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320" yWindow="-200" windowWidth="20740" windowHeight="11760" tabRatio="738" activeTab="4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Q51" i="5" l="1"/>
  <c r="DQ53" i="5"/>
  <c r="DQ58" i="5"/>
  <c r="DQ60" i="5"/>
  <c r="DQ65" i="5"/>
  <c r="DQ67" i="5"/>
  <c r="DQ72" i="5"/>
  <c r="DQ74" i="5"/>
  <c r="DQ79" i="5"/>
  <c r="DQ81" i="5"/>
  <c r="DQ84" i="5"/>
  <c r="I435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DS40" i="5"/>
  <c r="DR40" i="5"/>
  <c r="DQ40" i="5"/>
  <c r="DP40" i="5"/>
  <c r="DS33" i="5"/>
  <c r="DR33" i="5"/>
  <c r="DQ33" i="5"/>
  <c r="DP33" i="5"/>
  <c r="DS26" i="5"/>
  <c r="DR26" i="5"/>
  <c r="DQ26" i="5"/>
  <c r="DP26" i="5"/>
  <c r="DS19" i="5"/>
  <c r="DR19" i="5"/>
  <c r="DQ19" i="5"/>
  <c r="DP19" i="5"/>
  <c r="DS12" i="5"/>
  <c r="DR12" i="5"/>
  <c r="DQ12" i="5"/>
  <c r="DP12" i="5"/>
  <c r="DS10" i="5"/>
  <c r="DS16" i="5"/>
  <c r="DS17" i="5"/>
  <c r="DS23" i="5"/>
  <c r="DS24" i="5"/>
  <c r="DS30" i="5"/>
  <c r="DS31" i="5"/>
  <c r="DS37" i="5"/>
  <c r="DS38" i="5"/>
  <c r="DS44" i="5"/>
  <c r="DS46" i="5"/>
  <c r="K447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DS14" i="5"/>
  <c r="DS21" i="5"/>
  <c r="DS28" i="5"/>
  <c r="DS35" i="5"/>
  <c r="DS42" i="5"/>
  <c r="DS45" i="5"/>
  <c r="K445" i="7"/>
  <c r="DR14" i="5"/>
  <c r="DR21" i="5"/>
  <c r="DR28" i="5"/>
  <c r="DR35" i="5"/>
  <c r="DR42" i="5"/>
  <c r="DR45" i="5"/>
  <c r="J445" i="7"/>
  <c r="DQ14" i="5"/>
  <c r="DQ21" i="5"/>
  <c r="DQ28" i="5"/>
  <c r="DQ35" i="5"/>
  <c r="DQ42" i="5"/>
  <c r="DQ45" i="5"/>
  <c r="I445" i="7"/>
  <c r="DP14" i="5"/>
  <c r="DP21" i="5"/>
  <c r="DP28" i="5"/>
  <c r="DP35" i="5"/>
  <c r="DP42" i="5"/>
  <c r="DP45" i="5"/>
  <c r="H445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I474" i="7"/>
  <c r="D41" i="8"/>
  <c r="K1" i="3"/>
  <c r="BW454" i="3"/>
  <c r="D454" i="7"/>
  <c r="G1" i="3"/>
  <c r="P1" i="7"/>
  <c r="D455" i="7"/>
  <c r="BW463" i="3"/>
  <c r="D463" i="7"/>
  <c r="D464" i="7"/>
  <c r="BW472" i="3"/>
  <c r="D472" i="7"/>
  <c r="D473" i="7"/>
  <c r="BW481" i="3"/>
  <c r="D481" i="7"/>
  <c r="D482" i="7"/>
  <c r="BW490" i="3"/>
  <c r="D490" i="7"/>
  <c r="D491" i="7"/>
  <c r="BW499" i="3"/>
  <c r="D499" i="7"/>
  <c r="D500" i="7"/>
  <c r="BW632" i="3"/>
  <c r="D632" i="7"/>
  <c r="D633" i="7"/>
  <c r="E1038" i="7"/>
  <c r="E1040" i="7"/>
  <c r="B61" i="8"/>
  <c r="G61" i="8"/>
  <c r="K503" i="7"/>
  <c r="I507" i="7"/>
  <c r="K507" i="7"/>
  <c r="K508" i="7"/>
  <c r="P508" i="7"/>
  <c r="B62" i="8"/>
  <c r="G62" i="8"/>
  <c r="K509" i="7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I525" i="7"/>
  <c r="K525" i="7"/>
  <c r="K526" i="7"/>
  <c r="P526" i="7"/>
  <c r="B45" i="8"/>
  <c r="G45" i="8"/>
  <c r="K528" i="7"/>
  <c r="I531" i="7"/>
  <c r="K531" i="7"/>
  <c r="K532" i="7"/>
  <c r="P532" i="7"/>
  <c r="B46" i="8"/>
  <c r="G46" i="8"/>
  <c r="K534" i="7"/>
  <c r="I537" i="7"/>
  <c r="K537" i="7"/>
  <c r="K538" i="7"/>
  <c r="P538" i="7"/>
  <c r="B47" i="8"/>
  <c r="G47" i="8"/>
  <c r="K539" i="7"/>
  <c r="I543" i="7"/>
  <c r="K543" i="7"/>
  <c r="K544" i="7"/>
  <c r="P544" i="7"/>
  <c r="B48" i="8"/>
  <c r="G48" i="8"/>
  <c r="K546" i="7"/>
  <c r="I549" i="7"/>
  <c r="K549" i="7"/>
  <c r="K550" i="7"/>
  <c r="P550" i="7"/>
  <c r="B49" i="8"/>
  <c r="G49" i="8"/>
  <c r="K552" i="7"/>
  <c r="I555" i="7"/>
  <c r="K555" i="7"/>
  <c r="K556" i="7"/>
  <c r="P556" i="7"/>
  <c r="B55" i="8"/>
  <c r="G55" i="8"/>
  <c r="K558" i="7"/>
  <c r="I561" i="7"/>
  <c r="K561" i="7"/>
  <c r="K562" i="7"/>
  <c r="P562" i="7"/>
  <c r="B56" i="8"/>
  <c r="G56" i="8"/>
  <c r="K564" i="7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I591" i="7"/>
  <c r="K591" i="7"/>
  <c r="K592" i="7"/>
  <c r="P592" i="7"/>
  <c r="B63" i="8"/>
  <c r="G63" i="8"/>
  <c r="K601" i="7"/>
  <c r="H63" i="8"/>
  <c r="I604" i="7"/>
  <c r="K604" i="7"/>
  <c r="K605" i="7"/>
  <c r="P605" i="7"/>
  <c r="B64" i="8"/>
  <c r="G64" i="8"/>
  <c r="K607" i="7"/>
  <c r="I610" i="7"/>
  <c r="K610" i="7"/>
  <c r="K611" i="7"/>
  <c r="P611" i="7"/>
  <c r="B43" i="8"/>
  <c r="G43" i="8"/>
  <c r="K619" i="7"/>
  <c r="H43" i="8"/>
  <c r="I622" i="7"/>
  <c r="K622" i="7"/>
  <c r="K623" i="7"/>
  <c r="P623" i="7"/>
  <c r="B71" i="8"/>
  <c r="G71" i="8"/>
  <c r="K772" i="7"/>
  <c r="P772" i="7"/>
  <c r="B72" i="8"/>
  <c r="G72" i="8"/>
  <c r="K773" i="7"/>
  <c r="P773" i="7"/>
  <c r="P989" i="7"/>
  <c r="J1031" i="7"/>
  <c r="I71" i="8"/>
  <c r="Q772" i="7"/>
  <c r="I72" i="8"/>
  <c r="Q773" i="7"/>
  <c r="I73" i="8"/>
  <c r="Q774" i="7"/>
  <c r="B73" i="8"/>
  <c r="G73" i="8"/>
  <c r="K774" i="7"/>
  <c r="I74" i="8"/>
  <c r="Q775" i="7"/>
  <c r="I75" i="8"/>
  <c r="Q776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K779" i="7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2" i="7"/>
  <c r="J1033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BY547" i="3"/>
  <c r="F547" i="7"/>
  <c r="F548" i="7"/>
  <c r="F872" i="7"/>
  <c r="BY553" i="3"/>
  <c r="F553" i="7"/>
  <c r="F554" i="7"/>
  <c r="F873" i="7"/>
  <c r="BY559" i="3"/>
  <c r="F559" i="7"/>
  <c r="F560" i="7"/>
  <c r="F874" i="7"/>
  <c r="F566" i="7"/>
  <c r="F875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603" i="7"/>
  <c r="F881" i="7"/>
  <c r="F609" i="7"/>
  <c r="F882" i="7"/>
  <c r="F621" i="7"/>
  <c r="F884" i="7"/>
  <c r="J1067" i="7"/>
  <c r="BW505" i="3"/>
  <c r="D505" i="7"/>
  <c r="K506" i="7"/>
  <c r="P506" i="7"/>
  <c r="P865" i="7"/>
  <c r="BW511" i="3"/>
  <c r="D511" i="7"/>
  <c r="K512" i="7"/>
  <c r="P512" i="7"/>
  <c r="P866" i="7"/>
  <c r="BW517" i="3"/>
  <c r="D517" i="7"/>
  <c r="K518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BW535" i="3"/>
  <c r="D535" i="7"/>
  <c r="K536" i="7"/>
  <c r="P536" i="7"/>
  <c r="P870" i="7"/>
  <c r="BW541" i="3"/>
  <c r="D541" i="7"/>
  <c r="K542" i="7"/>
  <c r="P542" i="7"/>
  <c r="P871" i="7"/>
  <c r="BW547" i="3"/>
  <c r="D547" i="7"/>
  <c r="K548" i="7"/>
  <c r="P548" i="7"/>
  <c r="P872" i="7"/>
  <c r="BW553" i="3"/>
  <c r="D553" i="7"/>
  <c r="K554" i="7"/>
  <c r="P554" i="7"/>
  <c r="P873" i="7"/>
  <c r="BW559" i="3"/>
  <c r="D559" i="7"/>
  <c r="K560" i="7"/>
  <c r="P560" i="7"/>
  <c r="P874" i="7"/>
  <c r="BW565" i="3"/>
  <c r="D565" i="7"/>
  <c r="K566" i="7"/>
  <c r="P566" i="7"/>
  <c r="P875" i="7"/>
  <c r="BW571" i="3"/>
  <c r="D571" i="7"/>
  <c r="K572" i="7"/>
  <c r="P572" i="7"/>
  <c r="P876" i="7"/>
  <c r="BW577" i="3"/>
  <c r="D577" i="7"/>
  <c r="K578" i="7"/>
  <c r="P578" i="7"/>
  <c r="P877" i="7"/>
  <c r="BW583" i="3"/>
  <c r="D583" i="7"/>
  <c r="K584" i="7"/>
  <c r="P584" i="7"/>
  <c r="P878" i="7"/>
  <c r="BW589" i="3"/>
  <c r="D589" i="7"/>
  <c r="K590" i="7"/>
  <c r="P590" i="7"/>
  <c r="P879" i="7"/>
  <c r="BW602" i="3"/>
  <c r="D602" i="7"/>
  <c r="K603" i="7"/>
  <c r="P603" i="7"/>
  <c r="P881" i="7"/>
  <c r="BW608" i="3"/>
  <c r="D608" i="7"/>
  <c r="K609" i="7"/>
  <c r="P609" i="7"/>
  <c r="P882" i="7"/>
  <c r="BW620" i="3"/>
  <c r="D620" i="7"/>
  <c r="K621" i="7"/>
  <c r="P621" i="7"/>
  <c r="P884" i="7"/>
  <c r="K1067" i="7"/>
  <c r="J1038" i="7"/>
  <c r="J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K1" i="7"/>
  <c r="C661" i="7"/>
  <c r="C856" i="7"/>
  <c r="D661" i="7"/>
  <c r="D856" i="7"/>
  <c r="E661" i="7"/>
  <c r="E856" i="7"/>
  <c r="F661" i="7"/>
  <c r="F856" i="7"/>
  <c r="C28" i="8"/>
  <c r="H657" i="7"/>
  <c r="H661" i="7"/>
  <c r="H856" i="7"/>
  <c r="D28" i="8"/>
  <c r="I657" i="7"/>
  <c r="I661" i="7"/>
  <c r="I856" i="7"/>
  <c r="E28" i="8"/>
  <c r="J657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1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BX376" i="3"/>
  <c r="E376" i="7"/>
  <c r="E381" i="7"/>
  <c r="E848" i="7"/>
  <c r="BY376" i="3"/>
  <c r="F376" i="7"/>
  <c r="F381" i="7"/>
  <c r="F848" i="7"/>
  <c r="H377" i="7"/>
  <c r="H381" i="7"/>
  <c r="H848" i="7"/>
  <c r="I377" i="7"/>
  <c r="I381" i="7"/>
  <c r="I848" i="7"/>
  <c r="E23" i="8"/>
  <c r="J377" i="7"/>
  <c r="J381" i="7"/>
  <c r="J848" i="7"/>
  <c r="F23" i="8"/>
  <c r="K377" i="7"/>
  <c r="K381" i="7"/>
  <c r="K848" i="7"/>
  <c r="C370" i="7"/>
  <c r="C847" i="7"/>
  <c r="D370" i="7"/>
  <c r="D847" i="7"/>
  <c r="E370" i="7"/>
  <c r="E847" i="7"/>
  <c r="F370" i="7"/>
  <c r="F847" i="7"/>
  <c r="C23" i="8"/>
  <c r="H366" i="7"/>
  <c r="H370" i="7"/>
  <c r="H847" i="7"/>
  <c r="D23" i="8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BY344" i="3"/>
  <c r="F344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BV280" i="3"/>
  <c r="C280" i="7"/>
  <c r="C285" i="7"/>
  <c r="C838" i="7"/>
  <c r="BW280" i="3"/>
  <c r="D280" i="7"/>
  <c r="D285" i="7"/>
  <c r="D838" i="7"/>
  <c r="BX280" i="3"/>
  <c r="E280" i="7"/>
  <c r="E285" i="7"/>
  <c r="E838" i="7"/>
  <c r="BY280" i="3"/>
  <c r="F280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C278" i="7"/>
  <c r="C837" i="7"/>
  <c r="D278" i="7"/>
  <c r="D837" i="7"/>
  <c r="E278" i="7"/>
  <c r="E837" i="7"/>
  <c r="F278" i="7"/>
  <c r="F837" i="7"/>
  <c r="H274" i="7"/>
  <c r="H278" i="7"/>
  <c r="H837" i="7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D24" i="8"/>
  <c r="I260" i="7"/>
  <c r="I264" i="7"/>
  <c r="I835" i="7"/>
  <c r="E24" i="8"/>
  <c r="J260" i="7"/>
  <c r="J264" i="7"/>
  <c r="J835" i="7"/>
  <c r="F24" i="8"/>
  <c r="K260" i="7"/>
  <c r="K264" i="7"/>
  <c r="K835" i="7"/>
  <c r="C257" i="7"/>
  <c r="C834" i="7"/>
  <c r="D257" i="7"/>
  <c r="D834" i="7"/>
  <c r="E257" i="7"/>
  <c r="E834" i="7"/>
  <c r="F257" i="7"/>
  <c r="F834" i="7"/>
  <c r="C24" i="8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E8" i="8"/>
  <c r="J97" i="7"/>
  <c r="J105" i="7"/>
  <c r="J113" i="7"/>
  <c r="J117" i="7"/>
  <c r="J823" i="7"/>
  <c r="F8" i="8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BY499" i="3"/>
  <c r="F499" i="7"/>
  <c r="F500" i="7"/>
  <c r="F864" i="7"/>
  <c r="BY596" i="3"/>
  <c r="F596" i="7"/>
  <c r="F597" i="7"/>
  <c r="F880" i="7"/>
  <c r="F615" i="7"/>
  <c r="F883" i="7"/>
  <c r="F627" i="7"/>
  <c r="F885" i="7"/>
  <c r="BY632" i="3"/>
  <c r="F632" i="7"/>
  <c r="F633" i="7"/>
  <c r="F886" i="7"/>
  <c r="BY16" i="6"/>
  <c r="BY25" i="6"/>
  <c r="K1" i="6"/>
  <c r="BY33" i="6"/>
  <c r="G1" i="6"/>
  <c r="BY34" i="6"/>
  <c r="BY43" i="6"/>
  <c r="BY52" i="6"/>
  <c r="BY61" i="6"/>
  <c r="BY70" i="6"/>
  <c r="BY73" i="6"/>
  <c r="F640" i="7"/>
  <c r="F887" i="7"/>
  <c r="F681" i="7"/>
  <c r="F893" i="7"/>
  <c r="F686" i="7"/>
  <c r="F894" i="7"/>
  <c r="J1044" i="7"/>
  <c r="P116" i="7"/>
  <c r="P822" i="7"/>
  <c r="K1044" i="7"/>
  <c r="A1044" i="7"/>
  <c r="A1045" i="7"/>
  <c r="J1045" i="7"/>
  <c r="P183" i="7"/>
  <c r="P180" i="7"/>
  <c r="P177" i="7"/>
  <c r="P828" i="7"/>
  <c r="K1045" i="7"/>
  <c r="A1046" i="7"/>
  <c r="J1046" i="7"/>
  <c r="K1046" i="7"/>
  <c r="A1047" i="7"/>
  <c r="J1047" i="7"/>
  <c r="P243" i="7"/>
  <c r="P832" i="7"/>
  <c r="K1047" i="7"/>
  <c r="A1048" i="7"/>
  <c r="J1048" i="7"/>
  <c r="P250" i="7"/>
  <c r="P833" i="7"/>
  <c r="K1048" i="7"/>
  <c r="A1049" i="7"/>
  <c r="J1049" i="7"/>
  <c r="P257" i="7"/>
  <c r="P834" i="7"/>
  <c r="K1049" i="7"/>
  <c r="A1050" i="7"/>
  <c r="J1050" i="7"/>
  <c r="P264" i="7"/>
  <c r="P835" i="7"/>
  <c r="K1050" i="7"/>
  <c r="A1051" i="7"/>
  <c r="J1051" i="7"/>
  <c r="P278" i="7"/>
  <c r="P837" i="7"/>
  <c r="K1051" i="7"/>
  <c r="A1052" i="7"/>
  <c r="J1052" i="7"/>
  <c r="P292" i="7"/>
  <c r="P839" i="7"/>
  <c r="K1052" i="7"/>
  <c r="A1053" i="7"/>
  <c r="J1053" i="7"/>
  <c r="P319" i="7"/>
  <c r="P842" i="7"/>
  <c r="K1053" i="7"/>
  <c r="A1054" i="7"/>
  <c r="J1054" i="7"/>
  <c r="P329" i="7"/>
  <c r="P843" i="7"/>
  <c r="K1054" i="7"/>
  <c r="A1055" i="7"/>
  <c r="J1055" i="7"/>
  <c r="P349" i="7"/>
  <c r="P845" i="7"/>
  <c r="K1055" i="7"/>
  <c r="A1056" i="7"/>
  <c r="J1056" i="7"/>
  <c r="P359" i="7"/>
  <c r="P846" i="7"/>
  <c r="K1056" i="7"/>
  <c r="A1057" i="7"/>
  <c r="J1057" i="7"/>
  <c r="P370" i="7"/>
  <c r="P847" i="7"/>
  <c r="K1057" i="7"/>
  <c r="A1058" i="7"/>
  <c r="J1058" i="7"/>
  <c r="P381" i="7"/>
  <c r="P848" i="7"/>
  <c r="K1058" i="7"/>
  <c r="A1059" i="7"/>
  <c r="J1059" i="7"/>
  <c r="P447" i="7"/>
  <c r="P852" i="7"/>
  <c r="P655" i="7"/>
  <c r="P855" i="7"/>
  <c r="K1059" i="7"/>
  <c r="A1060" i="7"/>
  <c r="J1060" i="7"/>
  <c r="P661" i="7"/>
  <c r="P856" i="7"/>
  <c r="K1060" i="7"/>
  <c r="A1061" i="7"/>
  <c r="J1061" i="7"/>
  <c r="K1061" i="7"/>
  <c r="A1062" i="7"/>
  <c r="J1062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B69" i="8"/>
  <c r="F69" i="8"/>
  <c r="K637" i="7"/>
  <c r="K640" i="7"/>
  <c r="P640" i="7"/>
  <c r="P887" i="7"/>
  <c r="K1065" i="7"/>
  <c r="J1066" i="7"/>
  <c r="B65" i="8"/>
  <c r="G65" i="8"/>
  <c r="K594" i="7"/>
  <c r="BW596" i="3"/>
  <c r="D596" i="7"/>
  <c r="K597" i="7"/>
  <c r="P597" i="7"/>
  <c r="P880" i="7"/>
  <c r="K615" i="7"/>
  <c r="P615" i="7"/>
  <c r="P883" i="7"/>
  <c r="B66" i="8"/>
  <c r="G66" i="8"/>
  <c r="K625" i="7"/>
  <c r="BW626" i="3"/>
  <c r="D626" i="7"/>
  <c r="K627" i="7"/>
  <c r="P627" i="7"/>
  <c r="P885" i="7"/>
  <c r="K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13" i="7"/>
  <c r="T904" i="7"/>
  <c r="T905" i="7"/>
  <c r="T906" i="7"/>
  <c r="T907" i="7"/>
  <c r="T908" i="7"/>
  <c r="T909" i="7"/>
  <c r="T910" i="7"/>
  <c r="T911" i="7"/>
  <c r="T912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H708" i="7"/>
  <c r="H965" i="7"/>
  <c r="I708" i="7"/>
  <c r="I965" i="7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C32" i="8"/>
  <c r="H725" i="7"/>
  <c r="H727" i="7"/>
  <c r="H983" i="7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J1072" i="7"/>
  <c r="P99" i="7"/>
  <c r="P907" i="7"/>
  <c r="K1072" i="7"/>
  <c r="A1072" i="7"/>
  <c r="A1073" i="7"/>
  <c r="J1073" i="7"/>
  <c r="K1073" i="7"/>
  <c r="A1074" i="7"/>
  <c r="J1074" i="7"/>
  <c r="P200" i="7"/>
  <c r="P924" i="7"/>
  <c r="K1074" i="7"/>
  <c r="A1075" i="7"/>
  <c r="J1075" i="7"/>
  <c r="P207" i="7"/>
  <c r="P926" i="7"/>
  <c r="K1075" i="7"/>
  <c r="A1076" i="7"/>
  <c r="J1076" i="7"/>
  <c r="K1076" i="7"/>
  <c r="A1077" i="7"/>
  <c r="J1077" i="7"/>
  <c r="K1077" i="7"/>
  <c r="A1078" i="7"/>
  <c r="J1078" i="7"/>
  <c r="P241" i="7"/>
  <c r="P932" i="7"/>
  <c r="K1078" i="7"/>
  <c r="A1079" i="7"/>
  <c r="J1079" i="7"/>
  <c r="P248" i="7"/>
  <c r="P933" i="7"/>
  <c r="K1079" i="7"/>
  <c r="A1080" i="7"/>
  <c r="J1080" i="7"/>
  <c r="P255" i="7"/>
  <c r="P934" i="7"/>
  <c r="K1080" i="7"/>
  <c r="A1081" i="7"/>
  <c r="J1081" i="7"/>
  <c r="P262" i="7"/>
  <c r="P935" i="7"/>
  <c r="K1081" i="7"/>
  <c r="A1082" i="7"/>
  <c r="J1082" i="7"/>
  <c r="P276" i="7"/>
  <c r="P937" i="7"/>
  <c r="K1082" i="7"/>
  <c r="A1083" i="7"/>
  <c r="J1083" i="7"/>
  <c r="P290" i="7"/>
  <c r="P939" i="7"/>
  <c r="K1083" i="7"/>
  <c r="A1084" i="7"/>
  <c r="J1084" i="7"/>
  <c r="P317" i="7"/>
  <c r="P942" i="7"/>
  <c r="K1084" i="7"/>
  <c r="A1085" i="7"/>
  <c r="J1085" i="7"/>
  <c r="P327" i="7"/>
  <c r="P943" i="7"/>
  <c r="K1085" i="7"/>
  <c r="A1086" i="7"/>
  <c r="J1086" i="7"/>
  <c r="P347" i="7"/>
  <c r="P945" i="7"/>
  <c r="K1086" i="7"/>
  <c r="A1087" i="7"/>
  <c r="J1087" i="7"/>
  <c r="P357" i="7"/>
  <c r="P946" i="7"/>
  <c r="K1087" i="7"/>
  <c r="A1088" i="7"/>
  <c r="J1088" i="7"/>
  <c r="P368" i="7"/>
  <c r="P947" i="7"/>
  <c r="K1088" i="7"/>
  <c r="A1089" i="7"/>
  <c r="J1089" i="7"/>
  <c r="P379" i="7"/>
  <c r="P948" i="7"/>
  <c r="K1089" i="7"/>
  <c r="A1090" i="7"/>
  <c r="J1090" i="7"/>
  <c r="P708" i="7"/>
  <c r="P965" i="7"/>
  <c r="K1090" i="7"/>
  <c r="A1091" i="7"/>
  <c r="J1091" i="7"/>
  <c r="P714" i="7"/>
  <c r="P966" i="7"/>
  <c r="K1091" i="7"/>
  <c r="A1092" i="7"/>
  <c r="J1092" i="7"/>
  <c r="P720" i="7"/>
  <c r="P967" i="7"/>
  <c r="K1092" i="7"/>
  <c r="A1093" i="7"/>
  <c r="J1093" i="7"/>
  <c r="P737" i="7"/>
  <c r="P970" i="7"/>
  <c r="K1093" i="7"/>
  <c r="A1094" i="7"/>
  <c r="J1094" i="7"/>
  <c r="P755" i="7"/>
  <c r="P973" i="7"/>
  <c r="K1094" i="7"/>
  <c r="A1095" i="7"/>
  <c r="J1095" i="7"/>
  <c r="P760" i="7"/>
  <c r="P975" i="7"/>
  <c r="K1095" i="7"/>
  <c r="A1096" i="7"/>
  <c r="J1096" i="7"/>
  <c r="P743" i="7"/>
  <c r="P977" i="7"/>
  <c r="K1096" i="7"/>
  <c r="A1097" i="7"/>
  <c r="J1097" i="7"/>
  <c r="P749" i="7"/>
  <c r="P979" i="7"/>
  <c r="K1097" i="7"/>
  <c r="A1098" i="7"/>
  <c r="J1098" i="7"/>
  <c r="P727" i="7"/>
  <c r="P983" i="7"/>
  <c r="K1098" i="7"/>
  <c r="A1099" i="7"/>
  <c r="J1099" i="7"/>
  <c r="K1099" i="7"/>
  <c r="J1034" i="7"/>
  <c r="J1068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1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5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H1031" i="7"/>
  <c r="J774" i="7"/>
  <c r="J775" i="7"/>
  <c r="J779" i="7"/>
  <c r="J778" i="7"/>
  <c r="J781" i="7"/>
  <c r="J782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BX529" i="3"/>
  <c r="E529" i="7"/>
  <c r="E530" i="7"/>
  <c r="E869" i="7"/>
  <c r="BX535" i="3"/>
  <c r="E535" i="7"/>
  <c r="E536" i="7"/>
  <c r="E870" i="7"/>
  <c r="BX541" i="3"/>
  <c r="E541" i="7"/>
  <c r="E542" i="7"/>
  <c r="E871" i="7"/>
  <c r="BX547" i="3"/>
  <c r="E547" i="7"/>
  <c r="E548" i="7"/>
  <c r="E872" i="7"/>
  <c r="BX553" i="3"/>
  <c r="E553" i="7"/>
  <c r="E554" i="7"/>
  <c r="E873" i="7"/>
  <c r="BX559" i="3"/>
  <c r="E559" i="7"/>
  <c r="E560" i="7"/>
  <c r="E874" i="7"/>
  <c r="E566" i="7"/>
  <c r="E875" i="7"/>
  <c r="E572" i="7"/>
  <c r="E876" i="7"/>
  <c r="BX577" i="3"/>
  <c r="E577" i="7"/>
  <c r="E578" i="7"/>
  <c r="E877" i="7"/>
  <c r="E584" i="7"/>
  <c r="E878" i="7"/>
  <c r="BX589" i="3"/>
  <c r="E589" i="7"/>
  <c r="E590" i="7"/>
  <c r="E879" i="7"/>
  <c r="E603" i="7"/>
  <c r="E881" i="7"/>
  <c r="BX608" i="3"/>
  <c r="E608" i="7"/>
  <c r="E609" i="7"/>
  <c r="E882" i="7"/>
  <c r="E621" i="7"/>
  <c r="E884" i="7"/>
  <c r="H1067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O548" i="7"/>
  <c r="O872" i="7"/>
  <c r="J554" i="7"/>
  <c r="O554" i="7"/>
  <c r="O873" i="7"/>
  <c r="J560" i="7"/>
  <c r="O560" i="7"/>
  <c r="O874" i="7"/>
  <c r="J566" i="7"/>
  <c r="O566" i="7"/>
  <c r="O875" i="7"/>
  <c r="J572" i="7"/>
  <c r="O572" i="7"/>
  <c r="O876" i="7"/>
  <c r="J578" i="7"/>
  <c r="O578" i="7"/>
  <c r="O877" i="7"/>
  <c r="J584" i="7"/>
  <c r="O584" i="7"/>
  <c r="O878" i="7"/>
  <c r="J590" i="7"/>
  <c r="O590" i="7"/>
  <c r="O879" i="7"/>
  <c r="J603" i="7"/>
  <c r="O603" i="7"/>
  <c r="O881" i="7"/>
  <c r="J609" i="7"/>
  <c r="O609" i="7"/>
  <c r="O882" i="7"/>
  <c r="J621" i="7"/>
  <c r="O621" i="7"/>
  <c r="O884" i="7"/>
  <c r="I1067" i="7"/>
  <c r="H1038" i="7"/>
  <c r="H1040" i="7"/>
  <c r="H1044" i="7"/>
  <c r="O116" i="7"/>
  <c r="O822" i="7"/>
  <c r="I1044" i="7"/>
  <c r="H1045" i="7"/>
  <c r="O183" i="7"/>
  <c r="O180" i="7"/>
  <c r="O177" i="7"/>
  <c r="O828" i="7"/>
  <c r="I1045" i="7"/>
  <c r="H1046" i="7"/>
  <c r="I1046" i="7"/>
  <c r="H1047" i="7"/>
  <c r="O243" i="7"/>
  <c r="O832" i="7"/>
  <c r="I1047" i="7"/>
  <c r="H1048" i="7"/>
  <c r="O250" i="7"/>
  <c r="O833" i="7"/>
  <c r="I1048" i="7"/>
  <c r="H1049" i="7"/>
  <c r="O257" i="7"/>
  <c r="O834" i="7"/>
  <c r="I1049" i="7"/>
  <c r="H1050" i="7"/>
  <c r="O264" i="7"/>
  <c r="O835" i="7"/>
  <c r="I1050" i="7"/>
  <c r="H1051" i="7"/>
  <c r="O278" i="7"/>
  <c r="O837" i="7"/>
  <c r="I1051" i="7"/>
  <c r="H1052" i="7"/>
  <c r="O292" i="7"/>
  <c r="O839" i="7"/>
  <c r="I1052" i="7"/>
  <c r="H1053" i="7"/>
  <c r="O319" i="7"/>
  <c r="O842" i="7"/>
  <c r="I1053" i="7"/>
  <c r="H1054" i="7"/>
  <c r="O329" i="7"/>
  <c r="O843" i="7"/>
  <c r="I1054" i="7"/>
  <c r="H1055" i="7"/>
  <c r="O349" i="7"/>
  <c r="O845" i="7"/>
  <c r="I1055" i="7"/>
  <c r="H1056" i="7"/>
  <c r="O359" i="7"/>
  <c r="O846" i="7"/>
  <c r="I1056" i="7"/>
  <c r="H1057" i="7"/>
  <c r="O370" i="7"/>
  <c r="O847" i="7"/>
  <c r="I1057" i="7"/>
  <c r="H1058" i="7"/>
  <c r="O381" i="7"/>
  <c r="O848" i="7"/>
  <c r="I1058" i="7"/>
  <c r="H1059" i="7"/>
  <c r="O447" i="7"/>
  <c r="O852" i="7"/>
  <c r="O655" i="7"/>
  <c r="O855" i="7"/>
  <c r="I1059" i="7"/>
  <c r="H1060" i="7"/>
  <c r="O661" i="7"/>
  <c r="O856" i="7"/>
  <c r="I1060" i="7"/>
  <c r="H1061" i="7"/>
  <c r="I1061" i="7"/>
  <c r="H1062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5" i="6"/>
  <c r="BX33" i="6"/>
  <c r="BX34" i="6"/>
  <c r="BX43" i="6"/>
  <c r="BX52" i="6"/>
  <c r="BX60" i="6"/>
  <c r="BX61" i="6"/>
  <c r="BX70" i="6"/>
  <c r="BX73" i="6"/>
  <c r="E640" i="7"/>
  <c r="E887" i="7"/>
  <c r="H1065" i="7"/>
  <c r="E69" i="8"/>
  <c r="J637" i="7"/>
  <c r="J640" i="7"/>
  <c r="O640" i="7"/>
  <c r="O887" i="7"/>
  <c r="I1065" i="7"/>
  <c r="E597" i="7"/>
  <c r="E880" i="7"/>
  <c r="E615" i="7"/>
  <c r="E883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H1072" i="7"/>
  <c r="O99" i="7"/>
  <c r="O907" i="7"/>
  <c r="I1072" i="7"/>
  <c r="H1073" i="7"/>
  <c r="I1073" i="7"/>
  <c r="H1074" i="7"/>
  <c r="O200" i="7"/>
  <c r="O924" i="7"/>
  <c r="I1074" i="7"/>
  <c r="H1075" i="7"/>
  <c r="O207" i="7"/>
  <c r="O926" i="7"/>
  <c r="I1075" i="7"/>
  <c r="H1076" i="7"/>
  <c r="I1076" i="7"/>
  <c r="H1077" i="7"/>
  <c r="I1077" i="7"/>
  <c r="H1078" i="7"/>
  <c r="O241" i="7"/>
  <c r="O932" i="7"/>
  <c r="I1078" i="7"/>
  <c r="H1079" i="7"/>
  <c r="O248" i="7"/>
  <c r="O933" i="7"/>
  <c r="I1079" i="7"/>
  <c r="H1080" i="7"/>
  <c r="O255" i="7"/>
  <c r="O934" i="7"/>
  <c r="I1080" i="7"/>
  <c r="H1081" i="7"/>
  <c r="O262" i="7"/>
  <c r="O935" i="7"/>
  <c r="I1081" i="7"/>
  <c r="H1082" i="7"/>
  <c r="O276" i="7"/>
  <c r="O937" i="7"/>
  <c r="I1082" i="7"/>
  <c r="H1083" i="7"/>
  <c r="O290" i="7"/>
  <c r="O939" i="7"/>
  <c r="I1083" i="7"/>
  <c r="H1084" i="7"/>
  <c r="O317" i="7"/>
  <c r="O942" i="7"/>
  <c r="I1084" i="7"/>
  <c r="H1085" i="7"/>
  <c r="O327" i="7"/>
  <c r="O943" i="7"/>
  <c r="I1085" i="7"/>
  <c r="H1086" i="7"/>
  <c r="O347" i="7"/>
  <c r="O945" i="7"/>
  <c r="I1086" i="7"/>
  <c r="H1087" i="7"/>
  <c r="O357" i="7"/>
  <c r="O946" i="7"/>
  <c r="I1087" i="7"/>
  <c r="H1088" i="7"/>
  <c r="O368" i="7"/>
  <c r="O947" i="7"/>
  <c r="I1088" i="7"/>
  <c r="H1089" i="7"/>
  <c r="O379" i="7"/>
  <c r="O948" i="7"/>
  <c r="I1089" i="7"/>
  <c r="H1090" i="7"/>
  <c r="O708" i="7"/>
  <c r="O965" i="7"/>
  <c r="I1090" i="7"/>
  <c r="H1091" i="7"/>
  <c r="O714" i="7"/>
  <c r="O966" i="7"/>
  <c r="I1091" i="7"/>
  <c r="H1092" i="7"/>
  <c r="O720" i="7"/>
  <c r="O967" i="7"/>
  <c r="I1092" i="7"/>
  <c r="H1093" i="7"/>
  <c r="O737" i="7"/>
  <c r="O970" i="7"/>
  <c r="I1093" i="7"/>
  <c r="H1094" i="7"/>
  <c r="O755" i="7"/>
  <c r="O973" i="7"/>
  <c r="I1094" i="7"/>
  <c r="H1095" i="7"/>
  <c r="O760" i="7"/>
  <c r="O975" i="7"/>
  <c r="I1095" i="7"/>
  <c r="H1096" i="7"/>
  <c r="O743" i="7"/>
  <c r="O977" i="7"/>
  <c r="I1096" i="7"/>
  <c r="H1097" i="7"/>
  <c r="O749" i="7"/>
  <c r="O979" i="7"/>
  <c r="I1097" i="7"/>
  <c r="H1098" i="7"/>
  <c r="O727" i="7"/>
  <c r="O983" i="7"/>
  <c r="I1098" i="7"/>
  <c r="H1099" i="7"/>
  <c r="I1099" i="7"/>
  <c r="E75" i="8"/>
  <c r="J776" i="7"/>
  <c r="E77" i="8"/>
  <c r="J783" i="7"/>
  <c r="E96" i="8"/>
  <c r="J784" i="7"/>
  <c r="E97" i="8"/>
  <c r="J785" i="7"/>
  <c r="H1034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BX499" i="3"/>
  <c r="E499" i="7"/>
  <c r="E500" i="7"/>
  <c r="E864" i="7"/>
  <c r="BX632" i="3"/>
  <c r="E632" i="7"/>
  <c r="E633" i="7"/>
  <c r="E886" i="7"/>
  <c r="H1068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C1033" i="7"/>
  <c r="BV505" i="3"/>
  <c r="C505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BV535" i="3"/>
  <c r="C535" i="7"/>
  <c r="C536" i="7"/>
  <c r="C870" i="7"/>
  <c r="C542" i="7"/>
  <c r="C871" i="7"/>
  <c r="C548" i="7"/>
  <c r="C872" i="7"/>
  <c r="BV553" i="3"/>
  <c r="C553" i="7"/>
  <c r="C554" i="7"/>
  <c r="C873" i="7"/>
  <c r="BV559" i="3"/>
  <c r="C559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BV589" i="3"/>
  <c r="C589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38" i="7"/>
  <c r="C1040" i="7"/>
  <c r="C1044" i="7"/>
  <c r="M116" i="7"/>
  <c r="M822" i="7"/>
  <c r="D1044" i="7"/>
  <c r="C1045" i="7"/>
  <c r="M183" i="7"/>
  <c r="M180" i="7"/>
  <c r="M177" i="7"/>
  <c r="M828" i="7"/>
  <c r="D1045" i="7"/>
  <c r="C1046" i="7"/>
  <c r="D1046" i="7"/>
  <c r="C1047" i="7"/>
  <c r="M243" i="7"/>
  <c r="M832" i="7"/>
  <c r="D1047" i="7"/>
  <c r="C1048" i="7"/>
  <c r="M250" i="7"/>
  <c r="M833" i="7"/>
  <c r="D1048" i="7"/>
  <c r="C1049" i="7"/>
  <c r="M257" i="7"/>
  <c r="M834" i="7"/>
  <c r="D1049" i="7"/>
  <c r="C1050" i="7"/>
  <c r="M264" i="7"/>
  <c r="M835" i="7"/>
  <c r="D1050" i="7"/>
  <c r="C1051" i="7"/>
  <c r="M278" i="7"/>
  <c r="M837" i="7"/>
  <c r="D1051" i="7"/>
  <c r="C1052" i="7"/>
  <c r="M292" i="7"/>
  <c r="M839" i="7"/>
  <c r="D1052" i="7"/>
  <c r="C1053" i="7"/>
  <c r="M319" i="7"/>
  <c r="M842" i="7"/>
  <c r="D1053" i="7"/>
  <c r="C1054" i="7"/>
  <c r="M329" i="7"/>
  <c r="M843" i="7"/>
  <c r="D1054" i="7"/>
  <c r="C1055" i="7"/>
  <c r="M349" i="7"/>
  <c r="M845" i="7"/>
  <c r="D1055" i="7"/>
  <c r="C1056" i="7"/>
  <c r="M359" i="7"/>
  <c r="M846" i="7"/>
  <c r="D1056" i="7"/>
  <c r="C1057" i="7"/>
  <c r="M370" i="7"/>
  <c r="M847" i="7"/>
  <c r="D1057" i="7"/>
  <c r="C1058" i="7"/>
  <c r="M381" i="7"/>
  <c r="M848" i="7"/>
  <c r="D1058" i="7"/>
  <c r="C1059" i="7"/>
  <c r="M447" i="7"/>
  <c r="M852" i="7"/>
  <c r="M655" i="7"/>
  <c r="M855" i="7"/>
  <c r="D1059" i="7"/>
  <c r="C1060" i="7"/>
  <c r="M661" i="7"/>
  <c r="M856" i="7"/>
  <c r="D1060" i="7"/>
  <c r="C1061" i="7"/>
  <c r="D1061" i="7"/>
  <c r="C1062" i="7"/>
  <c r="D1062" i="7"/>
  <c r="C1063" i="7"/>
  <c r="D1063" i="7"/>
  <c r="C681" i="7"/>
  <c r="C893" i="7"/>
  <c r="C686" i="7"/>
  <c r="C894" i="7"/>
  <c r="C1064" i="7"/>
  <c r="H681" i="7"/>
  <c r="M681" i="7"/>
  <c r="M893" i="7"/>
  <c r="H686" i="7"/>
  <c r="M686" i="7"/>
  <c r="M894" i="7"/>
  <c r="D1064" i="7"/>
  <c r="BV16" i="6"/>
  <c r="BV25" i="6"/>
  <c r="BV33" i="6"/>
  <c r="BV34" i="6"/>
  <c r="BV42" i="6"/>
  <c r="BV43" i="6"/>
  <c r="BV52" i="6"/>
  <c r="BV60" i="6"/>
  <c r="BV61" i="6"/>
  <c r="BV70" i="6"/>
  <c r="BV73" i="6"/>
  <c r="C640" i="7"/>
  <c r="C887" i="7"/>
  <c r="C1065" i="7"/>
  <c r="C69" i="8"/>
  <c r="H637" i="7"/>
  <c r="H640" i="7"/>
  <c r="M640" i="7"/>
  <c r="M887" i="7"/>
  <c r="D1065" i="7"/>
  <c r="C597" i="7"/>
  <c r="C880" i="7"/>
  <c r="C615" i="7"/>
  <c r="C883" i="7"/>
  <c r="BV626" i="3"/>
  <c r="C626" i="7"/>
  <c r="C627" i="7"/>
  <c r="C885" i="7"/>
  <c r="C1066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C1072" i="7"/>
  <c r="M99" i="7"/>
  <c r="M907" i="7"/>
  <c r="D1072" i="7"/>
  <c r="C1073" i="7"/>
  <c r="D1073" i="7"/>
  <c r="C1074" i="7"/>
  <c r="M200" i="7"/>
  <c r="M924" i="7"/>
  <c r="D1074" i="7"/>
  <c r="C1075" i="7"/>
  <c r="M207" i="7"/>
  <c r="M926" i="7"/>
  <c r="D1075" i="7"/>
  <c r="C1076" i="7"/>
  <c r="D1076" i="7"/>
  <c r="C1077" i="7"/>
  <c r="D1077" i="7"/>
  <c r="C1078" i="7"/>
  <c r="M241" i="7"/>
  <c r="M932" i="7"/>
  <c r="D1078" i="7"/>
  <c r="C1079" i="7"/>
  <c r="M248" i="7"/>
  <c r="M933" i="7"/>
  <c r="D1079" i="7"/>
  <c r="C1080" i="7"/>
  <c r="M255" i="7"/>
  <c r="M934" i="7"/>
  <c r="D1080" i="7"/>
  <c r="C1081" i="7"/>
  <c r="M262" i="7"/>
  <c r="M935" i="7"/>
  <c r="D1081" i="7"/>
  <c r="C1082" i="7"/>
  <c r="M276" i="7"/>
  <c r="M937" i="7"/>
  <c r="D1082" i="7"/>
  <c r="C1083" i="7"/>
  <c r="M290" i="7"/>
  <c r="M939" i="7"/>
  <c r="D1083" i="7"/>
  <c r="C1084" i="7"/>
  <c r="M317" i="7"/>
  <c r="M942" i="7"/>
  <c r="D1084" i="7"/>
  <c r="C1085" i="7"/>
  <c r="M327" i="7"/>
  <c r="M943" i="7"/>
  <c r="D1085" i="7"/>
  <c r="C1086" i="7"/>
  <c r="M347" i="7"/>
  <c r="M945" i="7"/>
  <c r="D1086" i="7"/>
  <c r="C1087" i="7"/>
  <c r="M357" i="7"/>
  <c r="M946" i="7"/>
  <c r="D1087" i="7"/>
  <c r="C1088" i="7"/>
  <c r="M368" i="7"/>
  <c r="M947" i="7"/>
  <c r="D1088" i="7"/>
  <c r="C1089" i="7"/>
  <c r="M379" i="7"/>
  <c r="M948" i="7"/>
  <c r="D1089" i="7"/>
  <c r="C1090" i="7"/>
  <c r="M708" i="7"/>
  <c r="M965" i="7"/>
  <c r="D1090" i="7"/>
  <c r="C1091" i="7"/>
  <c r="M714" i="7"/>
  <c r="M966" i="7"/>
  <c r="D1091" i="7"/>
  <c r="C1092" i="7"/>
  <c r="M720" i="7"/>
  <c r="M967" i="7"/>
  <c r="D1092" i="7"/>
  <c r="C1093" i="7"/>
  <c r="M737" i="7"/>
  <c r="M970" i="7"/>
  <c r="D1093" i="7"/>
  <c r="C1094" i="7"/>
  <c r="M755" i="7"/>
  <c r="M973" i="7"/>
  <c r="D1094" i="7"/>
  <c r="C1095" i="7"/>
  <c r="M760" i="7"/>
  <c r="M975" i="7"/>
  <c r="D1095" i="7"/>
  <c r="C1096" i="7"/>
  <c r="M743" i="7"/>
  <c r="M977" i="7"/>
  <c r="D1096" i="7"/>
  <c r="C1097" i="7"/>
  <c r="M749" i="7"/>
  <c r="M979" i="7"/>
  <c r="D1097" i="7"/>
  <c r="C1098" i="7"/>
  <c r="M727" i="7"/>
  <c r="M983" i="7"/>
  <c r="D1098" i="7"/>
  <c r="C1099" i="7"/>
  <c r="D1099" i="7"/>
  <c r="C75" i="8"/>
  <c r="H776" i="7"/>
  <c r="C77" i="8"/>
  <c r="H783" i="7"/>
  <c r="C96" i="8"/>
  <c r="H784" i="7"/>
  <c r="C97" i="8"/>
  <c r="H785" i="7"/>
  <c r="C1034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BV490" i="3"/>
  <c r="C490" i="7"/>
  <c r="C491" i="7"/>
  <c r="C863" i="7"/>
  <c r="BV499" i="3"/>
  <c r="C499" i="7"/>
  <c r="C500" i="7"/>
  <c r="C864" i="7"/>
  <c r="BV632" i="3"/>
  <c r="C632" i="7"/>
  <c r="C633" i="7"/>
  <c r="C886" i="7"/>
  <c r="C1068" i="7"/>
  <c r="E1078" i="7"/>
  <c r="E1079" i="7"/>
  <c r="E1080" i="7"/>
  <c r="E1081" i="7"/>
  <c r="E1072" i="7"/>
  <c r="E1073" i="7"/>
  <c r="E1074" i="7"/>
  <c r="E1075" i="7"/>
  <c r="E1076" i="7"/>
  <c r="E1077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16" i="7"/>
  <c r="N822" i="7"/>
  <c r="F1044" i="7"/>
  <c r="E1045" i="7"/>
  <c r="N183" i="7"/>
  <c r="N180" i="7"/>
  <c r="N177" i="7"/>
  <c r="N828" i="7"/>
  <c r="F1045" i="7"/>
  <c r="E1046" i="7"/>
  <c r="F1046" i="7"/>
  <c r="E1047" i="7"/>
  <c r="N243" i="7"/>
  <c r="N832" i="7"/>
  <c r="F1047" i="7"/>
  <c r="E1048" i="7"/>
  <c r="N250" i="7"/>
  <c r="N833" i="7"/>
  <c r="F1048" i="7"/>
  <c r="E1049" i="7"/>
  <c r="N257" i="7"/>
  <c r="N834" i="7"/>
  <c r="F1049" i="7"/>
  <c r="E1050" i="7"/>
  <c r="N264" i="7"/>
  <c r="N835" i="7"/>
  <c r="F1050" i="7"/>
  <c r="E1051" i="7"/>
  <c r="N278" i="7"/>
  <c r="N837" i="7"/>
  <c r="F1051" i="7"/>
  <c r="E1052" i="7"/>
  <c r="N292" i="7"/>
  <c r="N839" i="7"/>
  <c r="F1052" i="7"/>
  <c r="E1053" i="7"/>
  <c r="N319" i="7"/>
  <c r="N842" i="7"/>
  <c r="F1053" i="7"/>
  <c r="E1054" i="7"/>
  <c r="N329" i="7"/>
  <c r="N843" i="7"/>
  <c r="F1054" i="7"/>
  <c r="E1055" i="7"/>
  <c r="N349" i="7"/>
  <c r="N845" i="7"/>
  <c r="F1055" i="7"/>
  <c r="E1056" i="7"/>
  <c r="N359" i="7"/>
  <c r="N846" i="7"/>
  <c r="F1056" i="7"/>
  <c r="E1057" i="7"/>
  <c r="N370" i="7"/>
  <c r="N847" i="7"/>
  <c r="F1057" i="7"/>
  <c r="E1058" i="7"/>
  <c r="N381" i="7"/>
  <c r="N848" i="7"/>
  <c r="F1058" i="7"/>
  <c r="E1059" i="7"/>
  <c r="N447" i="7"/>
  <c r="N852" i="7"/>
  <c r="N655" i="7"/>
  <c r="N855" i="7"/>
  <c r="F1059" i="7"/>
  <c r="E1060" i="7"/>
  <c r="N661" i="7"/>
  <c r="N856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3" i="6"/>
  <c r="BW34" i="6"/>
  <c r="BW42" i="6"/>
  <c r="BW43" i="6"/>
  <c r="BW52" i="6"/>
  <c r="BW60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N99" i="7"/>
  <c r="N907" i="7"/>
  <c r="F1072" i="7"/>
  <c r="F1073" i="7"/>
  <c r="N200" i="7"/>
  <c r="N924" i="7"/>
  <c r="F1074" i="7"/>
  <c r="N207" i="7"/>
  <c r="N926" i="7"/>
  <c r="F1075" i="7"/>
  <c r="F1076" i="7"/>
  <c r="F1077" i="7"/>
  <c r="N241" i="7"/>
  <c r="N932" i="7"/>
  <c r="F1078" i="7"/>
  <c r="N248" i="7"/>
  <c r="N933" i="7"/>
  <c r="F1079" i="7"/>
  <c r="N255" i="7"/>
  <c r="N934" i="7"/>
  <c r="F1080" i="7"/>
  <c r="N262" i="7"/>
  <c r="N935" i="7"/>
  <c r="F1081" i="7"/>
  <c r="N276" i="7"/>
  <c r="N937" i="7"/>
  <c r="F1082" i="7"/>
  <c r="N290" i="7"/>
  <c r="N939" i="7"/>
  <c r="F1083" i="7"/>
  <c r="N317" i="7"/>
  <c r="N942" i="7"/>
  <c r="F1084" i="7"/>
  <c r="N327" i="7"/>
  <c r="N943" i="7"/>
  <c r="F1085" i="7"/>
  <c r="N347" i="7"/>
  <c r="N945" i="7"/>
  <c r="F1086" i="7"/>
  <c r="N357" i="7"/>
  <c r="N946" i="7"/>
  <c r="F1087" i="7"/>
  <c r="N368" i="7"/>
  <c r="N947" i="7"/>
  <c r="F1088" i="7"/>
  <c r="N379" i="7"/>
  <c r="N948" i="7"/>
  <c r="F1089" i="7"/>
  <c r="N708" i="7"/>
  <c r="N965" i="7"/>
  <c r="F1090" i="7"/>
  <c r="N714" i="7"/>
  <c r="N966" i="7"/>
  <c r="F1091" i="7"/>
  <c r="N720" i="7"/>
  <c r="N967" i="7"/>
  <c r="F1092" i="7"/>
  <c r="N737" i="7"/>
  <c r="N970" i="7"/>
  <c r="F1093" i="7"/>
  <c r="N755" i="7"/>
  <c r="N973" i="7"/>
  <c r="F1094" i="7"/>
  <c r="N760" i="7"/>
  <c r="N975" i="7"/>
  <c r="F1095" i="7"/>
  <c r="N743" i="7"/>
  <c r="N977" i="7"/>
  <c r="F1096" i="7"/>
  <c r="N749" i="7"/>
  <c r="N979" i="7"/>
  <c r="F1097" i="7"/>
  <c r="N727" i="7"/>
  <c r="N983" i="7"/>
  <c r="F1098" i="7"/>
  <c r="F1099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E1033" i="7"/>
  <c r="BY172" i="3"/>
  <c r="BX172" i="3"/>
  <c r="BW172" i="3"/>
  <c r="BV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144" i="3"/>
  <c r="BX144" i="3"/>
  <c r="BW144" i="3"/>
  <c r="BV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89" i="3"/>
  <c r="BX89" i="3"/>
  <c r="BW89" i="3"/>
  <c r="BV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E89" i="3"/>
  <c r="AD89" i="3"/>
  <c r="AC89" i="3"/>
  <c r="AB89" i="3"/>
  <c r="AA89" i="3"/>
  <c r="Z89" i="3"/>
  <c r="Y89" i="3"/>
  <c r="X89" i="3"/>
  <c r="W89" i="3"/>
  <c r="V89" i="3"/>
  <c r="U89" i="3"/>
  <c r="T89" i="3"/>
  <c r="M89" i="3"/>
  <c r="L89" i="3"/>
  <c r="K89" i="3"/>
  <c r="J89" i="3"/>
  <c r="I89" i="3"/>
  <c r="H89" i="3"/>
  <c r="G89" i="3"/>
  <c r="F89" i="3"/>
  <c r="E89" i="3"/>
  <c r="D89" i="3"/>
  <c r="C89" i="3"/>
  <c r="B89" i="3"/>
  <c r="BY173" i="3"/>
  <c r="BX173" i="3"/>
  <c r="BW173" i="3"/>
  <c r="BV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90" i="3"/>
  <c r="BX90" i="3"/>
  <c r="BW90" i="3"/>
  <c r="BV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E90" i="3"/>
  <c r="AD90" i="3"/>
  <c r="AC90" i="3"/>
  <c r="AB90" i="3"/>
  <c r="AA90" i="3"/>
  <c r="Z90" i="3"/>
  <c r="Y90" i="3"/>
  <c r="X90" i="3"/>
  <c r="W90" i="3"/>
  <c r="V90" i="3"/>
  <c r="U90" i="3"/>
  <c r="T90" i="3"/>
  <c r="M90" i="3"/>
  <c r="L90" i="3"/>
  <c r="K90" i="3"/>
  <c r="J90" i="3"/>
  <c r="I90" i="3"/>
  <c r="H90" i="3"/>
  <c r="G90" i="3"/>
  <c r="F90" i="3"/>
  <c r="E90" i="3"/>
  <c r="D90" i="3"/>
  <c r="C90" i="3"/>
  <c r="B90" i="3"/>
  <c r="BY117" i="3"/>
  <c r="BX117" i="3"/>
  <c r="BW117" i="3"/>
  <c r="BV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K1068" i="7"/>
  <c r="I1068" i="7"/>
  <c r="F1068" i="7"/>
  <c r="D1068" i="7"/>
  <c r="J1037" i="7"/>
  <c r="H1037" i="7"/>
  <c r="C1037" i="7"/>
  <c r="I634" i="7"/>
  <c r="H68" i="8"/>
  <c r="I616" i="7"/>
  <c r="I501" i="7"/>
  <c r="I492" i="7"/>
  <c r="I483" i="7"/>
  <c r="K634" i="7"/>
  <c r="B67" i="8"/>
  <c r="G67" i="8"/>
  <c r="K631" i="7"/>
  <c r="K635" i="7"/>
  <c r="J634" i="7"/>
  <c r="J631" i="7"/>
  <c r="J635" i="7"/>
  <c r="I631" i="7"/>
  <c r="I635" i="7"/>
  <c r="H634" i="7"/>
  <c r="H631" i="7"/>
  <c r="H635" i="7"/>
  <c r="K629" i="7"/>
  <c r="J629" i="7"/>
  <c r="I629" i="7"/>
  <c r="H629" i="7"/>
  <c r="K616" i="7"/>
  <c r="K617" i="7"/>
  <c r="J616" i="7"/>
  <c r="J617" i="7"/>
  <c r="I617" i="7"/>
  <c r="H616" i="7"/>
  <c r="H617" i="7"/>
  <c r="P796" i="7"/>
  <c r="P805" i="7"/>
  <c r="P809" i="7"/>
  <c r="P810" i="7"/>
  <c r="P999" i="7"/>
  <c r="P41" i="7"/>
  <c r="O796" i="7"/>
  <c r="O805" i="7"/>
  <c r="O809" i="7"/>
  <c r="O810" i="7"/>
  <c r="O999" i="7"/>
  <c r="O41" i="7"/>
  <c r="N796" i="7"/>
  <c r="N805" i="7"/>
  <c r="N809" i="7"/>
  <c r="N810" i="7"/>
  <c r="N999" i="7"/>
  <c r="N41" i="7"/>
  <c r="M796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7" i="7"/>
  <c r="P798" i="7"/>
  <c r="P994" i="7"/>
  <c r="P36" i="7"/>
  <c r="O784" i="7"/>
  <c r="O785" i="7"/>
  <c r="O791" i="7"/>
  <c r="O792" i="7"/>
  <c r="O793" i="7"/>
  <c r="O794" i="7"/>
  <c r="O795" i="7"/>
  <c r="O797" i="7"/>
  <c r="O798" i="7"/>
  <c r="O994" i="7"/>
  <c r="O36" i="7"/>
  <c r="N784" i="7"/>
  <c r="N785" i="7"/>
  <c r="N791" i="7"/>
  <c r="N792" i="7"/>
  <c r="N793" i="7"/>
  <c r="N794" i="7"/>
  <c r="N795" i="7"/>
  <c r="N797" i="7"/>
  <c r="N798" i="7"/>
  <c r="N994" i="7"/>
  <c r="N36" i="7"/>
  <c r="M784" i="7"/>
  <c r="M785" i="7"/>
  <c r="M791" i="7"/>
  <c r="M792" i="7"/>
  <c r="M793" i="7"/>
  <c r="M794" i="7"/>
  <c r="M795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P617" i="7"/>
  <c r="P629" i="7"/>
  <c r="K599" i="7"/>
  <c r="P599" i="7"/>
  <c r="P990" i="7"/>
  <c r="K642" i="7"/>
  <c r="P642" i="7"/>
  <c r="P991" i="7"/>
  <c r="P33" i="7"/>
  <c r="O617" i="7"/>
  <c r="O629" i="7"/>
  <c r="J599" i="7"/>
  <c r="O599" i="7"/>
  <c r="O990" i="7"/>
  <c r="J642" i="7"/>
  <c r="O642" i="7"/>
  <c r="O991" i="7"/>
  <c r="O33" i="7"/>
  <c r="N617" i="7"/>
  <c r="N629" i="7"/>
  <c r="I599" i="7"/>
  <c r="N599" i="7"/>
  <c r="N990" i="7"/>
  <c r="I642" i="7"/>
  <c r="N642" i="7"/>
  <c r="N991" i="7"/>
  <c r="N33" i="7"/>
  <c r="M617" i="7"/>
  <c r="M629" i="7"/>
  <c r="H599" i="7"/>
  <c r="M599" i="7"/>
  <c r="M990" i="7"/>
  <c r="H642" i="7"/>
  <c r="M642" i="7"/>
  <c r="M991" i="7"/>
  <c r="M33" i="7"/>
  <c r="P635" i="7"/>
  <c r="K474" i="7"/>
  <c r="B52" i="8"/>
  <c r="G52" i="8"/>
  <c r="K469" i="7"/>
  <c r="K475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P988" i="7"/>
  <c r="P32" i="7"/>
  <c r="O635" i="7"/>
  <c r="J474" i="7"/>
  <c r="J469" i="7"/>
  <c r="J475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O988" i="7"/>
  <c r="O32" i="7"/>
  <c r="N635" i="7"/>
  <c r="I469" i="7"/>
  <c r="I475" i="7"/>
  <c r="N475" i="7"/>
  <c r="I478" i="7"/>
  <c r="I484" i="7"/>
  <c r="N484" i="7"/>
  <c r="I487" i="7"/>
  <c r="I493" i="7"/>
  <c r="N493" i="7"/>
  <c r="I496" i="7"/>
  <c r="I502" i="7"/>
  <c r="N502" i="7"/>
  <c r="N988" i="7"/>
  <c r="N32" i="7"/>
  <c r="M635" i="7"/>
  <c r="H474" i="7"/>
  <c r="H469" i="7"/>
  <c r="H475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765" i="7"/>
  <c r="P981" i="7"/>
  <c r="P29" i="7"/>
  <c r="O765" i="7"/>
  <c r="O981" i="7"/>
  <c r="O29" i="7"/>
  <c r="N765" i="7"/>
  <c r="N981" i="7"/>
  <c r="N29" i="7"/>
  <c r="M765" i="7"/>
  <c r="M981" i="7"/>
  <c r="M29" i="7"/>
  <c r="P28" i="7"/>
  <c r="O28" i="7"/>
  <c r="N28" i="7"/>
  <c r="M28" i="7"/>
  <c r="P27" i="7"/>
  <c r="O27" i="7"/>
  <c r="N27" i="7"/>
  <c r="M27" i="7"/>
  <c r="P732" i="7"/>
  <c r="P972" i="7"/>
  <c r="P26" i="7"/>
  <c r="O732" i="7"/>
  <c r="O972" i="7"/>
  <c r="O26" i="7"/>
  <c r="N732" i="7"/>
  <c r="N972" i="7"/>
  <c r="N26" i="7"/>
  <c r="M732" i="7"/>
  <c r="M972" i="7"/>
  <c r="M26" i="7"/>
  <c r="P724" i="7"/>
  <c r="P969" i="7"/>
  <c r="P25" i="7"/>
  <c r="O724" i="7"/>
  <c r="O969" i="7"/>
  <c r="O25" i="7"/>
  <c r="N724" i="7"/>
  <c r="N969" i="7"/>
  <c r="N25" i="7"/>
  <c r="M724" i="7"/>
  <c r="M969" i="7"/>
  <c r="M25" i="7"/>
  <c r="P24" i="7"/>
  <c r="O24" i="7"/>
  <c r="N24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69" i="7"/>
  <c r="P936" i="7"/>
  <c r="P283" i="7"/>
  <c r="P938" i="7"/>
  <c r="P297" i="7"/>
  <c r="P940" i="7"/>
  <c r="P307" i="7"/>
  <c r="P941" i="7"/>
  <c r="P337" i="7"/>
  <c r="P944" i="7"/>
  <c r="P21" i="7"/>
  <c r="O269" i="7"/>
  <c r="O936" i="7"/>
  <c r="O283" i="7"/>
  <c r="O938" i="7"/>
  <c r="O297" i="7"/>
  <c r="O940" i="7"/>
  <c r="O307" i="7"/>
  <c r="O941" i="7"/>
  <c r="O337" i="7"/>
  <c r="O944" i="7"/>
  <c r="O21" i="7"/>
  <c r="N269" i="7"/>
  <c r="N936" i="7"/>
  <c r="N283" i="7"/>
  <c r="N938" i="7"/>
  <c r="N297" i="7"/>
  <c r="N940" i="7"/>
  <c r="N307" i="7"/>
  <c r="N941" i="7"/>
  <c r="N337" i="7"/>
  <c r="N944" i="7"/>
  <c r="N21" i="7"/>
  <c r="M269" i="7"/>
  <c r="M936" i="7"/>
  <c r="M283" i="7"/>
  <c r="M938" i="7"/>
  <c r="M297" i="7"/>
  <c r="M940" i="7"/>
  <c r="M307" i="7"/>
  <c r="M941" i="7"/>
  <c r="M337" i="7"/>
  <c r="M944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1" i="7"/>
  <c r="K473" i="7"/>
  <c r="P473" i="7"/>
  <c r="P861" i="7"/>
  <c r="K480" i="7"/>
  <c r="K482" i="7"/>
  <c r="P482" i="7"/>
  <c r="P862" i="7"/>
  <c r="K489" i="7"/>
  <c r="K491" i="7"/>
  <c r="P491" i="7"/>
  <c r="P863" i="7"/>
  <c r="K498" i="7"/>
  <c r="K500" i="7"/>
  <c r="P500" i="7"/>
  <c r="P864" i="7"/>
  <c r="K633" i="7"/>
  <c r="P633" i="7"/>
  <c r="P886" i="7"/>
  <c r="P16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64" i="7"/>
  <c r="P857" i="7"/>
  <c r="P15" i="7"/>
  <c r="O649" i="7"/>
  <c r="O854" i="7"/>
  <c r="O664" i="7"/>
  <c r="O857" i="7"/>
  <c r="O15" i="7"/>
  <c r="N649" i="7"/>
  <c r="N854" i="7"/>
  <c r="N664" i="7"/>
  <c r="N857" i="7"/>
  <c r="N15" i="7"/>
  <c r="M649" i="7"/>
  <c r="M854" i="7"/>
  <c r="M664" i="7"/>
  <c r="M857" i="7"/>
  <c r="M15" i="7"/>
  <c r="P437" i="7"/>
  <c r="P851" i="7"/>
  <c r="P14" i="7"/>
  <c r="O437" i="7"/>
  <c r="O851" i="7"/>
  <c r="O14" i="7"/>
  <c r="N437" i="7"/>
  <c r="N851" i="7"/>
  <c r="N14" i="7"/>
  <c r="M437" i="7"/>
  <c r="M851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39" i="7"/>
  <c r="P844" i="7"/>
  <c r="P391" i="7"/>
  <c r="P849" i="7"/>
  <c r="P12" i="7"/>
  <c r="O271" i="7"/>
  <c r="O836" i="7"/>
  <c r="O339" i="7"/>
  <c r="O844" i="7"/>
  <c r="O391" i="7"/>
  <c r="O849" i="7"/>
  <c r="O12" i="7"/>
  <c r="N271" i="7"/>
  <c r="N836" i="7"/>
  <c r="N339" i="7"/>
  <c r="N844" i="7"/>
  <c r="N391" i="7"/>
  <c r="N849" i="7"/>
  <c r="N12" i="7"/>
  <c r="M271" i="7"/>
  <c r="M836" i="7"/>
  <c r="M339" i="7"/>
  <c r="M844" i="7"/>
  <c r="M391" i="7"/>
  <c r="M849" i="7"/>
  <c r="M12" i="7"/>
  <c r="P285" i="7"/>
  <c r="P838" i="7"/>
  <c r="P299" i="7"/>
  <c r="P840" i="7"/>
  <c r="P309" i="7"/>
  <c r="P841" i="7"/>
  <c r="P11" i="7"/>
  <c r="O285" i="7"/>
  <c r="O838" i="7"/>
  <c r="O299" i="7"/>
  <c r="O840" i="7"/>
  <c r="O309" i="7"/>
  <c r="O841" i="7"/>
  <c r="O11" i="7"/>
  <c r="N285" i="7"/>
  <c r="N838" i="7"/>
  <c r="N299" i="7"/>
  <c r="N840" i="7"/>
  <c r="N309" i="7"/>
  <c r="N841" i="7"/>
  <c r="N11" i="7"/>
  <c r="M285" i="7"/>
  <c r="M838" i="7"/>
  <c r="M299" i="7"/>
  <c r="M840" i="7"/>
  <c r="M309" i="7"/>
  <c r="M841" i="7"/>
  <c r="M11" i="7"/>
  <c r="D580" i="7"/>
  <c r="E580" i="7"/>
  <c r="F580" i="7"/>
  <c r="C580" i="7"/>
  <c r="BY580" i="3"/>
  <c r="BX580" i="3"/>
  <c r="BW580" i="3"/>
  <c r="BV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AC579" i="3"/>
  <c r="C580" i="3"/>
  <c r="D580" i="3"/>
  <c r="E580" i="3"/>
  <c r="F580" i="3"/>
  <c r="G580" i="3"/>
  <c r="H580" i="3"/>
  <c r="I580" i="3"/>
  <c r="J580" i="3"/>
  <c r="K580" i="3"/>
  <c r="L580" i="3"/>
  <c r="M580" i="3"/>
  <c r="B580" i="3"/>
  <c r="D579" i="7"/>
  <c r="I576" i="7"/>
  <c r="H576" i="7"/>
  <c r="E579" i="7"/>
  <c r="F579" i="7"/>
  <c r="C576" i="7"/>
  <c r="C579" i="7"/>
  <c r="BT580" i="3"/>
  <c r="BS580" i="3"/>
  <c r="BR580" i="3"/>
  <c r="BQ580" i="3"/>
  <c r="BP580" i="3"/>
  <c r="BB580" i="3"/>
  <c r="BA580" i="3"/>
  <c r="AZ580" i="3"/>
  <c r="AY580" i="3"/>
  <c r="AX580" i="3"/>
  <c r="AJ580" i="3"/>
  <c r="AI580" i="3"/>
  <c r="AH580" i="3"/>
  <c r="AG580" i="3"/>
  <c r="AF580" i="3"/>
  <c r="N580" i="3"/>
  <c r="O580" i="3"/>
  <c r="P580" i="3"/>
  <c r="Q580" i="3"/>
  <c r="R580" i="3"/>
  <c r="I1100" i="7"/>
  <c r="J1100" i="7"/>
  <c r="K1100" i="7"/>
  <c r="H1100" i="7"/>
  <c r="D1100" i="7"/>
  <c r="E1100" i="7"/>
  <c r="F1100" i="7"/>
  <c r="C1100" i="7"/>
  <c r="R1097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7" i="7"/>
  <c r="R1098" i="7"/>
  <c r="M1098" i="7"/>
  <c r="R1099" i="7"/>
  <c r="M1099" i="7"/>
  <c r="C325" i="7"/>
  <c r="C326" i="7"/>
  <c r="C327" i="7"/>
  <c r="C943" i="7"/>
  <c r="D325" i="7"/>
  <c r="D326" i="7"/>
  <c r="D327" i="7"/>
  <c r="D943" i="7"/>
  <c r="E325" i="7"/>
  <c r="E326" i="7"/>
  <c r="E327" i="7"/>
  <c r="E943" i="7"/>
  <c r="F325" i="7"/>
  <c r="F326" i="7"/>
  <c r="F327" i="7"/>
  <c r="F943" i="7"/>
  <c r="C320" i="7"/>
  <c r="C322" i="7"/>
  <c r="C323" i="7"/>
  <c r="C328" i="7"/>
  <c r="D320" i="7"/>
  <c r="D322" i="7"/>
  <c r="D323" i="7"/>
  <c r="D328" i="7"/>
  <c r="E320" i="7"/>
  <c r="E322" i="7"/>
  <c r="E323" i="7"/>
  <c r="E328" i="7"/>
  <c r="F320" i="7"/>
  <c r="F322" i="7"/>
  <c r="F323" i="7"/>
  <c r="F328" i="7"/>
  <c r="C315" i="7"/>
  <c r="C317" i="7"/>
  <c r="C942" i="7"/>
  <c r="D315" i="7"/>
  <c r="D317" i="7"/>
  <c r="D942" i="7"/>
  <c r="E315" i="7"/>
  <c r="E316" i="7"/>
  <c r="E317" i="7"/>
  <c r="E942" i="7"/>
  <c r="F315" i="7"/>
  <c r="F316" i="7"/>
  <c r="F317" i="7"/>
  <c r="F942" i="7"/>
  <c r="E310" i="7"/>
  <c r="E312" i="7"/>
  <c r="E313" i="7"/>
  <c r="E318" i="7"/>
  <c r="F310" i="7"/>
  <c r="F312" i="7"/>
  <c r="F313" i="7"/>
  <c r="F318" i="7"/>
  <c r="C305" i="7"/>
  <c r="C307" i="7"/>
  <c r="C941" i="7"/>
  <c r="D305" i="7"/>
  <c r="D307" i="7"/>
  <c r="D941" i="7"/>
  <c r="E305" i="7"/>
  <c r="E307" i="7"/>
  <c r="E941" i="7"/>
  <c r="F305" i="7"/>
  <c r="F307" i="7"/>
  <c r="F941" i="7"/>
  <c r="C295" i="7"/>
  <c r="C297" i="7"/>
  <c r="C940" i="7"/>
  <c r="D295" i="7"/>
  <c r="D297" i="7"/>
  <c r="D940" i="7"/>
  <c r="E295" i="7"/>
  <c r="E297" i="7"/>
  <c r="E940" i="7"/>
  <c r="F295" i="7"/>
  <c r="F297" i="7"/>
  <c r="F940" i="7"/>
  <c r="C288" i="7"/>
  <c r="C290" i="7"/>
  <c r="C939" i="7"/>
  <c r="D288" i="7"/>
  <c r="D290" i="7"/>
  <c r="D939" i="7"/>
  <c r="E288" i="7"/>
  <c r="E290" i="7"/>
  <c r="E939" i="7"/>
  <c r="F288" i="7"/>
  <c r="F289" i="7"/>
  <c r="F290" i="7"/>
  <c r="F939" i="7"/>
  <c r="F286" i="7"/>
  <c r="F291" i="7"/>
  <c r="C281" i="7"/>
  <c r="C283" i="7"/>
  <c r="C938" i="7"/>
  <c r="D281" i="7"/>
  <c r="D283" i="7"/>
  <c r="D938" i="7"/>
  <c r="E281" i="7"/>
  <c r="E283" i="7"/>
  <c r="E938" i="7"/>
  <c r="F281" i="7"/>
  <c r="F283" i="7"/>
  <c r="F938" i="7"/>
  <c r="C274" i="7"/>
  <c r="C276" i="7"/>
  <c r="C937" i="7"/>
  <c r="D274" i="7"/>
  <c r="D276" i="7"/>
  <c r="D937" i="7"/>
  <c r="E274" i="7"/>
  <c r="E275" i="7"/>
  <c r="E276" i="7"/>
  <c r="E937" i="7"/>
  <c r="F274" i="7"/>
  <c r="F275" i="7"/>
  <c r="F276" i="7"/>
  <c r="F937" i="7"/>
  <c r="E272" i="7"/>
  <c r="E277" i="7"/>
  <c r="F272" i="7"/>
  <c r="F277" i="7"/>
  <c r="C267" i="7"/>
  <c r="C269" i="7"/>
  <c r="C936" i="7"/>
  <c r="D267" i="7"/>
  <c r="D269" i="7"/>
  <c r="D936" i="7"/>
  <c r="E267" i="7"/>
  <c r="E269" i="7"/>
  <c r="E936" i="7"/>
  <c r="F267" i="7"/>
  <c r="F269" i="7"/>
  <c r="F936" i="7"/>
  <c r="C260" i="7"/>
  <c r="C262" i="7"/>
  <c r="C935" i="7"/>
  <c r="D260" i="7"/>
  <c r="D261" i="7"/>
  <c r="D262" i="7"/>
  <c r="D935" i="7"/>
  <c r="E260" i="7"/>
  <c r="E261" i="7"/>
  <c r="E262" i="7"/>
  <c r="E935" i="7"/>
  <c r="F260" i="7"/>
  <c r="F261" i="7"/>
  <c r="F262" i="7"/>
  <c r="F935" i="7"/>
  <c r="D258" i="7"/>
  <c r="D263" i="7"/>
  <c r="E258" i="7"/>
  <c r="E263" i="7"/>
  <c r="F258" i="7"/>
  <c r="F263" i="7"/>
  <c r="C253" i="7"/>
  <c r="C254" i="7"/>
  <c r="C255" i="7"/>
  <c r="C934" i="7"/>
  <c r="D253" i="7"/>
  <c r="D254" i="7"/>
  <c r="D255" i="7"/>
  <c r="D934" i="7"/>
  <c r="E253" i="7"/>
  <c r="E254" i="7"/>
  <c r="E255" i="7"/>
  <c r="E934" i="7"/>
  <c r="F253" i="7"/>
  <c r="F254" i="7"/>
  <c r="F255" i="7"/>
  <c r="F934" i="7"/>
  <c r="C251" i="7"/>
  <c r="C256" i="7"/>
  <c r="D251" i="7"/>
  <c r="D256" i="7"/>
  <c r="E251" i="7"/>
  <c r="E256" i="7"/>
  <c r="F251" i="7"/>
  <c r="F256" i="7"/>
  <c r="C246" i="7"/>
  <c r="C247" i="7"/>
  <c r="C248" i="7"/>
  <c r="C933" i="7"/>
  <c r="D246" i="7"/>
  <c r="D247" i="7"/>
  <c r="D248" i="7"/>
  <c r="D933" i="7"/>
  <c r="E246" i="7"/>
  <c r="E247" i="7"/>
  <c r="E248" i="7"/>
  <c r="E933" i="7"/>
  <c r="F246" i="7"/>
  <c r="F247" i="7"/>
  <c r="F248" i="7"/>
  <c r="F933" i="7"/>
  <c r="C244" i="7"/>
  <c r="C249" i="7"/>
  <c r="D244" i="7"/>
  <c r="D249" i="7"/>
  <c r="E244" i="7"/>
  <c r="E249" i="7"/>
  <c r="F244" i="7"/>
  <c r="F249" i="7"/>
  <c r="C239" i="7"/>
  <c r="C241" i="7"/>
  <c r="C932" i="7"/>
  <c r="D239" i="7"/>
  <c r="D241" i="7"/>
  <c r="D932" i="7"/>
  <c r="E239" i="7"/>
  <c r="E240" i="7"/>
  <c r="E241" i="7"/>
  <c r="E932" i="7"/>
  <c r="F239" i="7"/>
  <c r="F240" i="7"/>
  <c r="F241" i="7"/>
  <c r="F932" i="7"/>
  <c r="E237" i="7"/>
  <c r="E242" i="7"/>
  <c r="F237" i="7"/>
  <c r="F24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2" i="7"/>
  <c r="E213" i="7"/>
  <c r="E928" i="7"/>
  <c r="F211" i="7"/>
  <c r="F212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6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C181" i="7"/>
  <c r="C202" i="7"/>
  <c r="D54" i="7"/>
  <c r="I54" i="7"/>
  <c r="D55" i="7"/>
  <c r="I55" i="7"/>
  <c r="D181" i="7"/>
  <c r="D202" i="7"/>
  <c r="E54" i="7"/>
  <c r="J54" i="7"/>
  <c r="E55" i="7"/>
  <c r="J55" i="7"/>
  <c r="E181" i="7"/>
  <c r="E202" i="7"/>
  <c r="F54" i="7"/>
  <c r="K54" i="7"/>
  <c r="F55" i="7"/>
  <c r="K55" i="7"/>
  <c r="F181" i="7"/>
  <c r="F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C178" i="7"/>
  <c r="C191" i="7"/>
  <c r="C192" i="7"/>
  <c r="C195" i="7"/>
  <c r="D52" i="7"/>
  <c r="I52" i="7"/>
  <c r="D178" i="7"/>
  <c r="D191" i="7"/>
  <c r="D192" i="7"/>
  <c r="D195" i="7"/>
  <c r="E52" i="7"/>
  <c r="J52" i="7"/>
  <c r="E178" i="7"/>
  <c r="E191" i="7"/>
  <c r="E192" i="7"/>
  <c r="E195" i="7"/>
  <c r="F52" i="7"/>
  <c r="K52" i="7"/>
  <c r="F178" i="7"/>
  <c r="F191" i="7"/>
  <c r="F192" i="7"/>
  <c r="F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5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69" i="7"/>
  <c r="C171" i="7"/>
  <c r="C915" i="7"/>
  <c r="D169" i="7"/>
  <c r="D171" i="7"/>
  <c r="D915" i="7"/>
  <c r="E169" i="7"/>
  <c r="E171" i="7"/>
  <c r="E915" i="7"/>
  <c r="F169" i="7"/>
  <c r="F171" i="7"/>
  <c r="F915" i="7"/>
  <c r="C161" i="7"/>
  <c r="C163" i="7"/>
  <c r="C914" i="7"/>
  <c r="D161" i="7"/>
  <c r="D163" i="7"/>
  <c r="D914" i="7"/>
  <c r="E161" i="7"/>
  <c r="E163" i="7"/>
  <c r="E914" i="7"/>
  <c r="F161" i="7"/>
  <c r="F163" i="7"/>
  <c r="F914" i="7"/>
  <c r="C152" i="7"/>
  <c r="C154" i="7"/>
  <c r="C913" i="7"/>
  <c r="D152" i="7"/>
  <c r="D154" i="7"/>
  <c r="D913" i="7"/>
  <c r="E152" i="7"/>
  <c r="E154" i="7"/>
  <c r="E913" i="7"/>
  <c r="F152" i="7"/>
  <c r="F154" i="7"/>
  <c r="F913" i="7"/>
  <c r="C141" i="7"/>
  <c r="C143" i="7"/>
  <c r="C912" i="7"/>
  <c r="D141" i="7"/>
  <c r="D143" i="7"/>
  <c r="D912" i="7"/>
  <c r="E141" i="7"/>
  <c r="E143" i="7"/>
  <c r="E912" i="7"/>
  <c r="F141" i="7"/>
  <c r="F143" i="7"/>
  <c r="F912" i="7"/>
  <c r="C133" i="7"/>
  <c r="C135" i="7"/>
  <c r="C911" i="7"/>
  <c r="D133" i="7"/>
  <c r="D135" i="7"/>
  <c r="D911" i="7"/>
  <c r="E133" i="7"/>
  <c r="E135" i="7"/>
  <c r="E911" i="7"/>
  <c r="F133" i="7"/>
  <c r="F135" i="7"/>
  <c r="F911" i="7"/>
  <c r="C124" i="7"/>
  <c r="C126" i="7"/>
  <c r="C910" i="7"/>
  <c r="D124" i="7"/>
  <c r="D126" i="7"/>
  <c r="D910" i="7"/>
  <c r="E124" i="7"/>
  <c r="E126" i="7"/>
  <c r="E910" i="7"/>
  <c r="F124" i="7"/>
  <c r="F126" i="7"/>
  <c r="F910" i="7"/>
  <c r="C113" i="7"/>
  <c r="C115" i="7"/>
  <c r="C909" i="7"/>
  <c r="D113" i="7"/>
  <c r="D115" i="7"/>
  <c r="D909" i="7"/>
  <c r="E113" i="7"/>
  <c r="E115" i="7"/>
  <c r="E909" i="7"/>
  <c r="F113" i="7"/>
  <c r="F115" i="7"/>
  <c r="F909" i="7"/>
  <c r="C105" i="7"/>
  <c r="C107" i="7"/>
  <c r="C908" i="7"/>
  <c r="D105" i="7"/>
  <c r="D107" i="7"/>
  <c r="D908" i="7"/>
  <c r="E105" i="7"/>
  <c r="E107" i="7"/>
  <c r="E908" i="7"/>
  <c r="F105" i="7"/>
  <c r="F107" i="7"/>
  <c r="F908" i="7"/>
  <c r="C97" i="7"/>
  <c r="C99" i="7"/>
  <c r="C907" i="7"/>
  <c r="D97" i="7"/>
  <c r="D99" i="7"/>
  <c r="D907" i="7"/>
  <c r="E97" i="7"/>
  <c r="E98" i="7"/>
  <c r="E99" i="7"/>
  <c r="E907" i="7"/>
  <c r="F97" i="7"/>
  <c r="F98" i="7"/>
  <c r="F99" i="7"/>
  <c r="F907" i="7"/>
  <c r="E95" i="7"/>
  <c r="E93" i="7"/>
  <c r="E94" i="7"/>
  <c r="E96" i="7"/>
  <c r="E101" i="7"/>
  <c r="F95" i="7"/>
  <c r="F93" i="7"/>
  <c r="F94" i="7"/>
  <c r="F96" i="7"/>
  <c r="F101" i="7"/>
  <c r="C86" i="7"/>
  <c r="C88" i="7"/>
  <c r="C906" i="7"/>
  <c r="D86" i="7"/>
  <c r="D88" i="7"/>
  <c r="D906" i="7"/>
  <c r="E86" i="7"/>
  <c r="E88" i="7"/>
  <c r="E906" i="7"/>
  <c r="F86" i="7"/>
  <c r="F88" i="7"/>
  <c r="F906" i="7"/>
  <c r="C78" i="7"/>
  <c r="C80" i="7"/>
  <c r="C905" i="7"/>
  <c r="D78" i="7"/>
  <c r="D80" i="7"/>
  <c r="D905" i="7"/>
  <c r="E78" i="7"/>
  <c r="E80" i="7"/>
  <c r="E905" i="7"/>
  <c r="F78" i="7"/>
  <c r="F80" i="7"/>
  <c r="F905" i="7"/>
  <c r="C70" i="7"/>
  <c r="C72" i="7"/>
  <c r="C904" i="7"/>
  <c r="D70" i="7"/>
  <c r="D72" i="7"/>
  <c r="D904" i="7"/>
  <c r="E70" i="7"/>
  <c r="E72" i="7"/>
  <c r="E904" i="7"/>
  <c r="F70" i="7"/>
  <c r="F72" i="7"/>
  <c r="F904" i="7"/>
  <c r="C335" i="7"/>
  <c r="C337" i="7"/>
  <c r="C944" i="7"/>
  <c r="D335" i="7"/>
  <c r="D337" i="7"/>
  <c r="D944" i="7"/>
  <c r="E335" i="7"/>
  <c r="E337" i="7"/>
  <c r="E944" i="7"/>
  <c r="F335" i="7"/>
  <c r="F337" i="7"/>
  <c r="F944" i="7"/>
  <c r="C345" i="7"/>
  <c r="C347" i="7"/>
  <c r="C945" i="7"/>
  <c r="D345" i="7"/>
  <c r="D347" i="7"/>
  <c r="D945" i="7"/>
  <c r="E345" i="7"/>
  <c r="E347" i="7"/>
  <c r="E945" i="7"/>
  <c r="F345" i="7"/>
  <c r="F346" i="7"/>
  <c r="F347" i="7"/>
  <c r="F945" i="7"/>
  <c r="F340" i="7"/>
  <c r="F342" i="7"/>
  <c r="F343" i="7"/>
  <c r="F348" i="7"/>
  <c r="C355" i="7"/>
  <c r="C356" i="7"/>
  <c r="C357" i="7"/>
  <c r="C946" i="7"/>
  <c r="D355" i="7"/>
  <c r="D356" i="7"/>
  <c r="D357" i="7"/>
  <c r="D946" i="7"/>
  <c r="E355" i="7"/>
  <c r="E356" i="7"/>
  <c r="E357" i="7"/>
  <c r="E946" i="7"/>
  <c r="F355" i="7"/>
  <c r="F356" i="7"/>
  <c r="F357" i="7"/>
  <c r="F946" i="7"/>
  <c r="C350" i="7"/>
  <c r="C352" i="7"/>
  <c r="C353" i="7"/>
  <c r="C358" i="7"/>
  <c r="D350" i="7"/>
  <c r="D352" i="7"/>
  <c r="D353" i="7"/>
  <c r="D358" i="7"/>
  <c r="E350" i="7"/>
  <c r="E352" i="7"/>
  <c r="E353" i="7"/>
  <c r="E358" i="7"/>
  <c r="F350" i="7"/>
  <c r="F352" i="7"/>
  <c r="F353" i="7"/>
  <c r="F358" i="7"/>
  <c r="C366" i="7"/>
  <c r="C367" i="7"/>
  <c r="C368" i="7"/>
  <c r="C947" i="7"/>
  <c r="D366" i="7"/>
  <c r="D367" i="7"/>
  <c r="D368" i="7"/>
  <c r="D947" i="7"/>
  <c r="E366" i="7"/>
  <c r="E367" i="7"/>
  <c r="E368" i="7"/>
  <c r="E947" i="7"/>
  <c r="F366" i="7"/>
  <c r="F367" i="7"/>
  <c r="F368" i="7"/>
  <c r="F947" i="7"/>
  <c r="C361" i="7"/>
  <c r="C363" i="7"/>
  <c r="C364" i="7"/>
  <c r="C369" i="7"/>
  <c r="D361" i="7"/>
  <c r="D363" i="7"/>
  <c r="D364" i="7"/>
  <c r="D369" i="7"/>
  <c r="E361" i="7"/>
  <c r="E363" i="7"/>
  <c r="E364" i="7"/>
  <c r="E369" i="7"/>
  <c r="F361" i="7"/>
  <c r="F363" i="7"/>
  <c r="F364" i="7"/>
  <c r="F369" i="7"/>
  <c r="C377" i="7"/>
  <c r="C379" i="7"/>
  <c r="C948" i="7"/>
  <c r="D377" i="7"/>
  <c r="D379" i="7"/>
  <c r="D948" i="7"/>
  <c r="E377" i="7"/>
  <c r="E378" i="7"/>
  <c r="E379" i="7"/>
  <c r="E948" i="7"/>
  <c r="F377" i="7"/>
  <c r="F378" i="7"/>
  <c r="F379" i="7"/>
  <c r="F948" i="7"/>
  <c r="E372" i="7"/>
  <c r="E374" i="7"/>
  <c r="E375" i="7"/>
  <c r="E380" i="7"/>
  <c r="F372" i="7"/>
  <c r="F374" i="7"/>
  <c r="F375" i="7"/>
  <c r="F380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C965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C734" i="7"/>
  <c r="C737" i="7"/>
  <c r="C970" i="7"/>
  <c r="D734" i="7"/>
  <c r="D737" i="7"/>
  <c r="D970" i="7"/>
  <c r="E734" i="7"/>
  <c r="E737" i="7"/>
  <c r="E970" i="7"/>
  <c r="F734" i="7"/>
  <c r="F733" i="7"/>
  <c r="F735" i="7"/>
  <c r="F736" i="7"/>
  <c r="F737" i="7"/>
  <c r="F970" i="7"/>
  <c r="H734" i="7"/>
  <c r="I734" i="7"/>
  <c r="J734" i="7"/>
  <c r="K734" i="7"/>
  <c r="K735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F760" i="7"/>
  <c r="F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6" i="7"/>
  <c r="C727" i="7"/>
  <c r="C983" i="7"/>
  <c r="D725" i="7"/>
  <c r="D727" i="7"/>
  <c r="D983" i="7"/>
  <c r="E725" i="7"/>
  <c r="E726" i="7"/>
  <c r="E727" i="7"/>
  <c r="E983" i="7"/>
  <c r="F725" i="7"/>
  <c r="F726" i="7"/>
  <c r="F727" i="7"/>
  <c r="F983" i="7"/>
  <c r="H726" i="7"/>
  <c r="J726" i="7"/>
  <c r="K726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237" i="7"/>
  <c r="A932" i="7"/>
  <c r="A244" i="7"/>
  <c r="A933" i="7"/>
  <c r="A251" i="7"/>
  <c r="A934" i="7"/>
  <c r="A258" i="7"/>
  <c r="A935" i="7"/>
  <c r="A265" i="7"/>
  <c r="A936" i="7"/>
  <c r="A272" i="7"/>
  <c r="A937" i="7"/>
  <c r="A279" i="7"/>
  <c r="A938" i="7"/>
  <c r="A286" i="7"/>
  <c r="A939" i="7"/>
  <c r="A293" i="7"/>
  <c r="A940" i="7"/>
  <c r="A300" i="7"/>
  <c r="A941" i="7"/>
  <c r="A310" i="7"/>
  <c r="A942" i="7"/>
  <c r="A320" i="7"/>
  <c r="A943" i="7"/>
  <c r="A330" i="7"/>
  <c r="A944" i="7"/>
  <c r="A340" i="7"/>
  <c r="A945" i="7"/>
  <c r="A350" i="7"/>
  <c r="A946" i="7"/>
  <c r="A360" i="7"/>
  <c r="A947" i="7"/>
  <c r="A371" i="7"/>
  <c r="A948" i="7"/>
  <c r="A382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R1095" i="7"/>
  <c r="C688" i="7"/>
  <c r="D688" i="7"/>
  <c r="E688" i="7"/>
  <c r="F688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C657" i="7"/>
  <c r="C659" i="7"/>
  <c r="C660" i="7"/>
  <c r="C46" i="7"/>
  <c r="D658" i="7"/>
  <c r="D657" i="7"/>
  <c r="D659" i="7"/>
  <c r="D660" i="7"/>
  <c r="D46" i="7"/>
  <c r="E658" i="7"/>
  <c r="E657" i="7"/>
  <c r="E659" i="7"/>
  <c r="E660" i="7"/>
  <c r="E46" i="7"/>
  <c r="F658" i="7"/>
  <c r="H658" i="7"/>
  <c r="H659" i="7"/>
  <c r="H46" i="7"/>
  <c r="I658" i="7"/>
  <c r="I659" i="7"/>
  <c r="I46" i="7"/>
  <c r="J658" i="7"/>
  <c r="J659" i="7"/>
  <c r="J46" i="7"/>
  <c r="K658" i="7"/>
  <c r="C652" i="7"/>
  <c r="D652" i="7"/>
  <c r="E652" i="7"/>
  <c r="E651" i="7"/>
  <c r="E653" i="7"/>
  <c r="E654" i="7"/>
  <c r="F652" i="7"/>
  <c r="H652" i="7"/>
  <c r="I652" i="7"/>
  <c r="J652" i="7"/>
  <c r="J653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4" i="7"/>
  <c r="C375" i="7"/>
  <c r="C380" i="7"/>
  <c r="D372" i="7"/>
  <c r="D374" i="7"/>
  <c r="D375" i="7"/>
  <c r="D380" i="7"/>
  <c r="F46" i="7"/>
  <c r="K46" i="7"/>
  <c r="C365" i="7"/>
  <c r="D365" i="7"/>
  <c r="E365" i="7"/>
  <c r="F365" i="7"/>
  <c r="C354" i="7"/>
  <c r="D354" i="7"/>
  <c r="E354" i="7"/>
  <c r="F354" i="7"/>
  <c r="C340" i="7"/>
  <c r="C343" i="7"/>
  <c r="D340" i="7"/>
  <c r="D343" i="7"/>
  <c r="E340" i="7"/>
  <c r="E343" i="7"/>
  <c r="C330" i="7"/>
  <c r="C333" i="7"/>
  <c r="D330" i="7"/>
  <c r="D333" i="7"/>
  <c r="E330" i="7"/>
  <c r="E333" i="7"/>
  <c r="F330" i="7"/>
  <c r="F333" i="7"/>
  <c r="C324" i="7"/>
  <c r="D324" i="7"/>
  <c r="E324" i="7"/>
  <c r="F324" i="7"/>
  <c r="C310" i="7"/>
  <c r="C312" i="7"/>
  <c r="C313" i="7"/>
  <c r="C318" i="7"/>
  <c r="C314" i="7"/>
  <c r="D310" i="7"/>
  <c r="D313" i="7"/>
  <c r="E314" i="7"/>
  <c r="F314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86" i="7"/>
  <c r="C291" i="7"/>
  <c r="C287" i="7"/>
  <c r="D286" i="7"/>
  <c r="D291" i="7"/>
  <c r="D287" i="7"/>
  <c r="E286" i="7"/>
  <c r="E291" i="7"/>
  <c r="E287" i="7"/>
  <c r="F287" i="7"/>
  <c r="C279" i="7"/>
  <c r="C284" i="7"/>
  <c r="D279" i="7"/>
  <c r="D284" i="7"/>
  <c r="E279" i="7"/>
  <c r="E284" i="7"/>
  <c r="F279" i="7"/>
  <c r="F284" i="7"/>
  <c r="C272" i="7"/>
  <c r="C277" i="7"/>
  <c r="C273" i="7"/>
  <c r="D272" i="7"/>
  <c r="D277" i="7"/>
  <c r="D273" i="7"/>
  <c r="E273" i="7"/>
  <c r="F273" i="7"/>
  <c r="C265" i="7"/>
  <c r="D265" i="7"/>
  <c r="E265" i="7"/>
  <c r="F265" i="7"/>
  <c r="C258" i="7"/>
  <c r="D259" i="7"/>
  <c r="E259" i="7"/>
  <c r="F259" i="7"/>
  <c r="C252" i="7"/>
  <c r="D252" i="7"/>
  <c r="E252" i="7"/>
  <c r="F252" i="7"/>
  <c r="C245" i="7"/>
  <c r="D245" i="7"/>
  <c r="E245" i="7"/>
  <c r="F245" i="7"/>
  <c r="C237" i="7"/>
  <c r="C242" i="7"/>
  <c r="D237" i="7"/>
  <c r="D24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79" i="7"/>
  <c r="C176" i="7"/>
  <c r="D182" i="7"/>
  <c r="D179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2" i="7"/>
  <c r="C104" i="7"/>
  <c r="C100" i="7"/>
  <c r="C101" i="7"/>
  <c r="C108" i="7"/>
  <c r="C109" i="7"/>
  <c r="C111" i="7"/>
  <c r="D95" i="7"/>
  <c r="D93" i="7"/>
  <c r="D94" i="7"/>
  <c r="D96" i="7"/>
  <c r="D103" i="7"/>
  <c r="D102" i="7"/>
  <c r="D104" i="7"/>
  <c r="D100" i="7"/>
  <c r="D101" i="7"/>
  <c r="D108" i="7"/>
  <c r="D109" i="7"/>
  <c r="D111" i="7"/>
  <c r="E103" i="7"/>
  <c r="E102" i="7"/>
  <c r="E104" i="7"/>
  <c r="E100" i="7"/>
  <c r="E108" i="7"/>
  <c r="E109" i="7"/>
  <c r="E111" i="7"/>
  <c r="F103" i="7"/>
  <c r="F102" i="7"/>
  <c r="F104" i="7"/>
  <c r="F100" i="7"/>
  <c r="F108" i="7"/>
  <c r="F109" i="7"/>
  <c r="F111" i="7"/>
  <c r="C112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M1095" i="7"/>
  <c r="R1096" i="7"/>
  <c r="M1096" i="7"/>
  <c r="R1082" i="7"/>
  <c r="R1088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3" i="7"/>
  <c r="R1084" i="7"/>
  <c r="R1087" i="7"/>
  <c r="R1089" i="7"/>
  <c r="R1090" i="7"/>
  <c r="R1091" i="7"/>
  <c r="R1092" i="7"/>
  <c r="R1093" i="7"/>
  <c r="R1094" i="7"/>
  <c r="M1056" i="7"/>
  <c r="M1057" i="7"/>
  <c r="M1058" i="7"/>
  <c r="M1059" i="7"/>
  <c r="M1060" i="7"/>
  <c r="M1061" i="7"/>
  <c r="M1062" i="7"/>
  <c r="M1063" i="7"/>
  <c r="BV198" i="3"/>
  <c r="D634" i="7"/>
  <c r="D622" i="7"/>
  <c r="C622" i="7"/>
  <c r="E622" i="7"/>
  <c r="F622" i="7"/>
  <c r="D616" i="7"/>
  <c r="C616" i="7"/>
  <c r="E616" i="7"/>
  <c r="F616" i="7"/>
  <c r="D610" i="7"/>
  <c r="D604" i="7"/>
  <c r="C604" i="7"/>
  <c r="E604" i="7"/>
  <c r="F604" i="7"/>
  <c r="D588" i="7"/>
  <c r="I588" i="7"/>
  <c r="K588" i="7"/>
  <c r="D591" i="7"/>
  <c r="J588" i="7"/>
  <c r="H588" i="7"/>
  <c r="D585" i="7"/>
  <c r="C585" i="7"/>
  <c r="E585" i="7"/>
  <c r="F585" i="7"/>
  <c r="D582" i="7"/>
  <c r="C582" i="7"/>
  <c r="E582" i="7"/>
  <c r="F582" i="7"/>
  <c r="I582" i="7"/>
  <c r="K582" i="7"/>
  <c r="J582" i="7"/>
  <c r="H582" i="7"/>
  <c r="D576" i="7"/>
  <c r="K576" i="7"/>
  <c r="J576" i="7"/>
  <c r="D573" i="7"/>
  <c r="C573" i="7"/>
  <c r="E573" i="7"/>
  <c r="F573" i="7"/>
  <c r="D567" i="7"/>
  <c r="D561" i="7"/>
  <c r="D555" i="7"/>
  <c r="D549" i="7"/>
  <c r="C549" i="7"/>
  <c r="E549" i="7"/>
  <c r="D540" i="7"/>
  <c r="I540" i="7"/>
  <c r="K540" i="7"/>
  <c r="D543" i="7"/>
  <c r="J540" i="7"/>
  <c r="H540" i="7"/>
  <c r="D537" i="7"/>
  <c r="D531" i="7"/>
  <c r="D525" i="7"/>
  <c r="C525" i="7"/>
  <c r="E525" i="7"/>
  <c r="D522" i="7"/>
  <c r="C522" i="7"/>
  <c r="E522" i="7"/>
  <c r="I522" i="7"/>
  <c r="K522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J510" i="7"/>
  <c r="H510" i="7"/>
  <c r="D504" i="7"/>
  <c r="I504" i="7"/>
  <c r="K504" i="7"/>
  <c r="D507" i="7"/>
  <c r="J504" i="7"/>
  <c r="H504" i="7"/>
  <c r="D501" i="7"/>
  <c r="D495" i="7"/>
  <c r="D497" i="7"/>
  <c r="I497" i="7"/>
  <c r="K497" i="7"/>
  <c r="J497" i="7"/>
  <c r="H497" i="7"/>
  <c r="D492" i="7"/>
  <c r="D486" i="7"/>
  <c r="D488" i="7"/>
  <c r="I488" i="7"/>
  <c r="K488" i="7"/>
  <c r="J488" i="7"/>
  <c r="H488" i="7"/>
  <c r="C492" i="7"/>
  <c r="C487" i="7"/>
  <c r="C488" i="7"/>
  <c r="C493" i="7"/>
  <c r="D483" i="7"/>
  <c r="D477" i="7"/>
  <c r="D479" i="7"/>
  <c r="I479" i="7"/>
  <c r="K479" i="7"/>
  <c r="J479" i="7"/>
  <c r="H479" i="7"/>
  <c r="D474" i="7"/>
  <c r="D468" i="7"/>
  <c r="D470" i="7"/>
  <c r="I470" i="7"/>
  <c r="K470" i="7"/>
  <c r="J470" i="7"/>
  <c r="H470" i="7"/>
  <c r="D638" i="7"/>
  <c r="C638" i="7"/>
  <c r="E638" i="7"/>
  <c r="F638" i="7"/>
  <c r="I638" i="7"/>
  <c r="K638" i="7"/>
  <c r="J638" i="7"/>
  <c r="H638" i="7"/>
  <c r="D595" i="7"/>
  <c r="C595" i="7"/>
  <c r="E595" i="7"/>
  <c r="F595" i="7"/>
  <c r="I595" i="7"/>
  <c r="K595" i="7"/>
  <c r="J595" i="7"/>
  <c r="H595" i="7"/>
  <c r="D800" i="7"/>
  <c r="E800" i="7"/>
  <c r="F800" i="7"/>
  <c r="C800" i="7"/>
  <c r="D496" i="7"/>
  <c r="D502" i="7"/>
  <c r="E501" i="7"/>
  <c r="E496" i="7"/>
  <c r="E497" i="7"/>
  <c r="E502" i="7"/>
  <c r="F501" i="7"/>
  <c r="F496" i="7"/>
  <c r="F497" i="7"/>
  <c r="F502" i="7"/>
  <c r="C501" i="7"/>
  <c r="C496" i="7"/>
  <c r="C497" i="7"/>
  <c r="C502" i="7"/>
  <c r="BV502" i="3"/>
  <c r="BW493" i="3"/>
  <c r="BX493" i="3"/>
  <c r="BY493" i="3"/>
  <c r="BV493" i="3"/>
  <c r="D469" i="7"/>
  <c r="D471" i="7"/>
  <c r="D475" i="7"/>
  <c r="E474" i="7"/>
  <c r="E469" i="7"/>
  <c r="E468" i="7"/>
  <c r="E470" i="7"/>
  <c r="E471" i="7"/>
  <c r="E475" i="7"/>
  <c r="F474" i="7"/>
  <c r="F469" i="7"/>
  <c r="F468" i="7"/>
  <c r="F470" i="7"/>
  <c r="F471" i="7"/>
  <c r="F475" i="7"/>
  <c r="C474" i="7"/>
  <c r="C469" i="7"/>
  <c r="C468" i="7"/>
  <c r="C470" i="7"/>
  <c r="C471" i="7"/>
  <c r="C475" i="7"/>
  <c r="C456" i="7"/>
  <c r="C451" i="7"/>
  <c r="C452" i="7"/>
  <c r="C457" i="7"/>
  <c r="C465" i="7"/>
  <c r="C460" i="7"/>
  <c r="C461" i="7"/>
  <c r="C466" i="7"/>
  <c r="C483" i="7"/>
  <c r="C478" i="7"/>
  <c r="C479" i="7"/>
  <c r="C484" i="7"/>
  <c r="C634" i="7"/>
  <c r="C631" i="7"/>
  <c r="C635" i="7"/>
  <c r="C988" i="7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E661" i="3"/>
  <c r="D661" i="3"/>
  <c r="C661" i="3"/>
  <c r="B661" i="3"/>
  <c r="BW661" i="3"/>
  <c r="BX661" i="3"/>
  <c r="BY661" i="3"/>
  <c r="BV661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E649" i="3"/>
  <c r="D649" i="3"/>
  <c r="C649" i="3"/>
  <c r="B649" i="3"/>
  <c r="BW649" i="3"/>
  <c r="BX649" i="3"/>
  <c r="BY649" i="3"/>
  <c r="BV649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E655" i="3"/>
  <c r="D655" i="3"/>
  <c r="C655" i="3"/>
  <c r="B655" i="3"/>
  <c r="BV655" i="3"/>
  <c r="BW655" i="3"/>
  <c r="BY655" i="3"/>
  <c r="BX655" i="3"/>
  <c r="F483" i="7"/>
  <c r="F478" i="7"/>
  <c r="F479" i="7"/>
  <c r="F484" i="7"/>
  <c r="F492" i="7"/>
  <c r="F487" i="7"/>
  <c r="F488" i="7"/>
  <c r="F493" i="7"/>
  <c r="F634" i="7"/>
  <c r="F631" i="7"/>
  <c r="F635" i="7"/>
  <c r="F507" i="7"/>
  <c r="F508" i="7"/>
  <c r="F513" i="7"/>
  <c r="F509" i="7"/>
  <c r="F510" i="7"/>
  <c r="F514" i="7"/>
  <c r="F525" i="7"/>
  <c r="F521" i="7"/>
  <c r="F522" i="7"/>
  <c r="F526" i="7"/>
  <c r="F543" i="7"/>
  <c r="F539" i="7"/>
  <c r="F540" i="7"/>
  <c r="F544" i="7"/>
  <c r="F575" i="7"/>
  <c r="F576" i="7"/>
  <c r="F586" i="7"/>
  <c r="F591" i="7"/>
  <c r="F587" i="7"/>
  <c r="F588" i="7"/>
  <c r="F592" i="7"/>
  <c r="F519" i="7"/>
  <c r="F515" i="7"/>
  <c r="F516" i="7"/>
  <c r="F520" i="7"/>
  <c r="F531" i="7"/>
  <c r="F528" i="7"/>
  <c r="F532" i="7"/>
  <c r="F537" i="7"/>
  <c r="F534" i="7"/>
  <c r="F538" i="7"/>
  <c r="F549" i="7"/>
  <c r="F546" i="7"/>
  <c r="F550" i="7"/>
  <c r="F555" i="7"/>
  <c r="F552" i="7"/>
  <c r="F556" i="7"/>
  <c r="F561" i="7"/>
  <c r="F558" i="7"/>
  <c r="F562" i="7"/>
  <c r="F567" i="7"/>
  <c r="F568" i="7"/>
  <c r="F574" i="7"/>
  <c r="F605" i="7"/>
  <c r="F610" i="7"/>
  <c r="F611" i="7"/>
  <c r="F623" i="7"/>
  <c r="F772" i="7"/>
  <c r="F773" i="7"/>
  <c r="D598" i="7"/>
  <c r="F598" i="7"/>
  <c r="F599" i="7"/>
  <c r="F617" i="7"/>
  <c r="D628" i="7"/>
  <c r="F628" i="7"/>
  <c r="F629" i="7"/>
  <c r="F637" i="7"/>
  <c r="D641" i="7"/>
  <c r="F642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F774" i="7"/>
  <c r="F775" i="7"/>
  <c r="F776" i="7"/>
  <c r="F782" i="7"/>
  <c r="F783" i="7"/>
  <c r="F806" i="7"/>
  <c r="D779" i="7"/>
  <c r="F780" i="7"/>
  <c r="F778" i="7"/>
  <c r="F781" i="7"/>
  <c r="F788" i="7"/>
  <c r="F784" i="7"/>
  <c r="F785" i="7"/>
  <c r="F791" i="7"/>
  <c r="F792" i="7"/>
  <c r="F793" i="7"/>
  <c r="F794" i="7"/>
  <c r="F795" i="7"/>
  <c r="F797" i="7"/>
  <c r="F798" i="7"/>
  <c r="F799" i="7"/>
  <c r="F801" i="7"/>
  <c r="F804" i="7"/>
  <c r="F802" i="7"/>
  <c r="F803" i="7"/>
  <c r="F796" i="7"/>
  <c r="F805" i="7"/>
  <c r="F809" i="7"/>
  <c r="F810" i="7"/>
  <c r="P1002" i="7"/>
  <c r="E483" i="7"/>
  <c r="E478" i="7"/>
  <c r="E479" i="7"/>
  <c r="E484" i="7"/>
  <c r="E492" i="7"/>
  <c r="E487" i="7"/>
  <c r="E488" i="7"/>
  <c r="E493" i="7"/>
  <c r="E634" i="7"/>
  <c r="E631" i="7"/>
  <c r="E635" i="7"/>
  <c r="E507" i="7"/>
  <c r="E508" i="7"/>
  <c r="E513" i="7"/>
  <c r="E509" i="7"/>
  <c r="E510" i="7"/>
  <c r="E514" i="7"/>
  <c r="E521" i="7"/>
  <c r="E526" i="7"/>
  <c r="E543" i="7"/>
  <c r="E539" i="7"/>
  <c r="E540" i="7"/>
  <c r="E544" i="7"/>
  <c r="E575" i="7"/>
  <c r="E576" i="7"/>
  <c r="E586" i="7"/>
  <c r="E591" i="7"/>
  <c r="E587" i="7"/>
  <c r="E588" i="7"/>
  <c r="E592" i="7"/>
  <c r="E519" i="7"/>
  <c r="E515" i="7"/>
  <c r="E516" i="7"/>
  <c r="E520" i="7"/>
  <c r="E531" i="7"/>
  <c r="E528" i="7"/>
  <c r="E532" i="7"/>
  <c r="E537" i="7"/>
  <c r="E534" i="7"/>
  <c r="E538" i="7"/>
  <c r="E546" i="7"/>
  <c r="E550" i="7"/>
  <c r="E555" i="7"/>
  <c r="E552" i="7"/>
  <c r="E556" i="7"/>
  <c r="E561" i="7"/>
  <c r="E558" i="7"/>
  <c r="E562" i="7"/>
  <c r="E567" i="7"/>
  <c r="E568" i="7"/>
  <c r="E574" i="7"/>
  <c r="E605" i="7"/>
  <c r="E610" i="7"/>
  <c r="E607" i="7"/>
  <c r="E611" i="7"/>
  <c r="E623" i="7"/>
  <c r="E772" i="7"/>
  <c r="E773" i="7"/>
  <c r="E598" i="7"/>
  <c r="E599" i="7"/>
  <c r="E617" i="7"/>
  <c r="E628" i="7"/>
  <c r="E629" i="7"/>
  <c r="E637" i="7"/>
  <c r="E642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E774" i="7"/>
  <c r="E775" i="7"/>
  <c r="E776" i="7"/>
  <c r="E782" i="7"/>
  <c r="E783" i="7"/>
  <c r="E806" i="7"/>
  <c r="E780" i="7"/>
  <c r="E778" i="7"/>
  <c r="E781" i="7"/>
  <c r="E788" i="7"/>
  <c r="E784" i="7"/>
  <c r="E785" i="7"/>
  <c r="E791" i="7"/>
  <c r="E792" i="7"/>
  <c r="E793" i="7"/>
  <c r="E794" i="7"/>
  <c r="E795" i="7"/>
  <c r="E797" i="7"/>
  <c r="E798" i="7"/>
  <c r="E799" i="7"/>
  <c r="E801" i="7"/>
  <c r="E804" i="7"/>
  <c r="E802" i="7"/>
  <c r="E803" i="7"/>
  <c r="E796" i="7"/>
  <c r="E805" i="7"/>
  <c r="E809" i="7"/>
  <c r="E810" i="7"/>
  <c r="O1002" i="7"/>
  <c r="D478" i="7"/>
  <c r="D484" i="7"/>
  <c r="D487" i="7"/>
  <c r="D493" i="7"/>
  <c r="D631" i="7"/>
  <c r="D635" i="7"/>
  <c r="D503" i="7"/>
  <c r="D508" i="7"/>
  <c r="D509" i="7"/>
  <c r="D514" i="7"/>
  <c r="D526" i="7"/>
  <c r="D539" i="7"/>
  <c r="D544" i="7"/>
  <c r="D575" i="7"/>
  <c r="D586" i="7"/>
  <c r="D587" i="7"/>
  <c r="D592" i="7"/>
  <c r="D515" i="7"/>
  <c r="D520" i="7"/>
  <c r="D528" i="7"/>
  <c r="D532" i="7"/>
  <c r="D534" i="7"/>
  <c r="D538" i="7"/>
  <c r="D550" i="7"/>
  <c r="D552" i="7"/>
  <c r="D556" i="7"/>
  <c r="D558" i="7"/>
  <c r="D562" i="7"/>
  <c r="D564" i="7"/>
  <c r="D568" i="7"/>
  <c r="D574" i="7"/>
  <c r="D605" i="7"/>
  <c r="D607" i="7"/>
  <c r="D611" i="7"/>
  <c r="D623" i="7"/>
  <c r="D772" i="7"/>
  <c r="D773" i="7"/>
  <c r="D599" i="7"/>
  <c r="D617" i="7"/>
  <c r="D625" i="7"/>
  <c r="D629" i="7"/>
  <c r="D637" i="7"/>
  <c r="D642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D774" i="7"/>
  <c r="D775" i="7"/>
  <c r="D776" i="7"/>
  <c r="D782" i="7"/>
  <c r="D783" i="7"/>
  <c r="D806" i="7"/>
  <c r="D780" i="7"/>
  <c r="D778" i="7"/>
  <c r="D781" i="7"/>
  <c r="D788" i="7"/>
  <c r="D784" i="7"/>
  <c r="D785" i="7"/>
  <c r="D791" i="7"/>
  <c r="D792" i="7"/>
  <c r="D793" i="7"/>
  <c r="D794" i="7"/>
  <c r="D795" i="7"/>
  <c r="D797" i="7"/>
  <c r="D798" i="7"/>
  <c r="D799" i="7"/>
  <c r="D801" i="7"/>
  <c r="D804" i="7"/>
  <c r="D802" i="7"/>
  <c r="D803" i="7"/>
  <c r="D796" i="7"/>
  <c r="D805" i="7"/>
  <c r="D809" i="7"/>
  <c r="D810" i="7"/>
  <c r="N1002" i="7"/>
  <c r="C507" i="7"/>
  <c r="C503" i="7"/>
  <c r="C504" i="7"/>
  <c r="C508" i="7"/>
  <c r="C513" i="7"/>
  <c r="C509" i="7"/>
  <c r="C510" i="7"/>
  <c r="C514" i="7"/>
  <c r="C526" i="7"/>
  <c r="C543" i="7"/>
  <c r="C544" i="7"/>
  <c r="C575" i="7"/>
  <c r="C586" i="7"/>
  <c r="C591" i="7"/>
  <c r="C587" i="7"/>
  <c r="C588" i="7"/>
  <c r="C592" i="7"/>
  <c r="C519" i="7"/>
  <c r="C515" i="7"/>
  <c r="C516" i="7"/>
  <c r="C520" i="7"/>
  <c r="C531" i="7"/>
  <c r="C532" i="7"/>
  <c r="C537" i="7"/>
  <c r="C534" i="7"/>
  <c r="C538" i="7"/>
  <c r="C550" i="7"/>
  <c r="C555" i="7"/>
  <c r="C552" i="7"/>
  <c r="C556" i="7"/>
  <c r="C561" i="7"/>
  <c r="C558" i="7"/>
  <c r="C562" i="7"/>
  <c r="C567" i="7"/>
  <c r="C564" i="7"/>
  <c r="C568" i="7"/>
  <c r="C574" i="7"/>
  <c r="C605" i="7"/>
  <c r="C610" i="7"/>
  <c r="C611" i="7"/>
  <c r="C623" i="7"/>
  <c r="C772" i="7"/>
  <c r="C773" i="7"/>
  <c r="C598" i="7"/>
  <c r="C599" i="7"/>
  <c r="C617" i="7"/>
  <c r="C628" i="7"/>
  <c r="C625" i="7"/>
  <c r="C629" i="7"/>
  <c r="C637" i="7"/>
  <c r="C642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C774" i="7"/>
  <c r="C775" i="7"/>
  <c r="C776" i="7"/>
  <c r="C782" i="7"/>
  <c r="C783" i="7"/>
  <c r="C806" i="7"/>
  <c r="C780" i="7"/>
  <c r="C778" i="7"/>
  <c r="C781" i="7"/>
  <c r="C788" i="7"/>
  <c r="C784" i="7"/>
  <c r="C785" i="7"/>
  <c r="C791" i="7"/>
  <c r="C792" i="7"/>
  <c r="C793" i="7"/>
  <c r="C794" i="7"/>
  <c r="C795" i="7"/>
  <c r="C797" i="7"/>
  <c r="C798" i="7"/>
  <c r="C799" i="7"/>
  <c r="C801" i="7"/>
  <c r="C804" i="7"/>
  <c r="C802" i="7"/>
  <c r="C803" i="7"/>
  <c r="C796" i="7"/>
  <c r="C805" i="7"/>
  <c r="C809" i="7"/>
  <c r="C810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85" i="7"/>
  <c r="K992" i="7"/>
  <c r="K993" i="7"/>
  <c r="K994" i="7"/>
  <c r="K995" i="7"/>
  <c r="K996" i="7"/>
  <c r="K997" i="7"/>
  <c r="K998" i="7"/>
  <c r="K999" i="7"/>
  <c r="K1002" i="7"/>
  <c r="J988" i="7"/>
  <c r="J989" i="7"/>
  <c r="J990" i="7"/>
  <c r="J991" i="7"/>
  <c r="J985" i="7"/>
  <c r="J992" i="7"/>
  <c r="J993" i="7"/>
  <c r="J994" i="7"/>
  <c r="J995" i="7"/>
  <c r="J996" i="7"/>
  <c r="J997" i="7"/>
  <c r="J998" i="7"/>
  <c r="J999" i="7"/>
  <c r="J1002" i="7"/>
  <c r="I988" i="7"/>
  <c r="I989" i="7"/>
  <c r="I990" i="7"/>
  <c r="I991" i="7"/>
  <c r="I985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85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2" i="3"/>
  <c r="BZ732" i="3"/>
  <c r="DH732" i="3"/>
  <c r="CA732" i="3"/>
  <c r="DI732" i="3"/>
  <c r="CB732" i="3"/>
  <c r="DJ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3" i="3"/>
  <c r="BZ733" i="3"/>
  <c r="DH733" i="3"/>
  <c r="CA733" i="3"/>
  <c r="DI733" i="3"/>
  <c r="CB733" i="3"/>
  <c r="DJ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F503" i="7"/>
  <c r="F581" i="7"/>
  <c r="F594" i="7"/>
  <c r="D639" i="7"/>
  <c r="F564" i="7"/>
  <c r="F570" i="7"/>
  <c r="F601" i="7"/>
  <c r="F607" i="7"/>
  <c r="F613" i="7"/>
  <c r="F619" i="7"/>
  <c r="F625" i="7"/>
  <c r="E503" i="7"/>
  <c r="E581" i="7"/>
  <c r="E594" i="7"/>
  <c r="E564" i="7"/>
  <c r="E570" i="7"/>
  <c r="E601" i="7"/>
  <c r="E613" i="7"/>
  <c r="E619" i="7"/>
  <c r="E625" i="7"/>
  <c r="D521" i="7"/>
  <c r="D581" i="7"/>
  <c r="D594" i="7"/>
  <c r="D546" i="7"/>
  <c r="D570" i="7"/>
  <c r="D601" i="7"/>
  <c r="D613" i="7"/>
  <c r="D619" i="7"/>
  <c r="C521" i="7"/>
  <c r="C539" i="7"/>
  <c r="C581" i="7"/>
  <c r="C594" i="7"/>
  <c r="C528" i="7"/>
  <c r="C546" i="7"/>
  <c r="C570" i="7"/>
  <c r="C601" i="7"/>
  <c r="C607" i="7"/>
  <c r="C613" i="7"/>
  <c r="C619" i="7"/>
  <c r="F477" i="7"/>
  <c r="F480" i="7"/>
  <c r="F486" i="7"/>
  <c r="F489" i="7"/>
  <c r="F495" i="7"/>
  <c r="F498" i="7"/>
  <c r="E477" i="7"/>
  <c r="E480" i="7"/>
  <c r="E486" i="7"/>
  <c r="E489" i="7"/>
  <c r="E495" i="7"/>
  <c r="E498" i="7"/>
  <c r="D480" i="7"/>
  <c r="D489" i="7"/>
  <c r="D498" i="7"/>
  <c r="C477" i="7"/>
  <c r="C480" i="7"/>
  <c r="C486" i="7"/>
  <c r="C489" i="7"/>
  <c r="C495" i="7"/>
  <c r="C498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32" i="7"/>
  <c r="E32" i="7"/>
  <c r="D32" i="7"/>
  <c r="C32" i="7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450" i="7"/>
  <c r="F453" i="7"/>
  <c r="F459" i="7"/>
  <c r="F462" i="7"/>
  <c r="F16" i="7"/>
  <c r="E450" i="7"/>
  <c r="E453" i="7"/>
  <c r="E459" i="7"/>
  <c r="E462" i="7"/>
  <c r="E16" i="7"/>
  <c r="D450" i="7"/>
  <c r="D453" i="7"/>
  <c r="D459" i="7"/>
  <c r="D462" i="7"/>
  <c r="D16" i="7"/>
  <c r="C450" i="7"/>
  <c r="C453" i="7"/>
  <c r="C459" i="7"/>
  <c r="C462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F989" i="3"/>
  <c r="G989" i="3"/>
  <c r="H989" i="3"/>
  <c r="I989" i="3"/>
  <c r="J989" i="3"/>
  <c r="K989" i="3"/>
  <c r="L989" i="3"/>
  <c r="M989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O506" i="3"/>
  <c r="BO865" i="3"/>
  <c r="BO511" i="3"/>
  <c r="BO512" i="3"/>
  <c r="BO866" i="3"/>
  <c r="BO517" i="3"/>
  <c r="BO518" i="3"/>
  <c r="BO867" i="3"/>
  <c r="BO524" i="3"/>
  <c r="BO868" i="3"/>
  <c r="BO529" i="3"/>
  <c r="BO530" i="3"/>
  <c r="BO869" i="3"/>
  <c r="BO536" i="3"/>
  <c r="BO870" i="3"/>
  <c r="BO541" i="3"/>
  <c r="BO542" i="3"/>
  <c r="BO871" i="3"/>
  <c r="BO548" i="3"/>
  <c r="BO872" i="3"/>
  <c r="BO553" i="3"/>
  <c r="BO554" i="3"/>
  <c r="BO873" i="3"/>
  <c r="BO559" i="3"/>
  <c r="BO560" i="3"/>
  <c r="BO874" i="3"/>
  <c r="BO566" i="3"/>
  <c r="BO875" i="3"/>
  <c r="BO572" i="3"/>
  <c r="BO876" i="3"/>
  <c r="BO578" i="3"/>
  <c r="BO877" i="3"/>
  <c r="BO584" i="3"/>
  <c r="BO878" i="3"/>
  <c r="BO589" i="3"/>
  <c r="BO590" i="3"/>
  <c r="BO879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16" i="6"/>
  <c r="BO25" i="6"/>
  <c r="BO33" i="6"/>
  <c r="BO34" i="6"/>
  <c r="BO43" i="6"/>
  <c r="BO52" i="6"/>
  <c r="BO61" i="6"/>
  <c r="BO70" i="6"/>
  <c r="BO73" i="6"/>
  <c r="BO640" i="3"/>
  <c r="BO887" i="3"/>
  <c r="BO17" i="3"/>
  <c r="BN506" i="3"/>
  <c r="BN865" i="3"/>
  <c r="BN511" i="3"/>
  <c r="BN512" i="3"/>
  <c r="BN866" i="3"/>
  <c r="BN517" i="3"/>
  <c r="BN518" i="3"/>
  <c r="BN867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3" i="3"/>
  <c r="BN554" i="3"/>
  <c r="BN873" i="3"/>
  <c r="BN560" i="3"/>
  <c r="BN874" i="3"/>
  <c r="BN566" i="3"/>
  <c r="BN875" i="3"/>
  <c r="BN572" i="3"/>
  <c r="BN876" i="3"/>
  <c r="BN578" i="3"/>
  <c r="BN877" i="3"/>
  <c r="BN584" i="3"/>
  <c r="BN878" i="3"/>
  <c r="BN589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3" i="6"/>
  <c r="BN34" i="6"/>
  <c r="BN43" i="6"/>
  <c r="BN52" i="6"/>
  <c r="BN61" i="6"/>
  <c r="BN70" i="6"/>
  <c r="BN73" i="6"/>
  <c r="BN640" i="3"/>
  <c r="BN887" i="3"/>
  <c r="BN17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6" i="3"/>
  <c r="BM870" i="3"/>
  <c r="BM541" i="3"/>
  <c r="BM542" i="3"/>
  <c r="BM871" i="3"/>
  <c r="BM548" i="3"/>
  <c r="BM872" i="3"/>
  <c r="BM553" i="3"/>
  <c r="BM554" i="3"/>
  <c r="BM873" i="3"/>
  <c r="BM559" i="3"/>
  <c r="BM560" i="3"/>
  <c r="BM874" i="3"/>
  <c r="BM565" i="3"/>
  <c r="BM566" i="3"/>
  <c r="BM875" i="3"/>
  <c r="BM572" i="3"/>
  <c r="BM876" i="3"/>
  <c r="BM577" i="3"/>
  <c r="BM578" i="3"/>
  <c r="BM877" i="3"/>
  <c r="BM584" i="3"/>
  <c r="BM878" i="3"/>
  <c r="BM589" i="3"/>
  <c r="BM590" i="3"/>
  <c r="BM879" i="3"/>
  <c r="BM596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3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3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89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3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3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3" i="3"/>
  <c r="BK554" i="3"/>
  <c r="BK873" i="3"/>
  <c r="BK560" i="3"/>
  <c r="BK874" i="3"/>
  <c r="BK566" i="3"/>
  <c r="BK875" i="3"/>
  <c r="BK572" i="3"/>
  <c r="BK876" i="3"/>
  <c r="BK577" i="3"/>
  <c r="BK578" i="3"/>
  <c r="BK877" i="3"/>
  <c r="BK584" i="3"/>
  <c r="BK878" i="3"/>
  <c r="BK589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3" i="6"/>
  <c r="BK34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3" i="3"/>
  <c r="BJ524" i="3"/>
  <c r="BJ868" i="3"/>
  <c r="BJ530" i="3"/>
  <c r="BJ869" i="3"/>
  <c r="BJ536" i="3"/>
  <c r="BJ870" i="3"/>
  <c r="BJ541" i="3"/>
  <c r="BJ542" i="3"/>
  <c r="BJ871" i="3"/>
  <c r="BJ548" i="3"/>
  <c r="BJ872" i="3"/>
  <c r="BJ554" i="3"/>
  <c r="BJ873" i="3"/>
  <c r="BJ559" i="3"/>
  <c r="BJ560" i="3"/>
  <c r="BJ874" i="3"/>
  <c r="BJ566" i="3"/>
  <c r="BJ875" i="3"/>
  <c r="BJ572" i="3"/>
  <c r="BJ876" i="3"/>
  <c r="BJ577" i="3"/>
  <c r="BJ578" i="3"/>
  <c r="BJ877" i="3"/>
  <c r="BJ584" i="3"/>
  <c r="BJ878" i="3"/>
  <c r="BJ589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3" i="6"/>
  <c r="BJ34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7" i="3"/>
  <c r="BI578" i="3"/>
  <c r="BI877" i="3"/>
  <c r="BI584" i="3"/>
  <c r="BI878" i="3"/>
  <c r="BI589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3" i="6"/>
  <c r="BI34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29" i="3"/>
  <c r="BH530" i="3"/>
  <c r="BH869" i="3"/>
  <c r="BH536" i="3"/>
  <c r="BH870" i="3"/>
  <c r="BH542" i="3"/>
  <c r="BH871" i="3"/>
  <c r="BH548" i="3"/>
  <c r="BH872" i="3"/>
  <c r="BH553" i="3"/>
  <c r="BH554" i="3"/>
  <c r="BH873" i="3"/>
  <c r="BH560" i="3"/>
  <c r="BH874" i="3"/>
  <c r="BH565" i="3"/>
  <c r="BH566" i="3"/>
  <c r="BH875" i="3"/>
  <c r="BH572" i="3"/>
  <c r="BH876" i="3"/>
  <c r="BH577" i="3"/>
  <c r="BH578" i="3"/>
  <c r="BH877" i="3"/>
  <c r="BH584" i="3"/>
  <c r="BH878" i="3"/>
  <c r="BH589" i="3"/>
  <c r="BH590" i="3"/>
  <c r="BH879" i="3"/>
  <c r="BH596" i="3"/>
  <c r="BH597" i="3"/>
  <c r="BH880" i="3"/>
  <c r="BH603" i="3"/>
  <c r="BH881" i="3"/>
  <c r="BH609" i="3"/>
  <c r="BH882" i="3"/>
  <c r="BH615" i="3"/>
  <c r="BH883" i="3"/>
  <c r="BH621" i="3"/>
  <c r="BH884" i="3"/>
  <c r="BH626" i="3"/>
  <c r="BH627" i="3"/>
  <c r="BH885" i="3"/>
  <c r="BH16" i="6"/>
  <c r="BH25" i="6"/>
  <c r="BH33" i="6"/>
  <c r="BH34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3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89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3" i="6"/>
  <c r="BG34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59" i="3"/>
  <c r="BF560" i="3"/>
  <c r="BF874" i="3"/>
  <c r="BF566" i="3"/>
  <c r="BF875" i="3"/>
  <c r="BF572" i="3"/>
  <c r="BF876" i="3"/>
  <c r="BF578" i="3"/>
  <c r="BF877" i="3"/>
  <c r="BF584" i="3"/>
  <c r="BF878" i="3"/>
  <c r="BF589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3" i="6"/>
  <c r="BF34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3" i="3"/>
  <c r="BE554" i="3"/>
  <c r="BE873" i="3"/>
  <c r="BE559" i="3"/>
  <c r="BE560" i="3"/>
  <c r="BE874" i="3"/>
  <c r="BE566" i="3"/>
  <c r="BE875" i="3"/>
  <c r="BE572" i="3"/>
  <c r="BE876" i="3"/>
  <c r="BE578" i="3"/>
  <c r="BE877" i="3"/>
  <c r="BE584" i="3"/>
  <c r="BE878" i="3"/>
  <c r="BE589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3" i="6"/>
  <c r="BE34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3" i="3"/>
  <c r="BD524" i="3"/>
  <c r="BD868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3" i="6"/>
  <c r="BD34" i="6"/>
  <c r="BD43" i="6"/>
  <c r="BD52" i="6"/>
  <c r="BD61" i="6"/>
  <c r="BD70" i="6"/>
  <c r="BD73" i="6"/>
  <c r="BD640" i="3"/>
  <c r="BD887" i="3"/>
  <c r="BD17" i="3"/>
  <c r="BO454" i="3"/>
  <c r="BO455" i="3"/>
  <c r="BO859" i="3"/>
  <c r="BO463" i="3"/>
  <c r="BO464" i="3"/>
  <c r="BO860" i="3"/>
  <c r="BO472" i="3"/>
  <c r="BO473" i="3"/>
  <c r="BO861" i="3"/>
  <c r="BO481" i="3"/>
  <c r="BO482" i="3"/>
  <c r="BO862" i="3"/>
  <c r="BO491" i="3"/>
  <c r="BO863" i="3"/>
  <c r="BO499" i="3"/>
  <c r="BO500" i="3"/>
  <c r="BO864" i="3"/>
  <c r="BO632" i="3"/>
  <c r="BO633" i="3"/>
  <c r="BO88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1" i="3"/>
  <c r="BN863" i="3"/>
  <c r="BN499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1" i="3"/>
  <c r="BM863" i="3"/>
  <c r="BM499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2" i="3"/>
  <c r="BL862" i="3"/>
  <c r="BL491" i="3"/>
  <c r="BL863" i="3"/>
  <c r="BL499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9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1" i="3"/>
  <c r="BJ863" i="3"/>
  <c r="BJ499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1" i="3"/>
  <c r="BI863" i="3"/>
  <c r="BI499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1" i="3"/>
  <c r="BH863" i="3"/>
  <c r="BH499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2" i="3"/>
  <c r="BG862" i="3"/>
  <c r="BG490" i="3"/>
  <c r="BG491" i="3"/>
  <c r="BG863" i="3"/>
  <c r="BG499" i="3"/>
  <c r="BG500" i="3"/>
  <c r="BG864" i="3"/>
  <c r="BG632" i="3"/>
  <c r="BG633" i="3"/>
  <c r="BG886" i="3"/>
  <c r="BG16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9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499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499" i="3"/>
  <c r="BD500" i="3"/>
  <c r="BD864" i="3"/>
  <c r="BD632" i="3"/>
  <c r="BD633" i="3"/>
  <c r="BD886" i="3"/>
  <c r="BD16" i="3"/>
  <c r="AW506" i="3"/>
  <c r="AW865" i="3"/>
  <c r="AW511" i="3"/>
  <c r="AW512" i="3"/>
  <c r="AW866" i="3"/>
  <c r="AW517" i="3"/>
  <c r="AW518" i="3"/>
  <c r="AW867" i="3"/>
  <c r="AW524" i="3"/>
  <c r="AW868" i="3"/>
  <c r="AW529" i="3"/>
  <c r="AW530" i="3"/>
  <c r="AW869" i="3"/>
  <c r="AW536" i="3"/>
  <c r="AW870" i="3"/>
  <c r="AW541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84" i="3"/>
  <c r="AW878" i="3"/>
  <c r="AW589" i="3"/>
  <c r="AW590" i="3"/>
  <c r="AW879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16" i="6"/>
  <c r="AW25" i="6"/>
  <c r="AW33" i="6"/>
  <c r="AW34" i="6"/>
  <c r="AW43" i="6"/>
  <c r="AW52" i="6"/>
  <c r="AW61" i="6"/>
  <c r="AW70" i="6"/>
  <c r="AW73" i="6"/>
  <c r="AW640" i="3"/>
  <c r="AW887" i="3"/>
  <c r="AW17" i="3"/>
  <c r="AV511" i="3"/>
  <c r="AV512" i="3"/>
  <c r="AV866" i="3"/>
  <c r="AV517" i="3"/>
  <c r="AV518" i="3"/>
  <c r="AV867" i="3"/>
  <c r="AV524" i="3"/>
  <c r="AV868" i="3"/>
  <c r="AV529" i="3"/>
  <c r="AV530" i="3"/>
  <c r="AV869" i="3"/>
  <c r="AV536" i="3"/>
  <c r="AV870" i="3"/>
  <c r="AV541" i="3"/>
  <c r="AV542" i="3"/>
  <c r="AV871" i="3"/>
  <c r="AV548" i="3"/>
  <c r="AV872" i="3"/>
  <c r="AV553" i="3"/>
  <c r="AV554" i="3"/>
  <c r="AV873" i="3"/>
  <c r="AV560" i="3"/>
  <c r="AV874" i="3"/>
  <c r="AV566" i="3"/>
  <c r="AV875" i="3"/>
  <c r="AV572" i="3"/>
  <c r="AV876" i="3"/>
  <c r="AV578" i="3"/>
  <c r="AV877" i="3"/>
  <c r="AV584" i="3"/>
  <c r="AV878" i="3"/>
  <c r="AV589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3" i="6"/>
  <c r="AV34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3" i="3"/>
  <c r="AU554" i="3"/>
  <c r="AU873" i="3"/>
  <c r="AU560" i="3"/>
  <c r="AU874" i="3"/>
  <c r="AU566" i="3"/>
  <c r="AU875" i="3"/>
  <c r="AU572" i="3"/>
  <c r="AU876" i="3"/>
  <c r="AU577" i="3"/>
  <c r="AU578" i="3"/>
  <c r="AU877" i="3"/>
  <c r="AU584" i="3"/>
  <c r="AU878" i="3"/>
  <c r="AU589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3" i="6"/>
  <c r="AU34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3" i="3"/>
  <c r="AT554" i="3"/>
  <c r="AT873" i="3"/>
  <c r="AT560" i="3"/>
  <c r="AT874" i="3"/>
  <c r="AT566" i="3"/>
  <c r="AT875" i="3"/>
  <c r="AT572" i="3"/>
  <c r="AT876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3" i="6"/>
  <c r="AT52" i="6"/>
  <c r="AT60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3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89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3" i="6"/>
  <c r="AS34" i="6"/>
  <c r="AS43" i="6"/>
  <c r="AS52" i="6"/>
  <c r="AS60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3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89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3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3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3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89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3" i="6"/>
  <c r="AP34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29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8" i="3"/>
  <c r="AO609" i="3"/>
  <c r="AO882" i="3"/>
  <c r="AO615" i="3"/>
  <c r="AO883" i="3"/>
  <c r="AO621" i="3"/>
  <c r="AO884" i="3"/>
  <c r="AO627" i="3"/>
  <c r="AO885" i="3"/>
  <c r="AO16" i="6"/>
  <c r="AO25" i="6"/>
  <c r="AO34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8" i="3"/>
  <c r="AN609" i="3"/>
  <c r="AN882" i="3"/>
  <c r="AN615" i="3"/>
  <c r="AN883" i="3"/>
  <c r="AN621" i="3"/>
  <c r="AN884" i="3"/>
  <c r="AN627" i="3"/>
  <c r="AN885" i="3"/>
  <c r="AN16" i="6"/>
  <c r="AN25" i="6"/>
  <c r="AN34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29" i="3"/>
  <c r="AM530" i="3"/>
  <c r="AM869" i="3"/>
  <c r="AM536" i="3"/>
  <c r="AM870" i="3"/>
  <c r="AM541" i="3"/>
  <c r="AM542" i="3"/>
  <c r="AM871" i="3"/>
  <c r="AM548" i="3"/>
  <c r="AM872" i="3"/>
  <c r="AM553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8" i="3"/>
  <c r="AM609" i="3"/>
  <c r="AM882" i="3"/>
  <c r="AM615" i="3"/>
  <c r="AM883" i="3"/>
  <c r="AM621" i="3"/>
  <c r="AM884" i="3"/>
  <c r="AM627" i="3"/>
  <c r="AM885" i="3"/>
  <c r="AM16" i="6"/>
  <c r="AM25" i="6"/>
  <c r="AM34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29" i="3"/>
  <c r="AL530" i="3"/>
  <c r="AL869" i="3"/>
  <c r="AL536" i="3"/>
  <c r="AL870" i="3"/>
  <c r="AL541" i="3"/>
  <c r="AL542" i="3"/>
  <c r="AL871" i="3"/>
  <c r="AL548" i="3"/>
  <c r="AL872" i="3"/>
  <c r="AL553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8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AW454" i="3"/>
  <c r="AW455" i="3"/>
  <c r="AW859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500" i="3"/>
  <c r="AW864" i="3"/>
  <c r="AW632" i="3"/>
  <c r="AW633" i="3"/>
  <c r="AW886" i="3"/>
  <c r="AW16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0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2" i="3"/>
  <c r="AS862" i="3"/>
  <c r="AS490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499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499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499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2" i="3"/>
  <c r="AL862" i="3"/>
  <c r="AL491" i="3"/>
  <c r="AL863" i="3"/>
  <c r="AL499" i="3"/>
  <c r="AL500" i="3"/>
  <c r="AL864" i="3"/>
  <c r="AL632" i="3"/>
  <c r="AL633" i="3"/>
  <c r="AL886" i="3"/>
  <c r="AL16" i="3"/>
  <c r="AE506" i="3"/>
  <c r="AE865" i="3"/>
  <c r="AE511" i="3"/>
  <c r="AE512" i="3"/>
  <c r="AE866" i="3"/>
  <c r="AE517" i="3"/>
  <c r="AE518" i="3"/>
  <c r="AE867" i="3"/>
  <c r="AE524" i="3"/>
  <c r="AE868" i="3"/>
  <c r="AE529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578" i="3"/>
  <c r="AE877" i="3"/>
  <c r="AE584" i="3"/>
  <c r="AE878" i="3"/>
  <c r="AE590" i="3"/>
  <c r="AE879" i="3"/>
  <c r="AE597" i="3"/>
  <c r="AE880" i="3"/>
  <c r="AE603" i="3"/>
  <c r="AE881" i="3"/>
  <c r="AE609" i="3"/>
  <c r="AE882" i="3"/>
  <c r="AE615" i="3"/>
  <c r="AE883" i="3"/>
  <c r="AE621" i="3"/>
  <c r="AE884" i="3"/>
  <c r="AE626" i="3"/>
  <c r="AE627" i="3"/>
  <c r="AE885" i="3"/>
  <c r="AE16" i="6"/>
  <c r="AE25" i="6"/>
  <c r="AE33" i="6"/>
  <c r="AE34" i="6"/>
  <c r="AE43" i="6"/>
  <c r="AE52" i="6"/>
  <c r="AE61" i="6"/>
  <c r="AE70" i="6"/>
  <c r="AE73" i="6"/>
  <c r="AE640" i="3"/>
  <c r="AE887" i="3"/>
  <c r="AE17" i="3"/>
  <c r="AD506" i="3"/>
  <c r="AD865" i="3"/>
  <c r="AD512" i="3"/>
  <c r="AD866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578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3" i="3"/>
  <c r="AC554" i="3"/>
  <c r="AC873" i="3"/>
  <c r="AC559" i="3"/>
  <c r="AC560" i="3"/>
  <c r="AC874" i="3"/>
  <c r="AC566" i="3"/>
  <c r="AC875" i="3"/>
  <c r="AC572" i="3"/>
  <c r="AC876" i="3"/>
  <c r="AC577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6" i="3"/>
  <c r="AC627" i="3"/>
  <c r="AC885" i="3"/>
  <c r="AC16" i="6"/>
  <c r="AC25" i="6"/>
  <c r="AC33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6" i="3"/>
  <c r="AB870" i="3"/>
  <c r="AB542" i="3"/>
  <c r="AB871" i="3"/>
  <c r="AB548" i="3"/>
  <c r="AB872" i="3"/>
  <c r="AB553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89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6" i="3"/>
  <c r="AB627" i="3"/>
  <c r="AB885" i="3"/>
  <c r="AB16" i="6"/>
  <c r="AB25" i="6"/>
  <c r="AB33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29" i="3"/>
  <c r="AA530" i="3"/>
  <c r="AA869" i="3"/>
  <c r="AA536" i="3"/>
  <c r="AA870" i="3"/>
  <c r="AA542" i="3"/>
  <c r="AA871" i="3"/>
  <c r="AA548" i="3"/>
  <c r="AA872" i="3"/>
  <c r="AA553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6" i="3"/>
  <c r="AA627" i="3"/>
  <c r="AA885" i="3"/>
  <c r="AA16" i="6"/>
  <c r="AA25" i="6"/>
  <c r="AA33" i="6"/>
  <c r="AA34" i="6"/>
  <c r="AA43" i="6"/>
  <c r="AA52" i="6"/>
  <c r="AA61" i="6"/>
  <c r="AA70" i="6"/>
  <c r="AA73" i="6"/>
  <c r="AA640" i="3"/>
  <c r="AA887" i="3"/>
  <c r="AA17" i="3"/>
  <c r="Z505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1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3" i="6"/>
  <c r="Z34" i="6"/>
  <c r="Z43" i="6"/>
  <c r="Z52" i="6"/>
  <c r="Z61" i="6"/>
  <c r="Z70" i="6"/>
  <c r="Z73" i="6"/>
  <c r="Z640" i="3"/>
  <c r="Z887" i="3"/>
  <c r="Z17" i="3"/>
  <c r="Y505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1" i="3"/>
  <c r="Y542" i="3"/>
  <c r="Y871" i="3"/>
  <c r="Y548" i="3"/>
  <c r="Y872" i="3"/>
  <c r="Y553" i="3"/>
  <c r="Y554" i="3"/>
  <c r="Y873" i="3"/>
  <c r="Y560" i="3"/>
  <c r="Y874" i="3"/>
  <c r="Y565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3" i="6"/>
  <c r="Y34" i="6"/>
  <c r="Y43" i="6"/>
  <c r="Y52" i="6"/>
  <c r="Y61" i="6"/>
  <c r="Y70" i="6"/>
  <c r="Y73" i="6"/>
  <c r="Y640" i="3"/>
  <c r="Y887" i="3"/>
  <c r="Y17" i="3"/>
  <c r="X505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3" i="3"/>
  <c r="X554" i="3"/>
  <c r="X873" i="3"/>
  <c r="X560" i="3"/>
  <c r="X874" i="3"/>
  <c r="X565" i="3"/>
  <c r="X566" i="3"/>
  <c r="X875" i="3"/>
  <c r="X572" i="3"/>
  <c r="X876" i="3"/>
  <c r="X578" i="3"/>
  <c r="X877" i="3"/>
  <c r="X584" i="3"/>
  <c r="X878" i="3"/>
  <c r="X589" i="3"/>
  <c r="X590" i="3"/>
  <c r="X879" i="3"/>
  <c r="X597" i="3"/>
  <c r="X880" i="3"/>
  <c r="X603" i="3"/>
  <c r="X881" i="3"/>
  <c r="X608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5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8" i="3"/>
  <c r="W872" i="3"/>
  <c r="W553" i="3"/>
  <c r="W554" i="3"/>
  <c r="W873" i="3"/>
  <c r="W560" i="3"/>
  <c r="W874" i="3"/>
  <c r="W565" i="3"/>
  <c r="W566" i="3"/>
  <c r="W875" i="3"/>
  <c r="W572" i="3"/>
  <c r="W876" i="3"/>
  <c r="W578" i="3"/>
  <c r="W877" i="3"/>
  <c r="W584" i="3"/>
  <c r="W878" i="3"/>
  <c r="W589" i="3"/>
  <c r="W590" i="3"/>
  <c r="W879" i="3"/>
  <c r="W597" i="3"/>
  <c r="W880" i="3"/>
  <c r="W603" i="3"/>
  <c r="W881" i="3"/>
  <c r="W608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5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5" i="3"/>
  <c r="V566" i="3"/>
  <c r="V875" i="3"/>
  <c r="V572" i="3"/>
  <c r="V876" i="3"/>
  <c r="V578" i="3"/>
  <c r="V877" i="3"/>
  <c r="V584" i="3"/>
  <c r="V878" i="3"/>
  <c r="V589" i="3"/>
  <c r="V590" i="3"/>
  <c r="V879" i="3"/>
  <c r="V597" i="3"/>
  <c r="V880" i="3"/>
  <c r="V603" i="3"/>
  <c r="V881" i="3"/>
  <c r="V608" i="3"/>
  <c r="V609" i="3"/>
  <c r="V882" i="3"/>
  <c r="V615" i="3"/>
  <c r="V883" i="3"/>
  <c r="V621" i="3"/>
  <c r="V884" i="3"/>
  <c r="V626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5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3" i="3"/>
  <c r="U554" i="3"/>
  <c r="U873" i="3"/>
  <c r="U560" i="3"/>
  <c r="U874" i="3"/>
  <c r="U565" i="3"/>
  <c r="U566" i="3"/>
  <c r="U875" i="3"/>
  <c r="U572" i="3"/>
  <c r="U876" i="3"/>
  <c r="U578" i="3"/>
  <c r="U877" i="3"/>
  <c r="U584" i="3"/>
  <c r="U878" i="3"/>
  <c r="U589" i="3"/>
  <c r="U590" i="3"/>
  <c r="U879" i="3"/>
  <c r="U597" i="3"/>
  <c r="U880" i="3"/>
  <c r="U603" i="3"/>
  <c r="U881" i="3"/>
  <c r="U608" i="3"/>
  <c r="U609" i="3"/>
  <c r="U882" i="3"/>
  <c r="U615" i="3"/>
  <c r="U883" i="3"/>
  <c r="U621" i="3"/>
  <c r="U884" i="3"/>
  <c r="U626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5" i="3"/>
  <c r="T506" i="3"/>
  <c r="T865" i="3"/>
  <c r="T511" i="3"/>
  <c r="T512" i="3"/>
  <c r="T866" i="3"/>
  <c r="T517" i="3"/>
  <c r="T518" i="3"/>
  <c r="T867" i="3"/>
  <c r="T524" i="3"/>
  <c r="T868" i="3"/>
  <c r="T530" i="3"/>
  <c r="T869" i="3"/>
  <c r="T536" i="3"/>
  <c r="T870" i="3"/>
  <c r="T541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E454" i="3"/>
  <c r="AE455" i="3"/>
  <c r="AE859" i="3"/>
  <c r="AE464" i="3"/>
  <c r="AE860" i="3"/>
  <c r="AE472" i="3"/>
  <c r="AE473" i="3"/>
  <c r="AE861" i="3"/>
  <c r="AE481" i="3"/>
  <c r="AE482" i="3"/>
  <c r="AE862" i="3"/>
  <c r="AE490" i="3"/>
  <c r="AE491" i="3"/>
  <c r="AE863" i="3"/>
  <c r="AE500" i="3"/>
  <c r="AE864" i="3"/>
  <c r="AE632" i="3"/>
  <c r="AE633" i="3"/>
  <c r="AE886" i="3"/>
  <c r="AE16" i="3"/>
  <c r="AD455" i="3"/>
  <c r="AD859" i="3"/>
  <c r="AD464" i="3"/>
  <c r="AD860" i="3"/>
  <c r="AD473" i="3"/>
  <c r="AD861" i="3"/>
  <c r="AD482" i="3"/>
  <c r="AD862" i="3"/>
  <c r="AD491" i="3"/>
  <c r="AD863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0" i="3"/>
  <c r="AC491" i="3"/>
  <c r="AC863" i="3"/>
  <c r="AC499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0" i="3"/>
  <c r="AA491" i="3"/>
  <c r="AA863" i="3"/>
  <c r="AA499" i="3"/>
  <c r="AA500" i="3"/>
  <c r="AA864" i="3"/>
  <c r="AA632" i="3"/>
  <c r="AA633" i="3"/>
  <c r="AA886" i="3"/>
  <c r="AA16" i="3"/>
  <c r="Z454" i="3"/>
  <c r="Z455" i="3"/>
  <c r="Z859" i="3"/>
  <c r="Z464" i="3"/>
  <c r="Z860" i="3"/>
  <c r="Z472" i="3"/>
  <c r="Z473" i="3"/>
  <c r="Z861" i="3"/>
  <c r="Z481" i="3"/>
  <c r="Z482" i="3"/>
  <c r="Z862" i="3"/>
  <c r="Z490" i="3"/>
  <c r="Z491" i="3"/>
  <c r="Z863" i="3"/>
  <c r="Z499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0" i="3"/>
  <c r="Y491" i="3"/>
  <c r="Y863" i="3"/>
  <c r="Y499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0" i="3"/>
  <c r="X491" i="3"/>
  <c r="X863" i="3"/>
  <c r="X499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0" i="3"/>
  <c r="W491" i="3"/>
  <c r="W863" i="3"/>
  <c r="W499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499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499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0" i="3"/>
  <c r="T491" i="3"/>
  <c r="T863" i="3"/>
  <c r="T499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499" i="3"/>
  <c r="F500" i="3"/>
  <c r="F864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2" i="3"/>
  <c r="G862" i="3"/>
  <c r="G491" i="3"/>
  <c r="G863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2" i="3"/>
  <c r="H862" i="3"/>
  <c r="H490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0" i="3"/>
  <c r="J491" i="3"/>
  <c r="J863" i="3"/>
  <c r="J499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0" i="3"/>
  <c r="K491" i="3"/>
  <c r="K863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0" i="3"/>
  <c r="L491" i="3"/>
  <c r="L863" i="3"/>
  <c r="L499" i="3"/>
  <c r="L500" i="3"/>
  <c r="L864" i="3"/>
  <c r="L633" i="3"/>
  <c r="L886" i="3"/>
  <c r="L16" i="3"/>
  <c r="M454" i="3"/>
  <c r="M455" i="3"/>
  <c r="M859" i="3"/>
  <c r="M463" i="3"/>
  <c r="M464" i="3"/>
  <c r="M860" i="3"/>
  <c r="M472" i="3"/>
  <c r="M473" i="3"/>
  <c r="M861" i="3"/>
  <c r="M481" i="3"/>
  <c r="M482" i="3"/>
  <c r="M862" i="3"/>
  <c r="M490" i="3"/>
  <c r="M491" i="3"/>
  <c r="M863" i="3"/>
  <c r="M500" i="3"/>
  <c r="M864" i="3"/>
  <c r="M633" i="3"/>
  <c r="M886" i="3"/>
  <c r="M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3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6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4" i="6"/>
  <c r="F25" i="6"/>
  <c r="F34" i="6"/>
  <c r="F42" i="6"/>
  <c r="F43" i="6"/>
  <c r="F52" i="6"/>
  <c r="F60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3" i="3"/>
  <c r="G554" i="3"/>
  <c r="G873" i="3"/>
  <c r="G559" i="3"/>
  <c r="G560" i="3"/>
  <c r="G874" i="3"/>
  <c r="G565" i="3"/>
  <c r="G566" i="3"/>
  <c r="G875" i="3"/>
  <c r="G572" i="3"/>
  <c r="G876" i="3"/>
  <c r="G578" i="3"/>
  <c r="G877" i="3"/>
  <c r="G584" i="3"/>
  <c r="G878" i="3"/>
  <c r="G589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3" i="6"/>
  <c r="G34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6" i="3"/>
  <c r="H627" i="3"/>
  <c r="H885" i="3"/>
  <c r="H16" i="6"/>
  <c r="H25" i="6"/>
  <c r="H33" i="6"/>
  <c r="H34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6" i="3"/>
  <c r="I627" i="3"/>
  <c r="I885" i="3"/>
  <c r="I16" i="6"/>
  <c r="I25" i="6"/>
  <c r="I33" i="6"/>
  <c r="I34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3" i="3"/>
  <c r="J554" i="3"/>
  <c r="J873" i="3"/>
  <c r="J560" i="3"/>
  <c r="J874" i="3"/>
  <c r="J565" i="3"/>
  <c r="J566" i="3"/>
  <c r="J875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6" i="3"/>
  <c r="J627" i="3"/>
  <c r="J885" i="3"/>
  <c r="J16" i="6"/>
  <c r="J25" i="6"/>
  <c r="J33" i="6"/>
  <c r="J34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59" i="3"/>
  <c r="K560" i="3"/>
  <c r="K874" i="3"/>
  <c r="K565" i="3"/>
  <c r="K566" i="3"/>
  <c r="K875" i="3"/>
  <c r="K572" i="3"/>
  <c r="K876" i="3"/>
  <c r="K577" i="3"/>
  <c r="K578" i="3"/>
  <c r="K877" i="3"/>
  <c r="K584" i="3"/>
  <c r="K878" i="3"/>
  <c r="K589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6" i="3"/>
  <c r="K627" i="3"/>
  <c r="K885" i="3"/>
  <c r="K16" i="6"/>
  <c r="K25" i="6"/>
  <c r="K33" i="6"/>
  <c r="K34" i="6"/>
  <c r="K43" i="6"/>
  <c r="K52" i="6"/>
  <c r="K61" i="6"/>
  <c r="K70" i="6"/>
  <c r="K73" i="6"/>
  <c r="K640" i="3"/>
  <c r="K887" i="3"/>
  <c r="K17" i="3"/>
  <c r="L505" i="3"/>
  <c r="L506" i="3"/>
  <c r="L865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5" i="3"/>
  <c r="L566" i="3"/>
  <c r="L875" i="3"/>
  <c r="L572" i="3"/>
  <c r="L876" i="3"/>
  <c r="L577" i="3"/>
  <c r="L578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6" i="3"/>
  <c r="L627" i="3"/>
  <c r="L885" i="3"/>
  <c r="L16" i="6"/>
  <c r="L25" i="6"/>
  <c r="L34" i="6"/>
  <c r="L43" i="6"/>
  <c r="L52" i="6"/>
  <c r="L61" i="6"/>
  <c r="L70" i="6"/>
  <c r="L73" i="6"/>
  <c r="L640" i="3"/>
  <c r="L887" i="3"/>
  <c r="L17" i="3"/>
  <c r="M506" i="3"/>
  <c r="M865" i="3"/>
  <c r="M511" i="3"/>
  <c r="M512" i="3"/>
  <c r="M866" i="3"/>
  <c r="M517" i="3"/>
  <c r="M518" i="3"/>
  <c r="M867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59" i="3"/>
  <c r="M560" i="3"/>
  <c r="M874" i="3"/>
  <c r="M565" i="3"/>
  <c r="M566" i="3"/>
  <c r="M875" i="3"/>
  <c r="M572" i="3"/>
  <c r="M876" i="3"/>
  <c r="M577" i="3"/>
  <c r="M578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6" i="3"/>
  <c r="M627" i="3"/>
  <c r="M885" i="3"/>
  <c r="M16" i="6"/>
  <c r="M25" i="6"/>
  <c r="M34" i="6"/>
  <c r="M43" i="6"/>
  <c r="M52" i="6"/>
  <c r="M61" i="6"/>
  <c r="M70" i="6"/>
  <c r="M73" i="6"/>
  <c r="M640" i="3"/>
  <c r="M887" i="3"/>
  <c r="M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59" i="3"/>
  <c r="E560" i="3"/>
  <c r="E874" i="3"/>
  <c r="E565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3" i="3"/>
  <c r="D554" i="3"/>
  <c r="D873" i="3"/>
  <c r="D560" i="3"/>
  <c r="D874" i="3"/>
  <c r="D566" i="3"/>
  <c r="D875" i="3"/>
  <c r="D572" i="3"/>
  <c r="D876" i="3"/>
  <c r="D577" i="3"/>
  <c r="D578" i="3"/>
  <c r="D877" i="3"/>
  <c r="D584" i="3"/>
  <c r="D878" i="3"/>
  <c r="D589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5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5" i="3"/>
  <c r="B506" i="3"/>
  <c r="B865" i="3"/>
  <c r="B511" i="3"/>
  <c r="B512" i="3"/>
  <c r="B866" i="3"/>
  <c r="B517" i="3"/>
  <c r="B518" i="3"/>
  <c r="B867" i="3"/>
  <c r="B523" i="3"/>
  <c r="B524" i="3"/>
  <c r="B868" i="3"/>
  <c r="B529" i="3"/>
  <c r="B530" i="3"/>
  <c r="B869" i="3"/>
  <c r="B536" i="3"/>
  <c r="B870" i="3"/>
  <c r="B541" i="3"/>
  <c r="B542" i="3"/>
  <c r="B871" i="3"/>
  <c r="B548" i="3"/>
  <c r="B872" i="3"/>
  <c r="B553" i="3"/>
  <c r="B554" i="3"/>
  <c r="B873" i="3"/>
  <c r="B559" i="3"/>
  <c r="B560" i="3"/>
  <c r="B874" i="3"/>
  <c r="B565" i="3"/>
  <c r="B566" i="3"/>
  <c r="B875" i="3"/>
  <c r="B572" i="3"/>
  <c r="B876" i="3"/>
  <c r="B577" i="3"/>
  <c r="B578" i="3"/>
  <c r="B877" i="3"/>
  <c r="B584" i="3"/>
  <c r="B878" i="3"/>
  <c r="B589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6" i="3"/>
  <c r="B627" i="3"/>
  <c r="B885" i="3"/>
  <c r="B16" i="6"/>
  <c r="B24" i="6"/>
  <c r="B25" i="6"/>
  <c r="B33" i="6"/>
  <c r="B34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0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2" i="3"/>
  <c r="D862" i="3"/>
  <c r="D491" i="3"/>
  <c r="D863" i="3"/>
  <c r="D499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0" i="3"/>
  <c r="C491" i="3"/>
  <c r="C863" i="3"/>
  <c r="C499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499" i="3"/>
  <c r="B500" i="3"/>
  <c r="B864" i="3"/>
  <c r="B632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633" i="3"/>
  <c r="BV886" i="3"/>
  <c r="BV16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T632" i="3"/>
  <c r="BS632" i="3"/>
  <c r="BR632" i="3"/>
  <c r="BQ632" i="3"/>
  <c r="BP632" i="3"/>
  <c r="BB632" i="3"/>
  <c r="BA632" i="3"/>
  <c r="AZ632" i="3"/>
  <c r="AY632" i="3"/>
  <c r="AX632" i="3"/>
  <c r="AJ632" i="3"/>
  <c r="AI632" i="3"/>
  <c r="AH632" i="3"/>
  <c r="AG632" i="3"/>
  <c r="AF632" i="3"/>
  <c r="AD632" i="3"/>
  <c r="F632" i="3"/>
  <c r="L632" i="3"/>
  <c r="M632" i="3"/>
  <c r="N632" i="3"/>
  <c r="O632" i="3"/>
  <c r="P632" i="3"/>
  <c r="Q632" i="3"/>
  <c r="R632" i="3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G24" i="6"/>
  <c r="H24" i="6"/>
  <c r="I24" i="6"/>
  <c r="J24" i="6"/>
  <c r="K24" i="6"/>
  <c r="L24" i="6"/>
  <c r="M24" i="6"/>
  <c r="N24" i="6"/>
  <c r="O24" i="6"/>
  <c r="P24" i="6"/>
  <c r="Q24" i="6"/>
  <c r="R24" i="6"/>
  <c r="DG535" i="3"/>
  <c r="BZ535" i="3"/>
  <c r="DH535" i="3"/>
  <c r="CA535" i="3"/>
  <c r="DI535" i="3"/>
  <c r="CB535" i="3"/>
  <c r="DJ535" i="3"/>
  <c r="CC535" i="3"/>
  <c r="CD535" i="3"/>
  <c r="CE535" i="3"/>
  <c r="CF535" i="3"/>
  <c r="CG535" i="3"/>
  <c r="CH535" i="3"/>
  <c r="CI535" i="3"/>
  <c r="CJ535" i="3"/>
  <c r="CK535" i="3"/>
  <c r="CL535" i="3"/>
  <c r="BY626" i="3"/>
  <c r="BX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D626" i="3"/>
  <c r="Z626" i="3"/>
  <c r="Y626" i="3"/>
  <c r="X626" i="3"/>
  <c r="W626" i="3"/>
  <c r="T626" i="3"/>
  <c r="C626" i="3"/>
  <c r="D626" i="3"/>
  <c r="E626" i="3"/>
  <c r="F626" i="3"/>
  <c r="G626" i="3"/>
  <c r="N626" i="3"/>
  <c r="O626" i="3"/>
  <c r="P626" i="3"/>
  <c r="Q626" i="3"/>
  <c r="R626" i="3"/>
  <c r="BY583" i="3"/>
  <c r="BX583" i="3"/>
  <c r="BV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L583" i="3"/>
  <c r="M583" i="3"/>
  <c r="K583" i="3"/>
  <c r="J583" i="3"/>
  <c r="I583" i="3"/>
  <c r="H583" i="3"/>
  <c r="G583" i="3"/>
  <c r="F583" i="3"/>
  <c r="E583" i="3"/>
  <c r="D583" i="3"/>
  <c r="C583" i="3"/>
  <c r="B583" i="3"/>
  <c r="BZ66" i="6"/>
  <c r="CA66" i="6"/>
  <c r="CB66" i="6"/>
  <c r="CC66" i="6"/>
  <c r="BZ67" i="6"/>
  <c r="CA67" i="6"/>
  <c r="CB67" i="6"/>
  <c r="CC67" i="6"/>
  <c r="BZ68" i="6"/>
  <c r="CA68" i="6"/>
  <c r="CB68" i="6"/>
  <c r="CC68" i="6"/>
  <c r="BZ57" i="6"/>
  <c r="CA57" i="6"/>
  <c r="CB57" i="6"/>
  <c r="CC57" i="6"/>
  <c r="BZ58" i="6"/>
  <c r="CA58" i="6"/>
  <c r="CB58" i="6"/>
  <c r="CC58" i="6"/>
  <c r="BP52" i="6"/>
  <c r="BQ52" i="6"/>
  <c r="BR52" i="6"/>
  <c r="BS52" i="6"/>
  <c r="BT52" i="6"/>
  <c r="DO52" i="6"/>
  <c r="CC52" i="6"/>
  <c r="AX52" i="6"/>
  <c r="AY52" i="6"/>
  <c r="AZ52" i="6"/>
  <c r="BA52" i="6"/>
  <c r="BB52" i="6"/>
  <c r="DN52" i="6"/>
  <c r="CB52" i="6"/>
  <c r="AF52" i="6"/>
  <c r="AG52" i="6"/>
  <c r="AH52" i="6"/>
  <c r="AI52" i="6"/>
  <c r="AJ52" i="6"/>
  <c r="DM52" i="6"/>
  <c r="CA52" i="6"/>
  <c r="N52" i="6"/>
  <c r="O52" i="6"/>
  <c r="P52" i="6"/>
  <c r="Q52" i="6"/>
  <c r="R52" i="6"/>
  <c r="DL52" i="6"/>
  <c r="BZ52" i="6"/>
  <c r="BZ48" i="6"/>
  <c r="CA48" i="6"/>
  <c r="CB48" i="6"/>
  <c r="CC48" i="6"/>
  <c r="BZ49" i="6"/>
  <c r="CA49" i="6"/>
  <c r="CB49" i="6"/>
  <c r="CC49" i="6"/>
  <c r="BZ50" i="6"/>
  <c r="CA50" i="6"/>
  <c r="CB50" i="6"/>
  <c r="CC50" i="6"/>
  <c r="BZ39" i="6"/>
  <c r="CA39" i="6"/>
  <c r="CB39" i="6"/>
  <c r="CC39" i="6"/>
  <c r="BZ40" i="6"/>
  <c r="CA40" i="6"/>
  <c r="CB40" i="6"/>
  <c r="CC40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BP16" i="6"/>
  <c r="BQ16" i="6"/>
  <c r="BR16" i="6"/>
  <c r="BS16" i="6"/>
  <c r="BT16" i="6"/>
  <c r="DO16" i="6"/>
  <c r="CC16" i="6"/>
  <c r="AX16" i="6"/>
  <c r="AY16" i="6"/>
  <c r="AZ16" i="6"/>
  <c r="BA16" i="6"/>
  <c r="BB16" i="6"/>
  <c r="DN16" i="6"/>
  <c r="CB16" i="6"/>
  <c r="AF16" i="6"/>
  <c r="AG16" i="6"/>
  <c r="AH16" i="6"/>
  <c r="AI16" i="6"/>
  <c r="AJ16" i="6"/>
  <c r="DM16" i="6"/>
  <c r="CA16" i="6"/>
  <c r="N16" i="6"/>
  <c r="O16" i="6"/>
  <c r="P16" i="6"/>
  <c r="Q16" i="6"/>
  <c r="R16" i="6"/>
  <c r="DL16" i="6"/>
  <c r="BZ16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P25" i="6"/>
  <c r="BQ23" i="6"/>
  <c r="BQ25" i="6"/>
  <c r="BR23" i="6"/>
  <c r="BR25" i="6"/>
  <c r="BS23" i="6"/>
  <c r="BS25" i="6"/>
  <c r="BT23" i="6"/>
  <c r="BT25" i="6"/>
  <c r="DO25" i="6"/>
  <c r="CC25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X25" i="6"/>
  <c r="AY23" i="6"/>
  <c r="AY25" i="6"/>
  <c r="AZ23" i="6"/>
  <c r="AZ25" i="6"/>
  <c r="BA23" i="6"/>
  <c r="BA25" i="6"/>
  <c r="BB23" i="6"/>
  <c r="BB25" i="6"/>
  <c r="DN25" i="6"/>
  <c r="CB25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F25" i="6"/>
  <c r="AG23" i="6"/>
  <c r="AG25" i="6"/>
  <c r="AH23" i="6"/>
  <c r="AH25" i="6"/>
  <c r="AI23" i="6"/>
  <c r="AI25" i="6"/>
  <c r="AJ23" i="6"/>
  <c r="AJ25" i="6"/>
  <c r="DM25" i="6"/>
  <c r="CA25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N25" i="6"/>
  <c r="O23" i="6"/>
  <c r="O25" i="6"/>
  <c r="P23" i="6"/>
  <c r="P25" i="6"/>
  <c r="Q23" i="6"/>
  <c r="Q25" i="6"/>
  <c r="R23" i="6"/>
  <c r="R25" i="6"/>
  <c r="DL25" i="6"/>
  <c r="BZ25" i="6"/>
  <c r="BP34" i="6"/>
  <c r="BQ34" i="6"/>
  <c r="BR34" i="6"/>
  <c r="BS34" i="6"/>
  <c r="BT34" i="6"/>
  <c r="DO34" i="6"/>
  <c r="CC34" i="6"/>
  <c r="AX34" i="6"/>
  <c r="AY34" i="6"/>
  <c r="AZ34" i="6"/>
  <c r="BA34" i="6"/>
  <c r="BB34" i="6"/>
  <c r="DN34" i="6"/>
  <c r="CB34" i="6"/>
  <c r="AF34" i="6"/>
  <c r="AG34" i="6"/>
  <c r="AH34" i="6"/>
  <c r="AI34" i="6"/>
  <c r="AJ34" i="6"/>
  <c r="DM34" i="6"/>
  <c r="CA34" i="6"/>
  <c r="N34" i="6"/>
  <c r="O34" i="6"/>
  <c r="P34" i="6"/>
  <c r="Q34" i="6"/>
  <c r="R34" i="6"/>
  <c r="DL34" i="6"/>
  <c r="BZ34" i="6"/>
  <c r="DL21" i="6"/>
  <c r="BZ21" i="6"/>
  <c r="CA21" i="6"/>
  <c r="CB21" i="6"/>
  <c r="CC21" i="6"/>
  <c r="DL22" i="6"/>
  <c r="BZ22" i="6"/>
  <c r="CA22" i="6"/>
  <c r="CB22" i="6"/>
  <c r="CC22" i="6"/>
  <c r="DL23" i="6"/>
  <c r="BZ23" i="6"/>
  <c r="DM23" i="6"/>
  <c r="CA23" i="6"/>
  <c r="DN23" i="6"/>
  <c r="CB23" i="6"/>
  <c r="DO23" i="6"/>
  <c r="CC23" i="6"/>
  <c r="BZ30" i="6"/>
  <c r="CA30" i="6"/>
  <c r="CB30" i="6"/>
  <c r="CC30" i="6"/>
  <c r="BZ31" i="6"/>
  <c r="CA31" i="6"/>
  <c r="CB31" i="6"/>
  <c r="CC31" i="6"/>
  <c r="BT33" i="6"/>
  <c r="BS33" i="6"/>
  <c r="BR33" i="6"/>
  <c r="BQ33" i="6"/>
  <c r="BP33" i="6"/>
  <c r="BB33" i="6"/>
  <c r="BA33" i="6"/>
  <c r="AZ33" i="6"/>
  <c r="AY33" i="6"/>
  <c r="AX33" i="6"/>
  <c r="AT33" i="6"/>
  <c r="AO33" i="6"/>
  <c r="AN33" i="6"/>
  <c r="AM33" i="6"/>
  <c r="AL33" i="6"/>
  <c r="AJ33" i="6"/>
  <c r="AI33" i="6"/>
  <c r="AH33" i="6"/>
  <c r="AG33" i="6"/>
  <c r="AF33" i="6"/>
  <c r="AD33" i="6"/>
  <c r="X33" i="6"/>
  <c r="W33" i="6"/>
  <c r="V33" i="6"/>
  <c r="U33" i="6"/>
  <c r="T33" i="6"/>
  <c r="C33" i="6"/>
  <c r="D33" i="6"/>
  <c r="E33" i="6"/>
  <c r="F33" i="6"/>
  <c r="L33" i="6"/>
  <c r="M33" i="6"/>
  <c r="N33" i="6"/>
  <c r="O33" i="6"/>
  <c r="P33" i="6"/>
  <c r="Q33" i="6"/>
  <c r="R33" i="6"/>
  <c r="R60" i="6"/>
  <c r="Q60" i="6"/>
  <c r="P60" i="6"/>
  <c r="O60" i="6"/>
  <c r="N60" i="6"/>
  <c r="M60" i="6"/>
  <c r="L60" i="6"/>
  <c r="K60" i="6"/>
  <c r="J60" i="6"/>
  <c r="I60" i="6"/>
  <c r="H60" i="6"/>
  <c r="G60" i="6"/>
  <c r="E60" i="6"/>
  <c r="D60" i="6"/>
  <c r="C60" i="6"/>
  <c r="B60" i="6"/>
  <c r="BB60" i="6"/>
  <c r="BA60" i="6"/>
  <c r="AZ60" i="6"/>
  <c r="AY60" i="6"/>
  <c r="AX60" i="6"/>
  <c r="AW60" i="6"/>
  <c r="AV60" i="6"/>
  <c r="AU60" i="6"/>
  <c r="AR60" i="6"/>
  <c r="AQ60" i="6"/>
  <c r="AP60" i="6"/>
  <c r="AO60" i="6"/>
  <c r="AN60" i="6"/>
  <c r="AM60" i="6"/>
  <c r="AL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G60" i="6"/>
  <c r="BF60" i="6"/>
  <c r="BE60" i="6"/>
  <c r="BD60" i="6"/>
  <c r="BY60" i="6"/>
  <c r="BV1012" i="3"/>
  <c r="BW1012" i="3"/>
  <c r="BX1012" i="3"/>
  <c r="BY1012" i="3"/>
  <c r="BV263" i="4"/>
  <c r="BV300" i="4"/>
  <c r="BV743" i="3"/>
  <c r="BV977" i="3"/>
  <c r="BV28" i="3"/>
  <c r="BV364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BZ273" i="3"/>
  <c r="CA273" i="3"/>
  <c r="CB273" i="3"/>
  <c r="CC273" i="3"/>
  <c r="BO250" i="3"/>
  <c r="BO833" i="3"/>
  <c r="BO257" i="3"/>
  <c r="BO834" i="3"/>
  <c r="BO264" i="3"/>
  <c r="BO835" i="3"/>
  <c r="BO271" i="3"/>
  <c r="BO836" i="3"/>
  <c r="BO278" i="3"/>
  <c r="BO837" i="3"/>
  <c r="BO292" i="3"/>
  <c r="BO839" i="3"/>
  <c r="BO329" i="3"/>
  <c r="BO843" i="3"/>
  <c r="BO339" i="3"/>
  <c r="BO844" i="3"/>
  <c r="BO349" i="3"/>
  <c r="BO845" i="3"/>
  <c r="BO359" i="3"/>
  <c r="BO846" i="3"/>
  <c r="BO376" i="3"/>
  <c r="BO381" i="3"/>
  <c r="BO848" i="3"/>
  <c r="BO391" i="3"/>
  <c r="BO849" i="3"/>
  <c r="BO12" i="3"/>
  <c r="BN250" i="3"/>
  <c r="BN833" i="3"/>
  <c r="BN257" i="3"/>
  <c r="BN834" i="3"/>
  <c r="BN264" i="3"/>
  <c r="BN835" i="3"/>
  <c r="BN271" i="3"/>
  <c r="BN836" i="3"/>
  <c r="BN278" i="3"/>
  <c r="BN837" i="3"/>
  <c r="BN292" i="3"/>
  <c r="BN839" i="3"/>
  <c r="BN329" i="3"/>
  <c r="BN843" i="3"/>
  <c r="BN339" i="3"/>
  <c r="BN844" i="3"/>
  <c r="BN344" i="3"/>
  <c r="BN349" i="3"/>
  <c r="BN845" i="3"/>
  <c r="BN359" i="3"/>
  <c r="BN846" i="3"/>
  <c r="BN376" i="3"/>
  <c r="BN381" i="3"/>
  <c r="BN848" i="3"/>
  <c r="BN391" i="3"/>
  <c r="BN849" i="3"/>
  <c r="BN12" i="3"/>
  <c r="BM250" i="3"/>
  <c r="BM833" i="3"/>
  <c r="BM257" i="3"/>
  <c r="BM834" i="3"/>
  <c r="BM264" i="3"/>
  <c r="BM835" i="3"/>
  <c r="BM271" i="3"/>
  <c r="BM836" i="3"/>
  <c r="BM278" i="3"/>
  <c r="BM837" i="3"/>
  <c r="BM292" i="3"/>
  <c r="BM839" i="3"/>
  <c r="BM329" i="3"/>
  <c r="BM843" i="3"/>
  <c r="BM339" i="3"/>
  <c r="BM844" i="3"/>
  <c r="BM349" i="3"/>
  <c r="BM845" i="3"/>
  <c r="BM359" i="3"/>
  <c r="BM846" i="3"/>
  <c r="BM381" i="3"/>
  <c r="BM848" i="3"/>
  <c r="BM391" i="3"/>
  <c r="BM849" i="3"/>
  <c r="BM12" i="3"/>
  <c r="BL250" i="3"/>
  <c r="BL833" i="3"/>
  <c r="BL257" i="3"/>
  <c r="BL834" i="3"/>
  <c r="BL264" i="3"/>
  <c r="BL835" i="3"/>
  <c r="BL271" i="3"/>
  <c r="BL836" i="3"/>
  <c r="BL278" i="3"/>
  <c r="BL837" i="3"/>
  <c r="BL292" i="3"/>
  <c r="BL839" i="3"/>
  <c r="BL329" i="3"/>
  <c r="BL843" i="3"/>
  <c r="BL339" i="3"/>
  <c r="BL844" i="3"/>
  <c r="BL349" i="3"/>
  <c r="BL845" i="3"/>
  <c r="BL359" i="3"/>
  <c r="BL846" i="3"/>
  <c r="BL376" i="3"/>
  <c r="BL381" i="3"/>
  <c r="BL848" i="3"/>
  <c r="BL391" i="3"/>
  <c r="BL849" i="3"/>
  <c r="BL12" i="3"/>
  <c r="BK250" i="3"/>
  <c r="BK833" i="3"/>
  <c r="BK257" i="3"/>
  <c r="BK834" i="3"/>
  <c r="BK264" i="3"/>
  <c r="BK835" i="3"/>
  <c r="BK266" i="3"/>
  <c r="BK271" i="3"/>
  <c r="BK836" i="3"/>
  <c r="BK278" i="3"/>
  <c r="BK837" i="3"/>
  <c r="BK292" i="3"/>
  <c r="BK839" i="3"/>
  <c r="BK329" i="3"/>
  <c r="BK843" i="3"/>
  <c r="BK339" i="3"/>
  <c r="BK844" i="3"/>
  <c r="BK349" i="3"/>
  <c r="BK845" i="3"/>
  <c r="BK359" i="3"/>
  <c r="BK846" i="3"/>
  <c r="BK376" i="3"/>
  <c r="BK381" i="3"/>
  <c r="BK848" i="3"/>
  <c r="BK391" i="3"/>
  <c r="BK849" i="3"/>
  <c r="BK12" i="3"/>
  <c r="BJ250" i="3"/>
  <c r="BJ833" i="3"/>
  <c r="BJ257" i="3"/>
  <c r="BJ834" i="3"/>
  <c r="BJ264" i="3"/>
  <c r="BJ835" i="3"/>
  <c r="BJ271" i="3"/>
  <c r="BJ836" i="3"/>
  <c r="BJ278" i="3"/>
  <c r="BJ837" i="3"/>
  <c r="BJ292" i="3"/>
  <c r="BJ839" i="3"/>
  <c r="BJ329" i="3"/>
  <c r="BJ843" i="3"/>
  <c r="BJ339" i="3"/>
  <c r="BJ844" i="3"/>
  <c r="BJ349" i="3"/>
  <c r="BJ845" i="3"/>
  <c r="BJ359" i="3"/>
  <c r="BJ846" i="3"/>
  <c r="BJ381" i="3"/>
  <c r="BJ848" i="3"/>
  <c r="BJ391" i="3"/>
  <c r="BJ849" i="3"/>
  <c r="BJ12" i="3"/>
  <c r="BI250" i="3"/>
  <c r="BI833" i="3"/>
  <c r="BI257" i="3"/>
  <c r="BI834" i="3"/>
  <c r="BI264" i="3"/>
  <c r="BI835" i="3"/>
  <c r="BI271" i="3"/>
  <c r="BI836" i="3"/>
  <c r="BI278" i="3"/>
  <c r="BI837" i="3"/>
  <c r="BI292" i="3"/>
  <c r="BI839" i="3"/>
  <c r="BI329" i="3"/>
  <c r="BI843" i="3"/>
  <c r="BI339" i="3"/>
  <c r="BI844" i="3"/>
  <c r="BI349" i="3"/>
  <c r="BI845" i="3"/>
  <c r="BI359" i="3"/>
  <c r="BI846" i="3"/>
  <c r="BI381" i="3"/>
  <c r="BI848" i="3"/>
  <c r="BI391" i="3"/>
  <c r="BI849" i="3"/>
  <c r="BI12" i="3"/>
  <c r="BH250" i="3"/>
  <c r="BH833" i="3"/>
  <c r="BH257" i="3"/>
  <c r="BH834" i="3"/>
  <c r="BH264" i="3"/>
  <c r="BH835" i="3"/>
  <c r="BH271" i="3"/>
  <c r="BH836" i="3"/>
  <c r="BH278" i="3"/>
  <c r="BH837" i="3"/>
  <c r="BH292" i="3"/>
  <c r="BH839" i="3"/>
  <c r="BH329" i="3"/>
  <c r="BH843" i="3"/>
  <c r="BH339" i="3"/>
  <c r="BH844" i="3"/>
  <c r="BH349" i="3"/>
  <c r="BH845" i="3"/>
  <c r="BH359" i="3"/>
  <c r="BH846" i="3"/>
  <c r="BH381" i="3"/>
  <c r="BH848" i="3"/>
  <c r="BH391" i="3"/>
  <c r="BH849" i="3"/>
  <c r="BH12" i="3"/>
  <c r="BG250" i="3"/>
  <c r="BG833" i="3"/>
  <c r="BG257" i="3"/>
  <c r="BG834" i="3"/>
  <c r="BG264" i="3"/>
  <c r="BG835" i="3"/>
  <c r="BG266" i="3"/>
  <c r="BG271" i="3"/>
  <c r="BG836" i="3"/>
  <c r="BG278" i="3"/>
  <c r="BG837" i="3"/>
  <c r="BG292" i="3"/>
  <c r="BG839" i="3"/>
  <c r="BG329" i="3"/>
  <c r="BG843" i="3"/>
  <c r="BG339" i="3"/>
  <c r="BG844" i="3"/>
  <c r="BG344" i="3"/>
  <c r="BG349" i="3"/>
  <c r="BG845" i="3"/>
  <c r="BG359" i="3"/>
  <c r="BG846" i="3"/>
  <c r="BG381" i="3"/>
  <c r="BG848" i="3"/>
  <c r="BG391" i="3"/>
  <c r="BG849" i="3"/>
  <c r="BG12" i="3"/>
  <c r="BF250" i="3"/>
  <c r="BF833" i="3"/>
  <c r="BF257" i="3"/>
  <c r="BF834" i="3"/>
  <c r="BF264" i="3"/>
  <c r="BF835" i="3"/>
  <c r="BF271" i="3"/>
  <c r="BF836" i="3"/>
  <c r="BF278" i="3"/>
  <c r="BF837" i="3"/>
  <c r="BF292" i="3"/>
  <c r="BF839" i="3"/>
  <c r="BF329" i="3"/>
  <c r="BF843" i="3"/>
  <c r="BF339" i="3"/>
  <c r="BF844" i="3"/>
  <c r="BF344" i="3"/>
  <c r="BF349" i="3"/>
  <c r="BF845" i="3"/>
  <c r="BF359" i="3"/>
  <c r="BF846" i="3"/>
  <c r="BF381" i="3"/>
  <c r="BF848" i="3"/>
  <c r="BF391" i="3"/>
  <c r="BF849" i="3"/>
  <c r="BF12" i="3"/>
  <c r="BE250" i="3"/>
  <c r="BE833" i="3"/>
  <c r="BE257" i="3"/>
  <c r="BE834" i="3"/>
  <c r="BE264" i="3"/>
  <c r="BE835" i="3"/>
  <c r="BE271" i="3"/>
  <c r="BE836" i="3"/>
  <c r="BE278" i="3"/>
  <c r="BE837" i="3"/>
  <c r="BE292" i="3"/>
  <c r="BE839" i="3"/>
  <c r="BE329" i="3"/>
  <c r="BE843" i="3"/>
  <c r="BE339" i="3"/>
  <c r="BE844" i="3"/>
  <c r="BE344" i="3"/>
  <c r="BE349" i="3"/>
  <c r="BE845" i="3"/>
  <c r="BE359" i="3"/>
  <c r="BE846" i="3"/>
  <c r="BE381" i="3"/>
  <c r="BE848" i="3"/>
  <c r="BE391" i="3"/>
  <c r="BE849" i="3"/>
  <c r="BE12" i="3"/>
  <c r="BD250" i="3"/>
  <c r="BD833" i="3"/>
  <c r="BD257" i="3"/>
  <c r="BD834" i="3"/>
  <c r="BD264" i="3"/>
  <c r="BD835" i="3"/>
  <c r="BD271" i="3"/>
  <c r="BD836" i="3"/>
  <c r="BD278" i="3"/>
  <c r="BD837" i="3"/>
  <c r="BD292" i="3"/>
  <c r="BD839" i="3"/>
  <c r="BD329" i="3"/>
  <c r="BD843" i="3"/>
  <c r="BD339" i="3"/>
  <c r="BD844" i="3"/>
  <c r="BD344" i="3"/>
  <c r="BD349" i="3"/>
  <c r="BD845" i="3"/>
  <c r="BD359" i="3"/>
  <c r="BD846" i="3"/>
  <c r="BD376" i="3"/>
  <c r="BD381" i="3"/>
  <c r="BD848" i="3"/>
  <c r="BD391" i="3"/>
  <c r="BD849" i="3"/>
  <c r="BD12" i="3"/>
  <c r="AW250" i="3"/>
  <c r="AW833" i="3"/>
  <c r="AW257" i="3"/>
  <c r="AW834" i="3"/>
  <c r="AW264" i="3"/>
  <c r="AW835" i="3"/>
  <c r="AW271" i="3"/>
  <c r="AW836" i="3"/>
  <c r="AW278" i="3"/>
  <c r="AW837" i="3"/>
  <c r="AW292" i="3"/>
  <c r="AW839" i="3"/>
  <c r="AW329" i="3"/>
  <c r="AW843" i="3"/>
  <c r="AW339" i="3"/>
  <c r="AW844" i="3"/>
  <c r="AW349" i="3"/>
  <c r="AW845" i="3"/>
  <c r="AW359" i="3"/>
  <c r="AW846" i="3"/>
  <c r="AW381" i="3"/>
  <c r="AW848" i="3"/>
  <c r="AW391" i="3"/>
  <c r="AW849" i="3"/>
  <c r="AW12" i="3"/>
  <c r="AV250" i="3"/>
  <c r="AV833" i="3"/>
  <c r="AV257" i="3"/>
  <c r="AV834" i="3"/>
  <c r="AV264" i="3"/>
  <c r="AV835" i="3"/>
  <c r="AV271" i="3"/>
  <c r="AV836" i="3"/>
  <c r="AV278" i="3"/>
  <c r="AV837" i="3"/>
  <c r="AV292" i="3"/>
  <c r="AV839" i="3"/>
  <c r="AV329" i="3"/>
  <c r="AV843" i="3"/>
  <c r="AV339" i="3"/>
  <c r="AV844" i="3"/>
  <c r="AV349" i="3"/>
  <c r="AV845" i="3"/>
  <c r="AV359" i="3"/>
  <c r="AV846" i="3"/>
  <c r="AV381" i="3"/>
  <c r="AV848" i="3"/>
  <c r="AV391" i="3"/>
  <c r="AV849" i="3"/>
  <c r="AV12" i="3"/>
  <c r="AU250" i="3"/>
  <c r="AU833" i="3"/>
  <c r="AU257" i="3"/>
  <c r="AU834" i="3"/>
  <c r="AU264" i="3"/>
  <c r="AU835" i="3"/>
  <c r="AU271" i="3"/>
  <c r="AU836" i="3"/>
  <c r="AU278" i="3"/>
  <c r="AU837" i="3"/>
  <c r="AU292" i="3"/>
  <c r="AU839" i="3"/>
  <c r="AU329" i="3"/>
  <c r="AU843" i="3"/>
  <c r="AU339" i="3"/>
  <c r="AU844" i="3"/>
  <c r="AU349" i="3"/>
  <c r="AU845" i="3"/>
  <c r="AU359" i="3"/>
  <c r="AU846" i="3"/>
  <c r="AU381" i="3"/>
  <c r="AU848" i="3"/>
  <c r="AU391" i="3"/>
  <c r="AU849" i="3"/>
  <c r="AU12" i="3"/>
  <c r="AT250" i="3"/>
  <c r="AT833" i="3"/>
  <c r="AT257" i="3"/>
  <c r="AT834" i="3"/>
  <c r="AT264" i="3"/>
  <c r="AT835" i="3"/>
  <c r="AT271" i="3"/>
  <c r="AT836" i="3"/>
  <c r="AT278" i="3"/>
  <c r="AT837" i="3"/>
  <c r="AT292" i="3"/>
  <c r="AT839" i="3"/>
  <c r="AT329" i="3"/>
  <c r="AT843" i="3"/>
  <c r="AT339" i="3"/>
  <c r="AT844" i="3"/>
  <c r="AT349" i="3"/>
  <c r="AT845" i="3"/>
  <c r="AT359" i="3"/>
  <c r="AT846" i="3"/>
  <c r="AT381" i="3"/>
  <c r="AT848" i="3"/>
  <c r="AT391" i="3"/>
  <c r="AT849" i="3"/>
  <c r="AT12" i="3"/>
  <c r="AS250" i="3"/>
  <c r="AS833" i="3"/>
  <c r="AS257" i="3"/>
  <c r="AS834" i="3"/>
  <c r="AS264" i="3"/>
  <c r="AS835" i="3"/>
  <c r="AS266" i="3"/>
  <c r="AS271" i="3"/>
  <c r="AS836" i="3"/>
  <c r="AS278" i="3"/>
  <c r="AS837" i="3"/>
  <c r="AS292" i="3"/>
  <c r="AS839" i="3"/>
  <c r="AS329" i="3"/>
  <c r="AS843" i="3"/>
  <c r="AS339" i="3"/>
  <c r="AS844" i="3"/>
  <c r="AS349" i="3"/>
  <c r="AS845" i="3"/>
  <c r="AS359" i="3"/>
  <c r="AS846" i="3"/>
  <c r="AS376" i="3"/>
  <c r="AS381" i="3"/>
  <c r="AS848" i="3"/>
  <c r="AS391" i="3"/>
  <c r="AS849" i="3"/>
  <c r="AS12" i="3"/>
  <c r="AR250" i="3"/>
  <c r="AR833" i="3"/>
  <c r="AR257" i="3"/>
  <c r="AR834" i="3"/>
  <c r="AR264" i="3"/>
  <c r="AR835" i="3"/>
  <c r="AR271" i="3"/>
  <c r="AR836" i="3"/>
  <c r="AR278" i="3"/>
  <c r="AR837" i="3"/>
  <c r="AR292" i="3"/>
  <c r="AR839" i="3"/>
  <c r="AR329" i="3"/>
  <c r="AR843" i="3"/>
  <c r="AR339" i="3"/>
  <c r="AR844" i="3"/>
  <c r="AR349" i="3"/>
  <c r="AR845" i="3"/>
  <c r="AR359" i="3"/>
  <c r="AR846" i="3"/>
  <c r="AR376" i="3"/>
  <c r="AR381" i="3"/>
  <c r="AR848" i="3"/>
  <c r="AR391" i="3"/>
  <c r="AR849" i="3"/>
  <c r="AR12" i="3"/>
  <c r="AQ250" i="3"/>
  <c r="AQ833" i="3"/>
  <c r="AQ257" i="3"/>
  <c r="AQ834" i="3"/>
  <c r="AQ264" i="3"/>
  <c r="AQ835" i="3"/>
  <c r="AQ271" i="3"/>
  <c r="AQ836" i="3"/>
  <c r="AQ278" i="3"/>
  <c r="AQ837" i="3"/>
  <c r="AQ292" i="3"/>
  <c r="AQ839" i="3"/>
  <c r="AQ329" i="3"/>
  <c r="AQ843" i="3"/>
  <c r="AQ339" i="3"/>
  <c r="AQ844" i="3"/>
  <c r="AQ349" i="3"/>
  <c r="AQ845" i="3"/>
  <c r="AQ359" i="3"/>
  <c r="AQ846" i="3"/>
  <c r="AQ381" i="3"/>
  <c r="AQ848" i="3"/>
  <c r="AQ391" i="3"/>
  <c r="AQ849" i="3"/>
  <c r="AQ12" i="3"/>
  <c r="AP250" i="3"/>
  <c r="AP833" i="3"/>
  <c r="AP257" i="3"/>
  <c r="AP834" i="3"/>
  <c r="AP264" i="3"/>
  <c r="AP835" i="3"/>
  <c r="AP271" i="3"/>
  <c r="AP836" i="3"/>
  <c r="AP278" i="3"/>
  <c r="AP837" i="3"/>
  <c r="AP292" i="3"/>
  <c r="AP839" i="3"/>
  <c r="AP329" i="3"/>
  <c r="AP843" i="3"/>
  <c r="AP339" i="3"/>
  <c r="AP844" i="3"/>
  <c r="AP349" i="3"/>
  <c r="AP845" i="3"/>
  <c r="AP359" i="3"/>
  <c r="AP846" i="3"/>
  <c r="AP376" i="3"/>
  <c r="AP381" i="3"/>
  <c r="AP848" i="3"/>
  <c r="AP391" i="3"/>
  <c r="AP849" i="3"/>
  <c r="AP12" i="3"/>
  <c r="AO250" i="3"/>
  <c r="AO833" i="3"/>
  <c r="AO257" i="3"/>
  <c r="AO834" i="3"/>
  <c r="AO264" i="3"/>
  <c r="AO835" i="3"/>
  <c r="AO271" i="3"/>
  <c r="AO836" i="3"/>
  <c r="AO278" i="3"/>
  <c r="AO837" i="3"/>
  <c r="AO292" i="3"/>
  <c r="AO839" i="3"/>
  <c r="AO329" i="3"/>
  <c r="AO843" i="3"/>
  <c r="AO339" i="3"/>
  <c r="AO844" i="3"/>
  <c r="AO349" i="3"/>
  <c r="AO845" i="3"/>
  <c r="AO359" i="3"/>
  <c r="AO846" i="3"/>
  <c r="AO376" i="3"/>
  <c r="AO381" i="3"/>
  <c r="AO848" i="3"/>
  <c r="AO391" i="3"/>
  <c r="AO849" i="3"/>
  <c r="AO12" i="3"/>
  <c r="AN250" i="3"/>
  <c r="AN833" i="3"/>
  <c r="AN257" i="3"/>
  <c r="AN834" i="3"/>
  <c r="AN264" i="3"/>
  <c r="AN835" i="3"/>
  <c r="AN271" i="3"/>
  <c r="AN836" i="3"/>
  <c r="AN278" i="3"/>
  <c r="AN837" i="3"/>
  <c r="AN292" i="3"/>
  <c r="AN839" i="3"/>
  <c r="AN329" i="3"/>
  <c r="AN843" i="3"/>
  <c r="AN339" i="3"/>
  <c r="AN844" i="3"/>
  <c r="AN349" i="3"/>
  <c r="AN845" i="3"/>
  <c r="AN359" i="3"/>
  <c r="AN846" i="3"/>
  <c r="AN381" i="3"/>
  <c r="AN848" i="3"/>
  <c r="AN391" i="3"/>
  <c r="AN849" i="3"/>
  <c r="AN12" i="3"/>
  <c r="AM250" i="3"/>
  <c r="AM833" i="3"/>
  <c r="AM257" i="3"/>
  <c r="AM834" i="3"/>
  <c r="AM264" i="3"/>
  <c r="AM835" i="3"/>
  <c r="AM271" i="3"/>
  <c r="AM836" i="3"/>
  <c r="AM278" i="3"/>
  <c r="AM837" i="3"/>
  <c r="AM292" i="3"/>
  <c r="AM839" i="3"/>
  <c r="AM329" i="3"/>
  <c r="AM843" i="3"/>
  <c r="AM339" i="3"/>
  <c r="AM844" i="3"/>
  <c r="AM344" i="3"/>
  <c r="AM349" i="3"/>
  <c r="AM845" i="3"/>
  <c r="AM359" i="3"/>
  <c r="AM846" i="3"/>
  <c r="AM376" i="3"/>
  <c r="AM381" i="3"/>
  <c r="AM848" i="3"/>
  <c r="AM391" i="3"/>
  <c r="AM849" i="3"/>
  <c r="AM12" i="3"/>
  <c r="AL250" i="3"/>
  <c r="AL833" i="3"/>
  <c r="AL257" i="3"/>
  <c r="AL834" i="3"/>
  <c r="AL264" i="3"/>
  <c r="AL835" i="3"/>
  <c r="AL271" i="3"/>
  <c r="AL836" i="3"/>
  <c r="AL278" i="3"/>
  <c r="AL837" i="3"/>
  <c r="AL292" i="3"/>
  <c r="AL839" i="3"/>
  <c r="AL329" i="3"/>
  <c r="AL843" i="3"/>
  <c r="AL339" i="3"/>
  <c r="AL844" i="3"/>
  <c r="AL344" i="3"/>
  <c r="AL349" i="3"/>
  <c r="AL845" i="3"/>
  <c r="AL359" i="3"/>
  <c r="AL846" i="3"/>
  <c r="AL376" i="3"/>
  <c r="AL381" i="3"/>
  <c r="AL848" i="3"/>
  <c r="AL391" i="3"/>
  <c r="AL849" i="3"/>
  <c r="AL12" i="3"/>
  <c r="AE250" i="3"/>
  <c r="AE833" i="3"/>
  <c r="AE257" i="3"/>
  <c r="AE834" i="3"/>
  <c r="AE264" i="3"/>
  <c r="AE835" i="3"/>
  <c r="AE271" i="3"/>
  <c r="AE836" i="3"/>
  <c r="AE278" i="3"/>
  <c r="AE837" i="3"/>
  <c r="AE292" i="3"/>
  <c r="AE839" i="3"/>
  <c r="AE329" i="3"/>
  <c r="AE843" i="3"/>
  <c r="AE339" i="3"/>
  <c r="AE844" i="3"/>
  <c r="AE349" i="3"/>
  <c r="AE845" i="3"/>
  <c r="AE359" i="3"/>
  <c r="AE846" i="3"/>
  <c r="AE376" i="3"/>
  <c r="AE381" i="3"/>
  <c r="AE848" i="3"/>
  <c r="AE391" i="3"/>
  <c r="AE849" i="3"/>
  <c r="AE12" i="3"/>
  <c r="AD250" i="3"/>
  <c r="AD833" i="3"/>
  <c r="AD257" i="3"/>
  <c r="AD834" i="3"/>
  <c r="AD264" i="3"/>
  <c r="AD835" i="3"/>
  <c r="AD271" i="3"/>
  <c r="AD836" i="3"/>
  <c r="AD278" i="3"/>
  <c r="AD837" i="3"/>
  <c r="AD292" i="3"/>
  <c r="AD839" i="3"/>
  <c r="AD329" i="3"/>
  <c r="AD843" i="3"/>
  <c r="AD339" i="3"/>
  <c r="AD844" i="3"/>
  <c r="AD344" i="3"/>
  <c r="AD349" i="3"/>
  <c r="AD845" i="3"/>
  <c r="AD359" i="3"/>
  <c r="AD846" i="3"/>
  <c r="AD381" i="3"/>
  <c r="AD848" i="3"/>
  <c r="AD391" i="3"/>
  <c r="AD849" i="3"/>
  <c r="AD12" i="3"/>
  <c r="AC250" i="3"/>
  <c r="AC833" i="3"/>
  <c r="AC257" i="3"/>
  <c r="AC834" i="3"/>
  <c r="AC264" i="3"/>
  <c r="AC835" i="3"/>
  <c r="AC271" i="3"/>
  <c r="AC836" i="3"/>
  <c r="AC278" i="3"/>
  <c r="AC837" i="3"/>
  <c r="AC292" i="3"/>
  <c r="AC839" i="3"/>
  <c r="AC329" i="3"/>
  <c r="AC843" i="3"/>
  <c r="AC339" i="3"/>
  <c r="AC844" i="3"/>
  <c r="AC349" i="3"/>
  <c r="AC845" i="3"/>
  <c r="AC359" i="3"/>
  <c r="AC846" i="3"/>
  <c r="AC376" i="3"/>
  <c r="AC381" i="3"/>
  <c r="AC848" i="3"/>
  <c r="AC391" i="3"/>
  <c r="AC849" i="3"/>
  <c r="AC12" i="3"/>
  <c r="AB250" i="3"/>
  <c r="AB833" i="3"/>
  <c r="AB257" i="3"/>
  <c r="AB834" i="3"/>
  <c r="AB264" i="3"/>
  <c r="AB835" i="3"/>
  <c r="AB266" i="3"/>
  <c r="AB271" i="3"/>
  <c r="AB836" i="3"/>
  <c r="AB278" i="3"/>
  <c r="AB837" i="3"/>
  <c r="AB292" i="3"/>
  <c r="AB839" i="3"/>
  <c r="AB329" i="3"/>
  <c r="AB843" i="3"/>
  <c r="AB339" i="3"/>
  <c r="AB844" i="3"/>
  <c r="AB349" i="3"/>
  <c r="AB845" i="3"/>
  <c r="AB359" i="3"/>
  <c r="AB846" i="3"/>
  <c r="AB376" i="3"/>
  <c r="AB381" i="3"/>
  <c r="AB848" i="3"/>
  <c r="AB391" i="3"/>
  <c r="AB849" i="3"/>
  <c r="AB12" i="3"/>
  <c r="AA250" i="3"/>
  <c r="AA833" i="3"/>
  <c r="AA257" i="3"/>
  <c r="AA834" i="3"/>
  <c r="AA264" i="3"/>
  <c r="AA835" i="3"/>
  <c r="AA271" i="3"/>
  <c r="AA836" i="3"/>
  <c r="AA278" i="3"/>
  <c r="AA837" i="3"/>
  <c r="AA292" i="3"/>
  <c r="AA839" i="3"/>
  <c r="AA329" i="3"/>
  <c r="AA843" i="3"/>
  <c r="AA339" i="3"/>
  <c r="AA844" i="3"/>
  <c r="AA349" i="3"/>
  <c r="AA845" i="3"/>
  <c r="AA359" i="3"/>
  <c r="AA846" i="3"/>
  <c r="AA376" i="3"/>
  <c r="AA381" i="3"/>
  <c r="AA848" i="3"/>
  <c r="AA391" i="3"/>
  <c r="AA849" i="3"/>
  <c r="AA12" i="3"/>
  <c r="Z250" i="3"/>
  <c r="Z833" i="3"/>
  <c r="Z257" i="3"/>
  <c r="Z834" i="3"/>
  <c r="Z264" i="3"/>
  <c r="Z835" i="3"/>
  <c r="Z271" i="3"/>
  <c r="Z836" i="3"/>
  <c r="Z278" i="3"/>
  <c r="Z837" i="3"/>
  <c r="Z292" i="3"/>
  <c r="Z839" i="3"/>
  <c r="Z329" i="3"/>
  <c r="Z843" i="3"/>
  <c r="Z339" i="3"/>
  <c r="Z844" i="3"/>
  <c r="Z349" i="3"/>
  <c r="Z845" i="3"/>
  <c r="Z359" i="3"/>
  <c r="Z846" i="3"/>
  <c r="Z376" i="3"/>
  <c r="Z381" i="3"/>
  <c r="Z848" i="3"/>
  <c r="Z391" i="3"/>
  <c r="Z849" i="3"/>
  <c r="Z12" i="3"/>
  <c r="Y250" i="3"/>
  <c r="Y833" i="3"/>
  <c r="Y257" i="3"/>
  <c r="Y834" i="3"/>
  <c r="Y264" i="3"/>
  <c r="Y835" i="3"/>
  <c r="Y271" i="3"/>
  <c r="Y836" i="3"/>
  <c r="Y278" i="3"/>
  <c r="Y837" i="3"/>
  <c r="Y292" i="3"/>
  <c r="Y839" i="3"/>
  <c r="Y329" i="3"/>
  <c r="Y843" i="3"/>
  <c r="Y339" i="3"/>
  <c r="Y844" i="3"/>
  <c r="Y349" i="3"/>
  <c r="Y845" i="3"/>
  <c r="Y359" i="3"/>
  <c r="Y846" i="3"/>
  <c r="Y381" i="3"/>
  <c r="Y848" i="3"/>
  <c r="Y391" i="3"/>
  <c r="Y849" i="3"/>
  <c r="Y12" i="3"/>
  <c r="X250" i="3"/>
  <c r="X833" i="3"/>
  <c r="X257" i="3"/>
  <c r="X834" i="3"/>
  <c r="X264" i="3"/>
  <c r="X835" i="3"/>
  <c r="X271" i="3"/>
  <c r="X836" i="3"/>
  <c r="X278" i="3"/>
  <c r="X837" i="3"/>
  <c r="X292" i="3"/>
  <c r="X839" i="3"/>
  <c r="X329" i="3"/>
  <c r="X843" i="3"/>
  <c r="X339" i="3"/>
  <c r="X844" i="3"/>
  <c r="X349" i="3"/>
  <c r="X845" i="3"/>
  <c r="X359" i="3"/>
  <c r="X846" i="3"/>
  <c r="X376" i="3"/>
  <c r="X381" i="3"/>
  <c r="X848" i="3"/>
  <c r="X391" i="3"/>
  <c r="X849" i="3"/>
  <c r="X12" i="3"/>
  <c r="W250" i="3"/>
  <c r="W833" i="3"/>
  <c r="W257" i="3"/>
  <c r="W834" i="3"/>
  <c r="W264" i="3"/>
  <c r="W835" i="3"/>
  <c r="W271" i="3"/>
  <c r="W836" i="3"/>
  <c r="W278" i="3"/>
  <c r="W837" i="3"/>
  <c r="W292" i="3"/>
  <c r="W839" i="3"/>
  <c r="W329" i="3"/>
  <c r="W843" i="3"/>
  <c r="W339" i="3"/>
  <c r="W844" i="3"/>
  <c r="W349" i="3"/>
  <c r="W845" i="3"/>
  <c r="W359" i="3"/>
  <c r="W846" i="3"/>
  <c r="W376" i="3"/>
  <c r="W381" i="3"/>
  <c r="W848" i="3"/>
  <c r="W391" i="3"/>
  <c r="W849" i="3"/>
  <c r="W12" i="3"/>
  <c r="V250" i="3"/>
  <c r="V833" i="3"/>
  <c r="V257" i="3"/>
  <c r="V834" i="3"/>
  <c r="V264" i="3"/>
  <c r="V835" i="3"/>
  <c r="V271" i="3"/>
  <c r="V836" i="3"/>
  <c r="V278" i="3"/>
  <c r="V837" i="3"/>
  <c r="V292" i="3"/>
  <c r="V839" i="3"/>
  <c r="V329" i="3"/>
  <c r="V843" i="3"/>
  <c r="V339" i="3"/>
  <c r="V844" i="3"/>
  <c r="V349" i="3"/>
  <c r="V845" i="3"/>
  <c r="V359" i="3"/>
  <c r="V846" i="3"/>
  <c r="V376" i="3"/>
  <c r="V381" i="3"/>
  <c r="V848" i="3"/>
  <c r="V391" i="3"/>
  <c r="V849" i="3"/>
  <c r="V12" i="3"/>
  <c r="U250" i="3"/>
  <c r="U833" i="3"/>
  <c r="U257" i="3"/>
  <c r="U834" i="3"/>
  <c r="U264" i="3"/>
  <c r="U835" i="3"/>
  <c r="U271" i="3"/>
  <c r="U836" i="3"/>
  <c r="U278" i="3"/>
  <c r="U837" i="3"/>
  <c r="U292" i="3"/>
  <c r="U839" i="3"/>
  <c r="U329" i="3"/>
  <c r="U843" i="3"/>
  <c r="U339" i="3"/>
  <c r="U844" i="3"/>
  <c r="U349" i="3"/>
  <c r="U845" i="3"/>
  <c r="U359" i="3"/>
  <c r="U846" i="3"/>
  <c r="U376" i="3"/>
  <c r="U381" i="3"/>
  <c r="U848" i="3"/>
  <c r="U391" i="3"/>
  <c r="U849" i="3"/>
  <c r="U12" i="3"/>
  <c r="T250" i="3"/>
  <c r="T833" i="3"/>
  <c r="T257" i="3"/>
  <c r="T834" i="3"/>
  <c r="T264" i="3"/>
  <c r="T835" i="3"/>
  <c r="T271" i="3"/>
  <c r="T836" i="3"/>
  <c r="T278" i="3"/>
  <c r="T837" i="3"/>
  <c r="T292" i="3"/>
  <c r="T839" i="3"/>
  <c r="T329" i="3"/>
  <c r="T843" i="3"/>
  <c r="T339" i="3"/>
  <c r="T844" i="3"/>
  <c r="T349" i="3"/>
  <c r="T845" i="3"/>
  <c r="T359" i="3"/>
  <c r="T846" i="3"/>
  <c r="T381" i="3"/>
  <c r="T848" i="3"/>
  <c r="T391" i="3"/>
  <c r="T849" i="3"/>
  <c r="T12" i="3"/>
  <c r="C250" i="3"/>
  <c r="C833" i="3"/>
  <c r="C257" i="3"/>
  <c r="C834" i="3"/>
  <c r="C264" i="3"/>
  <c r="C835" i="3"/>
  <c r="C271" i="3"/>
  <c r="C836" i="3"/>
  <c r="C278" i="3"/>
  <c r="C837" i="3"/>
  <c r="C292" i="3"/>
  <c r="C839" i="3"/>
  <c r="C329" i="3"/>
  <c r="C843" i="3"/>
  <c r="C339" i="3"/>
  <c r="C844" i="3"/>
  <c r="C349" i="3"/>
  <c r="C845" i="3"/>
  <c r="C359" i="3"/>
  <c r="C846" i="3"/>
  <c r="C376" i="3"/>
  <c r="C381" i="3"/>
  <c r="C848" i="3"/>
  <c r="C391" i="3"/>
  <c r="C849" i="3"/>
  <c r="C12" i="3"/>
  <c r="D250" i="3"/>
  <c r="D833" i="3"/>
  <c r="D257" i="3"/>
  <c r="D834" i="3"/>
  <c r="D264" i="3"/>
  <c r="D835" i="3"/>
  <c r="D271" i="3"/>
  <c r="D836" i="3"/>
  <c r="D278" i="3"/>
  <c r="D837" i="3"/>
  <c r="D292" i="3"/>
  <c r="D839" i="3"/>
  <c r="D329" i="3"/>
  <c r="D843" i="3"/>
  <c r="D339" i="3"/>
  <c r="D844" i="3"/>
  <c r="D349" i="3"/>
  <c r="D845" i="3"/>
  <c r="D359" i="3"/>
  <c r="D846" i="3"/>
  <c r="D376" i="3"/>
  <c r="D381" i="3"/>
  <c r="D848" i="3"/>
  <c r="D391" i="3"/>
  <c r="D849" i="3"/>
  <c r="D12" i="3"/>
  <c r="E250" i="3"/>
  <c r="E833" i="3"/>
  <c r="E257" i="3"/>
  <c r="E834" i="3"/>
  <c r="E264" i="3"/>
  <c r="E835" i="3"/>
  <c r="E271" i="3"/>
  <c r="E836" i="3"/>
  <c r="E278" i="3"/>
  <c r="E837" i="3"/>
  <c r="E292" i="3"/>
  <c r="E839" i="3"/>
  <c r="E329" i="3"/>
  <c r="E843" i="3"/>
  <c r="E339" i="3"/>
  <c r="E844" i="3"/>
  <c r="E349" i="3"/>
  <c r="E845" i="3"/>
  <c r="E359" i="3"/>
  <c r="E846" i="3"/>
  <c r="E376" i="3"/>
  <c r="E381" i="3"/>
  <c r="E848" i="3"/>
  <c r="E391" i="3"/>
  <c r="E849" i="3"/>
  <c r="E12" i="3"/>
  <c r="F250" i="3"/>
  <c r="F833" i="3"/>
  <c r="F257" i="3"/>
  <c r="F834" i="3"/>
  <c r="F264" i="3"/>
  <c r="F835" i="3"/>
  <c r="F271" i="3"/>
  <c r="F836" i="3"/>
  <c r="F278" i="3"/>
  <c r="F837" i="3"/>
  <c r="F292" i="3"/>
  <c r="F839" i="3"/>
  <c r="F329" i="3"/>
  <c r="F843" i="3"/>
  <c r="F339" i="3"/>
  <c r="F844" i="3"/>
  <c r="F349" i="3"/>
  <c r="F845" i="3"/>
  <c r="F359" i="3"/>
  <c r="F846" i="3"/>
  <c r="F376" i="3"/>
  <c r="F381" i="3"/>
  <c r="F848" i="3"/>
  <c r="F391" i="3"/>
  <c r="F849" i="3"/>
  <c r="F12" i="3"/>
  <c r="G359" i="3"/>
  <c r="G846" i="3"/>
  <c r="G250" i="3"/>
  <c r="G833" i="3"/>
  <c r="G257" i="3"/>
  <c r="G834" i="3"/>
  <c r="G264" i="3"/>
  <c r="G835" i="3"/>
  <c r="G271" i="3"/>
  <c r="G836" i="3"/>
  <c r="G278" i="3"/>
  <c r="G837" i="3"/>
  <c r="G292" i="3"/>
  <c r="G839" i="3"/>
  <c r="G329" i="3"/>
  <c r="G843" i="3"/>
  <c r="G339" i="3"/>
  <c r="G844" i="3"/>
  <c r="G349" i="3"/>
  <c r="G845" i="3"/>
  <c r="G376" i="3"/>
  <c r="G381" i="3"/>
  <c r="G848" i="3"/>
  <c r="G391" i="3"/>
  <c r="G849" i="3"/>
  <c r="G12" i="3"/>
  <c r="H359" i="3"/>
  <c r="H846" i="3"/>
  <c r="H250" i="3"/>
  <c r="H833" i="3"/>
  <c r="H257" i="3"/>
  <c r="H834" i="3"/>
  <c r="H264" i="3"/>
  <c r="H835" i="3"/>
  <c r="H271" i="3"/>
  <c r="H836" i="3"/>
  <c r="H278" i="3"/>
  <c r="H837" i="3"/>
  <c r="H292" i="3"/>
  <c r="H839" i="3"/>
  <c r="H329" i="3"/>
  <c r="H843" i="3"/>
  <c r="H339" i="3"/>
  <c r="H844" i="3"/>
  <c r="H349" i="3"/>
  <c r="H845" i="3"/>
  <c r="H376" i="3"/>
  <c r="H381" i="3"/>
  <c r="H848" i="3"/>
  <c r="H391" i="3"/>
  <c r="H849" i="3"/>
  <c r="H12" i="3"/>
  <c r="I250" i="3"/>
  <c r="I833" i="3"/>
  <c r="I257" i="3"/>
  <c r="I834" i="3"/>
  <c r="I264" i="3"/>
  <c r="I835" i="3"/>
  <c r="I271" i="3"/>
  <c r="I836" i="3"/>
  <c r="I278" i="3"/>
  <c r="I837" i="3"/>
  <c r="I292" i="3"/>
  <c r="I839" i="3"/>
  <c r="I329" i="3"/>
  <c r="I843" i="3"/>
  <c r="I339" i="3"/>
  <c r="I844" i="3"/>
  <c r="I349" i="3"/>
  <c r="I845" i="3"/>
  <c r="I359" i="3"/>
  <c r="I846" i="3"/>
  <c r="I376" i="3"/>
  <c r="I381" i="3"/>
  <c r="I848" i="3"/>
  <c r="I391" i="3"/>
  <c r="I849" i="3"/>
  <c r="I12" i="3"/>
  <c r="J250" i="3"/>
  <c r="J833" i="3"/>
  <c r="J257" i="3"/>
  <c r="J834" i="3"/>
  <c r="J264" i="3"/>
  <c r="J835" i="3"/>
  <c r="J271" i="3"/>
  <c r="J836" i="3"/>
  <c r="J278" i="3"/>
  <c r="J837" i="3"/>
  <c r="J292" i="3"/>
  <c r="J839" i="3"/>
  <c r="J329" i="3"/>
  <c r="J843" i="3"/>
  <c r="J339" i="3"/>
  <c r="J844" i="3"/>
  <c r="J349" i="3"/>
  <c r="J845" i="3"/>
  <c r="J359" i="3"/>
  <c r="J846" i="3"/>
  <c r="J376" i="3"/>
  <c r="J381" i="3"/>
  <c r="J848" i="3"/>
  <c r="J391" i="3"/>
  <c r="J849" i="3"/>
  <c r="J12" i="3"/>
  <c r="K250" i="3"/>
  <c r="K833" i="3"/>
  <c r="K257" i="3"/>
  <c r="K834" i="3"/>
  <c r="K264" i="3"/>
  <c r="K835" i="3"/>
  <c r="K271" i="3"/>
  <c r="K836" i="3"/>
  <c r="K278" i="3"/>
  <c r="K837" i="3"/>
  <c r="K292" i="3"/>
  <c r="K839" i="3"/>
  <c r="K329" i="3"/>
  <c r="K843" i="3"/>
  <c r="K339" i="3"/>
  <c r="K844" i="3"/>
  <c r="K349" i="3"/>
  <c r="K845" i="3"/>
  <c r="K359" i="3"/>
  <c r="K846" i="3"/>
  <c r="K376" i="3"/>
  <c r="K381" i="3"/>
  <c r="K848" i="3"/>
  <c r="K391" i="3"/>
  <c r="K849" i="3"/>
  <c r="K12" i="3"/>
  <c r="L250" i="3"/>
  <c r="L833" i="3"/>
  <c r="L257" i="3"/>
  <c r="L834" i="3"/>
  <c r="L264" i="3"/>
  <c r="L835" i="3"/>
  <c r="L271" i="3"/>
  <c r="L836" i="3"/>
  <c r="L278" i="3"/>
  <c r="L837" i="3"/>
  <c r="L292" i="3"/>
  <c r="L839" i="3"/>
  <c r="L329" i="3"/>
  <c r="L843" i="3"/>
  <c r="L339" i="3"/>
  <c r="L844" i="3"/>
  <c r="L349" i="3"/>
  <c r="L845" i="3"/>
  <c r="L359" i="3"/>
  <c r="L846" i="3"/>
  <c r="L381" i="3"/>
  <c r="L848" i="3"/>
  <c r="L391" i="3"/>
  <c r="L849" i="3"/>
  <c r="L12" i="3"/>
  <c r="M250" i="3"/>
  <c r="M833" i="3"/>
  <c r="M257" i="3"/>
  <c r="M834" i="3"/>
  <c r="M264" i="3"/>
  <c r="M835" i="3"/>
  <c r="M271" i="3"/>
  <c r="M836" i="3"/>
  <c r="M278" i="3"/>
  <c r="M837" i="3"/>
  <c r="M292" i="3"/>
  <c r="M839" i="3"/>
  <c r="M329" i="3"/>
  <c r="M843" i="3"/>
  <c r="M339" i="3"/>
  <c r="M844" i="3"/>
  <c r="M349" i="3"/>
  <c r="M845" i="3"/>
  <c r="M359" i="3"/>
  <c r="M846" i="3"/>
  <c r="M381" i="3"/>
  <c r="M848" i="3"/>
  <c r="M391" i="3"/>
  <c r="M849" i="3"/>
  <c r="M12" i="3"/>
  <c r="B250" i="3"/>
  <c r="B833" i="3"/>
  <c r="B257" i="3"/>
  <c r="B834" i="3"/>
  <c r="B264" i="3"/>
  <c r="B835" i="3"/>
  <c r="B271" i="3"/>
  <c r="B836" i="3"/>
  <c r="B278" i="3"/>
  <c r="B837" i="3"/>
  <c r="B292" i="3"/>
  <c r="B839" i="3"/>
  <c r="B329" i="3"/>
  <c r="B843" i="3"/>
  <c r="B339" i="3"/>
  <c r="B844" i="3"/>
  <c r="B344" i="3"/>
  <c r="B349" i="3"/>
  <c r="B845" i="3"/>
  <c r="B359" i="3"/>
  <c r="B846" i="3"/>
  <c r="B376" i="3"/>
  <c r="B381" i="3"/>
  <c r="B848" i="3"/>
  <c r="B391" i="3"/>
  <c r="B849" i="3"/>
  <c r="B12" i="3"/>
  <c r="BW46" i="3"/>
  <c r="BW250" i="3"/>
  <c r="BW833" i="3"/>
  <c r="BW257" i="3"/>
  <c r="BW834" i="3"/>
  <c r="BW264" i="3"/>
  <c r="BW835" i="3"/>
  <c r="BW278" i="3"/>
  <c r="BW837" i="3"/>
  <c r="BW323" i="3"/>
  <c r="BW329" i="3"/>
  <c r="BW843" i="3"/>
  <c r="BW353" i="3"/>
  <c r="BW359" i="3"/>
  <c r="BW846" i="3"/>
  <c r="BW375" i="3"/>
  <c r="BW381" i="3"/>
  <c r="BW848" i="3"/>
  <c r="BW271" i="3"/>
  <c r="BW836" i="3"/>
  <c r="BW292" i="3"/>
  <c r="BW839" i="3"/>
  <c r="BW339" i="3"/>
  <c r="BW844" i="3"/>
  <c r="BW349" i="3"/>
  <c r="BW845" i="3"/>
  <c r="BW391" i="3"/>
  <c r="BW849" i="3"/>
  <c r="BW12" i="3"/>
  <c r="BX250" i="3"/>
  <c r="BX833" i="3"/>
  <c r="BX257" i="3"/>
  <c r="BX834" i="3"/>
  <c r="BX264" i="3"/>
  <c r="BX835" i="3"/>
  <c r="BX278" i="3"/>
  <c r="BX837" i="3"/>
  <c r="BX323" i="3"/>
  <c r="BX329" i="3"/>
  <c r="BX843" i="3"/>
  <c r="BX353" i="3"/>
  <c r="BX359" i="3"/>
  <c r="BX846" i="3"/>
  <c r="BX375" i="3"/>
  <c r="BX381" i="3"/>
  <c r="BX848" i="3"/>
  <c r="BX271" i="3"/>
  <c r="BX836" i="3"/>
  <c r="BX292" i="3"/>
  <c r="BX839" i="3"/>
  <c r="BX339" i="3"/>
  <c r="BX844" i="3"/>
  <c r="BX349" i="3"/>
  <c r="BX845" i="3"/>
  <c r="BX391" i="3"/>
  <c r="BX849" i="3"/>
  <c r="BX12" i="3"/>
  <c r="BY46" i="3"/>
  <c r="BY250" i="3"/>
  <c r="BY833" i="3"/>
  <c r="BY257" i="3"/>
  <c r="BY834" i="3"/>
  <c r="BY264" i="3"/>
  <c r="BY835" i="3"/>
  <c r="BY278" i="3"/>
  <c r="BY837" i="3"/>
  <c r="BY292" i="3"/>
  <c r="BY839" i="3"/>
  <c r="BY323" i="3"/>
  <c r="BY329" i="3"/>
  <c r="BY843" i="3"/>
  <c r="BY353" i="3"/>
  <c r="BY359" i="3"/>
  <c r="BY846" i="3"/>
  <c r="BY343" i="3"/>
  <c r="BY349" i="3"/>
  <c r="BY845" i="3"/>
  <c r="BY375" i="3"/>
  <c r="BY381" i="3"/>
  <c r="BY848" i="3"/>
  <c r="BY271" i="3"/>
  <c r="BY836" i="3"/>
  <c r="BY339" i="3"/>
  <c r="BY844" i="3"/>
  <c r="BY391" i="3"/>
  <c r="BY849" i="3"/>
  <c r="BY12" i="3"/>
  <c r="BV46" i="3"/>
  <c r="BV250" i="3"/>
  <c r="BV833" i="3"/>
  <c r="BV257" i="3"/>
  <c r="BV834" i="3"/>
  <c r="BV264" i="3"/>
  <c r="BV835" i="3"/>
  <c r="BV278" i="3"/>
  <c r="BV837" i="3"/>
  <c r="BV323" i="3"/>
  <c r="BV329" i="3"/>
  <c r="BV843" i="3"/>
  <c r="BV375" i="3"/>
  <c r="BV381" i="3"/>
  <c r="BV848" i="3"/>
  <c r="BV271" i="3"/>
  <c r="BV836" i="3"/>
  <c r="BV292" i="3"/>
  <c r="BV839" i="3"/>
  <c r="BV339" i="3"/>
  <c r="BV844" i="3"/>
  <c r="BV349" i="3"/>
  <c r="BV845" i="3"/>
  <c r="BV359" i="3"/>
  <c r="BV846" i="3"/>
  <c r="BV391" i="3"/>
  <c r="BV849" i="3"/>
  <c r="BV12" i="3"/>
  <c r="BO238" i="3"/>
  <c r="BO243" i="3"/>
  <c r="BO832" i="3"/>
  <c r="BO285" i="3"/>
  <c r="BO838" i="3"/>
  <c r="BO299" i="3"/>
  <c r="BO840" i="3"/>
  <c r="BO309" i="3"/>
  <c r="BO841" i="3"/>
  <c r="BO319" i="3"/>
  <c r="BO842" i="3"/>
  <c r="BO370" i="3"/>
  <c r="BO847" i="3"/>
  <c r="BO11" i="3"/>
  <c r="BN238" i="3"/>
  <c r="BN243" i="3"/>
  <c r="BN832" i="3"/>
  <c r="BN285" i="3"/>
  <c r="BN838" i="3"/>
  <c r="BN299" i="3"/>
  <c r="BN840" i="3"/>
  <c r="BN309" i="3"/>
  <c r="BN841" i="3"/>
  <c r="BN319" i="3"/>
  <c r="BN842" i="3"/>
  <c r="BN370" i="3"/>
  <c r="BN847" i="3"/>
  <c r="BN11" i="3"/>
  <c r="BM238" i="3"/>
  <c r="BM243" i="3"/>
  <c r="BM832" i="3"/>
  <c r="BM285" i="3"/>
  <c r="BM838" i="3"/>
  <c r="BM299" i="3"/>
  <c r="BM840" i="3"/>
  <c r="BM309" i="3"/>
  <c r="BM841" i="3"/>
  <c r="BM319" i="3"/>
  <c r="BM842" i="3"/>
  <c r="BM370" i="3"/>
  <c r="BM847" i="3"/>
  <c r="BM11" i="3"/>
  <c r="BL238" i="3"/>
  <c r="BL243" i="3"/>
  <c r="BL832" i="3"/>
  <c r="BL285" i="3"/>
  <c r="BL838" i="3"/>
  <c r="BL299" i="3"/>
  <c r="BL840" i="3"/>
  <c r="BL309" i="3"/>
  <c r="BL841" i="3"/>
  <c r="BL319" i="3"/>
  <c r="BL842" i="3"/>
  <c r="BL370" i="3"/>
  <c r="BL847" i="3"/>
  <c r="BL11" i="3"/>
  <c r="BK238" i="3"/>
  <c r="BK243" i="3"/>
  <c r="BK832" i="3"/>
  <c r="BK285" i="3"/>
  <c r="BK838" i="3"/>
  <c r="BK299" i="3"/>
  <c r="BK840" i="3"/>
  <c r="BK309" i="3"/>
  <c r="BK841" i="3"/>
  <c r="BK319" i="3"/>
  <c r="BK842" i="3"/>
  <c r="BK370" i="3"/>
  <c r="BK847" i="3"/>
  <c r="BK11" i="3"/>
  <c r="BJ238" i="3"/>
  <c r="BJ243" i="3"/>
  <c r="BJ832" i="3"/>
  <c r="BJ285" i="3"/>
  <c r="BJ838" i="3"/>
  <c r="BJ299" i="3"/>
  <c r="BJ840" i="3"/>
  <c r="BJ309" i="3"/>
  <c r="BJ841" i="3"/>
  <c r="BJ319" i="3"/>
  <c r="BJ842" i="3"/>
  <c r="BJ370" i="3"/>
  <c r="BJ847" i="3"/>
  <c r="BJ11" i="3"/>
  <c r="BI238" i="3"/>
  <c r="BI243" i="3"/>
  <c r="BI832" i="3"/>
  <c r="BI285" i="3"/>
  <c r="BI838" i="3"/>
  <c r="BI299" i="3"/>
  <c r="BI840" i="3"/>
  <c r="BI309" i="3"/>
  <c r="BI841" i="3"/>
  <c r="BI319" i="3"/>
  <c r="BI842" i="3"/>
  <c r="BI370" i="3"/>
  <c r="BI847" i="3"/>
  <c r="BI11" i="3"/>
  <c r="BH243" i="3"/>
  <c r="BH832" i="3"/>
  <c r="BH285" i="3"/>
  <c r="BH838" i="3"/>
  <c r="BH299" i="3"/>
  <c r="BH840" i="3"/>
  <c r="BH309" i="3"/>
  <c r="BH841" i="3"/>
  <c r="BH319" i="3"/>
  <c r="BH842" i="3"/>
  <c r="BH370" i="3"/>
  <c r="BH847" i="3"/>
  <c r="BH11" i="3"/>
  <c r="BG313" i="3"/>
  <c r="BG319" i="3"/>
  <c r="BG842" i="3"/>
  <c r="BG243" i="3"/>
  <c r="BG832" i="3"/>
  <c r="BG285" i="3"/>
  <c r="BG838" i="3"/>
  <c r="BG299" i="3"/>
  <c r="BG840" i="3"/>
  <c r="BG309" i="3"/>
  <c r="BG841" i="3"/>
  <c r="BG370" i="3"/>
  <c r="BG847" i="3"/>
  <c r="BG11" i="3"/>
  <c r="BF313" i="3"/>
  <c r="BF319" i="3"/>
  <c r="BF842" i="3"/>
  <c r="BF238" i="3"/>
  <c r="BF243" i="3"/>
  <c r="BF832" i="3"/>
  <c r="BF285" i="3"/>
  <c r="BF838" i="3"/>
  <c r="BF299" i="3"/>
  <c r="BF840" i="3"/>
  <c r="BF309" i="3"/>
  <c r="BF841" i="3"/>
  <c r="BF370" i="3"/>
  <c r="BF847" i="3"/>
  <c r="BF11" i="3"/>
  <c r="BE238" i="3"/>
  <c r="BE243" i="3"/>
  <c r="BE832" i="3"/>
  <c r="BE285" i="3"/>
  <c r="BE838" i="3"/>
  <c r="BE299" i="3"/>
  <c r="BE840" i="3"/>
  <c r="BE309" i="3"/>
  <c r="BE841" i="3"/>
  <c r="BE319" i="3"/>
  <c r="BE842" i="3"/>
  <c r="BE370" i="3"/>
  <c r="BE847" i="3"/>
  <c r="BE11" i="3"/>
  <c r="BD313" i="3"/>
  <c r="BD319" i="3"/>
  <c r="BD842" i="3"/>
  <c r="BD238" i="3"/>
  <c r="BD243" i="3"/>
  <c r="BD832" i="3"/>
  <c r="BD285" i="3"/>
  <c r="BD838" i="3"/>
  <c r="BD299" i="3"/>
  <c r="BD840" i="3"/>
  <c r="BD309" i="3"/>
  <c r="BD841" i="3"/>
  <c r="BD370" i="3"/>
  <c r="BD847" i="3"/>
  <c r="BD11" i="3"/>
  <c r="AW243" i="3"/>
  <c r="AW832" i="3"/>
  <c r="AW285" i="3"/>
  <c r="AW838" i="3"/>
  <c r="AW299" i="3"/>
  <c r="AW840" i="3"/>
  <c r="AW309" i="3"/>
  <c r="AW841" i="3"/>
  <c r="AW319" i="3"/>
  <c r="AW842" i="3"/>
  <c r="AW370" i="3"/>
  <c r="AW847" i="3"/>
  <c r="AW11" i="3"/>
  <c r="AV238" i="3"/>
  <c r="AV243" i="3"/>
  <c r="AV832" i="3"/>
  <c r="AV285" i="3"/>
  <c r="AV838" i="3"/>
  <c r="AV299" i="3"/>
  <c r="AV840" i="3"/>
  <c r="AV309" i="3"/>
  <c r="AV841" i="3"/>
  <c r="AV319" i="3"/>
  <c r="AV842" i="3"/>
  <c r="AV370" i="3"/>
  <c r="AV847" i="3"/>
  <c r="AV11" i="3"/>
  <c r="AU243" i="3"/>
  <c r="AU832" i="3"/>
  <c r="AU285" i="3"/>
  <c r="AU838" i="3"/>
  <c r="AU299" i="3"/>
  <c r="AU840" i="3"/>
  <c r="AU309" i="3"/>
  <c r="AU841" i="3"/>
  <c r="AU319" i="3"/>
  <c r="AU842" i="3"/>
  <c r="AU370" i="3"/>
  <c r="AU847" i="3"/>
  <c r="AU11" i="3"/>
  <c r="AT313" i="3"/>
  <c r="AT319" i="3"/>
  <c r="AT842" i="3"/>
  <c r="AT238" i="3"/>
  <c r="AT243" i="3"/>
  <c r="AT832" i="3"/>
  <c r="AT285" i="3"/>
  <c r="AT838" i="3"/>
  <c r="AT299" i="3"/>
  <c r="AT840" i="3"/>
  <c r="AT309" i="3"/>
  <c r="AT841" i="3"/>
  <c r="AT370" i="3"/>
  <c r="AT847" i="3"/>
  <c r="AT11" i="3"/>
  <c r="AS238" i="3"/>
  <c r="AS243" i="3"/>
  <c r="AS832" i="3"/>
  <c r="AS285" i="3"/>
  <c r="AS838" i="3"/>
  <c r="AS299" i="3"/>
  <c r="AS840" i="3"/>
  <c r="AS309" i="3"/>
  <c r="AS841" i="3"/>
  <c r="AS319" i="3"/>
  <c r="AS842" i="3"/>
  <c r="AS370" i="3"/>
  <c r="AS847" i="3"/>
  <c r="AS11" i="3"/>
  <c r="AR238" i="3"/>
  <c r="AR243" i="3"/>
  <c r="AR832" i="3"/>
  <c r="AR285" i="3"/>
  <c r="AR838" i="3"/>
  <c r="AR299" i="3"/>
  <c r="AR840" i="3"/>
  <c r="AR309" i="3"/>
  <c r="AR841" i="3"/>
  <c r="AR319" i="3"/>
  <c r="AR842" i="3"/>
  <c r="AR370" i="3"/>
  <c r="AR847" i="3"/>
  <c r="AR11" i="3"/>
  <c r="AQ238" i="3"/>
  <c r="AQ243" i="3"/>
  <c r="AQ832" i="3"/>
  <c r="AQ285" i="3"/>
  <c r="AQ838" i="3"/>
  <c r="AQ299" i="3"/>
  <c r="AQ840" i="3"/>
  <c r="AQ309" i="3"/>
  <c r="AQ841" i="3"/>
  <c r="AQ319" i="3"/>
  <c r="AQ842" i="3"/>
  <c r="AQ370" i="3"/>
  <c r="AQ847" i="3"/>
  <c r="AQ11" i="3"/>
  <c r="AP238" i="3"/>
  <c r="AP243" i="3"/>
  <c r="AP832" i="3"/>
  <c r="AP285" i="3"/>
  <c r="AP838" i="3"/>
  <c r="AP299" i="3"/>
  <c r="AP840" i="3"/>
  <c r="AP309" i="3"/>
  <c r="AP841" i="3"/>
  <c r="AP319" i="3"/>
  <c r="AP842" i="3"/>
  <c r="AP370" i="3"/>
  <c r="AP847" i="3"/>
  <c r="AP11" i="3"/>
  <c r="AO238" i="3"/>
  <c r="AO243" i="3"/>
  <c r="AO832" i="3"/>
  <c r="AO285" i="3"/>
  <c r="AO838" i="3"/>
  <c r="AO299" i="3"/>
  <c r="AO840" i="3"/>
  <c r="AO309" i="3"/>
  <c r="AO841" i="3"/>
  <c r="AO319" i="3"/>
  <c r="AO842" i="3"/>
  <c r="AO370" i="3"/>
  <c r="AO847" i="3"/>
  <c r="AO11" i="3"/>
  <c r="AN238" i="3"/>
  <c r="AN243" i="3"/>
  <c r="AN832" i="3"/>
  <c r="AN285" i="3"/>
  <c r="AN838" i="3"/>
  <c r="AN299" i="3"/>
  <c r="AN840" i="3"/>
  <c r="AN309" i="3"/>
  <c r="AN841" i="3"/>
  <c r="AN319" i="3"/>
  <c r="AN842" i="3"/>
  <c r="AN370" i="3"/>
  <c r="AN847" i="3"/>
  <c r="AN11" i="3"/>
  <c r="AM238" i="3"/>
  <c r="AM243" i="3"/>
  <c r="AM832" i="3"/>
  <c r="AM285" i="3"/>
  <c r="AM838" i="3"/>
  <c r="AM299" i="3"/>
  <c r="AM840" i="3"/>
  <c r="AM309" i="3"/>
  <c r="AM841" i="3"/>
  <c r="AM319" i="3"/>
  <c r="AM842" i="3"/>
  <c r="AM370" i="3"/>
  <c r="AM847" i="3"/>
  <c r="AM11" i="3"/>
  <c r="AL238" i="3"/>
  <c r="AL243" i="3"/>
  <c r="AL832" i="3"/>
  <c r="AL285" i="3"/>
  <c r="AL838" i="3"/>
  <c r="AL299" i="3"/>
  <c r="AL840" i="3"/>
  <c r="AL309" i="3"/>
  <c r="AL841" i="3"/>
  <c r="AL319" i="3"/>
  <c r="AL842" i="3"/>
  <c r="AL370" i="3"/>
  <c r="AL847" i="3"/>
  <c r="AL11" i="3"/>
  <c r="AE364" i="3"/>
  <c r="AE370" i="3"/>
  <c r="AE847" i="3"/>
  <c r="AE238" i="3"/>
  <c r="AE243" i="3"/>
  <c r="AE832" i="3"/>
  <c r="AE280" i="3"/>
  <c r="AE285" i="3"/>
  <c r="AE838" i="3"/>
  <c r="AE299" i="3"/>
  <c r="AE840" i="3"/>
  <c r="AE309" i="3"/>
  <c r="AE841" i="3"/>
  <c r="AE319" i="3"/>
  <c r="AE842" i="3"/>
  <c r="AE11" i="3"/>
  <c r="AD238" i="3"/>
  <c r="AD243" i="3"/>
  <c r="AD832" i="3"/>
  <c r="AD285" i="3"/>
  <c r="AD838" i="3"/>
  <c r="AD299" i="3"/>
  <c r="AD840" i="3"/>
  <c r="AD309" i="3"/>
  <c r="AD841" i="3"/>
  <c r="AD319" i="3"/>
  <c r="AD842" i="3"/>
  <c r="AD370" i="3"/>
  <c r="AD847" i="3"/>
  <c r="AD11" i="3"/>
  <c r="AC364" i="3"/>
  <c r="AC370" i="3"/>
  <c r="AC847" i="3"/>
  <c r="AC238" i="3"/>
  <c r="AC243" i="3"/>
  <c r="AC832" i="3"/>
  <c r="AC285" i="3"/>
  <c r="AC838" i="3"/>
  <c r="AC299" i="3"/>
  <c r="AC840" i="3"/>
  <c r="AC309" i="3"/>
  <c r="AC841" i="3"/>
  <c r="AC319" i="3"/>
  <c r="AC842" i="3"/>
  <c r="AC11" i="3"/>
  <c r="AB313" i="3"/>
  <c r="AB319" i="3"/>
  <c r="AB842" i="3"/>
  <c r="AB238" i="3"/>
  <c r="AB243" i="3"/>
  <c r="AB832" i="3"/>
  <c r="AB285" i="3"/>
  <c r="AB838" i="3"/>
  <c r="AB299" i="3"/>
  <c r="AB840" i="3"/>
  <c r="AB309" i="3"/>
  <c r="AB841" i="3"/>
  <c r="AB370" i="3"/>
  <c r="AB847" i="3"/>
  <c r="AB11" i="3"/>
  <c r="AA364" i="3"/>
  <c r="AA370" i="3"/>
  <c r="AA847" i="3"/>
  <c r="AA238" i="3"/>
  <c r="AA243" i="3"/>
  <c r="AA832" i="3"/>
  <c r="AA285" i="3"/>
  <c r="AA838" i="3"/>
  <c r="AA299" i="3"/>
  <c r="AA840" i="3"/>
  <c r="AA309" i="3"/>
  <c r="AA841" i="3"/>
  <c r="AA319" i="3"/>
  <c r="AA842" i="3"/>
  <c r="AA11" i="3"/>
  <c r="Z238" i="3"/>
  <c r="Z243" i="3"/>
  <c r="Z832" i="3"/>
  <c r="Z285" i="3"/>
  <c r="Z838" i="3"/>
  <c r="Z299" i="3"/>
  <c r="Z840" i="3"/>
  <c r="Z309" i="3"/>
  <c r="Z841" i="3"/>
  <c r="Z319" i="3"/>
  <c r="Z842" i="3"/>
  <c r="Z370" i="3"/>
  <c r="Z847" i="3"/>
  <c r="Z11" i="3"/>
  <c r="Y238" i="3"/>
  <c r="Y243" i="3"/>
  <c r="Y832" i="3"/>
  <c r="Y285" i="3"/>
  <c r="Y838" i="3"/>
  <c r="Y299" i="3"/>
  <c r="Y840" i="3"/>
  <c r="Y309" i="3"/>
  <c r="Y841" i="3"/>
  <c r="Y319" i="3"/>
  <c r="Y842" i="3"/>
  <c r="Y370" i="3"/>
  <c r="Y847" i="3"/>
  <c r="Y11" i="3"/>
  <c r="X238" i="3"/>
  <c r="X243" i="3"/>
  <c r="X832" i="3"/>
  <c r="X285" i="3"/>
  <c r="X838" i="3"/>
  <c r="X299" i="3"/>
  <c r="X840" i="3"/>
  <c r="X309" i="3"/>
  <c r="X841" i="3"/>
  <c r="X319" i="3"/>
  <c r="X842" i="3"/>
  <c r="X370" i="3"/>
  <c r="X847" i="3"/>
  <c r="X11" i="3"/>
  <c r="W243" i="3"/>
  <c r="W832" i="3"/>
  <c r="W285" i="3"/>
  <c r="W838" i="3"/>
  <c r="W299" i="3"/>
  <c r="W840" i="3"/>
  <c r="W309" i="3"/>
  <c r="W841" i="3"/>
  <c r="W319" i="3"/>
  <c r="W842" i="3"/>
  <c r="W370" i="3"/>
  <c r="W847" i="3"/>
  <c r="W11" i="3"/>
  <c r="V238" i="3"/>
  <c r="V243" i="3"/>
  <c r="V832" i="3"/>
  <c r="V285" i="3"/>
  <c r="V838" i="3"/>
  <c r="V299" i="3"/>
  <c r="V840" i="3"/>
  <c r="V309" i="3"/>
  <c r="V841" i="3"/>
  <c r="V319" i="3"/>
  <c r="V842" i="3"/>
  <c r="V370" i="3"/>
  <c r="V847" i="3"/>
  <c r="V11" i="3"/>
  <c r="U238" i="3"/>
  <c r="U243" i="3"/>
  <c r="U832" i="3"/>
  <c r="U285" i="3"/>
  <c r="U838" i="3"/>
  <c r="U299" i="3"/>
  <c r="U840" i="3"/>
  <c r="U309" i="3"/>
  <c r="U841" i="3"/>
  <c r="U319" i="3"/>
  <c r="U842" i="3"/>
  <c r="U370" i="3"/>
  <c r="U847" i="3"/>
  <c r="U11" i="3"/>
  <c r="T238" i="3"/>
  <c r="T243" i="3"/>
  <c r="T832" i="3"/>
  <c r="T285" i="3"/>
  <c r="T838" i="3"/>
  <c r="T299" i="3"/>
  <c r="T840" i="3"/>
  <c r="T309" i="3"/>
  <c r="T841" i="3"/>
  <c r="T319" i="3"/>
  <c r="T842" i="3"/>
  <c r="T370" i="3"/>
  <c r="T847" i="3"/>
  <c r="T11" i="3"/>
  <c r="F364" i="3"/>
  <c r="F370" i="3"/>
  <c r="F847" i="3"/>
  <c r="F238" i="3"/>
  <c r="F243" i="3"/>
  <c r="F832" i="3"/>
  <c r="F285" i="3"/>
  <c r="F838" i="3"/>
  <c r="F299" i="3"/>
  <c r="F840" i="3"/>
  <c r="F309" i="3"/>
  <c r="F841" i="3"/>
  <c r="F319" i="3"/>
  <c r="F842" i="3"/>
  <c r="F11" i="3"/>
  <c r="G364" i="3"/>
  <c r="G370" i="3"/>
  <c r="G847" i="3"/>
  <c r="G238" i="3"/>
  <c r="G243" i="3"/>
  <c r="G832" i="3"/>
  <c r="G285" i="3"/>
  <c r="G838" i="3"/>
  <c r="G299" i="3"/>
  <c r="G840" i="3"/>
  <c r="G309" i="3"/>
  <c r="G841" i="3"/>
  <c r="G319" i="3"/>
  <c r="G842" i="3"/>
  <c r="G11" i="3"/>
  <c r="H238" i="3"/>
  <c r="H243" i="3"/>
  <c r="H832" i="3"/>
  <c r="H285" i="3"/>
  <c r="H838" i="3"/>
  <c r="H299" i="3"/>
  <c r="H840" i="3"/>
  <c r="H309" i="3"/>
  <c r="H841" i="3"/>
  <c r="H319" i="3"/>
  <c r="H842" i="3"/>
  <c r="H370" i="3"/>
  <c r="H847" i="3"/>
  <c r="H11" i="3"/>
  <c r="I364" i="3"/>
  <c r="I370" i="3"/>
  <c r="I847" i="3"/>
  <c r="I238" i="3"/>
  <c r="I243" i="3"/>
  <c r="I832" i="3"/>
  <c r="I285" i="3"/>
  <c r="I838" i="3"/>
  <c r="I299" i="3"/>
  <c r="I840" i="3"/>
  <c r="I309" i="3"/>
  <c r="I841" i="3"/>
  <c r="I319" i="3"/>
  <c r="I842" i="3"/>
  <c r="I11" i="3"/>
  <c r="J313" i="3"/>
  <c r="J319" i="3"/>
  <c r="J842" i="3"/>
  <c r="J364" i="3"/>
  <c r="J370" i="3"/>
  <c r="J847" i="3"/>
  <c r="J238" i="3"/>
  <c r="J243" i="3"/>
  <c r="J832" i="3"/>
  <c r="J285" i="3"/>
  <c r="J838" i="3"/>
  <c r="J299" i="3"/>
  <c r="J840" i="3"/>
  <c r="J309" i="3"/>
  <c r="J841" i="3"/>
  <c r="J11" i="3"/>
  <c r="K238" i="3"/>
  <c r="K243" i="3"/>
  <c r="K832" i="3"/>
  <c r="K285" i="3"/>
  <c r="K838" i="3"/>
  <c r="K299" i="3"/>
  <c r="K840" i="3"/>
  <c r="K309" i="3"/>
  <c r="K841" i="3"/>
  <c r="K319" i="3"/>
  <c r="K842" i="3"/>
  <c r="K370" i="3"/>
  <c r="K847" i="3"/>
  <c r="K11" i="3"/>
  <c r="L238" i="3"/>
  <c r="L243" i="3"/>
  <c r="L832" i="3"/>
  <c r="L285" i="3"/>
  <c r="L838" i="3"/>
  <c r="L299" i="3"/>
  <c r="L840" i="3"/>
  <c r="L309" i="3"/>
  <c r="L841" i="3"/>
  <c r="L319" i="3"/>
  <c r="L842" i="3"/>
  <c r="L370" i="3"/>
  <c r="L847" i="3"/>
  <c r="L11" i="3"/>
  <c r="M238" i="3"/>
  <c r="M243" i="3"/>
  <c r="M832" i="3"/>
  <c r="M285" i="3"/>
  <c r="M838" i="3"/>
  <c r="M299" i="3"/>
  <c r="M840" i="3"/>
  <c r="M309" i="3"/>
  <c r="M841" i="3"/>
  <c r="M319" i="3"/>
  <c r="M842" i="3"/>
  <c r="M370" i="3"/>
  <c r="M847" i="3"/>
  <c r="M11" i="3"/>
  <c r="E313" i="3"/>
  <c r="E319" i="3"/>
  <c r="E842" i="3"/>
  <c r="E364" i="3"/>
  <c r="E370" i="3"/>
  <c r="E847" i="3"/>
  <c r="E238" i="3"/>
  <c r="E243" i="3"/>
  <c r="E832" i="3"/>
  <c r="E285" i="3"/>
  <c r="E838" i="3"/>
  <c r="E299" i="3"/>
  <c r="E840" i="3"/>
  <c r="E309" i="3"/>
  <c r="E841" i="3"/>
  <c r="E11" i="3"/>
  <c r="D364" i="3"/>
  <c r="D370" i="3"/>
  <c r="D847" i="3"/>
  <c r="D238" i="3"/>
  <c r="D243" i="3"/>
  <c r="D832" i="3"/>
  <c r="D285" i="3"/>
  <c r="D838" i="3"/>
  <c r="D299" i="3"/>
  <c r="D840" i="3"/>
  <c r="D309" i="3"/>
  <c r="D841" i="3"/>
  <c r="D319" i="3"/>
  <c r="D842" i="3"/>
  <c r="D11" i="3"/>
  <c r="C313" i="3"/>
  <c r="C319" i="3"/>
  <c r="C842" i="3"/>
  <c r="C364" i="3"/>
  <c r="C370" i="3"/>
  <c r="C847" i="3"/>
  <c r="C238" i="3"/>
  <c r="C243" i="3"/>
  <c r="C832" i="3"/>
  <c r="C285" i="3"/>
  <c r="C838" i="3"/>
  <c r="C299" i="3"/>
  <c r="C840" i="3"/>
  <c r="C309" i="3"/>
  <c r="C841" i="3"/>
  <c r="C11" i="3"/>
  <c r="B313" i="3"/>
  <c r="B319" i="3"/>
  <c r="B842" i="3"/>
  <c r="B364" i="3"/>
  <c r="B370" i="3"/>
  <c r="B847" i="3"/>
  <c r="B238" i="3"/>
  <c r="B243" i="3"/>
  <c r="B832" i="3"/>
  <c r="B280" i="3"/>
  <c r="B285" i="3"/>
  <c r="B838" i="3"/>
  <c r="B299" i="3"/>
  <c r="B840" i="3"/>
  <c r="B304" i="3"/>
  <c r="B309" i="3"/>
  <c r="B841" i="3"/>
  <c r="B11" i="3"/>
  <c r="BW313" i="3"/>
  <c r="BW319" i="3"/>
  <c r="BW842" i="3"/>
  <c r="BW364" i="3"/>
  <c r="BW370" i="3"/>
  <c r="BW847" i="3"/>
  <c r="BW243" i="3"/>
  <c r="BW832" i="3"/>
  <c r="BW285" i="3"/>
  <c r="BW838" i="3"/>
  <c r="BW299" i="3"/>
  <c r="BW840" i="3"/>
  <c r="BW309" i="3"/>
  <c r="BW841" i="3"/>
  <c r="BW11" i="3"/>
  <c r="BX313" i="3"/>
  <c r="BX319" i="3"/>
  <c r="BX842" i="3"/>
  <c r="BX364" i="3"/>
  <c r="BX370" i="3"/>
  <c r="BX847" i="3"/>
  <c r="BX243" i="3"/>
  <c r="BX832" i="3"/>
  <c r="BX285" i="3"/>
  <c r="BX838" i="3"/>
  <c r="BX299" i="3"/>
  <c r="BX840" i="3"/>
  <c r="BX309" i="3"/>
  <c r="BX841" i="3"/>
  <c r="BX11" i="3"/>
  <c r="BY313" i="3"/>
  <c r="BY319" i="3"/>
  <c r="BY842" i="3"/>
  <c r="BY364" i="3"/>
  <c r="BY370" i="3"/>
  <c r="BY847" i="3"/>
  <c r="BY243" i="3"/>
  <c r="BY832" i="3"/>
  <c r="BY285" i="3"/>
  <c r="BY838" i="3"/>
  <c r="BY299" i="3"/>
  <c r="BY840" i="3"/>
  <c r="BY309" i="3"/>
  <c r="BY841" i="3"/>
  <c r="BY11" i="3"/>
  <c r="BV313" i="3"/>
  <c r="BV319" i="3"/>
  <c r="BV842" i="3"/>
  <c r="BV370" i="3"/>
  <c r="BV847" i="3"/>
  <c r="BV243" i="3"/>
  <c r="BV832" i="3"/>
  <c r="BV285" i="3"/>
  <c r="BV838" i="3"/>
  <c r="BV299" i="3"/>
  <c r="BV840" i="3"/>
  <c r="BV309" i="3"/>
  <c r="BV841" i="3"/>
  <c r="BV11" i="3"/>
  <c r="BW183" i="3"/>
  <c r="BX183" i="3"/>
  <c r="BY183" i="3"/>
  <c r="BV183" i="3"/>
  <c r="BW180" i="3"/>
  <c r="BX180" i="3"/>
  <c r="BY180" i="3"/>
  <c r="BV180" i="3"/>
  <c r="CM165" i="2"/>
  <c r="CM157" i="2"/>
  <c r="CM149" i="2"/>
  <c r="CK131" i="2"/>
  <c r="BY565" i="3"/>
  <c r="F565" i="7"/>
  <c r="F626" i="7"/>
  <c r="BY23" i="6"/>
  <c r="BY32" i="6"/>
  <c r="E626" i="7"/>
  <c r="BX23" i="6"/>
  <c r="BX32" i="6"/>
  <c r="BX7" i="6"/>
  <c r="BW15" i="6"/>
  <c r="BW14" i="6"/>
  <c r="BW23" i="6"/>
  <c r="BW32" i="6"/>
  <c r="BW7" i="6"/>
  <c r="BW41" i="6"/>
  <c r="BW59" i="6"/>
  <c r="BV7" i="6"/>
  <c r="BV15" i="6"/>
  <c r="BV14" i="6"/>
  <c r="BV23" i="6"/>
  <c r="BV32" i="6"/>
  <c r="BV41" i="6"/>
  <c r="BV59" i="6"/>
  <c r="BY93" i="3"/>
  <c r="BY181" i="3"/>
  <c r="BX93" i="3"/>
  <c r="BX181" i="3"/>
  <c r="BX178" i="3"/>
  <c r="BW93" i="3"/>
  <c r="BV181" i="3"/>
  <c r="BV178" i="3"/>
  <c r="C263" i="7"/>
  <c r="BX46" i="3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G520" i="3"/>
  <c r="BV520" i="3"/>
  <c r="BK526" i="3"/>
  <c r="BX526" i="3"/>
  <c r="BD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BZ587" i="3"/>
  <c r="DH587" i="3"/>
  <c r="CA587" i="3"/>
  <c r="CB587" i="3"/>
  <c r="CC587" i="3"/>
  <c r="BW592" i="3"/>
  <c r="BX592" i="3"/>
  <c r="BY592" i="3"/>
  <c r="BV592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DG571" i="3"/>
  <c r="BZ571" i="3"/>
  <c r="BD577" i="3"/>
  <c r="BE577" i="3"/>
  <c r="BF577" i="3"/>
  <c r="BG577" i="3"/>
  <c r="BL577" i="3"/>
  <c r="BN577" i="3"/>
  <c r="BO577" i="3"/>
  <c r="DJ577" i="3"/>
  <c r="CC577" i="3"/>
  <c r="AL577" i="3"/>
  <c r="AM577" i="3"/>
  <c r="AN577" i="3"/>
  <c r="AO577" i="3"/>
  <c r="AP577" i="3"/>
  <c r="AQ577" i="3"/>
  <c r="AR577" i="3"/>
  <c r="AS577" i="3"/>
  <c r="AT577" i="3"/>
  <c r="AV577" i="3"/>
  <c r="AW577" i="3"/>
  <c r="DI577" i="3"/>
  <c r="CB577" i="3"/>
  <c r="T577" i="3"/>
  <c r="U577" i="3"/>
  <c r="V577" i="3"/>
  <c r="W577" i="3"/>
  <c r="X577" i="3"/>
  <c r="Y577" i="3"/>
  <c r="Z577" i="3"/>
  <c r="AA577" i="3"/>
  <c r="AB577" i="3"/>
  <c r="AD577" i="3"/>
  <c r="AE577" i="3"/>
  <c r="DH577" i="3"/>
  <c r="CA577" i="3"/>
  <c r="C577" i="3"/>
  <c r="E577" i="3"/>
  <c r="G577" i="3"/>
  <c r="H577" i="3"/>
  <c r="I577" i="3"/>
  <c r="J577" i="3"/>
  <c r="DG577" i="3"/>
  <c r="BZ577" i="3"/>
  <c r="CC576" i="3"/>
  <c r="CB576" i="3"/>
  <c r="CA576" i="3"/>
  <c r="DG576" i="3"/>
  <c r="BZ576" i="3"/>
  <c r="CC575" i="3"/>
  <c r="CB575" i="3"/>
  <c r="CA575" i="3"/>
  <c r="DG575" i="3"/>
  <c r="BZ575" i="3"/>
  <c r="CC574" i="3"/>
  <c r="CB574" i="3"/>
  <c r="CA574" i="3"/>
  <c r="BZ574" i="3"/>
  <c r="BV599" i="3"/>
  <c r="BV605" i="3"/>
  <c r="DJ633" i="3"/>
  <c r="CC633" i="3"/>
  <c r="DI633" i="3"/>
  <c r="CB633" i="3"/>
  <c r="DH633" i="3"/>
  <c r="CA633" i="3"/>
  <c r="DG633" i="3"/>
  <c r="BZ633" i="3"/>
  <c r="DJ627" i="3"/>
  <c r="CC627" i="3"/>
  <c r="DI627" i="3"/>
  <c r="CB627" i="3"/>
  <c r="DH627" i="3"/>
  <c r="CA627" i="3"/>
  <c r="DG627" i="3"/>
  <c r="BZ627" i="3"/>
  <c r="DJ621" i="3"/>
  <c r="CC621" i="3"/>
  <c r="DI621" i="3"/>
  <c r="CB621" i="3"/>
  <c r="DH621" i="3"/>
  <c r="CA621" i="3"/>
  <c r="DG621" i="3"/>
  <c r="BZ621" i="3"/>
  <c r="DJ615" i="3"/>
  <c r="CC615" i="3"/>
  <c r="DI615" i="3"/>
  <c r="CB615" i="3"/>
  <c r="DH615" i="3"/>
  <c r="CA615" i="3"/>
  <c r="DG615" i="3"/>
  <c r="BZ61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DJ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DI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DH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DG635" i="3"/>
  <c r="BZ635" i="3"/>
  <c r="DJ634" i="3"/>
  <c r="CC634" i="3"/>
  <c r="DI634" i="3"/>
  <c r="CB634" i="3"/>
  <c r="DH634" i="3"/>
  <c r="CA634" i="3"/>
  <c r="DG634" i="3"/>
  <c r="BZ634" i="3"/>
  <c r="DJ632" i="3"/>
  <c r="CC632" i="3"/>
  <c r="DI632" i="3"/>
  <c r="CB632" i="3"/>
  <c r="DH632" i="3"/>
  <c r="CA632" i="3"/>
  <c r="DG632" i="3"/>
  <c r="BZ632" i="3"/>
  <c r="DJ631" i="3"/>
  <c r="CC631" i="3"/>
  <c r="DI631" i="3"/>
  <c r="CB631" i="3"/>
  <c r="DH631" i="3"/>
  <c r="CA631" i="3"/>
  <c r="DG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DJ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DI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DH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DG629" i="3"/>
  <c r="BZ629" i="3"/>
  <c r="DJ628" i="3"/>
  <c r="CC628" i="3"/>
  <c r="CB628" i="3"/>
  <c r="DH628" i="3"/>
  <c r="CA628" i="3"/>
  <c r="DG628" i="3"/>
  <c r="BZ628" i="3"/>
  <c r="DJ626" i="3"/>
  <c r="CC626" i="3"/>
  <c r="DI626" i="3"/>
  <c r="CB626" i="3"/>
  <c r="DH626" i="3"/>
  <c r="CA626" i="3"/>
  <c r="DG626" i="3"/>
  <c r="BZ626" i="3"/>
  <c r="DJ625" i="3"/>
  <c r="CC625" i="3"/>
  <c r="DI625" i="3"/>
  <c r="CB625" i="3"/>
  <c r="DH625" i="3"/>
  <c r="CA625" i="3"/>
  <c r="DG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P608" i="3"/>
  <c r="AQ608" i="3"/>
  <c r="AR608" i="3"/>
  <c r="AS608" i="3"/>
  <c r="AT608" i="3"/>
  <c r="AU608" i="3"/>
  <c r="AV608" i="3"/>
  <c r="AW608" i="3"/>
  <c r="DI608" i="3"/>
  <c r="CB608" i="3"/>
  <c r="T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DJ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DI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DH605" i="3"/>
  <c r="CA605" i="3"/>
  <c r="C605" i="3"/>
  <c r="D605" i="3"/>
  <c r="E605" i="3"/>
  <c r="B605" i="3"/>
  <c r="F605" i="3"/>
  <c r="G605" i="3"/>
  <c r="H605" i="3"/>
  <c r="I605" i="3"/>
  <c r="J605" i="3"/>
  <c r="K605" i="3"/>
  <c r="DG605" i="3"/>
  <c r="BZ605" i="3"/>
  <c r="DJ604" i="3"/>
  <c r="CC604" i="3"/>
  <c r="DI604" i="3"/>
  <c r="CB604" i="3"/>
  <c r="DH604" i="3"/>
  <c r="CA604" i="3"/>
  <c r="DG604" i="3"/>
  <c r="BZ604" i="3"/>
  <c r="DJ602" i="3"/>
  <c r="CC602" i="3"/>
  <c r="DI602" i="3"/>
  <c r="CB602" i="3"/>
  <c r="DH602" i="3"/>
  <c r="CA602" i="3"/>
  <c r="DG602" i="3"/>
  <c r="BZ602" i="3"/>
  <c r="DJ601" i="3"/>
  <c r="CC601" i="3"/>
  <c r="DI601" i="3"/>
  <c r="CB601" i="3"/>
  <c r="DH601" i="3"/>
  <c r="CA601" i="3"/>
  <c r="DG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I596" i="3"/>
  <c r="BJ596" i="3"/>
  <c r="BK596" i="3"/>
  <c r="BL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DJ589" i="3"/>
  <c r="CC589" i="3"/>
  <c r="AL589" i="3"/>
  <c r="AM589" i="3"/>
  <c r="AN589" i="3"/>
  <c r="AO589" i="3"/>
  <c r="DI589" i="3"/>
  <c r="CB589" i="3"/>
  <c r="T589" i="3"/>
  <c r="Y589" i="3"/>
  <c r="Z589" i="3"/>
  <c r="AA589" i="3"/>
  <c r="AC589" i="3"/>
  <c r="AD589" i="3"/>
  <c r="AE589" i="3"/>
  <c r="DH589" i="3"/>
  <c r="CA589" i="3"/>
  <c r="C589" i="3"/>
  <c r="E589" i="3"/>
  <c r="F589" i="3"/>
  <c r="H589" i="3"/>
  <c r="I589" i="3"/>
  <c r="J589" i="3"/>
  <c r="L589" i="3"/>
  <c r="M589" i="3"/>
  <c r="DG589" i="3"/>
  <c r="BZ589" i="3"/>
  <c r="CC588" i="3"/>
  <c r="CB588" i="3"/>
  <c r="CA588" i="3"/>
  <c r="BZ588" i="3"/>
  <c r="BE586" i="3"/>
  <c r="BF586" i="3"/>
  <c r="BG586" i="3"/>
  <c r="BH586" i="3"/>
  <c r="BI586" i="3"/>
  <c r="BJ586" i="3"/>
  <c r="BK586" i="3"/>
  <c r="BL586" i="3"/>
  <c r="BM586" i="3"/>
  <c r="BN586" i="3"/>
  <c r="BO586" i="3"/>
  <c r="DJ586" i="3"/>
  <c r="CC586" i="3"/>
  <c r="AP586" i="3"/>
  <c r="AQ586" i="3"/>
  <c r="AR586" i="3"/>
  <c r="AS586" i="3"/>
  <c r="AT586" i="3"/>
  <c r="AU586" i="3"/>
  <c r="AV586" i="3"/>
  <c r="AW586" i="3"/>
  <c r="DI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DH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DG586" i="3"/>
  <c r="BZ586" i="3"/>
  <c r="DJ585" i="3"/>
  <c r="CC585" i="3"/>
  <c r="DI585" i="3"/>
  <c r="CB585" i="3"/>
  <c r="DH585" i="3"/>
  <c r="CA585" i="3"/>
  <c r="DG585" i="3"/>
  <c r="BZ585" i="3"/>
  <c r="DJ583" i="3"/>
  <c r="CC583" i="3"/>
  <c r="DI583" i="3"/>
  <c r="CB583" i="3"/>
  <c r="DH583" i="3"/>
  <c r="CA583" i="3"/>
  <c r="DG583" i="3"/>
  <c r="BZ583" i="3"/>
  <c r="DJ582" i="3"/>
  <c r="CC582" i="3"/>
  <c r="DI582" i="3"/>
  <c r="CB582" i="3"/>
  <c r="DH582" i="3"/>
  <c r="CA582" i="3"/>
  <c r="DG582" i="3"/>
  <c r="BZ582" i="3"/>
  <c r="DJ580" i="3"/>
  <c r="CC580" i="3"/>
  <c r="DI580" i="3"/>
  <c r="CB580" i="3"/>
  <c r="DH580" i="3"/>
  <c r="CA580" i="3"/>
  <c r="DG580" i="3"/>
  <c r="BZ580" i="3"/>
  <c r="BV635" i="3"/>
  <c r="BW999" i="3"/>
  <c r="BX999" i="3"/>
  <c r="BY999" i="3"/>
  <c r="BV999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E998" i="3"/>
  <c r="D998" i="3"/>
  <c r="C998" i="3"/>
  <c r="B998" i="3"/>
  <c r="BW998" i="3"/>
  <c r="BX998" i="3"/>
  <c r="BY998" i="3"/>
  <c r="BV998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E997" i="3"/>
  <c r="D997" i="3"/>
  <c r="C997" i="3"/>
  <c r="B997" i="3"/>
  <c r="BW997" i="3"/>
  <c r="BX997" i="3"/>
  <c r="BY997" i="3"/>
  <c r="BV997" i="3"/>
  <c r="BV995" i="3"/>
  <c r="BO994" i="3"/>
  <c r="BN994" i="3"/>
  <c r="BM994" i="3"/>
  <c r="BL994" i="3"/>
  <c r="BK994" i="3"/>
  <c r="BJ994" i="3"/>
  <c r="BI994" i="3"/>
  <c r="BH994" i="3"/>
  <c r="BG994" i="3"/>
  <c r="BF994" i="3"/>
  <c r="BE994" i="3"/>
  <c r="BD994" i="3"/>
  <c r="AW994" i="3"/>
  <c r="AV994" i="3"/>
  <c r="AU994" i="3"/>
  <c r="AT994" i="3"/>
  <c r="AS994" i="3"/>
  <c r="AR994" i="3"/>
  <c r="AQ994" i="3"/>
  <c r="AP994" i="3"/>
  <c r="AO994" i="3"/>
  <c r="AN994" i="3"/>
  <c r="AM994" i="3"/>
  <c r="AL994" i="3"/>
  <c r="AE994" i="3"/>
  <c r="AD994" i="3"/>
  <c r="AC994" i="3"/>
  <c r="AB994" i="3"/>
  <c r="AA994" i="3"/>
  <c r="Z994" i="3"/>
  <c r="Y994" i="3"/>
  <c r="X994" i="3"/>
  <c r="W994" i="3"/>
  <c r="V994" i="3"/>
  <c r="U994" i="3"/>
  <c r="T994" i="3"/>
  <c r="F994" i="3"/>
  <c r="G994" i="3"/>
  <c r="H994" i="3"/>
  <c r="I994" i="3"/>
  <c r="J994" i="3"/>
  <c r="K994" i="3"/>
  <c r="L994" i="3"/>
  <c r="M994" i="3"/>
  <c r="E994" i="3"/>
  <c r="D994" i="3"/>
  <c r="C994" i="3"/>
  <c r="B994" i="3"/>
  <c r="BW994" i="3"/>
  <c r="BX994" i="3"/>
  <c r="BY994" i="3"/>
  <c r="BV994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AW538" i="3"/>
  <c r="AV538" i="3"/>
  <c r="AU538" i="3"/>
  <c r="AT538" i="3"/>
  <c r="AS538" i="3"/>
  <c r="AR538" i="3"/>
  <c r="AQ538" i="3"/>
  <c r="AP538" i="3"/>
  <c r="AO538" i="3"/>
  <c r="AN538" i="3"/>
  <c r="AM538" i="3"/>
  <c r="AL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F538" i="3"/>
  <c r="G538" i="3"/>
  <c r="H538" i="3"/>
  <c r="I538" i="3"/>
  <c r="J538" i="3"/>
  <c r="K538" i="3"/>
  <c r="L538" i="3"/>
  <c r="M538" i="3"/>
  <c r="E538" i="3"/>
  <c r="D538" i="3"/>
  <c r="C538" i="3"/>
  <c r="B538" i="3"/>
  <c r="BW520" i="3"/>
  <c r="BW508" i="3"/>
  <c r="BW514" i="3"/>
  <c r="BW526" i="3"/>
  <c r="BW532" i="3"/>
  <c r="BW538" i="3"/>
  <c r="BW544" i="3"/>
  <c r="BW556" i="3"/>
  <c r="BW562" i="3"/>
  <c r="BW611" i="3"/>
  <c r="BW568" i="3"/>
  <c r="BW586" i="3"/>
  <c r="BX520" i="3"/>
  <c r="BX514" i="3"/>
  <c r="BX532" i="3"/>
  <c r="BX544" i="3"/>
  <c r="BX550" i="3"/>
  <c r="BX556" i="3"/>
  <c r="BX562" i="3"/>
  <c r="BX611" i="3"/>
  <c r="BX586" i="3"/>
  <c r="BX538" i="3"/>
  <c r="BY514" i="3"/>
  <c r="BY526" i="3"/>
  <c r="BY532" i="3"/>
  <c r="BY544" i="3"/>
  <c r="BY550" i="3"/>
  <c r="BY556" i="3"/>
  <c r="BY562" i="3"/>
  <c r="BY586" i="3"/>
  <c r="BY568" i="3"/>
  <c r="BY520" i="3"/>
  <c r="BY538" i="3"/>
  <c r="BV514" i="3"/>
  <c r="BV538" i="3"/>
  <c r="BV556" i="3"/>
  <c r="BV562" i="3"/>
  <c r="BV586" i="3"/>
  <c r="BV568" i="3"/>
  <c r="BW457" i="3"/>
  <c r="BW466" i="3"/>
  <c r="BW484" i="3"/>
  <c r="BW489" i="3"/>
  <c r="BW502" i="3"/>
  <c r="BW605" i="3"/>
  <c r="BX457" i="3"/>
  <c r="BX466" i="3"/>
  <c r="BX475" i="3"/>
  <c r="BX484" i="3"/>
  <c r="BX605" i="3"/>
  <c r="BY457" i="3"/>
  <c r="BY466" i="3"/>
  <c r="BY502" i="3"/>
  <c r="BY605" i="3"/>
  <c r="BV457" i="3"/>
  <c r="BV466" i="3"/>
  <c r="BV475" i="3"/>
  <c r="BV484" i="3"/>
  <c r="BV489" i="3"/>
  <c r="BO32" i="6"/>
  <c r="BO41" i="6"/>
  <c r="BN32" i="6"/>
  <c r="BN41" i="6"/>
  <c r="BM32" i="6"/>
  <c r="BM41" i="6"/>
  <c r="BL32" i="6"/>
  <c r="BL41" i="6"/>
  <c r="BK32" i="6"/>
  <c r="BK41" i="6"/>
  <c r="BJ32" i="6"/>
  <c r="BJ41" i="6"/>
  <c r="BI32" i="6"/>
  <c r="BI41" i="6"/>
  <c r="BH32" i="6"/>
  <c r="BH41" i="6"/>
  <c r="BG32" i="6"/>
  <c r="BG41" i="6"/>
  <c r="BF32" i="6"/>
  <c r="BF41" i="6"/>
  <c r="BE32" i="6"/>
  <c r="BE41" i="6"/>
  <c r="BD32" i="6"/>
  <c r="BD41" i="6"/>
  <c r="AW32" i="6"/>
  <c r="AW41" i="6"/>
  <c r="AV32" i="6"/>
  <c r="AV41" i="6"/>
  <c r="AU32" i="6"/>
  <c r="AU41" i="6"/>
  <c r="AT32" i="6"/>
  <c r="AT41" i="6"/>
  <c r="AS32" i="6"/>
  <c r="AS41" i="6"/>
  <c r="AR32" i="6"/>
  <c r="AR41" i="6"/>
  <c r="AQ32" i="6"/>
  <c r="AQ41" i="6"/>
  <c r="AP32" i="6"/>
  <c r="AP41" i="6"/>
  <c r="AO32" i="6"/>
  <c r="AO41" i="6"/>
  <c r="AN32" i="6"/>
  <c r="AN41" i="6"/>
  <c r="AM32" i="6"/>
  <c r="AM41" i="6"/>
  <c r="AL32" i="6"/>
  <c r="AL41" i="6"/>
  <c r="AE32" i="6"/>
  <c r="AE41" i="6"/>
  <c r="AD32" i="6"/>
  <c r="AD41" i="6"/>
  <c r="AC32" i="6"/>
  <c r="AC41" i="6"/>
  <c r="AB32" i="6"/>
  <c r="AB41" i="6"/>
  <c r="AA32" i="6"/>
  <c r="AA41" i="6"/>
  <c r="Z32" i="6"/>
  <c r="Z41" i="6"/>
  <c r="Y32" i="6"/>
  <c r="Y41" i="6"/>
  <c r="X32" i="6"/>
  <c r="W32" i="6"/>
  <c r="V32" i="6"/>
  <c r="U32" i="6"/>
  <c r="T32" i="6"/>
  <c r="T41" i="6"/>
  <c r="F32" i="6"/>
  <c r="G32" i="6"/>
  <c r="G41" i="6"/>
  <c r="H32" i="6"/>
  <c r="H41" i="6"/>
  <c r="I32" i="6"/>
  <c r="I41" i="6"/>
  <c r="J32" i="6"/>
  <c r="J41" i="6"/>
  <c r="K32" i="6"/>
  <c r="K41" i="6"/>
  <c r="L32" i="6"/>
  <c r="L41" i="6"/>
  <c r="M32" i="6"/>
  <c r="M41" i="6"/>
  <c r="E15" i="6"/>
  <c r="E14" i="6"/>
  <c r="E32" i="6"/>
  <c r="D15" i="6"/>
  <c r="D14" i="6"/>
  <c r="D32" i="6"/>
  <c r="C15" i="6"/>
  <c r="C14" i="6"/>
  <c r="C32" i="6"/>
  <c r="B32" i="6"/>
  <c r="B41" i="6"/>
  <c r="BW453" i="3"/>
  <c r="BW462" i="3"/>
  <c r="BW498" i="3"/>
  <c r="BX453" i="3"/>
  <c r="BX462" i="3"/>
  <c r="BY453" i="3"/>
  <c r="BY462" i="3"/>
  <c r="BY498" i="3"/>
  <c r="BV453" i="3"/>
  <c r="BV480" i="3"/>
  <c r="BV498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H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F38" i="8"/>
  <c r="E38" i="8"/>
  <c r="D38" i="8"/>
  <c r="C38" i="8"/>
  <c r="E34" i="8"/>
  <c r="D34" i="8"/>
  <c r="C34" i="8"/>
  <c r="D32" i="8"/>
  <c r="F30" i="8"/>
  <c r="E30" i="8"/>
  <c r="D30" i="8"/>
  <c r="C30" i="8"/>
  <c r="D25" i="8"/>
  <c r="C25" i="8"/>
  <c r="F21" i="8"/>
  <c r="E21" i="8"/>
  <c r="D21" i="8"/>
  <c r="C21" i="8"/>
  <c r="F12" i="8"/>
  <c r="E12" i="8"/>
  <c r="D12" i="8"/>
  <c r="C12" i="8"/>
  <c r="F11" i="8"/>
  <c r="E11" i="8"/>
  <c r="D11" i="8"/>
  <c r="C11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BO7" i="3"/>
  <c r="BN7" i="3"/>
  <c r="BM7" i="3"/>
  <c r="BL7" i="3"/>
  <c r="BK7" i="3"/>
  <c r="BJ7" i="3"/>
  <c r="BI7" i="3"/>
  <c r="BH7" i="3"/>
  <c r="BG7" i="3"/>
  <c r="BF7" i="3"/>
  <c r="BE7" i="3"/>
  <c r="BD7" i="3"/>
  <c r="AE7" i="3"/>
  <c r="AC7" i="3"/>
  <c r="AB7" i="3"/>
  <c r="AA7" i="3"/>
  <c r="Z7" i="3"/>
  <c r="BO6" i="3"/>
  <c r="BN6" i="3"/>
  <c r="BM6" i="3"/>
  <c r="BL6" i="3"/>
  <c r="BK6" i="3"/>
  <c r="BJ6" i="3"/>
  <c r="BI6" i="3"/>
  <c r="BH6" i="3"/>
  <c r="BG6" i="3"/>
  <c r="BF6" i="3"/>
  <c r="BE6" i="3"/>
  <c r="BD6" i="3"/>
  <c r="AE6" i="3"/>
  <c r="AC6" i="3"/>
  <c r="AB6" i="3"/>
  <c r="AA6" i="3"/>
  <c r="Z6" i="3"/>
  <c r="BO5" i="3"/>
  <c r="BN5" i="3"/>
  <c r="BM5" i="3"/>
  <c r="BL5" i="3"/>
  <c r="BK5" i="3"/>
  <c r="BJ5" i="3"/>
  <c r="BI5" i="3"/>
  <c r="BH5" i="3"/>
  <c r="BG5" i="3"/>
  <c r="BF5" i="3"/>
  <c r="BE5" i="3"/>
  <c r="BD5" i="3"/>
  <c r="AE5" i="3"/>
  <c r="AC5" i="3"/>
  <c r="AB5" i="3"/>
  <c r="AA5" i="3"/>
  <c r="Z5" i="3"/>
  <c r="BO4" i="3"/>
  <c r="BM4" i="3"/>
  <c r="BL4" i="3"/>
  <c r="BK4" i="3"/>
  <c r="BJ4" i="3"/>
  <c r="BI4" i="3"/>
  <c r="BH4" i="3"/>
  <c r="BG4" i="3"/>
  <c r="BF4" i="3"/>
  <c r="BE4" i="3"/>
  <c r="BD4" i="3"/>
  <c r="AE4" i="3"/>
  <c r="AC4" i="3"/>
  <c r="AB4" i="3"/>
  <c r="AA4" i="3"/>
  <c r="Z4" i="3"/>
  <c r="BO3" i="3"/>
  <c r="BN3" i="3"/>
  <c r="BM3" i="3"/>
  <c r="BL3" i="3"/>
  <c r="BK3" i="3"/>
  <c r="BJ3" i="3"/>
  <c r="BI3" i="3"/>
  <c r="BH3" i="3"/>
  <c r="BG3" i="3"/>
  <c r="BF3" i="3"/>
  <c r="BE3" i="3"/>
  <c r="BD3" i="3"/>
  <c r="AE3" i="3"/>
  <c r="AC3" i="3"/>
  <c r="AB3" i="3"/>
  <c r="AA3" i="3"/>
  <c r="Z3" i="3"/>
  <c r="BO760" i="3"/>
  <c r="BN760" i="3"/>
  <c r="BM760" i="3"/>
  <c r="BL760" i="3"/>
  <c r="BK760" i="3"/>
  <c r="BJ760" i="3"/>
  <c r="BI760" i="3"/>
  <c r="BH760" i="3"/>
  <c r="BG760" i="3"/>
  <c r="BF760" i="3"/>
  <c r="BE760" i="3"/>
  <c r="BD760" i="3"/>
  <c r="AE760" i="3"/>
  <c r="AC760" i="3"/>
  <c r="AB760" i="3"/>
  <c r="AA760" i="3"/>
  <c r="Z760" i="3"/>
  <c r="BO755" i="3"/>
  <c r="BN755" i="3"/>
  <c r="BM755" i="3"/>
  <c r="BL755" i="3"/>
  <c r="BK755" i="3"/>
  <c r="BJ755" i="3"/>
  <c r="BI755" i="3"/>
  <c r="BH755" i="3"/>
  <c r="BG755" i="3"/>
  <c r="BF755" i="3"/>
  <c r="BE755" i="3"/>
  <c r="BD755" i="3"/>
  <c r="AE755" i="3"/>
  <c r="AC755" i="3"/>
  <c r="AB755" i="3"/>
  <c r="AA755" i="3"/>
  <c r="Z755" i="3"/>
  <c r="BO749" i="3"/>
  <c r="BN749" i="3"/>
  <c r="BM749" i="3"/>
  <c r="BL749" i="3"/>
  <c r="BK749" i="3"/>
  <c r="BJ749" i="3"/>
  <c r="BI749" i="3"/>
  <c r="BH749" i="3"/>
  <c r="BG749" i="3"/>
  <c r="BF749" i="3"/>
  <c r="BE749" i="3"/>
  <c r="BD749" i="3"/>
  <c r="AE749" i="3"/>
  <c r="AC749" i="3"/>
  <c r="AB749" i="3"/>
  <c r="AA749" i="3"/>
  <c r="Z749" i="3"/>
  <c r="BO743" i="3"/>
  <c r="BN743" i="3"/>
  <c r="BM743" i="3"/>
  <c r="BL743" i="3"/>
  <c r="BK743" i="3"/>
  <c r="BJ743" i="3"/>
  <c r="BI743" i="3"/>
  <c r="BH743" i="3"/>
  <c r="BG743" i="3"/>
  <c r="BF743" i="3"/>
  <c r="BE743" i="3"/>
  <c r="BD743" i="3"/>
  <c r="BO720" i="3"/>
  <c r="BN720" i="3"/>
  <c r="BM720" i="3"/>
  <c r="BL720" i="3"/>
  <c r="BK720" i="3"/>
  <c r="BJ720" i="3"/>
  <c r="BI720" i="3"/>
  <c r="BH720" i="3"/>
  <c r="BG720" i="3"/>
  <c r="BF720" i="3"/>
  <c r="BE720" i="3"/>
  <c r="BD720" i="3"/>
  <c r="BO714" i="3"/>
  <c r="BN714" i="3"/>
  <c r="BM714" i="3"/>
  <c r="BL714" i="3"/>
  <c r="BK714" i="3"/>
  <c r="BJ714" i="3"/>
  <c r="BI714" i="3"/>
  <c r="BH714" i="3"/>
  <c r="BG714" i="3"/>
  <c r="BF714" i="3"/>
  <c r="BE714" i="3"/>
  <c r="BD714" i="3"/>
  <c r="BO708" i="3"/>
  <c r="BN708" i="3"/>
  <c r="BM708" i="3"/>
  <c r="BL708" i="3"/>
  <c r="BK708" i="3"/>
  <c r="BJ708" i="3"/>
  <c r="BI708" i="3"/>
  <c r="BH708" i="3"/>
  <c r="BG708" i="3"/>
  <c r="BF708" i="3"/>
  <c r="BE708" i="3"/>
  <c r="BD708" i="3"/>
  <c r="BO45" i="6"/>
  <c r="BO36" i="6"/>
  <c r="BO74" i="6"/>
  <c r="BO642" i="3"/>
  <c r="BN45" i="6"/>
  <c r="BN36" i="6"/>
  <c r="BN74" i="6"/>
  <c r="BN642" i="3"/>
  <c r="BM45" i="6"/>
  <c r="BM36" i="6"/>
  <c r="BM74" i="6"/>
  <c r="BM642" i="3"/>
  <c r="BL45" i="6"/>
  <c r="BL36" i="6"/>
  <c r="BL74" i="6"/>
  <c r="BL642" i="3"/>
  <c r="BK45" i="6"/>
  <c r="BK36" i="6"/>
  <c r="BK74" i="6"/>
  <c r="BK642" i="3"/>
  <c r="BJ45" i="6"/>
  <c r="BJ36" i="6"/>
  <c r="BJ74" i="6"/>
  <c r="BJ642" i="3"/>
  <c r="BI45" i="6"/>
  <c r="BI36" i="6"/>
  <c r="BI74" i="6"/>
  <c r="BI642" i="3"/>
  <c r="BH45" i="6"/>
  <c r="BH36" i="6"/>
  <c r="BH74" i="6"/>
  <c r="BH642" i="3"/>
  <c r="BG45" i="6"/>
  <c r="BG36" i="6"/>
  <c r="BG74" i="6"/>
  <c r="BG642" i="3"/>
  <c r="BF45" i="6"/>
  <c r="BF36" i="6"/>
  <c r="BF74" i="6"/>
  <c r="BF642" i="3"/>
  <c r="BE45" i="6"/>
  <c r="BE36" i="6"/>
  <c r="BE74" i="6"/>
  <c r="BE642" i="3"/>
  <c r="BD45" i="6"/>
  <c r="BD36" i="6"/>
  <c r="BD74" i="6"/>
  <c r="BD642" i="3"/>
  <c r="AE45" i="6"/>
  <c r="AE36" i="6"/>
  <c r="AE74" i="6"/>
  <c r="AE642" i="3"/>
  <c r="AC45" i="6"/>
  <c r="AC36" i="6"/>
  <c r="AC74" i="6"/>
  <c r="AC642" i="3"/>
  <c r="AB45" i="6"/>
  <c r="AB36" i="6"/>
  <c r="AB74" i="6"/>
  <c r="AB642" i="3"/>
  <c r="AA45" i="6"/>
  <c r="AA36" i="6"/>
  <c r="AA74" i="6"/>
  <c r="AA642" i="3"/>
  <c r="Z45" i="6"/>
  <c r="Z36" i="6"/>
  <c r="Z74" i="6"/>
  <c r="Z642" i="3"/>
  <c r="BO16" i="5"/>
  <c r="BO23" i="5"/>
  <c r="BO30" i="5"/>
  <c r="BO37" i="5"/>
  <c r="BO44" i="5"/>
  <c r="BO46" i="5"/>
  <c r="BO447" i="3"/>
  <c r="BN16" i="5"/>
  <c r="BN23" i="5"/>
  <c r="BN30" i="5"/>
  <c r="BN37" i="5"/>
  <c r="BN44" i="5"/>
  <c r="BN46" i="5"/>
  <c r="BN447" i="3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AE16" i="5"/>
  <c r="AE23" i="5"/>
  <c r="AE30" i="5"/>
  <c r="AE37" i="5"/>
  <c r="AE44" i="5"/>
  <c r="AE46" i="5"/>
  <c r="AE447" i="3"/>
  <c r="AC16" i="5"/>
  <c r="AC23" i="5"/>
  <c r="AC30" i="5"/>
  <c r="AC37" i="5"/>
  <c r="AC44" i="5"/>
  <c r="AC46" i="5"/>
  <c r="AC447" i="3"/>
  <c r="AB16" i="5"/>
  <c r="AB23" i="5"/>
  <c r="AB30" i="5"/>
  <c r="AB37" i="5"/>
  <c r="AB44" i="5"/>
  <c r="AB46" i="5"/>
  <c r="AB447" i="3"/>
  <c r="AA16" i="5"/>
  <c r="AA23" i="5"/>
  <c r="AA30" i="5"/>
  <c r="AA37" i="5"/>
  <c r="AA44" i="5"/>
  <c r="AA46" i="5"/>
  <c r="AA447" i="3"/>
  <c r="Z16" i="5"/>
  <c r="Z23" i="5"/>
  <c r="Z30" i="5"/>
  <c r="Z37" i="5"/>
  <c r="Z44" i="5"/>
  <c r="Z46" i="5"/>
  <c r="Z447" i="3"/>
  <c r="BO445" i="3"/>
  <c r="BN445" i="3"/>
  <c r="BM445" i="3"/>
  <c r="BL445" i="3"/>
  <c r="BK445" i="3"/>
  <c r="BJ445" i="3"/>
  <c r="BI445" i="3"/>
  <c r="BH445" i="3"/>
  <c r="BG445" i="3"/>
  <c r="BF445" i="3"/>
  <c r="BE445" i="3"/>
  <c r="BD445" i="3"/>
  <c r="AE445" i="3"/>
  <c r="AC445" i="3"/>
  <c r="AB445" i="3"/>
  <c r="AA445" i="3"/>
  <c r="Z445" i="3"/>
  <c r="BO55" i="5"/>
  <c r="BO62" i="5"/>
  <c r="BO69" i="5"/>
  <c r="BO76" i="5"/>
  <c r="BO83" i="5"/>
  <c r="BO85" i="5"/>
  <c r="BO437" i="3"/>
  <c r="BN55" i="5"/>
  <c r="BN62" i="5"/>
  <c r="BN69" i="5"/>
  <c r="BN76" i="5"/>
  <c r="BN83" i="5"/>
  <c r="BN85" i="5"/>
  <c r="BN437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AE55" i="5"/>
  <c r="AE62" i="5"/>
  <c r="AE69" i="5"/>
  <c r="AE76" i="5"/>
  <c r="AE83" i="5"/>
  <c r="AE85" i="5"/>
  <c r="AE437" i="3"/>
  <c r="AC55" i="5"/>
  <c r="AC62" i="5"/>
  <c r="AC69" i="5"/>
  <c r="AC76" i="5"/>
  <c r="AC83" i="5"/>
  <c r="AC85" i="5"/>
  <c r="AC437" i="3"/>
  <c r="AB55" i="5"/>
  <c r="AB62" i="5"/>
  <c r="AB69" i="5"/>
  <c r="AB76" i="5"/>
  <c r="AB83" i="5"/>
  <c r="AB85" i="5"/>
  <c r="AB437" i="3"/>
  <c r="AA55" i="5"/>
  <c r="AA62" i="5"/>
  <c r="AA69" i="5"/>
  <c r="AA76" i="5"/>
  <c r="AA83" i="5"/>
  <c r="AA85" i="5"/>
  <c r="AA437" i="3"/>
  <c r="Z55" i="5"/>
  <c r="Z62" i="5"/>
  <c r="Z69" i="5"/>
  <c r="Z76" i="5"/>
  <c r="Z83" i="5"/>
  <c r="Z85" i="5"/>
  <c r="Z437" i="3"/>
  <c r="BO435" i="3"/>
  <c r="BN435" i="3"/>
  <c r="BM435" i="3"/>
  <c r="BL435" i="3"/>
  <c r="BK435" i="3"/>
  <c r="BJ435" i="3"/>
  <c r="BI435" i="3"/>
  <c r="BH435" i="3"/>
  <c r="BG435" i="3"/>
  <c r="BF435" i="3"/>
  <c r="BE435" i="3"/>
  <c r="BD435" i="3"/>
  <c r="AE435" i="3"/>
  <c r="AC435" i="3"/>
  <c r="AB435" i="3"/>
  <c r="AA435" i="3"/>
  <c r="Z435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AE211" i="3"/>
  <c r="AC211" i="3"/>
  <c r="AB211" i="3"/>
  <c r="AA211" i="3"/>
  <c r="Z211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AE205" i="3"/>
  <c r="AC205" i="3"/>
  <c r="AB205" i="3"/>
  <c r="AA205" i="3"/>
  <c r="Z205" i="3"/>
  <c r="BO198" i="3"/>
  <c r="BN198" i="3"/>
  <c r="BM198" i="3"/>
  <c r="BL198" i="3"/>
  <c r="BK198" i="3"/>
  <c r="BJ198" i="3"/>
  <c r="BI198" i="3"/>
  <c r="BG198" i="3"/>
  <c r="BF198" i="3"/>
  <c r="BE198" i="3"/>
  <c r="BD198" i="3"/>
  <c r="AE198" i="3"/>
  <c r="AC198" i="3"/>
  <c r="AB198" i="3"/>
  <c r="AA198" i="3"/>
  <c r="Z198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AE181" i="3"/>
  <c r="AC181" i="3"/>
  <c r="AB181" i="3"/>
  <c r="AA181" i="3"/>
  <c r="Z181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AE178" i="3"/>
  <c r="AC178" i="3"/>
  <c r="AB178" i="3"/>
  <c r="AA178" i="3"/>
  <c r="Z17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AE148" i="3"/>
  <c r="AC148" i="3"/>
  <c r="AB148" i="3"/>
  <c r="AA148" i="3"/>
  <c r="Z148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AE120" i="3"/>
  <c r="AC120" i="3"/>
  <c r="AB120" i="3"/>
  <c r="AA120" i="3"/>
  <c r="Z120" i="3"/>
  <c r="BG93" i="3"/>
  <c r="BF93" i="3"/>
  <c r="BE93" i="3"/>
  <c r="BD93" i="3"/>
  <c r="AE93" i="3"/>
  <c r="AC93" i="3"/>
  <c r="AB93" i="3"/>
  <c r="AA93" i="3"/>
  <c r="Z93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AE66" i="3"/>
  <c r="AC66" i="3"/>
  <c r="AB66" i="3"/>
  <c r="AA66" i="3"/>
  <c r="Z66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AE63" i="3"/>
  <c r="AC63" i="3"/>
  <c r="AB63" i="3"/>
  <c r="AA63" i="3"/>
  <c r="Z63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AE62" i="3"/>
  <c r="AC62" i="3"/>
  <c r="AB62" i="3"/>
  <c r="AA62" i="3"/>
  <c r="Z62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AE61" i="3"/>
  <c r="AC61" i="3"/>
  <c r="AB61" i="3"/>
  <c r="AA61" i="3"/>
  <c r="Z61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AE60" i="3"/>
  <c r="AC60" i="3"/>
  <c r="AB60" i="3"/>
  <c r="AA60" i="3"/>
  <c r="Z60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AE59" i="3"/>
  <c r="AC59" i="3"/>
  <c r="AB59" i="3"/>
  <c r="AA59" i="3"/>
  <c r="Z59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AE58" i="3"/>
  <c r="AC58" i="3"/>
  <c r="AB58" i="3"/>
  <c r="AA58" i="3"/>
  <c r="Z58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AE57" i="3"/>
  <c r="AC57" i="3"/>
  <c r="AB57" i="3"/>
  <c r="AA57" i="3"/>
  <c r="Z57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AE56" i="3"/>
  <c r="AC56" i="3"/>
  <c r="AB56" i="3"/>
  <c r="AA56" i="3"/>
  <c r="Z56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AE55" i="3"/>
  <c r="AC55" i="3"/>
  <c r="AB55" i="3"/>
  <c r="AA55" i="3"/>
  <c r="Z55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AE54" i="3"/>
  <c r="AC54" i="3"/>
  <c r="AB54" i="3"/>
  <c r="AA54" i="3"/>
  <c r="Z54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AE53" i="3"/>
  <c r="AC53" i="3"/>
  <c r="AB53" i="3"/>
  <c r="AA53" i="3"/>
  <c r="Z53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AE52" i="3"/>
  <c r="AC52" i="3"/>
  <c r="AB52" i="3"/>
  <c r="AA52" i="3"/>
  <c r="Z52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AE51" i="3"/>
  <c r="AC51" i="3"/>
  <c r="AB51" i="3"/>
  <c r="AA51" i="3"/>
  <c r="Z51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AE50" i="3"/>
  <c r="AC50" i="3"/>
  <c r="AB50" i="3"/>
  <c r="AA50" i="3"/>
  <c r="Z50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AE49" i="3"/>
  <c r="BM47" i="3"/>
  <c r="BL47" i="3"/>
  <c r="BK47" i="3"/>
  <c r="BD46" i="3"/>
  <c r="AE46" i="3"/>
  <c r="AC46" i="3"/>
  <c r="AB46" i="3"/>
  <c r="AA46" i="3"/>
  <c r="AC49" i="3"/>
  <c r="AB49" i="3"/>
  <c r="AA49" i="3"/>
  <c r="Z49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AE48" i="3"/>
  <c r="AC48" i="3"/>
  <c r="AB48" i="3"/>
  <c r="AA48" i="3"/>
  <c r="Z48" i="3"/>
  <c r="BO47" i="3"/>
  <c r="BN47" i="3"/>
  <c r="BJ47" i="3"/>
  <c r="BI47" i="3"/>
  <c r="BH47" i="3"/>
  <c r="BG47" i="3"/>
  <c r="BF47" i="3"/>
  <c r="BE47" i="3"/>
  <c r="BD47" i="3"/>
  <c r="AE47" i="3"/>
  <c r="AC47" i="3"/>
  <c r="AB47" i="3"/>
  <c r="AA47" i="3"/>
  <c r="Z47" i="3"/>
  <c r="BO46" i="3"/>
  <c r="BN46" i="3"/>
  <c r="BM46" i="3"/>
  <c r="BL46" i="3"/>
  <c r="BK46" i="3"/>
  <c r="BJ46" i="3"/>
  <c r="BI46" i="3"/>
  <c r="BH46" i="3"/>
  <c r="BG46" i="3"/>
  <c r="BF46" i="3"/>
  <c r="BE46" i="3"/>
  <c r="Z46" i="3"/>
  <c r="C5" i="15"/>
  <c r="D5" i="15"/>
  <c r="E5" i="15"/>
  <c r="F5" i="15"/>
  <c r="G5" i="15"/>
  <c r="H5" i="15"/>
  <c r="I5" i="15"/>
  <c r="J5" i="15"/>
  <c r="K5" i="15"/>
  <c r="B5" i="15"/>
  <c r="BZ4" i="3"/>
  <c r="CA4" i="3"/>
  <c r="CE810" i="3"/>
  <c r="CE80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E520" i="3"/>
  <c r="BP359" i="3"/>
  <c r="BQ359" i="3"/>
  <c r="BR359" i="3"/>
  <c r="BS359" i="3"/>
  <c r="BT359" i="3"/>
  <c r="BU359" i="3"/>
  <c r="CM199" i="3"/>
  <c r="AU203" i="4"/>
  <c r="AE1001" i="3"/>
  <c r="AE1000" i="3"/>
  <c r="AE999" i="3"/>
  <c r="AE996" i="3"/>
  <c r="AE38" i="3"/>
  <c r="AE995" i="3"/>
  <c r="AE37" i="3"/>
  <c r="AE727" i="3"/>
  <c r="AE983" i="3"/>
  <c r="AE770" i="3"/>
  <c r="AE982" i="3"/>
  <c r="AE925" i="3"/>
  <c r="AE921" i="3"/>
  <c r="AE920" i="3"/>
  <c r="AE912" i="3"/>
  <c r="AE790" i="3"/>
  <c r="AE781" i="3"/>
  <c r="AE765" i="3"/>
  <c r="AE981" i="3"/>
  <c r="AE975" i="3"/>
  <c r="AE27" i="3"/>
  <c r="AE973" i="3"/>
  <c r="AE979" i="3"/>
  <c r="AE737" i="3"/>
  <c r="AE970" i="3"/>
  <c r="AE732" i="3"/>
  <c r="AE972" i="3"/>
  <c r="AE724" i="3"/>
  <c r="AE969" i="3"/>
  <c r="AE701" i="3"/>
  <c r="AE898" i="3"/>
  <c r="AE696" i="3"/>
  <c r="AE897" i="3"/>
  <c r="AE691" i="3"/>
  <c r="AE896" i="3"/>
  <c r="AE686" i="3"/>
  <c r="AE894" i="3"/>
  <c r="AE681" i="3"/>
  <c r="AE893" i="3"/>
  <c r="AE676" i="3"/>
  <c r="AE892" i="3"/>
  <c r="AE673" i="3"/>
  <c r="AE891" i="3"/>
  <c r="AE670" i="3"/>
  <c r="AE890" i="3"/>
  <c r="AE667" i="3"/>
  <c r="AE889" i="3"/>
  <c r="AE664" i="3"/>
  <c r="AE857" i="3"/>
  <c r="AE856" i="3"/>
  <c r="AE855" i="3"/>
  <c r="AE854" i="3"/>
  <c r="AE991" i="3"/>
  <c r="AE623" i="3"/>
  <c r="AE617" i="3"/>
  <c r="AE611" i="3"/>
  <c r="AE599" i="3"/>
  <c r="AE592" i="3"/>
  <c r="AE574" i="3"/>
  <c r="AE568" i="3"/>
  <c r="AE562" i="3"/>
  <c r="AE556" i="3"/>
  <c r="AE550" i="3"/>
  <c r="AE544" i="3"/>
  <c r="AE532" i="3"/>
  <c r="AE526" i="3"/>
  <c r="AE514" i="3"/>
  <c r="AE508" i="3"/>
  <c r="AE502" i="3"/>
  <c r="AE498" i="3"/>
  <c r="AE489" i="3"/>
  <c r="AE493" i="3"/>
  <c r="AE484" i="3"/>
  <c r="AE480" i="3"/>
  <c r="AE471" i="3"/>
  <c r="AE475" i="3"/>
  <c r="AE466" i="3"/>
  <c r="AE462" i="3"/>
  <c r="AE457" i="3"/>
  <c r="AE453" i="3"/>
  <c r="AE852" i="3"/>
  <c r="AE963" i="3"/>
  <c r="AE441" i="3"/>
  <c r="AE851" i="3"/>
  <c r="AE962" i="3"/>
  <c r="AE426" i="3"/>
  <c r="AE960" i="3"/>
  <c r="AE422" i="3"/>
  <c r="AE959" i="3"/>
  <c r="AE418" i="3"/>
  <c r="AE958" i="3"/>
  <c r="AE415" i="3"/>
  <c r="AE957" i="3"/>
  <c r="AE412" i="3"/>
  <c r="AE956" i="3"/>
  <c r="AE409" i="3"/>
  <c r="AE955" i="3"/>
  <c r="AE406" i="3"/>
  <c r="AE954" i="3"/>
  <c r="AE403" i="3"/>
  <c r="AE953" i="3"/>
  <c r="AE400" i="3"/>
  <c r="AE952" i="3"/>
  <c r="AE397" i="3"/>
  <c r="AE951" i="3"/>
  <c r="AE394" i="3"/>
  <c r="AE950" i="3"/>
  <c r="AE389" i="3"/>
  <c r="AE949" i="3"/>
  <c r="AE385" i="3"/>
  <c r="AE379" i="3"/>
  <c r="AE948" i="3"/>
  <c r="AE375" i="3"/>
  <c r="AE368" i="3"/>
  <c r="AE947" i="3"/>
  <c r="AE357" i="3"/>
  <c r="AE946" i="3"/>
  <c r="AE353" i="3"/>
  <c r="AE347" i="3"/>
  <c r="AE945" i="3"/>
  <c r="AE343" i="3"/>
  <c r="AE337" i="3"/>
  <c r="AE944" i="3"/>
  <c r="AE333" i="3"/>
  <c r="AE327" i="3"/>
  <c r="AE943" i="3"/>
  <c r="AE323" i="3"/>
  <c r="AE317" i="3"/>
  <c r="AE942" i="3"/>
  <c r="AE313" i="3"/>
  <c r="AE307" i="3"/>
  <c r="AE941" i="3"/>
  <c r="AE303" i="3"/>
  <c r="AE297" i="3"/>
  <c r="AE940" i="3"/>
  <c r="AE290" i="3"/>
  <c r="AE939" i="3"/>
  <c r="AE283" i="3"/>
  <c r="AE938" i="3"/>
  <c r="AE276" i="3"/>
  <c r="AE937" i="3"/>
  <c r="AE269" i="3"/>
  <c r="AE936" i="3"/>
  <c r="AE262" i="3"/>
  <c r="AE935" i="3"/>
  <c r="AE255" i="3"/>
  <c r="AE934" i="3"/>
  <c r="AE248" i="3"/>
  <c r="AE933" i="3"/>
  <c r="AE241" i="3"/>
  <c r="AE932" i="3"/>
  <c r="AE236" i="3"/>
  <c r="AE931" i="3"/>
  <c r="AE233" i="3"/>
  <c r="AE831" i="3"/>
  <c r="AE230" i="3"/>
  <c r="AE830" i="3"/>
  <c r="AE226" i="3"/>
  <c r="AE918" i="3"/>
  <c r="AE223" i="3"/>
  <c r="AE917" i="3"/>
  <c r="AE220" i="3"/>
  <c r="AE916" i="3"/>
  <c r="AE217" i="3"/>
  <c r="AE929" i="3"/>
  <c r="AE213" i="3"/>
  <c r="AE928" i="3"/>
  <c r="AE210" i="3"/>
  <c r="AE927" i="3"/>
  <c r="AE207" i="3"/>
  <c r="AE926" i="3"/>
  <c r="AE200" i="3"/>
  <c r="AE924" i="3"/>
  <c r="AE197" i="3"/>
  <c r="AE923" i="3"/>
  <c r="AE194" i="3"/>
  <c r="AE922" i="3"/>
  <c r="AE171" i="3"/>
  <c r="AE915" i="3"/>
  <c r="AE163" i="3"/>
  <c r="AE914" i="3"/>
  <c r="AE160" i="3"/>
  <c r="AE154" i="3"/>
  <c r="AE913" i="3"/>
  <c r="AE151" i="3"/>
  <c r="AE146" i="3"/>
  <c r="AE145" i="3"/>
  <c r="AE825" i="3"/>
  <c r="AE824" i="3"/>
  <c r="AE135" i="3"/>
  <c r="AE911" i="3"/>
  <c r="AE132" i="3"/>
  <c r="AE126" i="3"/>
  <c r="AE910" i="3"/>
  <c r="AE123" i="3"/>
  <c r="AE115" i="3"/>
  <c r="AE909" i="3"/>
  <c r="AE107" i="3"/>
  <c r="AE908" i="3"/>
  <c r="AE99" i="3"/>
  <c r="AE907" i="3"/>
  <c r="AE104" i="3"/>
  <c r="AE88" i="3"/>
  <c r="AE906" i="3"/>
  <c r="AE80" i="3"/>
  <c r="AE905" i="3"/>
  <c r="AE77" i="3"/>
  <c r="AE72" i="3"/>
  <c r="AE904" i="3"/>
  <c r="AE69" i="3"/>
  <c r="AE41" i="3"/>
  <c r="AE40" i="3"/>
  <c r="AE39" i="3"/>
  <c r="AE36" i="3"/>
  <c r="AE34" i="3"/>
  <c r="AE9" i="3"/>
  <c r="AC1001" i="3"/>
  <c r="AB1001" i="3"/>
  <c r="AC1000" i="3"/>
  <c r="AB1000" i="3"/>
  <c r="AC999" i="3"/>
  <c r="AB999" i="3"/>
  <c r="AC996" i="3"/>
  <c r="AC38" i="3"/>
  <c r="AB996" i="3"/>
  <c r="AC995" i="3"/>
  <c r="AC37" i="3"/>
  <c r="AB995" i="3"/>
  <c r="AB37" i="3"/>
  <c r="AC36" i="3"/>
  <c r="AC34" i="3"/>
  <c r="AB34" i="3"/>
  <c r="AC790" i="3"/>
  <c r="AB790" i="3"/>
  <c r="AC781" i="3"/>
  <c r="AB781" i="3"/>
  <c r="AC770" i="3"/>
  <c r="AC982" i="3"/>
  <c r="AB770" i="3"/>
  <c r="AB982" i="3"/>
  <c r="AC765" i="3"/>
  <c r="AC981" i="3"/>
  <c r="AB765" i="3"/>
  <c r="AB981" i="3"/>
  <c r="AC975" i="3"/>
  <c r="AB975" i="3"/>
  <c r="AB27" i="3"/>
  <c r="AC973" i="3"/>
  <c r="AB973" i="3"/>
  <c r="AC979" i="3"/>
  <c r="AB979" i="3"/>
  <c r="AC737" i="3"/>
  <c r="AC970" i="3"/>
  <c r="AB737" i="3"/>
  <c r="AB970" i="3"/>
  <c r="AC732" i="3"/>
  <c r="AC972" i="3"/>
  <c r="AB732" i="3"/>
  <c r="AB972" i="3"/>
  <c r="AC727" i="3"/>
  <c r="AC983" i="3"/>
  <c r="AB727" i="3"/>
  <c r="AB983" i="3"/>
  <c r="AC724" i="3"/>
  <c r="AC969" i="3"/>
  <c r="AB724" i="3"/>
  <c r="AB969" i="3"/>
  <c r="AC701" i="3"/>
  <c r="AC898" i="3"/>
  <c r="AB701" i="3"/>
  <c r="AB898" i="3"/>
  <c r="AC696" i="3"/>
  <c r="AC897" i="3"/>
  <c r="AB696" i="3"/>
  <c r="AB897" i="3"/>
  <c r="AC691" i="3"/>
  <c r="AC896" i="3"/>
  <c r="AB691" i="3"/>
  <c r="AB896" i="3"/>
  <c r="AC686" i="3"/>
  <c r="AC894" i="3"/>
  <c r="AB686" i="3"/>
  <c r="AB894" i="3"/>
  <c r="AC681" i="3"/>
  <c r="AC893" i="3"/>
  <c r="AB681" i="3"/>
  <c r="AB893" i="3"/>
  <c r="AC676" i="3"/>
  <c r="AC892" i="3"/>
  <c r="AB676" i="3"/>
  <c r="AB892" i="3"/>
  <c r="AC673" i="3"/>
  <c r="AC891" i="3"/>
  <c r="AB673" i="3"/>
  <c r="AB891" i="3"/>
  <c r="AC670" i="3"/>
  <c r="AC890" i="3"/>
  <c r="AB670" i="3"/>
  <c r="AB890" i="3"/>
  <c r="AC667" i="3"/>
  <c r="AC889" i="3"/>
  <c r="AB667" i="3"/>
  <c r="AB889" i="3"/>
  <c r="AC664" i="3"/>
  <c r="AC857" i="3"/>
  <c r="AB664" i="3"/>
  <c r="AB857" i="3"/>
  <c r="AC856" i="3"/>
  <c r="AC855" i="3"/>
  <c r="AB855" i="3"/>
  <c r="AC854" i="3"/>
  <c r="AB854" i="3"/>
  <c r="AC991" i="3"/>
  <c r="AB991" i="3"/>
  <c r="AC623" i="3"/>
  <c r="AB623" i="3"/>
  <c r="AC617" i="3"/>
  <c r="AB617" i="3"/>
  <c r="AC611" i="3"/>
  <c r="AB611" i="3"/>
  <c r="AC599" i="3"/>
  <c r="AB599" i="3"/>
  <c r="AC592" i="3"/>
  <c r="AB592" i="3"/>
  <c r="AC574" i="3"/>
  <c r="AB574" i="3"/>
  <c r="AC568" i="3"/>
  <c r="AB568" i="3"/>
  <c r="AC562" i="3"/>
  <c r="AB562" i="3"/>
  <c r="AC556" i="3"/>
  <c r="AB556" i="3"/>
  <c r="AC550" i="3"/>
  <c r="AB550" i="3"/>
  <c r="AC544" i="3"/>
  <c r="AB544" i="3"/>
  <c r="AC532" i="3"/>
  <c r="AB532" i="3"/>
  <c r="AC526" i="3"/>
  <c r="AB526" i="3"/>
  <c r="AC514" i="3"/>
  <c r="AB514" i="3"/>
  <c r="AC508" i="3"/>
  <c r="AB508" i="3"/>
  <c r="AC502" i="3"/>
  <c r="AB502" i="3"/>
  <c r="AC498" i="3"/>
  <c r="AB498" i="3"/>
  <c r="AC489" i="3"/>
  <c r="AB489" i="3"/>
  <c r="AC484" i="3"/>
  <c r="AB484" i="3"/>
  <c r="AC480" i="3"/>
  <c r="AB480" i="3"/>
  <c r="AC471" i="3"/>
  <c r="AC475" i="3"/>
  <c r="AB471" i="3"/>
  <c r="AB475" i="3"/>
  <c r="AC466" i="3"/>
  <c r="AB466" i="3"/>
  <c r="AC462" i="3"/>
  <c r="AB462" i="3"/>
  <c r="AC457" i="3"/>
  <c r="AB457" i="3"/>
  <c r="AC453" i="3"/>
  <c r="AB453" i="3"/>
  <c r="AC852" i="3"/>
  <c r="AB852" i="3"/>
  <c r="AC963" i="3"/>
  <c r="AB963" i="3"/>
  <c r="AC441" i="3"/>
  <c r="AB441" i="3"/>
  <c r="AC851" i="3"/>
  <c r="AB851" i="3"/>
  <c r="AC962" i="3"/>
  <c r="AB962" i="3"/>
  <c r="AC431" i="3"/>
  <c r="AB431" i="3"/>
  <c r="AC426" i="3"/>
  <c r="AC960" i="3"/>
  <c r="AB426" i="3"/>
  <c r="AB960" i="3"/>
  <c r="AC422" i="3"/>
  <c r="AC959" i="3"/>
  <c r="AB422" i="3"/>
  <c r="AB959" i="3"/>
  <c r="AC418" i="3"/>
  <c r="AC958" i="3"/>
  <c r="AB418" i="3"/>
  <c r="AB958" i="3"/>
  <c r="AC415" i="3"/>
  <c r="AC957" i="3"/>
  <c r="AB415" i="3"/>
  <c r="AB957" i="3"/>
  <c r="AC412" i="3"/>
  <c r="AC956" i="3"/>
  <c r="AB412" i="3"/>
  <c r="AB956" i="3"/>
  <c r="AC409" i="3"/>
  <c r="AC955" i="3"/>
  <c r="AB409" i="3"/>
  <c r="AB955" i="3"/>
  <c r="AC406" i="3"/>
  <c r="AC954" i="3"/>
  <c r="AB406" i="3"/>
  <c r="AB954" i="3"/>
  <c r="AC403" i="3"/>
  <c r="AC953" i="3"/>
  <c r="AB403" i="3"/>
  <c r="AB953" i="3"/>
  <c r="AC400" i="3"/>
  <c r="AC952" i="3"/>
  <c r="AB400" i="3"/>
  <c r="AB952" i="3"/>
  <c r="AC397" i="3"/>
  <c r="AC951" i="3"/>
  <c r="AB397" i="3"/>
  <c r="AB951" i="3"/>
  <c r="AC394" i="3"/>
  <c r="AC950" i="3"/>
  <c r="AB394" i="3"/>
  <c r="AB950" i="3"/>
  <c r="AC389" i="3"/>
  <c r="AC949" i="3"/>
  <c r="AB389" i="3"/>
  <c r="AB949" i="3"/>
  <c r="AC385" i="3"/>
  <c r="AB385" i="3"/>
  <c r="AC379" i="3"/>
  <c r="AC948" i="3"/>
  <c r="AB379" i="3"/>
  <c r="AB948" i="3"/>
  <c r="AC375" i="3"/>
  <c r="AB375" i="3"/>
  <c r="AC368" i="3"/>
  <c r="AC947" i="3"/>
  <c r="AB368" i="3"/>
  <c r="AB947" i="3"/>
  <c r="AB364" i="3"/>
  <c r="AC357" i="3"/>
  <c r="AC946" i="3"/>
  <c r="AB357" i="3"/>
  <c r="AB946" i="3"/>
  <c r="AC353" i="3"/>
  <c r="AB353" i="3"/>
  <c r="AC347" i="3"/>
  <c r="AC945" i="3"/>
  <c r="AB347" i="3"/>
  <c r="AB945" i="3"/>
  <c r="AC343" i="3"/>
  <c r="AB343" i="3"/>
  <c r="AC337" i="3"/>
  <c r="AC944" i="3"/>
  <c r="AB337" i="3"/>
  <c r="AB944" i="3"/>
  <c r="AC333" i="3"/>
  <c r="AB333" i="3"/>
  <c r="AC327" i="3"/>
  <c r="AC943" i="3"/>
  <c r="AB327" i="3"/>
  <c r="AB943" i="3"/>
  <c r="AC323" i="3"/>
  <c r="AB323" i="3"/>
  <c r="AC317" i="3"/>
  <c r="AC942" i="3"/>
  <c r="AB317" i="3"/>
  <c r="AB942" i="3"/>
  <c r="AC313" i="3"/>
  <c r="AC307" i="3"/>
  <c r="AC941" i="3"/>
  <c r="AB307" i="3"/>
  <c r="AB941" i="3"/>
  <c r="AC303" i="3"/>
  <c r="AB303" i="3"/>
  <c r="AC297" i="3"/>
  <c r="AC940" i="3"/>
  <c r="AB297" i="3"/>
  <c r="AB940" i="3"/>
  <c r="AC290" i="3"/>
  <c r="AC939" i="3"/>
  <c r="AB290" i="3"/>
  <c r="AB939" i="3"/>
  <c r="AC283" i="3"/>
  <c r="AC938" i="3"/>
  <c r="AB283" i="3"/>
  <c r="AB938" i="3"/>
  <c r="AC276" i="3"/>
  <c r="AC937" i="3"/>
  <c r="AB276" i="3"/>
  <c r="AB937" i="3"/>
  <c r="AC269" i="3"/>
  <c r="AC936" i="3"/>
  <c r="AB269" i="3"/>
  <c r="AB936" i="3"/>
  <c r="AC262" i="3"/>
  <c r="AC935" i="3"/>
  <c r="AB262" i="3"/>
  <c r="AB935" i="3"/>
  <c r="AC255" i="3"/>
  <c r="AC934" i="3"/>
  <c r="AB255" i="3"/>
  <c r="AB934" i="3"/>
  <c r="AC248" i="3"/>
  <c r="AC933" i="3"/>
  <c r="AB248" i="3"/>
  <c r="AB933" i="3"/>
  <c r="AC241" i="3"/>
  <c r="AC932" i="3"/>
  <c r="AB241" i="3"/>
  <c r="AB932" i="3"/>
  <c r="AC236" i="3"/>
  <c r="AC931" i="3"/>
  <c r="AB236" i="3"/>
  <c r="AB931" i="3"/>
  <c r="AC233" i="3"/>
  <c r="AC831" i="3"/>
  <c r="AB233" i="3"/>
  <c r="AB831" i="3"/>
  <c r="AC230" i="3"/>
  <c r="AC830" i="3"/>
  <c r="AB230" i="3"/>
  <c r="AB830" i="3"/>
  <c r="AC226" i="3"/>
  <c r="AC918" i="3"/>
  <c r="AB226" i="3"/>
  <c r="AB918" i="3"/>
  <c r="AC223" i="3"/>
  <c r="AC917" i="3"/>
  <c r="AB223" i="3"/>
  <c r="AB917" i="3"/>
  <c r="AC220" i="3"/>
  <c r="AC916" i="3"/>
  <c r="AB220" i="3"/>
  <c r="AB916" i="3"/>
  <c r="AC217" i="3"/>
  <c r="AC929" i="3"/>
  <c r="AB217" i="3"/>
  <c r="AB929" i="3"/>
  <c r="AC213" i="3"/>
  <c r="AC928" i="3"/>
  <c r="AB213" i="3"/>
  <c r="AB928" i="3"/>
  <c r="AC210" i="3"/>
  <c r="AC927" i="3"/>
  <c r="AB210" i="3"/>
  <c r="AB927" i="3"/>
  <c r="AC207" i="3"/>
  <c r="AC926" i="3"/>
  <c r="AB207" i="3"/>
  <c r="AB926" i="3"/>
  <c r="AC204" i="3"/>
  <c r="AC925" i="3"/>
  <c r="AB204" i="3"/>
  <c r="AB925" i="3"/>
  <c r="AC200" i="3"/>
  <c r="AC924" i="3"/>
  <c r="AB200" i="3"/>
  <c r="AB924" i="3"/>
  <c r="AC197" i="3"/>
  <c r="AC923" i="3"/>
  <c r="AB197" i="3"/>
  <c r="AB923" i="3"/>
  <c r="AC194" i="3"/>
  <c r="AC922" i="3"/>
  <c r="AB194" i="3"/>
  <c r="AB922" i="3"/>
  <c r="AC189" i="3"/>
  <c r="AC921" i="3"/>
  <c r="AB189" i="3"/>
  <c r="AB921" i="3"/>
  <c r="AC186" i="3"/>
  <c r="AC920" i="3"/>
  <c r="AB186" i="3"/>
  <c r="AB920" i="3"/>
  <c r="AC177" i="3"/>
  <c r="AB177" i="3"/>
  <c r="AC171" i="3"/>
  <c r="AC915" i="3"/>
  <c r="AB171" i="3"/>
  <c r="AB915" i="3"/>
  <c r="AC163" i="3"/>
  <c r="AC914" i="3"/>
  <c r="AB163" i="3"/>
  <c r="AB914" i="3"/>
  <c r="AC160" i="3"/>
  <c r="AB160" i="3"/>
  <c r="AC154" i="3"/>
  <c r="AC913" i="3"/>
  <c r="AB154" i="3"/>
  <c r="AB913" i="3"/>
  <c r="AC151" i="3"/>
  <c r="AC167" i="3"/>
  <c r="AB151" i="3"/>
  <c r="AB166" i="3"/>
  <c r="AC143" i="3"/>
  <c r="AC912" i="3"/>
  <c r="AB143" i="3"/>
  <c r="AB912" i="3"/>
  <c r="AC135" i="3"/>
  <c r="AC911" i="3"/>
  <c r="AB135" i="3"/>
  <c r="AB911" i="3"/>
  <c r="AC132" i="3"/>
  <c r="AB132" i="3"/>
  <c r="AC126" i="3"/>
  <c r="AC910" i="3"/>
  <c r="AB126" i="3"/>
  <c r="AB910" i="3"/>
  <c r="AC123" i="3"/>
  <c r="AC138" i="3"/>
  <c r="AB123" i="3"/>
  <c r="AB139" i="3"/>
  <c r="AC115" i="3"/>
  <c r="AC909" i="3"/>
  <c r="AB115" i="3"/>
  <c r="AB909" i="3"/>
  <c r="AC107" i="3"/>
  <c r="AC908" i="3"/>
  <c r="AB107" i="3"/>
  <c r="AB908" i="3"/>
  <c r="AC99" i="3"/>
  <c r="AC907" i="3"/>
  <c r="AB99" i="3"/>
  <c r="AB907" i="3"/>
  <c r="AC104" i="3"/>
  <c r="AB104" i="3"/>
  <c r="AC88" i="3"/>
  <c r="AC906" i="3"/>
  <c r="AB88" i="3"/>
  <c r="AB906" i="3"/>
  <c r="AC80" i="3"/>
  <c r="AC905" i="3"/>
  <c r="AB80" i="3"/>
  <c r="AB905" i="3"/>
  <c r="AC77" i="3"/>
  <c r="AB77" i="3"/>
  <c r="AC72" i="3"/>
  <c r="AC904" i="3"/>
  <c r="AB72" i="3"/>
  <c r="AB904" i="3"/>
  <c r="AC69" i="3"/>
  <c r="AC83" i="3"/>
  <c r="AB69" i="3"/>
  <c r="AB84" i="3"/>
  <c r="AC201" i="3"/>
  <c r="AC190" i="3"/>
  <c r="AB190" i="3"/>
  <c r="AC41" i="3"/>
  <c r="AB41" i="3"/>
  <c r="AC40" i="3"/>
  <c r="AB40" i="3"/>
  <c r="AC39" i="3"/>
  <c r="AB39" i="3"/>
  <c r="AB38" i="3"/>
  <c r="AB36" i="3"/>
  <c r="AC27" i="3"/>
  <c r="AC9" i="3"/>
  <c r="AB9" i="3"/>
  <c r="AA1001" i="3"/>
  <c r="AA1000" i="3"/>
  <c r="AA999" i="3"/>
  <c r="AA996" i="3"/>
  <c r="AA38" i="3"/>
  <c r="AA995" i="3"/>
  <c r="AA34" i="3"/>
  <c r="AA72" i="3"/>
  <c r="AA904" i="3"/>
  <c r="AA790" i="3"/>
  <c r="AA781" i="3"/>
  <c r="AA770" i="3"/>
  <c r="AA982" i="3"/>
  <c r="AA765" i="3"/>
  <c r="AA981" i="3"/>
  <c r="AA975" i="3"/>
  <c r="AA27" i="3"/>
  <c r="AA973" i="3"/>
  <c r="AA979" i="3"/>
  <c r="AA737" i="3"/>
  <c r="AA970" i="3"/>
  <c r="AA732" i="3"/>
  <c r="AA972" i="3"/>
  <c r="AA727" i="3"/>
  <c r="AA983" i="3"/>
  <c r="AA724" i="3"/>
  <c r="AA969" i="3"/>
  <c r="AA701" i="3"/>
  <c r="AA898" i="3"/>
  <c r="AA696" i="3"/>
  <c r="AA897" i="3"/>
  <c r="AA691" i="3"/>
  <c r="AA896" i="3"/>
  <c r="AA686" i="3"/>
  <c r="AA894" i="3"/>
  <c r="AA681" i="3"/>
  <c r="AA893" i="3"/>
  <c r="AA676" i="3"/>
  <c r="AA892" i="3"/>
  <c r="AA673" i="3"/>
  <c r="AA891" i="3"/>
  <c r="AA670" i="3"/>
  <c r="AA890" i="3"/>
  <c r="AA667" i="3"/>
  <c r="AA889" i="3"/>
  <c r="AA664" i="3"/>
  <c r="AA857" i="3"/>
  <c r="AA856" i="3"/>
  <c r="AA855" i="3"/>
  <c r="AA854" i="3"/>
  <c r="AA991" i="3"/>
  <c r="AA623" i="3"/>
  <c r="AA617" i="3"/>
  <c r="AA611" i="3"/>
  <c r="AA599" i="3"/>
  <c r="AA592" i="3"/>
  <c r="AA574" i="3"/>
  <c r="AA568" i="3"/>
  <c r="AA562" i="3"/>
  <c r="AA556" i="3"/>
  <c r="AA550" i="3"/>
  <c r="AA544" i="3"/>
  <c r="AA532" i="3"/>
  <c r="AA526" i="3"/>
  <c r="AA514" i="3"/>
  <c r="AA508" i="3"/>
  <c r="AA502" i="3"/>
  <c r="AA498" i="3"/>
  <c r="AA489" i="3"/>
  <c r="AA484" i="3"/>
  <c r="AA480" i="3"/>
  <c r="AA471" i="3"/>
  <c r="AA466" i="3"/>
  <c r="AA462" i="3"/>
  <c r="AA457" i="3"/>
  <c r="AA453" i="3"/>
  <c r="AA852" i="3"/>
  <c r="AA963" i="3"/>
  <c r="AA441" i="3"/>
  <c r="AA851" i="3"/>
  <c r="AA962" i="3"/>
  <c r="AA431" i="3"/>
  <c r="AA426" i="3"/>
  <c r="AA960" i="3"/>
  <c r="AA422" i="3"/>
  <c r="AA959" i="3"/>
  <c r="AA418" i="3"/>
  <c r="AA958" i="3"/>
  <c r="AA415" i="3"/>
  <c r="AA957" i="3"/>
  <c r="AA412" i="3"/>
  <c r="AA956" i="3"/>
  <c r="AA409" i="3"/>
  <c r="AA955" i="3"/>
  <c r="AA406" i="3"/>
  <c r="AA954" i="3"/>
  <c r="AA403" i="3"/>
  <c r="AA953" i="3"/>
  <c r="AA400" i="3"/>
  <c r="AA952" i="3"/>
  <c r="AA397" i="3"/>
  <c r="AA951" i="3"/>
  <c r="AA394" i="3"/>
  <c r="AA950" i="3"/>
  <c r="AA389" i="3"/>
  <c r="AA949" i="3"/>
  <c r="AA385" i="3"/>
  <c r="AA379" i="3"/>
  <c r="AA948" i="3"/>
  <c r="AA375" i="3"/>
  <c r="AA368" i="3"/>
  <c r="AA947" i="3"/>
  <c r="AA357" i="3"/>
  <c r="AA946" i="3"/>
  <c r="AA353" i="3"/>
  <c r="AA347" i="3"/>
  <c r="AA945" i="3"/>
  <c r="AA343" i="3"/>
  <c r="AA337" i="3"/>
  <c r="AA944" i="3"/>
  <c r="AA333" i="3"/>
  <c r="AA327" i="3"/>
  <c r="AA943" i="3"/>
  <c r="AA323" i="3"/>
  <c r="AA317" i="3"/>
  <c r="AA942" i="3"/>
  <c r="AA313" i="3"/>
  <c r="AA307" i="3"/>
  <c r="AA941" i="3"/>
  <c r="AA303" i="3"/>
  <c r="AA297" i="3"/>
  <c r="AA940" i="3"/>
  <c r="AA290" i="3"/>
  <c r="AA939" i="3"/>
  <c r="AA283" i="3"/>
  <c r="AA938" i="3"/>
  <c r="AA276" i="3"/>
  <c r="AA937" i="3"/>
  <c r="AA269" i="3"/>
  <c r="AA936" i="3"/>
  <c r="AA262" i="3"/>
  <c r="AA935" i="3"/>
  <c r="AA255" i="3"/>
  <c r="AA934" i="3"/>
  <c r="AA248" i="3"/>
  <c r="AA933" i="3"/>
  <c r="AA241" i="3"/>
  <c r="AA932" i="3"/>
  <c r="AA236" i="3"/>
  <c r="AA931" i="3"/>
  <c r="AA233" i="3"/>
  <c r="AA831" i="3"/>
  <c r="AA230" i="3"/>
  <c r="AA830" i="3"/>
  <c r="AA226" i="3"/>
  <c r="AA918" i="3"/>
  <c r="AA223" i="3"/>
  <c r="AA917" i="3"/>
  <c r="AA220" i="3"/>
  <c r="AA916" i="3"/>
  <c r="AA217" i="3"/>
  <c r="AA929" i="3"/>
  <c r="AA213" i="3"/>
  <c r="AA928" i="3"/>
  <c r="AA210" i="3"/>
  <c r="AA927" i="3"/>
  <c r="AA207" i="3"/>
  <c r="AA926" i="3"/>
  <c r="AA204" i="3"/>
  <c r="AA925" i="3"/>
  <c r="AA200" i="3"/>
  <c r="AA924" i="3"/>
  <c r="AA197" i="3"/>
  <c r="AA923" i="3"/>
  <c r="AA194" i="3"/>
  <c r="AA922" i="3"/>
  <c r="AA189" i="3"/>
  <c r="AA921" i="3"/>
  <c r="AA186" i="3"/>
  <c r="AA920" i="3"/>
  <c r="AA177" i="3"/>
  <c r="AA171" i="3"/>
  <c r="AA915" i="3"/>
  <c r="AA163" i="3"/>
  <c r="AA914" i="3"/>
  <c r="AA160" i="3"/>
  <c r="AA154" i="3"/>
  <c r="AA913" i="3"/>
  <c r="AA151" i="3"/>
  <c r="AA143" i="3"/>
  <c r="AA912" i="3"/>
  <c r="AA135" i="3"/>
  <c r="AA911" i="3"/>
  <c r="AA132" i="3"/>
  <c r="AA126" i="3"/>
  <c r="AA910" i="3"/>
  <c r="AA123" i="3"/>
  <c r="AA115" i="3"/>
  <c r="AA909" i="3"/>
  <c r="AA107" i="3"/>
  <c r="AA908" i="3"/>
  <c r="AA99" i="3"/>
  <c r="AA907" i="3"/>
  <c r="AA88" i="3"/>
  <c r="AA906" i="3"/>
  <c r="AA80" i="3"/>
  <c r="AA905" i="3"/>
  <c r="AA77" i="3"/>
  <c r="AA69" i="3"/>
  <c r="AA190" i="3"/>
  <c r="AA41" i="3"/>
  <c r="AA40" i="3"/>
  <c r="AA39" i="3"/>
  <c r="AA37" i="3"/>
  <c r="AA36" i="3"/>
  <c r="AA9" i="3"/>
  <c r="Z1001" i="3"/>
  <c r="Z1000" i="3"/>
  <c r="Z999" i="3"/>
  <c r="Z996" i="3"/>
  <c r="Z38" i="3"/>
  <c r="Z995" i="3"/>
  <c r="Z37" i="3"/>
  <c r="Z36" i="3"/>
  <c r="Z34" i="3"/>
  <c r="Z790" i="3"/>
  <c r="Z781" i="3"/>
  <c r="Z770" i="3"/>
  <c r="Z982" i="3"/>
  <c r="Z765" i="3"/>
  <c r="Z981" i="3"/>
  <c r="Z975" i="3"/>
  <c r="Z27" i="3"/>
  <c r="Z973" i="3"/>
  <c r="Z979" i="3"/>
  <c r="Z737" i="3"/>
  <c r="Z970" i="3"/>
  <c r="Z732" i="3"/>
  <c r="Z972" i="3"/>
  <c r="Z727" i="3"/>
  <c r="Z983" i="3"/>
  <c r="Z724" i="3"/>
  <c r="Z969" i="3"/>
  <c r="Z701" i="3"/>
  <c r="Z898" i="3"/>
  <c r="Z696" i="3"/>
  <c r="Z897" i="3"/>
  <c r="Z691" i="3"/>
  <c r="Z896" i="3"/>
  <c r="Z686" i="3"/>
  <c r="Z894" i="3"/>
  <c r="Z681" i="3"/>
  <c r="Z893" i="3"/>
  <c r="Z676" i="3"/>
  <c r="Z892" i="3"/>
  <c r="Z673" i="3"/>
  <c r="Z891" i="3"/>
  <c r="Z670" i="3"/>
  <c r="Z890" i="3"/>
  <c r="Z667" i="3"/>
  <c r="Z889" i="3"/>
  <c r="Z664" i="3"/>
  <c r="Z857" i="3"/>
  <c r="Z856" i="3"/>
  <c r="Z855" i="3"/>
  <c r="Z854" i="3"/>
  <c r="Z991" i="3"/>
  <c r="Z623" i="3"/>
  <c r="Z617" i="3"/>
  <c r="Z611" i="3"/>
  <c r="Z599" i="3"/>
  <c r="Z592" i="3"/>
  <c r="Z574" i="3"/>
  <c r="Z568" i="3"/>
  <c r="Z562" i="3"/>
  <c r="Z556" i="3"/>
  <c r="Z550" i="3"/>
  <c r="Z544" i="3"/>
  <c r="Z532" i="3"/>
  <c r="Z526" i="3"/>
  <c r="Z514" i="3"/>
  <c r="Z508" i="3"/>
  <c r="Z502" i="3"/>
  <c r="Z498" i="3"/>
  <c r="Z489" i="3"/>
  <c r="Z493" i="3"/>
  <c r="Z484" i="3"/>
  <c r="Z480" i="3"/>
  <c r="Z471" i="3"/>
  <c r="Z475" i="3"/>
  <c r="Z466" i="3"/>
  <c r="Z462" i="3"/>
  <c r="Z457" i="3"/>
  <c r="Z453" i="3"/>
  <c r="Z852" i="3"/>
  <c r="Z963" i="3"/>
  <c r="Z441" i="3"/>
  <c r="Z851" i="3"/>
  <c r="Z962" i="3"/>
  <c r="Z431" i="3"/>
  <c r="Z426" i="3"/>
  <c r="Z960" i="3"/>
  <c r="Z422" i="3"/>
  <c r="Z959" i="3"/>
  <c r="Z418" i="3"/>
  <c r="Z958" i="3"/>
  <c r="Z415" i="3"/>
  <c r="Z957" i="3"/>
  <c r="Z412" i="3"/>
  <c r="Z956" i="3"/>
  <c r="Z409" i="3"/>
  <c r="Z955" i="3"/>
  <c r="Z406" i="3"/>
  <c r="Z954" i="3"/>
  <c r="Z403" i="3"/>
  <c r="Z953" i="3"/>
  <c r="Z400" i="3"/>
  <c r="Z952" i="3"/>
  <c r="Z397" i="3"/>
  <c r="Z951" i="3"/>
  <c r="Z394" i="3"/>
  <c r="Z950" i="3"/>
  <c r="Z389" i="3"/>
  <c r="Z949" i="3"/>
  <c r="Z385" i="3"/>
  <c r="Z379" i="3"/>
  <c r="Z948" i="3"/>
  <c r="Z375" i="3"/>
  <c r="Z368" i="3"/>
  <c r="Z947" i="3"/>
  <c r="Z364" i="3"/>
  <c r="Z357" i="3"/>
  <c r="Z946" i="3"/>
  <c r="Z353" i="3"/>
  <c r="Z347" i="3"/>
  <c r="Z945" i="3"/>
  <c r="Z343" i="3"/>
  <c r="Z337" i="3"/>
  <c r="Z944" i="3"/>
  <c r="Z333" i="3"/>
  <c r="Z327" i="3"/>
  <c r="Z943" i="3"/>
  <c r="Z323" i="3"/>
  <c r="Z317" i="3"/>
  <c r="Z942" i="3"/>
  <c r="Z313" i="3"/>
  <c r="Z307" i="3"/>
  <c r="Z941" i="3"/>
  <c r="Z303" i="3"/>
  <c r="Z297" i="3"/>
  <c r="Z940" i="3"/>
  <c r="Z290" i="3"/>
  <c r="Z939" i="3"/>
  <c r="Z283" i="3"/>
  <c r="Z938" i="3"/>
  <c r="Z276" i="3"/>
  <c r="Z937" i="3"/>
  <c r="Z269" i="3"/>
  <c r="Z936" i="3"/>
  <c r="Z262" i="3"/>
  <c r="Z935" i="3"/>
  <c r="Z255" i="3"/>
  <c r="Z934" i="3"/>
  <c r="Z248" i="3"/>
  <c r="Z933" i="3"/>
  <c r="Z241" i="3"/>
  <c r="Z932" i="3"/>
  <c r="Z236" i="3"/>
  <c r="Z931" i="3"/>
  <c r="Z233" i="3"/>
  <c r="Z831" i="3"/>
  <c r="Z230" i="3"/>
  <c r="Z830" i="3"/>
  <c r="Z226" i="3"/>
  <c r="Z918" i="3"/>
  <c r="Z223" i="3"/>
  <c r="Z917" i="3"/>
  <c r="Z220" i="3"/>
  <c r="Z916" i="3"/>
  <c r="Z217" i="3"/>
  <c r="Z929" i="3"/>
  <c r="Z213" i="3"/>
  <c r="Z928" i="3"/>
  <c r="Z210" i="3"/>
  <c r="Z927" i="3"/>
  <c r="Z207" i="3"/>
  <c r="Z926" i="3"/>
  <c r="Z204" i="3"/>
  <c r="Z925" i="3"/>
  <c r="Z200" i="3"/>
  <c r="Z924" i="3"/>
  <c r="Z197" i="3"/>
  <c r="Z923" i="3"/>
  <c r="Z194" i="3"/>
  <c r="Z922" i="3"/>
  <c r="Z189" i="3"/>
  <c r="Z921" i="3"/>
  <c r="Z186" i="3"/>
  <c r="Z920" i="3"/>
  <c r="Z177" i="3"/>
  <c r="Z171" i="3"/>
  <c r="Z915" i="3"/>
  <c r="Z163" i="3"/>
  <c r="Z914" i="3"/>
  <c r="Z160" i="3"/>
  <c r="Z154" i="3"/>
  <c r="Z913" i="3"/>
  <c r="Z151" i="3"/>
  <c r="Z143" i="3"/>
  <c r="Z912" i="3"/>
  <c r="Z135" i="3"/>
  <c r="Z911" i="3"/>
  <c r="Z132" i="3"/>
  <c r="Z126" i="3"/>
  <c r="Z910" i="3"/>
  <c r="Z123" i="3"/>
  <c r="Z115" i="3"/>
  <c r="Z909" i="3"/>
  <c r="Z107" i="3"/>
  <c r="Z908" i="3"/>
  <c r="Z99" i="3"/>
  <c r="Z907" i="3"/>
  <c r="Z104" i="3"/>
  <c r="Z88" i="3"/>
  <c r="Z906" i="3"/>
  <c r="Z80" i="3"/>
  <c r="Z905" i="3"/>
  <c r="Z77" i="3"/>
  <c r="Z72" i="3"/>
  <c r="Z904" i="3"/>
  <c r="Z69" i="3"/>
  <c r="Z201" i="3"/>
  <c r="Z190" i="3"/>
  <c r="Z41" i="3"/>
  <c r="Z40" i="3"/>
  <c r="Z39" i="3"/>
  <c r="Z9" i="3"/>
  <c r="FA111" i="12"/>
  <c r="EZ111" i="12"/>
  <c r="EY111" i="12"/>
  <c r="EX111" i="12"/>
  <c r="EW111" i="12"/>
  <c r="EV111" i="12"/>
  <c r="EU111" i="12"/>
  <c r="ET111" i="12"/>
  <c r="ES111" i="12"/>
  <c r="ER111" i="12"/>
  <c r="EQ111" i="12"/>
  <c r="EP111" i="12"/>
  <c r="FA110" i="12"/>
  <c r="EZ110" i="12"/>
  <c r="EY110" i="12"/>
  <c r="EX110" i="12"/>
  <c r="EW110" i="12"/>
  <c r="EV110" i="12"/>
  <c r="EU110" i="12"/>
  <c r="ET110" i="12"/>
  <c r="ES110" i="12"/>
  <c r="ER110" i="12"/>
  <c r="EQ110" i="12"/>
  <c r="EP110" i="12"/>
  <c r="FA109" i="12"/>
  <c r="EZ109" i="12"/>
  <c r="EY109" i="12"/>
  <c r="EX109" i="12"/>
  <c r="EW109" i="12"/>
  <c r="EV109" i="12"/>
  <c r="EU109" i="12"/>
  <c r="ET109" i="12"/>
  <c r="ES109" i="12"/>
  <c r="ER109" i="12"/>
  <c r="EQ109" i="12"/>
  <c r="EP109" i="12"/>
  <c r="FA108" i="12"/>
  <c r="EZ108" i="12"/>
  <c r="EY108" i="12"/>
  <c r="EX108" i="12"/>
  <c r="EW108" i="12"/>
  <c r="EV108" i="12"/>
  <c r="EU108" i="12"/>
  <c r="ET108" i="12"/>
  <c r="ES108" i="12"/>
  <c r="ER108" i="12"/>
  <c r="EQ108" i="12"/>
  <c r="EP108" i="12"/>
  <c r="FA107" i="12"/>
  <c r="EZ107" i="12"/>
  <c r="EY107" i="12"/>
  <c r="EX107" i="12"/>
  <c r="EW107" i="12"/>
  <c r="EV107" i="12"/>
  <c r="EU107" i="12"/>
  <c r="ET107" i="12"/>
  <c r="ES107" i="12"/>
  <c r="ER107" i="12"/>
  <c r="EQ107" i="12"/>
  <c r="EP107" i="12"/>
  <c r="FA106" i="12"/>
  <c r="EZ106" i="12"/>
  <c r="EY106" i="12"/>
  <c r="EX106" i="12"/>
  <c r="EW106" i="12"/>
  <c r="EV106" i="12"/>
  <c r="EU106" i="12"/>
  <c r="ET106" i="12"/>
  <c r="ES106" i="12"/>
  <c r="ER106" i="12"/>
  <c r="EQ106" i="12"/>
  <c r="EP106" i="12"/>
  <c r="FA105" i="12"/>
  <c r="EZ105" i="12"/>
  <c r="EY105" i="12"/>
  <c r="EX105" i="12"/>
  <c r="EW105" i="12"/>
  <c r="EV105" i="12"/>
  <c r="EU105" i="12"/>
  <c r="ET105" i="12"/>
  <c r="ES105" i="12"/>
  <c r="ER105" i="12"/>
  <c r="EQ105" i="12"/>
  <c r="EP105" i="12"/>
  <c r="FA104" i="12"/>
  <c r="EZ104" i="12"/>
  <c r="EY104" i="12"/>
  <c r="EX104" i="12"/>
  <c r="EW104" i="12"/>
  <c r="EV104" i="12"/>
  <c r="EU104" i="12"/>
  <c r="ET104" i="12"/>
  <c r="ES104" i="12"/>
  <c r="ER104" i="12"/>
  <c r="EQ104" i="12"/>
  <c r="EP104" i="12"/>
  <c r="FA103" i="12"/>
  <c r="EZ103" i="12"/>
  <c r="EY103" i="12"/>
  <c r="EX103" i="12"/>
  <c r="EW103" i="12"/>
  <c r="EV103" i="12"/>
  <c r="EU103" i="12"/>
  <c r="ET103" i="12"/>
  <c r="ES103" i="12"/>
  <c r="ER103" i="12"/>
  <c r="EQ103" i="12"/>
  <c r="EP103" i="12"/>
  <c r="FA102" i="12"/>
  <c r="EZ102" i="12"/>
  <c r="EY102" i="12"/>
  <c r="EX102" i="12"/>
  <c r="EW102" i="12"/>
  <c r="EV102" i="12"/>
  <c r="EU102" i="12"/>
  <c r="ET102" i="12"/>
  <c r="ES102" i="12"/>
  <c r="ER102" i="12"/>
  <c r="EQ102" i="12"/>
  <c r="EP102" i="12"/>
  <c r="FA101" i="12"/>
  <c r="EZ101" i="12"/>
  <c r="EY101" i="12"/>
  <c r="EX101" i="12"/>
  <c r="EW101" i="12"/>
  <c r="EV101" i="12"/>
  <c r="EU101" i="12"/>
  <c r="ET101" i="12"/>
  <c r="ES101" i="12"/>
  <c r="ER101" i="12"/>
  <c r="EQ101" i="12"/>
  <c r="EP101" i="12"/>
  <c r="FA100" i="12"/>
  <c r="EZ100" i="12"/>
  <c r="EY100" i="12"/>
  <c r="EX100" i="12"/>
  <c r="EW100" i="12"/>
  <c r="EV100" i="12"/>
  <c r="EU100" i="12"/>
  <c r="ET100" i="12"/>
  <c r="ES100" i="12"/>
  <c r="ER100" i="12"/>
  <c r="EQ100" i="12"/>
  <c r="EP100" i="12"/>
  <c r="FA99" i="12"/>
  <c r="EZ99" i="12"/>
  <c r="EY99" i="12"/>
  <c r="EX99" i="12"/>
  <c r="EW99" i="12"/>
  <c r="EV99" i="12"/>
  <c r="EU99" i="12"/>
  <c r="ET99" i="12"/>
  <c r="ES99" i="12"/>
  <c r="ER99" i="12"/>
  <c r="EQ99" i="12"/>
  <c r="EP99" i="12"/>
  <c r="FA98" i="12"/>
  <c r="EZ98" i="12"/>
  <c r="EY98" i="12"/>
  <c r="EX98" i="12"/>
  <c r="EW98" i="12"/>
  <c r="EV98" i="12"/>
  <c r="EU98" i="12"/>
  <c r="ET98" i="12"/>
  <c r="ES98" i="12"/>
  <c r="ER98" i="12"/>
  <c r="EQ98" i="12"/>
  <c r="EP98" i="12"/>
  <c r="FA97" i="12"/>
  <c r="EZ97" i="12"/>
  <c r="EY97" i="12"/>
  <c r="EX97" i="12"/>
  <c r="EW97" i="12"/>
  <c r="EV97" i="12"/>
  <c r="EU97" i="12"/>
  <c r="ET97" i="12"/>
  <c r="ES97" i="12"/>
  <c r="ER97" i="12"/>
  <c r="EQ97" i="12"/>
  <c r="EP97" i="12"/>
  <c r="FA96" i="12"/>
  <c r="EZ96" i="12"/>
  <c r="EY96" i="12"/>
  <c r="EX96" i="12"/>
  <c r="EW96" i="12"/>
  <c r="EV96" i="12"/>
  <c r="EU96" i="12"/>
  <c r="ET96" i="12"/>
  <c r="ES96" i="12"/>
  <c r="ER96" i="12"/>
  <c r="EQ96" i="12"/>
  <c r="EP96" i="12"/>
  <c r="FA95" i="12"/>
  <c r="EZ95" i="12"/>
  <c r="EY95" i="12"/>
  <c r="EX95" i="12"/>
  <c r="EW95" i="12"/>
  <c r="EV95" i="12"/>
  <c r="EU95" i="12"/>
  <c r="ET95" i="12"/>
  <c r="ES95" i="12"/>
  <c r="ER95" i="12"/>
  <c r="EQ95" i="12"/>
  <c r="EP95" i="12"/>
  <c r="FA94" i="12"/>
  <c r="EZ94" i="12"/>
  <c r="EY94" i="12"/>
  <c r="EX94" i="12"/>
  <c r="EW94" i="12"/>
  <c r="EV94" i="12"/>
  <c r="EU94" i="12"/>
  <c r="ET94" i="12"/>
  <c r="ES94" i="12"/>
  <c r="ER94" i="12"/>
  <c r="EQ94" i="12"/>
  <c r="EP94" i="12"/>
  <c r="FA93" i="12"/>
  <c r="EZ93" i="12"/>
  <c r="EY93" i="12"/>
  <c r="EX93" i="12"/>
  <c r="EW93" i="12"/>
  <c r="EV93" i="12"/>
  <c r="EU93" i="12"/>
  <c r="ET93" i="12"/>
  <c r="ES93" i="12"/>
  <c r="ER93" i="12"/>
  <c r="EQ93" i="12"/>
  <c r="EP93" i="12"/>
  <c r="FA92" i="12"/>
  <c r="EZ92" i="12"/>
  <c r="EY92" i="12"/>
  <c r="EX92" i="12"/>
  <c r="EW92" i="12"/>
  <c r="EV92" i="12"/>
  <c r="EU92" i="12"/>
  <c r="ET92" i="12"/>
  <c r="ES92" i="12"/>
  <c r="ER92" i="12"/>
  <c r="EQ92" i="12"/>
  <c r="EP92" i="12"/>
  <c r="FA90" i="12"/>
  <c r="EZ90" i="12"/>
  <c r="EY90" i="12"/>
  <c r="EX90" i="12"/>
  <c r="EW90" i="12"/>
  <c r="EV90" i="12"/>
  <c r="EU90" i="12"/>
  <c r="ET90" i="12"/>
  <c r="ES90" i="12"/>
  <c r="ER90" i="12"/>
  <c r="EQ90" i="12"/>
  <c r="EP90" i="12"/>
  <c r="FA89" i="12"/>
  <c r="EZ89" i="12"/>
  <c r="EY89" i="12"/>
  <c r="EX89" i="12"/>
  <c r="EW89" i="12"/>
  <c r="EV89" i="12"/>
  <c r="EU89" i="12"/>
  <c r="ET89" i="12"/>
  <c r="ES89" i="12"/>
  <c r="ER89" i="12"/>
  <c r="EQ89" i="12"/>
  <c r="EP89" i="12"/>
  <c r="FA88" i="12"/>
  <c r="EZ88" i="12"/>
  <c r="EY88" i="12"/>
  <c r="EX88" i="12"/>
  <c r="EW88" i="12"/>
  <c r="EV88" i="12"/>
  <c r="EU88" i="12"/>
  <c r="ET88" i="12"/>
  <c r="ES88" i="12"/>
  <c r="ER88" i="12"/>
  <c r="EQ88" i="12"/>
  <c r="EP88" i="12"/>
  <c r="FA87" i="12"/>
  <c r="EZ87" i="12"/>
  <c r="EY87" i="12"/>
  <c r="EX87" i="12"/>
  <c r="EW87" i="12"/>
  <c r="EV87" i="12"/>
  <c r="EU87" i="12"/>
  <c r="ET87" i="12"/>
  <c r="ES87" i="12"/>
  <c r="ER87" i="12"/>
  <c r="EQ87" i="12"/>
  <c r="EP87" i="12"/>
  <c r="FA86" i="12"/>
  <c r="EZ86" i="12"/>
  <c r="EY86" i="12"/>
  <c r="EX86" i="12"/>
  <c r="EW86" i="12"/>
  <c r="EV86" i="12"/>
  <c r="EU86" i="12"/>
  <c r="ET86" i="12"/>
  <c r="ES86" i="12"/>
  <c r="ER86" i="12"/>
  <c r="EQ86" i="12"/>
  <c r="EP86" i="12"/>
  <c r="FA85" i="12"/>
  <c r="EZ85" i="12"/>
  <c r="EY85" i="12"/>
  <c r="EX85" i="12"/>
  <c r="EW85" i="12"/>
  <c r="EV85" i="12"/>
  <c r="EU85" i="12"/>
  <c r="ET85" i="12"/>
  <c r="ES85" i="12"/>
  <c r="ER85" i="12"/>
  <c r="EQ85" i="12"/>
  <c r="EP85" i="12"/>
  <c r="FA84" i="12"/>
  <c r="EZ84" i="12"/>
  <c r="EY84" i="12"/>
  <c r="EX84" i="12"/>
  <c r="EW84" i="12"/>
  <c r="EV84" i="12"/>
  <c r="EU84" i="12"/>
  <c r="ET84" i="12"/>
  <c r="ES84" i="12"/>
  <c r="ER84" i="12"/>
  <c r="EQ84" i="12"/>
  <c r="EP84" i="12"/>
  <c r="FA83" i="12"/>
  <c r="EZ83" i="12"/>
  <c r="EY83" i="12"/>
  <c r="EX83" i="12"/>
  <c r="EW83" i="12"/>
  <c r="EV83" i="12"/>
  <c r="EU83" i="12"/>
  <c r="ET83" i="12"/>
  <c r="ES83" i="12"/>
  <c r="ER83" i="12"/>
  <c r="EQ83" i="12"/>
  <c r="EP83" i="12"/>
  <c r="FA81" i="12"/>
  <c r="EZ81" i="12"/>
  <c r="EY81" i="12"/>
  <c r="EX81" i="12"/>
  <c r="EW81" i="12"/>
  <c r="EV81" i="12"/>
  <c r="EU81" i="12"/>
  <c r="ET81" i="12"/>
  <c r="ES81" i="12"/>
  <c r="ER81" i="12"/>
  <c r="EQ81" i="12"/>
  <c r="EP81" i="12"/>
  <c r="FA80" i="12"/>
  <c r="EZ80" i="12"/>
  <c r="EY80" i="12"/>
  <c r="EX80" i="12"/>
  <c r="EW80" i="12"/>
  <c r="EV80" i="12"/>
  <c r="EU80" i="12"/>
  <c r="ET80" i="12"/>
  <c r="ES80" i="12"/>
  <c r="ER80" i="12"/>
  <c r="EQ80" i="12"/>
  <c r="EP80" i="12"/>
  <c r="FA79" i="12"/>
  <c r="EZ79" i="12"/>
  <c r="EY79" i="12"/>
  <c r="EX79" i="12"/>
  <c r="EW79" i="12"/>
  <c r="EV79" i="12"/>
  <c r="EU79" i="12"/>
  <c r="ET79" i="12"/>
  <c r="ES79" i="12"/>
  <c r="ER79" i="12"/>
  <c r="EQ79" i="12"/>
  <c r="EP79" i="12"/>
  <c r="FA78" i="12"/>
  <c r="EZ78" i="12"/>
  <c r="EY78" i="12"/>
  <c r="EX78" i="12"/>
  <c r="EW78" i="12"/>
  <c r="EV78" i="12"/>
  <c r="EU78" i="12"/>
  <c r="ET78" i="12"/>
  <c r="ES78" i="12"/>
  <c r="ER78" i="12"/>
  <c r="EQ78" i="12"/>
  <c r="EP78" i="12"/>
  <c r="FA76" i="12"/>
  <c r="EZ76" i="12"/>
  <c r="EY76" i="12"/>
  <c r="EX76" i="12"/>
  <c r="EW76" i="12"/>
  <c r="EV76" i="12"/>
  <c r="EU76" i="12"/>
  <c r="ET76" i="12"/>
  <c r="ES76" i="12"/>
  <c r="ER76" i="12"/>
  <c r="EQ76" i="12"/>
  <c r="EP76" i="12"/>
  <c r="FA75" i="12"/>
  <c r="EZ75" i="12"/>
  <c r="EY75" i="12"/>
  <c r="EX75" i="12"/>
  <c r="EW75" i="12"/>
  <c r="EV75" i="12"/>
  <c r="EU75" i="12"/>
  <c r="ET75" i="12"/>
  <c r="ES75" i="12"/>
  <c r="ER75" i="12"/>
  <c r="EQ75" i="12"/>
  <c r="EP75" i="12"/>
  <c r="FA74" i="12"/>
  <c r="EZ74" i="12"/>
  <c r="EY74" i="12"/>
  <c r="EX74" i="12"/>
  <c r="EW74" i="12"/>
  <c r="EV74" i="12"/>
  <c r="EU74" i="12"/>
  <c r="ET74" i="12"/>
  <c r="ES74" i="12"/>
  <c r="ER74" i="12"/>
  <c r="EQ74" i="12"/>
  <c r="EP74" i="12"/>
  <c r="FA73" i="12"/>
  <c r="EZ73" i="12"/>
  <c r="EY73" i="12"/>
  <c r="EX73" i="12"/>
  <c r="EW73" i="12"/>
  <c r="EV73" i="12"/>
  <c r="EU73" i="12"/>
  <c r="ET73" i="12"/>
  <c r="ES73" i="12"/>
  <c r="ER73" i="12"/>
  <c r="EQ73" i="12"/>
  <c r="EP73" i="12"/>
  <c r="FA71" i="12"/>
  <c r="EZ71" i="12"/>
  <c r="EY71" i="12"/>
  <c r="EX71" i="12"/>
  <c r="EW71" i="12"/>
  <c r="EV71" i="12"/>
  <c r="EU71" i="12"/>
  <c r="ET71" i="12"/>
  <c r="ES71" i="12"/>
  <c r="ER71" i="12"/>
  <c r="EQ71" i="12"/>
  <c r="EP71" i="12"/>
  <c r="FA70" i="12"/>
  <c r="EZ70" i="12"/>
  <c r="EY70" i="12"/>
  <c r="EX70" i="12"/>
  <c r="EW70" i="12"/>
  <c r="EV70" i="12"/>
  <c r="EU70" i="12"/>
  <c r="ET70" i="12"/>
  <c r="ES70" i="12"/>
  <c r="ER70" i="12"/>
  <c r="EQ70" i="12"/>
  <c r="EP70" i="12"/>
  <c r="FA69" i="12"/>
  <c r="EZ69" i="12"/>
  <c r="EY69" i="12"/>
  <c r="EX69" i="12"/>
  <c r="EW69" i="12"/>
  <c r="EV69" i="12"/>
  <c r="EU69" i="12"/>
  <c r="ET69" i="12"/>
  <c r="ES69" i="12"/>
  <c r="ER69" i="12"/>
  <c r="EQ69" i="12"/>
  <c r="EP69" i="12"/>
  <c r="FA68" i="12"/>
  <c r="EZ68" i="12"/>
  <c r="EY68" i="12"/>
  <c r="EX68" i="12"/>
  <c r="EW68" i="12"/>
  <c r="EV68" i="12"/>
  <c r="EU68" i="12"/>
  <c r="ET68" i="12"/>
  <c r="ES68" i="12"/>
  <c r="ER68" i="12"/>
  <c r="EQ68" i="12"/>
  <c r="EP68" i="12"/>
  <c r="FA66" i="12"/>
  <c r="EZ66" i="12"/>
  <c r="EY66" i="12"/>
  <c r="EX66" i="12"/>
  <c r="EW66" i="12"/>
  <c r="EV66" i="12"/>
  <c r="EU66" i="12"/>
  <c r="ET66" i="12"/>
  <c r="ES66" i="12"/>
  <c r="ER66" i="12"/>
  <c r="EQ66" i="12"/>
  <c r="EP66" i="12"/>
  <c r="FA65" i="12"/>
  <c r="EZ65" i="12"/>
  <c r="EY65" i="12"/>
  <c r="EX65" i="12"/>
  <c r="EW65" i="12"/>
  <c r="EV65" i="12"/>
  <c r="EU65" i="12"/>
  <c r="ET65" i="12"/>
  <c r="ES65" i="12"/>
  <c r="ER65" i="12"/>
  <c r="EQ65" i="12"/>
  <c r="EP65" i="12"/>
  <c r="FA64" i="12"/>
  <c r="EZ64" i="12"/>
  <c r="EY64" i="12"/>
  <c r="EX64" i="12"/>
  <c r="EW64" i="12"/>
  <c r="EV64" i="12"/>
  <c r="EU64" i="12"/>
  <c r="ET64" i="12"/>
  <c r="ES64" i="12"/>
  <c r="ER64" i="12"/>
  <c r="EQ64" i="12"/>
  <c r="EP64" i="12"/>
  <c r="FA63" i="12"/>
  <c r="EZ63" i="12"/>
  <c r="EY63" i="12"/>
  <c r="EX63" i="12"/>
  <c r="EW63" i="12"/>
  <c r="EV63" i="12"/>
  <c r="EU63" i="12"/>
  <c r="ET63" i="12"/>
  <c r="ES63" i="12"/>
  <c r="ER63" i="12"/>
  <c r="EQ63" i="12"/>
  <c r="EP63" i="12"/>
  <c r="FA62" i="12"/>
  <c r="EZ62" i="12"/>
  <c r="EY62" i="12"/>
  <c r="EX62" i="12"/>
  <c r="EW62" i="12"/>
  <c r="EV62" i="12"/>
  <c r="EU62" i="12"/>
  <c r="ET62" i="12"/>
  <c r="ES62" i="12"/>
  <c r="ER62" i="12"/>
  <c r="EQ62" i="12"/>
  <c r="EP62" i="12"/>
  <c r="FA60" i="12"/>
  <c r="EZ60" i="12"/>
  <c r="EY60" i="12"/>
  <c r="EX60" i="12"/>
  <c r="EW60" i="12"/>
  <c r="EV60" i="12"/>
  <c r="EU60" i="12"/>
  <c r="ET60" i="12"/>
  <c r="ES60" i="12"/>
  <c r="ER60" i="12"/>
  <c r="EQ60" i="12"/>
  <c r="EP60" i="12"/>
  <c r="FA59" i="12"/>
  <c r="EZ59" i="12"/>
  <c r="EY59" i="12"/>
  <c r="EX59" i="12"/>
  <c r="EW59" i="12"/>
  <c r="EV59" i="12"/>
  <c r="EU59" i="12"/>
  <c r="ET59" i="12"/>
  <c r="ES59" i="12"/>
  <c r="ER59" i="12"/>
  <c r="EQ59" i="12"/>
  <c r="EP59" i="12"/>
  <c r="FA58" i="12"/>
  <c r="EZ58" i="12"/>
  <c r="EY58" i="12"/>
  <c r="EX58" i="12"/>
  <c r="EW58" i="12"/>
  <c r="EV58" i="12"/>
  <c r="EU58" i="12"/>
  <c r="ET58" i="12"/>
  <c r="ES58" i="12"/>
  <c r="ER58" i="12"/>
  <c r="EQ58" i="12"/>
  <c r="EP58" i="12"/>
  <c r="FA57" i="12"/>
  <c r="EZ57" i="12"/>
  <c r="EY57" i="12"/>
  <c r="EX57" i="12"/>
  <c r="EW57" i="12"/>
  <c r="EV57" i="12"/>
  <c r="EU57" i="12"/>
  <c r="ET57" i="12"/>
  <c r="ES57" i="12"/>
  <c r="ER57" i="12"/>
  <c r="EQ57" i="12"/>
  <c r="EP57" i="12"/>
  <c r="FA56" i="12"/>
  <c r="EZ56" i="12"/>
  <c r="EY56" i="12"/>
  <c r="EX56" i="12"/>
  <c r="EW56" i="12"/>
  <c r="EV56" i="12"/>
  <c r="EU56" i="12"/>
  <c r="ET56" i="12"/>
  <c r="ES56" i="12"/>
  <c r="ER56" i="12"/>
  <c r="EQ56" i="12"/>
  <c r="EP56" i="12"/>
  <c r="FA54" i="12"/>
  <c r="EZ54" i="12"/>
  <c r="EY54" i="12"/>
  <c r="EX54" i="12"/>
  <c r="EW54" i="12"/>
  <c r="EV54" i="12"/>
  <c r="EU54" i="12"/>
  <c r="ET54" i="12"/>
  <c r="ES54" i="12"/>
  <c r="ER54" i="12"/>
  <c r="EQ54" i="12"/>
  <c r="EP54" i="12"/>
  <c r="FA53" i="12"/>
  <c r="EZ53" i="12"/>
  <c r="EY53" i="12"/>
  <c r="EX53" i="12"/>
  <c r="EW53" i="12"/>
  <c r="EV53" i="12"/>
  <c r="EU53" i="12"/>
  <c r="ET53" i="12"/>
  <c r="ES53" i="12"/>
  <c r="ER53" i="12"/>
  <c r="EQ53" i="12"/>
  <c r="EP53" i="12"/>
  <c r="FA52" i="12"/>
  <c r="EZ52" i="12"/>
  <c r="EY52" i="12"/>
  <c r="EX52" i="12"/>
  <c r="EW52" i="12"/>
  <c r="EV52" i="12"/>
  <c r="EU52" i="12"/>
  <c r="ET52" i="12"/>
  <c r="ES52" i="12"/>
  <c r="ER52" i="12"/>
  <c r="EQ52" i="12"/>
  <c r="EP52" i="12"/>
  <c r="FA51" i="12"/>
  <c r="EZ51" i="12"/>
  <c r="EY51" i="12"/>
  <c r="EX51" i="12"/>
  <c r="EW51" i="12"/>
  <c r="EV51" i="12"/>
  <c r="EU51" i="12"/>
  <c r="ET51" i="12"/>
  <c r="ES51" i="12"/>
  <c r="ER51" i="12"/>
  <c r="EQ51" i="12"/>
  <c r="EP51" i="12"/>
  <c r="FA50" i="12"/>
  <c r="EZ50" i="12"/>
  <c r="EY50" i="12"/>
  <c r="EX50" i="12"/>
  <c r="EW50" i="12"/>
  <c r="EV50" i="12"/>
  <c r="EU50" i="12"/>
  <c r="ET50" i="12"/>
  <c r="ES50" i="12"/>
  <c r="ER50" i="12"/>
  <c r="EQ50" i="12"/>
  <c r="EP50" i="12"/>
  <c r="FA48" i="12"/>
  <c r="EZ48" i="12"/>
  <c r="EY48" i="12"/>
  <c r="EX48" i="12"/>
  <c r="EW48" i="12"/>
  <c r="EV48" i="12"/>
  <c r="EU48" i="12"/>
  <c r="ET48" i="12"/>
  <c r="ES48" i="12"/>
  <c r="ER48" i="12"/>
  <c r="EQ48" i="12"/>
  <c r="EP48" i="12"/>
  <c r="FA47" i="12"/>
  <c r="EZ47" i="12"/>
  <c r="EY47" i="12"/>
  <c r="EX47" i="12"/>
  <c r="EW47" i="12"/>
  <c r="EV47" i="12"/>
  <c r="EU47" i="12"/>
  <c r="ET47" i="12"/>
  <c r="ES47" i="12"/>
  <c r="ER47" i="12"/>
  <c r="EQ47" i="12"/>
  <c r="EP47" i="12"/>
  <c r="FA46" i="12"/>
  <c r="EZ46" i="12"/>
  <c r="EY46" i="12"/>
  <c r="EX46" i="12"/>
  <c r="EW46" i="12"/>
  <c r="EV46" i="12"/>
  <c r="EU46" i="12"/>
  <c r="ET46" i="12"/>
  <c r="ES46" i="12"/>
  <c r="ER46" i="12"/>
  <c r="EQ46" i="12"/>
  <c r="EP46" i="12"/>
  <c r="FA45" i="12"/>
  <c r="EZ45" i="12"/>
  <c r="EY45" i="12"/>
  <c r="EX45" i="12"/>
  <c r="EW45" i="12"/>
  <c r="EV45" i="12"/>
  <c r="EU45" i="12"/>
  <c r="ET45" i="12"/>
  <c r="ES45" i="12"/>
  <c r="ER45" i="12"/>
  <c r="EQ45" i="12"/>
  <c r="EP45" i="12"/>
  <c r="FA44" i="12"/>
  <c r="EZ44" i="12"/>
  <c r="EY44" i="12"/>
  <c r="EX44" i="12"/>
  <c r="EW44" i="12"/>
  <c r="EV44" i="12"/>
  <c r="EU44" i="12"/>
  <c r="ET44" i="12"/>
  <c r="ES44" i="12"/>
  <c r="ER44" i="12"/>
  <c r="EQ44" i="12"/>
  <c r="EP44" i="12"/>
  <c r="FA42" i="12"/>
  <c r="EZ42" i="12"/>
  <c r="EY42" i="12"/>
  <c r="EX42" i="12"/>
  <c r="EW42" i="12"/>
  <c r="EV42" i="12"/>
  <c r="EU42" i="12"/>
  <c r="ET42" i="12"/>
  <c r="ES42" i="12"/>
  <c r="ER42" i="12"/>
  <c r="EQ42" i="12"/>
  <c r="EP42" i="12"/>
  <c r="FA41" i="12"/>
  <c r="EZ41" i="12"/>
  <c r="EY41" i="12"/>
  <c r="EX41" i="12"/>
  <c r="EW41" i="12"/>
  <c r="EV41" i="12"/>
  <c r="EU41" i="12"/>
  <c r="ET41" i="12"/>
  <c r="ES41" i="12"/>
  <c r="ER41" i="12"/>
  <c r="EQ41" i="12"/>
  <c r="EP41" i="12"/>
  <c r="FA40" i="12"/>
  <c r="EZ40" i="12"/>
  <c r="EY40" i="12"/>
  <c r="EX40" i="12"/>
  <c r="EW40" i="12"/>
  <c r="EV40" i="12"/>
  <c r="EU40" i="12"/>
  <c r="ET40" i="12"/>
  <c r="ES40" i="12"/>
  <c r="ER40" i="12"/>
  <c r="EQ40" i="12"/>
  <c r="EP40" i="12"/>
  <c r="FA39" i="12"/>
  <c r="EZ39" i="12"/>
  <c r="EY39" i="12"/>
  <c r="EX39" i="12"/>
  <c r="EW39" i="12"/>
  <c r="EV39" i="12"/>
  <c r="EU39" i="12"/>
  <c r="ET39" i="12"/>
  <c r="ES39" i="12"/>
  <c r="ER39" i="12"/>
  <c r="EQ39" i="12"/>
  <c r="EP39" i="12"/>
  <c r="FA38" i="12"/>
  <c r="EZ38" i="12"/>
  <c r="EY38" i="12"/>
  <c r="EX38" i="12"/>
  <c r="EW38" i="12"/>
  <c r="EV38" i="12"/>
  <c r="EU38" i="12"/>
  <c r="ET38" i="12"/>
  <c r="ES38" i="12"/>
  <c r="ER38" i="12"/>
  <c r="EQ38" i="12"/>
  <c r="EP38" i="12"/>
  <c r="FA36" i="12"/>
  <c r="EZ36" i="12"/>
  <c r="EY36" i="12"/>
  <c r="EX36" i="12"/>
  <c r="EW36" i="12"/>
  <c r="EV36" i="12"/>
  <c r="EU36" i="12"/>
  <c r="ET36" i="12"/>
  <c r="ES36" i="12"/>
  <c r="ER36" i="12"/>
  <c r="EQ36" i="12"/>
  <c r="EP36" i="12"/>
  <c r="FA35" i="12"/>
  <c r="EZ35" i="12"/>
  <c r="EY35" i="12"/>
  <c r="EX35" i="12"/>
  <c r="EW35" i="12"/>
  <c r="EV35" i="12"/>
  <c r="EU35" i="12"/>
  <c r="ET35" i="12"/>
  <c r="ES35" i="12"/>
  <c r="ER35" i="12"/>
  <c r="EQ35" i="12"/>
  <c r="EP35" i="12"/>
  <c r="FA34" i="12"/>
  <c r="EZ34" i="12"/>
  <c r="EY34" i="12"/>
  <c r="EX34" i="12"/>
  <c r="EW34" i="12"/>
  <c r="EV34" i="12"/>
  <c r="EU34" i="12"/>
  <c r="ET34" i="12"/>
  <c r="ES34" i="12"/>
  <c r="ER34" i="12"/>
  <c r="EQ34" i="12"/>
  <c r="EP34" i="12"/>
  <c r="FA33" i="12"/>
  <c r="EZ33" i="12"/>
  <c r="EY33" i="12"/>
  <c r="EX33" i="12"/>
  <c r="EW33" i="12"/>
  <c r="EV33" i="12"/>
  <c r="EU33" i="12"/>
  <c r="ET33" i="12"/>
  <c r="ES33" i="12"/>
  <c r="ER33" i="12"/>
  <c r="EQ33" i="12"/>
  <c r="EP33" i="12"/>
  <c r="FA32" i="12"/>
  <c r="EZ32" i="12"/>
  <c r="EY32" i="12"/>
  <c r="EX32" i="12"/>
  <c r="EW32" i="12"/>
  <c r="EV32" i="12"/>
  <c r="EU32" i="12"/>
  <c r="ET32" i="12"/>
  <c r="ES32" i="12"/>
  <c r="ER32" i="12"/>
  <c r="EQ32" i="12"/>
  <c r="EP32" i="12"/>
  <c r="FA31" i="12"/>
  <c r="EZ31" i="12"/>
  <c r="EY31" i="12"/>
  <c r="EX31" i="12"/>
  <c r="EW31" i="12"/>
  <c r="EV31" i="12"/>
  <c r="EU31" i="12"/>
  <c r="ET31" i="12"/>
  <c r="ES31" i="12"/>
  <c r="ER31" i="12"/>
  <c r="EQ31" i="12"/>
  <c r="EP31" i="12"/>
  <c r="FA29" i="12"/>
  <c r="EZ29" i="12"/>
  <c r="EY29" i="12"/>
  <c r="EX29" i="12"/>
  <c r="EW29" i="12"/>
  <c r="EV29" i="12"/>
  <c r="EU29" i="12"/>
  <c r="ET29" i="12"/>
  <c r="ES29" i="12"/>
  <c r="ER29" i="12"/>
  <c r="EQ29" i="12"/>
  <c r="EP29" i="12"/>
  <c r="FA28" i="12"/>
  <c r="EZ28" i="12"/>
  <c r="EY28" i="12"/>
  <c r="EX28" i="12"/>
  <c r="EW28" i="12"/>
  <c r="EV28" i="12"/>
  <c r="EU28" i="12"/>
  <c r="ET28" i="12"/>
  <c r="ES28" i="12"/>
  <c r="ER28" i="12"/>
  <c r="EQ28" i="12"/>
  <c r="EP28" i="12"/>
  <c r="FA27" i="12"/>
  <c r="EZ27" i="12"/>
  <c r="EY27" i="12"/>
  <c r="EX27" i="12"/>
  <c r="EW27" i="12"/>
  <c r="EV27" i="12"/>
  <c r="EU27" i="12"/>
  <c r="ET27" i="12"/>
  <c r="ES27" i="12"/>
  <c r="FA26" i="12"/>
  <c r="EZ26" i="12"/>
  <c r="EY26" i="12"/>
  <c r="EX26" i="12"/>
  <c r="EW26" i="12"/>
  <c r="EV26" i="12"/>
  <c r="EU26" i="12"/>
  <c r="ET26" i="12"/>
  <c r="ES26" i="12"/>
  <c r="FA25" i="12"/>
  <c r="EZ25" i="12"/>
  <c r="EY25" i="12"/>
  <c r="EX25" i="12"/>
  <c r="EW25" i="12"/>
  <c r="EV25" i="12"/>
  <c r="EU25" i="12"/>
  <c r="ET25" i="12"/>
  <c r="ES25" i="12"/>
  <c r="FA24" i="12"/>
  <c r="EZ24" i="12"/>
  <c r="EY24" i="12"/>
  <c r="EX24" i="12"/>
  <c r="EW24" i="12"/>
  <c r="EV24" i="12"/>
  <c r="EU24" i="12"/>
  <c r="FA22" i="12"/>
  <c r="EZ22" i="12"/>
  <c r="EY22" i="12"/>
  <c r="EX22" i="12"/>
  <c r="EW22" i="12"/>
  <c r="EV22" i="12"/>
  <c r="EU22" i="12"/>
  <c r="ET22" i="12"/>
  <c r="ES22" i="12"/>
  <c r="ER22" i="12"/>
  <c r="EQ22" i="12"/>
  <c r="EP22" i="12"/>
  <c r="FA21" i="12"/>
  <c r="EZ21" i="12"/>
  <c r="EY21" i="12"/>
  <c r="EX21" i="12"/>
  <c r="EW21" i="12"/>
  <c r="EV21" i="12"/>
  <c r="EU21" i="12"/>
  <c r="ET21" i="12"/>
  <c r="ES21" i="12"/>
  <c r="ER21" i="12"/>
  <c r="EQ21" i="12"/>
  <c r="EP21" i="12"/>
  <c r="FA20" i="12"/>
  <c r="EZ20" i="12"/>
  <c r="EY20" i="12"/>
  <c r="EX20" i="12"/>
  <c r="EW20" i="12"/>
  <c r="EV20" i="12"/>
  <c r="EU20" i="12"/>
  <c r="ET20" i="12"/>
  <c r="ES20" i="12"/>
  <c r="ER20" i="12"/>
  <c r="EQ20" i="12"/>
  <c r="EP20" i="12"/>
  <c r="FA19" i="12"/>
  <c r="EZ19" i="12"/>
  <c r="EY19" i="12"/>
  <c r="EX19" i="12"/>
  <c r="EW19" i="12"/>
  <c r="EV19" i="12"/>
  <c r="EU19" i="12"/>
  <c r="ET19" i="12"/>
  <c r="ES19" i="12"/>
  <c r="ER19" i="12"/>
  <c r="EQ19" i="12"/>
  <c r="EP19" i="12"/>
  <c r="FA18" i="12"/>
  <c r="EZ18" i="12"/>
  <c r="EY18" i="12"/>
  <c r="EX18" i="12"/>
  <c r="EW18" i="12"/>
  <c r="EV18" i="12"/>
  <c r="EU18" i="12"/>
  <c r="ET18" i="12"/>
  <c r="ES18" i="12"/>
  <c r="ER18" i="12"/>
  <c r="EQ18" i="12"/>
  <c r="EP18" i="12"/>
  <c r="FA17" i="12"/>
  <c r="EZ17" i="12"/>
  <c r="EY17" i="12"/>
  <c r="EX17" i="12"/>
  <c r="EW17" i="12"/>
  <c r="EV17" i="12"/>
  <c r="EU17" i="12"/>
  <c r="ET17" i="12"/>
  <c r="ES17" i="12"/>
  <c r="ER17" i="12"/>
  <c r="EQ17" i="12"/>
  <c r="EP17" i="12"/>
  <c r="FA15" i="12"/>
  <c r="EZ15" i="12"/>
  <c r="EY15" i="12"/>
  <c r="EX15" i="12"/>
  <c r="EW15" i="12"/>
  <c r="EV15" i="12"/>
  <c r="EU15" i="12"/>
  <c r="ET15" i="12"/>
  <c r="ES15" i="12"/>
  <c r="ER15" i="12"/>
  <c r="EQ15" i="12"/>
  <c r="EP15" i="12"/>
  <c r="FA14" i="12"/>
  <c r="EZ14" i="12"/>
  <c r="EY14" i="12"/>
  <c r="EX14" i="12"/>
  <c r="EW14" i="12"/>
  <c r="EV14" i="12"/>
  <c r="EU14" i="12"/>
  <c r="ET14" i="12"/>
  <c r="ES14" i="12"/>
  <c r="ER14" i="12"/>
  <c r="EQ14" i="12"/>
  <c r="EP14" i="12"/>
  <c r="FA13" i="12"/>
  <c r="EZ13" i="12"/>
  <c r="EY13" i="12"/>
  <c r="EX13" i="12"/>
  <c r="EW13" i="12"/>
  <c r="EV13" i="12"/>
  <c r="EU13" i="12"/>
  <c r="ET13" i="12"/>
  <c r="ES13" i="12"/>
  <c r="ER13" i="12"/>
  <c r="EQ13" i="12"/>
  <c r="EP13" i="12"/>
  <c r="FA12" i="12"/>
  <c r="EZ12" i="12"/>
  <c r="EY12" i="12"/>
  <c r="EX12" i="12"/>
  <c r="EW12" i="12"/>
  <c r="EV12" i="12"/>
  <c r="EU12" i="12"/>
  <c r="ET12" i="12"/>
  <c r="ES12" i="12"/>
  <c r="ER12" i="12"/>
  <c r="EQ12" i="12"/>
  <c r="EP12" i="12"/>
  <c r="FA11" i="12"/>
  <c r="EZ11" i="12"/>
  <c r="EY11" i="12"/>
  <c r="EX11" i="12"/>
  <c r="EW11" i="12"/>
  <c r="EV11" i="12"/>
  <c r="EU11" i="12"/>
  <c r="ET11" i="12"/>
  <c r="ES11" i="12"/>
  <c r="ER11" i="12"/>
  <c r="EQ11" i="12"/>
  <c r="EP11" i="12"/>
  <c r="FA10" i="12"/>
  <c r="EZ10" i="12"/>
  <c r="EY10" i="12"/>
  <c r="EX10" i="12"/>
  <c r="EW10" i="12"/>
  <c r="EV10" i="12"/>
  <c r="EU10" i="12"/>
  <c r="ET10" i="12"/>
  <c r="ES10" i="12"/>
  <c r="ER10" i="12"/>
  <c r="EQ10" i="12"/>
  <c r="EP10" i="12"/>
  <c r="FA8" i="12"/>
  <c r="EZ8" i="12"/>
  <c r="EY8" i="12"/>
  <c r="EX8" i="12"/>
  <c r="EW8" i="12"/>
  <c r="EV8" i="12"/>
  <c r="EU8" i="12"/>
  <c r="ET8" i="12"/>
  <c r="ES8" i="12"/>
  <c r="ER8" i="12"/>
  <c r="EQ8" i="12"/>
  <c r="EP8" i="12"/>
  <c r="FA7" i="12"/>
  <c r="EZ7" i="12"/>
  <c r="EY7" i="12"/>
  <c r="EX7" i="12"/>
  <c r="EW7" i="12"/>
  <c r="EV7" i="12"/>
  <c r="EU7" i="12"/>
  <c r="ET7" i="12"/>
  <c r="ES7" i="12"/>
  <c r="ER7" i="12"/>
  <c r="EQ7" i="12"/>
  <c r="EP7" i="12"/>
  <c r="FA6" i="12"/>
  <c r="EZ6" i="12"/>
  <c r="EY6" i="12"/>
  <c r="EX6" i="12"/>
  <c r="EW6" i="12"/>
  <c r="EV6" i="12"/>
  <c r="EU6" i="12"/>
  <c r="ET6" i="12"/>
  <c r="ES6" i="12"/>
  <c r="ER6" i="12"/>
  <c r="EQ6" i="12"/>
  <c r="EP6" i="12"/>
  <c r="CD227" i="2"/>
  <c r="CC227" i="2"/>
  <c r="CB227" i="2"/>
  <c r="CA227" i="2"/>
  <c r="BZ227" i="2"/>
  <c r="BY227" i="2"/>
  <c r="CD225" i="2"/>
  <c r="CC225" i="2"/>
  <c r="CB225" i="2"/>
  <c r="CA225" i="2"/>
  <c r="BZ225" i="2"/>
  <c r="BY225" i="2"/>
  <c r="CD220" i="2"/>
  <c r="CC220" i="2"/>
  <c r="CB220" i="2"/>
  <c r="CA220" i="2"/>
  <c r="BZ220" i="2"/>
  <c r="BY220" i="2"/>
  <c r="CD218" i="2"/>
  <c r="CC218" i="2"/>
  <c r="CB218" i="2"/>
  <c r="CA218" i="2"/>
  <c r="BZ218" i="2"/>
  <c r="BY218" i="2"/>
  <c r="CD213" i="2"/>
  <c r="CC213" i="2"/>
  <c r="CB213" i="2"/>
  <c r="CA213" i="2"/>
  <c r="BZ213" i="2"/>
  <c r="BY213" i="2"/>
  <c r="CD211" i="2"/>
  <c r="CC211" i="2"/>
  <c r="CB211" i="2"/>
  <c r="CA211" i="2"/>
  <c r="BZ211" i="2"/>
  <c r="BY211" i="2"/>
  <c r="CD206" i="2"/>
  <c r="CC206" i="2"/>
  <c r="CB206" i="2"/>
  <c r="CA206" i="2"/>
  <c r="BZ206" i="2"/>
  <c r="BY206" i="2"/>
  <c r="CD204" i="2"/>
  <c r="CC204" i="2"/>
  <c r="CB204" i="2"/>
  <c r="CA204" i="2"/>
  <c r="BZ204" i="2"/>
  <c r="BY204" i="2"/>
  <c r="CD165" i="2"/>
  <c r="CC165" i="2"/>
  <c r="CB165" i="2"/>
  <c r="CA165" i="2"/>
  <c r="BZ165" i="2"/>
  <c r="BY165" i="2"/>
  <c r="CD133" i="2"/>
  <c r="CC133" i="2"/>
  <c r="CB133" i="2"/>
  <c r="CA133" i="2"/>
  <c r="BZ133" i="2"/>
  <c r="BY133" i="2"/>
  <c r="CD101" i="2"/>
  <c r="CC101" i="2"/>
  <c r="CB101" i="2"/>
  <c r="CA101" i="2"/>
  <c r="BZ101" i="2"/>
  <c r="BY101" i="2"/>
  <c r="BX101" i="2"/>
  <c r="BW101" i="2"/>
  <c r="CD65" i="2"/>
  <c r="CC65" i="2"/>
  <c r="CB65" i="2"/>
  <c r="CA65" i="2"/>
  <c r="BZ65" i="2"/>
  <c r="BY65" i="2"/>
  <c r="CD13" i="2"/>
  <c r="CC13" i="2"/>
  <c r="CB13" i="2"/>
  <c r="CA13" i="2"/>
  <c r="BZ13" i="2"/>
  <c r="BY13" i="2"/>
  <c r="CC4" i="2"/>
  <c r="CD3" i="2"/>
  <c r="CC3" i="2"/>
  <c r="CB3" i="2"/>
  <c r="CA3" i="2"/>
  <c r="BZ3" i="2"/>
  <c r="BY3" i="2"/>
  <c r="BX3" i="2"/>
  <c r="BW3" i="2"/>
  <c r="BO1001" i="3"/>
  <c r="BN1001" i="3"/>
  <c r="BM1001" i="3"/>
  <c r="BL1001" i="3"/>
  <c r="BK1001" i="3"/>
  <c r="BJ1001" i="3"/>
  <c r="BI1001" i="3"/>
  <c r="BH1001" i="3"/>
  <c r="BG1001" i="3"/>
  <c r="BF1001" i="3"/>
  <c r="BE1001" i="3"/>
  <c r="BD1001" i="3"/>
  <c r="BO1000" i="3"/>
  <c r="BN1000" i="3"/>
  <c r="BM1000" i="3"/>
  <c r="BL1000" i="3"/>
  <c r="BK1000" i="3"/>
  <c r="BJ1000" i="3"/>
  <c r="BI1000" i="3"/>
  <c r="BH1000" i="3"/>
  <c r="BG1000" i="3"/>
  <c r="BF1000" i="3"/>
  <c r="BE1000" i="3"/>
  <c r="BD1000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O996" i="3"/>
  <c r="BO38" i="3"/>
  <c r="BN996" i="3"/>
  <c r="BN38" i="3"/>
  <c r="BM996" i="3"/>
  <c r="BL996" i="3"/>
  <c r="BK996" i="3"/>
  <c r="BK38" i="3"/>
  <c r="BJ996" i="3"/>
  <c r="BJ38" i="3"/>
  <c r="BI996" i="3"/>
  <c r="BH996" i="3"/>
  <c r="BG996" i="3"/>
  <c r="BG38" i="3"/>
  <c r="BF996" i="3"/>
  <c r="BF38" i="3"/>
  <c r="BE996" i="3"/>
  <c r="BD996" i="3"/>
  <c r="BO995" i="3"/>
  <c r="BO37" i="3"/>
  <c r="BN995" i="3"/>
  <c r="BN37" i="3"/>
  <c r="BM995" i="3"/>
  <c r="BL995" i="3"/>
  <c r="BK995" i="3"/>
  <c r="BK37" i="3"/>
  <c r="BJ995" i="3"/>
  <c r="BJ37" i="3"/>
  <c r="BI995" i="3"/>
  <c r="BH995" i="3"/>
  <c r="BG995" i="3"/>
  <c r="BG37" i="3"/>
  <c r="BF995" i="3"/>
  <c r="BF37" i="3"/>
  <c r="BE995" i="3"/>
  <c r="BD995" i="3"/>
  <c r="BO36" i="3"/>
  <c r="BN36" i="3"/>
  <c r="BK36" i="3"/>
  <c r="BJ36" i="3"/>
  <c r="BG36" i="3"/>
  <c r="BF36" i="3"/>
  <c r="BO34" i="3"/>
  <c r="BN34" i="3"/>
  <c r="BK34" i="3"/>
  <c r="BJ34" i="3"/>
  <c r="BG34" i="3"/>
  <c r="BF34" i="3"/>
  <c r="BO925" i="3"/>
  <c r="BO921" i="3"/>
  <c r="BI921" i="3"/>
  <c r="BH921" i="3"/>
  <c r="BO920" i="3"/>
  <c r="BI920" i="3"/>
  <c r="BH920" i="3"/>
  <c r="BO912" i="3"/>
  <c r="BI865" i="3"/>
  <c r="BH865" i="3"/>
  <c r="BI857" i="3"/>
  <c r="BH857" i="3"/>
  <c r="BO790" i="3"/>
  <c r="BN790" i="3"/>
  <c r="BM790" i="3"/>
  <c r="BL790" i="3"/>
  <c r="BK790" i="3"/>
  <c r="BJ790" i="3"/>
  <c r="BI790" i="3"/>
  <c r="BH790" i="3"/>
  <c r="BG790" i="3"/>
  <c r="BF790" i="3"/>
  <c r="BE790" i="3"/>
  <c r="BD790" i="3"/>
  <c r="BO781" i="3"/>
  <c r="BN781" i="3"/>
  <c r="BM781" i="3"/>
  <c r="BM993" i="3"/>
  <c r="BM35" i="3"/>
  <c r="BL781" i="3"/>
  <c r="BK781" i="3"/>
  <c r="BJ781" i="3"/>
  <c r="BJ812" i="3"/>
  <c r="BI781" i="3"/>
  <c r="BI993" i="3"/>
  <c r="BI35" i="3"/>
  <c r="BH781" i="3"/>
  <c r="BG781" i="3"/>
  <c r="BF781" i="3"/>
  <c r="BE781" i="3"/>
  <c r="BE993" i="3"/>
  <c r="BD781" i="3"/>
  <c r="BO770" i="3"/>
  <c r="BO982" i="3"/>
  <c r="BN770" i="3"/>
  <c r="BN982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O765" i="3"/>
  <c r="BO981" i="3"/>
  <c r="BN765" i="3"/>
  <c r="BN981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O975" i="3"/>
  <c r="BN975" i="3"/>
  <c r="BM975" i="3"/>
  <c r="BM27" i="3"/>
  <c r="BL975" i="3"/>
  <c r="BL27" i="3"/>
  <c r="BK975" i="3"/>
  <c r="BK27" i="3"/>
  <c r="BJ975" i="3"/>
  <c r="BI975" i="3"/>
  <c r="BI27" i="3"/>
  <c r="BH975" i="3"/>
  <c r="BG975" i="3"/>
  <c r="BF975" i="3"/>
  <c r="BE975" i="3"/>
  <c r="BE27" i="3"/>
  <c r="BD975" i="3"/>
  <c r="BD27" i="3"/>
  <c r="BO973" i="3"/>
  <c r="BO732" i="3"/>
  <c r="BO972" i="3"/>
  <c r="BO26" i="3"/>
  <c r="BN973" i="3"/>
  <c r="BM973" i="3"/>
  <c r="BL973" i="3"/>
  <c r="BL732" i="3"/>
  <c r="BL972" i="3"/>
  <c r="BL26" i="3"/>
  <c r="BK973" i="3"/>
  <c r="BJ973" i="3"/>
  <c r="BG973" i="3"/>
  <c r="BF973" i="3"/>
  <c r="BE973" i="3"/>
  <c r="BD973" i="3"/>
  <c r="BO979" i="3"/>
  <c r="BN979" i="3"/>
  <c r="BM979" i="3"/>
  <c r="BL979" i="3"/>
  <c r="BK979" i="3"/>
  <c r="BJ979" i="3"/>
  <c r="BI979" i="3"/>
  <c r="BH979" i="3"/>
  <c r="BG979" i="3"/>
  <c r="BF979" i="3"/>
  <c r="BE979" i="3"/>
  <c r="BD979" i="3"/>
  <c r="BO977" i="3"/>
  <c r="BO28" i="3"/>
  <c r="BN977" i="3"/>
  <c r="BN28" i="3"/>
  <c r="BM977" i="3"/>
  <c r="BL977" i="3"/>
  <c r="BL28" i="3"/>
  <c r="BK977" i="3"/>
  <c r="BK28" i="3"/>
  <c r="BJ977" i="3"/>
  <c r="BI977" i="3"/>
  <c r="BI28" i="3"/>
  <c r="BH977" i="3"/>
  <c r="BH28" i="3"/>
  <c r="BG977" i="3"/>
  <c r="BG28" i="3"/>
  <c r="BF977" i="3"/>
  <c r="BE977" i="3"/>
  <c r="BE28" i="3"/>
  <c r="BD977" i="3"/>
  <c r="BD28" i="3"/>
  <c r="BO737" i="3"/>
  <c r="BO970" i="3"/>
  <c r="BN737" i="3"/>
  <c r="BN970" i="3"/>
  <c r="BM737" i="3"/>
  <c r="BM970" i="3"/>
  <c r="BL737" i="3"/>
  <c r="BL970" i="3"/>
  <c r="BK737" i="3"/>
  <c r="BK970" i="3"/>
  <c r="BJ737" i="3"/>
  <c r="BJ970" i="3"/>
  <c r="BI737" i="3"/>
  <c r="BI970" i="3"/>
  <c r="BH737" i="3"/>
  <c r="BH970" i="3"/>
  <c r="BG737" i="3"/>
  <c r="BG970" i="3"/>
  <c r="BF737" i="3"/>
  <c r="BF970" i="3"/>
  <c r="BE737" i="3"/>
  <c r="BE970" i="3"/>
  <c r="BD737" i="3"/>
  <c r="BD970" i="3"/>
  <c r="BN732" i="3"/>
  <c r="BN972" i="3"/>
  <c r="BM732" i="3"/>
  <c r="BM972" i="3"/>
  <c r="BM26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E26" i="3"/>
  <c r="BD732" i="3"/>
  <c r="BD972" i="3"/>
  <c r="BO727" i="3"/>
  <c r="BO983" i="3"/>
  <c r="BN727" i="3"/>
  <c r="BN983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O724" i="3"/>
  <c r="BO969" i="3"/>
  <c r="BN724" i="3"/>
  <c r="BN969" i="3"/>
  <c r="BN25" i="3"/>
  <c r="BM724" i="3"/>
  <c r="BM969" i="3"/>
  <c r="BM25" i="3"/>
  <c r="BL724" i="3"/>
  <c r="BL969" i="3"/>
  <c r="BK724" i="3"/>
  <c r="BK969" i="3"/>
  <c r="BJ724" i="3"/>
  <c r="BJ969" i="3"/>
  <c r="BJ25" i="3"/>
  <c r="BI724" i="3"/>
  <c r="BI969" i="3"/>
  <c r="BI25" i="3"/>
  <c r="BH724" i="3"/>
  <c r="BG724" i="3"/>
  <c r="BG969" i="3"/>
  <c r="BF724" i="3"/>
  <c r="BF969" i="3"/>
  <c r="BF25" i="3"/>
  <c r="BE724" i="3"/>
  <c r="BE969" i="3"/>
  <c r="BE25" i="3"/>
  <c r="BD724" i="3"/>
  <c r="BD969" i="3"/>
  <c r="BO967" i="3"/>
  <c r="BN967" i="3"/>
  <c r="BM967" i="3"/>
  <c r="BL967" i="3"/>
  <c r="BK967" i="3"/>
  <c r="BJ967" i="3"/>
  <c r="BI967" i="3"/>
  <c r="BH967" i="3"/>
  <c r="BG967" i="3"/>
  <c r="BF967" i="3"/>
  <c r="BE967" i="3"/>
  <c r="BD967" i="3"/>
  <c r="BO966" i="3"/>
  <c r="BN966" i="3"/>
  <c r="BM966" i="3"/>
  <c r="BL966" i="3"/>
  <c r="BK966" i="3"/>
  <c r="BJ966" i="3"/>
  <c r="BI966" i="3"/>
  <c r="BH966" i="3"/>
  <c r="BG966" i="3"/>
  <c r="BF966" i="3"/>
  <c r="BE966" i="3"/>
  <c r="BD966" i="3"/>
  <c r="BO965" i="3"/>
  <c r="BN965" i="3"/>
  <c r="BN24" i="3"/>
  <c r="BM965" i="3"/>
  <c r="BM24" i="3"/>
  <c r="BL965" i="3"/>
  <c r="BK965" i="3"/>
  <c r="BJ965" i="3"/>
  <c r="BJ24" i="3"/>
  <c r="BI965" i="3"/>
  <c r="BI24" i="3"/>
  <c r="BH965" i="3"/>
  <c r="BG965" i="3"/>
  <c r="BF965" i="3"/>
  <c r="BE965" i="3"/>
  <c r="BE24" i="3"/>
  <c r="BD965" i="3"/>
  <c r="BO701" i="3"/>
  <c r="BO898" i="3"/>
  <c r="BN701" i="3"/>
  <c r="BN898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O696" i="3"/>
  <c r="BO897" i="3"/>
  <c r="BN696" i="3"/>
  <c r="BN897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O691" i="3"/>
  <c r="BO896" i="3"/>
  <c r="BN691" i="3"/>
  <c r="BN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O686" i="3"/>
  <c r="BO894" i="3"/>
  <c r="BN686" i="3"/>
  <c r="BN894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O681" i="3"/>
  <c r="BO893" i="3"/>
  <c r="BO667" i="3"/>
  <c r="BO889" i="3"/>
  <c r="BO670" i="3"/>
  <c r="BO890" i="3"/>
  <c r="BO673" i="3"/>
  <c r="BO891" i="3"/>
  <c r="BO676" i="3"/>
  <c r="BO892" i="3"/>
  <c r="BO18" i="3"/>
  <c r="BN681" i="3"/>
  <c r="BN893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N676" i="3"/>
  <c r="BN892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N673" i="3"/>
  <c r="BN891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N670" i="3"/>
  <c r="BN890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N667" i="3"/>
  <c r="BN889" i="3"/>
  <c r="BM667" i="3"/>
  <c r="BM889" i="3"/>
  <c r="BL667" i="3"/>
  <c r="BL889" i="3"/>
  <c r="BL18" i="3"/>
  <c r="BK667" i="3"/>
  <c r="BK889" i="3"/>
  <c r="BJ667" i="3"/>
  <c r="BJ889" i="3"/>
  <c r="BI667" i="3"/>
  <c r="BI889" i="3"/>
  <c r="BH667" i="3"/>
  <c r="BH889" i="3"/>
  <c r="BG667" i="3"/>
  <c r="BG889" i="3"/>
  <c r="BF667" i="3"/>
  <c r="BF889" i="3"/>
  <c r="BE667" i="3"/>
  <c r="BE889" i="3"/>
  <c r="BD667" i="3"/>
  <c r="BD889" i="3"/>
  <c r="BO664" i="3"/>
  <c r="BO857" i="3"/>
  <c r="BN664" i="3"/>
  <c r="BN857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O856" i="3"/>
  <c r="BN856" i="3"/>
  <c r="BM856" i="3"/>
  <c r="BL856" i="3"/>
  <c r="BK856" i="3"/>
  <c r="BJ856" i="3"/>
  <c r="BI856" i="3"/>
  <c r="BH856" i="3"/>
  <c r="BG856" i="3"/>
  <c r="BF856" i="3"/>
  <c r="BE856" i="3"/>
  <c r="BD856" i="3"/>
  <c r="BO855" i="3"/>
  <c r="BN855" i="3"/>
  <c r="BM855" i="3"/>
  <c r="BL855" i="3"/>
  <c r="BK855" i="3"/>
  <c r="BJ855" i="3"/>
  <c r="BI855" i="3"/>
  <c r="BH855" i="3"/>
  <c r="BG855" i="3"/>
  <c r="BF855" i="3"/>
  <c r="BE855" i="3"/>
  <c r="BD855" i="3"/>
  <c r="BO854" i="3"/>
  <c r="BN854" i="3"/>
  <c r="BM854" i="3"/>
  <c r="BL854" i="3"/>
  <c r="BK854" i="3"/>
  <c r="BJ854" i="3"/>
  <c r="BI854" i="3"/>
  <c r="BH854" i="3"/>
  <c r="BH15" i="3"/>
  <c r="BG854" i="3"/>
  <c r="BG15" i="3"/>
  <c r="BF854" i="3"/>
  <c r="BE854" i="3"/>
  <c r="BD854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O623" i="3"/>
  <c r="BN623" i="3"/>
  <c r="BM623" i="3"/>
  <c r="BL623" i="3"/>
  <c r="BK623" i="3"/>
  <c r="BJ623" i="3"/>
  <c r="BI623" i="3"/>
  <c r="BH623" i="3"/>
  <c r="BG623" i="3"/>
  <c r="BF623" i="3"/>
  <c r="BE623" i="3"/>
  <c r="BD623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O611" i="3"/>
  <c r="BN611" i="3"/>
  <c r="BM611" i="3"/>
  <c r="BL611" i="3"/>
  <c r="BK611" i="3"/>
  <c r="BJ611" i="3"/>
  <c r="BI611" i="3"/>
  <c r="BH611" i="3"/>
  <c r="BG611" i="3"/>
  <c r="BF611" i="3"/>
  <c r="BE611" i="3"/>
  <c r="BD611" i="3"/>
  <c r="BO599" i="3"/>
  <c r="BN599" i="3"/>
  <c r="BM599" i="3"/>
  <c r="BL599" i="3"/>
  <c r="BK599" i="3"/>
  <c r="BJ599" i="3"/>
  <c r="BI599" i="3"/>
  <c r="BH599" i="3"/>
  <c r="BG599" i="3"/>
  <c r="BF599" i="3"/>
  <c r="BE599" i="3"/>
  <c r="BD599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O562" i="3"/>
  <c r="BN562" i="3"/>
  <c r="BM562" i="3"/>
  <c r="BL562" i="3"/>
  <c r="BK562" i="3"/>
  <c r="BJ562" i="3"/>
  <c r="BI562" i="3"/>
  <c r="BH562" i="3"/>
  <c r="BG562" i="3"/>
  <c r="BF562" i="3"/>
  <c r="BE562" i="3"/>
  <c r="BD562" i="3"/>
  <c r="BO556" i="3"/>
  <c r="BN556" i="3"/>
  <c r="BM556" i="3"/>
  <c r="BL556" i="3"/>
  <c r="BK556" i="3"/>
  <c r="BJ556" i="3"/>
  <c r="BI556" i="3"/>
  <c r="BH556" i="3"/>
  <c r="BG556" i="3"/>
  <c r="BF556" i="3"/>
  <c r="BE556" i="3"/>
  <c r="BD556" i="3"/>
  <c r="BO550" i="3"/>
  <c r="BN550" i="3"/>
  <c r="BM550" i="3"/>
  <c r="BL550" i="3"/>
  <c r="BK550" i="3"/>
  <c r="BJ550" i="3"/>
  <c r="BI550" i="3"/>
  <c r="BH550" i="3"/>
  <c r="BG550" i="3"/>
  <c r="BF550" i="3"/>
  <c r="BE550" i="3"/>
  <c r="BD550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O526" i="3"/>
  <c r="BN526" i="3"/>
  <c r="BM526" i="3"/>
  <c r="BL526" i="3"/>
  <c r="BJ526" i="3"/>
  <c r="BI526" i="3"/>
  <c r="BH526" i="3"/>
  <c r="BG526" i="3"/>
  <c r="BF526" i="3"/>
  <c r="BE526" i="3"/>
  <c r="BD526" i="3"/>
  <c r="BO520" i="3"/>
  <c r="BN520" i="3"/>
  <c r="BM520" i="3"/>
  <c r="BL520" i="3"/>
  <c r="BK520" i="3"/>
  <c r="BJ520" i="3"/>
  <c r="BI520" i="3"/>
  <c r="BH520" i="3"/>
  <c r="BF520" i="3"/>
  <c r="BE520" i="3"/>
  <c r="BD520" i="3"/>
  <c r="BO514" i="3"/>
  <c r="BN514" i="3"/>
  <c r="BM514" i="3"/>
  <c r="BL514" i="3"/>
  <c r="BK514" i="3"/>
  <c r="BJ514" i="3"/>
  <c r="BI514" i="3"/>
  <c r="BH514" i="3"/>
  <c r="BG514" i="3"/>
  <c r="BF514" i="3"/>
  <c r="BE514" i="3"/>
  <c r="BD514" i="3"/>
  <c r="BO508" i="3"/>
  <c r="BN508" i="3"/>
  <c r="BM508" i="3"/>
  <c r="BL508" i="3"/>
  <c r="BK508" i="3"/>
  <c r="BJ508" i="3"/>
  <c r="BI508" i="3"/>
  <c r="BH508" i="3"/>
  <c r="BG508" i="3"/>
  <c r="BF508" i="3"/>
  <c r="BE508" i="3"/>
  <c r="BD508" i="3"/>
  <c r="BO502" i="3"/>
  <c r="BN502" i="3"/>
  <c r="BM502" i="3"/>
  <c r="BL502" i="3"/>
  <c r="BK502" i="3"/>
  <c r="BJ502" i="3"/>
  <c r="BI502" i="3"/>
  <c r="BH502" i="3"/>
  <c r="BG502" i="3"/>
  <c r="BF502" i="3"/>
  <c r="BE502" i="3"/>
  <c r="BD502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O493" i="3"/>
  <c r="BN493" i="3"/>
  <c r="BM493" i="3"/>
  <c r="BL493" i="3"/>
  <c r="BJ493" i="3"/>
  <c r="BI493" i="3"/>
  <c r="BH493" i="3"/>
  <c r="BO489" i="3"/>
  <c r="BN489" i="3"/>
  <c r="BM489" i="3"/>
  <c r="BL489" i="3"/>
  <c r="BK489" i="3"/>
  <c r="BJ489" i="3"/>
  <c r="BI489" i="3"/>
  <c r="BH489" i="3"/>
  <c r="BG489" i="3"/>
  <c r="BG493" i="3"/>
  <c r="BF489" i="3"/>
  <c r="BF493" i="3"/>
  <c r="BE489" i="3"/>
  <c r="BE493" i="3"/>
  <c r="BD489" i="3"/>
  <c r="BO484" i="3"/>
  <c r="BN484" i="3"/>
  <c r="BM484" i="3"/>
  <c r="BL484" i="3"/>
  <c r="BK484" i="3"/>
  <c r="BJ484" i="3"/>
  <c r="BI484" i="3"/>
  <c r="BH484" i="3"/>
  <c r="BG484" i="3"/>
  <c r="BF484" i="3"/>
  <c r="BE484" i="3"/>
  <c r="BD484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N471" i="3"/>
  <c r="BN475" i="3"/>
  <c r="BF471" i="3"/>
  <c r="BF475" i="3"/>
  <c r="BO471" i="3"/>
  <c r="BO475" i="3"/>
  <c r="BM471" i="3"/>
  <c r="BL471" i="3"/>
  <c r="BK471" i="3"/>
  <c r="BK475" i="3"/>
  <c r="BJ471" i="3"/>
  <c r="BJ475" i="3"/>
  <c r="BI471" i="3"/>
  <c r="BH471" i="3"/>
  <c r="BG471" i="3"/>
  <c r="BG475" i="3"/>
  <c r="BE471" i="3"/>
  <c r="BD471" i="3"/>
  <c r="BO466" i="3"/>
  <c r="BN466" i="3"/>
  <c r="BM466" i="3"/>
  <c r="BL466" i="3"/>
  <c r="BK466" i="3"/>
  <c r="BJ466" i="3"/>
  <c r="BI466" i="3"/>
  <c r="BH466" i="3"/>
  <c r="BG466" i="3"/>
  <c r="BF466" i="3"/>
  <c r="BE466" i="3"/>
  <c r="BD466" i="3"/>
  <c r="BO462" i="3"/>
  <c r="BN462" i="3"/>
  <c r="BM462" i="3"/>
  <c r="BL462" i="3"/>
  <c r="BK462" i="3"/>
  <c r="BJ462" i="3"/>
  <c r="BI462" i="3"/>
  <c r="BH462" i="3"/>
  <c r="BG462" i="3"/>
  <c r="BF462" i="3"/>
  <c r="BE462" i="3"/>
  <c r="BD462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O852" i="3"/>
  <c r="BN852" i="3"/>
  <c r="BM852" i="3"/>
  <c r="BL852" i="3"/>
  <c r="BK852" i="3"/>
  <c r="BJ852" i="3"/>
  <c r="BI852" i="3"/>
  <c r="BH852" i="3"/>
  <c r="BG852" i="3"/>
  <c r="BF852" i="3"/>
  <c r="BE852" i="3"/>
  <c r="BD852" i="3"/>
  <c r="BO963" i="3"/>
  <c r="BN963" i="3"/>
  <c r="BM963" i="3"/>
  <c r="BL963" i="3"/>
  <c r="BK963" i="3"/>
  <c r="BJ963" i="3"/>
  <c r="BI963" i="3"/>
  <c r="BH963" i="3"/>
  <c r="BG963" i="3"/>
  <c r="BF963" i="3"/>
  <c r="BE963" i="3"/>
  <c r="BD963" i="3"/>
  <c r="BO441" i="3"/>
  <c r="BN441" i="3"/>
  <c r="BM441" i="3"/>
  <c r="BL441" i="3"/>
  <c r="BK441" i="3"/>
  <c r="BJ441" i="3"/>
  <c r="BI441" i="3"/>
  <c r="BH441" i="3"/>
  <c r="BG441" i="3"/>
  <c r="BF441" i="3"/>
  <c r="BE441" i="3"/>
  <c r="BD441" i="3"/>
  <c r="BO851" i="3"/>
  <c r="BO14" i="3"/>
  <c r="BN851" i="3"/>
  <c r="BN14" i="3"/>
  <c r="BM851" i="3"/>
  <c r="BL851" i="3"/>
  <c r="BK851" i="3"/>
  <c r="BK14" i="3"/>
  <c r="BJ851" i="3"/>
  <c r="BJ14" i="3"/>
  <c r="BI851" i="3"/>
  <c r="BH851" i="3"/>
  <c r="BH14" i="3"/>
  <c r="BG851" i="3"/>
  <c r="BG14" i="3"/>
  <c r="BF851" i="3"/>
  <c r="BF14" i="3"/>
  <c r="BE851" i="3"/>
  <c r="BD851" i="3"/>
  <c r="BO962" i="3"/>
  <c r="BO30" i="3"/>
  <c r="BN962" i="3"/>
  <c r="BM962" i="3"/>
  <c r="BM30" i="3"/>
  <c r="BL962" i="3"/>
  <c r="BL30" i="3"/>
  <c r="BK962" i="3"/>
  <c r="BJ962" i="3"/>
  <c r="BI962" i="3"/>
  <c r="BI30" i="3"/>
  <c r="BH962" i="3"/>
  <c r="BG962" i="3"/>
  <c r="BG30" i="3"/>
  <c r="BF962" i="3"/>
  <c r="BF30" i="3"/>
  <c r="BE962" i="3"/>
  <c r="BE30" i="3"/>
  <c r="BD962" i="3"/>
  <c r="BD30" i="3"/>
  <c r="BN431" i="3"/>
  <c r="BM431" i="3"/>
  <c r="BL431" i="3"/>
  <c r="BK431" i="3"/>
  <c r="BJ431" i="3"/>
  <c r="BG431" i="3"/>
  <c r="BF431" i="3"/>
  <c r="BE431" i="3"/>
  <c r="BD431" i="3"/>
  <c r="BO426" i="3"/>
  <c r="BO960" i="3"/>
  <c r="BN426" i="3"/>
  <c r="BN960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O422" i="3"/>
  <c r="BO959" i="3"/>
  <c r="BN422" i="3"/>
  <c r="BN959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O418" i="3"/>
  <c r="BO958" i="3"/>
  <c r="BN418" i="3"/>
  <c r="BN958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O415" i="3"/>
  <c r="BO957" i="3"/>
  <c r="BN415" i="3"/>
  <c r="BN957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O412" i="3"/>
  <c r="BO956" i="3"/>
  <c r="BN412" i="3"/>
  <c r="BN956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O409" i="3"/>
  <c r="BO955" i="3"/>
  <c r="BN409" i="3"/>
  <c r="BN955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O406" i="3"/>
  <c r="BO954" i="3"/>
  <c r="BN406" i="3"/>
  <c r="BN954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O403" i="3"/>
  <c r="BO953" i="3"/>
  <c r="BN403" i="3"/>
  <c r="BN953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O400" i="3"/>
  <c r="BO952" i="3"/>
  <c r="BN400" i="3"/>
  <c r="BN952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O397" i="3"/>
  <c r="BO951" i="3"/>
  <c r="BN397" i="3"/>
  <c r="BN951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O394" i="3"/>
  <c r="BO950" i="3"/>
  <c r="BN394" i="3"/>
  <c r="BN950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O389" i="3"/>
  <c r="BO949" i="3"/>
  <c r="BN389" i="3"/>
  <c r="BN949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O379" i="3"/>
  <c r="BO948" i="3"/>
  <c r="BN379" i="3"/>
  <c r="BN9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O368" i="3"/>
  <c r="BO947" i="3"/>
  <c r="BN368" i="3"/>
  <c r="BN947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M353" i="3"/>
  <c r="BO357" i="3"/>
  <c r="BO946" i="3"/>
  <c r="BN357" i="3"/>
  <c r="BN9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O353" i="3"/>
  <c r="BN353" i="3"/>
  <c r="BL353" i="3"/>
  <c r="BK353" i="3"/>
  <c r="BJ353" i="3"/>
  <c r="BI353" i="3"/>
  <c r="BH353" i="3"/>
  <c r="BG353" i="3"/>
  <c r="BF353" i="3"/>
  <c r="BE353" i="3"/>
  <c r="BD353" i="3"/>
  <c r="BO347" i="3"/>
  <c r="BO945" i="3"/>
  <c r="BN347" i="3"/>
  <c r="BN945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O337" i="3"/>
  <c r="BO944" i="3"/>
  <c r="BN337" i="3"/>
  <c r="BN944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O327" i="3"/>
  <c r="BO943" i="3"/>
  <c r="BN327" i="3"/>
  <c r="BN943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O317" i="3"/>
  <c r="BO942" i="3"/>
  <c r="BN317" i="3"/>
  <c r="BN942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O313" i="3"/>
  <c r="BN313" i="3"/>
  <c r="BM313" i="3"/>
  <c r="BL313" i="3"/>
  <c r="BK313" i="3"/>
  <c r="BJ313" i="3"/>
  <c r="BI313" i="3"/>
  <c r="BH313" i="3"/>
  <c r="BE313" i="3"/>
  <c r="BK303" i="3"/>
  <c r="BO307" i="3"/>
  <c r="BO941" i="3"/>
  <c r="BN307" i="3"/>
  <c r="BN941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O303" i="3"/>
  <c r="BN303" i="3"/>
  <c r="BM303" i="3"/>
  <c r="BL303" i="3"/>
  <c r="BJ303" i="3"/>
  <c r="BI303" i="3"/>
  <c r="BH303" i="3"/>
  <c r="BG303" i="3"/>
  <c r="BF303" i="3"/>
  <c r="BE303" i="3"/>
  <c r="BD303" i="3"/>
  <c r="BO297" i="3"/>
  <c r="BO940" i="3"/>
  <c r="BN297" i="3"/>
  <c r="BN9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O290" i="3"/>
  <c r="BO939" i="3"/>
  <c r="BN290" i="3"/>
  <c r="BN9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O283" i="3"/>
  <c r="BO938" i="3"/>
  <c r="BN283" i="3"/>
  <c r="BN9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O276" i="3"/>
  <c r="BO937" i="3"/>
  <c r="BN276" i="3"/>
  <c r="BN937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O269" i="3"/>
  <c r="BO936" i="3"/>
  <c r="BN269" i="3"/>
  <c r="BN9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O262" i="3"/>
  <c r="BO935" i="3"/>
  <c r="BN262" i="3"/>
  <c r="BN9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O255" i="3"/>
  <c r="BO934" i="3"/>
  <c r="BN255" i="3"/>
  <c r="BN9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O248" i="3"/>
  <c r="BO933" i="3"/>
  <c r="BN248" i="3"/>
  <c r="BN9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O241" i="3"/>
  <c r="BO932" i="3"/>
  <c r="BN241" i="3"/>
  <c r="BN932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O236" i="3"/>
  <c r="BO931" i="3"/>
  <c r="BN236" i="3"/>
  <c r="BN931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O233" i="3"/>
  <c r="BO831" i="3"/>
  <c r="BN233" i="3"/>
  <c r="BN8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O230" i="3"/>
  <c r="BO830" i="3"/>
  <c r="BN230" i="3"/>
  <c r="BN830" i="3"/>
  <c r="BM230" i="3"/>
  <c r="BM830" i="3"/>
  <c r="BL230" i="3"/>
  <c r="BL830" i="3"/>
  <c r="BK230" i="3"/>
  <c r="BK830" i="3"/>
  <c r="BJ230" i="3"/>
  <c r="BJ830" i="3"/>
  <c r="BI230" i="3"/>
  <c r="BI830" i="3"/>
  <c r="BH230" i="3"/>
  <c r="BH830" i="3"/>
  <c r="BG230" i="3"/>
  <c r="BG830" i="3"/>
  <c r="BF230" i="3"/>
  <c r="BF830" i="3"/>
  <c r="BE230" i="3"/>
  <c r="BE830" i="3"/>
  <c r="BD230" i="3"/>
  <c r="BD830" i="3"/>
  <c r="BO226" i="3"/>
  <c r="BO918" i="3"/>
  <c r="BN226" i="3"/>
  <c r="BN918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O223" i="3"/>
  <c r="BO917" i="3"/>
  <c r="BN223" i="3"/>
  <c r="BN917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O220" i="3"/>
  <c r="BO916" i="3"/>
  <c r="BN220" i="3"/>
  <c r="BN916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O217" i="3"/>
  <c r="BO929" i="3"/>
  <c r="BN217" i="3"/>
  <c r="BN929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O213" i="3"/>
  <c r="BO928" i="3"/>
  <c r="BN213" i="3"/>
  <c r="BN928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O210" i="3"/>
  <c r="BO927" i="3"/>
  <c r="BN210" i="3"/>
  <c r="BN927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O207" i="3"/>
  <c r="BO926" i="3"/>
  <c r="BN207" i="3"/>
  <c r="BN926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N204" i="3"/>
  <c r="BN925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H200" i="3"/>
  <c r="BH924" i="3"/>
  <c r="BO200" i="3"/>
  <c r="BO924" i="3"/>
  <c r="BN200" i="3"/>
  <c r="BN924" i="3"/>
  <c r="BM200" i="3"/>
  <c r="BM924" i="3"/>
  <c r="BL200" i="3"/>
  <c r="BL924" i="3"/>
  <c r="BK200" i="3"/>
  <c r="BK924" i="3"/>
  <c r="BJ200" i="3"/>
  <c r="BJ924" i="3"/>
  <c r="BI200" i="3"/>
  <c r="BI924" i="3"/>
  <c r="BG200" i="3"/>
  <c r="BG924" i="3"/>
  <c r="BF200" i="3"/>
  <c r="BF924" i="3"/>
  <c r="BE200" i="3"/>
  <c r="BE924" i="3"/>
  <c r="BD200" i="3"/>
  <c r="BD924" i="3"/>
  <c r="BO197" i="3"/>
  <c r="BO923" i="3"/>
  <c r="BN197" i="3"/>
  <c r="BN923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O194" i="3"/>
  <c r="BO922" i="3"/>
  <c r="BN194" i="3"/>
  <c r="BN922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N189" i="3"/>
  <c r="BN921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N186" i="3"/>
  <c r="BN920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N177" i="3"/>
  <c r="BM177" i="3"/>
  <c r="BL177" i="3"/>
  <c r="BK177" i="3"/>
  <c r="BJ177" i="3"/>
  <c r="BI177" i="3"/>
  <c r="BH177" i="3"/>
  <c r="BG177" i="3"/>
  <c r="BF177" i="3"/>
  <c r="BE177" i="3"/>
  <c r="BD177" i="3"/>
  <c r="BO171" i="3"/>
  <c r="BO915" i="3"/>
  <c r="BN171" i="3"/>
  <c r="BN915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O163" i="3"/>
  <c r="BO914" i="3"/>
  <c r="BN163" i="3"/>
  <c r="BN914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O154" i="3"/>
  <c r="BO913" i="3"/>
  <c r="BN154" i="3"/>
  <c r="BN913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O151" i="3"/>
  <c r="BO166" i="3"/>
  <c r="BN151" i="3"/>
  <c r="BN167" i="3"/>
  <c r="BM151" i="3"/>
  <c r="BM166" i="3"/>
  <c r="BL151" i="3"/>
  <c r="BK151" i="3"/>
  <c r="BK167" i="3"/>
  <c r="BK827" i="3"/>
  <c r="BJ151" i="3"/>
  <c r="BJ166" i="3"/>
  <c r="BI151" i="3"/>
  <c r="BI166" i="3"/>
  <c r="BH151" i="3"/>
  <c r="BG151" i="3"/>
  <c r="BF151" i="3"/>
  <c r="BF167" i="3"/>
  <c r="BE151" i="3"/>
  <c r="BE166" i="3"/>
  <c r="BD151" i="3"/>
  <c r="BO146" i="3"/>
  <c r="BO145" i="3"/>
  <c r="BO825" i="3"/>
  <c r="BO824" i="3"/>
  <c r="BN143" i="3"/>
  <c r="BN912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O135" i="3"/>
  <c r="BO911" i="3"/>
  <c r="BN135" i="3"/>
  <c r="BN911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O126" i="3"/>
  <c r="BO910" i="3"/>
  <c r="BN126" i="3"/>
  <c r="BN910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O123" i="3"/>
  <c r="BO138" i="3"/>
  <c r="BN123" i="3"/>
  <c r="BN138" i="3"/>
  <c r="BM123" i="3"/>
  <c r="BL123" i="3"/>
  <c r="BL138" i="3"/>
  <c r="BK123" i="3"/>
  <c r="BK138" i="3"/>
  <c r="BJ123" i="3"/>
  <c r="BJ138" i="3"/>
  <c r="BI123" i="3"/>
  <c r="BH123" i="3"/>
  <c r="BH139" i="3"/>
  <c r="BG123" i="3"/>
  <c r="BG139" i="3"/>
  <c r="BF123" i="3"/>
  <c r="BF138" i="3"/>
  <c r="BE123" i="3"/>
  <c r="BD123" i="3"/>
  <c r="BD139" i="3"/>
  <c r="BO115" i="3"/>
  <c r="BO909" i="3"/>
  <c r="BN115" i="3"/>
  <c r="BN909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O107" i="3"/>
  <c r="BO908" i="3"/>
  <c r="BN107" i="3"/>
  <c r="BN908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O104" i="3"/>
  <c r="BN104" i="3"/>
  <c r="BM104" i="3"/>
  <c r="BL104" i="3"/>
  <c r="BK104" i="3"/>
  <c r="BJ104" i="3"/>
  <c r="BI104" i="3"/>
  <c r="BH104" i="3"/>
  <c r="BG104" i="3"/>
  <c r="BE104" i="3"/>
  <c r="BO99" i="3"/>
  <c r="BO907" i="3"/>
  <c r="BN99" i="3"/>
  <c r="BN907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O96" i="3"/>
  <c r="BN96" i="3"/>
  <c r="BM96" i="3"/>
  <c r="BL96" i="3"/>
  <c r="BK96" i="3"/>
  <c r="BJ96" i="3"/>
  <c r="BI96" i="3"/>
  <c r="BH96" i="3"/>
  <c r="BG96" i="3"/>
  <c r="BF96" i="3"/>
  <c r="BE96" i="3"/>
  <c r="BD104" i="3"/>
  <c r="BO88" i="3"/>
  <c r="BO906" i="3"/>
  <c r="BN88" i="3"/>
  <c r="BN906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O80" i="3"/>
  <c r="BO905" i="3"/>
  <c r="BN80" i="3"/>
  <c r="BN905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O72" i="3"/>
  <c r="BO904" i="3"/>
  <c r="BN72" i="3"/>
  <c r="BN904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O69" i="3"/>
  <c r="BO84" i="3"/>
  <c r="BO91" i="3"/>
  <c r="BN69" i="3"/>
  <c r="BN84" i="3"/>
  <c r="BM69" i="3"/>
  <c r="BM83" i="3"/>
  <c r="BL69" i="3"/>
  <c r="BL83" i="3"/>
  <c r="BK69" i="3"/>
  <c r="BK84" i="3"/>
  <c r="BK91" i="3"/>
  <c r="BJ69" i="3"/>
  <c r="BJ84" i="3"/>
  <c r="BJ820" i="3"/>
  <c r="BI69" i="3"/>
  <c r="BH69" i="3"/>
  <c r="BH83" i="3"/>
  <c r="BG69" i="3"/>
  <c r="BG84" i="3"/>
  <c r="BG91" i="3"/>
  <c r="BF69" i="3"/>
  <c r="BF84" i="3"/>
  <c r="BE69" i="3"/>
  <c r="BE84" i="3"/>
  <c r="BD69" i="3"/>
  <c r="BD83" i="3"/>
  <c r="BN190" i="3"/>
  <c r="BM190" i="3"/>
  <c r="BL190" i="3"/>
  <c r="BK190" i="3"/>
  <c r="BJ190" i="3"/>
  <c r="BG190" i="3"/>
  <c r="BF190" i="3"/>
  <c r="BE190" i="3"/>
  <c r="BD190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I38" i="3"/>
  <c r="BH38" i="3"/>
  <c r="BE38" i="3"/>
  <c r="BD38" i="3"/>
  <c r="BM37" i="3"/>
  <c r="BL37" i="3"/>
  <c r="BI37" i="3"/>
  <c r="BH37" i="3"/>
  <c r="BE37" i="3"/>
  <c r="BD37" i="3"/>
  <c r="BM36" i="3"/>
  <c r="BL36" i="3"/>
  <c r="BI36" i="3"/>
  <c r="BH36" i="3"/>
  <c r="BE36" i="3"/>
  <c r="BD36" i="3"/>
  <c r="BE35" i="3"/>
  <c r="BM34" i="3"/>
  <c r="BL34" i="3"/>
  <c r="BI34" i="3"/>
  <c r="BH34" i="3"/>
  <c r="BE34" i="3"/>
  <c r="BD34" i="3"/>
  <c r="BO32" i="3"/>
  <c r="BG32" i="3"/>
  <c r="BH30" i="3"/>
  <c r="BO29" i="3"/>
  <c r="BM29" i="3"/>
  <c r="BL29" i="3"/>
  <c r="BK29" i="3"/>
  <c r="BH29" i="3"/>
  <c r="BG29" i="3"/>
  <c r="BD29" i="3"/>
  <c r="BJ28" i="3"/>
  <c r="BF28" i="3"/>
  <c r="BO27" i="3"/>
  <c r="BN27" i="3"/>
  <c r="BJ27" i="3"/>
  <c r="BH27" i="3"/>
  <c r="BG27" i="3"/>
  <c r="BF27" i="3"/>
  <c r="BN26" i="3"/>
  <c r="BK26" i="3"/>
  <c r="BJ26" i="3"/>
  <c r="BI26" i="3"/>
  <c r="BH26" i="3"/>
  <c r="BG26" i="3"/>
  <c r="BF26" i="3"/>
  <c r="BD26" i="3"/>
  <c r="BL25" i="3"/>
  <c r="BH25" i="3"/>
  <c r="BD25" i="3"/>
  <c r="BF24" i="3"/>
  <c r="BO9" i="3"/>
  <c r="BN9" i="3"/>
  <c r="BM9" i="3"/>
  <c r="BL9" i="3"/>
  <c r="BK9" i="3"/>
  <c r="BJ9" i="3"/>
  <c r="BI9" i="3"/>
  <c r="BH9" i="3"/>
  <c r="BG9" i="3"/>
  <c r="BF9" i="3"/>
  <c r="BE9" i="3"/>
  <c r="BD9" i="3"/>
  <c r="BJ83" i="3"/>
  <c r="Z96" i="3"/>
  <c r="Z111" i="3"/>
  <c r="Z823" i="3"/>
  <c r="BO19" i="3"/>
  <c r="AB201" i="3"/>
  <c r="BK15" i="3"/>
  <c r="BF166" i="3"/>
  <c r="BN19" i="3"/>
  <c r="BK18" i="3"/>
  <c r="BK19" i="3"/>
  <c r="BH18" i="3"/>
  <c r="BD19" i="3"/>
  <c r="BL19" i="3"/>
  <c r="BJ15" i="3"/>
  <c r="BI15" i="3"/>
  <c r="BD201" i="3"/>
  <c r="BH201" i="3"/>
  <c r="BL201" i="3"/>
  <c r="BF83" i="3"/>
  <c r="BN110" i="3"/>
  <c r="AA84" i="3"/>
  <c r="AA820" i="3"/>
  <c r="AA167" i="3"/>
  <c r="AA174" i="3"/>
  <c r="AA30" i="3"/>
  <c r="AA25" i="3"/>
  <c r="AE96" i="3"/>
  <c r="AE110" i="3"/>
  <c r="AC96" i="3"/>
  <c r="AC110" i="3"/>
  <c r="AC18" i="3"/>
  <c r="AC29" i="3"/>
  <c r="AE201" i="3"/>
  <c r="BJ19" i="3"/>
  <c r="BO201" i="3"/>
  <c r="BG22" i="3"/>
  <c r="Z167" i="3"/>
  <c r="Z174" i="3"/>
  <c r="AC139" i="3"/>
  <c r="AC146" i="3"/>
  <c r="AB18" i="3"/>
  <c r="AC25" i="3"/>
  <c r="AB26" i="3"/>
  <c r="AB993" i="3"/>
  <c r="AB35" i="3"/>
  <c r="BH111" i="3"/>
  <c r="BH118" i="3"/>
  <c r="BL111" i="3"/>
  <c r="BL118" i="3"/>
  <c r="BJ111" i="3"/>
  <c r="BJ118" i="3"/>
  <c r="BN111" i="3"/>
  <c r="BN118" i="3"/>
  <c r="BJ167" i="3"/>
  <c r="BJ826" i="3"/>
  <c r="Z214" i="3"/>
  <c r="BM812" i="3"/>
  <c r="Z812" i="3"/>
  <c r="AA201" i="3"/>
  <c r="AB21" i="3"/>
  <c r="AE32" i="3"/>
  <c r="AE25" i="3"/>
  <c r="BI214" i="3"/>
  <c r="BK22" i="3"/>
  <c r="BJ21" i="3"/>
  <c r="AA15" i="3"/>
  <c r="AA18" i="3"/>
  <c r="AB30" i="3"/>
  <c r="AB14" i="3"/>
  <c r="AC26" i="3"/>
  <c r="AC993" i="3"/>
  <c r="AC35" i="3"/>
  <c r="BH21" i="3"/>
  <c r="BF21" i="3"/>
  <c r="BN21" i="3"/>
  <c r="BK111" i="3"/>
  <c r="BK118" i="3"/>
  <c r="BO110" i="3"/>
  <c r="BI111" i="3"/>
  <c r="BI118" i="3"/>
  <c r="BM111" i="3"/>
  <c r="BF139" i="3"/>
  <c r="BF145" i="3"/>
  <c r="BF825" i="3"/>
  <c r="BE167" i="3"/>
  <c r="BE827" i="3"/>
  <c r="Z138" i="3"/>
  <c r="AC30" i="3"/>
  <c r="BN821" i="3"/>
  <c r="BN91" i="3"/>
  <c r="BH22" i="3"/>
  <c r="BH84" i="3"/>
  <c r="BH821" i="3"/>
  <c r="BI22" i="3"/>
  <c r="BL84" i="3"/>
  <c r="BL821" i="3"/>
  <c r="BG167" i="3"/>
  <c r="BG826" i="3"/>
  <c r="BG166" i="3"/>
  <c r="BE214" i="3"/>
  <c r="BM214" i="3"/>
  <c r="BE83" i="3"/>
  <c r="BI84" i="3"/>
  <c r="BI91" i="3"/>
  <c r="BE22" i="3"/>
  <c r="BJ91" i="3"/>
  <c r="BF104" i="3"/>
  <c r="BF110" i="3"/>
  <c r="BG138" i="3"/>
  <c r="BL166" i="3"/>
  <c r="BE23" i="3"/>
  <c r="BF23" i="3"/>
  <c r="BO21" i="3"/>
  <c r="BF214" i="3"/>
  <c r="BJ214" i="3"/>
  <c r="BN214" i="3"/>
  <c r="BN83" i="3"/>
  <c r="BI138" i="3"/>
  <c r="BM138" i="3"/>
  <c r="BH138" i="3"/>
  <c r="BL139" i="3"/>
  <c r="BL145" i="3"/>
  <c r="BL825" i="3"/>
  <c r="BK166" i="3"/>
  <c r="BK174" i="3"/>
  <c r="BI32" i="3"/>
  <c r="BM32" i="3"/>
  <c r="BM84" i="3"/>
  <c r="BM821" i="3"/>
  <c r="BK139" i="3"/>
  <c r="BK146" i="3"/>
  <c r="BH166" i="3"/>
  <c r="BO167" i="3"/>
  <c r="BO174" i="3"/>
  <c r="BL23" i="3"/>
  <c r="BK23" i="3"/>
  <c r="BD14" i="3"/>
  <c r="BL14" i="3"/>
  <c r="BF15" i="3"/>
  <c r="Z139" i="3"/>
  <c r="Z145" i="3"/>
  <c r="Z825" i="3"/>
  <c r="BG201" i="3"/>
  <c r="BK201" i="3"/>
  <c r="BD84" i="3"/>
  <c r="BD820" i="3"/>
  <c r="BJ821" i="3"/>
  <c r="BH110" i="3"/>
  <c r="BJ139" i="3"/>
  <c r="BJ145" i="3"/>
  <c r="BJ825" i="3"/>
  <c r="BN139" i="3"/>
  <c r="BN824" i="3"/>
  <c r="BI201" i="3"/>
  <c r="BM201" i="3"/>
  <c r="BG21" i="3"/>
  <c r="BK21" i="3"/>
  <c r="BI23" i="3"/>
  <c r="BG23" i="3"/>
  <c r="BH23" i="3"/>
  <c r="BE21" i="3"/>
  <c r="BI21" i="3"/>
  <c r="BL21" i="3"/>
  <c r="BK30" i="3"/>
  <c r="BD32" i="3"/>
  <c r="BH32" i="3"/>
  <c r="BL32" i="3"/>
  <c r="BO15" i="3"/>
  <c r="BE18" i="3"/>
  <c r="BI18" i="3"/>
  <c r="BM18" i="3"/>
  <c r="Z14" i="3"/>
  <c r="AC15" i="3"/>
  <c r="BI167" i="3"/>
  <c r="BI174" i="3"/>
  <c r="BM167" i="3"/>
  <c r="BM174" i="3"/>
  <c r="BD21" i="3"/>
  <c r="BE14" i="3"/>
  <c r="BM14" i="3"/>
  <c r="BL15" i="3"/>
  <c r="BF18" i="3"/>
  <c r="BJ18" i="3"/>
  <c r="BN18" i="3"/>
  <c r="BF19" i="3"/>
  <c r="BF29" i="3"/>
  <c r="BJ29" i="3"/>
  <c r="BN29" i="3"/>
  <c r="BF812" i="3"/>
  <c r="BN812" i="3"/>
  <c r="Z32" i="3"/>
  <c r="Z25" i="3"/>
  <c r="AA493" i="3"/>
  <c r="BJ30" i="3"/>
  <c r="BN30" i="3"/>
  <c r="BE15" i="3"/>
  <c r="BM15" i="3"/>
  <c r="BG18" i="3"/>
  <c r="BG19" i="3"/>
  <c r="BG24" i="3"/>
  <c r="BK24" i="3"/>
  <c r="BO24" i="3"/>
  <c r="BG25" i="3"/>
  <c r="BK25" i="3"/>
  <c r="BO25" i="3"/>
  <c r="Z30" i="3"/>
  <c r="AA475" i="3"/>
  <c r="AA33" i="3"/>
  <c r="BN15" i="3"/>
  <c r="BD18" i="3"/>
  <c r="BH19" i="3"/>
  <c r="BD24" i="3"/>
  <c r="BH24" i="3"/>
  <c r="BL24" i="3"/>
  <c r="BE812" i="3"/>
  <c r="AB214" i="3"/>
  <c r="AB22" i="3"/>
  <c r="AC19" i="3"/>
  <c r="AC14" i="3"/>
  <c r="AB19" i="3"/>
  <c r="AE23" i="3"/>
  <c r="AE26" i="3"/>
  <c r="AE993" i="3"/>
  <c r="AE35" i="3"/>
  <c r="BE19" i="3"/>
  <c r="BM19" i="3"/>
  <c r="BM28" i="3"/>
  <c r="BE29" i="3"/>
  <c r="BI29" i="3"/>
  <c r="BI812" i="3"/>
  <c r="Z83" i="3"/>
  <c r="Z84" i="3"/>
  <c r="AA214" i="3"/>
  <c r="AA96" i="3"/>
  <c r="AA104" i="3"/>
  <c r="AC214" i="3"/>
  <c r="AC22" i="3"/>
  <c r="Z26" i="3"/>
  <c r="AA14" i="3"/>
  <c r="AA26" i="3"/>
  <c r="AA993" i="3"/>
  <c r="AA35" i="3"/>
  <c r="AC84" i="3"/>
  <c r="AC820" i="3"/>
  <c r="AB32" i="3"/>
  <c r="AB29" i="3"/>
  <c r="AE83" i="3"/>
  <c r="AE84" i="3"/>
  <c r="AE820" i="3"/>
  <c r="AE15" i="3"/>
  <c r="AE18" i="3"/>
  <c r="AE29" i="3"/>
  <c r="AA138" i="3"/>
  <c r="AA29" i="3"/>
  <c r="AC21" i="3"/>
  <c r="AC32" i="3"/>
  <c r="AB25" i="3"/>
  <c r="AE214" i="3"/>
  <c r="AE138" i="3"/>
  <c r="AE167" i="3"/>
  <c r="AE826" i="3"/>
  <c r="BO23" i="3"/>
  <c r="BN23" i="3"/>
  <c r="BK493" i="3"/>
  <c r="BK32" i="3"/>
  <c r="AA32" i="3"/>
  <c r="AE22" i="3"/>
  <c r="AE30" i="3"/>
  <c r="AE19" i="3"/>
  <c r="AE14" i="3"/>
  <c r="AE166" i="3"/>
  <c r="AE21" i="3"/>
  <c r="AE812" i="3"/>
  <c r="AB146" i="3"/>
  <c r="AB824" i="3"/>
  <c r="AB145" i="3"/>
  <c r="AB825" i="3"/>
  <c r="AC23" i="3"/>
  <c r="AB91" i="3"/>
  <c r="AB820" i="3"/>
  <c r="AB821" i="3"/>
  <c r="AB23" i="3"/>
  <c r="AC174" i="3"/>
  <c r="AC826" i="3"/>
  <c r="AC827" i="3"/>
  <c r="AC166" i="3"/>
  <c r="AC493" i="3"/>
  <c r="AC33" i="3"/>
  <c r="AC31" i="3"/>
  <c r="AB83" i="3"/>
  <c r="AB138" i="3"/>
  <c r="AB167" i="3"/>
  <c r="AB96" i="3"/>
  <c r="AB493" i="3"/>
  <c r="AB812" i="3"/>
  <c r="AC812" i="3"/>
  <c r="AA826" i="3"/>
  <c r="AA23" i="3"/>
  <c r="AA19" i="3"/>
  <c r="AA21" i="3"/>
  <c r="AA83" i="3"/>
  <c r="AA22" i="3"/>
  <c r="AA139" i="3"/>
  <c r="AA166" i="3"/>
  <c r="AA812" i="3"/>
  <c r="Z23" i="3"/>
  <c r="Z22" i="3"/>
  <c r="Z21" i="3"/>
  <c r="Z33" i="3"/>
  <c r="Z19" i="3"/>
  <c r="Z29" i="3"/>
  <c r="Z826" i="3"/>
  <c r="Z15" i="3"/>
  <c r="Z18" i="3"/>
  <c r="Z110" i="3"/>
  <c r="Z146" i="3"/>
  <c r="Z993" i="3"/>
  <c r="Z35" i="3"/>
  <c r="Z166" i="3"/>
  <c r="BM118" i="3"/>
  <c r="BD145" i="3"/>
  <c r="BD825" i="3"/>
  <c r="BD146" i="3"/>
  <c r="BD824" i="3"/>
  <c r="BN146" i="3"/>
  <c r="BI820" i="3"/>
  <c r="BF826" i="3"/>
  <c r="BF827" i="3"/>
  <c r="BF174" i="3"/>
  <c r="BN826" i="3"/>
  <c r="BN827" i="3"/>
  <c r="BN174" i="3"/>
  <c r="BI19" i="3"/>
  <c r="BM22" i="3"/>
  <c r="BG827" i="3"/>
  <c r="BM827" i="3"/>
  <c r="BM23" i="3"/>
  <c r="BJ23" i="3"/>
  <c r="BI14" i="3"/>
  <c r="BF91" i="3"/>
  <c r="BF821" i="3"/>
  <c r="BF820" i="3"/>
  <c r="BH145" i="3"/>
  <c r="BH825" i="3"/>
  <c r="BH824" i="3"/>
  <c r="BH146" i="3"/>
  <c r="BJ824" i="3"/>
  <c r="BF985" i="3"/>
  <c r="BF22" i="3"/>
  <c r="BD22" i="3"/>
  <c r="BL22" i="3"/>
  <c r="BD15" i="3"/>
  <c r="BE820" i="3"/>
  <c r="BE821" i="3"/>
  <c r="BE91" i="3"/>
  <c r="BO22" i="3"/>
  <c r="BG110" i="3"/>
  <c r="BG111" i="3"/>
  <c r="BG146" i="3"/>
  <c r="BG145" i="3"/>
  <c r="BG825" i="3"/>
  <c r="BG824" i="3"/>
  <c r="BD23" i="3"/>
  <c r="BM21" i="3"/>
  <c r="BJ985" i="3"/>
  <c r="BI83" i="3"/>
  <c r="BK820" i="3"/>
  <c r="BO821" i="3"/>
  <c r="BI475" i="3"/>
  <c r="BD993" i="3"/>
  <c r="BD35" i="3"/>
  <c r="BD812" i="3"/>
  <c r="BH993" i="3"/>
  <c r="BH35" i="3"/>
  <c r="BH812" i="3"/>
  <c r="BL993" i="3"/>
  <c r="BL35" i="3"/>
  <c r="BL812" i="3"/>
  <c r="BJ110" i="3"/>
  <c r="BE475" i="3"/>
  <c r="BF201" i="3"/>
  <c r="BN201" i="3"/>
  <c r="BD214" i="3"/>
  <c r="BG214" i="3"/>
  <c r="BO214" i="3"/>
  <c r="BD985" i="3"/>
  <c r="BN820" i="3"/>
  <c r="BG821" i="3"/>
  <c r="BE110" i="3"/>
  <c r="BD96" i="3"/>
  <c r="BI110" i="3"/>
  <c r="BM110" i="3"/>
  <c r="BK110" i="3"/>
  <c r="BE111" i="3"/>
  <c r="BO111" i="3"/>
  <c r="BD138" i="3"/>
  <c r="BN166" i="3"/>
  <c r="BK826" i="3"/>
  <c r="BE201" i="3"/>
  <c r="BF33" i="3"/>
  <c r="BD493" i="3"/>
  <c r="BN985" i="3"/>
  <c r="BE32" i="3"/>
  <c r="BO83" i="3"/>
  <c r="BG820" i="3"/>
  <c r="BK821" i="3"/>
  <c r="BF824" i="3"/>
  <c r="BJ33" i="3"/>
  <c r="BJ201" i="3"/>
  <c r="BH214" i="3"/>
  <c r="BL214" i="3"/>
  <c r="BK214" i="3"/>
  <c r="BH985" i="3"/>
  <c r="BL985" i="3"/>
  <c r="BK83" i="3"/>
  <c r="BJ22" i="3"/>
  <c r="BN22" i="3"/>
  <c r="BE985" i="3"/>
  <c r="BI985" i="3"/>
  <c r="BM985" i="3"/>
  <c r="BG83" i="3"/>
  <c r="BO820" i="3"/>
  <c r="BL110" i="3"/>
  <c r="BE139" i="3"/>
  <c r="BI139" i="3"/>
  <c r="BM139" i="3"/>
  <c r="BE138" i="3"/>
  <c r="BD167" i="3"/>
  <c r="BH167" i="3"/>
  <c r="BL167" i="3"/>
  <c r="BD166" i="3"/>
  <c r="BD475" i="3"/>
  <c r="BH475" i="3"/>
  <c r="BL475" i="3"/>
  <c r="BM475" i="3"/>
  <c r="BG993" i="3"/>
  <c r="BG35" i="3"/>
  <c r="BG812" i="3"/>
  <c r="BK993" i="3"/>
  <c r="BK35" i="3"/>
  <c r="BK812" i="3"/>
  <c r="BO993" i="3"/>
  <c r="BO35" i="3"/>
  <c r="BO812" i="3"/>
  <c r="BG985" i="3"/>
  <c r="BK985" i="3"/>
  <c r="BO985" i="3"/>
  <c r="BF993" i="3"/>
  <c r="BF35" i="3"/>
  <c r="BJ993" i="3"/>
  <c r="BJ35" i="3"/>
  <c r="BN993" i="3"/>
  <c r="BN35" i="3"/>
  <c r="BJ827" i="3"/>
  <c r="BI821" i="3"/>
  <c r="BJ174" i="3"/>
  <c r="BG174" i="3"/>
  <c r="AC111" i="3"/>
  <c r="AE91" i="3"/>
  <c r="BF146" i="3"/>
  <c r="BM91" i="3"/>
  <c r="BL91" i="3"/>
  <c r="Z827" i="3"/>
  <c r="BI827" i="3"/>
  <c r="AA821" i="3"/>
  <c r="BM820" i="3"/>
  <c r="AA110" i="3"/>
  <c r="BO33" i="3"/>
  <c r="BO31" i="3"/>
  <c r="BE174" i="3"/>
  <c r="BI826" i="3"/>
  <c r="BL820" i="3"/>
  <c r="AA91" i="3"/>
  <c r="AA827" i="3"/>
  <c r="AC145" i="3"/>
  <c r="AC825" i="3"/>
  <c r="AC91" i="3"/>
  <c r="AE111" i="3"/>
  <c r="AE118" i="3"/>
  <c r="BJ146" i="3"/>
  <c r="Z118" i="3"/>
  <c r="AC824" i="3"/>
  <c r="BO826" i="3"/>
  <c r="BL20" i="3"/>
  <c r="AA111" i="3"/>
  <c r="BK20" i="3"/>
  <c r="BF111" i="3"/>
  <c r="BF118" i="3"/>
  <c r="BO20" i="3"/>
  <c r="BO42" i="3"/>
  <c r="BO827" i="3"/>
  <c r="BL146" i="3"/>
  <c r="Z824" i="3"/>
  <c r="AE821" i="3"/>
  <c r="AE827" i="3"/>
  <c r="BI20" i="3"/>
  <c r="BI42" i="3"/>
  <c r="AE33" i="3"/>
  <c r="AE31" i="3"/>
  <c r="BG20" i="3"/>
  <c r="BG42" i="3"/>
  <c r="BE20" i="3"/>
  <c r="BE42" i="3"/>
  <c r="BJ20" i="3"/>
  <c r="BO1002" i="3"/>
  <c r="BO1004" i="3"/>
  <c r="BH91" i="3"/>
  <c r="BE826" i="3"/>
  <c r="BH820" i="3"/>
  <c r="BH20" i="3"/>
  <c r="BK145" i="3"/>
  <c r="BK825" i="3"/>
  <c r="Z91" i="3"/>
  <c r="Z820" i="3"/>
  <c r="BK824" i="3"/>
  <c r="BI33" i="3"/>
  <c r="BI31" i="3"/>
  <c r="BD20" i="3"/>
  <c r="BD42" i="3"/>
  <c r="BF20" i="3"/>
  <c r="BM826" i="3"/>
  <c r="BN145" i="3"/>
  <c r="BN825" i="3"/>
  <c r="Z31" i="3"/>
  <c r="AE174" i="3"/>
  <c r="AC821" i="3"/>
  <c r="BD821" i="3"/>
  <c r="BD91" i="3"/>
  <c r="BG33" i="3"/>
  <c r="BG31" i="3"/>
  <c r="BH33" i="3"/>
  <c r="BH31" i="3"/>
  <c r="BL824" i="3"/>
  <c r="BF1002" i="3"/>
  <c r="BF1004" i="3"/>
  <c r="Z821" i="3"/>
  <c r="BN33" i="3"/>
  <c r="BN20" i="3"/>
  <c r="BJ1002" i="3"/>
  <c r="BJ1004" i="3"/>
  <c r="BM1002" i="3"/>
  <c r="BM1004" i="3"/>
  <c r="AA31" i="3"/>
  <c r="AB33" i="3"/>
  <c r="AB31" i="3"/>
  <c r="AB110" i="3"/>
  <c r="AB111" i="3"/>
  <c r="AB827" i="3"/>
  <c r="AB174" i="3"/>
  <c r="AB826" i="3"/>
  <c r="AC118" i="3"/>
  <c r="AA145" i="3"/>
  <c r="AA825" i="3"/>
  <c r="AA824" i="3"/>
  <c r="AA146" i="3"/>
  <c r="AA118" i="3"/>
  <c r="BH174" i="3"/>
  <c r="BH827" i="3"/>
  <c r="BH826" i="3"/>
  <c r="BM824" i="3"/>
  <c r="BM145" i="3"/>
  <c r="BM825" i="3"/>
  <c r="BM146" i="3"/>
  <c r="BN1002" i="3"/>
  <c r="BN1004" i="3"/>
  <c r="BK1002" i="3"/>
  <c r="BK1004" i="3"/>
  <c r="BE118" i="3"/>
  <c r="BG1002" i="3"/>
  <c r="BG1004" i="3"/>
  <c r="BL33" i="3"/>
  <c r="BL31" i="3"/>
  <c r="BD1002" i="3"/>
  <c r="BE824" i="3"/>
  <c r="BE146" i="3"/>
  <c r="BE145" i="3"/>
  <c r="BE825" i="3"/>
  <c r="BI1002" i="3"/>
  <c r="BI1004" i="3"/>
  <c r="BH1002" i="3"/>
  <c r="BH1004" i="3"/>
  <c r="BF32" i="3"/>
  <c r="BF31" i="3"/>
  <c r="BO118" i="3"/>
  <c r="BD174" i="3"/>
  <c r="BD826" i="3"/>
  <c r="BD827" i="3"/>
  <c r="BI824" i="3"/>
  <c r="BI146" i="3"/>
  <c r="BI145" i="3"/>
  <c r="BI825" i="3"/>
  <c r="BL1002" i="3"/>
  <c r="BL1004" i="3"/>
  <c r="BN32" i="3"/>
  <c r="BE33" i="3"/>
  <c r="BE31" i="3"/>
  <c r="BM20" i="3"/>
  <c r="BL42" i="3"/>
  <c r="BK33" i="3"/>
  <c r="BK31" i="3"/>
  <c r="BM33" i="3"/>
  <c r="BM31" i="3"/>
  <c r="BL174" i="3"/>
  <c r="BL826" i="3"/>
  <c r="BL827" i="3"/>
  <c r="BE1002" i="3"/>
  <c r="BE1004" i="3"/>
  <c r="BD111" i="3"/>
  <c r="BD110" i="3"/>
  <c r="BJ32" i="3"/>
  <c r="BJ31" i="3"/>
  <c r="BG118" i="3"/>
  <c r="BK42" i="3"/>
  <c r="BO43" i="3"/>
  <c r="BL43" i="3"/>
  <c r="Z822" i="3"/>
  <c r="BJ43" i="3"/>
  <c r="BK43" i="3"/>
  <c r="BH43" i="3"/>
  <c r="BH42" i="3"/>
  <c r="BI43" i="3"/>
  <c r="BE43" i="3"/>
  <c r="BG43" i="3"/>
  <c r="BN31" i="3"/>
  <c r="BN43" i="3"/>
  <c r="BF43" i="3"/>
  <c r="AB118" i="3"/>
  <c r="BN42" i="3"/>
  <c r="BM42" i="3"/>
  <c r="BM43" i="3"/>
  <c r="BF42" i="3"/>
  <c r="BD118" i="3"/>
  <c r="BJ42" i="3"/>
  <c r="BD33" i="3"/>
  <c r="BD31" i="3"/>
  <c r="BD43" i="3"/>
  <c r="BD1004" i="3"/>
  <c r="AW790" i="3"/>
  <c r="AW781" i="3"/>
  <c r="G781" i="3"/>
  <c r="G790" i="3"/>
  <c r="AV790" i="3"/>
  <c r="AV781" i="3"/>
  <c r="AU790" i="3"/>
  <c r="AU781" i="3"/>
  <c r="AP550" i="3"/>
  <c r="AQ550" i="3"/>
  <c r="AR550" i="3"/>
  <c r="AS550" i="3"/>
  <c r="AT550" i="3"/>
  <c r="AU550" i="3"/>
  <c r="AV550" i="3"/>
  <c r="AW550" i="3"/>
  <c r="AQ119" i="4"/>
  <c r="AD230" i="3"/>
  <c r="AP146" i="4"/>
  <c r="AL532" i="3"/>
  <c r="C320" i="4"/>
  <c r="BK125" i="2"/>
  <c r="BL125" i="2"/>
  <c r="M11" i="15"/>
  <c r="M10" i="15"/>
  <c r="M9" i="15"/>
  <c r="M8" i="15"/>
  <c r="M7" i="15"/>
  <c r="M6" i="15"/>
  <c r="V173" i="4"/>
  <c r="W173" i="4"/>
  <c r="X173" i="4"/>
  <c r="Y173" i="4"/>
  <c r="Z173" i="4"/>
  <c r="BX6" i="4"/>
  <c r="BY6" i="4"/>
  <c r="BW6" i="4"/>
  <c r="BV6" i="4"/>
  <c r="K664" i="3"/>
  <c r="K857" i="3"/>
  <c r="L664" i="3"/>
  <c r="L857" i="3"/>
  <c r="M664" i="3"/>
  <c r="AL664" i="3"/>
  <c r="AM664" i="3"/>
  <c r="AM857" i="3"/>
  <c r="AN664" i="3"/>
  <c r="AN857" i="3"/>
  <c r="AO664" i="3"/>
  <c r="AP664" i="3"/>
  <c r="AQ664" i="3"/>
  <c r="AQ857" i="3"/>
  <c r="AR664" i="3"/>
  <c r="AR857" i="3"/>
  <c r="AS664" i="3"/>
  <c r="AT664" i="3"/>
  <c r="AU664" i="3"/>
  <c r="AU857" i="3"/>
  <c r="AV664" i="3"/>
  <c r="AV857" i="3"/>
  <c r="AW664" i="3"/>
  <c r="L7" i="3"/>
  <c r="M7" i="3"/>
  <c r="AU7" i="3"/>
  <c r="AV7" i="3"/>
  <c r="AW7" i="3"/>
  <c r="U194" i="3"/>
  <c r="V194" i="3"/>
  <c r="W194" i="3"/>
  <c r="X194" i="3"/>
  <c r="Y194" i="3"/>
  <c r="AD194" i="3"/>
  <c r="C194" i="3"/>
  <c r="D194" i="3"/>
  <c r="E194" i="3"/>
  <c r="F194" i="3"/>
  <c r="G194" i="3"/>
  <c r="H194" i="3"/>
  <c r="I194" i="3"/>
  <c r="J194" i="3"/>
  <c r="K194" i="3"/>
  <c r="L194" i="3"/>
  <c r="M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Q470" i="7"/>
  <c r="D651" i="7"/>
  <c r="I651" i="7"/>
  <c r="D645" i="7"/>
  <c r="I645" i="7"/>
  <c r="BW178" i="3"/>
  <c r="BY178" i="3"/>
  <c r="F1015" i="7"/>
  <c r="BY635" i="3"/>
  <c r="BY599" i="3"/>
  <c r="BY471" i="3"/>
  <c r="BY475" i="3"/>
  <c r="BY508" i="3"/>
  <c r="BY27" i="6"/>
  <c r="BY36" i="6"/>
  <c r="BY41" i="6"/>
  <c r="BY45" i="6"/>
  <c r="BX635" i="3"/>
  <c r="BX599" i="3"/>
  <c r="BX471" i="3"/>
  <c r="BX508" i="3"/>
  <c r="BX27" i="6"/>
  <c r="BX36" i="6"/>
  <c r="BX41" i="6"/>
  <c r="BX45" i="6"/>
  <c r="BW635" i="3"/>
  <c r="BW599" i="3"/>
  <c r="BW471" i="3"/>
  <c r="BW475" i="3"/>
  <c r="BW27" i="6"/>
  <c r="BW36" i="6"/>
  <c r="BW45" i="6"/>
  <c r="BV508" i="3"/>
  <c r="BV526" i="3"/>
  <c r="BV544" i="3"/>
  <c r="BH27" i="6"/>
  <c r="AU508" i="3"/>
  <c r="AU562" i="3"/>
  <c r="AT508" i="3"/>
  <c r="AS508" i="3"/>
  <c r="AS520" i="3"/>
  <c r="AS532" i="3"/>
  <c r="AS544" i="3"/>
  <c r="AR508" i="3"/>
  <c r="AR520" i="3"/>
  <c r="AR532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44" i="3"/>
  <c r="AL27" i="6"/>
  <c r="AW457" i="3"/>
  <c r="AW466" i="3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Z27" i="6"/>
  <c r="Y508" i="3"/>
  <c r="Y27" i="6"/>
  <c r="X508" i="3"/>
  <c r="X27" i="6"/>
  <c r="W508" i="3"/>
  <c r="W27" i="6"/>
  <c r="V508" i="3"/>
  <c r="V526" i="3"/>
  <c r="V27" i="6"/>
  <c r="V36" i="6"/>
  <c r="V41" i="6"/>
  <c r="V45" i="6"/>
  <c r="U508" i="3"/>
  <c r="U526" i="3"/>
  <c r="U27" i="6"/>
  <c r="U36" i="6"/>
  <c r="U41" i="6"/>
  <c r="U45" i="6"/>
  <c r="T599" i="3"/>
  <c r="T508" i="3"/>
  <c r="T526" i="3"/>
  <c r="T36" i="6"/>
  <c r="T45" i="6"/>
  <c r="AD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508" i="3"/>
  <c r="C520" i="3"/>
  <c r="D508" i="3"/>
  <c r="D520" i="3"/>
  <c r="D556" i="3"/>
  <c r="D50" i="6"/>
  <c r="D54" i="6"/>
  <c r="E508" i="3"/>
  <c r="E520" i="3"/>
  <c r="E556" i="3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7" i="6"/>
  <c r="BV462" i="3"/>
  <c r="BH7" i="6"/>
  <c r="AS46" i="3"/>
  <c r="AS667" i="3"/>
  <c r="AS889" i="3"/>
  <c r="AR46" i="3"/>
  <c r="AQ46" i="3"/>
  <c r="AQ667" i="3"/>
  <c r="AQ889" i="3"/>
  <c r="AQ7" i="6"/>
  <c r="AP46" i="3"/>
  <c r="AP667" i="3"/>
  <c r="AP889" i="3"/>
  <c r="AL46" i="3"/>
  <c r="AL7" i="6"/>
  <c r="AW453" i="3"/>
  <c r="AW462" i="3"/>
  <c r="AV453" i="3"/>
  <c r="AV462" i="3"/>
  <c r="AU46" i="3"/>
  <c r="AU667" i="3"/>
  <c r="AU889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667" i="3"/>
  <c r="AN889" i="3"/>
  <c r="AN453" i="3"/>
  <c r="AN462" i="3"/>
  <c r="AM453" i="3"/>
  <c r="AM462" i="3"/>
  <c r="AL453" i="3"/>
  <c r="AL462" i="3"/>
  <c r="X46" i="3"/>
  <c r="W46" i="3"/>
  <c r="V46" i="3"/>
  <c r="V7" i="6"/>
  <c r="U7" i="6"/>
  <c r="T46" i="3"/>
  <c r="T7" i="6"/>
  <c r="AD453" i="3"/>
  <c r="AD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667" i="3"/>
  <c r="E889" i="3"/>
  <c r="E453" i="3"/>
  <c r="E462" i="3"/>
  <c r="F46" i="3"/>
  <c r="F667" i="3"/>
  <c r="F889" i="3"/>
  <c r="F453" i="3"/>
  <c r="F462" i="3"/>
  <c r="G46" i="3"/>
  <c r="G453" i="3"/>
  <c r="G462" i="3"/>
  <c r="H46" i="3"/>
  <c r="H453" i="3"/>
  <c r="H462" i="3"/>
  <c r="I46" i="3"/>
  <c r="I667" i="3"/>
  <c r="I889" i="3"/>
  <c r="I453" i="3"/>
  <c r="I462" i="3"/>
  <c r="J453" i="3"/>
  <c r="J462" i="3"/>
  <c r="K46" i="3"/>
  <c r="K667" i="3"/>
  <c r="K889" i="3"/>
  <c r="K453" i="3"/>
  <c r="K462" i="3"/>
  <c r="L453" i="3"/>
  <c r="L462" i="3"/>
  <c r="M453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480" i="3"/>
  <c r="B453" i="3"/>
  <c r="B462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H575" i="3"/>
  <c r="DI575" i="3"/>
  <c r="DJ575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W871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Y592" i="3"/>
  <c r="X592" i="3"/>
  <c r="W592" i="3"/>
  <c r="V592" i="3"/>
  <c r="U592" i="3"/>
  <c r="T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AO586" i="3"/>
  <c r="AN586" i="3"/>
  <c r="AM586" i="3"/>
  <c r="AL586" i="3"/>
  <c r="M586" i="3"/>
  <c r="B574" i="3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T550" i="3"/>
  <c r="U550" i="3"/>
  <c r="V550" i="3"/>
  <c r="W550" i="3"/>
  <c r="X550" i="3"/>
  <c r="Y550" i="3"/>
  <c r="AD550" i="3"/>
  <c r="AL550" i="3"/>
  <c r="AM550" i="3"/>
  <c r="AN550" i="3"/>
  <c r="AO550" i="3"/>
  <c r="DJ550" i="3"/>
  <c r="CC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C556" i="3"/>
  <c r="F556" i="3"/>
  <c r="G556" i="3"/>
  <c r="H556" i="3"/>
  <c r="I556" i="3"/>
  <c r="J556" i="3"/>
  <c r="K556" i="3"/>
  <c r="L556" i="3"/>
  <c r="M556" i="3"/>
  <c r="T556" i="3"/>
  <c r="U556" i="3"/>
  <c r="V556" i="3"/>
  <c r="W556" i="3"/>
  <c r="X556" i="3"/>
  <c r="Y556" i="3"/>
  <c r="AD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T562" i="3"/>
  <c r="U562" i="3"/>
  <c r="V562" i="3"/>
  <c r="W562" i="3"/>
  <c r="X562" i="3"/>
  <c r="Y562" i="3"/>
  <c r="AD562" i="3"/>
  <c r="AL562" i="3"/>
  <c r="AM562" i="3"/>
  <c r="AN562" i="3"/>
  <c r="AO562" i="3"/>
  <c r="AP562" i="3"/>
  <c r="AQ562" i="3"/>
  <c r="AR562" i="3"/>
  <c r="AS562" i="3"/>
  <c r="AT562" i="3"/>
  <c r="AV562" i="3"/>
  <c r="AW562" i="3"/>
  <c r="BY574" i="3"/>
  <c r="BX574" i="3"/>
  <c r="BW574" i="3"/>
  <c r="BV574" i="3"/>
  <c r="DJ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50" i="3"/>
  <c r="BV550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C547" i="7"/>
  <c r="F545" i="7"/>
  <c r="E545" i="7"/>
  <c r="D545" i="7"/>
  <c r="C545" i="7"/>
  <c r="C540" i="7"/>
  <c r="F533" i="7"/>
  <c r="E533" i="7"/>
  <c r="D533" i="7"/>
  <c r="C533" i="7"/>
  <c r="BV532" i="3"/>
  <c r="AW532" i="3"/>
  <c r="AV532" i="3"/>
  <c r="AU532" i="3"/>
  <c r="AT532" i="3"/>
  <c r="AD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AW544" i="3"/>
  <c r="AV544" i="3"/>
  <c r="AU544" i="3"/>
  <c r="AT544" i="3"/>
  <c r="AD544" i="3"/>
  <c r="Y544" i="3"/>
  <c r="X544" i="3"/>
  <c r="V544" i="3"/>
  <c r="U544" i="3"/>
  <c r="T544" i="3"/>
  <c r="M544" i="3"/>
  <c r="L544" i="3"/>
  <c r="K544" i="3"/>
  <c r="J544" i="3"/>
  <c r="I544" i="3"/>
  <c r="H544" i="3"/>
  <c r="F544" i="3"/>
  <c r="E544" i="3"/>
  <c r="D544" i="3"/>
  <c r="C544" i="3"/>
  <c r="B544" i="3"/>
  <c r="B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Y498" i="3"/>
  <c r="X498" i="3"/>
  <c r="W498" i="3"/>
  <c r="V498" i="3"/>
  <c r="U498" i="3"/>
  <c r="T498" i="3"/>
  <c r="BV471" i="3"/>
  <c r="A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D471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D45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B41" i="6"/>
  <c r="BB43" i="6"/>
  <c r="BA41" i="6"/>
  <c r="BA43" i="6"/>
  <c r="AZ41" i="6"/>
  <c r="AZ43" i="6"/>
  <c r="AY41" i="6"/>
  <c r="AY43" i="6"/>
  <c r="AX41" i="6"/>
  <c r="AX43" i="6"/>
  <c r="AJ41" i="6"/>
  <c r="AJ43" i="6"/>
  <c r="AI41" i="6"/>
  <c r="AI43" i="6"/>
  <c r="AH41" i="6"/>
  <c r="AH43" i="6"/>
  <c r="AG41" i="6"/>
  <c r="AG43" i="6"/>
  <c r="AF41" i="6"/>
  <c r="AF43" i="6"/>
  <c r="R41" i="6"/>
  <c r="R43" i="6"/>
  <c r="Q41" i="6"/>
  <c r="Q43" i="6"/>
  <c r="P41" i="6"/>
  <c r="P43" i="6"/>
  <c r="O41" i="6"/>
  <c r="O43" i="6"/>
  <c r="N41" i="6"/>
  <c r="N43" i="6"/>
  <c r="F41" i="6"/>
  <c r="E41" i="6"/>
  <c r="D41" i="6"/>
  <c r="C41" i="6"/>
  <c r="BV36" i="6"/>
  <c r="BT36" i="6"/>
  <c r="BS36" i="6"/>
  <c r="BR36" i="6"/>
  <c r="BQ36" i="6"/>
  <c r="BP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D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T32" i="6"/>
  <c r="BS32" i="6"/>
  <c r="BR32" i="6"/>
  <c r="BQ32" i="6"/>
  <c r="BP32" i="6"/>
  <c r="BB32" i="6"/>
  <c r="BA32" i="6"/>
  <c r="AZ32" i="6"/>
  <c r="AY32" i="6"/>
  <c r="AX32" i="6"/>
  <c r="AJ32" i="6"/>
  <c r="AI32" i="6"/>
  <c r="AH32" i="6"/>
  <c r="AG32" i="6"/>
  <c r="AF32" i="6"/>
  <c r="R32" i="6"/>
  <c r="Q32" i="6"/>
  <c r="P32" i="6"/>
  <c r="O32" i="6"/>
  <c r="N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DJ587" i="3"/>
  <c r="DI587" i="3"/>
  <c r="DG587" i="3"/>
  <c r="DJ579" i="3"/>
  <c r="DI579" i="3"/>
  <c r="DH579" i="3"/>
  <c r="DG579" i="3"/>
  <c r="CC579" i="3"/>
  <c r="CB579" i="3"/>
  <c r="CA579" i="3"/>
  <c r="BZ579" i="3"/>
  <c r="DJ573" i="3"/>
  <c r="DI573" i="3"/>
  <c r="DH573" i="3"/>
  <c r="DG573" i="3"/>
  <c r="CC573" i="3"/>
  <c r="CB573" i="3"/>
  <c r="CA573" i="3"/>
  <c r="BZ573" i="3"/>
  <c r="DJ570" i="3"/>
  <c r="DI570" i="3"/>
  <c r="DH570" i="3"/>
  <c r="DG570" i="3"/>
  <c r="CC570" i="3"/>
  <c r="CB570" i="3"/>
  <c r="CA570" i="3"/>
  <c r="BZ570" i="3"/>
  <c r="DJ569" i="3"/>
  <c r="DI569" i="3"/>
  <c r="DH569" i="3"/>
  <c r="DG569" i="3"/>
  <c r="DJ567" i="3"/>
  <c r="DI567" i="3"/>
  <c r="DH567" i="3"/>
  <c r="CA567" i="3"/>
  <c r="DG567" i="3"/>
  <c r="BZ567" i="3"/>
  <c r="CC567" i="3"/>
  <c r="CB567" i="3"/>
  <c r="DJ564" i="3"/>
  <c r="DI564" i="3"/>
  <c r="DH564" i="3"/>
  <c r="CA564" i="3"/>
  <c r="DG564" i="3"/>
  <c r="BZ564" i="3"/>
  <c r="CC564" i="3"/>
  <c r="CB564" i="3"/>
  <c r="J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P10" i="6"/>
  <c r="DP18" i="6"/>
  <c r="DP74" i="6"/>
  <c r="BT83" i="5"/>
  <c r="BS83" i="5"/>
  <c r="BR83" i="5"/>
  <c r="BQ83" i="5"/>
  <c r="BP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D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D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D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D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T85" i="5"/>
  <c r="BS55" i="5"/>
  <c r="BS85" i="5"/>
  <c r="BR55" i="5"/>
  <c r="BR85" i="5"/>
  <c r="BQ55" i="5"/>
  <c r="BQ85" i="5"/>
  <c r="BP55" i="5"/>
  <c r="BP85" i="5"/>
  <c r="BB55" i="5"/>
  <c r="BB85" i="5"/>
  <c r="BA55" i="5"/>
  <c r="BA85" i="5"/>
  <c r="AZ55" i="5"/>
  <c r="AZ85" i="5"/>
  <c r="AY55" i="5"/>
  <c r="AY85" i="5"/>
  <c r="AX55" i="5"/>
  <c r="AX85" i="5"/>
  <c r="AW55" i="5"/>
  <c r="AW85" i="5"/>
  <c r="AW437" i="3"/>
  <c r="AW851" i="3"/>
  <c r="AV55" i="5"/>
  <c r="AV85" i="5"/>
  <c r="AV437" i="3"/>
  <c r="AV851" i="3"/>
  <c r="AU55" i="5"/>
  <c r="AU85" i="5"/>
  <c r="AU437" i="3"/>
  <c r="AU851" i="3"/>
  <c r="AT55" i="5"/>
  <c r="AT85" i="5"/>
  <c r="AT437" i="3"/>
  <c r="AT851" i="3"/>
  <c r="AS55" i="5"/>
  <c r="AS85" i="5"/>
  <c r="AS437" i="3"/>
  <c r="AS851" i="3"/>
  <c r="AR55" i="5"/>
  <c r="AR85" i="5"/>
  <c r="AR437" i="3"/>
  <c r="AR851" i="3"/>
  <c r="AQ55" i="5"/>
  <c r="AQ85" i="5"/>
  <c r="AQ437" i="3"/>
  <c r="AQ851" i="3"/>
  <c r="AP55" i="5"/>
  <c r="AP85" i="5"/>
  <c r="AP437" i="3"/>
  <c r="AP851" i="3"/>
  <c r="AO55" i="5"/>
  <c r="AO85" i="5"/>
  <c r="AO437" i="3"/>
  <c r="AO851" i="3"/>
  <c r="AN55" i="5"/>
  <c r="AN85" i="5"/>
  <c r="AN437" i="3"/>
  <c r="AN851" i="3"/>
  <c r="AM55" i="5"/>
  <c r="AL55" i="5"/>
  <c r="AL85" i="5"/>
  <c r="AL437" i="3"/>
  <c r="AL851" i="3"/>
  <c r="AJ55" i="5"/>
  <c r="AJ85" i="5"/>
  <c r="AI55" i="5"/>
  <c r="AI85" i="5"/>
  <c r="AH55" i="5"/>
  <c r="AH85" i="5"/>
  <c r="AG55" i="5"/>
  <c r="AG85" i="5"/>
  <c r="AF55" i="5"/>
  <c r="AF85" i="5"/>
  <c r="AD55" i="5"/>
  <c r="AD85" i="5"/>
  <c r="AD437" i="3"/>
  <c r="AD851" i="3"/>
  <c r="Y55" i="5"/>
  <c r="Y85" i="5"/>
  <c r="Y437" i="3"/>
  <c r="Y851" i="3"/>
  <c r="X55" i="5"/>
  <c r="X85" i="5"/>
  <c r="X437" i="3"/>
  <c r="X851" i="3"/>
  <c r="W55" i="5"/>
  <c r="V55" i="5"/>
  <c r="V85" i="5"/>
  <c r="V437" i="3"/>
  <c r="V851" i="3"/>
  <c r="U55" i="5"/>
  <c r="U85" i="5"/>
  <c r="U437" i="3"/>
  <c r="T55" i="5"/>
  <c r="T85" i="5"/>
  <c r="T437" i="3"/>
  <c r="R55" i="5"/>
  <c r="R85" i="5"/>
  <c r="Q55" i="5"/>
  <c r="Q85" i="5"/>
  <c r="P55" i="5"/>
  <c r="P85" i="5"/>
  <c r="O55" i="5"/>
  <c r="O85" i="5"/>
  <c r="N55" i="5"/>
  <c r="N85" i="5"/>
  <c r="M55" i="5"/>
  <c r="M85" i="5"/>
  <c r="M437" i="3"/>
  <c r="M851" i="3"/>
  <c r="L55" i="5"/>
  <c r="L85" i="5"/>
  <c r="L437" i="3"/>
  <c r="L851" i="3"/>
  <c r="K55" i="5"/>
  <c r="K85" i="5"/>
  <c r="K437" i="3"/>
  <c r="K851" i="3"/>
  <c r="J55" i="5"/>
  <c r="J85" i="5"/>
  <c r="J437" i="3"/>
  <c r="J851" i="3"/>
  <c r="I55" i="5"/>
  <c r="I85" i="5"/>
  <c r="I437" i="3"/>
  <c r="I851" i="3"/>
  <c r="H55" i="5"/>
  <c r="H85" i="5"/>
  <c r="H437" i="3"/>
  <c r="H851" i="3"/>
  <c r="G55" i="5"/>
  <c r="G85" i="5"/>
  <c r="G437" i="3"/>
  <c r="G851" i="3"/>
  <c r="F55" i="5"/>
  <c r="F85" i="5"/>
  <c r="F437" i="3"/>
  <c r="F851" i="3"/>
  <c r="E55" i="5"/>
  <c r="E85" i="5"/>
  <c r="E437" i="3"/>
  <c r="E851" i="3"/>
  <c r="D55" i="5"/>
  <c r="D85" i="5"/>
  <c r="D437" i="3"/>
  <c r="D851" i="3"/>
  <c r="C55" i="5"/>
  <c r="C85" i="5"/>
  <c r="C437" i="3"/>
  <c r="C851" i="3"/>
  <c r="B55" i="5"/>
  <c r="B85" i="5"/>
  <c r="B437" i="3"/>
  <c r="B851" i="3"/>
  <c r="BT44" i="5"/>
  <c r="BS44" i="5"/>
  <c r="BR44" i="5"/>
  <c r="BQ44" i="5"/>
  <c r="BP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D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D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D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D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B16" i="5"/>
  <c r="BA16" i="5"/>
  <c r="AZ16" i="5"/>
  <c r="AY16" i="5"/>
  <c r="AX16" i="5"/>
  <c r="AW16" i="5"/>
  <c r="AV16" i="5"/>
  <c r="AU16" i="5"/>
  <c r="AT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D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V898" i="3"/>
  <c r="AW701" i="3"/>
  <c r="AW898" i="3"/>
  <c r="AV701" i="3"/>
  <c r="AV898" i="3"/>
  <c r="AU701" i="3"/>
  <c r="AU898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D701" i="3"/>
  <c r="AD898" i="3"/>
  <c r="Y701" i="3"/>
  <c r="Y898" i="3"/>
  <c r="X701" i="3"/>
  <c r="X898" i="3"/>
  <c r="W701" i="3"/>
  <c r="W898" i="3"/>
  <c r="V701" i="3"/>
  <c r="U701" i="3"/>
  <c r="T701" i="3"/>
  <c r="T898" i="3"/>
  <c r="M701" i="3"/>
  <c r="M898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BY696" i="3"/>
  <c r="BY897" i="3"/>
  <c r="BX696" i="3"/>
  <c r="BX897" i="3"/>
  <c r="BW696" i="3"/>
  <c r="BW897" i="3"/>
  <c r="BV696" i="3"/>
  <c r="BV897" i="3"/>
  <c r="AW696" i="3"/>
  <c r="AW897" i="3"/>
  <c r="AV696" i="3"/>
  <c r="AV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D696" i="3"/>
  <c r="AD897" i="3"/>
  <c r="Y696" i="3"/>
  <c r="Y897" i="3"/>
  <c r="X696" i="3"/>
  <c r="X897" i="3"/>
  <c r="W696" i="3"/>
  <c r="W897" i="3"/>
  <c r="V696" i="3"/>
  <c r="V897" i="3"/>
  <c r="U696" i="3"/>
  <c r="T696" i="3"/>
  <c r="T897" i="3"/>
  <c r="M696" i="3"/>
  <c r="M897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Y691" i="3"/>
  <c r="BY896" i="3"/>
  <c r="BX691" i="3"/>
  <c r="BX896" i="3"/>
  <c r="BW691" i="3"/>
  <c r="BW896" i="3"/>
  <c r="BV691" i="3"/>
  <c r="BV896" i="3"/>
  <c r="AW691" i="3"/>
  <c r="AW896" i="3"/>
  <c r="AV691" i="3"/>
  <c r="AV896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L691" i="3"/>
  <c r="AL896" i="3"/>
  <c r="AD691" i="3"/>
  <c r="AD896" i="3"/>
  <c r="Y691" i="3"/>
  <c r="Y896" i="3"/>
  <c r="X691" i="3"/>
  <c r="X896" i="3"/>
  <c r="W691" i="3"/>
  <c r="W896" i="3"/>
  <c r="V691" i="3"/>
  <c r="U691" i="3"/>
  <c r="T691" i="3"/>
  <c r="M691" i="3"/>
  <c r="M896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D691" i="3"/>
  <c r="D896" i="3"/>
  <c r="C691" i="3"/>
  <c r="C896" i="3"/>
  <c r="BY686" i="3"/>
  <c r="BY894" i="3"/>
  <c r="BX686" i="3"/>
  <c r="BX894" i="3"/>
  <c r="BW686" i="3"/>
  <c r="BW894" i="3"/>
  <c r="BV686" i="3"/>
  <c r="BV894" i="3"/>
  <c r="AW686" i="3"/>
  <c r="AW894" i="3"/>
  <c r="AV686" i="3"/>
  <c r="AV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D686" i="3"/>
  <c r="AD894" i="3"/>
  <c r="Y686" i="3"/>
  <c r="Y894" i="3"/>
  <c r="X686" i="3"/>
  <c r="X894" i="3"/>
  <c r="W686" i="3"/>
  <c r="W894" i="3"/>
  <c r="V686" i="3"/>
  <c r="U686" i="3"/>
  <c r="T686" i="3"/>
  <c r="T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Y681" i="3"/>
  <c r="BY893" i="3"/>
  <c r="BX681" i="3"/>
  <c r="BX893" i="3"/>
  <c r="BW681" i="3"/>
  <c r="BW893" i="3"/>
  <c r="BV681" i="3"/>
  <c r="BV893" i="3"/>
  <c r="AW681" i="3"/>
  <c r="AW893" i="3"/>
  <c r="AV681" i="3"/>
  <c r="AV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M681" i="3"/>
  <c r="AM893" i="3"/>
  <c r="AL681" i="3"/>
  <c r="AL893" i="3"/>
  <c r="AD681" i="3"/>
  <c r="AD893" i="3"/>
  <c r="Y681" i="3"/>
  <c r="Y893" i="3"/>
  <c r="X681" i="3"/>
  <c r="X893" i="3"/>
  <c r="W681" i="3"/>
  <c r="V681" i="3"/>
  <c r="V893" i="3"/>
  <c r="U681" i="3"/>
  <c r="U893" i="3"/>
  <c r="T681" i="3"/>
  <c r="T893" i="3"/>
  <c r="M681" i="3"/>
  <c r="M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E681" i="3"/>
  <c r="E893" i="3"/>
  <c r="D681" i="3"/>
  <c r="D893" i="3"/>
  <c r="C681" i="3"/>
  <c r="C893" i="3"/>
  <c r="B681" i="3"/>
  <c r="B893" i="3"/>
  <c r="BX856" i="3"/>
  <c r="BW856" i="3"/>
  <c r="AW856" i="3"/>
  <c r="AV856" i="3"/>
  <c r="AU856" i="3"/>
  <c r="AR856" i="3"/>
  <c r="AP856" i="3"/>
  <c r="AM856" i="3"/>
  <c r="AD856" i="3"/>
  <c r="Y856" i="3"/>
  <c r="X856" i="3"/>
  <c r="V856" i="3"/>
  <c r="U856" i="3"/>
  <c r="L856" i="3"/>
  <c r="K856" i="3"/>
  <c r="J856" i="3"/>
  <c r="F856" i="3"/>
  <c r="E856" i="3"/>
  <c r="D856" i="3"/>
  <c r="C856" i="3"/>
  <c r="BY855" i="3"/>
  <c r="BX855" i="3"/>
  <c r="BW855" i="3"/>
  <c r="BV855" i="3"/>
  <c r="AW855" i="3"/>
  <c r="AV855" i="3"/>
  <c r="AU855" i="3"/>
  <c r="AS855" i="3"/>
  <c r="AP855" i="3"/>
  <c r="AM855" i="3"/>
  <c r="AL855" i="3"/>
  <c r="AD855" i="3"/>
  <c r="Y855" i="3"/>
  <c r="X855" i="3"/>
  <c r="V855" i="3"/>
  <c r="U855" i="3"/>
  <c r="M855" i="3"/>
  <c r="L855" i="3"/>
  <c r="K855" i="3"/>
  <c r="J855" i="3"/>
  <c r="I855" i="3"/>
  <c r="H855" i="3"/>
  <c r="G855" i="3"/>
  <c r="F855" i="3"/>
  <c r="E855" i="3"/>
  <c r="D855" i="3"/>
  <c r="C855" i="3"/>
  <c r="BY854" i="3"/>
  <c r="BX854" i="3"/>
  <c r="BW854" i="3"/>
  <c r="BV854" i="3"/>
  <c r="AW854" i="3"/>
  <c r="AV854" i="3"/>
  <c r="AU854" i="3"/>
  <c r="AT854" i="3"/>
  <c r="AS854" i="3"/>
  <c r="AR854" i="3"/>
  <c r="AQ854" i="3"/>
  <c r="AP854" i="3"/>
  <c r="AO854" i="3"/>
  <c r="AN854" i="3"/>
  <c r="AL854" i="3"/>
  <c r="AD854" i="3"/>
  <c r="Y854" i="3"/>
  <c r="X854" i="3"/>
  <c r="V854" i="3"/>
  <c r="U854" i="3"/>
  <c r="T854" i="3"/>
  <c r="M854" i="3"/>
  <c r="L854" i="3"/>
  <c r="K854" i="3"/>
  <c r="J854" i="3"/>
  <c r="I854" i="3"/>
  <c r="H854" i="3"/>
  <c r="G854" i="3"/>
  <c r="F854" i="3"/>
  <c r="E854" i="3"/>
  <c r="D854" i="3"/>
  <c r="C854" i="3"/>
  <c r="B854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AW489" i="3"/>
  <c r="AW493" i="3"/>
  <c r="AV489" i="3"/>
  <c r="AV493" i="3"/>
  <c r="AU489" i="3"/>
  <c r="AU493" i="3"/>
  <c r="AT489" i="3"/>
  <c r="AS489" i="3"/>
  <c r="AR489" i="3"/>
  <c r="AR493" i="3"/>
  <c r="AQ489" i="3"/>
  <c r="AQ493" i="3"/>
  <c r="AP489" i="3"/>
  <c r="AO489" i="3"/>
  <c r="AN489" i="3"/>
  <c r="AM489" i="3"/>
  <c r="AL489" i="3"/>
  <c r="AD489" i="3"/>
  <c r="Y489" i="3"/>
  <c r="Y493" i="3"/>
  <c r="X489" i="3"/>
  <c r="X493" i="3"/>
  <c r="W489" i="3"/>
  <c r="V489" i="3"/>
  <c r="U489" i="3"/>
  <c r="U493" i="3"/>
  <c r="T489" i="3"/>
  <c r="T493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Y480" i="3"/>
  <c r="X480" i="3"/>
  <c r="W480" i="3"/>
  <c r="V480" i="3"/>
  <c r="U480" i="3"/>
  <c r="T480" i="3"/>
  <c r="B375" i="3"/>
  <c r="BW343" i="3"/>
  <c r="V343" i="3"/>
  <c r="U343" i="3"/>
  <c r="V333" i="3"/>
  <c r="G323" i="3"/>
  <c r="U313" i="3"/>
  <c r="G313" i="3"/>
  <c r="G303" i="3"/>
  <c r="AT46" i="3"/>
  <c r="AT667" i="3"/>
  <c r="AT889" i="3"/>
  <c r="AO46" i="3"/>
  <c r="AM46" i="3"/>
  <c r="AM667" i="3"/>
  <c r="AM889" i="3"/>
  <c r="J46" i="3"/>
  <c r="J667" i="3"/>
  <c r="J889" i="3"/>
  <c r="C46" i="3"/>
  <c r="C667" i="3"/>
  <c r="C889" i="3"/>
  <c r="BY177" i="3"/>
  <c r="BX177" i="3"/>
  <c r="BW177" i="3"/>
  <c r="BV177" i="3"/>
  <c r="AW177" i="3"/>
  <c r="AT177" i="3"/>
  <c r="AS177" i="3"/>
  <c r="AR177" i="3"/>
  <c r="AQ177" i="3"/>
  <c r="AP177" i="3"/>
  <c r="AO177" i="3"/>
  <c r="AN177" i="3"/>
  <c r="AM177" i="3"/>
  <c r="AL177" i="3"/>
  <c r="AD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6" i="3"/>
  <c r="BX151" i="3"/>
  <c r="BX160" i="3"/>
  <c r="BX166" i="3"/>
  <c r="BW151" i="3"/>
  <c r="BW160" i="3"/>
  <c r="BV151" i="3"/>
  <c r="BV160" i="3"/>
  <c r="BV166" i="3"/>
  <c r="AV827" i="3"/>
  <c r="AU827" i="3"/>
  <c r="AT151" i="3"/>
  <c r="AT160" i="3"/>
  <c r="AS151" i="3"/>
  <c r="AS160" i="3"/>
  <c r="AR151" i="3"/>
  <c r="AR160" i="3"/>
  <c r="AR166" i="3"/>
  <c r="AQ151" i="3"/>
  <c r="AQ160" i="3"/>
  <c r="AP151" i="3"/>
  <c r="AP160" i="3"/>
  <c r="AO151" i="3"/>
  <c r="AO160" i="3"/>
  <c r="AN151" i="3"/>
  <c r="AN160" i="3"/>
  <c r="AN166" i="3"/>
  <c r="AM151" i="3"/>
  <c r="AM160" i="3"/>
  <c r="AL151" i="3"/>
  <c r="AL160" i="3"/>
  <c r="AL166" i="3"/>
  <c r="Y151" i="3"/>
  <c r="Y160" i="3"/>
  <c r="X151" i="3"/>
  <c r="X160" i="3"/>
  <c r="X166" i="3"/>
  <c r="W151" i="3"/>
  <c r="W160" i="3"/>
  <c r="W166" i="3"/>
  <c r="V151" i="3"/>
  <c r="V160" i="3"/>
  <c r="U151" i="3"/>
  <c r="U160" i="3"/>
  <c r="T151" i="3"/>
  <c r="T160" i="3"/>
  <c r="M827" i="3"/>
  <c r="L827" i="3"/>
  <c r="K151" i="3"/>
  <c r="K160" i="3"/>
  <c r="J151" i="3"/>
  <c r="J160" i="3"/>
  <c r="I151" i="3"/>
  <c r="I160" i="3"/>
  <c r="I166" i="3"/>
  <c r="H151" i="3"/>
  <c r="H160" i="3"/>
  <c r="G151" i="3"/>
  <c r="G160" i="3"/>
  <c r="F151" i="3"/>
  <c r="F160" i="3"/>
  <c r="E151" i="3"/>
  <c r="E160" i="3"/>
  <c r="D151" i="3"/>
  <c r="D160" i="3"/>
  <c r="D166" i="3"/>
  <c r="C151" i="3"/>
  <c r="C160" i="3"/>
  <c r="B151" i="3"/>
  <c r="B160" i="3"/>
  <c r="B166" i="3"/>
  <c r="AV826" i="3"/>
  <c r="AU826" i="3"/>
  <c r="M826" i="3"/>
  <c r="L826" i="3"/>
  <c r="AV145" i="3"/>
  <c r="AV825" i="3"/>
  <c r="AU145" i="3"/>
  <c r="AU825" i="3"/>
  <c r="AP123" i="3"/>
  <c r="AP132" i="3"/>
  <c r="AO123" i="3"/>
  <c r="AO132" i="3"/>
  <c r="AO138" i="3"/>
  <c r="AN123" i="3"/>
  <c r="AN132" i="3"/>
  <c r="AM123" i="3"/>
  <c r="AM132" i="3"/>
  <c r="AL123" i="3"/>
  <c r="AL132" i="3"/>
  <c r="Y123" i="3"/>
  <c r="Y132" i="3"/>
  <c r="Y138" i="3"/>
  <c r="X123" i="3"/>
  <c r="X132" i="3"/>
  <c r="W123" i="3"/>
  <c r="W132" i="3"/>
  <c r="W138" i="3"/>
  <c r="M145" i="3"/>
  <c r="M825" i="3"/>
  <c r="L145" i="3"/>
  <c r="L825" i="3"/>
  <c r="K123" i="3"/>
  <c r="K132" i="3"/>
  <c r="J123" i="3"/>
  <c r="J132" i="3"/>
  <c r="J138" i="3"/>
  <c r="I123" i="3"/>
  <c r="I132" i="3"/>
  <c r="I138" i="3"/>
  <c r="H123" i="3"/>
  <c r="H132" i="3"/>
  <c r="G123" i="3"/>
  <c r="G132" i="3"/>
  <c r="G138" i="3"/>
  <c r="F123" i="3"/>
  <c r="F132" i="3"/>
  <c r="F138" i="3"/>
  <c r="E123" i="3"/>
  <c r="E132" i="3"/>
  <c r="D123" i="3"/>
  <c r="D132" i="3"/>
  <c r="C120" i="3"/>
  <c r="C123" i="3"/>
  <c r="C132" i="3"/>
  <c r="B120" i="3"/>
  <c r="B123" i="3"/>
  <c r="B132" i="3"/>
  <c r="AV824" i="3"/>
  <c r="AU824" i="3"/>
  <c r="M824" i="3"/>
  <c r="L824" i="3"/>
  <c r="BY96" i="3"/>
  <c r="BY104" i="3"/>
  <c r="BY110" i="3"/>
  <c r="BX96" i="3"/>
  <c r="BX104" i="3"/>
  <c r="BW96" i="3"/>
  <c r="BW104" i="3"/>
  <c r="BV93" i="3"/>
  <c r="BV96" i="3"/>
  <c r="BV104" i="3"/>
  <c r="AW104" i="3"/>
  <c r="AV823" i="3"/>
  <c r="AU823" i="3"/>
  <c r="AT104" i="3"/>
  <c r="AS104" i="3"/>
  <c r="AR104" i="3"/>
  <c r="AQ93" i="3"/>
  <c r="AQ96" i="3"/>
  <c r="AQ104" i="3"/>
  <c r="AP104" i="3"/>
  <c r="AO104" i="3"/>
  <c r="AN104" i="3"/>
  <c r="AM104" i="3"/>
  <c r="AL104" i="3"/>
  <c r="AD96" i="3"/>
  <c r="AD104" i="3"/>
  <c r="Y104" i="3"/>
  <c r="X104" i="3"/>
  <c r="W93" i="3"/>
  <c r="W96" i="3"/>
  <c r="W104" i="3"/>
  <c r="V93" i="3"/>
  <c r="U93" i="3"/>
  <c r="U96" i="3"/>
  <c r="U104" i="3"/>
  <c r="T93" i="3"/>
  <c r="T96" i="3"/>
  <c r="M823" i="3"/>
  <c r="L823" i="3"/>
  <c r="AV822" i="3"/>
  <c r="AU822" i="3"/>
  <c r="M822" i="3"/>
  <c r="L822" i="3"/>
  <c r="AL484" i="3"/>
  <c r="AL493" i="3"/>
  <c r="AL502" i="3"/>
  <c r="AL514" i="3"/>
  <c r="AL995" i="3"/>
  <c r="AL996" i="3"/>
  <c r="AL999" i="3"/>
  <c r="AL198" i="3"/>
  <c r="AL200" i="3"/>
  <c r="AL924" i="3"/>
  <c r="AL205" i="3"/>
  <c r="AL207" i="3"/>
  <c r="AL211" i="3"/>
  <c r="AL213" i="3"/>
  <c r="AL928" i="3"/>
  <c r="AM484" i="3"/>
  <c r="AM493" i="3"/>
  <c r="AM502" i="3"/>
  <c r="AM36" i="3"/>
  <c r="AM995" i="3"/>
  <c r="AM996" i="3"/>
  <c r="AM38" i="3"/>
  <c r="AM999" i="3"/>
  <c r="AM198" i="3"/>
  <c r="AM200" i="3"/>
  <c r="AM924" i="3"/>
  <c r="AM205" i="3"/>
  <c r="AM211" i="3"/>
  <c r="AM213" i="3"/>
  <c r="AM928" i="3"/>
  <c r="AN484" i="3"/>
  <c r="AN493" i="3"/>
  <c r="AN502" i="3"/>
  <c r="AN34" i="3"/>
  <c r="AN36" i="3"/>
  <c r="AN995" i="3"/>
  <c r="AN37" i="3"/>
  <c r="AN996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34" i="3"/>
  <c r="AO36" i="3"/>
  <c r="AO995" i="3"/>
  <c r="AO996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34" i="3"/>
  <c r="AP995" i="3"/>
  <c r="AP996" i="3"/>
  <c r="AP999" i="3"/>
  <c r="AP198" i="3"/>
  <c r="AP200" i="3"/>
  <c r="AP205" i="3"/>
  <c r="AP207" i="3"/>
  <c r="AP926" i="3"/>
  <c r="AP211" i="3"/>
  <c r="AP213" i="3"/>
  <c r="AP928" i="3"/>
  <c r="AP241" i="3"/>
  <c r="AP932" i="3"/>
  <c r="AQ484" i="3"/>
  <c r="AQ502" i="3"/>
  <c r="AQ514" i="3"/>
  <c r="AQ995" i="3"/>
  <c r="AQ996" i="3"/>
  <c r="AQ3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995" i="3"/>
  <c r="AR996" i="3"/>
  <c r="AR38" i="3"/>
  <c r="AR99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34" i="3"/>
  <c r="AS790" i="3"/>
  <c r="AS36" i="3"/>
  <c r="AS995" i="3"/>
  <c r="AS996" i="3"/>
  <c r="AS999" i="3"/>
  <c r="AS198" i="3"/>
  <c r="AS200" i="3"/>
  <c r="AS924" i="3"/>
  <c r="AS205" i="3"/>
  <c r="AS207" i="3"/>
  <c r="AS926" i="3"/>
  <c r="AS737" i="3"/>
  <c r="AS970" i="3"/>
  <c r="AT484" i="3"/>
  <c r="AT493" i="3"/>
  <c r="AT502" i="3"/>
  <c r="AT34" i="3"/>
  <c r="AT36" i="3"/>
  <c r="AT995" i="3"/>
  <c r="AT996" i="3"/>
  <c r="AT38" i="3"/>
  <c r="AT999" i="3"/>
  <c r="AT198" i="3"/>
  <c r="AT200" i="3"/>
  <c r="AT924" i="3"/>
  <c r="AT205" i="3"/>
  <c r="AT207" i="3"/>
  <c r="AT926" i="3"/>
  <c r="AU484" i="3"/>
  <c r="AU502" i="3"/>
  <c r="AU36" i="3"/>
  <c r="AU995" i="3"/>
  <c r="AU996" i="3"/>
  <c r="AU999" i="3"/>
  <c r="AU198" i="3"/>
  <c r="AU200" i="3"/>
  <c r="AU924" i="3"/>
  <c r="AU205" i="3"/>
  <c r="AU207" i="3"/>
  <c r="AU926" i="3"/>
  <c r="AV484" i="3"/>
  <c r="AV502" i="3"/>
  <c r="AV995" i="3"/>
  <c r="AV996" i="3"/>
  <c r="AV38" i="3"/>
  <c r="AV999" i="3"/>
  <c r="AW484" i="3"/>
  <c r="AW502" i="3"/>
  <c r="AW36" i="3"/>
  <c r="AW995" i="3"/>
  <c r="AW996" i="3"/>
  <c r="AW38" i="3"/>
  <c r="AW999" i="3"/>
  <c r="T484" i="3"/>
  <c r="T502" i="3"/>
  <c r="T995" i="3"/>
  <c r="T996" i="3"/>
  <c r="T999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995" i="3"/>
  <c r="U996" i="3"/>
  <c r="U999" i="3"/>
  <c r="U198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995" i="3"/>
  <c r="V996" i="3"/>
  <c r="V999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995" i="3"/>
  <c r="W996" i="3"/>
  <c r="W999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995" i="3"/>
  <c r="X996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995" i="3"/>
  <c r="Y996" i="3"/>
  <c r="Y999" i="3"/>
  <c r="Y198" i="3"/>
  <c r="Y200" i="3"/>
  <c r="Y924" i="3"/>
  <c r="Y205" i="3"/>
  <c r="Y207" i="3"/>
  <c r="Y926" i="3"/>
  <c r="Y211" i="3"/>
  <c r="Y275" i="4"/>
  <c r="Y257" i="4"/>
  <c r="Y99" i="3"/>
  <c r="Y907" i="3"/>
  <c r="Y107" i="3"/>
  <c r="Y908" i="3"/>
  <c r="Y922" i="3"/>
  <c r="Y161" i="4"/>
  <c r="Z275" i="4"/>
  <c r="Z257" i="4"/>
  <c r="Z185" i="4"/>
  <c r="Z179" i="4"/>
  <c r="Z161" i="4"/>
  <c r="AA275" i="4"/>
  <c r="AA257" i="4"/>
  <c r="AA179" i="4"/>
  <c r="AA161" i="4"/>
  <c r="AD484" i="3"/>
  <c r="AD493" i="3"/>
  <c r="AD502" i="3"/>
  <c r="AD995" i="3"/>
  <c r="AD996" i="3"/>
  <c r="AD999" i="3"/>
  <c r="AD922" i="3"/>
  <c r="B484" i="3"/>
  <c r="B995" i="3"/>
  <c r="B996" i="3"/>
  <c r="B999" i="3"/>
  <c r="B198" i="3"/>
  <c r="B200" i="3"/>
  <c r="B205" i="3"/>
  <c r="B207" i="3"/>
  <c r="B926" i="3"/>
  <c r="B211" i="3"/>
  <c r="B213" i="3"/>
  <c r="B241" i="3"/>
  <c r="B932" i="3"/>
  <c r="C484" i="3"/>
  <c r="C995" i="3"/>
  <c r="C996" i="3"/>
  <c r="C999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995" i="3"/>
  <c r="D996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995" i="3"/>
  <c r="E996" i="3"/>
  <c r="E999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995" i="3"/>
  <c r="F996" i="3"/>
  <c r="F999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34" i="3"/>
  <c r="G36" i="3"/>
  <c r="G995" i="3"/>
  <c r="G37" i="3"/>
  <c r="G996" i="3"/>
  <c r="G999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36" i="3"/>
  <c r="H995" i="3"/>
  <c r="H996" i="3"/>
  <c r="H38" i="3"/>
  <c r="H999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995" i="3"/>
  <c r="I37" i="3"/>
  <c r="I996" i="3"/>
  <c r="I38" i="3"/>
  <c r="I999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995" i="3"/>
  <c r="J37" i="3"/>
  <c r="J996" i="3"/>
  <c r="J999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34" i="3"/>
  <c r="K995" i="3"/>
  <c r="K996" i="3"/>
  <c r="K999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995" i="3"/>
  <c r="L996" i="3"/>
  <c r="L999" i="3"/>
  <c r="L922" i="3"/>
  <c r="M484" i="3"/>
  <c r="M605" i="3"/>
  <c r="M995" i="3"/>
  <c r="M996" i="3"/>
  <c r="M999" i="3"/>
  <c r="M922" i="3"/>
  <c r="BY484" i="3"/>
  <c r="BY629" i="3"/>
  <c r="BY781" i="3"/>
  <c r="BY995" i="3"/>
  <c r="BY996" i="3"/>
  <c r="BY40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502" i="3"/>
  <c r="BX629" i="3"/>
  <c r="BX34" i="3"/>
  <c r="BX781" i="3"/>
  <c r="BX995" i="3"/>
  <c r="BX996" i="3"/>
  <c r="BX38" i="3"/>
  <c r="BX39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629" i="3"/>
  <c r="BW34" i="3"/>
  <c r="BW781" i="3"/>
  <c r="BW36" i="3"/>
  <c r="BW995" i="3"/>
  <c r="BW37" i="3"/>
  <c r="BW996" i="3"/>
  <c r="BW38" i="3"/>
  <c r="BW40" i="3"/>
  <c r="BW41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629" i="3"/>
  <c r="BV34" i="3"/>
  <c r="BV781" i="3"/>
  <c r="BV996" i="3"/>
  <c r="BV38" i="3"/>
  <c r="BV41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T1001" i="3"/>
  <c r="U1001" i="3"/>
  <c r="V1001" i="3"/>
  <c r="W1001" i="3"/>
  <c r="X1001" i="3"/>
  <c r="Y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BY1001" i="3"/>
  <c r="BX1001" i="3"/>
  <c r="BW1001" i="3"/>
  <c r="BV1001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T1000" i="3"/>
  <c r="U1000" i="3"/>
  <c r="V1000" i="3"/>
  <c r="W1000" i="3"/>
  <c r="X1000" i="3"/>
  <c r="Y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BY1000" i="3"/>
  <c r="BX1000" i="3"/>
  <c r="BW1000" i="3"/>
  <c r="BV1000" i="3"/>
  <c r="DJ999" i="3"/>
  <c r="CC999" i="3"/>
  <c r="DJ997" i="3"/>
  <c r="CC997" i="3"/>
  <c r="DJ992" i="3"/>
  <c r="CC992" i="3"/>
  <c r="AU865" i="3"/>
  <c r="AV865" i="3"/>
  <c r="A807" i="7"/>
  <c r="A808" i="7"/>
  <c r="Q887" i="7"/>
  <c r="R887" i="7"/>
  <c r="Q886" i="7"/>
  <c r="R886" i="7"/>
  <c r="Q885" i="7"/>
  <c r="R885" i="7"/>
  <c r="Q884" i="7"/>
  <c r="R884" i="7"/>
  <c r="Q883" i="7"/>
  <c r="R883" i="7"/>
  <c r="Q882" i="7"/>
  <c r="R882" i="7"/>
  <c r="Q881" i="7"/>
  <c r="R881" i="7"/>
  <c r="Q880" i="7"/>
  <c r="R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R868" i="7"/>
  <c r="Q867" i="7"/>
  <c r="R867" i="7"/>
  <c r="Q866" i="7"/>
  <c r="R866" i="7"/>
  <c r="Q865" i="7"/>
  <c r="R865" i="7"/>
  <c r="F504" i="7"/>
  <c r="E504" i="7"/>
  <c r="Q863" i="7"/>
  <c r="R863" i="7"/>
  <c r="Q862" i="7"/>
  <c r="D647" i="7"/>
  <c r="I647" i="7"/>
  <c r="D653" i="7"/>
  <c r="I653" i="7"/>
  <c r="DP41" i="6"/>
  <c r="DP43" i="6"/>
  <c r="J1039" i="7"/>
  <c r="E733" i="7"/>
  <c r="J733" i="7"/>
  <c r="Q864" i="7"/>
  <c r="R864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N830" i="7"/>
  <c r="D1114" i="7"/>
  <c r="H830" i="7"/>
  <c r="I830" i="7"/>
  <c r="J830" i="7"/>
  <c r="K830" i="7"/>
  <c r="N831" i="7"/>
  <c r="D1115" i="7"/>
  <c r="O831" i="7"/>
  <c r="E1115" i="7"/>
  <c r="H831" i="7"/>
  <c r="I831" i="7"/>
  <c r="J831" i="7"/>
  <c r="K831" i="7"/>
  <c r="D342" i="7"/>
  <c r="D348" i="7"/>
  <c r="D648" i="7"/>
  <c r="D654" i="7"/>
  <c r="C689" i="7"/>
  <c r="H689" i="7"/>
  <c r="D689" i="7"/>
  <c r="I689" i="7"/>
  <c r="C694" i="7"/>
  <c r="A1116" i="7"/>
  <c r="A1129" i="7"/>
  <c r="A1135" i="7"/>
  <c r="A1174" i="7"/>
  <c r="D316" i="7"/>
  <c r="BV211" i="3"/>
  <c r="BW211" i="3"/>
  <c r="BW213" i="3"/>
  <c r="BW928" i="3"/>
  <c r="BX211" i="3"/>
  <c r="BX213" i="3"/>
  <c r="BX928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2" i="7"/>
  <c r="A1194" i="7"/>
  <c r="A1197" i="7"/>
  <c r="A1198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15" i="7"/>
  <c r="A1119" i="7"/>
  <c r="A1122" i="7"/>
  <c r="A1124" i="7"/>
  <c r="A1130" i="7"/>
  <c r="A1133" i="7"/>
  <c r="A1134" i="7"/>
  <c r="A1193" i="7"/>
  <c r="D684" i="7"/>
  <c r="A1178" i="7"/>
  <c r="A1179" i="7"/>
  <c r="A1136" i="7"/>
  <c r="A1137" i="7"/>
  <c r="A1139" i="7"/>
  <c r="A1144" i="7"/>
  <c r="A1145" i="7"/>
  <c r="A1147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M830" i="7"/>
  <c r="M831" i="7"/>
  <c r="G230" i="3"/>
  <c r="G830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M857" i="3"/>
  <c r="T664" i="3"/>
  <c r="T857" i="3"/>
  <c r="U664" i="3"/>
  <c r="U857" i="3"/>
  <c r="V664" i="3"/>
  <c r="V857" i="3"/>
  <c r="W664" i="3"/>
  <c r="W857" i="3"/>
  <c r="X664" i="3"/>
  <c r="X857" i="3"/>
  <c r="Y664" i="3"/>
  <c r="Y857" i="3"/>
  <c r="AD664" i="3"/>
  <c r="AD857" i="3"/>
  <c r="AL857" i="3"/>
  <c r="AO857" i="3"/>
  <c r="AP857" i="3"/>
  <c r="AS857" i="3"/>
  <c r="AT857" i="3"/>
  <c r="AW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BZ802" i="3"/>
  <c r="DH802" i="3"/>
  <c r="CA802" i="3"/>
  <c r="DI802" i="3"/>
  <c r="CB802" i="3"/>
  <c r="DJ802" i="3"/>
  <c r="CC802" i="3"/>
  <c r="DG803" i="3"/>
  <c r="BZ803" i="3"/>
  <c r="DH803" i="3"/>
  <c r="DI803" i="3"/>
  <c r="DJ803" i="3"/>
  <c r="DG804" i="3"/>
  <c r="BZ804" i="3"/>
  <c r="DH804" i="3"/>
  <c r="DI804" i="3"/>
  <c r="CB804" i="3"/>
  <c r="DJ804" i="3"/>
  <c r="DG805" i="3"/>
  <c r="BZ805" i="3"/>
  <c r="DH805" i="3"/>
  <c r="CA805" i="3"/>
  <c r="DI805" i="3"/>
  <c r="CB805" i="3"/>
  <c r="DJ805" i="3"/>
  <c r="CC805" i="3"/>
  <c r="BZ4" i="4"/>
  <c r="BV4" i="4"/>
  <c r="CA4" i="4"/>
  <c r="CB4" i="4"/>
  <c r="DN3" i="4"/>
  <c r="BX4" i="4"/>
  <c r="BW4" i="4"/>
  <c r="B308" i="4"/>
  <c r="B314" i="4"/>
  <c r="B320" i="4"/>
  <c r="B326" i="4"/>
  <c r="C308" i="4"/>
  <c r="C314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AD781" i="3"/>
  <c r="AD790" i="3"/>
  <c r="T514" i="3"/>
  <c r="T18" i="6"/>
  <c r="T54" i="6"/>
  <c r="T63" i="6"/>
  <c r="T72" i="6"/>
  <c r="U514" i="3"/>
  <c r="U599" i="3"/>
  <c r="U18" i="6"/>
  <c r="U54" i="6"/>
  <c r="U59" i="6"/>
  <c r="U63" i="6"/>
  <c r="U72" i="6"/>
  <c r="V514" i="3"/>
  <c r="V599" i="3"/>
  <c r="V18" i="6"/>
  <c r="V54" i="6"/>
  <c r="V59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59" i="6"/>
  <c r="X63" i="6"/>
  <c r="X72" i="6"/>
  <c r="Y514" i="3"/>
  <c r="Y526" i="3"/>
  <c r="Y599" i="3"/>
  <c r="Y18" i="6"/>
  <c r="Y54" i="6"/>
  <c r="Y63" i="6"/>
  <c r="Y72" i="6"/>
  <c r="Z18" i="6"/>
  <c r="Z54" i="6"/>
  <c r="Z63" i="6"/>
  <c r="Z72" i="6"/>
  <c r="AA18" i="6"/>
  <c r="AA54" i="6"/>
  <c r="AA63" i="6"/>
  <c r="AA72" i="6"/>
  <c r="AB18" i="6"/>
  <c r="AB54" i="6"/>
  <c r="AB63" i="6"/>
  <c r="AB72" i="6"/>
  <c r="AC18" i="6"/>
  <c r="AC54" i="6"/>
  <c r="AC63" i="6"/>
  <c r="AC72" i="6"/>
  <c r="AD508" i="3"/>
  <c r="AD514" i="3"/>
  <c r="AD526" i="3"/>
  <c r="AD599" i="3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V466" i="3"/>
  <c r="W466" i="3"/>
  <c r="X466" i="3"/>
  <c r="Y466" i="3"/>
  <c r="AD466" i="3"/>
  <c r="U727" i="3"/>
  <c r="U983" i="3"/>
  <c r="V727" i="3"/>
  <c r="V983" i="3"/>
  <c r="W727" i="3"/>
  <c r="W983" i="3"/>
  <c r="X727" i="3"/>
  <c r="X983" i="3"/>
  <c r="Y727" i="3"/>
  <c r="Y983" i="3"/>
  <c r="AD727" i="3"/>
  <c r="AD983" i="3"/>
  <c r="AD765" i="3"/>
  <c r="AD981" i="3"/>
  <c r="AD770" i="3"/>
  <c r="AD982" i="3"/>
  <c r="AD29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T765" i="3"/>
  <c r="T981" i="3"/>
  <c r="T29" i="3"/>
  <c r="U765" i="3"/>
  <c r="U981" i="3"/>
  <c r="V765" i="3"/>
  <c r="V981" i="3"/>
  <c r="W765" i="3"/>
  <c r="W981" i="3"/>
  <c r="X765" i="3"/>
  <c r="X981" i="3"/>
  <c r="X29" i="3"/>
  <c r="Y765" i="3"/>
  <c r="Y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AD732" i="3"/>
  <c r="AD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AD737" i="3"/>
  <c r="AD970" i="3"/>
  <c r="T724" i="3"/>
  <c r="T969" i="3"/>
  <c r="U724" i="3"/>
  <c r="U969" i="3"/>
  <c r="V724" i="3"/>
  <c r="V969" i="3"/>
  <c r="X724" i="3"/>
  <c r="X969" i="3"/>
  <c r="Y724" i="3"/>
  <c r="Y969" i="3"/>
  <c r="AD724" i="3"/>
  <c r="AD969" i="3"/>
  <c r="AD25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AE14" i="5"/>
  <c r="AE21" i="5"/>
  <c r="AE28" i="5"/>
  <c r="AE35" i="5"/>
  <c r="AE42" i="5"/>
  <c r="AF14" i="5"/>
  <c r="AF21" i="5"/>
  <c r="AF28" i="5"/>
  <c r="AF35" i="5"/>
  <c r="AF42" i="5"/>
  <c r="AG14" i="5"/>
  <c r="AG21" i="5"/>
  <c r="AG28" i="5"/>
  <c r="AG35" i="5"/>
  <c r="AG42" i="5"/>
  <c r="AH14" i="5"/>
  <c r="AH21" i="5"/>
  <c r="AH28" i="5"/>
  <c r="AH35" i="5"/>
  <c r="AH42" i="5"/>
  <c r="AI14" i="5"/>
  <c r="AI21" i="5"/>
  <c r="AI28" i="5"/>
  <c r="AI35" i="5"/>
  <c r="AI42" i="5"/>
  <c r="AJ14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AA53" i="5"/>
  <c r="AA60" i="5"/>
  <c r="AA67" i="5"/>
  <c r="AA74" i="5"/>
  <c r="AA81" i="5"/>
  <c r="AA84" i="5"/>
  <c r="AB53" i="5"/>
  <c r="AB60" i="5"/>
  <c r="AB67" i="5"/>
  <c r="AB74" i="5"/>
  <c r="AB81" i="5"/>
  <c r="AB84" i="5"/>
  <c r="AC53" i="5"/>
  <c r="AC60" i="5"/>
  <c r="AC67" i="5"/>
  <c r="AC74" i="5"/>
  <c r="AC81" i="5"/>
  <c r="AC84" i="5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AD422" i="3"/>
  <c r="A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AD415" i="3"/>
  <c r="A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AD403" i="3"/>
  <c r="A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AD400" i="3"/>
  <c r="A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AD397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AD389" i="3"/>
  <c r="A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AD379" i="3"/>
  <c r="A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AD368" i="3"/>
  <c r="A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AD357" i="3"/>
  <c r="A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AD347" i="3"/>
  <c r="A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AD327" i="3"/>
  <c r="AD943" i="3"/>
  <c r="T317" i="3"/>
  <c r="T942" i="3"/>
  <c r="V317" i="3"/>
  <c r="V942" i="3"/>
  <c r="W317" i="3"/>
  <c r="W942" i="3"/>
  <c r="X317" i="3"/>
  <c r="X942" i="3"/>
  <c r="Y317" i="3"/>
  <c r="Y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AD307" i="3"/>
  <c r="A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AD297" i="3"/>
  <c r="A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AD290" i="3"/>
  <c r="A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AD283" i="3"/>
  <c r="AD938" i="3"/>
  <c r="V276" i="3"/>
  <c r="V937" i="3"/>
  <c r="W276" i="3"/>
  <c r="W937" i="3"/>
  <c r="X276" i="3"/>
  <c r="X937" i="3"/>
  <c r="Y276" i="3"/>
  <c r="Y937" i="3"/>
  <c r="AD276" i="3"/>
  <c r="A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AD269" i="3"/>
  <c r="A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AD189" i="3"/>
  <c r="A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AD186" i="3"/>
  <c r="A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AD163" i="3"/>
  <c r="A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AD154" i="3"/>
  <c r="A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AD126" i="3"/>
  <c r="A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AD72" i="3"/>
  <c r="AD904" i="3"/>
  <c r="T676" i="3"/>
  <c r="T892" i="3"/>
  <c r="U676" i="3"/>
  <c r="U892" i="3"/>
  <c r="V676" i="3"/>
  <c r="W676" i="3"/>
  <c r="W892" i="3"/>
  <c r="X676" i="3"/>
  <c r="X892" i="3"/>
  <c r="Y676" i="3"/>
  <c r="Y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L892" i="3"/>
  <c r="AM676" i="3"/>
  <c r="AM892" i="3"/>
  <c r="AN676" i="3"/>
  <c r="AN892" i="3"/>
  <c r="AO676" i="3"/>
  <c r="AO892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AL890" i="3"/>
  <c r="AM670" i="3"/>
  <c r="AM890" i="3"/>
  <c r="AN670" i="3"/>
  <c r="AN890" i="3"/>
  <c r="AO67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AD667" i="3"/>
  <c r="AD889" i="3"/>
  <c r="G667" i="3"/>
  <c r="G889" i="3"/>
  <c r="AR667" i="3"/>
  <c r="AR889" i="3"/>
  <c r="T14" i="6"/>
  <c r="T50" i="6"/>
  <c r="T59" i="6"/>
  <c r="T68" i="6"/>
  <c r="U14" i="6"/>
  <c r="U50" i="6"/>
  <c r="U68" i="6"/>
  <c r="V14" i="6"/>
  <c r="V50" i="6"/>
  <c r="V68" i="6"/>
  <c r="W14" i="6"/>
  <c r="W50" i="6"/>
  <c r="W59" i="6"/>
  <c r="W68" i="6"/>
  <c r="X14" i="6"/>
  <c r="X50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50" i="6"/>
  <c r="AE59" i="6"/>
  <c r="AE68" i="6"/>
  <c r="AF14" i="6"/>
  <c r="AF50" i="6"/>
  <c r="AF59" i="6"/>
  <c r="AF61" i="6"/>
  <c r="AF68" i="6"/>
  <c r="AF70" i="6"/>
  <c r="AG14" i="6"/>
  <c r="AG50" i="6"/>
  <c r="AG59" i="6"/>
  <c r="AG61" i="6"/>
  <c r="AG68" i="6"/>
  <c r="AG70" i="6"/>
  <c r="AH14" i="6"/>
  <c r="AH50" i="6"/>
  <c r="AH59" i="6"/>
  <c r="AH61" i="6"/>
  <c r="AH68" i="6"/>
  <c r="AH70" i="6"/>
  <c r="AI14" i="6"/>
  <c r="AI50" i="6"/>
  <c r="AI59" i="6"/>
  <c r="AI61" i="6"/>
  <c r="AI68" i="6"/>
  <c r="AI70" i="6"/>
  <c r="AJ14" i="6"/>
  <c r="AJ50" i="6"/>
  <c r="AJ59" i="6"/>
  <c r="AJ61" i="6"/>
  <c r="AJ68" i="6"/>
  <c r="AJ70" i="6"/>
  <c r="T462" i="3"/>
  <c r="T385" i="3"/>
  <c r="U385" i="3"/>
  <c r="V385" i="3"/>
  <c r="W385" i="3"/>
  <c r="X385" i="3"/>
  <c r="Y385" i="3"/>
  <c r="AD385" i="3"/>
  <c r="T375" i="3"/>
  <c r="U375" i="3"/>
  <c r="V375" i="3"/>
  <c r="W375" i="3"/>
  <c r="X375" i="3"/>
  <c r="Y375" i="3"/>
  <c r="AD375" i="3"/>
  <c r="T364" i="3"/>
  <c r="U364" i="3"/>
  <c r="V364" i="3"/>
  <c r="W364" i="3"/>
  <c r="X364" i="3"/>
  <c r="Y364" i="3"/>
  <c r="AD364" i="3"/>
  <c r="T353" i="3"/>
  <c r="U353" i="3"/>
  <c r="V353" i="3"/>
  <c r="W353" i="3"/>
  <c r="X353" i="3"/>
  <c r="Y353" i="3"/>
  <c r="AD353" i="3"/>
  <c r="T343" i="3"/>
  <c r="W343" i="3"/>
  <c r="X343" i="3"/>
  <c r="Y343" i="3"/>
  <c r="AD343" i="3"/>
  <c r="T333" i="3"/>
  <c r="U333" i="3"/>
  <c r="W333" i="3"/>
  <c r="X333" i="3"/>
  <c r="Y333" i="3"/>
  <c r="AD333" i="3"/>
  <c r="T323" i="3"/>
  <c r="U323" i="3"/>
  <c r="V323" i="3"/>
  <c r="W323" i="3"/>
  <c r="X323" i="3"/>
  <c r="Y323" i="3"/>
  <c r="AD323" i="3"/>
  <c r="T313" i="3"/>
  <c r="V313" i="3"/>
  <c r="W313" i="3"/>
  <c r="X313" i="3"/>
  <c r="Y313" i="3"/>
  <c r="AD313" i="3"/>
  <c r="T303" i="3"/>
  <c r="U303" i="3"/>
  <c r="V303" i="3"/>
  <c r="W303" i="3"/>
  <c r="X303" i="3"/>
  <c r="Y303" i="3"/>
  <c r="AD303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AD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AD46" i="3"/>
  <c r="B181" i="3"/>
  <c r="B183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M46" i="3"/>
  <c r="M667" i="3"/>
  <c r="M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W46" i="3"/>
  <c r="AW667" i="3"/>
  <c r="AW889" i="3"/>
  <c r="AD151" i="3"/>
  <c r="AD160" i="3"/>
  <c r="AW151" i="3"/>
  <c r="AW160" i="3"/>
  <c r="T123" i="3"/>
  <c r="T132" i="3"/>
  <c r="U123" i="3"/>
  <c r="U132" i="3"/>
  <c r="DD132" i="3"/>
  <c r="V123" i="3"/>
  <c r="V132" i="3"/>
  <c r="AD123" i="3"/>
  <c r="AD132" i="3"/>
  <c r="AD138" i="3"/>
  <c r="AQ123" i="3"/>
  <c r="AQ132" i="3"/>
  <c r="AR123" i="3"/>
  <c r="AR132" i="3"/>
  <c r="AS123" i="3"/>
  <c r="AS132" i="3"/>
  <c r="AT123" i="3"/>
  <c r="AT132" i="3"/>
  <c r="AW123" i="3"/>
  <c r="AW132" i="3"/>
  <c r="T69" i="3"/>
  <c r="T77" i="3"/>
  <c r="U69" i="3"/>
  <c r="U77" i="3"/>
  <c r="V69" i="3"/>
  <c r="V77" i="3"/>
  <c r="W69" i="3"/>
  <c r="W77" i="3"/>
  <c r="X69" i="3"/>
  <c r="X77" i="3"/>
  <c r="X83" i="3"/>
  <c r="Y69" i="3"/>
  <c r="Y77" i="3"/>
  <c r="AD69" i="3"/>
  <c r="AD77" i="3"/>
  <c r="AD83" i="3"/>
  <c r="B69" i="3"/>
  <c r="B77" i="3"/>
  <c r="C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CN69" i="3"/>
  <c r="C77" i="3"/>
  <c r="D69" i="3"/>
  <c r="D77" i="3"/>
  <c r="E69" i="3"/>
  <c r="E77" i="3"/>
  <c r="F69" i="3"/>
  <c r="F77" i="3"/>
  <c r="G69" i="3"/>
  <c r="G77" i="3"/>
  <c r="G83" i="3"/>
  <c r="H69" i="3"/>
  <c r="H77" i="3"/>
  <c r="I69" i="3"/>
  <c r="I77" i="3"/>
  <c r="J69" i="3"/>
  <c r="J77" i="3"/>
  <c r="K69" i="3"/>
  <c r="K77" i="3"/>
  <c r="L69" i="3"/>
  <c r="L77" i="3"/>
  <c r="M69" i="3"/>
  <c r="M77" i="3"/>
  <c r="AL77" i="3"/>
  <c r="AM77" i="3"/>
  <c r="AN77" i="3"/>
  <c r="AO77" i="3"/>
  <c r="AP77" i="3"/>
  <c r="AQ77" i="3"/>
  <c r="AQ83" i="3"/>
  <c r="AR77" i="3"/>
  <c r="AS77" i="3"/>
  <c r="AS83" i="3"/>
  <c r="AT77" i="3"/>
  <c r="AU77" i="3"/>
  <c r="AV77" i="3"/>
  <c r="AW77" i="3"/>
  <c r="CI802" i="3"/>
  <c r="CK776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N327" i="4"/>
  <c r="AN749" i="3"/>
  <c r="AN979" i="3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67" i="4"/>
  <c r="AL173" i="4"/>
  <c r="AL179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BZ4" i="5"/>
  <c r="BV4" i="5"/>
  <c r="BZ4" i="6"/>
  <c r="DF35" i="6"/>
  <c r="BV4" i="6"/>
  <c r="CA4" i="6"/>
  <c r="CB4" i="6"/>
  <c r="BY4" i="6"/>
  <c r="CA4" i="5"/>
  <c r="CB4" i="5"/>
  <c r="BY4" i="5"/>
  <c r="B14" i="6"/>
  <c r="C18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D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AD623" i="3"/>
  <c r="T611" i="3"/>
  <c r="U611" i="3"/>
  <c r="V611" i="3"/>
  <c r="W611" i="3"/>
  <c r="X611" i="3"/>
  <c r="Y611" i="3"/>
  <c r="AD611" i="3"/>
  <c r="CJ465" i="3"/>
  <c r="T41" i="3"/>
  <c r="U41" i="3"/>
  <c r="V41" i="3"/>
  <c r="W41" i="3"/>
  <c r="X41" i="3"/>
  <c r="Y41" i="3"/>
  <c r="AD41" i="3"/>
  <c r="T40" i="3"/>
  <c r="U40" i="3"/>
  <c r="V40" i="3"/>
  <c r="W40" i="3"/>
  <c r="X40" i="3"/>
  <c r="Y40" i="3"/>
  <c r="AD40" i="3"/>
  <c r="T39" i="3"/>
  <c r="U39" i="3"/>
  <c r="V39" i="3"/>
  <c r="W39" i="3"/>
  <c r="X39" i="3"/>
  <c r="Y39" i="3"/>
  <c r="AD39" i="3"/>
  <c r="T38" i="3"/>
  <c r="U38" i="3"/>
  <c r="V38" i="3"/>
  <c r="W38" i="3"/>
  <c r="X38" i="3"/>
  <c r="Y38" i="3"/>
  <c r="AD38" i="3"/>
  <c r="AL38" i="3"/>
  <c r="AN38" i="3"/>
  <c r="AO38" i="3"/>
  <c r="AP38" i="3"/>
  <c r="AS38" i="3"/>
  <c r="AU38" i="3"/>
  <c r="T36" i="3"/>
  <c r="U36" i="3"/>
  <c r="V36" i="3"/>
  <c r="W36" i="3"/>
  <c r="X36" i="3"/>
  <c r="Y36" i="3"/>
  <c r="AD36" i="3"/>
  <c r="AL36" i="3"/>
  <c r="AP36" i="3"/>
  <c r="AQ36" i="3"/>
  <c r="AR36" i="3"/>
  <c r="AV36" i="3"/>
  <c r="U29" i="3"/>
  <c r="V29" i="3"/>
  <c r="W29" i="3"/>
  <c r="Y29" i="3"/>
  <c r="X93" i="3"/>
  <c r="X96" i="3"/>
  <c r="Y93" i="3"/>
  <c r="Y96" i="3"/>
  <c r="AD93" i="3"/>
  <c r="B93" i="3"/>
  <c r="C93" i="3"/>
  <c r="D93" i="3"/>
  <c r="E93" i="3"/>
  <c r="F93" i="3"/>
  <c r="G93" i="3"/>
  <c r="H93" i="3"/>
  <c r="H96" i="3"/>
  <c r="I93" i="3"/>
  <c r="J93" i="3"/>
  <c r="K93" i="3"/>
  <c r="L93" i="3"/>
  <c r="L96" i="3"/>
  <c r="M93" i="3"/>
  <c r="M104" i="3"/>
  <c r="AL93" i="3"/>
  <c r="AL96" i="3"/>
  <c r="AM93" i="3"/>
  <c r="AM96" i="3"/>
  <c r="AN93" i="3"/>
  <c r="AN96" i="3"/>
  <c r="AO93" i="3"/>
  <c r="AO96" i="3"/>
  <c r="AP93" i="3"/>
  <c r="AP96" i="3"/>
  <c r="AR93" i="3"/>
  <c r="AR96" i="3"/>
  <c r="AS93" i="3"/>
  <c r="AS96" i="3"/>
  <c r="AT93" i="3"/>
  <c r="AT96" i="3"/>
  <c r="AU93" i="3"/>
  <c r="AV93" i="3"/>
  <c r="AV96" i="3"/>
  <c r="AW93" i="3"/>
  <c r="AW96" i="3"/>
  <c r="AD178" i="3"/>
  <c r="J178" i="3"/>
  <c r="L178" i="3"/>
  <c r="M178" i="3"/>
  <c r="AT178" i="3"/>
  <c r="AV178" i="3"/>
  <c r="AW178" i="3"/>
  <c r="AD181" i="3"/>
  <c r="J181" i="3"/>
  <c r="L181" i="3"/>
  <c r="M181" i="3"/>
  <c r="AT181" i="3"/>
  <c r="AV181" i="3"/>
  <c r="AW181" i="3"/>
  <c r="CH199" i="3"/>
  <c r="CH209" i="3"/>
  <c r="CD208" i="3"/>
  <c r="AD205" i="3"/>
  <c r="L205" i="3"/>
  <c r="L207" i="3"/>
  <c r="L926" i="3"/>
  <c r="M205" i="3"/>
  <c r="M207" i="3"/>
  <c r="M926" i="3"/>
  <c r="AV205" i="3"/>
  <c r="AV207" i="3"/>
  <c r="AV926" i="3"/>
  <c r="AW205" i="3"/>
  <c r="CI224" i="3"/>
  <c r="CN218" i="3"/>
  <c r="CE232" i="3"/>
  <c r="CM249" i="3"/>
  <c r="CG246" i="3"/>
  <c r="CF254" i="3"/>
  <c r="CO260" i="3"/>
  <c r="CJ258" i="3"/>
  <c r="CH269" i="3"/>
  <c r="CE265" i="3"/>
  <c r="CG276" i="3"/>
  <c r="CG274" i="3"/>
  <c r="CI282" i="3"/>
  <c r="CK281" i="3"/>
  <c r="CK279" i="3"/>
  <c r="CL290" i="3"/>
  <c r="CI289" i="3"/>
  <c r="CI288" i="3"/>
  <c r="CL298" i="3"/>
  <c r="CN297" i="3"/>
  <c r="CI296" i="3"/>
  <c r="CK293" i="3"/>
  <c r="CN300" i="3"/>
  <c r="CN308" i="3"/>
  <c r="CK306" i="3"/>
  <c r="CM305" i="3"/>
  <c r="CM303" i="3"/>
  <c r="CD302" i="3"/>
  <c r="CG310" i="3"/>
  <c r="CG318" i="3"/>
  <c r="CK315" i="3"/>
  <c r="CN313" i="3"/>
  <c r="CN312" i="3"/>
  <c r="CE320" i="3"/>
  <c r="CG328" i="3"/>
  <c r="CG326" i="3"/>
  <c r="CJ322" i="3"/>
  <c r="CM330" i="3"/>
  <c r="CM338" i="3"/>
  <c r="CL336" i="3"/>
  <c r="CO335" i="3"/>
  <c r="CO334" i="3"/>
  <c r="CI332" i="3"/>
  <c r="CM340" i="3"/>
  <c r="CD340" i="3"/>
  <c r="CK347" i="3"/>
  <c r="CN346" i="3"/>
  <c r="CE346" i="3"/>
  <c r="CM342" i="3"/>
  <c r="CF342" i="3"/>
  <c r="CJ350" i="3"/>
  <c r="CE358" i="3"/>
  <c r="CJ356" i="3"/>
  <c r="CM355" i="3"/>
  <c r="CJ352" i="3"/>
  <c r="CO361" i="3"/>
  <c r="CF361" i="3"/>
  <c r="CO367" i="3"/>
  <c r="CH367" i="3"/>
  <c r="CK366" i="3"/>
  <c r="CH365" i="3"/>
  <c r="CD365" i="3"/>
  <c r="CJ363" i="3"/>
  <c r="CK372" i="3"/>
  <c r="CG372" i="3"/>
  <c r="CL380" i="3"/>
  <c r="CO378" i="3"/>
  <c r="CK378" i="3"/>
  <c r="CD378" i="3"/>
  <c r="CE377" i="3"/>
  <c r="CM374" i="3"/>
  <c r="CG374" i="3"/>
  <c r="CH390" i="3"/>
  <c r="CD390" i="3"/>
  <c r="CI389" i="3"/>
  <c r="CK388" i="3"/>
  <c r="CG388" i="3"/>
  <c r="CL387" i="3"/>
  <c r="CM386" i="3"/>
  <c r="CI386" i="3"/>
  <c r="CO384" i="3"/>
  <c r="CD384" i="3"/>
  <c r="CD424" i="3"/>
  <c r="CJ115" i="3"/>
  <c r="CL114" i="3"/>
  <c r="CH114" i="3"/>
  <c r="CM113" i="3"/>
  <c r="CN112" i="3"/>
  <c r="CJ112" i="3"/>
  <c r="CD112" i="3"/>
  <c r="CH418" i="3"/>
  <c r="CD418" i="3"/>
  <c r="CI417" i="3"/>
  <c r="CK416" i="3"/>
  <c r="CG416" i="3"/>
  <c r="CL415" i="3"/>
  <c r="CL414" i="3"/>
  <c r="CH414" i="3"/>
  <c r="CN413" i="3"/>
  <c r="CO412" i="3"/>
  <c r="CK412" i="3"/>
  <c r="CD412" i="3"/>
  <c r="CF411" i="3"/>
  <c r="CN410" i="3"/>
  <c r="CG410" i="3"/>
  <c r="CH409" i="3"/>
  <c r="CD409" i="3"/>
  <c r="CJ408" i="3"/>
  <c r="CK407" i="3"/>
  <c r="CG407" i="3"/>
  <c r="CL406" i="3"/>
  <c r="CN405" i="3"/>
  <c r="CJ405" i="3"/>
  <c r="CO404" i="3"/>
  <c r="CD404" i="3"/>
  <c r="CL403" i="3"/>
  <c r="CF403" i="3"/>
  <c r="CG402" i="3"/>
  <c r="CN401" i="3"/>
  <c r="CG401" i="3"/>
  <c r="CI400" i="3"/>
  <c r="CE400" i="3"/>
  <c r="CJ399" i="3"/>
  <c r="CK398" i="3"/>
  <c r="CG398" i="3"/>
  <c r="CM397" i="3"/>
  <c r="CN396" i="3"/>
  <c r="CJ396" i="3"/>
  <c r="CO395" i="3"/>
  <c r="CE395" i="3"/>
  <c r="CM394" i="3"/>
  <c r="CF394" i="3"/>
  <c r="CG393" i="3"/>
  <c r="CO392" i="3"/>
  <c r="CI392" i="3"/>
  <c r="CI422" i="3"/>
  <c r="CE422" i="3"/>
  <c r="CJ421" i="3"/>
  <c r="CL420" i="3"/>
  <c r="CH420" i="3"/>
  <c r="CM425" i="3"/>
  <c r="CM424" i="3"/>
  <c r="CI424" i="3"/>
  <c r="CF426" i="3"/>
  <c r="BD53" i="5"/>
  <c r="BD60" i="5"/>
  <c r="BD67" i="5"/>
  <c r="BD74" i="5"/>
  <c r="BD81" i="5"/>
  <c r="BE53" i="5"/>
  <c r="BE60" i="5"/>
  <c r="BE67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60" i="5"/>
  <c r="BI67" i="5"/>
  <c r="BI74" i="5"/>
  <c r="BI81" i="5"/>
  <c r="BJ53" i="5"/>
  <c r="BJ60" i="5"/>
  <c r="BJ67" i="5"/>
  <c r="BJ74" i="5"/>
  <c r="BJ81" i="5"/>
  <c r="BK53" i="5"/>
  <c r="BK60" i="5"/>
  <c r="BK67" i="5"/>
  <c r="BK74" i="5"/>
  <c r="BK81" i="5"/>
  <c r="BL53" i="5"/>
  <c r="BL60" i="5"/>
  <c r="BL67" i="5"/>
  <c r="BL74" i="5"/>
  <c r="BL81" i="5"/>
  <c r="BM53" i="5"/>
  <c r="BM60" i="5"/>
  <c r="BM67" i="5"/>
  <c r="BM74" i="5"/>
  <c r="BM81" i="5"/>
  <c r="BN53" i="5"/>
  <c r="BN60" i="5"/>
  <c r="BN67" i="5"/>
  <c r="BN74" i="5"/>
  <c r="BN81" i="5"/>
  <c r="BO53" i="5"/>
  <c r="BO60" i="5"/>
  <c r="BO67" i="5"/>
  <c r="BO74" i="5"/>
  <c r="BO81" i="5"/>
  <c r="BP53" i="5"/>
  <c r="BP60" i="5"/>
  <c r="BP67" i="5"/>
  <c r="BP74" i="5"/>
  <c r="BP81" i="5"/>
  <c r="BQ53" i="5"/>
  <c r="BQ60" i="5"/>
  <c r="BQ67" i="5"/>
  <c r="BQ74" i="5"/>
  <c r="BQ81" i="5"/>
  <c r="BR53" i="5"/>
  <c r="BR60" i="5"/>
  <c r="BR67" i="5"/>
  <c r="BR74" i="5"/>
  <c r="BR81" i="5"/>
  <c r="BS53" i="5"/>
  <c r="BS60" i="5"/>
  <c r="BS67" i="5"/>
  <c r="BS74" i="5"/>
  <c r="BS81" i="5"/>
  <c r="BT53" i="5"/>
  <c r="BT60" i="5"/>
  <c r="BT67" i="5"/>
  <c r="BT74" i="5"/>
  <c r="BT81" i="5"/>
  <c r="CR82" i="5"/>
  <c r="CN82" i="5"/>
  <c r="CP80" i="5"/>
  <c r="CE80" i="5"/>
  <c r="CD80" i="5"/>
  <c r="CF79" i="5"/>
  <c r="CM78" i="5"/>
  <c r="CG78" i="5"/>
  <c r="CL77" i="5"/>
  <c r="CS75" i="5"/>
  <c r="CO75" i="5"/>
  <c r="CR73" i="5"/>
  <c r="CG73" i="5"/>
  <c r="CF73" i="5"/>
  <c r="CH72" i="5"/>
  <c r="CO71" i="5"/>
  <c r="CI71" i="5"/>
  <c r="CN70" i="5"/>
  <c r="CD70" i="5"/>
  <c r="CQ68" i="5"/>
  <c r="CS66" i="5"/>
  <c r="CH66" i="5"/>
  <c r="CG66" i="5"/>
  <c r="CI65" i="5"/>
  <c r="CO64" i="5"/>
  <c r="CJ64" i="5"/>
  <c r="CO63" i="5"/>
  <c r="CD63" i="5"/>
  <c r="CQ61" i="5"/>
  <c r="CJ60" i="5"/>
  <c r="CJ59" i="5"/>
  <c r="CI59" i="5"/>
  <c r="CK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R56" i="5"/>
  <c r="CD56" i="5"/>
  <c r="CJ54" i="5"/>
  <c r="CI54" i="5"/>
  <c r="CL52" i="5"/>
  <c r="CS51" i="5"/>
  <c r="CO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Q49" i="5"/>
  <c r="CN49" i="5"/>
  <c r="CG49" i="5"/>
  <c r="BD14" i="5"/>
  <c r="BD21" i="5"/>
  <c r="BD28" i="5"/>
  <c r="BD35" i="5"/>
  <c r="BD42" i="5"/>
  <c r="BE14" i="5"/>
  <c r="BE21" i="5"/>
  <c r="BE28" i="5"/>
  <c r="BE35" i="5"/>
  <c r="BE42" i="5"/>
  <c r="BF14" i="5"/>
  <c r="BF21" i="5"/>
  <c r="BF28" i="5"/>
  <c r="BF35" i="5"/>
  <c r="BF42" i="5"/>
  <c r="BF45" i="5"/>
  <c r="BG14" i="5"/>
  <c r="BG21" i="5"/>
  <c r="BG28" i="5"/>
  <c r="BG35" i="5"/>
  <c r="BG42" i="5"/>
  <c r="BH14" i="5"/>
  <c r="BH21" i="5"/>
  <c r="BH28" i="5"/>
  <c r="BH35" i="5"/>
  <c r="BH42" i="5"/>
  <c r="BI14" i="5"/>
  <c r="BI21" i="5"/>
  <c r="BI28" i="5"/>
  <c r="BI35" i="5"/>
  <c r="BI42" i="5"/>
  <c r="BJ14" i="5"/>
  <c r="BJ21" i="5"/>
  <c r="BJ28" i="5"/>
  <c r="BJ35" i="5"/>
  <c r="BJ42" i="5"/>
  <c r="BJ45" i="5"/>
  <c r="BK14" i="5"/>
  <c r="BK21" i="5"/>
  <c r="BK28" i="5"/>
  <c r="BK35" i="5"/>
  <c r="BK42" i="5"/>
  <c r="BL14" i="5"/>
  <c r="BL21" i="5"/>
  <c r="BL28" i="5"/>
  <c r="BL35" i="5"/>
  <c r="BL42" i="5"/>
  <c r="BM14" i="5"/>
  <c r="BM21" i="5"/>
  <c r="BM28" i="5"/>
  <c r="BM35" i="5"/>
  <c r="BM42" i="5"/>
  <c r="BN14" i="5"/>
  <c r="BN21" i="5"/>
  <c r="BN28" i="5"/>
  <c r="BN35" i="5"/>
  <c r="BN42" i="5"/>
  <c r="BN45" i="5"/>
  <c r="BO14" i="5"/>
  <c r="BO21" i="5"/>
  <c r="BO28" i="5"/>
  <c r="BO35" i="5"/>
  <c r="BO42" i="5"/>
  <c r="BP14" i="5"/>
  <c r="BP21" i="5"/>
  <c r="BP28" i="5"/>
  <c r="BP35" i="5"/>
  <c r="BP42" i="5"/>
  <c r="BQ14" i="5"/>
  <c r="BQ21" i="5"/>
  <c r="BQ28" i="5"/>
  <c r="BQ35" i="5"/>
  <c r="BQ42" i="5"/>
  <c r="BR14" i="5"/>
  <c r="BR21" i="5"/>
  <c r="BR28" i="5"/>
  <c r="BR35" i="5"/>
  <c r="BR42" i="5"/>
  <c r="BR45" i="5"/>
  <c r="BS14" i="5"/>
  <c r="BS21" i="5"/>
  <c r="BS28" i="5"/>
  <c r="BS35" i="5"/>
  <c r="BS42" i="5"/>
  <c r="BT14" i="5"/>
  <c r="BT21" i="5"/>
  <c r="BT28" i="5"/>
  <c r="BT35" i="5"/>
  <c r="BT42" i="5"/>
  <c r="BT45" i="5"/>
  <c r="CT43" i="5"/>
  <c r="CM43" i="5"/>
  <c r="CJ43" i="5"/>
  <c r="CE43" i="5"/>
  <c r="CS41" i="5"/>
  <c r="CR41" i="5"/>
  <c r="CL41" i="5"/>
  <c r="CF41" i="5"/>
  <c r="CE41" i="5"/>
  <c r="CR40" i="5"/>
  <c r="CM40" i="5"/>
  <c r="CK40" i="5"/>
  <c r="CG40" i="5"/>
  <c r="CS39" i="5"/>
  <c r="CR39" i="5"/>
  <c r="CN39" i="5"/>
  <c r="CH39" i="5"/>
  <c r="CG39" i="5"/>
  <c r="CT38" i="5"/>
  <c r="CO38" i="5"/>
  <c r="CM38" i="5"/>
  <c r="CI38" i="5"/>
  <c r="CD38" i="5"/>
  <c r="CT36" i="5"/>
  <c r="CP36" i="5"/>
  <c r="CJ36" i="5"/>
  <c r="CI36" i="5"/>
  <c r="CE36" i="5"/>
  <c r="CQ34" i="5"/>
  <c r="CO34" i="5"/>
  <c r="CK34" i="5"/>
  <c r="CF34" i="5"/>
  <c r="CE34" i="5"/>
  <c r="CR33" i="5"/>
  <c r="CL33" i="5"/>
  <c r="CK33" i="5"/>
  <c r="CG33" i="5"/>
  <c r="CS32" i="5"/>
  <c r="CQ32" i="5"/>
  <c r="CM32" i="5"/>
  <c r="CH32" i="5"/>
  <c r="CG32" i="5"/>
  <c r="CT31" i="5"/>
  <c r="CN31" i="5"/>
  <c r="CM31" i="5"/>
  <c r="CI31" i="5"/>
  <c r="CD31" i="5"/>
  <c r="CS29" i="5"/>
  <c r="CO29" i="5"/>
  <c r="CJ29" i="5"/>
  <c r="CI29" i="5"/>
  <c r="CF29" i="5"/>
  <c r="CT27" i="5"/>
  <c r="CS27" i="5"/>
  <c r="CP27" i="5"/>
  <c r="CL27" i="5"/>
  <c r="CK27" i="5"/>
  <c r="CH27" i="5"/>
  <c r="CD27" i="5"/>
  <c r="CT26" i="5"/>
  <c r="CQ26" i="5"/>
  <c r="CM26" i="5"/>
  <c r="CL26" i="5"/>
  <c r="CI26" i="5"/>
  <c r="CF26" i="5"/>
  <c r="CE26" i="5"/>
  <c r="CD26" i="5"/>
  <c r="CS25" i="5"/>
  <c r="CR25" i="5"/>
  <c r="CQ25" i="5"/>
  <c r="CO25" i="5"/>
  <c r="CN25" i="5"/>
  <c r="CM25" i="5"/>
  <c r="CK25" i="5"/>
  <c r="CJ25" i="5"/>
  <c r="CI25" i="5"/>
  <c r="CG25" i="5"/>
  <c r="CF25" i="5"/>
  <c r="CE25" i="5"/>
  <c r="CT24" i="5"/>
  <c r="CS24" i="5"/>
  <c r="CR24" i="5"/>
  <c r="CP24" i="5"/>
  <c r="CO24" i="5"/>
  <c r="CN24" i="5"/>
  <c r="CL24" i="5"/>
  <c r="CK24" i="5"/>
  <c r="CJ24" i="5"/>
  <c r="CH24" i="5"/>
  <c r="CG24" i="5"/>
  <c r="CF24" i="5"/>
  <c r="CD24" i="5"/>
  <c r="CT22" i="5"/>
  <c r="CS22" i="5"/>
  <c r="CQ22" i="5"/>
  <c r="CP22" i="5"/>
  <c r="CO22" i="5"/>
  <c r="CM22" i="5"/>
  <c r="CL22" i="5"/>
  <c r="CK22" i="5"/>
  <c r="CI22" i="5"/>
  <c r="CH22" i="5"/>
  <c r="CG22" i="5"/>
  <c r="CE22" i="5"/>
  <c r="CD22" i="5"/>
  <c r="CJ21" i="5"/>
  <c r="CS20" i="5"/>
  <c r="CR20" i="5"/>
  <c r="CQ20" i="5"/>
  <c r="CO20" i="5"/>
  <c r="CN20" i="5"/>
  <c r="CM20" i="5"/>
  <c r="CK20" i="5"/>
  <c r="CJ20" i="5"/>
  <c r="CI20" i="5"/>
  <c r="CG20" i="5"/>
  <c r="CF20" i="5"/>
  <c r="CE20" i="5"/>
  <c r="CT19" i="5"/>
  <c r="CS19" i="5"/>
  <c r="CR19" i="5"/>
  <c r="CP19" i="5"/>
  <c r="CO19" i="5"/>
  <c r="CN19" i="5"/>
  <c r="CL19" i="5"/>
  <c r="CK19" i="5"/>
  <c r="CJ19" i="5"/>
  <c r="CH19" i="5"/>
  <c r="CG19" i="5"/>
  <c r="CF19" i="5"/>
  <c r="CD19" i="5"/>
  <c r="CT18" i="5"/>
  <c r="CS18" i="5"/>
  <c r="CQ18" i="5"/>
  <c r="CP18" i="5"/>
  <c r="CO18" i="5"/>
  <c r="CM18" i="5"/>
  <c r="CL18" i="5"/>
  <c r="CK18" i="5"/>
  <c r="CI18" i="5"/>
  <c r="CH18" i="5"/>
  <c r="CG18" i="5"/>
  <c r="CE18" i="5"/>
  <c r="CD18" i="5"/>
  <c r="CT17" i="5"/>
  <c r="CR17" i="5"/>
  <c r="CQ17" i="5"/>
  <c r="CP17" i="5"/>
  <c r="CN17" i="5"/>
  <c r="CM17" i="5"/>
  <c r="CL17" i="5"/>
  <c r="CJ17" i="5"/>
  <c r="CI17" i="5"/>
  <c r="CH17" i="5"/>
  <c r="CF17" i="5"/>
  <c r="CE17" i="5"/>
  <c r="CD17" i="5"/>
  <c r="CS15" i="5"/>
  <c r="CR15" i="5"/>
  <c r="CQ15" i="5"/>
  <c r="CO15" i="5"/>
  <c r="CN15" i="5"/>
  <c r="CM15" i="5"/>
  <c r="CK15" i="5"/>
  <c r="CJ15" i="5"/>
  <c r="CI15" i="5"/>
  <c r="CG15" i="5"/>
  <c r="CF15" i="5"/>
  <c r="CE15" i="5"/>
  <c r="CI14" i="5"/>
  <c r="CE14" i="5"/>
  <c r="CT13" i="5"/>
  <c r="CR13" i="5"/>
  <c r="CQ13" i="5"/>
  <c r="CP13" i="5"/>
  <c r="CN13" i="5"/>
  <c r="CM13" i="5"/>
  <c r="CL13" i="5"/>
  <c r="CJ13" i="5"/>
  <c r="CI13" i="5"/>
  <c r="CH13" i="5"/>
  <c r="CF13" i="5"/>
  <c r="CE13" i="5"/>
  <c r="CD13" i="5"/>
  <c r="CS12" i="5"/>
  <c r="CR12" i="5"/>
  <c r="CQ12" i="5"/>
  <c r="CO12" i="5"/>
  <c r="CN12" i="5"/>
  <c r="CM12" i="5"/>
  <c r="CK12" i="5"/>
  <c r="CJ12" i="5"/>
  <c r="CI12" i="5"/>
  <c r="CG12" i="5"/>
  <c r="CF12" i="5"/>
  <c r="CE12" i="5"/>
  <c r="CT11" i="5"/>
  <c r="CS11" i="5"/>
  <c r="CR11" i="5"/>
  <c r="CP11" i="5"/>
  <c r="CO11" i="5"/>
  <c r="CN11" i="5"/>
  <c r="CL11" i="5"/>
  <c r="CK11" i="5"/>
  <c r="CJ11" i="5"/>
  <c r="CH11" i="5"/>
  <c r="CG11" i="5"/>
  <c r="CF11" i="5"/>
  <c r="CD11" i="5"/>
  <c r="CE10" i="5"/>
  <c r="CF10" i="5"/>
  <c r="CH10" i="5"/>
  <c r="CI10" i="5"/>
  <c r="CJ10" i="5"/>
  <c r="CL10" i="5"/>
  <c r="CM10" i="5"/>
  <c r="CN10" i="5"/>
  <c r="CP10" i="5"/>
  <c r="CQ10" i="5"/>
  <c r="CR10" i="5"/>
  <c r="CT10" i="5"/>
  <c r="CD10" i="5"/>
  <c r="A1" i="3"/>
  <c r="A1" i="7"/>
  <c r="B1" i="3"/>
  <c r="BV1" i="3"/>
  <c r="C1" i="7"/>
  <c r="H1" i="7"/>
  <c r="A2" i="3"/>
  <c r="B3" i="3"/>
  <c r="U3" i="2"/>
  <c r="C3" i="3"/>
  <c r="C3" i="5"/>
  <c r="V3" i="2"/>
  <c r="D3" i="3"/>
  <c r="D3" i="4"/>
  <c r="W3" i="2"/>
  <c r="E3" i="3"/>
  <c r="E3" i="4"/>
  <c r="X3" i="2"/>
  <c r="F3" i="3"/>
  <c r="Y3" i="2"/>
  <c r="G3" i="3"/>
  <c r="G3" i="5"/>
  <c r="Z3" i="2"/>
  <c r="H3" i="3"/>
  <c r="H3" i="6"/>
  <c r="AA3" i="2"/>
  <c r="I3" i="3"/>
  <c r="AB3" i="2"/>
  <c r="J3" i="3"/>
  <c r="AC3" i="2"/>
  <c r="K3" i="3"/>
  <c r="K3" i="5"/>
  <c r="AD3" i="2"/>
  <c r="L3" i="3"/>
  <c r="L3" i="6"/>
  <c r="AE3" i="2"/>
  <c r="M3" i="3"/>
  <c r="O3" i="5"/>
  <c r="T3" i="3"/>
  <c r="T3" i="6"/>
  <c r="AL3" i="2"/>
  <c r="U3" i="3"/>
  <c r="AM3" i="2"/>
  <c r="V3" i="3"/>
  <c r="V3" i="6"/>
  <c r="AN3" i="2"/>
  <c r="W3" i="3"/>
  <c r="W3" i="4"/>
  <c r="AO3" i="2"/>
  <c r="X3" i="3"/>
  <c r="X3" i="6"/>
  <c r="AP3" i="2"/>
  <c r="Y3" i="3"/>
  <c r="AQ3" i="2"/>
  <c r="AR3" i="2"/>
  <c r="AS3" i="2"/>
  <c r="AT3" i="2"/>
  <c r="AU3" i="2"/>
  <c r="AD3" i="3"/>
  <c r="AV3" i="2"/>
  <c r="AL3" i="3"/>
  <c r="AL3" i="5"/>
  <c r="BC3" i="2"/>
  <c r="AM3" i="3"/>
  <c r="BD3" i="2"/>
  <c r="AN3" i="3"/>
  <c r="BE3" i="2"/>
  <c r="AO3" i="3"/>
  <c r="AO3" i="6"/>
  <c r="BF3" i="2"/>
  <c r="AP3" i="3"/>
  <c r="AP3" i="6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BD3" i="4"/>
  <c r="BT3" i="2"/>
  <c r="BU3" i="2"/>
  <c r="BF3" i="5"/>
  <c r="BV3" i="2"/>
  <c r="BH3" i="4"/>
  <c r="BJ3" i="5"/>
  <c r="BL3" i="4"/>
  <c r="BN3" i="5"/>
  <c r="BP3" i="4"/>
  <c r="BR3" i="5"/>
  <c r="BT3" i="4"/>
  <c r="T4" i="2"/>
  <c r="B4" i="3"/>
  <c r="U4" i="2"/>
  <c r="AL4" i="2"/>
  <c r="U4" i="4"/>
  <c r="V4" i="2"/>
  <c r="D4" i="4"/>
  <c r="W4" i="2"/>
  <c r="AN4" i="2"/>
  <c r="X4" i="2"/>
  <c r="F4" i="5"/>
  <c r="Y4" i="2"/>
  <c r="G4" i="3"/>
  <c r="Z4" i="2"/>
  <c r="AA4" i="2"/>
  <c r="AB4" i="2"/>
  <c r="AC4" i="2"/>
  <c r="AT4" i="2"/>
  <c r="AD4" i="2"/>
  <c r="AE4" i="2"/>
  <c r="N4" i="5"/>
  <c r="AI4" i="5"/>
  <c r="R4" i="5"/>
  <c r="AV4" i="3"/>
  <c r="CC4" i="3"/>
  <c r="DJ4" i="3"/>
  <c r="DR94" i="3"/>
  <c r="DH4" i="3"/>
  <c r="DP94" i="3"/>
  <c r="DI4" i="3"/>
  <c r="T5" i="2"/>
  <c r="B5" i="5"/>
  <c r="U5" i="2"/>
  <c r="AL5" i="2"/>
  <c r="U5" i="5"/>
  <c r="V5" i="2"/>
  <c r="D5" i="3"/>
  <c r="W5" i="2"/>
  <c r="X5" i="2"/>
  <c r="Y5" i="2"/>
  <c r="Z5" i="2"/>
  <c r="H5" i="4"/>
  <c r="AA5" i="2"/>
  <c r="AB5" i="2"/>
  <c r="J5" i="3"/>
  <c r="AC5" i="2"/>
  <c r="AT5" i="2"/>
  <c r="AC5" i="5"/>
  <c r="AD5" i="2"/>
  <c r="L5" i="3"/>
  <c r="AE5" i="2"/>
  <c r="O5" i="4"/>
  <c r="AI5" i="6"/>
  <c r="AF5" i="5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AD6" i="3"/>
  <c r="AL6" i="3"/>
  <c r="AM6" i="3"/>
  <c r="AN6" i="3"/>
  <c r="AO6" i="3"/>
  <c r="AP6" i="3"/>
  <c r="AQ6" i="3"/>
  <c r="AR6" i="3"/>
  <c r="AS6" i="3"/>
  <c r="AT6" i="3"/>
  <c r="AU6" i="3"/>
  <c r="AV6" i="3"/>
  <c r="AW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AD7" i="3"/>
  <c r="AL7" i="3"/>
  <c r="AM7" i="3"/>
  <c r="AN7" i="3"/>
  <c r="AO7" i="3"/>
  <c r="AP7" i="3"/>
  <c r="AQ7" i="3"/>
  <c r="AR7" i="3"/>
  <c r="AS7" i="3"/>
  <c r="AT7" i="3"/>
  <c r="BW8" i="3"/>
  <c r="D8" i="7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AD9" i="3"/>
  <c r="AL9" i="3"/>
  <c r="AM9" i="3"/>
  <c r="AN9" i="3"/>
  <c r="AO9" i="3"/>
  <c r="AP9" i="3"/>
  <c r="AQ9" i="3"/>
  <c r="AR9" i="3"/>
  <c r="AS9" i="3"/>
  <c r="AT9" i="3"/>
  <c r="AU9" i="3"/>
  <c r="AV9" i="3"/>
  <c r="AW9" i="3"/>
  <c r="BV9" i="3"/>
  <c r="BW9" i="3"/>
  <c r="BX9" i="3"/>
  <c r="BY9" i="3"/>
  <c r="B230" i="3"/>
  <c r="B830" i="3"/>
  <c r="B233" i="3"/>
  <c r="B831" i="3"/>
  <c r="B303" i="3"/>
  <c r="B323" i="3"/>
  <c r="B333" i="3"/>
  <c r="B343" i="3"/>
  <c r="B353" i="3"/>
  <c r="B385" i="3"/>
  <c r="C230" i="3"/>
  <c r="C830" i="3"/>
  <c r="C233" i="3"/>
  <c r="C831" i="3"/>
  <c r="C303" i="3"/>
  <c r="C323" i="3"/>
  <c r="C333" i="3"/>
  <c r="C343" i="3"/>
  <c r="C353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75" i="3"/>
  <c r="D385" i="3"/>
  <c r="E230" i="3"/>
  <c r="E830" i="3"/>
  <c r="E233" i="3"/>
  <c r="E831" i="3"/>
  <c r="E303" i="3"/>
  <c r="E323" i="3"/>
  <c r="E333" i="3"/>
  <c r="E343" i="3"/>
  <c r="E353" i="3"/>
  <c r="E375" i="3"/>
  <c r="E385" i="3"/>
  <c r="F230" i="3"/>
  <c r="F830" i="3"/>
  <c r="F233" i="3"/>
  <c r="F831" i="3"/>
  <c r="F303" i="3"/>
  <c r="F313" i="3"/>
  <c r="F323" i="3"/>
  <c r="F333" i="3"/>
  <c r="F343" i="3"/>
  <c r="F353" i="3"/>
  <c r="F375" i="3"/>
  <c r="F385" i="3"/>
  <c r="G233" i="3"/>
  <c r="G831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AD233" i="3"/>
  <c r="AD831" i="3"/>
  <c r="G333" i="3"/>
  <c r="G343" i="3"/>
  <c r="G353" i="3"/>
  <c r="G375" i="3"/>
  <c r="G385" i="3"/>
  <c r="AU104" i="3"/>
  <c r="AV104" i="3"/>
  <c r="AU96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75" i="3"/>
  <c r="I385" i="3"/>
  <c r="J230" i="3"/>
  <c r="J830" i="3"/>
  <c r="J233" i="3"/>
  <c r="J831" i="3"/>
  <c r="J303" i="3"/>
  <c r="J323" i="3"/>
  <c r="J333" i="3"/>
  <c r="J343" i="3"/>
  <c r="J353" i="3"/>
  <c r="J375" i="3"/>
  <c r="J385" i="3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94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94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U385" i="3"/>
  <c r="AV385" i="3"/>
  <c r="AW385" i="3"/>
  <c r="AR14" i="6"/>
  <c r="AR50" i="6"/>
  <c r="AS50" i="6"/>
  <c r="AT50" i="6"/>
  <c r="AU50" i="6"/>
  <c r="AV50" i="6"/>
  <c r="AW50" i="6"/>
  <c r="AX50" i="6"/>
  <c r="AY50" i="6"/>
  <c r="AZ50" i="6"/>
  <c r="BA50" i="6"/>
  <c r="BB50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233" i="3"/>
  <c r="AV831" i="3"/>
  <c r="AV303" i="3"/>
  <c r="AV313" i="3"/>
  <c r="AV323" i="3"/>
  <c r="AV333" i="3"/>
  <c r="AV343" i="3"/>
  <c r="AV353" i="3"/>
  <c r="AV364" i="3"/>
  <c r="AV375" i="3"/>
  <c r="AV14" i="6"/>
  <c r="AV59" i="6"/>
  <c r="AV68" i="6"/>
  <c r="AW233" i="3"/>
  <c r="AW831" i="3"/>
  <c r="AW303" i="3"/>
  <c r="AW313" i="3"/>
  <c r="AW323" i="3"/>
  <c r="AW333" i="3"/>
  <c r="AW343" i="3"/>
  <c r="AW353" i="3"/>
  <c r="AW364" i="3"/>
  <c r="AW375" i="3"/>
  <c r="AW14" i="6"/>
  <c r="AW59" i="6"/>
  <c r="AW68" i="6"/>
  <c r="AX14" i="6"/>
  <c r="AX59" i="6"/>
  <c r="AX61" i="6"/>
  <c r="AX68" i="6"/>
  <c r="AX70" i="6"/>
  <c r="AY14" i="6"/>
  <c r="AY59" i="6"/>
  <c r="AY61" i="6"/>
  <c r="AY68" i="6"/>
  <c r="AY70" i="6"/>
  <c r="AZ14" i="6"/>
  <c r="AZ59" i="6"/>
  <c r="AZ61" i="6"/>
  <c r="AZ68" i="6"/>
  <c r="AZ70" i="6"/>
  <c r="BA68" i="6"/>
  <c r="BA70" i="6"/>
  <c r="BB68" i="6"/>
  <c r="BB70" i="6"/>
  <c r="BA14" i="6"/>
  <c r="BA59" i="6"/>
  <c r="BA61" i="6"/>
  <c r="BB14" i="6"/>
  <c r="BB59" i="6"/>
  <c r="BB61" i="6"/>
  <c r="BD14" i="6"/>
  <c r="BD50" i="6"/>
  <c r="BD59" i="6"/>
  <c r="BD68" i="6"/>
  <c r="BE14" i="6"/>
  <c r="BE50" i="6"/>
  <c r="BE59" i="6"/>
  <c r="BE68" i="6"/>
  <c r="BF14" i="6"/>
  <c r="BF50" i="6"/>
  <c r="BF59" i="6"/>
  <c r="BF68" i="6"/>
  <c r="BG14" i="6"/>
  <c r="BG50" i="6"/>
  <c r="BG59" i="6"/>
  <c r="BG68" i="6"/>
  <c r="BH14" i="6"/>
  <c r="BH50" i="6"/>
  <c r="BH59" i="6"/>
  <c r="BH68" i="6"/>
  <c r="BI14" i="6"/>
  <c r="BI50" i="6"/>
  <c r="BI59" i="6"/>
  <c r="BI68" i="6"/>
  <c r="BJ14" i="6"/>
  <c r="BJ50" i="6"/>
  <c r="BJ59" i="6"/>
  <c r="BJ68" i="6"/>
  <c r="BK14" i="6"/>
  <c r="BK50" i="6"/>
  <c r="BK59" i="6"/>
  <c r="BK68" i="6"/>
  <c r="BL14" i="6"/>
  <c r="BL50" i="6"/>
  <c r="BL59" i="6"/>
  <c r="BL68" i="6"/>
  <c r="BM14" i="6"/>
  <c r="BM50" i="6"/>
  <c r="BM59" i="6"/>
  <c r="BM68" i="6"/>
  <c r="BN14" i="6"/>
  <c r="BN50" i="6"/>
  <c r="BN59" i="6"/>
  <c r="BN68" i="6"/>
  <c r="BO14" i="6"/>
  <c r="BO50" i="6"/>
  <c r="BO59" i="6"/>
  <c r="BO68" i="6"/>
  <c r="BP14" i="6"/>
  <c r="BP50" i="6"/>
  <c r="BP59" i="6"/>
  <c r="BP61" i="6"/>
  <c r="BP68" i="6"/>
  <c r="BP70" i="6"/>
  <c r="BQ14" i="6"/>
  <c r="BQ50" i="6"/>
  <c r="BQ59" i="6"/>
  <c r="BQ61" i="6"/>
  <c r="BQ68" i="6"/>
  <c r="BQ70" i="6"/>
  <c r="BR14" i="6"/>
  <c r="BR50" i="6"/>
  <c r="BR59" i="6"/>
  <c r="BR61" i="6"/>
  <c r="BR68" i="6"/>
  <c r="BR70" i="6"/>
  <c r="BS14" i="6"/>
  <c r="BS50" i="6"/>
  <c r="BS59" i="6"/>
  <c r="BS61" i="6"/>
  <c r="BS68" i="6"/>
  <c r="BS70" i="6"/>
  <c r="BT14" i="6"/>
  <c r="BT50" i="6"/>
  <c r="BT59" i="6"/>
  <c r="BT61" i="6"/>
  <c r="BT68" i="6"/>
  <c r="BT70" i="6"/>
  <c r="BV230" i="3"/>
  <c r="BV830" i="3"/>
  <c r="BV233" i="3"/>
  <c r="BV831" i="3"/>
  <c r="BV303" i="3"/>
  <c r="BV333" i="3"/>
  <c r="BV343" i="3"/>
  <c r="BV385" i="3"/>
  <c r="BV69" i="3"/>
  <c r="BV77" i="3"/>
  <c r="BV123" i="3"/>
  <c r="BV132" i="3"/>
  <c r="BV664" i="3"/>
  <c r="BV857" i="3"/>
  <c r="BV50" i="6"/>
  <c r="BV68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303" i="3"/>
  <c r="BW333" i="3"/>
  <c r="BW385" i="3"/>
  <c r="BW69" i="3"/>
  <c r="BW77" i="3"/>
  <c r="BW123" i="3"/>
  <c r="BW132" i="3"/>
  <c r="BW664" i="3"/>
  <c r="BW857" i="3"/>
  <c r="BW50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33" i="3"/>
  <c r="BX343" i="3"/>
  <c r="BX385" i="3"/>
  <c r="BX69" i="3"/>
  <c r="BX77" i="3"/>
  <c r="BX123" i="3"/>
  <c r="BX132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33" i="3"/>
  <c r="BY385" i="3"/>
  <c r="BY69" i="3"/>
  <c r="BY77" i="3"/>
  <c r="BY123" i="3"/>
  <c r="BY132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W236" i="3"/>
  <c r="W931" i="3"/>
  <c r="X236" i="3"/>
  <c r="X931" i="3"/>
  <c r="Y236" i="3"/>
  <c r="Y931" i="3"/>
  <c r="AD236" i="3"/>
  <c r="AD931" i="3"/>
  <c r="G241" i="3"/>
  <c r="G932" i="3"/>
  <c r="G248" i="3"/>
  <c r="T248" i="3"/>
  <c r="U248" i="3"/>
  <c r="U933" i="3"/>
  <c r="V248" i="3"/>
  <c r="V933" i="3"/>
  <c r="W248" i="3"/>
  <c r="W933" i="3"/>
  <c r="X248" i="3"/>
  <c r="X933" i="3"/>
  <c r="Y248" i="3"/>
  <c r="Y933" i="3"/>
  <c r="AD248" i="3"/>
  <c r="AD933" i="3"/>
  <c r="G255" i="3"/>
  <c r="T255" i="3"/>
  <c r="T934" i="3"/>
  <c r="U255" i="3"/>
  <c r="U934" i="3"/>
  <c r="V255" i="3"/>
  <c r="W255" i="3"/>
  <c r="W934" i="3"/>
  <c r="X255" i="3"/>
  <c r="X934" i="3"/>
  <c r="Y255" i="3"/>
  <c r="Y934" i="3"/>
  <c r="AD255" i="3"/>
  <c r="AD934" i="3"/>
  <c r="G262" i="3"/>
  <c r="T262" i="3"/>
  <c r="U262" i="3"/>
  <c r="U935" i="3"/>
  <c r="V262" i="3"/>
  <c r="V935" i="3"/>
  <c r="W262" i="3"/>
  <c r="X262" i="3"/>
  <c r="X935" i="3"/>
  <c r="Y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D907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U916" i="3"/>
  <c r="V220" i="3"/>
  <c r="V916" i="3"/>
  <c r="X220" i="3"/>
  <c r="X916" i="3"/>
  <c r="Y220" i="3"/>
  <c r="AD220" i="3"/>
  <c r="AD916" i="3"/>
  <c r="G223" i="3"/>
  <c r="T223" i="3"/>
  <c r="T917" i="3"/>
  <c r="U223" i="3"/>
  <c r="U917" i="3"/>
  <c r="V223" i="3"/>
  <c r="W223" i="3"/>
  <c r="X223" i="3"/>
  <c r="Y223" i="3"/>
  <c r="AD223" i="3"/>
  <c r="DH223" i="3"/>
  <c r="CA223" i="3"/>
  <c r="W917" i="3"/>
  <c r="X917" i="3"/>
  <c r="Y917" i="3"/>
  <c r="G226" i="3"/>
  <c r="T226" i="3"/>
  <c r="U226" i="3"/>
  <c r="U918" i="3"/>
  <c r="V226" i="3"/>
  <c r="V918" i="3"/>
  <c r="W226" i="3"/>
  <c r="W918" i="3"/>
  <c r="X226" i="3"/>
  <c r="X918" i="3"/>
  <c r="Y226" i="3"/>
  <c r="AD226" i="3"/>
  <c r="AD918" i="3"/>
  <c r="G186" i="3"/>
  <c r="G920" i="3"/>
  <c r="G189" i="3"/>
  <c r="G921" i="3"/>
  <c r="T194" i="3"/>
  <c r="T922" i="3"/>
  <c r="G197" i="3"/>
  <c r="T197" i="3"/>
  <c r="T923" i="3"/>
  <c r="U197" i="3"/>
  <c r="V197" i="3"/>
  <c r="V923" i="3"/>
  <c r="W197" i="3"/>
  <c r="X197" i="3"/>
  <c r="Y197" i="3"/>
  <c r="AD197" i="3"/>
  <c r="DH197" i="3"/>
  <c r="CA197" i="3"/>
  <c r="X923" i="3"/>
  <c r="Y923" i="3"/>
  <c r="AD923" i="3"/>
  <c r="AD198" i="3"/>
  <c r="AD200" i="3"/>
  <c r="AD924" i="3"/>
  <c r="L198" i="3"/>
  <c r="M198" i="3"/>
  <c r="AV198" i="3"/>
  <c r="AW198" i="3"/>
  <c r="AW200" i="3"/>
  <c r="AW924" i="3"/>
  <c r="G204" i="3"/>
  <c r="G925" i="3"/>
  <c r="AW207" i="3"/>
  <c r="AW926" i="3"/>
  <c r="G210" i="3"/>
  <c r="T210" i="3"/>
  <c r="T927" i="3"/>
  <c r="U210" i="3"/>
  <c r="U927" i="3"/>
  <c r="V210" i="3"/>
  <c r="V927" i="3"/>
  <c r="W210" i="3"/>
  <c r="X210" i="3"/>
  <c r="X927" i="3"/>
  <c r="Y210" i="3"/>
  <c r="Y927" i="3"/>
  <c r="AD210" i="3"/>
  <c r="AD927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M211" i="3"/>
  <c r="M213" i="3"/>
  <c r="M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AW211" i="3"/>
  <c r="AW213" i="3"/>
  <c r="AW928" i="3"/>
  <c r="G217" i="3"/>
  <c r="T217" i="3"/>
  <c r="X217" i="3"/>
  <c r="Y217" i="3"/>
  <c r="AD217" i="3"/>
  <c r="CF217" i="3"/>
  <c r="Y929" i="3"/>
  <c r="AD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67" i="5"/>
  <c r="K74" i="5"/>
  <c r="K81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L67" i="5"/>
  <c r="L74" i="5"/>
  <c r="L81" i="5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765" i="3"/>
  <c r="M981" i="3"/>
  <c r="M770" i="3"/>
  <c r="M982" i="3"/>
  <c r="M727" i="3"/>
  <c r="M53" i="5"/>
  <c r="M60" i="5"/>
  <c r="M67" i="5"/>
  <c r="M74" i="5"/>
  <c r="M81" i="5"/>
  <c r="M14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935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23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16" i="3"/>
  <c r="Y918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DM326" i="4"/>
  <c r="CA326" i="4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O134" i="4"/>
  <c r="CC134" i="4"/>
  <c r="BK128" i="4"/>
  <c r="BK140" i="4"/>
  <c r="BK146" i="4"/>
  <c r="BK152" i="4"/>
  <c r="BK153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AA203" i="4"/>
  <c r="AB203" i="4"/>
  <c r="AC203" i="4"/>
  <c r="AD203" i="4"/>
  <c r="AE203" i="4"/>
  <c r="AF203" i="4"/>
  <c r="AG203" i="4"/>
  <c r="AH203" i="4"/>
  <c r="AI203" i="4"/>
  <c r="AJ203" i="4"/>
  <c r="DM203" i="4"/>
  <c r="CA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B167" i="4"/>
  <c r="AC167" i="4"/>
  <c r="AD167" i="4"/>
  <c r="AE167" i="4"/>
  <c r="AF167" i="4"/>
  <c r="AG167" i="4"/>
  <c r="AH167" i="4"/>
  <c r="AI167" i="4"/>
  <c r="AJ167" i="4"/>
  <c r="DM167" i="4"/>
  <c r="CA167" i="4"/>
  <c r="AA173" i="4"/>
  <c r="AA185" i="4"/>
  <c r="AA191" i="4"/>
  <c r="AA209" i="4"/>
  <c r="AA218" i="4"/>
  <c r="AA224" i="4"/>
  <c r="AA230" i="4"/>
  <c r="AB230" i="4"/>
  <c r="AC230" i="4"/>
  <c r="AD230" i="4"/>
  <c r="AE230" i="4"/>
  <c r="AF230" i="4"/>
  <c r="AG230" i="4"/>
  <c r="AH230" i="4"/>
  <c r="AI230" i="4"/>
  <c r="AJ230" i="4"/>
  <c r="DM230" i="4"/>
  <c r="CA230" i="4"/>
  <c r="AA248" i="4"/>
  <c r="AA263" i="4"/>
  <c r="AA269" i="4"/>
  <c r="AA281" i="4"/>
  <c r="AA287" i="4"/>
  <c r="AA293" i="4"/>
  <c r="AA299" i="4"/>
  <c r="AA308" i="4"/>
  <c r="AA314" i="4"/>
  <c r="AA320" i="4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0" i="4"/>
  <c r="AB714" i="3"/>
  <c r="AB966" i="3"/>
  <c r="AB128" i="4"/>
  <c r="AB134" i="4"/>
  <c r="AB140" i="4"/>
  <c r="AB146" i="4"/>
  <c r="AB152" i="4"/>
  <c r="AB161" i="4"/>
  <c r="AB173" i="4"/>
  <c r="AB179" i="4"/>
  <c r="AB185" i="4"/>
  <c r="AB191" i="4"/>
  <c r="AB209" i="4"/>
  <c r="AB218" i="4"/>
  <c r="AB224" i="4"/>
  <c r="AB248" i="4"/>
  <c r="AB257" i="4"/>
  <c r="AB263" i="4"/>
  <c r="AB269" i="4"/>
  <c r="AB275" i="4"/>
  <c r="AB281" i="4"/>
  <c r="AB287" i="4"/>
  <c r="AC287" i="4"/>
  <c r="AD287" i="4"/>
  <c r="AE287" i="4"/>
  <c r="AF287" i="4"/>
  <c r="AG287" i="4"/>
  <c r="AH287" i="4"/>
  <c r="AI287" i="4"/>
  <c r="AJ287" i="4"/>
  <c r="DM287" i="4"/>
  <c r="CA287" i="4"/>
  <c r="AB293" i="4"/>
  <c r="AB299" i="4"/>
  <c r="AB308" i="4"/>
  <c r="AB314" i="4"/>
  <c r="AB320" i="4"/>
  <c r="AB327" i="4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D119" i="4"/>
  <c r="AE119" i="4"/>
  <c r="AF119" i="4"/>
  <c r="AG119" i="4"/>
  <c r="AH119" i="4"/>
  <c r="AI119" i="4"/>
  <c r="AJ119" i="4"/>
  <c r="DM119" i="4"/>
  <c r="CA119" i="4"/>
  <c r="AC128" i="4"/>
  <c r="AC134" i="4"/>
  <c r="AC140" i="4"/>
  <c r="AC146" i="4"/>
  <c r="AC152" i="4"/>
  <c r="AC161" i="4"/>
  <c r="AC173" i="4"/>
  <c r="AC179" i="4"/>
  <c r="AC185" i="4"/>
  <c r="AC191" i="4"/>
  <c r="AC209" i="4"/>
  <c r="AC218" i="4"/>
  <c r="AC224" i="4"/>
  <c r="AC248" i="4"/>
  <c r="AC257" i="4"/>
  <c r="AC263" i="4"/>
  <c r="AC269" i="4"/>
  <c r="AC275" i="4"/>
  <c r="AC281" i="4"/>
  <c r="AC293" i="4"/>
  <c r="AD293" i="4"/>
  <c r="AE293" i="4"/>
  <c r="AF293" i="4"/>
  <c r="AG293" i="4"/>
  <c r="AH293" i="4"/>
  <c r="AI293" i="4"/>
  <c r="AJ293" i="4"/>
  <c r="DM293" i="4"/>
  <c r="CA293" i="4"/>
  <c r="AC299" i="4"/>
  <c r="AC308" i="4"/>
  <c r="AC314" i="4"/>
  <c r="AC320" i="4"/>
  <c r="AD241" i="3"/>
  <c r="AD932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95" i="4"/>
  <c r="AD101" i="4"/>
  <c r="AD107" i="4"/>
  <c r="AD113" i="4"/>
  <c r="AD120" i="4"/>
  <c r="AD128" i="4"/>
  <c r="AD134" i="4"/>
  <c r="AD140" i="4"/>
  <c r="AD146" i="4"/>
  <c r="AD152" i="4"/>
  <c r="AD153" i="4"/>
  <c r="AD161" i="4"/>
  <c r="AD173" i="4"/>
  <c r="AD179" i="4"/>
  <c r="AD185" i="4"/>
  <c r="AD191" i="4"/>
  <c r="AD209" i="4"/>
  <c r="AD218" i="4"/>
  <c r="AD224" i="4"/>
  <c r="AD248" i="4"/>
  <c r="AD257" i="4"/>
  <c r="AD263" i="4"/>
  <c r="AD269" i="4"/>
  <c r="AD275" i="4"/>
  <c r="AD281" i="4"/>
  <c r="AD299" i="4"/>
  <c r="AD300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308" i="4"/>
  <c r="AD314" i="4"/>
  <c r="AD320" i="4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28" i="4"/>
  <c r="AE134" i="4"/>
  <c r="AE140" i="4"/>
  <c r="AE146" i="4"/>
  <c r="AE152" i="4"/>
  <c r="AE161" i="4"/>
  <c r="AE173" i="4"/>
  <c r="AE179" i="4"/>
  <c r="AE185" i="4"/>
  <c r="AE191" i="4"/>
  <c r="AE209" i="4"/>
  <c r="AE218" i="4"/>
  <c r="AE224" i="4"/>
  <c r="AE248" i="4"/>
  <c r="AE257" i="4"/>
  <c r="AE263" i="4"/>
  <c r="AE269" i="4"/>
  <c r="AE275" i="4"/>
  <c r="AE281" i="4"/>
  <c r="AE299" i="4"/>
  <c r="AE308" i="4"/>
  <c r="AE314" i="4"/>
  <c r="AE320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28" i="4"/>
  <c r="AF134" i="4"/>
  <c r="AF140" i="4"/>
  <c r="AF146" i="4"/>
  <c r="AF152" i="4"/>
  <c r="AF161" i="4"/>
  <c r="AF173" i="4"/>
  <c r="AF179" i="4"/>
  <c r="AF185" i="4"/>
  <c r="AF191" i="4"/>
  <c r="AF209" i="4"/>
  <c r="AF218" i="4"/>
  <c r="AF224" i="4"/>
  <c r="AF248" i="4"/>
  <c r="AF257" i="4"/>
  <c r="AF263" i="4"/>
  <c r="AF269" i="4"/>
  <c r="AF275" i="4"/>
  <c r="AF281" i="4"/>
  <c r="AF299" i="4"/>
  <c r="AF308" i="4"/>
  <c r="AF314" i="4"/>
  <c r="AF320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28" i="4"/>
  <c r="AG134" i="4"/>
  <c r="AG140" i="4"/>
  <c r="AG146" i="4"/>
  <c r="AG152" i="4"/>
  <c r="AG161" i="4"/>
  <c r="AG173" i="4"/>
  <c r="AG179" i="4"/>
  <c r="AG185" i="4"/>
  <c r="AG191" i="4"/>
  <c r="AG209" i="4"/>
  <c r="AG218" i="4"/>
  <c r="AG224" i="4"/>
  <c r="AG248" i="4"/>
  <c r="AG257" i="4"/>
  <c r="AG263" i="4"/>
  <c r="AG269" i="4"/>
  <c r="AG275" i="4"/>
  <c r="AG281" i="4"/>
  <c r="AG299" i="4"/>
  <c r="AG300" i="4"/>
  <c r="AG308" i="4"/>
  <c r="AG314" i="4"/>
  <c r="AG320" i="4"/>
  <c r="AG327" i="4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95" i="4"/>
  <c r="AH101" i="4"/>
  <c r="AH107" i="4"/>
  <c r="AH113" i="4"/>
  <c r="AH128" i="4"/>
  <c r="AH134" i="4"/>
  <c r="AH140" i="4"/>
  <c r="AH146" i="4"/>
  <c r="AH152" i="4"/>
  <c r="AH161" i="4"/>
  <c r="AH173" i="4"/>
  <c r="AH179" i="4"/>
  <c r="AH185" i="4"/>
  <c r="AH191" i="4"/>
  <c r="AH209" i="4"/>
  <c r="AH218" i="4"/>
  <c r="AI218" i="4"/>
  <c r="AJ218" i="4"/>
  <c r="DM218" i="4"/>
  <c r="CA218" i="4"/>
  <c r="AH224" i="4"/>
  <c r="AH248" i="4"/>
  <c r="AH257" i="4"/>
  <c r="AH263" i="4"/>
  <c r="AH269" i="4"/>
  <c r="AH275" i="4"/>
  <c r="AH281" i="4"/>
  <c r="AH299" i="4"/>
  <c r="AH300" i="4"/>
  <c r="AH308" i="4"/>
  <c r="AH314" i="4"/>
  <c r="AH320" i="4"/>
  <c r="DM74" i="5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28" i="4"/>
  <c r="AI134" i="4"/>
  <c r="AI140" i="4"/>
  <c r="AI146" i="4"/>
  <c r="AI152" i="4"/>
  <c r="AI153" i="4"/>
  <c r="AI161" i="4"/>
  <c r="AI173" i="4"/>
  <c r="AI179" i="4"/>
  <c r="AI185" i="4"/>
  <c r="AI191" i="4"/>
  <c r="AI209" i="4"/>
  <c r="AI224" i="4"/>
  <c r="AI248" i="4"/>
  <c r="AI257" i="4"/>
  <c r="AI263" i="4"/>
  <c r="AI269" i="4"/>
  <c r="AI275" i="4"/>
  <c r="AI281" i="4"/>
  <c r="AI299" i="4"/>
  <c r="AI300" i="4"/>
  <c r="AI308" i="4"/>
  <c r="AJ308" i="4"/>
  <c r="AI314" i="4"/>
  <c r="AI320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28" i="4"/>
  <c r="AJ134" i="4"/>
  <c r="AJ140" i="4"/>
  <c r="AJ146" i="4"/>
  <c r="BD146" i="4"/>
  <c r="BE146" i="4"/>
  <c r="BF146" i="4"/>
  <c r="BG146" i="4"/>
  <c r="BH146" i="4"/>
  <c r="BI146" i="4"/>
  <c r="BJ146" i="4"/>
  <c r="BL146" i="4"/>
  <c r="BM146" i="4"/>
  <c r="BN146" i="4"/>
  <c r="BO146" i="4"/>
  <c r="BP146" i="4"/>
  <c r="BQ146" i="4"/>
  <c r="BR146" i="4"/>
  <c r="BS146" i="4"/>
  <c r="BT146" i="4"/>
  <c r="AJ152" i="4"/>
  <c r="AJ161" i="4"/>
  <c r="AJ173" i="4"/>
  <c r="AJ179" i="4"/>
  <c r="AJ185" i="4"/>
  <c r="AJ191" i="4"/>
  <c r="AJ209" i="4"/>
  <c r="AJ210" i="4"/>
  <c r="AJ224" i="4"/>
  <c r="AJ248" i="4"/>
  <c r="AJ257" i="4"/>
  <c r="AJ263" i="4"/>
  <c r="AJ269" i="4"/>
  <c r="AJ275" i="4"/>
  <c r="AJ281" i="4"/>
  <c r="AJ299" i="4"/>
  <c r="AJ314" i="4"/>
  <c r="AJ320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426" i="3"/>
  <c r="AL960" i="3"/>
  <c r="AL72" i="3"/>
  <c r="AL80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194" i="3"/>
  <c r="AM922" i="3"/>
  <c r="AM197" i="3"/>
  <c r="AM923" i="3"/>
  <c r="AM204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154" i="3"/>
  <c r="AO913" i="3"/>
  <c r="AO163" i="3"/>
  <c r="AO914" i="3"/>
  <c r="AO171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14" i="5"/>
  <c r="AP21" i="5"/>
  <c r="AP28" i="5"/>
  <c r="AP35" i="5"/>
  <c r="AP42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29" i="3"/>
  <c r="AS53" i="5"/>
  <c r="AS67" i="5"/>
  <c r="AS74" i="5"/>
  <c r="AS81" i="5"/>
  <c r="AS14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22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21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927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29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14" i="4"/>
  <c r="BD20" i="4"/>
  <c r="BE20" i="4"/>
  <c r="BF20" i="4"/>
  <c r="BG20" i="4"/>
  <c r="BH20" i="4"/>
  <c r="BI20" i="4"/>
  <c r="BJ20" i="4"/>
  <c r="BK20" i="4"/>
  <c r="BL20" i="4"/>
  <c r="BL14" i="4"/>
  <c r="BL26" i="4"/>
  <c r="BL32" i="4"/>
  <c r="BL38" i="4"/>
  <c r="BL44" i="4"/>
  <c r="BL50" i="4"/>
  <c r="BL56" i="4"/>
  <c r="BL62" i="4"/>
  <c r="BL63" i="4"/>
  <c r="BM20" i="4"/>
  <c r="BN20" i="4"/>
  <c r="BO20" i="4"/>
  <c r="BP20" i="4"/>
  <c r="BP14" i="4"/>
  <c r="BP26" i="4"/>
  <c r="BP32" i="4"/>
  <c r="BP38" i="4"/>
  <c r="BP44" i="4"/>
  <c r="BP50" i="4"/>
  <c r="BP56" i="4"/>
  <c r="BP62" i="4"/>
  <c r="BP63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M44" i="4"/>
  <c r="BN44" i="4"/>
  <c r="BO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O119" i="4"/>
  <c r="CC119" i="4"/>
  <c r="BD128" i="4"/>
  <c r="BD140" i="4"/>
  <c r="BD152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O161" i="4"/>
  <c r="CC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I299" i="4"/>
  <c r="BD308" i="4"/>
  <c r="BD314" i="4"/>
  <c r="BD320" i="4"/>
  <c r="BD326" i="4"/>
  <c r="BD327" i="4"/>
  <c r="BE14" i="4"/>
  <c r="BE26" i="4"/>
  <c r="BE32" i="4"/>
  <c r="BE38" i="4"/>
  <c r="BE50" i="4"/>
  <c r="BE56" i="4"/>
  <c r="BE62" i="4"/>
  <c r="BE63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28" i="4"/>
  <c r="BE140" i="4"/>
  <c r="BF140" i="4"/>
  <c r="BG140" i="4"/>
  <c r="BH140" i="4"/>
  <c r="BI140" i="4"/>
  <c r="BJ140" i="4"/>
  <c r="BL140" i="4"/>
  <c r="BM140" i="4"/>
  <c r="BN140" i="4"/>
  <c r="BO140" i="4"/>
  <c r="BP140" i="4"/>
  <c r="BQ140" i="4"/>
  <c r="BR140" i="4"/>
  <c r="BS140" i="4"/>
  <c r="BT140" i="4"/>
  <c r="DO140" i="4"/>
  <c r="CC140" i="4"/>
  <c r="BE152" i="4"/>
  <c r="BE167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O173" i="4"/>
  <c r="CC173" i="4"/>
  <c r="BE185" i="4"/>
  <c r="BE191" i="4"/>
  <c r="BE197" i="4"/>
  <c r="BE209" i="4"/>
  <c r="BE218" i="4"/>
  <c r="BE224" i="4"/>
  <c r="BE230" i="4"/>
  <c r="BE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DO248" i="4"/>
  <c r="CC248" i="4"/>
  <c r="BE257" i="4"/>
  <c r="BE263" i="4"/>
  <c r="BE275" i="4"/>
  <c r="BE281" i="4"/>
  <c r="BE287" i="4"/>
  <c r="BE300" i="4"/>
  <c r="BE308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O314" i="4"/>
  <c r="CC314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E326" i="4"/>
  <c r="DO28" i="5"/>
  <c r="BF14" i="4"/>
  <c r="BF26" i="4"/>
  <c r="BF32" i="4"/>
  <c r="BF38" i="4"/>
  <c r="BF50" i="4"/>
  <c r="BF56" i="4"/>
  <c r="BF62" i="4"/>
  <c r="BF63" i="4"/>
  <c r="BF71" i="4"/>
  <c r="BF83" i="4"/>
  <c r="BF89" i="4"/>
  <c r="BF95" i="4"/>
  <c r="BF107" i="4"/>
  <c r="BF113" i="4"/>
  <c r="BF128" i="4"/>
  <c r="BF152" i="4"/>
  <c r="BF153" i="4"/>
  <c r="BF167" i="4"/>
  <c r="BF185" i="4"/>
  <c r="BF191" i="4"/>
  <c r="BF197" i="4"/>
  <c r="BF209" i="4"/>
  <c r="BF218" i="4"/>
  <c r="BF230" i="4"/>
  <c r="BF257" i="4"/>
  <c r="BF263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O275" i="4"/>
  <c r="CC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308" i="4"/>
  <c r="BF326" i="4"/>
  <c r="BG14" i="4"/>
  <c r="BG26" i="4"/>
  <c r="BG32" i="4"/>
  <c r="BG38" i="4"/>
  <c r="BG50" i="4"/>
  <c r="BH50" i="4"/>
  <c r="BI50" i="4"/>
  <c r="BJ50" i="4"/>
  <c r="BK50" i="4"/>
  <c r="BM50" i="4"/>
  <c r="BN50" i="4"/>
  <c r="BO50" i="4"/>
  <c r="BQ50" i="4"/>
  <c r="BR50" i="4"/>
  <c r="BS50" i="4"/>
  <c r="BT50" i="4"/>
  <c r="BG56" i="4"/>
  <c r="BH56" i="4"/>
  <c r="BI56" i="4"/>
  <c r="BJ56" i="4"/>
  <c r="BK56" i="4"/>
  <c r="BM56" i="4"/>
  <c r="BN56" i="4"/>
  <c r="BO56" i="4"/>
  <c r="BQ56" i="4"/>
  <c r="BR56" i="4"/>
  <c r="BS56" i="4"/>
  <c r="BT56" i="4"/>
  <c r="DO56" i="4"/>
  <c r="CC56" i="4"/>
  <c r="BG62" i="4"/>
  <c r="BG71" i="4"/>
  <c r="BG83" i="4"/>
  <c r="BG89" i="4"/>
  <c r="BG95" i="4"/>
  <c r="BG107" i="4"/>
  <c r="BG113" i="4"/>
  <c r="BG120" i="4"/>
  <c r="BG128" i="4"/>
  <c r="BG152" i="4"/>
  <c r="BG167" i="4"/>
  <c r="BG185" i="4"/>
  <c r="BG191" i="4"/>
  <c r="BG197" i="4"/>
  <c r="BG209" i="4"/>
  <c r="BG210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E197" i="4"/>
  <c r="BG218" i="4"/>
  <c r="BG224" i="4"/>
  <c r="BG230" i="4"/>
  <c r="BG257" i="4"/>
  <c r="BG263" i="4"/>
  <c r="BG281" i="4"/>
  <c r="BG308" i="4"/>
  <c r="BG326" i="4"/>
  <c r="BH71" i="4"/>
  <c r="BH83" i="4"/>
  <c r="BH89" i="4"/>
  <c r="BH95" i="4"/>
  <c r="BH107" i="4"/>
  <c r="BH113" i="4"/>
  <c r="BH128" i="4"/>
  <c r="BI128" i="4"/>
  <c r="BJ128" i="4"/>
  <c r="BL128" i="4"/>
  <c r="BM128" i="4"/>
  <c r="BN128" i="4"/>
  <c r="BO128" i="4"/>
  <c r="BP128" i="4"/>
  <c r="BQ128" i="4"/>
  <c r="BR128" i="4"/>
  <c r="BS128" i="4"/>
  <c r="BT128" i="4"/>
  <c r="DO128" i="4"/>
  <c r="CC128" i="4"/>
  <c r="BH152" i="4"/>
  <c r="BH218" i="4"/>
  <c r="BH224" i="4"/>
  <c r="BH230" i="4"/>
  <c r="BH257" i="4"/>
  <c r="BH263" i="4"/>
  <c r="BH281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O308" i="4"/>
  <c r="CC308" i="4"/>
  <c r="BH326" i="4"/>
  <c r="BI71" i="4"/>
  <c r="BI83" i="4"/>
  <c r="BI89" i="4"/>
  <c r="BI95" i="4"/>
  <c r="BI107" i="4"/>
  <c r="BI113" i="4"/>
  <c r="BI152" i="4"/>
  <c r="BI218" i="4"/>
  <c r="BI224" i="4"/>
  <c r="BI230" i="4"/>
  <c r="BI257" i="4"/>
  <c r="BI263" i="4"/>
  <c r="BI281" i="4"/>
  <c r="BI326" i="4"/>
  <c r="BJ14" i="4"/>
  <c r="BJ26" i="4"/>
  <c r="BJ32" i="4"/>
  <c r="BJ38" i="4"/>
  <c r="BJ62" i="4"/>
  <c r="BJ71" i="4"/>
  <c r="BJ83" i="4"/>
  <c r="BJ89" i="4"/>
  <c r="BJ95" i="4"/>
  <c r="BJ107" i="4"/>
  <c r="BJ113" i="4"/>
  <c r="BJ152" i="4"/>
  <c r="BJ153" i="4"/>
  <c r="BJ167" i="4"/>
  <c r="BJ185" i="4"/>
  <c r="BJ191" i="4"/>
  <c r="BJ209" i="4"/>
  <c r="BJ218" i="4"/>
  <c r="BJ224" i="4"/>
  <c r="BJ230" i="4"/>
  <c r="BJ257" i="4"/>
  <c r="BJ263" i="4"/>
  <c r="BJ281" i="4"/>
  <c r="BJ326" i="4"/>
  <c r="BK14" i="4"/>
  <c r="BK26" i="4"/>
  <c r="BK32" i="4"/>
  <c r="BK38" i="4"/>
  <c r="BK62" i="4"/>
  <c r="BK71" i="4"/>
  <c r="BK83" i="4"/>
  <c r="BK89" i="4"/>
  <c r="BK95" i="4"/>
  <c r="BK107" i="4"/>
  <c r="BK113" i="4"/>
  <c r="BK167" i="4"/>
  <c r="BK185" i="4"/>
  <c r="BK191" i="4"/>
  <c r="BK209" i="4"/>
  <c r="BK218" i="4"/>
  <c r="BK224" i="4"/>
  <c r="BK230" i="4"/>
  <c r="BK257" i="4"/>
  <c r="BK263" i="4"/>
  <c r="BK281" i="4"/>
  <c r="BK326" i="4"/>
  <c r="BK327" i="4"/>
  <c r="BL71" i="4"/>
  <c r="BL83" i="4"/>
  <c r="BL89" i="4"/>
  <c r="BL95" i="4"/>
  <c r="BL107" i="4"/>
  <c r="BL113" i="4"/>
  <c r="BL152" i="4"/>
  <c r="BL167" i="4"/>
  <c r="BL185" i="4"/>
  <c r="BL191" i="4"/>
  <c r="BL209" i="4"/>
  <c r="BL218" i="4"/>
  <c r="BL224" i="4"/>
  <c r="BL230" i="4"/>
  <c r="BL257" i="4"/>
  <c r="BL263" i="4"/>
  <c r="BL281" i="4"/>
  <c r="BL326" i="4"/>
  <c r="BM14" i="4"/>
  <c r="BM26" i="4"/>
  <c r="BM32" i="4"/>
  <c r="BM38" i="4"/>
  <c r="BM62" i="4"/>
  <c r="BM71" i="4"/>
  <c r="BM83" i="4"/>
  <c r="BM89" i="4"/>
  <c r="BM95" i="4"/>
  <c r="BM107" i="4"/>
  <c r="BM113" i="4"/>
  <c r="BM120" i="4"/>
  <c r="BM152" i="4"/>
  <c r="BM167" i="4"/>
  <c r="BM185" i="4"/>
  <c r="BM191" i="4"/>
  <c r="BM209" i="4"/>
  <c r="BM218" i="4"/>
  <c r="BM224" i="4"/>
  <c r="BM230" i="4"/>
  <c r="BM257" i="4"/>
  <c r="BM263" i="4"/>
  <c r="BM281" i="4"/>
  <c r="BM300" i="4"/>
  <c r="BM326" i="4"/>
  <c r="BN14" i="4"/>
  <c r="BN26" i="4"/>
  <c r="BN32" i="4"/>
  <c r="BN38" i="4"/>
  <c r="BN62" i="4"/>
  <c r="BN71" i="4"/>
  <c r="BN83" i="4"/>
  <c r="BN89" i="4"/>
  <c r="BN95" i="4"/>
  <c r="BN107" i="4"/>
  <c r="BN113" i="4"/>
  <c r="BN120" i="4"/>
  <c r="BN152" i="4"/>
  <c r="BN153" i="4"/>
  <c r="BN167" i="4"/>
  <c r="BN185" i="4"/>
  <c r="BN191" i="4"/>
  <c r="BN209" i="4"/>
  <c r="BN218" i="4"/>
  <c r="BN224" i="4"/>
  <c r="BN230" i="4"/>
  <c r="BN257" i="4"/>
  <c r="BN263" i="4"/>
  <c r="BN281" i="4"/>
  <c r="BN326" i="4"/>
  <c r="BO14" i="4"/>
  <c r="BO26" i="4"/>
  <c r="BO32" i="4"/>
  <c r="BO38" i="4"/>
  <c r="BO62" i="4"/>
  <c r="BO71" i="4"/>
  <c r="BO83" i="4"/>
  <c r="BO89" i="4"/>
  <c r="BO95" i="4"/>
  <c r="BO107" i="4"/>
  <c r="BO113" i="4"/>
  <c r="BO120" i="4"/>
  <c r="BO152" i="4"/>
  <c r="BO167" i="4"/>
  <c r="BO185" i="4"/>
  <c r="BO191" i="4"/>
  <c r="BO209" i="4"/>
  <c r="BO218" i="4"/>
  <c r="BO224" i="4"/>
  <c r="BO230" i="4"/>
  <c r="BO257" i="4"/>
  <c r="BO263" i="4"/>
  <c r="BO281" i="4"/>
  <c r="BO326" i="4"/>
  <c r="BP71" i="4"/>
  <c r="BP83" i="4"/>
  <c r="BP89" i="4"/>
  <c r="BP95" i="4"/>
  <c r="BP107" i="4"/>
  <c r="BP113" i="4"/>
  <c r="BP120" i="4"/>
  <c r="BP152" i="4"/>
  <c r="BP153" i="4"/>
  <c r="BP167" i="4"/>
  <c r="BP185" i="4"/>
  <c r="BP191" i="4"/>
  <c r="BP209" i="4"/>
  <c r="BP218" i="4"/>
  <c r="BP224" i="4"/>
  <c r="BP230" i="4"/>
  <c r="BP257" i="4"/>
  <c r="BP263" i="4"/>
  <c r="BP281" i="4"/>
  <c r="BP326" i="4"/>
  <c r="BQ14" i="4"/>
  <c r="BQ26" i="4"/>
  <c r="BQ32" i="4"/>
  <c r="BQ38" i="4"/>
  <c r="BQ62" i="4"/>
  <c r="BQ71" i="4"/>
  <c r="BQ83" i="4"/>
  <c r="BQ89" i="4"/>
  <c r="BQ95" i="4"/>
  <c r="BQ107" i="4"/>
  <c r="BQ113" i="4"/>
  <c r="BQ120" i="4"/>
  <c r="BQ152" i="4"/>
  <c r="BQ167" i="4"/>
  <c r="BQ185" i="4"/>
  <c r="BQ191" i="4"/>
  <c r="BQ209" i="4"/>
  <c r="BQ210" i="4"/>
  <c r="BQ218" i="4"/>
  <c r="BQ224" i="4"/>
  <c r="BQ230" i="4"/>
  <c r="BQ257" i="4"/>
  <c r="BQ263" i="4"/>
  <c r="BQ281" i="4"/>
  <c r="BQ326" i="4"/>
  <c r="BR14" i="4"/>
  <c r="BR26" i="4"/>
  <c r="BR32" i="4"/>
  <c r="BR38" i="4"/>
  <c r="BR62" i="4"/>
  <c r="BR71" i="4"/>
  <c r="BR83" i="4"/>
  <c r="BR89" i="4"/>
  <c r="BR95" i="4"/>
  <c r="BR107" i="4"/>
  <c r="BR113" i="4"/>
  <c r="BR120" i="4"/>
  <c r="BR152" i="4"/>
  <c r="BR167" i="4"/>
  <c r="BR185" i="4"/>
  <c r="BR191" i="4"/>
  <c r="BR209" i="4"/>
  <c r="BR218" i="4"/>
  <c r="BR224" i="4"/>
  <c r="BR230" i="4"/>
  <c r="BR257" i="4"/>
  <c r="BR263" i="4"/>
  <c r="BR281" i="4"/>
  <c r="BR326" i="4"/>
  <c r="BS14" i="4"/>
  <c r="BS26" i="4"/>
  <c r="BS32" i="4"/>
  <c r="BS38" i="4"/>
  <c r="BS62" i="4"/>
  <c r="BS63" i="4"/>
  <c r="BS71" i="4"/>
  <c r="BS83" i="4"/>
  <c r="BS89" i="4"/>
  <c r="BS95" i="4"/>
  <c r="BS107" i="4"/>
  <c r="BS113" i="4"/>
  <c r="BS120" i="4"/>
  <c r="BS152" i="4"/>
  <c r="BS167" i="4"/>
  <c r="BS185" i="4"/>
  <c r="BS191" i="4"/>
  <c r="BS209" i="4"/>
  <c r="BS218" i="4"/>
  <c r="BS224" i="4"/>
  <c r="BS230" i="4"/>
  <c r="BS257" i="4"/>
  <c r="BS263" i="4"/>
  <c r="BS281" i="4"/>
  <c r="BS326" i="4"/>
  <c r="BT14" i="4"/>
  <c r="BT26" i="4"/>
  <c r="BT32" i="4"/>
  <c r="BT38" i="4"/>
  <c r="BT62" i="4"/>
  <c r="BT71" i="4"/>
  <c r="BT83" i="4"/>
  <c r="BT89" i="4"/>
  <c r="BT95" i="4"/>
  <c r="BT107" i="4"/>
  <c r="BT113" i="4"/>
  <c r="BT120" i="4"/>
  <c r="BT152" i="4"/>
  <c r="BT167" i="4"/>
  <c r="BT185" i="4"/>
  <c r="BT191" i="4"/>
  <c r="BT209" i="4"/>
  <c r="BT218" i="4"/>
  <c r="BT224" i="4"/>
  <c r="BT230" i="4"/>
  <c r="BT257" i="4"/>
  <c r="BT263" i="4"/>
  <c r="BT281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720" i="3"/>
  <c r="BY724" i="3"/>
  <c r="BY969" i="3"/>
  <c r="BY732" i="3"/>
  <c r="BY972" i="3"/>
  <c r="BY161" i="4"/>
  <c r="BY167" i="4"/>
  <c r="BY218" i="4"/>
  <c r="BY230" i="4"/>
  <c r="BY299" i="4"/>
  <c r="BY308" i="4"/>
  <c r="BY314" i="4"/>
  <c r="BY320" i="4"/>
  <c r="BY326" i="4"/>
  <c r="BY765" i="3"/>
  <c r="BY981" i="3"/>
  <c r="BY770" i="3"/>
  <c r="BY982" i="3"/>
  <c r="BY727" i="3"/>
  <c r="BY983" i="3"/>
  <c r="BY53" i="5"/>
  <c r="BY60" i="5"/>
  <c r="BY67" i="5"/>
  <c r="BY74" i="5"/>
  <c r="BY81" i="5"/>
  <c r="BY14" i="5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E790" i="3"/>
  <c r="F790" i="3"/>
  <c r="H790" i="3"/>
  <c r="I790" i="3"/>
  <c r="J790" i="3"/>
  <c r="K790" i="3"/>
  <c r="L790" i="3"/>
  <c r="M790" i="3"/>
  <c r="DG790" i="3"/>
  <c r="BZ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E34" i="3"/>
  <c r="E781" i="3"/>
  <c r="E812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812" i="3"/>
  <c r="F36" i="3"/>
  <c r="F37" i="3"/>
  <c r="F38" i="3"/>
  <c r="F39" i="3"/>
  <c r="F40" i="3"/>
  <c r="F41" i="3"/>
  <c r="G466" i="3"/>
  <c r="G493" i="3"/>
  <c r="G502" i="3"/>
  <c r="G599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812" i="3"/>
  <c r="H37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36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993" i="3"/>
  <c r="J35" i="3"/>
  <c r="J36" i="3"/>
  <c r="J38" i="3"/>
  <c r="J39" i="3"/>
  <c r="J40" i="3"/>
  <c r="J41" i="3"/>
  <c r="K466" i="3"/>
  <c r="K493" i="3"/>
  <c r="K502" i="3"/>
  <c r="K508" i="3"/>
  <c r="K514" i="3"/>
  <c r="K520" i="3"/>
  <c r="K526" i="3"/>
  <c r="K599" i="3"/>
  <c r="K781" i="3"/>
  <c r="K812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34" i="3"/>
  <c r="L781" i="3"/>
  <c r="L36" i="3"/>
  <c r="L37" i="3"/>
  <c r="L38" i="3"/>
  <c r="L39" i="3"/>
  <c r="L40" i="3"/>
  <c r="L41" i="3"/>
  <c r="M466" i="3"/>
  <c r="M493" i="3"/>
  <c r="M502" i="3"/>
  <c r="M508" i="3"/>
  <c r="M514" i="3"/>
  <c r="M520" i="3"/>
  <c r="M526" i="3"/>
  <c r="M599" i="3"/>
  <c r="M34" i="3"/>
  <c r="M781" i="3"/>
  <c r="M36" i="3"/>
  <c r="M37" i="3"/>
  <c r="M38" i="3"/>
  <c r="M39" i="3"/>
  <c r="M40" i="3"/>
  <c r="M41" i="3"/>
  <c r="U34" i="3"/>
  <c r="U37" i="3"/>
  <c r="V34" i="3"/>
  <c r="V37" i="3"/>
  <c r="W37" i="3"/>
  <c r="X34" i="3"/>
  <c r="X37" i="3"/>
  <c r="Y37" i="3"/>
  <c r="AD34" i="3"/>
  <c r="AD37" i="3"/>
  <c r="AL520" i="3"/>
  <c r="AL526" i="3"/>
  <c r="AL599" i="3"/>
  <c r="AL18" i="6"/>
  <c r="AL54" i="6"/>
  <c r="AL63" i="6"/>
  <c r="AL72" i="6"/>
  <c r="AL34" i="3"/>
  <c r="AL781" i="3"/>
  <c r="AL790" i="3"/>
  <c r="AL812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812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781" i="3"/>
  <c r="AO781" i="3"/>
  <c r="AP781" i="3"/>
  <c r="AQ781" i="3"/>
  <c r="AR781" i="3"/>
  <c r="AS781" i="3"/>
  <c r="AT781" i="3"/>
  <c r="DI781" i="3"/>
  <c r="CB781" i="3"/>
  <c r="AN790" i="3"/>
  <c r="AN39" i="3"/>
  <c r="AN40" i="3"/>
  <c r="AN41" i="3"/>
  <c r="AO514" i="3"/>
  <c r="AO520" i="3"/>
  <c r="AO526" i="3"/>
  <c r="AO599" i="3"/>
  <c r="AO18" i="6"/>
  <c r="AO54" i="6"/>
  <c r="AO63" i="6"/>
  <c r="AO72" i="6"/>
  <c r="AO790" i="3"/>
  <c r="AO812" i="3"/>
  <c r="AO37" i="3"/>
  <c r="AO39" i="3"/>
  <c r="AO40" i="3"/>
  <c r="AO41" i="3"/>
  <c r="AP526" i="3"/>
  <c r="AP599" i="3"/>
  <c r="AP18" i="6"/>
  <c r="AP54" i="6"/>
  <c r="AP63" i="6"/>
  <c r="AP72" i="6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90" i="3"/>
  <c r="AR812" i="3"/>
  <c r="AR37" i="3"/>
  <c r="AR39" i="3"/>
  <c r="AR40" i="3"/>
  <c r="AR41" i="3"/>
  <c r="AS526" i="3"/>
  <c r="AS599" i="3"/>
  <c r="AS18" i="6"/>
  <c r="AS54" i="6"/>
  <c r="AS63" i="6"/>
  <c r="AS72" i="6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U63" i="6"/>
  <c r="AV63" i="6"/>
  <c r="AW63" i="6"/>
  <c r="AX63" i="6"/>
  <c r="AY63" i="6"/>
  <c r="AZ63" i="6"/>
  <c r="BA63" i="6"/>
  <c r="BB63" i="6"/>
  <c r="DN63" i="6"/>
  <c r="CB63" i="6"/>
  <c r="AT72" i="6"/>
  <c r="AT790" i="3"/>
  <c r="AT812" i="3"/>
  <c r="AT37" i="3"/>
  <c r="AT39" i="3"/>
  <c r="AT40" i="3"/>
  <c r="AT41" i="3"/>
  <c r="AU514" i="3"/>
  <c r="AU520" i="3"/>
  <c r="AU526" i="3"/>
  <c r="AU599" i="3"/>
  <c r="AU18" i="6"/>
  <c r="AU54" i="6"/>
  <c r="AU72" i="6"/>
  <c r="AU34" i="3"/>
  <c r="AU37" i="3"/>
  <c r="AU39" i="3"/>
  <c r="AU40" i="3"/>
  <c r="AU41" i="3"/>
  <c r="AV508" i="3"/>
  <c r="AV514" i="3"/>
  <c r="AV520" i="3"/>
  <c r="AV526" i="3"/>
  <c r="AV599" i="3"/>
  <c r="AV18" i="6"/>
  <c r="AV54" i="6"/>
  <c r="AV72" i="6"/>
  <c r="AV34" i="3"/>
  <c r="AV37" i="3"/>
  <c r="AV39" i="3"/>
  <c r="AV40" i="3"/>
  <c r="AV41" i="3"/>
  <c r="AW508" i="3"/>
  <c r="AW514" i="3"/>
  <c r="AW520" i="3"/>
  <c r="AW526" i="3"/>
  <c r="AW599" i="3"/>
  <c r="AW18" i="6"/>
  <c r="AW54" i="6"/>
  <c r="AW72" i="6"/>
  <c r="AW34" i="3"/>
  <c r="AW37" i="3"/>
  <c r="AW39" i="3"/>
  <c r="AW40" i="3"/>
  <c r="AW41" i="3"/>
  <c r="AX18" i="6"/>
  <c r="AX54" i="6"/>
  <c r="AX72" i="6"/>
  <c r="AY18" i="6"/>
  <c r="AY54" i="6"/>
  <c r="AY72" i="6"/>
  <c r="AZ18" i="6"/>
  <c r="AZ54" i="6"/>
  <c r="AZ72" i="6"/>
  <c r="BA18" i="6"/>
  <c r="BA54" i="6"/>
  <c r="BA72" i="6"/>
  <c r="BB18" i="6"/>
  <c r="BB54" i="6"/>
  <c r="BB72" i="6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E18" i="6"/>
  <c r="BE54" i="6"/>
  <c r="BE63" i="6"/>
  <c r="BF18" i="6"/>
  <c r="BF54" i="6"/>
  <c r="BF63" i="6"/>
  <c r="DJ40" i="3"/>
  <c r="CC40" i="3"/>
  <c r="BG18" i="6"/>
  <c r="BG54" i="6"/>
  <c r="BG63" i="6"/>
  <c r="BH18" i="6"/>
  <c r="BH54" i="6"/>
  <c r="BH63" i="6"/>
  <c r="BI18" i="6"/>
  <c r="BI54" i="6"/>
  <c r="BI63" i="6"/>
  <c r="BJ18" i="6"/>
  <c r="BJ54" i="6"/>
  <c r="BJ63" i="6"/>
  <c r="BK18" i="6"/>
  <c r="BK54" i="6"/>
  <c r="BK63" i="6"/>
  <c r="BL18" i="6"/>
  <c r="BL54" i="6"/>
  <c r="BL63" i="6"/>
  <c r="BM18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18" i="6"/>
  <c r="BV54" i="6"/>
  <c r="BV63" i="6"/>
  <c r="BV72" i="6"/>
  <c r="BV790" i="3"/>
  <c r="BV36" i="3"/>
  <c r="BV37" i="3"/>
  <c r="BV39" i="3"/>
  <c r="BV40" i="3"/>
  <c r="BW18" i="6"/>
  <c r="BW54" i="6"/>
  <c r="BW63" i="6"/>
  <c r="BW72" i="6"/>
  <c r="BW790" i="3"/>
  <c r="BW993" i="3"/>
  <c r="BW35" i="3"/>
  <c r="BW39" i="3"/>
  <c r="BX18" i="6"/>
  <c r="BX54" i="6"/>
  <c r="BX63" i="6"/>
  <c r="BX72" i="6"/>
  <c r="BX790" i="3"/>
  <c r="BX993" i="3"/>
  <c r="BX36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1" i="3"/>
  <c r="BZ44" i="3"/>
  <c r="CA44" i="3"/>
  <c r="CB44" i="3"/>
  <c r="CC44" i="3"/>
  <c r="BV45" i="3"/>
  <c r="DO67" i="3"/>
  <c r="BW45" i="3"/>
  <c r="BW1011" i="3"/>
  <c r="BW1015" i="3"/>
  <c r="BX45" i="3"/>
  <c r="DQ67" i="3"/>
  <c r="BY45" i="3"/>
  <c r="DR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L51" i="3"/>
  <c r="M51" i="3"/>
  <c r="T51" i="3"/>
  <c r="T190" i="3"/>
  <c r="U51" i="3"/>
  <c r="U190" i="3"/>
  <c r="V51" i="3"/>
  <c r="V190" i="3"/>
  <c r="W51" i="3"/>
  <c r="W190" i="3"/>
  <c r="X51" i="3"/>
  <c r="X190" i="3"/>
  <c r="Y51" i="3"/>
  <c r="Y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AW51" i="3"/>
  <c r="AW190" i="3"/>
  <c r="BV51" i="3"/>
  <c r="BV190" i="3"/>
  <c r="BW51" i="3"/>
  <c r="BX51" i="3"/>
  <c r="BX190" i="3"/>
  <c r="BY51" i="3"/>
  <c r="BY190" i="3"/>
  <c r="BZ51" i="3"/>
  <c r="CA51" i="3"/>
  <c r="CB51" i="3"/>
  <c r="CC51" i="3"/>
  <c r="B52" i="3"/>
  <c r="B201" i="3"/>
  <c r="C52" i="3"/>
  <c r="D52" i="3"/>
  <c r="D201" i="3"/>
  <c r="E52" i="3"/>
  <c r="F52" i="3"/>
  <c r="F201" i="3"/>
  <c r="G52" i="3"/>
  <c r="T52" i="3"/>
  <c r="T201" i="3"/>
  <c r="U52" i="3"/>
  <c r="V52" i="3"/>
  <c r="W52" i="3"/>
  <c r="X52" i="3"/>
  <c r="Y52" i="3"/>
  <c r="AD52" i="3"/>
  <c r="H52" i="3"/>
  <c r="H201" i="3"/>
  <c r="I52" i="3"/>
  <c r="J52" i="3"/>
  <c r="J201" i="3"/>
  <c r="K52" i="3"/>
  <c r="K201" i="3"/>
  <c r="AL52" i="3"/>
  <c r="AM52" i="3"/>
  <c r="AN52" i="3"/>
  <c r="AO52" i="3"/>
  <c r="AP52" i="3"/>
  <c r="AQ52" i="3"/>
  <c r="AR52" i="3"/>
  <c r="AS52" i="3"/>
  <c r="AT52" i="3"/>
  <c r="AW52" i="3"/>
  <c r="L52" i="3"/>
  <c r="M52" i="3"/>
  <c r="AU52" i="3"/>
  <c r="AV52" i="3"/>
  <c r="BV52" i="3"/>
  <c r="BW52" i="3"/>
  <c r="BX52" i="3"/>
  <c r="BX201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V55" i="3"/>
  <c r="BW55" i="3"/>
  <c r="BX55" i="3"/>
  <c r="BX214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T66" i="3"/>
  <c r="U66" i="3"/>
  <c r="V66" i="3"/>
  <c r="W66" i="3"/>
  <c r="X66" i="3"/>
  <c r="Y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BV66" i="3"/>
  <c r="C66" i="7"/>
  <c r="BW66" i="3"/>
  <c r="D66" i="7"/>
  <c r="BX66" i="3"/>
  <c r="E66" i="7"/>
  <c r="BY66" i="3"/>
  <c r="F66" i="7"/>
  <c r="DG67" i="3"/>
  <c r="BZ67" i="3"/>
  <c r="DH67" i="3"/>
  <c r="CA67" i="3"/>
  <c r="DI67" i="3"/>
  <c r="CB67" i="3"/>
  <c r="DJ67" i="3"/>
  <c r="CC67" i="3"/>
  <c r="CF67" i="3"/>
  <c r="CJ67" i="3"/>
  <c r="CK67" i="3"/>
  <c r="CN67" i="3"/>
  <c r="CR67" i="3"/>
  <c r="CS67" i="3"/>
  <c r="CV67" i="3"/>
  <c r="CZ67" i="3"/>
  <c r="DA67" i="3"/>
  <c r="DD67" i="3"/>
  <c r="DG68" i="3"/>
  <c r="BZ68" i="3"/>
  <c r="DH68" i="3"/>
  <c r="CA68" i="3"/>
  <c r="DI68" i="3"/>
  <c r="CB68" i="3"/>
  <c r="DJ68" i="3"/>
  <c r="CC68" i="3"/>
  <c r="CE68" i="3"/>
  <c r="CF68" i="3"/>
  <c r="CI68" i="3"/>
  <c r="CM68" i="3"/>
  <c r="CN68" i="3"/>
  <c r="CQ68" i="3"/>
  <c r="CU68" i="3"/>
  <c r="CV68" i="3"/>
  <c r="CY68" i="3"/>
  <c r="DC68" i="3"/>
  <c r="DD68" i="3"/>
  <c r="DQ68" i="3"/>
  <c r="DR68" i="3"/>
  <c r="DQ69" i="3"/>
  <c r="DR69" i="3"/>
  <c r="DG70" i="3"/>
  <c r="BZ70" i="3"/>
  <c r="DH70" i="3"/>
  <c r="CA70" i="3"/>
  <c r="DI70" i="3"/>
  <c r="CB70" i="3"/>
  <c r="DJ70" i="3"/>
  <c r="CC70" i="3"/>
  <c r="CD70" i="3"/>
  <c r="CG70" i="3"/>
  <c r="CH70" i="3"/>
  <c r="CL70" i="3"/>
  <c r="CO70" i="3"/>
  <c r="CP70" i="3"/>
  <c r="CT70" i="3"/>
  <c r="CW70" i="3"/>
  <c r="CX70" i="3"/>
  <c r="DB70" i="3"/>
  <c r="DE70" i="3"/>
  <c r="DF70" i="3"/>
  <c r="DQ70" i="3"/>
  <c r="DR70" i="3"/>
  <c r="DG71" i="3"/>
  <c r="BZ71" i="3"/>
  <c r="DH71" i="3"/>
  <c r="CA71" i="3"/>
  <c r="DI71" i="3"/>
  <c r="CB71" i="3"/>
  <c r="DJ71" i="3"/>
  <c r="CC71" i="3"/>
  <c r="CD71" i="3"/>
  <c r="CE71" i="3"/>
  <c r="CI71" i="3"/>
  <c r="CL71" i="3"/>
  <c r="CM71" i="3"/>
  <c r="CQ71" i="3"/>
  <c r="CT71" i="3"/>
  <c r="CU71" i="3"/>
  <c r="CY71" i="3"/>
  <c r="DB71" i="3"/>
  <c r="DC71" i="3"/>
  <c r="DQ71" i="3"/>
  <c r="DR71" i="3"/>
  <c r="DQ72" i="3"/>
  <c r="DR72" i="3"/>
  <c r="DG73" i="3"/>
  <c r="BZ73" i="3"/>
  <c r="DH73" i="3"/>
  <c r="CA73" i="3"/>
  <c r="DI73" i="3"/>
  <c r="CB73" i="3"/>
  <c r="DJ73" i="3"/>
  <c r="CC73" i="3"/>
  <c r="CD73" i="3"/>
  <c r="CG73" i="3"/>
  <c r="CH73" i="3"/>
  <c r="CL73" i="3"/>
  <c r="CO73" i="3"/>
  <c r="CP73" i="3"/>
  <c r="CT73" i="3"/>
  <c r="CW73" i="3"/>
  <c r="CX73" i="3"/>
  <c r="DB73" i="3"/>
  <c r="DE73" i="3"/>
  <c r="DF73" i="3"/>
  <c r="DQ73" i="3"/>
  <c r="DR73" i="3"/>
  <c r="DG74" i="3"/>
  <c r="BZ74" i="3"/>
  <c r="DH74" i="3"/>
  <c r="CA74" i="3"/>
  <c r="DI74" i="3"/>
  <c r="CB74" i="3"/>
  <c r="DJ74" i="3"/>
  <c r="CC74" i="3"/>
  <c r="CD74" i="3"/>
  <c r="CE74" i="3"/>
  <c r="CI74" i="3"/>
  <c r="CL74" i="3"/>
  <c r="CM74" i="3"/>
  <c r="CQ74" i="3"/>
  <c r="CT74" i="3"/>
  <c r="CU74" i="3"/>
  <c r="CY74" i="3"/>
  <c r="DB74" i="3"/>
  <c r="DC74" i="3"/>
  <c r="DQ74" i="3"/>
  <c r="DR74" i="3"/>
  <c r="DG75" i="3"/>
  <c r="BZ75" i="3"/>
  <c r="DH75" i="3"/>
  <c r="CA75" i="3"/>
  <c r="DI75" i="3"/>
  <c r="CB75" i="3"/>
  <c r="DJ75" i="3"/>
  <c r="CC75" i="3"/>
  <c r="CE75" i="3"/>
  <c r="CI75" i="3"/>
  <c r="CJ75" i="3"/>
  <c r="CM75" i="3"/>
  <c r="CQ75" i="3"/>
  <c r="CR75" i="3"/>
  <c r="CU75" i="3"/>
  <c r="CY75" i="3"/>
  <c r="CZ75" i="3"/>
  <c r="DC75" i="3"/>
  <c r="DQ75" i="3"/>
  <c r="DR75" i="3"/>
  <c r="DG76" i="3"/>
  <c r="BZ76" i="3"/>
  <c r="DH76" i="3"/>
  <c r="CA76" i="3"/>
  <c r="DI76" i="3"/>
  <c r="CB76" i="3"/>
  <c r="DJ76" i="3"/>
  <c r="CC76" i="3"/>
  <c r="CF76" i="3"/>
  <c r="CJ76" i="3"/>
  <c r="CK76" i="3"/>
  <c r="CN76" i="3"/>
  <c r="CR76" i="3"/>
  <c r="CS76" i="3"/>
  <c r="CV76" i="3"/>
  <c r="CZ76" i="3"/>
  <c r="DA76" i="3"/>
  <c r="DD76" i="3"/>
  <c r="CJ77" i="3"/>
  <c r="DG78" i="3"/>
  <c r="BZ78" i="3"/>
  <c r="DH78" i="3"/>
  <c r="CA78" i="3"/>
  <c r="DI78" i="3"/>
  <c r="CB78" i="3"/>
  <c r="DJ78" i="3"/>
  <c r="CC78" i="3"/>
  <c r="CF78" i="3"/>
  <c r="CG78" i="3"/>
  <c r="CJ78" i="3"/>
  <c r="CN78" i="3"/>
  <c r="CO78" i="3"/>
  <c r="CR78" i="3"/>
  <c r="CV78" i="3"/>
  <c r="CW78" i="3"/>
  <c r="CZ78" i="3"/>
  <c r="DD78" i="3"/>
  <c r="DE78" i="3"/>
  <c r="DG79" i="3"/>
  <c r="BZ79" i="3"/>
  <c r="DH79" i="3"/>
  <c r="CA79" i="3"/>
  <c r="DI79" i="3"/>
  <c r="CB79" i="3"/>
  <c r="DJ79" i="3"/>
  <c r="CC79" i="3"/>
  <c r="CE79" i="3"/>
  <c r="CI79" i="3"/>
  <c r="CJ79" i="3"/>
  <c r="CM79" i="3"/>
  <c r="CQ79" i="3"/>
  <c r="CR79" i="3"/>
  <c r="CS79" i="3"/>
  <c r="CV79" i="3"/>
  <c r="CW79" i="3"/>
  <c r="CY79" i="3"/>
  <c r="DA79" i="3"/>
  <c r="DC79" i="3"/>
  <c r="DD79" i="3"/>
  <c r="DO79" i="3"/>
  <c r="DP79" i="3"/>
  <c r="DG81" i="3"/>
  <c r="BZ81" i="3"/>
  <c r="DH81" i="3"/>
  <c r="CA81" i="3"/>
  <c r="DI81" i="3"/>
  <c r="CB81" i="3"/>
  <c r="DJ81" i="3"/>
  <c r="CC81" i="3"/>
  <c r="CD81" i="3"/>
  <c r="CG81" i="3"/>
  <c r="CH81" i="3"/>
  <c r="CJ81" i="3"/>
  <c r="CL81" i="3"/>
  <c r="CN81" i="3"/>
  <c r="CO81" i="3"/>
  <c r="CR81" i="3"/>
  <c r="CS81" i="3"/>
  <c r="CT81" i="3"/>
  <c r="CW81" i="3"/>
  <c r="CX81" i="3"/>
  <c r="CZ81" i="3"/>
  <c r="DB81" i="3"/>
  <c r="DD81" i="3"/>
  <c r="DE81" i="3"/>
  <c r="DG82" i="3"/>
  <c r="BZ82" i="3"/>
  <c r="DH82" i="3"/>
  <c r="CA82" i="3"/>
  <c r="DI82" i="3"/>
  <c r="CB82" i="3"/>
  <c r="DJ82" i="3"/>
  <c r="CC82" i="3"/>
  <c r="CE82" i="3"/>
  <c r="CF82" i="3"/>
  <c r="CG82" i="3"/>
  <c r="CJ82" i="3"/>
  <c r="CK82" i="3"/>
  <c r="CM82" i="3"/>
  <c r="CO82" i="3"/>
  <c r="CQ82" i="3"/>
  <c r="CR82" i="3"/>
  <c r="CU82" i="3"/>
  <c r="CV82" i="3"/>
  <c r="CW82" i="3"/>
  <c r="CZ82" i="3"/>
  <c r="DA82" i="3"/>
  <c r="DC82" i="3"/>
  <c r="DE82" i="3"/>
  <c r="DG85" i="3"/>
  <c r="BZ85" i="3"/>
  <c r="DH85" i="3"/>
  <c r="CA85" i="3"/>
  <c r="DI85" i="3"/>
  <c r="CB85" i="3"/>
  <c r="DJ85" i="3"/>
  <c r="CC85" i="3"/>
  <c r="CF85" i="3"/>
  <c r="CG85" i="3"/>
  <c r="CI85" i="3"/>
  <c r="CK85" i="3"/>
  <c r="CM85" i="3"/>
  <c r="CN85" i="3"/>
  <c r="CQ85" i="3"/>
  <c r="CR85" i="3"/>
  <c r="CS85" i="3"/>
  <c r="CV85" i="3"/>
  <c r="CW85" i="3"/>
  <c r="CY85" i="3"/>
  <c r="DA85" i="3"/>
  <c r="DC85" i="3"/>
  <c r="DD85" i="3"/>
  <c r="DR86" i="3"/>
  <c r="DG86" i="3"/>
  <c r="BZ86" i="3"/>
  <c r="DH86" i="3"/>
  <c r="CA86" i="3"/>
  <c r="DI86" i="3"/>
  <c r="CB86" i="3"/>
  <c r="DJ86" i="3"/>
  <c r="CC86" i="3"/>
  <c r="CD86" i="3"/>
  <c r="CE86" i="3"/>
  <c r="CH86" i="3"/>
  <c r="CI86" i="3"/>
  <c r="CK86" i="3"/>
  <c r="CM86" i="3"/>
  <c r="CO86" i="3"/>
  <c r="CP86" i="3"/>
  <c r="CS86" i="3"/>
  <c r="CT86" i="3"/>
  <c r="CU86" i="3"/>
  <c r="CX86" i="3"/>
  <c r="CY86" i="3"/>
  <c r="DA86" i="3"/>
  <c r="DC86" i="3"/>
  <c r="DE86" i="3"/>
  <c r="DF86" i="3"/>
  <c r="DQ86" i="3"/>
  <c r="DG87" i="3"/>
  <c r="BZ87" i="3"/>
  <c r="DH87" i="3"/>
  <c r="CA87" i="3"/>
  <c r="DI87" i="3"/>
  <c r="CB87" i="3"/>
  <c r="DJ87" i="3"/>
  <c r="CC87" i="3"/>
  <c r="CE87" i="3"/>
  <c r="CF87" i="3"/>
  <c r="CG87" i="3"/>
  <c r="CJ87" i="3"/>
  <c r="CK87" i="3"/>
  <c r="CM87" i="3"/>
  <c r="CO87" i="3"/>
  <c r="CQ87" i="3"/>
  <c r="CR87" i="3"/>
  <c r="CU87" i="3"/>
  <c r="CV87" i="3"/>
  <c r="CW87" i="3"/>
  <c r="CZ87" i="3"/>
  <c r="DA87" i="3"/>
  <c r="DC87" i="3"/>
  <c r="DE87" i="3"/>
  <c r="DO89" i="3"/>
  <c r="DO90" i="3"/>
  <c r="DP89" i="3"/>
  <c r="DP90" i="3"/>
  <c r="BZ92" i="3"/>
  <c r="CA92" i="3"/>
  <c r="CB92" i="3"/>
  <c r="CC92" i="3"/>
  <c r="DG94" i="3"/>
  <c r="BZ94" i="3"/>
  <c r="DH94" i="3"/>
  <c r="CA94" i="3"/>
  <c r="DI94" i="3"/>
  <c r="CB94" i="3"/>
  <c r="DJ94" i="3"/>
  <c r="CC94" i="3"/>
  <c r="CQ94" i="3"/>
  <c r="CR94" i="3"/>
  <c r="CS94" i="3"/>
  <c r="CV94" i="3"/>
  <c r="CW94" i="3"/>
  <c r="CY94" i="3"/>
  <c r="DA94" i="3"/>
  <c r="DC94" i="3"/>
  <c r="DD94" i="3"/>
  <c r="DQ94" i="3"/>
  <c r="DG95" i="3"/>
  <c r="BZ95" i="3"/>
  <c r="DH95" i="3"/>
  <c r="CA95" i="3"/>
  <c r="DI95" i="3"/>
  <c r="CB95" i="3"/>
  <c r="DJ95" i="3"/>
  <c r="CC95" i="3"/>
  <c r="CP95" i="3"/>
  <c r="CQ95" i="3"/>
  <c r="CT95" i="3"/>
  <c r="CU95" i="3"/>
  <c r="CW95" i="3"/>
  <c r="CY95" i="3"/>
  <c r="DA95" i="3"/>
  <c r="DB95" i="3"/>
  <c r="DE95" i="3"/>
  <c r="DF95" i="3"/>
  <c r="DR96" i="3"/>
  <c r="DQ96" i="3"/>
  <c r="DG97" i="3"/>
  <c r="BZ97" i="3"/>
  <c r="DH97" i="3"/>
  <c r="CA97" i="3"/>
  <c r="DI97" i="3"/>
  <c r="CB97" i="3"/>
  <c r="DJ97" i="3"/>
  <c r="CC97" i="3"/>
  <c r="CP97" i="3"/>
  <c r="CQ97" i="3"/>
  <c r="CS97" i="3"/>
  <c r="CU97" i="3"/>
  <c r="CW97" i="3"/>
  <c r="CX97" i="3"/>
  <c r="DA97" i="3"/>
  <c r="DB97" i="3"/>
  <c r="DC97" i="3"/>
  <c r="DF97" i="3"/>
  <c r="DG98" i="3"/>
  <c r="BZ98" i="3"/>
  <c r="DH98" i="3"/>
  <c r="CA98" i="3"/>
  <c r="DI98" i="3"/>
  <c r="CB98" i="3"/>
  <c r="DJ98" i="3"/>
  <c r="CC98" i="3"/>
  <c r="CP98" i="3"/>
  <c r="CR98" i="3"/>
  <c r="CT98" i="3"/>
  <c r="CV98" i="3"/>
  <c r="CW98" i="3"/>
  <c r="CZ98" i="3"/>
  <c r="DA98" i="3"/>
  <c r="DB98" i="3"/>
  <c r="DD98" i="3"/>
  <c r="DE98" i="3"/>
  <c r="DF98" i="3"/>
  <c r="DG100" i="3"/>
  <c r="BZ100" i="3"/>
  <c r="DH100" i="3"/>
  <c r="CA100" i="3"/>
  <c r="DI100" i="3"/>
  <c r="CB100" i="3"/>
  <c r="DJ100" i="3"/>
  <c r="CC100" i="3"/>
  <c r="CQ100" i="3"/>
  <c r="CR100" i="3"/>
  <c r="CS100" i="3"/>
  <c r="CU100" i="3"/>
  <c r="CV100" i="3"/>
  <c r="CW100" i="3"/>
  <c r="CY100" i="3"/>
  <c r="CZ100" i="3"/>
  <c r="DA100" i="3"/>
  <c r="DC100" i="3"/>
  <c r="DD100" i="3"/>
  <c r="DE100" i="3"/>
  <c r="DG101" i="3"/>
  <c r="BZ101" i="3"/>
  <c r="DH101" i="3"/>
  <c r="CA101" i="3"/>
  <c r="DI101" i="3"/>
  <c r="CB101" i="3"/>
  <c r="DJ101" i="3"/>
  <c r="CC101" i="3"/>
  <c r="CP101" i="3"/>
  <c r="CQ101" i="3"/>
  <c r="CR101" i="3"/>
  <c r="CT101" i="3"/>
  <c r="CU101" i="3"/>
  <c r="CV101" i="3"/>
  <c r="CX101" i="3"/>
  <c r="CY101" i="3"/>
  <c r="CZ101" i="3"/>
  <c r="DB101" i="3"/>
  <c r="DC101" i="3"/>
  <c r="DD101" i="3"/>
  <c r="DF101" i="3"/>
  <c r="DG102" i="3"/>
  <c r="BZ102" i="3"/>
  <c r="DH102" i="3"/>
  <c r="CA102" i="3"/>
  <c r="DI102" i="3"/>
  <c r="CB102" i="3"/>
  <c r="DJ102" i="3"/>
  <c r="CC102" i="3"/>
  <c r="CP102" i="3"/>
  <c r="CQ102" i="3"/>
  <c r="CS102" i="3"/>
  <c r="CT102" i="3"/>
  <c r="CU102" i="3"/>
  <c r="CW102" i="3"/>
  <c r="CX102" i="3"/>
  <c r="CY102" i="3"/>
  <c r="DA102" i="3"/>
  <c r="DB102" i="3"/>
  <c r="DC102" i="3"/>
  <c r="DE102" i="3"/>
  <c r="DF102" i="3"/>
  <c r="DG103" i="3"/>
  <c r="BZ103" i="3"/>
  <c r="DH103" i="3"/>
  <c r="CA103" i="3"/>
  <c r="DI103" i="3"/>
  <c r="CB103" i="3"/>
  <c r="DJ103" i="3"/>
  <c r="CC103" i="3"/>
  <c r="CP103" i="3"/>
  <c r="CR103" i="3"/>
  <c r="CS103" i="3"/>
  <c r="CT103" i="3"/>
  <c r="CV103" i="3"/>
  <c r="CW103" i="3"/>
  <c r="CX103" i="3"/>
  <c r="CZ103" i="3"/>
  <c r="DA103" i="3"/>
  <c r="DB103" i="3"/>
  <c r="DD103" i="3"/>
  <c r="DE103" i="3"/>
  <c r="DF103" i="3"/>
  <c r="DG105" i="3"/>
  <c r="BZ105" i="3"/>
  <c r="DH105" i="3"/>
  <c r="CA105" i="3"/>
  <c r="DI105" i="3"/>
  <c r="CB105" i="3"/>
  <c r="DJ105" i="3"/>
  <c r="CC105" i="3"/>
  <c r="CQ105" i="3"/>
  <c r="CR105" i="3"/>
  <c r="CS105" i="3"/>
  <c r="CU105" i="3"/>
  <c r="CV105" i="3"/>
  <c r="CW105" i="3"/>
  <c r="CY105" i="3"/>
  <c r="CZ105" i="3"/>
  <c r="DA105" i="3"/>
  <c r="DC105" i="3"/>
  <c r="DD105" i="3"/>
  <c r="DE105" i="3"/>
  <c r="DG106" i="3"/>
  <c r="BZ106" i="3"/>
  <c r="DH106" i="3"/>
  <c r="CA106" i="3"/>
  <c r="DI106" i="3"/>
  <c r="CB106" i="3"/>
  <c r="DJ106" i="3"/>
  <c r="CC106" i="3"/>
  <c r="CP106" i="3"/>
  <c r="CQ106" i="3"/>
  <c r="CR106" i="3"/>
  <c r="CT106" i="3"/>
  <c r="CU106" i="3"/>
  <c r="CV106" i="3"/>
  <c r="CX106" i="3"/>
  <c r="CY106" i="3"/>
  <c r="CZ106" i="3"/>
  <c r="DB106" i="3"/>
  <c r="DC106" i="3"/>
  <c r="DD106" i="3"/>
  <c r="DF106" i="3"/>
  <c r="DG108" i="3"/>
  <c r="BZ108" i="3"/>
  <c r="DH108" i="3"/>
  <c r="CA108" i="3"/>
  <c r="DI108" i="3"/>
  <c r="CB108" i="3"/>
  <c r="DJ108" i="3"/>
  <c r="CC108" i="3"/>
  <c r="CP108" i="3"/>
  <c r="CQ108" i="3"/>
  <c r="CS108" i="3"/>
  <c r="CT108" i="3"/>
  <c r="CU108" i="3"/>
  <c r="CW108" i="3"/>
  <c r="CX108" i="3"/>
  <c r="CY108" i="3"/>
  <c r="DA108" i="3"/>
  <c r="DB108" i="3"/>
  <c r="DC108" i="3"/>
  <c r="DE108" i="3"/>
  <c r="DF108" i="3"/>
  <c r="DG109" i="3"/>
  <c r="BZ109" i="3"/>
  <c r="DH109" i="3"/>
  <c r="CA109" i="3"/>
  <c r="DI109" i="3"/>
  <c r="CB109" i="3"/>
  <c r="DJ109" i="3"/>
  <c r="CC109" i="3"/>
  <c r="CP109" i="3"/>
  <c r="CR109" i="3"/>
  <c r="CS109" i="3"/>
  <c r="CT109" i="3"/>
  <c r="CV109" i="3"/>
  <c r="CW109" i="3"/>
  <c r="CX109" i="3"/>
  <c r="CZ109" i="3"/>
  <c r="DA109" i="3"/>
  <c r="DB109" i="3"/>
  <c r="DD109" i="3"/>
  <c r="DE109" i="3"/>
  <c r="DF109" i="3"/>
  <c r="AD110" i="3"/>
  <c r="DG112" i="3"/>
  <c r="BZ112" i="3"/>
  <c r="DH112" i="3"/>
  <c r="CA112" i="3"/>
  <c r="DI112" i="3"/>
  <c r="CB112" i="3"/>
  <c r="DJ112" i="3"/>
  <c r="CC112" i="3"/>
  <c r="CP112" i="3"/>
  <c r="CQ112" i="3"/>
  <c r="CS112" i="3"/>
  <c r="CT112" i="3"/>
  <c r="CU112" i="3"/>
  <c r="CW112" i="3"/>
  <c r="CX112" i="3"/>
  <c r="CY112" i="3"/>
  <c r="DA112" i="3"/>
  <c r="DB112" i="3"/>
  <c r="DC112" i="3"/>
  <c r="DE112" i="3"/>
  <c r="DF112" i="3"/>
  <c r="DG113" i="3"/>
  <c r="BZ113" i="3"/>
  <c r="DH113" i="3"/>
  <c r="CA113" i="3"/>
  <c r="DI113" i="3"/>
  <c r="CB113" i="3"/>
  <c r="DJ113" i="3"/>
  <c r="CC113" i="3"/>
  <c r="CP113" i="3"/>
  <c r="CR113" i="3"/>
  <c r="CS113" i="3"/>
  <c r="CT113" i="3"/>
  <c r="CV113" i="3"/>
  <c r="CW113" i="3"/>
  <c r="CX113" i="3"/>
  <c r="CZ113" i="3"/>
  <c r="DA113" i="3"/>
  <c r="DB113" i="3"/>
  <c r="DD113" i="3"/>
  <c r="DE113" i="3"/>
  <c r="DF113" i="3"/>
  <c r="DG114" i="3"/>
  <c r="BZ114" i="3"/>
  <c r="DH114" i="3"/>
  <c r="CA114" i="3"/>
  <c r="DI114" i="3"/>
  <c r="CB114" i="3"/>
  <c r="DJ114" i="3"/>
  <c r="CC114" i="3"/>
  <c r="CQ114" i="3"/>
  <c r="CR114" i="3"/>
  <c r="CS114" i="3"/>
  <c r="CU114" i="3"/>
  <c r="CV114" i="3"/>
  <c r="CW114" i="3"/>
  <c r="CY114" i="3"/>
  <c r="CZ114" i="3"/>
  <c r="DA114" i="3"/>
  <c r="DC114" i="3"/>
  <c r="DD114" i="3"/>
  <c r="DE114" i="3"/>
  <c r="L118" i="3"/>
  <c r="M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V120" i="3"/>
  <c r="C120" i="7"/>
  <c r="BW120" i="3"/>
  <c r="D120" i="7"/>
  <c r="BX120" i="3"/>
  <c r="BY120" i="3"/>
  <c r="F120" i="7"/>
  <c r="DG121" i="3"/>
  <c r="BZ121" i="3"/>
  <c r="DH121" i="3"/>
  <c r="CA121" i="3"/>
  <c r="DI121" i="3"/>
  <c r="CB121" i="3"/>
  <c r="DJ121" i="3"/>
  <c r="CC121" i="3"/>
  <c r="CD121" i="3"/>
  <c r="CE121" i="3"/>
  <c r="CG121" i="3"/>
  <c r="CH121" i="3"/>
  <c r="CI121" i="3"/>
  <c r="CK121" i="3"/>
  <c r="CL121" i="3"/>
  <c r="CM121" i="3"/>
  <c r="CO121" i="3"/>
  <c r="CP121" i="3"/>
  <c r="CQ121" i="3"/>
  <c r="CS121" i="3"/>
  <c r="CT121" i="3"/>
  <c r="CU121" i="3"/>
  <c r="CW121" i="3"/>
  <c r="CX121" i="3"/>
  <c r="CY121" i="3"/>
  <c r="DA121" i="3"/>
  <c r="DB121" i="3"/>
  <c r="DC121" i="3"/>
  <c r="DE121" i="3"/>
  <c r="DF121" i="3"/>
  <c r="DG122" i="3"/>
  <c r="BZ122" i="3"/>
  <c r="DH122" i="3"/>
  <c r="CA122" i="3"/>
  <c r="DI122" i="3"/>
  <c r="CB122" i="3"/>
  <c r="DJ122" i="3"/>
  <c r="CC122" i="3"/>
  <c r="CD122" i="3"/>
  <c r="CF122" i="3"/>
  <c r="CG122" i="3"/>
  <c r="CH122" i="3"/>
  <c r="CJ122" i="3"/>
  <c r="CK122" i="3"/>
  <c r="CL122" i="3"/>
  <c r="CN122" i="3"/>
  <c r="CO122" i="3"/>
  <c r="CP122" i="3"/>
  <c r="CR122" i="3"/>
  <c r="CS122" i="3"/>
  <c r="CT122" i="3"/>
  <c r="CV122" i="3"/>
  <c r="CW122" i="3"/>
  <c r="CX122" i="3"/>
  <c r="CZ122" i="3"/>
  <c r="DA122" i="3"/>
  <c r="DB122" i="3"/>
  <c r="DD122" i="3"/>
  <c r="DE122" i="3"/>
  <c r="DF122" i="3"/>
  <c r="L123" i="3"/>
  <c r="M123" i="3"/>
  <c r="AU123" i="3"/>
  <c r="AV123" i="3"/>
  <c r="AV132" i="3"/>
  <c r="DG124" i="3"/>
  <c r="BZ124" i="3"/>
  <c r="DH124" i="3"/>
  <c r="CA124" i="3"/>
  <c r="DI124" i="3"/>
  <c r="CB124" i="3"/>
  <c r="DJ124" i="3"/>
  <c r="CC124" i="3"/>
  <c r="CD124" i="3"/>
  <c r="CF124" i="3"/>
  <c r="CG124" i="3"/>
  <c r="CH124" i="3"/>
  <c r="CJ124" i="3"/>
  <c r="CK124" i="3"/>
  <c r="CL124" i="3"/>
  <c r="CN124" i="3"/>
  <c r="CO124" i="3"/>
  <c r="CP124" i="3"/>
  <c r="CR124" i="3"/>
  <c r="CS124" i="3"/>
  <c r="CT124" i="3"/>
  <c r="CV124" i="3"/>
  <c r="CW124" i="3"/>
  <c r="CX124" i="3"/>
  <c r="CZ124" i="3"/>
  <c r="DA124" i="3"/>
  <c r="DB124" i="3"/>
  <c r="DD124" i="3"/>
  <c r="DE124" i="3"/>
  <c r="DF124" i="3"/>
  <c r="DG125" i="3"/>
  <c r="BZ125" i="3"/>
  <c r="DH125" i="3"/>
  <c r="CA125" i="3"/>
  <c r="DI125" i="3"/>
  <c r="CB125" i="3"/>
  <c r="DJ125" i="3"/>
  <c r="CC125" i="3"/>
  <c r="CE125" i="3"/>
  <c r="CF125" i="3"/>
  <c r="CG125" i="3"/>
  <c r="CI125" i="3"/>
  <c r="CJ125" i="3"/>
  <c r="CK125" i="3"/>
  <c r="CM125" i="3"/>
  <c r="CN125" i="3"/>
  <c r="CO125" i="3"/>
  <c r="CQ125" i="3"/>
  <c r="CR125" i="3"/>
  <c r="CS125" i="3"/>
  <c r="CU125" i="3"/>
  <c r="CV125" i="3"/>
  <c r="CW125" i="3"/>
  <c r="CY125" i="3"/>
  <c r="CZ125" i="3"/>
  <c r="DA125" i="3"/>
  <c r="DC125" i="3"/>
  <c r="DD125" i="3"/>
  <c r="DE125" i="3"/>
  <c r="DG127" i="3"/>
  <c r="BZ127" i="3"/>
  <c r="DH127" i="3"/>
  <c r="CA127" i="3"/>
  <c r="DI127" i="3"/>
  <c r="CB127" i="3"/>
  <c r="DJ127" i="3"/>
  <c r="CC127" i="3"/>
  <c r="CD127" i="3"/>
  <c r="CE127" i="3"/>
  <c r="CF127" i="3"/>
  <c r="CH127" i="3"/>
  <c r="CI127" i="3"/>
  <c r="CJ127" i="3"/>
  <c r="CL127" i="3"/>
  <c r="CM127" i="3"/>
  <c r="CN127" i="3"/>
  <c r="CP127" i="3"/>
  <c r="CQ127" i="3"/>
  <c r="CR127" i="3"/>
  <c r="CT127" i="3"/>
  <c r="CU127" i="3"/>
  <c r="CV127" i="3"/>
  <c r="CX127" i="3"/>
  <c r="CY127" i="3"/>
  <c r="CZ127" i="3"/>
  <c r="DB127" i="3"/>
  <c r="DC127" i="3"/>
  <c r="DD127" i="3"/>
  <c r="DF127" i="3"/>
  <c r="DG128" i="3"/>
  <c r="BZ128" i="3"/>
  <c r="DH128" i="3"/>
  <c r="CA128" i="3"/>
  <c r="DI128" i="3"/>
  <c r="CB128" i="3"/>
  <c r="DJ128" i="3"/>
  <c r="CC128" i="3"/>
  <c r="CD128" i="3"/>
  <c r="CE128" i="3"/>
  <c r="CG128" i="3"/>
  <c r="CH128" i="3"/>
  <c r="CI128" i="3"/>
  <c r="CK128" i="3"/>
  <c r="CL128" i="3"/>
  <c r="CM128" i="3"/>
  <c r="CO128" i="3"/>
  <c r="CP128" i="3"/>
  <c r="CQ128" i="3"/>
  <c r="CS128" i="3"/>
  <c r="CT128" i="3"/>
  <c r="CU128" i="3"/>
  <c r="CW128" i="3"/>
  <c r="CX128" i="3"/>
  <c r="CY128" i="3"/>
  <c r="DA128" i="3"/>
  <c r="DB128" i="3"/>
  <c r="DC128" i="3"/>
  <c r="DE128" i="3"/>
  <c r="DF128" i="3"/>
  <c r="DG129" i="3"/>
  <c r="BZ129" i="3"/>
  <c r="DH129" i="3"/>
  <c r="CA129" i="3"/>
  <c r="DI129" i="3"/>
  <c r="CB129" i="3"/>
  <c r="DJ129" i="3"/>
  <c r="CC129" i="3"/>
  <c r="CD129" i="3"/>
  <c r="CF129" i="3"/>
  <c r="CG129" i="3"/>
  <c r="CH129" i="3"/>
  <c r="CJ129" i="3"/>
  <c r="CK129" i="3"/>
  <c r="CL129" i="3"/>
  <c r="CN129" i="3"/>
  <c r="CO129" i="3"/>
  <c r="CP129" i="3"/>
  <c r="CR129" i="3"/>
  <c r="CS129" i="3"/>
  <c r="CT129" i="3"/>
  <c r="CV129" i="3"/>
  <c r="CW129" i="3"/>
  <c r="CX129" i="3"/>
  <c r="CZ129" i="3"/>
  <c r="DA129" i="3"/>
  <c r="DB129" i="3"/>
  <c r="DD129" i="3"/>
  <c r="DE129" i="3"/>
  <c r="DF129" i="3"/>
  <c r="DG130" i="3"/>
  <c r="BZ130" i="3"/>
  <c r="DH130" i="3"/>
  <c r="CA130" i="3"/>
  <c r="DI130" i="3"/>
  <c r="CB130" i="3"/>
  <c r="DJ130" i="3"/>
  <c r="CC130" i="3"/>
  <c r="CE130" i="3"/>
  <c r="CF130" i="3"/>
  <c r="CG130" i="3"/>
  <c r="CI130" i="3"/>
  <c r="CJ130" i="3"/>
  <c r="CK130" i="3"/>
  <c r="CM130" i="3"/>
  <c r="CN130" i="3"/>
  <c r="CO130" i="3"/>
  <c r="CQ130" i="3"/>
  <c r="CR130" i="3"/>
  <c r="CS130" i="3"/>
  <c r="CU130" i="3"/>
  <c r="CV130" i="3"/>
  <c r="CW130" i="3"/>
  <c r="CY130" i="3"/>
  <c r="CZ130" i="3"/>
  <c r="DA130" i="3"/>
  <c r="DC130" i="3"/>
  <c r="DD130" i="3"/>
  <c r="DE130" i="3"/>
  <c r="DG131" i="3"/>
  <c r="BZ131" i="3"/>
  <c r="DH131" i="3"/>
  <c r="CA131" i="3"/>
  <c r="DI131" i="3"/>
  <c r="CB131" i="3"/>
  <c r="DJ131" i="3"/>
  <c r="CC131" i="3"/>
  <c r="CD131" i="3"/>
  <c r="CE131" i="3"/>
  <c r="CF131" i="3"/>
  <c r="CH131" i="3"/>
  <c r="CI131" i="3"/>
  <c r="CJ131" i="3"/>
  <c r="CL131" i="3"/>
  <c r="CM131" i="3"/>
  <c r="CN131" i="3"/>
  <c r="CP131" i="3"/>
  <c r="CQ131" i="3"/>
  <c r="CR131" i="3"/>
  <c r="CT131" i="3"/>
  <c r="CU131" i="3"/>
  <c r="CV131" i="3"/>
  <c r="CX131" i="3"/>
  <c r="CY131" i="3"/>
  <c r="CZ131" i="3"/>
  <c r="DB131" i="3"/>
  <c r="DC131" i="3"/>
  <c r="DD131" i="3"/>
  <c r="DF131" i="3"/>
  <c r="L132" i="3"/>
  <c r="AU132" i="3"/>
  <c r="M132" i="3"/>
  <c r="DG133" i="3"/>
  <c r="BZ133" i="3"/>
  <c r="DH133" i="3"/>
  <c r="CA133" i="3"/>
  <c r="DI133" i="3"/>
  <c r="CB133" i="3"/>
  <c r="DJ133" i="3"/>
  <c r="CC133" i="3"/>
  <c r="CD133" i="3"/>
  <c r="CE133" i="3"/>
  <c r="CF133" i="3"/>
  <c r="CH133" i="3"/>
  <c r="CI133" i="3"/>
  <c r="CJ133" i="3"/>
  <c r="CL133" i="3"/>
  <c r="CM133" i="3"/>
  <c r="CN133" i="3"/>
  <c r="CP133" i="3"/>
  <c r="CQ133" i="3"/>
  <c r="CR133" i="3"/>
  <c r="CT133" i="3"/>
  <c r="CU133" i="3"/>
  <c r="CV133" i="3"/>
  <c r="CX133" i="3"/>
  <c r="CY133" i="3"/>
  <c r="CZ133" i="3"/>
  <c r="DB133" i="3"/>
  <c r="DC133" i="3"/>
  <c r="DD133" i="3"/>
  <c r="DF133" i="3"/>
  <c r="DG134" i="3"/>
  <c r="BZ134" i="3"/>
  <c r="DH134" i="3"/>
  <c r="CA134" i="3"/>
  <c r="DI134" i="3"/>
  <c r="CB134" i="3"/>
  <c r="DJ134" i="3"/>
  <c r="CC134" i="3"/>
  <c r="CD134" i="3"/>
  <c r="CE134" i="3"/>
  <c r="CG134" i="3"/>
  <c r="CH134" i="3"/>
  <c r="CI134" i="3"/>
  <c r="CK134" i="3"/>
  <c r="CL134" i="3"/>
  <c r="CM134" i="3"/>
  <c r="CO134" i="3"/>
  <c r="CP134" i="3"/>
  <c r="CQ134" i="3"/>
  <c r="CS134" i="3"/>
  <c r="CT134" i="3"/>
  <c r="CU134" i="3"/>
  <c r="CW134" i="3"/>
  <c r="CX134" i="3"/>
  <c r="CY134" i="3"/>
  <c r="DA134" i="3"/>
  <c r="DB134" i="3"/>
  <c r="DC134" i="3"/>
  <c r="DE134" i="3"/>
  <c r="DF134" i="3"/>
  <c r="DG136" i="3"/>
  <c r="BZ136" i="3"/>
  <c r="DH136" i="3"/>
  <c r="CA136" i="3"/>
  <c r="DI136" i="3"/>
  <c r="CB136" i="3"/>
  <c r="DJ136" i="3"/>
  <c r="CC136" i="3"/>
  <c r="CD136" i="3"/>
  <c r="CF136" i="3"/>
  <c r="CG136" i="3"/>
  <c r="CH136" i="3"/>
  <c r="CJ136" i="3"/>
  <c r="CK136" i="3"/>
  <c r="CL136" i="3"/>
  <c r="CN136" i="3"/>
  <c r="CO136" i="3"/>
  <c r="CP136" i="3"/>
  <c r="CR136" i="3"/>
  <c r="CS136" i="3"/>
  <c r="CT136" i="3"/>
  <c r="CV136" i="3"/>
  <c r="CW136" i="3"/>
  <c r="CX136" i="3"/>
  <c r="CZ136" i="3"/>
  <c r="DA136" i="3"/>
  <c r="DB136" i="3"/>
  <c r="DD136" i="3"/>
  <c r="DE136" i="3"/>
  <c r="DF136" i="3"/>
  <c r="DG137" i="3"/>
  <c r="BZ137" i="3"/>
  <c r="DH137" i="3"/>
  <c r="CA137" i="3"/>
  <c r="DI137" i="3"/>
  <c r="CB137" i="3"/>
  <c r="DJ137" i="3"/>
  <c r="CC137" i="3"/>
  <c r="CE137" i="3"/>
  <c r="CF137" i="3"/>
  <c r="CG137" i="3"/>
  <c r="CI137" i="3"/>
  <c r="CJ137" i="3"/>
  <c r="CK137" i="3"/>
  <c r="CM137" i="3"/>
  <c r="CN137" i="3"/>
  <c r="CO137" i="3"/>
  <c r="CQ137" i="3"/>
  <c r="CR137" i="3"/>
  <c r="CS137" i="3"/>
  <c r="CU137" i="3"/>
  <c r="CV137" i="3"/>
  <c r="CW137" i="3"/>
  <c r="CY137" i="3"/>
  <c r="CZ137" i="3"/>
  <c r="DA137" i="3"/>
  <c r="DC137" i="3"/>
  <c r="DD137" i="3"/>
  <c r="DE137" i="3"/>
  <c r="T138" i="3"/>
  <c r="DG140" i="3"/>
  <c r="BZ140" i="3"/>
  <c r="DH140" i="3"/>
  <c r="CA140" i="3"/>
  <c r="DI140" i="3"/>
  <c r="CB140" i="3"/>
  <c r="DJ140" i="3"/>
  <c r="CC140" i="3"/>
  <c r="CD140" i="3"/>
  <c r="CF140" i="3"/>
  <c r="CG140" i="3"/>
  <c r="CH140" i="3"/>
  <c r="CJ140" i="3"/>
  <c r="CK140" i="3"/>
  <c r="CL140" i="3"/>
  <c r="CN140" i="3"/>
  <c r="CO140" i="3"/>
  <c r="CP140" i="3"/>
  <c r="CR140" i="3"/>
  <c r="CS140" i="3"/>
  <c r="CT140" i="3"/>
  <c r="CV140" i="3"/>
  <c r="CW140" i="3"/>
  <c r="CX140" i="3"/>
  <c r="CZ140" i="3"/>
  <c r="DA140" i="3"/>
  <c r="DB140" i="3"/>
  <c r="DD140" i="3"/>
  <c r="DE140" i="3"/>
  <c r="DF140" i="3"/>
  <c r="DG141" i="3"/>
  <c r="BZ141" i="3"/>
  <c r="DH141" i="3"/>
  <c r="CA141" i="3"/>
  <c r="DI141" i="3"/>
  <c r="CB141" i="3"/>
  <c r="DJ141" i="3"/>
  <c r="CC141" i="3"/>
  <c r="CE141" i="3"/>
  <c r="CF141" i="3"/>
  <c r="CG141" i="3"/>
  <c r="CI141" i="3"/>
  <c r="CJ141" i="3"/>
  <c r="CK141" i="3"/>
  <c r="CM141" i="3"/>
  <c r="CN141" i="3"/>
  <c r="CO141" i="3"/>
  <c r="CQ141" i="3"/>
  <c r="CR141" i="3"/>
  <c r="CS141" i="3"/>
  <c r="CU141" i="3"/>
  <c r="CV141" i="3"/>
  <c r="CW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L146" i="3"/>
  <c r="M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V148" i="3"/>
  <c r="W148" i="3"/>
  <c r="X148" i="3"/>
  <c r="Y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C148" i="7"/>
  <c r="BW148" i="3"/>
  <c r="D148" i="7"/>
  <c r="BX148" i="3"/>
  <c r="E148" i="7"/>
  <c r="BY148" i="3"/>
  <c r="F148" i="7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M160" i="3"/>
  <c r="AU160" i="3"/>
  <c r="AV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L174" i="3"/>
  <c r="M174" i="3"/>
  <c r="AU174" i="3"/>
  <c r="AV174" i="3"/>
  <c r="BV175" i="3"/>
  <c r="C175" i="7"/>
  <c r="BW175" i="3"/>
  <c r="D175" i="7"/>
  <c r="BX175" i="3"/>
  <c r="E175" i="7"/>
  <c r="BY175" i="3"/>
  <c r="F175" i="7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H186" i="3"/>
  <c r="CA186" i="3"/>
  <c r="CU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BW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H194" i="3"/>
  <c r="CA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BV201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U204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CV233" i="3"/>
  <c r="DD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H307" i="3"/>
  <c r="CA307" i="3"/>
  <c r="CR307" i="3"/>
  <c r="CZ307" i="3"/>
  <c r="DF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H313" i="3"/>
  <c r="CA313" i="3"/>
  <c r="CW313" i="3"/>
  <c r="DD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CS323" i="3"/>
  <c r="DA323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CY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CR333" i="3"/>
  <c r="CX333" i="3"/>
  <c r="DE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CW337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CT343" i="3"/>
  <c r="DB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CZ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CQ353" i="3"/>
  <c r="CX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C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CS364" i="3"/>
  <c r="CZ364" i="3"/>
  <c r="DF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CZ368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CR375" i="3"/>
  <c r="CX375" i="3"/>
  <c r="DC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CP379" i="3"/>
  <c r="DD379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CT385" i="3"/>
  <c r="CZ385" i="3"/>
  <c r="DE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H389" i="3"/>
  <c r="CA389" i="3"/>
  <c r="CP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CZ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H397" i="3"/>
  <c r="CA397" i="3"/>
  <c r="CT397" i="3"/>
  <c r="DB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CS406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H409" i="3"/>
  <c r="CA409" i="3"/>
  <c r="CT409" i="3"/>
  <c r="CU409" i="3"/>
  <c r="CY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H415" i="3"/>
  <c r="CA415" i="3"/>
  <c r="DB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H422" i="3"/>
  <c r="CA422" i="3"/>
  <c r="CP422" i="3"/>
  <c r="CQ422" i="3"/>
  <c r="CS422" i="3"/>
  <c r="CW422" i="3"/>
  <c r="CX422" i="3"/>
  <c r="DA422" i="3"/>
  <c r="DC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AD431" i="3"/>
  <c r="AL431" i="3"/>
  <c r="AM431" i="3"/>
  <c r="AN431" i="3"/>
  <c r="AO431" i="3"/>
  <c r="AP431" i="3"/>
  <c r="AQ431" i="3"/>
  <c r="AR431" i="3"/>
  <c r="AS431" i="3"/>
  <c r="AT431" i="3"/>
  <c r="AW431" i="3"/>
  <c r="BV431" i="3"/>
  <c r="BW431" i="3"/>
  <c r="BX431" i="3"/>
  <c r="BY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V441" i="3"/>
  <c r="BW441" i="3"/>
  <c r="BX441" i="3"/>
  <c r="BY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J453" i="3"/>
  <c r="CC453" i="3"/>
  <c r="CS453" i="3"/>
  <c r="CV453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J457" i="3"/>
  <c r="CC457" i="3"/>
  <c r="DC457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J462" i="3"/>
  <c r="CC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J471" i="3"/>
  <c r="CC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J475" i="3"/>
  <c r="CC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CT484" i="3"/>
  <c r="CW484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J493" i="3"/>
  <c r="CC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CW508" i="3"/>
  <c r="DB508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J514" i="3"/>
  <c r="CC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J520" i="3"/>
  <c r="CC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BV611" i="3"/>
  <c r="BY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I617" i="3"/>
  <c r="DD617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BV623" i="3"/>
  <c r="BW623" i="3"/>
  <c r="BX623" i="3"/>
  <c r="BY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I628" i="3"/>
  <c r="CR629" i="3"/>
  <c r="CW629" i="3"/>
  <c r="DE629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CT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H724" i="3"/>
  <c r="CA724" i="3"/>
  <c r="CP724" i="3"/>
  <c r="CQ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H727" i="3"/>
  <c r="CA727" i="3"/>
  <c r="CQ727" i="3"/>
  <c r="CR727" i="3"/>
  <c r="CU727" i="3"/>
  <c r="CY727" i="3"/>
  <c r="CZ727" i="3"/>
  <c r="DC727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CQ737" i="3"/>
  <c r="CR737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BH167" i="4"/>
  <c r="BH185" i="4"/>
  <c r="BH191" i="4"/>
  <c r="BH209" i="4"/>
  <c r="BI167" i="4"/>
  <c r="BI185" i="4"/>
  <c r="BI191" i="4"/>
  <c r="BI209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H765" i="3"/>
  <c r="CA765" i="3"/>
  <c r="DJ765" i="3"/>
  <c r="CC765" i="3"/>
  <c r="CQ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H770" i="3"/>
  <c r="CA770" i="3"/>
  <c r="CP770" i="3"/>
  <c r="CQ770" i="3"/>
  <c r="CR770" i="3"/>
  <c r="CT770" i="3"/>
  <c r="CU770" i="3"/>
  <c r="CV770" i="3"/>
  <c r="CX770" i="3"/>
  <c r="CY770" i="3"/>
  <c r="CZ770" i="3"/>
  <c r="DB770" i="3"/>
  <c r="DC770" i="3"/>
  <c r="DD770" i="3"/>
  <c r="DF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H781" i="3"/>
  <c r="CA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P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P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R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DO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CA803" i="3"/>
  <c r="CB803" i="3"/>
  <c r="CC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CA804" i="3"/>
  <c r="CC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812" i="3"/>
  <c r="I812" i="3"/>
  <c r="J812" i="3"/>
  <c r="L812" i="3"/>
  <c r="U812" i="3"/>
  <c r="V812" i="3"/>
  <c r="W812" i="3"/>
  <c r="Y812" i="3"/>
  <c r="AP812" i="3"/>
  <c r="AV812" i="3"/>
  <c r="CV812" i="3"/>
  <c r="BV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A921" i="3"/>
  <c r="A922" i="3"/>
  <c r="A923" i="3"/>
  <c r="A924" i="3"/>
  <c r="A925" i="3"/>
  <c r="A926" i="3"/>
  <c r="A927" i="3"/>
  <c r="CS927" i="3"/>
  <c r="CV927" i="3"/>
  <c r="A928" i="3"/>
  <c r="A929" i="3"/>
  <c r="A931" i="3"/>
  <c r="A932" i="3"/>
  <c r="A933" i="3"/>
  <c r="A934" i="3"/>
  <c r="A935" i="3"/>
  <c r="A936" i="3"/>
  <c r="A937" i="3"/>
  <c r="A938" i="3"/>
  <c r="A939" i="3"/>
  <c r="A940" i="3"/>
  <c r="A941" i="3"/>
  <c r="DH941" i="3"/>
  <c r="CA941" i="3"/>
  <c r="A942" i="3"/>
  <c r="A943" i="3"/>
  <c r="A944" i="3"/>
  <c r="A945" i="3"/>
  <c r="A946" i="3"/>
  <c r="A947" i="3"/>
  <c r="A948" i="3"/>
  <c r="A949" i="3"/>
  <c r="A950" i="3"/>
  <c r="A951" i="3"/>
  <c r="DH951" i="3"/>
  <c r="CA951" i="3"/>
  <c r="A952" i="3"/>
  <c r="A953" i="3"/>
  <c r="A954" i="3"/>
  <c r="A955" i="3"/>
  <c r="A956" i="3"/>
  <c r="A957" i="3"/>
  <c r="A958" i="3"/>
  <c r="A959" i="3"/>
  <c r="DH959" i="3"/>
  <c r="CA959" i="3"/>
  <c r="A960" i="3"/>
  <c r="A962" i="3"/>
  <c r="A963" i="3"/>
  <c r="A965" i="3"/>
  <c r="A966" i="3"/>
  <c r="A967" i="3"/>
  <c r="A969" i="3"/>
  <c r="DH969" i="3"/>
  <c r="CA969" i="3"/>
  <c r="A970" i="3"/>
  <c r="A972" i="3"/>
  <c r="A973" i="3"/>
  <c r="A975" i="3"/>
  <c r="A981" i="3"/>
  <c r="A982" i="3"/>
  <c r="DH982" i="3"/>
  <c r="CA982" i="3"/>
  <c r="DJ982" i="3"/>
  <c r="CC982" i="3"/>
  <c r="CQ982" i="3"/>
  <c r="CU982" i="3"/>
  <c r="CW982" i="3"/>
  <c r="CY982" i="3"/>
  <c r="DC982" i="3"/>
  <c r="DE982" i="3"/>
  <c r="A983" i="3"/>
  <c r="BV1015" i="3"/>
  <c r="BX1015" i="3"/>
  <c r="BY1015" i="3"/>
  <c r="BX1029" i="3"/>
  <c r="N3" i="4"/>
  <c r="P3" i="4"/>
  <c r="Q3" i="4"/>
  <c r="R3" i="4"/>
  <c r="Z3" i="4"/>
  <c r="AA3" i="4"/>
  <c r="AB3" i="4"/>
  <c r="AC3" i="4"/>
  <c r="AE3" i="4"/>
  <c r="AF3" i="4"/>
  <c r="AG3" i="4"/>
  <c r="AH3" i="4"/>
  <c r="AI3" i="4"/>
  <c r="AJ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M3" i="4"/>
  <c r="CC4" i="4"/>
  <c r="DO3" i="4"/>
  <c r="C4" i="4"/>
  <c r="O4" i="4"/>
  <c r="P4" i="4"/>
  <c r="AG4" i="4"/>
  <c r="AH4" i="4"/>
  <c r="AI4" i="4"/>
  <c r="AV4" i="4"/>
  <c r="BN4" i="4"/>
  <c r="BY4" i="4"/>
  <c r="N5" i="4"/>
  <c r="P5" i="4"/>
  <c r="Q5" i="4"/>
  <c r="U5" i="4"/>
  <c r="AI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L12" i="4"/>
  <c r="BZ12" i="4"/>
  <c r="DM12" i="4"/>
  <c r="CA12" i="4"/>
  <c r="DN12" i="4"/>
  <c r="CB12" i="4"/>
  <c r="DO12" i="4"/>
  <c r="CC12" i="4"/>
  <c r="DL13" i="4"/>
  <c r="BZ13" i="4"/>
  <c r="DM13" i="4"/>
  <c r="CA13" i="4"/>
  <c r="DN13" i="4"/>
  <c r="CB13" i="4"/>
  <c r="DO13" i="4"/>
  <c r="CC13" i="4"/>
  <c r="BH14" i="4"/>
  <c r="BI14" i="4"/>
  <c r="DL14" i="4"/>
  <c r="BZ14" i="4"/>
  <c r="DN14" i="4"/>
  <c r="CB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N20" i="4"/>
  <c r="CB20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BH26" i="4"/>
  <c r="BI26" i="4"/>
  <c r="DO26" i="4"/>
  <c r="CC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L38" i="4"/>
  <c r="BZ38" i="4"/>
  <c r="DN38" i="4"/>
  <c r="CB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N44" i="4"/>
  <c r="CB44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0" i="4"/>
  <c r="BZ50" i="4"/>
  <c r="CB50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DN56" i="4"/>
  <c r="CB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DL61" i="4"/>
  <c r="BZ61" i="4"/>
  <c r="DM61" i="4"/>
  <c r="CA61" i="4"/>
  <c r="DN61" i="4"/>
  <c r="CB61" i="4"/>
  <c r="DO61" i="4"/>
  <c r="CC61" i="4"/>
  <c r="BH62" i="4"/>
  <c r="BI62" i="4"/>
  <c r="DO62" i="4"/>
  <c r="CC62" i="4"/>
  <c r="DN62" i="4"/>
  <c r="CB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N71" i="4"/>
  <c r="CB71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M83" i="4"/>
  <c r="CA83" i="4"/>
  <c r="DN83" i="4"/>
  <c r="CB83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5" i="4"/>
  <c r="BZ95" i="4"/>
  <c r="DN95" i="4"/>
  <c r="CB95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M107" i="4"/>
  <c r="CA107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5" i="4"/>
  <c r="BZ115" i="4"/>
  <c r="DM115" i="4"/>
  <c r="CA115" i="4"/>
  <c r="DN115" i="4"/>
  <c r="CB115" i="4"/>
  <c r="DO115" i="4"/>
  <c r="CC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4" i="4"/>
  <c r="BZ134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L139" i="4"/>
  <c r="BZ139" i="4"/>
  <c r="DM139" i="4"/>
  <c r="CA139" i="4"/>
  <c r="DN139" i="4"/>
  <c r="CB139" i="4"/>
  <c r="DO139" i="4"/>
  <c r="CC139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L145" i="4"/>
  <c r="BZ145" i="4"/>
  <c r="DM145" i="4"/>
  <c r="CA145" i="4"/>
  <c r="DN145" i="4"/>
  <c r="CB145" i="4"/>
  <c r="DO145" i="4"/>
  <c r="CC145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N152" i="4"/>
  <c r="CB152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N161" i="4"/>
  <c r="CB161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N167" i="4"/>
  <c r="CB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L173" i="4"/>
  <c r="BZ173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L179" i="4"/>
  <c r="BZ179" i="4"/>
  <c r="DO179" i="4"/>
  <c r="CC179" i="4"/>
  <c r="DL181" i="4"/>
  <c r="BZ181" i="4"/>
  <c r="DM181" i="4"/>
  <c r="CA181" i="4"/>
  <c r="DN181" i="4"/>
  <c r="CB181" i="4"/>
  <c r="DO181" i="4"/>
  <c r="CC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L190" i="4"/>
  <c r="BZ190" i="4"/>
  <c r="DM190" i="4"/>
  <c r="CA190" i="4"/>
  <c r="DN190" i="4"/>
  <c r="CB190" i="4"/>
  <c r="DO190" i="4"/>
  <c r="CC190" i="4"/>
  <c r="DM191" i="4"/>
  <c r="CA191" i="4"/>
  <c r="DN191" i="4"/>
  <c r="CB191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7" i="4"/>
  <c r="BZ197" i="4"/>
  <c r="DL199" i="4"/>
  <c r="BZ199" i="4"/>
  <c r="DM199" i="4"/>
  <c r="CA199" i="4"/>
  <c r="DN199" i="4"/>
  <c r="CB199" i="4"/>
  <c r="DO199" i="4"/>
  <c r="CC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O203" i="4"/>
  <c r="CC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09" i="4"/>
  <c r="BZ209" i="4"/>
  <c r="DM209" i="4"/>
  <c r="CA209" i="4"/>
  <c r="DN209" i="4"/>
  <c r="CB209" i="4"/>
  <c r="DL214" i="4"/>
  <c r="BZ214" i="4"/>
  <c r="DM214" i="4"/>
  <c r="CA214" i="4"/>
  <c r="DN214" i="4"/>
  <c r="CB214" i="4"/>
  <c r="DO214" i="4"/>
  <c r="CC214" i="4"/>
  <c r="DL215" i="4"/>
  <c r="BZ215" i="4"/>
  <c r="DM215" i="4"/>
  <c r="CA215" i="4"/>
  <c r="DN215" i="4"/>
  <c r="CB215" i="4"/>
  <c r="DO215" i="4"/>
  <c r="CC215" i="4"/>
  <c r="DL216" i="4"/>
  <c r="BZ216" i="4"/>
  <c r="DM216" i="4"/>
  <c r="CA216" i="4"/>
  <c r="DN216" i="4"/>
  <c r="CB216" i="4"/>
  <c r="DO216" i="4"/>
  <c r="CC216" i="4"/>
  <c r="DL217" i="4"/>
  <c r="BZ217" i="4"/>
  <c r="DM217" i="4"/>
  <c r="CA217" i="4"/>
  <c r="DN217" i="4"/>
  <c r="CB217" i="4"/>
  <c r="DO217" i="4"/>
  <c r="CC217" i="4"/>
  <c r="DL218" i="4"/>
  <c r="BZ218" i="4"/>
  <c r="DN218" i="4"/>
  <c r="CB218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0" i="4"/>
  <c r="BZ230" i="4"/>
  <c r="DN230" i="4"/>
  <c r="CB230" i="4"/>
  <c r="DO230" i="4"/>
  <c r="CC230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K236" i="4"/>
  <c r="BX236" i="4"/>
  <c r="BX242" i="4"/>
  <c r="BX249" i="4"/>
  <c r="BY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DL241" i="4"/>
  <c r="BZ241" i="4"/>
  <c r="DM241" i="4"/>
  <c r="CA241" i="4"/>
  <c r="DN241" i="4"/>
  <c r="CB241" i="4"/>
  <c r="DO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M248" i="4"/>
  <c r="CA248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L281" i="4"/>
  <c r="BZ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L287" i="4"/>
  <c r="BZ287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N293" i="4"/>
  <c r="CB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CB299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L307" i="4"/>
  <c r="BZ307" i="4"/>
  <c r="DM307" i="4"/>
  <c r="CA307" i="4"/>
  <c r="DN307" i="4"/>
  <c r="CB307" i="4"/>
  <c r="DO307" i="4"/>
  <c r="CC307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DL314" i="4"/>
  <c r="BZ314" i="4"/>
  <c r="DN314" i="4"/>
  <c r="CB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DL318" i="4"/>
  <c r="BZ318" i="4"/>
  <c r="DM318" i="4"/>
  <c r="CA318" i="4"/>
  <c r="DN318" i="4"/>
  <c r="CB318" i="4"/>
  <c r="DO318" i="4"/>
  <c r="CC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O326" i="4"/>
  <c r="CC326" i="4"/>
  <c r="N3" i="5"/>
  <c r="P3" i="5"/>
  <c r="Q3" i="5"/>
  <c r="R3" i="5"/>
  <c r="Z3" i="5"/>
  <c r="AA3" i="5"/>
  <c r="AB3" i="5"/>
  <c r="AC3" i="5"/>
  <c r="AE3" i="5"/>
  <c r="AF3" i="5"/>
  <c r="AG3" i="5"/>
  <c r="AH3" i="5"/>
  <c r="AI3" i="5"/>
  <c r="AJ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J4" i="5"/>
  <c r="O4" i="5"/>
  <c r="P4" i="5"/>
  <c r="Q4" i="5"/>
  <c r="AG4" i="5"/>
  <c r="AH4" i="5"/>
  <c r="AV4" i="5"/>
  <c r="BN4" i="5"/>
  <c r="BW4" i="5"/>
  <c r="BX4" i="5"/>
  <c r="DL4" i="5"/>
  <c r="DP4" i="5"/>
  <c r="CC4" i="5"/>
  <c r="DO4" i="5"/>
  <c r="DS4" i="5"/>
  <c r="DM4" i="5"/>
  <c r="DQ4" i="5"/>
  <c r="DN4" i="5"/>
  <c r="DR4" i="5"/>
  <c r="N5" i="5"/>
  <c r="P5" i="5"/>
  <c r="Q5" i="5"/>
  <c r="AI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B3" i="6"/>
  <c r="N3" i="6"/>
  <c r="P3" i="6"/>
  <c r="Q3" i="6"/>
  <c r="R3" i="6"/>
  <c r="Z3" i="6"/>
  <c r="AA3" i="6"/>
  <c r="AB3" i="6"/>
  <c r="AC3" i="6"/>
  <c r="AD3" i="6"/>
  <c r="AE3" i="6"/>
  <c r="AF3" i="6"/>
  <c r="AG3" i="6"/>
  <c r="AH3" i="6"/>
  <c r="AI3" i="6"/>
  <c r="AJ3" i="6"/>
  <c r="AN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O4" i="6"/>
  <c r="P4" i="6"/>
  <c r="Q4" i="6"/>
  <c r="AG4" i="6"/>
  <c r="AH4" i="6"/>
  <c r="AI4" i="6"/>
  <c r="AV4" i="6"/>
  <c r="BN4" i="6"/>
  <c r="BW4" i="6"/>
  <c r="BX4" i="6"/>
  <c r="DM4" i="6"/>
  <c r="DQ4" i="6"/>
  <c r="CC4" i="6"/>
  <c r="DO4" i="6"/>
  <c r="DS4" i="6"/>
  <c r="DN4" i="6"/>
  <c r="DR4" i="6"/>
  <c r="N5" i="6"/>
  <c r="O5" i="6"/>
  <c r="P5" i="6"/>
  <c r="Q5" i="6"/>
  <c r="AG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L12" i="6"/>
  <c r="DM12" i="6"/>
  <c r="DN12" i="6"/>
  <c r="DO12" i="6"/>
  <c r="DL13" i="6"/>
  <c r="DM13" i="6"/>
  <c r="DN13" i="6"/>
  <c r="DO13" i="6"/>
  <c r="DL14" i="6"/>
  <c r="DM14" i="6"/>
  <c r="DN14" i="6"/>
  <c r="DO14" i="6"/>
  <c r="DD14" i="6"/>
  <c r="DP14" i="6"/>
  <c r="DP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DL18" i="6"/>
  <c r="BZ18" i="6"/>
  <c r="DM18" i="6"/>
  <c r="CA18" i="6"/>
  <c r="DN18" i="6"/>
  <c r="CB18" i="6"/>
  <c r="DO18" i="6"/>
  <c r="CC18" i="6"/>
  <c r="DL20" i="6"/>
  <c r="BZ20" i="6"/>
  <c r="DM20" i="6"/>
  <c r="CA20" i="6"/>
  <c r="DN20" i="6"/>
  <c r="CB20" i="6"/>
  <c r="DO20" i="6"/>
  <c r="CC20" i="6"/>
  <c r="DM21" i="6"/>
  <c r="DN21" i="6"/>
  <c r="DO21" i="6"/>
  <c r="DM22" i="6"/>
  <c r="DN22" i="6"/>
  <c r="DO22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DM27" i="6"/>
  <c r="CA27" i="6"/>
  <c r="DN27" i="6"/>
  <c r="CB27" i="6"/>
  <c r="DO27" i="6"/>
  <c r="CC27" i="6"/>
  <c r="DL29" i="6"/>
  <c r="BZ29" i="6"/>
  <c r="DM29" i="6"/>
  <c r="CA29" i="6"/>
  <c r="DN29" i="6"/>
  <c r="CB29" i="6"/>
  <c r="DO29" i="6"/>
  <c r="CC29" i="6"/>
  <c r="DL30" i="6"/>
  <c r="DM30" i="6"/>
  <c r="DN30" i="6"/>
  <c r="DO30" i="6"/>
  <c r="DL31" i="6"/>
  <c r="DM31" i="6"/>
  <c r="DN31" i="6"/>
  <c r="DO31" i="6"/>
  <c r="DL32" i="6"/>
  <c r="BZ32" i="6"/>
  <c r="DN32" i="6"/>
  <c r="CB32" i="6"/>
  <c r="DO32" i="6"/>
  <c r="CC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DM36" i="6"/>
  <c r="CA36" i="6"/>
  <c r="DL38" i="6"/>
  <c r="BZ38" i="6"/>
  <c r="DM38" i="6"/>
  <c r="CA38" i="6"/>
  <c r="DN38" i="6"/>
  <c r="CB38" i="6"/>
  <c r="DO38" i="6"/>
  <c r="CC38" i="6"/>
  <c r="DL39" i="6"/>
  <c r="DM39" i="6"/>
  <c r="DN39" i="6"/>
  <c r="DO39" i="6"/>
  <c r="DL40" i="6"/>
  <c r="DM40" i="6"/>
  <c r="DN40" i="6"/>
  <c r="DO40" i="6"/>
  <c r="DL41" i="6"/>
  <c r="BZ41" i="6"/>
  <c r="DN41" i="6"/>
  <c r="CB41" i="6"/>
  <c r="DO41" i="6"/>
  <c r="CC41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DA44" i="6"/>
  <c r="DN45" i="6"/>
  <c r="CB45" i="6"/>
  <c r="DO45" i="6"/>
  <c r="CC45" i="6"/>
  <c r="CZ45" i="6"/>
  <c r="DL47" i="6"/>
  <c r="BZ47" i="6"/>
  <c r="DM47" i="6"/>
  <c r="CA47" i="6"/>
  <c r="DN47" i="6"/>
  <c r="CB47" i="6"/>
  <c r="DO47" i="6"/>
  <c r="CC47" i="6"/>
  <c r="DL48" i="6"/>
  <c r="DM48" i="6"/>
  <c r="DN48" i="6"/>
  <c r="DO48" i="6"/>
  <c r="DL49" i="6"/>
  <c r="DM49" i="6"/>
  <c r="DN49" i="6"/>
  <c r="DO49" i="6"/>
  <c r="DL50" i="6"/>
  <c r="DM50" i="6"/>
  <c r="DN50" i="6"/>
  <c r="DO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DL53" i="6"/>
  <c r="BZ53" i="6"/>
  <c r="DM53" i="6"/>
  <c r="CA53" i="6"/>
  <c r="DN53" i="6"/>
  <c r="CB53" i="6"/>
  <c r="DO53" i="6"/>
  <c r="CC53" i="6"/>
  <c r="DL54" i="6"/>
  <c r="BZ54" i="6"/>
  <c r="DM54" i="6"/>
  <c r="CA54" i="6"/>
  <c r="DN54" i="6"/>
  <c r="CB54" i="6"/>
  <c r="DO54" i="6"/>
  <c r="CC54" i="6"/>
  <c r="DL56" i="6"/>
  <c r="BZ56" i="6"/>
  <c r="DM56" i="6"/>
  <c r="CA56" i="6"/>
  <c r="DN56" i="6"/>
  <c r="CB56" i="6"/>
  <c r="DO56" i="6"/>
  <c r="CC56" i="6"/>
  <c r="DL57" i="6"/>
  <c r="DM57" i="6"/>
  <c r="DN57" i="6"/>
  <c r="DO57" i="6"/>
  <c r="DL58" i="6"/>
  <c r="DM58" i="6"/>
  <c r="DN58" i="6"/>
  <c r="DO58" i="6"/>
  <c r="DL59" i="6"/>
  <c r="BZ59" i="6"/>
  <c r="DO59" i="6"/>
  <c r="CC59" i="6"/>
  <c r="DP59" i="6"/>
  <c r="DP61" i="6"/>
  <c r="DQ59" i="6"/>
  <c r="DQ61" i="6"/>
  <c r="DS59" i="6"/>
  <c r="DS61" i="6"/>
  <c r="DL60" i="6"/>
  <c r="BZ60" i="6"/>
  <c r="DM60" i="6"/>
  <c r="CA60" i="6"/>
  <c r="DN60" i="6"/>
  <c r="CB60" i="6"/>
  <c r="DO60" i="6"/>
  <c r="CC60" i="6"/>
  <c r="DL62" i="6"/>
  <c r="BZ62" i="6"/>
  <c r="DM62" i="6"/>
  <c r="CA62" i="6"/>
  <c r="DN62" i="6"/>
  <c r="CB62" i="6"/>
  <c r="DO62" i="6"/>
  <c r="CC62" i="6"/>
  <c r="DL63" i="6"/>
  <c r="BZ63" i="6"/>
  <c r="DO63" i="6"/>
  <c r="CC63" i="6"/>
  <c r="DL65" i="6"/>
  <c r="BZ65" i="6"/>
  <c r="DM65" i="6"/>
  <c r="CA65" i="6"/>
  <c r="DN65" i="6"/>
  <c r="CB65" i="6"/>
  <c r="DO65" i="6"/>
  <c r="CC65" i="6"/>
  <c r="DL66" i="6"/>
  <c r="DM66" i="6"/>
  <c r="DN66" i="6"/>
  <c r="DO66" i="6"/>
  <c r="DL67" i="6"/>
  <c r="DM67" i="6"/>
  <c r="DN67" i="6"/>
  <c r="DO67" i="6"/>
  <c r="DL68" i="6"/>
  <c r="DM68" i="6"/>
  <c r="DN68" i="6"/>
  <c r="DO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L71" i="6"/>
  <c r="BZ71" i="6"/>
  <c r="DM71" i="6"/>
  <c r="CA71" i="6"/>
  <c r="DN71" i="6"/>
  <c r="CB71" i="6"/>
  <c r="DO71" i="6"/>
  <c r="CC71" i="6"/>
  <c r="DM72" i="6"/>
  <c r="CA72" i="6"/>
  <c r="BZ73" i="6"/>
  <c r="CA73" i="6"/>
  <c r="CB73" i="6"/>
  <c r="CC73" i="6"/>
  <c r="BZ74" i="6"/>
  <c r="CA74" i="6"/>
  <c r="CB74" i="6"/>
  <c r="CC74" i="6"/>
  <c r="DP32" i="6"/>
  <c r="DP34" i="6"/>
  <c r="C4" i="7"/>
  <c r="H4" i="7"/>
  <c r="D4" i="7"/>
  <c r="I4" i="7"/>
  <c r="E4" i="7"/>
  <c r="F4" i="7"/>
  <c r="K4" i="7"/>
  <c r="C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6" i="7"/>
  <c r="D106" i="7"/>
  <c r="E106" i="7"/>
  <c r="F106" i="7"/>
  <c r="C114" i="7"/>
  <c r="D114" i="7"/>
  <c r="E114" i="7"/>
  <c r="F114" i="7"/>
  <c r="E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E190" i="7"/>
  <c r="J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A1177" i="7"/>
  <c r="C219" i="7"/>
  <c r="D219" i="7"/>
  <c r="E219" i="7"/>
  <c r="F219" i="7"/>
  <c r="C222" i="7"/>
  <c r="D222" i="7"/>
  <c r="E222" i="7"/>
  <c r="F222" i="7"/>
  <c r="C225" i="7"/>
  <c r="D225" i="7"/>
  <c r="F225" i="7"/>
  <c r="A1114" i="7"/>
  <c r="C232" i="7"/>
  <c r="D232" i="7"/>
  <c r="E232" i="7"/>
  <c r="F232" i="7"/>
  <c r="C235" i="7"/>
  <c r="D235" i="7"/>
  <c r="E235" i="7"/>
  <c r="F235" i="7"/>
  <c r="C240" i="7"/>
  <c r="D240" i="7"/>
  <c r="C261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9" i="7"/>
  <c r="D289" i="7"/>
  <c r="E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C321" i="7"/>
  <c r="D321" i="7"/>
  <c r="E321" i="7"/>
  <c r="F321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C346" i="7"/>
  <c r="D346" i="7"/>
  <c r="E346" i="7"/>
  <c r="C348" i="7"/>
  <c r="E348" i="7"/>
  <c r="C351" i="7"/>
  <c r="D351" i="7"/>
  <c r="E351" i="7"/>
  <c r="F351" i="7"/>
  <c r="A1131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C378" i="7"/>
  <c r="D378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93" i="7"/>
  <c r="D593" i="7"/>
  <c r="E593" i="7"/>
  <c r="F593" i="7"/>
  <c r="C636" i="7"/>
  <c r="D636" i="7"/>
  <c r="E636" i="7"/>
  <c r="F636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F651" i="7"/>
  <c r="K651" i="7"/>
  <c r="C653" i="7"/>
  <c r="H653" i="7"/>
  <c r="F653" i="7"/>
  <c r="K653" i="7"/>
  <c r="C654" i="7"/>
  <c r="F654" i="7"/>
  <c r="C656" i="7"/>
  <c r="D656" i="7"/>
  <c r="E656" i="7"/>
  <c r="F656" i="7"/>
  <c r="F657" i="7"/>
  <c r="K657" i="7"/>
  <c r="F659" i="7"/>
  <c r="K659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A1191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D712" i="7"/>
  <c r="I712" i="7"/>
  <c r="E712" i="7"/>
  <c r="J712" i="7"/>
  <c r="F712" i="7"/>
  <c r="K712" i="7"/>
  <c r="H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D718" i="7"/>
  <c r="I718" i="7"/>
  <c r="E718" i="7"/>
  <c r="J718" i="7"/>
  <c r="F718" i="7"/>
  <c r="K718" i="7"/>
  <c r="H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8" i="7"/>
  <c r="D728" i="7"/>
  <c r="I728" i="7"/>
  <c r="E728" i="7"/>
  <c r="J728" i="7"/>
  <c r="F728" i="7"/>
  <c r="K728" i="7"/>
  <c r="H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I745" i="7"/>
  <c r="E745" i="7"/>
  <c r="J745" i="7"/>
  <c r="F745" i="7"/>
  <c r="H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D752" i="7"/>
  <c r="I752" i="7"/>
  <c r="E752" i="7"/>
  <c r="J752" i="7"/>
  <c r="F752" i="7"/>
  <c r="K752" i="7"/>
  <c r="H752" i="7"/>
  <c r="C753" i="7"/>
  <c r="D753" i="7"/>
  <c r="I753" i="7"/>
  <c r="E753" i="7"/>
  <c r="J753" i="7"/>
  <c r="F753" i="7"/>
  <c r="K753" i="7"/>
  <c r="H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K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8" i="7"/>
  <c r="A1172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1181" i="7"/>
  <c r="A922" i="7"/>
  <c r="A1182" i="7"/>
  <c r="A923" i="7"/>
  <c r="A1183" i="7"/>
  <c r="A1184" i="7"/>
  <c r="A925" i="7"/>
  <c r="A1185" i="7"/>
  <c r="A927" i="7"/>
  <c r="A1187" i="7"/>
  <c r="A1140" i="7"/>
  <c r="A1146" i="7"/>
  <c r="A1195" i="7"/>
  <c r="C1015" i="7"/>
  <c r="C1110" i="7"/>
  <c r="C1030" i="7"/>
  <c r="C1036" i="7"/>
  <c r="D1110" i="7"/>
  <c r="E1030" i="7"/>
  <c r="E1036" i="7"/>
  <c r="E1110" i="7"/>
  <c r="H1030" i="7"/>
  <c r="H1036" i="7"/>
  <c r="F1110" i="7"/>
  <c r="J1030" i="7"/>
  <c r="J1036" i="7"/>
  <c r="C1042" i="7"/>
  <c r="E1042" i="7"/>
  <c r="H1042" i="7"/>
  <c r="J1042" i="7"/>
  <c r="F1115" i="7"/>
  <c r="A1127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90" i="7"/>
  <c r="A1201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F49" i="2"/>
  <c r="G49" i="2"/>
  <c r="H49" i="2"/>
  <c r="I49" i="2"/>
  <c r="J49" i="2"/>
  <c r="K49" i="2"/>
  <c r="L49" i="2"/>
  <c r="M49" i="2"/>
  <c r="N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T65" i="2"/>
  <c r="DN65" i="2"/>
  <c r="BS65" i="2"/>
  <c r="BT65" i="2"/>
  <c r="BU65" i="2"/>
  <c r="BV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BM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I157" i="2"/>
  <c r="BJ157" i="2"/>
  <c r="BM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E1015" i="7"/>
  <c r="A1118" i="7"/>
  <c r="CZ241" i="3"/>
  <c r="CX230" i="3"/>
  <c r="BW166" i="3"/>
  <c r="DQ85" i="3"/>
  <c r="DQ87" i="3"/>
  <c r="J167" i="7"/>
  <c r="J174" i="7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D190" i="7"/>
  <c r="CU57" i="5"/>
  <c r="CZ57" i="5"/>
  <c r="DE57" i="5"/>
  <c r="DK57" i="5"/>
  <c r="CV57" i="5"/>
  <c r="DA57" i="5"/>
  <c r="DG57" i="5"/>
  <c r="CY57" i="5"/>
  <c r="DI57" i="5"/>
  <c r="DC57" i="5"/>
  <c r="A1117" i="7"/>
  <c r="C1115" i="7"/>
  <c r="DH57" i="5"/>
  <c r="DN50" i="5"/>
  <c r="CB50" i="5"/>
  <c r="DJ617" i="3"/>
  <c r="CQ617" i="3"/>
  <c r="CU617" i="3"/>
  <c r="CY617" i="3"/>
  <c r="DC617" i="3"/>
  <c r="CW617" i="3"/>
  <c r="DE617" i="3"/>
  <c r="CR617" i="3"/>
  <c r="CZ617" i="3"/>
  <c r="DH617" i="3"/>
  <c r="CV617" i="3"/>
  <c r="DA617" i="3"/>
  <c r="BX35" i="3"/>
  <c r="BX812" i="3"/>
  <c r="DJ502" i="3"/>
  <c r="CC502" i="3"/>
  <c r="AW812" i="3"/>
  <c r="CS617" i="3"/>
  <c r="M166" i="3"/>
  <c r="DN72" i="6"/>
  <c r="CB72" i="6"/>
  <c r="DN36" i="6"/>
  <c r="CB36" i="6"/>
  <c r="T37" i="3"/>
  <c r="DL45" i="6"/>
  <c r="BZ45" i="6"/>
  <c r="C37" i="3"/>
  <c r="B34" i="3"/>
  <c r="K190" i="7"/>
  <c r="CZ68" i="6"/>
  <c r="CZ57" i="6"/>
  <c r="DJ44" i="6"/>
  <c r="DO36" i="6"/>
  <c r="CC36" i="6"/>
  <c r="DF32" i="6"/>
  <c r="CZ20" i="6"/>
  <c r="DD611" i="3"/>
  <c r="DA611" i="3"/>
  <c r="CY611" i="3"/>
  <c r="CQ441" i="3"/>
  <c r="DC441" i="3"/>
  <c r="DE441" i="3"/>
  <c r="DD441" i="3"/>
  <c r="CK441" i="3"/>
  <c r="DC38" i="3"/>
  <c r="CU38" i="3"/>
  <c r="DB38" i="3"/>
  <c r="Y34" i="3"/>
  <c r="CQ457" i="3"/>
  <c r="CY457" i="3"/>
  <c r="CT457" i="3"/>
  <c r="DB457" i="3"/>
  <c r="CP457" i="3"/>
  <c r="DF457" i="3"/>
  <c r="CU457" i="3"/>
  <c r="CP508" i="3"/>
  <c r="CX508" i="3"/>
  <c r="DF508" i="3"/>
  <c r="CS508" i="3"/>
  <c r="DA508" i="3"/>
  <c r="DE508" i="3"/>
  <c r="CT508" i="3"/>
  <c r="CP39" i="3"/>
  <c r="CT39" i="3"/>
  <c r="CX39" i="3"/>
  <c r="DB39" i="3"/>
  <c r="DF39" i="3"/>
  <c r="DH39" i="3"/>
  <c r="CA39" i="3"/>
  <c r="CQ39" i="3"/>
  <c r="CU39" i="3"/>
  <c r="CY39" i="3"/>
  <c r="DC39" i="3"/>
  <c r="CV39" i="3"/>
  <c r="DD39" i="3"/>
  <c r="CW39" i="3"/>
  <c r="DE39" i="3"/>
  <c r="DA39" i="3"/>
  <c r="CR39" i="3"/>
  <c r="CZ39" i="3"/>
  <c r="CR36" i="3"/>
  <c r="CV36" i="3"/>
  <c r="CZ36" i="3"/>
  <c r="DD36" i="3"/>
  <c r="CS36" i="3"/>
  <c r="CW36" i="3"/>
  <c r="DA36" i="3"/>
  <c r="DE36" i="3"/>
  <c r="CT36" i="3"/>
  <c r="DB36" i="3"/>
  <c r="CU36" i="3"/>
  <c r="DC36" i="3"/>
  <c r="CY36" i="3"/>
  <c r="CP36" i="3"/>
  <c r="DF36" i="3"/>
  <c r="CX36" i="3"/>
  <c r="CQ484" i="3"/>
  <c r="CU484" i="3"/>
  <c r="CY484" i="3"/>
  <c r="DC484" i="3"/>
  <c r="CR484" i="3"/>
  <c r="CV484" i="3"/>
  <c r="CZ484" i="3"/>
  <c r="DD484" i="3"/>
  <c r="CP484" i="3"/>
  <c r="CX484" i="3"/>
  <c r="DF484" i="3"/>
  <c r="CS484" i="3"/>
  <c r="DA484" i="3"/>
  <c r="DB484" i="3"/>
  <c r="DE484" i="3"/>
  <c r="BT153" i="4"/>
  <c r="DO257" i="4"/>
  <c r="CC257" i="4"/>
  <c r="DF12" i="6"/>
  <c r="CW20" i="6"/>
  <c r="CY26" i="6"/>
  <c r="DA14" i="6"/>
  <c r="DA21" i="6"/>
  <c r="DK27" i="6"/>
  <c r="CY32" i="6"/>
  <c r="CU38" i="6"/>
  <c r="DA41" i="6"/>
  <c r="DC47" i="6"/>
  <c r="DE50" i="6"/>
  <c r="DE54" i="6"/>
  <c r="DK58" i="6"/>
  <c r="DG62" i="6"/>
  <c r="CU67" i="6"/>
  <c r="CY71" i="6"/>
  <c r="DG12" i="6"/>
  <c r="DJ20" i="6"/>
  <c r="CV27" i="6"/>
  <c r="DF31" i="6"/>
  <c r="CV38" i="6"/>
  <c r="DJ41" i="6"/>
  <c r="DH47" i="6"/>
  <c r="DF50" i="6"/>
  <c r="CX54" i="6"/>
  <c r="DJ57" i="6"/>
  <c r="DD60" i="6"/>
  <c r="CV65" i="6"/>
  <c r="DH67" i="6"/>
  <c r="DD71" i="6"/>
  <c r="CQ633" i="3"/>
  <c r="AD812" i="3"/>
  <c r="X812" i="3"/>
  <c r="CT790" i="3"/>
  <c r="DA790" i="3"/>
  <c r="CT502" i="3"/>
  <c r="CY502" i="3"/>
  <c r="DL72" i="6"/>
  <c r="BZ72" i="6"/>
  <c r="DL36" i="6"/>
  <c r="BZ36" i="6"/>
  <c r="BX963" i="3"/>
  <c r="DO152" i="4"/>
  <c r="CC152" i="4"/>
  <c r="BM153" i="4"/>
  <c r="DJ727" i="3"/>
  <c r="CC727" i="3"/>
  <c r="DJ204" i="3"/>
  <c r="CC204" i="3"/>
  <c r="DJ72" i="3"/>
  <c r="CC72" i="3"/>
  <c r="DJ418" i="3"/>
  <c r="CC418" i="3"/>
  <c r="DJ970" i="3"/>
  <c r="CC970" i="3"/>
  <c r="DJ737" i="3"/>
  <c r="CC737" i="3"/>
  <c r="BF120" i="4"/>
  <c r="AE120" i="4"/>
  <c r="AE714" i="3"/>
  <c r="AE966" i="3"/>
  <c r="AJ120" i="4"/>
  <c r="DJ276" i="3"/>
  <c r="CC276" i="3"/>
  <c r="DC937" i="3"/>
  <c r="DJ937" i="3"/>
  <c r="CC937" i="3"/>
  <c r="DJ412" i="3"/>
  <c r="CC412" i="3"/>
  <c r="BB45" i="5"/>
  <c r="AR958" i="3"/>
  <c r="AN911" i="3"/>
  <c r="CV241" i="3"/>
  <c r="DD241" i="3"/>
  <c r="CW241" i="3"/>
  <c r="DE241" i="3"/>
  <c r="DA241" i="3"/>
  <c r="CR241" i="3"/>
  <c r="CR197" i="3"/>
  <c r="CY197" i="3"/>
  <c r="DE163" i="3"/>
  <c r="CV163" i="3"/>
  <c r="DA88" i="3"/>
  <c r="DB88" i="3"/>
  <c r="CR426" i="3"/>
  <c r="CZ426" i="3"/>
  <c r="CS426" i="3"/>
  <c r="DA426" i="3"/>
  <c r="CS400" i="3"/>
  <c r="DA400" i="3"/>
  <c r="CV400" i="3"/>
  <c r="DD400" i="3"/>
  <c r="CS337" i="3"/>
  <c r="DA337" i="3"/>
  <c r="CV337" i="3"/>
  <c r="DD337" i="3"/>
  <c r="DC269" i="3"/>
  <c r="CT269" i="3"/>
  <c r="CS737" i="3"/>
  <c r="CW737" i="3"/>
  <c r="DA737" i="3"/>
  <c r="DE737" i="3"/>
  <c r="CP737" i="3"/>
  <c r="CT737" i="3"/>
  <c r="CX737" i="3"/>
  <c r="DB737" i="3"/>
  <c r="DF737" i="3"/>
  <c r="CU737" i="3"/>
  <c r="DC737" i="3"/>
  <c r="CV737" i="3"/>
  <c r="DD737" i="3"/>
  <c r="DM42" i="5"/>
  <c r="CA42" i="5"/>
  <c r="DM14" i="5"/>
  <c r="CA14" i="5"/>
  <c r="R300" i="4"/>
  <c r="DG126" i="3"/>
  <c r="BZ126" i="3"/>
  <c r="CJ126" i="3"/>
  <c r="P120" i="4"/>
  <c r="CM186" i="3"/>
  <c r="CH186" i="3"/>
  <c r="DG290" i="3"/>
  <c r="BZ290" i="3"/>
  <c r="H22" i="3"/>
  <c r="DL81" i="5"/>
  <c r="BZ81" i="5"/>
  <c r="G84" i="5"/>
  <c r="G435" i="3"/>
  <c r="G962" i="3"/>
  <c r="DL53" i="5"/>
  <c r="BZ53" i="5"/>
  <c r="DL35" i="5"/>
  <c r="BZ35" i="5"/>
  <c r="CQ230" i="3"/>
  <c r="CU230" i="3"/>
  <c r="CY230" i="3"/>
  <c r="DC230" i="3"/>
  <c r="CR230" i="3"/>
  <c r="CV230" i="3"/>
  <c r="CZ230" i="3"/>
  <c r="DD230" i="3"/>
  <c r="CT230" i="3"/>
  <c r="DB230" i="3"/>
  <c r="CW230" i="3"/>
  <c r="DE230" i="3"/>
  <c r="CP230" i="3"/>
  <c r="DF230" i="3"/>
  <c r="CS230" i="3"/>
  <c r="CP453" i="3"/>
  <c r="CT453" i="3"/>
  <c r="CX453" i="3"/>
  <c r="DB453" i="3"/>
  <c r="DF453" i="3"/>
  <c r="CQ453" i="3"/>
  <c r="CU453" i="3"/>
  <c r="CY453" i="3"/>
  <c r="DC453" i="3"/>
  <c r="CW453" i="3"/>
  <c r="DE453" i="3"/>
  <c r="CR453" i="3"/>
  <c r="CZ453" i="3"/>
  <c r="CR160" i="3"/>
  <c r="CU160" i="3"/>
  <c r="CS69" i="3"/>
  <c r="CW69" i="3"/>
  <c r="DA69" i="3"/>
  <c r="DE69" i="3"/>
  <c r="CP69" i="3"/>
  <c r="CT69" i="3"/>
  <c r="CX69" i="3"/>
  <c r="DB69" i="3"/>
  <c r="DF69" i="3"/>
  <c r="DH69" i="3"/>
  <c r="CA69" i="3"/>
  <c r="CV69" i="3"/>
  <c r="DD69" i="3"/>
  <c r="CQ69" i="3"/>
  <c r="CY69" i="3"/>
  <c r="CU69" i="3"/>
  <c r="CZ69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AR3" i="5"/>
  <c r="AR3" i="4"/>
  <c r="DJ422" i="3"/>
  <c r="CC422" i="3"/>
  <c r="DJ327" i="3"/>
  <c r="CC327" i="3"/>
  <c r="DO60" i="5"/>
  <c r="CC60" i="5"/>
  <c r="DO299" i="4"/>
  <c r="CC299" i="4"/>
  <c r="DJ269" i="3"/>
  <c r="CC269" i="3"/>
  <c r="BF300" i="4"/>
  <c r="DO263" i="4"/>
  <c r="CC263" i="4"/>
  <c r="DJ942" i="3"/>
  <c r="CC942" i="3"/>
  <c r="DJ317" i="3"/>
  <c r="CC317" i="3"/>
  <c r="BE153" i="4"/>
  <c r="DO71" i="4"/>
  <c r="CC71" i="4"/>
  <c r="BD300" i="4"/>
  <c r="DJ248" i="3"/>
  <c r="CC248" i="3"/>
  <c r="DJ933" i="3"/>
  <c r="CC933" i="3"/>
  <c r="DI403" i="3"/>
  <c r="CB403" i="3"/>
  <c r="AW920" i="3"/>
  <c r="DI186" i="3"/>
  <c r="CB186" i="3"/>
  <c r="AW916" i="3"/>
  <c r="AS950" i="3"/>
  <c r="AR45" i="5"/>
  <c r="AR445" i="3"/>
  <c r="AR963" i="3"/>
  <c r="AP956" i="3"/>
  <c r="AL921" i="3"/>
  <c r="AL917" i="3"/>
  <c r="AL909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69" i="3"/>
  <c r="CC69" i="3"/>
  <c r="DJ353" i="3"/>
  <c r="CC353" i="3"/>
  <c r="AZ3" i="5"/>
  <c r="AZ3" i="4"/>
  <c r="F3" i="5"/>
  <c r="F3" i="4"/>
  <c r="DM32" i="6"/>
  <c r="CA32" i="6"/>
  <c r="O3" i="6"/>
  <c r="F3" i="6"/>
  <c r="DO50" i="5"/>
  <c r="CC50" i="5"/>
  <c r="DJ42" i="5"/>
  <c r="DE42" i="5"/>
  <c r="CY42" i="5"/>
  <c r="DK14" i="5"/>
  <c r="DF14" i="5"/>
  <c r="DA14" i="5"/>
  <c r="CU14" i="5"/>
  <c r="BH3" i="5"/>
  <c r="DN26" i="4"/>
  <c r="CB26" i="4"/>
  <c r="DJ75" i="4"/>
  <c r="CZ143" i="4"/>
  <c r="DD188" i="4"/>
  <c r="DF239" i="4"/>
  <c r="DH271" i="4"/>
  <c r="CX310" i="4"/>
  <c r="DK16" i="4"/>
  <c r="DG42" i="4"/>
  <c r="CU70" i="4"/>
  <c r="CU89" i="4"/>
  <c r="CY106" i="4"/>
  <c r="DK132" i="4"/>
  <c r="DK151" i="4"/>
  <c r="CU175" i="4"/>
  <c r="DK217" i="4"/>
  <c r="DE263" i="4"/>
  <c r="DE283" i="4"/>
  <c r="DC326" i="4"/>
  <c r="BF3" i="4"/>
  <c r="G3" i="4"/>
  <c r="DH957" i="3"/>
  <c r="CA957" i="3"/>
  <c r="DD927" i="3"/>
  <c r="CZ737" i="3"/>
  <c r="CS629" i="3"/>
  <c r="DA629" i="3"/>
  <c r="CV629" i="3"/>
  <c r="DD629" i="3"/>
  <c r="CP617" i="3"/>
  <c r="DD453" i="3"/>
  <c r="CP441" i="3"/>
  <c r="CR431" i="3"/>
  <c r="DD431" i="3"/>
  <c r="DF431" i="3"/>
  <c r="DA431" i="3"/>
  <c r="DE426" i="3"/>
  <c r="DE412" i="3"/>
  <c r="CZ400" i="3"/>
  <c r="DJ397" i="3"/>
  <c r="CC397" i="3"/>
  <c r="DJ389" i="3"/>
  <c r="CC389" i="3"/>
  <c r="DG368" i="3"/>
  <c r="BZ368" i="3"/>
  <c r="DE337" i="3"/>
  <c r="DB269" i="3"/>
  <c r="CQ197" i="3"/>
  <c r="CD186" i="3"/>
  <c r="DG186" i="3"/>
  <c r="BZ186" i="3"/>
  <c r="CW163" i="3"/>
  <c r="AU138" i="3"/>
  <c r="CN126" i="3"/>
  <c r="DJ123" i="3"/>
  <c r="CC123" i="3"/>
  <c r="CW120" i="3"/>
  <c r="DC107" i="3"/>
  <c r="CS88" i="3"/>
  <c r="DC69" i="3"/>
  <c r="CT812" i="3"/>
  <c r="DJ790" i="3"/>
  <c r="CC790" i="3"/>
  <c r="AU812" i="3"/>
  <c r="CU502" i="3"/>
  <c r="DC502" i="3"/>
  <c r="CP502" i="3"/>
  <c r="CX502" i="3"/>
  <c r="DF502" i="3"/>
  <c r="M812" i="3"/>
  <c r="G812" i="3"/>
  <c r="DO209" i="4"/>
  <c r="CC209" i="4"/>
  <c r="DO185" i="4"/>
  <c r="CC185" i="4"/>
  <c r="BQ63" i="4"/>
  <c r="DJ197" i="3"/>
  <c r="CC197" i="3"/>
  <c r="BM63" i="4"/>
  <c r="DO14" i="4"/>
  <c r="CC14" i="4"/>
  <c r="DJ981" i="3"/>
  <c r="CC981" i="3"/>
  <c r="BH120" i="4"/>
  <c r="DJ409" i="3"/>
  <c r="CC409" i="3"/>
  <c r="DJ400" i="3"/>
  <c r="CC400" i="3"/>
  <c r="DJ357" i="3"/>
  <c r="CC357" i="3"/>
  <c r="DJ307" i="3"/>
  <c r="CC307" i="3"/>
  <c r="DJ972" i="3"/>
  <c r="CC972" i="3"/>
  <c r="BG63" i="4"/>
  <c r="DJ186" i="3"/>
  <c r="CC186" i="3"/>
  <c r="DJ368" i="3"/>
  <c r="CC368" i="3"/>
  <c r="DJ337" i="3"/>
  <c r="CC337" i="3"/>
  <c r="DN134" i="4"/>
  <c r="CB134" i="4"/>
  <c r="DN326" i="4"/>
  <c r="CB326" i="4"/>
  <c r="DN179" i="4"/>
  <c r="CB179" i="4"/>
  <c r="DD154" i="3"/>
  <c r="CQ154" i="3"/>
  <c r="CP99" i="3"/>
  <c r="CT99" i="3"/>
  <c r="CX99" i="3"/>
  <c r="DB99" i="3"/>
  <c r="DF99" i="3"/>
  <c r="DH99" i="3"/>
  <c r="CA99" i="3"/>
  <c r="CQ99" i="3"/>
  <c r="CU99" i="3"/>
  <c r="CY99" i="3"/>
  <c r="DC99" i="3"/>
  <c r="CV99" i="3"/>
  <c r="DD99" i="3"/>
  <c r="CW99" i="3"/>
  <c r="DE99" i="3"/>
  <c r="CZ99" i="3"/>
  <c r="DA99" i="3"/>
  <c r="CP927" i="3"/>
  <c r="CT927" i="3"/>
  <c r="CX927" i="3"/>
  <c r="DB927" i="3"/>
  <c r="DF927" i="3"/>
  <c r="CQ927" i="3"/>
  <c r="CU927" i="3"/>
  <c r="CY927" i="3"/>
  <c r="DC927" i="3"/>
  <c r="CW927" i="3"/>
  <c r="DE927" i="3"/>
  <c r="CR927" i="3"/>
  <c r="CZ927" i="3"/>
  <c r="T916" i="3"/>
  <c r="CS220" i="3"/>
  <c r="CW220" i="3"/>
  <c r="DA220" i="3"/>
  <c r="DE220" i="3"/>
  <c r="CP220" i="3"/>
  <c r="CT220" i="3"/>
  <c r="CX220" i="3"/>
  <c r="DB220" i="3"/>
  <c r="DF220" i="3"/>
  <c r="CR220" i="3"/>
  <c r="CZ220" i="3"/>
  <c r="CU220" i="3"/>
  <c r="DC220" i="3"/>
  <c r="CV220" i="3"/>
  <c r="CY220" i="3"/>
  <c r="CR107" i="3"/>
  <c r="CV107" i="3"/>
  <c r="CZ107" i="3"/>
  <c r="DD107" i="3"/>
  <c r="CS107" i="3"/>
  <c r="CW107" i="3"/>
  <c r="DA107" i="3"/>
  <c r="DE107" i="3"/>
  <c r="CP107" i="3"/>
  <c r="CX107" i="3"/>
  <c r="DF107" i="3"/>
  <c r="DH107" i="3"/>
  <c r="CA107" i="3"/>
  <c r="CQ107" i="3"/>
  <c r="CY107" i="3"/>
  <c r="CU107" i="3"/>
  <c r="DB107" i="3"/>
  <c r="R45" i="5"/>
  <c r="DJ313" i="3"/>
  <c r="CC313" i="3"/>
  <c r="DJ77" i="3"/>
  <c r="CC77" i="3"/>
  <c r="DJ230" i="3"/>
  <c r="CC230" i="3"/>
  <c r="DI69" i="3"/>
  <c r="CB69" i="3"/>
  <c r="BR3" i="6"/>
  <c r="BN3" i="6"/>
  <c r="BJ3" i="6"/>
  <c r="BF3" i="6"/>
  <c r="AR3" i="6"/>
  <c r="DO67" i="5"/>
  <c r="CC67" i="5"/>
  <c r="DN57" i="5"/>
  <c r="CB57" i="5"/>
  <c r="DI42" i="5"/>
  <c r="DC42" i="5"/>
  <c r="CX42" i="5"/>
  <c r="DJ14" i="5"/>
  <c r="DE14" i="5"/>
  <c r="CY14" i="5"/>
  <c r="DN14" i="5"/>
  <c r="CB14" i="5"/>
  <c r="BL3" i="5"/>
  <c r="BJ3" i="4"/>
  <c r="O3" i="4"/>
  <c r="CY737" i="3"/>
  <c r="DH737" i="3"/>
  <c r="CA737" i="3"/>
  <c r="CR635" i="3"/>
  <c r="CV635" i="3"/>
  <c r="CZ635" i="3"/>
  <c r="DD635" i="3"/>
  <c r="CS635" i="3"/>
  <c r="CW635" i="3"/>
  <c r="DA635" i="3"/>
  <c r="DE635" i="3"/>
  <c r="CU635" i="3"/>
  <c r="DC635" i="3"/>
  <c r="CP635" i="3"/>
  <c r="CX635" i="3"/>
  <c r="DF635" i="3"/>
  <c r="CZ629" i="3"/>
  <c r="CV623" i="3"/>
  <c r="DH623" i="3"/>
  <c r="CS623" i="3"/>
  <c r="DC623" i="3"/>
  <c r="DA453" i="3"/>
  <c r="DJ431" i="3"/>
  <c r="CC431" i="3"/>
  <c r="DD426" i="3"/>
  <c r="CZ412" i="3"/>
  <c r="DJ403" i="3"/>
  <c r="CC403" i="3"/>
  <c r="CW400" i="3"/>
  <c r="CZ337" i="3"/>
  <c r="DE317" i="3"/>
  <c r="CR303" i="3"/>
  <c r="DF290" i="3"/>
  <c r="DJ283" i="3"/>
  <c r="CC283" i="3"/>
  <c r="CU269" i="3"/>
  <c r="DA230" i="3"/>
  <c r="DJ226" i="3"/>
  <c r="CC226" i="3"/>
  <c r="DD220" i="3"/>
  <c r="DE178" i="3"/>
  <c r="CT107" i="3"/>
  <c r="CR69" i="3"/>
  <c r="CW790" i="3"/>
  <c r="DE790" i="3"/>
  <c r="CP790" i="3"/>
  <c r="CX790" i="3"/>
  <c r="DF790" i="3"/>
  <c r="BT210" i="4"/>
  <c r="DJ154" i="3"/>
  <c r="CC154" i="3"/>
  <c r="DO32" i="4"/>
  <c r="CC32" i="4"/>
  <c r="BH300" i="4"/>
  <c r="DO218" i="4"/>
  <c r="CC218" i="4"/>
  <c r="DJ910" i="3"/>
  <c r="CC910" i="3"/>
  <c r="DJ906" i="3"/>
  <c r="CC906" i="3"/>
  <c r="DN281" i="4"/>
  <c r="CB281" i="4"/>
  <c r="AU982" i="3"/>
  <c r="AO942" i="3"/>
  <c r="AN952" i="3"/>
  <c r="AM960" i="3"/>
  <c r="CS198" i="3"/>
  <c r="DA198" i="3"/>
  <c r="DF198" i="3"/>
  <c r="CT198" i="3"/>
  <c r="CR403" i="3"/>
  <c r="CV403" i="3"/>
  <c r="CZ403" i="3"/>
  <c r="DD403" i="3"/>
  <c r="CS403" i="3"/>
  <c r="CW403" i="3"/>
  <c r="DA403" i="3"/>
  <c r="DE403" i="3"/>
  <c r="DH403" i="3"/>
  <c r="CA403" i="3"/>
  <c r="CQ403" i="3"/>
  <c r="CY403" i="3"/>
  <c r="CT403" i="3"/>
  <c r="DB403" i="3"/>
  <c r="CP347" i="3"/>
  <c r="CT347" i="3"/>
  <c r="CX347" i="3"/>
  <c r="DB347" i="3"/>
  <c r="DF347" i="3"/>
  <c r="DH347" i="3"/>
  <c r="CA347" i="3"/>
  <c r="CQ347" i="3"/>
  <c r="CU347" i="3"/>
  <c r="CY347" i="3"/>
  <c r="DC347" i="3"/>
  <c r="CS347" i="3"/>
  <c r="DA347" i="3"/>
  <c r="CV347" i="3"/>
  <c r="DD347" i="3"/>
  <c r="CP276" i="3"/>
  <c r="CT276" i="3"/>
  <c r="CX276" i="3"/>
  <c r="DB276" i="3"/>
  <c r="DF276" i="3"/>
  <c r="DH276" i="3"/>
  <c r="CA276" i="3"/>
  <c r="CQ276" i="3"/>
  <c r="CU276" i="3"/>
  <c r="CY276" i="3"/>
  <c r="DC276" i="3"/>
  <c r="CW276" i="3"/>
  <c r="DE276" i="3"/>
  <c r="CR276" i="3"/>
  <c r="CZ276" i="3"/>
  <c r="CS276" i="3"/>
  <c r="CV276" i="3"/>
  <c r="DM28" i="5"/>
  <c r="CA28" i="5"/>
  <c r="DH956" i="3"/>
  <c r="CA956" i="3"/>
  <c r="DH940" i="3"/>
  <c r="CA940" i="3"/>
  <c r="CT932" i="3"/>
  <c r="CX932" i="3"/>
  <c r="CQ932" i="3"/>
  <c r="DA932" i="3"/>
  <c r="DC932" i="3"/>
  <c r="CU765" i="3"/>
  <c r="DC765" i="3"/>
  <c r="CV765" i="3"/>
  <c r="DD765" i="3"/>
  <c r="DM140" i="4"/>
  <c r="CA140" i="4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P394" i="3"/>
  <c r="CT394" i="3"/>
  <c r="CX394" i="3"/>
  <c r="DB394" i="3"/>
  <c r="DF394" i="3"/>
  <c r="DH394" i="3"/>
  <c r="CA394" i="3"/>
  <c r="CQ394" i="3"/>
  <c r="CU394" i="3"/>
  <c r="CY394" i="3"/>
  <c r="DC394" i="3"/>
  <c r="CS394" i="3"/>
  <c r="DA394" i="3"/>
  <c r="CV394" i="3"/>
  <c r="DD394" i="3"/>
  <c r="CP317" i="3"/>
  <c r="CT317" i="3"/>
  <c r="CX317" i="3"/>
  <c r="DB317" i="3"/>
  <c r="DF317" i="3"/>
  <c r="CQ317" i="3"/>
  <c r="CU317" i="3"/>
  <c r="CY317" i="3"/>
  <c r="DC317" i="3"/>
  <c r="CS317" i="3"/>
  <c r="DA317" i="3"/>
  <c r="CV317" i="3"/>
  <c r="DD317" i="3"/>
  <c r="CR317" i="3"/>
  <c r="CW317" i="3"/>
  <c r="V934" i="3"/>
  <c r="CP255" i="3"/>
  <c r="CT255" i="3"/>
  <c r="CX255" i="3"/>
  <c r="DB255" i="3"/>
  <c r="DF255" i="3"/>
  <c r="CQ255" i="3"/>
  <c r="CU255" i="3"/>
  <c r="CY255" i="3"/>
  <c r="DC255" i="3"/>
  <c r="CW255" i="3"/>
  <c r="DE255" i="3"/>
  <c r="CR255" i="3"/>
  <c r="CZ255" i="3"/>
  <c r="CV255" i="3"/>
  <c r="DA255" i="3"/>
  <c r="Q210" i="4"/>
  <c r="DG210" i="3"/>
  <c r="BZ210" i="3"/>
  <c r="CH163" i="3"/>
  <c r="CO88" i="3"/>
  <c r="DG88" i="3"/>
  <c r="BZ88" i="3"/>
  <c r="CD88" i="3"/>
  <c r="CN88" i="3"/>
  <c r="N63" i="4"/>
  <c r="M983" i="3"/>
  <c r="E929" i="3"/>
  <c r="E954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Q629" i="3"/>
  <c r="CU629" i="3"/>
  <c r="CY629" i="3"/>
  <c r="DC629" i="3"/>
  <c r="DJ39" i="3"/>
  <c r="CC39" i="3"/>
  <c r="DJ36" i="3"/>
  <c r="CC36" i="3"/>
  <c r="DJ484" i="3"/>
  <c r="CC484" i="3"/>
  <c r="CP38" i="3"/>
  <c r="CX38" i="3"/>
  <c r="DF38" i="3"/>
  <c r="DH38" i="3"/>
  <c r="CA38" i="3"/>
  <c r="CQ38" i="3"/>
  <c r="CY38" i="3"/>
  <c r="DF34" i="3"/>
  <c r="CR457" i="3"/>
  <c r="CV457" i="3"/>
  <c r="CZ457" i="3"/>
  <c r="DD457" i="3"/>
  <c r="CS457" i="3"/>
  <c r="CW457" i="3"/>
  <c r="DA457" i="3"/>
  <c r="DE457" i="3"/>
  <c r="CQ508" i="3"/>
  <c r="CU508" i="3"/>
  <c r="CY508" i="3"/>
  <c r="DC508" i="3"/>
  <c r="CR508" i="3"/>
  <c r="CV508" i="3"/>
  <c r="CZ508" i="3"/>
  <c r="DD508" i="3"/>
  <c r="BQ300" i="4"/>
  <c r="BQ153" i="4"/>
  <c r="BJ120" i="4"/>
  <c r="DJ426" i="3"/>
  <c r="CC426" i="3"/>
  <c r="DJ724" i="3"/>
  <c r="CC724" i="3"/>
  <c r="DJ927" i="3"/>
  <c r="CC927" i="3"/>
  <c r="DJ220" i="3"/>
  <c r="CC220" i="3"/>
  <c r="DJ394" i="3"/>
  <c r="CC394" i="3"/>
  <c r="DJ347" i="3"/>
  <c r="CC347" i="3"/>
  <c r="AU84" i="5"/>
  <c r="AU435" i="3"/>
  <c r="AU962" i="3"/>
  <c r="AU970" i="3"/>
  <c r="AL938" i="3"/>
  <c r="CP223" i="3"/>
  <c r="CX223" i="3"/>
  <c r="DF223" i="3"/>
  <c r="CS223" i="3"/>
  <c r="DA223" i="3"/>
  <c r="DH115" i="3"/>
  <c r="CA115" i="3"/>
  <c r="CQ115" i="3"/>
  <c r="CY115" i="3"/>
  <c r="CT115" i="3"/>
  <c r="DB115" i="3"/>
  <c r="CQ217" i="3"/>
  <c r="CU217" i="3"/>
  <c r="CY217" i="3"/>
  <c r="DC217" i="3"/>
  <c r="CR217" i="3"/>
  <c r="CV217" i="3"/>
  <c r="CZ217" i="3"/>
  <c r="DD217" i="3"/>
  <c r="CT217" i="3"/>
  <c r="DB217" i="3"/>
  <c r="CW217" i="3"/>
  <c r="DE217" i="3"/>
  <c r="CR409" i="3"/>
  <c r="CV409" i="3"/>
  <c r="CZ409" i="3"/>
  <c r="DD409" i="3"/>
  <c r="CS409" i="3"/>
  <c r="CW409" i="3"/>
  <c r="DA409" i="3"/>
  <c r="DE409" i="3"/>
  <c r="CP368" i="3"/>
  <c r="CT368" i="3"/>
  <c r="CX368" i="3"/>
  <c r="DB368" i="3"/>
  <c r="DF368" i="3"/>
  <c r="CQ368" i="3"/>
  <c r="CU368" i="3"/>
  <c r="CY368" i="3"/>
  <c r="DC368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CQ236" i="3"/>
  <c r="CU236" i="3"/>
  <c r="CY236" i="3"/>
  <c r="DC236" i="3"/>
  <c r="CR236" i="3"/>
  <c r="CV236" i="3"/>
  <c r="CZ236" i="3"/>
  <c r="DD236" i="3"/>
  <c r="CT236" i="3"/>
  <c r="DB236" i="3"/>
  <c r="CW236" i="3"/>
  <c r="DE236" i="3"/>
  <c r="AE300" i="4"/>
  <c r="AE743" i="3"/>
  <c r="AE977" i="3"/>
  <c r="AE28" i="3"/>
  <c r="AE153" i="4"/>
  <c r="AE720" i="3"/>
  <c r="AE967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T918" i="3"/>
  <c r="CS226" i="3"/>
  <c r="CW226" i="3"/>
  <c r="DA226" i="3"/>
  <c r="DE226" i="3"/>
  <c r="CP226" i="3"/>
  <c r="CT226" i="3"/>
  <c r="CX226" i="3"/>
  <c r="DB226" i="3"/>
  <c r="DF226" i="3"/>
  <c r="CV226" i="3"/>
  <c r="DD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L907" i="3"/>
  <c r="DG99" i="3"/>
  <c r="BZ99" i="3"/>
  <c r="E84" i="5"/>
  <c r="E435" i="3"/>
  <c r="E962" i="3"/>
  <c r="C929" i="3"/>
  <c r="C954" i="3"/>
  <c r="C946" i="3"/>
  <c r="C938" i="3"/>
  <c r="DR795" i="3"/>
  <c r="CP629" i="3"/>
  <c r="DG617" i="3"/>
  <c r="DJ508" i="3"/>
  <c r="CC508" i="3"/>
  <c r="AS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C812" i="3"/>
  <c r="BW84" i="5"/>
  <c r="BW435" i="3"/>
  <c r="BT63" i="4"/>
  <c r="BM210" i="4"/>
  <c r="BL153" i="4"/>
  <c r="DJ923" i="3"/>
  <c r="CC923" i="3"/>
  <c r="DJ262" i="3"/>
  <c r="CC262" i="3"/>
  <c r="BI120" i="4"/>
  <c r="BG153" i="4"/>
  <c r="DJ217" i="3"/>
  <c r="CC217" i="3"/>
  <c r="DJ210" i="3"/>
  <c r="CC210" i="3"/>
  <c r="DJ907" i="3"/>
  <c r="CC907" i="3"/>
  <c r="BE327" i="4"/>
  <c r="DJ198" i="3"/>
  <c r="CC198" i="3"/>
  <c r="DJ406" i="3"/>
  <c r="CC406" i="3"/>
  <c r="BA84" i="5"/>
  <c r="AW949" i="3"/>
  <c r="DI290" i="3"/>
  <c r="CB290" i="3"/>
  <c r="AN45" i="5"/>
  <c r="AN445" i="3"/>
  <c r="AN963" i="3"/>
  <c r="AL946" i="3"/>
  <c r="AJ153" i="4"/>
  <c r="CV171" i="3"/>
  <c r="DD171" i="3"/>
  <c r="CW171" i="3"/>
  <c r="DE17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CP406" i="3"/>
  <c r="CT406" i="3"/>
  <c r="CX406" i="3"/>
  <c r="DB406" i="3"/>
  <c r="DF406" i="3"/>
  <c r="DH406" i="3"/>
  <c r="CA406" i="3"/>
  <c r="CQ406" i="3"/>
  <c r="CU406" i="3"/>
  <c r="CY406" i="3"/>
  <c r="DC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CS197" i="3"/>
  <c r="CW197" i="3"/>
  <c r="DA197" i="3"/>
  <c r="DE197" i="3"/>
  <c r="CP197" i="3"/>
  <c r="CT197" i="3"/>
  <c r="CX197" i="3"/>
  <c r="DB197" i="3"/>
  <c r="DF197" i="3"/>
  <c r="CU197" i="3"/>
  <c r="DC197" i="3"/>
  <c r="CV197" i="3"/>
  <c r="DD197" i="3"/>
  <c r="DH920" i="3"/>
  <c r="CA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CP400" i="3"/>
  <c r="CT400" i="3"/>
  <c r="CX400" i="3"/>
  <c r="DB400" i="3"/>
  <c r="DF400" i="3"/>
  <c r="DH400" i="3"/>
  <c r="CA400" i="3"/>
  <c r="CQ400" i="3"/>
  <c r="CU400" i="3"/>
  <c r="CY400" i="3"/>
  <c r="DC400" i="3"/>
  <c r="CP337" i="3"/>
  <c r="CT337" i="3"/>
  <c r="CX337" i="3"/>
  <c r="DB337" i="3"/>
  <c r="DF337" i="3"/>
  <c r="DH337" i="3"/>
  <c r="CA337" i="3"/>
  <c r="CQ337" i="3"/>
  <c r="CU337" i="3"/>
  <c r="CY337" i="3"/>
  <c r="DC337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CQ933" i="3"/>
  <c r="DG72" i="3"/>
  <c r="BZ72" i="3"/>
  <c r="CM72" i="3"/>
  <c r="CF72" i="3"/>
  <c r="CL72" i="3"/>
  <c r="CG72" i="3"/>
  <c r="M908" i="3"/>
  <c r="DG107" i="3"/>
  <c r="BZ107" i="3"/>
  <c r="L914" i="3"/>
  <c r="CE163" i="3"/>
  <c r="CL163" i="3"/>
  <c r="K917" i="3"/>
  <c r="K909" i="3"/>
  <c r="DG115" i="3"/>
  <c r="BZ115" i="3"/>
  <c r="C84" i="5"/>
  <c r="C435" i="3"/>
  <c r="C962" i="3"/>
  <c r="BX139" i="3"/>
  <c r="BX146" i="3"/>
  <c r="DJ323" i="3"/>
  <c r="CC323" i="3"/>
  <c r="DJ489" i="3"/>
  <c r="CC489" i="3"/>
  <c r="DJ480" i="3"/>
  <c r="CC480" i="3"/>
  <c r="DJ333" i="3"/>
  <c r="CC333" i="3"/>
  <c r="CV178" i="3"/>
  <c r="CR38" i="3"/>
  <c r="CV38" i="3"/>
  <c r="CZ38" i="3"/>
  <c r="DD38" i="3"/>
  <c r="CS38" i="3"/>
  <c r="CW38" i="3"/>
  <c r="DA38" i="3"/>
  <c r="DE38" i="3"/>
  <c r="CV34" i="3"/>
  <c r="DD34" i="3"/>
  <c r="CW34" i="3"/>
  <c r="DE34" i="3"/>
  <c r="BS153" i="4"/>
  <c r="BO153" i="4"/>
  <c r="BO63" i="4"/>
  <c r="BK63" i="4"/>
  <c r="BH327" i="4"/>
  <c r="DJ241" i="3"/>
  <c r="CC241" i="3"/>
  <c r="DJ194" i="3"/>
  <c r="CC194" i="3"/>
  <c r="AW918" i="3"/>
  <c r="AV908" i="3"/>
  <c r="DI107" i="3"/>
  <c r="CB107" i="3"/>
  <c r="AS84" i="5"/>
  <c r="AS435" i="3"/>
  <c r="AS962" i="3"/>
  <c r="AO84" i="5"/>
  <c r="AO435" i="3"/>
  <c r="AO962" i="3"/>
  <c r="AM913" i="3"/>
  <c r="DI154" i="3"/>
  <c r="CB154" i="3"/>
  <c r="AM936" i="3"/>
  <c r="AL925" i="3"/>
  <c r="DI204" i="3"/>
  <c r="CB204" i="3"/>
  <c r="AJ300" i="4"/>
  <c r="AG63" i="4"/>
  <c r="AE63" i="4"/>
  <c r="AE708" i="3"/>
  <c r="AE965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CQ223" i="3"/>
  <c r="CU223" i="3"/>
  <c r="CY223" i="3"/>
  <c r="DC223" i="3"/>
  <c r="CR223" i="3"/>
  <c r="CV223" i="3"/>
  <c r="CZ223" i="3"/>
  <c r="DD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DG189" i="3"/>
  <c r="BZ189" i="3"/>
  <c r="CF143" i="3"/>
  <c r="CE143" i="3"/>
  <c r="CG143" i="3"/>
  <c r="CF186" i="3"/>
  <c r="CJ186" i="3"/>
  <c r="CG186" i="3"/>
  <c r="CK186" i="3"/>
  <c r="K925" i="3"/>
  <c r="DG204" i="3"/>
  <c r="BZ204" i="3"/>
  <c r="CM204" i="3"/>
  <c r="CF204" i="3"/>
  <c r="K911" i="3"/>
  <c r="CF135" i="3"/>
  <c r="CG135" i="3"/>
  <c r="C63" i="4"/>
  <c r="C708" i="3"/>
  <c r="C965" i="3"/>
  <c r="B923" i="3"/>
  <c r="DG197" i="3"/>
  <c r="BZ197" i="3"/>
  <c r="DG269" i="3"/>
  <c r="BZ269" i="3"/>
  <c r="DF629" i="3"/>
  <c r="DB629" i="3"/>
  <c r="CX629" i="3"/>
  <c r="CT629" i="3"/>
  <c r="DF617" i="3"/>
  <c r="DB617" i="3"/>
  <c r="CX617" i="3"/>
  <c r="CT617" i="3"/>
  <c r="DF441" i="3"/>
  <c r="CX441" i="3"/>
  <c r="DC431" i="3"/>
  <c r="CU431" i="3"/>
  <c r="DJ178" i="3"/>
  <c r="CC178" i="3"/>
  <c r="CX66" i="3"/>
  <c r="DF66" i="3"/>
  <c r="BW45" i="5"/>
  <c r="BW445" i="3"/>
  <c r="BR153" i="4"/>
  <c r="BR63" i="4"/>
  <c r="BN63" i="4"/>
  <c r="BL120" i="4"/>
  <c r="DJ223" i="3"/>
  <c r="CC223" i="3"/>
  <c r="DJ171" i="3"/>
  <c r="CC171" i="3"/>
  <c r="DJ135" i="3"/>
  <c r="CC135" i="3"/>
  <c r="DJ99" i="3"/>
  <c r="CC99" i="3"/>
  <c r="DJ80" i="3"/>
  <c r="CC80" i="3"/>
  <c r="BF327" i="4"/>
  <c r="BF210" i="4"/>
  <c r="DJ255" i="3"/>
  <c r="CC255" i="3"/>
  <c r="DJ163" i="3"/>
  <c r="CC163" i="3"/>
  <c r="DJ143" i="3"/>
  <c r="CC143" i="3"/>
  <c r="DJ126" i="3"/>
  <c r="CC126" i="3"/>
  <c r="DJ88" i="3"/>
  <c r="CC88" i="3"/>
  <c r="DJ297" i="3"/>
  <c r="CC297" i="3"/>
  <c r="DJ236" i="3"/>
  <c r="CC236" i="3"/>
  <c r="BA45" i="5"/>
  <c r="AZ45" i="5"/>
  <c r="DI307" i="3"/>
  <c r="CB307" i="3"/>
  <c r="AV200" i="3"/>
  <c r="AV924" i="3"/>
  <c r="AQ45" i="5"/>
  <c r="AQ445" i="3"/>
  <c r="AQ963" i="3"/>
  <c r="AM45" i="5"/>
  <c r="AM445" i="3"/>
  <c r="AM963" i="3"/>
  <c r="CS248" i="3"/>
  <c r="CW248" i="3"/>
  <c r="DA248" i="3"/>
  <c r="DE248" i="3"/>
  <c r="CP248" i="3"/>
  <c r="CT248" i="3"/>
  <c r="CX248" i="3"/>
  <c r="DB248" i="3"/>
  <c r="DF248" i="3"/>
  <c r="AG210" i="4"/>
  <c r="DH297" i="3"/>
  <c r="CA297" i="3"/>
  <c r="CQ297" i="3"/>
  <c r="CU297" i="3"/>
  <c r="CY297" i="3"/>
  <c r="DC297" i="3"/>
  <c r="CR297" i="3"/>
  <c r="CV297" i="3"/>
  <c r="CZ297" i="3"/>
  <c r="DD297" i="3"/>
  <c r="CP241" i="3"/>
  <c r="CT241" i="3"/>
  <c r="CX241" i="3"/>
  <c r="DB241" i="3"/>
  <c r="DF241" i="3"/>
  <c r="CQ241" i="3"/>
  <c r="CU241" i="3"/>
  <c r="CY241" i="3"/>
  <c r="DC241" i="3"/>
  <c r="AB210" i="4"/>
  <c r="DG226" i="3"/>
  <c r="BZ226" i="3"/>
  <c r="CE126" i="3"/>
  <c r="CH126" i="3"/>
  <c r="K45" i="5"/>
  <c r="K445" i="3"/>
  <c r="K963" i="3"/>
  <c r="AX45" i="5"/>
  <c r="AW84" i="5"/>
  <c r="AW435" i="3"/>
  <c r="AW962" i="3"/>
  <c r="AV84" i="5"/>
  <c r="AV435" i="3"/>
  <c r="AV962" i="3"/>
  <c r="AU45" i="5"/>
  <c r="AU445" i="3"/>
  <c r="AU963" i="3"/>
  <c r="AJ63" i="4"/>
  <c r="R210" i="4"/>
  <c r="N153" i="4"/>
  <c r="M63" i="4"/>
  <c r="M708" i="3"/>
  <c r="M965" i="3"/>
  <c r="L63" i="4"/>
  <c r="L708" i="3"/>
  <c r="L965" i="3"/>
  <c r="E22" i="3"/>
  <c r="CQ178" i="3"/>
  <c r="CW66" i="3"/>
  <c r="BB84" i="5"/>
  <c r="AZ84" i="5"/>
  <c r="AW45" i="5"/>
  <c r="AW445" i="3"/>
  <c r="AW963" i="3"/>
  <c r="AV45" i="5"/>
  <c r="AV445" i="3"/>
  <c r="AV963" i="3"/>
  <c r="AR29" i="3"/>
  <c r="AI210" i="4"/>
  <c r="AF327" i="4"/>
  <c r="AE210" i="4"/>
  <c r="Q45" i="5"/>
  <c r="Q300" i="4"/>
  <c r="P84" i="5"/>
  <c r="P45" i="5"/>
  <c r="M120" i="4"/>
  <c r="M714" i="3"/>
  <c r="M966" i="3"/>
  <c r="L153" i="4"/>
  <c r="L720" i="3"/>
  <c r="L967" i="3"/>
  <c r="J84" i="5"/>
  <c r="J435" i="3"/>
  <c r="J962" i="3"/>
  <c r="H84" i="5"/>
  <c r="H435" i="3"/>
  <c r="H962" i="3"/>
  <c r="F84" i="5"/>
  <c r="F435" i="3"/>
  <c r="F962" i="3"/>
  <c r="D84" i="5"/>
  <c r="D435" i="3"/>
  <c r="D962" i="3"/>
  <c r="B84" i="5"/>
  <c r="B435" i="3"/>
  <c r="B962" i="3"/>
  <c r="X327" i="4"/>
  <c r="X749" i="3"/>
  <c r="X979" i="3"/>
  <c r="R84" i="5"/>
  <c r="Q84" i="5"/>
  <c r="M153" i="4"/>
  <c r="M720" i="3"/>
  <c r="M967" i="3"/>
  <c r="AD210" i="4"/>
  <c r="AD755" i="3"/>
  <c r="AD973" i="3"/>
  <c r="AD26" i="3"/>
  <c r="AB300" i="4"/>
  <c r="AB743" i="3"/>
  <c r="AB977" i="3"/>
  <c r="AB28" i="3"/>
  <c r="M210" i="4"/>
  <c r="M755" i="3"/>
  <c r="M973" i="3"/>
  <c r="M26" i="3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S4" i="5"/>
  <c r="U4" i="3"/>
  <c r="BC4" i="2"/>
  <c r="AM4" i="3"/>
  <c r="DH938" i="3"/>
  <c r="CA938" i="3"/>
  <c r="DH954" i="3"/>
  <c r="CA954" i="3"/>
  <c r="DD933" i="3"/>
  <c r="DE933" i="3"/>
  <c r="DA933" i="3"/>
  <c r="DB933" i="3"/>
  <c r="CR933" i="3"/>
  <c r="DC933" i="3"/>
  <c r="CZ933" i="3"/>
  <c r="CX933" i="3"/>
  <c r="DH911" i="3"/>
  <c r="CA911" i="3"/>
  <c r="DH909" i="3"/>
  <c r="CA909" i="3"/>
  <c r="DG909" i="3"/>
  <c r="BZ909" i="3"/>
  <c r="DH944" i="3"/>
  <c r="CA944" i="3"/>
  <c r="DH914" i="3"/>
  <c r="CA914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58" i="3"/>
  <c r="CA958" i="3"/>
  <c r="CQ937" i="3"/>
  <c r="CU937" i="3"/>
  <c r="CY937" i="3"/>
  <c r="CS937" i="3"/>
  <c r="CX937" i="3"/>
  <c r="DD937" i="3"/>
  <c r="CZ937" i="3"/>
  <c r="DE937" i="3"/>
  <c r="CR937" i="3"/>
  <c r="CV937" i="3"/>
  <c r="DF937" i="3"/>
  <c r="CP937" i="3"/>
  <c r="DA937" i="3"/>
  <c r="DM84" i="5"/>
  <c r="CA84" i="5"/>
  <c r="CP936" i="3"/>
  <c r="CT936" i="3"/>
  <c r="DF936" i="3"/>
  <c r="DH936" i="3"/>
  <c r="CA936" i="3"/>
  <c r="CY936" i="3"/>
  <c r="DD936" i="3"/>
  <c r="DE936" i="3"/>
  <c r="CR936" i="3"/>
  <c r="CW936" i="3"/>
  <c r="DA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CY906" i="3"/>
  <c r="CZ906" i="3"/>
  <c r="DH955" i="3"/>
  <c r="CA955" i="3"/>
  <c r="DH904" i="3"/>
  <c r="CA904" i="3"/>
  <c r="DH953" i="3"/>
  <c r="CA953" i="3"/>
  <c r="CV983" i="3"/>
  <c r="CZ983" i="3"/>
  <c r="CW983" i="3"/>
  <c r="DA983" i="3"/>
  <c r="DH983" i="3"/>
  <c r="CA983" i="3"/>
  <c r="CQ983" i="3"/>
  <c r="DB983" i="3"/>
  <c r="CP983" i="3"/>
  <c r="DC983" i="3"/>
  <c r="CX983" i="3"/>
  <c r="DH912" i="3"/>
  <c r="CA912" i="3"/>
  <c r="DH915" i="3"/>
  <c r="CA915" i="3"/>
  <c r="DH952" i="3"/>
  <c r="CA952" i="3"/>
  <c r="CP923" i="3"/>
  <c r="CT923" i="3"/>
  <c r="CX923" i="3"/>
  <c r="DB923" i="3"/>
  <c r="DF923" i="3"/>
  <c r="CQ923" i="3"/>
  <c r="CU923" i="3"/>
  <c r="CY923" i="3"/>
  <c r="DC923" i="3"/>
  <c r="CW923" i="3"/>
  <c r="DE923" i="3"/>
  <c r="CR923" i="3"/>
  <c r="CZ923" i="3"/>
  <c r="CS923" i="3"/>
  <c r="CV923" i="3"/>
  <c r="DD923" i="3"/>
  <c r="DA923" i="3"/>
  <c r="DC812" i="3"/>
  <c r="CS942" i="3"/>
  <c r="CW942" i="3"/>
  <c r="DA942" i="3"/>
  <c r="DE942" i="3"/>
  <c r="CP942" i="3"/>
  <c r="CT942" i="3"/>
  <c r="CX942" i="3"/>
  <c r="DB942" i="3"/>
  <c r="DF942" i="3"/>
  <c r="CV942" i="3"/>
  <c r="DD942" i="3"/>
  <c r="CQ942" i="3"/>
  <c r="CY942" i="3"/>
  <c r="DC942" i="3"/>
  <c r="CR942" i="3"/>
  <c r="CZ942" i="3"/>
  <c r="CU942" i="3"/>
  <c r="CQ907" i="3"/>
  <c r="CU907" i="3"/>
  <c r="CY907" i="3"/>
  <c r="DC907" i="3"/>
  <c r="CR907" i="3"/>
  <c r="CV907" i="3"/>
  <c r="CZ907" i="3"/>
  <c r="DD907" i="3"/>
  <c r="CS907" i="3"/>
  <c r="DA907" i="3"/>
  <c r="CT907" i="3"/>
  <c r="DB907" i="3"/>
  <c r="CW907" i="3"/>
  <c r="CX907" i="3"/>
  <c r="DE907" i="3"/>
  <c r="DF907" i="3"/>
  <c r="CP907" i="3"/>
  <c r="CP970" i="3"/>
  <c r="DH970" i="3"/>
  <c r="CA970" i="3"/>
  <c r="CS970" i="3"/>
  <c r="CT34" i="3"/>
  <c r="DB34" i="3"/>
  <c r="CT37" i="3"/>
  <c r="DC37" i="3"/>
  <c r="CS37" i="3"/>
  <c r="CW37" i="3"/>
  <c r="DH960" i="3"/>
  <c r="CA960" i="3"/>
  <c r="DH905" i="3"/>
  <c r="CA905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CV934" i="3"/>
  <c r="CZ934" i="3"/>
  <c r="CT934" i="3"/>
  <c r="DE934" i="3"/>
  <c r="CP934" i="3"/>
  <c r="DF934" i="3"/>
  <c r="CS934" i="3"/>
  <c r="DC934" i="3"/>
  <c r="CX934" i="3"/>
  <c r="DB934" i="3"/>
  <c r="DH950" i="3"/>
  <c r="CA950" i="3"/>
  <c r="CW830" i="3"/>
  <c r="DA830" i="3"/>
  <c r="DE830" i="3"/>
  <c r="CX830" i="3"/>
  <c r="DB830" i="3"/>
  <c r="CU830" i="3"/>
  <c r="CV830" i="3"/>
  <c r="CZ830" i="3"/>
  <c r="CQ830" i="3"/>
  <c r="CR830" i="3"/>
  <c r="I190" i="7"/>
  <c r="CR916" i="3"/>
  <c r="DD916" i="3"/>
  <c r="CS916" i="3"/>
  <c r="DA916" i="3"/>
  <c r="CU916" i="3"/>
  <c r="CP916" i="3"/>
  <c r="CX916" i="3"/>
  <c r="CT916" i="3"/>
  <c r="DE667" i="3"/>
  <c r="DA676" i="3"/>
  <c r="CY932" i="3"/>
  <c r="DE932" i="3"/>
  <c r="CU932" i="3"/>
  <c r="DH435" i="3"/>
  <c r="CA435" i="3"/>
  <c r="T34" i="3"/>
  <c r="W34" i="3"/>
  <c r="DP23" i="6"/>
  <c r="DP25" i="6"/>
  <c r="CD36" i="6"/>
  <c r="CP36" i="6"/>
  <c r="CS23" i="6"/>
  <c r="CI23" i="6"/>
  <c r="CO23" i="6"/>
  <c r="CT23" i="6"/>
  <c r="CD32" i="6"/>
  <c r="CT32" i="6"/>
  <c r="CQ36" i="6"/>
  <c r="CF36" i="6"/>
  <c r="CE240" i="3"/>
  <c r="CG240" i="3"/>
  <c r="CK240" i="3"/>
  <c r="CI241" i="3"/>
  <c r="CE239" i="3"/>
  <c r="CG239" i="3"/>
  <c r="CK239" i="3"/>
  <c r="E110" i="7"/>
  <c r="CG27" i="6"/>
  <c r="DL27" i="6"/>
  <c r="BZ27" i="6"/>
  <c r="CT27" i="6"/>
  <c r="CN27" i="6"/>
  <c r="CE27" i="6"/>
  <c r="CE36" i="3"/>
  <c r="CG36" i="3"/>
  <c r="CK36" i="3"/>
  <c r="CO36" i="3"/>
  <c r="CH36" i="3"/>
  <c r="CL36" i="3"/>
  <c r="DH36" i="3"/>
  <c r="CA36" i="3"/>
  <c r="CD36" i="3"/>
  <c r="CI36" i="3"/>
  <c r="CM36" i="3"/>
  <c r="CH262" i="3"/>
  <c r="CL262" i="3"/>
  <c r="G935" i="3"/>
  <c r="CD262" i="3"/>
  <c r="CI262" i="3"/>
  <c r="CM262" i="3"/>
  <c r="CK255" i="3"/>
  <c r="CM255" i="3"/>
  <c r="G934" i="3"/>
  <c r="CJ255" i="3"/>
  <c r="CD99" i="3"/>
  <c r="CE99" i="3"/>
  <c r="CI99" i="3"/>
  <c r="CK99" i="3"/>
  <c r="CM99" i="3"/>
  <c r="G907" i="3"/>
  <c r="CF99" i="3"/>
  <c r="CH99" i="3"/>
  <c r="CL99" i="3"/>
  <c r="CN99" i="3"/>
  <c r="CF107" i="3"/>
  <c r="CH107" i="3"/>
  <c r="CJ107" i="3"/>
  <c r="CL107" i="3"/>
  <c r="CN107" i="3"/>
  <c r="G908" i="3"/>
  <c r="CD107" i="3"/>
  <c r="CE107" i="3"/>
  <c r="CG107" i="3"/>
  <c r="CI107" i="3"/>
  <c r="CK107" i="3"/>
  <c r="CM107" i="3"/>
  <c r="CO107" i="3"/>
  <c r="CE197" i="3"/>
  <c r="CG197" i="3"/>
  <c r="CI197" i="3"/>
  <c r="CM197" i="3"/>
  <c r="CO197" i="3"/>
  <c r="G923" i="3"/>
  <c r="CH197" i="3"/>
  <c r="CJ197" i="3"/>
  <c r="CL197" i="3"/>
  <c r="CD194" i="3"/>
  <c r="CE194" i="3"/>
  <c r="CG194" i="3"/>
  <c r="CI194" i="3"/>
  <c r="CK194" i="3"/>
  <c r="CM194" i="3"/>
  <c r="CO194" i="3"/>
  <c r="CF194" i="3"/>
  <c r="CH194" i="3"/>
  <c r="CJ194" i="3"/>
  <c r="CL194" i="3"/>
  <c r="CN194" i="3"/>
  <c r="G927" i="3"/>
  <c r="CH210" i="3"/>
  <c r="CJ210" i="3"/>
  <c r="CL210" i="3"/>
  <c r="CD210" i="3"/>
  <c r="CE210" i="3"/>
  <c r="CI210" i="3"/>
  <c r="CK210" i="3"/>
  <c r="CM210" i="3"/>
  <c r="G918" i="3"/>
  <c r="CF226" i="3"/>
  <c r="CH226" i="3"/>
  <c r="CL226" i="3"/>
  <c r="CN226" i="3"/>
  <c r="CD226" i="3"/>
  <c r="CG226" i="3"/>
  <c r="CI226" i="3"/>
  <c r="CK226" i="3"/>
  <c r="CO226" i="3"/>
  <c r="CF223" i="3"/>
  <c r="CH223" i="3"/>
  <c r="CL223" i="3"/>
  <c r="CN223" i="3"/>
  <c r="G917" i="3"/>
  <c r="CE223" i="3"/>
  <c r="CG223" i="3"/>
  <c r="CI223" i="3"/>
  <c r="CM223" i="3"/>
  <c r="CO223" i="3"/>
  <c r="CD220" i="3"/>
  <c r="CG220" i="3"/>
  <c r="CI220" i="3"/>
  <c r="CK220" i="3"/>
  <c r="CO220" i="3"/>
  <c r="G916" i="3"/>
  <c r="CF220" i="3"/>
  <c r="CJ220" i="3"/>
  <c r="CL220" i="3"/>
  <c r="CN220" i="3"/>
  <c r="G929" i="3"/>
  <c r="CE217" i="3"/>
  <c r="G931" i="3"/>
  <c r="CE236" i="3"/>
  <c r="CG236" i="3"/>
  <c r="CI236" i="3"/>
  <c r="CM236" i="3"/>
  <c r="CO236" i="3"/>
  <c r="CF236" i="3"/>
  <c r="CJ236" i="3"/>
  <c r="CL236" i="3"/>
  <c r="CN236" i="3"/>
  <c r="CE233" i="3"/>
  <c r="CG233" i="3"/>
  <c r="CI233" i="3"/>
  <c r="CM233" i="3"/>
  <c r="CO233" i="3"/>
  <c r="CF233" i="3"/>
  <c r="CJ233" i="3"/>
  <c r="CL233" i="3"/>
  <c r="CN233" i="3"/>
  <c r="G933" i="3"/>
  <c r="F110" i="7"/>
  <c r="DG922" i="3"/>
  <c r="BZ922" i="3"/>
  <c r="BY856" i="3"/>
  <c r="BY15" i="3"/>
  <c r="BV856" i="3"/>
  <c r="BV15" i="3"/>
  <c r="BV828" i="3"/>
  <c r="DQ74" i="6"/>
  <c r="DQ41" i="6"/>
  <c r="DQ43" i="6"/>
  <c r="DQ14" i="6"/>
  <c r="DQ16" i="6"/>
  <c r="DR59" i="6"/>
  <c r="DR61" i="6"/>
  <c r="AD743" i="3"/>
  <c r="AD977" i="3"/>
  <c r="AD720" i="3"/>
  <c r="AD967" i="3"/>
  <c r="AD714" i="3"/>
  <c r="AD966" i="3"/>
  <c r="AD708" i="3"/>
  <c r="AD965" i="3"/>
  <c r="BI300" i="4"/>
  <c r="DM314" i="4"/>
  <c r="CA314" i="4"/>
  <c r="DM38" i="4"/>
  <c r="CA38" i="4"/>
  <c r="AB63" i="4"/>
  <c r="AB708" i="3"/>
  <c r="AB965" i="3"/>
  <c r="AB153" i="4"/>
  <c r="AB720" i="3"/>
  <c r="AB967" i="3"/>
  <c r="AB24" i="3"/>
  <c r="AB20" i="3"/>
  <c r="DN308" i="4"/>
  <c r="CB308" i="4"/>
  <c r="CZ32" i="4"/>
  <c r="CN128" i="4"/>
  <c r="CK128" i="4"/>
  <c r="DM89" i="4"/>
  <c r="CA89" i="4"/>
  <c r="DL299" i="4"/>
  <c r="BZ299" i="4"/>
  <c r="DL224" i="4"/>
  <c r="BZ224" i="4"/>
  <c r="AV327" i="4"/>
  <c r="AV749" i="3"/>
  <c r="AV979" i="3"/>
  <c r="BD210" i="4"/>
  <c r="DO38" i="4"/>
  <c r="CC38" i="4"/>
  <c r="DO113" i="4"/>
  <c r="CC113" i="4"/>
  <c r="DM320" i="4"/>
  <c r="CA320" i="4"/>
  <c r="DM281" i="4"/>
  <c r="CA281" i="4"/>
  <c r="R153" i="4"/>
  <c r="DL113" i="4"/>
  <c r="BZ113" i="4"/>
  <c r="DL89" i="4"/>
  <c r="BZ89" i="4"/>
  <c r="DL44" i="4"/>
  <c r="BZ44" i="4"/>
  <c r="DL83" i="4"/>
  <c r="BZ83" i="4"/>
  <c r="DL56" i="4"/>
  <c r="BZ56" i="4"/>
  <c r="DL32" i="4"/>
  <c r="BZ32" i="4"/>
  <c r="DL152" i="4"/>
  <c r="BZ152" i="4"/>
  <c r="DN173" i="4"/>
  <c r="CB173" i="4"/>
  <c r="DN275" i="4"/>
  <c r="CB275" i="4"/>
  <c r="AZ327" i="4"/>
  <c r="Q327" i="4"/>
  <c r="P327" i="4"/>
  <c r="BX210" i="4"/>
  <c r="BX755" i="3"/>
  <c r="BY210" i="4"/>
  <c r="BY755" i="3"/>
  <c r="DL107" i="4"/>
  <c r="BZ107" i="4"/>
  <c r="DL185" i="4"/>
  <c r="BZ185" i="4"/>
  <c r="BH153" i="4"/>
  <c r="BJ327" i="4"/>
  <c r="BG327" i="4"/>
  <c r="DN119" i="4"/>
  <c r="CB119" i="4"/>
  <c r="DN128" i="4"/>
  <c r="CB128" i="4"/>
  <c r="DN242" i="4"/>
  <c r="CB242" i="4"/>
  <c r="DL308" i="4"/>
  <c r="BZ308" i="4"/>
  <c r="DL161" i="4"/>
  <c r="BZ161" i="4"/>
  <c r="DL62" i="4"/>
  <c r="BZ62" i="4"/>
  <c r="DL26" i="4"/>
  <c r="BZ26" i="4"/>
  <c r="DM173" i="4"/>
  <c r="CA173" i="4"/>
  <c r="DN107" i="4"/>
  <c r="CB107" i="4"/>
  <c r="DL236" i="4"/>
  <c r="BZ236" i="4"/>
  <c r="DO224" i="4"/>
  <c r="CC224" i="4"/>
  <c r="BY25" i="3"/>
  <c r="BW21" i="3"/>
  <c r="BW1021" i="3"/>
  <c r="BV21" i="3"/>
  <c r="BV1021" i="3"/>
  <c r="F1114" i="7"/>
  <c r="E1114" i="7"/>
  <c r="C1114" i="7"/>
  <c r="BW22" i="3"/>
  <c r="I110" i="7"/>
  <c r="C201" i="7"/>
  <c r="BW214" i="3"/>
  <c r="BY201" i="3"/>
  <c r="E201" i="7"/>
  <c r="BW201" i="3"/>
  <c r="BV200" i="3"/>
  <c r="BV924" i="3"/>
  <c r="DT22" i="2"/>
  <c r="C1039" i="7"/>
  <c r="DP67" i="3"/>
  <c r="DP80" i="3"/>
  <c r="DP85" i="3"/>
  <c r="AR5" i="2"/>
  <c r="I5" i="5"/>
  <c r="I5" i="6"/>
  <c r="L4" i="3"/>
  <c r="L4" i="5"/>
  <c r="H4" i="3"/>
  <c r="H4" i="6"/>
  <c r="H4" i="5"/>
  <c r="AM3" i="4"/>
  <c r="AM3" i="6"/>
  <c r="AM3" i="5"/>
  <c r="CT178" i="3"/>
  <c r="CP178" i="3"/>
  <c r="CK77" i="3"/>
  <c r="CD211" i="3"/>
  <c r="CR27" i="6"/>
  <c r="CK27" i="6"/>
  <c r="CM32" i="6"/>
  <c r="CP32" i="6"/>
  <c r="CL23" i="6"/>
  <c r="CG23" i="6"/>
  <c r="CE23" i="6"/>
  <c r="CH36" i="6"/>
  <c r="DC676" i="3"/>
  <c r="DD667" i="3"/>
  <c r="DA673" i="3"/>
  <c r="CU178" i="3"/>
  <c r="CR178" i="3"/>
  <c r="CQ123" i="3"/>
  <c r="CW178" i="3"/>
  <c r="CW320" i="4"/>
  <c r="CU279" i="4"/>
  <c r="CW235" i="4"/>
  <c r="DC189" i="4"/>
  <c r="CW150" i="4"/>
  <c r="DC104" i="4"/>
  <c r="DG58" i="4"/>
  <c r="DK10" i="4"/>
  <c r="CZ233" i="4"/>
  <c r="DF130" i="4"/>
  <c r="DD49" i="6"/>
  <c r="DA45" i="6"/>
  <c r="CY57" i="6"/>
  <c r="CP27" i="6"/>
  <c r="CJ27" i="6"/>
  <c r="CL27" i="6"/>
  <c r="CQ27" i="6"/>
  <c r="CS27" i="6"/>
  <c r="CJ36" i="6"/>
  <c r="CE32" i="6"/>
  <c r="CE36" i="6"/>
  <c r="CH32" i="6"/>
  <c r="CF23" i="6"/>
  <c r="CM23" i="6"/>
  <c r="CH23" i="6"/>
  <c r="CK36" i="6"/>
  <c r="CL36" i="6"/>
  <c r="DE676" i="3"/>
  <c r="CP676" i="3"/>
  <c r="CQ667" i="3"/>
  <c r="DF670" i="3"/>
  <c r="DC178" i="3"/>
  <c r="CZ178" i="3"/>
  <c r="DF178" i="3"/>
  <c r="CU312" i="4"/>
  <c r="CW287" i="4"/>
  <c r="DA266" i="4"/>
  <c r="CY246" i="4"/>
  <c r="CY224" i="4"/>
  <c r="DA200" i="4"/>
  <c r="DA181" i="4"/>
  <c r="DI157" i="4"/>
  <c r="DC137" i="4"/>
  <c r="DA115" i="4"/>
  <c r="DI91" i="4"/>
  <c r="DI71" i="4"/>
  <c r="CY52" i="4"/>
  <c r="DG22" i="4"/>
  <c r="DJ312" i="4"/>
  <c r="DH280" i="4"/>
  <c r="CZ242" i="4"/>
  <c r="DJ203" i="4"/>
  <c r="DB163" i="4"/>
  <c r="DF97" i="4"/>
  <c r="DH71" i="6"/>
  <c r="CX68" i="6"/>
  <c r="DD65" i="6"/>
  <c r="DH60" i="6"/>
  <c r="CV58" i="6"/>
  <c r="DF54" i="6"/>
  <c r="DJ50" i="6"/>
  <c r="CX48" i="6"/>
  <c r="CV44" i="6"/>
  <c r="DD38" i="6"/>
  <c r="CV32" i="6"/>
  <c r="DD27" i="6"/>
  <c r="CW21" i="6"/>
  <c r="DJ13" i="6"/>
  <c r="DC71" i="6"/>
  <c r="CY67" i="6"/>
  <c r="DA63" i="6"/>
  <c r="CW59" i="6"/>
  <c r="CU56" i="6"/>
  <c r="CU51" i="6"/>
  <c r="DK47" i="6"/>
  <c r="DE41" i="6"/>
  <c r="DG38" i="6"/>
  <c r="DC32" i="6"/>
  <c r="CW29" i="6"/>
  <c r="DD22" i="6"/>
  <c r="DG14" i="6"/>
  <c r="DG26" i="6"/>
  <c r="DI20" i="6"/>
  <c r="CZ13" i="6"/>
  <c r="DI18" i="6"/>
  <c r="CU31" i="6"/>
  <c r="DF38" i="6"/>
  <c r="DI51" i="6"/>
  <c r="CZ63" i="6"/>
  <c r="DB53" i="6"/>
  <c r="AV5" i="2"/>
  <c r="BM5" i="2"/>
  <c r="CD5" i="2"/>
  <c r="M5" i="4"/>
  <c r="AN5" i="2"/>
  <c r="E5" i="4"/>
  <c r="AQ3" i="6"/>
  <c r="AQ3" i="5"/>
  <c r="AQ3" i="4"/>
  <c r="Y3" i="5"/>
  <c r="Y3" i="4"/>
  <c r="U3" i="5"/>
  <c r="U3" i="6"/>
  <c r="U3" i="4"/>
  <c r="D3" i="6"/>
  <c r="D3" i="5"/>
  <c r="DC12" i="6"/>
  <c r="DC17" i="6"/>
  <c r="CU20" i="6"/>
  <c r="DC22" i="6"/>
  <c r="CX27" i="6"/>
  <c r="DC29" i="6"/>
  <c r="CY31" i="6"/>
  <c r="CW35" i="6"/>
  <c r="CY36" i="6"/>
  <c r="CU39" i="6"/>
  <c r="DE40" i="6"/>
  <c r="CX44" i="6"/>
  <c r="DE47" i="6"/>
  <c r="DA49" i="6"/>
  <c r="CZ50" i="6"/>
  <c r="DB51" i="6"/>
  <c r="CV54" i="6"/>
  <c r="DA56" i="6"/>
  <c r="CW58" i="6"/>
  <c r="CX60" i="6"/>
  <c r="DJ62" i="6"/>
  <c r="CV63" i="6"/>
  <c r="CV66" i="6"/>
  <c r="DB67" i="6"/>
  <c r="DD68" i="6"/>
  <c r="CW69" i="6"/>
  <c r="DD72" i="6"/>
  <c r="DJ71" i="6"/>
  <c r="DH68" i="6"/>
  <c r="DH66" i="6"/>
  <c r="DH63" i="6"/>
  <c r="DJ60" i="6"/>
  <c r="DF58" i="6"/>
  <c r="DJ56" i="6"/>
  <c r="DF53" i="6"/>
  <c r="DG50" i="6"/>
  <c r="DG48" i="6"/>
  <c r="DG45" i="6"/>
  <c r="DD41" i="6"/>
  <c r="DD39" i="6"/>
  <c r="DH36" i="6"/>
  <c r="DB35" i="6"/>
  <c r="DC31" i="6"/>
  <c r="DG29" i="6"/>
  <c r="DI26" i="6"/>
  <c r="DG22" i="6"/>
  <c r="DK20" i="6"/>
  <c r="DD17" i="6"/>
  <c r="DD12" i="6"/>
  <c r="CU5" i="6"/>
  <c r="DH11" i="6"/>
  <c r="DJ12" i="6"/>
  <c r="DH13" i="6"/>
  <c r="DJ14" i="6"/>
  <c r="DI17" i="6"/>
  <c r="DG18" i="6"/>
  <c r="DE20" i="6"/>
  <c r="DC21" i="6"/>
  <c r="DA22" i="6"/>
  <c r="CY23" i="6"/>
  <c r="CU26" i="6"/>
  <c r="DK26" i="6"/>
  <c r="CR23" i="6"/>
  <c r="DJ11" i="6"/>
  <c r="DF13" i="6"/>
  <c r="CY17" i="6"/>
  <c r="DD18" i="6"/>
  <c r="DE21" i="6"/>
  <c r="DD26" i="6"/>
  <c r="DF30" i="6"/>
  <c r="DB38" i="6"/>
  <c r="DK39" i="6"/>
  <c r="DG41" i="6"/>
  <c r="DB47" i="6"/>
  <c r="DK48" i="6"/>
  <c r="DE53" i="6"/>
  <c r="DC57" i="6"/>
  <c r="CW60" i="6"/>
  <c r="DI62" i="6"/>
  <c r="CU63" i="6"/>
  <c r="DF65" i="6"/>
  <c r="DK66" i="6"/>
  <c r="CV68" i="6"/>
  <c r="DF71" i="6"/>
  <c r="DC72" i="6"/>
  <c r="CZ18" i="6"/>
  <c r="DH29" i="6"/>
  <c r="DC36" i="6"/>
  <c r="DI40" i="6"/>
  <c r="CV48" i="6"/>
  <c r="DF51" i="6"/>
  <c r="DJ58" i="6"/>
  <c r="DC59" i="6"/>
  <c r="DG66" i="6"/>
  <c r="DB71" i="6"/>
  <c r="DF67" i="6"/>
  <c r="DB65" i="6"/>
  <c r="DB60" i="6"/>
  <c r="DH57" i="6"/>
  <c r="CZ54" i="6"/>
  <c r="CY50" i="6"/>
  <c r="DI47" i="6"/>
  <c r="DB44" i="6"/>
  <c r="CV39" i="6"/>
  <c r="DK31" i="6"/>
  <c r="CY29" i="6"/>
  <c r="DH23" i="6"/>
  <c r="CX21" i="6"/>
  <c r="DK14" i="6"/>
  <c r="CU11" i="6"/>
  <c r="DD11" i="6"/>
  <c r="CV13" i="6"/>
  <c r="DB14" i="6"/>
  <c r="DE17" i="6"/>
  <c r="DK18" i="6"/>
  <c r="CU21" i="6"/>
  <c r="CW22" i="6"/>
  <c r="DC23" i="6"/>
  <c r="DC26" i="6"/>
  <c r="DB11" i="6"/>
  <c r="DE12" i="6"/>
  <c r="DI13" i="6"/>
  <c r="CU17" i="6"/>
  <c r="CV18" i="6"/>
  <c r="DC20" i="6"/>
  <c r="DF21" i="6"/>
  <c r="CZ23" i="6"/>
  <c r="DA26" i="6"/>
  <c r="DC27" i="6"/>
  <c r="DA29" i="6"/>
  <c r="CY30" i="6"/>
  <c r="CW31" i="6"/>
  <c r="CU32" i="6"/>
  <c r="DK32" i="6"/>
  <c r="DG35" i="6"/>
  <c r="DE36" i="6"/>
  <c r="DC38" i="6"/>
  <c r="DA39" i="6"/>
  <c r="CY40" i="6"/>
  <c r="CW41" i="6"/>
  <c r="CU44" i="6"/>
  <c r="DK44" i="6"/>
  <c r="DI45" i="6"/>
  <c r="DG47" i="6"/>
  <c r="DE48" i="6"/>
  <c r="DC49" i="6"/>
  <c r="DA50" i="6"/>
  <c r="CY51" i="6"/>
  <c r="CU53" i="6"/>
  <c r="DK53" i="6"/>
  <c r="DI54" i="6"/>
  <c r="DG56" i="6"/>
  <c r="DE57" i="6"/>
  <c r="DC58" i="6"/>
  <c r="DA59" i="6"/>
  <c r="CY60" i="6"/>
  <c r="CU62" i="6"/>
  <c r="DK62" i="6"/>
  <c r="DI63" i="6"/>
  <c r="DG65" i="6"/>
  <c r="DE66" i="6"/>
  <c r="DC67" i="6"/>
  <c r="DA68" i="6"/>
  <c r="CY69" i="6"/>
  <c r="CU71" i="6"/>
  <c r="DK71" i="6"/>
  <c r="DI72" i="6"/>
  <c r="CV12" i="6"/>
  <c r="DE13" i="6"/>
  <c r="DH14" i="6"/>
  <c r="CW18" i="6"/>
  <c r="DD20" i="6"/>
  <c r="DH21" i="6"/>
  <c r="DK22" i="6"/>
  <c r="CW26" i="6"/>
  <c r="CZ27" i="6"/>
  <c r="DB29" i="6"/>
  <c r="CZ30" i="6"/>
  <c r="DB31" i="6"/>
  <c r="CZ32" i="6"/>
  <c r="CZ35" i="6"/>
  <c r="DB36" i="6"/>
  <c r="CZ38" i="6"/>
  <c r="DB39" i="6"/>
  <c r="CZ40" i="6"/>
  <c r="DB41" i="6"/>
  <c r="CZ44" i="6"/>
  <c r="DB45" i="6"/>
  <c r="CZ47" i="6"/>
  <c r="DB48" i="6"/>
  <c r="CZ49" i="6"/>
  <c r="DB50" i="6"/>
  <c r="CZ51" i="6"/>
  <c r="CZ53" i="6"/>
  <c r="DB54" i="6"/>
  <c r="CZ56" i="6"/>
  <c r="DB57" i="6"/>
  <c r="CZ58" i="6"/>
  <c r="DB59" i="6"/>
  <c r="CZ60" i="6"/>
  <c r="CZ62" i="6"/>
  <c r="DB63" i="6"/>
  <c r="CZ65" i="6"/>
  <c r="DB66" i="6"/>
  <c r="CZ67" i="6"/>
  <c r="DB68" i="6"/>
  <c r="CZ69" i="6"/>
  <c r="CZ71" i="6"/>
  <c r="DB72" i="6"/>
  <c r="DA13" i="6"/>
  <c r="DH22" i="6"/>
  <c r="CX23" i="6"/>
  <c r="DE32" i="6"/>
  <c r="DH39" i="6"/>
  <c r="DH45" i="6"/>
  <c r="DK54" i="6"/>
  <c r="DA58" i="6"/>
  <c r="CV59" i="6"/>
  <c r="CY66" i="6"/>
  <c r="DG68" i="6"/>
  <c r="DF69" i="6"/>
  <c r="DE71" i="6"/>
  <c r="CU14" i="6"/>
  <c r="DD21" i="6"/>
  <c r="DB30" i="6"/>
  <c r="DI35" i="6"/>
  <c r="DC41" i="6"/>
  <c r="DF56" i="6"/>
  <c r="DI60" i="6"/>
  <c r="DD63" i="6"/>
  <c r="CW65" i="6"/>
  <c r="CU72" i="6"/>
  <c r="DB69" i="6"/>
  <c r="DJ65" i="6"/>
  <c r="DH59" i="6"/>
  <c r="DB56" i="6"/>
  <c r="DA51" i="6"/>
  <c r="DA47" i="6"/>
  <c r="DJ40" i="6"/>
  <c r="CZ36" i="6"/>
  <c r="CX32" i="6"/>
  <c r="DJ27" i="6"/>
  <c r="CV22" i="6"/>
  <c r="CX18" i="6"/>
  <c r="DD45" i="6"/>
  <c r="DB12" i="6"/>
  <c r="CX14" i="6"/>
  <c r="CU18" i="6"/>
  <c r="DA20" i="6"/>
  <c r="DK21" i="6"/>
  <c r="DG23" i="6"/>
  <c r="DL4" i="6"/>
  <c r="DP4" i="6"/>
  <c r="CZ12" i="6"/>
  <c r="CV14" i="6"/>
  <c r="DF17" i="6"/>
  <c r="CX20" i="6"/>
  <c r="CY22" i="6"/>
  <c r="DJ23" i="6"/>
  <c r="CY27" i="6"/>
  <c r="DE29" i="6"/>
  <c r="DG30" i="6"/>
  <c r="DI31" i="6"/>
  <c r="CU35" i="6"/>
  <c r="CW36" i="6"/>
  <c r="CY38" i="6"/>
  <c r="DE39" i="6"/>
  <c r="DG40" i="6"/>
  <c r="DI41" i="6"/>
  <c r="CW45" i="6"/>
  <c r="CY47" i="6"/>
  <c r="DA48" i="6"/>
  <c r="DG49" i="6"/>
  <c r="DI50" i="6"/>
  <c r="DK51" i="6"/>
  <c r="CW54" i="6"/>
  <c r="CY56" i="6"/>
  <c r="DA57" i="6"/>
  <c r="DG58" i="6"/>
  <c r="DI59" i="6"/>
  <c r="DK60" i="6"/>
  <c r="CW63" i="6"/>
  <c r="CY65" i="6"/>
  <c r="DA66" i="6"/>
  <c r="DG67" i="6"/>
  <c r="DI68" i="6"/>
  <c r="DK69" i="6"/>
  <c r="CW72" i="6"/>
  <c r="DC11" i="6"/>
  <c r="CY13" i="6"/>
  <c r="CV17" i="6"/>
  <c r="DH18" i="6"/>
  <c r="DB21" i="6"/>
  <c r="CV23" i="6"/>
  <c r="DH26" i="6"/>
  <c r="CX29" i="6"/>
  <c r="DD30" i="6"/>
  <c r="DJ31" i="6"/>
  <c r="CV35" i="6"/>
  <c r="DF36" i="6"/>
  <c r="DH38" i="6"/>
  <c r="CV40" i="6"/>
  <c r="DF41" i="6"/>
  <c r="DH44" i="6"/>
  <c r="DH12" i="6"/>
  <c r="DB20" i="6"/>
  <c r="CZ31" i="6"/>
  <c r="DA32" i="6"/>
  <c r="CW38" i="6"/>
  <c r="DJ49" i="6"/>
  <c r="CW62" i="6"/>
  <c r="CU68" i="6"/>
  <c r="CZ72" i="6"/>
  <c r="CZ66" i="6"/>
  <c r="CZ59" i="6"/>
  <c r="CX53" i="6"/>
  <c r="CY48" i="6"/>
  <c r="DB40" i="6"/>
  <c r="DJ35" i="6"/>
  <c r="CW30" i="6"/>
  <c r="DI21" i="6"/>
  <c r="DB13" i="6"/>
  <c r="CX12" i="6"/>
  <c r="DF14" i="6"/>
  <c r="DC18" i="6"/>
  <c r="DG21" i="6"/>
  <c r="DK23" i="6"/>
  <c r="DG11" i="6"/>
  <c r="DC13" i="6"/>
  <c r="DK17" i="6"/>
  <c r="CV21" i="6"/>
  <c r="DE23" i="6"/>
  <c r="DG27" i="6"/>
  <c r="CU30" i="6"/>
  <c r="DE31" i="6"/>
  <c r="CY35" i="6"/>
  <c r="DI36" i="6"/>
  <c r="CW39" i="6"/>
  <c r="DK40" i="6"/>
  <c r="DC44" i="6"/>
  <c r="CU47" i="6"/>
  <c r="DI48" i="6"/>
  <c r="CW50" i="6"/>
  <c r="DG51" i="6"/>
  <c r="DA54" i="6"/>
  <c r="DK56" i="6"/>
  <c r="CY58" i="6"/>
  <c r="CU60" i="6"/>
  <c r="DC62" i="6"/>
  <c r="CU65" i="6"/>
  <c r="DI66" i="6"/>
  <c r="CW68" i="6"/>
  <c r="DG69" i="6"/>
  <c r="DA72" i="6"/>
  <c r="DA12" i="6"/>
  <c r="DC14" i="6"/>
  <c r="CY20" i="6"/>
  <c r="CZ22" i="6"/>
  <c r="DB26" i="6"/>
  <c r="DF29" i="6"/>
  <c r="CX31" i="6"/>
  <c r="DH32" i="6"/>
  <c r="DJ36" i="6"/>
  <c r="DF39" i="6"/>
  <c r="CX41" i="6"/>
  <c r="CX45" i="6"/>
  <c r="DD47" i="6"/>
  <c r="DJ48" i="6"/>
  <c r="CX50" i="6"/>
  <c r="DD51" i="6"/>
  <c r="DH53" i="6"/>
  <c r="CV56" i="6"/>
  <c r="DF57" i="6"/>
  <c r="DH58" i="6"/>
  <c r="CV60" i="6"/>
  <c r="DD62" i="6"/>
  <c r="DJ63" i="6"/>
  <c r="CX66" i="6"/>
  <c r="DD67" i="6"/>
  <c r="DJ68" i="6"/>
  <c r="CV71" i="6"/>
  <c r="DF72" i="6"/>
  <c r="DA11" i="6"/>
  <c r="CZ48" i="6"/>
  <c r="DC50" i="6"/>
  <c r="CY54" i="6"/>
  <c r="DG63" i="6"/>
  <c r="DE67" i="6"/>
  <c r="DE69" i="6"/>
  <c r="DH72" i="6"/>
  <c r="CX67" i="6"/>
  <c r="CX62" i="6"/>
  <c r="DH54" i="6"/>
  <c r="CW49" i="6"/>
  <c r="CV41" i="6"/>
  <c r="DE30" i="6"/>
  <c r="CW23" i="6"/>
  <c r="CZ14" i="6"/>
  <c r="CZ11" i="6"/>
  <c r="DD13" i="6"/>
  <c r="CY18" i="6"/>
  <c r="CY21" i="6"/>
  <c r="CU23" i="6"/>
  <c r="CW11" i="6"/>
  <c r="CX13" i="6"/>
  <c r="CZ17" i="6"/>
  <c r="DH20" i="6"/>
  <c r="DJ22" i="6"/>
  <c r="CU27" i="6"/>
  <c r="DI29" i="6"/>
  <c r="DA31" i="6"/>
  <c r="DG32" i="6"/>
  <c r="DA36" i="6"/>
  <c r="DK38" i="6"/>
  <c r="DC40" i="6"/>
  <c r="CY44" i="6"/>
  <c r="DE45" i="6"/>
  <c r="CW48" i="6"/>
  <c r="DK49" i="6"/>
  <c r="DC51" i="6"/>
  <c r="DG53" i="6"/>
  <c r="DC56" i="6"/>
  <c r="CU58" i="6"/>
  <c r="DE59" i="6"/>
  <c r="CY62" i="6"/>
  <c r="DE63" i="6"/>
  <c r="CW66" i="6"/>
  <c r="DK67" i="6"/>
  <c r="DC69" i="6"/>
  <c r="DG71" i="6"/>
  <c r="DI11" i="6"/>
  <c r="CW14" i="6"/>
  <c r="DB18" i="6"/>
  <c r="CU22" i="6"/>
  <c r="DF23" i="6"/>
  <c r="DH27" i="6"/>
  <c r="DH30" i="6"/>
  <c r="DD32" i="6"/>
  <c r="CX36" i="6"/>
  <c r="CX39" i="6"/>
  <c r="DH40" i="6"/>
  <c r="DD44" i="6"/>
  <c r="CV47" i="6"/>
  <c r="DF48" i="6"/>
  <c r="DH49" i="6"/>
  <c r="CV51" i="6"/>
  <c r="DD53" i="6"/>
  <c r="DJ54" i="6"/>
  <c r="CX57" i="6"/>
  <c r="DD58" i="6"/>
  <c r="DJ59" i="6"/>
  <c r="CV62" i="6"/>
  <c r="DF63" i="6"/>
  <c r="DH65" i="6"/>
  <c r="CV67" i="6"/>
  <c r="DF68" i="6"/>
  <c r="DH69" i="6"/>
  <c r="CX72" i="6"/>
  <c r="DH77" i="3"/>
  <c r="CA77" i="3"/>
  <c r="DI16" i="4"/>
  <c r="DB233" i="4"/>
  <c r="CZ239" i="4"/>
  <c r="DG256" i="4"/>
  <c r="DI289" i="4"/>
  <c r="DC245" i="4"/>
  <c r="DA134" i="4"/>
  <c r="DD38" i="4"/>
  <c r="DB60" i="4"/>
  <c r="DD88" i="4"/>
  <c r="CZ110" i="4"/>
  <c r="DB134" i="4"/>
  <c r="DD159" i="4"/>
  <c r="DJ175" i="4"/>
  <c r="DB191" i="4"/>
  <c r="CZ214" i="4"/>
  <c r="DF229" i="4"/>
  <c r="CX246" i="4"/>
  <c r="CV268" i="4"/>
  <c r="DF284" i="4"/>
  <c r="DH299" i="4"/>
  <c r="DJ322" i="4"/>
  <c r="CW19" i="4"/>
  <c r="DC34" i="4"/>
  <c r="DA49" i="4"/>
  <c r="DC60" i="4"/>
  <c r="DE74" i="4"/>
  <c r="CY87" i="4"/>
  <c r="CW98" i="4"/>
  <c r="CU109" i="4"/>
  <c r="DI124" i="4"/>
  <c r="DG134" i="4"/>
  <c r="DE145" i="4"/>
  <c r="DA161" i="4"/>
  <c r="CY172" i="4"/>
  <c r="CW183" i="4"/>
  <c r="DI195" i="4"/>
  <c r="DG206" i="4"/>
  <c r="DG220" i="4"/>
  <c r="DA233" i="4"/>
  <c r="DC244" i="4"/>
  <c r="CY257" i="4"/>
  <c r="DK269" i="4"/>
  <c r="DI280" i="4"/>
  <c r="DG291" i="4"/>
  <c r="DC307" i="4"/>
  <c r="DA318" i="4"/>
  <c r="CU275" i="4"/>
  <c r="CY157" i="4"/>
  <c r="CX242" i="4"/>
  <c r="DH14" i="4"/>
  <c r="DD55" i="4"/>
  <c r="CZ93" i="4"/>
  <c r="DJ125" i="4"/>
  <c r="CZ150" i="4"/>
  <c r="DD178" i="4"/>
  <c r="DB201" i="4"/>
  <c r="DH226" i="4"/>
  <c r="DF255" i="4"/>
  <c r="DF274" i="4"/>
  <c r="CV297" i="4"/>
  <c r="DD325" i="4"/>
  <c r="DC28" i="4"/>
  <c r="DI44" i="4"/>
  <c r="DA62" i="4"/>
  <c r="DK80" i="4"/>
  <c r="DA95" i="4"/>
  <c r="DE112" i="4"/>
  <c r="DA128" i="4"/>
  <c r="DI143" i="4"/>
  <c r="CW164" i="4"/>
  <c r="DE178" i="4"/>
  <c r="CY191" i="4"/>
  <c r="DC208" i="4"/>
  <c r="CU227" i="4"/>
  <c r="DC241" i="4"/>
  <c r="DI261" i="4"/>
  <c r="DC274" i="4"/>
  <c r="DK289" i="4"/>
  <c r="CY310" i="4"/>
  <c r="DG324" i="4"/>
  <c r="DG230" i="4"/>
  <c r="DB52" i="4"/>
  <c r="DF80" i="4"/>
  <c r="DJ113" i="4"/>
  <c r="DF146" i="4"/>
  <c r="DB172" i="4"/>
  <c r="DD197" i="4"/>
  <c r="DF220" i="4"/>
  <c r="CM27" i="6"/>
  <c r="CM36" i="6"/>
  <c r="CN23" i="6"/>
  <c r="CK23" i="6"/>
  <c r="DB173" i="4"/>
  <c r="CU298" i="4"/>
  <c r="DC255" i="4"/>
  <c r="CW216" i="4"/>
  <c r="DC170" i="4"/>
  <c r="DE126" i="4"/>
  <c r="DG82" i="4"/>
  <c r="CY40" i="4"/>
  <c r="DF293" i="4"/>
  <c r="DH261" i="4"/>
  <c r="DJ184" i="4"/>
  <c r="CZ71" i="4"/>
  <c r="DD69" i="6"/>
  <c r="DJ66" i="6"/>
  <c r="CX63" i="6"/>
  <c r="DF59" i="6"/>
  <c r="DH56" i="6"/>
  <c r="CV53" i="6"/>
  <c r="DJ45" i="6"/>
  <c r="DD40" i="6"/>
  <c r="DH35" i="6"/>
  <c r="CV30" i="6"/>
  <c r="DA23" i="6"/>
  <c r="DG17" i="6"/>
  <c r="CX11" i="6"/>
  <c r="CU69" i="6"/>
  <c r="DK65" i="6"/>
  <c r="DG60" i="6"/>
  <c r="DI57" i="6"/>
  <c r="DC53" i="6"/>
  <c r="CY49" i="6"/>
  <c r="CU40" i="6"/>
  <c r="DK35" i="6"/>
  <c r="DK30" i="6"/>
  <c r="DF26" i="6"/>
  <c r="DF18" i="6"/>
  <c r="DK12" i="6"/>
  <c r="DI22" i="6"/>
  <c r="DA17" i="6"/>
  <c r="CV11" i="6"/>
  <c r="CX26" i="6"/>
  <c r="CY45" i="6"/>
  <c r="CX58" i="6"/>
  <c r="DJ69" i="6"/>
  <c r="CW71" i="6"/>
  <c r="CY39" i="6"/>
  <c r="CH27" i="6"/>
  <c r="CF27" i="6"/>
  <c r="CD27" i="6"/>
  <c r="CI27" i="6"/>
  <c r="CO27" i="6"/>
  <c r="CN36" i="6"/>
  <c r="CI32" i="6"/>
  <c r="CI36" i="6"/>
  <c r="CL32" i="6"/>
  <c r="CJ23" i="6"/>
  <c r="CD23" i="6"/>
  <c r="CQ23" i="6"/>
  <c r="CP23" i="6"/>
  <c r="CS36" i="6"/>
  <c r="CT36" i="6"/>
  <c r="DF676" i="3"/>
  <c r="CT667" i="3"/>
  <c r="DC670" i="3"/>
  <c r="CY178" i="3"/>
  <c r="DD178" i="3"/>
  <c r="CS178" i="3"/>
  <c r="DB178" i="3"/>
  <c r="L3" i="4"/>
  <c r="DE316" i="4"/>
  <c r="CY296" i="4"/>
  <c r="DG272" i="4"/>
  <c r="DG253" i="4"/>
  <c r="DI228" i="4"/>
  <c r="DK203" i="4"/>
  <c r="DG187" i="4"/>
  <c r="DK165" i="4"/>
  <c r="CU142" i="4"/>
  <c r="CW117" i="4"/>
  <c r="DK99" i="4"/>
  <c r="CW79" i="4"/>
  <c r="CU54" i="4"/>
  <c r="DK30" i="4"/>
  <c r="DD316" i="4"/>
  <c r="CV287" i="4"/>
  <c r="CV259" i="4"/>
  <c r="DH216" i="4"/>
  <c r="DJ165" i="4"/>
  <c r="DH105" i="4"/>
  <c r="DJ42" i="4"/>
  <c r="DJ72" i="6"/>
  <c r="CV69" i="6"/>
  <c r="DF66" i="6"/>
  <c r="DH62" i="6"/>
  <c r="CX59" i="6"/>
  <c r="DD56" i="6"/>
  <c r="DH51" i="6"/>
  <c r="CV49" i="6"/>
  <c r="DF45" i="6"/>
  <c r="DJ39" i="6"/>
  <c r="DD35" i="6"/>
  <c r="DJ29" i="6"/>
  <c r="DF22" i="6"/>
  <c r="DB17" i="6"/>
  <c r="DE72" i="6"/>
  <c r="DE68" i="6"/>
  <c r="DC65" i="6"/>
  <c r="DC60" i="6"/>
  <c r="CW57" i="6"/>
  <c r="CY53" i="6"/>
  <c r="CU49" i="6"/>
  <c r="DG44" i="6"/>
  <c r="DI39" i="6"/>
  <c r="DC35" i="6"/>
  <c r="DC30" i="6"/>
  <c r="CV26" i="6"/>
  <c r="DA18" i="6"/>
  <c r="CU12" i="6"/>
  <c r="DE22" i="6"/>
  <c r="CW17" i="6"/>
  <c r="DF11" i="6"/>
  <c r="DB27" i="6"/>
  <c r="CX38" i="6"/>
  <c r="DE49" i="6"/>
  <c r="DF62" i="6"/>
  <c r="DE65" i="6"/>
  <c r="DA27" i="6"/>
  <c r="AW83" i="3"/>
  <c r="AM83" i="3"/>
  <c r="M83" i="3"/>
  <c r="T83" i="3"/>
  <c r="U83" i="3"/>
  <c r="V83" i="3"/>
  <c r="W83" i="3"/>
  <c r="Y83" i="3"/>
  <c r="DH83" i="3"/>
  <c r="CA83" i="3"/>
  <c r="K4" i="4"/>
  <c r="AL3" i="4"/>
  <c r="U4" i="6"/>
  <c r="U4" i="5"/>
  <c r="BX138" i="3"/>
  <c r="CL17" i="6"/>
  <c r="CH81" i="5"/>
  <c r="C4" i="6"/>
  <c r="W3" i="6"/>
  <c r="C4" i="5"/>
  <c r="W3" i="5"/>
  <c r="F4" i="4"/>
  <c r="AP3" i="4"/>
  <c r="CS10" i="5"/>
  <c r="CO10" i="5"/>
  <c r="CK10" i="5"/>
  <c r="CG10" i="5"/>
  <c r="CE11" i="5"/>
  <c r="CI11" i="5"/>
  <c r="CM11" i="5"/>
  <c r="CQ11" i="5"/>
  <c r="CD12" i="5"/>
  <c r="CH12" i="5"/>
  <c r="CL12" i="5"/>
  <c r="CP12" i="5"/>
  <c r="CT12" i="5"/>
  <c r="CG13" i="5"/>
  <c r="CK13" i="5"/>
  <c r="CO13" i="5"/>
  <c r="CS13" i="5"/>
  <c r="CD15" i="5"/>
  <c r="CH15" i="5"/>
  <c r="CL15" i="5"/>
  <c r="CP15" i="5"/>
  <c r="CT15" i="5"/>
  <c r="CG17" i="5"/>
  <c r="CK17" i="5"/>
  <c r="CO17" i="5"/>
  <c r="CS17" i="5"/>
  <c r="CF18" i="5"/>
  <c r="CJ18" i="5"/>
  <c r="CN18" i="5"/>
  <c r="CR18" i="5"/>
  <c r="CE19" i="5"/>
  <c r="CI19" i="5"/>
  <c r="CM19" i="5"/>
  <c r="CQ19" i="5"/>
  <c r="CD20" i="5"/>
  <c r="CH20" i="5"/>
  <c r="CL20" i="5"/>
  <c r="CP20" i="5"/>
  <c r="CT20" i="5"/>
  <c r="CF22" i="5"/>
  <c r="CJ22" i="5"/>
  <c r="CN22" i="5"/>
  <c r="CR22" i="5"/>
  <c r="CE24" i="5"/>
  <c r="CI24" i="5"/>
  <c r="CM24" i="5"/>
  <c r="CQ24" i="5"/>
  <c r="CD25" i="5"/>
  <c r="CH25" i="5"/>
  <c r="CL25" i="5"/>
  <c r="CP25" i="5"/>
  <c r="CT25" i="5"/>
  <c r="CH26" i="5"/>
  <c r="CP26" i="5"/>
  <c r="CG27" i="5"/>
  <c r="CO27" i="5"/>
  <c r="CE29" i="5"/>
  <c r="CN29" i="5"/>
  <c r="CH31" i="5"/>
  <c r="CR31" i="5"/>
  <c r="CL32" i="5"/>
  <c r="CF33" i="5"/>
  <c r="CP33" i="5"/>
  <c r="CJ34" i="5"/>
  <c r="CD36" i="5"/>
  <c r="CN36" i="5"/>
  <c r="CH38" i="5"/>
  <c r="CS38" i="5"/>
  <c r="CL39" i="5"/>
  <c r="CF40" i="5"/>
  <c r="CQ40" i="5"/>
  <c r="CJ41" i="5"/>
  <c r="CD43" i="5"/>
  <c r="CR43" i="5"/>
  <c r="CI49" i="5"/>
  <c r="CI50" i="5"/>
  <c r="CD51" i="5"/>
  <c r="CR52" i="5"/>
  <c r="CH56" i="5"/>
  <c r="CO58" i="5"/>
  <c r="CG61" i="5"/>
  <c r="CP63" i="5"/>
  <c r="CM65" i="5"/>
  <c r="CF68" i="5"/>
  <c r="CP70" i="5"/>
  <c r="CL72" i="5"/>
  <c r="CD75" i="5"/>
  <c r="CN77" i="5"/>
  <c r="CJ79" i="5"/>
  <c r="AV83" i="3"/>
  <c r="AT83" i="3"/>
  <c r="AR83" i="3"/>
  <c r="AP83" i="3"/>
  <c r="AN83" i="3"/>
  <c r="AL83" i="3"/>
  <c r="AO83" i="3"/>
  <c r="AU83" i="3"/>
  <c r="DI83" i="3"/>
  <c r="CB83" i="3"/>
  <c r="L83" i="3"/>
  <c r="J83" i="3"/>
  <c r="H83" i="3"/>
  <c r="F83" i="3"/>
  <c r="D83" i="3"/>
  <c r="CM83" i="3"/>
  <c r="B83" i="3"/>
  <c r="V138" i="3"/>
  <c r="AD166" i="3"/>
  <c r="E1016" i="7"/>
  <c r="M96" i="3"/>
  <c r="M110" i="3"/>
  <c r="H667" i="3"/>
  <c r="H889" i="3"/>
  <c r="F4" i="6"/>
  <c r="L5" i="4"/>
  <c r="G4" i="4"/>
  <c r="M138" i="3"/>
  <c r="AU110" i="3"/>
  <c r="CI82" i="5"/>
  <c r="CO80" i="5"/>
  <c r="CQ79" i="5"/>
  <c r="CR78" i="5"/>
  <c r="CF78" i="5"/>
  <c r="CH77" i="5"/>
  <c r="CI75" i="5"/>
  <c r="CQ73" i="5"/>
  <c r="CS72" i="5"/>
  <c r="CT71" i="5"/>
  <c r="CH71" i="5"/>
  <c r="CJ70" i="5"/>
  <c r="CK68" i="5"/>
  <c r="CQ66" i="5"/>
  <c r="CT65" i="5"/>
  <c r="CD65" i="5"/>
  <c r="CI64" i="5"/>
  <c r="CK63" i="5"/>
  <c r="CL61" i="5"/>
  <c r="CS59" i="5"/>
  <c r="CE59" i="5"/>
  <c r="CF58" i="5"/>
  <c r="CN56" i="5"/>
  <c r="CS54" i="5"/>
  <c r="CQ53" i="5"/>
  <c r="CH52" i="5"/>
  <c r="CM51" i="5"/>
  <c r="CS49" i="5"/>
  <c r="CM49" i="5"/>
  <c r="CF49" i="5"/>
  <c r="CP43" i="5"/>
  <c r="CI43" i="5"/>
  <c r="CR42" i="5"/>
  <c r="CO41" i="5"/>
  <c r="CI41" i="5"/>
  <c r="CD41" i="5"/>
  <c r="CO40" i="5"/>
  <c r="CJ40" i="5"/>
  <c r="CE40" i="5"/>
  <c r="CP39" i="5"/>
  <c r="CK39" i="5"/>
  <c r="CF39" i="5"/>
  <c r="CQ38" i="5"/>
  <c r="CL38" i="5"/>
  <c r="CG38" i="5"/>
  <c r="CR36" i="5"/>
  <c r="CM36" i="5"/>
  <c r="CH36" i="5"/>
  <c r="CS34" i="5"/>
  <c r="CN34" i="5"/>
  <c r="CI34" i="5"/>
  <c r="CT33" i="5"/>
  <c r="CO33" i="5"/>
  <c r="CJ33" i="5"/>
  <c r="CD33" i="5"/>
  <c r="CP32" i="5"/>
  <c r="CK32" i="5"/>
  <c r="CE32" i="5"/>
  <c r="CQ31" i="5"/>
  <c r="CL31" i="5"/>
  <c r="CF31" i="5"/>
  <c r="CR29" i="5"/>
  <c r="CM29" i="5"/>
  <c r="CH29" i="5"/>
  <c r="CD29" i="5"/>
  <c r="CR27" i="5"/>
  <c r="CN27" i="5"/>
  <c r="CJ27" i="5"/>
  <c r="CF27" i="5"/>
  <c r="CS26" i="5"/>
  <c r="CO26" i="5"/>
  <c r="CK26" i="5"/>
  <c r="CG26" i="5"/>
  <c r="CS82" i="5"/>
  <c r="CG82" i="5"/>
  <c r="CK80" i="5"/>
  <c r="CL79" i="5"/>
  <c r="CQ78" i="5"/>
  <c r="CS77" i="5"/>
  <c r="CT75" i="5"/>
  <c r="CH75" i="5"/>
  <c r="CM73" i="5"/>
  <c r="CN72" i="5"/>
  <c r="CS71" i="5"/>
  <c r="CD71" i="5"/>
  <c r="CE70" i="5"/>
  <c r="CJ68" i="5"/>
  <c r="CM66" i="5"/>
  <c r="CN65" i="5"/>
  <c r="CS64" i="5"/>
  <c r="CE64" i="5"/>
  <c r="CF63" i="5"/>
  <c r="CK61" i="5"/>
  <c r="CO59" i="5"/>
  <c r="CP58" i="5"/>
  <c r="CD58" i="5"/>
  <c r="CM56" i="5"/>
  <c r="CN54" i="5"/>
  <c r="CS52" i="5"/>
  <c r="CG52" i="5"/>
  <c r="CH51" i="5"/>
  <c r="CR49" i="5"/>
  <c r="CK49" i="5"/>
  <c r="CN43" i="5"/>
  <c r="CH43" i="5"/>
  <c r="CT41" i="5"/>
  <c r="CN41" i="5"/>
  <c r="CH41" i="5"/>
  <c r="CS40" i="5"/>
  <c r="CN40" i="5"/>
  <c r="CI40" i="5"/>
  <c r="CT39" i="5"/>
  <c r="CO39" i="5"/>
  <c r="CJ39" i="5"/>
  <c r="CD39" i="5"/>
  <c r="CP38" i="5"/>
  <c r="CK38" i="5"/>
  <c r="CE38" i="5"/>
  <c r="CQ36" i="5"/>
  <c r="CL36" i="5"/>
  <c r="CF36" i="5"/>
  <c r="CR34" i="5"/>
  <c r="CM34" i="5"/>
  <c r="CG34" i="5"/>
  <c r="CS33" i="5"/>
  <c r="CN33" i="5"/>
  <c r="CH33" i="5"/>
  <c r="CT32" i="5"/>
  <c r="CO32" i="5"/>
  <c r="CI32" i="5"/>
  <c r="CD32" i="5"/>
  <c r="CP31" i="5"/>
  <c r="CJ31" i="5"/>
  <c r="CE31" i="5"/>
  <c r="CQ29" i="5"/>
  <c r="CK29" i="5"/>
  <c r="CG29" i="5"/>
  <c r="CI28" i="5"/>
  <c r="CQ27" i="5"/>
  <c r="CM27" i="5"/>
  <c r="CI27" i="5"/>
  <c r="CE27" i="5"/>
  <c r="CR26" i="5"/>
  <c r="CN26" i="5"/>
  <c r="CJ26" i="5"/>
  <c r="CQ28" i="5"/>
  <c r="CQ42" i="5"/>
  <c r="CT14" i="5"/>
  <c r="CM71" i="6"/>
  <c r="K83" i="3"/>
  <c r="I83" i="3"/>
  <c r="E83" i="3"/>
  <c r="AR138" i="3"/>
  <c r="AW166" i="3"/>
  <c r="CU5" i="5"/>
  <c r="F190" i="7"/>
  <c r="DG72" i="6"/>
  <c r="CV72" i="6"/>
  <c r="DI71" i="6"/>
  <c r="CX71" i="6"/>
  <c r="DI69" i="6"/>
  <c r="CX69" i="6"/>
  <c r="DK68" i="6"/>
  <c r="CY68" i="6"/>
  <c r="DI67" i="6"/>
  <c r="CW67" i="6"/>
  <c r="DC66" i="6"/>
  <c r="DI65" i="6"/>
  <c r="CX65" i="6"/>
  <c r="DK63" i="6"/>
  <c r="CY63" i="6"/>
  <c r="DB62" i="6"/>
  <c r="DA60" i="6"/>
  <c r="DD59" i="6"/>
  <c r="DE58" i="6"/>
  <c r="DD57" i="6"/>
  <c r="DI56" i="6"/>
  <c r="CW56" i="6"/>
  <c r="DD54" i="6"/>
  <c r="DI53" i="6"/>
  <c r="DJ51" i="6"/>
  <c r="CW51" i="6"/>
  <c r="DH50" i="6"/>
  <c r="DB49" i="6"/>
  <c r="DD48" i="6"/>
  <c r="DF47" i="6"/>
  <c r="DK45" i="6"/>
  <c r="DF44" i="6"/>
  <c r="DH41" i="6"/>
  <c r="CU41" i="6"/>
  <c r="CX40" i="6"/>
  <c r="CZ39" i="6"/>
  <c r="DE38" i="6"/>
  <c r="DG36" i="6"/>
  <c r="CX35" i="6"/>
  <c r="DI32" i="6"/>
  <c r="DG31" i="6"/>
  <c r="DI30" i="6"/>
  <c r="DK29" i="6"/>
  <c r="CV29" i="6"/>
  <c r="DE27" i="6"/>
  <c r="DE26" i="6"/>
  <c r="DD23" i="6"/>
  <c r="DJ21" i="6"/>
  <c r="DF20" i="6"/>
  <c r="DJ18" i="6"/>
  <c r="DH17" i="6"/>
  <c r="DE14" i="6"/>
  <c r="DK13" i="6"/>
  <c r="DI12" i="6"/>
  <c r="DK11" i="6"/>
  <c r="B5" i="6"/>
  <c r="B5" i="4"/>
  <c r="V3" i="4"/>
  <c r="AM201" i="3"/>
  <c r="I201" i="3"/>
  <c r="CV45" i="6"/>
  <c r="L104" i="3"/>
  <c r="CQ32" i="6"/>
  <c r="G5" i="3"/>
  <c r="G5" i="4"/>
  <c r="J4" i="3"/>
  <c r="J4" i="4"/>
  <c r="AS3" i="4"/>
  <c r="AS3" i="5"/>
  <c r="J3" i="4"/>
  <c r="J3" i="6"/>
  <c r="B3" i="4"/>
  <c r="B3" i="5"/>
  <c r="F5" i="5"/>
  <c r="F5" i="4"/>
  <c r="AV4" i="2"/>
  <c r="AE4" i="4"/>
  <c r="M4" i="5"/>
  <c r="AR4" i="2"/>
  <c r="I4" i="4"/>
  <c r="AN3" i="5"/>
  <c r="AN3" i="4"/>
  <c r="AD3" i="5"/>
  <c r="AD3" i="4"/>
  <c r="M3" i="4"/>
  <c r="M3" i="6"/>
  <c r="CW22" i="4"/>
  <c r="CX50" i="4"/>
  <c r="DA58" i="4"/>
  <c r="DI139" i="4"/>
  <c r="DE296" i="4"/>
  <c r="DF304" i="4"/>
  <c r="DJ320" i="4"/>
  <c r="DF325" i="4"/>
  <c r="DK133" i="4"/>
  <c r="CK31" i="6"/>
  <c r="DE11" i="6"/>
  <c r="CY12" i="6"/>
  <c r="CU13" i="6"/>
  <c r="DG13" i="6"/>
  <c r="CY14" i="6"/>
  <c r="CX17" i="6"/>
  <c r="DJ17" i="6"/>
  <c r="DE18" i="6"/>
  <c r="CV20" i="6"/>
  <c r="CZ21" i="6"/>
  <c r="CX22" i="6"/>
  <c r="DB23" i="6"/>
  <c r="CZ26" i="6"/>
  <c r="CW27" i="6"/>
  <c r="DF27" i="6"/>
  <c r="CU29" i="6"/>
  <c r="DD29" i="6"/>
  <c r="DA30" i="6"/>
  <c r="DJ30" i="6"/>
  <c r="DD31" i="6"/>
  <c r="DB32" i="6"/>
  <c r="DE35" i="6"/>
  <c r="CU36" i="6"/>
  <c r="DD36" i="6"/>
  <c r="DA38" i="6"/>
  <c r="DJ38" i="6"/>
  <c r="DC39" i="6"/>
  <c r="CW40" i="6"/>
  <c r="DF40" i="6"/>
  <c r="CZ41" i="6"/>
  <c r="DK41" i="6"/>
  <c r="DE44" i="6"/>
  <c r="DC45" i="6"/>
  <c r="CX47" i="6"/>
  <c r="DJ47" i="6"/>
  <c r="DC48" i="6"/>
  <c r="CX49" i="6"/>
  <c r="DI49" i="6"/>
  <c r="CU50" i="6"/>
  <c r="DD50" i="6"/>
  <c r="DE51" i="6"/>
  <c r="DA53" i="6"/>
  <c r="DJ53" i="6"/>
  <c r="DC54" i="6"/>
  <c r="DE56" i="6"/>
  <c r="CV57" i="6"/>
  <c r="DG57" i="6"/>
  <c r="DB58" i="6"/>
  <c r="CY59" i="6"/>
  <c r="DK59" i="6"/>
  <c r="DE60" i="6"/>
  <c r="DA62" i="6"/>
  <c r="CL20" i="6"/>
  <c r="CP274" i="4"/>
  <c r="CI69" i="3"/>
  <c r="CF69" i="3"/>
  <c r="CE69" i="3"/>
  <c r="DB123" i="3"/>
  <c r="BY189" i="3"/>
  <c r="BY921" i="3"/>
  <c r="BY828" i="3"/>
  <c r="CU65" i="2"/>
  <c r="AM4" i="4"/>
  <c r="DK322" i="4"/>
  <c r="DI313" i="4"/>
  <c r="DG305" i="4"/>
  <c r="DC293" i="4"/>
  <c r="DA285" i="4"/>
  <c r="CY277" i="4"/>
  <c r="CW268" i="4"/>
  <c r="CU260" i="4"/>
  <c r="CU248" i="4"/>
  <c r="DG239" i="4"/>
  <c r="DE230" i="4"/>
  <c r="DC222" i="4"/>
  <c r="DA214" i="4"/>
  <c r="CW202" i="4"/>
  <c r="CU194" i="4"/>
  <c r="DK184" i="4"/>
  <c r="DI176" i="4"/>
  <c r="DG167" i="4"/>
  <c r="DE159" i="4"/>
  <c r="DA148" i="4"/>
  <c r="CY139" i="4"/>
  <c r="CW131" i="4"/>
  <c r="DK118" i="4"/>
  <c r="DI110" i="4"/>
  <c r="DG101" i="4"/>
  <c r="DE93" i="4"/>
  <c r="DC85" i="4"/>
  <c r="DA76" i="4"/>
  <c r="CY68" i="4"/>
  <c r="DI55" i="4"/>
  <c r="DE47" i="4"/>
  <c r="DG36" i="4"/>
  <c r="CW25" i="4"/>
  <c r="DA13" i="4"/>
  <c r="CX319" i="4"/>
  <c r="DD306" i="4"/>
  <c r="DH290" i="4"/>
  <c r="CV278" i="4"/>
  <c r="DF265" i="4"/>
  <c r="DJ248" i="4"/>
  <c r="DH235" i="4"/>
  <c r="CZ223" i="4"/>
  <c r="DD207" i="4"/>
  <c r="DJ194" i="4"/>
  <c r="DB182" i="4"/>
  <c r="DD169" i="4"/>
  <c r="DH152" i="4"/>
  <c r="DD138" i="4"/>
  <c r="DF118" i="4"/>
  <c r="DB101" i="4"/>
  <c r="DH83" i="4"/>
  <c r="DH67" i="4"/>
  <c r="DD47" i="4"/>
  <c r="DH23" i="4"/>
  <c r="H190" i="7"/>
  <c r="DK72" i="6"/>
  <c r="CY72" i="6"/>
  <c r="DA71" i="6"/>
  <c r="DA69" i="6"/>
  <c r="DC68" i="6"/>
  <c r="DJ67" i="6"/>
  <c r="DA67" i="6"/>
  <c r="DD66" i="6"/>
  <c r="CU66" i="6"/>
  <c r="DA65" i="6"/>
  <c r="DC63" i="6"/>
  <c r="DE62" i="6"/>
  <c r="DF60" i="6"/>
  <c r="DG59" i="6"/>
  <c r="CU59" i="6"/>
  <c r="DI58" i="6"/>
  <c r="DK57" i="6"/>
  <c r="CU57" i="6"/>
  <c r="CX56" i="6"/>
  <c r="DG54" i="6"/>
  <c r="CU54" i="6"/>
  <c r="CW53" i="6"/>
  <c r="CX51" i="6"/>
  <c r="DK50" i="6"/>
  <c r="CV50" i="6"/>
  <c r="DF49" i="6"/>
  <c r="DH48" i="6"/>
  <c r="CU48" i="6"/>
  <c r="CW47" i="6"/>
  <c r="CU45" i="6"/>
  <c r="DI44" i="6"/>
  <c r="CW44" i="6"/>
  <c r="CY41" i="6"/>
  <c r="DA40" i="6"/>
  <c r="DG39" i="6"/>
  <c r="DI38" i="6"/>
  <c r="DK36" i="6"/>
  <c r="CV36" i="6"/>
  <c r="DA35" i="6"/>
  <c r="DJ32" i="6"/>
  <c r="CW32" i="6"/>
  <c r="DH31" i="6"/>
  <c r="CV31" i="6"/>
  <c r="CX30" i="6"/>
  <c r="CZ29" i="6"/>
  <c r="DI27" i="6"/>
  <c r="DJ26" i="6"/>
  <c r="DI23" i="6"/>
  <c r="DB22" i="6"/>
  <c r="DG20" i="6"/>
  <c r="DI14" i="6"/>
  <c r="CW13" i="6"/>
  <c r="CW12" i="6"/>
  <c r="CY11" i="6"/>
  <c r="F5" i="6"/>
  <c r="I4" i="6"/>
  <c r="V3" i="5"/>
  <c r="M4" i="4"/>
  <c r="DH664" i="3"/>
  <c r="CA664" i="3"/>
  <c r="E201" i="3"/>
  <c r="CR36" i="6"/>
  <c r="DI77" i="3"/>
  <c r="CB77" i="3"/>
  <c r="CF77" i="3"/>
  <c r="CN77" i="3"/>
  <c r="C83" i="3"/>
  <c r="CT132" i="3"/>
  <c r="V201" i="3"/>
  <c r="AL111" i="3"/>
  <c r="AL118" i="3"/>
  <c r="CE4" i="6"/>
  <c r="U110" i="3"/>
  <c r="BW110" i="3"/>
  <c r="DG132" i="3"/>
  <c r="BZ132" i="3"/>
  <c r="CI62" i="6"/>
  <c r="DB57" i="2"/>
  <c r="DA41" i="2"/>
  <c r="F201" i="7"/>
  <c r="CY316" i="4"/>
  <c r="DE310" i="4"/>
  <c r="DJ299" i="4"/>
  <c r="CW284" i="4"/>
  <c r="CW265" i="4"/>
  <c r="DB216" i="4"/>
  <c r="DC205" i="4"/>
  <c r="DI184" i="4"/>
  <c r="DJ148" i="4"/>
  <c r="DG77" i="3"/>
  <c r="BZ77" i="3"/>
  <c r="CE663" i="3"/>
  <c r="CG497" i="3"/>
  <c r="CD479" i="3"/>
  <c r="CL470" i="3"/>
  <c r="CJ468" i="3"/>
  <c r="CK461" i="3"/>
  <c r="CH459" i="3"/>
  <c r="CF452" i="3"/>
  <c r="CG450" i="3"/>
  <c r="CG108" i="3"/>
  <c r="CE106" i="3"/>
  <c r="CN103" i="3"/>
  <c r="CL102" i="3"/>
  <c r="CJ101" i="3"/>
  <c r="CJ100" i="3"/>
  <c r="CK98" i="3"/>
  <c r="CM97" i="3"/>
  <c r="CN95" i="3"/>
  <c r="CO94" i="3"/>
  <c r="CE94" i="3"/>
  <c r="CN179" i="3"/>
  <c r="CN182" i="3"/>
  <c r="CN196" i="3"/>
  <c r="CD196" i="3"/>
  <c r="CE195" i="3"/>
  <c r="CF193" i="3"/>
  <c r="CH192" i="3"/>
  <c r="CI191" i="3"/>
  <c r="CJ212" i="3"/>
  <c r="CL209" i="3"/>
  <c r="CM208" i="3"/>
  <c r="CN206" i="3"/>
  <c r="CD206" i="3"/>
  <c r="CI225" i="3"/>
  <c r="CJ224" i="3"/>
  <c r="CK222" i="3"/>
  <c r="CM221" i="3"/>
  <c r="CN219" i="3"/>
  <c r="CO218" i="3"/>
  <c r="CE218" i="3"/>
  <c r="CF216" i="3"/>
  <c r="CG215" i="3"/>
  <c r="CI229" i="3"/>
  <c r="CJ232" i="3"/>
  <c r="CL228" i="3"/>
  <c r="CM231" i="3"/>
  <c r="CN242" i="3"/>
  <c r="CN240" i="3"/>
  <c r="CL239" i="3"/>
  <c r="CJ237" i="3"/>
  <c r="CK235" i="3"/>
  <c r="CE235" i="3"/>
  <c r="CI234" i="3"/>
  <c r="CN249" i="3"/>
  <c r="CG249" i="3"/>
  <c r="CK247" i="3"/>
  <c r="CE247" i="3"/>
  <c r="CJ246" i="3"/>
  <c r="CN244" i="3"/>
  <c r="CG244" i="3"/>
  <c r="CM256" i="3"/>
  <c r="CE256" i="3"/>
  <c r="CJ254" i="3"/>
  <c r="CO253" i="3"/>
  <c r="CG253" i="3"/>
  <c r="CM251" i="3"/>
  <c r="CF251" i="3"/>
  <c r="CL263" i="3"/>
  <c r="CG263" i="3"/>
  <c r="CF688" i="3"/>
  <c r="CH509" i="3"/>
  <c r="CL486" i="3"/>
  <c r="CJ474" i="3"/>
  <c r="CG469" i="3"/>
  <c r="CH465" i="3"/>
  <c r="CF460" i="3"/>
  <c r="CD456" i="3"/>
  <c r="CO450" i="3"/>
  <c r="CL108" i="3"/>
  <c r="CF106" i="3"/>
  <c r="CD105" i="3"/>
  <c r="CN102" i="3"/>
  <c r="CL101" i="3"/>
  <c r="CK100" i="3"/>
  <c r="CM98" i="3"/>
  <c r="CN97" i="3"/>
  <c r="CO95" i="3"/>
  <c r="CE95" i="3"/>
  <c r="CF94" i="3"/>
  <c r="CO179" i="3"/>
  <c r="CL645" i="3"/>
  <c r="CH478" i="3"/>
  <c r="CH468" i="3"/>
  <c r="CG459" i="3"/>
  <c r="CN446" i="3"/>
  <c r="CN109" i="3"/>
  <c r="CL105" i="3"/>
  <c r="CF102" i="3"/>
  <c r="CF100" i="3"/>
  <c r="CI97" i="3"/>
  <c r="CK94" i="3"/>
  <c r="CJ179" i="3"/>
  <c r="CI182" i="3"/>
  <c r="CD199" i="3"/>
  <c r="CL195" i="3"/>
  <c r="CL193" i="3"/>
  <c r="CI192" i="3"/>
  <c r="CE191" i="3"/>
  <c r="CE212" i="3"/>
  <c r="CN208" i="3"/>
  <c r="CJ206" i="3"/>
  <c r="CN225" i="3"/>
  <c r="CN224" i="3"/>
  <c r="CJ222" i="3"/>
  <c r="CG221" i="3"/>
  <c r="CG219" i="3"/>
  <c r="CO216" i="3"/>
  <c r="CM215" i="3"/>
  <c r="CM229" i="3"/>
  <c r="CI232" i="3"/>
  <c r="CG228" i="3"/>
  <c r="CF231" i="3"/>
  <c r="CM240" i="3"/>
  <c r="CO237" i="3"/>
  <c r="CO235" i="3"/>
  <c r="CN234" i="3"/>
  <c r="CF234" i="3"/>
  <c r="CI249" i="3"/>
  <c r="CJ247" i="3"/>
  <c r="CM246" i="3"/>
  <c r="CE246" i="3"/>
  <c r="CF244" i="3"/>
  <c r="CI256" i="3"/>
  <c r="CK254" i="3"/>
  <c r="CM253" i="3"/>
  <c r="CE253" i="3"/>
  <c r="CG251" i="3"/>
  <c r="CK263" i="3"/>
  <c r="CD263" i="3"/>
  <c r="CK261" i="3"/>
  <c r="CF261" i="3"/>
  <c r="CL260" i="3"/>
  <c r="CG260" i="3"/>
  <c r="CN258" i="3"/>
  <c r="CH258" i="3"/>
  <c r="CO270" i="3"/>
  <c r="CJ270" i="3"/>
  <c r="CD270" i="3"/>
  <c r="CG269" i="3"/>
  <c r="CL268" i="3"/>
  <c r="CF268" i="3"/>
  <c r="CM267" i="3"/>
  <c r="CH267" i="3"/>
  <c r="CN265" i="3"/>
  <c r="CI265" i="3"/>
  <c r="CD265" i="3"/>
  <c r="CJ277" i="3"/>
  <c r="CE277" i="3"/>
  <c r="CO275" i="3"/>
  <c r="CI275" i="3"/>
  <c r="CD275" i="3"/>
  <c r="CK274" i="3"/>
  <c r="CE274" i="3"/>
  <c r="CL272" i="3"/>
  <c r="CG272" i="3"/>
  <c r="CM284" i="3"/>
  <c r="CH284" i="3"/>
  <c r="CO283" i="3"/>
  <c r="CO282" i="3"/>
  <c r="CJ282" i="3"/>
  <c r="CF282" i="3"/>
  <c r="CE634" i="3"/>
  <c r="CN619" i="3"/>
  <c r="CF513" i="3"/>
  <c r="CJ470" i="3"/>
  <c r="CH460" i="3"/>
  <c r="CD446" i="3"/>
  <c r="CM106" i="3"/>
  <c r="CH103" i="3"/>
  <c r="CE100" i="3"/>
  <c r="CJ95" i="3"/>
  <c r="CE182" i="3"/>
  <c r="CN199" i="3"/>
  <c r="CI196" i="3"/>
  <c r="CM193" i="3"/>
  <c r="CD192" i="3"/>
  <c r="CL212" i="3"/>
  <c r="CF209" i="3"/>
  <c r="CI206" i="3"/>
  <c r="CG225" i="3"/>
  <c r="CO222" i="3"/>
  <c r="CF221" i="3"/>
  <c r="CJ218" i="3"/>
  <c r="CE216" i="3"/>
  <c r="CG229" i="3"/>
  <c r="CD228" i="3"/>
  <c r="CG231" i="3"/>
  <c r="CH240" i="3"/>
  <c r="CI237" i="3"/>
  <c r="CF235" i="3"/>
  <c r="CO249" i="3"/>
  <c r="CO247" i="3"/>
  <c r="CO246" i="3"/>
  <c r="CM244" i="3"/>
  <c r="CN256" i="3"/>
  <c r="CN254" i="3"/>
  <c r="CK253" i="3"/>
  <c r="CK251" i="3"/>
  <c r="CN263" i="3"/>
  <c r="CO261" i="3"/>
  <c r="CH261" i="3"/>
  <c r="CN260" i="3"/>
  <c r="CF260" i="3"/>
  <c r="CK258" i="3"/>
  <c r="CD258" i="3"/>
  <c r="CH270" i="3"/>
  <c r="CL269" i="3"/>
  <c r="CM268" i="3"/>
  <c r="CE268" i="3"/>
  <c r="CJ267" i="3"/>
  <c r="CD267" i="3"/>
  <c r="CH265" i="3"/>
  <c r="CM277" i="3"/>
  <c r="CF277" i="3"/>
  <c r="CM275" i="3"/>
  <c r="CG275" i="3"/>
  <c r="CL274" i="3"/>
  <c r="CD274" i="3"/>
  <c r="CI272" i="3"/>
  <c r="CO284" i="3"/>
  <c r="CG284" i="3"/>
  <c r="CH283" i="3"/>
  <c r="CK282" i="3"/>
  <c r="CE282" i="3"/>
  <c r="CM281" i="3"/>
  <c r="CI281" i="3"/>
  <c r="CE281" i="3"/>
  <c r="CM279" i="3"/>
  <c r="CI279" i="3"/>
  <c r="CE279" i="3"/>
  <c r="CM291" i="3"/>
  <c r="CI291" i="3"/>
  <c r="CE291" i="3"/>
  <c r="CI290" i="3"/>
  <c r="CN289" i="3"/>
  <c r="CJ289" i="3"/>
  <c r="CF289" i="3"/>
  <c r="CN288" i="3"/>
  <c r="CJ288" i="3"/>
  <c r="CF288" i="3"/>
  <c r="CN286" i="3"/>
  <c r="CJ286" i="3"/>
  <c r="CF286" i="3"/>
  <c r="CN298" i="3"/>
  <c r="CJ298" i="3"/>
  <c r="CF298" i="3"/>
  <c r="CM297" i="3"/>
  <c r="CE297" i="3"/>
  <c r="CL296" i="3"/>
  <c r="CH296" i="3"/>
  <c r="CD296" i="3"/>
  <c r="CL295" i="3"/>
  <c r="CH295" i="3"/>
  <c r="CD295" i="3"/>
  <c r="CL293" i="3"/>
  <c r="CH293" i="3"/>
  <c r="CD293" i="3"/>
  <c r="CL300" i="3"/>
  <c r="CH300" i="3"/>
  <c r="CD300" i="3"/>
  <c r="CL308" i="3"/>
  <c r="CH308" i="3"/>
  <c r="CD308" i="3"/>
  <c r="CH307" i="3"/>
  <c r="CN306" i="3"/>
  <c r="CJ306" i="3"/>
  <c r="CF306" i="3"/>
  <c r="CN305" i="3"/>
  <c r="CJ305" i="3"/>
  <c r="CF305" i="3"/>
  <c r="CN303" i="3"/>
  <c r="CJ303" i="3"/>
  <c r="CF303" i="3"/>
  <c r="CN302" i="3"/>
  <c r="CJ302" i="3"/>
  <c r="CF302" i="3"/>
  <c r="CN310" i="3"/>
  <c r="CJ310" i="3"/>
  <c r="CF310" i="3"/>
  <c r="CN318" i="3"/>
  <c r="CJ318" i="3"/>
  <c r="CF318" i="3"/>
  <c r="CE317" i="3"/>
  <c r="CL316" i="3"/>
  <c r="CH316" i="3"/>
  <c r="CD316" i="3"/>
  <c r="CL315" i="3"/>
  <c r="CH315" i="3"/>
  <c r="CD315" i="3"/>
  <c r="CL313" i="3"/>
  <c r="CH313" i="3"/>
  <c r="CD313" i="3"/>
  <c r="CL312" i="3"/>
  <c r="CH312" i="3"/>
  <c r="CD312" i="3"/>
  <c r="CL320" i="3"/>
  <c r="CH320" i="3"/>
  <c r="CD320" i="3"/>
  <c r="CL328" i="3"/>
  <c r="CH328" i="3"/>
  <c r="CD328" i="3"/>
  <c r="CL326" i="3"/>
  <c r="CH326" i="3"/>
  <c r="CD326" i="3"/>
  <c r="CL325" i="3"/>
  <c r="CH325" i="3"/>
  <c r="CD325" i="3"/>
  <c r="CL322" i="3"/>
  <c r="CH322" i="3"/>
  <c r="CD322" i="3"/>
  <c r="CL330" i="3"/>
  <c r="CH330" i="3"/>
  <c r="CD330" i="3"/>
  <c r="CL338" i="3"/>
  <c r="CH338" i="3"/>
  <c r="CD338" i="3"/>
  <c r="CK337" i="3"/>
  <c r="CE337" i="3"/>
  <c r="CM336" i="3"/>
  <c r="CI336" i="3"/>
  <c r="CE336" i="3"/>
  <c r="CM335" i="3"/>
  <c r="CI335" i="3"/>
  <c r="CE335" i="3"/>
  <c r="CM334" i="3"/>
  <c r="CI334" i="3"/>
  <c r="CE334" i="3"/>
  <c r="CF333" i="3"/>
  <c r="CL332" i="3"/>
  <c r="CH332" i="3"/>
  <c r="CK474" i="3"/>
  <c r="CH456" i="3"/>
  <c r="CI103" i="3"/>
  <c r="CG98" i="3"/>
  <c r="CJ94" i="3"/>
  <c r="CD179" i="3"/>
  <c r="CO182" i="3"/>
  <c r="CE196" i="3"/>
  <c r="CN192" i="3"/>
  <c r="CD191" i="3"/>
  <c r="CI208" i="3"/>
  <c r="CE224" i="3"/>
  <c r="CM219" i="3"/>
  <c r="CK216" i="3"/>
  <c r="CN229" i="3"/>
  <c r="CK228" i="3"/>
  <c r="CI242" i="3"/>
  <c r="CN237" i="3"/>
  <c r="CM234" i="3"/>
  <c r="CJ249" i="3"/>
  <c r="CF247" i="3"/>
  <c r="CK244" i="3"/>
  <c r="CG256" i="3"/>
  <c r="CE254" i="3"/>
  <c r="CI251" i="3"/>
  <c r="CH263" i="3"/>
  <c r="CJ261" i="3"/>
  <c r="CK260" i="3"/>
  <c r="CO258" i="3"/>
  <c r="CF258" i="3"/>
  <c r="CG270" i="3"/>
  <c r="CD269" i="3"/>
  <c r="CH268" i="3"/>
  <c r="CI267" i="3"/>
  <c r="CL265" i="3"/>
  <c r="CN277" i="3"/>
  <c r="CD277" i="3"/>
  <c r="CK275" i="3"/>
  <c r="CM274" i="3"/>
  <c r="CO272" i="3"/>
  <c r="CE272" i="3"/>
  <c r="CI284" i="3"/>
  <c r="CG283" i="3"/>
  <c r="CH282" i="3"/>
  <c r="CN281" i="3"/>
  <c r="CH281" i="3"/>
  <c r="CO279" i="3"/>
  <c r="CJ279" i="3"/>
  <c r="CD279" i="3"/>
  <c r="CK291" i="3"/>
  <c r="CF291" i="3"/>
  <c r="CH290" i="3"/>
  <c r="CL289" i="3"/>
  <c r="CG289" i="3"/>
  <c r="CM288" i="3"/>
  <c r="CH288" i="3"/>
  <c r="CO286" i="3"/>
  <c r="CI286" i="3"/>
  <c r="CD286" i="3"/>
  <c r="CK298" i="3"/>
  <c r="CE298" i="3"/>
  <c r="CI297" i="3"/>
  <c r="CM296" i="3"/>
  <c r="CG296" i="3"/>
  <c r="CN295" i="3"/>
  <c r="CI295" i="3"/>
  <c r="CO293" i="3"/>
  <c r="CJ293" i="3"/>
  <c r="CE293" i="3"/>
  <c r="CK300" i="3"/>
  <c r="CF300" i="3"/>
  <c r="CM308" i="3"/>
  <c r="CG308" i="3"/>
  <c r="CL307" i="3"/>
  <c r="CO306" i="3"/>
  <c r="CI306" i="3"/>
  <c r="CD306" i="3"/>
  <c r="CK305" i="3"/>
  <c r="CE305" i="3"/>
  <c r="CL303" i="3"/>
  <c r="CG303" i="3"/>
  <c r="CM302" i="3"/>
  <c r="CH302" i="3"/>
  <c r="CO310" i="3"/>
  <c r="CI310" i="3"/>
  <c r="CD310" i="3"/>
  <c r="CK318" i="3"/>
  <c r="CE318" i="3"/>
  <c r="CN316" i="3"/>
  <c r="CI316" i="3"/>
  <c r="CO315" i="3"/>
  <c r="CJ315" i="3"/>
  <c r="CE315" i="3"/>
  <c r="CK313" i="3"/>
  <c r="CF313" i="3"/>
  <c r="CM312" i="3"/>
  <c r="CG312" i="3"/>
  <c r="CN320" i="3"/>
  <c r="CI320" i="3"/>
  <c r="CO328" i="3"/>
  <c r="CJ328" i="3"/>
  <c r="CE328" i="3"/>
  <c r="CK326" i="3"/>
  <c r="CF326" i="3"/>
  <c r="CM325" i="3"/>
  <c r="CG325" i="3"/>
  <c r="CN322" i="3"/>
  <c r="CI322" i="3"/>
  <c r="CO330" i="3"/>
  <c r="CJ330" i="3"/>
  <c r="CE330" i="3"/>
  <c r="CK338" i="3"/>
  <c r="CF338" i="3"/>
  <c r="CL337" i="3"/>
  <c r="CD337" i="3"/>
  <c r="CK336" i="3"/>
  <c r="CF336" i="3"/>
  <c r="CL335" i="3"/>
  <c r="CG335" i="3"/>
  <c r="CN334" i="3"/>
  <c r="CH334" i="3"/>
  <c r="CN333" i="3"/>
  <c r="CM332" i="3"/>
  <c r="CG332" i="3"/>
  <c r="CO340" i="3"/>
  <c r="CK340" i="3"/>
  <c r="CG340" i="3"/>
  <c r="CO348" i="3"/>
  <c r="CK348" i="3"/>
  <c r="CG348" i="3"/>
  <c r="CO347" i="3"/>
  <c r="CJ347" i="3"/>
  <c r="CD347" i="3"/>
  <c r="CL346" i="3"/>
  <c r="CH346" i="3"/>
  <c r="CD346" i="3"/>
  <c r="CL345" i="3"/>
  <c r="CH345" i="3"/>
  <c r="CD345" i="3"/>
  <c r="CL342" i="3"/>
  <c r="CH342" i="3"/>
  <c r="CD342" i="3"/>
  <c r="CM350" i="3"/>
  <c r="CI350" i="3"/>
  <c r="CE350" i="3"/>
  <c r="CL358" i="3"/>
  <c r="CH358" i="3"/>
  <c r="CD358" i="3"/>
  <c r="CL356" i="3"/>
  <c r="CH356" i="3"/>
  <c r="CD356" i="3"/>
  <c r="CL355" i="3"/>
  <c r="CH355" i="3"/>
  <c r="CD355" i="3"/>
  <c r="CM352" i="3"/>
  <c r="CI352" i="3"/>
  <c r="CE352" i="3"/>
  <c r="CM361" i="3"/>
  <c r="CI361" i="3"/>
  <c r="CE361" i="3"/>
  <c r="CM369" i="3"/>
  <c r="CI369" i="3"/>
  <c r="CE369" i="3"/>
  <c r="CN367" i="3"/>
  <c r="CJ367" i="3"/>
  <c r="CF367" i="3"/>
  <c r="CN366" i="3"/>
  <c r="CJ366" i="3"/>
  <c r="CF366" i="3"/>
  <c r="CN365" i="3"/>
  <c r="CL469" i="3"/>
  <c r="CD452" i="3"/>
  <c r="CJ109" i="3"/>
  <c r="CE102" i="3"/>
  <c r="CF98" i="3"/>
  <c r="CJ182" i="3"/>
  <c r="CI199" i="3"/>
  <c r="CJ195" i="3"/>
  <c r="CM192" i="3"/>
  <c r="CF212" i="3"/>
  <c r="CH208" i="3"/>
  <c r="CM225" i="3"/>
  <c r="CF222" i="3"/>
  <c r="CI219" i="3"/>
  <c r="CJ216" i="3"/>
  <c r="CO232" i="3"/>
  <c r="CF228" i="3"/>
  <c r="CG242" i="3"/>
  <c r="CE237" i="3"/>
  <c r="CK234" i="3"/>
  <c r="CE249" i="3"/>
  <c r="CK246" i="3"/>
  <c r="CI244" i="3"/>
  <c r="CO254" i="3"/>
  <c r="CJ253" i="3"/>
  <c r="CD251" i="3"/>
  <c r="CF263" i="3"/>
  <c r="CG261" i="3"/>
  <c r="CJ260" i="3"/>
  <c r="CL258" i="3"/>
  <c r="CN270" i="3"/>
  <c r="CF270" i="3"/>
  <c r="CN268" i="3"/>
  <c r="CD268" i="3"/>
  <c r="CF267" i="3"/>
  <c r="CJ265" i="3"/>
  <c r="CL277" i="3"/>
  <c r="CL276" i="3"/>
  <c r="CH275" i="3"/>
  <c r="CI274" i="3"/>
  <c r="CM272" i="3"/>
  <c r="CD272" i="3"/>
  <c r="CE284" i="3"/>
  <c r="CN282" i="3"/>
  <c r="CG282" i="3"/>
  <c r="CL281" i="3"/>
  <c r="CG281" i="3"/>
  <c r="CN279" i="3"/>
  <c r="CH279" i="3"/>
  <c r="CO291" i="3"/>
  <c r="CJ291" i="3"/>
  <c r="CD291" i="3"/>
  <c r="CE290" i="3"/>
  <c r="CK289" i="3"/>
  <c r="CE289" i="3"/>
  <c r="CL288" i="3"/>
  <c r="CG288" i="3"/>
  <c r="CM286" i="3"/>
  <c r="CH286" i="3"/>
  <c r="CO298" i="3"/>
  <c r="CI298" i="3"/>
  <c r="CD298" i="3"/>
  <c r="CF297" i="3"/>
  <c r="CK296" i="3"/>
  <c r="CF296" i="3"/>
  <c r="CM295" i="3"/>
  <c r="CG295" i="3"/>
  <c r="CN293" i="3"/>
  <c r="CI293" i="3"/>
  <c r="CO300" i="3"/>
  <c r="CJ300" i="3"/>
  <c r="CE300" i="3"/>
  <c r="CK308" i="3"/>
  <c r="CF308" i="3"/>
  <c r="CK307" i="3"/>
  <c r="CM306" i="3"/>
  <c r="CH306" i="3"/>
  <c r="CO305" i="3"/>
  <c r="CI305" i="3"/>
  <c r="CD305" i="3"/>
  <c r="CK303" i="3"/>
  <c r="CE303" i="3"/>
  <c r="CL302" i="3"/>
  <c r="CG302" i="3"/>
  <c r="CM310" i="3"/>
  <c r="CH310" i="3"/>
  <c r="CO318" i="3"/>
  <c r="CI318" i="3"/>
  <c r="CD318" i="3"/>
  <c r="CM316" i="3"/>
  <c r="CG316" i="3"/>
  <c r="CN315" i="3"/>
  <c r="CI315" i="3"/>
  <c r="CO313" i="3"/>
  <c r="CJ313" i="3"/>
  <c r="CE313" i="3"/>
  <c r="CK312" i="3"/>
  <c r="CF312" i="3"/>
  <c r="CM320" i="3"/>
  <c r="CG320" i="3"/>
  <c r="CN328" i="3"/>
  <c r="CI328" i="3"/>
  <c r="CO326" i="3"/>
  <c r="CJ326" i="3"/>
  <c r="CE326" i="3"/>
  <c r="CK325" i="3"/>
  <c r="CF325" i="3"/>
  <c r="CM322" i="3"/>
  <c r="CG322" i="3"/>
  <c r="CN330" i="3"/>
  <c r="CI330" i="3"/>
  <c r="CO338" i="3"/>
  <c r="CJ338" i="3"/>
  <c r="CE338" i="3"/>
  <c r="CI337" i="3"/>
  <c r="CO336" i="3"/>
  <c r="CJ336" i="3"/>
  <c r="CD336" i="3"/>
  <c r="CK335" i="3"/>
  <c r="CF335" i="3"/>
  <c r="CL334" i="3"/>
  <c r="CG334" i="3"/>
  <c r="CJ333" i="3"/>
  <c r="CK332" i="3"/>
  <c r="CF332" i="3"/>
  <c r="CN340" i="3"/>
  <c r="CJ340" i="3"/>
  <c r="CF340" i="3"/>
  <c r="CN348" i="3"/>
  <c r="CJ348" i="3"/>
  <c r="CF348" i="3"/>
  <c r="CN347" i="3"/>
  <c r="CH347" i="3"/>
  <c r="CO346" i="3"/>
  <c r="CK346" i="3"/>
  <c r="CG346" i="3"/>
  <c r="CO345" i="3"/>
  <c r="CK345" i="3"/>
  <c r="CG345" i="3"/>
  <c r="CO342" i="3"/>
  <c r="CK342" i="3"/>
  <c r="CG342" i="3"/>
  <c r="CD350" i="3"/>
  <c r="CL350" i="3"/>
  <c r="CH350" i="3"/>
  <c r="CO358" i="3"/>
  <c r="CK358" i="3"/>
  <c r="CG358" i="3"/>
  <c r="CO356" i="3"/>
  <c r="CK356" i="3"/>
  <c r="CG356" i="3"/>
  <c r="CO355" i="3"/>
  <c r="CK355" i="3"/>
  <c r="CG355" i="3"/>
  <c r="CO353" i="3"/>
  <c r="CL352" i="3"/>
  <c r="CH352" i="3"/>
  <c r="CD352" i="3"/>
  <c r="CH361" i="3"/>
  <c r="CD361" i="3"/>
  <c r="CL369" i="3"/>
  <c r="CH369" i="3"/>
  <c r="CD369" i="3"/>
  <c r="CM367" i="3"/>
  <c r="CI367" i="3"/>
  <c r="CE367" i="3"/>
  <c r="CM366" i="3"/>
  <c r="CI366" i="3"/>
  <c r="CE366" i="3"/>
  <c r="CM365" i="3"/>
  <c r="CI365" i="3"/>
  <c r="CE365" i="3"/>
  <c r="CM363" i="3"/>
  <c r="CI363" i="3"/>
  <c r="CE363" i="3"/>
  <c r="CM372" i="3"/>
  <c r="CI372" i="3"/>
  <c r="CE372" i="3"/>
  <c r="CM380" i="3"/>
  <c r="CI380" i="3"/>
  <c r="CE380" i="3"/>
  <c r="CN378" i="3"/>
  <c r="CJ378" i="3"/>
  <c r="CF378" i="3"/>
  <c r="CN377" i="3"/>
  <c r="CJ377" i="3"/>
  <c r="CF377" i="3"/>
  <c r="CN374" i="3"/>
  <c r="CJ374" i="3"/>
  <c r="CF374" i="3"/>
  <c r="CN390" i="3"/>
  <c r="CJ390" i="3"/>
  <c r="CF390" i="3"/>
  <c r="CN389" i="3"/>
  <c r="CJ389" i="3"/>
  <c r="CF389" i="3"/>
  <c r="CN388" i="3"/>
  <c r="CJ388" i="3"/>
  <c r="CF388" i="3"/>
  <c r="CN387" i="3"/>
  <c r="CJ387" i="3"/>
  <c r="CF387" i="3"/>
  <c r="CN386" i="3"/>
  <c r="CJ386" i="3"/>
  <c r="CF386" i="3"/>
  <c r="CN384" i="3"/>
  <c r="CJ384" i="3"/>
  <c r="CF384" i="3"/>
  <c r="CD402" i="3"/>
  <c r="CO115" i="3"/>
  <c r="CK115" i="3"/>
  <c r="CG115" i="3"/>
  <c r="CO114" i="3"/>
  <c r="CK114" i="3"/>
  <c r="CG114" i="3"/>
  <c r="CO113" i="3"/>
  <c r="CK113" i="3"/>
  <c r="CG113" i="3"/>
  <c r="CO112" i="3"/>
  <c r="CK112" i="3"/>
  <c r="CG112" i="3"/>
  <c r="CO435" i="3"/>
  <c r="CN418" i="3"/>
  <c r="CJ418" i="3"/>
  <c r="CF418" i="3"/>
  <c r="CN417" i="3"/>
  <c r="CJ417" i="3"/>
  <c r="CF417" i="3"/>
  <c r="CN416" i="3"/>
  <c r="CJ416" i="3"/>
  <c r="CF416" i="3"/>
  <c r="CN415" i="3"/>
  <c r="CJ415" i="3"/>
  <c r="CF415" i="3"/>
  <c r="CM414" i="3"/>
  <c r="CI414" i="3"/>
  <c r="CE414" i="3"/>
  <c r="CM413" i="3"/>
  <c r="CI413" i="3"/>
  <c r="CE413" i="3"/>
  <c r="CM412" i="3"/>
  <c r="CI412" i="3"/>
  <c r="CE412" i="3"/>
  <c r="CM411" i="3"/>
  <c r="CI411" i="3"/>
  <c r="CE411" i="3"/>
  <c r="CM410" i="3"/>
  <c r="CI410" i="3"/>
  <c r="CE410" i="3"/>
  <c r="CM409" i="3"/>
  <c r="CI409" i="3"/>
  <c r="CE409" i="3"/>
  <c r="CM408" i="3"/>
  <c r="CI408" i="3"/>
  <c r="CE408" i="3"/>
  <c r="CM407" i="3"/>
  <c r="CI407" i="3"/>
  <c r="CE407" i="3"/>
  <c r="CM406" i="3"/>
  <c r="CI406" i="3"/>
  <c r="CE406" i="3"/>
  <c r="CM405" i="3"/>
  <c r="CI405" i="3"/>
  <c r="CE405" i="3"/>
  <c r="CM404" i="3"/>
  <c r="CI404" i="3"/>
  <c r="CE404" i="3"/>
  <c r="CM403" i="3"/>
  <c r="CI403" i="3"/>
  <c r="CE403" i="3"/>
  <c r="CM402" i="3"/>
  <c r="CI402" i="3"/>
  <c r="CE402" i="3"/>
  <c r="CL401" i="3"/>
  <c r="CH401" i="3"/>
  <c r="CD401" i="3"/>
  <c r="CL400" i="3"/>
  <c r="CH400" i="3"/>
  <c r="CD400" i="3"/>
  <c r="CL399" i="3"/>
  <c r="CH399" i="3"/>
  <c r="CD399" i="3"/>
  <c r="CL398" i="3"/>
  <c r="CH398" i="3"/>
  <c r="CD398" i="3"/>
  <c r="CL397" i="3"/>
  <c r="CH397" i="3"/>
  <c r="CD397" i="3"/>
  <c r="CL396" i="3"/>
  <c r="CH396" i="3"/>
  <c r="CD396" i="3"/>
  <c r="CL395" i="3"/>
  <c r="CH395" i="3"/>
  <c r="CD395" i="3"/>
  <c r="CL394" i="3"/>
  <c r="CH394" i="3"/>
  <c r="CD394" i="3"/>
  <c r="CL393" i="3"/>
  <c r="CH393" i="3"/>
  <c r="CD393" i="3"/>
  <c r="CL392" i="3"/>
  <c r="CH392" i="3"/>
  <c r="CO422" i="3"/>
  <c r="CK422" i="3"/>
  <c r="CG422" i="3"/>
  <c r="CO421" i="3"/>
  <c r="CK421" i="3"/>
  <c r="CG421" i="3"/>
  <c r="CO420" i="3"/>
  <c r="CK420" i="3"/>
  <c r="CG420" i="3"/>
  <c r="CO425" i="3"/>
  <c r="CK425" i="3"/>
  <c r="CG425" i="3"/>
  <c r="CN424" i="3"/>
  <c r="CJ424" i="3"/>
  <c r="CF424" i="3"/>
  <c r="CG426" i="3"/>
  <c r="CK426" i="3"/>
  <c r="CO426" i="3"/>
  <c r="CF461" i="3"/>
  <c r="CL106" i="3"/>
  <c r="CG97" i="3"/>
  <c r="CH179" i="3"/>
  <c r="CJ196" i="3"/>
  <c r="CJ191" i="3"/>
  <c r="CE206" i="3"/>
  <c r="CE222" i="3"/>
  <c r="CK215" i="3"/>
  <c r="CK231" i="3"/>
  <c r="CJ235" i="3"/>
  <c r="CN247" i="3"/>
  <c r="CO256" i="3"/>
  <c r="CF253" i="3"/>
  <c r="CN261" i="3"/>
  <c r="CH260" i="3"/>
  <c r="CL270" i="3"/>
  <c r="CJ268" i="3"/>
  <c r="CE267" i="3"/>
  <c r="CI277" i="3"/>
  <c r="CE275" i="3"/>
  <c r="CK272" i="3"/>
  <c r="CD284" i="3"/>
  <c r="CD282" i="3"/>
  <c r="CF281" i="3"/>
  <c r="CG279" i="3"/>
  <c r="CH291" i="3"/>
  <c r="CO289" i="3"/>
  <c r="CD289" i="3"/>
  <c r="CE288" i="3"/>
  <c r="CG286" i="3"/>
  <c r="CH298" i="3"/>
  <c r="CO296" i="3"/>
  <c r="CE296" i="3"/>
  <c r="CF295" i="3"/>
  <c r="CG293" i="3"/>
  <c r="CI300" i="3"/>
  <c r="CJ308" i="3"/>
  <c r="CG307" i="3"/>
  <c r="CG306" i="3"/>
  <c r="CH305" i="3"/>
  <c r="CI303" i="3"/>
  <c r="CK302" i="3"/>
  <c r="CL310" i="3"/>
  <c r="CM318" i="3"/>
  <c r="CG317" i="3"/>
  <c r="CF316" i="3"/>
  <c r="CG315" i="3"/>
  <c r="CI313" i="3"/>
  <c r="CJ312" i="3"/>
  <c r="CK320" i="3"/>
  <c r="CM328" i="3"/>
  <c r="CN326" i="3"/>
  <c r="CO325" i="3"/>
  <c r="CE325" i="3"/>
  <c r="CF322" i="3"/>
  <c r="CG330" i="3"/>
  <c r="CI338" i="3"/>
  <c r="CH337" i="3"/>
  <c r="CH336" i="3"/>
  <c r="CJ335" i="3"/>
  <c r="CK334" i="3"/>
  <c r="CO332" i="3"/>
  <c r="CE332" i="3"/>
  <c r="CI340" i="3"/>
  <c r="CM348" i="3"/>
  <c r="CE348" i="3"/>
  <c r="CG347" i="3"/>
  <c r="CJ346" i="3"/>
  <c r="CN345" i="3"/>
  <c r="CF345" i="3"/>
  <c r="CJ342" i="3"/>
  <c r="CO350" i="3"/>
  <c r="CG350" i="3"/>
  <c r="CJ358" i="3"/>
  <c r="CN356" i="3"/>
  <c r="CF356" i="3"/>
  <c r="CJ355" i="3"/>
  <c r="CO352" i="3"/>
  <c r="CG352" i="3"/>
  <c r="CK361" i="3"/>
  <c r="CO369" i="3"/>
  <c r="CG369" i="3"/>
  <c r="CL367" i="3"/>
  <c r="CD367" i="3"/>
  <c r="CH366" i="3"/>
  <c r="CL365" i="3"/>
  <c r="CG365" i="3"/>
  <c r="CN363" i="3"/>
  <c r="CH363" i="3"/>
  <c r="CO372" i="3"/>
  <c r="CJ372" i="3"/>
  <c r="CD372" i="3"/>
  <c r="CK380" i="3"/>
  <c r="CF380" i="3"/>
  <c r="CM378" i="3"/>
  <c r="CH378" i="3"/>
  <c r="CO377" i="3"/>
  <c r="CI377" i="3"/>
  <c r="CD377" i="3"/>
  <c r="CK374" i="3"/>
  <c r="CE374" i="3"/>
  <c r="CL390" i="3"/>
  <c r="CG390" i="3"/>
  <c r="CM389" i="3"/>
  <c r="CH389" i="3"/>
  <c r="CO388" i="3"/>
  <c r="CI388" i="3"/>
  <c r="CD388" i="3"/>
  <c r="CK387" i="3"/>
  <c r="CE387" i="3"/>
  <c r="CL386" i="3"/>
  <c r="CG386" i="3"/>
  <c r="CM384" i="3"/>
  <c r="CH384" i="3"/>
  <c r="CD392" i="3"/>
  <c r="CN115" i="3"/>
  <c r="CI115" i="3"/>
  <c r="CD115" i="3"/>
  <c r="CJ114" i="3"/>
  <c r="CE114" i="3"/>
  <c r="CL113" i="3"/>
  <c r="CF113" i="3"/>
  <c r="CM112" i="3"/>
  <c r="CH112" i="3"/>
  <c r="CM435" i="3"/>
  <c r="CL418" i="3"/>
  <c r="CG418" i="3"/>
  <c r="CM417" i="3"/>
  <c r="CH417" i="3"/>
  <c r="CO416" i="3"/>
  <c r="CI416" i="3"/>
  <c r="CD416" i="3"/>
  <c r="CK415" i="3"/>
  <c r="CE415" i="3"/>
  <c r="CK414" i="3"/>
  <c r="CF414" i="3"/>
  <c r="CL413" i="3"/>
  <c r="CG413" i="3"/>
  <c r="CN412" i="3"/>
  <c r="CH412" i="3"/>
  <c r="CO411" i="3"/>
  <c r="CJ411" i="3"/>
  <c r="CD411" i="3"/>
  <c r="CK410" i="3"/>
  <c r="CF410" i="3"/>
  <c r="CL409" i="3"/>
  <c r="CG409" i="3"/>
  <c r="CN408" i="3"/>
  <c r="CH408" i="3"/>
  <c r="CO407" i="3"/>
  <c r="CJ407" i="3"/>
  <c r="CD407" i="3"/>
  <c r="CK406" i="3"/>
  <c r="CF406" i="3"/>
  <c r="CL405" i="3"/>
  <c r="CG405" i="3"/>
  <c r="CN404" i="3"/>
  <c r="CH404" i="3"/>
  <c r="CO403" i="3"/>
  <c r="CJ403" i="3"/>
  <c r="CD403" i="3"/>
  <c r="CK402" i="3"/>
  <c r="CF402" i="3"/>
  <c r="CK401" i="3"/>
  <c r="CF401" i="3"/>
  <c r="CM400" i="3"/>
  <c r="CG400" i="3"/>
  <c r="CN399" i="3"/>
  <c r="CI399" i="3"/>
  <c r="CO398" i="3"/>
  <c r="CJ398" i="3"/>
  <c r="CE398" i="3"/>
  <c r="CK397" i="3"/>
  <c r="CF397" i="3"/>
  <c r="CM396" i="3"/>
  <c r="CG396" i="3"/>
  <c r="CN395" i="3"/>
  <c r="CI395" i="3"/>
  <c r="CO394" i="3"/>
  <c r="CJ394" i="3"/>
  <c r="CE394" i="3"/>
  <c r="CK393" i="3"/>
  <c r="CF393" i="3"/>
  <c r="CM392" i="3"/>
  <c r="CG392" i="3"/>
  <c r="CM422" i="3"/>
  <c r="CH422" i="3"/>
  <c r="CN421" i="3"/>
  <c r="CI421" i="3"/>
  <c r="CD421" i="3"/>
  <c r="CJ420" i="3"/>
  <c r="CE420" i="3"/>
  <c r="CL425" i="3"/>
  <c r="CF425" i="3"/>
  <c r="CL424" i="3"/>
  <c r="CG424" i="3"/>
  <c r="CH426" i="3"/>
  <c r="CM426" i="3"/>
  <c r="DG4" i="3"/>
  <c r="DO94" i="3"/>
  <c r="CT38" i="3"/>
  <c r="CD67" i="3"/>
  <c r="CH67" i="3"/>
  <c r="CL67" i="3"/>
  <c r="CP67" i="3"/>
  <c r="CT67" i="3"/>
  <c r="CX67" i="3"/>
  <c r="DB67" i="3"/>
  <c r="DF67" i="3"/>
  <c r="CG68" i="3"/>
  <c r="CK68" i="3"/>
  <c r="CO68" i="3"/>
  <c r="CS68" i="3"/>
  <c r="CW68" i="3"/>
  <c r="DA68" i="3"/>
  <c r="DE68" i="3"/>
  <c r="CG69" i="3"/>
  <c r="CK69" i="3"/>
  <c r="CO69" i="3"/>
  <c r="CE70" i="3"/>
  <c r="CI70" i="3"/>
  <c r="CM70" i="3"/>
  <c r="CQ70" i="3"/>
  <c r="CU70" i="3"/>
  <c r="CY70" i="3"/>
  <c r="DC70" i="3"/>
  <c r="CF71" i="3"/>
  <c r="CJ71" i="3"/>
  <c r="CN71" i="3"/>
  <c r="CR71" i="3"/>
  <c r="CV71" i="3"/>
  <c r="CZ71" i="3"/>
  <c r="DD71" i="3"/>
  <c r="CE73" i="3"/>
  <c r="CI73" i="3"/>
  <c r="CM73" i="3"/>
  <c r="CQ73" i="3"/>
  <c r="CU73" i="3"/>
  <c r="CY73" i="3"/>
  <c r="DC73" i="3"/>
  <c r="CF74" i="3"/>
  <c r="CJ74" i="3"/>
  <c r="CN74" i="3"/>
  <c r="CR74" i="3"/>
  <c r="CV74" i="3"/>
  <c r="CZ74" i="3"/>
  <c r="DD74" i="3"/>
  <c r="CG75" i="3"/>
  <c r="CK75" i="3"/>
  <c r="CO75" i="3"/>
  <c r="CS75" i="3"/>
  <c r="CW75" i="3"/>
  <c r="DA75" i="3"/>
  <c r="DE75" i="3"/>
  <c r="CD76" i="3"/>
  <c r="CH76" i="3"/>
  <c r="CL76" i="3"/>
  <c r="CP76" i="3"/>
  <c r="CT76" i="3"/>
  <c r="CX76" i="3"/>
  <c r="DB76" i="3"/>
  <c r="DF76" i="3"/>
  <c r="CD77" i="3"/>
  <c r="CH77" i="3"/>
  <c r="CL77" i="3"/>
  <c r="CD78" i="3"/>
  <c r="CH78" i="3"/>
  <c r="CL78" i="3"/>
  <c r="CP78" i="3"/>
  <c r="CT78" i="3"/>
  <c r="CX78" i="3"/>
  <c r="DB78" i="3"/>
  <c r="DF78" i="3"/>
  <c r="CG79" i="3"/>
  <c r="CK79" i="3"/>
  <c r="CO79" i="3"/>
  <c r="CJ495" i="3"/>
  <c r="CG451" i="3"/>
  <c r="CI105" i="3"/>
  <c r="CI95" i="3"/>
  <c r="CF195" i="3"/>
  <c r="CM209" i="3"/>
  <c r="CK221" i="3"/>
  <c r="CF215" i="3"/>
  <c r="CM242" i="3"/>
  <c r="CG235" i="3"/>
  <c r="CI247" i="3"/>
  <c r="CJ256" i="3"/>
  <c r="CN251" i="3"/>
  <c r="CL261" i="3"/>
  <c r="CD260" i="3"/>
  <c r="CK270" i="3"/>
  <c r="CI268" i="3"/>
  <c r="CM265" i="3"/>
  <c r="CH277" i="3"/>
  <c r="CO274" i="3"/>
  <c r="CH272" i="3"/>
  <c r="CK283" i="3"/>
  <c r="CO281" i="3"/>
  <c r="CD281" i="3"/>
  <c r="CF279" i="3"/>
  <c r="CG291" i="3"/>
  <c r="CM289" i="3"/>
  <c r="CO288" i="3"/>
  <c r="CD288" i="3"/>
  <c r="CE286" i="3"/>
  <c r="CG298" i="3"/>
  <c r="CN296" i="3"/>
  <c r="CO295" i="3"/>
  <c r="CE295" i="3"/>
  <c r="CF293" i="3"/>
  <c r="CG300" i="3"/>
  <c r="CI308" i="3"/>
  <c r="CD307" i="3"/>
  <c r="CE306" i="3"/>
  <c r="CG305" i="3"/>
  <c r="CH303" i="3"/>
  <c r="CI302" i="3"/>
  <c r="CK310" i="3"/>
  <c r="CL318" i="3"/>
  <c r="CO316" i="3"/>
  <c r="CE316" i="3"/>
  <c r="CF315" i="3"/>
  <c r="CG313" i="3"/>
  <c r="CI312" i="3"/>
  <c r="CJ320" i="3"/>
  <c r="CK328" i="3"/>
  <c r="CM326" i="3"/>
  <c r="CN325" i="3"/>
  <c r="CO322" i="3"/>
  <c r="CE322" i="3"/>
  <c r="CF330" i="3"/>
  <c r="CG338" i="3"/>
  <c r="CG337" i="3"/>
  <c r="CG336" i="3"/>
  <c r="CH335" i="3"/>
  <c r="CJ334" i="3"/>
  <c r="CN332" i="3"/>
  <c r="CD332" i="3"/>
  <c r="CH340" i="3"/>
  <c r="CL348" i="3"/>
  <c r="CD348" i="3"/>
  <c r="CF347" i="3"/>
  <c r="CI346" i="3"/>
  <c r="CM345" i="3"/>
  <c r="CE345" i="3"/>
  <c r="CI342" i="3"/>
  <c r="CN350" i="3"/>
  <c r="CF350" i="3"/>
  <c r="CI358" i="3"/>
  <c r="CM356" i="3"/>
  <c r="CE356" i="3"/>
  <c r="CI355" i="3"/>
  <c r="CN352" i="3"/>
  <c r="CF352" i="3"/>
  <c r="CJ361" i="3"/>
  <c r="CN369" i="3"/>
  <c r="CF369" i="3"/>
  <c r="CK367" i="3"/>
  <c r="CO366" i="3"/>
  <c r="CG366" i="3"/>
  <c r="CK365" i="3"/>
  <c r="CF365" i="3"/>
  <c r="CL363" i="3"/>
  <c r="CG363" i="3"/>
  <c r="CN372" i="3"/>
  <c r="CH372" i="3"/>
  <c r="CO380" i="3"/>
  <c r="CJ380" i="3"/>
  <c r="CD380" i="3"/>
  <c r="CL378" i="3"/>
  <c r="CG378" i="3"/>
  <c r="CM377" i="3"/>
  <c r="CH377" i="3"/>
  <c r="CO374" i="3"/>
  <c r="CI374" i="3"/>
  <c r="CD374" i="3"/>
  <c r="CK390" i="3"/>
  <c r="CE390" i="3"/>
  <c r="CL389" i="3"/>
  <c r="CG389" i="3"/>
  <c r="CM388" i="3"/>
  <c r="CH388" i="3"/>
  <c r="CO387" i="3"/>
  <c r="CI387" i="3"/>
  <c r="CD387" i="3"/>
  <c r="CK386" i="3"/>
  <c r="CE386" i="3"/>
  <c r="CL384" i="3"/>
  <c r="CG384" i="3"/>
  <c r="CD415" i="3"/>
  <c r="CM115" i="3"/>
  <c r="CH115" i="3"/>
  <c r="CN114" i="3"/>
  <c r="CI114" i="3"/>
  <c r="CD114" i="3"/>
  <c r="CJ113" i="3"/>
  <c r="CE113" i="3"/>
  <c r="CL112" i="3"/>
  <c r="CF112" i="3"/>
  <c r="CG435" i="3"/>
  <c r="CK418" i="3"/>
  <c r="CE418" i="3"/>
  <c r="CL417" i="3"/>
  <c r="CG417" i="3"/>
  <c r="CM416" i="3"/>
  <c r="CH416" i="3"/>
  <c r="CO415" i="3"/>
  <c r="CI415" i="3"/>
  <c r="CO414" i="3"/>
  <c r="CJ414" i="3"/>
  <c r="CD414" i="3"/>
  <c r="CK413" i="3"/>
  <c r="CF413" i="3"/>
  <c r="CL412" i="3"/>
  <c r="CG412" i="3"/>
  <c r="CN411" i="3"/>
  <c r="CH411" i="3"/>
  <c r="CO410" i="3"/>
  <c r="CJ410" i="3"/>
  <c r="CD410" i="3"/>
  <c r="CK409" i="3"/>
  <c r="CF409" i="3"/>
  <c r="CL408" i="3"/>
  <c r="CG408" i="3"/>
  <c r="CN407" i="3"/>
  <c r="CH407" i="3"/>
  <c r="CO406" i="3"/>
  <c r="CJ406" i="3"/>
  <c r="CD406" i="3"/>
  <c r="CK405" i="3"/>
  <c r="CF405" i="3"/>
  <c r="CL404" i="3"/>
  <c r="CG404" i="3"/>
  <c r="CN403" i="3"/>
  <c r="CH403" i="3"/>
  <c r="CO402" i="3"/>
  <c r="CJ402" i="3"/>
  <c r="CO401" i="3"/>
  <c r="CJ401" i="3"/>
  <c r="CE401" i="3"/>
  <c r="CK400" i="3"/>
  <c r="CF400" i="3"/>
  <c r="CM399" i="3"/>
  <c r="CG399" i="3"/>
  <c r="CN398" i="3"/>
  <c r="CI398" i="3"/>
  <c r="CO397" i="3"/>
  <c r="CJ397" i="3"/>
  <c r="CE397" i="3"/>
  <c r="CK396" i="3"/>
  <c r="CF396" i="3"/>
  <c r="CM395" i="3"/>
  <c r="CG395" i="3"/>
  <c r="CN394" i="3"/>
  <c r="CI394" i="3"/>
  <c r="CO393" i="3"/>
  <c r="CJ393" i="3"/>
  <c r="CE393" i="3"/>
  <c r="CK392" i="3"/>
  <c r="CF392" i="3"/>
  <c r="CL422" i="3"/>
  <c r="CF422" i="3"/>
  <c r="CM421" i="3"/>
  <c r="CH421" i="3"/>
  <c r="CN420" i="3"/>
  <c r="CI420" i="3"/>
  <c r="CD420" i="3"/>
  <c r="CJ425" i="3"/>
  <c r="CE425" i="3"/>
  <c r="CK424" i="3"/>
  <c r="CE424" i="3"/>
  <c r="CI426" i="3"/>
  <c r="CN426" i="3"/>
  <c r="DD255" i="3"/>
  <c r="CS982" i="3"/>
  <c r="CR418" i="3"/>
  <c r="DF37" i="3"/>
  <c r="CE67" i="3"/>
  <c r="CI67" i="3"/>
  <c r="CM67" i="3"/>
  <c r="CQ67" i="3"/>
  <c r="CU67" i="3"/>
  <c r="CY67" i="3"/>
  <c r="DC67" i="3"/>
  <c r="CD68" i="3"/>
  <c r="CH68" i="3"/>
  <c r="CL68" i="3"/>
  <c r="CP68" i="3"/>
  <c r="CT68" i="3"/>
  <c r="CX68" i="3"/>
  <c r="DB68" i="3"/>
  <c r="DF68" i="3"/>
  <c r="CD69" i="3"/>
  <c r="CH69" i="3"/>
  <c r="CL69" i="3"/>
  <c r="CF70" i="3"/>
  <c r="CJ70" i="3"/>
  <c r="CN70" i="3"/>
  <c r="CR70" i="3"/>
  <c r="CV70" i="3"/>
  <c r="CZ70" i="3"/>
  <c r="DD70" i="3"/>
  <c r="CG71" i="3"/>
  <c r="CK71" i="3"/>
  <c r="CO71" i="3"/>
  <c r="CS71" i="3"/>
  <c r="CW71" i="3"/>
  <c r="DA71" i="3"/>
  <c r="DE71" i="3"/>
  <c r="CF73" i="3"/>
  <c r="CJ73" i="3"/>
  <c r="CN73" i="3"/>
  <c r="CR73" i="3"/>
  <c r="CV73" i="3"/>
  <c r="CZ73" i="3"/>
  <c r="DD73" i="3"/>
  <c r="CG74" i="3"/>
  <c r="CK74" i="3"/>
  <c r="CO74" i="3"/>
  <c r="CS74" i="3"/>
  <c r="CW74" i="3"/>
  <c r="DA74" i="3"/>
  <c r="DE74" i="3"/>
  <c r="CD75" i="3"/>
  <c r="CH75" i="3"/>
  <c r="CL75" i="3"/>
  <c r="CP75" i="3"/>
  <c r="CT75" i="3"/>
  <c r="CX75" i="3"/>
  <c r="DB75" i="3"/>
  <c r="DF75" i="3"/>
  <c r="CE76" i="3"/>
  <c r="CI76" i="3"/>
  <c r="CM76" i="3"/>
  <c r="CQ76" i="3"/>
  <c r="CU76" i="3"/>
  <c r="CY76" i="3"/>
  <c r="DC76" i="3"/>
  <c r="CE77" i="3"/>
  <c r="CI77" i="3"/>
  <c r="CM77" i="3"/>
  <c r="CE78" i="3"/>
  <c r="CI78" i="3"/>
  <c r="CM78" i="3"/>
  <c r="CQ78" i="3"/>
  <c r="CU78" i="3"/>
  <c r="CY78" i="3"/>
  <c r="DC78" i="3"/>
  <c r="CD79" i="3"/>
  <c r="CH79" i="3"/>
  <c r="CL79" i="3"/>
  <c r="CP79" i="3"/>
  <c r="CT79" i="3"/>
  <c r="CX79" i="3"/>
  <c r="DB79" i="3"/>
  <c r="DF79" i="3"/>
  <c r="CE81" i="3"/>
  <c r="CI81" i="3"/>
  <c r="CM81" i="3"/>
  <c r="CQ81" i="3"/>
  <c r="CU81" i="3"/>
  <c r="CY81" i="3"/>
  <c r="DC81" i="3"/>
  <c r="CD82" i="3"/>
  <c r="CH82" i="3"/>
  <c r="CL82" i="3"/>
  <c r="CP82" i="3"/>
  <c r="CT82" i="3"/>
  <c r="CX82" i="3"/>
  <c r="DB82" i="3"/>
  <c r="DF82" i="3"/>
  <c r="CD85" i="3"/>
  <c r="CH85" i="3"/>
  <c r="CL85" i="3"/>
  <c r="CP85" i="3"/>
  <c r="CT85" i="3"/>
  <c r="CX85" i="3"/>
  <c r="DB85" i="3"/>
  <c r="DF85" i="3"/>
  <c r="CF86" i="3"/>
  <c r="CJ86" i="3"/>
  <c r="CN86" i="3"/>
  <c r="CR86" i="3"/>
  <c r="CV86" i="3"/>
  <c r="CZ86" i="3"/>
  <c r="DD86" i="3"/>
  <c r="CD87" i="3"/>
  <c r="CH87" i="3"/>
  <c r="CL87" i="3"/>
  <c r="CP87" i="3"/>
  <c r="CT87" i="3"/>
  <c r="CX87" i="3"/>
  <c r="DB87" i="3"/>
  <c r="DF87" i="3"/>
  <c r="CP94" i="3"/>
  <c r="CT94" i="3"/>
  <c r="CX94" i="3"/>
  <c r="DB94" i="3"/>
  <c r="DF94" i="3"/>
  <c r="CR95" i="3"/>
  <c r="CV95" i="3"/>
  <c r="CZ95" i="3"/>
  <c r="DD95" i="3"/>
  <c r="CR97" i="3"/>
  <c r="CV97" i="3"/>
  <c r="CZ97" i="3"/>
  <c r="DD97" i="3"/>
  <c r="CQ98" i="3"/>
  <c r="CU98" i="3"/>
  <c r="CY98" i="3"/>
  <c r="CH193" i="3"/>
  <c r="CI218" i="3"/>
  <c r="CI239" i="3"/>
  <c r="CF246" i="3"/>
  <c r="CJ263" i="3"/>
  <c r="CG258" i="3"/>
  <c r="CL267" i="3"/>
  <c r="CL275" i="3"/>
  <c r="CK284" i="3"/>
  <c r="CJ281" i="3"/>
  <c r="CL291" i="3"/>
  <c r="CH289" i="3"/>
  <c r="CK286" i="3"/>
  <c r="CJ297" i="3"/>
  <c r="CJ295" i="3"/>
  <c r="CM300" i="3"/>
  <c r="CO307" i="3"/>
  <c r="CL305" i="3"/>
  <c r="CO302" i="3"/>
  <c r="CE310" i="3"/>
  <c r="CJ316" i="3"/>
  <c r="CM313" i="3"/>
  <c r="CO320" i="3"/>
  <c r="CF328" i="3"/>
  <c r="CI325" i="3"/>
  <c r="CK330" i="3"/>
  <c r="CM337" i="3"/>
  <c r="CN335" i="3"/>
  <c r="CD334" i="3"/>
  <c r="CL340" i="3"/>
  <c r="CH348" i="3"/>
  <c r="CM346" i="3"/>
  <c r="CI345" i="3"/>
  <c r="CE342" i="3"/>
  <c r="CM358" i="3"/>
  <c r="CI356" i="3"/>
  <c r="CE355" i="3"/>
  <c r="CN361" i="3"/>
  <c r="CJ369" i="3"/>
  <c r="CG367" i="3"/>
  <c r="CO365" i="3"/>
  <c r="CO363" i="3"/>
  <c r="CD363" i="3"/>
  <c r="CF372" i="3"/>
  <c r="CG380" i="3"/>
  <c r="CI378" i="3"/>
  <c r="CK377" i="3"/>
  <c r="CL374" i="3"/>
  <c r="CM390" i="3"/>
  <c r="CO389" i="3"/>
  <c r="CD389" i="3"/>
  <c r="CE388" i="3"/>
  <c r="CG387" i="3"/>
  <c r="CH386" i="3"/>
  <c r="CI384" i="3"/>
  <c r="CD425" i="3"/>
  <c r="CE115" i="3"/>
  <c r="CF114" i="3"/>
  <c r="CH113" i="3"/>
  <c r="CI112" i="3"/>
  <c r="CM418" i="3"/>
  <c r="CO417" i="3"/>
  <c r="CD417" i="3"/>
  <c r="CE416" i="3"/>
  <c r="CG415" i="3"/>
  <c r="CG414" i="3"/>
  <c r="CH413" i="3"/>
  <c r="CJ412" i="3"/>
  <c r="CK411" i="3"/>
  <c r="CL410" i="3"/>
  <c r="CN409" i="3"/>
  <c r="CO408" i="3"/>
  <c r="CD408" i="3"/>
  <c r="CF407" i="3"/>
  <c r="CG406" i="3"/>
  <c r="CH405" i="3"/>
  <c r="CJ404" i="3"/>
  <c r="CK403" i="3"/>
  <c r="CL402" i="3"/>
  <c r="CM401" i="3"/>
  <c r="CN400" i="3"/>
  <c r="CO399" i="3"/>
  <c r="CE399" i="3"/>
  <c r="CF398" i="3"/>
  <c r="CG397" i="3"/>
  <c r="CI396" i="3"/>
  <c r="CJ395" i="3"/>
  <c r="CK394" i="3"/>
  <c r="CM393" i="3"/>
  <c r="CN392" i="3"/>
  <c r="CN422" i="3"/>
  <c r="CD422" i="3"/>
  <c r="CE421" i="3"/>
  <c r="CF420" i="3"/>
  <c r="CH425" i="3"/>
  <c r="CH424" i="3"/>
  <c r="CL426" i="3"/>
  <c r="CP5" i="3"/>
  <c r="CS297" i="3"/>
  <c r="CX457" i="3"/>
  <c r="CG67" i="3"/>
  <c r="CO67" i="3"/>
  <c r="CW67" i="3"/>
  <c r="DE67" i="3"/>
  <c r="CJ68" i="3"/>
  <c r="CR68" i="3"/>
  <c r="CZ68" i="3"/>
  <c r="CJ69" i="3"/>
  <c r="CK70" i="3"/>
  <c r="CS70" i="3"/>
  <c r="DA70" i="3"/>
  <c r="CH71" i="3"/>
  <c r="CP71" i="3"/>
  <c r="CX71" i="3"/>
  <c r="DF71" i="3"/>
  <c r="CK73" i="3"/>
  <c r="CS73" i="3"/>
  <c r="DA73" i="3"/>
  <c r="CH74" i="3"/>
  <c r="CP74" i="3"/>
  <c r="CX74" i="3"/>
  <c r="DF74" i="3"/>
  <c r="CF75" i="3"/>
  <c r="CN75" i="3"/>
  <c r="CV75" i="3"/>
  <c r="DD75" i="3"/>
  <c r="CG76" i="3"/>
  <c r="CO76" i="3"/>
  <c r="CW76" i="3"/>
  <c r="DE76" i="3"/>
  <c r="CG77" i="3"/>
  <c r="CO77" i="3"/>
  <c r="CK78" i="3"/>
  <c r="CS78" i="3"/>
  <c r="DA78" i="3"/>
  <c r="CF79" i="3"/>
  <c r="CN79" i="3"/>
  <c r="CU79" i="3"/>
  <c r="CZ79" i="3"/>
  <c r="DE79" i="3"/>
  <c r="CF81" i="3"/>
  <c r="CK81" i="3"/>
  <c r="CP81" i="3"/>
  <c r="CV81" i="3"/>
  <c r="DA81" i="3"/>
  <c r="DF81" i="3"/>
  <c r="CI82" i="3"/>
  <c r="CN82" i="3"/>
  <c r="CS82" i="3"/>
  <c r="CY82" i="3"/>
  <c r="DD82" i="3"/>
  <c r="CE85" i="3"/>
  <c r="CJ85" i="3"/>
  <c r="CO85" i="3"/>
  <c r="CU85" i="3"/>
  <c r="CZ85" i="3"/>
  <c r="DE85" i="3"/>
  <c r="CG86" i="3"/>
  <c r="CL86" i="3"/>
  <c r="CQ86" i="3"/>
  <c r="CW86" i="3"/>
  <c r="DB86" i="3"/>
  <c r="CI87" i="3"/>
  <c r="CN87" i="3"/>
  <c r="CS87" i="3"/>
  <c r="CY87" i="3"/>
  <c r="DD87" i="3"/>
  <c r="CU94" i="3"/>
  <c r="CZ94" i="3"/>
  <c r="DE94" i="3"/>
  <c r="CS95" i="3"/>
  <c r="CX95" i="3"/>
  <c r="DC95" i="3"/>
  <c r="CT97" i="3"/>
  <c r="CY97" i="3"/>
  <c r="DE97" i="3"/>
  <c r="CS98" i="3"/>
  <c r="CX98" i="3"/>
  <c r="DC98" i="3"/>
  <c r="CP100" i="3"/>
  <c r="CT100" i="3"/>
  <c r="CX100" i="3"/>
  <c r="DB100" i="3"/>
  <c r="DF100" i="3"/>
  <c r="CS101" i="3"/>
  <c r="CW101" i="3"/>
  <c r="DA101" i="3"/>
  <c r="DE101" i="3"/>
  <c r="CR102" i="3"/>
  <c r="CV102" i="3"/>
  <c r="CZ102" i="3"/>
  <c r="DD102" i="3"/>
  <c r="CQ103" i="3"/>
  <c r="CU103" i="3"/>
  <c r="CY103" i="3"/>
  <c r="DC103" i="3"/>
  <c r="CP105" i="3"/>
  <c r="CT105" i="3"/>
  <c r="CX105" i="3"/>
  <c r="DB105" i="3"/>
  <c r="DF105" i="3"/>
  <c r="CS106" i="3"/>
  <c r="CW106" i="3"/>
  <c r="DA106" i="3"/>
  <c r="DE106" i="3"/>
  <c r="CR108" i="3"/>
  <c r="CV108" i="3"/>
  <c r="CZ108" i="3"/>
  <c r="DD108" i="3"/>
  <c r="CQ109" i="3"/>
  <c r="CU109" i="3"/>
  <c r="CY109" i="3"/>
  <c r="DC109" i="3"/>
  <c r="CR112" i="3"/>
  <c r="CV112" i="3"/>
  <c r="CZ112" i="3"/>
  <c r="DD112" i="3"/>
  <c r="CQ113" i="3"/>
  <c r="CU113" i="3"/>
  <c r="CY113" i="3"/>
  <c r="DC113" i="3"/>
  <c r="CP114" i="3"/>
  <c r="CT114" i="3"/>
  <c r="CX114" i="3"/>
  <c r="DB114" i="3"/>
  <c r="DF114" i="3"/>
  <c r="CF121" i="3"/>
  <c r="CJ121" i="3"/>
  <c r="CN121" i="3"/>
  <c r="CR121" i="3"/>
  <c r="CV121" i="3"/>
  <c r="CZ121" i="3"/>
  <c r="DD121" i="3"/>
  <c r="CE122" i="3"/>
  <c r="CI122" i="3"/>
  <c r="CM122" i="3"/>
  <c r="CQ122" i="3"/>
  <c r="CU122" i="3"/>
  <c r="CY122" i="3"/>
  <c r="DC122" i="3"/>
  <c r="CE124" i="3"/>
  <c r="CI124" i="3"/>
  <c r="CM124" i="3"/>
  <c r="CQ124" i="3"/>
  <c r="CU124" i="3"/>
  <c r="CY124" i="3"/>
  <c r="DC124" i="3"/>
  <c r="CD125" i="3"/>
  <c r="CH125" i="3"/>
  <c r="CL125" i="3"/>
  <c r="CP125" i="3"/>
  <c r="CT125" i="3"/>
  <c r="CX125" i="3"/>
  <c r="DB125" i="3"/>
  <c r="DF125" i="3"/>
  <c r="CG127" i="3"/>
  <c r="CK127" i="3"/>
  <c r="CO127" i="3"/>
  <c r="CS127" i="3"/>
  <c r="CW127" i="3"/>
  <c r="DA127" i="3"/>
  <c r="DE127" i="3"/>
  <c r="CF128" i="3"/>
  <c r="CJ128" i="3"/>
  <c r="CN128" i="3"/>
  <c r="CR128" i="3"/>
  <c r="CV128" i="3"/>
  <c r="CZ128" i="3"/>
  <c r="DD128" i="3"/>
  <c r="CE129" i="3"/>
  <c r="CI129" i="3"/>
  <c r="CM129" i="3"/>
  <c r="CQ129" i="3"/>
  <c r="CU129" i="3"/>
  <c r="CY129" i="3"/>
  <c r="DC129" i="3"/>
  <c r="CD130" i="3"/>
  <c r="CH130" i="3"/>
  <c r="CL130" i="3"/>
  <c r="CP130" i="3"/>
  <c r="CT130" i="3"/>
  <c r="CX130" i="3"/>
  <c r="DB130" i="3"/>
  <c r="DF130" i="3"/>
  <c r="CG131" i="3"/>
  <c r="CK131" i="3"/>
  <c r="CO131" i="3"/>
  <c r="CS131" i="3"/>
  <c r="CW131" i="3"/>
  <c r="DA131" i="3"/>
  <c r="DE131" i="3"/>
  <c r="CG133" i="3"/>
  <c r="CK133" i="3"/>
  <c r="CO133" i="3"/>
  <c r="CS133" i="3"/>
  <c r="CW133" i="3"/>
  <c r="DA133" i="3"/>
  <c r="DE133" i="3"/>
  <c r="CF134" i="3"/>
  <c r="CJ134" i="3"/>
  <c r="CN134" i="3"/>
  <c r="CR134" i="3"/>
  <c r="CV134" i="3"/>
  <c r="CZ134" i="3"/>
  <c r="DD134" i="3"/>
  <c r="CE136" i="3"/>
  <c r="CI136" i="3"/>
  <c r="CM136" i="3"/>
  <c r="CQ136" i="3"/>
  <c r="CU136" i="3"/>
  <c r="CY136" i="3"/>
  <c r="DC136" i="3"/>
  <c r="CD137" i="3"/>
  <c r="CH137" i="3"/>
  <c r="CL137" i="3"/>
  <c r="CP137" i="3"/>
  <c r="CT137" i="3"/>
  <c r="CX137" i="3"/>
  <c r="DB137" i="3"/>
  <c r="DF137" i="3"/>
  <c r="CE140" i="3"/>
  <c r="CI140" i="3"/>
  <c r="CM140" i="3"/>
  <c r="CQ140" i="3"/>
  <c r="CU140" i="3"/>
  <c r="CY140" i="3"/>
  <c r="DC140" i="3"/>
  <c r="CD141" i="3"/>
  <c r="CH141" i="3"/>
  <c r="CL141" i="3"/>
  <c r="CP141" i="3"/>
  <c r="CT141" i="3"/>
  <c r="CX141" i="3"/>
  <c r="CL487" i="3"/>
  <c r="CE101" i="3"/>
  <c r="CN191" i="3"/>
  <c r="CO224" i="3"/>
  <c r="CN232" i="3"/>
  <c r="CG234" i="3"/>
  <c r="CI254" i="3"/>
  <c r="CD261" i="3"/>
  <c r="CO269" i="3"/>
  <c r="CF265" i="3"/>
  <c r="CH274" i="3"/>
  <c r="CM282" i="3"/>
  <c r="CL279" i="3"/>
  <c r="CM290" i="3"/>
  <c r="CK288" i="3"/>
  <c r="CM298" i="3"/>
  <c r="CJ296" i="3"/>
  <c r="CM293" i="3"/>
  <c r="CO308" i="3"/>
  <c r="CL306" i="3"/>
  <c r="CO303" i="3"/>
  <c r="CE302" i="3"/>
  <c r="CH318" i="3"/>
  <c r="CM315" i="3"/>
  <c r="CO312" i="3"/>
  <c r="CF320" i="3"/>
  <c r="CI326" i="3"/>
  <c r="CK322" i="3"/>
  <c r="CN338" i="3"/>
  <c r="CN336" i="3"/>
  <c r="CD335" i="3"/>
  <c r="CJ332" i="3"/>
  <c r="CE340" i="3"/>
  <c r="CL347" i="3"/>
  <c r="CF346" i="3"/>
  <c r="CN342" i="3"/>
  <c r="CK350" i="3"/>
  <c r="CF358" i="3"/>
  <c r="CN355" i="3"/>
  <c r="CK352" i="3"/>
  <c r="CG361" i="3"/>
  <c r="CI368" i="3"/>
  <c r="CL366" i="3"/>
  <c r="CJ365" i="3"/>
  <c r="CK363" i="3"/>
  <c r="CL372" i="3"/>
  <c r="CN380" i="3"/>
  <c r="CJ379" i="3"/>
  <c r="CE378" i="3"/>
  <c r="CG377" i="3"/>
  <c r="CH374" i="3"/>
  <c r="CI390" i="3"/>
  <c r="CK389" i="3"/>
  <c r="CL388" i="3"/>
  <c r="CM387" i="3"/>
  <c r="CO386" i="3"/>
  <c r="CD386" i="3"/>
  <c r="CE384" i="3"/>
  <c r="CL115" i="3"/>
  <c r="CM114" i="3"/>
  <c r="CN113" i="3"/>
  <c r="CD113" i="3"/>
  <c r="CE112" i="3"/>
  <c r="CI418" i="3"/>
  <c r="CK417" i="3"/>
  <c r="CL416" i="3"/>
  <c r="CM415" i="3"/>
  <c r="CN414" i="3"/>
  <c r="CO413" i="3"/>
  <c r="CD413" i="3"/>
  <c r="CF412" i="3"/>
  <c r="CG411" i="3"/>
  <c r="CH410" i="3"/>
  <c r="CJ409" i="3"/>
  <c r="CK408" i="3"/>
  <c r="CL407" i="3"/>
  <c r="CN406" i="3"/>
  <c r="CO405" i="3"/>
  <c r="CD405" i="3"/>
  <c r="CF404" i="3"/>
  <c r="CG403" i="3"/>
  <c r="CH402" i="3"/>
  <c r="CI401" i="3"/>
  <c r="CJ400" i="3"/>
  <c r="CK399" i="3"/>
  <c r="CM398" i="3"/>
  <c r="CN397" i="3"/>
  <c r="CO396" i="3"/>
  <c r="CE396" i="3"/>
  <c r="CF395" i="3"/>
  <c r="CG394" i="3"/>
  <c r="CI393" i="3"/>
  <c r="CJ392" i="3"/>
  <c r="CJ422" i="3"/>
  <c r="CL421" i="3"/>
  <c r="CM420" i="3"/>
  <c r="CN425" i="3"/>
  <c r="CO424" i="3"/>
  <c r="CE426" i="3"/>
  <c r="CD426" i="3"/>
  <c r="BW189" i="3"/>
  <c r="BW921" i="3"/>
  <c r="BW23" i="3"/>
  <c r="DD41" i="2"/>
  <c r="CU41" i="2"/>
  <c r="DG69" i="3"/>
  <c r="BZ69" i="3"/>
  <c r="BV189" i="3"/>
  <c r="BV921" i="3"/>
  <c r="C190" i="7"/>
  <c r="H5" i="6"/>
  <c r="DC318" i="4"/>
  <c r="DI277" i="4"/>
  <c r="CY271" i="4"/>
  <c r="CZ248" i="4"/>
  <c r="CV224" i="4"/>
  <c r="DB161" i="4"/>
  <c r="CY98" i="4"/>
  <c r="H3" i="4"/>
  <c r="CM69" i="3"/>
  <c r="CD5" i="3"/>
  <c r="CJ426" i="3"/>
  <c r="CI425" i="3"/>
  <c r="CF421" i="3"/>
  <c r="CE392" i="3"/>
  <c r="CN393" i="3"/>
  <c r="CK395" i="3"/>
  <c r="CI397" i="3"/>
  <c r="CF399" i="3"/>
  <c r="CO400" i="3"/>
  <c r="CN402" i="3"/>
  <c r="CK404" i="3"/>
  <c r="CH406" i="3"/>
  <c r="CF408" i="3"/>
  <c r="CO409" i="3"/>
  <c r="CL411" i="3"/>
  <c r="CJ413" i="3"/>
  <c r="CH415" i="3"/>
  <c r="CE417" i="3"/>
  <c r="CO418" i="3"/>
  <c r="CI113" i="3"/>
  <c r="CF115" i="3"/>
  <c r="CK384" i="3"/>
  <c r="CH387" i="3"/>
  <c r="CE389" i="3"/>
  <c r="CO390" i="3"/>
  <c r="CL377" i="3"/>
  <c r="CH380" i="3"/>
  <c r="CF363" i="3"/>
  <c r="CD366" i="3"/>
  <c r="CK369" i="3"/>
  <c r="CF355" i="3"/>
  <c r="CN358" i="3"/>
  <c r="CJ345" i="3"/>
  <c r="CI348" i="3"/>
  <c r="CF334" i="3"/>
  <c r="CO337" i="3"/>
  <c r="CJ325" i="3"/>
  <c r="CE312" i="3"/>
  <c r="CK316" i="3"/>
  <c r="CD303" i="3"/>
  <c r="CE308" i="3"/>
  <c r="CK295" i="3"/>
  <c r="CL286" i="3"/>
  <c r="CN291" i="3"/>
  <c r="CL284" i="3"/>
  <c r="CN267" i="3"/>
  <c r="CO263" i="3"/>
  <c r="CF240" i="3"/>
  <c r="CO100" i="3"/>
  <c r="X201" i="3"/>
  <c r="BW138" i="3"/>
  <c r="BV214" i="3"/>
  <c r="AL201" i="3"/>
  <c r="G201" i="3"/>
  <c r="BW1029" i="3"/>
  <c r="AR110" i="3"/>
  <c r="CT17" i="6"/>
  <c r="CO21" i="6"/>
  <c r="CN45" i="6"/>
  <c r="CQ48" i="6"/>
  <c r="CN56" i="6"/>
  <c r="CE66" i="6"/>
  <c r="CG11" i="6"/>
  <c r="CG31" i="6"/>
  <c r="CR38" i="6"/>
  <c r="CP49" i="6"/>
  <c r="CD58" i="6"/>
  <c r="CN69" i="6"/>
  <c r="CF12" i="6"/>
  <c r="CD40" i="6"/>
  <c r="CR65" i="6"/>
  <c r="CO44" i="6"/>
  <c r="CE4" i="5"/>
  <c r="AM110" i="3"/>
  <c r="BV110" i="3"/>
  <c r="BX110" i="3"/>
  <c r="B138" i="3"/>
  <c r="H138" i="3"/>
  <c r="U166" i="3"/>
  <c r="U111" i="3"/>
  <c r="U118" i="3"/>
  <c r="AV3" i="4"/>
  <c r="AV3" i="5"/>
  <c r="AV3" i="6"/>
  <c r="DA190" i="3"/>
  <c r="DD190" i="3"/>
  <c r="CV190" i="3"/>
  <c r="BM4" i="2"/>
  <c r="AW4" i="4"/>
  <c r="AE4" i="6"/>
  <c r="CX120" i="3"/>
  <c r="CQ66" i="3"/>
  <c r="CU49" i="2"/>
  <c r="AM4" i="6"/>
  <c r="CV49" i="2"/>
  <c r="BT4" i="2"/>
  <c r="CV57" i="2"/>
  <c r="AM4" i="5"/>
  <c r="CZ65" i="2"/>
  <c r="CY57" i="2"/>
  <c r="CW65" i="2"/>
  <c r="DV24" i="2"/>
  <c r="M5" i="6"/>
  <c r="G3" i="6"/>
  <c r="W5" i="5"/>
  <c r="M5" i="5"/>
  <c r="E5" i="5"/>
  <c r="D4" i="5"/>
  <c r="AO3" i="5"/>
  <c r="M3" i="5"/>
  <c r="I5" i="4"/>
  <c r="C3" i="4"/>
  <c r="CU190" i="3"/>
  <c r="CD198" i="3"/>
  <c r="BY139" i="3"/>
  <c r="BY146" i="3"/>
  <c r="AM4" i="2"/>
  <c r="BD4" i="2"/>
  <c r="AN4" i="4"/>
  <c r="M4" i="3"/>
  <c r="CO82" i="5"/>
  <c r="CJ82" i="5"/>
  <c r="CE82" i="5"/>
  <c r="CQ80" i="5"/>
  <c r="CL80" i="5"/>
  <c r="CG80" i="5"/>
  <c r="CR79" i="5"/>
  <c r="CM79" i="5"/>
  <c r="CH79" i="5"/>
  <c r="CS78" i="5"/>
  <c r="CN78" i="5"/>
  <c r="CI78" i="5"/>
  <c r="CT77" i="5"/>
  <c r="CO77" i="5"/>
  <c r="CJ77" i="5"/>
  <c r="CD77" i="5"/>
  <c r="CP75" i="5"/>
  <c r="CK75" i="5"/>
  <c r="CE75" i="5"/>
  <c r="CS73" i="5"/>
  <c r="CN73" i="5"/>
  <c r="CI73" i="5"/>
  <c r="CT72" i="5"/>
  <c r="CO72" i="5"/>
  <c r="CJ72" i="5"/>
  <c r="CD72" i="5"/>
  <c r="CP71" i="5"/>
  <c r="CK71" i="5"/>
  <c r="CE71" i="5"/>
  <c r="CQ70" i="5"/>
  <c r="CL70" i="5"/>
  <c r="CF70" i="5"/>
  <c r="CR68" i="5"/>
  <c r="CM68" i="5"/>
  <c r="CG68" i="5"/>
  <c r="CT66" i="5"/>
  <c r="CO66" i="5"/>
  <c r="CI66" i="5"/>
  <c r="CD66" i="5"/>
  <c r="CP65" i="5"/>
  <c r="CJ65" i="5"/>
  <c r="CE65" i="5"/>
  <c r="CQ64" i="5"/>
  <c r="CK64" i="5"/>
  <c r="CF64" i="5"/>
  <c r="CR63" i="5"/>
  <c r="CL63" i="5"/>
  <c r="CG63" i="5"/>
  <c r="CS61" i="5"/>
  <c r="CM61" i="5"/>
  <c r="CH61" i="5"/>
  <c r="CP60" i="5"/>
  <c r="CQ59" i="5"/>
  <c r="CK59" i="5"/>
  <c r="CF59" i="5"/>
  <c r="CR58" i="5"/>
  <c r="CL58" i="5"/>
  <c r="CG58" i="5"/>
  <c r="CS57" i="5"/>
  <c r="CP56" i="5"/>
  <c r="CJ56" i="5"/>
  <c r="CE56" i="5"/>
  <c r="CQ54" i="5"/>
  <c r="CK54" i="5"/>
  <c r="CF54" i="5"/>
  <c r="CT52" i="5"/>
  <c r="CO52" i="5"/>
  <c r="CJ52" i="5"/>
  <c r="CD52" i="5"/>
  <c r="CP51" i="5"/>
  <c r="CK51" i="5"/>
  <c r="CE51" i="5"/>
  <c r="CM50" i="5"/>
  <c r="CQ82" i="5"/>
  <c r="CK82" i="5"/>
  <c r="CF82" i="5"/>
  <c r="CS80" i="5"/>
  <c r="CM80" i="5"/>
  <c r="CH80" i="5"/>
  <c r="CT79" i="5"/>
  <c r="CN79" i="5"/>
  <c r="CI79" i="5"/>
  <c r="CD79" i="5"/>
  <c r="CO78" i="5"/>
  <c r="CJ78" i="5"/>
  <c r="CE78" i="5"/>
  <c r="CP77" i="5"/>
  <c r="CK77" i="5"/>
  <c r="CF77" i="5"/>
  <c r="CQ75" i="5"/>
  <c r="CL75" i="5"/>
  <c r="CG75" i="5"/>
  <c r="CL74" i="5"/>
  <c r="CO73" i="5"/>
  <c r="CJ73" i="5"/>
  <c r="CE73" i="5"/>
  <c r="CP72" i="5"/>
  <c r="CK72" i="5"/>
  <c r="CF72" i="5"/>
  <c r="CQ71" i="5"/>
  <c r="CL71" i="5"/>
  <c r="CG71" i="5"/>
  <c r="CR70" i="5"/>
  <c r="CM70" i="5"/>
  <c r="CH70" i="5"/>
  <c r="CS68" i="5"/>
  <c r="CN68" i="5"/>
  <c r="CI68" i="5"/>
  <c r="CD67" i="5"/>
  <c r="CP66" i="5"/>
  <c r="CK66" i="5"/>
  <c r="CE66" i="5"/>
  <c r="CQ65" i="5"/>
  <c r="CL65" i="5"/>
  <c r="CF65" i="5"/>
  <c r="CR64" i="5"/>
  <c r="CM64" i="5"/>
  <c r="CG64" i="5"/>
  <c r="CS63" i="5"/>
  <c r="CN63" i="5"/>
  <c r="CH63" i="5"/>
  <c r="CT61" i="5"/>
  <c r="CO61" i="5"/>
  <c r="CI61" i="5"/>
  <c r="CD61" i="5"/>
  <c r="CR59" i="5"/>
  <c r="CM59" i="5"/>
  <c r="CG59" i="5"/>
  <c r="CS58" i="5"/>
  <c r="CN58" i="5"/>
  <c r="CH58" i="5"/>
  <c r="CQ56" i="5"/>
  <c r="CL56" i="5"/>
  <c r="CF56" i="5"/>
  <c r="CR54" i="5"/>
  <c r="CM54" i="5"/>
  <c r="CG54" i="5"/>
  <c r="CG53" i="5"/>
  <c r="CP52" i="5"/>
  <c r="CK52" i="5"/>
  <c r="CF52" i="5"/>
  <c r="CQ51" i="5"/>
  <c r="CL51" i="5"/>
  <c r="CG51" i="5"/>
  <c r="CQ50" i="5"/>
  <c r="CM82" i="5"/>
  <c r="CT80" i="5"/>
  <c r="CI80" i="5"/>
  <c r="CP79" i="5"/>
  <c r="CE79" i="5"/>
  <c r="CK78" i="5"/>
  <c r="CR77" i="5"/>
  <c r="CG77" i="5"/>
  <c r="CM75" i="5"/>
  <c r="CQ74" i="5"/>
  <c r="CK73" i="5"/>
  <c r="CR72" i="5"/>
  <c r="CG72" i="5"/>
  <c r="CM71" i="5"/>
  <c r="CT70" i="5"/>
  <c r="CI70" i="5"/>
  <c r="CO68" i="5"/>
  <c r="CE68" i="5"/>
  <c r="CL66" i="5"/>
  <c r="CR65" i="5"/>
  <c r="CH65" i="5"/>
  <c r="CN64" i="5"/>
  <c r="CT63" i="5"/>
  <c r="CJ63" i="5"/>
  <c r="CP61" i="5"/>
  <c r="CE61" i="5"/>
  <c r="CN59" i="5"/>
  <c r="CT58" i="5"/>
  <c r="CJ58" i="5"/>
  <c r="CT56" i="5"/>
  <c r="CI56" i="5"/>
  <c r="CO54" i="5"/>
  <c r="CE54" i="5"/>
  <c r="CN52" i="5"/>
  <c r="CT51" i="5"/>
  <c r="CI51" i="5"/>
  <c r="CG50" i="5"/>
  <c r="CO49" i="5"/>
  <c r="CJ49" i="5"/>
  <c r="CE49" i="5"/>
  <c r="CQ43" i="5"/>
  <c r="CL43" i="5"/>
  <c r="CF43" i="5"/>
  <c r="CM42" i="5"/>
  <c r="CP41" i="5"/>
  <c r="CK41" i="5"/>
  <c r="CG41" i="5"/>
  <c r="CT40" i="5"/>
  <c r="CP40" i="5"/>
  <c r="CL40" i="5"/>
  <c r="CH40" i="5"/>
  <c r="CD40" i="5"/>
  <c r="CQ39" i="5"/>
  <c r="CM39" i="5"/>
  <c r="CI39" i="5"/>
  <c r="CE39" i="5"/>
  <c r="CR38" i="5"/>
  <c r="CN38" i="5"/>
  <c r="CJ38" i="5"/>
  <c r="CF38" i="5"/>
  <c r="CS36" i="5"/>
  <c r="CO36" i="5"/>
  <c r="CK36" i="5"/>
  <c r="CG36" i="5"/>
  <c r="CT34" i="5"/>
  <c r="CP34" i="5"/>
  <c r="CL34" i="5"/>
  <c r="CH34" i="5"/>
  <c r="CD34" i="5"/>
  <c r="CQ33" i="5"/>
  <c r="CM33" i="5"/>
  <c r="CI33" i="5"/>
  <c r="CE33" i="5"/>
  <c r="CR32" i="5"/>
  <c r="CN32" i="5"/>
  <c r="CJ32" i="5"/>
  <c r="CF32" i="5"/>
  <c r="CS31" i="5"/>
  <c r="CO31" i="5"/>
  <c r="CK31" i="5"/>
  <c r="CG31" i="5"/>
  <c r="CT29" i="5"/>
  <c r="CP29" i="5"/>
  <c r="CL29" i="5"/>
  <c r="CZ41" i="2"/>
  <c r="CP57" i="2"/>
  <c r="CO57" i="2"/>
  <c r="DM41" i="2"/>
  <c r="L5" i="6"/>
  <c r="E5" i="6"/>
  <c r="M4" i="6"/>
  <c r="D4" i="6"/>
  <c r="C3" i="6"/>
  <c r="L5" i="5"/>
  <c r="I4" i="5"/>
  <c r="J3" i="5"/>
  <c r="AO3" i="4"/>
  <c r="M214" i="3"/>
  <c r="AD214" i="3"/>
  <c r="AS201" i="3"/>
  <c r="AO201" i="3"/>
  <c r="DC190" i="3"/>
  <c r="BX83" i="3"/>
  <c r="M5" i="3"/>
  <c r="CJ12" i="6"/>
  <c r="CN22" i="6"/>
  <c r="CG35" i="6"/>
  <c r="CR45" i="6"/>
  <c r="CT40" i="6"/>
  <c r="CR51" i="6"/>
  <c r="CF47" i="6"/>
  <c r="CT58" i="6"/>
  <c r="CD67" i="6"/>
  <c r="CM13" i="6"/>
  <c r="CR22" i="6"/>
  <c r="CD20" i="6"/>
  <c r="CH30" i="6"/>
  <c r="CK41" i="6"/>
  <c r="CN38" i="6"/>
  <c r="CI53" i="6"/>
  <c r="CM48" i="6"/>
  <c r="CF60" i="6"/>
  <c r="CJ56" i="6"/>
  <c r="CJ69" i="6"/>
  <c r="CP74" i="5"/>
  <c r="AU3" i="4"/>
  <c r="AU3" i="6"/>
  <c r="AU3" i="5"/>
  <c r="AW3" i="5"/>
  <c r="AW3" i="6"/>
  <c r="AW3" i="4"/>
  <c r="I3" i="4"/>
  <c r="I3" i="6"/>
  <c r="I3" i="5"/>
  <c r="DN41" i="2"/>
  <c r="D4" i="3"/>
  <c r="CS41" i="2"/>
  <c r="E1039" i="7"/>
  <c r="H1039" i="7"/>
  <c r="CI198" i="3"/>
  <c r="DE66" i="3"/>
  <c r="CP66" i="3"/>
  <c r="CX49" i="2"/>
  <c r="CR57" i="2"/>
  <c r="CS49" i="2"/>
  <c r="CY49" i="2"/>
  <c r="DJ41" i="2"/>
  <c r="DC41" i="2"/>
  <c r="CQ57" i="2"/>
  <c r="CX57" i="2"/>
  <c r="DO95" i="3"/>
  <c r="DL41" i="2"/>
  <c r="DV23" i="2"/>
  <c r="DT21" i="2"/>
  <c r="I1110" i="7"/>
  <c r="D1016" i="7"/>
  <c r="K5" i="6"/>
  <c r="G4" i="6"/>
  <c r="AL3" i="6"/>
  <c r="Y3" i="6"/>
  <c r="E3" i="6"/>
  <c r="H5" i="5"/>
  <c r="C5" i="5"/>
  <c r="K4" i="5"/>
  <c r="G4" i="5"/>
  <c r="AP3" i="5"/>
  <c r="X3" i="4"/>
  <c r="T3" i="4"/>
  <c r="CN66" i="3"/>
  <c r="DB66" i="3"/>
  <c r="BY214" i="3"/>
  <c r="AW214" i="3"/>
  <c r="AO214" i="3"/>
  <c r="AV214" i="3"/>
  <c r="BY1029" i="3"/>
  <c r="CD783" i="3"/>
  <c r="CH726" i="3"/>
  <c r="CJ694" i="3"/>
  <c r="CG678" i="3"/>
  <c r="CF666" i="3"/>
  <c r="CL657" i="3"/>
  <c r="CG648" i="3"/>
  <c r="CG628" i="3"/>
  <c r="CM622" i="3"/>
  <c r="CG616" i="3"/>
  <c r="CJ519" i="3"/>
  <c r="CE515" i="3"/>
  <c r="CF510" i="3"/>
  <c r="CJ507" i="3"/>
  <c r="CM503" i="3"/>
  <c r="CD501" i="3"/>
  <c r="CG496" i="3"/>
  <c r="CJ492" i="3"/>
  <c r="CG488" i="3"/>
  <c r="CF487" i="3"/>
  <c r="CO483" i="3"/>
  <c r="CO479" i="3"/>
  <c r="CF479" i="3"/>
  <c r="CK478" i="3"/>
  <c r="CO477" i="3"/>
  <c r="CH477" i="3"/>
  <c r="CN474" i="3"/>
  <c r="CL792" i="3"/>
  <c r="CF762" i="3"/>
  <c r="CG700" i="3"/>
  <c r="CI683" i="3"/>
  <c r="CO668" i="3"/>
  <c r="CJ659" i="3"/>
  <c r="CN651" i="3"/>
  <c r="CD631" i="3"/>
  <c r="CF617" i="3"/>
  <c r="CK519" i="3"/>
  <c r="CF515" i="3"/>
  <c r="CH510" i="3"/>
  <c r="CK507" i="3"/>
  <c r="CN503" i="3"/>
  <c r="CF501" i="3"/>
  <c r="CH496" i="3"/>
  <c r="CK492" i="3"/>
  <c r="CJ488" i="3"/>
  <c r="CG487" i="3"/>
  <c r="CD486" i="3"/>
  <c r="CD483" i="3"/>
  <c r="CG479" i="3"/>
  <c r="CL478" i="3"/>
  <c r="CF478" i="3"/>
  <c r="CJ477" i="3"/>
  <c r="CO474" i="3"/>
  <c r="CG796" i="3"/>
  <c r="CI721" i="3"/>
  <c r="CI671" i="3"/>
  <c r="CL652" i="3"/>
  <c r="CE635" i="3"/>
  <c r="CK607" i="3"/>
  <c r="CE513" i="3"/>
  <c r="CK504" i="3"/>
  <c r="CF497" i="3"/>
  <c r="CO488" i="3"/>
  <c r="CJ486" i="3"/>
  <c r="CJ479" i="3"/>
  <c r="CG478" i="3"/>
  <c r="CD477" i="3"/>
  <c r="CF474" i="3"/>
  <c r="CK470" i="3"/>
  <c r="CD470" i="3"/>
  <c r="CH469" i="3"/>
  <c r="CN468" i="3"/>
  <c r="CG468" i="3"/>
  <c r="CK465" i="3"/>
  <c r="CD465" i="3"/>
  <c r="CJ461" i="3"/>
  <c r="CN460" i="3"/>
  <c r="CG460" i="3"/>
  <c r="CL459" i="3"/>
  <c r="CD459" i="3"/>
  <c r="CJ456" i="3"/>
  <c r="CO452" i="3"/>
  <c r="CG452" i="3"/>
  <c r="CL451" i="3"/>
  <c r="CF451" i="3"/>
  <c r="CJ450" i="3"/>
  <c r="CO446" i="3"/>
  <c r="CH446" i="3"/>
  <c r="CK109" i="3"/>
  <c r="CD109" i="3"/>
  <c r="CJ108" i="3"/>
  <c r="CO106" i="3"/>
  <c r="CK106" i="3"/>
  <c r="CG106" i="3"/>
  <c r="CO105" i="3"/>
  <c r="CK105" i="3"/>
  <c r="CG105" i="3"/>
  <c r="CO103" i="3"/>
  <c r="CK103" i="3"/>
  <c r="CG103" i="3"/>
  <c r="CO102" i="3"/>
  <c r="CK102" i="3"/>
  <c r="CG102" i="3"/>
  <c r="CO101" i="3"/>
  <c r="CK101" i="3"/>
  <c r="CG101" i="3"/>
  <c r="CG773" i="3"/>
  <c r="CL674" i="3"/>
  <c r="CH647" i="3"/>
  <c r="CJ613" i="3"/>
  <c r="CM607" i="3"/>
  <c r="CI509" i="3"/>
  <c r="CO501" i="3"/>
  <c r="CD492" i="3"/>
  <c r="CJ483" i="3"/>
  <c r="CN478" i="3"/>
  <c r="CG477" i="3"/>
  <c r="CD474" i="3"/>
  <c r="CG470" i="3"/>
  <c r="CK469" i="3"/>
  <c r="CL468" i="3"/>
  <c r="CO465" i="3"/>
  <c r="CF465" i="3"/>
  <c r="CG461" i="3"/>
  <c r="CK460" i="3"/>
  <c r="CN459" i="3"/>
  <c r="CO456" i="3"/>
  <c r="CF456" i="3"/>
  <c r="CJ452" i="3"/>
  <c r="CK451" i="3"/>
  <c r="CN450" i="3"/>
  <c r="CD450" i="3"/>
  <c r="CF446" i="3"/>
  <c r="CD94" i="3"/>
  <c r="CH109" i="3"/>
  <c r="CK108" i="3"/>
  <c r="CN106" i="3"/>
  <c r="CI106" i="3"/>
  <c r="CD106" i="3"/>
  <c r="CJ105" i="3"/>
  <c r="CE105" i="3"/>
  <c r="CL103" i="3"/>
  <c r="CF103" i="3"/>
  <c r="CM102" i="3"/>
  <c r="CH102" i="3"/>
  <c r="CN101" i="3"/>
  <c r="CI101" i="3"/>
  <c r="CD101" i="3"/>
  <c r="CL100" i="3"/>
  <c r="CH100" i="3"/>
  <c r="CD100" i="3"/>
  <c r="CL98" i="3"/>
  <c r="CH98" i="3"/>
  <c r="CD98" i="3"/>
  <c r="CL97" i="3"/>
  <c r="CH97" i="3"/>
  <c r="CD97" i="3"/>
  <c r="CL95" i="3"/>
  <c r="CH95" i="3"/>
  <c r="CD95" i="3"/>
  <c r="CL94" i="3"/>
  <c r="CH94" i="3"/>
  <c r="CM179" i="3"/>
  <c r="CI179" i="3"/>
  <c r="CE179" i="3"/>
  <c r="CL182" i="3"/>
  <c r="CH182" i="3"/>
  <c r="CD182" i="3"/>
  <c r="CO199" i="3"/>
  <c r="CK199" i="3"/>
  <c r="CG199" i="3"/>
  <c r="CO196" i="3"/>
  <c r="CK196" i="3"/>
  <c r="CG196" i="3"/>
  <c r="CO195" i="3"/>
  <c r="CK195" i="3"/>
  <c r="CG195" i="3"/>
  <c r="CO193" i="3"/>
  <c r="CK193" i="3"/>
  <c r="CG193" i="3"/>
  <c r="CO192" i="3"/>
  <c r="CK192" i="3"/>
  <c r="CG192" i="3"/>
  <c r="CO191" i="3"/>
  <c r="CK191" i="3"/>
  <c r="CG191" i="3"/>
  <c r="CO212" i="3"/>
  <c r="CK212" i="3"/>
  <c r="CG212" i="3"/>
  <c r="CO209" i="3"/>
  <c r="CK209" i="3"/>
  <c r="CG209" i="3"/>
  <c r="CO208" i="3"/>
  <c r="CK208" i="3"/>
  <c r="CG208" i="3"/>
  <c r="CO206" i="3"/>
  <c r="CK206" i="3"/>
  <c r="CG206" i="3"/>
  <c r="CL225" i="3"/>
  <c r="CH225" i="3"/>
  <c r="CD225" i="3"/>
  <c r="CL224" i="3"/>
  <c r="CH224" i="3"/>
  <c r="CD224" i="3"/>
  <c r="CL222" i="3"/>
  <c r="CH222" i="3"/>
  <c r="CD222" i="3"/>
  <c r="CL221" i="3"/>
  <c r="CH221" i="3"/>
  <c r="CD221" i="3"/>
  <c r="CL219" i="3"/>
  <c r="CH219" i="3"/>
  <c r="CD219" i="3"/>
  <c r="CL218" i="3"/>
  <c r="CH218" i="3"/>
  <c r="CD218" i="3"/>
  <c r="CL216" i="3"/>
  <c r="CH216" i="3"/>
  <c r="CD216" i="3"/>
  <c r="CL215" i="3"/>
  <c r="CH215" i="3"/>
  <c r="CD215" i="3"/>
  <c r="CL229" i="3"/>
  <c r="CH229" i="3"/>
  <c r="CD229" i="3"/>
  <c r="CL232" i="3"/>
  <c r="CH232" i="3"/>
  <c r="CD232" i="3"/>
  <c r="CM228" i="3"/>
  <c r="CI228" i="3"/>
  <c r="CE228" i="3"/>
  <c r="CL231" i="3"/>
  <c r="CH231" i="3"/>
  <c r="CD231" i="3"/>
  <c r="CL242" i="3"/>
  <c r="CH242" i="3"/>
  <c r="CD242" i="3"/>
  <c r="CJ240" i="3"/>
  <c r="CD240" i="3"/>
  <c r="CJ239" i="3"/>
  <c r="CD239" i="3"/>
  <c r="CL237" i="3"/>
  <c r="CH237" i="3"/>
  <c r="CD237" i="3"/>
  <c r="CL235" i="3"/>
  <c r="CH235" i="3"/>
  <c r="CD235" i="3"/>
  <c r="CL234" i="3"/>
  <c r="CH234" i="3"/>
  <c r="CD234" i="3"/>
  <c r="CL249" i="3"/>
  <c r="CH249" i="3"/>
  <c r="CD249" i="3"/>
  <c r="CL247" i="3"/>
  <c r="CH247" i="3"/>
  <c r="CD247" i="3"/>
  <c r="CL246" i="3"/>
  <c r="CH246" i="3"/>
  <c r="CD246" i="3"/>
  <c r="CL244" i="3"/>
  <c r="CH244" i="3"/>
  <c r="CD244" i="3"/>
  <c r="CL256" i="3"/>
  <c r="CH256" i="3"/>
  <c r="CD256" i="3"/>
  <c r="CL254" i="3"/>
  <c r="CH254" i="3"/>
  <c r="CD254" i="3"/>
  <c r="CL253" i="3"/>
  <c r="CH253" i="3"/>
  <c r="CD253" i="3"/>
  <c r="CL251" i="3"/>
  <c r="CH251" i="3"/>
  <c r="CH693" i="3"/>
  <c r="CM654" i="3"/>
  <c r="CG516" i="3"/>
  <c r="CL502" i="3"/>
  <c r="CN487" i="3"/>
  <c r="CK479" i="3"/>
  <c r="CL477" i="3"/>
  <c r="CO470" i="3"/>
  <c r="CN469" i="3"/>
  <c r="CO468" i="3"/>
  <c r="CN465" i="3"/>
  <c r="CL461" i="3"/>
  <c r="CL460" i="3"/>
  <c r="CJ459" i="3"/>
  <c r="CK456" i="3"/>
  <c r="CK452" i="3"/>
  <c r="CH451" i="3"/>
  <c r="CH450" i="3"/>
  <c r="CJ446" i="3"/>
  <c r="CO109" i="3"/>
  <c r="CO108" i="3"/>
  <c r="CD108" i="3"/>
  <c r="CH106" i="3"/>
  <c r="CM105" i="3"/>
  <c r="CF105" i="3"/>
  <c r="CJ103" i="3"/>
  <c r="CD103" i="3"/>
  <c r="CI102" i="3"/>
  <c r="CM101" i="3"/>
  <c r="CF101" i="3"/>
  <c r="CM100" i="3"/>
  <c r="CG100" i="3"/>
  <c r="CN98" i="3"/>
  <c r="CI98" i="3"/>
  <c r="CO97" i="3"/>
  <c r="CJ97" i="3"/>
  <c r="CE97" i="3"/>
  <c r="CK95" i="3"/>
  <c r="CF95" i="3"/>
  <c r="CM94" i="3"/>
  <c r="CG94" i="3"/>
  <c r="CK179" i="3"/>
  <c r="CF179" i="3"/>
  <c r="CK182" i="3"/>
  <c r="CF182" i="3"/>
  <c r="CJ199" i="3"/>
  <c r="CE199" i="3"/>
  <c r="CL196" i="3"/>
  <c r="CF196" i="3"/>
  <c r="CM195" i="3"/>
  <c r="CH195" i="3"/>
  <c r="CN193" i="3"/>
  <c r="CI193" i="3"/>
  <c r="CD193" i="3"/>
  <c r="CJ192" i="3"/>
  <c r="CE192" i="3"/>
  <c r="CL191" i="3"/>
  <c r="CF191" i="3"/>
  <c r="CM212" i="3"/>
  <c r="CH212" i="3"/>
  <c r="CN209" i="3"/>
  <c r="CI209" i="3"/>
  <c r="CD209" i="3"/>
  <c r="CJ208" i="3"/>
  <c r="CE208" i="3"/>
  <c r="CL206" i="3"/>
  <c r="CF206" i="3"/>
  <c r="CO225" i="3"/>
  <c r="CJ225" i="3"/>
  <c r="CE225" i="3"/>
  <c r="CK224" i="3"/>
  <c r="CF224" i="3"/>
  <c r="CM222" i="3"/>
  <c r="CG222" i="3"/>
  <c r="CN221" i="3"/>
  <c r="CI221" i="3"/>
  <c r="CO219" i="3"/>
  <c r="CJ219" i="3"/>
  <c r="CE219" i="3"/>
  <c r="CK218" i="3"/>
  <c r="CF218" i="3"/>
  <c r="CM216" i="3"/>
  <c r="CG216" i="3"/>
  <c r="CN215" i="3"/>
  <c r="CI215" i="3"/>
  <c r="CO229" i="3"/>
  <c r="CJ229" i="3"/>
  <c r="CE229" i="3"/>
  <c r="CK232" i="3"/>
  <c r="CF232" i="3"/>
  <c r="CN228" i="3"/>
  <c r="CH228" i="3"/>
  <c r="CN231" i="3"/>
  <c r="CI231" i="3"/>
  <c r="CO242" i="3"/>
  <c r="CJ242" i="3"/>
  <c r="CE242" i="3"/>
  <c r="CI240" i="3"/>
  <c r="CM239" i="3"/>
  <c r="CF239" i="3"/>
  <c r="CK237" i="3"/>
  <c r="CF237" i="3"/>
  <c r="CM235" i="3"/>
  <c r="CJ723" i="3"/>
  <c r="CK660" i="3"/>
  <c r="CL617" i="3"/>
  <c r="CI516" i="3"/>
  <c r="CM504" i="3"/>
  <c r="CH495" i="3"/>
  <c r="CH483" i="3"/>
  <c r="CN477" i="3"/>
  <c r="CH474" i="3"/>
  <c r="CF470" i="3"/>
  <c r="CF469" i="3"/>
  <c r="CD468" i="3"/>
  <c r="CO461" i="3"/>
  <c r="CD461" i="3"/>
  <c r="CO459" i="3"/>
  <c r="CN456" i="3"/>
  <c r="CL452" i="3"/>
  <c r="CN451" i="3"/>
  <c r="CL450" i="3"/>
  <c r="CK446" i="3"/>
  <c r="CF109" i="3"/>
  <c r="CF108" i="3"/>
  <c r="CJ106" i="3"/>
  <c r="CN105" i="3"/>
  <c r="CH105" i="3"/>
  <c r="CM103" i="3"/>
  <c r="CE103" i="3"/>
  <c r="CJ102" i="3"/>
  <c r="CD102" i="3"/>
  <c r="CH101" i="3"/>
  <c r="CN100" i="3"/>
  <c r="CI100" i="3"/>
  <c r="CO98" i="3"/>
  <c r="CJ98" i="3"/>
  <c r="CE98" i="3"/>
  <c r="CK97" i="3"/>
  <c r="CF97" i="3"/>
  <c r="CM95" i="3"/>
  <c r="CG95" i="3"/>
  <c r="CN94" i="3"/>
  <c r="CI94" i="3"/>
  <c r="CL179" i="3"/>
  <c r="CG179" i="3"/>
  <c r="CM182" i="3"/>
  <c r="CG182" i="3"/>
  <c r="CL199" i="3"/>
  <c r="CF199" i="3"/>
  <c r="CM196" i="3"/>
  <c r="CH196" i="3"/>
  <c r="CN195" i="3"/>
  <c r="CI195" i="3"/>
  <c r="CD195" i="3"/>
  <c r="CJ193" i="3"/>
  <c r="CE193" i="3"/>
  <c r="CL192" i="3"/>
  <c r="CF192" i="3"/>
  <c r="CM191" i="3"/>
  <c r="CH191" i="3"/>
  <c r="CN212" i="3"/>
  <c r="CI212" i="3"/>
  <c r="CD212" i="3"/>
  <c r="CJ209" i="3"/>
  <c r="CE209" i="3"/>
  <c r="CL208" i="3"/>
  <c r="CF208" i="3"/>
  <c r="CM206" i="3"/>
  <c r="CH206" i="3"/>
  <c r="CK225" i="3"/>
  <c r="CF225" i="3"/>
  <c r="CM224" i="3"/>
  <c r="CG224" i="3"/>
  <c r="CN222" i="3"/>
  <c r="CI222" i="3"/>
  <c r="CO221" i="3"/>
  <c r="CJ221" i="3"/>
  <c r="CE221" i="3"/>
  <c r="CK219" i="3"/>
  <c r="CF219" i="3"/>
  <c r="CM218" i="3"/>
  <c r="CG218" i="3"/>
  <c r="CN216" i="3"/>
  <c r="CI216" i="3"/>
  <c r="CO215" i="3"/>
  <c r="CJ215" i="3"/>
  <c r="CE215" i="3"/>
  <c r="CK229" i="3"/>
  <c r="CF229" i="3"/>
  <c r="CM232" i="3"/>
  <c r="CG232" i="3"/>
  <c r="CO228" i="3"/>
  <c r="CJ228" i="3"/>
  <c r="CO231" i="3"/>
  <c r="CJ231" i="3"/>
  <c r="CE231" i="3"/>
  <c r="CK242" i="3"/>
  <c r="CF242" i="3"/>
  <c r="CL240" i="3"/>
  <c r="CN239" i="3"/>
  <c r="CH239" i="3"/>
  <c r="CM237" i="3"/>
  <c r="CG237" i="3"/>
  <c r="CN235" i="3"/>
  <c r="CI235" i="3"/>
  <c r="CO234" i="3"/>
  <c r="CJ234" i="3"/>
  <c r="CE234" i="3"/>
  <c r="CK249" i="3"/>
  <c r="CF249" i="3"/>
  <c r="CM247" i="3"/>
  <c r="CG247" i="3"/>
  <c r="CN246" i="3"/>
  <c r="CI246" i="3"/>
  <c r="CO244" i="3"/>
  <c r="CJ244" i="3"/>
  <c r="CE244" i="3"/>
  <c r="CK256" i="3"/>
  <c r="CF256" i="3"/>
  <c r="CM254" i="3"/>
  <c r="CG254" i="3"/>
  <c r="CN253" i="3"/>
  <c r="CI253" i="3"/>
  <c r="CO251" i="3"/>
  <c r="CJ251" i="3"/>
  <c r="CE251" i="3"/>
  <c r="CM263" i="3"/>
  <c r="CI263" i="3"/>
  <c r="CE263" i="3"/>
  <c r="CM261" i="3"/>
  <c r="CI261" i="3"/>
  <c r="CE261" i="3"/>
  <c r="CM260" i="3"/>
  <c r="CI260" i="3"/>
  <c r="CE260" i="3"/>
  <c r="CM258" i="3"/>
  <c r="CI258" i="3"/>
  <c r="CE258" i="3"/>
  <c r="CM270" i="3"/>
  <c r="CI270" i="3"/>
  <c r="CE270" i="3"/>
  <c r="CK269" i="3"/>
  <c r="CO268" i="3"/>
  <c r="CK268" i="3"/>
  <c r="CG268" i="3"/>
  <c r="CO267" i="3"/>
  <c r="CK267" i="3"/>
  <c r="CG267" i="3"/>
  <c r="CO265" i="3"/>
  <c r="CK265" i="3"/>
  <c r="CG265" i="3"/>
  <c r="CO277" i="3"/>
  <c r="CK277" i="3"/>
  <c r="CG277" i="3"/>
  <c r="CO276" i="3"/>
  <c r="CN275" i="3"/>
  <c r="CJ275" i="3"/>
  <c r="CF275" i="3"/>
  <c r="CN274" i="3"/>
  <c r="CJ274" i="3"/>
  <c r="CF274" i="3"/>
  <c r="CN272" i="3"/>
  <c r="CJ272" i="3"/>
  <c r="CF272" i="3"/>
  <c r="CN284" i="3"/>
  <c r="CJ284" i="3"/>
  <c r="CF284" i="3"/>
  <c r="CL283" i="3"/>
  <c r="CD283" i="3"/>
  <c r="CL282" i="3"/>
  <c r="DP95" i="3"/>
  <c r="AT3" i="4"/>
  <c r="DB49" i="2"/>
  <c r="L3" i="5"/>
  <c r="CP49" i="2"/>
  <c r="CO49" i="2"/>
  <c r="CY41" i="2"/>
  <c r="DG41" i="2"/>
  <c r="DR25" i="2"/>
  <c r="BV1011" i="3"/>
  <c r="BV1016" i="3"/>
  <c r="DK41" i="2"/>
  <c r="U5" i="6"/>
  <c r="C5" i="6"/>
  <c r="K3" i="6"/>
  <c r="G5" i="5"/>
  <c r="AT3" i="5"/>
  <c r="X3" i="5"/>
  <c r="T3" i="5"/>
  <c r="H3" i="5"/>
  <c r="C5" i="4"/>
  <c r="H4" i="4"/>
  <c r="CR664" i="3"/>
  <c r="AW110" i="3"/>
  <c r="AS110" i="3"/>
  <c r="B667" i="3"/>
  <c r="B889" i="3"/>
  <c r="CR17" i="6"/>
  <c r="CD17" i="6"/>
  <c r="CN12" i="6"/>
  <c r="CK11" i="6"/>
  <c r="CH26" i="6"/>
  <c r="CS21" i="6"/>
  <c r="CP20" i="6"/>
  <c r="CO35" i="6"/>
  <c r="CO31" i="6"/>
  <c r="CL30" i="6"/>
  <c r="CI29" i="6"/>
  <c r="CS44" i="6"/>
  <c r="CO41" i="6"/>
  <c r="CL40" i="6"/>
  <c r="CE39" i="6"/>
  <c r="CM53" i="6"/>
  <c r="CJ51" i="6"/>
  <c r="CD49" i="6"/>
  <c r="CR47" i="6"/>
  <c r="CQ62" i="6"/>
  <c r="CJ60" i="6"/>
  <c r="CH58" i="6"/>
  <c r="CE57" i="6"/>
  <c r="CR69" i="6"/>
  <c r="CP67" i="6"/>
  <c r="CM66" i="6"/>
  <c r="CF65" i="6"/>
  <c r="CH17" i="6"/>
  <c r="CE13" i="6"/>
  <c r="CO11" i="6"/>
  <c r="CL26" i="6"/>
  <c r="CJ22" i="6"/>
  <c r="CT20" i="6"/>
  <c r="CS35" i="6"/>
  <c r="CJ32" i="6"/>
  <c r="CP30" i="6"/>
  <c r="CM29" i="6"/>
  <c r="CJ45" i="6"/>
  <c r="CS41" i="6"/>
  <c r="CP40" i="6"/>
  <c r="CM39" i="6"/>
  <c r="CF38" i="6"/>
  <c r="CQ53" i="6"/>
  <c r="CN51" i="6"/>
  <c r="CL49" i="6"/>
  <c r="CE48" i="6"/>
  <c r="CR60" i="6"/>
  <c r="CL58" i="6"/>
  <c r="CI57" i="6"/>
  <c r="CF56" i="6"/>
  <c r="CI71" i="6"/>
  <c r="CT67" i="6"/>
  <c r="CQ66" i="6"/>
  <c r="CN65" i="6"/>
  <c r="CI13" i="6"/>
  <c r="CP26" i="6"/>
  <c r="CK21" i="6"/>
  <c r="CR32" i="6"/>
  <c r="CQ29" i="6"/>
  <c r="CK44" i="6"/>
  <c r="CQ39" i="6"/>
  <c r="CT49" i="6"/>
  <c r="CN47" i="6"/>
  <c r="CE62" i="6"/>
  <c r="CM57" i="6"/>
  <c r="CQ71" i="6"/>
  <c r="CL67" i="6"/>
  <c r="CP17" i="6"/>
  <c r="BA4" i="4"/>
  <c r="BA4" i="5"/>
  <c r="BS4" i="6"/>
  <c r="BS4" i="4"/>
  <c r="BA4" i="6"/>
  <c r="AY5" i="5"/>
  <c r="AY5" i="4"/>
  <c r="AY5" i="6"/>
  <c r="AJ5" i="4"/>
  <c r="AJ5" i="5"/>
  <c r="AJ5" i="6"/>
  <c r="AF5" i="6"/>
  <c r="AG5" i="4"/>
  <c r="R4" i="4"/>
  <c r="N4" i="4"/>
  <c r="R5" i="6"/>
  <c r="AG5" i="5"/>
  <c r="O5" i="5"/>
  <c r="AF5" i="4"/>
  <c r="Q4" i="4"/>
  <c r="AZ4" i="6"/>
  <c r="R4" i="6"/>
  <c r="N4" i="6"/>
  <c r="R5" i="5"/>
  <c r="R5" i="4"/>
  <c r="CN907" i="3"/>
  <c r="CF907" i="3"/>
  <c r="CI907" i="3"/>
  <c r="CO907" i="3"/>
  <c r="CJ907" i="3"/>
  <c r="CH907" i="3"/>
  <c r="CK907" i="3"/>
  <c r="CD907" i="3"/>
  <c r="CL907" i="3"/>
  <c r="CG907" i="3"/>
  <c r="DH907" i="3"/>
  <c r="CA907" i="3"/>
  <c r="CM907" i="3"/>
  <c r="CE907" i="3"/>
  <c r="CM189" i="3"/>
  <c r="CL189" i="3"/>
  <c r="CN163" i="3"/>
  <c r="CK916" i="3"/>
  <c r="DI189" i="3"/>
  <c r="CB189" i="3"/>
  <c r="CI126" i="3"/>
  <c r="CM66" i="3"/>
  <c r="CL126" i="3"/>
  <c r="CG126" i="3"/>
  <c r="CK135" i="3"/>
  <c r="CJ135" i="3"/>
  <c r="CJ204" i="3"/>
  <c r="CD204" i="3"/>
  <c r="CO186" i="3"/>
  <c r="CN186" i="3"/>
  <c r="CK143" i="3"/>
  <c r="CJ143" i="3"/>
  <c r="CD189" i="3"/>
  <c r="DI197" i="3"/>
  <c r="CB197" i="3"/>
  <c r="CM163" i="3"/>
  <c r="CG163" i="3"/>
  <c r="CF163" i="3"/>
  <c r="CO72" i="3"/>
  <c r="CJ72" i="3"/>
  <c r="CD72" i="3"/>
  <c r="DI210" i="3"/>
  <c r="CB210" i="3"/>
  <c r="DI163" i="3"/>
  <c r="CB163" i="3"/>
  <c r="DI737" i="3"/>
  <c r="CB737" i="3"/>
  <c r="DG403" i="3"/>
  <c r="BZ403" i="3"/>
  <c r="CI88" i="3"/>
  <c r="CH88" i="3"/>
  <c r="CE88" i="3"/>
  <c r="DI220" i="3"/>
  <c r="CB220" i="3"/>
  <c r="CI186" i="3"/>
  <c r="CF126" i="3"/>
  <c r="CM37" i="3"/>
  <c r="BX1011" i="3"/>
  <c r="BX1016" i="3"/>
  <c r="AS3" i="6"/>
  <c r="K3" i="4"/>
  <c r="DG770" i="3"/>
  <c r="BZ770" i="3"/>
  <c r="DG426" i="3"/>
  <c r="BZ426" i="3"/>
  <c r="DG422" i="3"/>
  <c r="BZ422" i="3"/>
  <c r="DI66" i="3"/>
  <c r="CB66" i="3"/>
  <c r="CK190" i="3"/>
  <c r="BV1029" i="3"/>
  <c r="DI508" i="3"/>
  <c r="CB508" i="3"/>
  <c r="AN812" i="3"/>
  <c r="BY29" i="3"/>
  <c r="DG939" i="3"/>
  <c r="BZ939" i="3"/>
  <c r="DG921" i="3"/>
  <c r="BZ921" i="3"/>
  <c r="DI958" i="3"/>
  <c r="CB958" i="3"/>
  <c r="DR76" i="3"/>
  <c r="AW201" i="3"/>
  <c r="V917" i="3"/>
  <c r="DG958" i="3"/>
  <c r="BZ958" i="3"/>
  <c r="DG972" i="3"/>
  <c r="BZ972" i="3"/>
  <c r="CI810" i="3"/>
  <c r="CD810" i="3"/>
  <c r="CG806" i="3"/>
  <c r="CL803" i="3"/>
  <c r="CH801" i="3"/>
  <c r="CM798" i="3"/>
  <c r="CF797" i="3"/>
  <c r="CG795" i="3"/>
  <c r="CJ793" i="3"/>
  <c r="CD792" i="3"/>
  <c r="CH789" i="3"/>
  <c r="CL787" i="3"/>
  <c r="CE785" i="3"/>
  <c r="CG783" i="3"/>
  <c r="CM780" i="3"/>
  <c r="CE779" i="3"/>
  <c r="CE776" i="3"/>
  <c r="CI774" i="3"/>
  <c r="CO772" i="3"/>
  <c r="CE769" i="3"/>
  <c r="CI767" i="3"/>
  <c r="CF764" i="3"/>
  <c r="CM762" i="3"/>
  <c r="CM736" i="3"/>
  <c r="CG735" i="3"/>
  <c r="CD734" i="3"/>
  <c r="CE726" i="3"/>
  <c r="CD725" i="3"/>
  <c r="CD723" i="3"/>
  <c r="CI722" i="3"/>
  <c r="CM721" i="3"/>
  <c r="CM700" i="3"/>
  <c r="CE700" i="3"/>
  <c r="CJ699" i="3"/>
  <c r="CJ698" i="3"/>
  <c r="CN694" i="3"/>
  <c r="CO693" i="3"/>
  <c r="CG693" i="3"/>
  <c r="CH689" i="3"/>
  <c r="CM688" i="3"/>
  <c r="CE688" i="3"/>
  <c r="CE684" i="3"/>
  <c r="CH683" i="3"/>
  <c r="CJ679" i="3"/>
  <c r="CK678" i="3"/>
  <c r="CM675" i="3"/>
  <c r="CE675" i="3"/>
  <c r="CE674" i="3"/>
  <c r="CH672" i="3"/>
  <c r="CJ671" i="3"/>
  <c r="CN669" i="3"/>
  <c r="CD669" i="3"/>
  <c r="CJ668" i="3"/>
  <c r="CN666" i="3"/>
  <c r="CH666" i="3"/>
  <c r="CK663" i="3"/>
  <c r="CD663" i="3"/>
  <c r="CH662" i="3"/>
  <c r="CO660" i="3"/>
  <c r="CI660" i="3"/>
  <c r="CM659" i="3"/>
  <c r="CF659" i="3"/>
  <c r="CL658" i="3"/>
  <c r="CD658" i="3"/>
  <c r="CJ657" i="3"/>
  <c r="CN654" i="3"/>
  <c r="CG654" i="3"/>
  <c r="CL653" i="3"/>
  <c r="CE653" i="3"/>
  <c r="CH652" i="3"/>
  <c r="CO651" i="3"/>
  <c r="CH651" i="3"/>
  <c r="CM648" i="3"/>
  <c r="CF648" i="3"/>
  <c r="CJ647" i="3"/>
  <c r="CD809" i="3"/>
  <c r="CE804" i="3"/>
  <c r="CF801" i="3"/>
  <c r="CM797" i="3"/>
  <c r="CL795" i="3"/>
  <c r="CH793" i="3"/>
  <c r="CD791" i="3"/>
  <c r="CE788" i="3"/>
  <c r="CI784" i="3"/>
  <c r="CH782" i="3"/>
  <c r="CG779" i="3"/>
  <c r="CN775" i="3"/>
  <c r="CL773" i="3"/>
  <c r="CN769" i="3"/>
  <c r="CG767" i="3"/>
  <c r="CJ763" i="3"/>
  <c r="CO736" i="3"/>
  <c r="CN734" i="3"/>
  <c r="CJ726" i="3"/>
  <c r="CI725" i="3"/>
  <c r="CO722" i="3"/>
  <c r="CD722" i="3"/>
  <c r="CF721" i="3"/>
  <c r="CD700" i="3"/>
  <c r="CO698" i="3"/>
  <c r="CD698" i="3"/>
  <c r="CM693" i="3"/>
  <c r="CN689" i="3"/>
  <c r="CO688" i="3"/>
  <c r="CL684" i="3"/>
  <c r="CK683" i="3"/>
  <c r="CL679" i="3"/>
  <c r="CI678" i="3"/>
  <c r="CH675" i="3"/>
  <c r="CI674" i="3"/>
  <c r="CD672" i="3"/>
  <c r="CE671" i="3"/>
  <c r="CH669" i="3"/>
  <c r="CG668" i="3"/>
  <c r="CL666" i="3"/>
  <c r="CM663" i="3"/>
  <c r="CN662" i="3"/>
  <c r="CF662" i="3"/>
  <c r="CJ660" i="3"/>
  <c r="CL659" i="3"/>
  <c r="CO658" i="3"/>
  <c r="CG658" i="3"/>
  <c r="CG657" i="3"/>
  <c r="CJ654" i="3"/>
  <c r="CN653" i="3"/>
  <c r="CM652" i="3"/>
  <c r="CE652" i="3"/>
  <c r="CJ651" i="3"/>
  <c r="CK648" i="3"/>
  <c r="CN647" i="3"/>
  <c r="CE647" i="3"/>
  <c r="CI646" i="3"/>
  <c r="CN645" i="3"/>
  <c r="CG645" i="3"/>
  <c r="CD635" i="3"/>
  <c r="CJ635" i="3"/>
  <c r="CM634" i="3"/>
  <c r="CG634" i="3"/>
  <c r="CN631" i="3"/>
  <c r="CF631" i="3"/>
  <c r="CK628" i="3"/>
  <c r="CD628" i="3"/>
  <c r="CI625" i="3"/>
  <c r="CK622" i="3"/>
  <c r="CD622" i="3"/>
  <c r="CH619" i="3"/>
  <c r="CO617" i="3"/>
  <c r="CJ617" i="3"/>
  <c r="CD617" i="3"/>
  <c r="CK616" i="3"/>
  <c r="CE616" i="3"/>
  <c r="CL613" i="3"/>
  <c r="CF613" i="3"/>
  <c r="CJ610" i="3"/>
  <c r="CE610" i="3"/>
  <c r="CJ805" i="3"/>
  <c r="CJ801" i="3"/>
  <c r="CL797" i="3"/>
  <c r="CK794" i="3"/>
  <c r="CH791" i="3"/>
  <c r="CJ787" i="3"/>
  <c r="CO783" i="3"/>
  <c r="CL779" i="3"/>
  <c r="CI775" i="3"/>
  <c r="CG772" i="3"/>
  <c r="CO767" i="3"/>
  <c r="CE763" i="3"/>
  <c r="CO735" i="3"/>
  <c r="CN726" i="3"/>
  <c r="CN723" i="3"/>
  <c r="CJ722" i="3"/>
  <c r="CH721" i="3"/>
  <c r="CL699" i="3"/>
  <c r="CI698" i="3"/>
  <c r="CH694" i="3"/>
  <c r="CL689" i="3"/>
  <c r="CG688" i="3"/>
  <c r="CO683" i="3"/>
  <c r="CH679" i="3"/>
  <c r="CD678" i="3"/>
  <c r="CK674" i="3"/>
  <c r="CO671" i="3"/>
  <c r="CL669" i="3"/>
  <c r="CK668" i="3"/>
  <c r="CI666" i="3"/>
  <c r="CH663" i="3"/>
  <c r="CG662" i="3"/>
  <c r="CF660" i="3"/>
  <c r="CH659" i="3"/>
  <c r="CH658" i="3"/>
  <c r="CF657" i="3"/>
  <c r="CE654" i="3"/>
  <c r="CF653" i="3"/>
  <c r="CD652" i="3"/>
  <c r="CD651" i="3"/>
  <c r="CD648" i="3"/>
  <c r="CO646" i="3"/>
  <c r="CE646" i="3"/>
  <c r="CH645" i="3"/>
  <c r="CO635" i="3"/>
  <c r="CF635" i="3"/>
  <c r="CH634" i="3"/>
  <c r="CK631" i="3"/>
  <c r="CN628" i="3"/>
  <c r="CF628" i="3"/>
  <c r="CH625" i="3"/>
  <c r="CH622" i="3"/>
  <c r="CK619" i="3"/>
  <c r="CN617" i="3"/>
  <c r="CG617" i="3"/>
  <c r="CL616" i="3"/>
  <c r="CD616" i="3"/>
  <c r="CI613" i="3"/>
  <c r="CL610" i="3"/>
  <c r="CO607" i="3"/>
  <c r="CJ607" i="3"/>
  <c r="CE607" i="3"/>
  <c r="CL519" i="3"/>
  <c r="CG519" i="3"/>
  <c r="CM516" i="3"/>
  <c r="CH516" i="3"/>
  <c r="CN515" i="3"/>
  <c r="CI515" i="3"/>
  <c r="CO513" i="3"/>
  <c r="CK513" i="3"/>
  <c r="CG513" i="3"/>
  <c r="CO510" i="3"/>
  <c r="CK510" i="3"/>
  <c r="CG510" i="3"/>
  <c r="CO509" i="3"/>
  <c r="CK509" i="3"/>
  <c r="CG509" i="3"/>
  <c r="CF508" i="3"/>
  <c r="CL507" i="3"/>
  <c r="CH507" i="3"/>
  <c r="CD507" i="3"/>
  <c r="CL504" i="3"/>
  <c r="CH504" i="3"/>
  <c r="CD504" i="3"/>
  <c r="CL503" i="3"/>
  <c r="CH503" i="3"/>
  <c r="CD503" i="3"/>
  <c r="CM501" i="3"/>
  <c r="CI501" i="3"/>
  <c r="CE501" i="3"/>
  <c r="CM497" i="3"/>
  <c r="CI497" i="3"/>
  <c r="CE497" i="3"/>
  <c r="CM496" i="3"/>
  <c r="CI496" i="3"/>
  <c r="CE496" i="3"/>
  <c r="CM495" i="3"/>
  <c r="CI495" i="3"/>
  <c r="CE495" i="3"/>
  <c r="CM492" i="3"/>
  <c r="CI492" i="3"/>
  <c r="CE492" i="3"/>
  <c r="CM488" i="3"/>
  <c r="CI488" i="3"/>
  <c r="CE488" i="3"/>
  <c r="CM487" i="3"/>
  <c r="CI487" i="3"/>
  <c r="CE487" i="3"/>
  <c r="CM486" i="3"/>
  <c r="CI486" i="3"/>
  <c r="CE486" i="3"/>
  <c r="CM483" i="3"/>
  <c r="CI483" i="3"/>
  <c r="CE483" i="3"/>
  <c r="CM479" i="3"/>
  <c r="CI479" i="3"/>
  <c r="CE479" i="3"/>
  <c r="CM478" i="3"/>
  <c r="CI478" i="3"/>
  <c r="CE478" i="3"/>
  <c r="CM477" i="3"/>
  <c r="CI477" i="3"/>
  <c r="CE477" i="3"/>
  <c r="CM474" i="3"/>
  <c r="CI474" i="3"/>
  <c r="CE474" i="3"/>
  <c r="CM470" i="3"/>
  <c r="CI470" i="3"/>
  <c r="CE470" i="3"/>
  <c r="CM469" i="3"/>
  <c r="CI469" i="3"/>
  <c r="CE469" i="3"/>
  <c r="CM468" i="3"/>
  <c r="CI468" i="3"/>
  <c r="CM465" i="3"/>
  <c r="CI465" i="3"/>
  <c r="CE465" i="3"/>
  <c r="CM461" i="3"/>
  <c r="CI461" i="3"/>
  <c r="CE461" i="3"/>
  <c r="CM460" i="3"/>
  <c r="CI460" i="3"/>
  <c r="CE460" i="3"/>
  <c r="CM459" i="3"/>
  <c r="CI459" i="3"/>
  <c r="CE459" i="3"/>
  <c r="CM456" i="3"/>
  <c r="CI456" i="3"/>
  <c r="CE456" i="3"/>
  <c r="CM452" i="3"/>
  <c r="CI452" i="3"/>
  <c r="CE452" i="3"/>
  <c r="CM451" i="3"/>
  <c r="CI451" i="3"/>
  <c r="CE451" i="3"/>
  <c r="CM450" i="3"/>
  <c r="CI450" i="3"/>
  <c r="CE450" i="3"/>
  <c r="CM446" i="3"/>
  <c r="CI446" i="3"/>
  <c r="CE446" i="3"/>
  <c r="CM109" i="3"/>
  <c r="CI109" i="3"/>
  <c r="CE109" i="3"/>
  <c r="CM108" i="3"/>
  <c r="CI108" i="3"/>
  <c r="CE108" i="3"/>
  <c r="CI938" i="3"/>
  <c r="CO810" i="3"/>
  <c r="CM802" i="3"/>
  <c r="CJ798" i="3"/>
  <c r="CN793" i="3"/>
  <c r="CF789" i="3"/>
  <c r="CH784" i="3"/>
  <c r="CJ778" i="3"/>
  <c r="CH774" i="3"/>
  <c r="CJ768" i="3"/>
  <c r="CI762" i="3"/>
  <c r="CM734" i="3"/>
  <c r="CL725" i="3"/>
  <c r="CG722" i="3"/>
  <c r="CK700" i="3"/>
  <c r="CK698" i="3"/>
  <c r="CI693" i="3"/>
  <c r="CF689" i="3"/>
  <c r="CI684" i="3"/>
  <c r="CD679" i="3"/>
  <c r="CF675" i="3"/>
  <c r="CJ672" i="3"/>
  <c r="CI669" i="3"/>
  <c r="CE668" i="3"/>
  <c r="CI663" i="3"/>
  <c r="CD662" i="3"/>
  <c r="CD660" i="3"/>
  <c r="CI658" i="3"/>
  <c r="CO654" i="3"/>
  <c r="CJ653" i="3"/>
  <c r="CG652" i="3"/>
  <c r="CN648" i="3"/>
  <c r="CI647" i="3"/>
  <c r="CG646" i="3"/>
  <c r="CD645" i="3"/>
  <c r="CK635" i="3"/>
  <c r="CK634" i="3"/>
  <c r="CJ631" i="3"/>
  <c r="CI628" i="3"/>
  <c r="CJ625" i="3"/>
  <c r="CE622" i="3"/>
  <c r="CF619" i="3"/>
  <c r="CH617" i="3"/>
  <c r="CI616" i="3"/>
  <c r="CM613" i="3"/>
  <c r="CM610" i="3"/>
  <c r="CN607" i="3"/>
  <c r="CG607" i="3"/>
  <c r="CN519" i="3"/>
  <c r="CF519" i="3"/>
  <c r="CK516" i="3"/>
  <c r="CD516" i="3"/>
  <c r="CH515" i="3"/>
  <c r="CM513" i="3"/>
  <c r="CH513" i="3"/>
  <c r="CN510" i="3"/>
  <c r="CI510" i="3"/>
  <c r="CD510" i="3"/>
  <c r="CJ509" i="3"/>
  <c r="CE509" i="3"/>
  <c r="CM507" i="3"/>
  <c r="CG507" i="3"/>
  <c r="CN504" i="3"/>
  <c r="CI504" i="3"/>
  <c r="CO503" i="3"/>
  <c r="CJ503" i="3"/>
  <c r="CE503" i="3"/>
  <c r="CL501" i="3"/>
  <c r="CG501" i="3"/>
  <c r="CN497" i="3"/>
  <c r="CH497" i="3"/>
  <c r="CO496" i="3"/>
  <c r="CJ496" i="3"/>
  <c r="CD496" i="3"/>
  <c r="CK495" i="3"/>
  <c r="CF495" i="3"/>
  <c r="CL492" i="3"/>
  <c r="CG492" i="3"/>
  <c r="CN488" i="3"/>
  <c r="CH488" i="3"/>
  <c r="CO487" i="3"/>
  <c r="CJ487" i="3"/>
  <c r="CD487" i="3"/>
  <c r="CK486" i="3"/>
  <c r="CF486" i="3"/>
  <c r="CL483" i="3"/>
  <c r="CE805" i="3"/>
  <c r="CK799" i="3"/>
  <c r="CN794" i="3"/>
  <c r="CD790" i="3"/>
  <c r="CI785" i="3"/>
  <c r="CI780" i="3"/>
  <c r="CM774" i="3"/>
  <c r="CN768" i="3"/>
  <c r="CM763" i="3"/>
  <c r="CL735" i="3"/>
  <c r="CM725" i="3"/>
  <c r="CN722" i="3"/>
  <c r="CL700" i="3"/>
  <c r="CF699" i="3"/>
  <c r="CI694" i="3"/>
  <c r="CG689" i="3"/>
  <c r="CJ684" i="3"/>
  <c r="CO679" i="3"/>
  <c r="CL675" i="3"/>
  <c r="CK672" i="3"/>
  <c r="CD671" i="3"/>
  <c r="CF668" i="3"/>
  <c r="CO663" i="3"/>
  <c r="CK662" i="3"/>
  <c r="CE660" i="3"/>
  <c r="CM658" i="3"/>
  <c r="CK657" i="3"/>
  <c r="CD654" i="3"/>
  <c r="CK652" i="3"/>
  <c r="CF651" i="3"/>
  <c r="CM647" i="3"/>
  <c r="CK646" i="3"/>
  <c r="CJ645" i="3"/>
  <c r="CM635" i="3"/>
  <c r="CL634" i="3"/>
  <c r="CO631" i="3"/>
  <c r="CM628" i="3"/>
  <c r="CM625" i="3"/>
  <c r="CI622" i="3"/>
  <c r="CG619" i="3"/>
  <c r="CK617" i="3"/>
  <c r="CM616" i="3"/>
  <c r="CN613" i="3"/>
  <c r="CE613" i="3"/>
  <c r="CN610" i="3"/>
  <c r="CF610" i="3"/>
  <c r="CI607" i="3"/>
  <c r="CO519" i="3"/>
  <c r="CH519" i="3"/>
  <c r="CL516" i="3"/>
  <c r="CE516" i="3"/>
  <c r="CJ515" i="3"/>
  <c r="CN513" i="3"/>
  <c r="CI513" i="3"/>
  <c r="CD513" i="3"/>
  <c r="CJ510" i="3"/>
  <c r="CE510" i="3"/>
  <c r="CL509" i="3"/>
  <c r="CF509" i="3"/>
  <c r="CN507" i="3"/>
  <c r="CI507" i="3"/>
  <c r="CO504" i="3"/>
  <c r="CJ504" i="3"/>
  <c r="CE504" i="3"/>
  <c r="CK503" i="3"/>
  <c r="CF503" i="3"/>
  <c r="CN501" i="3"/>
  <c r="CH501" i="3"/>
  <c r="CO497" i="3"/>
  <c r="CJ497" i="3"/>
  <c r="CD497" i="3"/>
  <c r="CK496" i="3"/>
  <c r="CF496" i="3"/>
  <c r="CL495" i="3"/>
  <c r="CG495" i="3"/>
  <c r="CN492" i="3"/>
  <c r="CH809" i="3"/>
  <c r="CH796" i="3"/>
  <c r="CM788" i="3"/>
  <c r="CF778" i="3"/>
  <c r="CN765" i="3"/>
  <c r="CF734" i="3"/>
  <c r="CN721" i="3"/>
  <c r="CE698" i="3"/>
  <c r="CK688" i="3"/>
  <c r="CN678" i="3"/>
  <c r="CM671" i="3"/>
  <c r="CM666" i="3"/>
  <c r="CN660" i="3"/>
  <c r="CO657" i="3"/>
  <c r="CI653" i="3"/>
  <c r="CI648" i="3"/>
  <c r="CO645" i="3"/>
  <c r="CG635" i="3"/>
  <c r="CH631" i="3"/>
  <c r="CE625" i="3"/>
  <c r="CO622" i="3"/>
  <c r="CD619" i="3"/>
  <c r="CH616" i="3"/>
  <c r="CH610" i="3"/>
  <c r="CD607" i="3"/>
  <c r="CO516" i="3"/>
  <c r="CL515" i="3"/>
  <c r="CJ513" i="3"/>
  <c r="CL510" i="3"/>
  <c r="CM509" i="3"/>
  <c r="CO507" i="3"/>
  <c r="CE507" i="3"/>
  <c r="CF504" i="3"/>
  <c r="CG503" i="3"/>
  <c r="CJ501" i="3"/>
  <c r="CK497" i="3"/>
  <c r="CL496" i="3"/>
  <c r="CN495" i="3"/>
  <c r="CO492" i="3"/>
  <c r="CF492" i="3"/>
  <c r="CK488" i="3"/>
  <c r="CD488" i="3"/>
  <c r="CH487" i="3"/>
  <c r="CN486" i="3"/>
  <c r="CG486" i="3"/>
  <c r="CK483" i="3"/>
  <c r="CF483" i="3"/>
  <c r="CL479" i="3"/>
  <c r="CG800" i="3"/>
  <c r="CI792" i="3"/>
  <c r="CF782" i="3"/>
  <c r="CO769" i="3"/>
  <c r="CK736" i="3"/>
  <c r="CH723" i="3"/>
  <c r="CK699" i="3"/>
  <c r="CD693" i="3"/>
  <c r="CD683" i="3"/>
  <c r="CO672" i="3"/>
  <c r="CM668" i="3"/>
  <c r="CL662" i="3"/>
  <c r="CE659" i="3"/>
  <c r="CI654" i="3"/>
  <c r="CK651" i="3"/>
  <c r="CL646" i="3"/>
  <c r="CD634" i="3"/>
  <c r="CN625" i="3"/>
  <c r="CL619" i="3"/>
  <c r="CO616" i="3"/>
  <c r="CH613" i="3"/>
  <c r="CI610" i="3"/>
  <c r="CF607" i="3"/>
  <c r="CD519" i="3"/>
  <c r="CM515" i="3"/>
  <c r="CL513" i="3"/>
  <c r="CM510" i="3"/>
  <c r="CN509" i="3"/>
  <c r="CD509" i="3"/>
  <c r="CF507" i="3"/>
  <c r="CG504" i="3"/>
  <c r="CI503" i="3"/>
  <c r="CK501" i="3"/>
  <c r="CL497" i="3"/>
  <c r="CN496" i="3"/>
  <c r="CO495" i="3"/>
  <c r="CD495" i="3"/>
  <c r="CH492" i="3"/>
  <c r="CL488" i="3"/>
  <c r="CF488" i="3"/>
  <c r="CK487" i="3"/>
  <c r="CO486" i="3"/>
  <c r="CH486" i="3"/>
  <c r="CN483" i="3"/>
  <c r="CG483" i="3"/>
  <c r="CN479" i="3"/>
  <c r="CH479" i="3"/>
  <c r="CO478" i="3"/>
  <c r="CJ478" i="3"/>
  <c r="CD478" i="3"/>
  <c r="CK477" i="3"/>
  <c r="CF477" i="3"/>
  <c r="CL474" i="3"/>
  <c r="CG474" i="3"/>
  <c r="CN470" i="3"/>
  <c r="CH470" i="3"/>
  <c r="CO469" i="3"/>
  <c r="CJ469" i="3"/>
  <c r="CD469" i="3"/>
  <c r="CK468" i="3"/>
  <c r="CF468" i="3"/>
  <c r="CL465" i="3"/>
  <c r="CG465" i="3"/>
  <c r="CN461" i="3"/>
  <c r="CH461" i="3"/>
  <c r="CO460" i="3"/>
  <c r="CJ460" i="3"/>
  <c r="CD460" i="3"/>
  <c r="CK459" i="3"/>
  <c r="CF459" i="3"/>
  <c r="CL456" i="3"/>
  <c r="CG456" i="3"/>
  <c r="CN452" i="3"/>
  <c r="CH452" i="3"/>
  <c r="CO451" i="3"/>
  <c r="CJ451" i="3"/>
  <c r="CD451" i="3"/>
  <c r="CK450" i="3"/>
  <c r="CF450" i="3"/>
  <c r="CL446" i="3"/>
  <c r="CG446" i="3"/>
  <c r="CL109" i="3"/>
  <c r="CG109" i="3"/>
  <c r="CN108" i="3"/>
  <c r="CH108" i="3"/>
  <c r="CO126" i="3"/>
  <c r="CE135" i="3"/>
  <c r="CO163" i="3"/>
  <c r="DI283" i="3"/>
  <c r="CB283" i="3"/>
  <c r="CM88" i="3"/>
  <c r="CK88" i="3"/>
  <c r="AU29" i="3"/>
  <c r="DI394" i="3"/>
  <c r="CB394" i="3"/>
  <c r="DI88" i="3"/>
  <c r="CB88" i="3"/>
  <c r="CH233" i="3"/>
  <c r="CK233" i="3"/>
  <c r="CD233" i="3"/>
  <c r="CH236" i="3"/>
  <c r="CK236" i="3"/>
  <c r="CD236" i="3"/>
  <c r="CH220" i="3"/>
  <c r="CM220" i="3"/>
  <c r="CE220" i="3"/>
  <c r="CK223" i="3"/>
  <c r="CD223" i="3"/>
  <c r="CJ223" i="3"/>
  <c r="CM226" i="3"/>
  <c r="CE226" i="3"/>
  <c r="CJ226" i="3"/>
  <c r="CO210" i="3"/>
  <c r="CG210" i="3"/>
  <c r="CN210" i="3"/>
  <c r="CF210" i="3"/>
  <c r="CN197" i="3"/>
  <c r="CF197" i="3"/>
  <c r="CK197" i="3"/>
  <c r="CD197" i="3"/>
  <c r="CJ99" i="3"/>
  <c r="CO99" i="3"/>
  <c r="CG99" i="3"/>
  <c r="CH255" i="3"/>
  <c r="CE255" i="3"/>
  <c r="DH37" i="3"/>
  <c r="CA37" i="3"/>
  <c r="CK126" i="3"/>
  <c r="DI72" i="3"/>
  <c r="CB72" i="3"/>
  <c r="CO135" i="3"/>
  <c r="CN135" i="3"/>
  <c r="CN204" i="3"/>
  <c r="CI204" i="3"/>
  <c r="DG220" i="3"/>
  <c r="BZ220" i="3"/>
  <c r="CE186" i="3"/>
  <c r="CO143" i="3"/>
  <c r="CN143" i="3"/>
  <c r="CI189" i="3"/>
  <c r="CH189" i="3"/>
  <c r="DI269" i="3"/>
  <c r="CB269" i="3"/>
  <c r="CK163" i="3"/>
  <c r="CJ163" i="3"/>
  <c r="CN72" i="3"/>
  <c r="CI72" i="3"/>
  <c r="DI949" i="3"/>
  <c r="CB949" i="3"/>
  <c r="DG283" i="3"/>
  <c r="BZ283" i="3"/>
  <c r="DH226" i="3"/>
  <c r="CA226" i="3"/>
  <c r="DI409" i="3"/>
  <c r="CB409" i="3"/>
  <c r="DG406" i="3"/>
  <c r="BZ406" i="3"/>
  <c r="DG276" i="3"/>
  <c r="BZ276" i="3"/>
  <c r="CJ88" i="3"/>
  <c r="CL88" i="3"/>
  <c r="CG88" i="3"/>
  <c r="DG737" i="3"/>
  <c r="BZ737" i="3"/>
  <c r="DI400" i="3"/>
  <c r="CB400" i="3"/>
  <c r="CM126" i="3"/>
  <c r="DH220" i="3"/>
  <c r="CA220" i="3"/>
  <c r="DG343" i="3"/>
  <c r="BZ343" i="3"/>
  <c r="DI115" i="3"/>
  <c r="CB115" i="3"/>
  <c r="DI950" i="3"/>
  <c r="CB950" i="3"/>
  <c r="DG409" i="3"/>
  <c r="BZ409" i="3"/>
  <c r="CD126" i="3"/>
  <c r="DI135" i="3"/>
  <c r="CB135" i="3"/>
  <c r="DQ95" i="3"/>
  <c r="DQ97" i="3"/>
  <c r="E3" i="5"/>
  <c r="BW812" i="3"/>
  <c r="CN441" i="3"/>
  <c r="E214" i="3"/>
  <c r="BW1016" i="3"/>
  <c r="BX22" i="3"/>
  <c r="BX21" i="3"/>
  <c r="BX1021" i="3"/>
  <c r="BW29" i="3"/>
  <c r="AU21" i="3"/>
  <c r="CO917" i="3"/>
  <c r="CJ764" i="3"/>
  <c r="CO785" i="3"/>
  <c r="CJ806" i="3"/>
  <c r="BY200" i="3"/>
  <c r="BY924" i="3"/>
  <c r="AN855" i="3"/>
  <c r="DI981" i="3"/>
  <c r="CB981" i="3"/>
  <c r="CH831" i="3"/>
  <c r="CM831" i="3"/>
  <c r="CE831" i="3"/>
  <c r="CN831" i="3"/>
  <c r="CF831" i="3"/>
  <c r="CK831" i="3"/>
  <c r="CD831" i="3"/>
  <c r="CL831" i="3"/>
  <c r="CI831" i="3"/>
  <c r="DH831" i="3"/>
  <c r="CA831" i="3"/>
  <c r="CJ831" i="3"/>
  <c r="CO831" i="3"/>
  <c r="CG831" i="3"/>
  <c r="CI29" i="3"/>
  <c r="CJ922" i="3"/>
  <c r="CI922" i="3"/>
  <c r="CH922" i="3"/>
  <c r="CO922" i="3"/>
  <c r="CG922" i="3"/>
  <c r="DH922" i="3"/>
  <c r="CA922" i="3"/>
  <c r="CN922" i="3"/>
  <c r="CF922" i="3"/>
  <c r="CE922" i="3"/>
  <c r="CM922" i="3"/>
  <c r="CL922" i="3"/>
  <c r="CK922" i="3"/>
  <c r="CD922" i="3"/>
  <c r="CJ37" i="3"/>
  <c r="CO923" i="3"/>
  <c r="DI960" i="3"/>
  <c r="CB960" i="3"/>
  <c r="DO795" i="3"/>
  <c r="CK431" i="3"/>
  <c r="DH190" i="3"/>
  <c r="CA190" i="3"/>
  <c r="DI933" i="3"/>
  <c r="CB933" i="3"/>
  <c r="DG913" i="3"/>
  <c r="BZ913" i="3"/>
  <c r="DG953" i="3"/>
  <c r="BZ953" i="3"/>
  <c r="DH41" i="3"/>
  <c r="CA41" i="3"/>
  <c r="DH925" i="3"/>
  <c r="CA925" i="3"/>
  <c r="CD936" i="3"/>
  <c r="DH942" i="3"/>
  <c r="CA942" i="3"/>
  <c r="CI781" i="3"/>
  <c r="AV22" i="3"/>
  <c r="DI908" i="3"/>
  <c r="CB908" i="3"/>
  <c r="DG910" i="3"/>
  <c r="BZ910" i="3"/>
  <c r="DG957" i="3"/>
  <c r="BZ957" i="3"/>
  <c r="CM41" i="3"/>
  <c r="AV667" i="3"/>
  <c r="AV889" i="3"/>
  <c r="AV18" i="3"/>
  <c r="M22" i="3"/>
  <c r="AS214" i="3"/>
  <c r="DG781" i="3"/>
  <c r="BZ781" i="3"/>
  <c r="DI931" i="3"/>
  <c r="CB931" i="3"/>
  <c r="DI906" i="3"/>
  <c r="CB906" i="3"/>
  <c r="DG920" i="3"/>
  <c r="BZ920" i="3"/>
  <c r="DG908" i="3"/>
  <c r="BZ908" i="3"/>
  <c r="DG951" i="3"/>
  <c r="BZ951" i="3"/>
  <c r="C22" i="3"/>
  <c r="CE307" i="3"/>
  <c r="CI307" i="3"/>
  <c r="CM307" i="3"/>
  <c r="CD297" i="3"/>
  <c r="CG297" i="3"/>
  <c r="CK297" i="3"/>
  <c r="CO297" i="3"/>
  <c r="CF290" i="3"/>
  <c r="CJ290" i="3"/>
  <c r="CN290" i="3"/>
  <c r="CE283" i="3"/>
  <c r="CI283" i="3"/>
  <c r="CM283" i="3"/>
  <c r="CE269" i="3"/>
  <c r="CI269" i="3"/>
  <c r="CM269" i="3"/>
  <c r="CK734" i="3"/>
  <c r="CH735" i="3"/>
  <c r="CE736" i="3"/>
  <c r="CD763" i="3"/>
  <c r="CN763" i="3"/>
  <c r="CN764" i="3"/>
  <c r="CH767" i="3"/>
  <c r="CH768" i="3"/>
  <c r="CK769" i="3"/>
  <c r="CK772" i="3"/>
  <c r="CN773" i="3"/>
  <c r="CH775" i="3"/>
  <c r="CJ776" i="3"/>
  <c r="CK778" i="3"/>
  <c r="CF780" i="3"/>
  <c r="CG782" i="3"/>
  <c r="CI783" i="3"/>
  <c r="CD785" i="3"/>
  <c r="CG788" i="3"/>
  <c r="CN789" i="3"/>
  <c r="CL791" i="3"/>
  <c r="CM792" i="3"/>
  <c r="CF794" i="3"/>
  <c r="CJ795" i="3"/>
  <c r="CM796" i="3"/>
  <c r="CG798" i="3"/>
  <c r="CF799" i="3"/>
  <c r="CK800" i="3"/>
  <c r="CF802" i="3"/>
  <c r="CJ803" i="3"/>
  <c r="CI804" i="3"/>
  <c r="CN805" i="3"/>
  <c r="CG809" i="3"/>
  <c r="DH947" i="3"/>
  <c r="CA947" i="3"/>
  <c r="CH431" i="3"/>
  <c r="CJ923" i="3"/>
  <c r="CF66" i="3"/>
  <c r="CO812" i="3"/>
  <c r="DP801" i="3"/>
  <c r="CE37" i="3"/>
  <c r="DG925" i="3"/>
  <c r="BZ925" i="3"/>
  <c r="CN917" i="3"/>
  <c r="DI389" i="3"/>
  <c r="CB389" i="3"/>
  <c r="CD163" i="3"/>
  <c r="DI426" i="3"/>
  <c r="CB426" i="3"/>
  <c r="DR797" i="3"/>
  <c r="DI412" i="3"/>
  <c r="CB412" i="3"/>
  <c r="CL186" i="3"/>
  <c r="DI418" i="3"/>
  <c r="CB418" i="3"/>
  <c r="DI790" i="3"/>
  <c r="CB790" i="3"/>
  <c r="DO797" i="3"/>
  <c r="DG765" i="3"/>
  <c r="BZ765" i="3"/>
  <c r="CD441" i="3"/>
  <c r="AR993" i="3"/>
  <c r="AR35" i="3"/>
  <c r="AQ812" i="3"/>
  <c r="DI812" i="3"/>
  <c r="CB812" i="3"/>
  <c r="DI952" i="3"/>
  <c r="CB952" i="3"/>
  <c r="DI917" i="3"/>
  <c r="CB917" i="3"/>
  <c r="DI972" i="3"/>
  <c r="CB972" i="3"/>
  <c r="DG956" i="3"/>
  <c r="BZ956" i="3"/>
  <c r="DG982" i="3"/>
  <c r="BZ982" i="3"/>
  <c r="DG912" i="3"/>
  <c r="BZ912" i="3"/>
  <c r="BV139" i="3"/>
  <c r="BV146" i="3"/>
  <c r="CE347" i="3"/>
  <c r="CI347" i="3"/>
  <c r="CM347" i="3"/>
  <c r="CF337" i="3"/>
  <c r="CJ337" i="3"/>
  <c r="CN337" i="3"/>
  <c r="CF307" i="3"/>
  <c r="CJ307" i="3"/>
  <c r="CN307" i="3"/>
  <c r="CH297" i="3"/>
  <c r="CL297" i="3"/>
  <c r="CD290" i="3"/>
  <c r="CG290" i="3"/>
  <c r="CK290" i="3"/>
  <c r="CO290" i="3"/>
  <c r="CF283" i="3"/>
  <c r="CJ283" i="3"/>
  <c r="CN283" i="3"/>
  <c r="CF269" i="3"/>
  <c r="CJ269" i="3"/>
  <c r="CN269" i="3"/>
  <c r="CM39" i="3"/>
  <c r="DH906" i="3"/>
  <c r="CA906" i="3"/>
  <c r="CM810" i="3"/>
  <c r="CG810" i="3"/>
  <c r="CL809" i="3"/>
  <c r="CF809" i="3"/>
  <c r="CK806" i="3"/>
  <c r="CE806" i="3"/>
  <c r="CI805" i="3"/>
  <c r="CO804" i="3"/>
  <c r="CH804" i="3"/>
  <c r="CO803" i="3"/>
  <c r="CH803" i="3"/>
  <c r="CN802" i="3"/>
  <c r="CG802" i="3"/>
  <c r="CL801" i="3"/>
  <c r="CE801" i="3"/>
  <c r="CI800" i="3"/>
  <c r="CO799" i="3"/>
  <c r="CH799" i="3"/>
  <c r="CO798" i="3"/>
  <c r="CI798" i="3"/>
  <c r="CN797" i="3"/>
  <c r="CH797" i="3"/>
  <c r="CL796" i="3"/>
  <c r="CE796" i="3"/>
  <c r="CK795" i="3"/>
  <c r="CJ794" i="3"/>
  <c r="CD794" i="3"/>
  <c r="CI793" i="3"/>
  <c r="CO792" i="3"/>
  <c r="CH792" i="3"/>
  <c r="CN791" i="3"/>
  <c r="CG791" i="3"/>
  <c r="CI790" i="3"/>
  <c r="CL789" i="3"/>
  <c r="CH788" i="3"/>
  <c r="CO787" i="3"/>
  <c r="CG787" i="3"/>
  <c r="CN785" i="3"/>
  <c r="CF785" i="3"/>
  <c r="CM784" i="3"/>
  <c r="CE784" i="3"/>
  <c r="CL783" i="3"/>
  <c r="CK782" i="3"/>
  <c r="CD782" i="3"/>
  <c r="CL780" i="3"/>
  <c r="CH779" i="3"/>
  <c r="CO778" i="3"/>
  <c r="CG778" i="3"/>
  <c r="CN776" i="3"/>
  <c r="CF776" i="3"/>
  <c r="CM775" i="3"/>
  <c r="CE775" i="3"/>
  <c r="CL774" i="3"/>
  <c r="CK773" i="3"/>
  <c r="CD773" i="3"/>
  <c r="CJ772" i="3"/>
  <c r="CE770" i="3"/>
  <c r="CJ769" i="3"/>
  <c r="CD769" i="3"/>
  <c r="CH810" i="3"/>
  <c r="CK809" i="3"/>
  <c r="CO806" i="3"/>
  <c r="CF806" i="3"/>
  <c r="CF805" i="3"/>
  <c r="CK804" i="3"/>
  <c r="CD804" i="3"/>
  <c r="CG803" i="3"/>
  <c r="CK802" i="3"/>
  <c r="CM801" i="3"/>
  <c r="CO800" i="3"/>
  <c r="CJ799" i="3"/>
  <c r="CN798" i="3"/>
  <c r="CE798" i="3"/>
  <c r="CI797" i="3"/>
  <c r="CK796" i="3"/>
  <c r="CO795" i="3"/>
  <c r="CF795" i="3"/>
  <c r="CI794" i="3"/>
  <c r="CM793" i="3"/>
  <c r="CG792" i="3"/>
  <c r="CK791" i="3"/>
  <c r="CM790" i="3"/>
  <c r="CI789" i="3"/>
  <c r="CL788" i="3"/>
  <c r="CD788" i="3"/>
  <c r="CF787" i="3"/>
  <c r="CJ785" i="3"/>
  <c r="CN784" i="3"/>
  <c r="CH783" i="3"/>
  <c r="CL782" i="3"/>
  <c r="CM781" i="3"/>
  <c r="CH780" i="3"/>
  <c r="CK779" i="3"/>
  <c r="CL778" i="3"/>
  <c r="CI776" i="3"/>
  <c r="CJ775" i="3"/>
  <c r="CO774" i="3"/>
  <c r="CG774" i="3"/>
  <c r="CH773" i="3"/>
  <c r="CM772" i="3"/>
  <c r="CE772" i="3"/>
  <c r="CI769" i="3"/>
  <c r="CM768" i="3"/>
  <c r="CE768" i="3"/>
  <c r="CL767" i="3"/>
  <c r="CO764" i="3"/>
  <c r="CH764" i="3"/>
  <c r="CO763" i="3"/>
  <c r="CI763" i="3"/>
  <c r="CN762" i="3"/>
  <c r="CH762" i="3"/>
  <c r="CI736" i="3"/>
  <c r="CD736" i="3"/>
  <c r="CJ735" i="3"/>
  <c r="CD735" i="3"/>
  <c r="CI734" i="3"/>
  <c r="CE727" i="3"/>
  <c r="CI726" i="3"/>
  <c r="CO725" i="3"/>
  <c r="CH725" i="3"/>
  <c r="CN724" i="3"/>
  <c r="CK723" i="3"/>
  <c r="CL810" i="3"/>
  <c r="CN809" i="3"/>
  <c r="CM806" i="3"/>
  <c r="CL805" i="3"/>
  <c r="CM804" i="3"/>
  <c r="CN803" i="3"/>
  <c r="CD803" i="3"/>
  <c r="CD802" i="3"/>
  <c r="CL800" i="3"/>
  <c r="CN799" i="3"/>
  <c r="CD799" i="3"/>
  <c r="CD798" i="3"/>
  <c r="CD796" i="3"/>
  <c r="CO794" i="3"/>
  <c r="CE794" i="3"/>
  <c r="CE793" i="3"/>
  <c r="CF791" i="3"/>
  <c r="CM789" i="3"/>
  <c r="CK788" i="3"/>
  <c r="CK787" i="3"/>
  <c r="CK785" i="3"/>
  <c r="CJ784" i="3"/>
  <c r="CM783" i="3"/>
  <c r="CN782" i="3"/>
  <c r="CN780" i="3"/>
  <c r="CM779" i="3"/>
  <c r="CD779" i="3"/>
  <c r="CO776" i="3"/>
  <c r="CD776" i="3"/>
  <c r="CD774" i="3"/>
  <c r="CF773" i="3"/>
  <c r="CF772" i="3"/>
  <c r="CF769" i="3"/>
  <c r="CI768" i="3"/>
  <c r="CM767" i="3"/>
  <c r="CD767" i="3"/>
  <c r="CK764" i="3"/>
  <c r="CD764" i="3"/>
  <c r="CG763" i="3"/>
  <c r="CL762" i="3"/>
  <c r="CN737" i="3"/>
  <c r="CH736" i="3"/>
  <c r="CN735" i="3"/>
  <c r="CG734" i="3"/>
  <c r="CM726" i="3"/>
  <c r="CG725" i="3"/>
  <c r="CO723" i="3"/>
  <c r="CF723" i="3"/>
  <c r="CM722" i="3"/>
  <c r="CE722" i="3"/>
  <c r="CL721" i="3"/>
  <c r="CH700" i="3"/>
  <c r="CO699" i="3"/>
  <c r="CG699" i="3"/>
  <c r="CN698" i="3"/>
  <c r="CF698" i="3"/>
  <c r="CM694" i="3"/>
  <c r="CE694" i="3"/>
  <c r="CL693" i="3"/>
  <c r="CK689" i="3"/>
  <c r="CD689" i="3"/>
  <c r="CJ688" i="3"/>
  <c r="CN684" i="3"/>
  <c r="CF684" i="3"/>
  <c r="CM683" i="3"/>
  <c r="CE683" i="3"/>
  <c r="CN679" i="3"/>
  <c r="CG679" i="3"/>
  <c r="CM678" i="3"/>
  <c r="CF678" i="3"/>
  <c r="CJ675" i="3"/>
  <c r="CO674" i="3"/>
  <c r="CG674" i="3"/>
  <c r="CN672" i="3"/>
  <c r="CF672" i="3"/>
  <c r="CN671" i="3"/>
  <c r="CG671" i="3"/>
  <c r="CM669" i="3"/>
  <c r="CF669" i="3"/>
  <c r="CN668" i="3"/>
  <c r="CI668" i="3"/>
  <c r="CD668" i="3"/>
  <c r="CJ666" i="3"/>
  <c r="CE666" i="3"/>
  <c r="CL663" i="3"/>
  <c r="CG663" i="3"/>
  <c r="CO662" i="3"/>
  <c r="CJ662" i="3"/>
  <c r="CM660" i="3"/>
  <c r="CG660" i="3"/>
  <c r="CN659" i="3"/>
  <c r="CI659" i="3"/>
  <c r="CK658" i="3"/>
  <c r="CE658" i="3"/>
  <c r="CN657" i="3"/>
  <c r="CH657" i="3"/>
  <c r="CD657" i="3"/>
  <c r="CK654" i="3"/>
  <c r="CF654" i="3"/>
  <c r="CM653" i="3"/>
  <c r="CH653" i="3"/>
  <c r="CO652" i="3"/>
  <c r="CI652" i="3"/>
  <c r="CL651" i="3"/>
  <c r="CG651" i="3"/>
  <c r="CO648" i="3"/>
  <c r="CJ648" i="3"/>
  <c r="CE648" i="3"/>
  <c r="CL647" i="3"/>
  <c r="CF647" i="3"/>
  <c r="CM646" i="3"/>
  <c r="CH646" i="3"/>
  <c r="CD646" i="3"/>
  <c r="CK645" i="3"/>
  <c r="CF645" i="3"/>
  <c r="CN635" i="3"/>
  <c r="CI635" i="3"/>
  <c r="CO634" i="3"/>
  <c r="CI634" i="3"/>
  <c r="CL631" i="3"/>
  <c r="CG631" i="3"/>
  <c r="CO628" i="3"/>
  <c r="CJ628" i="3"/>
  <c r="CE628" i="3"/>
  <c r="CL625" i="3"/>
  <c r="CF625" i="3"/>
  <c r="CL622" i="3"/>
  <c r="CG622" i="3"/>
  <c r="CO619" i="3"/>
  <c r="CJ619" i="3"/>
  <c r="CM617" i="3"/>
  <c r="CI617" i="3"/>
  <c r="CE617" i="3"/>
  <c r="CN616" i="3"/>
  <c r="CJ616" i="3"/>
  <c r="CF616" i="3"/>
  <c r="CO613" i="3"/>
  <c r="CK613" i="3"/>
  <c r="CG613" i="3"/>
  <c r="CD613" i="3"/>
  <c r="CO610" i="3"/>
  <c r="CK610" i="3"/>
  <c r="CG610" i="3"/>
  <c r="CD610" i="3"/>
  <c r="CL607" i="3"/>
  <c r="CH607" i="3"/>
  <c r="CM519" i="3"/>
  <c r="CI519" i="3"/>
  <c r="CE519" i="3"/>
  <c r="CN516" i="3"/>
  <c r="CJ516" i="3"/>
  <c r="CF516" i="3"/>
  <c r="CO515" i="3"/>
  <c r="CK515" i="3"/>
  <c r="CG515" i="3"/>
  <c r="CD515" i="3"/>
  <c r="AO856" i="3"/>
  <c r="AO667" i="3"/>
  <c r="AO889" i="3"/>
  <c r="V22" i="3"/>
  <c r="DH946" i="3"/>
  <c r="CA946" i="3"/>
  <c r="F166" i="7"/>
  <c r="I166" i="7"/>
  <c r="F138" i="7"/>
  <c r="D138" i="7"/>
  <c r="J83" i="7"/>
  <c r="C83" i="7"/>
  <c r="V104" i="3"/>
  <c r="DC104" i="3"/>
  <c r="V96" i="3"/>
  <c r="CQ96" i="3"/>
  <c r="AL667" i="3"/>
  <c r="Y22" i="3"/>
  <c r="DH939" i="3"/>
  <c r="CA939" i="3"/>
  <c r="DH948" i="3"/>
  <c r="CA948" i="3"/>
  <c r="F812" i="7"/>
  <c r="C166" i="7"/>
  <c r="BX167" i="3"/>
  <c r="BX827" i="3"/>
  <c r="BY32" i="3"/>
  <c r="DH574" i="3"/>
  <c r="X22" i="3"/>
  <c r="DH945" i="3"/>
  <c r="CA945" i="3"/>
  <c r="DH949" i="3"/>
  <c r="CA949" i="3"/>
  <c r="Y25" i="3"/>
  <c r="W25" i="3"/>
  <c r="W110" i="3"/>
  <c r="BW167" i="3"/>
  <c r="BW826" i="3"/>
  <c r="BY167" i="3"/>
  <c r="BY826" i="3"/>
  <c r="DI922" i="3"/>
  <c r="CB922" i="3"/>
  <c r="DG960" i="3"/>
  <c r="BZ960" i="3"/>
  <c r="BY22" i="3"/>
  <c r="DG905" i="3"/>
  <c r="BZ905" i="3"/>
  <c r="K22" i="3"/>
  <c r="DG959" i="3"/>
  <c r="BZ959" i="3"/>
  <c r="DG942" i="3"/>
  <c r="BZ942" i="3"/>
  <c r="BY21" i="3"/>
  <c r="BY1021" i="3"/>
  <c r="CO918" i="3"/>
  <c r="CE918" i="3"/>
  <c r="U21" i="3"/>
  <c r="DH913" i="3"/>
  <c r="CA913" i="3"/>
  <c r="U22" i="3"/>
  <c r="CF190" i="3"/>
  <c r="DI190" i="3"/>
  <c r="CB190" i="3"/>
  <c r="DI957" i="3"/>
  <c r="CB957" i="3"/>
  <c r="DI954" i="3"/>
  <c r="CB954" i="3"/>
  <c r="DI923" i="3"/>
  <c r="CB923" i="3"/>
  <c r="DI914" i="3"/>
  <c r="CB914" i="3"/>
  <c r="CO927" i="3"/>
  <c r="CG927" i="3"/>
  <c r="CN927" i="3"/>
  <c r="CF927" i="3"/>
  <c r="DH927" i="3"/>
  <c r="CA927" i="3"/>
  <c r="CM927" i="3"/>
  <c r="CE927" i="3"/>
  <c r="CL927" i="3"/>
  <c r="CK927" i="3"/>
  <c r="CD927" i="3"/>
  <c r="CJ927" i="3"/>
  <c r="CI927" i="3"/>
  <c r="CH927" i="3"/>
  <c r="CE916" i="3"/>
  <c r="CF916" i="3"/>
  <c r="CM916" i="3"/>
  <c r="CD916" i="3"/>
  <c r="DG941" i="3"/>
  <c r="BZ941" i="3"/>
  <c r="DG918" i="3"/>
  <c r="BZ918" i="3"/>
  <c r="DG955" i="3"/>
  <c r="BZ955" i="3"/>
  <c r="W22" i="3"/>
  <c r="DH921" i="3"/>
  <c r="CA921" i="3"/>
  <c r="DG923" i="3"/>
  <c r="BZ923" i="3"/>
  <c r="DG936" i="3"/>
  <c r="BZ936" i="3"/>
  <c r="DI970" i="3"/>
  <c r="CB970" i="3"/>
  <c r="M29" i="3"/>
  <c r="CK923" i="3"/>
  <c r="DI911" i="3"/>
  <c r="CB911" i="3"/>
  <c r="DH441" i="3"/>
  <c r="CA441" i="3"/>
  <c r="CJ66" i="3"/>
  <c r="DI982" i="3"/>
  <c r="CB982" i="3"/>
  <c r="DI223" i="3"/>
  <c r="CB223" i="3"/>
  <c r="DG915" i="3"/>
  <c r="BZ915" i="3"/>
  <c r="CH217" i="3"/>
  <c r="CH910" i="3"/>
  <c r="CK921" i="3"/>
  <c r="DI936" i="3"/>
  <c r="CB936" i="3"/>
  <c r="DG611" i="3"/>
  <c r="DI951" i="3"/>
  <c r="CB951" i="3"/>
  <c r="AN29" i="3"/>
  <c r="DG937" i="3"/>
  <c r="BZ937" i="3"/>
  <c r="K96" i="3"/>
  <c r="K104" i="3"/>
  <c r="CN38" i="3"/>
  <c r="CI39" i="3"/>
  <c r="CM40" i="3"/>
  <c r="CF724" i="3"/>
  <c r="CH727" i="3"/>
  <c r="CD727" i="3"/>
  <c r="CF737" i="3"/>
  <c r="CF765" i="3"/>
  <c r="CK770" i="3"/>
  <c r="CD781" i="3"/>
  <c r="AD21" i="3"/>
  <c r="DH943" i="3"/>
  <c r="CA943" i="3"/>
  <c r="CO790" i="3"/>
  <c r="CN810" i="3"/>
  <c r="CJ810" i="3"/>
  <c r="CF810" i="3"/>
  <c r="CM809" i="3"/>
  <c r="CI809" i="3"/>
  <c r="CE809" i="3"/>
  <c r="CL806" i="3"/>
  <c r="CH806" i="3"/>
  <c r="CO805" i="3"/>
  <c r="CK805" i="3"/>
  <c r="CG805" i="3"/>
  <c r="CD805" i="3"/>
  <c r="CN804" i="3"/>
  <c r="CJ804" i="3"/>
  <c r="CF804" i="3"/>
  <c r="CM803" i="3"/>
  <c r="CI803" i="3"/>
  <c r="CE803" i="3"/>
  <c r="CL802" i="3"/>
  <c r="CH802" i="3"/>
  <c r="CO801" i="3"/>
  <c r="CK801" i="3"/>
  <c r="CG801" i="3"/>
  <c r="CD801" i="3"/>
  <c r="CN800" i="3"/>
  <c r="CJ800" i="3"/>
  <c r="CF800" i="3"/>
  <c r="CM799" i="3"/>
  <c r="CI799" i="3"/>
  <c r="CE799" i="3"/>
  <c r="CL798" i="3"/>
  <c r="CH798" i="3"/>
  <c r="CO797" i="3"/>
  <c r="CK797" i="3"/>
  <c r="CG797" i="3"/>
  <c r="CD797" i="3"/>
  <c r="CN796" i="3"/>
  <c r="CJ796" i="3"/>
  <c r="CF796" i="3"/>
  <c r="CM795" i="3"/>
  <c r="CI795" i="3"/>
  <c r="CE795" i="3"/>
  <c r="CL794" i="3"/>
  <c r="CH794" i="3"/>
  <c r="CO793" i="3"/>
  <c r="CK793" i="3"/>
  <c r="CG793" i="3"/>
  <c r="CD793" i="3"/>
  <c r="CN792" i="3"/>
  <c r="CJ792" i="3"/>
  <c r="CF792" i="3"/>
  <c r="CM791" i="3"/>
  <c r="CI791" i="3"/>
  <c r="CE791" i="3"/>
  <c r="CH790" i="3"/>
  <c r="CO789" i="3"/>
  <c r="CK789" i="3"/>
  <c r="CG789" i="3"/>
  <c r="CD789" i="3"/>
  <c r="CN788" i="3"/>
  <c r="CJ788" i="3"/>
  <c r="CF788" i="3"/>
  <c r="CM787" i="3"/>
  <c r="CI787" i="3"/>
  <c r="CE787" i="3"/>
  <c r="CL785" i="3"/>
  <c r="CH785" i="3"/>
  <c r="CO784" i="3"/>
  <c r="CK784" i="3"/>
  <c r="CG784" i="3"/>
  <c r="CD784" i="3"/>
  <c r="CN783" i="3"/>
  <c r="CJ783" i="3"/>
  <c r="CF783" i="3"/>
  <c r="CM782" i="3"/>
  <c r="CI782" i="3"/>
  <c r="CE782" i="3"/>
  <c r="CH781" i="3"/>
  <c r="CO780" i="3"/>
  <c r="CK780" i="3"/>
  <c r="CG780" i="3"/>
  <c r="CD780" i="3"/>
  <c r="CN779" i="3"/>
  <c r="CJ779" i="3"/>
  <c r="CF779" i="3"/>
  <c r="CM778" i="3"/>
  <c r="CI778" i="3"/>
  <c r="CE778" i="3"/>
  <c r="CL776" i="3"/>
  <c r="CH776" i="3"/>
  <c r="CO775" i="3"/>
  <c r="CK775" i="3"/>
  <c r="CG775" i="3"/>
  <c r="CD775" i="3"/>
  <c r="CN774" i="3"/>
  <c r="CJ774" i="3"/>
  <c r="CF774" i="3"/>
  <c r="CM773" i="3"/>
  <c r="CI773" i="3"/>
  <c r="CE773" i="3"/>
  <c r="CL772" i="3"/>
  <c r="CH772" i="3"/>
  <c r="CI770" i="3"/>
  <c r="CL769" i="3"/>
  <c r="CH769" i="3"/>
  <c r="CO768" i="3"/>
  <c r="CK768" i="3"/>
  <c r="CG768" i="3"/>
  <c r="CD768" i="3"/>
  <c r="CN767" i="3"/>
  <c r="CJ767" i="3"/>
  <c r="CF767" i="3"/>
  <c r="CI765" i="3"/>
  <c r="CM764" i="3"/>
  <c r="CI764" i="3"/>
  <c r="CE764" i="3"/>
  <c r="CL763" i="3"/>
  <c r="CH763" i="3"/>
  <c r="CO762" i="3"/>
  <c r="CK762" i="3"/>
  <c r="CG762" i="3"/>
  <c r="CD762" i="3"/>
  <c r="CJ737" i="3"/>
  <c r="CD737" i="3"/>
  <c r="CN736" i="3"/>
  <c r="CJ736" i="3"/>
  <c r="CF736" i="3"/>
  <c r="CM735" i="3"/>
  <c r="CI735" i="3"/>
  <c r="CE735" i="3"/>
  <c r="CL734" i="3"/>
  <c r="CH734" i="3"/>
  <c r="CO727" i="3"/>
  <c r="CG727" i="3"/>
  <c r="CO726" i="3"/>
  <c r="CK726" i="3"/>
  <c r="CG726" i="3"/>
  <c r="CD726" i="3"/>
  <c r="CN725" i="3"/>
  <c r="CJ725" i="3"/>
  <c r="CF725" i="3"/>
  <c r="CI724" i="3"/>
  <c r="CM723" i="3"/>
  <c r="CI723" i="3"/>
  <c r="CE723" i="3"/>
  <c r="CL722" i="3"/>
  <c r="CH722" i="3"/>
  <c r="CO721" i="3"/>
  <c r="CK721" i="3"/>
  <c r="CG721" i="3"/>
  <c r="CD721" i="3"/>
  <c r="CN700" i="3"/>
  <c r="CJ700" i="3"/>
  <c r="CF700" i="3"/>
  <c r="CM699" i="3"/>
  <c r="CI699" i="3"/>
  <c r="CE699" i="3"/>
  <c r="CL698" i="3"/>
  <c r="CH698" i="3"/>
  <c r="CO694" i="3"/>
  <c r="CK694" i="3"/>
  <c r="CG694" i="3"/>
  <c r="CD694" i="3"/>
  <c r="CN693" i="3"/>
  <c r="CJ693" i="3"/>
  <c r="CF693" i="3"/>
  <c r="CM689" i="3"/>
  <c r="CI689" i="3"/>
  <c r="CE689" i="3"/>
  <c r="CL688" i="3"/>
  <c r="CH688" i="3"/>
  <c r="CO684" i="3"/>
  <c r="CK684" i="3"/>
  <c r="CG684" i="3"/>
  <c r="CD684" i="3"/>
  <c r="CN683" i="3"/>
  <c r="CJ683" i="3"/>
  <c r="CF683" i="3"/>
  <c r="CM679" i="3"/>
  <c r="CI679" i="3"/>
  <c r="CE679" i="3"/>
  <c r="CL678" i="3"/>
  <c r="CH678" i="3"/>
  <c r="CO675" i="3"/>
  <c r="CK675" i="3"/>
  <c r="CG675" i="3"/>
  <c r="CD675" i="3"/>
  <c r="CN674" i="3"/>
  <c r="CJ674" i="3"/>
  <c r="CF674" i="3"/>
  <c r="CM672" i="3"/>
  <c r="CI672" i="3"/>
  <c r="CE672" i="3"/>
  <c r="CL671" i="3"/>
  <c r="CH671" i="3"/>
  <c r="CO669" i="3"/>
  <c r="CK669" i="3"/>
  <c r="CG669" i="3"/>
  <c r="H104" i="3"/>
  <c r="H110" i="3"/>
  <c r="CE812" i="3"/>
  <c r="CJ916" i="3"/>
  <c r="CI916" i="3"/>
  <c r="CE923" i="3"/>
  <c r="CL37" i="3"/>
  <c r="DI939" i="3"/>
  <c r="CB939" i="3"/>
  <c r="CK918" i="3"/>
  <c r="DI920" i="3"/>
  <c r="CB920" i="3"/>
  <c r="CM441" i="3"/>
  <c r="CF441" i="3"/>
  <c r="DG327" i="3"/>
  <c r="BZ327" i="3"/>
  <c r="DH233" i="3"/>
  <c r="CA233" i="3"/>
  <c r="DH210" i="3"/>
  <c r="CA210" i="3"/>
  <c r="DO91" i="3"/>
  <c r="T214" i="3"/>
  <c r="F214" i="3"/>
  <c r="AM993" i="3"/>
  <c r="AM35" i="3"/>
  <c r="AP21" i="3"/>
  <c r="AN22" i="3"/>
  <c r="AM29" i="3"/>
  <c r="J96" i="3"/>
  <c r="J104" i="3"/>
  <c r="CF38" i="3"/>
  <c r="CJ724" i="3"/>
  <c r="CK727" i="3"/>
  <c r="CI737" i="3"/>
  <c r="CJ765" i="3"/>
  <c r="CI936" i="3"/>
  <c r="CN276" i="3"/>
  <c r="CH951" i="3"/>
  <c r="X25" i="3"/>
  <c r="DI909" i="3"/>
  <c r="CB909" i="3"/>
  <c r="DH916" i="3"/>
  <c r="CA916" i="3"/>
  <c r="DI938" i="3"/>
  <c r="CB938" i="3"/>
  <c r="DI623" i="3"/>
  <c r="CN916" i="3"/>
  <c r="CJ918" i="3"/>
  <c r="CK37" i="3"/>
  <c r="DI927" i="3"/>
  <c r="CB927" i="3"/>
  <c r="AN21" i="3"/>
  <c r="DI956" i="3"/>
  <c r="CB956" i="3"/>
  <c r="BY1011" i="3"/>
  <c r="BY1016" i="3"/>
  <c r="DI765" i="3"/>
  <c r="CB765" i="3"/>
  <c r="DG412" i="3"/>
  <c r="BZ412" i="3"/>
  <c r="DG397" i="3"/>
  <c r="BZ397" i="3"/>
  <c r="DG194" i="3"/>
  <c r="BZ194" i="3"/>
  <c r="DH40" i="3"/>
  <c r="CA40" i="3"/>
  <c r="CD37" i="3"/>
  <c r="B812" i="3"/>
  <c r="AQ29" i="3"/>
  <c r="CJ154" i="3"/>
  <c r="AM22" i="3"/>
  <c r="M21" i="3"/>
  <c r="K21" i="3"/>
  <c r="BW84" i="3"/>
  <c r="BW821" i="3"/>
  <c r="CE619" i="3"/>
  <c r="CI619" i="3"/>
  <c r="CM619" i="3"/>
  <c r="CF622" i="3"/>
  <c r="CJ622" i="3"/>
  <c r="CN622" i="3"/>
  <c r="CF623" i="3"/>
  <c r="CD625" i="3"/>
  <c r="CG625" i="3"/>
  <c r="CK625" i="3"/>
  <c r="CO625" i="3"/>
  <c r="CH628" i="3"/>
  <c r="CL628" i="3"/>
  <c r="CE631" i="3"/>
  <c r="CI631" i="3"/>
  <c r="CM631" i="3"/>
  <c r="CF634" i="3"/>
  <c r="CJ634" i="3"/>
  <c r="CN634" i="3"/>
  <c r="CH635" i="3"/>
  <c r="CL635" i="3"/>
  <c r="CE645" i="3"/>
  <c r="CI645" i="3"/>
  <c r="CM645" i="3"/>
  <c r="CF646" i="3"/>
  <c r="CJ646" i="3"/>
  <c r="CN646" i="3"/>
  <c r="CD647" i="3"/>
  <c r="CG647" i="3"/>
  <c r="CK647" i="3"/>
  <c r="CO647" i="3"/>
  <c r="CH648" i="3"/>
  <c r="CL648" i="3"/>
  <c r="CE651" i="3"/>
  <c r="CI651" i="3"/>
  <c r="CM651" i="3"/>
  <c r="CF652" i="3"/>
  <c r="CJ652" i="3"/>
  <c r="CN652" i="3"/>
  <c r="CD653" i="3"/>
  <c r="CG653" i="3"/>
  <c r="CK653" i="3"/>
  <c r="CO653" i="3"/>
  <c r="CH654" i="3"/>
  <c r="CL654" i="3"/>
  <c r="CE657" i="3"/>
  <c r="CI657" i="3"/>
  <c r="CM657" i="3"/>
  <c r="CF658" i="3"/>
  <c r="CJ658" i="3"/>
  <c r="CN658" i="3"/>
  <c r="CD659" i="3"/>
  <c r="CG659" i="3"/>
  <c r="CK659" i="3"/>
  <c r="CO659" i="3"/>
  <c r="CH660" i="3"/>
  <c r="CL660" i="3"/>
  <c r="CE662" i="3"/>
  <c r="CI662" i="3"/>
  <c r="CM662" i="3"/>
  <c r="CF663" i="3"/>
  <c r="CJ663" i="3"/>
  <c r="CN663" i="3"/>
  <c r="CD666" i="3"/>
  <c r="CG666" i="3"/>
  <c r="CK666" i="3"/>
  <c r="CO666" i="3"/>
  <c r="CH668" i="3"/>
  <c r="CL668" i="3"/>
  <c r="CE669" i="3"/>
  <c r="CJ669" i="3"/>
  <c r="CF671" i="3"/>
  <c r="CK671" i="3"/>
  <c r="CG672" i="3"/>
  <c r="CL672" i="3"/>
  <c r="CD674" i="3"/>
  <c r="CH674" i="3"/>
  <c r="CM674" i="3"/>
  <c r="CI675" i="3"/>
  <c r="CN675" i="3"/>
  <c r="CE678" i="3"/>
  <c r="CJ678" i="3"/>
  <c r="CO678" i="3"/>
  <c r="CF679" i="3"/>
  <c r="CK679" i="3"/>
  <c r="CG683" i="3"/>
  <c r="CL683" i="3"/>
  <c r="CH684" i="3"/>
  <c r="CM684" i="3"/>
  <c r="CD688" i="3"/>
  <c r="CI688" i="3"/>
  <c r="CN688" i="3"/>
  <c r="CJ689" i="3"/>
  <c r="CO689" i="3"/>
  <c r="CE693" i="3"/>
  <c r="CK693" i="3"/>
  <c r="CF694" i="3"/>
  <c r="CL694" i="3"/>
  <c r="CG698" i="3"/>
  <c r="CM698" i="3"/>
  <c r="CD699" i="3"/>
  <c r="CH699" i="3"/>
  <c r="CN699" i="3"/>
  <c r="CI700" i="3"/>
  <c r="CO700" i="3"/>
  <c r="CE721" i="3"/>
  <c r="CJ721" i="3"/>
  <c r="CF722" i="3"/>
  <c r="CK722" i="3"/>
  <c r="CG723" i="3"/>
  <c r="CL723" i="3"/>
  <c r="CD724" i="3"/>
  <c r="CM724" i="3"/>
  <c r="CE725" i="3"/>
  <c r="CK725" i="3"/>
  <c r="CF726" i="3"/>
  <c r="CL726" i="3"/>
  <c r="CL727" i="3"/>
  <c r="CE734" i="3"/>
  <c r="CJ734" i="3"/>
  <c r="CO734" i="3"/>
  <c r="CF735" i="3"/>
  <c r="CK735" i="3"/>
  <c r="CG736" i="3"/>
  <c r="CL736" i="3"/>
  <c r="CM737" i="3"/>
  <c r="CE762" i="3"/>
  <c r="CJ762" i="3"/>
  <c r="CF763" i="3"/>
  <c r="CK763" i="3"/>
  <c r="CG764" i="3"/>
  <c r="CL764" i="3"/>
  <c r="CD765" i="3"/>
  <c r="CM765" i="3"/>
  <c r="CE767" i="3"/>
  <c r="CK767" i="3"/>
  <c r="CF768" i="3"/>
  <c r="CL768" i="3"/>
  <c r="CG769" i="3"/>
  <c r="CM769" i="3"/>
  <c r="CD770" i="3"/>
  <c r="CD772" i="3"/>
  <c r="CI772" i="3"/>
  <c r="CN772" i="3"/>
  <c r="CJ773" i="3"/>
  <c r="CO773" i="3"/>
  <c r="CE774" i="3"/>
  <c r="CK774" i="3"/>
  <c r="CF775" i="3"/>
  <c r="CL775" i="3"/>
  <c r="CG776" i="3"/>
  <c r="CM776" i="3"/>
  <c r="CD778" i="3"/>
  <c r="CH778" i="3"/>
  <c r="CN778" i="3"/>
  <c r="CI779" i="3"/>
  <c r="CO779" i="3"/>
  <c r="CE780" i="3"/>
  <c r="CJ780" i="3"/>
  <c r="CL781" i="3"/>
  <c r="CJ782" i="3"/>
  <c r="CO782" i="3"/>
  <c r="CE783" i="3"/>
  <c r="CK783" i="3"/>
  <c r="CF784" i="3"/>
  <c r="CL784" i="3"/>
  <c r="CG785" i="3"/>
  <c r="CM785" i="3"/>
  <c r="CD787" i="3"/>
  <c r="CH787" i="3"/>
  <c r="CN787" i="3"/>
  <c r="CI788" i="3"/>
  <c r="CO788" i="3"/>
  <c r="CE789" i="3"/>
  <c r="CJ789" i="3"/>
  <c r="CL790" i="3"/>
  <c r="CJ791" i="3"/>
  <c r="CO791" i="3"/>
  <c r="CE792" i="3"/>
  <c r="CK792" i="3"/>
  <c r="CF793" i="3"/>
  <c r="CL793" i="3"/>
  <c r="CG794" i="3"/>
  <c r="CM794" i="3"/>
  <c r="CD795" i="3"/>
  <c r="CH795" i="3"/>
  <c r="CN795" i="3"/>
  <c r="CI796" i="3"/>
  <c r="CO796" i="3"/>
  <c r="CE797" i="3"/>
  <c r="CJ797" i="3"/>
  <c r="CF798" i="3"/>
  <c r="CK798" i="3"/>
  <c r="CG799" i="3"/>
  <c r="CL799" i="3"/>
  <c r="CD800" i="3"/>
  <c r="CH800" i="3"/>
  <c r="CM800" i="3"/>
  <c r="CI801" i="3"/>
  <c r="CN801" i="3"/>
  <c r="CE802" i="3"/>
  <c r="CJ802" i="3"/>
  <c r="CO802" i="3"/>
  <c r="CF803" i="3"/>
  <c r="CK803" i="3"/>
  <c r="CG804" i="3"/>
  <c r="CL804" i="3"/>
  <c r="CH805" i="3"/>
  <c r="CM805" i="3"/>
  <c r="CD806" i="3"/>
  <c r="CI806" i="3"/>
  <c r="CN806" i="3"/>
  <c r="CJ809" i="3"/>
  <c r="CO809" i="3"/>
  <c r="CK810" i="3"/>
  <c r="AV84" i="3"/>
  <c r="AV91" i="3"/>
  <c r="AT84" i="3"/>
  <c r="AT91" i="3"/>
  <c r="AR84" i="3"/>
  <c r="AR91" i="3"/>
  <c r="AP84" i="3"/>
  <c r="AN84" i="3"/>
  <c r="AN821" i="3"/>
  <c r="AL84" i="3"/>
  <c r="L84" i="3"/>
  <c r="L821" i="3"/>
  <c r="J84" i="3"/>
  <c r="J821" i="3"/>
  <c r="H84" i="3"/>
  <c r="H91" i="3"/>
  <c r="F84" i="3"/>
  <c r="F91" i="3"/>
  <c r="D84" i="3"/>
  <c r="D820" i="3"/>
  <c r="B84" i="3"/>
  <c r="Y84" i="3"/>
  <c r="Y821" i="3"/>
  <c r="W84" i="3"/>
  <c r="W91" i="3"/>
  <c r="U84" i="3"/>
  <c r="U91" i="3"/>
  <c r="V139" i="3"/>
  <c r="DG550" i="3"/>
  <c r="BZ550" i="3"/>
  <c r="BO180" i="3"/>
  <c r="BG183" i="3"/>
  <c r="Z183" i="3"/>
  <c r="AE183" i="3"/>
  <c r="AB183" i="3"/>
  <c r="AA180" i="3"/>
  <c r="Z180" i="3"/>
  <c r="BN822" i="3"/>
  <c r="BI822" i="3"/>
  <c r="BJ823" i="3"/>
  <c r="BH183" i="3"/>
  <c r="BJ183" i="3"/>
  <c r="BG180" i="3"/>
  <c r="BJ822" i="3"/>
  <c r="BN180" i="3"/>
  <c r="BM180" i="3"/>
  <c r="BM822" i="3"/>
  <c r="BK822" i="3"/>
  <c r="BI823" i="3"/>
  <c r="BM183" i="3"/>
  <c r="BK183" i="3"/>
  <c r="BD180" i="3"/>
  <c r="BK180" i="3"/>
  <c r="AC180" i="3"/>
  <c r="AC183" i="3"/>
  <c r="DD661" i="3"/>
  <c r="AA183" i="3"/>
  <c r="BM823" i="3"/>
  <c r="BK823" i="3"/>
  <c r="BN823" i="3"/>
  <c r="BF180" i="3"/>
  <c r="BJ180" i="3"/>
  <c r="BI180" i="3"/>
  <c r="BL822" i="3"/>
  <c r="BH822" i="3"/>
  <c r="CP548" i="3"/>
  <c r="BH823" i="3"/>
  <c r="BH180" i="3"/>
  <c r="BO183" i="3"/>
  <c r="BO828" i="3"/>
  <c r="BI183" i="3"/>
  <c r="BL823" i="3"/>
  <c r="BL180" i="3"/>
  <c r="BE180" i="3"/>
  <c r="AE180" i="3"/>
  <c r="AB180" i="3"/>
  <c r="BF822" i="3"/>
  <c r="BE183" i="3"/>
  <c r="BN183" i="3"/>
  <c r="BD183" i="3"/>
  <c r="BF183" i="3"/>
  <c r="BL183" i="3"/>
  <c r="AC822" i="3"/>
  <c r="AE822" i="3"/>
  <c r="AC823" i="3"/>
  <c r="AA823" i="3"/>
  <c r="BE823" i="3"/>
  <c r="BF823" i="3"/>
  <c r="AE823" i="3"/>
  <c r="BE822" i="3"/>
  <c r="BO823" i="3"/>
  <c r="BG822" i="3"/>
  <c r="BG823" i="3"/>
  <c r="BO822" i="3"/>
  <c r="AB822" i="3"/>
  <c r="AB823" i="3"/>
  <c r="BD822" i="3"/>
  <c r="BD823" i="3"/>
  <c r="DH995" i="3"/>
  <c r="CA995" i="3"/>
  <c r="DH562" i="3"/>
  <c r="CA562" i="3"/>
  <c r="T167" i="3"/>
  <c r="T174" i="3"/>
  <c r="X167" i="3"/>
  <c r="X174" i="3"/>
  <c r="DI574" i="3"/>
  <c r="CO508" i="3"/>
  <c r="AE553" i="3"/>
  <c r="AE523" i="3"/>
  <c r="AE344" i="3"/>
  <c r="AB695" i="3"/>
  <c r="AB690" i="3"/>
  <c r="AB685" i="3"/>
  <c r="AB680" i="3"/>
  <c r="DH877" i="3"/>
  <c r="CA877" i="3"/>
  <c r="AC565" i="3"/>
  <c r="AB541" i="3"/>
  <c r="AC529" i="3"/>
  <c r="AC505" i="3"/>
  <c r="AB304" i="3"/>
  <c r="AB280" i="3"/>
  <c r="AA559" i="3"/>
  <c r="AE695" i="3"/>
  <c r="AE685" i="3"/>
  <c r="AE559" i="3"/>
  <c r="AE541" i="3"/>
  <c r="DH285" i="3"/>
  <c r="CA285" i="3"/>
  <c r="AE266" i="3"/>
  <c r="AB565" i="3"/>
  <c r="AB505" i="3"/>
  <c r="AB499" i="3"/>
  <c r="AC344" i="3"/>
  <c r="AA695" i="3"/>
  <c r="AA685" i="3"/>
  <c r="AA565" i="3"/>
  <c r="AA505" i="3"/>
  <c r="AE505" i="3"/>
  <c r="AE463" i="3"/>
  <c r="AC680" i="3"/>
  <c r="AB344" i="3"/>
  <c r="AC280" i="3"/>
  <c r="AA690" i="3"/>
  <c r="AA523" i="3"/>
  <c r="AA344" i="3"/>
  <c r="Z690" i="3"/>
  <c r="Z680" i="3"/>
  <c r="Z553" i="3"/>
  <c r="Z280" i="3"/>
  <c r="BM695" i="3"/>
  <c r="BI695" i="3"/>
  <c r="BE695" i="3"/>
  <c r="BM690" i="3"/>
  <c r="AE565" i="3"/>
  <c r="AC685" i="3"/>
  <c r="AC523" i="3"/>
  <c r="AC304" i="3"/>
  <c r="Z559" i="3"/>
  <c r="Z523" i="3"/>
  <c r="Z463" i="3"/>
  <c r="Z304" i="3"/>
  <c r="Z266" i="3"/>
  <c r="BL695" i="3"/>
  <c r="BH695" i="3"/>
  <c r="BD695" i="3"/>
  <c r="BL690" i="3"/>
  <c r="BH690" i="3"/>
  <c r="BD690" i="3"/>
  <c r="BL685" i="3"/>
  <c r="BH685" i="3"/>
  <c r="BD685" i="3"/>
  <c r="BL680" i="3"/>
  <c r="BH680" i="3"/>
  <c r="BD680" i="3"/>
  <c r="AE690" i="3"/>
  <c r="AC690" i="3"/>
  <c r="AB523" i="3"/>
  <c r="AA541" i="3"/>
  <c r="Z695" i="3"/>
  <c r="BO695" i="3"/>
  <c r="BG695" i="3"/>
  <c r="BK690" i="3"/>
  <c r="BF690" i="3"/>
  <c r="BM685" i="3"/>
  <c r="BG685" i="3"/>
  <c r="BN680" i="3"/>
  <c r="BI680" i="3"/>
  <c r="BN565" i="3"/>
  <c r="BJ565" i="3"/>
  <c r="BF565" i="3"/>
  <c r="BI559" i="3"/>
  <c r="BM523" i="3"/>
  <c r="BL505" i="3"/>
  <c r="BH505" i="3"/>
  <c r="BD505" i="3"/>
  <c r="BN490" i="3"/>
  <c r="BJ490" i="3"/>
  <c r="BL481" i="3"/>
  <c r="BF454" i="3"/>
  <c r="BM376" i="3"/>
  <c r="BI376" i="3"/>
  <c r="BE376" i="3"/>
  <c r="BM344" i="3"/>
  <c r="BI344" i="3"/>
  <c r="AC695" i="3"/>
  <c r="AA304" i="3"/>
  <c r="AA280" i="3"/>
  <c r="AA266" i="3"/>
  <c r="B266" i="3"/>
  <c r="BN695" i="3"/>
  <c r="BF695" i="3"/>
  <c r="BJ690" i="3"/>
  <c r="BE690" i="3"/>
  <c r="BK685" i="3"/>
  <c r="BF685" i="3"/>
  <c r="BM680" i="3"/>
  <c r="BG680" i="3"/>
  <c r="BI565" i="3"/>
  <c r="BE565" i="3"/>
  <c r="BL559" i="3"/>
  <c r="BH559" i="3"/>
  <c r="BH541" i="3"/>
  <c r="BJ529" i="3"/>
  <c r="BL523" i="3"/>
  <c r="BO505" i="3"/>
  <c r="BK505" i="3"/>
  <c r="BG505" i="3"/>
  <c r="BM490" i="3"/>
  <c r="BI490" i="3"/>
  <c r="BG481" i="3"/>
  <c r="BH376" i="3"/>
  <c r="BL344" i="3"/>
  <c r="BH344" i="3"/>
  <c r="BM304" i="3"/>
  <c r="BI304" i="3"/>
  <c r="BE304" i="3"/>
  <c r="BO280" i="3"/>
  <c r="BK280" i="3"/>
  <c r="BG280" i="3"/>
  <c r="BM266" i="3"/>
  <c r="BI266" i="3"/>
  <c r="BE266" i="3"/>
  <c r="BH238" i="3"/>
  <c r="AE304" i="3"/>
  <c r="AE680" i="3"/>
  <c r="AE499" i="3"/>
  <c r="AB559" i="3"/>
  <c r="AA680" i="3"/>
  <c r="Z685" i="3"/>
  <c r="Z344" i="3"/>
  <c r="BO690" i="3"/>
  <c r="BO685" i="3"/>
  <c r="BE685" i="3"/>
  <c r="BF680" i="3"/>
  <c r="DE597" i="3"/>
  <c r="BL565" i="3"/>
  <c r="BD565" i="3"/>
  <c r="BG559" i="3"/>
  <c r="BD529" i="3"/>
  <c r="BN505" i="3"/>
  <c r="BF505" i="3"/>
  <c r="BK344" i="3"/>
  <c r="BN304" i="3"/>
  <c r="BH304" i="3"/>
  <c r="BL280" i="3"/>
  <c r="BF280" i="3"/>
  <c r="BO266" i="3"/>
  <c r="BJ266" i="3"/>
  <c r="BD266" i="3"/>
  <c r="AC266" i="3"/>
  <c r="BK695" i="3"/>
  <c r="BI690" i="3"/>
  <c r="BJ685" i="3"/>
  <c r="BK680" i="3"/>
  <c r="BK559" i="3"/>
  <c r="BJ553" i="3"/>
  <c r="BN523" i="3"/>
  <c r="BJ505" i="3"/>
  <c r="BO490" i="3"/>
  <c r="BG376" i="3"/>
  <c r="BO344" i="3"/>
  <c r="BK304" i="3"/>
  <c r="BF304" i="3"/>
  <c r="BN280" i="3"/>
  <c r="BI280" i="3"/>
  <c r="BD280" i="3"/>
  <c r="BL266" i="3"/>
  <c r="Z565" i="3"/>
  <c r="Z529" i="3"/>
  <c r="BN690" i="3"/>
  <c r="BO680" i="3"/>
  <c r="BK565" i="3"/>
  <c r="BI505" i="3"/>
  <c r="DJ863" i="3"/>
  <c r="CC863" i="3"/>
  <c r="BL304" i="3"/>
  <c r="BE280" i="3"/>
  <c r="BN266" i="3"/>
  <c r="BG238" i="3"/>
  <c r="BN685" i="3"/>
  <c r="BE680" i="3"/>
  <c r="BO523" i="3"/>
  <c r="BL490" i="3"/>
  <c r="BF376" i="3"/>
  <c r="BG304" i="3"/>
  <c r="BJ280" i="3"/>
  <c r="BH266" i="3"/>
  <c r="BO565" i="3"/>
  <c r="BO304" i="3"/>
  <c r="BF266" i="3"/>
  <c r="BG690" i="3"/>
  <c r="BJ680" i="3"/>
  <c r="BG565" i="3"/>
  <c r="BN559" i="3"/>
  <c r="BE505" i="3"/>
  <c r="BJ376" i="3"/>
  <c r="BJ344" i="3"/>
  <c r="BJ304" i="3"/>
  <c r="BM280" i="3"/>
  <c r="AC541" i="3"/>
  <c r="BJ695" i="3"/>
  <c r="BI685" i="3"/>
  <c r="BI553" i="3"/>
  <c r="BM505" i="3"/>
  <c r="BH490" i="3"/>
  <c r="BD304" i="3"/>
  <c r="BH280" i="3"/>
  <c r="AW84" i="3"/>
  <c r="AW820" i="3"/>
  <c r="AU84" i="3"/>
  <c r="AU821" i="3"/>
  <c r="AS84" i="3"/>
  <c r="AQ84" i="3"/>
  <c r="AO84" i="3"/>
  <c r="AO821" i="3"/>
  <c r="AM84" i="3"/>
  <c r="AM91" i="3"/>
  <c r="M84" i="3"/>
  <c r="M91" i="3"/>
  <c r="K84" i="3"/>
  <c r="I84" i="3"/>
  <c r="I820" i="3"/>
  <c r="G84" i="3"/>
  <c r="G91" i="3"/>
  <c r="E84" i="3"/>
  <c r="E91" i="3"/>
  <c r="C84" i="3"/>
  <c r="C91" i="3"/>
  <c r="AD84" i="3"/>
  <c r="AD91" i="3"/>
  <c r="X84" i="3"/>
  <c r="X91" i="3"/>
  <c r="V84" i="3"/>
  <c r="V91" i="3"/>
  <c r="T84" i="3"/>
  <c r="AD139" i="3"/>
  <c r="AD146" i="3"/>
  <c r="AW167" i="3"/>
  <c r="AW826" i="3"/>
  <c r="CO781" i="3"/>
  <c r="DG484" i="3"/>
  <c r="BZ484" i="3"/>
  <c r="CH502" i="3"/>
  <c r="AD111" i="3"/>
  <c r="AD118" i="3"/>
  <c r="BV111" i="3"/>
  <c r="BV118" i="3"/>
  <c r="BX111" i="3"/>
  <c r="BX118" i="3"/>
  <c r="B167" i="3"/>
  <c r="B174" i="3"/>
  <c r="D167" i="3"/>
  <c r="D174" i="3"/>
  <c r="H167" i="3"/>
  <c r="H174" i="3"/>
  <c r="J167" i="3"/>
  <c r="J174" i="3"/>
  <c r="BV32" i="3"/>
  <c r="BX32" i="3"/>
  <c r="AE24" i="3"/>
  <c r="AE20" i="3"/>
  <c r="AE985" i="3"/>
  <c r="AE1002" i="3"/>
  <c r="AE1004" i="3"/>
  <c r="DM26" i="4"/>
  <c r="CA26" i="4"/>
  <c r="DI241" i="3"/>
  <c r="CB241" i="3"/>
  <c r="DN185" i="4"/>
  <c r="CB185" i="4"/>
  <c r="DN197" i="4"/>
  <c r="CB197" i="4"/>
  <c r="DI932" i="3"/>
  <c r="CB932" i="3"/>
  <c r="CN508" i="3"/>
  <c r="CH508" i="3"/>
  <c r="CJ508" i="3"/>
  <c r="CL508" i="3"/>
  <c r="DH508" i="3"/>
  <c r="CA508" i="3"/>
  <c r="CD508" i="3"/>
  <c r="CI508" i="3"/>
  <c r="CM508" i="3"/>
  <c r="CE508" i="3"/>
  <c r="CG508" i="3"/>
  <c r="CK508" i="3"/>
  <c r="CN498" i="3"/>
  <c r="CF498" i="3"/>
  <c r="CJ498" i="3"/>
  <c r="CO502" i="3"/>
  <c r="DH502" i="3"/>
  <c r="CA502" i="3"/>
  <c r="CE498" i="3"/>
  <c r="CG498" i="3"/>
  <c r="CK498" i="3"/>
  <c r="CO498" i="3"/>
  <c r="CD502" i="3"/>
  <c r="CI502" i="3"/>
  <c r="CM502" i="3"/>
  <c r="CH498" i="3"/>
  <c r="CL498" i="3"/>
  <c r="CF502" i="3"/>
  <c r="CJ502" i="3"/>
  <c r="CN502" i="3"/>
  <c r="DH498" i="3"/>
  <c r="CA498" i="3"/>
  <c r="CD498" i="3"/>
  <c r="CI498" i="3"/>
  <c r="CM498" i="3"/>
  <c r="CE502" i="3"/>
  <c r="CG502" i="3"/>
  <c r="CK502" i="3"/>
  <c r="DG508" i="3"/>
  <c r="BZ508" i="3"/>
  <c r="DG502" i="3"/>
  <c r="BZ502" i="3"/>
  <c r="DG498" i="3"/>
  <c r="BZ498" i="3"/>
  <c r="CJ457" i="3"/>
  <c r="M32" i="3"/>
  <c r="DD633" i="3"/>
  <c r="X180" i="3"/>
  <c r="AL823" i="3"/>
  <c r="AR855" i="3"/>
  <c r="AR15" i="3"/>
  <c r="DB633" i="3"/>
  <c r="AS856" i="3"/>
  <c r="CQ681" i="3"/>
  <c r="CX633" i="3"/>
  <c r="CV633" i="3"/>
  <c r="AO855" i="3"/>
  <c r="G856" i="3"/>
  <c r="G15" i="3"/>
  <c r="AT856" i="3"/>
  <c r="AN856" i="3"/>
  <c r="AN15" i="3"/>
  <c r="DE633" i="3"/>
  <c r="CX299" i="3"/>
  <c r="AT855" i="3"/>
  <c r="AT15" i="3"/>
  <c r="AL856" i="3"/>
  <c r="AL15" i="3"/>
  <c r="AQ856" i="3"/>
  <c r="CT633" i="3"/>
  <c r="CW633" i="3"/>
  <c r="AQ855" i="3"/>
  <c r="I856" i="3"/>
  <c r="I15" i="3"/>
  <c r="M856" i="3"/>
  <c r="M15" i="3"/>
  <c r="DN203" i="4"/>
  <c r="CB203" i="4"/>
  <c r="DN269" i="4"/>
  <c r="CB269" i="4"/>
  <c r="DI770" i="3"/>
  <c r="CB770" i="3"/>
  <c r="DI724" i="3"/>
  <c r="CB724" i="3"/>
  <c r="DN248" i="4"/>
  <c r="CB248" i="4"/>
  <c r="DN59" i="6"/>
  <c r="CB59" i="6"/>
  <c r="DI556" i="3"/>
  <c r="CB556" i="3"/>
  <c r="D1175" i="7"/>
  <c r="E166" i="7"/>
  <c r="H166" i="7"/>
  <c r="I111" i="7"/>
  <c r="DI493" i="3"/>
  <c r="CB493" i="3"/>
  <c r="DI489" i="3"/>
  <c r="CB489" i="3"/>
  <c r="DI457" i="3"/>
  <c r="CB457" i="3"/>
  <c r="DH368" i="3"/>
  <c r="CA368" i="3"/>
  <c r="CH368" i="3"/>
  <c r="CD368" i="3"/>
  <c r="CL327" i="3"/>
  <c r="DH317" i="3"/>
  <c r="CA317" i="3"/>
  <c r="CK317" i="3"/>
  <c r="CO317" i="3"/>
  <c r="CH317" i="3"/>
  <c r="CL317" i="3"/>
  <c r="CD317" i="3"/>
  <c r="CI317" i="3"/>
  <c r="CM317" i="3"/>
  <c r="CF317" i="3"/>
  <c r="CJ317" i="3"/>
  <c r="CN317" i="3"/>
  <c r="CK934" i="3"/>
  <c r="CE934" i="3"/>
  <c r="CL934" i="3"/>
  <c r="DH934" i="3"/>
  <c r="CA934" i="3"/>
  <c r="CI934" i="3"/>
  <c r="CD934" i="3"/>
  <c r="CG934" i="3"/>
  <c r="CH934" i="3"/>
  <c r="CM934" i="3"/>
  <c r="CN934" i="3"/>
  <c r="CF934" i="3"/>
  <c r="CJ934" i="3"/>
  <c r="CO934" i="3"/>
  <c r="CL255" i="3"/>
  <c r="CO255" i="3"/>
  <c r="CG255" i="3"/>
  <c r="CN255" i="3"/>
  <c r="CF255" i="3"/>
  <c r="CI255" i="3"/>
  <c r="CD255" i="3"/>
  <c r="DH255" i="3"/>
  <c r="CA255" i="3"/>
  <c r="CK248" i="3"/>
  <c r="CE248" i="3"/>
  <c r="CJ248" i="3"/>
  <c r="CH248" i="3"/>
  <c r="CI248" i="3"/>
  <c r="CD248" i="3"/>
  <c r="DH248" i="3"/>
  <c r="CA248" i="3"/>
  <c r="CN248" i="3"/>
  <c r="CF248" i="3"/>
  <c r="CO248" i="3"/>
  <c r="CG248" i="3"/>
  <c r="CL248" i="3"/>
  <c r="CM248" i="3"/>
  <c r="CL241" i="3"/>
  <c r="CE241" i="3"/>
  <c r="CN241" i="3"/>
  <c r="CH241" i="3"/>
  <c r="CH932" i="3"/>
  <c r="CL932" i="3"/>
  <c r="CE932" i="3"/>
  <c r="CF932" i="3"/>
  <c r="CJ932" i="3"/>
  <c r="CM932" i="3"/>
  <c r="CN932" i="3"/>
  <c r="DH932" i="3"/>
  <c r="CA932" i="3"/>
  <c r="CO932" i="3"/>
  <c r="CD932" i="3"/>
  <c r="CG932" i="3"/>
  <c r="CK932" i="3"/>
  <c r="CI932" i="3"/>
  <c r="DH241" i="3"/>
  <c r="CA241" i="3"/>
  <c r="CM241" i="3"/>
  <c r="CK241" i="3"/>
  <c r="CD241" i="3"/>
  <c r="CF241" i="3"/>
  <c r="CO241" i="3"/>
  <c r="CG241" i="3"/>
  <c r="CJ241" i="3"/>
  <c r="DH343" i="3"/>
  <c r="CA343" i="3"/>
  <c r="CD343" i="3"/>
  <c r="CI343" i="3"/>
  <c r="CJ343" i="3"/>
  <c r="CM343" i="3"/>
  <c r="CF343" i="3"/>
  <c r="CN343" i="3"/>
  <c r="CE343" i="3"/>
  <c r="CG343" i="3"/>
  <c r="CK343" i="3"/>
  <c r="CO343" i="3"/>
  <c r="CH343" i="3"/>
  <c r="CL343" i="3"/>
  <c r="CH276" i="3"/>
  <c r="CE276" i="3"/>
  <c r="CK276" i="3"/>
  <c r="DH937" i="3"/>
  <c r="CA937" i="3"/>
  <c r="CD276" i="3"/>
  <c r="CI276" i="3"/>
  <c r="CM276" i="3"/>
  <c r="CF276" i="3"/>
  <c r="CJ276" i="3"/>
  <c r="CD379" i="3"/>
  <c r="CI379" i="3"/>
  <c r="CM379" i="3"/>
  <c r="CF379" i="3"/>
  <c r="CN379" i="3"/>
  <c r="CE379" i="3"/>
  <c r="CG379" i="3"/>
  <c r="CK379" i="3"/>
  <c r="CO379" i="3"/>
  <c r="DH379" i="3"/>
  <c r="CA379" i="3"/>
  <c r="CH379" i="3"/>
  <c r="CL379" i="3"/>
  <c r="DI946" i="3"/>
  <c r="CB946" i="3"/>
  <c r="DI248" i="3"/>
  <c r="CB248" i="3"/>
  <c r="DI942" i="3"/>
  <c r="CB942" i="3"/>
  <c r="DI276" i="3"/>
  <c r="CB276" i="3"/>
  <c r="DI317" i="3"/>
  <c r="CB317" i="3"/>
  <c r="DI935" i="3"/>
  <c r="CB935" i="3"/>
  <c r="AQ21" i="3"/>
  <c r="AT21" i="3"/>
  <c r="DI943" i="3"/>
  <c r="CB943" i="3"/>
  <c r="DI226" i="3"/>
  <c r="CB226" i="3"/>
  <c r="AP22" i="3"/>
  <c r="DI918" i="3"/>
  <c r="CB918" i="3"/>
  <c r="DI38" i="3"/>
  <c r="CB38" i="3"/>
  <c r="DI36" i="3"/>
  <c r="CB36" i="3"/>
  <c r="DI39" i="3"/>
  <c r="CB39" i="3"/>
  <c r="DI37" i="3"/>
  <c r="CB37" i="3"/>
  <c r="DI34" i="3"/>
  <c r="CB34" i="3"/>
  <c r="DI727" i="3"/>
  <c r="CB727" i="3"/>
  <c r="DN263" i="4"/>
  <c r="CB263" i="4"/>
  <c r="DN257" i="4"/>
  <c r="CB257" i="4"/>
  <c r="DN236" i="4"/>
  <c r="CB236" i="4"/>
  <c r="DN224" i="4"/>
  <c r="CB224" i="4"/>
  <c r="DN140" i="4"/>
  <c r="CB140" i="4"/>
  <c r="AN153" i="4"/>
  <c r="AO153" i="4"/>
  <c r="AO720" i="3"/>
  <c r="AO967" i="3"/>
  <c r="DN146" i="4"/>
  <c r="CB146" i="4"/>
  <c r="DI611" i="3"/>
  <c r="DI520" i="3"/>
  <c r="CB520" i="3"/>
  <c r="DI514" i="3"/>
  <c r="CB514" i="3"/>
  <c r="DI498" i="3"/>
  <c r="CB498" i="3"/>
  <c r="DI502" i="3"/>
  <c r="CB502" i="3"/>
  <c r="DI484" i="3"/>
  <c r="CB484" i="3"/>
  <c r="DI480" i="3"/>
  <c r="CB480" i="3"/>
  <c r="DI475" i="3"/>
  <c r="CB475" i="3"/>
  <c r="DI471" i="3"/>
  <c r="CB471" i="3"/>
  <c r="DI466" i="3"/>
  <c r="CB466" i="3"/>
  <c r="DI462" i="3"/>
  <c r="CB462" i="3"/>
  <c r="DI453" i="3"/>
  <c r="CB453" i="3"/>
  <c r="DI385" i="3"/>
  <c r="CB385" i="3"/>
  <c r="DI948" i="3"/>
  <c r="CB948" i="3"/>
  <c r="DI947" i="3"/>
  <c r="CB947" i="3"/>
  <c r="DI368" i="3"/>
  <c r="CB368" i="3"/>
  <c r="DI364" i="3"/>
  <c r="CB364" i="3"/>
  <c r="DI357" i="3"/>
  <c r="CB357" i="3"/>
  <c r="DI347" i="3"/>
  <c r="CB347" i="3"/>
  <c r="DI343" i="3"/>
  <c r="CB343" i="3"/>
  <c r="DI327" i="3"/>
  <c r="CB327" i="3"/>
  <c r="DI323" i="3"/>
  <c r="CB323" i="3"/>
  <c r="DI313" i="3"/>
  <c r="CB313" i="3"/>
  <c r="DI937" i="3"/>
  <c r="CB937" i="3"/>
  <c r="DI262" i="3"/>
  <c r="CB262" i="3"/>
  <c r="AO21" i="3"/>
  <c r="DI934" i="3"/>
  <c r="CB934" i="3"/>
  <c r="DI255" i="3"/>
  <c r="CB255" i="3"/>
  <c r="AL110" i="3"/>
  <c r="CE629" i="3"/>
  <c r="CK629" i="3"/>
  <c r="CG629" i="3"/>
  <c r="CO629" i="3"/>
  <c r="CM629" i="3"/>
  <c r="CD629" i="3"/>
  <c r="CI629" i="3"/>
  <c r="DM63" i="6"/>
  <c r="CA63" i="6"/>
  <c r="DM59" i="6"/>
  <c r="CA59" i="6"/>
  <c r="DM41" i="6"/>
  <c r="CA41" i="6"/>
  <c r="DM45" i="6"/>
  <c r="CA45" i="6"/>
  <c r="DH611" i="3"/>
  <c r="CG611" i="3"/>
  <c r="DH592" i="3"/>
  <c r="CO520" i="3"/>
  <c r="CO514" i="3"/>
  <c r="CN489" i="3"/>
  <c r="CH489" i="3"/>
  <c r="CF489" i="3"/>
  <c r="CJ489" i="3"/>
  <c r="CL489" i="3"/>
  <c r="CE480" i="3"/>
  <c r="CD484" i="3"/>
  <c r="CN480" i="3"/>
  <c r="CI484" i="3"/>
  <c r="DH480" i="3"/>
  <c r="CA480" i="3"/>
  <c r="CH480" i="3"/>
  <c r="CJ480" i="3"/>
  <c r="CF480" i="3"/>
  <c r="CK480" i="3"/>
  <c r="CH484" i="3"/>
  <c r="CO480" i="3"/>
  <c r="CG480" i="3"/>
  <c r="CL480" i="3"/>
  <c r="CO484" i="3"/>
  <c r="CF475" i="3"/>
  <c r="CL475" i="3"/>
  <c r="CN475" i="3"/>
  <c r="DH475" i="3"/>
  <c r="CA475" i="3"/>
  <c r="CH475" i="3"/>
  <c r="DH471" i="3"/>
  <c r="CA471" i="3"/>
  <c r="CD471" i="3"/>
  <c r="CJ475" i="3"/>
  <c r="CI471" i="3"/>
  <c r="CH471" i="3"/>
  <c r="CO466" i="3"/>
  <c r="CD466" i="3"/>
  <c r="CH466" i="3"/>
  <c r="DH466" i="3"/>
  <c r="CA466" i="3"/>
  <c r="CI466" i="3"/>
  <c r="CE462" i="3"/>
  <c r="CH457" i="3"/>
  <c r="W32" i="3"/>
  <c r="CL457" i="3"/>
  <c r="CF453" i="3"/>
  <c r="CF457" i="3"/>
  <c r="CN457" i="3"/>
  <c r="U32" i="3"/>
  <c r="CJ453" i="3"/>
  <c r="CD453" i="3"/>
  <c r="CL453" i="3"/>
  <c r="DH453" i="3"/>
  <c r="CA453" i="3"/>
  <c r="CH453" i="3"/>
  <c r="CM453" i="3"/>
  <c r="CI453" i="3"/>
  <c r="CN453" i="3"/>
  <c r="CE453" i="3"/>
  <c r="CG453" i="3"/>
  <c r="CK453" i="3"/>
  <c r="CO453" i="3"/>
  <c r="DH385" i="3"/>
  <c r="CA385" i="3"/>
  <c r="CD385" i="3"/>
  <c r="CH385" i="3"/>
  <c r="CI385" i="3"/>
  <c r="CL385" i="3"/>
  <c r="CM385" i="3"/>
  <c r="CF385" i="3"/>
  <c r="CJ385" i="3"/>
  <c r="CN385" i="3"/>
  <c r="CE385" i="3"/>
  <c r="CG385" i="3"/>
  <c r="CK385" i="3"/>
  <c r="CO385" i="3"/>
  <c r="CF375" i="3"/>
  <c r="CJ375" i="3"/>
  <c r="CN375" i="3"/>
  <c r="CG375" i="3"/>
  <c r="CO375" i="3"/>
  <c r="DH375" i="3"/>
  <c r="CA375" i="3"/>
  <c r="CH375" i="3"/>
  <c r="CL375" i="3"/>
  <c r="CE375" i="3"/>
  <c r="CK375" i="3"/>
  <c r="CD375" i="3"/>
  <c r="CI375" i="3"/>
  <c r="CM375" i="3"/>
  <c r="CL368" i="3"/>
  <c r="CM368" i="3"/>
  <c r="CF368" i="3"/>
  <c r="CJ368" i="3"/>
  <c r="CN368" i="3"/>
  <c r="CE368" i="3"/>
  <c r="CG368" i="3"/>
  <c r="CK368" i="3"/>
  <c r="CO368" i="3"/>
  <c r="CL364" i="3"/>
  <c r="CH364" i="3"/>
  <c r="CD364" i="3"/>
  <c r="CI364" i="3"/>
  <c r="CM364" i="3"/>
  <c r="DH364" i="3"/>
  <c r="CA364" i="3"/>
  <c r="CF364" i="3"/>
  <c r="CJ364" i="3"/>
  <c r="CN364" i="3"/>
  <c r="CE364" i="3"/>
  <c r="CG364" i="3"/>
  <c r="CK364" i="3"/>
  <c r="CO364" i="3"/>
  <c r="CG357" i="3"/>
  <c r="DH357" i="3"/>
  <c r="CA357" i="3"/>
  <c r="CK357" i="3"/>
  <c r="CD357" i="3"/>
  <c r="CL357" i="3"/>
  <c r="CG353" i="3"/>
  <c r="CE333" i="3"/>
  <c r="CG333" i="3"/>
  <c r="CK333" i="3"/>
  <c r="CO333" i="3"/>
  <c r="CH333" i="3"/>
  <c r="CL333" i="3"/>
  <c r="DH333" i="3"/>
  <c r="CA333" i="3"/>
  <c r="CD333" i="3"/>
  <c r="CI333" i="3"/>
  <c r="CM333" i="3"/>
  <c r="X21" i="3"/>
  <c r="DH830" i="3"/>
  <c r="CA830" i="3"/>
  <c r="CH230" i="3"/>
  <c r="CL230" i="3"/>
  <c r="CJ230" i="3"/>
  <c r="DH230" i="3"/>
  <c r="CA230" i="3"/>
  <c r="CF230" i="3"/>
  <c r="CN230" i="3"/>
  <c r="CO217" i="3"/>
  <c r="DH217" i="3"/>
  <c r="CA217" i="3"/>
  <c r="CK217" i="3"/>
  <c r="CN217" i="3"/>
  <c r="CG217" i="3"/>
  <c r="CJ217" i="3"/>
  <c r="CI217" i="3"/>
  <c r="CD217" i="3"/>
  <c r="CL217" i="3"/>
  <c r="X929" i="3"/>
  <c r="CM217" i="3"/>
  <c r="DM257" i="4"/>
  <c r="CA257" i="4"/>
  <c r="Y327" i="4"/>
  <c r="Y749" i="3"/>
  <c r="Y979" i="3"/>
  <c r="DL20" i="4"/>
  <c r="BZ20" i="4"/>
  <c r="DL119" i="4"/>
  <c r="BZ119" i="4"/>
  <c r="DM128" i="4"/>
  <c r="CA128" i="4"/>
  <c r="DM161" i="4"/>
  <c r="CA161" i="4"/>
  <c r="DM14" i="4"/>
  <c r="CA14" i="4"/>
  <c r="DE293" i="4"/>
  <c r="DC324" i="4"/>
  <c r="DK319" i="4"/>
  <c r="DA316" i="4"/>
  <c r="DI311" i="4"/>
  <c r="CY307" i="4"/>
  <c r="DE299" i="4"/>
  <c r="CU296" i="4"/>
  <c r="DC291" i="4"/>
  <c r="DK286" i="4"/>
  <c r="DA283" i="4"/>
  <c r="DI278" i="4"/>
  <c r="CY274" i="4"/>
  <c r="DG269" i="4"/>
  <c r="CW266" i="4"/>
  <c r="DE261" i="4"/>
  <c r="CU257" i="4"/>
  <c r="DC253" i="4"/>
  <c r="CU246" i="4"/>
  <c r="CY241" i="4"/>
  <c r="DG236" i="4"/>
  <c r="CW233" i="4"/>
  <c r="DE228" i="4"/>
  <c r="CU224" i="4"/>
  <c r="DC220" i="4"/>
  <c r="DK215" i="4"/>
  <c r="CY208" i="4"/>
  <c r="DG203" i="4"/>
  <c r="CW200" i="4"/>
  <c r="DE195" i="4"/>
  <c r="CU191" i="4"/>
  <c r="DC187" i="4"/>
  <c r="DK182" i="4"/>
  <c r="DA178" i="4"/>
  <c r="DI173" i="4"/>
  <c r="CY170" i="4"/>
  <c r="DG165" i="4"/>
  <c r="CW161" i="4"/>
  <c r="DE157" i="4"/>
  <c r="DK149" i="4"/>
  <c r="DA145" i="4"/>
  <c r="CU139" i="4"/>
  <c r="DC134" i="4"/>
  <c r="DK130" i="4"/>
  <c r="DA126" i="4"/>
  <c r="DG118" i="4"/>
  <c r="CW115" i="4"/>
  <c r="DE110" i="4"/>
  <c r="CU106" i="4"/>
  <c r="DC101" i="4"/>
  <c r="DK97" i="4"/>
  <c r="DA93" i="4"/>
  <c r="DI88" i="4"/>
  <c r="CY85" i="4"/>
  <c r="DG80" i="4"/>
  <c r="CW76" i="4"/>
  <c r="DE71" i="4"/>
  <c r="CU68" i="4"/>
  <c r="CY60" i="4"/>
  <c r="DE55" i="4"/>
  <c r="CU52" i="4"/>
  <c r="DA47" i="4"/>
  <c r="CY42" i="4"/>
  <c r="DC36" i="4"/>
  <c r="DG30" i="4"/>
  <c r="DG24" i="4"/>
  <c r="DK18" i="4"/>
  <c r="CW13" i="4"/>
  <c r="CV325" i="4"/>
  <c r="DH318" i="4"/>
  <c r="DF312" i="4"/>
  <c r="CV306" i="4"/>
  <c r="DJ296" i="4"/>
  <c r="DD290" i="4"/>
  <c r="CX284" i="4"/>
  <c r="DJ277" i="4"/>
  <c r="DD271" i="4"/>
  <c r="CX265" i="4"/>
  <c r="DJ257" i="4"/>
  <c r="DF248" i="4"/>
  <c r="DJ241" i="4"/>
  <c r="DD235" i="4"/>
  <c r="DB229" i="4"/>
  <c r="DJ222" i="4"/>
  <c r="DD216" i="4"/>
  <c r="CZ207" i="4"/>
  <c r="DH200" i="4"/>
  <c r="DF194" i="4"/>
  <c r="CZ188" i="4"/>
  <c r="DH181" i="4"/>
  <c r="DF175" i="4"/>
  <c r="CZ169" i="4"/>
  <c r="DH161" i="4"/>
  <c r="DD152" i="4"/>
  <c r="DB146" i="4"/>
  <c r="CZ138" i="4"/>
  <c r="DB130" i="4"/>
  <c r="DH117" i="4"/>
  <c r="DJ109" i="4"/>
  <c r="DH100" i="4"/>
  <c r="DF92" i="4"/>
  <c r="DD83" i="4"/>
  <c r="DF75" i="4"/>
  <c r="CZ67" i="4"/>
  <c r="CZ55" i="4"/>
  <c r="CZ47" i="4"/>
  <c r="DH37" i="4"/>
  <c r="DH324" i="4"/>
  <c r="DA322" i="4"/>
  <c r="CU320" i="4"/>
  <c r="CX313" i="4"/>
  <c r="CV307" i="4"/>
  <c r="DK295" i="4"/>
  <c r="DK287" i="4"/>
  <c r="DE262" i="4"/>
  <c r="CW255" i="4"/>
  <c r="DH222" i="4"/>
  <c r="DE215" i="4"/>
  <c r="DD208" i="4"/>
  <c r="DD196" i="4"/>
  <c r="CX188" i="4"/>
  <c r="CX183" i="4"/>
  <c r="CY173" i="4"/>
  <c r="DJ145" i="4"/>
  <c r="CY138" i="4"/>
  <c r="CW132" i="4"/>
  <c r="CZ104" i="4"/>
  <c r="DJ43" i="4"/>
  <c r="CE104" i="4"/>
  <c r="DC197" i="4"/>
  <c r="CY308" i="4"/>
  <c r="DE325" i="4"/>
  <c r="DI323" i="4"/>
  <c r="CU322" i="4"/>
  <c r="CY319" i="4"/>
  <c r="DC317" i="4"/>
  <c r="DG314" i="4"/>
  <c r="DK312" i="4"/>
  <c r="CW311" i="4"/>
  <c r="DA308" i="4"/>
  <c r="DE306" i="4"/>
  <c r="DI304" i="4"/>
  <c r="DK298" i="4"/>
  <c r="CW297" i="4"/>
  <c r="DA295" i="4"/>
  <c r="DE292" i="4"/>
  <c r="DI290" i="4"/>
  <c r="CU289" i="4"/>
  <c r="CY286" i="4"/>
  <c r="DC284" i="4"/>
  <c r="DG281" i="4"/>
  <c r="DK279" i="4"/>
  <c r="CW278" i="4"/>
  <c r="DA275" i="4"/>
  <c r="DE273" i="4"/>
  <c r="DI271" i="4"/>
  <c r="CU269" i="4"/>
  <c r="CY267" i="4"/>
  <c r="DC265" i="4"/>
  <c r="DG262" i="4"/>
  <c r="DK260" i="4"/>
  <c r="CW259" i="4"/>
  <c r="DA256" i="4"/>
  <c r="DE254" i="4"/>
  <c r="DK248" i="4"/>
  <c r="CW247" i="4"/>
  <c r="DA245" i="4"/>
  <c r="DE242" i="4"/>
  <c r="DE240" i="4"/>
  <c r="DI238" i="4"/>
  <c r="CU236" i="4"/>
  <c r="CY234" i="4"/>
  <c r="DC232" i="4"/>
  <c r="DG229" i="4"/>
  <c r="DK227" i="4"/>
  <c r="CW226" i="4"/>
  <c r="DA223" i="4"/>
  <c r="DE221" i="4"/>
  <c r="DI218" i="4"/>
  <c r="CU217" i="4"/>
  <c r="CY215" i="4"/>
  <c r="DA209" i="4"/>
  <c r="DE207" i="4"/>
  <c r="DI205" i="4"/>
  <c r="CU203" i="4"/>
  <c r="CY201" i="4"/>
  <c r="DC199" i="4"/>
  <c r="DG196" i="4"/>
  <c r="DK194" i="4"/>
  <c r="CW193" i="4"/>
  <c r="DA190" i="4"/>
  <c r="DE188" i="4"/>
  <c r="DI185" i="4"/>
  <c r="CU184" i="4"/>
  <c r="CY182" i="4"/>
  <c r="DC179" i="4"/>
  <c r="DG177" i="4"/>
  <c r="DK175" i="4"/>
  <c r="CW173" i="4"/>
  <c r="DA171" i="4"/>
  <c r="DE169" i="4"/>
  <c r="DI166" i="4"/>
  <c r="CU165" i="4"/>
  <c r="CY163" i="4"/>
  <c r="DC160" i="4"/>
  <c r="DG158" i="4"/>
  <c r="DI152" i="4"/>
  <c r="CU151" i="4"/>
  <c r="CY149" i="4"/>
  <c r="DC146" i="4"/>
  <c r="DG144" i="4"/>
  <c r="DK142" i="4"/>
  <c r="CW140" i="4"/>
  <c r="DA138" i="4"/>
  <c r="DE136" i="4"/>
  <c r="DI133" i="4"/>
  <c r="CU132" i="4"/>
  <c r="CY130" i="4"/>
  <c r="DC127" i="4"/>
  <c r="DG125" i="4"/>
  <c r="DI119" i="4"/>
  <c r="CU118" i="4"/>
  <c r="CY116" i="4"/>
  <c r="DC113" i="4"/>
  <c r="DG111" i="4"/>
  <c r="DK109" i="4"/>
  <c r="CW107" i="4"/>
  <c r="DA105" i="4"/>
  <c r="DE103" i="4"/>
  <c r="DI100" i="4"/>
  <c r="CU99" i="4"/>
  <c r="CY97" i="4"/>
  <c r="DC94" i="4"/>
  <c r="DG92" i="4"/>
  <c r="DK89" i="4"/>
  <c r="CW88" i="4"/>
  <c r="DA86" i="4"/>
  <c r="DE83" i="4"/>
  <c r="DI81" i="4"/>
  <c r="CU80" i="4"/>
  <c r="CY77" i="4"/>
  <c r="DC75" i="4"/>
  <c r="DG73" i="4"/>
  <c r="DK70" i="4"/>
  <c r="CW69" i="4"/>
  <c r="DA67" i="4"/>
  <c r="DA61" i="4"/>
  <c r="DE59" i="4"/>
  <c r="DI56" i="4"/>
  <c r="DK54" i="4"/>
  <c r="CW53" i="4"/>
  <c r="DA50" i="4"/>
  <c r="DC48" i="4"/>
  <c r="DG46" i="4"/>
  <c r="DI43" i="4"/>
  <c r="DA41" i="4"/>
  <c r="CW38" i="4"/>
  <c r="DE35" i="4"/>
  <c r="CW32" i="4"/>
  <c r="DI29" i="4"/>
  <c r="DA26" i="4"/>
  <c r="DI23" i="4"/>
  <c r="DE20" i="4"/>
  <c r="CU18" i="4"/>
  <c r="DE14" i="4"/>
  <c r="CY12" i="4"/>
  <c r="DJ326" i="4"/>
  <c r="CX324" i="4"/>
  <c r="DD320" i="4"/>
  <c r="DJ317" i="4"/>
  <c r="CX314" i="4"/>
  <c r="DD311" i="4"/>
  <c r="DJ307" i="4"/>
  <c r="CX305" i="4"/>
  <c r="DF298" i="4"/>
  <c r="DH295" i="4"/>
  <c r="CV292" i="4"/>
  <c r="DF289" i="4"/>
  <c r="DH285" i="4"/>
  <c r="CV283" i="4"/>
  <c r="DF279" i="4"/>
  <c r="DH275" i="4"/>
  <c r="CV273" i="4"/>
  <c r="DF269" i="4"/>
  <c r="DH266" i="4"/>
  <c r="CV263" i="4"/>
  <c r="DF260" i="4"/>
  <c r="DH256" i="4"/>
  <c r="CV254" i="4"/>
  <c r="DD247" i="4"/>
  <c r="DJ244" i="4"/>
  <c r="DH240" i="4"/>
  <c r="CZ238" i="4"/>
  <c r="DF234" i="4"/>
  <c r="DH230" i="4"/>
  <c r="CZ228" i="4"/>
  <c r="DF224" i="4"/>
  <c r="DH221" i="4"/>
  <c r="CZ218" i="4"/>
  <c r="DF215" i="4"/>
  <c r="DJ208" i="4"/>
  <c r="DB206" i="4"/>
  <c r="DD202" i="4"/>
  <c r="DJ199" i="4"/>
  <c r="DB196" i="4"/>
  <c r="DD193" i="4"/>
  <c r="DJ189" i="4"/>
  <c r="DB187" i="4"/>
  <c r="DD183" i="4"/>
  <c r="DJ179" i="4"/>
  <c r="DB177" i="4"/>
  <c r="DD173" i="4"/>
  <c r="DJ170" i="4"/>
  <c r="DB167" i="4"/>
  <c r="DD164" i="4"/>
  <c r="DJ160" i="4"/>
  <c r="DB158" i="4"/>
  <c r="DF151" i="4"/>
  <c r="DH148" i="4"/>
  <c r="DJ144" i="4"/>
  <c r="DD140" i="4"/>
  <c r="DH136" i="4"/>
  <c r="DB132" i="4"/>
  <c r="DJ127" i="4"/>
  <c r="CZ124" i="4"/>
  <c r="DF116" i="4"/>
  <c r="CZ112" i="4"/>
  <c r="DD107" i="4"/>
  <c r="DH103" i="4"/>
  <c r="DF99" i="4"/>
  <c r="DJ94" i="4"/>
  <c r="CZ91" i="4"/>
  <c r="DH86" i="4"/>
  <c r="DB82" i="4"/>
  <c r="DF77" i="4"/>
  <c r="CZ74" i="4"/>
  <c r="DD69" i="4"/>
  <c r="DH61" i="4"/>
  <c r="DF58" i="4"/>
  <c r="DH53" i="4"/>
  <c r="CZ49" i="4"/>
  <c r="DH44" i="4"/>
  <c r="CZ41" i="4"/>
  <c r="DF36" i="4"/>
  <c r="DF28" i="4"/>
  <c r="DD19" i="4"/>
  <c r="CZ11" i="4"/>
  <c r="DJ230" i="4"/>
  <c r="DJ308" i="4"/>
  <c r="DJ323" i="4"/>
  <c r="DI317" i="4"/>
  <c r="DA312" i="4"/>
  <c r="DB306" i="4"/>
  <c r="CZ298" i="4"/>
  <c r="CX295" i="4"/>
  <c r="DD291" i="4"/>
  <c r="CX287" i="4"/>
  <c r="DG285" i="4"/>
  <c r="DF280" i="4"/>
  <c r="DB268" i="4"/>
  <c r="CU261" i="4"/>
  <c r="DF228" i="4"/>
  <c r="CU221" i="4"/>
  <c r="DJ202" i="4"/>
  <c r="CU195" i="4"/>
  <c r="CY185" i="4"/>
  <c r="DB181" i="4"/>
  <c r="CX178" i="4"/>
  <c r="DF171" i="4"/>
  <c r="DB164" i="4"/>
  <c r="DE160" i="4"/>
  <c r="CV144" i="4"/>
  <c r="DE130" i="4"/>
  <c r="CU126" i="4"/>
  <c r="DD118" i="4"/>
  <c r="DJ110" i="4"/>
  <c r="DH89" i="4"/>
  <c r="DD82" i="4"/>
  <c r="CU37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19" i="4"/>
  <c r="CP319" i="4"/>
  <c r="CL319" i="4"/>
  <c r="CH319" i="4"/>
  <c r="CD319" i="4"/>
  <c r="CQ318" i="4"/>
  <c r="CM318" i="4"/>
  <c r="CI318" i="4"/>
  <c r="CE318" i="4"/>
  <c r="CR317" i="4"/>
  <c r="CN317" i="4"/>
  <c r="CJ317" i="4"/>
  <c r="CF317" i="4"/>
  <c r="CS316" i="4"/>
  <c r="CO316" i="4"/>
  <c r="CK316" i="4"/>
  <c r="CG316" i="4"/>
  <c r="CT313" i="4"/>
  <c r="CP313" i="4"/>
  <c r="CL313" i="4"/>
  <c r="CH313" i="4"/>
  <c r="CD313" i="4"/>
  <c r="CQ312" i="4"/>
  <c r="CM312" i="4"/>
  <c r="CI312" i="4"/>
  <c r="CE312" i="4"/>
  <c r="CR311" i="4"/>
  <c r="CN311" i="4"/>
  <c r="CJ311" i="4"/>
  <c r="CF311" i="4"/>
  <c r="CS310" i="4"/>
  <c r="CO310" i="4"/>
  <c r="CK310" i="4"/>
  <c r="CG310" i="4"/>
  <c r="CT307" i="4"/>
  <c r="CP307" i="4"/>
  <c r="CL307" i="4"/>
  <c r="CH307" i="4"/>
  <c r="CD307" i="4"/>
  <c r="CQ306" i="4"/>
  <c r="CM306" i="4"/>
  <c r="CI306" i="4"/>
  <c r="CE306" i="4"/>
  <c r="CR305" i="4"/>
  <c r="CN305" i="4"/>
  <c r="CJ305" i="4"/>
  <c r="CF305" i="4"/>
  <c r="CS304" i="4"/>
  <c r="CO304" i="4"/>
  <c r="CK304" i="4"/>
  <c r="CG304" i="4"/>
  <c r="CT298" i="4"/>
  <c r="CP298" i="4"/>
  <c r="CL298" i="4"/>
  <c r="CH298" i="4"/>
  <c r="CD298" i="4"/>
  <c r="CQ297" i="4"/>
  <c r="CM297" i="4"/>
  <c r="CI297" i="4"/>
  <c r="CE297" i="4"/>
  <c r="CR296" i="4"/>
  <c r="CS325" i="4"/>
  <c r="CO325" i="4"/>
  <c r="CK325" i="4"/>
  <c r="CG325" i="4"/>
  <c r="CT324" i="4"/>
  <c r="CP324" i="4"/>
  <c r="CL324" i="4"/>
  <c r="CH324" i="4"/>
  <c r="CD324" i="4"/>
  <c r="CQ323" i="4"/>
  <c r="CM323" i="4"/>
  <c r="CI323" i="4"/>
  <c r="CE323" i="4"/>
  <c r="CR322" i="4"/>
  <c r="CN322" i="4"/>
  <c r="CJ322" i="4"/>
  <c r="CF322" i="4"/>
  <c r="CS319" i="4"/>
  <c r="CO319" i="4"/>
  <c r="CK319" i="4"/>
  <c r="CG319" i="4"/>
  <c r="CT318" i="4"/>
  <c r="CP318" i="4"/>
  <c r="CL318" i="4"/>
  <c r="CH318" i="4"/>
  <c r="CD318" i="4"/>
  <c r="CQ317" i="4"/>
  <c r="CM317" i="4"/>
  <c r="CI317" i="4"/>
  <c r="CE317" i="4"/>
  <c r="CR316" i="4"/>
  <c r="CN316" i="4"/>
  <c r="CJ316" i="4"/>
  <c r="CF316" i="4"/>
  <c r="CS313" i="4"/>
  <c r="CO313" i="4"/>
  <c r="CK313" i="4"/>
  <c r="CG313" i="4"/>
  <c r="CT312" i="4"/>
  <c r="CP312" i="4"/>
  <c r="CL312" i="4"/>
  <c r="CH312" i="4"/>
  <c r="CD312" i="4"/>
  <c r="CQ311" i="4"/>
  <c r="CM311" i="4"/>
  <c r="CI311" i="4"/>
  <c r="CE311" i="4"/>
  <c r="CR310" i="4"/>
  <c r="CN310" i="4"/>
  <c r="CJ310" i="4"/>
  <c r="CF310" i="4"/>
  <c r="CS307" i="4"/>
  <c r="CO307" i="4"/>
  <c r="CK307" i="4"/>
  <c r="CG307" i="4"/>
  <c r="CT306" i="4"/>
  <c r="CP306" i="4"/>
  <c r="CL306" i="4"/>
  <c r="CH306" i="4"/>
  <c r="CD306" i="4"/>
  <c r="CQ305" i="4"/>
  <c r="CM305" i="4"/>
  <c r="CI305" i="4"/>
  <c r="CE305" i="4"/>
  <c r="CR304" i="4"/>
  <c r="CN304" i="4"/>
  <c r="CJ304" i="4"/>
  <c r="CF304" i="4"/>
  <c r="CS298" i="4"/>
  <c r="CO298" i="4"/>
  <c r="CK298" i="4"/>
  <c r="CG298" i="4"/>
  <c r="CT297" i="4"/>
  <c r="CP297" i="4"/>
  <c r="CL297" i="4"/>
  <c r="CH297" i="4"/>
  <c r="CD297" i="4"/>
  <c r="CQ296" i="4"/>
  <c r="CQ325" i="4"/>
  <c r="CI325" i="4"/>
  <c r="CR324" i="4"/>
  <c r="CJ324" i="4"/>
  <c r="CS323" i="4"/>
  <c r="CK323" i="4"/>
  <c r="CT322" i="4"/>
  <c r="CL322" i="4"/>
  <c r="CD322" i="4"/>
  <c r="CM319" i="4"/>
  <c r="CE319" i="4"/>
  <c r="CN318" i="4"/>
  <c r="CF318" i="4"/>
  <c r="CO317" i="4"/>
  <c r="CG317" i="4"/>
  <c r="CP316" i="4"/>
  <c r="CH316" i="4"/>
  <c r="CQ313" i="4"/>
  <c r="CI313" i="4"/>
  <c r="CR312" i="4"/>
  <c r="CJ312" i="4"/>
  <c r="CS311" i="4"/>
  <c r="CK311" i="4"/>
  <c r="CT310" i="4"/>
  <c r="CL310" i="4"/>
  <c r="CD310" i="4"/>
  <c r="CM307" i="4"/>
  <c r="CE307" i="4"/>
  <c r="CN306" i="4"/>
  <c r="CF306" i="4"/>
  <c r="CO305" i="4"/>
  <c r="CG305" i="4"/>
  <c r="CP304" i="4"/>
  <c r="CH304" i="4"/>
  <c r="CM298" i="4"/>
  <c r="CE298" i="4"/>
  <c r="CN297" i="4"/>
  <c r="CF297" i="4"/>
  <c r="CO296" i="4"/>
  <c r="CK296" i="4"/>
  <c r="CG296" i="4"/>
  <c r="CT295" i="4"/>
  <c r="CP295" i="4"/>
  <c r="CL295" i="4"/>
  <c r="CH295" i="4"/>
  <c r="CD295" i="4"/>
  <c r="CQ292" i="4"/>
  <c r="CM292" i="4"/>
  <c r="CI292" i="4"/>
  <c r="CE292" i="4"/>
  <c r="CR291" i="4"/>
  <c r="CN291" i="4"/>
  <c r="CJ291" i="4"/>
  <c r="CF291" i="4"/>
  <c r="CS290" i="4"/>
  <c r="CO290" i="4"/>
  <c r="CK290" i="4"/>
  <c r="CG290" i="4"/>
  <c r="CT289" i="4"/>
  <c r="CP289" i="4"/>
  <c r="CL289" i="4"/>
  <c r="CH289" i="4"/>
  <c r="CD289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0" i="4"/>
  <c r="CM280" i="4"/>
  <c r="CI280" i="4"/>
  <c r="CE280" i="4"/>
  <c r="CR279" i="4"/>
  <c r="CN279" i="4"/>
  <c r="CJ279" i="4"/>
  <c r="CF279" i="4"/>
  <c r="CS278" i="4"/>
  <c r="CO278" i="4"/>
  <c r="CK278" i="4"/>
  <c r="CG278" i="4"/>
  <c r="CT277" i="4"/>
  <c r="CP277" i="4"/>
  <c r="CL277" i="4"/>
  <c r="CH277" i="4"/>
  <c r="CD277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8" i="4"/>
  <c r="CM268" i="4"/>
  <c r="CI268" i="4"/>
  <c r="CE268" i="4"/>
  <c r="CR267" i="4"/>
  <c r="CN267" i="4"/>
  <c r="CJ267" i="4"/>
  <c r="CF267" i="4"/>
  <c r="CS266" i="4"/>
  <c r="CO266" i="4"/>
  <c r="CK266" i="4"/>
  <c r="CG266" i="4"/>
  <c r="CT265" i="4"/>
  <c r="CP265" i="4"/>
  <c r="CL265" i="4"/>
  <c r="CH265" i="4"/>
  <c r="CD265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6" i="4"/>
  <c r="CM256" i="4"/>
  <c r="CI256" i="4"/>
  <c r="CE256" i="4"/>
  <c r="CR255" i="4"/>
  <c r="CN255" i="4"/>
  <c r="CJ255" i="4"/>
  <c r="CF255" i="4"/>
  <c r="CS254" i="4"/>
  <c r="CO254" i="4"/>
  <c r="CK254" i="4"/>
  <c r="CG254" i="4"/>
  <c r="CT253" i="4"/>
  <c r="CP253" i="4"/>
  <c r="CL253" i="4"/>
  <c r="CH253" i="4"/>
  <c r="CD253" i="4"/>
  <c r="CS247" i="4"/>
  <c r="CO247" i="4"/>
  <c r="CK247" i="4"/>
  <c r="CM325" i="4"/>
  <c r="CE325" i="4"/>
  <c r="CN324" i="4"/>
  <c r="CF324" i="4"/>
  <c r="CO323" i="4"/>
  <c r="CG323" i="4"/>
  <c r="CP322" i="4"/>
  <c r="CH322" i="4"/>
  <c r="CQ319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P310" i="4"/>
  <c r="CH310" i="4"/>
  <c r="CQ307" i="4"/>
  <c r="CI307" i="4"/>
  <c r="CR306" i="4"/>
  <c r="CJ306" i="4"/>
  <c r="CS305" i="4"/>
  <c r="CK305" i="4"/>
  <c r="CT304" i="4"/>
  <c r="CL304" i="4"/>
  <c r="CD304" i="4"/>
  <c r="CQ298" i="4"/>
  <c r="CI298" i="4"/>
  <c r="CR297" i="4"/>
  <c r="CJ297" i="4"/>
  <c r="CS296" i="4"/>
  <c r="CM296" i="4"/>
  <c r="CI296" i="4"/>
  <c r="CE296" i="4"/>
  <c r="CR295" i="4"/>
  <c r="CN295" i="4"/>
  <c r="CJ295" i="4"/>
  <c r="CF295" i="4"/>
  <c r="CS292" i="4"/>
  <c r="CO292" i="4"/>
  <c r="CK292" i="4"/>
  <c r="CG292" i="4"/>
  <c r="CT291" i="4"/>
  <c r="CP291" i="4"/>
  <c r="CL291" i="4"/>
  <c r="CH291" i="4"/>
  <c r="CD291" i="4"/>
  <c r="CQ290" i="4"/>
  <c r="CM290" i="4"/>
  <c r="CI290" i="4"/>
  <c r="CE290" i="4"/>
  <c r="CR289" i="4"/>
  <c r="CJ325" i="4"/>
  <c r="CK324" i="4"/>
  <c r="CL323" i="4"/>
  <c r="CM322" i="4"/>
  <c r="CN319" i="4"/>
  <c r="CO318" i="4"/>
  <c r="CR325" i="4"/>
  <c r="CS324" i="4"/>
  <c r="CT323" i="4"/>
  <c r="CD323" i="4"/>
  <c r="CE322" i="4"/>
  <c r="CF319" i="4"/>
  <c r="CG318" i="4"/>
  <c r="CH317" i="4"/>
  <c r="CI316" i="4"/>
  <c r="CJ313" i="4"/>
  <c r="CK312" i="4"/>
  <c r="CL311" i="4"/>
  <c r="CM310" i="4"/>
  <c r="CN307" i="4"/>
  <c r="CO306" i="4"/>
  <c r="CP305" i="4"/>
  <c r="CQ304" i="4"/>
  <c r="CF298" i="4"/>
  <c r="CG297" i="4"/>
  <c r="CL296" i="4"/>
  <c r="CD296" i="4"/>
  <c r="CM295" i="4"/>
  <c r="CE295" i="4"/>
  <c r="CN292" i="4"/>
  <c r="CF292" i="4"/>
  <c r="CO291" i="4"/>
  <c r="CG291" i="4"/>
  <c r="CP290" i="4"/>
  <c r="CH290" i="4"/>
  <c r="CQ289" i="4"/>
  <c r="CK289" i="4"/>
  <c r="CF289" i="4"/>
  <c r="CR286" i="4"/>
  <c r="CL286" i="4"/>
  <c r="CG286" i="4"/>
  <c r="CS285" i="4"/>
  <c r="CM285" i="4"/>
  <c r="CH285" i="4"/>
  <c r="CT284" i="4"/>
  <c r="CN284" i="4"/>
  <c r="CI284" i="4"/>
  <c r="CD284" i="4"/>
  <c r="CO283" i="4"/>
  <c r="CJ283" i="4"/>
  <c r="CE283" i="4"/>
  <c r="CP280" i="4"/>
  <c r="CK280" i="4"/>
  <c r="CF280" i="4"/>
  <c r="CQ279" i="4"/>
  <c r="CL279" i="4"/>
  <c r="CG279" i="4"/>
  <c r="CR278" i="4"/>
  <c r="CM278" i="4"/>
  <c r="CH278" i="4"/>
  <c r="CS277" i="4"/>
  <c r="CN277" i="4"/>
  <c r="CI277" i="4"/>
  <c r="CT274" i="4"/>
  <c r="CO274" i="4"/>
  <c r="CJ274" i="4"/>
  <c r="CD274" i="4"/>
  <c r="CP273" i="4"/>
  <c r="CK273" i="4"/>
  <c r="CE273" i="4"/>
  <c r="CQ272" i="4"/>
  <c r="CL272" i="4"/>
  <c r="CF272" i="4"/>
  <c r="CR271" i="4"/>
  <c r="CM271" i="4"/>
  <c r="CG271" i="4"/>
  <c r="CS268" i="4"/>
  <c r="CN268" i="4"/>
  <c r="CH268" i="4"/>
  <c r="CT267" i="4"/>
  <c r="CO267" i="4"/>
  <c r="CI267" i="4"/>
  <c r="CD267" i="4"/>
  <c r="CP266" i="4"/>
  <c r="CJ266" i="4"/>
  <c r="CE266" i="4"/>
  <c r="CQ265" i="4"/>
  <c r="CK265" i="4"/>
  <c r="CF265" i="4"/>
  <c r="CR262" i="4"/>
  <c r="CO324" i="4"/>
  <c r="CQ322" i="4"/>
  <c r="CS318" i="4"/>
  <c r="CL317" i="4"/>
  <c r="CE316" i="4"/>
  <c r="CS312" i="4"/>
  <c r="CP311" i="4"/>
  <c r="CI310" i="4"/>
  <c r="CF307" i="4"/>
  <c r="CT305" i="4"/>
  <c r="CM304" i="4"/>
  <c r="CR298" i="4"/>
  <c r="CO297" i="4"/>
  <c r="CN296" i="4"/>
  <c r="CS295" i="4"/>
  <c r="CI295" i="4"/>
  <c r="CP292" i="4"/>
  <c r="CD292" i="4"/>
  <c r="CK291" i="4"/>
  <c r="CR290" i="4"/>
  <c r="CF290" i="4"/>
  <c r="CN289" i="4"/>
  <c r="CG289" i="4"/>
  <c r="CP286" i="4"/>
  <c r="CJ286" i="4"/>
  <c r="CT285" i="4"/>
  <c r="CL285" i="4"/>
  <c r="CE285" i="4"/>
  <c r="CP284" i="4"/>
  <c r="CH284" i="4"/>
  <c r="CR283" i="4"/>
  <c r="CK283" i="4"/>
  <c r="CT280" i="4"/>
  <c r="CN280" i="4"/>
  <c r="CG280" i="4"/>
  <c r="CP279" i="4"/>
  <c r="CI279" i="4"/>
  <c r="CT278" i="4"/>
  <c r="CL278" i="4"/>
  <c r="CE278" i="4"/>
  <c r="CO277" i="4"/>
  <c r="CG277" i="4"/>
  <c r="CR274" i="4"/>
  <c r="CK274" i="4"/>
  <c r="CT273" i="4"/>
  <c r="CM273" i="4"/>
  <c r="CG273" i="4"/>
  <c r="CP272" i="4"/>
  <c r="CI272" i="4"/>
  <c r="CS271" i="4"/>
  <c r="CK271" i="4"/>
  <c r="CE271" i="4"/>
  <c r="CO268" i="4"/>
  <c r="CG268" i="4"/>
  <c r="CQ267" i="4"/>
  <c r="CK267" i="4"/>
  <c r="CT266" i="4"/>
  <c r="CM266" i="4"/>
  <c r="CF266" i="4"/>
  <c r="CO265" i="4"/>
  <c r="CI265" i="4"/>
  <c r="CS262" i="4"/>
  <c r="CL262" i="4"/>
  <c r="CG262" i="4"/>
  <c r="CS261" i="4"/>
  <c r="CM261" i="4"/>
  <c r="CH261" i="4"/>
  <c r="CT260" i="4"/>
  <c r="CN260" i="4"/>
  <c r="CI260" i="4"/>
  <c r="CD260" i="4"/>
  <c r="CO259" i="4"/>
  <c r="CJ259" i="4"/>
  <c r="CE259" i="4"/>
  <c r="CP256" i="4"/>
  <c r="CK256" i="4"/>
  <c r="CF256" i="4"/>
  <c r="CQ255" i="4"/>
  <c r="CL255" i="4"/>
  <c r="CG255" i="4"/>
  <c r="CR254" i="4"/>
  <c r="CM254" i="4"/>
  <c r="CH254" i="4"/>
  <c r="CS253" i="4"/>
  <c r="CN253" i="4"/>
  <c r="CI253" i="4"/>
  <c r="CQ247" i="4"/>
  <c r="CL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T241" i="4"/>
  <c r="CP241" i="4"/>
  <c r="CL241" i="4"/>
  <c r="CH241" i="4"/>
  <c r="CD241" i="4"/>
  <c r="CQ240" i="4"/>
  <c r="CM240" i="4"/>
  <c r="CI240" i="4"/>
  <c r="CE240" i="4"/>
  <c r="CR239" i="4"/>
  <c r="CN239" i="4"/>
  <c r="CJ239" i="4"/>
  <c r="CF239" i="4"/>
  <c r="CS238" i="4"/>
  <c r="CO238" i="4"/>
  <c r="CK238" i="4"/>
  <c r="CG238" i="4"/>
  <c r="CQ235" i="4"/>
  <c r="CM235" i="4"/>
  <c r="CI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N325" i="4"/>
  <c r="CP323" i="4"/>
  <c r="CR319" i="4"/>
  <c r="CT317" i="4"/>
  <c r="CQ316" i="4"/>
  <c r="CN313" i="4"/>
  <c r="CG312" i="4"/>
  <c r="CD311" i="4"/>
  <c r="CR307" i="4"/>
  <c r="CK306" i="4"/>
  <c r="CH305" i="4"/>
  <c r="CE304" i="4"/>
  <c r="CJ298" i="4"/>
  <c r="CT296" i="4"/>
  <c r="CH296" i="4"/>
  <c r="CO295" i="4"/>
  <c r="CT292" i="4"/>
  <c r="CJ292" i="4"/>
  <c r="CQ291" i="4"/>
  <c r="CE291" i="4"/>
  <c r="CL290" i="4"/>
  <c r="CS289" i="4"/>
  <c r="CJ289" i="4"/>
  <c r="CT286" i="4"/>
  <c r="CN286" i="4"/>
  <c r="CF286" i="4"/>
  <c r="CP285" i="4"/>
  <c r="CI285" i="4"/>
  <c r="CR284" i="4"/>
  <c r="CL284" i="4"/>
  <c r="CE284" i="4"/>
  <c r="CN283" i="4"/>
  <c r="CG283" i="4"/>
  <c r="CR280" i="4"/>
  <c r="CJ280" i="4"/>
  <c r="CT279" i="4"/>
  <c r="CM279" i="4"/>
  <c r="CE279" i="4"/>
  <c r="CP278" i="4"/>
  <c r="CI278" i="4"/>
  <c r="CR277" i="4"/>
  <c r="CK277" i="4"/>
  <c r="CE277" i="4"/>
  <c r="CN274" i="4"/>
  <c r="CG274" i="4"/>
  <c r="CQ273" i="4"/>
  <c r="CI273" i="4"/>
  <c r="CT272" i="4"/>
  <c r="CM272" i="4"/>
  <c r="CE272" i="4"/>
  <c r="CO271" i="4"/>
  <c r="CI271" i="4"/>
  <c r="CR268" i="4"/>
  <c r="CK268" i="4"/>
  <c r="CD268" i="4"/>
  <c r="CM267" i="4"/>
  <c r="CG267" i="4"/>
  <c r="CQ266" i="4"/>
  <c r="CI266" i="4"/>
  <c r="CS265" i="4"/>
  <c r="CM265" i="4"/>
  <c r="CE265" i="4"/>
  <c r="CO262" i="4"/>
  <c r="CJ262" i="4"/>
  <c r="CD262" i="4"/>
  <c r="CP261" i="4"/>
  <c r="CK261" i="4"/>
  <c r="CE261" i="4"/>
  <c r="CQ260" i="4"/>
  <c r="CL260" i="4"/>
  <c r="CF260" i="4"/>
  <c r="CR259" i="4"/>
  <c r="CM259" i="4"/>
  <c r="CG259" i="4"/>
  <c r="CS256" i="4"/>
  <c r="CN256" i="4"/>
  <c r="CH256" i="4"/>
  <c r="CT255" i="4"/>
  <c r="CO255" i="4"/>
  <c r="CI255" i="4"/>
  <c r="CD255" i="4"/>
  <c r="CP254" i="4"/>
  <c r="CJ254" i="4"/>
  <c r="CE254" i="4"/>
  <c r="CQ253" i="4"/>
  <c r="CK253" i="4"/>
  <c r="CF253" i="4"/>
  <c r="CT247" i="4"/>
  <c r="CN247" i="4"/>
  <c r="CI247" i="4"/>
  <c r="CE247" i="4"/>
  <c r="CR246" i="4"/>
  <c r="CN246" i="4"/>
  <c r="CJ246" i="4"/>
  <c r="CF246" i="4"/>
  <c r="CS245" i="4"/>
  <c r="CO245" i="4"/>
  <c r="CK245" i="4"/>
  <c r="CG245" i="4"/>
  <c r="CT244" i="4"/>
  <c r="CP244" i="4"/>
  <c r="CL244" i="4"/>
  <c r="CH244" i="4"/>
  <c r="CD244" i="4"/>
  <c r="CR241" i="4"/>
  <c r="CN241" i="4"/>
  <c r="CJ241" i="4"/>
  <c r="CF241" i="4"/>
  <c r="CS240" i="4"/>
  <c r="CO240" i="4"/>
  <c r="CK240" i="4"/>
  <c r="CG240" i="4"/>
  <c r="CT239" i="4"/>
  <c r="CP239" i="4"/>
  <c r="CL239" i="4"/>
  <c r="CH239" i="4"/>
  <c r="CD239" i="4"/>
  <c r="CQ238" i="4"/>
  <c r="CM238" i="4"/>
  <c r="CI238" i="4"/>
  <c r="CE238" i="4"/>
  <c r="CS235" i="4"/>
  <c r="CO235" i="4"/>
  <c r="CK235" i="4"/>
  <c r="CG235" i="4"/>
  <c r="CT234" i="4"/>
  <c r="CP234" i="4"/>
  <c r="CL234" i="4"/>
  <c r="CH234" i="4"/>
  <c r="CD234" i="4"/>
  <c r="CQ233" i="4"/>
  <c r="CM233" i="4"/>
  <c r="CI233" i="4"/>
  <c r="CE233" i="4"/>
  <c r="CR232" i="4"/>
  <c r="CN232" i="4"/>
  <c r="CJ232" i="4"/>
  <c r="CF232" i="4"/>
  <c r="CS229" i="4"/>
  <c r="CO229" i="4"/>
  <c r="CK229" i="4"/>
  <c r="CG229" i="4"/>
  <c r="CT228" i="4"/>
  <c r="CP228" i="4"/>
  <c r="CL228" i="4"/>
  <c r="CH228" i="4"/>
  <c r="CD228" i="4"/>
  <c r="CQ227" i="4"/>
  <c r="CM227" i="4"/>
  <c r="CI227" i="4"/>
  <c r="CE227" i="4"/>
  <c r="CR226" i="4"/>
  <c r="CN226" i="4"/>
  <c r="CJ226" i="4"/>
  <c r="CF226" i="4"/>
  <c r="CS223" i="4"/>
  <c r="CO223" i="4"/>
  <c r="CK223" i="4"/>
  <c r="CG223" i="4"/>
  <c r="CT222" i="4"/>
  <c r="CP222" i="4"/>
  <c r="CL222" i="4"/>
  <c r="CH222" i="4"/>
  <c r="CD222" i="4"/>
  <c r="CQ221" i="4"/>
  <c r="CM221" i="4"/>
  <c r="CI221" i="4"/>
  <c r="CE221" i="4"/>
  <c r="CR220" i="4"/>
  <c r="CH323" i="4"/>
  <c r="CP317" i="4"/>
  <c r="CF313" i="4"/>
  <c r="CQ310" i="4"/>
  <c r="CG306" i="4"/>
  <c r="CP296" i="4"/>
  <c r="CK295" i="4"/>
  <c r="CH292" i="4"/>
  <c r="CT290" i="4"/>
  <c r="CO289" i="4"/>
  <c r="CS286" i="4"/>
  <c r="CD286" i="4"/>
  <c r="CG285" i="4"/>
  <c r="CJ284" i="4"/>
  <c r="CM283" i="4"/>
  <c r="CO280" i="4"/>
  <c r="CS279" i="4"/>
  <c r="CD279" i="4"/>
  <c r="CF278" i="4"/>
  <c r="CJ277" i="4"/>
  <c r="CL274" i="4"/>
  <c r="CO273" i="4"/>
  <c r="CR272" i="4"/>
  <c r="CD272" i="4"/>
  <c r="CF271" i="4"/>
  <c r="CJ268" i="4"/>
  <c r="CL267" i="4"/>
  <c r="CN266" i="4"/>
  <c r="CR265" i="4"/>
  <c r="CT262" i="4"/>
  <c r="CH262" i="4"/>
  <c r="CO261" i="4"/>
  <c r="CD261" i="4"/>
  <c r="CJ260" i="4"/>
  <c r="CQ259" i="4"/>
  <c r="CF259" i="4"/>
  <c r="CL256" i="4"/>
  <c r="CS255" i="4"/>
  <c r="CH255" i="4"/>
  <c r="CN254" i="4"/>
  <c r="CD254" i="4"/>
  <c r="CJ253" i="4"/>
  <c r="CJ247" i="4"/>
  <c r="CS246" i="4"/>
  <c r="CK246" i="4"/>
  <c r="CT245" i="4"/>
  <c r="CL245" i="4"/>
  <c r="CD245" i="4"/>
  <c r="CM244" i="4"/>
  <c r="CE244" i="4"/>
  <c r="CO241" i="4"/>
  <c r="CG241" i="4"/>
  <c r="CP240" i="4"/>
  <c r="CH240" i="4"/>
  <c r="CQ239" i="4"/>
  <c r="CI239" i="4"/>
  <c r="CR238" i="4"/>
  <c r="CJ238" i="4"/>
  <c r="CN235" i="4"/>
  <c r="CF235" i="4"/>
  <c r="CO234" i="4"/>
  <c r="CG234" i="4"/>
  <c r="CP233" i="4"/>
  <c r="CH233" i="4"/>
  <c r="CQ232" i="4"/>
  <c r="CI232" i="4"/>
  <c r="CR229" i="4"/>
  <c r="CJ229" i="4"/>
  <c r="CS228" i="4"/>
  <c r="CK228" i="4"/>
  <c r="CT227" i="4"/>
  <c r="CL227" i="4"/>
  <c r="CD227" i="4"/>
  <c r="CM226" i="4"/>
  <c r="CE226" i="4"/>
  <c r="CN223" i="4"/>
  <c r="CF223" i="4"/>
  <c r="CO222" i="4"/>
  <c r="CG222" i="4"/>
  <c r="CP221" i="4"/>
  <c r="CH221" i="4"/>
  <c r="CQ220" i="4"/>
  <c r="CL220" i="4"/>
  <c r="CH220" i="4"/>
  <c r="CD220" i="4"/>
  <c r="CQ217" i="4"/>
  <c r="CM217" i="4"/>
  <c r="CI217" i="4"/>
  <c r="CE217" i="4"/>
  <c r="CR216" i="4"/>
  <c r="CN216" i="4"/>
  <c r="CJ216" i="4"/>
  <c r="CF216" i="4"/>
  <c r="CS215" i="4"/>
  <c r="CO215" i="4"/>
  <c r="CK215" i="4"/>
  <c r="CG215" i="4"/>
  <c r="CT214" i="4"/>
  <c r="CP214" i="4"/>
  <c r="CL214" i="4"/>
  <c r="CH214" i="4"/>
  <c r="CD214" i="4"/>
  <c r="CR208" i="4"/>
  <c r="CN208" i="4"/>
  <c r="CJ208" i="4"/>
  <c r="CF208" i="4"/>
  <c r="CS207" i="4"/>
  <c r="CO207" i="4"/>
  <c r="CK207" i="4"/>
  <c r="CG207" i="4"/>
  <c r="CT206" i="4"/>
  <c r="CP206" i="4"/>
  <c r="CL206" i="4"/>
  <c r="CH206" i="4"/>
  <c r="CD206" i="4"/>
  <c r="CQ205" i="4"/>
  <c r="CM205" i="4"/>
  <c r="CI205" i="4"/>
  <c r="CE205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6" i="4"/>
  <c r="CN196" i="4"/>
  <c r="CJ196" i="4"/>
  <c r="CF196" i="4"/>
  <c r="CS195" i="4"/>
  <c r="CO195" i="4"/>
  <c r="CK195" i="4"/>
  <c r="CG195" i="4"/>
  <c r="CT194" i="4"/>
  <c r="CP194" i="4"/>
  <c r="CL194" i="4"/>
  <c r="CH194" i="4"/>
  <c r="CD194" i="4"/>
  <c r="CQ193" i="4"/>
  <c r="CM193" i="4"/>
  <c r="CI193" i="4"/>
  <c r="CE193" i="4"/>
  <c r="CR190" i="4"/>
  <c r="CN190" i="4"/>
  <c r="CJ190" i="4"/>
  <c r="CF190" i="4"/>
  <c r="CS189" i="4"/>
  <c r="CO189" i="4"/>
  <c r="CK189" i="4"/>
  <c r="CG189" i="4"/>
  <c r="CT188" i="4"/>
  <c r="CP188" i="4"/>
  <c r="CL188" i="4"/>
  <c r="CH188" i="4"/>
  <c r="CD188" i="4"/>
  <c r="CQ187" i="4"/>
  <c r="CM187" i="4"/>
  <c r="CI187" i="4"/>
  <c r="CE187" i="4"/>
  <c r="CR184" i="4"/>
  <c r="CN184" i="4"/>
  <c r="CJ184" i="4"/>
  <c r="CF184" i="4"/>
  <c r="CS183" i="4"/>
  <c r="CO183" i="4"/>
  <c r="CK183" i="4"/>
  <c r="CG183" i="4"/>
  <c r="CT182" i="4"/>
  <c r="CP182" i="4"/>
  <c r="CL182" i="4"/>
  <c r="CH182" i="4"/>
  <c r="CD182" i="4"/>
  <c r="CQ181" i="4"/>
  <c r="CM181" i="4"/>
  <c r="CI181" i="4"/>
  <c r="CE181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2" i="4"/>
  <c r="CN172" i="4"/>
  <c r="CJ172" i="4"/>
  <c r="CF172" i="4"/>
  <c r="CS171" i="4"/>
  <c r="CO171" i="4"/>
  <c r="CK171" i="4"/>
  <c r="CG171" i="4"/>
  <c r="CT170" i="4"/>
  <c r="CP170" i="4"/>
  <c r="CL170" i="4"/>
  <c r="CH170" i="4"/>
  <c r="CD170" i="4"/>
  <c r="CQ169" i="4"/>
  <c r="CM169" i="4"/>
  <c r="CI169" i="4"/>
  <c r="CE169" i="4"/>
  <c r="CR166" i="4"/>
  <c r="CN166" i="4"/>
  <c r="CJ166" i="4"/>
  <c r="CF166" i="4"/>
  <c r="CS165" i="4"/>
  <c r="CO165" i="4"/>
  <c r="CK165" i="4"/>
  <c r="CG165" i="4"/>
  <c r="CT164" i="4"/>
  <c r="CP164" i="4"/>
  <c r="CL164" i="4"/>
  <c r="CH164" i="4"/>
  <c r="CD164" i="4"/>
  <c r="CQ163" i="4"/>
  <c r="CM163" i="4"/>
  <c r="CI163" i="4"/>
  <c r="CE163" i="4"/>
  <c r="CR160" i="4"/>
  <c r="CN160" i="4"/>
  <c r="CJ160" i="4"/>
  <c r="CF160" i="4"/>
  <c r="CS159" i="4"/>
  <c r="CO159" i="4"/>
  <c r="CK159" i="4"/>
  <c r="CG159" i="4"/>
  <c r="CT158" i="4"/>
  <c r="CP158" i="4"/>
  <c r="CL158" i="4"/>
  <c r="CH158" i="4"/>
  <c r="CD158" i="4"/>
  <c r="CQ157" i="4"/>
  <c r="CM157" i="4"/>
  <c r="CI157" i="4"/>
  <c r="CE157" i="4"/>
  <c r="CS151" i="4"/>
  <c r="CO151" i="4"/>
  <c r="CK151" i="4"/>
  <c r="CG151" i="4"/>
  <c r="CF325" i="4"/>
  <c r="CJ319" i="4"/>
  <c r="CM316" i="4"/>
  <c r="CT311" i="4"/>
  <c r="CJ307" i="4"/>
  <c r="CD305" i="4"/>
  <c r="CS297" i="4"/>
  <c r="CF296" i="4"/>
  <c r="CR292" i="4"/>
  <c r="CM291" i="4"/>
  <c r="CJ290" i="4"/>
  <c r="CI289" i="4"/>
  <c r="CK286" i="4"/>
  <c r="CO285" i="4"/>
  <c r="CQ284" i="4"/>
  <c r="CS283" i="4"/>
  <c r="CF283" i="4"/>
  <c r="CH280" i="4"/>
  <c r="CK279" i="4"/>
  <c r="CN278" i="4"/>
  <c r="CQ277" i="4"/>
  <c r="CS274" i="4"/>
  <c r="CF274" i="4"/>
  <c r="CH273" i="4"/>
  <c r="CJ272" i="4"/>
  <c r="CN271" i="4"/>
  <c r="CP268" i="4"/>
  <c r="CS267" i="4"/>
  <c r="CE267" i="4"/>
  <c r="CH266" i="4"/>
  <c r="CJ265" i="4"/>
  <c r="CN262" i="4"/>
  <c r="CT261" i="4"/>
  <c r="CI261" i="4"/>
  <c r="CP260" i="4"/>
  <c r="CE260" i="4"/>
  <c r="CK259" i="4"/>
  <c r="CR256" i="4"/>
  <c r="CG256" i="4"/>
  <c r="CM255" i="4"/>
  <c r="CT254" i="4"/>
  <c r="CI254" i="4"/>
  <c r="CO253" i="4"/>
  <c r="CE253" i="4"/>
  <c r="CP247" i="4"/>
  <c r="CF247" i="4"/>
  <c r="CO246" i="4"/>
  <c r="CG246" i="4"/>
  <c r="CP245" i="4"/>
  <c r="CH245" i="4"/>
  <c r="CQ244" i="4"/>
  <c r="CI244" i="4"/>
  <c r="CS241" i="4"/>
  <c r="CK241" i="4"/>
  <c r="CT240" i="4"/>
  <c r="CL240" i="4"/>
  <c r="CD240" i="4"/>
  <c r="CM239" i="4"/>
  <c r="CE239" i="4"/>
  <c r="CN238" i="4"/>
  <c r="CF238" i="4"/>
  <c r="CR235" i="4"/>
  <c r="CJ235" i="4"/>
  <c r="CS234" i="4"/>
  <c r="CK234" i="4"/>
  <c r="CT233" i="4"/>
  <c r="CL233" i="4"/>
  <c r="CD233" i="4"/>
  <c r="CM232" i="4"/>
  <c r="CE232" i="4"/>
  <c r="CN229" i="4"/>
  <c r="CF229" i="4"/>
  <c r="CO228" i="4"/>
  <c r="CG228" i="4"/>
  <c r="CP227" i="4"/>
  <c r="CH227" i="4"/>
  <c r="CQ226" i="4"/>
  <c r="CI226" i="4"/>
  <c r="CR223" i="4"/>
  <c r="CJ223" i="4"/>
  <c r="CS222" i="4"/>
  <c r="CK222" i="4"/>
  <c r="CT221" i="4"/>
  <c r="CL221" i="4"/>
  <c r="CD221" i="4"/>
  <c r="CN220" i="4"/>
  <c r="CJ220" i="4"/>
  <c r="CF220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T208" i="4"/>
  <c r="CP208" i="4"/>
  <c r="CL208" i="4"/>
  <c r="CH208" i="4"/>
  <c r="CD208" i="4"/>
  <c r="CQ207" i="4"/>
  <c r="CM207" i="4"/>
  <c r="CI207" i="4"/>
  <c r="CE207" i="4"/>
  <c r="CR206" i="4"/>
  <c r="CN206" i="4"/>
  <c r="CJ206" i="4"/>
  <c r="CF206" i="4"/>
  <c r="CS205" i="4"/>
  <c r="CO205" i="4"/>
  <c r="CK205" i="4"/>
  <c r="CG205" i="4"/>
  <c r="CT202" i="4"/>
  <c r="CP202" i="4"/>
  <c r="CL202" i="4"/>
  <c r="CH202" i="4"/>
  <c r="CD202" i="4"/>
  <c r="CQ201" i="4"/>
  <c r="CM201" i="4"/>
  <c r="CI201" i="4"/>
  <c r="CE201" i="4"/>
  <c r="CR200" i="4"/>
  <c r="CN200" i="4"/>
  <c r="CJ200" i="4"/>
  <c r="CF200" i="4"/>
  <c r="CS199" i="4"/>
  <c r="CO199" i="4"/>
  <c r="CK199" i="4"/>
  <c r="CG199" i="4"/>
  <c r="CT196" i="4"/>
  <c r="CP196" i="4"/>
  <c r="CL196" i="4"/>
  <c r="CH196" i="4"/>
  <c r="CD196" i="4"/>
  <c r="CQ195" i="4"/>
  <c r="CM195" i="4"/>
  <c r="CI195" i="4"/>
  <c r="CE195" i="4"/>
  <c r="CR194" i="4"/>
  <c r="CN194" i="4"/>
  <c r="CJ194" i="4"/>
  <c r="CF194" i="4"/>
  <c r="CS193" i="4"/>
  <c r="CO193" i="4"/>
  <c r="CK193" i="4"/>
  <c r="CG193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4" i="4"/>
  <c r="CP184" i="4"/>
  <c r="CL184" i="4"/>
  <c r="CH184" i="4"/>
  <c r="CD184" i="4"/>
  <c r="CQ183" i="4"/>
  <c r="CM183" i="4"/>
  <c r="CI183" i="4"/>
  <c r="CE183" i="4"/>
  <c r="CR182" i="4"/>
  <c r="CN182" i="4"/>
  <c r="CJ182" i="4"/>
  <c r="CF182" i="4"/>
  <c r="CS181" i="4"/>
  <c r="CO181" i="4"/>
  <c r="CK181" i="4"/>
  <c r="CG181" i="4"/>
  <c r="CT178" i="4"/>
  <c r="CP178" i="4"/>
  <c r="CL178" i="4"/>
  <c r="CH178" i="4"/>
  <c r="CD178" i="4"/>
  <c r="CQ177" i="4"/>
  <c r="CM177" i="4"/>
  <c r="CI177" i="4"/>
  <c r="CE177" i="4"/>
  <c r="CR176" i="4"/>
  <c r="CN176" i="4"/>
  <c r="CJ176" i="4"/>
  <c r="CF176" i="4"/>
  <c r="CS175" i="4"/>
  <c r="CO175" i="4"/>
  <c r="CK175" i="4"/>
  <c r="CG175" i="4"/>
  <c r="CT172" i="4"/>
  <c r="CP172" i="4"/>
  <c r="CL172" i="4"/>
  <c r="CH172" i="4"/>
  <c r="CD172" i="4"/>
  <c r="CQ171" i="4"/>
  <c r="CM171" i="4"/>
  <c r="CI171" i="4"/>
  <c r="CE171" i="4"/>
  <c r="CR170" i="4"/>
  <c r="CN170" i="4"/>
  <c r="CJ170" i="4"/>
  <c r="CF170" i="4"/>
  <c r="CS169" i="4"/>
  <c r="CO169" i="4"/>
  <c r="CK169" i="4"/>
  <c r="CG169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0" i="4"/>
  <c r="CP160" i="4"/>
  <c r="CL160" i="4"/>
  <c r="CH160" i="4"/>
  <c r="CD160" i="4"/>
  <c r="CQ159" i="4"/>
  <c r="CM159" i="4"/>
  <c r="CI159" i="4"/>
  <c r="CE159" i="4"/>
  <c r="CR158" i="4"/>
  <c r="CN158" i="4"/>
  <c r="CJ158" i="4"/>
  <c r="CF158" i="4"/>
  <c r="CS157" i="4"/>
  <c r="CO157" i="4"/>
  <c r="CK157" i="4"/>
  <c r="CG157" i="4"/>
  <c r="CQ151" i="4"/>
  <c r="CM151" i="4"/>
  <c r="CI151" i="4"/>
  <c r="CE151" i="4"/>
  <c r="CR150" i="4"/>
  <c r="CN150" i="4"/>
  <c r="CJ150" i="4"/>
  <c r="CF150" i="4"/>
  <c r="CS149" i="4"/>
  <c r="CO149" i="4"/>
  <c r="CK149" i="4"/>
  <c r="CG149" i="4"/>
  <c r="CT148" i="4"/>
  <c r="CP148" i="4"/>
  <c r="CL148" i="4"/>
  <c r="CH148" i="4"/>
  <c r="CD148" i="4"/>
  <c r="CQ145" i="4"/>
  <c r="CM145" i="4"/>
  <c r="CI145" i="4"/>
  <c r="CE145" i="4"/>
  <c r="CR144" i="4"/>
  <c r="CN144" i="4"/>
  <c r="CJ144" i="4"/>
  <c r="CF144" i="4"/>
  <c r="CS143" i="4"/>
  <c r="CO143" i="4"/>
  <c r="CK143" i="4"/>
  <c r="CG143" i="4"/>
  <c r="CT142" i="4"/>
  <c r="CP142" i="4"/>
  <c r="CL142" i="4"/>
  <c r="CH142" i="4"/>
  <c r="CD142" i="4"/>
  <c r="CQ139" i="4"/>
  <c r="CM139" i="4"/>
  <c r="CI139" i="4"/>
  <c r="CE139" i="4"/>
  <c r="CR138" i="4"/>
  <c r="CN138" i="4"/>
  <c r="CJ138" i="4"/>
  <c r="CF138" i="4"/>
  <c r="CS137" i="4"/>
  <c r="CO137" i="4"/>
  <c r="CK137" i="4"/>
  <c r="CG137" i="4"/>
  <c r="CT136" i="4"/>
  <c r="CP136" i="4"/>
  <c r="CL136" i="4"/>
  <c r="CH136" i="4"/>
  <c r="CD136" i="4"/>
  <c r="CQ133" i="4"/>
  <c r="CM133" i="4"/>
  <c r="CI133" i="4"/>
  <c r="CE133" i="4"/>
  <c r="CR132" i="4"/>
  <c r="CN132" i="4"/>
  <c r="CJ132" i="4"/>
  <c r="CF132" i="4"/>
  <c r="CS131" i="4"/>
  <c r="CO131" i="4"/>
  <c r="CK131" i="4"/>
  <c r="CG131" i="4"/>
  <c r="CT130" i="4"/>
  <c r="CP130" i="4"/>
  <c r="CL130" i="4"/>
  <c r="CH130" i="4"/>
  <c r="CD130" i="4"/>
  <c r="CQ127" i="4"/>
  <c r="CM127" i="4"/>
  <c r="CI127" i="4"/>
  <c r="CE127" i="4"/>
  <c r="CR126" i="4"/>
  <c r="CN126" i="4"/>
  <c r="CJ126" i="4"/>
  <c r="CF126" i="4"/>
  <c r="CS125" i="4"/>
  <c r="CO125" i="4"/>
  <c r="CK125" i="4"/>
  <c r="CG125" i="4"/>
  <c r="CT124" i="4"/>
  <c r="CP124" i="4"/>
  <c r="CK318" i="4"/>
  <c r="CH311" i="4"/>
  <c r="CI304" i="4"/>
  <c r="CJ296" i="4"/>
  <c r="CS291" i="4"/>
  <c r="CM289" i="4"/>
  <c r="CQ285" i="4"/>
  <c r="CF284" i="4"/>
  <c r="CL280" i="4"/>
  <c r="CQ278" i="4"/>
  <c r="CF277" i="4"/>
  <c r="CL273" i="4"/>
  <c r="CQ271" i="4"/>
  <c r="CF268" i="4"/>
  <c r="CL266" i="4"/>
  <c r="CP262" i="4"/>
  <c r="CL261" i="4"/>
  <c r="CH260" i="4"/>
  <c r="CT256" i="4"/>
  <c r="CP255" i="4"/>
  <c r="CL254" i="4"/>
  <c r="CG253" i="4"/>
  <c r="CM247" i="4"/>
  <c r="CM246" i="4"/>
  <c r="CN245" i="4"/>
  <c r="CO244" i="4"/>
  <c r="CQ241" i="4"/>
  <c r="CR240" i="4"/>
  <c r="CS239" i="4"/>
  <c r="CT238" i="4"/>
  <c r="CD238" i="4"/>
  <c r="CL235" i="4"/>
  <c r="CM234" i="4"/>
  <c r="CN233" i="4"/>
  <c r="CO232" i="4"/>
  <c r="CP229" i="4"/>
  <c r="CQ228" i="4"/>
  <c r="CR227" i="4"/>
  <c r="CS226" i="4"/>
  <c r="CT223" i="4"/>
  <c r="CD223" i="4"/>
  <c r="CE222" i="4"/>
  <c r="CF221" i="4"/>
  <c r="CK220" i="4"/>
  <c r="CT217" i="4"/>
  <c r="CL217" i="4"/>
  <c r="CD217" i="4"/>
  <c r="CM216" i="4"/>
  <c r="CE216" i="4"/>
  <c r="CN215" i="4"/>
  <c r="CF215" i="4"/>
  <c r="CO214" i="4"/>
  <c r="CG214" i="4"/>
  <c r="CQ208" i="4"/>
  <c r="CI208" i="4"/>
  <c r="CR207" i="4"/>
  <c r="CJ207" i="4"/>
  <c r="CS206" i="4"/>
  <c r="CK206" i="4"/>
  <c r="CT205" i="4"/>
  <c r="CL205" i="4"/>
  <c r="CD205" i="4"/>
  <c r="CM202" i="4"/>
  <c r="CE202" i="4"/>
  <c r="CN201" i="4"/>
  <c r="CF201" i="4"/>
  <c r="CO200" i="4"/>
  <c r="CG200" i="4"/>
  <c r="CP199" i="4"/>
  <c r="CH199" i="4"/>
  <c r="CQ196" i="4"/>
  <c r="CI196" i="4"/>
  <c r="CR195" i="4"/>
  <c r="CJ195" i="4"/>
  <c r="CS194" i="4"/>
  <c r="CK194" i="4"/>
  <c r="CT193" i="4"/>
  <c r="CL193" i="4"/>
  <c r="CD193" i="4"/>
  <c r="CM190" i="4"/>
  <c r="CE190" i="4"/>
  <c r="CN189" i="4"/>
  <c r="CF189" i="4"/>
  <c r="CO188" i="4"/>
  <c r="CG188" i="4"/>
  <c r="CP187" i="4"/>
  <c r="CH187" i="4"/>
  <c r="CQ184" i="4"/>
  <c r="CI184" i="4"/>
  <c r="CR183" i="4"/>
  <c r="CJ183" i="4"/>
  <c r="CS182" i="4"/>
  <c r="CK182" i="4"/>
  <c r="CT181" i="4"/>
  <c r="CL181" i="4"/>
  <c r="CD181" i="4"/>
  <c r="CM178" i="4"/>
  <c r="CE178" i="4"/>
  <c r="CN177" i="4"/>
  <c r="CF177" i="4"/>
  <c r="CO176" i="4"/>
  <c r="CG176" i="4"/>
  <c r="CP175" i="4"/>
  <c r="CH175" i="4"/>
  <c r="CQ172" i="4"/>
  <c r="CI172" i="4"/>
  <c r="CR171" i="4"/>
  <c r="CJ171" i="4"/>
  <c r="CS170" i="4"/>
  <c r="CK170" i="4"/>
  <c r="CT169" i="4"/>
  <c r="CL169" i="4"/>
  <c r="CD169" i="4"/>
  <c r="CM166" i="4"/>
  <c r="CE166" i="4"/>
  <c r="CN165" i="4"/>
  <c r="CF165" i="4"/>
  <c r="CO164" i="4"/>
  <c r="CG164" i="4"/>
  <c r="CP163" i="4"/>
  <c r="CH163" i="4"/>
  <c r="CQ160" i="4"/>
  <c r="CI160" i="4"/>
  <c r="CR159" i="4"/>
  <c r="CJ159" i="4"/>
  <c r="CS158" i="4"/>
  <c r="CK158" i="4"/>
  <c r="CT157" i="4"/>
  <c r="CL157" i="4"/>
  <c r="CD157" i="4"/>
  <c r="CP151" i="4"/>
  <c r="CH151" i="4"/>
  <c r="CS150" i="4"/>
  <c r="CM150" i="4"/>
  <c r="CH150" i="4"/>
  <c r="CT149" i="4"/>
  <c r="CN149" i="4"/>
  <c r="CI149" i="4"/>
  <c r="CD149" i="4"/>
  <c r="CO148" i="4"/>
  <c r="CJ148" i="4"/>
  <c r="CE148" i="4"/>
  <c r="CP145" i="4"/>
  <c r="CK145" i="4"/>
  <c r="CF145" i="4"/>
  <c r="CQ144" i="4"/>
  <c r="CL144" i="4"/>
  <c r="CG144" i="4"/>
  <c r="CR143" i="4"/>
  <c r="CM143" i="4"/>
  <c r="CH143" i="4"/>
  <c r="CS142" i="4"/>
  <c r="CN142" i="4"/>
  <c r="CI142" i="4"/>
  <c r="CT139" i="4"/>
  <c r="CO139" i="4"/>
  <c r="CJ139" i="4"/>
  <c r="CD139" i="4"/>
  <c r="CP138" i="4"/>
  <c r="CK138" i="4"/>
  <c r="CE138" i="4"/>
  <c r="CQ137" i="4"/>
  <c r="CL137" i="4"/>
  <c r="CF137" i="4"/>
  <c r="CR136" i="4"/>
  <c r="CM136" i="4"/>
  <c r="CG136" i="4"/>
  <c r="CS133" i="4"/>
  <c r="CN133" i="4"/>
  <c r="CH133" i="4"/>
  <c r="CT132" i="4"/>
  <c r="CO132" i="4"/>
  <c r="CI132" i="4"/>
  <c r="CD132" i="4"/>
  <c r="CP131" i="4"/>
  <c r="CJ131" i="4"/>
  <c r="CE131" i="4"/>
  <c r="CQ130" i="4"/>
  <c r="CK130" i="4"/>
  <c r="CF130" i="4"/>
  <c r="CR127" i="4"/>
  <c r="CL127" i="4"/>
  <c r="CG127" i="4"/>
  <c r="CS126" i="4"/>
  <c r="CM126" i="4"/>
  <c r="CH126" i="4"/>
  <c r="CT125" i="4"/>
  <c r="CN125" i="4"/>
  <c r="CI125" i="4"/>
  <c r="CD125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K79" i="4"/>
  <c r="CG79" i="4"/>
  <c r="CT76" i="4"/>
  <c r="CP76" i="4"/>
  <c r="CL76" i="4"/>
  <c r="CH76" i="4"/>
  <c r="CD76" i="4"/>
  <c r="CQ75" i="4"/>
  <c r="CM75" i="4"/>
  <c r="CI75" i="4"/>
  <c r="CE75" i="4"/>
  <c r="CR74" i="4"/>
  <c r="CN74" i="4"/>
  <c r="CJ74" i="4"/>
  <c r="CF74" i="4"/>
  <c r="CS73" i="4"/>
  <c r="CO73" i="4"/>
  <c r="CK73" i="4"/>
  <c r="CG73" i="4"/>
  <c r="CT70" i="4"/>
  <c r="CP70" i="4"/>
  <c r="CL70" i="4"/>
  <c r="CH70" i="4"/>
  <c r="CD70" i="4"/>
  <c r="CQ69" i="4"/>
  <c r="CM69" i="4"/>
  <c r="CI69" i="4"/>
  <c r="CE69" i="4"/>
  <c r="CR68" i="4"/>
  <c r="CN68" i="4"/>
  <c r="CJ68" i="4"/>
  <c r="CG324" i="4"/>
  <c r="CR313" i="4"/>
  <c r="CS306" i="4"/>
  <c r="CN298" i="4"/>
  <c r="CG295" i="4"/>
  <c r="CN290" i="4"/>
  <c r="CO286" i="4"/>
  <c r="CD285" i="4"/>
  <c r="CI283" i="4"/>
  <c r="CO279" i="4"/>
  <c r="CD278" i="4"/>
  <c r="CH274" i="4"/>
  <c r="CN272" i="4"/>
  <c r="CT268" i="4"/>
  <c r="CH267" i="4"/>
  <c r="CN265" i="4"/>
  <c r="CF262" i="4"/>
  <c r="CR260" i="4"/>
  <c r="CN259" i="4"/>
  <c r="CJ256" i="4"/>
  <c r="CE255" i="4"/>
  <c r="CR253" i="4"/>
  <c r="CD247" i="4"/>
  <c r="CE246" i="4"/>
  <c r="CF245" i="4"/>
  <c r="CG244" i="4"/>
  <c r="CI241" i="4"/>
  <c r="CJ240" i="4"/>
  <c r="CK239" i="4"/>
  <c r="CL238" i="4"/>
  <c r="CT235" i="4"/>
  <c r="CD235" i="4"/>
  <c r="CE234" i="4"/>
  <c r="CF233" i="4"/>
  <c r="CG232" i="4"/>
  <c r="CH229" i="4"/>
  <c r="CI228" i="4"/>
  <c r="CJ227" i="4"/>
  <c r="CK226" i="4"/>
  <c r="CL223" i="4"/>
  <c r="CM222" i="4"/>
  <c r="CN221" i="4"/>
  <c r="CO220" i="4"/>
  <c r="CG220" i="4"/>
  <c r="CP217" i="4"/>
  <c r="CH217" i="4"/>
  <c r="CQ216" i="4"/>
  <c r="CI216" i="4"/>
  <c r="CR215" i="4"/>
  <c r="CJ215" i="4"/>
  <c r="CS214" i="4"/>
  <c r="CK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N195" i="4"/>
  <c r="CF195" i="4"/>
  <c r="CO194" i="4"/>
  <c r="CG194" i="4"/>
  <c r="CP193" i="4"/>
  <c r="CH193" i="4"/>
  <c r="CQ190" i="4"/>
  <c r="CI190" i="4"/>
  <c r="CR189" i="4"/>
  <c r="CJ189" i="4"/>
  <c r="CS188" i="4"/>
  <c r="CK188" i="4"/>
  <c r="CT187" i="4"/>
  <c r="CL187" i="4"/>
  <c r="CD187" i="4"/>
  <c r="CM184" i="4"/>
  <c r="CE184" i="4"/>
  <c r="CN183" i="4"/>
  <c r="CF183" i="4"/>
  <c r="CO182" i="4"/>
  <c r="CG182" i="4"/>
  <c r="CP181" i="4"/>
  <c r="CH181" i="4"/>
  <c r="CQ178" i="4"/>
  <c r="CI178" i="4"/>
  <c r="CR177" i="4"/>
  <c r="CJ177" i="4"/>
  <c r="CS176" i="4"/>
  <c r="CK176" i="4"/>
  <c r="CT175" i="4"/>
  <c r="CL175" i="4"/>
  <c r="CD175" i="4"/>
  <c r="CM172" i="4"/>
  <c r="CE172" i="4"/>
  <c r="CN171" i="4"/>
  <c r="CF171" i="4"/>
  <c r="CO170" i="4"/>
  <c r="CG170" i="4"/>
  <c r="CP169" i="4"/>
  <c r="CH169" i="4"/>
  <c r="CQ166" i="4"/>
  <c r="CI166" i="4"/>
  <c r="CR165" i="4"/>
  <c r="CJ165" i="4"/>
  <c r="CS164" i="4"/>
  <c r="CK164" i="4"/>
  <c r="CT163" i="4"/>
  <c r="CL163" i="4"/>
  <c r="CD163" i="4"/>
  <c r="CM160" i="4"/>
  <c r="CE160" i="4"/>
  <c r="CN159" i="4"/>
  <c r="CF159" i="4"/>
  <c r="CO158" i="4"/>
  <c r="CG158" i="4"/>
  <c r="CP157" i="4"/>
  <c r="CH157" i="4"/>
  <c r="CT151" i="4"/>
  <c r="CL151" i="4"/>
  <c r="CD151" i="4"/>
  <c r="CP150" i="4"/>
  <c r="CK150" i="4"/>
  <c r="CE150" i="4"/>
  <c r="CQ149" i="4"/>
  <c r="CL149" i="4"/>
  <c r="CF149" i="4"/>
  <c r="CR148" i="4"/>
  <c r="CM148" i="4"/>
  <c r="CG148" i="4"/>
  <c r="CS145" i="4"/>
  <c r="CN145" i="4"/>
  <c r="CH145" i="4"/>
  <c r="CT144" i="4"/>
  <c r="CO144" i="4"/>
  <c r="CI144" i="4"/>
  <c r="CD144" i="4"/>
  <c r="CP143" i="4"/>
  <c r="CJ143" i="4"/>
  <c r="CE143" i="4"/>
  <c r="CQ142" i="4"/>
  <c r="CK142" i="4"/>
  <c r="CF142" i="4"/>
  <c r="CR139" i="4"/>
  <c r="CL139" i="4"/>
  <c r="CG139" i="4"/>
  <c r="CS138" i="4"/>
  <c r="CM138" i="4"/>
  <c r="CH138" i="4"/>
  <c r="CT137" i="4"/>
  <c r="CN137" i="4"/>
  <c r="CI137" i="4"/>
  <c r="CD137" i="4"/>
  <c r="CO136" i="4"/>
  <c r="CJ136" i="4"/>
  <c r="CE136" i="4"/>
  <c r="CP133" i="4"/>
  <c r="CK133" i="4"/>
  <c r="CF133" i="4"/>
  <c r="CQ132" i="4"/>
  <c r="CL132" i="4"/>
  <c r="CG132" i="4"/>
  <c r="CR131" i="4"/>
  <c r="CM131" i="4"/>
  <c r="CH131" i="4"/>
  <c r="CS130" i="4"/>
  <c r="CN130" i="4"/>
  <c r="CI130" i="4"/>
  <c r="CT127" i="4"/>
  <c r="CO127" i="4"/>
  <c r="CJ127" i="4"/>
  <c r="CD127" i="4"/>
  <c r="CP126" i="4"/>
  <c r="CK126" i="4"/>
  <c r="CE126" i="4"/>
  <c r="CQ125" i="4"/>
  <c r="CL125" i="4"/>
  <c r="CF125" i="4"/>
  <c r="CR124" i="4"/>
  <c r="CM124" i="4"/>
  <c r="CI124" i="4"/>
  <c r="CE124" i="4"/>
  <c r="CR118" i="4"/>
  <c r="CN118" i="4"/>
  <c r="CJ118" i="4"/>
  <c r="CF118" i="4"/>
  <c r="CS117" i="4"/>
  <c r="CO117" i="4"/>
  <c r="CK117" i="4"/>
  <c r="CG117" i="4"/>
  <c r="CT116" i="4"/>
  <c r="CP116" i="4"/>
  <c r="CL116" i="4"/>
  <c r="CH116" i="4"/>
  <c r="CD116" i="4"/>
  <c r="CQ115" i="4"/>
  <c r="CM115" i="4"/>
  <c r="CI115" i="4"/>
  <c r="CE115" i="4"/>
  <c r="CR112" i="4"/>
  <c r="CN112" i="4"/>
  <c r="CJ112" i="4"/>
  <c r="CF112" i="4"/>
  <c r="CS111" i="4"/>
  <c r="CO111" i="4"/>
  <c r="CK111" i="4"/>
  <c r="CG111" i="4"/>
  <c r="CT110" i="4"/>
  <c r="CP110" i="4"/>
  <c r="CL110" i="4"/>
  <c r="CH110" i="4"/>
  <c r="CD110" i="4"/>
  <c r="CQ109" i="4"/>
  <c r="CM109" i="4"/>
  <c r="CI109" i="4"/>
  <c r="CE109" i="4"/>
  <c r="CR106" i="4"/>
  <c r="CN106" i="4"/>
  <c r="CJ106" i="4"/>
  <c r="CF106" i="4"/>
  <c r="CS105" i="4"/>
  <c r="CO105" i="4"/>
  <c r="CK105" i="4"/>
  <c r="CG105" i="4"/>
  <c r="CT104" i="4"/>
  <c r="CP104" i="4"/>
  <c r="CL104" i="4"/>
  <c r="CH104" i="4"/>
  <c r="CD104" i="4"/>
  <c r="CQ103" i="4"/>
  <c r="CM103" i="4"/>
  <c r="CI103" i="4"/>
  <c r="CE103" i="4"/>
  <c r="CR100" i="4"/>
  <c r="CN100" i="4"/>
  <c r="CJ100" i="4"/>
  <c r="CF100" i="4"/>
  <c r="CS99" i="4"/>
  <c r="CO99" i="4"/>
  <c r="CK99" i="4"/>
  <c r="CG99" i="4"/>
  <c r="CT98" i="4"/>
  <c r="CP98" i="4"/>
  <c r="CL98" i="4"/>
  <c r="CH98" i="4"/>
  <c r="CD98" i="4"/>
  <c r="CQ97" i="4"/>
  <c r="CM97" i="4"/>
  <c r="CI97" i="4"/>
  <c r="CE97" i="4"/>
  <c r="CR94" i="4"/>
  <c r="CN94" i="4"/>
  <c r="CJ94" i="4"/>
  <c r="CF94" i="4"/>
  <c r="CS93" i="4"/>
  <c r="CO93" i="4"/>
  <c r="CK93" i="4"/>
  <c r="CG93" i="4"/>
  <c r="CT92" i="4"/>
  <c r="CP92" i="4"/>
  <c r="CL92" i="4"/>
  <c r="CH92" i="4"/>
  <c r="CD92" i="4"/>
  <c r="CQ91" i="4"/>
  <c r="CM91" i="4"/>
  <c r="CI91" i="4"/>
  <c r="CE91" i="4"/>
  <c r="CR88" i="4"/>
  <c r="CO312" i="4"/>
  <c r="CK297" i="4"/>
  <c r="CD290" i="4"/>
  <c r="CM284" i="4"/>
  <c r="CH279" i="4"/>
  <c r="CS273" i="4"/>
  <c r="CL268" i="4"/>
  <c r="CG265" i="4"/>
  <c r="CM260" i="4"/>
  <c r="CD256" i="4"/>
  <c r="CM253" i="4"/>
  <c r="CH247" i="4"/>
  <c r="CJ245" i="4"/>
  <c r="CM241" i="4"/>
  <c r="CO239" i="4"/>
  <c r="CI234" i="4"/>
  <c r="CK232" i="4"/>
  <c r="CM228" i="4"/>
  <c r="CO226" i="4"/>
  <c r="CQ222" i="4"/>
  <c r="CS220" i="4"/>
  <c r="CR217" i="4"/>
  <c r="CS216" i="4"/>
  <c r="CT215" i="4"/>
  <c r="CD215" i="4"/>
  <c r="CE214" i="4"/>
  <c r="CK208" i="4"/>
  <c r="CL207" i="4"/>
  <c r="CM206" i="4"/>
  <c r="CN205" i="4"/>
  <c r="CO202" i="4"/>
  <c r="CP201" i="4"/>
  <c r="CQ200" i="4"/>
  <c r="CR199" i="4"/>
  <c r="CS196" i="4"/>
  <c r="CT195" i="4"/>
  <c r="CD195" i="4"/>
  <c r="CE194" i="4"/>
  <c r="CF193" i="4"/>
  <c r="CG190" i="4"/>
  <c r="CH189" i="4"/>
  <c r="CI188" i="4"/>
  <c r="CJ187" i="4"/>
  <c r="CK184" i="4"/>
  <c r="CL183" i="4"/>
  <c r="CM182" i="4"/>
  <c r="CN181" i="4"/>
  <c r="CO178" i="4"/>
  <c r="CP177" i="4"/>
  <c r="CQ176" i="4"/>
  <c r="CR175" i="4"/>
  <c r="CS172" i="4"/>
  <c r="CT171" i="4"/>
  <c r="CD171" i="4"/>
  <c r="CE170" i="4"/>
  <c r="CF169" i="4"/>
  <c r="CG166" i="4"/>
  <c r="CH165" i="4"/>
  <c r="CI164" i="4"/>
  <c r="CJ163" i="4"/>
  <c r="CK160" i="4"/>
  <c r="CL159" i="4"/>
  <c r="CM158" i="4"/>
  <c r="CN157" i="4"/>
  <c r="CR151" i="4"/>
  <c r="CT150" i="4"/>
  <c r="CI150" i="4"/>
  <c r="CP149" i="4"/>
  <c r="CE149" i="4"/>
  <c r="CK148" i="4"/>
  <c r="CR145" i="4"/>
  <c r="CG145" i="4"/>
  <c r="CM144" i="4"/>
  <c r="CT143" i="4"/>
  <c r="CI143" i="4"/>
  <c r="CO142" i="4"/>
  <c r="CE142" i="4"/>
  <c r="CK139" i="4"/>
  <c r="CQ138" i="4"/>
  <c r="CG138" i="4"/>
  <c r="CM137" i="4"/>
  <c r="CS136" i="4"/>
  <c r="CI136" i="4"/>
  <c r="CO133" i="4"/>
  <c r="CD133" i="4"/>
  <c r="CK132" i="4"/>
  <c r="CQ131" i="4"/>
  <c r="CF131" i="4"/>
  <c r="CM130" i="4"/>
  <c r="CS127" i="4"/>
  <c r="CH127" i="4"/>
  <c r="CO126" i="4"/>
  <c r="CD126" i="4"/>
  <c r="CJ125" i="4"/>
  <c r="CQ124" i="4"/>
  <c r="CH124" i="4"/>
  <c r="CQ118" i="4"/>
  <c r="CI118" i="4"/>
  <c r="CR117" i="4"/>
  <c r="CJ117" i="4"/>
  <c r="CS116" i="4"/>
  <c r="CK116" i="4"/>
  <c r="CT115" i="4"/>
  <c r="CL115" i="4"/>
  <c r="CD115" i="4"/>
  <c r="CM112" i="4"/>
  <c r="CE112" i="4"/>
  <c r="CN111" i="4"/>
  <c r="CF111" i="4"/>
  <c r="CO110" i="4"/>
  <c r="CG110" i="4"/>
  <c r="CP109" i="4"/>
  <c r="CH109" i="4"/>
  <c r="CQ106" i="4"/>
  <c r="CI106" i="4"/>
  <c r="CR105" i="4"/>
  <c r="CJ105" i="4"/>
  <c r="CS104" i="4"/>
  <c r="CK104" i="4"/>
  <c r="CT103" i="4"/>
  <c r="CL103" i="4"/>
  <c r="CD103" i="4"/>
  <c r="CM100" i="4"/>
  <c r="CE100" i="4"/>
  <c r="CN99" i="4"/>
  <c r="CF99" i="4"/>
  <c r="CO98" i="4"/>
  <c r="CG98" i="4"/>
  <c r="CP97" i="4"/>
  <c r="CH97" i="4"/>
  <c r="CQ94" i="4"/>
  <c r="CI94" i="4"/>
  <c r="CR93" i="4"/>
  <c r="CJ93" i="4"/>
  <c r="CS92" i="4"/>
  <c r="CK92" i="4"/>
  <c r="CT91" i="4"/>
  <c r="CL91" i="4"/>
  <c r="CD91" i="4"/>
  <c r="CN88" i="4"/>
  <c r="CI88" i="4"/>
  <c r="CT87" i="4"/>
  <c r="CO87" i="4"/>
  <c r="CJ87" i="4"/>
  <c r="CD87" i="4"/>
  <c r="CP86" i="4"/>
  <c r="CK86" i="4"/>
  <c r="CE86" i="4"/>
  <c r="CQ85" i="4"/>
  <c r="CL85" i="4"/>
  <c r="CF85" i="4"/>
  <c r="CR82" i="4"/>
  <c r="CM82" i="4"/>
  <c r="CG82" i="4"/>
  <c r="CS81" i="4"/>
  <c r="CN81" i="4"/>
  <c r="CH81" i="4"/>
  <c r="CT80" i="4"/>
  <c r="CO80" i="4"/>
  <c r="CI80" i="4"/>
  <c r="CD80" i="4"/>
  <c r="CP79" i="4"/>
  <c r="CJ79" i="4"/>
  <c r="CE79" i="4"/>
  <c r="CQ76" i="4"/>
  <c r="CK76" i="4"/>
  <c r="CF76" i="4"/>
  <c r="CR75" i="4"/>
  <c r="CL75" i="4"/>
  <c r="CG75" i="4"/>
  <c r="CS74" i="4"/>
  <c r="CM74" i="4"/>
  <c r="CH74" i="4"/>
  <c r="CT73" i="4"/>
  <c r="CN73" i="4"/>
  <c r="CI73" i="4"/>
  <c r="CD73" i="4"/>
  <c r="CO70" i="4"/>
  <c r="CJ70" i="4"/>
  <c r="CE70" i="4"/>
  <c r="CP69" i="4"/>
  <c r="CK69" i="4"/>
  <c r="CF69" i="4"/>
  <c r="CQ68" i="4"/>
  <c r="CL68" i="4"/>
  <c r="CG68" i="4"/>
  <c r="CT67" i="4"/>
  <c r="CP67" i="4"/>
  <c r="CL67" i="4"/>
  <c r="CH67" i="4"/>
  <c r="CD67" i="4"/>
  <c r="CR61" i="4"/>
  <c r="CN61" i="4"/>
  <c r="CJ61" i="4"/>
  <c r="CF61" i="4"/>
  <c r="CS60" i="4"/>
  <c r="CO60" i="4"/>
  <c r="CK60" i="4"/>
  <c r="CG60" i="4"/>
  <c r="CT59" i="4"/>
  <c r="CP59" i="4"/>
  <c r="CL59" i="4"/>
  <c r="CH59" i="4"/>
  <c r="CD59" i="4"/>
  <c r="CQ58" i="4"/>
  <c r="CM58" i="4"/>
  <c r="CI58" i="4"/>
  <c r="CE58" i="4"/>
  <c r="CR55" i="4"/>
  <c r="CN55" i="4"/>
  <c r="CJ55" i="4"/>
  <c r="CF55" i="4"/>
  <c r="CS54" i="4"/>
  <c r="CO54" i="4"/>
  <c r="CK54" i="4"/>
  <c r="CG54" i="4"/>
  <c r="CT53" i="4"/>
  <c r="CP53" i="4"/>
  <c r="CL53" i="4"/>
  <c r="CH53" i="4"/>
  <c r="CD53" i="4"/>
  <c r="CQ52" i="4"/>
  <c r="CM52" i="4"/>
  <c r="CI52" i="4"/>
  <c r="CE52" i="4"/>
  <c r="CR49" i="4"/>
  <c r="CN49" i="4"/>
  <c r="CJ49" i="4"/>
  <c r="CF49" i="4"/>
  <c r="CS48" i="4"/>
  <c r="CO48" i="4"/>
  <c r="CK48" i="4"/>
  <c r="CG48" i="4"/>
  <c r="CT47" i="4"/>
  <c r="CP47" i="4"/>
  <c r="CL47" i="4"/>
  <c r="CH47" i="4"/>
  <c r="CD47" i="4"/>
  <c r="CQ46" i="4"/>
  <c r="CM46" i="4"/>
  <c r="CI46" i="4"/>
  <c r="CE46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D35" i="4"/>
  <c r="CQ34" i="4"/>
  <c r="CM34" i="4"/>
  <c r="CI34" i="4"/>
  <c r="CE34" i="4"/>
  <c r="CR31" i="4"/>
  <c r="CN31" i="4"/>
  <c r="CJ31" i="4"/>
  <c r="CF31" i="4"/>
  <c r="CS30" i="4"/>
  <c r="CO30" i="4"/>
  <c r="CK30" i="4"/>
  <c r="CG30" i="4"/>
  <c r="CT29" i="4"/>
  <c r="CP29" i="4"/>
  <c r="CL29" i="4"/>
  <c r="CH29" i="4"/>
  <c r="CD29" i="4"/>
  <c r="CQ28" i="4"/>
  <c r="CM28" i="4"/>
  <c r="CI28" i="4"/>
  <c r="CE28" i="4"/>
  <c r="CR25" i="4"/>
  <c r="CN25" i="4"/>
  <c r="CJ25" i="4"/>
  <c r="CF25" i="4"/>
  <c r="CS24" i="4"/>
  <c r="CO24" i="4"/>
  <c r="CK24" i="4"/>
  <c r="CG24" i="4"/>
  <c r="CT23" i="4"/>
  <c r="CP23" i="4"/>
  <c r="CL23" i="4"/>
  <c r="CH23" i="4"/>
  <c r="CD23" i="4"/>
  <c r="CQ22" i="4"/>
  <c r="CM22" i="4"/>
  <c r="CI22" i="4"/>
  <c r="CE22" i="4"/>
  <c r="CR19" i="4"/>
  <c r="CN19" i="4"/>
  <c r="CJ19" i="4"/>
  <c r="CF19" i="4"/>
  <c r="CS18" i="4"/>
  <c r="CO18" i="4"/>
  <c r="CK18" i="4"/>
  <c r="CG18" i="4"/>
  <c r="CT17" i="4"/>
  <c r="CP17" i="4"/>
  <c r="CL17" i="4"/>
  <c r="CH17" i="4"/>
  <c r="CD17" i="4"/>
  <c r="CQ16" i="4"/>
  <c r="CM16" i="4"/>
  <c r="CI16" i="4"/>
  <c r="CE16" i="4"/>
  <c r="CR13" i="4"/>
  <c r="CN13" i="4"/>
  <c r="CJ13" i="4"/>
  <c r="CF13" i="4"/>
  <c r="CS12" i="4"/>
  <c r="CO12" i="4"/>
  <c r="CK12" i="4"/>
  <c r="CG12" i="4"/>
  <c r="CT11" i="4"/>
  <c r="CP11" i="4"/>
  <c r="CL11" i="4"/>
  <c r="CH11" i="4"/>
  <c r="CD11" i="4"/>
  <c r="CH10" i="4"/>
  <c r="CL10" i="4"/>
  <c r="CP10" i="4"/>
  <c r="CT10" i="4"/>
  <c r="CE310" i="4"/>
  <c r="CQ295" i="4"/>
  <c r="CE289" i="4"/>
  <c r="CQ283" i="4"/>
  <c r="CJ278" i="4"/>
  <c r="CD273" i="4"/>
  <c r="CP267" i="4"/>
  <c r="CK262" i="4"/>
  <c r="CS259" i="4"/>
  <c r="CK255" i="4"/>
  <c r="CQ246" i="4"/>
  <c r="CS244" i="4"/>
  <c r="CE241" i="4"/>
  <c r="CG239" i="4"/>
  <c r="CP235" i="4"/>
  <c r="CR233" i="4"/>
  <c r="CT229" i="4"/>
  <c r="CE228" i="4"/>
  <c r="CG226" i="4"/>
  <c r="CI222" i="4"/>
  <c r="CM220" i="4"/>
  <c r="CN217" i="4"/>
  <c r="CO216" i="4"/>
  <c r="CP215" i="4"/>
  <c r="CQ214" i="4"/>
  <c r="CG208" i="4"/>
  <c r="CH207" i="4"/>
  <c r="CI206" i="4"/>
  <c r="CJ205" i="4"/>
  <c r="CK202" i="4"/>
  <c r="CL201" i="4"/>
  <c r="CM200" i="4"/>
  <c r="CN199" i="4"/>
  <c r="CO196" i="4"/>
  <c r="CP195" i="4"/>
  <c r="CQ194" i="4"/>
  <c r="CR193" i="4"/>
  <c r="CS190" i="4"/>
  <c r="CT189" i="4"/>
  <c r="CD189" i="4"/>
  <c r="CE188" i="4"/>
  <c r="CF187" i="4"/>
  <c r="CG184" i="4"/>
  <c r="CH183" i="4"/>
  <c r="CI182" i="4"/>
  <c r="CJ181" i="4"/>
  <c r="CK178" i="4"/>
  <c r="CL177" i="4"/>
  <c r="CM176" i="4"/>
  <c r="CN175" i="4"/>
  <c r="CO172" i="4"/>
  <c r="CP171" i="4"/>
  <c r="CQ170" i="4"/>
  <c r="CR169" i="4"/>
  <c r="CS166" i="4"/>
  <c r="CT165" i="4"/>
  <c r="CD165" i="4"/>
  <c r="CE164" i="4"/>
  <c r="CF163" i="4"/>
  <c r="CG160" i="4"/>
  <c r="CH159" i="4"/>
  <c r="CI158" i="4"/>
  <c r="CJ157" i="4"/>
  <c r="CN151" i="4"/>
  <c r="CQ150" i="4"/>
  <c r="CG150" i="4"/>
  <c r="CM149" i="4"/>
  <c r="CS148" i="4"/>
  <c r="CI148" i="4"/>
  <c r="CO145" i="4"/>
  <c r="CD145" i="4"/>
  <c r="CK144" i="4"/>
  <c r="CQ143" i="4"/>
  <c r="CF143" i="4"/>
  <c r="CM142" i="4"/>
  <c r="CS139" i="4"/>
  <c r="CH139" i="4"/>
  <c r="CO138" i="4"/>
  <c r="CD138" i="4"/>
  <c r="CJ137" i="4"/>
  <c r="CQ136" i="4"/>
  <c r="CF136" i="4"/>
  <c r="CL133" i="4"/>
  <c r="CS132" i="4"/>
  <c r="CH132" i="4"/>
  <c r="CI322" i="4"/>
  <c r="CL305" i="4"/>
  <c r="CL292" i="4"/>
  <c r="CH286" i="4"/>
  <c r="CS280" i="4"/>
  <c r="CM277" i="4"/>
  <c r="CH272" i="4"/>
  <c r="CR266" i="4"/>
  <c r="CQ261" i="4"/>
  <c r="CI259" i="4"/>
  <c r="CQ254" i="4"/>
  <c r="CI246" i="4"/>
  <c r="CK244" i="4"/>
  <c r="CN240" i="4"/>
  <c r="CP238" i="4"/>
  <c r="CH235" i="4"/>
  <c r="CJ233" i="4"/>
  <c r="CL229" i="4"/>
  <c r="CN227" i="4"/>
  <c r="CP223" i="4"/>
  <c r="CR221" i="4"/>
  <c r="CI220" i="4"/>
  <c r="CJ217" i="4"/>
  <c r="CK216" i="4"/>
  <c r="CL215" i="4"/>
  <c r="CM214" i="4"/>
  <c r="CS208" i="4"/>
  <c r="CT207" i="4"/>
  <c r="CD207" i="4"/>
  <c r="CE206" i="4"/>
  <c r="CF205" i="4"/>
  <c r="CG202" i="4"/>
  <c r="CH201" i="4"/>
  <c r="CI200" i="4"/>
  <c r="CJ199" i="4"/>
  <c r="CK196" i="4"/>
  <c r="CL195" i="4"/>
  <c r="CM194" i="4"/>
  <c r="CN193" i="4"/>
  <c r="CO190" i="4"/>
  <c r="CP189" i="4"/>
  <c r="CQ188" i="4"/>
  <c r="CR187" i="4"/>
  <c r="CS184" i="4"/>
  <c r="CT183" i="4"/>
  <c r="CD183" i="4"/>
  <c r="CE182" i="4"/>
  <c r="CF181" i="4"/>
  <c r="CG178" i="4"/>
  <c r="CH177" i="4"/>
  <c r="CI176" i="4"/>
  <c r="CJ175" i="4"/>
  <c r="CK172" i="4"/>
  <c r="CL171" i="4"/>
  <c r="CM170" i="4"/>
  <c r="CN169" i="4"/>
  <c r="CO166" i="4"/>
  <c r="CP165" i="4"/>
  <c r="CQ164" i="4"/>
  <c r="CR163" i="4"/>
  <c r="CS160" i="4"/>
  <c r="CT159" i="4"/>
  <c r="CD159" i="4"/>
  <c r="CE158" i="4"/>
  <c r="CF157" i="4"/>
  <c r="CJ151" i="4"/>
  <c r="CO150" i="4"/>
  <c r="CD150" i="4"/>
  <c r="CJ149" i="4"/>
  <c r="CQ148" i="4"/>
  <c r="CF148" i="4"/>
  <c r="CL145" i="4"/>
  <c r="CS144" i="4"/>
  <c r="CH144" i="4"/>
  <c r="CN143" i="4"/>
  <c r="CD143" i="4"/>
  <c r="CJ142" i="4"/>
  <c r="CP139" i="4"/>
  <c r="CF139" i="4"/>
  <c r="CL138" i="4"/>
  <c r="CR137" i="4"/>
  <c r="CH137" i="4"/>
  <c r="CN136" i="4"/>
  <c r="CT133" i="4"/>
  <c r="CJ133" i="4"/>
  <c r="CP132" i="4"/>
  <c r="CE132" i="4"/>
  <c r="CL131" i="4"/>
  <c r="CR130" i="4"/>
  <c r="CG130" i="4"/>
  <c r="CN127" i="4"/>
  <c r="CT126" i="4"/>
  <c r="CI126" i="4"/>
  <c r="CP125" i="4"/>
  <c r="CE125" i="4"/>
  <c r="CL124" i="4"/>
  <c r="CD124" i="4"/>
  <c r="CM118" i="4"/>
  <c r="CE118" i="4"/>
  <c r="CN117" i="4"/>
  <c r="CF117" i="4"/>
  <c r="CO116" i="4"/>
  <c r="CG116" i="4"/>
  <c r="CP115" i="4"/>
  <c r="CH115" i="4"/>
  <c r="CQ112" i="4"/>
  <c r="CI112" i="4"/>
  <c r="CR111" i="4"/>
  <c r="CJ111" i="4"/>
  <c r="CS110" i="4"/>
  <c r="CK110" i="4"/>
  <c r="CT109" i="4"/>
  <c r="CL109" i="4"/>
  <c r="CD109" i="4"/>
  <c r="CM106" i="4"/>
  <c r="CE106" i="4"/>
  <c r="CN105" i="4"/>
  <c r="CF105" i="4"/>
  <c r="CO104" i="4"/>
  <c r="CG104" i="4"/>
  <c r="CP103" i="4"/>
  <c r="CH103" i="4"/>
  <c r="CQ100" i="4"/>
  <c r="CI100" i="4"/>
  <c r="CR99" i="4"/>
  <c r="CJ99" i="4"/>
  <c r="CS98" i="4"/>
  <c r="CK98" i="4"/>
  <c r="CT97" i="4"/>
  <c r="CL97" i="4"/>
  <c r="CD97" i="4"/>
  <c r="CM94" i="4"/>
  <c r="CE94" i="4"/>
  <c r="CN93" i="4"/>
  <c r="CF93" i="4"/>
  <c r="CO92" i="4"/>
  <c r="CG92" i="4"/>
  <c r="CP91" i="4"/>
  <c r="CH91" i="4"/>
  <c r="CQ88" i="4"/>
  <c r="CK88" i="4"/>
  <c r="CF88" i="4"/>
  <c r="CR87" i="4"/>
  <c r="CL87" i="4"/>
  <c r="CG87" i="4"/>
  <c r="CS86" i="4"/>
  <c r="CM86" i="4"/>
  <c r="CH86" i="4"/>
  <c r="CT85" i="4"/>
  <c r="CN85" i="4"/>
  <c r="CI85" i="4"/>
  <c r="CD85" i="4"/>
  <c r="CO82" i="4"/>
  <c r="CJ82" i="4"/>
  <c r="CE82" i="4"/>
  <c r="CP81" i="4"/>
  <c r="CK81" i="4"/>
  <c r="CF81" i="4"/>
  <c r="CQ80" i="4"/>
  <c r="CL80" i="4"/>
  <c r="CG80" i="4"/>
  <c r="CR79" i="4"/>
  <c r="CM79" i="4"/>
  <c r="CH79" i="4"/>
  <c r="CS76" i="4"/>
  <c r="CN76" i="4"/>
  <c r="CI76" i="4"/>
  <c r="CT75" i="4"/>
  <c r="CO75" i="4"/>
  <c r="CJ75" i="4"/>
  <c r="CD75" i="4"/>
  <c r="CP74" i="4"/>
  <c r="CK74" i="4"/>
  <c r="CE74" i="4"/>
  <c r="CQ73" i="4"/>
  <c r="CL73" i="4"/>
  <c r="CF73" i="4"/>
  <c r="CR70" i="4"/>
  <c r="CM70" i="4"/>
  <c r="CG70" i="4"/>
  <c r="CS69" i="4"/>
  <c r="CN69" i="4"/>
  <c r="CH69" i="4"/>
  <c r="CT68" i="4"/>
  <c r="CO68" i="4"/>
  <c r="CI68" i="4"/>
  <c r="CE68" i="4"/>
  <c r="CR67" i="4"/>
  <c r="CN67" i="4"/>
  <c r="CJ67" i="4"/>
  <c r="CF67" i="4"/>
  <c r="CT61" i="4"/>
  <c r="CP61" i="4"/>
  <c r="CL61" i="4"/>
  <c r="CH61" i="4"/>
  <c r="CD61" i="4"/>
  <c r="CQ60" i="4"/>
  <c r="CM60" i="4"/>
  <c r="CI60" i="4"/>
  <c r="CE60" i="4"/>
  <c r="CR59" i="4"/>
  <c r="CN59" i="4"/>
  <c r="CJ59" i="4"/>
  <c r="CF59" i="4"/>
  <c r="CS58" i="4"/>
  <c r="CO58" i="4"/>
  <c r="CK58" i="4"/>
  <c r="CG58" i="4"/>
  <c r="CT55" i="4"/>
  <c r="CP55" i="4"/>
  <c r="CL55" i="4"/>
  <c r="CH55" i="4"/>
  <c r="CD55" i="4"/>
  <c r="CQ54" i="4"/>
  <c r="CM54" i="4"/>
  <c r="CI54" i="4"/>
  <c r="CE54" i="4"/>
  <c r="CR53" i="4"/>
  <c r="CN53" i="4"/>
  <c r="CJ53" i="4"/>
  <c r="CF53" i="4"/>
  <c r="CS52" i="4"/>
  <c r="CO52" i="4"/>
  <c r="CK52" i="4"/>
  <c r="CG52" i="4"/>
  <c r="CT49" i="4"/>
  <c r="CP49" i="4"/>
  <c r="CL49" i="4"/>
  <c r="CH49" i="4"/>
  <c r="CD49" i="4"/>
  <c r="CQ48" i="4"/>
  <c r="CM48" i="4"/>
  <c r="CI48" i="4"/>
  <c r="CE48" i="4"/>
  <c r="CR47" i="4"/>
  <c r="CN47" i="4"/>
  <c r="CJ47" i="4"/>
  <c r="CF47" i="4"/>
  <c r="CS46" i="4"/>
  <c r="CO46" i="4"/>
  <c r="CK46" i="4"/>
  <c r="CG46" i="4"/>
  <c r="CT43" i="4"/>
  <c r="CP43" i="4"/>
  <c r="CL43" i="4"/>
  <c r="CH43" i="4"/>
  <c r="CD43" i="4"/>
  <c r="CQ42" i="4"/>
  <c r="CM42" i="4"/>
  <c r="CI42" i="4"/>
  <c r="CE42" i="4"/>
  <c r="CR41" i="4"/>
  <c r="CN41" i="4"/>
  <c r="CJ41" i="4"/>
  <c r="CF41" i="4"/>
  <c r="CS40" i="4"/>
  <c r="CO40" i="4"/>
  <c r="CK40" i="4"/>
  <c r="CG40" i="4"/>
  <c r="CT37" i="4"/>
  <c r="CP37" i="4"/>
  <c r="CL37" i="4"/>
  <c r="CH37" i="4"/>
  <c r="CD37" i="4"/>
  <c r="CQ36" i="4"/>
  <c r="CM36" i="4"/>
  <c r="CI36" i="4"/>
  <c r="CE36" i="4"/>
  <c r="CR35" i="4"/>
  <c r="CN35" i="4"/>
  <c r="CJ35" i="4"/>
  <c r="CF35" i="4"/>
  <c r="CS34" i="4"/>
  <c r="CO34" i="4"/>
  <c r="CK34" i="4"/>
  <c r="CG34" i="4"/>
  <c r="CT31" i="4"/>
  <c r="CP31" i="4"/>
  <c r="CL31" i="4"/>
  <c r="CH31" i="4"/>
  <c r="CD31" i="4"/>
  <c r="CQ30" i="4"/>
  <c r="CM30" i="4"/>
  <c r="CI30" i="4"/>
  <c r="CE30" i="4"/>
  <c r="CR29" i="4"/>
  <c r="CN29" i="4"/>
  <c r="CJ29" i="4"/>
  <c r="CF29" i="4"/>
  <c r="CS28" i="4"/>
  <c r="CO28" i="4"/>
  <c r="CK28" i="4"/>
  <c r="CG28" i="4"/>
  <c r="CT25" i="4"/>
  <c r="CP25" i="4"/>
  <c r="CL25" i="4"/>
  <c r="CH25" i="4"/>
  <c r="CD25" i="4"/>
  <c r="CQ24" i="4"/>
  <c r="CM24" i="4"/>
  <c r="CI24" i="4"/>
  <c r="CE24" i="4"/>
  <c r="CR23" i="4"/>
  <c r="CN23" i="4"/>
  <c r="CJ23" i="4"/>
  <c r="CF23" i="4"/>
  <c r="CS22" i="4"/>
  <c r="CO22" i="4"/>
  <c r="CK22" i="4"/>
  <c r="CG22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T13" i="4"/>
  <c r="CP13" i="4"/>
  <c r="CL13" i="4"/>
  <c r="CH13" i="4"/>
  <c r="CD13" i="4"/>
  <c r="CQ12" i="4"/>
  <c r="CM12" i="4"/>
  <c r="CI12" i="4"/>
  <c r="CE12" i="4"/>
  <c r="CR11" i="4"/>
  <c r="CN11" i="4"/>
  <c r="CJ11" i="4"/>
  <c r="CF11" i="4"/>
  <c r="CF10" i="4"/>
  <c r="CJ10" i="4"/>
  <c r="CN10" i="4"/>
  <c r="CR10" i="4"/>
  <c r="DA146" i="4"/>
  <c r="CI291" i="4"/>
  <c r="CJ271" i="4"/>
  <c r="CF254" i="4"/>
  <c r="CR245" i="4"/>
  <c r="CF227" i="4"/>
  <c r="CF217" i="4"/>
  <c r="CR205" i="4"/>
  <c r="CE200" i="4"/>
  <c r="CI194" i="4"/>
  <c r="CM188" i="4"/>
  <c r="CQ182" i="4"/>
  <c r="CD177" i="4"/>
  <c r="CH171" i="4"/>
  <c r="CL165" i="4"/>
  <c r="CP159" i="4"/>
  <c r="CF151" i="4"/>
  <c r="CN148" i="4"/>
  <c r="CE144" i="4"/>
  <c r="CN139" i="4"/>
  <c r="CE137" i="4"/>
  <c r="CM132" i="4"/>
  <c r="CD131" i="4"/>
  <c r="CP127" i="4"/>
  <c r="CL126" i="4"/>
  <c r="CH125" i="4"/>
  <c r="CF124" i="4"/>
  <c r="CG118" i="4"/>
  <c r="CH117" i="4"/>
  <c r="CI116" i="4"/>
  <c r="CJ115" i="4"/>
  <c r="CK112" i="4"/>
  <c r="CL111" i="4"/>
  <c r="CM110" i="4"/>
  <c r="CN109" i="4"/>
  <c r="CO106" i="4"/>
  <c r="CP105" i="4"/>
  <c r="CQ104" i="4"/>
  <c r="CR103" i="4"/>
  <c r="CS100" i="4"/>
  <c r="CT99" i="4"/>
  <c r="CD99" i="4"/>
  <c r="CE98" i="4"/>
  <c r="CF97" i="4"/>
  <c r="CG94" i="4"/>
  <c r="CH93" i="4"/>
  <c r="CI92" i="4"/>
  <c r="CJ91" i="4"/>
  <c r="CM88" i="4"/>
  <c r="CS87" i="4"/>
  <c r="CH87" i="4"/>
  <c r="CO86" i="4"/>
  <c r="CD86" i="4"/>
  <c r="CJ85" i="4"/>
  <c r="CQ82" i="4"/>
  <c r="CF82" i="4"/>
  <c r="CL81" i="4"/>
  <c r="CS80" i="4"/>
  <c r="CH80" i="4"/>
  <c r="CN79" i="4"/>
  <c r="CD79" i="4"/>
  <c r="CJ76" i="4"/>
  <c r="CP75" i="4"/>
  <c r="CF75" i="4"/>
  <c r="CL74" i="4"/>
  <c r="CR73" i="4"/>
  <c r="CH73" i="4"/>
  <c r="CN70" i="4"/>
  <c r="CT69" i="4"/>
  <c r="CJ69" i="4"/>
  <c r="CP68" i="4"/>
  <c r="CF68" i="4"/>
  <c r="CO67" i="4"/>
  <c r="CG67" i="4"/>
  <c r="CQ61" i="4"/>
  <c r="CI61" i="4"/>
  <c r="CR60" i="4"/>
  <c r="CJ60" i="4"/>
  <c r="CS59" i="4"/>
  <c r="CK59" i="4"/>
  <c r="CT58" i="4"/>
  <c r="CL58" i="4"/>
  <c r="CD58" i="4"/>
  <c r="CM55" i="4"/>
  <c r="CE55" i="4"/>
  <c r="CN54" i="4"/>
  <c r="CF54" i="4"/>
  <c r="CO53" i="4"/>
  <c r="CG53" i="4"/>
  <c r="CP52" i="4"/>
  <c r="CH52" i="4"/>
  <c r="CQ49" i="4"/>
  <c r="CI49" i="4"/>
  <c r="CR48" i="4"/>
  <c r="CJ48" i="4"/>
  <c r="CS47" i="4"/>
  <c r="CK47" i="4"/>
  <c r="CT46" i="4"/>
  <c r="CL46" i="4"/>
  <c r="CD46" i="4"/>
  <c r="CM43" i="4"/>
  <c r="CE43" i="4"/>
  <c r="CN42" i="4"/>
  <c r="CF42" i="4"/>
  <c r="CO41" i="4"/>
  <c r="CG41" i="4"/>
  <c r="CP40" i="4"/>
  <c r="CH40" i="4"/>
  <c r="CQ37" i="4"/>
  <c r="CI37" i="4"/>
  <c r="CR36" i="4"/>
  <c r="CJ36" i="4"/>
  <c r="CS35" i="4"/>
  <c r="CK35" i="4"/>
  <c r="CT34" i="4"/>
  <c r="CL34" i="4"/>
  <c r="CD34" i="4"/>
  <c r="CM31" i="4"/>
  <c r="CE31" i="4"/>
  <c r="CN30" i="4"/>
  <c r="CF30" i="4"/>
  <c r="CO29" i="4"/>
  <c r="CG29" i="4"/>
  <c r="CP28" i="4"/>
  <c r="CH28" i="4"/>
  <c r="CQ25" i="4"/>
  <c r="CI25" i="4"/>
  <c r="CR24" i="4"/>
  <c r="CJ24" i="4"/>
  <c r="CS23" i="4"/>
  <c r="CK23" i="4"/>
  <c r="CT22" i="4"/>
  <c r="CL22" i="4"/>
  <c r="CD22" i="4"/>
  <c r="CM19" i="4"/>
  <c r="CE19" i="4"/>
  <c r="CN18" i="4"/>
  <c r="CF18" i="4"/>
  <c r="CO17" i="4"/>
  <c r="CG17" i="4"/>
  <c r="CP16" i="4"/>
  <c r="CH16" i="4"/>
  <c r="CQ13" i="4"/>
  <c r="CI13" i="4"/>
  <c r="CR12" i="4"/>
  <c r="CJ12" i="4"/>
  <c r="CS11" i="4"/>
  <c r="CK11" i="4"/>
  <c r="CE10" i="4"/>
  <c r="CM10" i="4"/>
  <c r="CD10" i="4"/>
  <c r="DL3" i="4"/>
  <c r="CW10" i="4"/>
  <c r="DE10" i="4"/>
  <c r="CX11" i="4"/>
  <c r="DF11" i="4"/>
  <c r="CV12" i="4"/>
  <c r="DD12" i="4"/>
  <c r="CU13" i="4"/>
  <c r="DC13" i="4"/>
  <c r="DK13" i="4"/>
  <c r="CV16" i="4"/>
  <c r="DD16" i="4"/>
  <c r="CU17" i="4"/>
  <c r="DC17" i="4"/>
  <c r="DK17" i="4"/>
  <c r="DA18" i="4"/>
  <c r="DI18" i="4"/>
  <c r="DB19" i="4"/>
  <c r="DJ19" i="4"/>
  <c r="DB20" i="4"/>
  <c r="DJ20" i="4"/>
  <c r="CZ22" i="4"/>
  <c r="DH22" i="4"/>
  <c r="CY23" i="4"/>
  <c r="DG23" i="4"/>
  <c r="CW24" i="4"/>
  <c r="DE24" i="4"/>
  <c r="CX25" i="4"/>
  <c r="DF25" i="4"/>
  <c r="CY26" i="4"/>
  <c r="CZ28" i="4"/>
  <c r="DH28" i="4"/>
  <c r="CY29" i="4"/>
  <c r="DG29" i="4"/>
  <c r="CW30" i="4"/>
  <c r="DE30" i="4"/>
  <c r="CX31" i="4"/>
  <c r="DF31" i="4"/>
  <c r="CZ34" i="4"/>
  <c r="DH34" i="4"/>
  <c r="CY35" i="4"/>
  <c r="DG35" i="4"/>
  <c r="CW36" i="4"/>
  <c r="DE36" i="4"/>
  <c r="CX37" i="4"/>
  <c r="DF37" i="4"/>
  <c r="CW40" i="4"/>
  <c r="DE40" i="4"/>
  <c r="CX41" i="4"/>
  <c r="DF41" i="4"/>
  <c r="CV42" i="4"/>
  <c r="DD42" i="4"/>
  <c r="CU43" i="4"/>
  <c r="DC43" i="4"/>
  <c r="DK43" i="4"/>
  <c r="CU44" i="4"/>
  <c r="DC44" i="4"/>
  <c r="DK44" i="4"/>
  <c r="DA46" i="4"/>
  <c r="DI46" i="4"/>
  <c r="DB47" i="4"/>
  <c r="DJ47" i="4"/>
  <c r="CZ48" i="4"/>
  <c r="DH48" i="4"/>
  <c r="CY49" i="4"/>
  <c r="DG49" i="4"/>
  <c r="CY50" i="4"/>
  <c r="DG50" i="4"/>
  <c r="CW52" i="4"/>
  <c r="DE52" i="4"/>
  <c r="CX53" i="4"/>
  <c r="DF53" i="4"/>
  <c r="CW54" i="4"/>
  <c r="DE54" i="4"/>
  <c r="CX55" i="4"/>
  <c r="DF55" i="4"/>
  <c r="CU56" i="4"/>
  <c r="CZ58" i="4"/>
  <c r="DH58" i="4"/>
  <c r="CY59" i="4"/>
  <c r="DG59" i="4"/>
  <c r="CW60" i="4"/>
  <c r="DE60" i="4"/>
  <c r="CX61" i="4"/>
  <c r="DF61" i="4"/>
  <c r="DB62" i="4"/>
  <c r="CY67" i="4"/>
  <c r="DG67" i="4"/>
  <c r="CZ68" i="4"/>
  <c r="DH68" i="4"/>
  <c r="CY69" i="4"/>
  <c r="DG69" i="4"/>
  <c r="CW70" i="4"/>
  <c r="DE70" i="4"/>
  <c r="CY71" i="4"/>
  <c r="DG71" i="4"/>
  <c r="CW73" i="4"/>
  <c r="DE73" i="4"/>
  <c r="CX74" i="4"/>
  <c r="DF74" i="4"/>
  <c r="CV75" i="4"/>
  <c r="DD75" i="4"/>
  <c r="CU76" i="4"/>
  <c r="DC76" i="4"/>
  <c r="DK76" i="4"/>
  <c r="CW77" i="4"/>
  <c r="DE77" i="4"/>
  <c r="CX79" i="4"/>
  <c r="DF79" i="4"/>
  <c r="CV80" i="4"/>
  <c r="DD80" i="4"/>
  <c r="CU81" i="4"/>
  <c r="DC81" i="4"/>
  <c r="DK81" i="4"/>
  <c r="DA82" i="4"/>
  <c r="DI82" i="4"/>
  <c r="DB83" i="4"/>
  <c r="DJ83" i="4"/>
  <c r="CZ85" i="4"/>
  <c r="DH85" i="4"/>
  <c r="CY86" i="4"/>
  <c r="DG86" i="4"/>
  <c r="CW87" i="4"/>
  <c r="DE87" i="4"/>
  <c r="CX88" i="4"/>
  <c r="DF88" i="4"/>
  <c r="CW89" i="4"/>
  <c r="DE89" i="4"/>
  <c r="CK285" i="4"/>
  <c r="CD266" i="4"/>
  <c r="CQ234" i="4"/>
  <c r="CH223" i="4"/>
  <c r="CG216" i="4"/>
  <c r="CO208" i="4"/>
  <c r="CS202" i="4"/>
  <c r="CF199" i="4"/>
  <c r="CJ193" i="4"/>
  <c r="CN187" i="4"/>
  <c r="CR181" i="4"/>
  <c r="CE176" i="4"/>
  <c r="CI170" i="4"/>
  <c r="CM164" i="4"/>
  <c r="CQ158" i="4"/>
  <c r="CL150" i="4"/>
  <c r="CT145" i="4"/>
  <c r="CL143" i="4"/>
  <c r="CT138" i="4"/>
  <c r="CK136" i="4"/>
  <c r="CT131" i="4"/>
  <c r="CO130" i="4"/>
  <c r="CK127" i="4"/>
  <c r="CG126" i="4"/>
  <c r="CS124" i="4"/>
  <c r="CS118" i="4"/>
  <c r="CT117" i="4"/>
  <c r="CD117" i="4"/>
  <c r="CE116" i="4"/>
  <c r="CF115" i="4"/>
  <c r="CG112" i="4"/>
  <c r="CH111" i="4"/>
  <c r="CI110" i="4"/>
  <c r="CJ109" i="4"/>
  <c r="CK106" i="4"/>
  <c r="CL105" i="4"/>
  <c r="CM104" i="4"/>
  <c r="CN103" i="4"/>
  <c r="CO100" i="4"/>
  <c r="CP99" i="4"/>
  <c r="CQ98" i="4"/>
  <c r="CR97" i="4"/>
  <c r="CS94" i="4"/>
  <c r="CT93" i="4"/>
  <c r="CD93" i="4"/>
  <c r="CE92" i="4"/>
  <c r="CF91" i="4"/>
  <c r="CJ88" i="4"/>
  <c r="CP87" i="4"/>
  <c r="CF87" i="4"/>
  <c r="CL86" i="4"/>
  <c r="CR85" i="4"/>
  <c r="CH85" i="4"/>
  <c r="CN82" i="4"/>
  <c r="CT81" i="4"/>
  <c r="CJ81" i="4"/>
  <c r="CP80" i="4"/>
  <c r="CE80" i="4"/>
  <c r="CL79" i="4"/>
  <c r="CR76" i="4"/>
  <c r="CG76" i="4"/>
  <c r="CN75" i="4"/>
  <c r="CT74" i="4"/>
  <c r="CI74" i="4"/>
  <c r="CP73" i="4"/>
  <c r="CE73" i="4"/>
  <c r="CK70" i="4"/>
  <c r="CR69" i="4"/>
  <c r="CG69" i="4"/>
  <c r="CM68" i="4"/>
  <c r="CD68" i="4"/>
  <c r="CM67" i="4"/>
  <c r="CE67" i="4"/>
  <c r="CO61" i="4"/>
  <c r="CG61" i="4"/>
  <c r="CP60" i="4"/>
  <c r="CH60" i="4"/>
  <c r="CQ59" i="4"/>
  <c r="CI59" i="4"/>
  <c r="CR58" i="4"/>
  <c r="CJ58" i="4"/>
  <c r="CS55" i="4"/>
  <c r="CK55" i="4"/>
  <c r="CT54" i="4"/>
  <c r="CL54" i="4"/>
  <c r="CD54" i="4"/>
  <c r="CM53" i="4"/>
  <c r="CE53" i="4"/>
  <c r="CN52" i="4"/>
  <c r="CF52" i="4"/>
  <c r="CO49" i="4"/>
  <c r="CG49" i="4"/>
  <c r="CP48" i="4"/>
  <c r="CH48" i="4"/>
  <c r="CQ47" i="4"/>
  <c r="CI47" i="4"/>
  <c r="CR46" i="4"/>
  <c r="CJ46" i="4"/>
  <c r="CS43" i="4"/>
  <c r="CK43" i="4"/>
  <c r="CT42" i="4"/>
  <c r="CL42" i="4"/>
  <c r="CD42" i="4"/>
  <c r="CM41" i="4"/>
  <c r="CE41" i="4"/>
  <c r="CN40" i="4"/>
  <c r="CF40" i="4"/>
  <c r="CO37" i="4"/>
  <c r="CG37" i="4"/>
  <c r="CP36" i="4"/>
  <c r="CH36" i="4"/>
  <c r="CQ35" i="4"/>
  <c r="CI35" i="4"/>
  <c r="CR34" i="4"/>
  <c r="CJ34" i="4"/>
  <c r="CS31" i="4"/>
  <c r="CK31" i="4"/>
  <c r="CT30" i="4"/>
  <c r="CL30" i="4"/>
  <c r="CD30" i="4"/>
  <c r="CM29" i="4"/>
  <c r="CE29" i="4"/>
  <c r="CN28" i="4"/>
  <c r="CF28" i="4"/>
  <c r="CO25" i="4"/>
  <c r="CG25" i="4"/>
  <c r="CP24" i="4"/>
  <c r="CH24" i="4"/>
  <c r="CQ23" i="4"/>
  <c r="CI23" i="4"/>
  <c r="CR22" i="4"/>
  <c r="CJ22" i="4"/>
  <c r="CS19" i="4"/>
  <c r="CK19" i="4"/>
  <c r="CT18" i="4"/>
  <c r="CL18" i="4"/>
  <c r="CD18" i="4"/>
  <c r="CM17" i="4"/>
  <c r="CE17" i="4"/>
  <c r="CN16" i="4"/>
  <c r="CF16" i="4"/>
  <c r="CO13" i="4"/>
  <c r="CG13" i="4"/>
  <c r="CP12" i="4"/>
  <c r="CH12" i="4"/>
  <c r="CQ11" i="4"/>
  <c r="CI11" i="4"/>
  <c r="CG10" i="4"/>
  <c r="CO10" i="4"/>
  <c r="CD317" i="4"/>
  <c r="CD280" i="4"/>
  <c r="CG261" i="4"/>
  <c r="CF240" i="4"/>
  <c r="CS232" i="4"/>
  <c r="CJ221" i="4"/>
  <c r="CH215" i="4"/>
  <c r="CP207" i="4"/>
  <c r="CT201" i="4"/>
  <c r="CG196" i="4"/>
  <c r="CK190" i="4"/>
  <c r="CO184" i="4"/>
  <c r="CS178" i="4"/>
  <c r="CF175" i="4"/>
  <c r="CJ169" i="4"/>
  <c r="CN163" i="4"/>
  <c r="CR157" i="4"/>
  <c r="CR149" i="4"/>
  <c r="CJ145" i="4"/>
  <c r="CR142" i="4"/>
  <c r="CI138" i="4"/>
  <c r="CR133" i="4"/>
  <c r="CN131" i="4"/>
  <c r="CJ130" i="4"/>
  <c r="CF127" i="4"/>
  <c r="CR125" i="4"/>
  <c r="CN124" i="4"/>
  <c r="CO118" i="4"/>
  <c r="CP117" i="4"/>
  <c r="CQ116" i="4"/>
  <c r="CR115" i="4"/>
  <c r="CS112" i="4"/>
  <c r="CT111" i="4"/>
  <c r="CD111" i="4"/>
  <c r="CE110" i="4"/>
  <c r="CF109" i="4"/>
  <c r="CG106" i="4"/>
  <c r="CH105" i="4"/>
  <c r="CI104" i="4"/>
  <c r="CJ103" i="4"/>
  <c r="CK100" i="4"/>
  <c r="CL99" i="4"/>
  <c r="CM98" i="4"/>
  <c r="CN97" i="4"/>
  <c r="CO94" i="4"/>
  <c r="CP93" i="4"/>
  <c r="CQ92" i="4"/>
  <c r="CR91" i="4"/>
  <c r="CS88" i="4"/>
  <c r="CG88" i="4"/>
  <c r="CN87" i="4"/>
  <c r="CT86" i="4"/>
  <c r="CI86" i="4"/>
  <c r="CP85" i="4"/>
  <c r="CE85" i="4"/>
  <c r="CK82" i="4"/>
  <c r="CR81" i="4"/>
  <c r="CG81" i="4"/>
  <c r="CM80" i="4"/>
  <c r="CT79" i="4"/>
  <c r="CI79" i="4"/>
  <c r="CO76" i="4"/>
  <c r="CE76" i="4"/>
  <c r="CK75" i="4"/>
  <c r="CQ74" i="4"/>
  <c r="CG74" i="4"/>
  <c r="CM73" i="4"/>
  <c r="CS70" i="4"/>
  <c r="CI70" i="4"/>
  <c r="CO69" i="4"/>
  <c r="CD69" i="4"/>
  <c r="CK68" i="4"/>
  <c r="CS67" i="4"/>
  <c r="CK67" i="4"/>
  <c r="CM61" i="4"/>
  <c r="CE61" i="4"/>
  <c r="CN60" i="4"/>
  <c r="CF60" i="4"/>
  <c r="CO59" i="4"/>
  <c r="CG59" i="4"/>
  <c r="CP58" i="4"/>
  <c r="CH58" i="4"/>
  <c r="CQ55" i="4"/>
  <c r="CI55" i="4"/>
  <c r="CR54" i="4"/>
  <c r="CJ54" i="4"/>
  <c r="CS53" i="4"/>
  <c r="CK53" i="4"/>
  <c r="CT52" i="4"/>
  <c r="CL52" i="4"/>
  <c r="CD52" i="4"/>
  <c r="CM49" i="4"/>
  <c r="CE49" i="4"/>
  <c r="CN48" i="4"/>
  <c r="CF48" i="4"/>
  <c r="CO47" i="4"/>
  <c r="CG47" i="4"/>
  <c r="CP46" i="4"/>
  <c r="CH46" i="4"/>
  <c r="CQ43" i="4"/>
  <c r="CI43" i="4"/>
  <c r="CR42" i="4"/>
  <c r="CJ42" i="4"/>
  <c r="CS41" i="4"/>
  <c r="CK41" i="4"/>
  <c r="CT40" i="4"/>
  <c r="CL40" i="4"/>
  <c r="CD40" i="4"/>
  <c r="CM37" i="4"/>
  <c r="CE37" i="4"/>
  <c r="CN36" i="4"/>
  <c r="CF36" i="4"/>
  <c r="CO35" i="4"/>
  <c r="CG35" i="4"/>
  <c r="CP34" i="4"/>
  <c r="CH34" i="4"/>
  <c r="CQ31" i="4"/>
  <c r="CI31" i="4"/>
  <c r="CR30" i="4"/>
  <c r="CJ30" i="4"/>
  <c r="CS29" i="4"/>
  <c r="CK29" i="4"/>
  <c r="CT28" i="4"/>
  <c r="CL28" i="4"/>
  <c r="CD28" i="4"/>
  <c r="CM25" i="4"/>
  <c r="CE25" i="4"/>
  <c r="CN24" i="4"/>
  <c r="CF24" i="4"/>
  <c r="CO23" i="4"/>
  <c r="CG23" i="4"/>
  <c r="CP22" i="4"/>
  <c r="CH22" i="4"/>
  <c r="CQ19" i="4"/>
  <c r="CI19" i="4"/>
  <c r="CR18" i="4"/>
  <c r="CJ18" i="4"/>
  <c r="CS17" i="4"/>
  <c r="CK17" i="4"/>
  <c r="CT16" i="4"/>
  <c r="CL16" i="4"/>
  <c r="CD16" i="4"/>
  <c r="CM13" i="4"/>
  <c r="CE13" i="4"/>
  <c r="CN12" i="4"/>
  <c r="CF12" i="4"/>
  <c r="CO11" i="4"/>
  <c r="CG11" i="4"/>
  <c r="CI10" i="4"/>
  <c r="CQ10" i="4"/>
  <c r="DA10" i="4"/>
  <c r="DI10" i="4"/>
  <c r="DB11" i="4"/>
  <c r="DJ11" i="4"/>
  <c r="CZ12" i="4"/>
  <c r="DH12" i="4"/>
  <c r="CY13" i="4"/>
  <c r="DG13" i="4"/>
  <c r="CY14" i="4"/>
  <c r="CZ16" i="4"/>
  <c r="DH16" i="4"/>
  <c r="CY17" i="4"/>
  <c r="DG17" i="4"/>
  <c r="CW18" i="4"/>
  <c r="DE18" i="4"/>
  <c r="CX19" i="4"/>
  <c r="DF19" i="4"/>
  <c r="CX20" i="4"/>
  <c r="DF20" i="4"/>
  <c r="CV22" i="4"/>
  <c r="DD22" i="4"/>
  <c r="CU23" i="4"/>
  <c r="DC23" i="4"/>
  <c r="DK23" i="4"/>
  <c r="DA24" i="4"/>
  <c r="DI24" i="4"/>
  <c r="DB25" i="4"/>
  <c r="DJ25" i="4"/>
  <c r="CV28" i="4"/>
  <c r="DD28" i="4"/>
  <c r="CU29" i="4"/>
  <c r="DC29" i="4"/>
  <c r="DK29" i="4"/>
  <c r="DA30" i="4"/>
  <c r="DI30" i="4"/>
  <c r="DB31" i="4"/>
  <c r="DJ31" i="4"/>
  <c r="CV34" i="4"/>
  <c r="DD34" i="4"/>
  <c r="CU35" i="4"/>
  <c r="DC35" i="4"/>
  <c r="DK35" i="4"/>
  <c r="DA36" i="4"/>
  <c r="DI36" i="4"/>
  <c r="DB37" i="4"/>
  <c r="DJ37" i="4"/>
  <c r="DG38" i="4"/>
  <c r="DA40" i="4"/>
  <c r="DI40" i="4"/>
  <c r="DB41" i="4"/>
  <c r="DJ41" i="4"/>
  <c r="CZ42" i="4"/>
  <c r="DH42" i="4"/>
  <c r="CY43" i="4"/>
  <c r="DG43" i="4"/>
  <c r="CY44" i="4"/>
  <c r="DG44" i="4"/>
  <c r="CW46" i="4"/>
  <c r="DE46" i="4"/>
  <c r="CX47" i="4"/>
  <c r="DF47" i="4"/>
  <c r="CV48" i="4"/>
  <c r="DD48" i="4"/>
  <c r="CU49" i="4"/>
  <c r="DC49" i="4"/>
  <c r="DK49" i="4"/>
  <c r="CU50" i="4"/>
  <c r="DC50" i="4"/>
  <c r="DK50" i="4"/>
  <c r="DA52" i="4"/>
  <c r="DI52" i="4"/>
  <c r="DB53" i="4"/>
  <c r="DJ53" i="4"/>
  <c r="DA54" i="4"/>
  <c r="DI54" i="4"/>
  <c r="DB55" i="4"/>
  <c r="DJ55" i="4"/>
  <c r="CV58" i="4"/>
  <c r="DD58" i="4"/>
  <c r="CU59" i="4"/>
  <c r="DC59" i="4"/>
  <c r="DK59" i="4"/>
  <c r="DA60" i="4"/>
  <c r="DI60" i="4"/>
  <c r="DB61" i="4"/>
  <c r="DJ61" i="4"/>
  <c r="CU67" i="4"/>
  <c r="DC67" i="4"/>
  <c r="DK67" i="4"/>
  <c r="CV68" i="4"/>
  <c r="DD68" i="4"/>
  <c r="CU69" i="4"/>
  <c r="DC69" i="4"/>
  <c r="DK69" i="4"/>
  <c r="DA70" i="4"/>
  <c r="DI70" i="4"/>
  <c r="CU71" i="4"/>
  <c r="DC71" i="4"/>
  <c r="DK71" i="4"/>
  <c r="DA73" i="4"/>
  <c r="DI73" i="4"/>
  <c r="DB74" i="4"/>
  <c r="DJ74" i="4"/>
  <c r="CZ75" i="4"/>
  <c r="DH75" i="4"/>
  <c r="CY76" i="4"/>
  <c r="DG76" i="4"/>
  <c r="DA77" i="4"/>
  <c r="DI77" i="4"/>
  <c r="DB79" i="4"/>
  <c r="DJ79" i="4"/>
  <c r="CZ80" i="4"/>
  <c r="DH80" i="4"/>
  <c r="CY81" i="4"/>
  <c r="DG81" i="4"/>
  <c r="CW82" i="4"/>
  <c r="DE82" i="4"/>
  <c r="CX83" i="4"/>
  <c r="DF83" i="4"/>
  <c r="CV85" i="4"/>
  <c r="DD85" i="4"/>
  <c r="CU86" i="4"/>
  <c r="DC86" i="4"/>
  <c r="DK86" i="4"/>
  <c r="DA87" i="4"/>
  <c r="DI87" i="4"/>
  <c r="DB88" i="4"/>
  <c r="DJ88" i="4"/>
  <c r="DA89" i="4"/>
  <c r="DI89" i="4"/>
  <c r="DB91" i="4"/>
  <c r="DJ91" i="4"/>
  <c r="CZ92" i="4"/>
  <c r="DH92" i="4"/>
  <c r="CY93" i="4"/>
  <c r="DG93" i="4"/>
  <c r="CW94" i="4"/>
  <c r="DE94" i="4"/>
  <c r="CY95" i="4"/>
  <c r="DG95" i="4"/>
  <c r="CW97" i="4"/>
  <c r="DE97" i="4"/>
  <c r="CX98" i="4"/>
  <c r="DF98" i="4"/>
  <c r="CV99" i="4"/>
  <c r="DD99" i="4"/>
  <c r="CU100" i="4"/>
  <c r="DC100" i="4"/>
  <c r="DK100" i="4"/>
  <c r="CW101" i="4"/>
  <c r="DE101" i="4"/>
  <c r="CX103" i="4"/>
  <c r="DF103" i="4"/>
  <c r="CV104" i="4"/>
  <c r="DD104" i="4"/>
  <c r="CU105" i="4"/>
  <c r="DC105" i="4"/>
  <c r="DK105" i="4"/>
  <c r="DA106" i="4"/>
  <c r="DI106" i="4"/>
  <c r="DB107" i="4"/>
  <c r="DJ107" i="4"/>
  <c r="CZ109" i="4"/>
  <c r="DH109" i="4"/>
  <c r="CY110" i="4"/>
  <c r="DG110" i="4"/>
  <c r="CW111" i="4"/>
  <c r="DE111" i="4"/>
  <c r="CX112" i="4"/>
  <c r="DF112" i="4"/>
  <c r="CW113" i="4"/>
  <c r="DE113" i="4"/>
  <c r="CX115" i="4"/>
  <c r="DF115" i="4"/>
  <c r="CV116" i="4"/>
  <c r="DD116" i="4"/>
  <c r="CU117" i="4"/>
  <c r="DC117" i="4"/>
  <c r="DK117" i="4"/>
  <c r="DA118" i="4"/>
  <c r="DI118" i="4"/>
  <c r="CU119" i="4"/>
  <c r="DC119" i="4"/>
  <c r="DK119" i="4"/>
  <c r="DB124" i="4"/>
  <c r="DJ124" i="4"/>
  <c r="CZ125" i="4"/>
  <c r="DH125" i="4"/>
  <c r="CY126" i="4"/>
  <c r="DG126" i="4"/>
  <c r="CZ127" i="4"/>
  <c r="DH127" i="4"/>
  <c r="CU128" i="4"/>
  <c r="DC128" i="4"/>
  <c r="DK128" i="4"/>
  <c r="DA130" i="4"/>
  <c r="DI130" i="4"/>
  <c r="DB131" i="4"/>
  <c r="DJ131" i="4"/>
  <c r="CZ132" i="4"/>
  <c r="DH132" i="4"/>
  <c r="CY133" i="4"/>
  <c r="DG133" i="4"/>
  <c r="DD134" i="4"/>
  <c r="CY136" i="4"/>
  <c r="DG136" i="4"/>
  <c r="CW137" i="4"/>
  <c r="DE137" i="4"/>
  <c r="CX138" i="4"/>
  <c r="DF138" i="4"/>
  <c r="CV139" i="4"/>
  <c r="DD139" i="4"/>
  <c r="DB140" i="4"/>
  <c r="DJ140" i="4"/>
  <c r="CZ142" i="4"/>
  <c r="DH142" i="4"/>
  <c r="CY143" i="4"/>
  <c r="DG143" i="4"/>
  <c r="CW144" i="4"/>
  <c r="DE144" i="4"/>
  <c r="CX145" i="4"/>
  <c r="DF145" i="4"/>
  <c r="DH146" i="4"/>
  <c r="CY148" i="4"/>
  <c r="DG148" i="4"/>
  <c r="CW149" i="4"/>
  <c r="DE149" i="4"/>
  <c r="CX150" i="4"/>
  <c r="DF150" i="4"/>
  <c r="CV151" i="4"/>
  <c r="DD151" i="4"/>
  <c r="CU152" i="4"/>
  <c r="DC152" i="4"/>
  <c r="DK152" i="4"/>
  <c r="DB157" i="4"/>
  <c r="DJ157" i="4"/>
  <c r="CZ158" i="4"/>
  <c r="DH158" i="4"/>
  <c r="CU159" i="4"/>
  <c r="DC159" i="4"/>
  <c r="DK159" i="4"/>
  <c r="DA160" i="4"/>
  <c r="DI160" i="4"/>
  <c r="CU161" i="4"/>
  <c r="DG161" i="4"/>
  <c r="DA163" i="4"/>
  <c r="DI163" i="4"/>
  <c r="CX164" i="4"/>
  <c r="DF164" i="4"/>
  <c r="CV165" i="4"/>
  <c r="DD165" i="4"/>
  <c r="CU166" i="4"/>
  <c r="DC166" i="4"/>
  <c r="DK166" i="4"/>
  <c r="CW167" i="4"/>
  <c r="CU169" i="4"/>
  <c r="DC169" i="4"/>
  <c r="DK169" i="4"/>
  <c r="DA170" i="4"/>
  <c r="DI170" i="4"/>
  <c r="DB171" i="4"/>
  <c r="DJ171" i="4"/>
  <c r="CZ172" i="4"/>
  <c r="DH172" i="4"/>
  <c r="CV175" i="4"/>
  <c r="DD175" i="4"/>
  <c r="DB176" i="4"/>
  <c r="DJ176" i="4"/>
  <c r="CZ177" i="4"/>
  <c r="DH177" i="4"/>
  <c r="CY178" i="4"/>
  <c r="DG178" i="4"/>
  <c r="DA179" i="4"/>
  <c r="CX181" i="4"/>
  <c r="DF181" i="4"/>
  <c r="CV182" i="4"/>
  <c r="DD182" i="4"/>
  <c r="CU183" i="4"/>
  <c r="DC183" i="4"/>
  <c r="DK183" i="4"/>
  <c r="CZ184" i="4"/>
  <c r="DH184" i="4"/>
  <c r="DB185" i="4"/>
  <c r="DK185" i="4"/>
  <c r="DA187" i="4"/>
  <c r="DI187" i="4"/>
  <c r="DB188" i="4"/>
  <c r="DJ188" i="4"/>
  <c r="CV189" i="4"/>
  <c r="DD189" i="4"/>
  <c r="CU190" i="4"/>
  <c r="DC190" i="4"/>
  <c r="DK190" i="4"/>
  <c r="CZ191" i="4"/>
  <c r="DI191" i="4"/>
  <c r="DB193" i="4"/>
  <c r="DJ193" i="4"/>
  <c r="CZ194" i="4"/>
  <c r="DH194" i="4"/>
  <c r="CY195" i="4"/>
  <c r="DG195" i="4"/>
  <c r="CW196" i="4"/>
  <c r="DE196" i="4"/>
  <c r="DB197" i="4"/>
  <c r="CW199" i="4"/>
  <c r="DE199" i="4"/>
  <c r="CX200" i="4"/>
  <c r="DF200" i="4"/>
  <c r="CV201" i="4"/>
  <c r="DD201" i="4"/>
  <c r="CU202" i="4"/>
  <c r="DC202" i="4"/>
  <c r="DK202" i="4"/>
  <c r="CW203" i="4"/>
  <c r="CX205" i="4"/>
  <c r="DF205" i="4"/>
  <c r="CV206" i="4"/>
  <c r="DD206" i="4"/>
  <c r="CU207" i="4"/>
  <c r="DC207" i="4"/>
  <c r="DK207" i="4"/>
  <c r="DA208" i="4"/>
  <c r="DI208" i="4"/>
  <c r="DB209" i="4"/>
  <c r="CX214" i="4"/>
  <c r="DF214" i="4"/>
  <c r="CZ215" i="4"/>
  <c r="DH215" i="4"/>
  <c r="CU216" i="4"/>
  <c r="DC216" i="4"/>
  <c r="DK216" i="4"/>
  <c r="DA217" i="4"/>
  <c r="DI217" i="4"/>
  <c r="CU218" i="4"/>
  <c r="DC218" i="4"/>
  <c r="DK218" i="4"/>
  <c r="CW220" i="4"/>
  <c r="DE220" i="4"/>
  <c r="CX221" i="4"/>
  <c r="DF221" i="4"/>
  <c r="CV222" i="4"/>
  <c r="DD222" i="4"/>
  <c r="CU223" i="4"/>
  <c r="DC223" i="4"/>
  <c r="DK223" i="4"/>
  <c r="CW224" i="4"/>
  <c r="DE224" i="4"/>
  <c r="CX226" i="4"/>
  <c r="DF226" i="4"/>
  <c r="CV227" i="4"/>
  <c r="DD227" i="4"/>
  <c r="CU228" i="4"/>
  <c r="DC228" i="4"/>
  <c r="DK228" i="4"/>
  <c r="CZ229" i="4"/>
  <c r="DH229" i="4"/>
  <c r="DC230" i="4"/>
  <c r="CW232" i="4"/>
  <c r="DE232" i="4"/>
  <c r="CX233" i="4"/>
  <c r="DF233" i="4"/>
  <c r="CV234" i="4"/>
  <c r="DD234" i="4"/>
  <c r="CY235" i="4"/>
  <c r="DG235" i="4"/>
  <c r="CY238" i="4"/>
  <c r="DG238" i="4"/>
  <c r="CV239" i="4"/>
  <c r="DD239" i="4"/>
  <c r="CU240" i="4"/>
  <c r="DC240" i="4"/>
  <c r="DK240" i="4"/>
  <c r="DA241" i="4"/>
  <c r="DI241" i="4"/>
  <c r="DA244" i="4"/>
  <c r="DI244" i="4"/>
  <c r="CX245" i="4"/>
  <c r="DF245" i="4"/>
  <c r="CV246" i="4"/>
  <c r="DD246" i="4"/>
  <c r="CU247" i="4"/>
  <c r="DC247" i="4"/>
  <c r="DK247" i="4"/>
  <c r="CV248" i="4"/>
  <c r="DD248" i="4"/>
  <c r="DA253" i="4"/>
  <c r="DI253" i="4"/>
  <c r="CX254" i="4"/>
  <c r="DF254" i="4"/>
  <c r="CV255" i="4"/>
  <c r="DD255" i="4"/>
  <c r="CU256" i="4"/>
  <c r="DC256" i="4"/>
  <c r="DK256" i="4"/>
  <c r="CW257" i="4"/>
  <c r="DE257" i="4"/>
  <c r="CU259" i="4"/>
  <c r="DC259" i="4"/>
  <c r="DK259" i="4"/>
  <c r="DA260" i="4"/>
  <c r="DI260" i="4"/>
  <c r="DB261" i="4"/>
  <c r="DJ261" i="4"/>
  <c r="DA262" i="4"/>
  <c r="DI262" i="4"/>
  <c r="CX263" i="4"/>
  <c r="DF263" i="4"/>
  <c r="CV265" i="4"/>
  <c r="DD265" i="4"/>
  <c r="CU266" i="4"/>
  <c r="DC266" i="4"/>
  <c r="DK266" i="4"/>
  <c r="CZ267" i="4"/>
  <c r="DH267" i="4"/>
  <c r="CX268" i="4"/>
  <c r="DF268" i="4"/>
  <c r="DD269" i="4"/>
  <c r="CU271" i="4"/>
  <c r="DC271" i="4"/>
  <c r="DK271" i="4"/>
  <c r="DA272" i="4"/>
  <c r="DI272" i="4"/>
  <c r="DB273" i="4"/>
  <c r="DJ273" i="4"/>
  <c r="DA274" i="4"/>
  <c r="DI274" i="4"/>
  <c r="CY275" i="4"/>
  <c r="DG275" i="4"/>
  <c r="CZ277" i="4"/>
  <c r="DH277" i="4"/>
  <c r="CY278" i="4"/>
  <c r="DG278" i="4"/>
  <c r="CO256" i="4"/>
  <c r="CE220" i="4"/>
  <c r="CD201" i="4"/>
  <c r="CT177" i="4"/>
  <c r="CP137" i="4"/>
  <c r="CQ126" i="4"/>
  <c r="CL117" i="4"/>
  <c r="CP111" i="4"/>
  <c r="CT105" i="4"/>
  <c r="CG100" i="4"/>
  <c r="CK94" i="4"/>
  <c r="CO88" i="4"/>
  <c r="CG86" i="4"/>
  <c r="CO81" i="4"/>
  <c r="CF79" i="4"/>
  <c r="CO74" i="4"/>
  <c r="CF70" i="4"/>
  <c r="CQ67" i="4"/>
  <c r="CK61" i="4"/>
  <c r="CM59" i="4"/>
  <c r="CO55" i="4"/>
  <c r="CQ53" i="4"/>
  <c r="CS49" i="4"/>
  <c r="CD48" i="4"/>
  <c r="CF46" i="4"/>
  <c r="CH42" i="4"/>
  <c r="CJ40" i="4"/>
  <c r="CL36" i="4"/>
  <c r="CN34" i="4"/>
  <c r="CP30" i="4"/>
  <c r="CR28" i="4"/>
  <c r="CT24" i="4"/>
  <c r="CE23" i="4"/>
  <c r="CG19" i="4"/>
  <c r="CI17" i="4"/>
  <c r="CK13" i="4"/>
  <c r="CM11" i="4"/>
  <c r="CH238" i="4"/>
  <c r="CI214" i="4"/>
  <c r="CH195" i="4"/>
  <c r="CG172" i="4"/>
  <c r="CH149" i="4"/>
  <c r="CG133" i="4"/>
  <c r="CM125" i="4"/>
  <c r="CM116" i="4"/>
  <c r="CQ110" i="4"/>
  <c r="CD105" i="4"/>
  <c r="CH99" i="4"/>
  <c r="CL93" i="4"/>
  <c r="CE88" i="4"/>
  <c r="CM85" i="4"/>
  <c r="CD81" i="4"/>
  <c r="CM76" i="4"/>
  <c r="CD74" i="4"/>
  <c r="CL69" i="4"/>
  <c r="CI67" i="4"/>
  <c r="CT60" i="4"/>
  <c r="CE59" i="4"/>
  <c r="CG55" i="4"/>
  <c r="CI53" i="4"/>
  <c r="CK49" i="4"/>
  <c r="CM47" i="4"/>
  <c r="CO43" i="4"/>
  <c r="CQ41" i="4"/>
  <c r="CS37" i="4"/>
  <c r="CD36" i="4"/>
  <c r="CF34" i="4"/>
  <c r="CH30" i="4"/>
  <c r="CJ28" i="4"/>
  <c r="CL24" i="4"/>
  <c r="CN22" i="4"/>
  <c r="CP18" i="4"/>
  <c r="CR16" i="4"/>
  <c r="CT12" i="4"/>
  <c r="CE11" i="4"/>
  <c r="DH10" i="4"/>
  <c r="DG11" i="4"/>
  <c r="DE12" i="4"/>
  <c r="DF13" i="4"/>
  <c r="DA16" i="4"/>
  <c r="DB17" i="4"/>
  <c r="CZ18" i="4"/>
  <c r="CY19" i="4"/>
  <c r="DC20" i="4"/>
  <c r="DA22" i="4"/>
  <c r="DB23" i="4"/>
  <c r="CZ24" i="4"/>
  <c r="CY25" i="4"/>
  <c r="CW28" i="4"/>
  <c r="CX29" i="4"/>
  <c r="CV30" i="4"/>
  <c r="CU31" i="4"/>
  <c r="DK31" i="4"/>
  <c r="DE34" i="4"/>
  <c r="DF35" i="4"/>
  <c r="DD36" i="4"/>
  <c r="DC37" i="4"/>
  <c r="CY38" i="4"/>
  <c r="DH40" i="4"/>
  <c r="DG41" i="4"/>
  <c r="DE42" i="4"/>
  <c r="DF43" i="4"/>
  <c r="CX44" i="4"/>
  <c r="CV46" i="4"/>
  <c r="CU47" i="4"/>
  <c r="DK47" i="4"/>
  <c r="DI48" i="4"/>
  <c r="DJ49" i="4"/>
  <c r="DB50" i="4"/>
  <c r="CZ52" i="4"/>
  <c r="CY53" i="4"/>
  <c r="CV54" i="4"/>
  <c r="CU55" i="4"/>
  <c r="DK55" i="4"/>
  <c r="DC56" i="4"/>
  <c r="DI58" i="4"/>
  <c r="DJ59" i="4"/>
  <c r="DH60" i="4"/>
  <c r="DG61" i="4"/>
  <c r="DJ62" i="4"/>
  <c r="DJ67" i="4"/>
  <c r="CW68" i="4"/>
  <c r="CX69" i="4"/>
  <c r="CV70" i="4"/>
  <c r="DF71" i="4"/>
  <c r="DD73" i="4"/>
  <c r="DC74" i="4"/>
  <c r="DA75" i="4"/>
  <c r="DB76" i="4"/>
  <c r="CV77" i="4"/>
  <c r="CU79" i="4"/>
  <c r="DK79" i="4"/>
  <c r="DI80" i="4"/>
  <c r="DJ81" i="4"/>
  <c r="DH82" i="4"/>
  <c r="DG83" i="4"/>
  <c r="DE85" i="4"/>
  <c r="DF86" i="4"/>
  <c r="DD87" i="4"/>
  <c r="DC88" i="4"/>
  <c r="CV89" i="4"/>
  <c r="CU91" i="4"/>
  <c r="DF91" i="4"/>
  <c r="CW92" i="4"/>
  <c r="DI92" i="4"/>
  <c r="DC93" i="4"/>
  <c r="CV94" i="4"/>
  <c r="DH94" i="4"/>
  <c r="CU95" i="4"/>
  <c r="DF95" i="4"/>
  <c r="DD97" i="4"/>
  <c r="DC98" i="4"/>
  <c r="CW99" i="4"/>
  <c r="DH99" i="4"/>
  <c r="DB100" i="4"/>
  <c r="DA101" i="4"/>
  <c r="DB103" i="4"/>
  <c r="DK103" i="4"/>
  <c r="DE104" i="4"/>
  <c r="CY105" i="4"/>
  <c r="DJ105" i="4"/>
  <c r="CW106" i="4"/>
  <c r="DH106" i="4"/>
  <c r="CX107" i="4"/>
  <c r="DG107" i="4"/>
  <c r="DA109" i="4"/>
  <c r="CU110" i="4"/>
  <c r="DF110" i="4"/>
  <c r="DD111" i="4"/>
  <c r="DC112" i="4"/>
  <c r="DA113" i="4"/>
  <c r="CU115" i="4"/>
  <c r="DG115" i="4"/>
  <c r="CZ116" i="4"/>
  <c r="DI116" i="4"/>
  <c r="DF117" i="4"/>
  <c r="CW118" i="4"/>
  <c r="DH118" i="4"/>
  <c r="CX119" i="4"/>
  <c r="DG119" i="4"/>
  <c r="CY124" i="4"/>
  <c r="DK124" i="4"/>
  <c r="DD125" i="4"/>
  <c r="CX126" i="4"/>
  <c r="CL189" i="4"/>
  <c r="CE130" i="4"/>
  <c r="CO112" i="4"/>
  <c r="CF103" i="4"/>
  <c r="CN91" i="4"/>
  <c r="CI82" i="4"/>
  <c r="CH75" i="4"/>
  <c r="CH68" i="4"/>
  <c r="CD60" i="4"/>
  <c r="CH54" i="4"/>
  <c r="CL48" i="4"/>
  <c r="CP42" i="4"/>
  <c r="CT36" i="4"/>
  <c r="CG31" i="4"/>
  <c r="CK25" i="4"/>
  <c r="CO19" i="4"/>
  <c r="CS13" i="4"/>
  <c r="CS10" i="4"/>
  <c r="CZ10" i="4"/>
  <c r="DC11" i="4"/>
  <c r="DI12" i="4"/>
  <c r="DG14" i="4"/>
  <c r="CX17" i="4"/>
  <c r="DD18" i="4"/>
  <c r="DG19" i="4"/>
  <c r="CY20" i="4"/>
  <c r="DE22" i="4"/>
  <c r="DJ23" i="4"/>
  <c r="CU25" i="4"/>
  <c r="DA28" i="4"/>
  <c r="DF29" i="4"/>
  <c r="DH30" i="4"/>
  <c r="DF32" i="4"/>
  <c r="CX35" i="4"/>
  <c r="CZ36" i="4"/>
  <c r="DG37" i="4"/>
  <c r="CZ40" i="4"/>
  <c r="DC41" i="4"/>
  <c r="DI42" i="4"/>
  <c r="DJ44" i="4"/>
  <c r="CY47" i="4"/>
  <c r="DA48" i="4"/>
  <c r="DF49" i="4"/>
  <c r="DF50" i="4"/>
  <c r="DH52" i="4"/>
  <c r="DK53" i="4"/>
  <c r="CY55" i="4"/>
  <c r="DE58" i="4"/>
  <c r="CV60" i="4"/>
  <c r="CY61" i="4"/>
  <c r="CX67" i="4"/>
  <c r="DI68" i="4"/>
  <c r="CZ70" i="4"/>
  <c r="CX71" i="4"/>
  <c r="CZ73" i="4"/>
  <c r="DG74" i="4"/>
  <c r="DI75" i="4"/>
  <c r="CY79" i="4"/>
  <c r="DA80" i="4"/>
  <c r="DF81" i="4"/>
  <c r="CY83" i="4"/>
  <c r="DA85" i="4"/>
  <c r="DJ86" i="4"/>
  <c r="CU88" i="4"/>
  <c r="CX91" i="4"/>
  <c r="DK91" i="4"/>
  <c r="DE92" i="4"/>
  <c r="DF93" i="4"/>
  <c r="DA94" i="4"/>
  <c r="DJ95" i="4"/>
  <c r="CZ97" i="4"/>
  <c r="DG98" i="4"/>
  <c r="DA99" i="4"/>
  <c r="CY100" i="4"/>
  <c r="DH101" i="4"/>
  <c r="CU103" i="4"/>
  <c r="DJ103" i="4"/>
  <c r="DH104" i="4"/>
  <c r="DF105" i="4"/>
  <c r="CV106" i="4"/>
  <c r="DF107" i="4"/>
  <c r="DD109" i="4"/>
  <c r="DB110" i="4"/>
  <c r="DH111" i="4"/>
  <c r="CY112" i="4"/>
  <c r="DK112" i="4"/>
  <c r="DD113" i="4"/>
  <c r="DB115" i="4"/>
  <c r="CW116" i="4"/>
  <c r="CX117" i="4"/>
  <c r="DJ117" i="4"/>
  <c r="DE118" i="4"/>
  <c r="CY119" i="4"/>
  <c r="CU124" i="4"/>
  <c r="DG124" i="4"/>
  <c r="DE125" i="4"/>
  <c r="DC126" i="4"/>
  <c r="CW127" i="4"/>
  <c r="DI127" i="4"/>
  <c r="CY128" i="4"/>
  <c r="DJ128" i="4"/>
  <c r="DD130" i="4"/>
  <c r="CX131" i="4"/>
  <c r="DG131" i="4"/>
  <c r="DA132" i="4"/>
  <c r="CU133" i="4"/>
  <c r="DF133" i="4"/>
  <c r="CU136" i="4"/>
  <c r="DF136" i="4"/>
  <c r="DD137" i="4"/>
  <c r="DC138" i="4"/>
  <c r="CW139" i="4"/>
  <c r="DH139" i="4"/>
  <c r="CY140" i="4"/>
  <c r="DK140" i="4"/>
  <c r="DD142" i="4"/>
  <c r="CX143" i="4"/>
  <c r="DJ143" i="4"/>
  <c r="DA144" i="4"/>
  <c r="CU145" i="4"/>
  <c r="DG145" i="4"/>
  <c r="CZ146" i="4"/>
  <c r="DB148" i="4"/>
  <c r="DK148" i="4"/>
  <c r="DD149" i="4"/>
  <c r="CY150" i="4"/>
  <c r="DJ150" i="4"/>
  <c r="DA151" i="4"/>
  <c r="CY152" i="4"/>
  <c r="DJ152" i="4"/>
  <c r="DC157" i="4"/>
  <c r="CV158" i="4"/>
  <c r="DE158" i="4"/>
  <c r="CY159" i="4"/>
  <c r="DJ159" i="4"/>
  <c r="DD160" i="4"/>
  <c r="DC161" i="4"/>
  <c r="CV163" i="4"/>
  <c r="DE163" i="4"/>
  <c r="CU164" i="4"/>
  <c r="DG164" i="4"/>
  <c r="CZ165" i="4"/>
  <c r="DI165" i="4"/>
  <c r="DF166" i="4"/>
  <c r="DI167" i="4"/>
  <c r="DF169" i="4"/>
  <c r="CW170" i="4"/>
  <c r="DH170" i="4"/>
  <c r="DC171" i="4"/>
  <c r="CV172" i="4"/>
  <c r="DE172" i="4"/>
  <c r="CW175" i="4"/>
  <c r="DH175" i="4"/>
  <c r="CX176" i="4"/>
  <c r="DG176" i="4"/>
  <c r="DA177" i="4"/>
  <c r="CU178" i="4"/>
  <c r="DF178" i="4"/>
  <c r="DI179" i="4"/>
  <c r="DC181" i="4"/>
  <c r="CW182" i="4"/>
  <c r="DH182" i="4"/>
  <c r="DB183" i="4"/>
  <c r="CV184" i="4"/>
  <c r="DE184" i="4"/>
  <c r="DG185" i="4"/>
  <c r="CZ187" i="4"/>
  <c r="CU188" i="4"/>
  <c r="DF188" i="4"/>
  <c r="DE189" i="4"/>
  <c r="CY190" i="4"/>
  <c r="DJ190" i="4"/>
  <c r="DA191" i="4"/>
  <c r="DC193" i="4"/>
  <c r="CV194" i="4"/>
  <c r="DE194" i="4"/>
  <c r="DB195" i="4"/>
  <c r="DK195" i="4"/>
  <c r="CZ196" i="4"/>
  <c r="DI196" i="4"/>
  <c r="CY197" i="4"/>
  <c r="DD199" i="4"/>
  <c r="DC200" i="4"/>
  <c r="CW201" i="4"/>
  <c r="DH201" i="4"/>
  <c r="DB202" i="4"/>
  <c r="DB205" i="4"/>
  <c r="DK205" i="4"/>
  <c r="DE206" i="4"/>
  <c r="CY207" i="4"/>
  <c r="DJ207" i="4"/>
  <c r="CW208" i="4"/>
  <c r="DH208" i="4"/>
  <c r="DK209" i="4"/>
  <c r="DC214" i="4"/>
  <c r="DD215" i="4"/>
  <c r="DF216" i="4"/>
  <c r="CW217" i="4"/>
  <c r="DH217" i="4"/>
  <c r="CX218" i="4"/>
  <c r="DG218" i="4"/>
  <c r="CV220" i="4"/>
  <c r="DH220" i="4"/>
  <c r="DB221" i="4"/>
  <c r="DK221" i="4"/>
  <c r="DE222" i="4"/>
  <c r="CY223" i="4"/>
  <c r="DJ223" i="4"/>
  <c r="CZ224" i="4"/>
  <c r="DI224" i="4"/>
  <c r="DC226" i="4"/>
  <c r="CW227" i="4"/>
  <c r="DH227" i="4"/>
  <c r="DB228" i="4"/>
  <c r="CV229" i="4"/>
  <c r="DE229" i="4"/>
  <c r="DF230" i="4"/>
  <c r="DA232" i="4"/>
  <c r="CU233" i="4"/>
  <c r="DG233" i="4"/>
  <c r="CZ234" i="4"/>
  <c r="DI234" i="4"/>
  <c r="DB235" i="4"/>
  <c r="DK235" i="4"/>
  <c r="CU238" i="4"/>
  <c r="DF238" i="4"/>
  <c r="CW239" i="4"/>
  <c r="DH239" i="4"/>
  <c r="DB240" i="4"/>
  <c r="CV241" i="4"/>
  <c r="DE241" i="4"/>
  <c r="CZ244" i="4"/>
  <c r="DB245" i="4"/>
  <c r="DK245" i="4"/>
  <c r="DE246" i="4"/>
  <c r="CY247" i="4"/>
  <c r="DJ247" i="4"/>
  <c r="CW248" i="4"/>
  <c r="DH248" i="4"/>
  <c r="CZ253" i="4"/>
  <c r="DB254" i="4"/>
  <c r="DK254" i="4"/>
  <c r="DE255" i="4"/>
  <c r="CY256" i="4"/>
  <c r="DJ256" i="4"/>
  <c r="CZ257" i="4"/>
  <c r="DI257" i="4"/>
  <c r="DB259" i="4"/>
  <c r="CV260" i="4"/>
  <c r="DE260" i="4"/>
  <c r="CY261" i="4"/>
  <c r="DK261" i="4"/>
  <c r="CZ262" i="4"/>
  <c r="DB263" i="4"/>
  <c r="DK263" i="4"/>
  <c r="DE265" i="4"/>
  <c r="CY266" i="4"/>
  <c r="DJ266" i="4"/>
  <c r="DD267" i="4"/>
  <c r="CU268" i="4"/>
  <c r="DG268" i="4"/>
  <c r="CV269" i="4"/>
  <c r="CX271" i="4"/>
  <c r="DG271" i="4"/>
  <c r="CZ272" i="4"/>
  <c r="CU273" i="4"/>
  <c r="DF273" i="4"/>
  <c r="CV274" i="4"/>
  <c r="DE274" i="4"/>
  <c r="CX275" i="4"/>
  <c r="DJ275" i="4"/>
  <c r="DD277" i="4"/>
  <c r="CX278" i="4"/>
  <c r="DJ278" i="4"/>
  <c r="CZ279" i="4"/>
  <c r="DH279" i="4"/>
  <c r="CY280" i="4"/>
  <c r="DG280" i="4"/>
  <c r="CZ281" i="4"/>
  <c r="DH281" i="4"/>
  <c r="CU283" i="4"/>
  <c r="DC283" i="4"/>
  <c r="DK283" i="4"/>
  <c r="DA284" i="4"/>
  <c r="DI284" i="4"/>
  <c r="DB285" i="4"/>
  <c r="DJ285" i="4"/>
  <c r="CV286" i="4"/>
  <c r="DD286" i="4"/>
  <c r="DB287" i="4"/>
  <c r="DJ287" i="4"/>
  <c r="CZ289" i="4"/>
  <c r="DH289" i="4"/>
  <c r="CY290" i="4"/>
  <c r="DG290" i="4"/>
  <c r="DA291" i="4"/>
  <c r="DI291" i="4"/>
  <c r="CX292" i="4"/>
  <c r="DF292" i="4"/>
  <c r="DA293" i="4"/>
  <c r="DB295" i="4"/>
  <c r="DJ295" i="4"/>
  <c r="CZ296" i="4"/>
  <c r="DH296" i="4"/>
  <c r="CY297" i="4"/>
  <c r="DG297" i="4"/>
  <c r="CV298" i="4"/>
  <c r="DD298" i="4"/>
  <c r="CY299" i="4"/>
  <c r="DG299" i="4"/>
  <c r="CY304" i="4"/>
  <c r="DG304" i="4"/>
  <c r="CW305" i="4"/>
  <c r="DE305" i="4"/>
  <c r="CX306" i="4"/>
  <c r="DF306" i="4"/>
  <c r="DA307" i="4"/>
  <c r="DI307" i="4"/>
  <c r="CU308" i="4"/>
  <c r="DK308" i="4"/>
  <c r="DA310" i="4"/>
  <c r="DI310" i="4"/>
  <c r="DB311" i="4"/>
  <c r="DJ311" i="4"/>
  <c r="CZ312" i="4"/>
  <c r="DH312" i="4"/>
  <c r="CY313" i="4"/>
  <c r="DG313" i="4"/>
  <c r="CW314" i="4"/>
  <c r="DE314" i="4"/>
  <c r="CX316" i="4"/>
  <c r="DF316" i="4"/>
  <c r="CV317" i="4"/>
  <c r="DD317" i="4"/>
  <c r="DB318" i="4"/>
  <c r="DJ318" i="4"/>
  <c r="CZ319" i="4"/>
  <c r="DH319" i="4"/>
  <c r="CX320" i="4"/>
  <c r="DF320" i="4"/>
  <c r="CZ322" i="4"/>
  <c r="DH322" i="4"/>
  <c r="CX323" i="4"/>
  <c r="DF323" i="4"/>
  <c r="CV324" i="4"/>
  <c r="DD324" i="4"/>
  <c r="CU325" i="4"/>
  <c r="DC325" i="4"/>
  <c r="DK325" i="4"/>
  <c r="CW326" i="4"/>
  <c r="DE326" i="4"/>
  <c r="CZ236" i="4"/>
  <c r="DC242" i="4"/>
  <c r="DJ242" i="4"/>
  <c r="CW236" i="4"/>
  <c r="CZ293" i="4"/>
  <c r="DB230" i="4"/>
  <c r="CX197" i="4"/>
  <c r="DC173" i="4"/>
  <c r="CX10" i="4"/>
  <c r="CV11" i="4"/>
  <c r="CX12" i="4"/>
  <c r="CV13" i="4"/>
  <c r="CV14" i="4"/>
  <c r="CX16" i="4"/>
  <c r="CV17" i="4"/>
  <c r="CX18" i="4"/>
  <c r="CV19" i="4"/>
  <c r="CV20" i="4"/>
  <c r="CX22" i="4"/>
  <c r="CV23" i="4"/>
  <c r="CX24" i="4"/>
  <c r="CV25" i="4"/>
  <c r="CV26" i="4"/>
  <c r="CX28" i="4"/>
  <c r="CV29" i="4"/>
  <c r="CX30" i="4"/>
  <c r="CV31" i="4"/>
  <c r="CV32" i="4"/>
  <c r="CX34" i="4"/>
  <c r="CV35" i="4"/>
  <c r="CX36" i="4"/>
  <c r="CV37" i="4"/>
  <c r="CV38" i="4"/>
  <c r="CX40" i="4"/>
  <c r="CV41" i="4"/>
  <c r="CX42" i="4"/>
  <c r="CV43" i="4"/>
  <c r="CV44" i="4"/>
  <c r="CX46" i="4"/>
  <c r="CV47" i="4"/>
  <c r="CX48" i="4"/>
  <c r="CV49" i="4"/>
  <c r="CV50" i="4"/>
  <c r="CX52" i="4"/>
  <c r="CV53" i="4"/>
  <c r="CX54" i="4"/>
  <c r="CV55" i="4"/>
  <c r="CV56" i="4"/>
  <c r="CX58" i="4"/>
  <c r="CV59" i="4"/>
  <c r="CX60" i="4"/>
  <c r="CV61" i="4"/>
  <c r="CV62" i="4"/>
  <c r="CV67" i="4"/>
  <c r="CX68" i="4"/>
  <c r="CV69" i="4"/>
  <c r="CX70" i="4"/>
  <c r="CV71" i="4"/>
  <c r="CX73" i="4"/>
  <c r="CV74" i="4"/>
  <c r="CX75" i="4"/>
  <c r="CV76" i="4"/>
  <c r="CX77" i="4"/>
  <c r="CV79" i="4"/>
  <c r="CX80" i="4"/>
  <c r="CV81" i="4"/>
  <c r="CX82" i="4"/>
  <c r="CV83" i="4"/>
  <c r="CX85" i="4"/>
  <c r="CV86" i="4"/>
  <c r="CX87" i="4"/>
  <c r="CV88" i="4"/>
  <c r="CX89" i="4"/>
  <c r="CV91" i="4"/>
  <c r="CX92" i="4"/>
  <c r="CV93" i="4"/>
  <c r="CX94" i="4"/>
  <c r="CV95" i="4"/>
  <c r="CX97" i="4"/>
  <c r="CV98" i="4"/>
  <c r="CX99" i="4"/>
  <c r="CV100" i="4"/>
  <c r="CX101" i="4"/>
  <c r="CV103" i="4"/>
  <c r="CX104" i="4"/>
  <c r="CV105" i="4"/>
  <c r="CX106" i="4"/>
  <c r="CV107" i="4"/>
  <c r="CX109" i="4"/>
  <c r="CV110" i="4"/>
  <c r="CX111" i="4"/>
  <c r="CV112" i="4"/>
  <c r="CX113" i="4"/>
  <c r="CV115" i="4"/>
  <c r="CX116" i="4"/>
  <c r="CV117" i="4"/>
  <c r="CX118" i="4"/>
  <c r="CV119" i="4"/>
  <c r="CV124" i="4"/>
  <c r="CX125" i="4"/>
  <c r="CV126" i="4"/>
  <c r="CX127" i="4"/>
  <c r="CV128" i="4"/>
  <c r="CX130" i="4"/>
  <c r="CV131" i="4"/>
  <c r="CX132" i="4"/>
  <c r="CV133" i="4"/>
  <c r="CX134" i="4"/>
  <c r="CV136" i="4"/>
  <c r="CX137" i="4"/>
  <c r="CV138" i="4"/>
  <c r="CX139" i="4"/>
  <c r="CV140" i="4"/>
  <c r="CX142" i="4"/>
  <c r="CV143" i="4"/>
  <c r="CX144" i="4"/>
  <c r="CV145" i="4"/>
  <c r="CX146" i="4"/>
  <c r="CV148" i="4"/>
  <c r="CX149" i="4"/>
  <c r="CV150" i="4"/>
  <c r="CX151" i="4"/>
  <c r="CV152" i="4"/>
  <c r="CV157" i="4"/>
  <c r="CX158" i="4"/>
  <c r="CV159" i="4"/>
  <c r="CX160" i="4"/>
  <c r="CV161" i="4"/>
  <c r="CX163" i="4"/>
  <c r="CV164" i="4"/>
  <c r="CX165" i="4"/>
  <c r="CV166" i="4"/>
  <c r="CX167" i="4"/>
  <c r="CV169" i="4"/>
  <c r="CX170" i="4"/>
  <c r="CV171" i="4"/>
  <c r="CX172" i="4"/>
  <c r="CV173" i="4"/>
  <c r="CX175" i="4"/>
  <c r="CV176" i="4"/>
  <c r="CX177" i="4"/>
  <c r="CV178" i="4"/>
  <c r="CX179" i="4"/>
  <c r="CV181" i="4"/>
  <c r="CX182" i="4"/>
  <c r="CV183" i="4"/>
  <c r="CX184" i="4"/>
  <c r="CV185" i="4"/>
  <c r="CX187" i="4"/>
  <c r="CV188" i="4"/>
  <c r="CX189" i="4"/>
  <c r="CV190" i="4"/>
  <c r="CX191" i="4"/>
  <c r="CV193" i="4"/>
  <c r="CX194" i="4"/>
  <c r="CV195" i="4"/>
  <c r="CX196" i="4"/>
  <c r="CV197" i="4"/>
  <c r="CX199" i="4"/>
  <c r="CV200" i="4"/>
  <c r="CX201" i="4"/>
  <c r="CV202" i="4"/>
  <c r="CX203" i="4"/>
  <c r="CV205" i="4"/>
  <c r="CX206" i="4"/>
  <c r="CV207" i="4"/>
  <c r="CX208" i="4"/>
  <c r="CV209" i="4"/>
  <c r="CV214" i="4"/>
  <c r="CX215" i="4"/>
  <c r="CV216" i="4"/>
  <c r="CX217" i="4"/>
  <c r="CV218" i="4"/>
  <c r="CX220" i="4"/>
  <c r="CV221" i="4"/>
  <c r="CX222" i="4"/>
  <c r="CV223" i="4"/>
  <c r="CX224" i="4"/>
  <c r="CV226" i="4"/>
  <c r="CX227" i="4"/>
  <c r="CV228" i="4"/>
  <c r="CX229" i="4"/>
  <c r="CV230" i="4"/>
  <c r="CX232" i="4"/>
  <c r="CV233" i="4"/>
  <c r="CX234" i="4"/>
  <c r="CV235" i="4"/>
  <c r="CX236" i="4"/>
  <c r="CV238" i="4"/>
  <c r="CX239" i="4"/>
  <c r="CV240" i="4"/>
  <c r="CX241" i="4"/>
  <c r="CV242" i="4"/>
  <c r="DB244" i="4"/>
  <c r="CZ245" i="4"/>
  <c r="DB246" i="4"/>
  <c r="CZ247" i="4"/>
  <c r="DB248" i="4"/>
  <c r="DB253" i="4"/>
  <c r="CZ254" i="4"/>
  <c r="DB255" i="4"/>
  <c r="CZ256" i="4"/>
  <c r="DB257" i="4"/>
  <c r="CZ259" i="4"/>
  <c r="DB260" i="4"/>
  <c r="CZ261" i="4"/>
  <c r="DB262" i="4"/>
  <c r="CZ263" i="4"/>
  <c r="DB265" i="4"/>
  <c r="CZ266" i="4"/>
  <c r="DB267" i="4"/>
  <c r="CZ268" i="4"/>
  <c r="DB269" i="4"/>
  <c r="CZ271" i="4"/>
  <c r="DB272" i="4"/>
  <c r="CZ273" i="4"/>
  <c r="DB274" i="4"/>
  <c r="CZ275" i="4"/>
  <c r="DB277" i="4"/>
  <c r="CZ278" i="4"/>
  <c r="DB279" i="4"/>
  <c r="CZ280" i="4"/>
  <c r="DB281" i="4"/>
  <c r="CZ283" i="4"/>
  <c r="DB284" i="4"/>
  <c r="CZ285" i="4"/>
  <c r="DB286" i="4"/>
  <c r="CZ287" i="4"/>
  <c r="DB289" i="4"/>
  <c r="CZ290" i="4"/>
  <c r="DB291" i="4"/>
  <c r="CZ292" i="4"/>
  <c r="DB293" i="4"/>
  <c r="CZ295" i="4"/>
  <c r="DB296" i="4"/>
  <c r="CZ297" i="4"/>
  <c r="DB298" i="4"/>
  <c r="CZ299" i="4"/>
  <c r="CZ304" i="4"/>
  <c r="DB305" i="4"/>
  <c r="CZ306" i="4"/>
  <c r="DB307" i="4"/>
  <c r="CZ308" i="4"/>
  <c r="DB310" i="4"/>
  <c r="CZ311" i="4"/>
  <c r="DB312" i="4"/>
  <c r="CZ313" i="4"/>
  <c r="DB314" i="4"/>
  <c r="CZ316" i="4"/>
  <c r="DB317" i="4"/>
  <c r="CZ318" i="4"/>
  <c r="DB319" i="4"/>
  <c r="CZ320" i="4"/>
  <c r="DB322" i="4"/>
  <c r="CZ323" i="4"/>
  <c r="DB324" i="4"/>
  <c r="CZ325" i="4"/>
  <c r="DB326" i="4"/>
  <c r="CY10" i="4"/>
  <c r="CW11" i="4"/>
  <c r="CU12" i="4"/>
  <c r="DK12" i="4"/>
  <c r="DI13" i="4"/>
  <c r="DI14" i="4"/>
  <c r="DG16" i="4"/>
  <c r="DE17" i="4"/>
  <c r="DC18" i="4"/>
  <c r="DA19" i="4"/>
  <c r="DA20" i="4"/>
  <c r="CY22" i="4"/>
  <c r="CW23" i="4"/>
  <c r="CU24" i="4"/>
  <c r="DK24" i="4"/>
  <c r="DI25" i="4"/>
  <c r="DI26" i="4"/>
  <c r="DG28" i="4"/>
  <c r="DE29" i="4"/>
  <c r="DC30" i="4"/>
  <c r="DA31" i="4"/>
  <c r="DA32" i="4"/>
  <c r="CY34" i="4"/>
  <c r="CW35" i="4"/>
  <c r="CU36" i="4"/>
  <c r="DK36" i="4"/>
  <c r="DI37" i="4"/>
  <c r="DI38" i="4"/>
  <c r="DG40" i="4"/>
  <c r="DE41" i="4"/>
  <c r="DC42" i="4"/>
  <c r="DA43" i="4"/>
  <c r="CD229" i="4"/>
  <c r="CP183" i="4"/>
  <c r="CP144" i="4"/>
  <c r="CJ124" i="4"/>
  <c r="CR109" i="4"/>
  <c r="CI98" i="4"/>
  <c r="CK87" i="4"/>
  <c r="CK80" i="4"/>
  <c r="CJ73" i="4"/>
  <c r="CN58" i="4"/>
  <c r="CR52" i="4"/>
  <c r="CE47" i="4"/>
  <c r="CI41" i="4"/>
  <c r="CM35" i="4"/>
  <c r="CQ29" i="4"/>
  <c r="CD24" i="4"/>
  <c r="CH18" i="4"/>
  <c r="CL12" i="4"/>
  <c r="DD10" i="4"/>
  <c r="DK11" i="4"/>
  <c r="CX13" i="4"/>
  <c r="CW16" i="4"/>
  <c r="DF17" i="4"/>
  <c r="DH18" i="4"/>
  <c r="DK19" i="4"/>
  <c r="DG20" i="4"/>
  <c r="DI22" i="4"/>
  <c r="CV24" i="4"/>
  <c r="DC25" i="4"/>
  <c r="DE28" i="4"/>
  <c r="DJ29" i="4"/>
  <c r="CY31" i="4"/>
  <c r="CW34" i="4"/>
  <c r="DB35" i="4"/>
  <c r="DH36" i="4"/>
  <c r="DK37" i="4"/>
  <c r="DD40" i="4"/>
  <c r="DK41" i="4"/>
  <c r="CX43" i="4"/>
  <c r="CZ46" i="4"/>
  <c r="DC47" i="4"/>
  <c r="DE48" i="4"/>
  <c r="DJ50" i="4"/>
  <c r="CU53" i="4"/>
  <c r="CZ54" i="4"/>
  <c r="DC55" i="4"/>
  <c r="CX59" i="4"/>
  <c r="CZ60" i="4"/>
  <c r="DC61" i="4"/>
  <c r="DB67" i="4"/>
  <c r="DB69" i="4"/>
  <c r="DD70" i="4"/>
  <c r="DB71" i="4"/>
  <c r="DH73" i="4"/>
  <c r="DK74" i="4"/>
  <c r="CX76" i="4"/>
  <c r="CZ77" i="4"/>
  <c r="DC79" i="4"/>
  <c r="DE80" i="4"/>
  <c r="CV82" i="4"/>
  <c r="DC83" i="4"/>
  <c r="DI85" i="4"/>
  <c r="CV87" i="4"/>
  <c r="CY88" i="4"/>
  <c r="CZ89" i="4"/>
  <c r="CY91" i="4"/>
  <c r="CV92" i="4"/>
  <c r="CU93" i="4"/>
  <c r="DJ93" i="4"/>
  <c r="DD94" i="4"/>
  <c r="CX95" i="4"/>
  <c r="DK95" i="4"/>
  <c r="DA97" i="4"/>
  <c r="CU98" i="4"/>
  <c r="DJ98" i="4"/>
  <c r="DE99" i="4"/>
  <c r="DF100" i="4"/>
  <c r="CV101" i="4"/>
  <c r="DI101" i="4"/>
  <c r="CY103" i="4"/>
  <c r="CW104" i="4"/>
  <c r="DI104" i="4"/>
  <c r="DG105" i="4"/>
  <c r="CZ106" i="4"/>
  <c r="CU107" i="4"/>
  <c r="DK107" i="4"/>
  <c r="DE109" i="4"/>
  <c r="DC110" i="4"/>
  <c r="CV111" i="4"/>
  <c r="DI111" i="4"/>
  <c r="DB112" i="4"/>
  <c r="DH113" i="4"/>
  <c r="DC115" i="4"/>
  <c r="DA116" i="4"/>
  <c r="CY117" i="4"/>
  <c r="CV118" i="4"/>
  <c r="DB119" i="4"/>
  <c r="CR247" i="4"/>
  <c r="CK166" i="4"/>
  <c r="CG142" i="4"/>
  <c r="CK118" i="4"/>
  <c r="CS106" i="4"/>
  <c r="CJ97" i="4"/>
  <c r="CQ86" i="4"/>
  <c r="CQ79" i="4"/>
  <c r="CQ70" i="4"/>
  <c r="CS61" i="4"/>
  <c r="CF58" i="4"/>
  <c r="CJ52" i="4"/>
  <c r="CN46" i="4"/>
  <c r="CR40" i="4"/>
  <c r="CE35" i="4"/>
  <c r="CI29" i="4"/>
  <c r="CM23" i="4"/>
  <c r="CQ17" i="4"/>
  <c r="CD12" i="4"/>
  <c r="CU11" i="4"/>
  <c r="CW12" i="4"/>
  <c r="CI131" i="4"/>
  <c r="CS82" i="4"/>
  <c r="CL60" i="4"/>
  <c r="CK37" i="4"/>
  <c r="CJ16" i="4"/>
  <c r="CV10" i="4"/>
  <c r="DJ13" i="4"/>
  <c r="CV18" i="4"/>
  <c r="CU20" i="4"/>
  <c r="DF23" i="4"/>
  <c r="DK25" i="4"/>
  <c r="DG26" i="4"/>
  <c r="DD30" i="4"/>
  <c r="DI34" i="4"/>
  <c r="CY37" i="4"/>
  <c r="CW42" i="4"/>
  <c r="DH46" i="4"/>
  <c r="DB49" i="4"/>
  <c r="CV52" i="4"/>
  <c r="DD54" i="4"/>
  <c r="DB59" i="4"/>
  <c r="DK61" i="4"/>
  <c r="DJ69" i="4"/>
  <c r="CV73" i="4"/>
  <c r="DE75" i="4"/>
  <c r="DH77" i="4"/>
  <c r="DB81" i="4"/>
  <c r="CX86" i="4"/>
  <c r="DG88" i="4"/>
  <c r="DC91" i="4"/>
  <c r="CX93" i="4"/>
  <c r="DI94" i="4"/>
  <c r="DC95" i="4"/>
  <c r="DI97" i="4"/>
  <c r="DK98" i="4"/>
  <c r="DG100" i="4"/>
  <c r="DA104" i="4"/>
  <c r="CW109" i="4"/>
  <c r="DK110" i="4"/>
  <c r="CV113" i="4"/>
  <c r="DJ115" i="4"/>
  <c r="DB117" i="4"/>
  <c r="CX124" i="4"/>
  <c r="CW125" i="4"/>
  <c r="DB126" i="4"/>
  <c r="DD127" i="4"/>
  <c r="CX128" i="4"/>
  <c r="CV130" i="4"/>
  <c r="DH130" i="4"/>
  <c r="DF131" i="4"/>
  <c r="DD132" i="4"/>
  <c r="DB133" i="4"/>
  <c r="DE134" i="4"/>
  <c r="DJ136" i="4"/>
  <c r="CZ137" i="4"/>
  <c r="DG138" i="4"/>
  <c r="DA139" i="4"/>
  <c r="CX140" i="4"/>
  <c r="CV142" i="4"/>
  <c r="DI142" i="4"/>
  <c r="DF143" i="4"/>
  <c r="DD144" i="4"/>
  <c r="DB145" i="4"/>
  <c r="CW146" i="4"/>
  <c r="DC148" i="4"/>
  <c r="CZ149" i="4"/>
  <c r="CU150" i="4"/>
  <c r="DK150" i="4"/>
  <c r="DH151" i="4"/>
  <c r="CX152" i="4"/>
  <c r="CU157" i="4"/>
  <c r="DG157" i="4"/>
  <c r="DD158" i="4"/>
  <c r="DB159" i="4"/>
  <c r="CW160" i="4"/>
  <c r="DJ161" i="4"/>
  <c r="CZ163" i="4"/>
  <c r="DJ164" i="4"/>
  <c r="DE165" i="4"/>
  <c r="DB166" i="4"/>
  <c r="DB169" i="4"/>
  <c r="CZ170" i="4"/>
  <c r="CX171" i="4"/>
  <c r="DK171" i="4"/>
  <c r="DI172" i="4"/>
  <c r="DA175" i="4"/>
  <c r="CU176" i="4"/>
  <c r="DK176" i="4"/>
  <c r="DE177" i="4"/>
  <c r="DC178" i="4"/>
  <c r="CU181" i="4"/>
  <c r="DJ181" i="4"/>
  <c r="DE182" i="4"/>
  <c r="DF183" i="4"/>
  <c r="DA184" i="4"/>
  <c r="DC185" i="4"/>
  <c r="DD187" i="4"/>
  <c r="CY188" i="4"/>
  <c r="DH189" i="4"/>
  <c r="DF190" i="4"/>
  <c r="CW191" i="4"/>
  <c r="CU193" i="4"/>
  <c r="DG193" i="4"/>
  <c r="DD194" i="4"/>
  <c r="DC195" i="4"/>
  <c r="DH196" i="4"/>
  <c r="DG197" i="4"/>
  <c r="CZ199" i="4"/>
  <c r="DG200" i="4"/>
  <c r="DA201" i="4"/>
  <c r="CY202" i="4"/>
  <c r="CV203" i="4"/>
  <c r="DG205" i="4"/>
  <c r="DA206" i="4"/>
  <c r="DB207" i="4"/>
  <c r="DE208" i="4"/>
  <c r="CU214" i="4"/>
  <c r="DJ214" i="4"/>
  <c r="CW215" i="4"/>
  <c r="DG216" i="4"/>
  <c r="DD217" i="4"/>
  <c r="DJ218" i="4"/>
  <c r="DA220" i="4"/>
  <c r="CY221" i="4"/>
  <c r="CW222" i="4"/>
  <c r="DI222" i="4"/>
  <c r="DG223" i="4"/>
  <c r="DA224" i="4"/>
  <c r="CY226" i="4"/>
  <c r="DK226" i="4"/>
  <c r="DI227" i="4"/>
  <c r="DG228" i="4"/>
  <c r="DD229" i="4"/>
  <c r="DK230" i="4"/>
  <c r="DH232" i="4"/>
  <c r="DC233" i="4"/>
  <c r="DA234" i="4"/>
  <c r="CU235" i="4"/>
  <c r="DJ235" i="4"/>
  <c r="CX238" i="4"/>
  <c r="DK238" i="4"/>
  <c r="DE239" i="4"/>
  <c r="DF240" i="4"/>
  <c r="CZ241" i="4"/>
  <c r="DD244" i="4"/>
  <c r="DG245" i="4"/>
  <c r="DA246" i="4"/>
  <c r="DB247" i="4"/>
  <c r="DE248" i="4"/>
  <c r="DD253" i="4"/>
  <c r="DG254" i="4"/>
  <c r="DA255" i="4"/>
  <c r="DB256" i="4"/>
  <c r="DH257" i="4"/>
  <c r="DG259" i="4"/>
  <c r="DD260" i="4"/>
  <c r="DC261" i="4"/>
  <c r="CW262" i="4"/>
  <c r="DG263" i="4"/>
  <c r="DA265" i="4"/>
  <c r="DB266" i="4"/>
  <c r="CW267" i="4"/>
  <c r="DJ268" i="4"/>
  <c r="DI269" i="4"/>
  <c r="DF271" i="4"/>
  <c r="DD272" i="4"/>
  <c r="CY273" i="4"/>
  <c r="DH274" i="4"/>
  <c r="DC275" i="4"/>
  <c r="DA277" i="4"/>
  <c r="DB278" i="4"/>
  <c r="CV279" i="4"/>
  <c r="DE279" i="4"/>
  <c r="DB280" i="4"/>
  <c r="DK280" i="4"/>
  <c r="CV281" i="4"/>
  <c r="DE281" i="4"/>
  <c r="CY283" i="4"/>
  <c r="CQ206" i="4"/>
  <c r="CN115" i="4"/>
  <c r="CS75" i="4"/>
  <c r="CP54" i="4"/>
  <c r="CO31" i="4"/>
  <c r="CK10" i="4"/>
  <c r="CY11" i="4"/>
  <c r="DE16" i="4"/>
  <c r="CU19" i="4"/>
  <c r="DK20" i="4"/>
  <c r="DD24" i="4"/>
  <c r="DI28" i="4"/>
  <c r="DC31" i="4"/>
  <c r="DJ35" i="4"/>
  <c r="CV40" i="4"/>
  <c r="DA42" i="4"/>
  <c r="DB44" i="4"/>
  <c r="DG47" i="4"/>
  <c r="DD52" i="4"/>
  <c r="DH54" i="4"/>
  <c r="DF59" i="4"/>
  <c r="DF67" i="4"/>
  <c r="DA68" i="4"/>
  <c r="DH70" i="4"/>
  <c r="CU74" i="4"/>
  <c r="DF76" i="4"/>
  <c r="DG79" i="4"/>
  <c r="CZ82" i="4"/>
  <c r="CU83" i="4"/>
  <c r="DB86" i="4"/>
  <c r="DK88" i="4"/>
  <c r="DG91" i="4"/>
  <c r="DB93" i="4"/>
  <c r="CZ99" i="4"/>
  <c r="DJ100" i="4"/>
  <c r="DC103" i="4"/>
  <c r="CX105" i="4"/>
  <c r="DD106" i="4"/>
  <c r="CY107" i="4"/>
  <c r="DI109" i="4"/>
  <c r="CU112" i="4"/>
  <c r="CZ113" i="4"/>
  <c r="DK115" i="4"/>
  <c r="DG117" i="4"/>
  <c r="DC124" i="4"/>
  <c r="DA125" i="4"/>
  <c r="DF126" i="4"/>
  <c r="DE127" i="4"/>
  <c r="DB128" i="4"/>
  <c r="CW130" i="4"/>
  <c r="CU131" i="4"/>
  <c r="DK131" i="4"/>
  <c r="DE132" i="4"/>
  <c r="DC133" i="4"/>
  <c r="CX136" i="4"/>
  <c r="DK136" i="4"/>
  <c r="DA137" i="4"/>
  <c r="CU138" i="4"/>
  <c r="DJ138" i="4"/>
  <c r="DE139" i="4"/>
  <c r="DC140" i="4"/>
  <c r="CW142" i="4"/>
  <c r="CU143" i="4"/>
  <c r="DK143" i="4"/>
  <c r="DH144" i="4"/>
  <c r="DC145" i="4"/>
  <c r="DE146" i="4"/>
  <c r="DF148" i="4"/>
  <c r="DA149" i="4"/>
  <c r="DB150" i="4"/>
  <c r="CW151" i="4"/>
  <c r="DI151" i="4"/>
  <c r="DB152" i="4"/>
  <c r="CX157" i="4"/>
  <c r="DK157" i="4"/>
  <c r="DI158" i="4"/>
  <c r="DF159" i="4"/>
  <c r="CZ160" i="4"/>
  <c r="DK161" i="4"/>
  <c r="DD163" i="4"/>
  <c r="CY164" i="4"/>
  <c r="DK164" i="4"/>
  <c r="DH165" i="4"/>
  <c r="DG166" i="4"/>
  <c r="DG169" i="4"/>
  <c r="DD170" i="4"/>
  <c r="CY171" i="4"/>
  <c r="CW172" i="4"/>
  <c r="CX173" i="4"/>
  <c r="DE175" i="4"/>
  <c r="CY176" i="4"/>
  <c r="CV177" i="4"/>
  <c r="DI177" i="4"/>
  <c r="DJ178" i="4"/>
  <c r="CY181" i="4"/>
  <c r="DK181" i="4"/>
  <c r="DI182" i="4"/>
  <c r="DG183" i="4"/>
  <c r="DD184" i="4"/>
  <c r="DJ185" i="4"/>
  <c r="DE187" i="4"/>
  <c r="DC188" i="4"/>
  <c r="CW189" i="4"/>
  <c r="DI189" i="4"/>
  <c r="DG190" i="4"/>
  <c r="DE191" i="4"/>
  <c r="CX193" i="4"/>
  <c r="DK193" i="4"/>
  <c r="DI194" i="4"/>
  <c r="DF195" i="4"/>
  <c r="CV196" i="4"/>
  <c r="DJ197" i="4"/>
  <c r="DA199" i="4"/>
  <c r="CU200" i="4"/>
  <c r="DJ200" i="4"/>
  <c r="DE201" i="4"/>
  <c r="DF202" i="4"/>
  <c r="DD203" i="4"/>
  <c r="CU205" i="4"/>
  <c r="DJ205" i="4"/>
  <c r="DH206" i="4"/>
  <c r="DF207" i="4"/>
  <c r="CV208" i="4"/>
  <c r="CY214" i="4"/>
  <c r="DK214" i="4"/>
  <c r="DA215" i="4"/>
  <c r="CX216" i="4"/>
  <c r="DJ216" i="4"/>
  <c r="DE217" i="4"/>
  <c r="CY218" i="4"/>
  <c r="DD220" i="4"/>
  <c r="DC221" i="4"/>
  <c r="CZ222" i="4"/>
  <c r="CX223" i="4"/>
  <c r="DD224" i="4"/>
  <c r="DB226" i="4"/>
  <c r="CZ227" i="4"/>
  <c r="CX228" i="4"/>
  <c r="DJ228" i="4"/>
  <c r="DI229" i="4"/>
  <c r="CV232" i="4"/>
  <c r="DI232" i="4"/>
  <c r="DJ233" i="4"/>
  <c r="DE234" i="4"/>
  <c r="CX235" i="4"/>
  <c r="DB238" i="4"/>
  <c r="DI239" i="4"/>
  <c r="DG240" i="4"/>
  <c r="DD241" i="4"/>
  <c r="DE244" i="4"/>
  <c r="CU245" i="4"/>
  <c r="DJ245" i="4"/>
  <c r="DH246" i="4"/>
  <c r="DF247" i="4"/>
  <c r="DI248" i="4"/>
  <c r="DE253" i="4"/>
  <c r="CU254" i="4"/>
  <c r="DJ254" i="4"/>
  <c r="DH255" i="4"/>
  <c r="DF256" i="4"/>
  <c r="CV257" i="4"/>
  <c r="CX259" i="4"/>
  <c r="DJ259" i="4"/>
  <c r="DH260" i="4"/>
  <c r="DF261" i="4"/>
  <c r="DD262" i="4"/>
  <c r="CU263" i="4"/>
  <c r="DJ263" i="4"/>
  <c r="DH265" i="4"/>
  <c r="DF266" i="4"/>
  <c r="DA267" i="4"/>
  <c r="CY268" i="4"/>
  <c r="DK268" i="4"/>
  <c r="DJ271" i="4"/>
  <c r="DE272" i="4"/>
  <c r="DC273" i="4"/>
  <c r="CW274" i="4"/>
  <c r="DF275" i="4"/>
  <c r="DE277" i="4"/>
  <c r="DC278" i="4"/>
  <c r="CW279" i="4"/>
  <c r="DI279" i="4"/>
  <c r="DC280" i="4"/>
  <c r="CW281" i="4"/>
  <c r="DI281" i="4"/>
  <c r="DB283" i="4"/>
  <c r="CV284" i="4"/>
  <c r="DE284" i="4"/>
  <c r="CY285" i="4"/>
  <c r="DK285" i="4"/>
  <c r="CZ286" i="4"/>
  <c r="DI286" i="4"/>
  <c r="DC287" i="4"/>
  <c r="CV289" i="4"/>
  <c r="DE289" i="4"/>
  <c r="DB290" i="4"/>
  <c r="DK290" i="4"/>
  <c r="CZ291" i="4"/>
  <c r="DB292" i="4"/>
  <c r="DK292" i="4"/>
  <c r="CV293" i="4"/>
  <c r="CU295" i="4"/>
  <c r="DF295" i="4"/>
  <c r="CW296" i="4"/>
  <c r="DI296" i="4"/>
  <c r="DC297" i="4"/>
  <c r="DE298" i="4"/>
  <c r="CU299" i="4"/>
  <c r="DF299" i="4"/>
  <c r="DB304" i="4"/>
  <c r="DK304" i="4"/>
  <c r="DD305" i="4"/>
  <c r="CY306" i="4"/>
  <c r="DJ306" i="4"/>
  <c r="CW307" i="4"/>
  <c r="DH307" i="4"/>
  <c r="CX308" i="4"/>
  <c r="CW310" i="4"/>
  <c r="DH310" i="4"/>
  <c r="DC311" i="4"/>
  <c r="CV312" i="4"/>
  <c r="DE312" i="4"/>
  <c r="DB313" i="4"/>
  <c r="DK313" i="4"/>
  <c r="CV314" i="4"/>
  <c r="DH314" i="4"/>
  <c r="DB316" i="4"/>
  <c r="DK316" i="4"/>
  <c r="DE317" i="4"/>
  <c r="CU318" i="4"/>
  <c r="DF318" i="4"/>
  <c r="CW319" i="4"/>
  <c r="DI319" i="4"/>
  <c r="DB320" i="4"/>
  <c r="DK320" i="4"/>
  <c r="CW322" i="4"/>
  <c r="DI322" i="4"/>
  <c r="DB323" i="4"/>
  <c r="DK323" i="4"/>
  <c r="DE324" i="4"/>
  <c r="CY325" i="4"/>
  <c r="DJ325" i="4"/>
  <c r="CZ326" i="4"/>
  <c r="DI326" i="4"/>
  <c r="CV236" i="4"/>
  <c r="DH293" i="4"/>
  <c r="DI203" i="4"/>
  <c r="CZ179" i="4"/>
  <c r="CV146" i="4"/>
  <c r="DB10" i="4"/>
  <c r="DD11" i="4"/>
  <c r="DJ12" i="4"/>
  <c r="CZ14" i="4"/>
  <c r="DF16" i="4"/>
  <c r="DH17" i="4"/>
  <c r="CZ19" i="4"/>
  <c r="DD20" i="4"/>
  <c r="DJ22" i="4"/>
  <c r="DB24" i="4"/>
  <c r="DD25" i="4"/>
  <c r="DH26" i="4"/>
  <c r="CZ29" i="4"/>
  <c r="DF30" i="4"/>
  <c r="DH31" i="4"/>
  <c r="DB34" i="4"/>
  <c r="DD35" i="4"/>
  <c r="DJ36" i="4"/>
  <c r="CZ38" i="4"/>
  <c r="DF40" i="4"/>
  <c r="DH41" i="4"/>
  <c r="CZ43" i="4"/>
  <c r="DD44" i="4"/>
  <c r="DJ46" i="4"/>
  <c r="DB48" i="4"/>
  <c r="DD49" i="4"/>
  <c r="DH50" i="4"/>
  <c r="CZ53" i="4"/>
  <c r="DF54" i="4"/>
  <c r="DH55" i="4"/>
  <c r="DB58" i="4"/>
  <c r="DD59" i="4"/>
  <c r="DJ60" i="4"/>
  <c r="CZ62" i="4"/>
  <c r="DD67" i="4"/>
  <c r="DJ68" i="4"/>
  <c r="DB70" i="4"/>
  <c r="DD71" i="4"/>
  <c r="DJ73" i="4"/>
  <c r="DB75" i="4"/>
  <c r="DD76" i="4"/>
  <c r="DJ77" i="4"/>
  <c r="DB80" i="4"/>
  <c r="DD81" i="4"/>
  <c r="DJ82" i="4"/>
  <c r="DB85" i="4"/>
  <c r="DD86" i="4"/>
  <c r="DJ87" i="4"/>
  <c r="DB89" i="4"/>
  <c r="DD91" i="4"/>
  <c r="DJ92" i="4"/>
  <c r="DB94" i="4"/>
  <c r="DD95" i="4"/>
  <c r="DJ97" i="4"/>
  <c r="DB99" i="4"/>
  <c r="DD100" i="4"/>
  <c r="DJ101" i="4"/>
  <c r="DB104" i="4"/>
  <c r="DD105" i="4"/>
  <c r="DJ106" i="4"/>
  <c r="DB109" i="4"/>
  <c r="DD110" i="4"/>
  <c r="DJ111" i="4"/>
  <c r="DB113" i="4"/>
  <c r="DD115" i="4"/>
  <c r="DJ116" i="4"/>
  <c r="DB118" i="4"/>
  <c r="DD119" i="4"/>
  <c r="DH124" i="4"/>
  <c r="CZ126" i="4"/>
  <c r="DF127" i="4"/>
  <c r="DH128" i="4"/>
  <c r="CZ131" i="4"/>
  <c r="DF132" i="4"/>
  <c r="DH133" i="4"/>
  <c r="CZ136" i="4"/>
  <c r="DF137" i="4"/>
  <c r="DH138" i="4"/>
  <c r="CZ140" i="4"/>
  <c r="DF142" i="4"/>
  <c r="DH143" i="4"/>
  <c r="CZ145" i="4"/>
  <c r="CM92" i="4"/>
  <c r="CG43" i="4"/>
  <c r="DJ17" i="4"/>
  <c r="CX23" i="4"/>
  <c r="DG31" i="4"/>
  <c r="CU41" i="4"/>
  <c r="CX49" i="4"/>
  <c r="DC53" i="4"/>
  <c r="DD60" i="4"/>
  <c r="DJ71" i="4"/>
  <c r="DD77" i="4"/>
  <c r="CZ87" i="4"/>
  <c r="DA92" i="4"/>
  <c r="CV97" i="4"/>
  <c r="DB98" i="4"/>
  <c r="DD101" i="4"/>
  <c r="DB105" i="4"/>
  <c r="DC107" i="4"/>
  <c r="DG112" i="4"/>
  <c r="DE116" i="4"/>
  <c r="DF124" i="4"/>
  <c r="DJ126" i="4"/>
  <c r="CV127" i="4"/>
  <c r="DF128" i="4"/>
  <c r="CY131" i="4"/>
  <c r="DI132" i="4"/>
  <c r="DB136" i="4"/>
  <c r="DH137" i="4"/>
  <c r="DB138" i="4"/>
  <c r="CU140" i="4"/>
  <c r="DE142" i="4"/>
  <c r="CZ144" i="4"/>
  <c r="DK145" i="4"/>
  <c r="CV149" i="4"/>
  <c r="DG150" i="4"/>
  <c r="DF157" i="4"/>
  <c r="CX159" i="4"/>
  <c r="DH160" i="4"/>
  <c r="CW163" i="4"/>
  <c r="DC164" i="4"/>
  <c r="CY166" i="4"/>
  <c r="CV170" i="4"/>
  <c r="DG171" i="4"/>
  <c r="CZ175" i="4"/>
  <c r="DF176" i="4"/>
  <c r="DB178" i="4"/>
  <c r="DG181" i="4"/>
  <c r="CY183" i="4"/>
  <c r="CV187" i="4"/>
  <c r="DG188" i="4"/>
  <c r="DA189" i="4"/>
  <c r="DF193" i="4"/>
  <c r="CX195" i="4"/>
  <c r="CV199" i="4"/>
  <c r="CY200" i="4"/>
  <c r="DI201" i="4"/>
  <c r="DE203" i="4"/>
  <c r="CW206" i="4"/>
  <c r="DG207" i="4"/>
  <c r="DG214" i="4"/>
  <c r="DI215" i="4"/>
  <c r="CV217" i="4"/>
  <c r="DG221" i="4"/>
  <c r="DB223" i="4"/>
  <c r="DH224" i="4"/>
  <c r="DA227" i="4"/>
  <c r="CW229" i="4"/>
  <c r="CZ232" i="4"/>
  <c r="DK233" i="4"/>
  <c r="DC235" i="4"/>
  <c r="DA236" i="4"/>
  <c r="DA239" i="4"/>
  <c r="CW241" i="4"/>
  <c r="CW246" i="4"/>
  <c r="DG247" i="4"/>
  <c r="DA248" i="4"/>
  <c r="CZ255" i="4"/>
  <c r="DF259" i="4"/>
  <c r="CX261" i="4"/>
  <c r="DH262" i="4"/>
  <c r="CZ265" i="4"/>
  <c r="CV267" i="4"/>
  <c r="DC268" i="4"/>
  <c r="DB271" i="4"/>
  <c r="CX273" i="4"/>
  <c r="CZ274" i="4"/>
  <c r="DB275" i="4"/>
  <c r="CU278" i="4"/>
  <c r="DD279" i="4"/>
  <c r="DJ280" i="4"/>
  <c r="DA281" i="4"/>
  <c r="DF283" i="4"/>
  <c r="CZ284" i="4"/>
  <c r="CX285" i="4"/>
  <c r="DE286" i="4"/>
  <c r="CY287" i="4"/>
  <c r="CW289" i="4"/>
  <c r="CU290" i="4"/>
  <c r="DJ290" i="4"/>
  <c r="DE291" i="4"/>
  <c r="CU292" i="4"/>
  <c r="DJ292" i="4"/>
  <c r="DD293" i="4"/>
  <c r="CY295" i="4"/>
  <c r="CV296" i="4"/>
  <c r="CU297" i="4"/>
  <c r="DJ297" i="4"/>
  <c r="DA298" i="4"/>
  <c r="CX299" i="4"/>
  <c r="DK299" i="4"/>
  <c r="CU304" i="4"/>
  <c r="DJ304" i="4"/>
  <c r="DH305" i="4"/>
  <c r="DC306" i="4"/>
  <c r="CZ307" i="4"/>
  <c r="CV310" i="4"/>
  <c r="CU311" i="4"/>
  <c r="DG311" i="4"/>
  <c r="DD312" i="4"/>
  <c r="DC313" i="4"/>
  <c r="DD314" i="4"/>
  <c r="DC316" i="4"/>
  <c r="CZ317" i="4"/>
  <c r="DG318" i="4"/>
  <c r="DD319" i="4"/>
  <c r="CY320" i="4"/>
  <c r="DD322" i="4"/>
  <c r="CY323" i="4"/>
  <c r="CW324" i="4"/>
  <c r="DI324" i="4"/>
  <c r="DG325" i="4"/>
  <c r="DA326" i="4"/>
  <c r="DH236" i="4"/>
  <c r="DG242" i="4"/>
  <c r="DB308" i="4"/>
  <c r="DA203" i="4"/>
  <c r="CU173" i="4"/>
  <c r="DH11" i="4"/>
  <c r="DD13" i="4"/>
  <c r="DB16" i="4"/>
  <c r="DB18" i="4"/>
  <c r="DH19" i="4"/>
  <c r="DF22" i="4"/>
  <c r="DF24" i="4"/>
  <c r="CZ26" i="4"/>
  <c r="DJ28" i="4"/>
  <c r="DJ30" i="4"/>
  <c r="DD32" i="4"/>
  <c r="CZ35" i="4"/>
  <c r="CZ37" i="4"/>
  <c r="DH38" i="4"/>
  <c r="DD41" i="4"/>
  <c r="DD43" i="4"/>
  <c r="DB46" i="4"/>
  <c r="DH47" i="4"/>
  <c r="DH49" i="4"/>
  <c r="DF52" i="4"/>
  <c r="DB54" i="4"/>
  <c r="CZ56" i="4"/>
  <c r="DJ58" i="4"/>
  <c r="DF60" i="4"/>
  <c r="DD62" i="4"/>
  <c r="DB68" i="4"/>
  <c r="DH69" i="4"/>
  <c r="DH71" i="4"/>
  <c r="DD74" i="4"/>
  <c r="CZ76" i="4"/>
  <c r="CZ79" i="4"/>
  <c r="DJ80" i="4"/>
  <c r="DF82" i="4"/>
  <c r="DF85" i="4"/>
  <c r="DB87" i="4"/>
  <c r="DH88" i="4"/>
  <c r="DH91" i="4"/>
  <c r="DD93" i="4"/>
  <c r="CZ95" i="4"/>
  <c r="CZ98" i="4"/>
  <c r="DJ99" i="4"/>
  <c r="DF101" i="4"/>
  <c r="DF104" i="4"/>
  <c r="DB106" i="4"/>
  <c r="DH107" i="4"/>
  <c r="DH110" i="4"/>
  <c r="DD112" i="4"/>
  <c r="CZ115" i="4"/>
  <c r="CZ117" i="4"/>
  <c r="DJ118" i="4"/>
  <c r="DD124" i="4"/>
  <c r="DD126" i="4"/>
  <c r="CZ128" i="4"/>
  <c r="DJ130" i="4"/>
  <c r="DJ132" i="4"/>
  <c r="DF134" i="4"/>
  <c r="DB137" i="4"/>
  <c r="DB139" i="4"/>
  <c r="DH140" i="4"/>
  <c r="DD143" i="4"/>
  <c r="DD145" i="4"/>
  <c r="DJ146" i="4"/>
  <c r="DB149" i="4"/>
  <c r="DD150" i="4"/>
  <c r="DJ151" i="4"/>
  <c r="CZ157" i="4"/>
  <c r="DF158" i="4"/>
  <c r="DH159" i="4"/>
  <c r="CZ161" i="4"/>
  <c r="DF163" i="4"/>
  <c r="DH164" i="4"/>
  <c r="CZ166" i="4"/>
  <c r="DF167" i="4"/>
  <c r="DH169" i="4"/>
  <c r="CZ171" i="4"/>
  <c r="DF172" i="4"/>
  <c r="DH173" i="4"/>
  <c r="CZ176" i="4"/>
  <c r="DF177" i="4"/>
  <c r="DH178" i="4"/>
  <c r="CZ181" i="4"/>
  <c r="DF182" i="4"/>
  <c r="DH183" i="4"/>
  <c r="CZ185" i="4"/>
  <c r="DF187" i="4"/>
  <c r="DH188" i="4"/>
  <c r="CZ190" i="4"/>
  <c r="DF191" i="4"/>
  <c r="DH193" i="4"/>
  <c r="CZ195" i="4"/>
  <c r="DF196" i="4"/>
  <c r="DH197" i="4"/>
  <c r="CZ200" i="4"/>
  <c r="DF201" i="4"/>
  <c r="DH202" i="4"/>
  <c r="CZ205" i="4"/>
  <c r="DF206" i="4"/>
  <c r="DH207" i="4"/>
  <c r="CZ209" i="4"/>
  <c r="DD214" i="4"/>
  <c r="DJ215" i="4"/>
  <c r="DB217" i="4"/>
  <c r="DD218" i="4"/>
  <c r="DJ220" i="4"/>
  <c r="DB222" i="4"/>
  <c r="DD223" i="4"/>
  <c r="DJ224" i="4"/>
  <c r="DB227" i="4"/>
  <c r="DD228" i="4"/>
  <c r="DJ229" i="4"/>
  <c r="DB232" i="4"/>
  <c r="DD233" i="4"/>
  <c r="DJ234" i="4"/>
  <c r="DB236" i="4"/>
  <c r="DD238" i="4"/>
  <c r="DJ239" i="4"/>
  <c r="DB241" i="4"/>
  <c r="DD242" i="4"/>
  <c r="CV245" i="4"/>
  <c r="DF246" i="4"/>
  <c r="DH247" i="4"/>
  <c r="CX253" i="4"/>
  <c r="DD254" i="4"/>
  <c r="DJ255" i="4"/>
  <c r="CX257" i="4"/>
  <c r="DD259" i="4"/>
  <c r="DJ260" i="4"/>
  <c r="CX262" i="4"/>
  <c r="DD263" i="4"/>
  <c r="DJ265" i="4"/>
  <c r="CX267" i="4"/>
  <c r="DD268" i="4"/>
  <c r="DJ269" i="4"/>
  <c r="CX272" i="4"/>
  <c r="DD273" i="4"/>
  <c r="DJ274" i="4"/>
  <c r="CX277" i="4"/>
  <c r="DD278" i="4"/>
  <c r="DJ279" i="4"/>
  <c r="CX281" i="4"/>
  <c r="DD283" i="4"/>
  <c r="DJ284" i="4"/>
  <c r="CX286" i="4"/>
  <c r="DD287" i="4"/>
  <c r="DJ289" i="4"/>
  <c r="CX291" i="4"/>
  <c r="DD292" i="4"/>
  <c r="DJ293" i="4"/>
  <c r="CX296" i="4"/>
  <c r="DD297" i="4"/>
  <c r="DJ298" i="4"/>
  <c r="CV304" i="4"/>
  <c r="DF305" i="4"/>
  <c r="DH306" i="4"/>
  <c r="CV308" i="4"/>
  <c r="DF310" i="4"/>
  <c r="DH311" i="4"/>
  <c r="CV313" i="4"/>
  <c r="DF314" i="4"/>
  <c r="DH316" i="4"/>
  <c r="CV318" i="4"/>
  <c r="DF319" i="4"/>
  <c r="DH320" i="4"/>
  <c r="CV323" i="4"/>
  <c r="DF324" i="4"/>
  <c r="DH325" i="4"/>
  <c r="CU10" i="4"/>
  <c r="DA11" i="4"/>
  <c r="DC12" i="4"/>
  <c r="DE13" i="4"/>
  <c r="CU16" i="4"/>
  <c r="CW17" i="4"/>
  <c r="CY18" i="4"/>
  <c r="DE19" i="4"/>
  <c r="DI20" i="4"/>
  <c r="DK22" i="4"/>
  <c r="CY24" i="4"/>
  <c r="DA25" i="4"/>
  <c r="DE26" i="4"/>
  <c r="DK28" i="4"/>
  <c r="CU30" i="4"/>
  <c r="CW31" i="4"/>
  <c r="DE32" i="4"/>
  <c r="DG34" i="4"/>
  <c r="DI35" i="4"/>
  <c r="CW37" i="4"/>
  <c r="DA38" i="4"/>
  <c r="DC40" i="4"/>
  <c r="DI41" i="4"/>
  <c r="DK42" i="4"/>
  <c r="CW44" i="4"/>
  <c r="CU46" i="4"/>
  <c r="DK46" i="4"/>
  <c r="DI47" i="4"/>
  <c r="DG48" i="4"/>
  <c r="DE49" i="4"/>
  <c r="DE50" i="4"/>
  <c r="DC52" i="4"/>
  <c r="DA53" i="4"/>
  <c r="CY54" i="4"/>
  <c r="CW55" i="4"/>
  <c r="CW56" i="4"/>
  <c r="CU58" i="4"/>
  <c r="DK58" i="4"/>
  <c r="DI59" i="4"/>
  <c r="DG60" i="4"/>
  <c r="DE61" i="4"/>
  <c r="DE62" i="4"/>
  <c r="DE67" i="4"/>
  <c r="DC68" i="4"/>
  <c r="DA69" i="4"/>
  <c r="CY70" i="4"/>
  <c r="CW71" i="4"/>
  <c r="CU73" i="4"/>
  <c r="DK73" i="4"/>
  <c r="DI74" i="4"/>
  <c r="DG75" i="4"/>
  <c r="DE76" i="4"/>
  <c r="DC77" i="4"/>
  <c r="DA79" i="4"/>
  <c r="CY80" i="4"/>
  <c r="CW81" i="4"/>
  <c r="CU82" i="4"/>
  <c r="DK82" i="4"/>
  <c r="DI83" i="4"/>
  <c r="DG85" i="4"/>
  <c r="DE86" i="4"/>
  <c r="DC87" i="4"/>
  <c r="DA88" i="4"/>
  <c r="CY89" i="4"/>
  <c r="CW91" i="4"/>
  <c r="CU92" i="4"/>
  <c r="DK92" i="4"/>
  <c r="DI93" i="4"/>
  <c r="DG94" i="4"/>
  <c r="DE95" i="4"/>
  <c r="DC97" i="4"/>
  <c r="DA98" i="4"/>
  <c r="CY99" i="4"/>
  <c r="CW100" i="4"/>
  <c r="CU101" i="4"/>
  <c r="DK101" i="4"/>
  <c r="DI103" i="4"/>
  <c r="DG104" i="4"/>
  <c r="DE105" i="4"/>
  <c r="DC106" i="4"/>
  <c r="DA107" i="4"/>
  <c r="CY109" i="4"/>
  <c r="CW110" i="4"/>
  <c r="CU111" i="4"/>
  <c r="DK111" i="4"/>
  <c r="DI112" i="4"/>
  <c r="DG113" i="4"/>
  <c r="DE115" i="4"/>
  <c r="DC116" i="4"/>
  <c r="DA117" i="4"/>
  <c r="CY118" i="4"/>
  <c r="CW119" i="4"/>
  <c r="CW124" i="4"/>
  <c r="CU125" i="4"/>
  <c r="DK125" i="4"/>
  <c r="DI126" i="4"/>
  <c r="DG127" i="4"/>
  <c r="DE128" i="4"/>
  <c r="DC130" i="4"/>
  <c r="DA131" i="4"/>
  <c r="CY132" i="4"/>
  <c r="CW133" i="4"/>
  <c r="CU134" i="4"/>
  <c r="DK134" i="4"/>
  <c r="DI136" i="4"/>
  <c r="DG137" i="4"/>
  <c r="DE138" i="4"/>
  <c r="DC139" i="4"/>
  <c r="DA140" i="4"/>
  <c r="CY142" i="4"/>
  <c r="CW143" i="4"/>
  <c r="CU144" i="4"/>
  <c r="DK144" i="4"/>
  <c r="DI145" i="4"/>
  <c r="DG146" i="4"/>
  <c r="DE148" i="4"/>
  <c r="DC149" i="4"/>
  <c r="DA150" i="4"/>
  <c r="CY151" i="4"/>
  <c r="CW152" i="4"/>
  <c r="CW157" i="4"/>
  <c r="CU158" i="4"/>
  <c r="DK158" i="4"/>
  <c r="DI159" i="4"/>
  <c r="DG160" i="4"/>
  <c r="DE161" i="4"/>
  <c r="DC163" i="4"/>
  <c r="DA164" i="4"/>
  <c r="CY165" i="4"/>
  <c r="CW166" i="4"/>
  <c r="CU167" i="4"/>
  <c r="DK167" i="4"/>
  <c r="DI169" i="4"/>
  <c r="DG170" i="4"/>
  <c r="DE171" i="4"/>
  <c r="DC172" i="4"/>
  <c r="DA173" i="4"/>
  <c r="CY175" i="4"/>
  <c r="CW176" i="4"/>
  <c r="CU177" i="4"/>
  <c r="DK177" i="4"/>
  <c r="DI178" i="4"/>
  <c r="DG179" i="4"/>
  <c r="DE181" i="4"/>
  <c r="DC182" i="4"/>
  <c r="DA183" i="4"/>
  <c r="CY184" i="4"/>
  <c r="CW185" i="4"/>
  <c r="CU187" i="4"/>
  <c r="DK187" i="4"/>
  <c r="DI188" i="4"/>
  <c r="DG189" i="4"/>
  <c r="DE190" i="4"/>
  <c r="DC191" i="4"/>
  <c r="DA193" i="4"/>
  <c r="CY194" i="4"/>
  <c r="CW195" i="4"/>
  <c r="CU196" i="4"/>
  <c r="DK196" i="4"/>
  <c r="DI197" i="4"/>
  <c r="DG199" i="4"/>
  <c r="DE200" i="4"/>
  <c r="DC201" i="4"/>
  <c r="DA202" i="4"/>
  <c r="CY203" i="4"/>
  <c r="CW205" i="4"/>
  <c r="CU206" i="4"/>
  <c r="DK206" i="4"/>
  <c r="DI207" i="4"/>
  <c r="DG208" i="4"/>
  <c r="DE209" i="4"/>
  <c r="DE214" i="4"/>
  <c r="DC215" i="4"/>
  <c r="DA216" i="4"/>
  <c r="CY217" i="4"/>
  <c r="CW218" i="4"/>
  <c r="CU220" i="4"/>
  <c r="DK220" i="4"/>
  <c r="DI221" i="4"/>
  <c r="DG222" i="4"/>
  <c r="DE223" i="4"/>
  <c r="DC224" i="4"/>
  <c r="DA226" i="4"/>
  <c r="CY227" i="4"/>
  <c r="CW228" i="4"/>
  <c r="CU229" i="4"/>
  <c r="DK229" i="4"/>
  <c r="DI230" i="4"/>
  <c r="DG232" i="4"/>
  <c r="DE233" i="4"/>
  <c r="DC234" i="4"/>
  <c r="DA235" i="4"/>
  <c r="CY236" i="4"/>
  <c r="CW238" i="4"/>
  <c r="CU239" i="4"/>
  <c r="DK239" i="4"/>
  <c r="DI240" i="4"/>
  <c r="DG241" i="4"/>
  <c r="DI242" i="4"/>
  <c r="DG244" i="4"/>
  <c r="DE245" i="4"/>
  <c r="DC246" i="4"/>
  <c r="DA247" i="4"/>
  <c r="CY248" i="4"/>
  <c r="CU253" i="4"/>
  <c r="DK253" i="4"/>
  <c r="DI254" i="4"/>
  <c r="DG255" i="4"/>
  <c r="DE256" i="4"/>
  <c r="DC257" i="4"/>
  <c r="DA259" i="4"/>
  <c r="CY260" i="4"/>
  <c r="CW261" i="4"/>
  <c r="CU262" i="4"/>
  <c r="DK262" i="4"/>
  <c r="DI263" i="4"/>
  <c r="DG265" i="4"/>
  <c r="DE266" i="4"/>
  <c r="DC267" i="4"/>
  <c r="DA268" i="4"/>
  <c r="CY269" i="4"/>
  <c r="CW271" i="4"/>
  <c r="CU272" i="4"/>
  <c r="DK272" i="4"/>
  <c r="DI273" i="4"/>
  <c r="DG274" i="4"/>
  <c r="DE275" i="4"/>
  <c r="DC277" i="4"/>
  <c r="DA278" i="4"/>
  <c r="CY279" i="4"/>
  <c r="CW280" i="4"/>
  <c r="CU281" i="4"/>
  <c r="DK281" i="4"/>
  <c r="DI283" i="4"/>
  <c r="DG284" i="4"/>
  <c r="DE285" i="4"/>
  <c r="DC286" i="4"/>
  <c r="DA287" i="4"/>
  <c r="CY289" i="4"/>
  <c r="CW290" i="4"/>
  <c r="CU291" i="4"/>
  <c r="DK291" i="4"/>
  <c r="DI292" i="4"/>
  <c r="DG293" i="4"/>
  <c r="DE295" i="4"/>
  <c r="DC296" i="4"/>
  <c r="DA297" i="4"/>
  <c r="CY298" i="4"/>
  <c r="CW299" i="4"/>
  <c r="CW304" i="4"/>
  <c r="CU305" i="4"/>
  <c r="DK305" i="4"/>
  <c r="DI306" i="4"/>
  <c r="DG307" i="4"/>
  <c r="DE308" i="4"/>
  <c r="DC310" i="4"/>
  <c r="DA311" i="4"/>
  <c r="CY312" i="4"/>
  <c r="CW313" i="4"/>
  <c r="CU314" i="4"/>
  <c r="DK314" i="4"/>
  <c r="DI316" i="4"/>
  <c r="DG317" i="4"/>
  <c r="DE318" i="4"/>
  <c r="DC319" i="4"/>
  <c r="DA320" i="4"/>
  <c r="CY322" i="4"/>
  <c r="CW323" i="4"/>
  <c r="CU324" i="4"/>
  <c r="DK324" i="4"/>
  <c r="DI325" i="4"/>
  <c r="DG326" i="4"/>
  <c r="DE269" i="4"/>
  <c r="DH203" i="4"/>
  <c r="DE179" i="4"/>
  <c r="DH134" i="4"/>
  <c r="DB13" i="4"/>
  <c r="DG25" i="4"/>
  <c r="DG55" i="4"/>
  <c r="CW58" i="4"/>
  <c r="DF69" i="4"/>
  <c r="CW75" i="4"/>
  <c r="DK83" i="4"/>
  <c r="DK93" i="4"/>
  <c r="DB95" i="4"/>
  <c r="CX100" i="4"/>
  <c r="CX110" i="4"/>
  <c r="DA111" i="4"/>
  <c r="CV132" i="4"/>
  <c r="CV134" i="4"/>
  <c r="DG140" i="4"/>
  <c r="DG152" i="4"/>
  <c r="CV160" i="4"/>
  <c r="DA165" i="4"/>
  <c r="DH167" i="4"/>
  <c r="CY169" i="4"/>
  <c r="CU171" i="4"/>
  <c r="DD177" i="4"/>
  <c r="DA182" i="4"/>
  <c r="CU185" i="4"/>
  <c r="DH187" i="4"/>
  <c r="DA196" i="4"/>
  <c r="DG202" i="4"/>
  <c r="CY205" i="4"/>
  <c r="DI206" i="4"/>
  <c r="CZ208" i="4"/>
  <c r="CV215" i="4"/>
  <c r="DF218" i="4"/>
  <c r="DI220" i="4"/>
  <c r="DA222" i="4"/>
  <c r="DG226" i="4"/>
  <c r="CY228" i="4"/>
  <c r="CY233" i="4"/>
  <c r="DJ238" i="4"/>
  <c r="DI246" i="4"/>
  <c r="DD257" i="4"/>
  <c r="CZ260" i="4"/>
  <c r="CW277" i="4"/>
  <c r="CX280" i="4"/>
  <c r="CW286" i="4"/>
  <c r="DG287" i="4"/>
  <c r="DD289" i="4"/>
  <c r="CW298" i="4"/>
  <c r="DC299" i="4"/>
  <c r="DC308" i="4"/>
  <c r="DD310" i="4"/>
  <c r="DJ313" i="4"/>
  <c r="CV319" i="4"/>
  <c r="DG323" i="4"/>
  <c r="DB325" i="4"/>
  <c r="DH326" i="4"/>
  <c r="DD23" i="4"/>
  <c r="DH29" i="4"/>
  <c r="DB36" i="4"/>
  <c r="CO160" i="4"/>
  <c r="CS68" i="4"/>
  <c r="CS25" i="4"/>
  <c r="DA12" i="4"/>
  <c r="DC19" i="4"/>
  <c r="DH24" i="4"/>
  <c r="DA34" i="4"/>
  <c r="CY41" i="4"/>
  <c r="DF44" i="4"/>
  <c r="DG53" i="4"/>
  <c r="CU61" i="4"/>
  <c r="DE68" i="4"/>
  <c r="CY74" i="4"/>
  <c r="CW80" i="4"/>
  <c r="DH87" i="4"/>
  <c r="DD92" i="4"/>
  <c r="DH97" i="4"/>
  <c r="DI99" i="4"/>
  <c r="CV109" i="4"/>
  <c r="CZ111" i="4"/>
  <c r="DJ112" i="4"/>
  <c r="DH116" i="4"/>
  <c r="CV125" i="4"/>
  <c r="DK126" i="4"/>
  <c r="DA127" i="4"/>
  <c r="DG128" i="4"/>
  <c r="DC131" i="4"/>
  <c r="CX133" i="4"/>
  <c r="DC136" i="4"/>
  <c r="DI137" i="4"/>
  <c r="DK138" i="4"/>
  <c r="DF140" i="4"/>
  <c r="DB143" i="4"/>
  <c r="DI144" i="4"/>
  <c r="CU148" i="4"/>
  <c r="DH149" i="4"/>
  <c r="CZ151" i="4"/>
  <c r="DF152" i="4"/>
  <c r="CW158" i="4"/>
  <c r="DG159" i="4"/>
  <c r="DH163" i="4"/>
  <c r="CW165" i="4"/>
  <c r="DJ166" i="4"/>
  <c r="CZ167" i="4"/>
  <c r="CX169" i="4"/>
  <c r="DE170" i="4"/>
  <c r="DA172" i="4"/>
  <c r="DI175" i="4"/>
  <c r="CW177" i="4"/>
  <c r="DK178" i="4"/>
  <c r="CV179" i="4"/>
  <c r="CZ182" i="4"/>
  <c r="DJ183" i="4"/>
  <c r="CW187" i="4"/>
  <c r="DK188" i="4"/>
  <c r="CX190" i="4"/>
  <c r="DH191" i="4"/>
  <c r="CW194" i="4"/>
  <c r="DJ195" i="4"/>
  <c r="DH199" i="4"/>
  <c r="DB200" i="4"/>
  <c r="CX202" i="4"/>
  <c r="CZ206" i="4"/>
  <c r="CX209" i="4"/>
  <c r="CZ217" i="4"/>
  <c r="DB218" i="4"/>
  <c r="CZ220" i="4"/>
  <c r="DJ221" i="4"/>
  <c r="DF223" i="4"/>
  <c r="CU226" i="4"/>
  <c r="DE227" i="4"/>
  <c r="DA229" i="4"/>
  <c r="DD232" i="4"/>
  <c r="CW234" i="4"/>
  <c r="DF235" i="4"/>
  <c r="DC238" i="4"/>
  <c r="CX240" i="4"/>
  <c r="DH241" i="4"/>
  <c r="CV244" i="4"/>
  <c r="CZ246" i="4"/>
  <c r="CV253" i="4"/>
  <c r="CY254" i="4"/>
  <c r="DI255" i="4"/>
  <c r="DA257" i="4"/>
  <c r="CW260" i="4"/>
  <c r="DG261" i="4"/>
  <c r="CY263" i="4"/>
  <c r="DI265" i="4"/>
  <c r="DE267" i="4"/>
  <c r="CV272" i="4"/>
  <c r="DG273" i="4"/>
  <c r="DD274" i="4"/>
  <c r="DK275" i="4"/>
  <c r="CV277" i="4"/>
  <c r="DF278" i="4"/>
  <c r="CU280" i="4"/>
  <c r="DD281" i="4"/>
  <c r="DG283" i="4"/>
  <c r="DD284" i="4"/>
  <c r="DC285" i="4"/>
  <c r="DH286" i="4"/>
  <c r="DF287" i="4"/>
  <c r="DA289" i="4"/>
  <c r="CX290" i="4"/>
  <c r="CV291" i="4"/>
  <c r="DH291" i="4"/>
  <c r="CY292" i="4"/>
  <c r="DI293" i="4"/>
  <c r="DC295" i="4"/>
  <c r="DA296" i="4"/>
  <c r="CX297" i="4"/>
  <c r="DK297" i="4"/>
  <c r="DH298" i="4"/>
  <c r="DB299" i="4"/>
  <c r="CX304" i="4"/>
  <c r="CV305" i="4"/>
  <c r="DI305" i="4"/>
  <c r="DG306" i="4"/>
  <c r="DD307" i="4"/>
  <c r="CZ310" i="4"/>
  <c r="CX311" i="4"/>
  <c r="DK311" i="4"/>
  <c r="DI312" i="4"/>
  <c r="DF313" i="4"/>
  <c r="DI314" i="4"/>
  <c r="DG316" i="4"/>
  <c r="DA317" i="4"/>
  <c r="CX318" i="4"/>
  <c r="DK318" i="4"/>
  <c r="DE319" i="4"/>
  <c r="DC320" i="4"/>
  <c r="DE322" i="4"/>
  <c r="DC323" i="4"/>
  <c r="CZ324" i="4"/>
  <c r="CX325" i="4"/>
  <c r="DD326" i="4"/>
  <c r="DI236" i="4"/>
  <c r="DH269" i="4"/>
  <c r="DF197" i="4"/>
  <c r="DD146" i="4"/>
  <c r="DF10" i="4"/>
  <c r="DB12" i="4"/>
  <c r="DH13" i="4"/>
  <c r="DJ16" i="4"/>
  <c r="DF18" i="4"/>
  <c r="CZ20" i="4"/>
  <c r="CZ23" i="4"/>
  <c r="DJ24" i="4"/>
  <c r="DD26" i="4"/>
  <c r="DD29" i="4"/>
  <c r="CZ31" i="4"/>
  <c r="DH32" i="4"/>
  <c r="DH35" i="4"/>
  <c r="DD37" i="4"/>
  <c r="DB40" i="4"/>
  <c r="DB42" i="4"/>
  <c r="DH43" i="4"/>
  <c r="DF46" i="4"/>
  <c r="DF48" i="4"/>
  <c r="CZ50" i="4"/>
  <c r="DJ52" i="4"/>
  <c r="DJ54" i="4"/>
  <c r="DD56" i="4"/>
  <c r="CZ59" i="4"/>
  <c r="CZ61" i="4"/>
  <c r="DH62" i="4"/>
  <c r="DF68" i="4"/>
  <c r="DF70" i="4"/>
  <c r="DB73" i="4"/>
  <c r="DH74" i="4"/>
  <c r="DH76" i="4"/>
  <c r="DD79" i="4"/>
  <c r="CZ81" i="4"/>
  <c r="CZ83" i="4"/>
  <c r="DJ85" i="4"/>
  <c r="DF87" i="4"/>
  <c r="DF89" i="4"/>
  <c r="DB92" i="4"/>
  <c r="DH93" i="4"/>
  <c r="DH95" i="4"/>
  <c r="DD98" i="4"/>
  <c r="CZ100" i="4"/>
  <c r="CZ103" i="4"/>
  <c r="DJ104" i="4"/>
  <c r="DF106" i="4"/>
  <c r="DF109" i="4"/>
  <c r="DB111" i="4"/>
  <c r="DH112" i="4"/>
  <c r="DH115" i="4"/>
  <c r="DD117" i="4"/>
  <c r="CZ119" i="4"/>
  <c r="DB125" i="4"/>
  <c r="DH126" i="4"/>
  <c r="DD128" i="4"/>
  <c r="DD131" i="4"/>
  <c r="CZ133" i="4"/>
  <c r="DJ134" i="4"/>
  <c r="DJ137" i="4"/>
  <c r="DF139" i="4"/>
  <c r="DB142" i="4"/>
  <c r="DB144" i="4"/>
  <c r="DH145" i="4"/>
  <c r="CZ148" i="4"/>
  <c r="DF149" i="4"/>
  <c r="DH150" i="4"/>
  <c r="CZ152" i="4"/>
  <c r="DD157" i="4"/>
  <c r="DJ158" i="4"/>
  <c r="DB160" i="4"/>
  <c r="DD161" i="4"/>
  <c r="DJ163" i="4"/>
  <c r="DB165" i="4"/>
  <c r="DD166" i="4"/>
  <c r="DJ167" i="4"/>
  <c r="DB170" i="4"/>
  <c r="DD171" i="4"/>
  <c r="DJ172" i="4"/>
  <c r="DB175" i="4"/>
  <c r="DD176" i="4"/>
  <c r="DJ177" i="4"/>
  <c r="DB179" i="4"/>
  <c r="DD181" i="4"/>
  <c r="DJ182" i="4"/>
  <c r="DB184" i="4"/>
  <c r="DD185" i="4"/>
  <c r="DJ187" i="4"/>
  <c r="DB189" i="4"/>
  <c r="DD190" i="4"/>
  <c r="DJ191" i="4"/>
  <c r="DB194" i="4"/>
  <c r="DD195" i="4"/>
  <c r="DJ196" i="4"/>
  <c r="DB199" i="4"/>
  <c r="DD200" i="4"/>
  <c r="DJ201" i="4"/>
  <c r="DB203" i="4"/>
  <c r="DD205" i="4"/>
  <c r="DJ206" i="4"/>
  <c r="DB208" i="4"/>
  <c r="DD209" i="4"/>
  <c r="DH214" i="4"/>
  <c r="CZ216" i="4"/>
  <c r="DF217" i="4"/>
  <c r="DH218" i="4"/>
  <c r="CZ221" i="4"/>
  <c r="DF222" i="4"/>
  <c r="DH223" i="4"/>
  <c r="CZ226" i="4"/>
  <c r="DF227" i="4"/>
  <c r="DH228" i="4"/>
  <c r="CZ230" i="4"/>
  <c r="DF232" i="4"/>
  <c r="DH233" i="4"/>
  <c r="CZ235" i="4"/>
  <c r="DF236" i="4"/>
  <c r="DH238" i="4"/>
  <c r="CZ240" i="4"/>
  <c r="DF241" i="4"/>
  <c r="CX244" i="4"/>
  <c r="DD245" i="4"/>
  <c r="DJ246" i="4"/>
  <c r="CX248" i="4"/>
  <c r="DF253" i="4"/>
  <c r="DH254" i="4"/>
  <c r="CV256" i="4"/>
  <c r="DF257" i="4"/>
  <c r="DH259" i="4"/>
  <c r="CV261" i="4"/>
  <c r="DF262" i="4"/>
  <c r="DH263" i="4"/>
  <c r="CV266" i="4"/>
  <c r="DF267" i="4"/>
  <c r="DH268" i="4"/>
  <c r="CV271" i="4"/>
  <c r="DF272" i="4"/>
  <c r="DH273" i="4"/>
  <c r="CV275" i="4"/>
  <c r="DF277" i="4"/>
  <c r="DH278" i="4"/>
  <c r="CV280" i="4"/>
  <c r="DF281" i="4"/>
  <c r="DH283" i="4"/>
  <c r="CV285" i="4"/>
  <c r="DF286" i="4"/>
  <c r="DH287" i="4"/>
  <c r="CV290" i="4"/>
  <c r="DF291" i="4"/>
  <c r="DH292" i="4"/>
  <c r="CV295" i="4"/>
  <c r="DF296" i="4"/>
  <c r="DH297" i="4"/>
  <c r="CV299" i="4"/>
  <c r="DD304" i="4"/>
  <c r="DJ305" i="4"/>
  <c r="CX307" i="4"/>
  <c r="DD308" i="4"/>
  <c r="DJ310" i="4"/>
  <c r="CX312" i="4"/>
  <c r="DD313" i="4"/>
  <c r="DJ314" i="4"/>
  <c r="CX317" i="4"/>
  <c r="DD318" i="4"/>
  <c r="DJ319" i="4"/>
  <c r="CX322" i="4"/>
  <c r="DD323" i="4"/>
  <c r="DJ324" i="4"/>
  <c r="CX326" i="4"/>
  <c r="DC10" i="4"/>
  <c r="DE11" i="4"/>
  <c r="DG12" i="4"/>
  <c r="CW14" i="4"/>
  <c r="CY16" i="4"/>
  <c r="DA17" i="4"/>
  <c r="DG18" i="4"/>
  <c r="DI19" i="4"/>
  <c r="CU22" i="4"/>
  <c r="DA23" i="4"/>
  <c r="DC24" i="4"/>
  <c r="DE25" i="4"/>
  <c r="CU28" i="4"/>
  <c r="CW29" i="4"/>
  <c r="CY30" i="4"/>
  <c r="DE31" i="4"/>
  <c r="DI32" i="4"/>
  <c r="DK34" i="4"/>
  <c r="CY36" i="4"/>
  <c r="DA37" i="4"/>
  <c r="DE38" i="4"/>
  <c r="DK40" i="4"/>
  <c r="CU42" i="4"/>
  <c r="CW43" i="4"/>
  <c r="DA44" i="4"/>
  <c r="CY46" i="4"/>
  <c r="CW47" i="4"/>
  <c r="CU48" i="4"/>
  <c r="DK48" i="4"/>
  <c r="DI49" i="4"/>
  <c r="DI50" i="4"/>
  <c r="DG52" i="4"/>
  <c r="DE53" i="4"/>
  <c r="DC54" i="4"/>
  <c r="DA55" i="4"/>
  <c r="DA56" i="4"/>
  <c r="CY58" i="4"/>
  <c r="CW59" i="4"/>
  <c r="CU60" i="4"/>
  <c r="DK60" i="4"/>
  <c r="DI61" i="4"/>
  <c r="DI62" i="4"/>
  <c r="DI67" i="4"/>
  <c r="DG68" i="4"/>
  <c r="DE69" i="4"/>
  <c r="DC70" i="4"/>
  <c r="DA71" i="4"/>
  <c r="CY73" i="4"/>
  <c r="CW74" i="4"/>
  <c r="CU75" i="4"/>
  <c r="DK75" i="4"/>
  <c r="DI76" i="4"/>
  <c r="DG77" i="4"/>
  <c r="DE79" i="4"/>
  <c r="DC80" i="4"/>
  <c r="DA81" i="4"/>
  <c r="CY82" i="4"/>
  <c r="CW83" i="4"/>
  <c r="CU85" i="4"/>
  <c r="DK85" i="4"/>
  <c r="DI86" i="4"/>
  <c r="DG87" i="4"/>
  <c r="DE88" i="4"/>
  <c r="DC89" i="4"/>
  <c r="DA91" i="4"/>
  <c r="CY92" i="4"/>
  <c r="CW93" i="4"/>
  <c r="CU94" i="4"/>
  <c r="DK94" i="4"/>
  <c r="DI95" i="4"/>
  <c r="DG97" i="4"/>
  <c r="DE98" i="4"/>
  <c r="DC99" i="4"/>
  <c r="DA100" i="4"/>
  <c r="CY101" i="4"/>
  <c r="CW103" i="4"/>
  <c r="CU104" i="4"/>
  <c r="DK104" i="4"/>
  <c r="DI105" i="4"/>
  <c r="DG106" i="4"/>
  <c r="DE107" i="4"/>
  <c r="DC109" i="4"/>
  <c r="DA110" i="4"/>
  <c r="CY111" i="4"/>
  <c r="CW112" i="4"/>
  <c r="CU113" i="4"/>
  <c r="DK113" i="4"/>
  <c r="DI115" i="4"/>
  <c r="DG116" i="4"/>
  <c r="DE117" i="4"/>
  <c r="DC118" i="4"/>
  <c r="DA119" i="4"/>
  <c r="DA124" i="4"/>
  <c r="CY125" i="4"/>
  <c r="CW126" i="4"/>
  <c r="CU127" i="4"/>
  <c r="DK127" i="4"/>
  <c r="DI128" i="4"/>
  <c r="DG130" i="4"/>
  <c r="DE131" i="4"/>
  <c r="DC132" i="4"/>
  <c r="DA133" i="4"/>
  <c r="CY134" i="4"/>
  <c r="CW136" i="4"/>
  <c r="CU137" i="4"/>
  <c r="DK137" i="4"/>
  <c r="DI138" i="4"/>
  <c r="DG139" i="4"/>
  <c r="DE140" i="4"/>
  <c r="DC142" i="4"/>
  <c r="DA143" i="4"/>
  <c r="CY144" i="4"/>
  <c r="CW145" i="4"/>
  <c r="CU146" i="4"/>
  <c r="DK146" i="4"/>
  <c r="DI148" i="4"/>
  <c r="DG149" i="4"/>
  <c r="DE150" i="4"/>
  <c r="DC151" i="4"/>
  <c r="DA152" i="4"/>
  <c r="DA157" i="4"/>
  <c r="CY158" i="4"/>
  <c r="CW159" i="4"/>
  <c r="CU160" i="4"/>
  <c r="DK160" i="4"/>
  <c r="DI161" i="4"/>
  <c r="DG163" i="4"/>
  <c r="DE164" i="4"/>
  <c r="DC165" i="4"/>
  <c r="DA166" i="4"/>
  <c r="CY167" i="4"/>
  <c r="CW169" i="4"/>
  <c r="CU170" i="4"/>
  <c r="DK170" i="4"/>
  <c r="DI171" i="4"/>
  <c r="DG172" i="4"/>
  <c r="DE173" i="4"/>
  <c r="DC175" i="4"/>
  <c r="DA176" i="4"/>
  <c r="CY177" i="4"/>
  <c r="CW178" i="4"/>
  <c r="CU179" i="4"/>
  <c r="DK179" i="4"/>
  <c r="DI181" i="4"/>
  <c r="DG182" i="4"/>
  <c r="DE183" i="4"/>
  <c r="DC184" i="4"/>
  <c r="DA185" i="4"/>
  <c r="CY187" i="4"/>
  <c r="CW188" i="4"/>
  <c r="CU189" i="4"/>
  <c r="DK189" i="4"/>
  <c r="DI190" i="4"/>
  <c r="DG191" i="4"/>
  <c r="DE193" i="4"/>
  <c r="DC194" i="4"/>
  <c r="DA195" i="4"/>
  <c r="CY196" i="4"/>
  <c r="CW197" i="4"/>
  <c r="CU199" i="4"/>
  <c r="DK199" i="4"/>
  <c r="DI200" i="4"/>
  <c r="DG201" i="4"/>
  <c r="DE202" i="4"/>
  <c r="DC203" i="4"/>
  <c r="DA205" i="4"/>
  <c r="CY206" i="4"/>
  <c r="CW207" i="4"/>
  <c r="CU208" i="4"/>
  <c r="DK208" i="4"/>
  <c r="DI209" i="4"/>
  <c r="DI214" i="4"/>
  <c r="DG215" i="4"/>
  <c r="DE216" i="4"/>
  <c r="DC217" i="4"/>
  <c r="DA218" i="4"/>
  <c r="CY220" i="4"/>
  <c r="CW221" i="4"/>
  <c r="CU222" i="4"/>
  <c r="DK222" i="4"/>
  <c r="DI223" i="4"/>
  <c r="DG224" i="4"/>
  <c r="DE226" i="4"/>
  <c r="DC227" i="4"/>
  <c r="DA228" i="4"/>
  <c r="CY229" i="4"/>
  <c r="CW230" i="4"/>
  <c r="CU232" i="4"/>
  <c r="DK232" i="4"/>
  <c r="DI233" i="4"/>
  <c r="DG234" i="4"/>
  <c r="DE235" i="4"/>
  <c r="DC236" i="4"/>
  <c r="DA238" i="4"/>
  <c r="CY239" i="4"/>
  <c r="CW240" i="4"/>
  <c r="CU241" i="4"/>
  <c r="DK241" i="4"/>
  <c r="CU244" i="4"/>
  <c r="DK244" i="4"/>
  <c r="DI245" i="4"/>
  <c r="DG246" i="4"/>
  <c r="DE247" i="4"/>
  <c r="DC248" i="4"/>
  <c r="CY253" i="4"/>
  <c r="CW254" i="4"/>
  <c r="CU255" i="4"/>
  <c r="DK255" i="4"/>
  <c r="DI256" i="4"/>
  <c r="DG257" i="4"/>
  <c r="DE259" i="4"/>
  <c r="DC260" i="4"/>
  <c r="DA261" i="4"/>
  <c r="CY262" i="4"/>
  <c r="CW263" i="4"/>
  <c r="CU265" i="4"/>
  <c r="DK265" i="4"/>
  <c r="DI266" i="4"/>
  <c r="DG267" i="4"/>
  <c r="DE268" i="4"/>
  <c r="DC269" i="4"/>
  <c r="DA271" i="4"/>
  <c r="CY272" i="4"/>
  <c r="CW273" i="4"/>
  <c r="CU274" i="4"/>
  <c r="DK274" i="4"/>
  <c r="DI275" i="4"/>
  <c r="DG277" i="4"/>
  <c r="DE278" i="4"/>
  <c r="DC279" i="4"/>
  <c r="DA280" i="4"/>
  <c r="CY281" i="4"/>
  <c r="CW283" i="4"/>
  <c r="CU284" i="4"/>
  <c r="DK284" i="4"/>
  <c r="DI285" i="4"/>
  <c r="DG286" i="4"/>
  <c r="DE287" i="4"/>
  <c r="DC289" i="4"/>
  <c r="DA290" i="4"/>
  <c r="CY291" i="4"/>
  <c r="CW292" i="4"/>
  <c r="CU293" i="4"/>
  <c r="DK293" i="4"/>
  <c r="DI295" i="4"/>
  <c r="DG296" i="4"/>
  <c r="DE297" i="4"/>
  <c r="DC298" i="4"/>
  <c r="DA299" i="4"/>
  <c r="DA304" i="4"/>
  <c r="CY305" i="4"/>
  <c r="CW306" i="4"/>
  <c r="CU307" i="4"/>
  <c r="DK307" i="4"/>
  <c r="DI308" i="4"/>
  <c r="DG310" i="4"/>
  <c r="DE311" i="4"/>
  <c r="DC312" i="4"/>
  <c r="DA313" i="4"/>
  <c r="CY314" i="4"/>
  <c r="CW316" i="4"/>
  <c r="CU317" i="4"/>
  <c r="DK317" i="4"/>
  <c r="DI318" i="4"/>
  <c r="DG319" i="4"/>
  <c r="DE320" i="4"/>
  <c r="DC322" i="4"/>
  <c r="DA323" i="4"/>
  <c r="CY324" i="4"/>
  <c r="CW325" i="4"/>
  <c r="CU326" i="4"/>
  <c r="DK326" i="4"/>
  <c r="DG308" i="4"/>
  <c r="DE236" i="4"/>
  <c r="DK197" i="4"/>
  <c r="DJ173" i="4"/>
  <c r="CF22" i="4"/>
  <c r="DB29" i="4"/>
  <c r="CV36" i="4"/>
  <c r="DB43" i="4"/>
  <c r="DD46" i="4"/>
  <c r="CX81" i="4"/>
  <c r="DD89" i="4"/>
  <c r="DG103" i="4"/>
  <c r="DE106" i="4"/>
  <c r="DI113" i="4"/>
  <c r="CZ118" i="4"/>
  <c r="DF119" i="4"/>
  <c r="DI125" i="4"/>
  <c r="CZ130" i="4"/>
  <c r="DJ133" i="4"/>
  <c r="CZ139" i="4"/>
  <c r="DC143" i="4"/>
  <c r="CY145" i="4"/>
  <c r="CX148" i="4"/>
  <c r="DI149" i="4"/>
  <c r="DE151" i="4"/>
  <c r="DA158" i="4"/>
  <c r="CY161" i="4"/>
  <c r="DD172" i="4"/>
  <c r="DD179" i="4"/>
  <c r="CW184" i="4"/>
  <c r="DB190" i="4"/>
  <c r="DA194" i="4"/>
  <c r="DI199" i="4"/>
  <c r="DK200" i="4"/>
  <c r="DJ209" i="4"/>
  <c r="CY216" i="4"/>
  <c r="CU230" i="4"/>
  <c r="DH234" i="4"/>
  <c r="CY240" i="4"/>
  <c r="CW244" i="4"/>
  <c r="CY245" i="4"/>
  <c r="CW253" i="4"/>
  <c r="DC254" i="4"/>
  <c r="CX256" i="4"/>
  <c r="CV262" i="4"/>
  <c r="DC263" i="4"/>
  <c r="CX266" i="4"/>
  <c r="DI267" i="4"/>
  <c r="DA269" i="4"/>
  <c r="CW272" i="4"/>
  <c r="DK273" i="4"/>
  <c r="DK278" i="4"/>
  <c r="DJ283" i="4"/>
  <c r="DH284" i="4"/>
  <c r="DF285" i="4"/>
  <c r="CU287" i="4"/>
  <c r="DC290" i="4"/>
  <c r="CW291" i="4"/>
  <c r="DC292" i="4"/>
  <c r="DG295" i="4"/>
  <c r="DD296" i="4"/>
  <c r="DB297" i="4"/>
  <c r="DI298" i="4"/>
  <c r="DC304" i="4"/>
  <c r="CZ305" i="4"/>
  <c r="CU306" i="4"/>
  <c r="DK306" i="4"/>
  <c r="DE307" i="4"/>
  <c r="CY311" i="4"/>
  <c r="CW312" i="4"/>
  <c r="CU313" i="4"/>
  <c r="CZ314" i="4"/>
  <c r="CU316" i="4"/>
  <c r="DJ316" i="4"/>
  <c r="DH317" i="4"/>
  <c r="CY318" i="4"/>
  <c r="DG320" i="4"/>
  <c r="CV322" i="4"/>
  <c r="DA324" i="4"/>
  <c r="DK242" i="4"/>
  <c r="CZ269" i="4"/>
  <c r="DH179" i="4"/>
  <c r="DI134" i="4"/>
  <c r="DJ10" i="4"/>
  <c r="DF12" i="4"/>
  <c r="DD14" i="4"/>
  <c r="CZ17" i="4"/>
  <c r="DJ18" i="4"/>
  <c r="DH20" i="4"/>
  <c r="CZ25" i="4"/>
  <c r="DB28" i="4"/>
  <c r="DD31" i="4"/>
  <c r="DF34" i="4"/>
  <c r="DM146" i="4"/>
  <c r="CA146" i="4"/>
  <c r="CU197" i="4"/>
  <c r="CY326" i="4"/>
  <c r="DG322" i="4"/>
  <c r="CW318" i="4"/>
  <c r="DE313" i="4"/>
  <c r="CU310" i="4"/>
  <c r="DC305" i="4"/>
  <c r="DI297" i="4"/>
  <c r="CY293" i="4"/>
  <c r="DG289" i="4"/>
  <c r="CW285" i="4"/>
  <c r="DE280" i="4"/>
  <c r="CU277" i="4"/>
  <c r="DC272" i="4"/>
  <c r="DK267" i="4"/>
  <c r="DA263" i="4"/>
  <c r="DI259" i="4"/>
  <c r="CY255" i="4"/>
  <c r="DI247" i="4"/>
  <c r="CY244" i="4"/>
  <c r="DC239" i="4"/>
  <c r="DK234" i="4"/>
  <c r="DA230" i="4"/>
  <c r="DI226" i="4"/>
  <c r="CY222" i="4"/>
  <c r="DG217" i="4"/>
  <c r="CW214" i="4"/>
  <c r="DC206" i="4"/>
  <c r="DK201" i="4"/>
  <c r="DA197" i="4"/>
  <c r="DI193" i="4"/>
  <c r="CY189" i="4"/>
  <c r="DG184" i="4"/>
  <c r="CW181" i="4"/>
  <c r="DE176" i="4"/>
  <c r="CU172" i="4"/>
  <c r="DC167" i="4"/>
  <c r="DK163" i="4"/>
  <c r="DA159" i="4"/>
  <c r="DG151" i="4"/>
  <c r="CW148" i="4"/>
  <c r="DE143" i="4"/>
  <c r="DI140" i="4"/>
  <c r="CY137" i="4"/>
  <c r="DG132" i="4"/>
  <c r="CW128" i="4"/>
  <c r="DE124" i="4"/>
  <c r="DK116" i="4"/>
  <c r="DA112" i="4"/>
  <c r="DI107" i="4"/>
  <c r="CY104" i="4"/>
  <c r="DG99" i="4"/>
  <c r="CW95" i="4"/>
  <c r="DE91" i="4"/>
  <c r="CU87" i="4"/>
  <c r="DC82" i="4"/>
  <c r="DK77" i="4"/>
  <c r="DA74" i="4"/>
  <c r="DI69" i="4"/>
  <c r="CW62" i="4"/>
  <c r="DC58" i="4"/>
  <c r="DI53" i="4"/>
  <c r="CW49" i="4"/>
  <c r="DE44" i="4"/>
  <c r="CU40" i="4"/>
  <c r="CU34" i="4"/>
  <c r="CY28" i="4"/>
  <c r="DC22" i="4"/>
  <c r="DC16" i="4"/>
  <c r="DG10" i="4"/>
  <c r="DF322" i="4"/>
  <c r="CV316" i="4"/>
  <c r="DH308" i="4"/>
  <c r="DD299" i="4"/>
  <c r="CX293" i="4"/>
  <c r="DJ286" i="4"/>
  <c r="DD280" i="4"/>
  <c r="CX274" i="4"/>
  <c r="DJ267" i="4"/>
  <c r="DD261" i="4"/>
  <c r="CX255" i="4"/>
  <c r="DH245" i="4"/>
  <c r="DB239" i="4"/>
  <c r="DJ232" i="4"/>
  <c r="DD226" i="4"/>
  <c r="DB220" i="4"/>
  <c r="DH209" i="4"/>
  <c r="DF203" i="4"/>
  <c r="CZ197" i="4"/>
  <c r="DH190" i="4"/>
  <c r="DF184" i="4"/>
  <c r="CZ178" i="4"/>
  <c r="DH171" i="4"/>
  <c r="DF165" i="4"/>
  <c r="CZ159" i="4"/>
  <c r="DJ149" i="4"/>
  <c r="DJ142" i="4"/>
  <c r="DD133" i="4"/>
  <c r="DF125" i="4"/>
  <c r="DF113" i="4"/>
  <c r="CZ105" i="4"/>
  <c r="DB97" i="4"/>
  <c r="CZ88" i="4"/>
  <c r="DH79" i="4"/>
  <c r="DJ70" i="4"/>
  <c r="DH59" i="4"/>
  <c r="DD50" i="4"/>
  <c r="DF42" i="4"/>
  <c r="DB30" i="4"/>
  <c r="DB22" i="4"/>
  <c r="CZ13" i="4"/>
  <c r="DK173" i="4"/>
  <c r="CV326" i="4"/>
  <c r="DA314" i="4"/>
  <c r="DF308" i="4"/>
  <c r="CX283" i="4"/>
  <c r="CX230" i="4"/>
  <c r="CX166" i="4"/>
  <c r="CW134" i="4"/>
  <c r="CZ94" i="4"/>
  <c r="DI146" i="4"/>
  <c r="CY230" i="4"/>
  <c r="DA325" i="4"/>
  <c r="DE323" i="4"/>
  <c r="DI320" i="4"/>
  <c r="CU319" i="4"/>
  <c r="CY317" i="4"/>
  <c r="DC314" i="4"/>
  <c r="DG312" i="4"/>
  <c r="DK310" i="4"/>
  <c r="CW308" i="4"/>
  <c r="DA306" i="4"/>
  <c r="DE304" i="4"/>
  <c r="DG298" i="4"/>
  <c r="DK296" i="4"/>
  <c r="CW295" i="4"/>
  <c r="DA292" i="4"/>
  <c r="DE290" i="4"/>
  <c r="DI287" i="4"/>
  <c r="CU286" i="4"/>
  <c r="CY284" i="4"/>
  <c r="DC281" i="4"/>
  <c r="DG279" i="4"/>
  <c r="DK277" i="4"/>
  <c r="CW275" i="4"/>
  <c r="DA273" i="4"/>
  <c r="DE271" i="4"/>
  <c r="DI268" i="4"/>
  <c r="CU267" i="4"/>
  <c r="CY265" i="4"/>
  <c r="DC262" i="4"/>
  <c r="DG260" i="4"/>
  <c r="DK257" i="4"/>
  <c r="CW256" i="4"/>
  <c r="DA254" i="4"/>
  <c r="DG248" i="4"/>
  <c r="DK246" i="4"/>
  <c r="CW245" i="4"/>
  <c r="CW242" i="4"/>
  <c r="DA240" i="4"/>
  <c r="DE238" i="4"/>
  <c r="DI235" i="4"/>
  <c r="CU234" i="4"/>
  <c r="CY232" i="4"/>
  <c r="DC229" i="4"/>
  <c r="DG227" i="4"/>
  <c r="DK224" i="4"/>
  <c r="CW223" i="4"/>
  <c r="DA221" i="4"/>
  <c r="DE218" i="4"/>
  <c r="DI216" i="4"/>
  <c r="CU215" i="4"/>
  <c r="CW209" i="4"/>
  <c r="DA207" i="4"/>
  <c r="DE205" i="4"/>
  <c r="DI202" i="4"/>
  <c r="CU201" i="4"/>
  <c r="CY199" i="4"/>
  <c r="DC196" i="4"/>
  <c r="DG194" i="4"/>
  <c r="DK191" i="4"/>
  <c r="CW190" i="4"/>
  <c r="DA188" i="4"/>
  <c r="DE185" i="4"/>
  <c r="DI183" i="4"/>
  <c r="CU182" i="4"/>
  <c r="CY179" i="4"/>
  <c r="DC177" i="4"/>
  <c r="DG175" i="4"/>
  <c r="DK172" i="4"/>
  <c r="CW171" i="4"/>
  <c r="DA169" i="4"/>
  <c r="DE166" i="4"/>
  <c r="DI164" i="4"/>
  <c r="CU163" i="4"/>
  <c r="CY160" i="4"/>
  <c r="DC158" i="4"/>
  <c r="DE152" i="4"/>
  <c r="DI150" i="4"/>
  <c r="CU149" i="4"/>
  <c r="CY146" i="4"/>
  <c r="DC144" i="4"/>
  <c r="DG142" i="4"/>
  <c r="DK139" i="4"/>
  <c r="CW138" i="4"/>
  <c r="DA136" i="4"/>
  <c r="DE133" i="4"/>
  <c r="DI131" i="4"/>
  <c r="CU130" i="4"/>
  <c r="CY127" i="4"/>
  <c r="DC125" i="4"/>
  <c r="DE119" i="4"/>
  <c r="DI117" i="4"/>
  <c r="CU116" i="4"/>
  <c r="CY113" i="4"/>
  <c r="DC111" i="4"/>
  <c r="DG109" i="4"/>
  <c r="DK106" i="4"/>
  <c r="CW105" i="4"/>
  <c r="DA103" i="4"/>
  <c r="DE100" i="4"/>
  <c r="DI98" i="4"/>
  <c r="CU97" i="4"/>
  <c r="CY94" i="4"/>
  <c r="DC92" i="4"/>
  <c r="DG89" i="4"/>
  <c r="DK87" i="4"/>
  <c r="CW86" i="4"/>
  <c r="DA83" i="4"/>
  <c r="DE81" i="4"/>
  <c r="DI79" i="4"/>
  <c r="CU77" i="4"/>
  <c r="CY75" i="4"/>
  <c r="DC73" i="4"/>
  <c r="DG70" i="4"/>
  <c r="DK68" i="4"/>
  <c r="CW67" i="4"/>
  <c r="CW61" i="4"/>
  <c r="DA59" i="4"/>
  <c r="DE56" i="4"/>
  <c r="DG54" i="4"/>
  <c r="DK52" i="4"/>
  <c r="CW50" i="4"/>
  <c r="CY48" i="4"/>
  <c r="DC46" i="4"/>
  <c r="DE43" i="4"/>
  <c r="CW41" i="4"/>
  <c r="DE37" i="4"/>
  <c r="DA35" i="4"/>
  <c r="DI31" i="4"/>
  <c r="DA29" i="4"/>
  <c r="CW26" i="4"/>
  <c r="DE23" i="4"/>
  <c r="CW20" i="4"/>
  <c r="DI17" i="4"/>
  <c r="DA14" i="4"/>
  <c r="DI11" i="4"/>
  <c r="DF326" i="4"/>
  <c r="DH323" i="4"/>
  <c r="CV320" i="4"/>
  <c r="DF317" i="4"/>
  <c r="DH313" i="4"/>
  <c r="CV311" i="4"/>
  <c r="DF307" i="4"/>
  <c r="DH304" i="4"/>
  <c r="CX298" i="4"/>
  <c r="DD295" i="4"/>
  <c r="DJ291" i="4"/>
  <c r="CX289" i="4"/>
  <c r="DD285" i="4"/>
  <c r="DJ281" i="4"/>
  <c r="CX279" i="4"/>
  <c r="DD275" i="4"/>
  <c r="DJ272" i="4"/>
  <c r="CX269" i="4"/>
  <c r="DD266" i="4"/>
  <c r="DJ262" i="4"/>
  <c r="CX260" i="4"/>
  <c r="DD256" i="4"/>
  <c r="DJ253" i="4"/>
  <c r="CV247" i="4"/>
  <c r="DF244" i="4"/>
  <c r="DD240" i="4"/>
  <c r="DJ236" i="4"/>
  <c r="DB234" i="4"/>
  <c r="DD230" i="4"/>
  <c r="DJ227" i="4"/>
  <c r="DB224" i="4"/>
  <c r="DD221" i="4"/>
  <c r="DJ217" i="4"/>
  <c r="DB215" i="4"/>
  <c r="DF208" i="4"/>
  <c r="DH205" i="4"/>
  <c r="CZ202" i="4"/>
  <c r="DF199" i="4"/>
  <c r="DH195" i="4"/>
  <c r="CZ193" i="4"/>
  <c r="DF189" i="4"/>
  <c r="DH185" i="4"/>
  <c r="CZ183" i="4"/>
  <c r="DF179" i="4"/>
  <c r="DH176" i="4"/>
  <c r="CZ173" i="4"/>
  <c r="DF170" i="4"/>
  <c r="DH166" i="4"/>
  <c r="CZ164" i="4"/>
  <c r="DF160" i="4"/>
  <c r="DH157" i="4"/>
  <c r="DB151" i="4"/>
  <c r="DD148" i="4"/>
  <c r="DF144" i="4"/>
  <c r="DJ139" i="4"/>
  <c r="DD136" i="4"/>
  <c r="DH131" i="4"/>
  <c r="DB127" i="4"/>
  <c r="DH119" i="4"/>
  <c r="DB116" i="4"/>
  <c r="DF111" i="4"/>
  <c r="CZ107" i="4"/>
  <c r="DD103" i="4"/>
  <c r="DH98" i="4"/>
  <c r="DF94" i="4"/>
  <c r="DJ89" i="4"/>
  <c r="CZ86" i="4"/>
  <c r="DH81" i="4"/>
  <c r="DB77" i="4"/>
  <c r="DF73" i="4"/>
  <c r="CZ69" i="4"/>
  <c r="DD61" i="4"/>
  <c r="DH56" i="4"/>
  <c r="DD53" i="4"/>
  <c r="DJ48" i="4"/>
  <c r="CZ44" i="4"/>
  <c r="DJ40" i="4"/>
  <c r="DJ34" i="4"/>
  <c r="DH25" i="4"/>
  <c r="DD17" i="4"/>
  <c r="CU323" i="4"/>
  <c r="DA319" i="4"/>
  <c r="CW317" i="4"/>
  <c r="DF311" i="4"/>
  <c r="DA305" i="4"/>
  <c r="DF297" i="4"/>
  <c r="DG292" i="4"/>
  <c r="DF290" i="4"/>
  <c r="DA286" i="4"/>
  <c r="CU285" i="4"/>
  <c r="DA279" i="4"/>
  <c r="DH272" i="4"/>
  <c r="DG266" i="4"/>
  <c r="CY259" i="4"/>
  <c r="DH253" i="4"/>
  <c r="CX247" i="4"/>
  <c r="DH244" i="4"/>
  <c r="DJ240" i="4"/>
  <c r="DJ226" i="4"/>
  <c r="DB214" i="4"/>
  <c r="CX207" i="4"/>
  <c r="CZ201" i="4"/>
  <c r="CY193" i="4"/>
  <c r="CZ189" i="4"/>
  <c r="DC176" i="4"/>
  <c r="DJ169" i="4"/>
  <c r="DC150" i="4"/>
  <c r="DA142" i="4"/>
  <c r="CV137" i="4"/>
  <c r="DJ119" i="4"/>
  <c r="CY115" i="4"/>
  <c r="CZ101" i="4"/>
  <c r="CW85" i="4"/>
  <c r="DJ76" i="4"/>
  <c r="CW48" i="4"/>
  <c r="CZ30" i="4"/>
  <c r="CT48" i="4"/>
  <c r="DO242" i="4"/>
  <c r="CC242" i="4"/>
  <c r="DO95" i="4"/>
  <c r="CC95" i="4"/>
  <c r="BP210" i="4"/>
  <c r="BK300" i="4"/>
  <c r="DO281" i="4"/>
  <c r="CC281" i="4"/>
  <c r="BK120" i="4"/>
  <c r="DO107" i="4"/>
  <c r="CC107" i="4"/>
  <c r="DO146" i="4"/>
  <c r="CC146" i="4"/>
  <c r="AI120" i="4"/>
  <c r="DM263" i="4"/>
  <c r="CA263" i="4"/>
  <c r="DM152" i="4"/>
  <c r="CA152" i="4"/>
  <c r="DM101" i="4"/>
  <c r="CA101" i="4"/>
  <c r="DM77" i="4"/>
  <c r="CA77" i="4"/>
  <c r="Q120" i="4"/>
  <c r="DL71" i="4"/>
  <c r="BZ71" i="4"/>
  <c r="DO101" i="4"/>
  <c r="CC101" i="4"/>
  <c r="DO83" i="4"/>
  <c r="CC83" i="4"/>
  <c r="DO89" i="4"/>
  <c r="CC89" i="4"/>
  <c r="CU4" i="4"/>
  <c r="BN210" i="4"/>
  <c r="DB242" i="4"/>
  <c r="AF300" i="4"/>
  <c r="DM113" i="4"/>
  <c r="CA113" i="4"/>
  <c r="DM20" i="4"/>
  <c r="CA20" i="4"/>
  <c r="DC209" i="4"/>
  <c r="DO167" i="4"/>
  <c r="CC167" i="4"/>
  <c r="BY327" i="4"/>
  <c r="BY749" i="3"/>
  <c r="BO210" i="4"/>
  <c r="BN300" i="4"/>
  <c r="BM327" i="4"/>
  <c r="BL210" i="4"/>
  <c r="BJ300" i="4"/>
  <c r="DL140" i="4"/>
  <c r="BZ140" i="4"/>
  <c r="BY63" i="4"/>
  <c r="BY708" i="3"/>
  <c r="BW210" i="4"/>
  <c r="BW755" i="3"/>
  <c r="BT300" i="4"/>
  <c r="BD63" i="4"/>
  <c r="CZ203" i="4"/>
  <c r="DM185" i="4"/>
  <c r="CA185" i="4"/>
  <c r="Y120" i="4"/>
  <c r="Y714" i="3"/>
  <c r="Y966" i="3"/>
  <c r="DM62" i="4"/>
  <c r="CA62" i="4"/>
  <c r="X63" i="4"/>
  <c r="X708" i="3"/>
  <c r="X965" i="3"/>
  <c r="DM71" i="4"/>
  <c r="CA71" i="4"/>
  <c r="DM269" i="4"/>
  <c r="CA269" i="4"/>
  <c r="DM179" i="4"/>
  <c r="CA179" i="4"/>
  <c r="DM134" i="4"/>
  <c r="CA134" i="4"/>
  <c r="DM95" i="4"/>
  <c r="CA95" i="4"/>
  <c r="DM50" i="4"/>
  <c r="CA50" i="4"/>
  <c r="DM44" i="4"/>
  <c r="CA44" i="4"/>
  <c r="BT327" i="4"/>
  <c r="BN327" i="4"/>
  <c r="AC327" i="4"/>
  <c r="AC153" i="4"/>
  <c r="AC720" i="3"/>
  <c r="AC967" i="3"/>
  <c r="CT257" i="4"/>
  <c r="CS161" i="4"/>
  <c r="Z327" i="4"/>
  <c r="X120" i="4"/>
  <c r="X714" i="3"/>
  <c r="X966" i="3"/>
  <c r="R120" i="4"/>
  <c r="DL191" i="4"/>
  <c r="BZ191" i="4"/>
  <c r="CX32" i="4"/>
  <c r="DF173" i="4"/>
  <c r="BH210" i="4"/>
  <c r="BI153" i="4"/>
  <c r="CW179" i="4"/>
  <c r="DL248" i="4"/>
  <c r="BZ248" i="4"/>
  <c r="DM56" i="4"/>
  <c r="CA56" i="4"/>
  <c r="X153" i="4"/>
  <c r="X720" i="3"/>
  <c r="X967" i="3"/>
  <c r="T153" i="4"/>
  <c r="T720" i="3"/>
  <c r="T967" i="3"/>
  <c r="DL167" i="4"/>
  <c r="BZ167" i="4"/>
  <c r="AL300" i="4"/>
  <c r="AL743" i="3"/>
  <c r="AL977" i="3"/>
  <c r="AY300" i="4"/>
  <c r="AU300" i="4"/>
  <c r="AU743" i="3"/>
  <c r="AU977" i="3"/>
  <c r="AL327" i="4"/>
  <c r="AL749" i="3"/>
  <c r="AL979" i="3"/>
  <c r="O327" i="4"/>
  <c r="G327" i="4"/>
  <c r="G749" i="3"/>
  <c r="G979" i="3"/>
  <c r="DL146" i="4"/>
  <c r="BZ146" i="4"/>
  <c r="AP300" i="4"/>
  <c r="AP743" i="3"/>
  <c r="AP977" i="3"/>
  <c r="BA300" i="4"/>
  <c r="AW300" i="4"/>
  <c r="AW743" i="3"/>
  <c r="AW977" i="3"/>
  <c r="BB327" i="4"/>
  <c r="BA327" i="4"/>
  <c r="AX327" i="4"/>
  <c r="AR327" i="4"/>
  <c r="AR749" i="3"/>
  <c r="AR979" i="3"/>
  <c r="AS300" i="4"/>
  <c r="AS743" i="3"/>
  <c r="AS977" i="3"/>
  <c r="AT327" i="4"/>
  <c r="AT749" i="3"/>
  <c r="AT979" i="3"/>
  <c r="AS327" i="4"/>
  <c r="AS749" i="3"/>
  <c r="AS979" i="3"/>
  <c r="AP327" i="4"/>
  <c r="AP749" i="3"/>
  <c r="AP979" i="3"/>
  <c r="DM242" i="4"/>
  <c r="CA242" i="4"/>
  <c r="DM224" i="4"/>
  <c r="CA224" i="4"/>
  <c r="CF629" i="3"/>
  <c r="CJ629" i="3"/>
  <c r="CN629" i="3"/>
  <c r="CH629" i="3"/>
  <c r="CL629" i="3"/>
  <c r="CL520" i="3"/>
  <c r="CH520" i="3"/>
  <c r="DH520" i="3"/>
  <c r="CA520" i="3"/>
  <c r="CD520" i="3"/>
  <c r="CI520" i="3"/>
  <c r="CF520" i="3"/>
  <c r="CJ520" i="3"/>
  <c r="CN520" i="3"/>
  <c r="CM520" i="3"/>
  <c r="CG520" i="3"/>
  <c r="CK520" i="3"/>
  <c r="CJ514" i="3"/>
  <c r="CN514" i="3"/>
  <c r="CF514" i="3"/>
  <c r="CH514" i="3"/>
  <c r="CL514" i="3"/>
  <c r="CD514" i="3"/>
  <c r="CI514" i="3"/>
  <c r="CM514" i="3"/>
  <c r="DH514" i="3"/>
  <c r="CA514" i="3"/>
  <c r="CE514" i="3"/>
  <c r="CG514" i="3"/>
  <c r="CK514" i="3"/>
  <c r="CJ493" i="3"/>
  <c r="CF493" i="3"/>
  <c r="CN493" i="3"/>
  <c r="CL493" i="3"/>
  <c r="CH493" i="3"/>
  <c r="CD489" i="3"/>
  <c r="CI489" i="3"/>
  <c r="CM489" i="3"/>
  <c r="CE493" i="3"/>
  <c r="CG493" i="3"/>
  <c r="CK493" i="3"/>
  <c r="CO493" i="3"/>
  <c r="DH493" i="3"/>
  <c r="CA493" i="3"/>
  <c r="DH489" i="3"/>
  <c r="CA489" i="3"/>
  <c r="CE489" i="3"/>
  <c r="CG489" i="3"/>
  <c r="CK489" i="3"/>
  <c r="CO489" i="3"/>
  <c r="CD493" i="3"/>
  <c r="CI493" i="3"/>
  <c r="CM493" i="3"/>
  <c r="CL484" i="3"/>
  <c r="CD480" i="3"/>
  <c r="CI480" i="3"/>
  <c r="CM480" i="3"/>
  <c r="CM484" i="3"/>
  <c r="DH484" i="3"/>
  <c r="CA484" i="3"/>
  <c r="CF484" i="3"/>
  <c r="CJ484" i="3"/>
  <c r="CN484" i="3"/>
  <c r="CE484" i="3"/>
  <c r="CG484" i="3"/>
  <c r="CK484" i="3"/>
  <c r="CE475" i="3"/>
  <c r="CG475" i="3"/>
  <c r="CK475" i="3"/>
  <c r="CO475" i="3"/>
  <c r="CD475" i="3"/>
  <c r="CI475" i="3"/>
  <c r="CM475" i="3"/>
  <c r="CL471" i="3"/>
  <c r="CM471" i="3"/>
  <c r="CF471" i="3"/>
  <c r="CJ471" i="3"/>
  <c r="CN471" i="3"/>
  <c r="CE471" i="3"/>
  <c r="CG471" i="3"/>
  <c r="CK471" i="3"/>
  <c r="CO471" i="3"/>
  <c r="CJ462" i="3"/>
  <c r="CL466" i="3"/>
  <c r="CK462" i="3"/>
  <c r="CM466" i="3"/>
  <c r="CF462" i="3"/>
  <c r="CN462" i="3"/>
  <c r="CF466" i="3"/>
  <c r="CJ466" i="3"/>
  <c r="CN466" i="3"/>
  <c r="CG462" i="3"/>
  <c r="CO462" i="3"/>
  <c r="CE466" i="3"/>
  <c r="CG466" i="3"/>
  <c r="CK466" i="3"/>
  <c r="CH462" i="3"/>
  <c r="CL462" i="3"/>
  <c r="DH462" i="3"/>
  <c r="CA462" i="3"/>
  <c r="CD462" i="3"/>
  <c r="CI462" i="3"/>
  <c r="CM462" i="3"/>
  <c r="CE457" i="3"/>
  <c r="CG457" i="3"/>
  <c r="CK457" i="3"/>
  <c r="CO457" i="3"/>
  <c r="Y32" i="3"/>
  <c r="DH457" i="3"/>
  <c r="CA457" i="3"/>
  <c r="CD457" i="3"/>
  <c r="CI457" i="3"/>
  <c r="CM457" i="3"/>
  <c r="CE357" i="3"/>
  <c r="CH357" i="3"/>
  <c r="CM357" i="3"/>
  <c r="CI357" i="3"/>
  <c r="CO357" i="3"/>
  <c r="CF357" i="3"/>
  <c r="CJ357" i="3"/>
  <c r="CN357" i="3"/>
  <c r="CK353" i="3"/>
  <c r="CE353" i="3"/>
  <c r="CH353" i="3"/>
  <c r="CL353" i="3"/>
  <c r="DH353" i="3"/>
  <c r="CA353" i="3"/>
  <c r="CD353" i="3"/>
  <c r="CI353" i="3"/>
  <c r="CM353" i="3"/>
  <c r="CF353" i="3"/>
  <c r="CJ353" i="3"/>
  <c r="CN353" i="3"/>
  <c r="CD323" i="3"/>
  <c r="CI323" i="3"/>
  <c r="CH327" i="3"/>
  <c r="CF327" i="3"/>
  <c r="CJ327" i="3"/>
  <c r="CN327" i="3"/>
  <c r="CE327" i="3"/>
  <c r="CG327" i="3"/>
  <c r="CK327" i="3"/>
  <c r="CO327" i="3"/>
  <c r="DH327" i="3"/>
  <c r="CA327" i="3"/>
  <c r="CD327" i="3"/>
  <c r="CI327" i="3"/>
  <c r="CM327" i="3"/>
  <c r="CK323" i="3"/>
  <c r="CM323" i="3"/>
  <c r="CE323" i="3"/>
  <c r="CG323" i="3"/>
  <c r="CO323" i="3"/>
  <c r="CF323" i="3"/>
  <c r="CJ323" i="3"/>
  <c r="CN323" i="3"/>
  <c r="DH323" i="3"/>
  <c r="CA323" i="3"/>
  <c r="CH323" i="3"/>
  <c r="CL323" i="3"/>
  <c r="CK262" i="3"/>
  <c r="CE262" i="3"/>
  <c r="CN262" i="3"/>
  <c r="CF262" i="3"/>
  <c r="Y935" i="3"/>
  <c r="Y21" i="3"/>
  <c r="CO262" i="3"/>
  <c r="CG262" i="3"/>
  <c r="CJ262" i="3"/>
  <c r="CD230" i="3"/>
  <c r="CI230" i="3"/>
  <c r="CM230" i="3"/>
  <c r="CE230" i="3"/>
  <c r="CG230" i="3"/>
  <c r="CK230" i="3"/>
  <c r="CO230" i="3"/>
  <c r="DG39" i="3"/>
  <c r="BZ39" i="3"/>
  <c r="L327" i="4"/>
  <c r="L749" i="3"/>
  <c r="L979" i="3"/>
  <c r="M327" i="4"/>
  <c r="M749" i="3"/>
  <c r="M979" i="3"/>
  <c r="DG480" i="3"/>
  <c r="BZ480" i="3"/>
  <c r="DG217" i="3"/>
  <c r="BZ217" i="3"/>
  <c r="DG236" i="3"/>
  <c r="BZ236" i="3"/>
  <c r="L110" i="3"/>
  <c r="DL269" i="4"/>
  <c r="BZ269" i="4"/>
  <c r="K327" i="4"/>
  <c r="K749" i="3"/>
  <c r="K979" i="3"/>
  <c r="DL128" i="4"/>
  <c r="BZ128" i="4"/>
  <c r="DG489" i="3"/>
  <c r="BZ489" i="3"/>
  <c r="K32" i="3"/>
  <c r="DG948" i="3"/>
  <c r="BZ948" i="3"/>
  <c r="DG38" i="3"/>
  <c r="BZ38" i="3"/>
  <c r="DG36" i="3"/>
  <c r="BZ36" i="3"/>
  <c r="DG37" i="3"/>
  <c r="BZ37" i="3"/>
  <c r="DG727" i="3"/>
  <c r="BZ727" i="3"/>
  <c r="DL275" i="4"/>
  <c r="BZ275" i="4"/>
  <c r="DL263" i="4"/>
  <c r="BZ263" i="4"/>
  <c r="CL30" i="5"/>
  <c r="DG475" i="3"/>
  <c r="BZ475" i="3"/>
  <c r="DG471" i="3"/>
  <c r="BZ471" i="3"/>
  <c r="DG462" i="3"/>
  <c r="BZ462" i="3"/>
  <c r="DG457" i="3"/>
  <c r="BZ457" i="3"/>
  <c r="I32" i="3"/>
  <c r="G32" i="3"/>
  <c r="DG453" i="3"/>
  <c r="BZ453" i="3"/>
  <c r="DG375" i="3"/>
  <c r="BZ375" i="3"/>
  <c r="DG364" i="3"/>
  <c r="BZ364" i="3"/>
  <c r="DG357" i="3"/>
  <c r="BZ357" i="3"/>
  <c r="DG353" i="3"/>
  <c r="BZ353" i="3"/>
  <c r="DG313" i="3"/>
  <c r="BZ313" i="3"/>
  <c r="CS190" i="3"/>
  <c r="CW190" i="3"/>
  <c r="CR623" i="3"/>
  <c r="DE623" i="3"/>
  <c r="CX623" i="3"/>
  <c r="CR611" i="3"/>
  <c r="DE611" i="3"/>
  <c r="DC611" i="3"/>
  <c r="DJ441" i="3"/>
  <c r="CC441" i="3"/>
  <c r="CY441" i="3"/>
  <c r="CR441" i="3"/>
  <c r="CE441" i="3"/>
  <c r="DG441" i="3"/>
  <c r="BZ441" i="3"/>
  <c r="CV431" i="3"/>
  <c r="CX431" i="3"/>
  <c r="CT431" i="3"/>
  <c r="CE431" i="3"/>
  <c r="DH431" i="3"/>
  <c r="CA431" i="3"/>
  <c r="CG190" i="3"/>
  <c r="CH190" i="3"/>
  <c r="CM190" i="3"/>
  <c r="AT214" i="3"/>
  <c r="U214" i="3"/>
  <c r="H214" i="3"/>
  <c r="D214" i="3"/>
  <c r="CP34" i="3"/>
  <c r="CY34" i="3"/>
  <c r="CP466" i="3"/>
  <c r="CU466" i="3"/>
  <c r="CZ466" i="3"/>
  <c r="DF466" i="3"/>
  <c r="CQ466" i="3"/>
  <c r="CV466" i="3"/>
  <c r="DB466" i="3"/>
  <c r="CR466" i="3"/>
  <c r="CX466" i="3"/>
  <c r="DC466" i="3"/>
  <c r="DG520" i="3"/>
  <c r="BZ520" i="3"/>
  <c r="DG493" i="3"/>
  <c r="BZ493" i="3"/>
  <c r="CD917" i="3"/>
  <c r="CF917" i="3"/>
  <c r="CL918" i="3"/>
  <c r="CG918" i="3"/>
  <c r="CL923" i="3"/>
  <c r="CG923" i="3"/>
  <c r="CJ812" i="3"/>
  <c r="CD812" i="3"/>
  <c r="CK812" i="3"/>
  <c r="CH37" i="3"/>
  <c r="CG37" i="3"/>
  <c r="CF37" i="3"/>
  <c r="CI37" i="3"/>
  <c r="CJ34" i="3"/>
  <c r="DD932" i="3"/>
  <c r="CZ932" i="3"/>
  <c r="DE37" i="3"/>
  <c r="CQ37" i="3"/>
  <c r="CP37" i="3"/>
  <c r="DC34" i="3"/>
  <c r="CW970" i="3"/>
  <c r="CQ970" i="3"/>
  <c r="CQ812" i="3"/>
  <c r="BW963" i="3"/>
  <c r="B30" i="3"/>
  <c r="AM21" i="3"/>
  <c r="CD66" i="3"/>
  <c r="DJ190" i="3"/>
  <c r="CC190" i="3"/>
  <c r="CT66" i="3"/>
  <c r="CY431" i="3"/>
  <c r="DB441" i="3"/>
  <c r="AS21" i="3"/>
  <c r="DA34" i="3"/>
  <c r="CZ34" i="3"/>
  <c r="CR190" i="3"/>
  <c r="CQ190" i="3"/>
  <c r="DB190" i="3"/>
  <c r="DH812" i="3"/>
  <c r="CA812" i="3"/>
  <c r="CN190" i="3"/>
  <c r="CL190" i="3"/>
  <c r="CE190" i="3"/>
  <c r="CL431" i="3"/>
  <c r="CG431" i="3"/>
  <c r="CX34" i="3"/>
  <c r="CV932" i="3"/>
  <c r="CU623" i="3"/>
  <c r="CM431" i="3"/>
  <c r="CS431" i="3"/>
  <c r="CZ431" i="3"/>
  <c r="DE132" i="3"/>
  <c r="CN812" i="3"/>
  <c r="CI441" i="3"/>
  <c r="CG441" i="3"/>
  <c r="CS441" i="3"/>
  <c r="CW441" i="3"/>
  <c r="CU611" i="3"/>
  <c r="CW611" i="3"/>
  <c r="CZ611" i="3"/>
  <c r="DO799" i="3"/>
  <c r="DP799" i="3"/>
  <c r="DD466" i="3"/>
  <c r="M4" i="7"/>
  <c r="DQ803" i="3"/>
  <c r="CH917" i="3"/>
  <c r="CI918" i="3"/>
  <c r="DE970" i="3"/>
  <c r="DE812" i="3"/>
  <c r="CP812" i="3"/>
  <c r="DG904" i="3"/>
  <c r="BZ904" i="3"/>
  <c r="CP932" i="3"/>
  <c r="DF932" i="3"/>
  <c r="CR932" i="3"/>
  <c r="DF623" i="3"/>
  <c r="DD623" i="3"/>
  <c r="DF611" i="3"/>
  <c r="CS611" i="3"/>
  <c r="CV611" i="3"/>
  <c r="DG812" i="3"/>
  <c r="BZ812" i="3"/>
  <c r="CI923" i="3"/>
  <c r="CH812" i="3"/>
  <c r="CG812" i="3"/>
  <c r="DA623" i="3"/>
  <c r="DB611" i="3"/>
  <c r="CY466" i="3"/>
  <c r="DJ120" i="3"/>
  <c r="CC120" i="3"/>
  <c r="CM917" i="3"/>
  <c r="CH918" i="3"/>
  <c r="CD918" i="3"/>
  <c r="CH923" i="3"/>
  <c r="CD923" i="3"/>
  <c r="CH34" i="3"/>
  <c r="CM812" i="3"/>
  <c r="CO37" i="3"/>
  <c r="CN37" i="3"/>
  <c r="CS932" i="3"/>
  <c r="DD37" i="3"/>
  <c r="CR37" i="3"/>
  <c r="CU34" i="3"/>
  <c r="DA970" i="3"/>
  <c r="CT970" i="3"/>
  <c r="DJ932" i="3"/>
  <c r="CC932" i="3"/>
  <c r="CI66" i="3"/>
  <c r="DA66" i="3"/>
  <c r="CQ431" i="3"/>
  <c r="CT441" i="3"/>
  <c r="CS34" i="3"/>
  <c r="CR34" i="3"/>
  <c r="CZ190" i="3"/>
  <c r="CY190" i="3"/>
  <c r="AR21" i="3"/>
  <c r="CO190" i="3"/>
  <c r="CI190" i="3"/>
  <c r="CO431" i="3"/>
  <c r="CQ34" i="3"/>
  <c r="CW932" i="3"/>
  <c r="DB932" i="3"/>
  <c r="CF431" i="3"/>
  <c r="CP623" i="3"/>
  <c r="CW623" i="3"/>
  <c r="CZ623" i="3"/>
  <c r="CJ431" i="3"/>
  <c r="CP431" i="3"/>
  <c r="DI431" i="3"/>
  <c r="CB431" i="3"/>
  <c r="CL441" i="3"/>
  <c r="CO441" i="3"/>
  <c r="CJ441" i="3"/>
  <c r="CZ441" i="3"/>
  <c r="CU441" i="3"/>
  <c r="CP611" i="3"/>
  <c r="CT611" i="3"/>
  <c r="DJ611" i="3"/>
  <c r="DR801" i="3"/>
  <c r="CT466" i="3"/>
  <c r="DG514" i="3"/>
  <c r="BZ514" i="3"/>
  <c r="CP205" i="3"/>
  <c r="CT205" i="3"/>
  <c r="CX205" i="3"/>
  <c r="CT357" i="3"/>
  <c r="CR262" i="3"/>
  <c r="CW186" i="3"/>
  <c r="CY186" i="3"/>
  <c r="CQ186" i="3"/>
  <c r="DC186" i="3"/>
  <c r="CR171" i="3"/>
  <c r="CZ171" i="3"/>
  <c r="CV426" i="3"/>
  <c r="AO929" i="3"/>
  <c r="DI929" i="3"/>
  <c r="CB929" i="3"/>
  <c r="DI217" i="3"/>
  <c r="CB217" i="3"/>
  <c r="I950" i="3"/>
  <c r="DG950" i="3"/>
  <c r="BZ950" i="3"/>
  <c r="DG394" i="3"/>
  <c r="BZ394" i="3"/>
  <c r="C952" i="3"/>
  <c r="DG952" i="3"/>
  <c r="BZ952" i="3"/>
  <c r="DG400" i="3"/>
  <c r="BZ400" i="3"/>
  <c r="CS375" i="3"/>
  <c r="CW375" i="3"/>
  <c r="DA375" i="3"/>
  <c r="DE375" i="3"/>
  <c r="CP333" i="3"/>
  <c r="CV333" i="3"/>
  <c r="DA333" i="3"/>
  <c r="DF333" i="3"/>
  <c r="CP233" i="3"/>
  <c r="CT233" i="3"/>
  <c r="CX233" i="3"/>
  <c r="DB233" i="3"/>
  <c r="DF233" i="3"/>
  <c r="CQ233" i="3"/>
  <c r="CU233" i="3"/>
  <c r="CY233" i="3"/>
  <c r="DC233" i="3"/>
  <c r="CP77" i="3"/>
  <c r="CX77" i="3"/>
  <c r="DB77" i="3"/>
  <c r="DF77" i="3"/>
  <c r="CR77" i="3"/>
  <c r="CR364" i="3"/>
  <c r="CW364" i="3"/>
  <c r="DB364" i="3"/>
  <c r="CU323" i="3"/>
  <c r="CZ323" i="3"/>
  <c r="DE323" i="3"/>
  <c r="CT353" i="3"/>
  <c r="CY353" i="3"/>
  <c r="DD353" i="3"/>
  <c r="CQ313" i="3"/>
  <c r="CV313" i="3"/>
  <c r="DA313" i="3"/>
  <c r="CQ385" i="3"/>
  <c r="CU385" i="3"/>
  <c r="CY385" i="3"/>
  <c r="DC385" i="3"/>
  <c r="CP343" i="3"/>
  <c r="CU343" i="3"/>
  <c r="DA343" i="3"/>
  <c r="DF343" i="3"/>
  <c r="DJ303" i="3"/>
  <c r="CC303" i="3"/>
  <c r="CW431" i="3"/>
  <c r="DB422" i="3"/>
  <c r="CU422" i="3"/>
  <c r="CW415" i="3"/>
  <c r="DG415" i="3"/>
  <c r="BZ415" i="3"/>
  <c r="DC409" i="3"/>
  <c r="DI406" i="3"/>
  <c r="CB406" i="3"/>
  <c r="CX403" i="3"/>
  <c r="CY397" i="3"/>
  <c r="CR397" i="3"/>
  <c r="CR394" i="3"/>
  <c r="CZ389" i="3"/>
  <c r="DD385" i="3"/>
  <c r="CX385" i="3"/>
  <c r="CS385" i="3"/>
  <c r="DJ385" i="3"/>
  <c r="CC385" i="3"/>
  <c r="DG385" i="3"/>
  <c r="BZ385" i="3"/>
  <c r="DA379" i="3"/>
  <c r="DJ379" i="3"/>
  <c r="CC379" i="3"/>
  <c r="DB375" i="3"/>
  <c r="CV375" i="3"/>
  <c r="CQ375" i="3"/>
  <c r="DI375" i="3"/>
  <c r="CB375" i="3"/>
  <c r="CS368" i="3"/>
  <c r="DE364" i="3"/>
  <c r="CX364" i="3"/>
  <c r="CP364" i="3"/>
  <c r="CY357" i="3"/>
  <c r="DC353" i="3"/>
  <c r="CV353" i="3"/>
  <c r="CP353" i="3"/>
  <c r="CR347" i="3"/>
  <c r="CY343" i="3"/>
  <c r="CS343" i="3"/>
  <c r="DD333" i="3"/>
  <c r="CW333" i="3"/>
  <c r="DI333" i="3"/>
  <c r="CB333" i="3"/>
  <c r="CV327" i="3"/>
  <c r="CY323" i="3"/>
  <c r="CR323" i="3"/>
  <c r="DC313" i="3"/>
  <c r="CU313" i="3"/>
  <c r="DC307" i="3"/>
  <c r="CP307" i="3"/>
  <c r="CQ303" i="3"/>
  <c r="CX297" i="3"/>
  <c r="DJ290" i="3"/>
  <c r="CC290" i="3"/>
  <c r="CY248" i="3"/>
  <c r="DA233" i="3"/>
  <c r="CS233" i="3"/>
  <c r="CI163" i="3"/>
  <c r="CT126" i="3"/>
  <c r="CQ409" i="3"/>
  <c r="DB409" i="3"/>
  <c r="CQ327" i="3"/>
  <c r="DB327" i="3"/>
  <c r="DC283" i="3"/>
  <c r="AL913" i="3"/>
  <c r="CL154" i="3"/>
  <c r="CN154" i="3"/>
  <c r="CF154" i="3"/>
  <c r="AL959" i="3"/>
  <c r="AL21" i="3"/>
  <c r="DI422" i="3"/>
  <c r="CB422" i="3"/>
  <c r="DG389" i="3"/>
  <c r="BZ389" i="3"/>
  <c r="F911" i="3"/>
  <c r="F22" i="3"/>
  <c r="DG135" i="3"/>
  <c r="BZ135" i="3"/>
  <c r="E944" i="3"/>
  <c r="DG337" i="3"/>
  <c r="BZ337" i="3"/>
  <c r="CH441" i="3"/>
  <c r="CW426" i="3"/>
  <c r="CT415" i="3"/>
  <c r="DD397" i="3"/>
  <c r="CX397" i="3"/>
  <c r="CQ397" i="3"/>
  <c r="CX389" i="3"/>
  <c r="DB385" i="3"/>
  <c r="CW385" i="3"/>
  <c r="CR385" i="3"/>
  <c r="CX379" i="3"/>
  <c r="DF375" i="3"/>
  <c r="CZ375" i="3"/>
  <c r="CU375" i="3"/>
  <c r="CP375" i="3"/>
  <c r="DD364" i="3"/>
  <c r="CV364" i="3"/>
  <c r="DJ364" i="3"/>
  <c r="CC364" i="3"/>
  <c r="DB353" i="3"/>
  <c r="CU353" i="3"/>
  <c r="DE343" i="3"/>
  <c r="CX343" i="3"/>
  <c r="CQ343" i="3"/>
  <c r="DB333" i="3"/>
  <c r="CT333" i="3"/>
  <c r="CT327" i="3"/>
  <c r="DD323" i="3"/>
  <c r="CW323" i="3"/>
  <c r="CQ323" i="3"/>
  <c r="CZ313" i="3"/>
  <c r="CS313" i="3"/>
  <c r="DB262" i="3"/>
  <c r="CQ248" i="3"/>
  <c r="CZ233" i="3"/>
  <c r="CR233" i="3"/>
  <c r="CY66" i="3"/>
  <c r="DJ34" i="3"/>
  <c r="CC34" i="3"/>
  <c r="DJ466" i="3"/>
  <c r="CC466" i="3"/>
  <c r="CS466" i="3"/>
  <c r="CW466" i="3"/>
  <c r="DA466" i="3"/>
  <c r="DE466" i="3"/>
  <c r="BV981" i="3"/>
  <c r="BV29" i="3"/>
  <c r="DO99" i="3"/>
  <c r="DO100" i="3"/>
  <c r="DE969" i="3"/>
  <c r="CR724" i="3"/>
  <c r="CF189" i="3"/>
  <c r="CE204" i="3"/>
  <c r="CG204" i="3"/>
  <c r="CK204" i="3"/>
  <c r="CJ189" i="3"/>
  <c r="E969" i="3"/>
  <c r="DG969" i="3"/>
  <c r="BZ969" i="3"/>
  <c r="DG724" i="3"/>
  <c r="BZ724" i="3"/>
  <c r="D935" i="3"/>
  <c r="DG935" i="3"/>
  <c r="BZ935" i="3"/>
  <c r="DG262" i="3"/>
  <c r="BZ262" i="3"/>
  <c r="DG938" i="3"/>
  <c r="BZ938" i="3"/>
  <c r="CS241" i="3"/>
  <c r="DA982" i="3"/>
  <c r="DE770" i="3"/>
  <c r="DA770" i="3"/>
  <c r="CW770" i="3"/>
  <c r="CS770" i="3"/>
  <c r="DJ770" i="3"/>
  <c r="CC770" i="3"/>
  <c r="CR765" i="3"/>
  <c r="DD727" i="3"/>
  <c r="CV727" i="3"/>
  <c r="CX611" i="3"/>
  <c r="DG418" i="3"/>
  <c r="BZ418" i="3"/>
  <c r="DE415" i="3"/>
  <c r="CR415" i="3"/>
  <c r="DE406" i="3"/>
  <c r="DC397" i="3"/>
  <c r="CV397" i="3"/>
  <c r="CU389" i="3"/>
  <c r="DF385" i="3"/>
  <c r="DA385" i="3"/>
  <c r="CV385" i="3"/>
  <c r="CP385" i="3"/>
  <c r="CS379" i="3"/>
  <c r="DD375" i="3"/>
  <c r="CY375" i="3"/>
  <c r="CT375" i="3"/>
  <c r="DJ375" i="3"/>
  <c r="CC375" i="3"/>
  <c r="DA364" i="3"/>
  <c r="CT364" i="3"/>
  <c r="CZ353" i="3"/>
  <c r="CR353" i="3"/>
  <c r="DC343" i="3"/>
  <c r="CW343" i="3"/>
  <c r="DJ343" i="3"/>
  <c r="CC343" i="3"/>
  <c r="CZ333" i="3"/>
  <c r="CS333" i="3"/>
  <c r="DD327" i="3"/>
  <c r="DC323" i="3"/>
  <c r="CV323" i="3"/>
  <c r="DG317" i="3"/>
  <c r="BZ317" i="3"/>
  <c r="DE313" i="3"/>
  <c r="CY313" i="3"/>
  <c r="CR313" i="3"/>
  <c r="CU307" i="3"/>
  <c r="DG307" i="3"/>
  <c r="BZ307" i="3"/>
  <c r="DI303" i="3"/>
  <c r="CB303" i="3"/>
  <c r="DI297" i="3"/>
  <c r="CB297" i="3"/>
  <c r="CU283" i="3"/>
  <c r="DD276" i="3"/>
  <c r="CX262" i="3"/>
  <c r="DE233" i="3"/>
  <c r="CW233" i="3"/>
  <c r="DJ233" i="3"/>
  <c r="CC233" i="3"/>
  <c r="DG230" i="3"/>
  <c r="BZ230" i="3"/>
  <c r="CT194" i="3"/>
  <c r="DE186" i="3"/>
  <c r="CT77" i="3"/>
  <c r="CX194" i="3"/>
  <c r="CZ194" i="3"/>
  <c r="CP194" i="3"/>
  <c r="DF194" i="3"/>
  <c r="CT223" i="3"/>
  <c r="CV154" i="3"/>
  <c r="DE418" i="3"/>
  <c r="CZ406" i="3"/>
  <c r="CP397" i="3"/>
  <c r="CU397" i="3"/>
  <c r="CZ397" i="3"/>
  <c r="DF397" i="3"/>
  <c r="DE368" i="3"/>
  <c r="CZ226" i="3"/>
  <c r="DD163" i="3"/>
  <c r="CT422" i="3"/>
  <c r="CY422" i="3"/>
  <c r="DE422" i="3"/>
  <c r="CV379" i="3"/>
  <c r="DF379" i="3"/>
  <c r="DE297" i="3"/>
  <c r="CP217" i="3"/>
  <c r="DF217" i="3"/>
  <c r="DJ189" i="3"/>
  <c r="CC189" i="3"/>
  <c r="DA143" i="3"/>
  <c r="CZ415" i="3"/>
  <c r="DF403" i="3"/>
  <c r="CR389" i="3"/>
  <c r="DC389" i="3"/>
  <c r="CX307" i="3"/>
  <c r="AO915" i="3"/>
  <c r="CJ171" i="3"/>
  <c r="CL171" i="3"/>
  <c r="AO912" i="3"/>
  <c r="CD143" i="3"/>
  <c r="CM143" i="3"/>
  <c r="AO905" i="3"/>
  <c r="CO80" i="3"/>
  <c r="I914" i="3"/>
  <c r="I22" i="3"/>
  <c r="DG163" i="3"/>
  <c r="BZ163" i="3"/>
  <c r="F21" i="3"/>
  <c r="CH83" i="3"/>
  <c r="CU357" i="3"/>
  <c r="DH262" i="3"/>
  <c r="CA262" i="3"/>
  <c r="AV138" i="3"/>
  <c r="CQ41" i="3"/>
  <c r="AW993" i="3"/>
  <c r="AW35" i="3"/>
  <c r="AV993" i="3"/>
  <c r="AV35" i="3"/>
  <c r="AU993" i="3"/>
  <c r="AU35" i="3"/>
  <c r="AP993" i="3"/>
  <c r="AP35" i="3"/>
  <c r="AO993" i="3"/>
  <c r="AO35" i="3"/>
  <c r="H993" i="3"/>
  <c r="H35" i="3"/>
  <c r="DG466" i="3"/>
  <c r="BZ466" i="3"/>
  <c r="V931" i="3"/>
  <c r="DG347" i="3"/>
  <c r="BZ347" i="3"/>
  <c r="AV110" i="3"/>
  <c r="CQ623" i="3"/>
  <c r="DI441" i="3"/>
  <c r="CB441" i="3"/>
  <c r="AU166" i="3"/>
  <c r="CP115" i="3"/>
  <c r="DG80" i="3"/>
  <c r="BZ80" i="3"/>
  <c r="DH66" i="3"/>
  <c r="CA66" i="3"/>
  <c r="DO80" i="3"/>
  <c r="DO81" i="3"/>
  <c r="CW418" i="3"/>
  <c r="BV84" i="3"/>
  <c r="CI41" i="3"/>
  <c r="CK611" i="3"/>
  <c r="CE611" i="3"/>
  <c r="CF957" i="3"/>
  <c r="CJ957" i="3"/>
  <c r="CM29" i="3"/>
  <c r="CN36" i="3"/>
  <c r="CJ38" i="3"/>
  <c r="CI40" i="3"/>
  <c r="CD40" i="3"/>
  <c r="CN945" i="3"/>
  <c r="CN949" i="3"/>
  <c r="CJ953" i="3"/>
  <c r="CN953" i="3"/>
  <c r="CO39" i="3"/>
  <c r="CN623" i="3"/>
  <c r="CJ937" i="3"/>
  <c r="DI944" i="3"/>
  <c r="CB944" i="3"/>
  <c r="DG297" i="3"/>
  <c r="BZ297" i="3"/>
  <c r="H21" i="3"/>
  <c r="DG223" i="3"/>
  <c r="BZ223" i="3"/>
  <c r="BY138" i="3"/>
  <c r="CF36" i="3"/>
  <c r="CO611" i="3"/>
  <c r="CJ623" i="3"/>
  <c r="CJ972" i="3"/>
  <c r="CF906" i="3"/>
  <c r="CO911" i="3"/>
  <c r="CN913" i="3"/>
  <c r="CE925" i="3"/>
  <c r="CM940" i="3"/>
  <c r="V25" i="3"/>
  <c r="CJ906" i="3"/>
  <c r="CO920" i="3"/>
  <c r="A1126" i="7"/>
  <c r="CE724" i="3"/>
  <c r="CG724" i="3"/>
  <c r="CK724" i="3"/>
  <c r="CO724" i="3"/>
  <c r="CI727" i="3"/>
  <c r="CM727" i="3"/>
  <c r="CE737" i="3"/>
  <c r="CG737" i="3"/>
  <c r="CK737" i="3"/>
  <c r="CO737" i="3"/>
  <c r="CE765" i="3"/>
  <c r="CG765" i="3"/>
  <c r="CK765" i="3"/>
  <c r="CO765" i="3"/>
  <c r="CM770" i="3"/>
  <c r="CF781" i="3"/>
  <c r="CJ781" i="3"/>
  <c r="CN781" i="3"/>
  <c r="CF790" i="3"/>
  <c r="CJ790" i="3"/>
  <c r="CN790" i="3"/>
  <c r="CK914" i="3"/>
  <c r="CG921" i="3"/>
  <c r="CD940" i="3"/>
  <c r="CH947" i="3"/>
  <c r="CO239" i="3"/>
  <c r="DJ998" i="3"/>
  <c r="CC998" i="3"/>
  <c r="DJ994" i="3"/>
  <c r="CC994" i="3"/>
  <c r="DJ995" i="3"/>
  <c r="CC995" i="3"/>
  <c r="AM111" i="3"/>
  <c r="AO111" i="3"/>
  <c r="AO822" i="3"/>
  <c r="AQ110" i="3"/>
  <c r="B139" i="3"/>
  <c r="B145" i="3"/>
  <c r="CO41" i="3"/>
  <c r="CH724" i="3"/>
  <c r="CL724" i="3"/>
  <c r="CF727" i="3"/>
  <c r="CJ727" i="3"/>
  <c r="CN727" i="3"/>
  <c r="CH737" i="3"/>
  <c r="CL737" i="3"/>
  <c r="CH765" i="3"/>
  <c r="CL765" i="3"/>
  <c r="CG770" i="3"/>
  <c r="CO770" i="3"/>
  <c r="CE781" i="3"/>
  <c r="CG781" i="3"/>
  <c r="CK781" i="3"/>
  <c r="CE790" i="3"/>
  <c r="CG790" i="3"/>
  <c r="CK790" i="3"/>
  <c r="CO921" i="3"/>
  <c r="CD938" i="3"/>
  <c r="CJ939" i="3"/>
  <c r="CF945" i="3"/>
  <c r="CL947" i="3"/>
  <c r="CH982" i="3"/>
  <c r="F83" i="7"/>
  <c r="DJ996" i="3"/>
  <c r="CC996" i="3"/>
  <c r="DG532" i="3"/>
  <c r="BZ532" i="3"/>
  <c r="DH538" i="3"/>
  <c r="CA538" i="3"/>
  <c r="DI538" i="3"/>
  <c r="CB538" i="3"/>
  <c r="DG568" i="3"/>
  <c r="BZ568" i="3"/>
  <c r="DH568" i="3"/>
  <c r="CA568" i="3"/>
  <c r="DJ568" i="3"/>
  <c r="CC568" i="3"/>
  <c r="CH969" i="3"/>
  <c r="E812" i="7"/>
  <c r="K166" i="7"/>
  <c r="D166" i="7"/>
  <c r="K138" i="7"/>
  <c r="H83" i="7"/>
  <c r="I167" i="3"/>
  <c r="I174" i="3"/>
  <c r="U167" i="3"/>
  <c r="W167" i="3"/>
  <c r="W827" i="3"/>
  <c r="Y167" i="3"/>
  <c r="Y174" i="3"/>
  <c r="AQ166" i="3"/>
  <c r="BW32" i="3"/>
  <c r="DH999" i="3"/>
  <c r="CA999" i="3"/>
  <c r="AN110" i="3"/>
  <c r="AP110" i="3"/>
  <c r="AR111" i="3"/>
  <c r="AR118" i="3"/>
  <c r="AT111" i="3"/>
  <c r="AT118" i="3"/>
  <c r="AW111" i="3"/>
  <c r="AW118" i="3"/>
  <c r="BW111" i="3"/>
  <c r="BW118" i="3"/>
  <c r="BY111" i="3"/>
  <c r="BY118" i="3"/>
  <c r="AL138" i="3"/>
  <c r="AN138" i="3"/>
  <c r="AP138" i="3"/>
  <c r="DI562" i="3"/>
  <c r="CB562" i="3"/>
  <c r="D83" i="7"/>
  <c r="I84" i="7"/>
  <c r="I91" i="7"/>
  <c r="I83" i="7"/>
  <c r="E138" i="7"/>
  <c r="J138" i="7"/>
  <c r="H138" i="7"/>
  <c r="C138" i="7"/>
  <c r="H139" i="7"/>
  <c r="H146" i="7"/>
  <c r="J139" i="7"/>
  <c r="J146" i="7"/>
  <c r="H84" i="7"/>
  <c r="H91" i="7"/>
  <c r="H167" i="7"/>
  <c r="H174" i="7"/>
  <c r="J166" i="7"/>
  <c r="I138" i="7"/>
  <c r="C110" i="7"/>
  <c r="C1175" i="7"/>
  <c r="C812" i="7"/>
  <c r="K84" i="7"/>
  <c r="K91" i="7"/>
  <c r="A1123" i="7"/>
  <c r="D110" i="7"/>
  <c r="I139" i="7"/>
  <c r="I146" i="7"/>
  <c r="K167" i="7"/>
  <c r="K174" i="7"/>
  <c r="I167" i="7"/>
  <c r="I174" i="7"/>
  <c r="F1016" i="7"/>
  <c r="C1016" i="7"/>
  <c r="A1121" i="7"/>
  <c r="F91" i="7"/>
  <c r="K83" i="7"/>
  <c r="CE34" i="6"/>
  <c r="D1173" i="7"/>
  <c r="M1115" i="7"/>
  <c r="E83" i="7"/>
  <c r="K139" i="7"/>
  <c r="K146" i="7"/>
  <c r="J84" i="7"/>
  <c r="J91" i="7"/>
  <c r="J4" i="7"/>
  <c r="O4" i="7"/>
  <c r="E146" i="7"/>
  <c r="BR46" i="5"/>
  <c r="BS46" i="5"/>
  <c r="DG233" i="3"/>
  <c r="BZ233" i="3"/>
  <c r="DG248" i="3"/>
  <c r="BZ248" i="3"/>
  <c r="I21" i="3"/>
  <c r="G21" i="3"/>
  <c r="DG932" i="3"/>
  <c r="BZ932" i="3"/>
  <c r="DO62" i="5"/>
  <c r="CC62" i="5"/>
  <c r="DC956" i="3"/>
  <c r="CI917" i="3"/>
  <c r="CV970" i="3"/>
  <c r="CU970" i="3"/>
  <c r="DB970" i="3"/>
  <c r="DD812" i="3"/>
  <c r="CR812" i="3"/>
  <c r="DD934" i="3"/>
  <c r="CY934" i="3"/>
  <c r="DA934" i="3"/>
  <c r="CW934" i="3"/>
  <c r="BY973" i="3"/>
  <c r="BY26" i="3"/>
  <c r="CZ956" i="3"/>
  <c r="DB37" i="3"/>
  <c r="CU37" i="3"/>
  <c r="CZ37" i="3"/>
  <c r="CV37" i="3"/>
  <c r="DJ830" i="3"/>
  <c r="CC830" i="3"/>
  <c r="CS830" i="3"/>
  <c r="CP830" i="3"/>
  <c r="DF830" i="3"/>
  <c r="DD830" i="3"/>
  <c r="CY830" i="3"/>
  <c r="T22" i="3"/>
  <c r="CO916" i="3"/>
  <c r="CG916" i="3"/>
  <c r="CH916" i="3"/>
  <c r="DJ983" i="3"/>
  <c r="CC983" i="3"/>
  <c r="DD983" i="3"/>
  <c r="DE983" i="3"/>
  <c r="CY983" i="3"/>
  <c r="DF983" i="3"/>
  <c r="CR983" i="3"/>
  <c r="CS983" i="3"/>
  <c r="CT983" i="3"/>
  <c r="CU983" i="3"/>
  <c r="DC65" i="2"/>
  <c r="DH65" i="2"/>
  <c r="DJ65" i="2"/>
  <c r="DD65" i="2"/>
  <c r="DL65" i="2"/>
  <c r="CT57" i="2"/>
  <c r="DA57" i="2"/>
  <c r="CU57" i="2"/>
  <c r="DG906" i="3"/>
  <c r="BZ906" i="3"/>
  <c r="CV916" i="3"/>
  <c r="CW916" i="3"/>
  <c r="DC916" i="3"/>
  <c r="CQ916" i="3"/>
  <c r="CY916" i="3"/>
  <c r="DJ916" i="3"/>
  <c r="CC916" i="3"/>
  <c r="CV960" i="3"/>
  <c r="DA960" i="3"/>
  <c r="DE960" i="3"/>
  <c r="DI969" i="3"/>
  <c r="CB969" i="3"/>
  <c r="DJ936" i="3"/>
  <c r="CC936" i="3"/>
  <c r="CX936" i="3"/>
  <c r="CU936" i="3"/>
  <c r="DC936" i="3"/>
  <c r="CQ936" i="3"/>
  <c r="CS936" i="3"/>
  <c r="CZ936" i="3"/>
  <c r="CV936" i="3"/>
  <c r="DB936" i="3"/>
  <c r="DF65" i="2"/>
  <c r="CW57" i="2"/>
  <c r="DH34" i="3"/>
  <c r="CA34" i="3"/>
  <c r="CO34" i="3"/>
  <c r="CD34" i="3"/>
  <c r="DB812" i="3"/>
  <c r="CY812" i="3"/>
  <c r="CS812" i="3"/>
  <c r="DI916" i="3"/>
  <c r="CB916" i="3"/>
  <c r="AW22" i="3"/>
  <c r="DI953" i="3"/>
  <c r="CB953" i="3"/>
  <c r="DI945" i="3"/>
  <c r="CB945" i="3"/>
  <c r="CP956" i="3"/>
  <c r="CX970" i="3"/>
  <c r="DC970" i="3"/>
  <c r="DD970" i="3"/>
  <c r="CR970" i="3"/>
  <c r="CN34" i="3"/>
  <c r="DH917" i="3"/>
  <c r="CA917" i="3"/>
  <c r="CJ917" i="3"/>
  <c r="CK917" i="3"/>
  <c r="CE917" i="3"/>
  <c r="CL916" i="3"/>
  <c r="CG917" i="3"/>
  <c r="CL917" i="3"/>
  <c r="CG34" i="3"/>
  <c r="CM34" i="3"/>
  <c r="DB916" i="3"/>
  <c r="DF916" i="3"/>
  <c r="DE916" i="3"/>
  <c r="CZ916" i="3"/>
  <c r="DC830" i="3"/>
  <c r="CT830" i="3"/>
  <c r="CQ934" i="3"/>
  <c r="CU934" i="3"/>
  <c r="CR934" i="3"/>
  <c r="DF960" i="3"/>
  <c r="DB960" i="3"/>
  <c r="CZ960" i="3"/>
  <c r="CQ960" i="3"/>
  <c r="DA37" i="3"/>
  <c r="CY37" i="3"/>
  <c r="CX37" i="3"/>
  <c r="CZ970" i="3"/>
  <c r="CY970" i="3"/>
  <c r="DF970" i="3"/>
  <c r="DA812" i="3"/>
  <c r="DF812" i="3"/>
  <c r="DJ934" i="3"/>
  <c r="CC934" i="3"/>
  <c r="DG954" i="3"/>
  <c r="BZ954" i="3"/>
  <c r="DH918" i="3"/>
  <c r="CA918" i="3"/>
  <c r="CM918" i="3"/>
  <c r="CN918" i="3"/>
  <c r="CF918" i="3"/>
  <c r="DD956" i="3"/>
  <c r="DJ37" i="3"/>
  <c r="CC37" i="3"/>
  <c r="CT933" i="3"/>
  <c r="DF933" i="3"/>
  <c r="CV933" i="3"/>
  <c r="CU933" i="3"/>
  <c r="CP933" i="3"/>
  <c r="CY933" i="3"/>
  <c r="CS933" i="3"/>
  <c r="CW933" i="3"/>
  <c r="CM923" i="3"/>
  <c r="CN923" i="3"/>
  <c r="CF923" i="3"/>
  <c r="CX65" i="2"/>
  <c r="CR65" i="2"/>
  <c r="CQ65" i="2"/>
  <c r="DA65" i="2"/>
  <c r="M1114" i="7"/>
  <c r="L22" i="3"/>
  <c r="H1110" i="7"/>
  <c r="CW49" i="2"/>
  <c r="CQ49" i="2"/>
  <c r="CS65" i="2"/>
  <c r="CR49" i="2"/>
  <c r="CP41" i="2"/>
  <c r="CO41" i="2"/>
  <c r="DG56" i="4"/>
  <c r="CY56" i="4"/>
  <c r="CN431" i="3"/>
  <c r="DJ812" i="3"/>
  <c r="CC812" i="3"/>
  <c r="CR41" i="2"/>
  <c r="DF41" i="2"/>
  <c r="CW41" i="2"/>
  <c r="DB41" i="2"/>
  <c r="DG907" i="3"/>
  <c r="BZ907" i="3"/>
  <c r="CF812" i="3"/>
  <c r="CI812" i="3"/>
  <c r="CL812" i="3"/>
  <c r="CW812" i="3"/>
  <c r="CZ812" i="3"/>
  <c r="CU812" i="3"/>
  <c r="CX812" i="3"/>
  <c r="BW962" i="3"/>
  <c r="CW937" i="3"/>
  <c r="DB937" i="3"/>
  <c r="CT937" i="3"/>
  <c r="CZ954" i="3"/>
  <c r="DF954" i="3"/>
  <c r="CP954" i="3"/>
  <c r="DH923" i="3"/>
  <c r="CA923" i="3"/>
  <c r="E30" i="3"/>
  <c r="CV41" i="2"/>
  <c r="CT49" i="2"/>
  <c r="DA242" i="4"/>
  <c r="DH242" i="4"/>
  <c r="CQ41" i="2"/>
  <c r="CV65" i="2"/>
  <c r="DF242" i="4"/>
  <c r="CU242" i="4"/>
  <c r="DA49" i="2"/>
  <c r="CX41" i="2"/>
  <c r="DI41" i="2"/>
  <c r="DH41" i="2"/>
  <c r="CS57" i="2"/>
  <c r="CY65" i="2"/>
  <c r="CP65" i="2"/>
  <c r="CO65" i="2"/>
  <c r="DD236" i="4"/>
  <c r="DM236" i="4"/>
  <c r="CA236" i="4"/>
  <c r="DF209" i="4"/>
  <c r="CU209" i="4"/>
  <c r="DE167" i="4"/>
  <c r="CX38" i="4"/>
  <c r="CU38" i="4"/>
  <c r="DK38" i="4"/>
  <c r="DC38" i="4"/>
  <c r="CU26" i="4"/>
  <c r="DK26" i="4"/>
  <c r="DC14" i="4"/>
  <c r="CU14" i="4"/>
  <c r="DK14" i="4"/>
  <c r="CX185" i="4"/>
  <c r="DF185" i="4"/>
  <c r="CR982" i="3"/>
  <c r="CV982" i="3"/>
  <c r="CZ982" i="3"/>
  <c r="DD982" i="3"/>
  <c r="CP982" i="3"/>
  <c r="CT982" i="3"/>
  <c r="CX982" i="3"/>
  <c r="DB982" i="3"/>
  <c r="DF982" i="3"/>
  <c r="DE41" i="2"/>
  <c r="CT41" i="2"/>
  <c r="J1110" i="7"/>
  <c r="DL50" i="5"/>
  <c r="BZ50" i="5"/>
  <c r="CY242" i="4"/>
  <c r="DG173" i="4"/>
  <c r="DA167" i="4"/>
  <c r="CU62" i="4"/>
  <c r="CX62" i="4"/>
  <c r="DF62" i="4"/>
  <c r="DK56" i="4"/>
  <c r="DJ32" i="4"/>
  <c r="DB32" i="4"/>
  <c r="BI210" i="4"/>
  <c r="DG431" i="3"/>
  <c r="BZ431" i="3"/>
  <c r="DM57" i="5"/>
  <c r="CA57" i="5"/>
  <c r="CY209" i="4"/>
  <c r="DG209" i="4"/>
  <c r="CV167" i="4"/>
  <c r="DD167" i="4"/>
  <c r="CT623" i="3"/>
  <c r="DB623" i="3"/>
  <c r="DG623" i="3"/>
  <c r="DA441" i="3"/>
  <c r="CD431" i="3"/>
  <c r="DF190" i="3"/>
  <c r="DA135" i="3"/>
  <c r="CY120" i="3"/>
  <c r="CF88" i="3"/>
  <c r="DQ76" i="3"/>
  <c r="DQ77" i="3"/>
  <c r="CP40" i="3"/>
  <c r="CV40" i="3"/>
  <c r="CZ40" i="3"/>
  <c r="DD40" i="3"/>
  <c r="BX63" i="4"/>
  <c r="BX708" i="3"/>
  <c r="BX965" i="3"/>
  <c r="BL300" i="4"/>
  <c r="CV194" i="3"/>
  <c r="DD194" i="3"/>
  <c r="CX115" i="3"/>
  <c r="DE80" i="3"/>
  <c r="CZ418" i="3"/>
  <c r="DD283" i="3"/>
  <c r="CV262" i="3"/>
  <c r="DD262" i="3"/>
  <c r="DC290" i="3"/>
  <c r="CP357" i="3"/>
  <c r="CX357" i="3"/>
  <c r="DF357" i="3"/>
  <c r="AL84" i="5"/>
  <c r="AL435" i="3"/>
  <c r="AH153" i="4"/>
  <c r="AF210" i="4"/>
  <c r="AF63" i="4"/>
  <c r="CU32" i="4"/>
  <c r="CX26" i="4"/>
  <c r="DO191" i="4"/>
  <c r="CC191" i="4"/>
  <c r="DB431" i="3"/>
  <c r="CI431" i="3"/>
  <c r="DD415" i="3"/>
  <c r="CX415" i="3"/>
  <c r="CS415" i="3"/>
  <c r="DJ415" i="3"/>
  <c r="CC415" i="3"/>
  <c r="CR412" i="3"/>
  <c r="DA406" i="3"/>
  <c r="CR406" i="3"/>
  <c r="DC403" i="3"/>
  <c r="CW394" i="3"/>
  <c r="DB389" i="3"/>
  <c r="CV389" i="3"/>
  <c r="CQ389" i="3"/>
  <c r="DB379" i="3"/>
  <c r="CW379" i="3"/>
  <c r="CR379" i="3"/>
  <c r="DI379" i="3"/>
  <c r="CB379" i="3"/>
  <c r="CW368" i="3"/>
  <c r="DB357" i="3"/>
  <c r="CQ357" i="3"/>
  <c r="DF327" i="3"/>
  <c r="CZ327" i="3"/>
  <c r="CU327" i="3"/>
  <c r="CP327" i="3"/>
  <c r="CZ317" i="3"/>
  <c r="DD307" i="3"/>
  <c r="CY307" i="3"/>
  <c r="CT307" i="3"/>
  <c r="DF297" i="3"/>
  <c r="CW297" i="3"/>
  <c r="CV283" i="3"/>
  <c r="DF262" i="3"/>
  <c r="CT262" i="3"/>
  <c r="CQ204" i="3"/>
  <c r="CS181" i="3"/>
  <c r="CS135" i="3"/>
  <c r="CD135" i="3"/>
  <c r="DB126" i="3"/>
  <c r="DF115" i="3"/>
  <c r="DR67" i="3"/>
  <c r="DR77" i="3"/>
  <c r="CR40" i="3"/>
  <c r="BY120" i="4"/>
  <c r="BY714" i="3"/>
  <c r="BK210" i="4"/>
  <c r="DC944" i="3"/>
  <c r="CR337" i="3"/>
  <c r="CV406" i="3"/>
  <c r="DD406" i="3"/>
  <c r="DJ950" i="3"/>
  <c r="CC950" i="3"/>
  <c r="DE394" i="3"/>
  <c r="CY189" i="3"/>
  <c r="DJ107" i="3"/>
  <c r="CC107" i="3"/>
  <c r="CQ72" i="3"/>
  <c r="CQ415" i="3"/>
  <c r="CU415" i="3"/>
  <c r="CY415" i="3"/>
  <c r="DC415" i="3"/>
  <c r="CU403" i="3"/>
  <c r="CS389" i="3"/>
  <c r="CW389" i="3"/>
  <c r="DA389" i="3"/>
  <c r="DE389" i="3"/>
  <c r="DE347" i="3"/>
  <c r="CS307" i="3"/>
  <c r="CW307" i="3"/>
  <c r="DA307" i="3"/>
  <c r="DE307" i="3"/>
  <c r="DC248" i="3"/>
  <c r="AY84" i="5"/>
  <c r="CI135" i="3"/>
  <c r="DI194" i="3"/>
  <c r="CB194" i="3"/>
  <c r="AI63" i="4"/>
  <c r="AG153" i="4"/>
  <c r="CK66" i="3"/>
  <c r="CE66" i="3"/>
  <c r="BR300" i="4"/>
  <c r="BD120" i="4"/>
  <c r="BE120" i="4"/>
  <c r="CV120" i="4"/>
  <c r="AP84" i="5"/>
  <c r="AP435" i="3"/>
  <c r="AP962" i="3"/>
  <c r="AM84" i="5"/>
  <c r="AM435" i="3"/>
  <c r="AM962" i="3"/>
  <c r="AM921" i="3"/>
  <c r="DI921" i="3"/>
  <c r="CB921" i="3"/>
  <c r="DL242" i="4"/>
  <c r="BZ242" i="4"/>
  <c r="DD191" i="4"/>
  <c r="CV191" i="4"/>
  <c r="DF161" i="4"/>
  <c r="CX161" i="4"/>
  <c r="CX56" i="4"/>
  <c r="DC26" i="4"/>
  <c r="CZ969" i="3"/>
  <c r="CR969" i="3"/>
  <c r="CQ611" i="3"/>
  <c r="CV441" i="3"/>
  <c r="DE431" i="3"/>
  <c r="DF415" i="3"/>
  <c r="DA415" i="3"/>
  <c r="CV415" i="3"/>
  <c r="CP415" i="3"/>
  <c r="CW406" i="3"/>
  <c r="CP403" i="3"/>
  <c r="DE400" i="3"/>
  <c r="DD389" i="3"/>
  <c r="CY389" i="3"/>
  <c r="CT389" i="3"/>
  <c r="DE379" i="3"/>
  <c r="CZ379" i="3"/>
  <c r="CT379" i="3"/>
  <c r="DA368" i="3"/>
  <c r="CR368" i="3"/>
  <c r="CW347" i="3"/>
  <c r="DI337" i="3"/>
  <c r="CB337" i="3"/>
  <c r="DC327" i="3"/>
  <c r="CX327" i="3"/>
  <c r="CR327" i="3"/>
  <c r="DB307" i="3"/>
  <c r="CV307" i="3"/>
  <c r="CQ307" i="3"/>
  <c r="DA297" i="3"/>
  <c r="CP297" i="3"/>
  <c r="CP290" i="3"/>
  <c r="CZ262" i="3"/>
  <c r="CP262" i="3"/>
  <c r="CU248" i="3"/>
  <c r="DA236" i="3"/>
  <c r="DB223" i="3"/>
  <c r="DF205" i="3"/>
  <c r="CY204" i="3"/>
  <c r="DB194" i="3"/>
  <c r="CR194" i="3"/>
  <c r="CN189" i="3"/>
  <c r="CH171" i="3"/>
  <c r="DI143" i="3"/>
  <c r="CB143" i="3"/>
  <c r="DE135" i="3"/>
  <c r="CM135" i="3"/>
  <c r="DJ115" i="3"/>
  <c r="CC115" i="3"/>
  <c r="CR99" i="3"/>
  <c r="DR95" i="3"/>
  <c r="DR97" i="3"/>
  <c r="CS93" i="3"/>
  <c r="DO85" i="3"/>
  <c r="CG80" i="3"/>
  <c r="CS66" i="3"/>
  <c r="DG66" i="3"/>
  <c r="BZ66" i="3"/>
  <c r="CS41" i="3"/>
  <c r="DE41" i="3"/>
  <c r="CW41" i="3"/>
  <c r="DA41" i="3"/>
  <c r="DI40" i="3"/>
  <c r="CB40" i="3"/>
  <c r="BX120" i="4"/>
  <c r="BX714" i="3"/>
  <c r="BX966" i="3"/>
  <c r="BR210" i="4"/>
  <c r="BQ327" i="4"/>
  <c r="CS186" i="3"/>
  <c r="DA186" i="3"/>
  <c r="CY952" i="3"/>
  <c r="CR400" i="3"/>
  <c r="CQ379" i="3"/>
  <c r="CU379" i="3"/>
  <c r="CY379" i="3"/>
  <c r="DC379" i="3"/>
  <c r="DB931" i="3"/>
  <c r="CS236" i="3"/>
  <c r="DC204" i="3"/>
  <c r="CW135" i="3"/>
  <c r="CW412" i="3"/>
  <c r="CR226" i="3"/>
  <c r="CR422" i="3"/>
  <c r="CV422" i="3"/>
  <c r="CZ422" i="3"/>
  <c r="DD422" i="3"/>
  <c r="DJ955" i="3"/>
  <c r="CC955" i="3"/>
  <c r="CP409" i="3"/>
  <c r="CX409" i="3"/>
  <c r="DF409" i="3"/>
  <c r="CS397" i="3"/>
  <c r="CW397" i="3"/>
  <c r="DA397" i="3"/>
  <c r="DE397" i="3"/>
  <c r="CR947" i="3"/>
  <c r="CV368" i="3"/>
  <c r="DD368" i="3"/>
  <c r="CS327" i="3"/>
  <c r="CW327" i="3"/>
  <c r="DA327" i="3"/>
  <c r="DE327" i="3"/>
  <c r="CX217" i="3"/>
  <c r="DA940" i="3"/>
  <c r="CT297" i="3"/>
  <c r="DB297" i="3"/>
  <c r="BE210" i="4"/>
  <c r="BJ210" i="4"/>
  <c r="BS210" i="4"/>
  <c r="DE210" i="4"/>
  <c r="DO44" i="4"/>
  <c r="CC44" i="4"/>
  <c r="DO20" i="4"/>
  <c r="CC20" i="4"/>
  <c r="DB205" i="3"/>
  <c r="AY45" i="5"/>
  <c r="AT29" i="3"/>
  <c r="AS907" i="3"/>
  <c r="DI99" i="3"/>
  <c r="CB99" i="3"/>
  <c r="AQ913" i="3"/>
  <c r="CH154" i="3"/>
  <c r="AM925" i="3"/>
  <c r="DI925" i="3"/>
  <c r="CB925" i="3"/>
  <c r="CO204" i="3"/>
  <c r="AL915" i="3"/>
  <c r="DI915" i="3"/>
  <c r="CB915" i="3"/>
  <c r="CF171" i="3"/>
  <c r="CN171" i="3"/>
  <c r="AL912" i="3"/>
  <c r="CI143" i="3"/>
  <c r="AL905" i="3"/>
  <c r="CE80" i="3"/>
  <c r="CK80" i="3"/>
  <c r="DI80" i="3"/>
  <c r="CB80" i="3"/>
  <c r="CI80" i="3"/>
  <c r="CD80" i="3"/>
  <c r="CM80" i="3"/>
  <c r="AC300" i="4"/>
  <c r="AC743" i="3"/>
  <c r="AC977" i="3"/>
  <c r="AC63" i="4"/>
  <c r="AC708" i="3"/>
  <c r="AC965" i="3"/>
  <c r="DC132" i="3"/>
  <c r="AA327" i="4"/>
  <c r="AA63" i="4"/>
  <c r="AA708" i="3"/>
  <c r="AA965" i="3"/>
  <c r="CZ134" i="4"/>
  <c r="Z63" i="4"/>
  <c r="Z708" i="3"/>
  <c r="Z965" i="3"/>
  <c r="DA927" i="3"/>
  <c r="CS308" i="4"/>
  <c r="CS26" i="4"/>
  <c r="CS299" i="4"/>
  <c r="DM299" i="4"/>
  <c r="CA299" i="4"/>
  <c r="CS275" i="4"/>
  <c r="CS230" i="4"/>
  <c r="CS185" i="4"/>
  <c r="CS140" i="4"/>
  <c r="CT101" i="4"/>
  <c r="CS38" i="4"/>
  <c r="Q153" i="4"/>
  <c r="N45" i="5"/>
  <c r="N300" i="4"/>
  <c r="L940" i="3"/>
  <c r="D917" i="3"/>
  <c r="D945" i="3"/>
  <c r="DG945" i="3"/>
  <c r="BZ945" i="3"/>
  <c r="CE28" i="5"/>
  <c r="BH45" i="5"/>
  <c r="CO42" i="5"/>
  <c r="CJ42" i="5"/>
  <c r="CE42" i="5"/>
  <c r="BE45" i="5"/>
  <c r="CS14" i="5"/>
  <c r="CO14" i="5"/>
  <c r="CK14" i="5"/>
  <c r="CG14" i="5"/>
  <c r="CM57" i="5"/>
  <c r="CK57" i="5"/>
  <c r="AL25" i="3"/>
  <c r="AL904" i="3"/>
  <c r="CK72" i="3"/>
  <c r="AJ327" i="4"/>
  <c r="AI327" i="4"/>
  <c r="AH120" i="4"/>
  <c r="AG120" i="4"/>
  <c r="AE327" i="4"/>
  <c r="CW293" i="4"/>
  <c r="DO293" i="4"/>
  <c r="CC293" i="4"/>
  <c r="CS128" i="4"/>
  <c r="CT224" i="4"/>
  <c r="CS197" i="4"/>
  <c r="CS107" i="4"/>
  <c r="CT293" i="4"/>
  <c r="CT269" i="4"/>
  <c r="CT218" i="4"/>
  <c r="CT179" i="4"/>
  <c r="CS95" i="4"/>
  <c r="CS62" i="4"/>
  <c r="CT20" i="4"/>
  <c r="P63" i="4"/>
  <c r="N120" i="4"/>
  <c r="K84" i="5"/>
  <c r="K435" i="3"/>
  <c r="K962" i="3"/>
  <c r="F5" i="3"/>
  <c r="AO5" i="2"/>
  <c r="X5" i="3"/>
  <c r="B5" i="3"/>
  <c r="AK5" i="2"/>
  <c r="T5" i="4"/>
  <c r="F4" i="3"/>
  <c r="AO4" i="2"/>
  <c r="X4" i="5"/>
  <c r="CT35" i="5"/>
  <c r="CL35" i="5"/>
  <c r="CD35" i="5"/>
  <c r="CN21" i="5"/>
  <c r="CF21" i="5"/>
  <c r="CN35" i="5"/>
  <c r="CZ77" i="3"/>
  <c r="E993" i="3"/>
  <c r="E35" i="3"/>
  <c r="BY45" i="5"/>
  <c r="BY445" i="3"/>
  <c r="BS300" i="4"/>
  <c r="BP327" i="4"/>
  <c r="BO327" i="4"/>
  <c r="DO287" i="4"/>
  <c r="CC287" i="4"/>
  <c r="AP45" i="5"/>
  <c r="AP445" i="3"/>
  <c r="AP963" i="3"/>
  <c r="DM275" i="4"/>
  <c r="CA275" i="4"/>
  <c r="AD327" i="4"/>
  <c r="AD749" i="3"/>
  <c r="AD979" i="3"/>
  <c r="AD28" i="3"/>
  <c r="CW269" i="4"/>
  <c r="DO269" i="4"/>
  <c r="CC269" i="4"/>
  <c r="AA153" i="4"/>
  <c r="AA720" i="3"/>
  <c r="AA967" i="3"/>
  <c r="AA120" i="4"/>
  <c r="AA714" i="3"/>
  <c r="AA966" i="3"/>
  <c r="Z153" i="4"/>
  <c r="Z720" i="3"/>
  <c r="Z967" i="3"/>
  <c r="Y63" i="4"/>
  <c r="Y708" i="3"/>
  <c r="Y965" i="3"/>
  <c r="W935" i="3"/>
  <c r="O210" i="4"/>
  <c r="O153" i="4"/>
  <c r="L84" i="5"/>
  <c r="L435" i="3"/>
  <c r="L962" i="3"/>
  <c r="L30" i="3"/>
  <c r="L120" i="4"/>
  <c r="L714" i="3"/>
  <c r="L966" i="3"/>
  <c r="L24" i="3"/>
  <c r="J22" i="3"/>
  <c r="M23" i="3"/>
  <c r="C120" i="4"/>
  <c r="C714" i="3"/>
  <c r="C966" i="3"/>
  <c r="BY83" i="3"/>
  <c r="BY84" i="3"/>
  <c r="BY91" i="3"/>
  <c r="BX84" i="3"/>
  <c r="BX91" i="3"/>
  <c r="BV83" i="3"/>
  <c r="CV77" i="3"/>
  <c r="DD77" i="3"/>
  <c r="CM14" i="5"/>
  <c r="CR21" i="5"/>
  <c r="CM28" i="5"/>
  <c r="CH35" i="5"/>
  <c r="BP45" i="5"/>
  <c r="BM45" i="5"/>
  <c r="CR35" i="5"/>
  <c r="CT21" i="5"/>
  <c r="BR84" i="5"/>
  <c r="BN84" i="5"/>
  <c r="BJ84" i="5"/>
  <c r="CT74" i="5"/>
  <c r="CN74" i="5"/>
  <c r="CI74" i="5"/>
  <c r="CD74" i="5"/>
  <c r="CR74" i="5"/>
  <c r="CM74" i="5"/>
  <c r="CH74" i="5"/>
  <c r="CL81" i="5"/>
  <c r="CT81" i="5"/>
  <c r="CJ81" i="5"/>
  <c r="BF84" i="5"/>
  <c r="CK53" i="5"/>
  <c r="CS53" i="5"/>
  <c r="CI53" i="5"/>
  <c r="CT60" i="5"/>
  <c r="CN60" i="5"/>
  <c r="CI60" i="5"/>
  <c r="CD60" i="5"/>
  <c r="CR60" i="5"/>
  <c r="CM60" i="5"/>
  <c r="CH60" i="5"/>
  <c r="CQ60" i="5"/>
  <c r="CL60" i="5"/>
  <c r="CF60" i="5"/>
  <c r="CS67" i="5"/>
  <c r="CL67" i="5"/>
  <c r="CT67" i="5"/>
  <c r="CJ67" i="5"/>
  <c r="CR67" i="5"/>
  <c r="CH67" i="5"/>
  <c r="DG379" i="3"/>
  <c r="BZ379" i="3"/>
  <c r="DC364" i="3"/>
  <c r="CY364" i="3"/>
  <c r="CU364" i="3"/>
  <c r="CQ364" i="3"/>
  <c r="DE353" i="3"/>
  <c r="DA353" i="3"/>
  <c r="CW353" i="3"/>
  <c r="CS353" i="3"/>
  <c r="DI353" i="3"/>
  <c r="CB353" i="3"/>
  <c r="DD343" i="3"/>
  <c r="CZ343" i="3"/>
  <c r="CV343" i="3"/>
  <c r="CR343" i="3"/>
  <c r="DC333" i="3"/>
  <c r="CY333" i="3"/>
  <c r="CU333" i="3"/>
  <c r="CQ333" i="3"/>
  <c r="DG333" i="3"/>
  <c r="BZ333" i="3"/>
  <c r="DF323" i="3"/>
  <c r="DB323" i="3"/>
  <c r="CX323" i="3"/>
  <c r="CT323" i="3"/>
  <c r="CP323" i="3"/>
  <c r="DF313" i="3"/>
  <c r="DB313" i="3"/>
  <c r="CX313" i="3"/>
  <c r="CT313" i="3"/>
  <c r="CP313" i="3"/>
  <c r="DG303" i="3"/>
  <c r="BZ303" i="3"/>
  <c r="DG255" i="3"/>
  <c r="BZ255" i="3"/>
  <c r="DG241" i="3"/>
  <c r="BZ241" i="3"/>
  <c r="DI233" i="3"/>
  <c r="CB233" i="3"/>
  <c r="DI230" i="3"/>
  <c r="CB230" i="3"/>
  <c r="CX190" i="3"/>
  <c r="CW148" i="3"/>
  <c r="DG143" i="3"/>
  <c r="BZ143" i="3"/>
  <c r="CE72" i="3"/>
  <c r="CG66" i="3"/>
  <c r="CQ36" i="3"/>
  <c r="K993" i="3"/>
  <c r="K35" i="3"/>
  <c r="I993" i="3"/>
  <c r="I35" i="3"/>
  <c r="BY84" i="5"/>
  <c r="BY435" i="3"/>
  <c r="BX84" i="5"/>
  <c r="BX435" i="3"/>
  <c r="BX29" i="3"/>
  <c r="BX153" i="4"/>
  <c r="BX720" i="3"/>
  <c r="BX967" i="3"/>
  <c r="BV84" i="5"/>
  <c r="BV435" i="3"/>
  <c r="BV327" i="4"/>
  <c r="BV749" i="3"/>
  <c r="BV979" i="3"/>
  <c r="BP300" i="4"/>
  <c r="BO300" i="4"/>
  <c r="BL327" i="4"/>
  <c r="BI327" i="4"/>
  <c r="BR327" i="4"/>
  <c r="BS327" i="4"/>
  <c r="DA327" i="4"/>
  <c r="DJ210" i="4"/>
  <c r="DD327" i="4"/>
  <c r="BD153" i="4"/>
  <c r="DK153" i="4"/>
  <c r="CW80" i="3"/>
  <c r="AT45" i="5"/>
  <c r="AT445" i="3"/>
  <c r="AT963" i="3"/>
  <c r="AT30" i="3"/>
  <c r="AR84" i="5"/>
  <c r="AR435" i="3"/>
  <c r="AR962" i="3"/>
  <c r="AR30" i="3"/>
  <c r="AO45" i="5"/>
  <c r="DM308" i="4"/>
  <c r="CA308" i="4"/>
  <c r="AF120" i="4"/>
  <c r="AC120" i="4"/>
  <c r="AC714" i="3"/>
  <c r="AC966" i="3"/>
  <c r="Z120" i="4"/>
  <c r="Z714" i="3"/>
  <c r="Z966" i="3"/>
  <c r="Y153" i="4"/>
  <c r="Y720" i="3"/>
  <c r="Y967" i="3"/>
  <c r="W327" i="4"/>
  <c r="W749" i="3"/>
  <c r="W979" i="3"/>
  <c r="CS209" i="4"/>
  <c r="CT146" i="4"/>
  <c r="CS83" i="4"/>
  <c r="CT56" i="4"/>
  <c r="CT32" i="4"/>
  <c r="CS320" i="4"/>
  <c r="CT281" i="4"/>
  <c r="CT248" i="4"/>
  <c r="CT191" i="4"/>
  <c r="CS167" i="4"/>
  <c r="CT113" i="4"/>
  <c r="CT77" i="4"/>
  <c r="CT44" i="4"/>
  <c r="Q63" i="4"/>
  <c r="P300" i="4"/>
  <c r="P210" i="4"/>
  <c r="P153" i="4"/>
  <c r="O120" i="4"/>
  <c r="M45" i="5"/>
  <c r="M445" i="3"/>
  <c r="M963" i="3"/>
  <c r="L210" i="4"/>
  <c r="L755" i="3"/>
  <c r="L973" i="3"/>
  <c r="L26" i="3"/>
  <c r="J45" i="5"/>
  <c r="G29" i="3"/>
  <c r="T933" i="3"/>
  <c r="DH933" i="3"/>
  <c r="CA933" i="3"/>
  <c r="CR132" i="3"/>
  <c r="H5" i="3"/>
  <c r="AQ5" i="2"/>
  <c r="Z5" i="5"/>
  <c r="CQ14" i="5"/>
  <c r="CP35" i="5"/>
  <c r="CG42" i="5"/>
  <c r="BL45" i="5"/>
  <c r="CT28" i="5"/>
  <c r="CP28" i="5"/>
  <c r="CL28" i="5"/>
  <c r="CH28" i="5"/>
  <c r="CD28" i="5"/>
  <c r="CS28" i="5"/>
  <c r="CO28" i="5"/>
  <c r="CK28" i="5"/>
  <c r="CG28" i="5"/>
  <c r="CR28" i="5"/>
  <c r="CN28" i="5"/>
  <c r="CJ28" i="5"/>
  <c r="CF28" i="5"/>
  <c r="CG57" i="5"/>
  <c r="CE60" i="5"/>
  <c r="CP67" i="5"/>
  <c r="CF74" i="5"/>
  <c r="CR81" i="5"/>
  <c r="CO29" i="3"/>
  <c r="CD39" i="3"/>
  <c r="CK39" i="3"/>
  <c r="CE39" i="3"/>
  <c r="CD41" i="3"/>
  <c r="CK41" i="3"/>
  <c r="CE41" i="3"/>
  <c r="CH623" i="3"/>
  <c r="CL623" i="3"/>
  <c r="CJ65" i="6"/>
  <c r="CI66" i="6"/>
  <c r="CH67" i="6"/>
  <c r="CF69" i="6"/>
  <c r="CE71" i="6"/>
  <c r="CR56" i="6"/>
  <c r="CQ57" i="6"/>
  <c r="CP58" i="6"/>
  <c r="CN60" i="6"/>
  <c r="CM62" i="6"/>
  <c r="CJ47" i="6"/>
  <c r="CI48" i="6"/>
  <c r="CH49" i="6"/>
  <c r="CF51" i="6"/>
  <c r="CE53" i="6"/>
  <c r="CJ38" i="6"/>
  <c r="CI39" i="6"/>
  <c r="CH40" i="6"/>
  <c r="CG41" i="6"/>
  <c r="CG44" i="6"/>
  <c r="CF45" i="6"/>
  <c r="CE29" i="6"/>
  <c r="CD30" i="6"/>
  <c r="CT30" i="6"/>
  <c r="CS31" i="6"/>
  <c r="CK35" i="6"/>
  <c r="CH20" i="6"/>
  <c r="CG21" i="6"/>
  <c r="CF22" i="6"/>
  <c r="CD26" i="6"/>
  <c r="CT26" i="6"/>
  <c r="CS11" i="6"/>
  <c r="CR12" i="6"/>
  <c r="CQ13" i="6"/>
  <c r="CD5" i="5"/>
  <c r="CT82" i="5"/>
  <c r="CP82" i="5"/>
  <c r="CL82" i="5"/>
  <c r="CH82" i="5"/>
  <c r="CD82" i="5"/>
  <c r="CN81" i="5"/>
  <c r="CF81" i="5"/>
  <c r="CR80" i="5"/>
  <c r="CN80" i="5"/>
  <c r="CJ80" i="5"/>
  <c r="CF80" i="5"/>
  <c r="CS79" i="5"/>
  <c r="CO79" i="5"/>
  <c r="CK79" i="5"/>
  <c r="CG79" i="5"/>
  <c r="CT78" i="5"/>
  <c r="CP78" i="5"/>
  <c r="CL78" i="5"/>
  <c r="CH78" i="5"/>
  <c r="CD78" i="5"/>
  <c r="CQ77" i="5"/>
  <c r="CM77" i="5"/>
  <c r="CI77" i="5"/>
  <c r="CE77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8" i="5"/>
  <c r="CP68" i="5"/>
  <c r="CL68" i="5"/>
  <c r="CH68" i="5"/>
  <c r="CD68" i="5"/>
  <c r="CN67" i="5"/>
  <c r="CF67" i="5"/>
  <c r="CR66" i="5"/>
  <c r="CN66" i="5"/>
  <c r="CJ66" i="5"/>
  <c r="CF66" i="5"/>
  <c r="CS65" i="5"/>
  <c r="CO65" i="5"/>
  <c r="CK65" i="5"/>
  <c r="CG65" i="5"/>
  <c r="CT64" i="5"/>
  <c r="CP64" i="5"/>
  <c r="CL64" i="5"/>
  <c r="CH64" i="5"/>
  <c r="CD64" i="5"/>
  <c r="CQ63" i="5"/>
  <c r="CM63" i="5"/>
  <c r="CI63" i="5"/>
  <c r="CE63" i="5"/>
  <c r="CR61" i="5"/>
  <c r="CN61" i="5"/>
  <c r="CJ61" i="5"/>
  <c r="CF61" i="5"/>
  <c r="CS60" i="5"/>
  <c r="CO60" i="5"/>
  <c r="CK60" i="5"/>
  <c r="CG60" i="5"/>
  <c r="CT59" i="5"/>
  <c r="CP59" i="5"/>
  <c r="CL59" i="5"/>
  <c r="CH59" i="5"/>
  <c r="CD59" i="5"/>
  <c r="CQ58" i="5"/>
  <c r="CM58" i="5"/>
  <c r="CI58" i="5"/>
  <c r="CE58" i="5"/>
  <c r="CQ57" i="5"/>
  <c r="CI57" i="5"/>
  <c r="CS56" i="5"/>
  <c r="CO56" i="5"/>
  <c r="CK56" i="5"/>
  <c r="CG56" i="5"/>
  <c r="CT54" i="5"/>
  <c r="CP54" i="5"/>
  <c r="CL54" i="5"/>
  <c r="CH54" i="5"/>
  <c r="CD54" i="5"/>
  <c r="CM53" i="5"/>
  <c r="CE53" i="5"/>
  <c r="CQ52" i="5"/>
  <c r="CM52" i="5"/>
  <c r="CI52" i="5"/>
  <c r="CE52" i="5"/>
  <c r="CR51" i="5"/>
  <c r="CN51" i="5"/>
  <c r="CJ51" i="5"/>
  <c r="CF51" i="5"/>
  <c r="CS50" i="5"/>
  <c r="CK50" i="5"/>
  <c r="CT49" i="5"/>
  <c r="CP49" i="5"/>
  <c r="CL49" i="5"/>
  <c r="CH49" i="5"/>
  <c r="CD49" i="5"/>
  <c r="CS43" i="5"/>
  <c r="CO43" i="5"/>
  <c r="CK43" i="5"/>
  <c r="CG43" i="5"/>
  <c r="CT42" i="5"/>
  <c r="CP42" i="5"/>
  <c r="CL42" i="5"/>
  <c r="CH42" i="5"/>
  <c r="CD42" i="5"/>
  <c r="CQ41" i="5"/>
  <c r="CM41" i="5"/>
  <c r="BB63" i="4"/>
  <c r="AX63" i="4"/>
  <c r="AT63" i="4"/>
  <c r="AT708" i="3"/>
  <c r="AT965" i="3"/>
  <c r="AP63" i="4"/>
  <c r="AP708" i="3"/>
  <c r="AP965" i="3"/>
  <c r="AL63" i="4"/>
  <c r="AY120" i="4"/>
  <c r="AU120" i="4"/>
  <c r="AU714" i="3"/>
  <c r="AU966" i="3"/>
  <c r="AQ120" i="4"/>
  <c r="AQ714" i="3"/>
  <c r="AQ966" i="3"/>
  <c r="AL120" i="4"/>
  <c r="AL714" i="3"/>
  <c r="AL966" i="3"/>
  <c r="AY153" i="4"/>
  <c r="AU153" i="4"/>
  <c r="AU720" i="3"/>
  <c r="AU967" i="3"/>
  <c r="AQ153" i="4"/>
  <c r="AQ720" i="3"/>
  <c r="AQ967" i="3"/>
  <c r="AM720" i="3"/>
  <c r="AM967" i="3"/>
  <c r="AZ210" i="4"/>
  <c r="AV210" i="4"/>
  <c r="AV755" i="3"/>
  <c r="AV973" i="3"/>
  <c r="AV26" i="3"/>
  <c r="AR210" i="4"/>
  <c r="AR755" i="3"/>
  <c r="AR973" i="3"/>
  <c r="AR26" i="3"/>
  <c r="AN210" i="4"/>
  <c r="AN755" i="3"/>
  <c r="AN973" i="3"/>
  <c r="AN26" i="3"/>
  <c r="U962" i="3"/>
  <c r="CL435" i="3"/>
  <c r="CH435" i="3"/>
  <c r="CN435" i="3"/>
  <c r="CJ435" i="3"/>
  <c r="CF435" i="3"/>
  <c r="AP5" i="2"/>
  <c r="Y5" i="5"/>
  <c r="AP4" i="2"/>
  <c r="Y4" i="6"/>
  <c r="CF14" i="5"/>
  <c r="CJ14" i="5"/>
  <c r="CN14" i="5"/>
  <c r="CR14" i="5"/>
  <c r="CD21" i="5"/>
  <c r="CL21" i="5"/>
  <c r="CJ35" i="5"/>
  <c r="CI42" i="5"/>
  <c r="CN42" i="5"/>
  <c r="CS42" i="5"/>
  <c r="BO45" i="5"/>
  <c r="BG45" i="5"/>
  <c r="BD45" i="5"/>
  <c r="CS21" i="5"/>
  <c r="CT50" i="5"/>
  <c r="CT57" i="5"/>
  <c r="G96" i="3"/>
  <c r="G104" i="3"/>
  <c r="C96" i="3"/>
  <c r="C104" i="3"/>
  <c r="N210" i="4"/>
  <c r="M84" i="5"/>
  <c r="M435" i="3"/>
  <c r="M962" i="3"/>
  <c r="I25" i="3"/>
  <c r="DG927" i="3"/>
  <c r="BZ927" i="3"/>
  <c r="CZ667" i="3"/>
  <c r="DJ160" i="3"/>
  <c r="CC160" i="3"/>
  <c r="BQ45" i="5"/>
  <c r="BI45" i="5"/>
  <c r="BT84" i="5"/>
  <c r="BP84" i="5"/>
  <c r="BL84" i="5"/>
  <c r="BH84" i="5"/>
  <c r="CS81" i="5"/>
  <c r="BD84" i="5"/>
  <c r="CI435" i="3"/>
  <c r="CH38" i="3"/>
  <c r="CL38" i="3"/>
  <c r="CO40" i="3"/>
  <c r="CG40" i="3"/>
  <c r="CK40" i="3"/>
  <c r="CE40" i="3"/>
  <c r="CD435" i="3"/>
  <c r="CM611" i="3"/>
  <c r="CI611" i="3"/>
  <c r="CD611" i="3"/>
  <c r="CN17" i="6"/>
  <c r="CF17" i="6"/>
  <c r="CO13" i="6"/>
  <c r="CG13" i="6"/>
  <c r="CP12" i="6"/>
  <c r="CH12" i="6"/>
  <c r="CQ11" i="6"/>
  <c r="CI11" i="6"/>
  <c r="CR26" i="6"/>
  <c r="CJ26" i="6"/>
  <c r="CT22" i="6"/>
  <c r="CL22" i="6"/>
  <c r="CD22" i="6"/>
  <c r="CM21" i="6"/>
  <c r="CE21" i="6"/>
  <c r="CN20" i="6"/>
  <c r="CF20" i="6"/>
  <c r="CQ35" i="6"/>
  <c r="CI35" i="6"/>
  <c r="CN32" i="6"/>
  <c r="CQ31" i="6"/>
  <c r="CI31" i="6"/>
  <c r="CR30" i="6"/>
  <c r="CJ30" i="6"/>
  <c r="CS29" i="6"/>
  <c r="CK29" i="6"/>
  <c r="CT45" i="6"/>
  <c r="CL45" i="6"/>
  <c r="CD45" i="6"/>
  <c r="CM44" i="6"/>
  <c r="CE44" i="6"/>
  <c r="CM41" i="6"/>
  <c r="CE41" i="6"/>
  <c r="CN40" i="6"/>
  <c r="CF40" i="6"/>
  <c r="CO39" i="6"/>
  <c r="CG39" i="6"/>
  <c r="CP38" i="6"/>
  <c r="CH38" i="6"/>
  <c r="CO53" i="6"/>
  <c r="CG53" i="6"/>
  <c r="CP51" i="6"/>
  <c r="CH51" i="6"/>
  <c r="CR49" i="6"/>
  <c r="CJ49" i="6"/>
  <c r="CS48" i="6"/>
  <c r="CK48" i="6"/>
  <c r="CT47" i="6"/>
  <c r="CL47" i="6"/>
  <c r="CD47" i="6"/>
  <c r="CO62" i="6"/>
  <c r="CG62" i="6"/>
  <c r="CP60" i="6"/>
  <c r="CH60" i="6"/>
  <c r="CR58" i="6"/>
  <c r="CJ58" i="6"/>
  <c r="CS57" i="6"/>
  <c r="CK57" i="6"/>
  <c r="CT56" i="6"/>
  <c r="CL56" i="6"/>
  <c r="CD56" i="6"/>
  <c r="CO71" i="6"/>
  <c r="CG71" i="6"/>
  <c r="CP69" i="6"/>
  <c r="CH69" i="6"/>
  <c r="CR67" i="6"/>
  <c r="CJ67" i="6"/>
  <c r="CS66" i="6"/>
  <c r="CK66" i="6"/>
  <c r="CT65" i="6"/>
  <c r="CL65" i="6"/>
  <c r="CD65" i="6"/>
  <c r="AZ63" i="4"/>
  <c r="AV63" i="4"/>
  <c r="AV708" i="3"/>
  <c r="AV965" i="3"/>
  <c r="AR63" i="4"/>
  <c r="AR708" i="3"/>
  <c r="AR965" i="3"/>
  <c r="AN63" i="4"/>
  <c r="AN708" i="3"/>
  <c r="AN965" i="3"/>
  <c r="BA120" i="4"/>
  <c r="AW120" i="4"/>
  <c r="AW714" i="3"/>
  <c r="AW966" i="3"/>
  <c r="AS120" i="4"/>
  <c r="AS714" i="3"/>
  <c r="AS966" i="3"/>
  <c r="AO120" i="4"/>
  <c r="AO714" i="3"/>
  <c r="AO966" i="3"/>
  <c r="BA153" i="4"/>
  <c r="AW153" i="4"/>
  <c r="AW720" i="3"/>
  <c r="AW967" i="3"/>
  <c r="AS153" i="4"/>
  <c r="AS720" i="3"/>
  <c r="AS967" i="3"/>
  <c r="CL830" i="3"/>
  <c r="DR87" i="3"/>
  <c r="DO88" i="3"/>
  <c r="DJ66" i="3"/>
  <c r="CC66" i="3"/>
  <c r="AD201" i="3"/>
  <c r="DG34" i="3"/>
  <c r="BZ34" i="3"/>
  <c r="BX327" i="4"/>
  <c r="BX749" i="3"/>
  <c r="BG300" i="4"/>
  <c r="DJ300" i="4"/>
  <c r="DO50" i="4"/>
  <c r="CC50" i="4"/>
  <c r="DO197" i="4"/>
  <c r="CC197" i="4"/>
  <c r="DO77" i="4"/>
  <c r="CC77" i="4"/>
  <c r="CP186" i="3"/>
  <c r="AX84" i="5"/>
  <c r="AV25" i="3"/>
  <c r="AS45" i="5"/>
  <c r="AS445" i="3"/>
  <c r="AS963" i="3"/>
  <c r="AS30" i="3"/>
  <c r="AR23" i="3"/>
  <c r="DN42" i="5"/>
  <c r="CB42" i="5"/>
  <c r="CE189" i="3"/>
  <c r="AH327" i="4"/>
  <c r="AH210" i="4"/>
  <c r="AF153" i="4"/>
  <c r="AC210" i="4"/>
  <c r="CS14" i="4"/>
  <c r="CS152" i="4"/>
  <c r="CT326" i="4"/>
  <c r="CS287" i="4"/>
  <c r="CT203" i="4"/>
  <c r="CS173" i="4"/>
  <c r="CS119" i="4"/>
  <c r="CT89" i="4"/>
  <c r="CS50" i="4"/>
  <c r="O300" i="4"/>
  <c r="O63" i="4"/>
  <c r="M300" i="4"/>
  <c r="M743" i="3"/>
  <c r="M977" i="3"/>
  <c r="L300" i="4"/>
  <c r="L743" i="3"/>
  <c r="L977" i="3"/>
  <c r="J21" i="3"/>
  <c r="AD207" i="3"/>
  <c r="CX207" i="3"/>
  <c r="DL101" i="4"/>
  <c r="BZ101" i="4"/>
  <c r="DL77" i="4"/>
  <c r="BZ77" i="4"/>
  <c r="B22" i="3"/>
  <c r="DG933" i="3"/>
  <c r="BZ933" i="3"/>
  <c r="BW139" i="3"/>
  <c r="BV138" i="3"/>
  <c r="AS4" i="2"/>
  <c r="AB4" i="5"/>
  <c r="CD14" i="5"/>
  <c r="CH14" i="5"/>
  <c r="CL14" i="5"/>
  <c r="CP14" i="5"/>
  <c r="CH21" i="5"/>
  <c r="CP21" i="5"/>
  <c r="CF35" i="5"/>
  <c r="CF42" i="5"/>
  <c r="CK42" i="5"/>
  <c r="BS45" i="5"/>
  <c r="BK45" i="5"/>
  <c r="CE50" i="5"/>
  <c r="CO50" i="5"/>
  <c r="CO53" i="5"/>
  <c r="CE57" i="5"/>
  <c r="CO57" i="5"/>
  <c r="CE74" i="5"/>
  <c r="CJ74" i="5"/>
  <c r="CD81" i="5"/>
  <c r="CP81" i="5"/>
  <c r="BS84" i="5"/>
  <c r="BO84" i="5"/>
  <c r="BK84" i="5"/>
  <c r="BG84" i="5"/>
  <c r="CE435" i="3"/>
  <c r="CK435" i="3"/>
  <c r="I96" i="3"/>
  <c r="I104" i="3"/>
  <c r="E96" i="3"/>
  <c r="E104" i="3"/>
  <c r="CD29" i="3"/>
  <c r="CK29" i="3"/>
  <c r="CE29" i="3"/>
  <c r="BB210" i="4"/>
  <c r="AX210" i="4"/>
  <c r="AT210" i="4"/>
  <c r="AT755" i="3"/>
  <c r="AT973" i="3"/>
  <c r="AT26" i="3"/>
  <c r="AP210" i="4"/>
  <c r="AP755" i="3"/>
  <c r="AP973" i="3"/>
  <c r="AP26" i="3"/>
  <c r="AL210" i="4"/>
  <c r="AZ300" i="4"/>
  <c r="AD167" i="3"/>
  <c r="CJ830" i="3"/>
  <c r="CN830" i="3"/>
  <c r="CF830" i="3"/>
  <c r="CL904" i="3"/>
  <c r="CH906" i="3"/>
  <c r="CL906" i="3"/>
  <c r="CL910" i="3"/>
  <c r="CE911" i="3"/>
  <c r="CK911" i="3"/>
  <c r="CH912" i="3"/>
  <c r="CJ913" i="3"/>
  <c r="CE914" i="3"/>
  <c r="CH915" i="3"/>
  <c r="CG920" i="3"/>
  <c r="CK925" i="3"/>
  <c r="CM936" i="3"/>
  <c r="CM938" i="3"/>
  <c r="CL941" i="3"/>
  <c r="CH943" i="3"/>
  <c r="CN947" i="3"/>
  <c r="CF947" i="3"/>
  <c r="CJ947" i="3"/>
  <c r="CJ949" i="3"/>
  <c r="CF953" i="3"/>
  <c r="CL955" i="3"/>
  <c r="CH957" i="3"/>
  <c r="CL957" i="3"/>
  <c r="CH959" i="3"/>
  <c r="A1188" i="7"/>
  <c r="A1186" i="7"/>
  <c r="C146" i="7"/>
  <c r="D91" i="7"/>
  <c r="F96" i="3"/>
  <c r="F104" i="3"/>
  <c r="B104" i="3"/>
  <c r="B96" i="3"/>
  <c r="CG29" i="3"/>
  <c r="CG39" i="3"/>
  <c r="CG41" i="3"/>
  <c r="CH65" i="6"/>
  <c r="CP65" i="6"/>
  <c r="CG66" i="6"/>
  <c r="CO66" i="6"/>
  <c r="CF67" i="6"/>
  <c r="CN67" i="6"/>
  <c r="CD69" i="6"/>
  <c r="CL69" i="6"/>
  <c r="CT69" i="6"/>
  <c r="CK71" i="6"/>
  <c r="CS71" i="6"/>
  <c r="CH56" i="6"/>
  <c r="CP56" i="6"/>
  <c r="CG57" i="6"/>
  <c r="CO57" i="6"/>
  <c r="CF58" i="6"/>
  <c r="CN58" i="6"/>
  <c r="CD60" i="6"/>
  <c r="CL60" i="6"/>
  <c r="CT60" i="6"/>
  <c r="CK62" i="6"/>
  <c r="CS62" i="6"/>
  <c r="CH47" i="6"/>
  <c r="CP47" i="6"/>
  <c r="CG48" i="6"/>
  <c r="CO48" i="6"/>
  <c r="CF49" i="6"/>
  <c r="CN49" i="6"/>
  <c r="CD51" i="6"/>
  <c r="CL51" i="6"/>
  <c r="CT51" i="6"/>
  <c r="CK53" i="6"/>
  <c r="CS53" i="6"/>
  <c r="CD38" i="6"/>
  <c r="CL38" i="6"/>
  <c r="CT38" i="6"/>
  <c r="CK39" i="6"/>
  <c r="CS39" i="6"/>
  <c r="CJ40" i="6"/>
  <c r="CR40" i="6"/>
  <c r="CI41" i="6"/>
  <c r="CQ41" i="6"/>
  <c r="CI44" i="6"/>
  <c r="CQ44" i="6"/>
  <c r="CH45" i="6"/>
  <c r="CP45" i="6"/>
  <c r="CG29" i="6"/>
  <c r="CO29" i="6"/>
  <c r="CF30" i="6"/>
  <c r="CN30" i="6"/>
  <c r="CE31" i="6"/>
  <c r="CM31" i="6"/>
  <c r="CF32" i="6"/>
  <c r="CE35" i="6"/>
  <c r="CM35" i="6"/>
  <c r="CG36" i="6"/>
  <c r="CJ20" i="6"/>
  <c r="CR20" i="6"/>
  <c r="CI21" i="6"/>
  <c r="CQ21" i="6"/>
  <c r="CH22" i="6"/>
  <c r="CP22" i="6"/>
  <c r="CF26" i="6"/>
  <c r="CN26" i="6"/>
  <c r="CE11" i="6"/>
  <c r="CM11" i="6"/>
  <c r="CD12" i="6"/>
  <c r="CL12" i="6"/>
  <c r="CT12" i="6"/>
  <c r="CK13" i="6"/>
  <c r="CS13" i="6"/>
  <c r="CJ17" i="6"/>
  <c r="P74" i="6"/>
  <c r="L74" i="6"/>
  <c r="L642" i="3"/>
  <c r="L991" i="3"/>
  <c r="H74" i="6"/>
  <c r="H642" i="3"/>
  <c r="H991" i="3"/>
  <c r="CD5" i="6"/>
  <c r="AY63" i="4"/>
  <c r="AU63" i="4"/>
  <c r="AU708" i="3"/>
  <c r="AU965" i="3"/>
  <c r="AQ63" i="4"/>
  <c r="AQ708" i="3"/>
  <c r="AQ965" i="3"/>
  <c r="AM63" i="4"/>
  <c r="AM708" i="3"/>
  <c r="AM965" i="3"/>
  <c r="AZ120" i="4"/>
  <c r="AV120" i="4"/>
  <c r="AV714" i="3"/>
  <c r="AV966" i="3"/>
  <c r="AR120" i="4"/>
  <c r="AR714" i="3"/>
  <c r="AR966" i="3"/>
  <c r="AM120" i="4"/>
  <c r="AM714" i="3"/>
  <c r="AM966" i="3"/>
  <c r="AZ153" i="4"/>
  <c r="AV153" i="4"/>
  <c r="AV720" i="3"/>
  <c r="AV967" i="3"/>
  <c r="AR153" i="4"/>
  <c r="AR720" i="3"/>
  <c r="AR967" i="3"/>
  <c r="AN720" i="3"/>
  <c r="AN967" i="3"/>
  <c r="BA210" i="4"/>
  <c r="AW210" i="4"/>
  <c r="AW755" i="3"/>
  <c r="AW973" i="3"/>
  <c r="AW26" i="3"/>
  <c r="AS210" i="4"/>
  <c r="AS755" i="3"/>
  <c r="AS973" i="3"/>
  <c r="AS26" i="3"/>
  <c r="AO210" i="4"/>
  <c r="AO755" i="3"/>
  <c r="AO973" i="3"/>
  <c r="AO26" i="3"/>
  <c r="AX300" i="4"/>
  <c r="AY327" i="4"/>
  <c r="AQ327" i="4"/>
  <c r="AQ749" i="3"/>
  <c r="AQ979" i="3"/>
  <c r="CH770" i="3"/>
  <c r="CL770" i="3"/>
  <c r="CF910" i="3"/>
  <c r="CL915" i="3"/>
  <c r="CI921" i="3"/>
  <c r="CD921" i="3"/>
  <c r="CM921" i="3"/>
  <c r="CG940" i="3"/>
  <c r="CK940" i="3"/>
  <c r="CE940" i="3"/>
  <c r="CL943" i="3"/>
  <c r="CL945" i="3"/>
  <c r="CH945" i="3"/>
  <c r="CJ951" i="3"/>
  <c r="CN951" i="3"/>
  <c r="CF951" i="3"/>
  <c r="CL959" i="3"/>
  <c r="AH45" i="5"/>
  <c r="AD45" i="5"/>
  <c r="AD445" i="3"/>
  <c r="AD963" i="3"/>
  <c r="AD30" i="3"/>
  <c r="Z45" i="5"/>
  <c r="V45" i="5"/>
  <c r="V445" i="3"/>
  <c r="V963" i="3"/>
  <c r="V30" i="3"/>
  <c r="T25" i="3"/>
  <c r="CL969" i="3"/>
  <c r="CF972" i="3"/>
  <c r="CN972" i="3"/>
  <c r="AV300" i="4"/>
  <c r="AV743" i="3"/>
  <c r="AV977" i="3"/>
  <c r="AV28" i="3"/>
  <c r="AQ300" i="4"/>
  <c r="AQ743" i="3"/>
  <c r="AQ977" i="3"/>
  <c r="AM300" i="4"/>
  <c r="AM743" i="3"/>
  <c r="AM977" i="3"/>
  <c r="AW327" i="4"/>
  <c r="AW749" i="3"/>
  <c r="AW979" i="3"/>
  <c r="AO327" i="4"/>
  <c r="AO749" i="3"/>
  <c r="AO979" i="3"/>
  <c r="DH889" i="3"/>
  <c r="CA889" i="3"/>
  <c r="CN904" i="3"/>
  <c r="CF904" i="3"/>
  <c r="CJ904" i="3"/>
  <c r="CN910" i="3"/>
  <c r="CI910" i="3"/>
  <c r="CD910" i="3"/>
  <c r="CK910" i="3"/>
  <c r="CG910" i="3"/>
  <c r="CE910" i="3"/>
  <c r="CL913" i="3"/>
  <c r="CH913" i="3"/>
  <c r="CO914" i="3"/>
  <c r="CG914" i="3"/>
  <c r="CE920" i="3"/>
  <c r="CK920" i="3"/>
  <c r="CN941" i="3"/>
  <c r="CF941" i="3"/>
  <c r="CJ941" i="3"/>
  <c r="CH949" i="3"/>
  <c r="CL949" i="3"/>
  <c r="CN955" i="3"/>
  <c r="CF955" i="3"/>
  <c r="CJ955" i="3"/>
  <c r="CI982" i="3"/>
  <c r="CK982" i="3"/>
  <c r="CF982" i="3"/>
  <c r="A1132" i="7"/>
  <c r="CS35" i="5"/>
  <c r="BQ84" i="5"/>
  <c r="BM84" i="5"/>
  <c r="BI84" i="5"/>
  <c r="BE84" i="5"/>
  <c r="D96" i="3"/>
  <c r="D104" i="3"/>
  <c r="CJ36" i="3"/>
  <c r="R74" i="6"/>
  <c r="N74" i="6"/>
  <c r="J74" i="6"/>
  <c r="J642" i="3"/>
  <c r="J991" i="3"/>
  <c r="BA63" i="4"/>
  <c r="AW63" i="4"/>
  <c r="AW708" i="3"/>
  <c r="AW965" i="3"/>
  <c r="AS63" i="4"/>
  <c r="AS708" i="3"/>
  <c r="AS965" i="3"/>
  <c r="AO63" i="4"/>
  <c r="AO708" i="3"/>
  <c r="AO965" i="3"/>
  <c r="BB120" i="4"/>
  <c r="AX120" i="4"/>
  <c r="AT120" i="4"/>
  <c r="AT714" i="3"/>
  <c r="AT966" i="3"/>
  <c r="AP120" i="4"/>
  <c r="AP714" i="3"/>
  <c r="AP966" i="3"/>
  <c r="BB153" i="4"/>
  <c r="AX153" i="4"/>
  <c r="AT153" i="4"/>
  <c r="AT720" i="3"/>
  <c r="AT967" i="3"/>
  <c r="AP153" i="4"/>
  <c r="AP720" i="3"/>
  <c r="AP967" i="3"/>
  <c r="AL153" i="4"/>
  <c r="AY210" i="4"/>
  <c r="AU210" i="4"/>
  <c r="AU755" i="3"/>
  <c r="AU973" i="3"/>
  <c r="AU26" i="3"/>
  <c r="AQ210" i="4"/>
  <c r="AQ755" i="3"/>
  <c r="AQ973" i="3"/>
  <c r="AQ26" i="3"/>
  <c r="AM210" i="4"/>
  <c r="AM755" i="3"/>
  <c r="AM973" i="3"/>
  <c r="AM26" i="3"/>
  <c r="BB300" i="4"/>
  <c r="AT300" i="4"/>
  <c r="AT743" i="3"/>
  <c r="AT977" i="3"/>
  <c r="AO300" i="4"/>
  <c r="AO743" i="3"/>
  <c r="AO977" i="3"/>
  <c r="AU327" i="4"/>
  <c r="AU749" i="3"/>
  <c r="AU979" i="3"/>
  <c r="AM327" i="4"/>
  <c r="CF770" i="3"/>
  <c r="CJ770" i="3"/>
  <c r="CN770" i="3"/>
  <c r="T139" i="3"/>
  <c r="CH830" i="3"/>
  <c r="CH904" i="3"/>
  <c r="CN906" i="3"/>
  <c r="CJ910" i="3"/>
  <c r="CG911" i="3"/>
  <c r="CL912" i="3"/>
  <c r="CF913" i="3"/>
  <c r="CN915" i="3"/>
  <c r="CF915" i="3"/>
  <c r="CJ915" i="3"/>
  <c r="CE921" i="3"/>
  <c r="CO925" i="3"/>
  <c r="CG925" i="3"/>
  <c r="CO936" i="3"/>
  <c r="CF937" i="3"/>
  <c r="CN937" i="3"/>
  <c r="CO938" i="3"/>
  <c r="CF939" i="3"/>
  <c r="CN939" i="3"/>
  <c r="CI940" i="3"/>
  <c r="CH941" i="3"/>
  <c r="CJ943" i="3"/>
  <c r="CN943" i="3"/>
  <c r="CF943" i="3"/>
  <c r="CJ945" i="3"/>
  <c r="CF949" i="3"/>
  <c r="CL951" i="3"/>
  <c r="CL953" i="3"/>
  <c r="CH953" i="3"/>
  <c r="CH955" i="3"/>
  <c r="CN957" i="3"/>
  <c r="CJ959" i="3"/>
  <c r="CN959" i="3"/>
  <c r="CF959" i="3"/>
  <c r="AJ45" i="5"/>
  <c r="AF45" i="5"/>
  <c r="AB45" i="5"/>
  <c r="X45" i="5"/>
  <c r="X445" i="3"/>
  <c r="X963" i="3"/>
  <c r="X30" i="3"/>
  <c r="T45" i="5"/>
  <c r="CD972" i="3"/>
  <c r="CL982" i="3"/>
  <c r="I327" i="4"/>
  <c r="I749" i="3"/>
  <c r="I979" i="3"/>
  <c r="H327" i="4"/>
  <c r="H749" i="3"/>
  <c r="H979" i="3"/>
  <c r="DH998" i="3"/>
  <c r="CA998" i="3"/>
  <c r="DH994" i="3"/>
  <c r="CA994" i="3"/>
  <c r="AW139" i="3"/>
  <c r="AT138" i="3"/>
  <c r="CN912" i="3"/>
  <c r="AI45" i="5"/>
  <c r="AE45" i="5"/>
  <c r="C327" i="4"/>
  <c r="C749" i="3"/>
  <c r="C979" i="3"/>
  <c r="CO240" i="3"/>
  <c r="CJ982" i="3"/>
  <c r="CD982" i="3"/>
  <c r="CH972" i="3"/>
  <c r="CJ969" i="3"/>
  <c r="CN982" i="3"/>
  <c r="CG982" i="3"/>
  <c r="CE982" i="3"/>
  <c r="CL972" i="3"/>
  <c r="CN969" i="3"/>
  <c r="CF969" i="3"/>
  <c r="DI1000" i="3"/>
  <c r="CB1000" i="3"/>
  <c r="DI1001" i="3"/>
  <c r="CB1001" i="3"/>
  <c r="BX200" i="3"/>
  <c r="BX924" i="3"/>
  <c r="BX23" i="3"/>
  <c r="DH996" i="3"/>
  <c r="CA996" i="3"/>
  <c r="CO940" i="3"/>
  <c r="AG45" i="5"/>
  <c r="U25" i="3"/>
  <c r="CE3" i="4"/>
  <c r="A1125" i="7"/>
  <c r="A1120" i="7"/>
  <c r="DH997" i="3"/>
  <c r="CA997" i="3"/>
  <c r="DH992" i="3"/>
  <c r="CA992" i="3"/>
  <c r="DI997" i="3"/>
  <c r="CB997" i="3"/>
  <c r="DI996" i="3"/>
  <c r="CB996" i="3"/>
  <c r="AC45" i="5"/>
  <c r="Y45" i="5"/>
  <c r="Y445" i="3"/>
  <c r="Y963" i="3"/>
  <c r="Y30" i="3"/>
  <c r="U45" i="5"/>
  <c r="U445" i="3"/>
  <c r="U963" i="3"/>
  <c r="Y993" i="3"/>
  <c r="Y35" i="3"/>
  <c r="W993" i="3"/>
  <c r="W35" i="3"/>
  <c r="U993" i="3"/>
  <c r="C118" i="7"/>
  <c r="C91" i="7"/>
  <c r="DJ1000" i="3"/>
  <c r="CC1000" i="3"/>
  <c r="DJ1001" i="3"/>
  <c r="CC1001" i="3"/>
  <c r="T110" i="3"/>
  <c r="T111" i="3"/>
  <c r="T823" i="3"/>
  <c r="DK37" i="5"/>
  <c r="CZ44" i="5"/>
  <c r="CZ76" i="5"/>
  <c r="CU34" i="6"/>
  <c r="DG574" i="3"/>
  <c r="DG1000" i="3"/>
  <c r="BZ1000" i="3"/>
  <c r="DG1001" i="3"/>
  <c r="BZ1001" i="3"/>
  <c r="DI999" i="3"/>
  <c r="CB999" i="3"/>
  <c r="DI995" i="3"/>
  <c r="CB995" i="3"/>
  <c r="DI998" i="3"/>
  <c r="CB998" i="3"/>
  <c r="DI994" i="3"/>
  <c r="CB994" i="3"/>
  <c r="DI568" i="3"/>
  <c r="CB568" i="3"/>
  <c r="AA45" i="5"/>
  <c r="W45" i="5"/>
  <c r="W445" i="3"/>
  <c r="W963" i="3"/>
  <c r="W30" i="3"/>
  <c r="AD993" i="3"/>
  <c r="AD35" i="3"/>
  <c r="X993" i="3"/>
  <c r="X35" i="3"/>
  <c r="V993" i="3"/>
  <c r="V35" i="3"/>
  <c r="T993" i="3"/>
  <c r="T35" i="3"/>
  <c r="DL326" i="4"/>
  <c r="BZ326" i="4"/>
  <c r="E327" i="4"/>
  <c r="E749" i="3"/>
  <c r="E979" i="3"/>
  <c r="CD4" i="4"/>
  <c r="E25" i="7"/>
  <c r="BV167" i="3"/>
  <c r="DH1000" i="3"/>
  <c r="CA1000" i="3"/>
  <c r="DH1001" i="3"/>
  <c r="CA1001" i="3"/>
  <c r="H23" i="3"/>
  <c r="DI992" i="3"/>
  <c r="CB992" i="3"/>
  <c r="D139" i="3"/>
  <c r="D146" i="3"/>
  <c r="F139" i="3"/>
  <c r="F146" i="3"/>
  <c r="H139" i="3"/>
  <c r="H146" i="3"/>
  <c r="W139" i="3"/>
  <c r="W146" i="3"/>
  <c r="Y139" i="3"/>
  <c r="Y146" i="3"/>
  <c r="AL139" i="3"/>
  <c r="AN139" i="3"/>
  <c r="AN145" i="3"/>
  <c r="AN825" i="3"/>
  <c r="AP139" i="3"/>
  <c r="F166" i="3"/>
  <c r="H166" i="3"/>
  <c r="J166" i="3"/>
  <c r="V167" i="3"/>
  <c r="V827" i="3"/>
  <c r="AM167" i="3"/>
  <c r="AM826" i="3"/>
  <c r="AS167" i="3"/>
  <c r="CS151" i="3"/>
  <c r="DJ556" i="3"/>
  <c r="CC556" i="3"/>
  <c r="DI592" i="3"/>
  <c r="CW25" i="6"/>
  <c r="DI532" i="3"/>
  <c r="CB532" i="3"/>
  <c r="DJ538" i="3"/>
  <c r="CC538" i="3"/>
  <c r="DI550" i="3"/>
  <c r="CB550" i="3"/>
  <c r="DJ592" i="3"/>
  <c r="E139" i="3"/>
  <c r="E146" i="3"/>
  <c r="I139" i="3"/>
  <c r="I146" i="3"/>
  <c r="K139" i="3"/>
  <c r="K146" i="3"/>
  <c r="X139" i="3"/>
  <c r="X146" i="3"/>
  <c r="AM139" i="3"/>
  <c r="AM145" i="3"/>
  <c r="AM825" i="3"/>
  <c r="C166" i="3"/>
  <c r="E166" i="3"/>
  <c r="G166" i="3"/>
  <c r="K166" i="3"/>
  <c r="Y166" i="3"/>
  <c r="AL167" i="3"/>
  <c r="AL174" i="3"/>
  <c r="AN167" i="3"/>
  <c r="AR167" i="3"/>
  <c r="AR826" i="3"/>
  <c r="AT167" i="3"/>
  <c r="AT174" i="3"/>
  <c r="CW160" i="3"/>
  <c r="BW828" i="3"/>
  <c r="DJ544" i="3"/>
  <c r="CC544" i="3"/>
  <c r="DJ562" i="3"/>
  <c r="CC562" i="3"/>
  <c r="E118" i="7"/>
  <c r="D118" i="7"/>
  <c r="CH615" i="3"/>
  <c r="AM32" i="3"/>
  <c r="AO32" i="3"/>
  <c r="AQ32" i="3"/>
  <c r="AS32" i="3"/>
  <c r="AU32" i="3"/>
  <c r="AW32" i="3"/>
  <c r="F118" i="7"/>
  <c r="DG544" i="3"/>
  <c r="BZ544" i="3"/>
  <c r="DH544" i="3"/>
  <c r="CA544" i="3"/>
  <c r="DI544" i="3"/>
  <c r="CB544" i="3"/>
  <c r="DH556" i="3"/>
  <c r="CA556" i="3"/>
  <c r="DG592" i="3"/>
  <c r="AN32" i="3"/>
  <c r="AP32" i="3"/>
  <c r="AR32" i="3"/>
  <c r="AT32" i="3"/>
  <c r="AV32" i="3"/>
  <c r="B701" i="3"/>
  <c r="DG701" i="3"/>
  <c r="BZ701" i="3"/>
  <c r="AS180" i="3"/>
  <c r="CW621" i="3"/>
  <c r="CU633" i="3"/>
  <c r="CY633" i="3"/>
  <c r="DF633" i="3"/>
  <c r="CP633" i="3"/>
  <c r="DA633" i="3"/>
  <c r="CS633" i="3"/>
  <c r="CZ633" i="3"/>
  <c r="CR633" i="3"/>
  <c r="CW34" i="6"/>
  <c r="DD34" i="6"/>
  <c r="CU621" i="3"/>
  <c r="F1175" i="7"/>
  <c r="DC633" i="3"/>
  <c r="BX19" i="3"/>
  <c r="AP180" i="3"/>
  <c r="AN180" i="3"/>
  <c r="K183" i="3"/>
  <c r="I183" i="3"/>
  <c r="G183" i="3"/>
  <c r="F183" i="3"/>
  <c r="E183" i="3"/>
  <c r="D183" i="3"/>
  <c r="BX828" i="3"/>
  <c r="BV18" i="3"/>
  <c r="W183" i="3"/>
  <c r="DG831" i="3"/>
  <c r="BZ831" i="3"/>
  <c r="DG830" i="3"/>
  <c r="BZ830" i="3"/>
  <c r="DG929" i="3"/>
  <c r="BZ929" i="3"/>
  <c r="DG916" i="3"/>
  <c r="BZ916" i="3"/>
  <c r="DG40" i="3"/>
  <c r="BZ40" i="3"/>
  <c r="DG41" i="3"/>
  <c r="BZ41" i="3"/>
  <c r="DG998" i="3"/>
  <c r="BZ998" i="3"/>
  <c r="DG999" i="3"/>
  <c r="BZ999" i="3"/>
  <c r="DG997" i="3"/>
  <c r="BZ997" i="3"/>
  <c r="DG996" i="3"/>
  <c r="BZ996" i="3"/>
  <c r="DG995" i="3"/>
  <c r="BZ995" i="3"/>
  <c r="DG994" i="3"/>
  <c r="BZ994" i="3"/>
  <c r="DG992" i="3"/>
  <c r="BZ992" i="3"/>
  <c r="F29" i="3"/>
  <c r="E29" i="3"/>
  <c r="DG983" i="3"/>
  <c r="BZ983" i="3"/>
  <c r="DL257" i="4"/>
  <c r="BZ257" i="4"/>
  <c r="D327" i="4"/>
  <c r="D749" i="3"/>
  <c r="D979" i="3"/>
  <c r="R327" i="4"/>
  <c r="N327" i="4"/>
  <c r="J327" i="4"/>
  <c r="J749" i="3"/>
  <c r="J979" i="3"/>
  <c r="F327" i="4"/>
  <c r="F749" i="3"/>
  <c r="F979" i="3"/>
  <c r="DL320" i="4"/>
  <c r="BZ320" i="4"/>
  <c r="F74" i="6"/>
  <c r="F642" i="3"/>
  <c r="F991" i="3"/>
  <c r="DG562" i="3"/>
  <c r="BZ562" i="3"/>
  <c r="DG556" i="3"/>
  <c r="BZ556" i="3"/>
  <c r="DG934" i="3"/>
  <c r="BZ934" i="3"/>
  <c r="DG943" i="3"/>
  <c r="BZ943" i="3"/>
  <c r="DG323" i="3"/>
  <c r="BZ323" i="3"/>
  <c r="DG947" i="3"/>
  <c r="BZ947" i="3"/>
  <c r="D21" i="3"/>
  <c r="B29" i="3"/>
  <c r="DG981" i="3"/>
  <c r="BZ981" i="3"/>
  <c r="DG970" i="3"/>
  <c r="BZ970" i="3"/>
  <c r="DG931" i="3"/>
  <c r="BZ931" i="3"/>
  <c r="B21" i="3"/>
  <c r="CU16" i="6"/>
  <c r="DN44" i="5"/>
  <c r="CB44" i="5"/>
  <c r="CH25" i="6"/>
  <c r="DH25" i="6"/>
  <c r="CL25" i="6"/>
  <c r="H894" i="7"/>
  <c r="DN43" i="6"/>
  <c r="CB43" i="6"/>
  <c r="AU183" i="3"/>
  <c r="AM183" i="3"/>
  <c r="X183" i="3"/>
  <c r="AQ180" i="3"/>
  <c r="AL180" i="3"/>
  <c r="V180" i="3"/>
  <c r="D180" i="3"/>
  <c r="E1175" i="7"/>
  <c r="AT180" i="3"/>
  <c r="AS183" i="3"/>
  <c r="AQ183" i="3"/>
  <c r="AN183" i="3"/>
  <c r="AL183" i="3"/>
  <c r="K180" i="3"/>
  <c r="G180" i="3"/>
  <c r="F180" i="3"/>
  <c r="E180" i="3"/>
  <c r="B180" i="3"/>
  <c r="B828" i="3"/>
  <c r="I180" i="3"/>
  <c r="AM180" i="3"/>
  <c r="U183" i="3"/>
  <c r="CZ691" i="3"/>
  <c r="CQ701" i="3"/>
  <c r="CZ30" i="5"/>
  <c r="DC44" i="5"/>
  <c r="CZ62" i="5"/>
  <c r="DB43" i="6"/>
  <c r="T180" i="3"/>
  <c r="CY181" i="3"/>
  <c r="DC181" i="3"/>
  <c r="CR120" i="3"/>
  <c r="DB132" i="3"/>
  <c r="CS132" i="3"/>
  <c r="CV120" i="3"/>
  <c r="CU151" i="3"/>
  <c r="DB148" i="3"/>
  <c r="DC151" i="3"/>
  <c r="CV198" i="3"/>
  <c r="CY198" i="3"/>
  <c r="DD93" i="3"/>
  <c r="CZ104" i="3"/>
  <c r="DJ104" i="3"/>
  <c r="CC104" i="3"/>
  <c r="CZ16" i="5"/>
  <c r="DD664" i="3"/>
  <c r="CQ686" i="3"/>
  <c r="CX691" i="3"/>
  <c r="DE701" i="3"/>
  <c r="CP673" i="3"/>
  <c r="DE670" i="3"/>
  <c r="CP670" i="3"/>
  <c r="CZ686" i="3"/>
  <c r="DD696" i="3"/>
  <c r="CZ664" i="3"/>
  <c r="DC177" i="3"/>
  <c r="CZ673" i="3"/>
  <c r="CU696" i="3"/>
  <c r="CU16" i="5"/>
  <c r="CU673" i="3"/>
  <c r="DD670" i="3"/>
  <c r="DA686" i="3"/>
  <c r="DB696" i="3"/>
  <c r="CV664" i="3"/>
  <c r="CV673" i="3"/>
  <c r="DJ609" i="3"/>
  <c r="CC609" i="3"/>
  <c r="CZ211" i="3"/>
  <c r="DA211" i="3"/>
  <c r="CR211" i="3"/>
  <c r="DF120" i="3"/>
  <c r="DC123" i="3"/>
  <c r="CT123" i="3"/>
  <c r="DD120" i="3"/>
  <c r="CQ120" i="3"/>
  <c r="DA123" i="3"/>
  <c r="CR123" i="3"/>
  <c r="DC120" i="3"/>
  <c r="CU123" i="3"/>
  <c r="CR181" i="3"/>
  <c r="DJ151" i="3"/>
  <c r="CC151" i="3"/>
  <c r="DB93" i="3"/>
  <c r="DB664" i="3"/>
  <c r="CT664" i="3"/>
  <c r="CV25" i="6"/>
  <c r="DE681" i="3"/>
  <c r="CV621" i="3"/>
  <c r="DF621" i="3"/>
  <c r="DF664" i="3"/>
  <c r="CX664" i="3"/>
  <c r="CP664" i="3"/>
  <c r="CS649" i="3"/>
  <c r="DB621" i="3"/>
  <c r="DB61" i="6"/>
  <c r="DC649" i="3"/>
  <c r="DE655" i="3"/>
  <c r="DF661" i="3"/>
  <c r="DB681" i="3"/>
  <c r="DA23" i="5"/>
  <c r="DJ30" i="5"/>
  <c r="CM44" i="5"/>
  <c r="CH55" i="5"/>
  <c r="CK62" i="5"/>
  <c r="CI76" i="5"/>
  <c r="CD83" i="5"/>
  <c r="CJ34" i="6"/>
  <c r="CP43" i="6"/>
  <c r="DF211" i="3"/>
  <c r="CY211" i="3"/>
  <c r="CP165" i="2"/>
  <c r="CO165" i="2"/>
  <c r="CW211" i="3"/>
  <c r="CP211" i="3"/>
  <c r="CQ211" i="3"/>
  <c r="DE211" i="3"/>
  <c r="DB120" i="3"/>
  <c r="DE123" i="3"/>
  <c r="CS123" i="3"/>
  <c r="CP120" i="3"/>
  <c r="CZ123" i="3"/>
  <c r="DF123" i="3"/>
  <c r="CP123" i="3"/>
  <c r="CS120" i="3"/>
  <c r="DE120" i="3"/>
  <c r="CU120" i="3"/>
  <c r="CV123" i="3"/>
  <c r="CT120" i="3"/>
  <c r="CW123" i="3"/>
  <c r="DD123" i="3"/>
  <c r="CY123" i="3"/>
  <c r="CX123" i="3"/>
  <c r="CZ120" i="3"/>
  <c r="CP181" i="3"/>
  <c r="CX181" i="3"/>
  <c r="DJ205" i="3"/>
  <c r="CC205" i="3"/>
  <c r="DJ207" i="3"/>
  <c r="CC207" i="3"/>
  <c r="DE133" i="2"/>
  <c r="DD205" i="3"/>
  <c r="CV205" i="3"/>
  <c r="CZ205" i="3"/>
  <c r="CR205" i="3"/>
  <c r="CU148" i="3"/>
  <c r="CP101" i="2"/>
  <c r="CO101" i="2"/>
  <c r="CP198" i="3"/>
  <c r="CZ198" i="3"/>
  <c r="CU198" i="3"/>
  <c r="CR198" i="3"/>
  <c r="DA93" i="3"/>
  <c r="DI101" i="2"/>
  <c r="DJ96" i="3"/>
  <c r="CC96" i="3"/>
  <c r="CX93" i="3"/>
  <c r="DL101" i="2"/>
  <c r="CV93" i="3"/>
  <c r="DJ101" i="2"/>
  <c r="DN101" i="2"/>
  <c r="DD101" i="2"/>
  <c r="DK101" i="2"/>
  <c r="CZ890" i="3"/>
  <c r="DF890" i="3"/>
  <c r="CY890" i="3"/>
  <c r="DJ890" i="3"/>
  <c r="CC890" i="3"/>
  <c r="DA890" i="3"/>
  <c r="CU890" i="3"/>
  <c r="CR890" i="3"/>
  <c r="CP890" i="3"/>
  <c r="DB890" i="3"/>
  <c r="CS890" i="3"/>
  <c r="DB667" i="3"/>
  <c r="CX667" i="3"/>
  <c r="CW667" i="3"/>
  <c r="CV667" i="3"/>
  <c r="DF673" i="3"/>
  <c r="CX673" i="3"/>
  <c r="CT673" i="3"/>
  <c r="CS673" i="3"/>
  <c r="CR673" i="3"/>
  <c r="DJ892" i="3"/>
  <c r="CC892" i="3"/>
  <c r="DD43" i="6"/>
  <c r="DG83" i="5"/>
  <c r="CW76" i="5"/>
  <c r="DD55" i="5"/>
  <c r="DJ673" i="3"/>
  <c r="CC673" i="3"/>
  <c r="CV16" i="6"/>
  <c r="CI34" i="6"/>
  <c r="DD676" i="3"/>
  <c r="CU676" i="3"/>
  <c r="CU667" i="3"/>
  <c r="CY667" i="3"/>
  <c r="CP667" i="3"/>
  <c r="CS667" i="3"/>
  <c r="CR667" i="3"/>
  <c r="CQ673" i="3"/>
  <c r="DC673" i="3"/>
  <c r="DE673" i="3"/>
  <c r="DD673" i="3"/>
  <c r="DA670" i="3"/>
  <c r="CX670" i="3"/>
  <c r="DA681" i="3"/>
  <c r="DD621" i="3"/>
  <c r="DD44" i="5"/>
  <c r="DD76" i="5"/>
  <c r="DC621" i="3"/>
  <c r="CV34" i="6"/>
  <c r="CY621" i="3"/>
  <c r="CY34" i="6"/>
  <c r="DO83" i="5"/>
  <c r="CC83" i="5"/>
  <c r="CV55" i="5"/>
  <c r="DD23" i="5"/>
  <c r="DJ667" i="3"/>
  <c r="CC667" i="3"/>
  <c r="CG34" i="6"/>
  <c r="CZ676" i="3"/>
  <c r="CX676" i="3"/>
  <c r="DC667" i="3"/>
  <c r="DF667" i="3"/>
  <c r="DA667" i="3"/>
  <c r="CY673" i="3"/>
  <c r="DB673" i="3"/>
  <c r="CW673" i="3"/>
  <c r="CW670" i="3"/>
  <c r="CU670" i="3"/>
  <c r="DE621" i="3"/>
  <c r="DD30" i="5"/>
  <c r="DD62" i="5"/>
  <c r="CX43" i="6"/>
  <c r="CP621" i="3"/>
  <c r="DG43" i="6"/>
  <c r="CY76" i="5"/>
  <c r="DD890" i="3"/>
  <c r="CS23" i="5"/>
  <c r="CX211" i="3"/>
  <c r="CV211" i="3"/>
  <c r="CU211" i="3"/>
  <c r="DB211" i="3"/>
  <c r="DJ211" i="3"/>
  <c r="CC211" i="3"/>
  <c r="CS211" i="3"/>
  <c r="DD211" i="3"/>
  <c r="DC211" i="3"/>
  <c r="CT211" i="3"/>
  <c r="CZ181" i="3"/>
  <c r="DA181" i="3"/>
  <c r="DF181" i="3"/>
  <c r="DH165" i="2"/>
  <c r="CX132" i="3"/>
  <c r="CY132" i="3"/>
  <c r="DA132" i="3"/>
  <c r="CZ132" i="3"/>
  <c r="DE165" i="2"/>
  <c r="DJ132" i="3"/>
  <c r="CC132" i="3"/>
  <c r="DK165" i="2"/>
  <c r="DM165" i="2"/>
  <c r="DC165" i="2"/>
  <c r="CP132" i="3"/>
  <c r="CU132" i="3"/>
  <c r="CQ132" i="3"/>
  <c r="CW132" i="3"/>
  <c r="CV132" i="3"/>
  <c r="DI165" i="2"/>
  <c r="DL165" i="2"/>
  <c r="DG165" i="2"/>
  <c r="DJ165" i="2"/>
  <c r="DD165" i="2"/>
  <c r="DN165" i="2"/>
  <c r="DD181" i="3"/>
  <c r="CW181" i="3"/>
  <c r="CQ181" i="3"/>
  <c r="DL133" i="2"/>
  <c r="CU181" i="3"/>
  <c r="CV181" i="3"/>
  <c r="DE181" i="3"/>
  <c r="DM133" i="2"/>
  <c r="DN133" i="2"/>
  <c r="DD133" i="2"/>
  <c r="DJ133" i="2"/>
  <c r="DH133" i="2"/>
  <c r="CP133" i="2"/>
  <c r="CO133" i="2"/>
  <c r="DC148" i="3"/>
  <c r="DD151" i="3"/>
  <c r="CX148" i="3"/>
  <c r="CW151" i="3"/>
  <c r="CY151" i="3"/>
  <c r="CV148" i="3"/>
  <c r="CP160" i="3"/>
  <c r="DB160" i="3"/>
  <c r="CS160" i="3"/>
  <c r="DA148" i="3"/>
  <c r="CQ148" i="3"/>
  <c r="DB151" i="3"/>
  <c r="CZ151" i="3"/>
  <c r="CQ151" i="3"/>
  <c r="CT160" i="3"/>
  <c r="CZ160" i="3"/>
  <c r="DF133" i="2"/>
  <c r="DI133" i="2"/>
  <c r="DC133" i="2"/>
  <c r="CP151" i="3"/>
  <c r="DJ166" i="3"/>
  <c r="CC166" i="3"/>
  <c r="CZ148" i="3"/>
  <c r="CX160" i="3"/>
  <c r="CT151" i="3"/>
  <c r="CR151" i="3"/>
  <c r="CY160" i="3"/>
  <c r="DA160" i="3"/>
  <c r="CV160" i="3"/>
  <c r="DG133" i="2"/>
  <c r="CQ160" i="3"/>
  <c r="DF148" i="3"/>
  <c r="CR148" i="3"/>
  <c r="CY148" i="3"/>
  <c r="DJ148" i="3"/>
  <c r="CC148" i="3"/>
  <c r="CT148" i="3"/>
  <c r="DD148" i="3"/>
  <c r="DE148" i="3"/>
  <c r="DE151" i="3"/>
  <c r="DF151" i="3"/>
  <c r="CX151" i="3"/>
  <c r="DA151" i="3"/>
  <c r="CV151" i="3"/>
  <c r="DF160" i="3"/>
  <c r="DC160" i="3"/>
  <c r="DE160" i="3"/>
  <c r="DD160" i="3"/>
  <c r="DG101" i="2"/>
  <c r="DF101" i="2"/>
  <c r="DC101" i="2"/>
  <c r="CX198" i="3"/>
  <c r="DE198" i="3"/>
  <c r="DD198" i="3"/>
  <c r="CQ198" i="3"/>
  <c r="DC198" i="3"/>
  <c r="CW198" i="3"/>
  <c r="DJ111" i="3"/>
  <c r="CC111" i="3"/>
  <c r="CZ93" i="3"/>
  <c r="DE93" i="3"/>
  <c r="CR93" i="3"/>
  <c r="CW93" i="3"/>
  <c r="DH101" i="2"/>
  <c r="CR857" i="3"/>
  <c r="CV857" i="3"/>
  <c r="CZ857" i="3"/>
  <c r="DD857" i="3"/>
  <c r="CS857" i="3"/>
  <c r="CW857" i="3"/>
  <c r="DA857" i="3"/>
  <c r="DE857" i="3"/>
  <c r="CP857" i="3"/>
  <c r="CT857" i="3"/>
  <c r="CX857" i="3"/>
  <c r="DB857" i="3"/>
  <c r="DF857" i="3"/>
  <c r="CQ857" i="3"/>
  <c r="CU857" i="3"/>
  <c r="CY857" i="3"/>
  <c r="DC857" i="3"/>
  <c r="DJ857" i="3"/>
  <c r="CC857" i="3"/>
  <c r="CK25" i="6"/>
  <c r="CN25" i="6"/>
  <c r="CT890" i="3"/>
  <c r="CX890" i="3"/>
  <c r="CW890" i="3"/>
  <c r="CV890" i="3"/>
  <c r="CV676" i="3"/>
  <c r="CS676" i="3"/>
  <c r="CY676" i="3"/>
  <c r="DB676" i="3"/>
  <c r="CZ670" i="3"/>
  <c r="CV670" i="3"/>
  <c r="CY670" i="3"/>
  <c r="DB670" i="3"/>
  <c r="DB686" i="3"/>
  <c r="DJ676" i="3"/>
  <c r="CC676" i="3"/>
  <c r="CS621" i="3"/>
  <c r="CR621" i="3"/>
  <c r="DD16" i="5"/>
  <c r="CZ696" i="3"/>
  <c r="CV696" i="3"/>
  <c r="CT621" i="3"/>
  <c r="CX621" i="3"/>
  <c r="DE664" i="3"/>
  <c r="DA664" i="3"/>
  <c r="CW664" i="3"/>
  <c r="CS664" i="3"/>
  <c r="DJ664" i="3"/>
  <c r="CC664" i="3"/>
  <c r="CQ25" i="6"/>
  <c r="DC890" i="3"/>
  <c r="CQ890" i="3"/>
  <c r="DE890" i="3"/>
  <c r="CW676" i="3"/>
  <c r="CR676" i="3"/>
  <c r="CQ676" i="3"/>
  <c r="CT676" i="3"/>
  <c r="CR670" i="3"/>
  <c r="CS670" i="3"/>
  <c r="CQ670" i="3"/>
  <c r="CT670" i="3"/>
  <c r="DA621" i="3"/>
  <c r="CZ621" i="3"/>
  <c r="CX696" i="3"/>
  <c r="CU25" i="6"/>
  <c r="CZ16" i="6"/>
  <c r="CY25" i="6"/>
  <c r="DI25" i="6"/>
  <c r="CQ621" i="3"/>
  <c r="DA16" i="5"/>
  <c r="DJ670" i="3"/>
  <c r="CC670" i="3"/>
  <c r="DC664" i="3"/>
  <c r="CY664" i="3"/>
  <c r="CU664" i="3"/>
  <c r="CQ664" i="3"/>
  <c r="CN16" i="5"/>
  <c r="DI211" i="3"/>
  <c r="CB211" i="3"/>
  <c r="AW23" i="3"/>
  <c r="CG120" i="3"/>
  <c r="AW138" i="3"/>
  <c r="AV23" i="3"/>
  <c r="AV166" i="3"/>
  <c r="CF148" i="3"/>
  <c r="AU214" i="3"/>
  <c r="AU23" i="3"/>
  <c r="CF151" i="3"/>
  <c r="CM148" i="3"/>
  <c r="AU180" i="3"/>
  <c r="AT23" i="3"/>
  <c r="CL123" i="3"/>
  <c r="DI123" i="3"/>
  <c r="CB123" i="3"/>
  <c r="AT139" i="3"/>
  <c r="AT146" i="3"/>
  <c r="AT183" i="3"/>
  <c r="AT166" i="3"/>
  <c r="AT201" i="3"/>
  <c r="AT110" i="3"/>
  <c r="CJ120" i="3"/>
  <c r="CI120" i="3"/>
  <c r="CO120" i="3"/>
  <c r="AS23" i="3"/>
  <c r="AS138" i="3"/>
  <c r="CG123" i="3"/>
  <c r="AS139" i="3"/>
  <c r="CO151" i="3"/>
  <c r="AS166" i="3"/>
  <c r="CK160" i="3"/>
  <c r="AS111" i="3"/>
  <c r="AS118" i="3"/>
  <c r="CN123" i="3"/>
  <c r="CK123" i="3"/>
  <c r="CI123" i="3"/>
  <c r="AR139" i="3"/>
  <c r="AR146" i="3"/>
  <c r="AR214" i="3"/>
  <c r="AR183" i="3"/>
  <c r="CH160" i="3"/>
  <c r="CH151" i="3"/>
  <c r="AR201" i="3"/>
  <c r="DI104" i="3"/>
  <c r="CB104" i="3"/>
  <c r="AR180" i="3"/>
  <c r="CF123" i="3"/>
  <c r="AQ138" i="3"/>
  <c r="AQ139" i="3"/>
  <c r="AQ146" i="3"/>
  <c r="CD123" i="3"/>
  <c r="AQ214" i="3"/>
  <c r="CD151" i="3"/>
  <c r="AQ167" i="3"/>
  <c r="AQ174" i="3"/>
  <c r="CL151" i="3"/>
  <c r="DI198" i="3"/>
  <c r="CB198" i="3"/>
  <c r="AQ201" i="3"/>
  <c r="AQ23" i="3"/>
  <c r="AQ111" i="3"/>
  <c r="AQ822" i="3"/>
  <c r="CE120" i="3"/>
  <c r="DI928" i="3"/>
  <c r="CB928" i="3"/>
  <c r="DI181" i="3"/>
  <c r="CB181" i="3"/>
  <c r="AP183" i="3"/>
  <c r="DC125" i="2"/>
  <c r="AP214" i="3"/>
  <c r="CG148" i="3"/>
  <c r="CG151" i="3"/>
  <c r="CE151" i="3"/>
  <c r="AP166" i="3"/>
  <c r="CI151" i="3"/>
  <c r="AP167" i="3"/>
  <c r="AP826" i="3"/>
  <c r="AP201" i="3"/>
  <c r="AP924" i="3"/>
  <c r="AP23" i="3"/>
  <c r="DI200" i="3"/>
  <c r="CB200" i="3"/>
  <c r="AP111" i="3"/>
  <c r="DI857" i="3"/>
  <c r="CB857" i="3"/>
  <c r="DI670" i="3"/>
  <c r="CB670" i="3"/>
  <c r="AP15" i="3"/>
  <c r="AO139" i="3"/>
  <c r="AO824" i="3"/>
  <c r="CM123" i="3"/>
  <c r="CJ123" i="3"/>
  <c r="CO123" i="3"/>
  <c r="CE123" i="3"/>
  <c r="AO183" i="3"/>
  <c r="CN151" i="3"/>
  <c r="AO166" i="3"/>
  <c r="DI151" i="3"/>
  <c r="CB151" i="3"/>
  <c r="CK151" i="3"/>
  <c r="CJ151" i="3"/>
  <c r="CM151" i="3"/>
  <c r="AO167" i="3"/>
  <c r="AO827" i="3"/>
  <c r="DH125" i="2"/>
  <c r="DI96" i="3"/>
  <c r="CB96" i="3"/>
  <c r="AO110" i="3"/>
  <c r="AO890" i="3"/>
  <c r="AO18" i="3"/>
  <c r="DI839" i="3"/>
  <c r="CB839" i="3"/>
  <c r="AN23" i="3"/>
  <c r="CN132" i="3"/>
  <c r="DE157" i="2"/>
  <c r="DF157" i="2"/>
  <c r="DI157" i="2"/>
  <c r="AN214" i="3"/>
  <c r="CP157" i="2"/>
  <c r="CO157" i="2"/>
  <c r="DN157" i="2"/>
  <c r="DG157" i="2"/>
  <c r="DN125" i="2"/>
  <c r="DM125" i="2"/>
  <c r="DI205" i="3"/>
  <c r="CB205" i="3"/>
  <c r="CF160" i="3"/>
  <c r="DE125" i="2"/>
  <c r="CD148" i="3"/>
  <c r="DK125" i="2"/>
  <c r="CP125" i="2"/>
  <c r="CO125" i="2"/>
  <c r="DI178" i="3"/>
  <c r="CB178" i="3"/>
  <c r="AN201" i="3"/>
  <c r="AN111" i="3"/>
  <c r="DI93" i="3"/>
  <c r="CB93" i="3"/>
  <c r="DK93" i="2"/>
  <c r="DI840" i="3"/>
  <c r="CB840" i="3"/>
  <c r="CN120" i="3"/>
  <c r="CL132" i="3"/>
  <c r="CK120" i="3"/>
  <c r="DJ157" i="2"/>
  <c r="DM157" i="2"/>
  <c r="DL157" i="2"/>
  <c r="AM138" i="3"/>
  <c r="CF120" i="3"/>
  <c r="CM120" i="3"/>
  <c r="CL120" i="3"/>
  <c r="CD120" i="3"/>
  <c r="DK157" i="2"/>
  <c r="AM214" i="3"/>
  <c r="DD157" i="2"/>
  <c r="DD125" i="2"/>
  <c r="AM207" i="3"/>
  <c r="AM926" i="3"/>
  <c r="AM23" i="3"/>
  <c r="CL160" i="3"/>
  <c r="CE148" i="3"/>
  <c r="CJ160" i="3"/>
  <c r="CO160" i="3"/>
  <c r="CD160" i="3"/>
  <c r="AM166" i="3"/>
  <c r="CO148" i="3"/>
  <c r="CN148" i="3"/>
  <c r="CL148" i="3"/>
  <c r="CI148" i="3"/>
  <c r="DI148" i="3"/>
  <c r="CB148" i="3"/>
  <c r="CE160" i="3"/>
  <c r="CG160" i="3"/>
  <c r="CM160" i="3"/>
  <c r="CK148" i="3"/>
  <c r="CJ148" i="3"/>
  <c r="DI160" i="3"/>
  <c r="CB160" i="3"/>
  <c r="CN160" i="3"/>
  <c r="CI160" i="3"/>
  <c r="DJ93" i="2"/>
  <c r="DM93" i="2"/>
  <c r="DC93" i="2"/>
  <c r="DI93" i="2"/>
  <c r="DI664" i="3"/>
  <c r="CB664" i="3"/>
  <c r="DI892" i="3"/>
  <c r="CB892" i="3"/>
  <c r="CD132" i="3"/>
  <c r="CH132" i="3"/>
  <c r="DI213" i="3"/>
  <c r="CB213" i="3"/>
  <c r="CM132" i="3"/>
  <c r="AL214" i="3"/>
  <c r="CG132" i="3"/>
  <c r="CI132" i="3"/>
  <c r="DI132" i="3"/>
  <c r="CB132" i="3"/>
  <c r="DC157" i="2"/>
  <c r="AL926" i="3"/>
  <c r="DJ125" i="2"/>
  <c r="DF125" i="2"/>
  <c r="DI125" i="2"/>
  <c r="DL125" i="2"/>
  <c r="DG125" i="2"/>
  <c r="DH93" i="2"/>
  <c r="DN93" i="2"/>
  <c r="DD93" i="2"/>
  <c r="DG93" i="2"/>
  <c r="DL93" i="2"/>
  <c r="DF93" i="2"/>
  <c r="CP93" i="2"/>
  <c r="CO93" i="2"/>
  <c r="DI676" i="3"/>
  <c r="CB676" i="3"/>
  <c r="DI673" i="3"/>
  <c r="CB673" i="3"/>
  <c r="DH123" i="3"/>
  <c r="CA123" i="3"/>
  <c r="CO93" i="3"/>
  <c r="CG93" i="3"/>
  <c r="AD823" i="3"/>
  <c r="CD181" i="3"/>
  <c r="CG207" i="3"/>
  <c r="CD205" i="3"/>
  <c r="CM676" i="3"/>
  <c r="DM62" i="5"/>
  <c r="CA62" i="5"/>
  <c r="DM69" i="5"/>
  <c r="CA69" i="5"/>
  <c r="CE211" i="3"/>
  <c r="CH211" i="3"/>
  <c r="CI211" i="3"/>
  <c r="DH132" i="3"/>
  <c r="CA132" i="3"/>
  <c r="CI205" i="3"/>
  <c r="CJ198" i="3"/>
  <c r="CJ211" i="3"/>
  <c r="CK211" i="3"/>
  <c r="Y213" i="3"/>
  <c r="CH213" i="3"/>
  <c r="DH120" i="3"/>
  <c r="CA120" i="3"/>
  <c r="Y214" i="3"/>
  <c r="DH160" i="3"/>
  <c r="CA160" i="3"/>
  <c r="CD178" i="3"/>
  <c r="CO178" i="3"/>
  <c r="Y180" i="3"/>
  <c r="Y201" i="3"/>
  <c r="Y110" i="3"/>
  <c r="Y111" i="3"/>
  <c r="Y118" i="3"/>
  <c r="Y183" i="3"/>
  <c r="CG664" i="3"/>
  <c r="X23" i="3"/>
  <c r="X138" i="3"/>
  <c r="CG205" i="3"/>
  <c r="CK205" i="3"/>
  <c r="X214" i="3"/>
  <c r="CO205" i="3"/>
  <c r="DH148" i="3"/>
  <c r="CA148" i="3"/>
  <c r="X110" i="3"/>
  <c r="CM93" i="3"/>
  <c r="X111" i="3"/>
  <c r="W214" i="3"/>
  <c r="W23" i="3"/>
  <c r="W180" i="3"/>
  <c r="CI178" i="3"/>
  <c r="W201" i="3"/>
  <c r="W111" i="3"/>
  <c r="CF676" i="3"/>
  <c r="DH676" i="3"/>
  <c r="CA676" i="3"/>
  <c r="CD676" i="3"/>
  <c r="CI676" i="3"/>
  <c r="CN676" i="3"/>
  <c r="CJ676" i="3"/>
  <c r="CN211" i="3"/>
  <c r="CF211" i="3"/>
  <c r="CO211" i="3"/>
  <c r="CG211" i="3"/>
  <c r="DH211" i="3"/>
  <c r="CA211" i="3"/>
  <c r="CL211" i="3"/>
  <c r="CM211" i="3"/>
  <c r="V214" i="3"/>
  <c r="CO181" i="3"/>
  <c r="V183" i="3"/>
  <c r="V23" i="3"/>
  <c r="CI207" i="3"/>
  <c r="DH205" i="3"/>
  <c r="CA205" i="3"/>
  <c r="CM205" i="3"/>
  <c r="AD926" i="3"/>
  <c r="CK926" i="3"/>
  <c r="CE205" i="3"/>
  <c r="DH151" i="3"/>
  <c r="CA151" i="3"/>
  <c r="V166" i="3"/>
  <c r="CD93" i="3"/>
  <c r="CE93" i="3"/>
  <c r="CK93" i="3"/>
  <c r="DH93" i="3"/>
  <c r="CA93" i="3"/>
  <c r="CI93" i="3"/>
  <c r="CK664" i="3"/>
  <c r="CO664" i="3"/>
  <c r="V892" i="3"/>
  <c r="DF892" i="3"/>
  <c r="CE664" i="3"/>
  <c r="CG621" i="3"/>
  <c r="CL664" i="3"/>
  <c r="CF890" i="3"/>
  <c r="CO621" i="3"/>
  <c r="CD664" i="3"/>
  <c r="CI664" i="3"/>
  <c r="CM664" i="3"/>
  <c r="CE676" i="3"/>
  <c r="CG676" i="3"/>
  <c r="CK676" i="3"/>
  <c r="CO676" i="3"/>
  <c r="CH664" i="3"/>
  <c r="CF664" i="3"/>
  <c r="CJ664" i="3"/>
  <c r="CN664" i="3"/>
  <c r="CK670" i="3"/>
  <c r="CH676" i="3"/>
  <c r="CL676" i="3"/>
  <c r="U138" i="3"/>
  <c r="U139" i="3"/>
  <c r="U146" i="3"/>
  <c r="DD149" i="2"/>
  <c r="DF117" i="2"/>
  <c r="DK117" i="2"/>
  <c r="DE85" i="2"/>
  <c r="DH178" i="3"/>
  <c r="CA178" i="3"/>
  <c r="CE178" i="3"/>
  <c r="U180" i="3"/>
  <c r="CM178" i="3"/>
  <c r="CK178" i="3"/>
  <c r="U201" i="3"/>
  <c r="CG178" i="3"/>
  <c r="CG198" i="3"/>
  <c r="CK198" i="3"/>
  <c r="CE198" i="3"/>
  <c r="CL198" i="3"/>
  <c r="U200" i="3"/>
  <c r="U924" i="3"/>
  <c r="U23" i="3"/>
  <c r="CO198" i="3"/>
  <c r="CH198" i="3"/>
  <c r="DH198" i="3"/>
  <c r="CA198" i="3"/>
  <c r="CM198" i="3"/>
  <c r="CN198" i="3"/>
  <c r="CF198" i="3"/>
  <c r="CM857" i="3"/>
  <c r="CI857" i="3"/>
  <c r="CD857" i="3"/>
  <c r="CL857" i="3"/>
  <c r="CH857" i="3"/>
  <c r="DH667" i="3"/>
  <c r="CA667" i="3"/>
  <c r="CN670" i="3"/>
  <c r="DH891" i="3"/>
  <c r="CA891" i="3"/>
  <c r="CE670" i="3"/>
  <c r="DM30" i="5"/>
  <c r="CA30" i="5"/>
  <c r="DM44" i="5"/>
  <c r="CA44" i="5"/>
  <c r="DM76" i="5"/>
  <c r="CA76" i="5"/>
  <c r="DM83" i="5"/>
  <c r="CA83" i="5"/>
  <c r="CF670" i="3"/>
  <c r="CO857" i="3"/>
  <c r="DJ149" i="2"/>
  <c r="DN149" i="2"/>
  <c r="CE181" i="3"/>
  <c r="DK149" i="2"/>
  <c r="CP149" i="2"/>
  <c r="CO149" i="2"/>
  <c r="CK181" i="3"/>
  <c r="DH181" i="3"/>
  <c r="CA181" i="3"/>
  <c r="DH149" i="2"/>
  <c r="CI181" i="3"/>
  <c r="DI149" i="2"/>
  <c r="DG149" i="2"/>
  <c r="DF149" i="2"/>
  <c r="DL149" i="2"/>
  <c r="DC149" i="2"/>
  <c r="CM181" i="3"/>
  <c r="CG181" i="3"/>
  <c r="DG117" i="2"/>
  <c r="DE117" i="2"/>
  <c r="DM117" i="2"/>
  <c r="T166" i="3"/>
  <c r="DN117" i="2"/>
  <c r="DJ117" i="2"/>
  <c r="DI117" i="2"/>
  <c r="DD117" i="2"/>
  <c r="DC117" i="2"/>
  <c r="DL117" i="2"/>
  <c r="CP117" i="2"/>
  <c r="CO117" i="2"/>
  <c r="DH117" i="2"/>
  <c r="T924" i="3"/>
  <c r="DL85" i="2"/>
  <c r="DM85" i="2"/>
  <c r="DK85" i="2"/>
  <c r="DJ85" i="2"/>
  <c r="DD85" i="2"/>
  <c r="DG85" i="2"/>
  <c r="DH85" i="2"/>
  <c r="DI85" i="2"/>
  <c r="DC85" i="2"/>
  <c r="CP85" i="2"/>
  <c r="CO85" i="2"/>
  <c r="CN890" i="3"/>
  <c r="CJ670" i="3"/>
  <c r="CD673" i="3"/>
  <c r="T183" i="3"/>
  <c r="CI673" i="3"/>
  <c r="CG670" i="3"/>
  <c r="CO670" i="3"/>
  <c r="CM673" i="3"/>
  <c r="CF673" i="3"/>
  <c r="CJ673" i="3"/>
  <c r="CN673" i="3"/>
  <c r="CH890" i="3"/>
  <c r="DH890" i="3"/>
  <c r="CA890" i="3"/>
  <c r="DH670" i="3"/>
  <c r="CA670" i="3"/>
  <c r="CE621" i="3"/>
  <c r="CK621" i="3"/>
  <c r="CH670" i="3"/>
  <c r="CL670" i="3"/>
  <c r="CE673" i="3"/>
  <c r="CG673" i="3"/>
  <c r="CK673" i="3"/>
  <c r="CO673" i="3"/>
  <c r="CF857" i="3"/>
  <c r="CJ857" i="3"/>
  <c r="CN857" i="3"/>
  <c r="CJ890" i="3"/>
  <c r="T896" i="3"/>
  <c r="DM16" i="5"/>
  <c r="CA16" i="5"/>
  <c r="CJ621" i="3"/>
  <c r="DH673" i="3"/>
  <c r="CA673" i="3"/>
  <c r="DH857" i="3"/>
  <c r="CA857" i="3"/>
  <c r="CF621" i="3"/>
  <c r="CN621" i="3"/>
  <c r="CD670" i="3"/>
  <c r="CI670" i="3"/>
  <c r="CM670" i="3"/>
  <c r="CH673" i="3"/>
  <c r="CL673" i="3"/>
  <c r="CE857" i="3"/>
  <c r="CG857" i="3"/>
  <c r="CK857" i="3"/>
  <c r="CL890" i="3"/>
  <c r="DL37" i="5"/>
  <c r="BZ37" i="5"/>
  <c r="L23" i="3"/>
  <c r="L138" i="3"/>
  <c r="K138" i="3"/>
  <c r="L214" i="3"/>
  <c r="L166" i="3"/>
  <c r="K214" i="3"/>
  <c r="K167" i="3"/>
  <c r="K174" i="3"/>
  <c r="DG178" i="3"/>
  <c r="BZ178" i="3"/>
  <c r="K23" i="3"/>
  <c r="J183" i="3"/>
  <c r="J23" i="3"/>
  <c r="J139" i="3"/>
  <c r="J146" i="3"/>
  <c r="J214" i="3"/>
  <c r="J180" i="3"/>
  <c r="I23" i="3"/>
  <c r="I214" i="3"/>
  <c r="DG93" i="3"/>
  <c r="BZ93" i="3"/>
  <c r="DG673" i="3"/>
  <c r="BZ673" i="3"/>
  <c r="DG120" i="3"/>
  <c r="BZ120" i="3"/>
  <c r="DG160" i="3"/>
  <c r="BZ160" i="3"/>
  <c r="H183" i="3"/>
  <c r="H180" i="3"/>
  <c r="DG891" i="3"/>
  <c r="BZ891" i="3"/>
  <c r="G139" i="3"/>
  <c r="G146" i="3"/>
  <c r="G23" i="3"/>
  <c r="G214" i="3"/>
  <c r="G167" i="3"/>
  <c r="G174" i="3"/>
  <c r="DG676" i="3"/>
  <c r="BZ676" i="3"/>
  <c r="CP141" i="2"/>
  <c r="CO141" i="2"/>
  <c r="DC141" i="2"/>
  <c r="F23" i="3"/>
  <c r="F167" i="3"/>
  <c r="F174" i="3"/>
  <c r="DC109" i="2"/>
  <c r="DF141" i="2"/>
  <c r="E138" i="3"/>
  <c r="DL141" i="2"/>
  <c r="E23" i="3"/>
  <c r="DG151" i="3"/>
  <c r="BZ151" i="3"/>
  <c r="DH109" i="2"/>
  <c r="DG148" i="3"/>
  <c r="BZ148" i="3"/>
  <c r="E167" i="3"/>
  <c r="E174" i="3"/>
  <c r="DG670" i="3"/>
  <c r="BZ670" i="3"/>
  <c r="DG664" i="3"/>
  <c r="BZ664" i="3"/>
  <c r="DE141" i="2"/>
  <c r="D138" i="3"/>
  <c r="DN141" i="2"/>
  <c r="DI141" i="2"/>
  <c r="DH141" i="2"/>
  <c r="DE109" i="2"/>
  <c r="D23" i="3"/>
  <c r="DJ109" i="2"/>
  <c r="DF109" i="2"/>
  <c r="DD77" i="2"/>
  <c r="DG890" i="3"/>
  <c r="BZ890" i="3"/>
  <c r="DL44" i="5"/>
  <c r="BZ44" i="5"/>
  <c r="C138" i="3"/>
  <c r="DG123" i="3"/>
  <c r="BZ123" i="3"/>
  <c r="C139" i="3"/>
  <c r="C824" i="3"/>
  <c r="DG141" i="2"/>
  <c r="DJ141" i="2"/>
  <c r="DM141" i="2"/>
  <c r="C214" i="3"/>
  <c r="DM109" i="2"/>
  <c r="DK109" i="2"/>
  <c r="C183" i="3"/>
  <c r="C23" i="3"/>
  <c r="DG926" i="3"/>
  <c r="BZ926" i="3"/>
  <c r="C167" i="3"/>
  <c r="C174" i="3"/>
  <c r="DG109" i="2"/>
  <c r="DD109" i="2"/>
  <c r="DN109" i="2"/>
  <c r="DI109" i="2"/>
  <c r="DL109" i="2"/>
  <c r="C201" i="3"/>
  <c r="DI77" i="2"/>
  <c r="CP77" i="2"/>
  <c r="CO77" i="2"/>
  <c r="C898" i="3"/>
  <c r="DG892" i="3"/>
  <c r="BZ892" i="3"/>
  <c r="DG857" i="3"/>
  <c r="BZ857" i="3"/>
  <c r="B928" i="3"/>
  <c r="DG928" i="3"/>
  <c r="BZ928" i="3"/>
  <c r="DG213" i="3"/>
  <c r="BZ213" i="3"/>
  <c r="DD141" i="2"/>
  <c r="DG211" i="3"/>
  <c r="BZ211" i="3"/>
  <c r="B214" i="3"/>
  <c r="DG181" i="3"/>
  <c r="BZ181" i="3"/>
  <c r="DG207" i="3"/>
  <c r="BZ207" i="3"/>
  <c r="DG205" i="3"/>
  <c r="BZ205" i="3"/>
  <c r="CP109" i="2"/>
  <c r="CO109" i="2"/>
  <c r="B924" i="3"/>
  <c r="DG200" i="3"/>
  <c r="BZ200" i="3"/>
  <c r="DM77" i="2"/>
  <c r="DK77" i="2"/>
  <c r="DG198" i="3"/>
  <c r="BZ198" i="3"/>
  <c r="DL77" i="2"/>
  <c r="DF77" i="2"/>
  <c r="DG77" i="2"/>
  <c r="DC77" i="2"/>
  <c r="DE77" i="2"/>
  <c r="DH77" i="2"/>
  <c r="DN77" i="2"/>
  <c r="DJ883" i="3"/>
  <c r="CC883" i="3"/>
  <c r="DD615" i="3"/>
  <c r="CV615" i="3"/>
  <c r="CQ615" i="3"/>
  <c r="CX615" i="3"/>
  <c r="CW615" i="3"/>
  <c r="DC615" i="3"/>
  <c r="CE615" i="3"/>
  <c r="DJ285" i="3"/>
  <c r="CC285" i="3"/>
  <c r="DH292" i="3"/>
  <c r="CA292" i="3"/>
  <c r="CP292" i="3"/>
  <c r="DJ840" i="3"/>
  <c r="CC840" i="3"/>
  <c r="CL649" i="3"/>
  <c r="CH649" i="3"/>
  <c r="DJ649" i="3"/>
  <c r="CC649" i="3"/>
  <c r="CW649" i="3"/>
  <c r="DE649" i="3"/>
  <c r="CQ649" i="3"/>
  <c r="CY649" i="3"/>
  <c r="CU649" i="3"/>
  <c r="DA649" i="3"/>
  <c r="W855" i="3"/>
  <c r="CK655" i="3"/>
  <c r="CG655" i="3"/>
  <c r="CO655" i="3"/>
  <c r="CS655" i="3"/>
  <c r="DA655" i="3"/>
  <c r="CU655" i="3"/>
  <c r="DC655" i="3"/>
  <c r="CQ655" i="3"/>
  <c r="CW655" i="3"/>
  <c r="B856" i="3"/>
  <c r="W856" i="3"/>
  <c r="W893" i="3"/>
  <c r="CT893" i="3"/>
  <c r="DH681" i="3"/>
  <c r="CA681" i="3"/>
  <c r="AN893" i="3"/>
  <c r="AN18" i="3"/>
  <c r="DI681" i="3"/>
  <c r="CB681" i="3"/>
  <c r="DJ681" i="3"/>
  <c r="CC681" i="3"/>
  <c r="CP681" i="3"/>
  <c r="DF681" i="3"/>
  <c r="CY681" i="3"/>
  <c r="CV681" i="3"/>
  <c r="CW681" i="3"/>
  <c r="CT681" i="3"/>
  <c r="DC681" i="3"/>
  <c r="DD681" i="3"/>
  <c r="CZ681" i="3"/>
  <c r="V894" i="3"/>
  <c r="DH686" i="3"/>
  <c r="CA686" i="3"/>
  <c r="DI894" i="3"/>
  <c r="CB894" i="3"/>
  <c r="CS686" i="3"/>
  <c r="CP686" i="3"/>
  <c r="DF686" i="3"/>
  <c r="DC686" i="3"/>
  <c r="DJ686" i="3"/>
  <c r="CC686" i="3"/>
  <c r="CW686" i="3"/>
  <c r="CT686" i="3"/>
  <c r="CR686" i="3"/>
  <c r="CV686" i="3"/>
  <c r="DD686" i="3"/>
  <c r="E896" i="3"/>
  <c r="V896" i="3"/>
  <c r="CT691" i="3"/>
  <c r="DB691" i="3"/>
  <c r="CV691" i="3"/>
  <c r="DD691" i="3"/>
  <c r="CP691" i="3"/>
  <c r="DF691" i="3"/>
  <c r="CR691" i="3"/>
  <c r="DH696" i="3"/>
  <c r="CA696" i="3"/>
  <c r="CS701" i="3"/>
  <c r="DA701" i="3"/>
  <c r="CU701" i="3"/>
  <c r="DC701" i="3"/>
  <c r="CW701" i="3"/>
  <c r="CY701" i="3"/>
  <c r="CR30" i="5"/>
  <c r="CJ30" i="5"/>
  <c r="CP30" i="5"/>
  <c r="CH30" i="5"/>
  <c r="CW30" i="5"/>
  <c r="CT30" i="5"/>
  <c r="CD30" i="5"/>
  <c r="DE30" i="5"/>
  <c r="CV30" i="5"/>
  <c r="CN30" i="5"/>
  <c r="DG30" i="5"/>
  <c r="DH30" i="5"/>
  <c r="CF37" i="5"/>
  <c r="CR37" i="5"/>
  <c r="CN37" i="5"/>
  <c r="DO37" i="5"/>
  <c r="CC37" i="5"/>
  <c r="CU37" i="5"/>
  <c r="DE37" i="5"/>
  <c r="CX37" i="5"/>
  <c r="CJ37" i="5"/>
  <c r="CW37" i="5"/>
  <c r="DH37" i="5"/>
  <c r="DJ37" i="5"/>
  <c r="CE44" i="5"/>
  <c r="CQ44" i="5"/>
  <c r="DO44" i="5"/>
  <c r="CC44" i="5"/>
  <c r="DF44" i="5"/>
  <c r="CV44" i="5"/>
  <c r="DK44" i="5"/>
  <c r="DI44" i="5"/>
  <c r="DG44" i="5"/>
  <c r="DH44" i="5"/>
  <c r="W85" i="5"/>
  <c r="W437" i="3"/>
  <c r="W851" i="3"/>
  <c r="DM55" i="5"/>
  <c r="CA55" i="5"/>
  <c r="CN69" i="5"/>
  <c r="CJ69" i="5"/>
  <c r="DO69" i="5"/>
  <c r="CC69" i="5"/>
  <c r="DK69" i="5"/>
  <c r="DI69" i="5"/>
  <c r="CX69" i="5"/>
  <c r="CW69" i="5"/>
  <c r="DE69" i="5"/>
  <c r="DD69" i="5"/>
  <c r="DJ69" i="5"/>
  <c r="CS34" i="6"/>
  <c r="CP34" i="6"/>
  <c r="CZ34" i="6"/>
  <c r="DK34" i="6"/>
  <c r="DA34" i="6"/>
  <c r="DF34" i="6"/>
  <c r="CM34" i="6"/>
  <c r="CN34" i="6"/>
  <c r="CO34" i="6"/>
  <c r="DC34" i="6"/>
  <c r="DE34" i="6"/>
  <c r="DJ34" i="6"/>
  <c r="CR34" i="6"/>
  <c r="CT25" i="6"/>
  <c r="CP25" i="6"/>
  <c r="CF34" i="6"/>
  <c r="CY686" i="3"/>
  <c r="CX686" i="3"/>
  <c r="CS681" i="3"/>
  <c r="CX681" i="3"/>
  <c r="DB615" i="3"/>
  <c r="DJ299" i="3"/>
  <c r="CC299" i="3"/>
  <c r="DB23" i="5"/>
  <c r="DB37" i="5"/>
  <c r="DB55" i="5"/>
  <c r="DB69" i="5"/>
  <c r="DB83" i="5"/>
  <c r="DI16" i="5"/>
  <c r="CW44" i="5"/>
  <c r="CY69" i="5"/>
  <c r="DO16" i="5"/>
  <c r="CC16" i="5"/>
  <c r="DA696" i="3"/>
  <c r="CU69" i="5"/>
  <c r="DB34" i="6"/>
  <c r="DA43" i="6"/>
  <c r="CV43" i="6"/>
  <c r="DH34" i="6"/>
  <c r="DD83" i="5"/>
  <c r="DJ76" i="5"/>
  <c r="DH69" i="5"/>
  <c r="DE62" i="5"/>
  <c r="DO55" i="5"/>
  <c r="CC55" i="5"/>
  <c r="DA44" i="5"/>
  <c r="DC37" i="5"/>
  <c r="DB30" i="5"/>
  <c r="DJ701" i="3"/>
  <c r="CC701" i="3"/>
  <c r="CY655" i="3"/>
  <c r="DH649" i="3"/>
  <c r="CA649" i="3"/>
  <c r="DO30" i="5"/>
  <c r="CC30" i="5"/>
  <c r="DH16" i="6"/>
  <c r="CF69" i="5"/>
  <c r="CE655" i="3"/>
  <c r="I893" i="7"/>
  <c r="CK883" i="3"/>
  <c r="CO615" i="3"/>
  <c r="CG615" i="3"/>
  <c r="CL615" i="3"/>
  <c r="CK615" i="3"/>
  <c r="DI838" i="3"/>
  <c r="CB838" i="3"/>
  <c r="DI285" i="3"/>
  <c r="CB285" i="3"/>
  <c r="B855" i="3"/>
  <c r="DG855" i="3"/>
  <c r="BZ855" i="3"/>
  <c r="DG655" i="3"/>
  <c r="BZ655" i="3"/>
  <c r="DJ661" i="3"/>
  <c r="CC661" i="3"/>
  <c r="AM896" i="3"/>
  <c r="DI896" i="3"/>
  <c r="CB896" i="3"/>
  <c r="DI691" i="3"/>
  <c r="CB691" i="3"/>
  <c r="CS696" i="3"/>
  <c r="CP696" i="3"/>
  <c r="DF696" i="3"/>
  <c r="CY696" i="3"/>
  <c r="CW696" i="3"/>
  <c r="CT696" i="3"/>
  <c r="DC696" i="3"/>
  <c r="DE696" i="3"/>
  <c r="DH701" i="3"/>
  <c r="CA701" i="3"/>
  <c r="V898" i="3"/>
  <c r="CT16" i="5"/>
  <c r="CL16" i="5"/>
  <c r="CD16" i="5"/>
  <c r="DF16" i="5"/>
  <c r="CR16" i="5"/>
  <c r="CJ16" i="5"/>
  <c r="DK16" i="5"/>
  <c r="CF16" i="5"/>
  <c r="DE16" i="5"/>
  <c r="DC16" i="5"/>
  <c r="CV16" i="5"/>
  <c r="CP16" i="5"/>
  <c r="CY16" i="5"/>
  <c r="CX16" i="5"/>
  <c r="DH16" i="5"/>
  <c r="CO23" i="5"/>
  <c r="CG23" i="5"/>
  <c r="CV23" i="5"/>
  <c r="DG23" i="5"/>
  <c r="CM23" i="5"/>
  <c r="CE23" i="5"/>
  <c r="CY23" i="5"/>
  <c r="DI23" i="5"/>
  <c r="CQ23" i="5"/>
  <c r="CX23" i="5"/>
  <c r="CK23" i="5"/>
  <c r="DJ23" i="5"/>
  <c r="CP55" i="5"/>
  <c r="CL55" i="5"/>
  <c r="CD55" i="5"/>
  <c r="CY55" i="5"/>
  <c r="DI55" i="5"/>
  <c r="CX55" i="5"/>
  <c r="DA55" i="5"/>
  <c r="DJ55" i="5"/>
  <c r="CG62" i="5"/>
  <c r="CS62" i="5"/>
  <c r="CW62" i="5"/>
  <c r="DG62" i="5"/>
  <c r="CV62" i="5"/>
  <c r="CY62" i="5"/>
  <c r="DJ62" i="5"/>
  <c r="DH62" i="5"/>
  <c r="CE76" i="5"/>
  <c r="CQ76" i="5"/>
  <c r="DB76" i="5"/>
  <c r="CV76" i="5"/>
  <c r="DO76" i="5"/>
  <c r="CC76" i="5"/>
  <c r="DE76" i="5"/>
  <c r="DH76" i="5"/>
  <c r="CL83" i="5"/>
  <c r="CH83" i="5"/>
  <c r="CY83" i="5"/>
  <c r="DI83" i="5"/>
  <c r="CX83" i="5"/>
  <c r="CT83" i="5"/>
  <c r="DA83" i="5"/>
  <c r="DJ83" i="5"/>
  <c r="J894" i="7"/>
  <c r="CX25" i="6"/>
  <c r="DA25" i="6"/>
  <c r="DJ25" i="6"/>
  <c r="CZ25" i="6"/>
  <c r="CF25" i="6"/>
  <c r="CO25" i="6"/>
  <c r="CI25" i="6"/>
  <c r="CD25" i="6"/>
  <c r="DC25" i="6"/>
  <c r="DB25" i="6"/>
  <c r="DE25" i="6"/>
  <c r="DF25" i="6"/>
  <c r="CR25" i="6"/>
  <c r="CG25" i="6"/>
  <c r="CE25" i="6"/>
  <c r="CS25" i="6"/>
  <c r="CH43" i="6"/>
  <c r="CY43" i="6"/>
  <c r="DK43" i="6"/>
  <c r="CZ43" i="6"/>
  <c r="DE43" i="6"/>
  <c r="DF43" i="6"/>
  <c r="DO43" i="6"/>
  <c r="CC43" i="6"/>
  <c r="DC43" i="6"/>
  <c r="DI43" i="6"/>
  <c r="DJ43" i="6"/>
  <c r="CM25" i="6"/>
  <c r="CJ25" i="6"/>
  <c r="CK34" i="6"/>
  <c r="CQ34" i="6"/>
  <c r="CU686" i="3"/>
  <c r="DE686" i="3"/>
  <c r="CR681" i="3"/>
  <c r="CU681" i="3"/>
  <c r="DI686" i="3"/>
  <c r="CB686" i="3"/>
  <c r="DF23" i="5"/>
  <c r="DF37" i="5"/>
  <c r="DF55" i="5"/>
  <c r="DF69" i="5"/>
  <c r="DF83" i="5"/>
  <c r="DB44" i="5"/>
  <c r="DJ16" i="5"/>
  <c r="CX44" i="5"/>
  <c r="CZ69" i="5"/>
  <c r="CQ696" i="3"/>
  <c r="CX34" i="6"/>
  <c r="DK25" i="6"/>
  <c r="CW43" i="6"/>
  <c r="DI34" i="6"/>
  <c r="DD25" i="6"/>
  <c r="CS615" i="3"/>
  <c r="DH43" i="6"/>
  <c r="CU43" i="6"/>
  <c r="DG34" i="6"/>
  <c r="DG25" i="6"/>
  <c r="CV83" i="5"/>
  <c r="DG76" i="5"/>
  <c r="DC69" i="5"/>
  <c r="DB62" i="5"/>
  <c r="DG55" i="5"/>
  <c r="CU44" i="5"/>
  <c r="CZ37" i="5"/>
  <c r="CY30" i="5"/>
  <c r="DJ655" i="3"/>
  <c r="CC655" i="3"/>
  <c r="CH16" i="5"/>
  <c r="CI23" i="5"/>
  <c r="CF30" i="5"/>
  <c r="CI44" i="5"/>
  <c r="CT55" i="5"/>
  <c r="CO62" i="5"/>
  <c r="CR69" i="5"/>
  <c r="CM76" i="5"/>
  <c r="CP83" i="5"/>
  <c r="J18" i="3"/>
  <c r="W854" i="3"/>
  <c r="CK854" i="3"/>
  <c r="CK391" i="3"/>
  <c r="BW19" i="3"/>
  <c r="DG851" i="3"/>
  <c r="BZ851" i="3"/>
  <c r="DH876" i="3"/>
  <c r="CA876" i="3"/>
  <c r="DI876" i="3"/>
  <c r="CB876" i="3"/>
  <c r="BX15" i="3"/>
  <c r="DO61" i="6"/>
  <c r="CC61" i="6"/>
  <c r="DA16" i="6"/>
  <c r="DI874" i="3"/>
  <c r="CB874" i="3"/>
  <c r="DI875" i="3"/>
  <c r="CB875" i="3"/>
  <c r="DG876" i="3"/>
  <c r="BZ876" i="3"/>
  <c r="K893" i="7"/>
  <c r="F1174" i="7"/>
  <c r="M46" i="5"/>
  <c r="M447" i="3"/>
  <c r="M852" i="3"/>
  <c r="M19" i="3"/>
  <c r="Q46" i="5"/>
  <c r="AD46" i="5"/>
  <c r="AD447" i="3"/>
  <c r="AD852" i="3"/>
  <c r="AD19" i="3"/>
  <c r="AH46" i="5"/>
  <c r="AQ46" i="5"/>
  <c r="AQ447" i="3"/>
  <c r="AQ852" i="3"/>
  <c r="AQ14" i="3"/>
  <c r="AU46" i="5"/>
  <c r="AU447" i="3"/>
  <c r="AU852" i="3"/>
  <c r="AU14" i="3"/>
  <c r="AY46" i="5"/>
  <c r="BP46" i="5"/>
  <c r="BT46" i="5"/>
  <c r="I46" i="5"/>
  <c r="I447" i="3"/>
  <c r="I852" i="3"/>
  <c r="I19" i="3"/>
  <c r="H787" i="7"/>
  <c r="DH177" i="3"/>
  <c r="CA177" i="3"/>
  <c r="CE177" i="3"/>
  <c r="B46" i="5"/>
  <c r="B447" i="3"/>
  <c r="B852" i="3"/>
  <c r="B19" i="3"/>
  <c r="F46" i="5"/>
  <c r="F447" i="3"/>
  <c r="F852" i="3"/>
  <c r="F19" i="3"/>
  <c r="J46" i="5"/>
  <c r="J447" i="3"/>
  <c r="J852" i="3"/>
  <c r="J19" i="3"/>
  <c r="N46" i="5"/>
  <c r="R46" i="5"/>
  <c r="W46" i="5"/>
  <c r="W447" i="3"/>
  <c r="W852" i="3"/>
  <c r="AI46" i="5"/>
  <c r="AN46" i="5"/>
  <c r="AN447" i="3"/>
  <c r="AN852" i="3"/>
  <c r="AN19" i="3"/>
  <c r="AR46" i="5"/>
  <c r="AR447" i="3"/>
  <c r="AR852" i="3"/>
  <c r="AR19" i="3"/>
  <c r="AV46" i="5"/>
  <c r="AV447" i="3"/>
  <c r="AV852" i="3"/>
  <c r="AV19" i="3"/>
  <c r="AZ46" i="5"/>
  <c r="BQ46" i="5"/>
  <c r="DI70" i="6"/>
  <c r="CP309" i="3"/>
  <c r="CY309" i="3"/>
  <c r="DN70" i="6"/>
  <c r="CB70" i="6"/>
  <c r="T851" i="3"/>
  <c r="DD16" i="6"/>
  <c r="DE16" i="6"/>
  <c r="CY16" i="6"/>
  <c r="CW16" i="6"/>
  <c r="DS73" i="6"/>
  <c r="DC70" i="6"/>
  <c r="DD391" i="3"/>
  <c r="CR309" i="3"/>
  <c r="DI61" i="6"/>
  <c r="DI841" i="3"/>
  <c r="CB841" i="3"/>
  <c r="DI309" i="3"/>
  <c r="CB309" i="3"/>
  <c r="CN615" i="3"/>
  <c r="CJ615" i="3"/>
  <c r="CF615" i="3"/>
  <c r="DH883" i="3"/>
  <c r="CA883" i="3"/>
  <c r="CM615" i="3"/>
  <c r="CI615" i="3"/>
  <c r="CD615" i="3"/>
  <c r="DI883" i="3"/>
  <c r="CB883" i="3"/>
  <c r="DB16" i="6"/>
  <c r="DC16" i="6"/>
  <c r="DI16" i="6"/>
  <c r="DJ16" i="6"/>
  <c r="DF16" i="6"/>
  <c r="DG16" i="6"/>
  <c r="DG391" i="3"/>
  <c r="BZ391" i="3"/>
  <c r="DH391" i="3"/>
  <c r="CA391" i="3"/>
  <c r="DM70" i="6"/>
  <c r="CA70" i="6"/>
  <c r="CZ309" i="3"/>
  <c r="CX16" i="6"/>
  <c r="DK16" i="6"/>
  <c r="DI884" i="3"/>
  <c r="CB884" i="3"/>
  <c r="DI886" i="3"/>
  <c r="CB886" i="3"/>
  <c r="Q1" i="7"/>
  <c r="H1" i="5"/>
  <c r="DL85" i="5"/>
  <c r="BZ85" i="5"/>
  <c r="DF615" i="3"/>
  <c r="CY615" i="3"/>
  <c r="DE615" i="3"/>
  <c r="CZ615" i="3"/>
  <c r="CH621" i="3"/>
  <c r="CL621" i="3"/>
  <c r="AR18" i="3"/>
  <c r="DG437" i="3"/>
  <c r="BZ437" i="3"/>
  <c r="CT615" i="3"/>
  <c r="CP615" i="3"/>
  <c r="CU615" i="3"/>
  <c r="DA615" i="3"/>
  <c r="CR615" i="3"/>
  <c r="CD621" i="3"/>
  <c r="CI621" i="3"/>
  <c r="CM621" i="3"/>
  <c r="L18" i="3"/>
  <c r="D18" i="3"/>
  <c r="K787" i="7"/>
  <c r="DJ886" i="3"/>
  <c r="CC886" i="3"/>
  <c r="CN649" i="3"/>
  <c r="BW15" i="3"/>
  <c r="CM655" i="3"/>
  <c r="BW18" i="3"/>
  <c r="DJ894" i="3"/>
  <c r="CC894" i="3"/>
  <c r="CQ691" i="3"/>
  <c r="BV19" i="3"/>
  <c r="CR701" i="3"/>
  <c r="K46" i="5"/>
  <c r="K447" i="3"/>
  <c r="K852" i="3"/>
  <c r="K19" i="3"/>
  <c r="O46" i="5"/>
  <c r="T46" i="5"/>
  <c r="T447" i="3"/>
  <c r="T852" i="3"/>
  <c r="X46" i="5"/>
  <c r="X447" i="3"/>
  <c r="X852" i="3"/>
  <c r="X19" i="3"/>
  <c r="AF46" i="5"/>
  <c r="AJ46" i="5"/>
  <c r="AO46" i="5"/>
  <c r="AO447" i="3"/>
  <c r="AO852" i="3"/>
  <c r="AO14" i="3"/>
  <c r="AW46" i="5"/>
  <c r="AW447" i="3"/>
  <c r="AW852" i="3"/>
  <c r="AW19" i="3"/>
  <c r="BA46" i="5"/>
  <c r="C46" i="5"/>
  <c r="C447" i="3"/>
  <c r="C852" i="3"/>
  <c r="C14" i="3"/>
  <c r="DI536" i="3"/>
  <c r="CB536" i="3"/>
  <c r="DI865" i="3"/>
  <c r="CB865" i="3"/>
  <c r="DI506" i="3"/>
  <c r="CB506" i="3"/>
  <c r="D1174" i="7"/>
  <c r="DG872" i="3"/>
  <c r="BZ872" i="3"/>
  <c r="DJ876" i="3"/>
  <c r="CC876" i="3"/>
  <c r="D46" i="5"/>
  <c r="D447" i="3"/>
  <c r="D852" i="3"/>
  <c r="D19" i="3"/>
  <c r="H46" i="5"/>
  <c r="H447" i="3"/>
  <c r="H852" i="3"/>
  <c r="H14" i="3"/>
  <c r="L46" i="5"/>
  <c r="L447" i="3"/>
  <c r="L852" i="3"/>
  <c r="L19" i="3"/>
  <c r="P46" i="5"/>
  <c r="U46" i="5"/>
  <c r="U447" i="3"/>
  <c r="U852" i="3"/>
  <c r="Y46" i="5"/>
  <c r="Y447" i="3"/>
  <c r="Y852" i="3"/>
  <c r="Y19" i="3"/>
  <c r="AG46" i="5"/>
  <c r="AP46" i="5"/>
  <c r="AP447" i="3"/>
  <c r="AP852" i="3"/>
  <c r="AP14" i="3"/>
  <c r="AT46" i="5"/>
  <c r="AT447" i="3"/>
  <c r="AT852" i="3"/>
  <c r="AT19" i="3"/>
  <c r="AX46" i="5"/>
  <c r="BB46" i="5"/>
  <c r="DL23" i="5"/>
  <c r="BZ23" i="5"/>
  <c r="DN30" i="5"/>
  <c r="CB30" i="5"/>
  <c r="DM37" i="5"/>
  <c r="CA37" i="5"/>
  <c r="DN37" i="5"/>
  <c r="CB37" i="5"/>
  <c r="DL55" i="5"/>
  <c r="BZ55" i="5"/>
  <c r="DL62" i="5"/>
  <c r="BZ62" i="5"/>
  <c r="DN62" i="5"/>
  <c r="CB62" i="5"/>
  <c r="DL69" i="5"/>
  <c r="BZ69" i="5"/>
  <c r="DN69" i="5"/>
  <c r="CB69" i="5"/>
  <c r="DL76" i="5"/>
  <c r="BZ76" i="5"/>
  <c r="DN76" i="5"/>
  <c r="CB76" i="5"/>
  <c r="DL83" i="5"/>
  <c r="BZ83" i="5"/>
  <c r="DN83" i="5"/>
  <c r="CB83" i="5"/>
  <c r="CH34" i="6"/>
  <c r="DH884" i="3"/>
  <c r="CA884" i="3"/>
  <c r="DJ884" i="3"/>
  <c r="CC884" i="3"/>
  <c r="DJ882" i="3"/>
  <c r="CC882" i="3"/>
  <c r="CU52" i="6"/>
  <c r="DG52" i="6"/>
  <c r="DD52" i="6"/>
  <c r="CW52" i="6"/>
  <c r="DF52" i="6"/>
  <c r="CY52" i="6"/>
  <c r="DH52" i="6"/>
  <c r="CV52" i="6"/>
  <c r="DA52" i="6"/>
  <c r="DJ52" i="6"/>
  <c r="CZ52" i="6"/>
  <c r="DK52" i="6"/>
  <c r="DE52" i="6"/>
  <c r="CX52" i="6"/>
  <c r="G1" i="5"/>
  <c r="CU309" i="3"/>
  <c r="CQ309" i="3"/>
  <c r="DA309" i="3"/>
  <c r="CV309" i="3"/>
  <c r="DE391" i="3"/>
  <c r="DB52" i="6"/>
  <c r="DC52" i="6"/>
  <c r="CU70" i="6"/>
  <c r="DD70" i="6"/>
  <c r="DH70" i="6"/>
  <c r="CW70" i="6"/>
  <c r="DF70" i="6"/>
  <c r="CV70" i="6"/>
  <c r="DG70" i="6"/>
  <c r="CZ70" i="6"/>
  <c r="DA70" i="6"/>
  <c r="DJ70" i="6"/>
  <c r="CY70" i="6"/>
  <c r="DK70" i="6"/>
  <c r="DE70" i="6"/>
  <c r="CX70" i="6"/>
  <c r="CU61" i="6"/>
  <c r="DG61" i="6"/>
  <c r="DD61" i="6"/>
  <c r="CW61" i="6"/>
  <c r="DF61" i="6"/>
  <c r="CY61" i="6"/>
  <c r="DH61" i="6"/>
  <c r="CV61" i="6"/>
  <c r="DA61" i="6"/>
  <c r="DJ61" i="6"/>
  <c r="CZ61" i="6"/>
  <c r="DK61" i="6"/>
  <c r="DE61" i="6"/>
  <c r="CX61" i="6"/>
  <c r="CH177" i="3"/>
  <c r="CL177" i="3"/>
  <c r="CF177" i="3"/>
  <c r="CJ177" i="3"/>
  <c r="CN177" i="3"/>
  <c r="CM177" i="3"/>
  <c r="DI177" i="3"/>
  <c r="CB177" i="3"/>
  <c r="CG177" i="3"/>
  <c r="CO177" i="3"/>
  <c r="CD177" i="3"/>
  <c r="CI177" i="3"/>
  <c r="CK177" i="3"/>
  <c r="DJ177" i="3"/>
  <c r="CC177" i="3"/>
  <c r="CX177" i="3"/>
  <c r="CQ177" i="3"/>
  <c r="CR177" i="3"/>
  <c r="DE177" i="3"/>
  <c r="DD177" i="3"/>
  <c r="DB177" i="3"/>
  <c r="CU177" i="3"/>
  <c r="CZ177" i="3"/>
  <c r="CV177" i="3"/>
  <c r="CW177" i="3"/>
  <c r="CP177" i="3"/>
  <c r="DF177" i="3"/>
  <c r="CY177" i="3"/>
  <c r="CS177" i="3"/>
  <c r="CT309" i="3"/>
  <c r="DF309" i="3"/>
  <c r="CW309" i="3"/>
  <c r="DB391" i="3"/>
  <c r="CT177" i="3"/>
  <c r="DI52" i="6"/>
  <c r="DO70" i="6"/>
  <c r="CC70" i="6"/>
  <c r="DH309" i="3"/>
  <c r="CA309" i="3"/>
  <c r="CT391" i="3"/>
  <c r="CR391" i="3"/>
  <c r="CS391" i="3"/>
  <c r="CX391" i="3"/>
  <c r="CY391" i="3"/>
  <c r="CV391" i="3"/>
  <c r="CW391" i="3"/>
  <c r="CU391" i="3"/>
  <c r="DF391" i="3"/>
  <c r="CZ391" i="3"/>
  <c r="DA391" i="3"/>
  <c r="DC391" i="3"/>
  <c r="DD309" i="3"/>
  <c r="DE309" i="3"/>
  <c r="DC309" i="3"/>
  <c r="DB309" i="3"/>
  <c r="CX309" i="3"/>
  <c r="CS309" i="3"/>
  <c r="CP391" i="3"/>
  <c r="DA177" i="3"/>
  <c r="DB70" i="6"/>
  <c r="DC61" i="6"/>
  <c r="DI849" i="3"/>
  <c r="CB849" i="3"/>
  <c r="DI391" i="3"/>
  <c r="CB391" i="3"/>
  <c r="CE391" i="3"/>
  <c r="DG854" i="3"/>
  <c r="BZ854" i="3"/>
  <c r="CQ391" i="3"/>
  <c r="DJ391" i="3"/>
  <c r="CC391" i="3"/>
  <c r="DJ309" i="3"/>
  <c r="CC309" i="3"/>
  <c r="CO391" i="3"/>
  <c r="AT18" i="3"/>
  <c r="AP18" i="3"/>
  <c r="G18" i="3"/>
  <c r="C18" i="3"/>
  <c r="AD18" i="3"/>
  <c r="CL391" i="3"/>
  <c r="CH391" i="3"/>
  <c r="CD391" i="3"/>
  <c r="CN391" i="3"/>
  <c r="CJ391" i="3"/>
  <c r="CF391" i="3"/>
  <c r="CI391" i="3"/>
  <c r="CM391" i="3"/>
  <c r="DG177" i="3"/>
  <c r="BZ177" i="3"/>
  <c r="AM854" i="3"/>
  <c r="DI854" i="3"/>
  <c r="CB854" i="3"/>
  <c r="DI649" i="3"/>
  <c r="CB649" i="3"/>
  <c r="CP649" i="3"/>
  <c r="CT649" i="3"/>
  <c r="CX649" i="3"/>
  <c r="DB649" i="3"/>
  <c r="DF649" i="3"/>
  <c r="CR649" i="3"/>
  <c r="CV649" i="3"/>
  <c r="CZ649" i="3"/>
  <c r="DD649" i="3"/>
  <c r="AU15" i="3"/>
  <c r="CP655" i="3"/>
  <c r="CT655" i="3"/>
  <c r="CX655" i="3"/>
  <c r="DB655" i="3"/>
  <c r="DF655" i="3"/>
  <c r="CR655" i="3"/>
  <c r="CV655" i="3"/>
  <c r="CZ655" i="3"/>
  <c r="DD655" i="3"/>
  <c r="CW661" i="3"/>
  <c r="DC661" i="3"/>
  <c r="U894" i="3"/>
  <c r="U896" i="3"/>
  <c r="DH691" i="3"/>
  <c r="CA691" i="3"/>
  <c r="U897" i="3"/>
  <c r="DD897" i="3"/>
  <c r="AL897" i="3"/>
  <c r="DI897" i="3"/>
  <c r="CB897" i="3"/>
  <c r="DI696" i="3"/>
  <c r="CB696" i="3"/>
  <c r="U898" i="3"/>
  <c r="CK701" i="3"/>
  <c r="CE701" i="3"/>
  <c r="AL898" i="3"/>
  <c r="DI898" i="3"/>
  <c r="CB898" i="3"/>
  <c r="DI701" i="3"/>
  <c r="CB701" i="3"/>
  <c r="AL46" i="5"/>
  <c r="CW16" i="5"/>
  <c r="DG16" i="5"/>
  <c r="DB16" i="5"/>
  <c r="V46" i="5"/>
  <c r="DM23" i="5"/>
  <c r="CA23" i="5"/>
  <c r="AM46" i="5"/>
  <c r="AM447" i="3"/>
  <c r="AM852" i="3"/>
  <c r="DN23" i="5"/>
  <c r="CB23" i="5"/>
  <c r="CT23" i="5"/>
  <c r="CP23" i="5"/>
  <c r="CL23" i="5"/>
  <c r="CH23" i="5"/>
  <c r="CD23" i="5"/>
  <c r="DO23" i="5"/>
  <c r="CC23" i="5"/>
  <c r="CW23" i="5"/>
  <c r="DC23" i="5"/>
  <c r="DH23" i="5"/>
  <c r="CR23" i="5"/>
  <c r="CN23" i="5"/>
  <c r="CJ23" i="5"/>
  <c r="CF23" i="5"/>
  <c r="CU23" i="5"/>
  <c r="CZ23" i="5"/>
  <c r="DE23" i="5"/>
  <c r="DK23" i="5"/>
  <c r="E46" i="5"/>
  <c r="DL30" i="5"/>
  <c r="BZ30" i="5"/>
  <c r="CQ30" i="5"/>
  <c r="CM30" i="5"/>
  <c r="CI30" i="5"/>
  <c r="CE30" i="5"/>
  <c r="CU30" i="5"/>
  <c r="DA30" i="5"/>
  <c r="DF30" i="5"/>
  <c r="DK30" i="5"/>
  <c r="CS30" i="5"/>
  <c r="CO30" i="5"/>
  <c r="CK30" i="5"/>
  <c r="CG30" i="5"/>
  <c r="CX30" i="5"/>
  <c r="DC30" i="5"/>
  <c r="DI30" i="5"/>
  <c r="CQ37" i="5"/>
  <c r="CM37" i="5"/>
  <c r="CI37" i="5"/>
  <c r="CE37" i="5"/>
  <c r="CS37" i="5"/>
  <c r="CO37" i="5"/>
  <c r="CK37" i="5"/>
  <c r="CG37" i="5"/>
  <c r="CP37" i="5"/>
  <c r="CH37" i="5"/>
  <c r="CY37" i="5"/>
  <c r="DD37" i="5"/>
  <c r="DI37" i="5"/>
  <c r="CT37" i="5"/>
  <c r="CL37" i="5"/>
  <c r="CD37" i="5"/>
  <c r="CV37" i="5"/>
  <c r="DA37" i="5"/>
  <c r="DG37" i="5"/>
  <c r="CT44" i="5"/>
  <c r="CP44" i="5"/>
  <c r="CL44" i="5"/>
  <c r="CH44" i="5"/>
  <c r="CD44" i="5"/>
  <c r="CR44" i="5"/>
  <c r="CN44" i="5"/>
  <c r="CJ44" i="5"/>
  <c r="CF44" i="5"/>
  <c r="CO44" i="5"/>
  <c r="CG44" i="5"/>
  <c r="CY44" i="5"/>
  <c r="DJ44" i="5"/>
  <c r="CS44" i="5"/>
  <c r="CK44" i="5"/>
  <c r="DE44" i="5"/>
  <c r="AM85" i="5"/>
  <c r="DN55" i="5"/>
  <c r="CB55" i="5"/>
  <c r="CQ55" i="5"/>
  <c r="CM55" i="5"/>
  <c r="CI55" i="5"/>
  <c r="CE55" i="5"/>
  <c r="CS55" i="5"/>
  <c r="CO55" i="5"/>
  <c r="CK55" i="5"/>
  <c r="CG55" i="5"/>
  <c r="CR55" i="5"/>
  <c r="CJ55" i="5"/>
  <c r="CU55" i="5"/>
  <c r="CZ55" i="5"/>
  <c r="DE55" i="5"/>
  <c r="DK55" i="5"/>
  <c r="CN55" i="5"/>
  <c r="CF55" i="5"/>
  <c r="CW55" i="5"/>
  <c r="DC55" i="5"/>
  <c r="DH55" i="5"/>
  <c r="CR62" i="5"/>
  <c r="CN62" i="5"/>
  <c r="CJ62" i="5"/>
  <c r="CF62" i="5"/>
  <c r="CT62" i="5"/>
  <c r="CP62" i="5"/>
  <c r="CL62" i="5"/>
  <c r="CH62" i="5"/>
  <c r="CD62" i="5"/>
  <c r="CM62" i="5"/>
  <c r="CE62" i="5"/>
  <c r="CX62" i="5"/>
  <c r="DC62" i="5"/>
  <c r="DI62" i="5"/>
  <c r="CQ62" i="5"/>
  <c r="CI62" i="5"/>
  <c r="CU62" i="5"/>
  <c r="DA62" i="5"/>
  <c r="DF62" i="5"/>
  <c r="DK62" i="5"/>
  <c r="CS69" i="5"/>
  <c r="CO69" i="5"/>
  <c r="CK69" i="5"/>
  <c r="CG69" i="5"/>
  <c r="CQ69" i="5"/>
  <c r="CM69" i="5"/>
  <c r="CI69" i="5"/>
  <c r="CE69" i="5"/>
  <c r="CP69" i="5"/>
  <c r="CH69" i="5"/>
  <c r="CV69" i="5"/>
  <c r="DG69" i="5"/>
  <c r="CT69" i="5"/>
  <c r="CL69" i="5"/>
  <c r="CD69" i="5"/>
  <c r="DA69" i="5"/>
  <c r="CT76" i="5"/>
  <c r="CP76" i="5"/>
  <c r="CL76" i="5"/>
  <c r="CH76" i="5"/>
  <c r="CD76" i="5"/>
  <c r="CR76" i="5"/>
  <c r="CN76" i="5"/>
  <c r="CJ76" i="5"/>
  <c r="CF76" i="5"/>
  <c r="CS76" i="5"/>
  <c r="CK76" i="5"/>
  <c r="CX76" i="5"/>
  <c r="DC76" i="5"/>
  <c r="DI76" i="5"/>
  <c r="CO76" i="5"/>
  <c r="CG76" i="5"/>
  <c r="CU76" i="5"/>
  <c r="DA76" i="5"/>
  <c r="DF76" i="5"/>
  <c r="DK76" i="5"/>
  <c r="CQ83" i="5"/>
  <c r="CM83" i="5"/>
  <c r="CI83" i="5"/>
  <c r="CE83" i="5"/>
  <c r="CS83" i="5"/>
  <c r="CO83" i="5"/>
  <c r="CK83" i="5"/>
  <c r="CG83" i="5"/>
  <c r="CN83" i="5"/>
  <c r="CF83" i="5"/>
  <c r="CU83" i="5"/>
  <c r="CZ83" i="5"/>
  <c r="DE83" i="5"/>
  <c r="DK83" i="5"/>
  <c r="CR83" i="5"/>
  <c r="CJ83" i="5"/>
  <c r="CW83" i="5"/>
  <c r="DC83" i="5"/>
  <c r="DH83" i="5"/>
  <c r="H893" i="7"/>
  <c r="I894" i="7"/>
  <c r="CR43" i="6"/>
  <c r="CJ43" i="6"/>
  <c r="CN43" i="6"/>
  <c r="CF43" i="6"/>
  <c r="CT43" i="6"/>
  <c r="CD43" i="6"/>
  <c r="CL43" i="6"/>
  <c r="BA73" i="6"/>
  <c r="CG391" i="3"/>
  <c r="M18" i="3"/>
  <c r="I18" i="3"/>
  <c r="E18" i="3"/>
  <c r="X18" i="3"/>
  <c r="DF701" i="3"/>
  <c r="DB701" i="3"/>
  <c r="CX701" i="3"/>
  <c r="CT701" i="3"/>
  <c r="CP701" i="3"/>
  <c r="CR696" i="3"/>
  <c r="DE691" i="3"/>
  <c r="DA691" i="3"/>
  <c r="CW691" i="3"/>
  <c r="CS691" i="3"/>
  <c r="DJ691" i="3"/>
  <c r="CC691" i="3"/>
  <c r="DH655" i="3"/>
  <c r="CA655" i="3"/>
  <c r="DI292" i="3"/>
  <c r="CB292" i="3"/>
  <c r="CE16" i="5"/>
  <c r="CI16" i="5"/>
  <c r="CM16" i="5"/>
  <c r="CQ16" i="5"/>
  <c r="CF649" i="3"/>
  <c r="CO649" i="3"/>
  <c r="CK649" i="3"/>
  <c r="CG649" i="3"/>
  <c r="CE649" i="3"/>
  <c r="CM649" i="3"/>
  <c r="CI649" i="3"/>
  <c r="CD649" i="3"/>
  <c r="K15" i="3"/>
  <c r="T855" i="3"/>
  <c r="CN655" i="3"/>
  <c r="CJ655" i="3"/>
  <c r="CF655" i="3"/>
  <c r="CL655" i="3"/>
  <c r="CH655" i="3"/>
  <c r="T856" i="3"/>
  <c r="K894" i="7"/>
  <c r="DD701" i="3"/>
  <c r="CZ701" i="3"/>
  <c r="CV701" i="3"/>
  <c r="DJ696" i="3"/>
  <c r="CC696" i="3"/>
  <c r="DC691" i="3"/>
  <c r="CY691" i="3"/>
  <c r="CU691" i="3"/>
  <c r="DG649" i="3"/>
  <c r="BZ649" i="3"/>
  <c r="DI299" i="3"/>
  <c r="CB299" i="3"/>
  <c r="BY19" i="3"/>
  <c r="CG16" i="5"/>
  <c r="CK16" i="5"/>
  <c r="CO16" i="5"/>
  <c r="CS16" i="5"/>
  <c r="CJ649" i="3"/>
  <c r="CD655" i="3"/>
  <c r="CI655" i="3"/>
  <c r="AU18" i="3"/>
  <c r="AQ18" i="3"/>
  <c r="AM18" i="3"/>
  <c r="AW18" i="3"/>
  <c r="AS18" i="3"/>
  <c r="Y18" i="3"/>
  <c r="AV15" i="3"/>
  <c r="K614" i="7"/>
  <c r="DH880" i="3"/>
  <c r="CA880" i="3"/>
  <c r="DH597" i="3"/>
  <c r="CA597" i="3"/>
  <c r="DJ865" i="3"/>
  <c r="CC865" i="3"/>
  <c r="DJ506" i="3"/>
  <c r="CC506" i="3"/>
  <c r="E1174" i="7"/>
  <c r="DH872" i="3"/>
  <c r="CA872" i="3"/>
  <c r="DG882" i="3"/>
  <c r="BZ882" i="3"/>
  <c r="DG609" i="3"/>
  <c r="BZ609" i="3"/>
  <c r="DH868" i="3"/>
  <c r="CA868" i="3"/>
  <c r="DH524" i="3"/>
  <c r="CA524" i="3"/>
  <c r="DI880" i="3"/>
  <c r="CB880" i="3"/>
  <c r="DI597" i="3"/>
  <c r="CB597" i="3"/>
  <c r="C1174" i="7"/>
  <c r="DI560" i="3"/>
  <c r="CB560" i="3"/>
  <c r="J5" i="4"/>
  <c r="J5" i="5"/>
  <c r="L4" i="6"/>
  <c r="L4" i="4"/>
  <c r="AU4" i="2"/>
  <c r="AC5" i="6"/>
  <c r="AC5" i="4"/>
  <c r="K5" i="4"/>
  <c r="K5" i="5"/>
  <c r="K4" i="6"/>
  <c r="AC4" i="4"/>
  <c r="BK4" i="2"/>
  <c r="CB4" i="2"/>
  <c r="AC4" i="6"/>
  <c r="AC4" i="5"/>
  <c r="K4" i="3"/>
  <c r="J5" i="6"/>
  <c r="J4" i="6"/>
  <c r="G5" i="6"/>
  <c r="Y4" i="3"/>
  <c r="Y4" i="5"/>
  <c r="E5" i="3"/>
  <c r="BE4" i="2"/>
  <c r="W4" i="5"/>
  <c r="W4" i="6"/>
  <c r="W4" i="4"/>
  <c r="E4" i="6"/>
  <c r="E4" i="5"/>
  <c r="E4" i="3"/>
  <c r="E4" i="4"/>
  <c r="D5" i="6"/>
  <c r="D5" i="4"/>
  <c r="AM5" i="2"/>
  <c r="D5" i="5"/>
  <c r="C4" i="3"/>
  <c r="B4" i="6"/>
  <c r="B4" i="5"/>
  <c r="B4" i="4"/>
  <c r="U851" i="3"/>
  <c r="DG884" i="3"/>
  <c r="BZ884" i="3"/>
  <c r="BX18" i="3"/>
  <c r="DJ898" i="3"/>
  <c r="CC898" i="3"/>
  <c r="Y15" i="3"/>
  <c r="U15" i="3"/>
  <c r="J15" i="3"/>
  <c r="F15" i="3"/>
  <c r="D15" i="3"/>
  <c r="DR73" i="6"/>
  <c r="DQ73" i="6"/>
  <c r="CT70" i="6"/>
  <c r="CT52" i="6"/>
  <c r="AW15" i="3"/>
  <c r="AS15" i="3"/>
  <c r="AD15" i="3"/>
  <c r="X15" i="3"/>
  <c r="V15" i="3"/>
  <c r="L15" i="3"/>
  <c r="E15" i="3"/>
  <c r="C15" i="3"/>
  <c r="DH548" i="3"/>
  <c r="CA548" i="3"/>
  <c r="DH572" i="3"/>
  <c r="CA572" i="3"/>
  <c r="DI572" i="3"/>
  <c r="CB572" i="3"/>
  <c r="DJ572" i="3"/>
  <c r="CC572" i="3"/>
  <c r="AW238" i="3"/>
  <c r="J266" i="3"/>
  <c r="F266" i="3"/>
  <c r="T266" i="3"/>
  <c r="X266" i="3"/>
  <c r="AO266" i="3"/>
  <c r="AW266" i="3"/>
  <c r="AD463" i="3"/>
  <c r="AD454" i="3"/>
  <c r="AU376" i="3"/>
  <c r="AD376" i="3"/>
  <c r="AU344" i="3"/>
  <c r="V344" i="3"/>
  <c r="D344" i="3"/>
  <c r="H344" i="3"/>
  <c r="L344" i="3"/>
  <c r="BX304" i="3"/>
  <c r="E304" i="7"/>
  <c r="AQ376" i="3"/>
  <c r="L376" i="3"/>
  <c r="AQ344" i="3"/>
  <c r="X344" i="3"/>
  <c r="T344" i="3"/>
  <c r="F344" i="3"/>
  <c r="J344" i="3"/>
  <c r="D314" i="7"/>
  <c r="BV304" i="3"/>
  <c r="C304" i="7"/>
  <c r="AV304" i="3"/>
  <c r="AR304" i="3"/>
  <c r="AN304" i="3"/>
  <c r="W304" i="3"/>
  <c r="C304" i="3"/>
  <c r="G304" i="3"/>
  <c r="K304" i="3"/>
  <c r="CE309" i="3"/>
  <c r="D294" i="7"/>
  <c r="AW280" i="3"/>
  <c r="AS280" i="3"/>
  <c r="AO280" i="3"/>
  <c r="X280" i="3"/>
  <c r="T280" i="3"/>
  <c r="F280" i="3"/>
  <c r="J280" i="3"/>
  <c r="BW266" i="3"/>
  <c r="D266" i="7"/>
  <c r="AT304" i="3"/>
  <c r="AP304" i="3"/>
  <c r="AL304" i="3"/>
  <c r="Y304" i="3"/>
  <c r="U304" i="3"/>
  <c r="E304" i="3"/>
  <c r="I304" i="3"/>
  <c r="M304" i="3"/>
  <c r="F294" i="7"/>
  <c r="AU280" i="3"/>
  <c r="AQ280" i="3"/>
  <c r="AM280" i="3"/>
  <c r="AD280" i="3"/>
  <c r="V280" i="3"/>
  <c r="D280" i="3"/>
  <c r="H280" i="3"/>
  <c r="L280" i="3"/>
  <c r="BY266" i="3"/>
  <c r="F266" i="7"/>
  <c r="AU238" i="3"/>
  <c r="L266" i="3"/>
  <c r="H266" i="3"/>
  <c r="D266" i="3"/>
  <c r="V266" i="3"/>
  <c r="AD266" i="3"/>
  <c r="AM266" i="3"/>
  <c r="AQ266" i="3"/>
  <c r="AU266" i="3"/>
  <c r="D1071" i="7"/>
  <c r="C1071" i="7"/>
  <c r="I1071" i="7"/>
  <c r="H1071" i="7"/>
  <c r="DP73" i="6"/>
  <c r="K1071" i="7"/>
  <c r="J1071" i="7"/>
  <c r="E1071" i="7"/>
  <c r="F1071" i="7"/>
  <c r="DG210" i="4"/>
  <c r="DC210" i="4"/>
  <c r="G22" i="3"/>
  <c r="CI34" i="3"/>
  <c r="CF34" i="3"/>
  <c r="CE34" i="3"/>
  <c r="CK34" i="3"/>
  <c r="CL34" i="3"/>
  <c r="BR4" i="6"/>
  <c r="CY950" i="3"/>
  <c r="CQ950" i="3"/>
  <c r="CU950" i="3"/>
  <c r="CR950" i="3"/>
  <c r="DB950" i="3"/>
  <c r="CT950" i="3"/>
  <c r="DE950" i="3"/>
  <c r="CW950" i="3"/>
  <c r="CR931" i="3"/>
  <c r="AW21" i="3"/>
  <c r="CY153" i="4"/>
  <c r="DD153" i="4"/>
  <c r="CX300" i="4"/>
  <c r="DG946" i="3"/>
  <c r="BZ946" i="3"/>
  <c r="DG120" i="4"/>
  <c r="DC931" i="3"/>
  <c r="DN84" i="5"/>
  <c r="CB84" i="5"/>
  <c r="DB120" i="4"/>
  <c r="DG153" i="4"/>
  <c r="CU955" i="3"/>
  <c r="CS931" i="3"/>
  <c r="DA931" i="3"/>
  <c r="DF931" i="3"/>
  <c r="CT931" i="3"/>
  <c r="CP931" i="3"/>
  <c r="DJ84" i="3"/>
  <c r="CC84" i="3"/>
  <c r="CY327" i="4"/>
  <c r="DJ327" i="4"/>
  <c r="AZ4" i="4"/>
  <c r="AZ4" i="5"/>
  <c r="F30" i="3"/>
  <c r="H30" i="3"/>
  <c r="M24" i="3"/>
  <c r="AV30" i="3"/>
  <c r="D30" i="7"/>
  <c r="C30" i="3"/>
  <c r="DB947" i="3"/>
  <c r="CP947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G190" i="3"/>
  <c r="BZ190" i="3"/>
  <c r="CX178" i="3"/>
  <c r="CF132" i="3"/>
  <c r="CE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CT190" i="3"/>
  <c r="CP190" i="3"/>
  <c r="DE190" i="3"/>
  <c r="DC41" i="3"/>
  <c r="CY41" i="3"/>
  <c r="CU41" i="3"/>
  <c r="DF40" i="3"/>
  <c r="DB40" i="3"/>
  <c r="CX40" i="3"/>
  <c r="CT40" i="3"/>
  <c r="BT74" i="6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V22" i="3"/>
  <c r="AW25" i="3"/>
  <c r="AU25" i="3"/>
  <c r="AU22" i="3"/>
  <c r="AT25" i="3"/>
  <c r="AR22" i="3"/>
  <c r="AQ30" i="3"/>
  <c r="AQ25" i="3"/>
  <c r="AN30" i="3"/>
  <c r="AM30" i="3"/>
  <c r="AM25" i="3"/>
  <c r="DI940" i="3"/>
  <c r="CB940" i="3"/>
  <c r="DI959" i="3"/>
  <c r="CB959" i="3"/>
  <c r="DI955" i="3"/>
  <c r="CB955" i="3"/>
  <c r="M30" i="3"/>
  <c r="M25" i="3"/>
  <c r="L29" i="3"/>
  <c r="J29" i="3"/>
  <c r="F25" i="3"/>
  <c r="D29" i="3"/>
  <c r="BY18" i="3"/>
  <c r="DF132" i="3"/>
  <c r="DI830" i="3"/>
  <c r="CB830" i="3"/>
  <c r="BK5" i="2"/>
  <c r="CB5" i="2"/>
  <c r="BI5" i="2"/>
  <c r="BZ5" i="2"/>
  <c r="W5" i="3"/>
  <c r="BE5" i="2"/>
  <c r="BC5" i="2"/>
  <c r="U5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I891" i="3"/>
  <c r="CB891" i="3"/>
  <c r="CO891" i="3"/>
  <c r="CM891" i="3"/>
  <c r="CK891" i="3"/>
  <c r="CI891" i="3"/>
  <c r="CG891" i="3"/>
  <c r="CE891" i="3"/>
  <c r="CD891" i="3"/>
  <c r="CN891" i="3"/>
  <c r="CL891" i="3"/>
  <c r="CJ891" i="3"/>
  <c r="CH891" i="3"/>
  <c r="CF891" i="3"/>
  <c r="CO909" i="3"/>
  <c r="CM909" i="3"/>
  <c r="CK909" i="3"/>
  <c r="CI909" i="3"/>
  <c r="CG909" i="3"/>
  <c r="CE909" i="3"/>
  <c r="CD909" i="3"/>
  <c r="CN909" i="3"/>
  <c r="CL909" i="3"/>
  <c r="CJ909" i="3"/>
  <c r="CH909" i="3"/>
  <c r="CF909" i="3"/>
  <c r="BY145" i="3"/>
  <c r="BY825" i="3"/>
  <c r="BY824" i="3"/>
  <c r="D30" i="3"/>
  <c r="AW30" i="3"/>
  <c r="BX145" i="3"/>
  <c r="BX825" i="3"/>
  <c r="BX824" i="3"/>
  <c r="AU30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H123" i="3"/>
  <c r="DC93" i="3"/>
  <c r="CQ93" i="3"/>
  <c r="CG83" i="3"/>
  <c r="CH66" i="3"/>
  <c r="CL66" i="3"/>
  <c r="CR66" i="3"/>
  <c r="CV66" i="3"/>
  <c r="CZ66" i="3"/>
  <c r="DD66" i="3"/>
  <c r="BY74" i="6"/>
  <c r="BW74" i="6"/>
  <c r="BQ74" i="6"/>
  <c r="BP74" i="6"/>
  <c r="CQ40" i="3"/>
  <c r="CS40" i="3"/>
  <c r="CU40" i="3"/>
  <c r="CW40" i="3"/>
  <c r="CY40" i="3"/>
  <c r="DA40" i="3"/>
  <c r="DC40" i="3"/>
  <c r="DE40" i="3"/>
  <c r="CT63" i="6"/>
  <c r="BX962" i="3"/>
  <c r="BX30" i="3"/>
  <c r="BV962" i="3"/>
  <c r="DJ929" i="3"/>
  <c r="CC929" i="3"/>
  <c r="DJ908" i="3"/>
  <c r="CC908" i="3"/>
  <c r="DJ949" i="3"/>
  <c r="CC949" i="3"/>
  <c r="DJ941" i="3"/>
  <c r="CC941" i="3"/>
  <c r="AV29" i="3"/>
  <c r="AP29" i="3"/>
  <c r="DI910" i="3"/>
  <c r="CB910" i="3"/>
  <c r="DI941" i="3"/>
  <c r="CB941" i="3"/>
  <c r="DI983" i="3"/>
  <c r="CB983" i="3"/>
  <c r="AL29" i="3"/>
  <c r="I29" i="3"/>
  <c r="H29" i="3"/>
  <c r="C29" i="3"/>
  <c r="BW820" i="3"/>
  <c r="BW91" i="3"/>
  <c r="DI831" i="3"/>
  <c r="CB831" i="3"/>
  <c r="BI4" i="2"/>
  <c r="BZ4" i="2"/>
  <c r="AQ820" i="3"/>
  <c r="AP821" i="3"/>
  <c r="K821" i="3"/>
  <c r="J820" i="3"/>
  <c r="J91" i="3"/>
  <c r="H820" i="3"/>
  <c r="D821" i="3"/>
  <c r="C821" i="3"/>
  <c r="C820" i="3"/>
  <c r="B91" i="3"/>
  <c r="Y91" i="3"/>
  <c r="U820" i="3"/>
  <c r="CE889" i="3"/>
  <c r="T18" i="3"/>
  <c r="CO905" i="3"/>
  <c r="CM905" i="3"/>
  <c r="CK905" i="3"/>
  <c r="CI905" i="3"/>
  <c r="CG905" i="3"/>
  <c r="CE905" i="3"/>
  <c r="CD905" i="3"/>
  <c r="CN905" i="3"/>
  <c r="CL905" i="3"/>
  <c r="CJ905" i="3"/>
  <c r="CH905" i="3"/>
  <c r="CF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E171" i="3"/>
  <c r="CD171" i="3"/>
  <c r="DI171" i="3"/>
  <c r="CB171" i="3"/>
  <c r="DG171" i="3"/>
  <c r="BZ171" i="3"/>
  <c r="CY154" i="3"/>
  <c r="CO154" i="3"/>
  <c r="CM154" i="3"/>
  <c r="CK154" i="3"/>
  <c r="CI154" i="3"/>
  <c r="CG154" i="3"/>
  <c r="CE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CS99" i="3"/>
  <c r="CT88" i="3"/>
  <c r="BW83" i="3"/>
  <c r="CZ80" i="3"/>
  <c r="CR80" i="3"/>
  <c r="CN80" i="3"/>
  <c r="CL80" i="3"/>
  <c r="CJ80" i="3"/>
  <c r="CH80" i="3"/>
  <c r="CF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599" i="3"/>
  <c r="DJ990" i="3"/>
  <c r="CC990" i="3"/>
  <c r="DJ599" i="3"/>
  <c r="M993" i="3"/>
  <c r="M35" i="3"/>
  <c r="L993" i="3"/>
  <c r="L35" i="3"/>
  <c r="G993" i="3"/>
  <c r="G35" i="3"/>
  <c r="F993" i="3"/>
  <c r="F35" i="3"/>
  <c r="D993" i="3"/>
  <c r="D35" i="3"/>
  <c r="C993" i="3"/>
  <c r="C35" i="3"/>
  <c r="B993" i="3"/>
  <c r="DG526" i="3"/>
  <c r="BZ526" i="3"/>
  <c r="BY249" i="4"/>
  <c r="BY760" i="3"/>
  <c r="BW153" i="4"/>
  <c r="BW720" i="3"/>
  <c r="BV963" i="3"/>
  <c r="BV120" i="4"/>
  <c r="BV714" i="3"/>
  <c r="BV63" i="4"/>
  <c r="BV708" i="3"/>
  <c r="BS249" i="4"/>
  <c r="BR249" i="4"/>
  <c r="BM249" i="4"/>
  <c r="BI249" i="4"/>
  <c r="BF249" i="4"/>
  <c r="BE249" i="4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B210" i="4"/>
  <c r="B63" i="4"/>
  <c r="BT73" i="6"/>
  <c r="BR73" i="6"/>
  <c r="BP73" i="6"/>
  <c r="BB73" i="6"/>
  <c r="AZ73" i="6"/>
  <c r="AX73" i="6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F205" i="3"/>
  <c r="CH205" i="3"/>
  <c r="CJ205" i="3"/>
  <c r="CL205" i="3"/>
  <c r="CN205" i="3"/>
  <c r="CF181" i="3"/>
  <c r="CH181" i="3"/>
  <c r="CJ181" i="3"/>
  <c r="CL181" i="3"/>
  <c r="CN181" i="3"/>
  <c r="CF178" i="3"/>
  <c r="CH178" i="3"/>
  <c r="CJ178" i="3"/>
  <c r="CL178" i="3"/>
  <c r="CN178" i="3"/>
  <c r="CF93" i="3"/>
  <c r="CH93" i="3"/>
  <c r="CJ93" i="3"/>
  <c r="CL93" i="3"/>
  <c r="CN93" i="3"/>
  <c r="CF29" i="3"/>
  <c r="CH29" i="3"/>
  <c r="CJ29" i="3"/>
  <c r="CL29" i="3"/>
  <c r="CN29" i="3"/>
  <c r="CD38" i="3"/>
  <c r="CE38" i="3"/>
  <c r="CG38" i="3"/>
  <c r="CI38" i="3"/>
  <c r="CK38" i="3"/>
  <c r="CM38" i="3"/>
  <c r="CO38" i="3"/>
  <c r="CF39" i="3"/>
  <c r="CH39" i="3"/>
  <c r="CJ39" i="3"/>
  <c r="CL39" i="3"/>
  <c r="CN39" i="3"/>
  <c r="CF40" i="3"/>
  <c r="CH40" i="3"/>
  <c r="CJ40" i="3"/>
  <c r="CL40" i="3"/>
  <c r="CN40" i="3"/>
  <c r="CF41" i="3"/>
  <c r="CH41" i="3"/>
  <c r="CJ41" i="3"/>
  <c r="CL41" i="3"/>
  <c r="CN41" i="3"/>
  <c r="CF611" i="3"/>
  <c r="CH611" i="3"/>
  <c r="CJ611" i="3"/>
  <c r="CL611" i="3"/>
  <c r="CN611" i="3"/>
  <c r="CD623" i="3"/>
  <c r="CE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52" i="6"/>
  <c r="CG52" i="6"/>
  <c r="CI52" i="6"/>
  <c r="CK52" i="6"/>
  <c r="CM52" i="6"/>
  <c r="CO52" i="6"/>
  <c r="CQ52" i="6"/>
  <c r="CS52" i="6"/>
  <c r="CE43" i="6"/>
  <c r="CG43" i="6"/>
  <c r="CI43" i="6"/>
  <c r="CK43" i="6"/>
  <c r="CM43" i="6"/>
  <c r="CO43" i="6"/>
  <c r="CQ43" i="6"/>
  <c r="CS43" i="6"/>
  <c r="CD34" i="6"/>
  <c r="CL34" i="6"/>
  <c r="CT34" i="6"/>
  <c r="CE16" i="6"/>
  <c r="CG16" i="6"/>
  <c r="CI16" i="6"/>
  <c r="CK16" i="6"/>
  <c r="CM16" i="6"/>
  <c r="CO16" i="6"/>
  <c r="CQ16" i="6"/>
  <c r="CS16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E830" i="3"/>
  <c r="CG830" i="3"/>
  <c r="CI830" i="3"/>
  <c r="CK830" i="3"/>
  <c r="CM830" i="3"/>
  <c r="CO830" i="3"/>
  <c r="AJ73" i="6"/>
  <c r="AI73" i="6"/>
  <c r="AH73" i="6"/>
  <c r="AG73" i="6"/>
  <c r="AF73" i="6"/>
  <c r="CD890" i="3"/>
  <c r="CE890" i="3"/>
  <c r="CG890" i="3"/>
  <c r="CI890" i="3"/>
  <c r="CK890" i="3"/>
  <c r="CM890" i="3"/>
  <c r="CO890" i="3"/>
  <c r="CK892" i="3"/>
  <c r="CD904" i="3"/>
  <c r="CE904" i="3"/>
  <c r="CG904" i="3"/>
  <c r="CI904" i="3"/>
  <c r="CK904" i="3"/>
  <c r="CM904" i="3"/>
  <c r="CO904" i="3"/>
  <c r="CD906" i="3"/>
  <c r="CE906" i="3"/>
  <c r="CG906" i="3"/>
  <c r="CI906" i="3"/>
  <c r="CK906" i="3"/>
  <c r="CM906" i="3"/>
  <c r="CO906" i="3"/>
  <c r="CO910" i="3"/>
  <c r="CM910" i="3"/>
  <c r="CD911" i="3"/>
  <c r="CI911" i="3"/>
  <c r="CM911" i="3"/>
  <c r="CF912" i="3"/>
  <c r="CJ912" i="3"/>
  <c r="CO913" i="3"/>
  <c r="CM913" i="3"/>
  <c r="CK913" i="3"/>
  <c r="CI913" i="3"/>
  <c r="CG913" i="3"/>
  <c r="CE913" i="3"/>
  <c r="CD913" i="3"/>
  <c r="CD914" i="3"/>
  <c r="CI914" i="3"/>
  <c r="CM914" i="3"/>
  <c r="CO915" i="3"/>
  <c r="CM915" i="3"/>
  <c r="CK915" i="3"/>
  <c r="CI915" i="3"/>
  <c r="CG915" i="3"/>
  <c r="CE915" i="3"/>
  <c r="CD915" i="3"/>
  <c r="CD920" i="3"/>
  <c r="CI920" i="3"/>
  <c r="CM920" i="3"/>
  <c r="CN921" i="3"/>
  <c r="CL921" i="3"/>
  <c r="CJ921" i="3"/>
  <c r="CH921" i="3"/>
  <c r="CF921" i="3"/>
  <c r="CD925" i="3"/>
  <c r="CI925" i="3"/>
  <c r="CM925" i="3"/>
  <c r="CE936" i="3"/>
  <c r="CG936" i="3"/>
  <c r="CK936" i="3"/>
  <c r="CN936" i="3"/>
  <c r="CL936" i="3"/>
  <c r="CJ936" i="3"/>
  <c r="CH936" i="3"/>
  <c r="CF936" i="3"/>
  <c r="CH937" i="3"/>
  <c r="CL937" i="3"/>
  <c r="CE938" i="3"/>
  <c r="CG938" i="3"/>
  <c r="CK938" i="3"/>
  <c r="CN938" i="3"/>
  <c r="CL938" i="3"/>
  <c r="CJ938" i="3"/>
  <c r="CH938" i="3"/>
  <c r="CF938" i="3"/>
  <c r="CH939" i="3"/>
  <c r="CL939" i="3"/>
  <c r="CN940" i="3"/>
  <c r="CL940" i="3"/>
  <c r="CJ940" i="3"/>
  <c r="CH940" i="3"/>
  <c r="CF940" i="3"/>
  <c r="CO942" i="3"/>
  <c r="CM942" i="3"/>
  <c r="CK942" i="3"/>
  <c r="CI942" i="3"/>
  <c r="CG942" i="3"/>
  <c r="CE942" i="3"/>
  <c r="CD942" i="3"/>
  <c r="CN942" i="3"/>
  <c r="CL942" i="3"/>
  <c r="CJ942" i="3"/>
  <c r="CH942" i="3"/>
  <c r="CF942" i="3"/>
  <c r="CO946" i="3"/>
  <c r="CM946" i="3"/>
  <c r="CK946" i="3"/>
  <c r="CI946" i="3"/>
  <c r="CG946" i="3"/>
  <c r="CE946" i="3"/>
  <c r="CD946" i="3"/>
  <c r="CN946" i="3"/>
  <c r="CL946" i="3"/>
  <c r="CJ946" i="3"/>
  <c r="CH946" i="3"/>
  <c r="CF946" i="3"/>
  <c r="CO950" i="3"/>
  <c r="CM950" i="3"/>
  <c r="CK950" i="3"/>
  <c r="CI950" i="3"/>
  <c r="CG950" i="3"/>
  <c r="CE950" i="3"/>
  <c r="CD950" i="3"/>
  <c r="CN950" i="3"/>
  <c r="CL950" i="3"/>
  <c r="CJ950" i="3"/>
  <c r="CH950" i="3"/>
  <c r="CF950" i="3"/>
  <c r="CO954" i="3"/>
  <c r="CM954" i="3"/>
  <c r="CK954" i="3"/>
  <c r="CI954" i="3"/>
  <c r="CG954" i="3"/>
  <c r="CE954" i="3"/>
  <c r="CD954" i="3"/>
  <c r="CN954" i="3"/>
  <c r="CL954" i="3"/>
  <c r="CJ954" i="3"/>
  <c r="CH954" i="3"/>
  <c r="CF954" i="3"/>
  <c r="CO958" i="3"/>
  <c r="CM958" i="3"/>
  <c r="CK958" i="3"/>
  <c r="CI958" i="3"/>
  <c r="CG958" i="3"/>
  <c r="CE958" i="3"/>
  <c r="CD958" i="3"/>
  <c r="CN958" i="3"/>
  <c r="CL958" i="3"/>
  <c r="CJ958" i="3"/>
  <c r="CH958" i="3"/>
  <c r="CF958" i="3"/>
  <c r="CN962" i="3"/>
  <c r="CF962" i="3"/>
  <c r="CK962" i="3"/>
  <c r="CI962" i="3"/>
  <c r="CO981" i="3"/>
  <c r="CM981" i="3"/>
  <c r="CK981" i="3"/>
  <c r="CI981" i="3"/>
  <c r="CG981" i="3"/>
  <c r="CE981" i="3"/>
  <c r="CD981" i="3"/>
  <c r="CN981" i="3"/>
  <c r="CL981" i="3"/>
  <c r="CJ981" i="3"/>
  <c r="CH981" i="3"/>
  <c r="CF981" i="3"/>
  <c r="CO983" i="3"/>
  <c r="CM983" i="3"/>
  <c r="CK983" i="3"/>
  <c r="CI983" i="3"/>
  <c r="CG983" i="3"/>
  <c r="CE983" i="3"/>
  <c r="CD983" i="3"/>
  <c r="CN983" i="3"/>
  <c r="CL983" i="3"/>
  <c r="CJ983" i="3"/>
  <c r="CH983" i="3"/>
  <c r="CF983" i="3"/>
  <c r="BY265" i="4"/>
  <c r="BY269" i="4"/>
  <c r="BW269" i="4"/>
  <c r="BX269" i="4"/>
  <c r="BV265" i="4"/>
  <c r="BV269" i="4"/>
  <c r="BX263" i="4"/>
  <c r="BY263" i="4"/>
  <c r="BW263" i="4"/>
  <c r="BX289" i="4"/>
  <c r="BX293" i="4"/>
  <c r="BV289" i="4"/>
  <c r="BV293" i="4"/>
  <c r="BY289" i="4"/>
  <c r="BY293" i="4"/>
  <c r="BW289" i="4"/>
  <c r="BW293" i="4"/>
  <c r="E29" i="7"/>
  <c r="J33" i="3"/>
  <c r="DG599" i="3"/>
  <c r="BY967" i="3"/>
  <c r="BY965" i="3"/>
  <c r="BY966" i="3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L249" i="4"/>
  <c r="BK249" i="4"/>
  <c r="BJ249" i="4"/>
  <c r="BJ63" i="4"/>
  <c r="BH249" i="4"/>
  <c r="BG249" i="4"/>
  <c r="BD249" i="4"/>
  <c r="AR25" i="3"/>
  <c r="AP25" i="3"/>
  <c r="AO25" i="3"/>
  <c r="AN25" i="3"/>
  <c r="AJ249" i="4"/>
  <c r="AI249" i="4"/>
  <c r="AH249" i="4"/>
  <c r="AE249" i="4"/>
  <c r="AC249" i="4"/>
  <c r="AB249" i="4"/>
  <c r="AA249" i="4"/>
  <c r="Z300" i="4"/>
  <c r="Z743" i="3"/>
  <c r="Z977" i="3"/>
  <c r="Z249" i="4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S73" i="6"/>
  <c r="BQ73" i="6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52" i="6"/>
  <c r="CF52" i="6"/>
  <c r="CH52" i="6"/>
  <c r="CJ52" i="6"/>
  <c r="CL52" i="6"/>
  <c r="CN52" i="6"/>
  <c r="CP52" i="6"/>
  <c r="CR52" i="6"/>
  <c r="CD16" i="6"/>
  <c r="CF16" i="6"/>
  <c r="CH16" i="6"/>
  <c r="CJ16" i="6"/>
  <c r="CL16" i="6"/>
  <c r="CN16" i="6"/>
  <c r="CP16" i="6"/>
  <c r="CR16" i="6"/>
  <c r="CT16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AW183" i="3"/>
  <c r="AW180" i="3"/>
  <c r="AV183" i="3"/>
  <c r="AV180" i="3"/>
  <c r="M183" i="3"/>
  <c r="M180" i="3"/>
  <c r="L183" i="3"/>
  <c r="L180" i="3"/>
  <c r="AD180" i="3"/>
  <c r="AD183" i="3"/>
  <c r="CN911" i="3"/>
  <c r="CL911" i="3"/>
  <c r="CJ911" i="3"/>
  <c r="CH911" i="3"/>
  <c r="CF911" i="3"/>
  <c r="CO912" i="3"/>
  <c r="CM912" i="3"/>
  <c r="CK912" i="3"/>
  <c r="CI912" i="3"/>
  <c r="CG912" i="3"/>
  <c r="CE912" i="3"/>
  <c r="CD912" i="3"/>
  <c r="CN914" i="3"/>
  <c r="CL914" i="3"/>
  <c r="CJ914" i="3"/>
  <c r="CH914" i="3"/>
  <c r="CF914" i="3"/>
  <c r="CN920" i="3"/>
  <c r="CL920" i="3"/>
  <c r="CJ920" i="3"/>
  <c r="CH920" i="3"/>
  <c r="CF920" i="3"/>
  <c r="CN925" i="3"/>
  <c r="CL925" i="3"/>
  <c r="CJ925" i="3"/>
  <c r="CH925" i="3"/>
  <c r="CF925" i="3"/>
  <c r="CO937" i="3"/>
  <c r="CM937" i="3"/>
  <c r="CK937" i="3"/>
  <c r="CI937" i="3"/>
  <c r="CG937" i="3"/>
  <c r="CE937" i="3"/>
  <c r="CD937" i="3"/>
  <c r="CO939" i="3"/>
  <c r="CM939" i="3"/>
  <c r="CK939" i="3"/>
  <c r="CI939" i="3"/>
  <c r="CG939" i="3"/>
  <c r="CE939" i="3"/>
  <c r="CD939" i="3"/>
  <c r="CO944" i="3"/>
  <c r="CM944" i="3"/>
  <c r="CK944" i="3"/>
  <c r="CI944" i="3"/>
  <c r="CG944" i="3"/>
  <c r="CE944" i="3"/>
  <c r="CD944" i="3"/>
  <c r="CN944" i="3"/>
  <c r="CL944" i="3"/>
  <c r="CJ944" i="3"/>
  <c r="CH944" i="3"/>
  <c r="CF944" i="3"/>
  <c r="CO948" i="3"/>
  <c r="CM948" i="3"/>
  <c r="CK948" i="3"/>
  <c r="CI948" i="3"/>
  <c r="CG948" i="3"/>
  <c r="CE948" i="3"/>
  <c r="CD948" i="3"/>
  <c r="CN948" i="3"/>
  <c r="CL948" i="3"/>
  <c r="CJ948" i="3"/>
  <c r="CH948" i="3"/>
  <c r="CF948" i="3"/>
  <c r="CO952" i="3"/>
  <c r="CM952" i="3"/>
  <c r="CK952" i="3"/>
  <c r="CI952" i="3"/>
  <c r="CG952" i="3"/>
  <c r="CE952" i="3"/>
  <c r="CD952" i="3"/>
  <c r="CN952" i="3"/>
  <c r="CL952" i="3"/>
  <c r="CJ952" i="3"/>
  <c r="CH952" i="3"/>
  <c r="CF952" i="3"/>
  <c r="CO956" i="3"/>
  <c r="CM956" i="3"/>
  <c r="CK956" i="3"/>
  <c r="CI956" i="3"/>
  <c r="CG956" i="3"/>
  <c r="CE956" i="3"/>
  <c r="CD956" i="3"/>
  <c r="CN956" i="3"/>
  <c r="CL956" i="3"/>
  <c r="CJ956" i="3"/>
  <c r="CH956" i="3"/>
  <c r="CF956" i="3"/>
  <c r="CO960" i="3"/>
  <c r="CM960" i="3"/>
  <c r="CK960" i="3"/>
  <c r="CI960" i="3"/>
  <c r="CG960" i="3"/>
  <c r="CE960" i="3"/>
  <c r="CD960" i="3"/>
  <c r="CN960" i="3"/>
  <c r="CL960" i="3"/>
  <c r="CJ960" i="3"/>
  <c r="CH960" i="3"/>
  <c r="CF960" i="3"/>
  <c r="CM25" i="3"/>
  <c r="CF25" i="3"/>
  <c r="CO970" i="3"/>
  <c r="CM970" i="3"/>
  <c r="CK970" i="3"/>
  <c r="CI970" i="3"/>
  <c r="CG970" i="3"/>
  <c r="CE970" i="3"/>
  <c r="CD970" i="3"/>
  <c r="CN970" i="3"/>
  <c r="CL970" i="3"/>
  <c r="CJ970" i="3"/>
  <c r="CH970" i="3"/>
  <c r="CF970" i="3"/>
  <c r="BX271" i="4"/>
  <c r="BX275" i="4"/>
  <c r="BV271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C29" i="7"/>
  <c r="BW327" i="4"/>
  <c r="BW749" i="3"/>
  <c r="CD941" i="3"/>
  <c r="CE941" i="3"/>
  <c r="CG941" i="3"/>
  <c r="CI941" i="3"/>
  <c r="CK941" i="3"/>
  <c r="CM941" i="3"/>
  <c r="CO941" i="3"/>
  <c r="CD943" i="3"/>
  <c r="CE943" i="3"/>
  <c r="CG943" i="3"/>
  <c r="CI943" i="3"/>
  <c r="CK943" i="3"/>
  <c r="CM943" i="3"/>
  <c r="CO943" i="3"/>
  <c r="CD945" i="3"/>
  <c r="CE945" i="3"/>
  <c r="CG945" i="3"/>
  <c r="CI945" i="3"/>
  <c r="CK945" i="3"/>
  <c r="CM945" i="3"/>
  <c r="CO945" i="3"/>
  <c r="CD947" i="3"/>
  <c r="CE947" i="3"/>
  <c r="CG947" i="3"/>
  <c r="CI947" i="3"/>
  <c r="CK947" i="3"/>
  <c r="CM947" i="3"/>
  <c r="CO947" i="3"/>
  <c r="CD949" i="3"/>
  <c r="CE949" i="3"/>
  <c r="CG949" i="3"/>
  <c r="CI949" i="3"/>
  <c r="CK949" i="3"/>
  <c r="CM949" i="3"/>
  <c r="CO949" i="3"/>
  <c r="CD951" i="3"/>
  <c r="CE951" i="3"/>
  <c r="CG951" i="3"/>
  <c r="CI951" i="3"/>
  <c r="CK951" i="3"/>
  <c r="CM951" i="3"/>
  <c r="CO951" i="3"/>
  <c r="CD953" i="3"/>
  <c r="CE953" i="3"/>
  <c r="CG953" i="3"/>
  <c r="CI953" i="3"/>
  <c r="CK953" i="3"/>
  <c r="CM953" i="3"/>
  <c r="CO953" i="3"/>
  <c r="CD955" i="3"/>
  <c r="CE955" i="3"/>
  <c r="CG955" i="3"/>
  <c r="CI955" i="3"/>
  <c r="CK955" i="3"/>
  <c r="CM955" i="3"/>
  <c r="CO955" i="3"/>
  <c r="CD957" i="3"/>
  <c r="CE957" i="3"/>
  <c r="CG957" i="3"/>
  <c r="CI957" i="3"/>
  <c r="CK957" i="3"/>
  <c r="CM957" i="3"/>
  <c r="CO957" i="3"/>
  <c r="CD959" i="3"/>
  <c r="CE959" i="3"/>
  <c r="CG959" i="3"/>
  <c r="CI959" i="3"/>
  <c r="CK959" i="3"/>
  <c r="CM959" i="3"/>
  <c r="CO959" i="3"/>
  <c r="CD969" i="3"/>
  <c r="CE969" i="3"/>
  <c r="CG969" i="3"/>
  <c r="CI969" i="3"/>
  <c r="CK969" i="3"/>
  <c r="CM969" i="3"/>
  <c r="CO969" i="3"/>
  <c r="CE972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X74" i="6"/>
  <c r="X642" i="3"/>
  <c r="X991" i="3"/>
  <c r="DH599" i="3"/>
  <c r="B327" i="4"/>
  <c r="K63" i="4"/>
  <c r="K708" i="3"/>
  <c r="K965" i="3"/>
  <c r="G63" i="4"/>
  <c r="G708" i="3"/>
  <c r="G965" i="3"/>
  <c r="H614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M827" i="3"/>
  <c r="AI74" i="6"/>
  <c r="AG74" i="6"/>
  <c r="Y74" i="6"/>
  <c r="Y642" i="3"/>
  <c r="Y991" i="3"/>
  <c r="W74" i="6"/>
  <c r="W642" i="3"/>
  <c r="W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E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U599" i="3"/>
  <c r="CW599" i="3"/>
  <c r="CY599" i="3"/>
  <c r="DA599" i="3"/>
  <c r="DC599" i="3"/>
  <c r="DE599" i="3"/>
  <c r="CD595" i="3"/>
  <c r="CE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D592" i="3"/>
  <c r="CE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D586" i="3"/>
  <c r="CE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D575" i="3"/>
  <c r="CE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E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E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DE572" i="3"/>
  <c r="DC572" i="3"/>
  <c r="DA572" i="3"/>
  <c r="CY572" i="3"/>
  <c r="CW572" i="3"/>
  <c r="CU572" i="3"/>
  <c r="CS572" i="3"/>
  <c r="CQ572" i="3"/>
  <c r="CO572" i="3"/>
  <c r="CM572" i="3"/>
  <c r="CK572" i="3"/>
  <c r="CI572" i="3"/>
  <c r="CG572" i="3"/>
  <c r="CE572" i="3"/>
  <c r="CD572" i="3"/>
  <c r="CO548" i="3"/>
  <c r="CM548" i="3"/>
  <c r="CK548" i="3"/>
  <c r="CI548" i="3"/>
  <c r="CG548" i="3"/>
  <c r="CE548" i="3"/>
  <c r="CD548" i="3"/>
  <c r="CD528" i="3"/>
  <c r="CE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E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E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E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E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E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E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E601" i="3"/>
  <c r="CD601" i="3"/>
  <c r="CV599" i="3"/>
  <c r="CX599" i="3"/>
  <c r="CZ599" i="3"/>
  <c r="DB599" i="3"/>
  <c r="DD599" i="3"/>
  <c r="DF599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E594" i="3"/>
  <c r="CD594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E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E588" i="3"/>
  <c r="CD588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E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E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E580" i="3"/>
  <c r="CD580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E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E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CV524" i="3"/>
  <c r="CD521" i="3"/>
  <c r="CE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E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DD597" i="3"/>
  <c r="DF572" i="3"/>
  <c r="DD572" i="3"/>
  <c r="DB572" i="3"/>
  <c r="CZ572" i="3"/>
  <c r="CX572" i="3"/>
  <c r="CV572" i="3"/>
  <c r="CT572" i="3"/>
  <c r="CR572" i="3"/>
  <c r="CP572" i="3"/>
  <c r="CN572" i="3"/>
  <c r="CL572" i="3"/>
  <c r="CJ572" i="3"/>
  <c r="CH572" i="3"/>
  <c r="CF572" i="3"/>
  <c r="CV548" i="3"/>
  <c r="CN548" i="3"/>
  <c r="CL548" i="3"/>
  <c r="CJ548" i="3"/>
  <c r="CH548" i="3"/>
  <c r="CF54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E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E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E538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E544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E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E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E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E587" i="3"/>
  <c r="DC587" i="3"/>
  <c r="DA587" i="3"/>
  <c r="CY587" i="3"/>
  <c r="CW587" i="3"/>
  <c r="CU587" i="3"/>
  <c r="CS587" i="3"/>
  <c r="CQ587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E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E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E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E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E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E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E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E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E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E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E994" i="3"/>
  <c r="CD994" i="3"/>
  <c r="DE993" i="3"/>
  <c r="DC993" i="3"/>
  <c r="CY993" i="3"/>
  <c r="CW993" i="3"/>
  <c r="CU993" i="3"/>
  <c r="CQ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E992" i="3"/>
  <c r="CD992" i="3"/>
  <c r="DE990" i="3"/>
  <c r="DC990" i="3"/>
  <c r="DA990" i="3"/>
  <c r="CY990" i="3"/>
  <c r="CW990" i="3"/>
  <c r="CU990" i="3"/>
  <c r="CS990" i="3"/>
  <c r="CQ990" i="3"/>
  <c r="DE886" i="3"/>
  <c r="DC886" i="3"/>
  <c r="DA886" i="3"/>
  <c r="CY886" i="3"/>
  <c r="CW886" i="3"/>
  <c r="CU886" i="3"/>
  <c r="CS886" i="3"/>
  <c r="CQ886" i="3"/>
  <c r="DE884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E884" i="3"/>
  <c r="CD884" i="3"/>
  <c r="DE876" i="3"/>
  <c r="DC876" i="3"/>
  <c r="DA876" i="3"/>
  <c r="CY876" i="3"/>
  <c r="CW876" i="3"/>
  <c r="CU876" i="3"/>
  <c r="CS876" i="3"/>
  <c r="CQ876" i="3"/>
  <c r="CO876" i="3"/>
  <c r="CM876" i="3"/>
  <c r="CK876" i="3"/>
  <c r="CI876" i="3"/>
  <c r="CG876" i="3"/>
  <c r="CE876" i="3"/>
  <c r="CD876" i="3"/>
  <c r="CD538" i="3"/>
  <c r="CI538" i="3"/>
  <c r="CM538" i="3"/>
  <c r="CS538" i="3"/>
  <c r="CW538" i="3"/>
  <c r="DA538" i="3"/>
  <c r="DE538" i="3"/>
  <c r="CE540" i="3"/>
  <c r="CG540" i="3"/>
  <c r="CK540" i="3"/>
  <c r="CO540" i="3"/>
  <c r="CQ540" i="3"/>
  <c r="CU540" i="3"/>
  <c r="CY540" i="3"/>
  <c r="DC540" i="3"/>
  <c r="CE543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F549" i="3"/>
  <c r="CJ549" i="3"/>
  <c r="CN549" i="3"/>
  <c r="CP549" i="3"/>
  <c r="CT549" i="3"/>
  <c r="CX549" i="3"/>
  <c r="DB549" i="3"/>
  <c r="DF549" i="3"/>
  <c r="CD550" i="3"/>
  <c r="CE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E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E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E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F587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E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E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E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E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DF993" i="3"/>
  <c r="DD993" i="3"/>
  <c r="DB993" i="3"/>
  <c r="CX993" i="3"/>
  <c r="CV993" i="3"/>
  <c r="CT993" i="3"/>
  <c r="CP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DF990" i="3"/>
  <c r="DD990" i="3"/>
  <c r="DB990" i="3"/>
  <c r="CZ990" i="3"/>
  <c r="CX990" i="3"/>
  <c r="CV990" i="3"/>
  <c r="CT990" i="3"/>
  <c r="CR990" i="3"/>
  <c r="CP990" i="3"/>
  <c r="DF886" i="3"/>
  <c r="DD886" i="3"/>
  <c r="DB886" i="3"/>
  <c r="CZ886" i="3"/>
  <c r="CX886" i="3"/>
  <c r="CV886" i="3"/>
  <c r="CT886" i="3"/>
  <c r="CR886" i="3"/>
  <c r="CP886" i="3"/>
  <c r="DF884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J883" i="3"/>
  <c r="DF876" i="3"/>
  <c r="DD876" i="3"/>
  <c r="DB876" i="3"/>
  <c r="CZ876" i="3"/>
  <c r="CX876" i="3"/>
  <c r="CV876" i="3"/>
  <c r="CT876" i="3"/>
  <c r="CR876" i="3"/>
  <c r="CP876" i="3"/>
  <c r="CN876" i="3"/>
  <c r="CL876" i="3"/>
  <c r="CJ876" i="3"/>
  <c r="CH876" i="3"/>
  <c r="CF876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AA28" i="3"/>
  <c r="Z210" i="4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AT823" i="3"/>
  <c r="E824" i="3"/>
  <c r="Y824" i="3"/>
  <c r="H827" i="3"/>
  <c r="H826" i="3"/>
  <c r="I826" i="3"/>
  <c r="K826" i="3"/>
  <c r="E74" i="6"/>
  <c r="E642" i="3"/>
  <c r="E991" i="3"/>
  <c r="D33" i="3"/>
  <c r="C180" i="3"/>
  <c r="AO180" i="3"/>
  <c r="DH532" i="3"/>
  <c r="CA532" i="3"/>
  <c r="DJ532" i="3"/>
  <c r="CC532" i="3"/>
  <c r="DG538" i="3"/>
  <c r="BZ538" i="3"/>
  <c r="DH550" i="3"/>
  <c r="CA550" i="3"/>
  <c r="DG548" i="3"/>
  <c r="BZ548" i="3"/>
  <c r="DI566" i="3"/>
  <c r="CB566" i="3"/>
  <c r="DG572" i="3"/>
  <c r="BZ572" i="3"/>
  <c r="B153" i="4"/>
  <c r="H1" i="6"/>
  <c r="H1" i="4"/>
  <c r="G1" i="4"/>
  <c r="BY695" i="3"/>
  <c r="F695" i="7"/>
  <c r="BW695" i="3"/>
  <c r="D695" i="7"/>
  <c r="AW695" i="3"/>
  <c r="AU695" i="3"/>
  <c r="AS695" i="3"/>
  <c r="AQ695" i="3"/>
  <c r="AO695" i="3"/>
  <c r="AM695" i="3"/>
  <c r="AD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AW690" i="3"/>
  <c r="AU690" i="3"/>
  <c r="AS690" i="3"/>
  <c r="AQ690" i="3"/>
  <c r="AO690" i="3"/>
  <c r="AM690" i="3"/>
  <c r="AD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AW685" i="3"/>
  <c r="AU685" i="3"/>
  <c r="AS685" i="3"/>
  <c r="AQ685" i="3"/>
  <c r="AO685" i="3"/>
  <c r="AM685" i="3"/>
  <c r="AD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AW680" i="3"/>
  <c r="AU680" i="3"/>
  <c r="AS680" i="3"/>
  <c r="AQ680" i="3"/>
  <c r="AO680" i="3"/>
  <c r="AM680" i="3"/>
  <c r="AD680" i="3"/>
  <c r="X680" i="3"/>
  <c r="V680" i="3"/>
  <c r="T680" i="3"/>
  <c r="D680" i="3"/>
  <c r="F680" i="3"/>
  <c r="F681" i="3"/>
  <c r="CG681" i="3"/>
  <c r="H680" i="3"/>
  <c r="J680" i="3"/>
  <c r="L680" i="3"/>
  <c r="BX695" i="3"/>
  <c r="E695" i="7"/>
  <c r="BV695" i="3"/>
  <c r="C695" i="7"/>
  <c r="AV695" i="3"/>
  <c r="AT695" i="3"/>
  <c r="AR695" i="3"/>
  <c r="AP695" i="3"/>
  <c r="AN695" i="3"/>
  <c r="AL695" i="3"/>
  <c r="Y695" i="3"/>
  <c r="W695" i="3"/>
  <c r="U695" i="3"/>
  <c r="C695" i="3"/>
  <c r="E695" i="3"/>
  <c r="G695" i="3"/>
  <c r="I695" i="3"/>
  <c r="K695" i="3"/>
  <c r="M695" i="3"/>
  <c r="B695" i="3"/>
  <c r="B696" i="3"/>
  <c r="CL696" i="3"/>
  <c r="BX690" i="3"/>
  <c r="E690" i="7"/>
  <c r="BV690" i="3"/>
  <c r="C690" i="7"/>
  <c r="AV690" i="3"/>
  <c r="AT690" i="3"/>
  <c r="AR690" i="3"/>
  <c r="AP690" i="3"/>
  <c r="AN690" i="3"/>
  <c r="AL690" i="3"/>
  <c r="Y690" i="3"/>
  <c r="W690" i="3"/>
  <c r="U690" i="3"/>
  <c r="C690" i="3"/>
  <c r="E690" i="3"/>
  <c r="G690" i="3"/>
  <c r="I690" i="3"/>
  <c r="K690" i="3"/>
  <c r="M690" i="3"/>
  <c r="B690" i="3"/>
  <c r="B691" i="3"/>
  <c r="BX685" i="3"/>
  <c r="E685" i="7"/>
  <c r="BV685" i="3"/>
  <c r="C685" i="7"/>
  <c r="AV685" i="3"/>
  <c r="AT685" i="3"/>
  <c r="AR685" i="3"/>
  <c r="AP685" i="3"/>
  <c r="AN685" i="3"/>
  <c r="AL685" i="3"/>
  <c r="Y685" i="3"/>
  <c r="W685" i="3"/>
  <c r="U685" i="3"/>
  <c r="C685" i="3"/>
  <c r="E685" i="3"/>
  <c r="G685" i="3"/>
  <c r="I685" i="3"/>
  <c r="K685" i="3"/>
  <c r="K686" i="3"/>
  <c r="K894" i="3"/>
  <c r="K18" i="3"/>
  <c r="M685" i="3"/>
  <c r="B685" i="3"/>
  <c r="B686" i="3"/>
  <c r="BX680" i="3"/>
  <c r="E680" i="7"/>
  <c r="BV680" i="3"/>
  <c r="C680" i="7"/>
  <c r="AV680" i="3"/>
  <c r="AT680" i="3"/>
  <c r="AR680" i="3"/>
  <c r="AP680" i="3"/>
  <c r="AN680" i="3"/>
  <c r="AL680" i="3"/>
  <c r="Y680" i="3"/>
  <c r="W680" i="3"/>
  <c r="U680" i="3"/>
  <c r="C680" i="3"/>
  <c r="E680" i="3"/>
  <c r="G680" i="3"/>
  <c r="I680" i="3"/>
  <c r="K680" i="3"/>
  <c r="M680" i="3"/>
  <c r="B680" i="3"/>
  <c r="BY620" i="3"/>
  <c r="F620" i="7"/>
  <c r="BY614" i="3"/>
  <c r="F614" i="7"/>
  <c r="BW614" i="3"/>
  <c r="D614" i="7"/>
  <c r="BY608" i="3"/>
  <c r="F608" i="7"/>
  <c r="F602" i="7"/>
  <c r="CE597" i="3"/>
  <c r="F583" i="7"/>
  <c r="DI877" i="3"/>
  <c r="CB877" i="3"/>
  <c r="BY571" i="3"/>
  <c r="F571" i="7"/>
  <c r="AW565" i="3"/>
  <c r="AU565" i="3"/>
  <c r="AS565" i="3"/>
  <c r="AQ565" i="3"/>
  <c r="AO565" i="3"/>
  <c r="AM565" i="3"/>
  <c r="AD565" i="3"/>
  <c r="T565" i="3"/>
  <c r="D565" i="3"/>
  <c r="BX620" i="3"/>
  <c r="E620" i="7"/>
  <c r="BV620" i="3"/>
  <c r="C620" i="7"/>
  <c r="BX614" i="3"/>
  <c r="E614" i="7"/>
  <c r="BV614" i="3"/>
  <c r="C614" i="7"/>
  <c r="BV608" i="3"/>
  <c r="C608" i="7"/>
  <c r="E602" i="7"/>
  <c r="C602" i="7"/>
  <c r="BX596" i="3"/>
  <c r="E596" i="7"/>
  <c r="BV596" i="3"/>
  <c r="C596" i="7"/>
  <c r="E583" i="7"/>
  <c r="C583" i="7"/>
  <c r="BX571" i="3"/>
  <c r="E571" i="7"/>
  <c r="BX565" i="3"/>
  <c r="E565" i="7"/>
  <c r="AT565" i="3"/>
  <c r="AP565" i="3"/>
  <c r="AL565" i="3"/>
  <c r="AW559" i="3"/>
  <c r="AU559" i="3"/>
  <c r="AS559" i="3"/>
  <c r="AQ559" i="3"/>
  <c r="AO559" i="3"/>
  <c r="AM559" i="3"/>
  <c r="AD559" i="3"/>
  <c r="X559" i="3"/>
  <c r="V559" i="3"/>
  <c r="T559" i="3"/>
  <c r="D559" i="3"/>
  <c r="H559" i="3"/>
  <c r="J559" i="3"/>
  <c r="L559" i="3"/>
  <c r="AW553" i="3"/>
  <c r="AO553" i="3"/>
  <c r="AD553" i="3"/>
  <c r="T553" i="3"/>
  <c r="H553" i="3"/>
  <c r="L553" i="3"/>
  <c r="AD541" i="3"/>
  <c r="X541" i="3"/>
  <c r="V541" i="3"/>
  <c r="D541" i="3"/>
  <c r="F541" i="3"/>
  <c r="H541" i="3"/>
  <c r="J541" i="3"/>
  <c r="L541" i="3"/>
  <c r="AD529" i="3"/>
  <c r="X529" i="3"/>
  <c r="V529" i="3"/>
  <c r="T529" i="3"/>
  <c r="D529" i="3"/>
  <c r="F529" i="3"/>
  <c r="H529" i="3"/>
  <c r="J529" i="3"/>
  <c r="L529" i="3"/>
  <c r="AW523" i="3"/>
  <c r="AU523" i="3"/>
  <c r="AS523" i="3"/>
  <c r="AQ523" i="3"/>
  <c r="AD523" i="3"/>
  <c r="X523" i="3"/>
  <c r="V523" i="3"/>
  <c r="T523" i="3"/>
  <c r="D523" i="3"/>
  <c r="F523" i="3"/>
  <c r="H523" i="3"/>
  <c r="J523" i="3"/>
  <c r="L523" i="3"/>
  <c r="AD517" i="3"/>
  <c r="AD511" i="3"/>
  <c r="BY505" i="3"/>
  <c r="F505" i="7"/>
  <c r="AW505" i="3"/>
  <c r="AU505" i="3"/>
  <c r="AS505" i="3"/>
  <c r="AQ505" i="3"/>
  <c r="AO505" i="3"/>
  <c r="AM505" i="3"/>
  <c r="AD505" i="3"/>
  <c r="D505" i="3"/>
  <c r="F505" i="3"/>
  <c r="H505" i="3"/>
  <c r="J505" i="3"/>
  <c r="AW499" i="3"/>
  <c r="AU499" i="3"/>
  <c r="AS499" i="3"/>
  <c r="AQ499" i="3"/>
  <c r="AD499" i="3"/>
  <c r="H499" i="3"/>
  <c r="AO490" i="3"/>
  <c r="AM490" i="3"/>
  <c r="AD490" i="3"/>
  <c r="D490" i="3"/>
  <c r="AS481" i="3"/>
  <c r="AQ481" i="3"/>
  <c r="AD481" i="3"/>
  <c r="D481" i="3"/>
  <c r="H481" i="3"/>
  <c r="K1" i="4"/>
  <c r="AV454" i="3"/>
  <c r="AV376" i="3"/>
  <c r="AT376" i="3"/>
  <c r="AN376" i="3"/>
  <c r="Y376" i="3"/>
  <c r="M376" i="3"/>
  <c r="BX344" i="3"/>
  <c r="E344" i="7"/>
  <c r="BV344" i="3"/>
  <c r="C344" i="7"/>
  <c r="AV344" i="3"/>
  <c r="AT344" i="3"/>
  <c r="AR344" i="3"/>
  <c r="AP344" i="3"/>
  <c r="AN344" i="3"/>
  <c r="BV571" i="3"/>
  <c r="C571" i="7"/>
  <c r="AV565" i="3"/>
  <c r="AR565" i="3"/>
  <c r="AN565" i="3"/>
  <c r="C565" i="3"/>
  <c r="AV559" i="3"/>
  <c r="AT559" i="3"/>
  <c r="AR559" i="3"/>
  <c r="AP559" i="3"/>
  <c r="AN559" i="3"/>
  <c r="AL559" i="3"/>
  <c r="Y559" i="3"/>
  <c r="W559" i="3"/>
  <c r="U559" i="3"/>
  <c r="C559" i="3"/>
  <c r="AN553" i="3"/>
  <c r="C553" i="3"/>
  <c r="E553" i="3"/>
  <c r="K553" i="3"/>
  <c r="M553" i="3"/>
  <c r="BV541" i="3"/>
  <c r="C541" i="7"/>
  <c r="W541" i="3"/>
  <c r="U541" i="3"/>
  <c r="C541" i="3"/>
  <c r="E541" i="3"/>
  <c r="G541" i="3"/>
  <c r="I541" i="3"/>
  <c r="K541" i="3"/>
  <c r="M541" i="3"/>
  <c r="DG871" i="3"/>
  <c r="BZ871" i="3"/>
  <c r="BV529" i="3"/>
  <c r="C529" i="7"/>
  <c r="Y529" i="3"/>
  <c r="W529" i="3"/>
  <c r="U529" i="3"/>
  <c r="C529" i="3"/>
  <c r="E529" i="3"/>
  <c r="G529" i="3"/>
  <c r="I529" i="3"/>
  <c r="K529" i="3"/>
  <c r="M529" i="3"/>
  <c r="BV523" i="3"/>
  <c r="C523" i="7"/>
  <c r="AV523" i="3"/>
  <c r="AT523" i="3"/>
  <c r="AR523" i="3"/>
  <c r="AP523" i="3"/>
  <c r="Y523" i="3"/>
  <c r="W523" i="3"/>
  <c r="U523" i="3"/>
  <c r="C523" i="3"/>
  <c r="E523" i="3"/>
  <c r="G523" i="3"/>
  <c r="I523" i="3"/>
  <c r="K523" i="3"/>
  <c r="M523" i="3"/>
  <c r="CH524" i="3"/>
  <c r="BX505" i="3"/>
  <c r="E505" i="7"/>
  <c r="AV505" i="3"/>
  <c r="AT505" i="3"/>
  <c r="AR505" i="3"/>
  <c r="AP505" i="3"/>
  <c r="AN505" i="3"/>
  <c r="AL505" i="3"/>
  <c r="E505" i="3"/>
  <c r="G505" i="3"/>
  <c r="I505" i="3"/>
  <c r="K505" i="3"/>
  <c r="M505" i="3"/>
  <c r="AV499" i="3"/>
  <c r="AT499" i="3"/>
  <c r="AR499" i="3"/>
  <c r="AP499" i="3"/>
  <c r="E499" i="3"/>
  <c r="G499" i="3"/>
  <c r="I499" i="3"/>
  <c r="K499" i="3"/>
  <c r="M499" i="3"/>
  <c r="AN490" i="3"/>
  <c r="AL490" i="3"/>
  <c r="G490" i="3"/>
  <c r="AL481" i="3"/>
  <c r="G481" i="3"/>
  <c r="AD472" i="3"/>
  <c r="W238" i="3"/>
  <c r="C259" i="7"/>
  <c r="M266" i="3"/>
  <c r="K266" i="3"/>
  <c r="I266" i="3"/>
  <c r="G266" i="3"/>
  <c r="E266" i="3"/>
  <c r="C266" i="3"/>
  <c r="U266" i="3"/>
  <c r="W266" i="3"/>
  <c r="Y266" i="3"/>
  <c r="AL266" i="3"/>
  <c r="AN266" i="3"/>
  <c r="AP266" i="3"/>
  <c r="AR266" i="3"/>
  <c r="AT266" i="3"/>
  <c r="AV266" i="3"/>
  <c r="BV266" i="3"/>
  <c r="C266" i="7"/>
  <c r="BX266" i="3"/>
  <c r="E266" i="7"/>
  <c r="CF285" i="3"/>
  <c r="M280" i="3"/>
  <c r="K280" i="3"/>
  <c r="I280" i="3"/>
  <c r="G280" i="3"/>
  <c r="E280" i="3"/>
  <c r="C280" i="3"/>
  <c r="U280" i="3"/>
  <c r="W280" i="3"/>
  <c r="Y280" i="3"/>
  <c r="AL280" i="3"/>
  <c r="AN280" i="3"/>
  <c r="AP280" i="3"/>
  <c r="AR280" i="3"/>
  <c r="AT280" i="3"/>
  <c r="AV280" i="3"/>
  <c r="CO299" i="3"/>
  <c r="C294" i="7"/>
  <c r="E294" i="7"/>
  <c r="L304" i="3"/>
  <c r="J304" i="3"/>
  <c r="H304" i="3"/>
  <c r="F304" i="3"/>
  <c r="D304" i="3"/>
  <c r="T304" i="3"/>
  <c r="V304" i="3"/>
  <c r="X304" i="3"/>
  <c r="AD304" i="3"/>
  <c r="AM304" i="3"/>
  <c r="AO304" i="3"/>
  <c r="AQ304" i="3"/>
  <c r="AS304" i="3"/>
  <c r="AU304" i="3"/>
  <c r="AW304" i="3"/>
  <c r="BW304" i="3"/>
  <c r="D304" i="7"/>
  <c r="BY304" i="3"/>
  <c r="F304" i="7"/>
  <c r="M344" i="3"/>
  <c r="K344" i="3"/>
  <c r="I344" i="3"/>
  <c r="G344" i="3"/>
  <c r="E344" i="3"/>
  <c r="C344" i="3"/>
  <c r="U344" i="3"/>
  <c r="W344" i="3"/>
  <c r="Y344" i="3"/>
  <c r="AO344" i="3"/>
  <c r="AS344" i="3"/>
  <c r="AW344" i="3"/>
  <c r="BW344" i="3"/>
  <c r="D344" i="7"/>
  <c r="T376" i="3"/>
  <c r="AW376" i="3"/>
  <c r="CP530" i="3"/>
  <c r="CQ548" i="3"/>
  <c r="DA597" i="3"/>
  <c r="CZ597" i="3"/>
  <c r="CP524" i="3"/>
  <c r="DC278" i="3"/>
  <c r="K111" i="7"/>
  <c r="DE524" i="3"/>
  <c r="DF524" i="3"/>
  <c r="CW524" i="3"/>
  <c r="DB524" i="3"/>
  <c r="DE292" i="3"/>
  <c r="CZ292" i="3"/>
  <c r="CY597" i="3"/>
  <c r="CW597" i="3"/>
  <c r="CV597" i="3"/>
  <c r="CS597" i="3"/>
  <c r="CR597" i="3"/>
  <c r="DF548" i="3"/>
  <c r="CY548" i="3"/>
  <c r="DB548" i="3"/>
  <c r="DB319" i="3"/>
  <c r="D1020" i="7"/>
  <c r="K110" i="7"/>
  <c r="CQ524" i="3"/>
  <c r="CT292" i="3"/>
  <c r="E26" i="7"/>
  <c r="BX973" i="3"/>
  <c r="BX26" i="3"/>
  <c r="AD24" i="3"/>
  <c r="DK300" i="4"/>
  <c r="DI120" i="4"/>
  <c r="DF120" i="4"/>
  <c r="DD210" i="4"/>
  <c r="DD120" i="4"/>
  <c r="CW300" i="4"/>
  <c r="DJ153" i="4"/>
  <c r="DB210" i="4"/>
  <c r="DO153" i="4"/>
  <c r="CC153" i="4"/>
  <c r="DO210" i="4"/>
  <c r="CC210" i="4"/>
  <c r="DA210" i="4"/>
  <c r="AA985" i="3"/>
  <c r="AA1002" i="3"/>
  <c r="AA1004" i="3"/>
  <c r="AA24" i="3"/>
  <c r="AA20" i="3"/>
  <c r="AB985" i="3"/>
  <c r="AB1002" i="3"/>
  <c r="AB1004" i="3"/>
  <c r="Z24" i="3"/>
  <c r="DA300" i="4"/>
  <c r="CZ153" i="4"/>
  <c r="CZ210" i="4"/>
  <c r="AC24" i="3"/>
  <c r="CQ560" i="3"/>
  <c r="CR578" i="3"/>
  <c r="F1020" i="7"/>
  <c r="BV23" i="3"/>
  <c r="K118" i="7"/>
  <c r="J110" i="7"/>
  <c r="J111" i="7"/>
  <c r="J118" i="7"/>
  <c r="CH530" i="3"/>
  <c r="CX548" i="3"/>
  <c r="CT597" i="3"/>
  <c r="DB597" i="3"/>
  <c r="CX524" i="3"/>
  <c r="DE548" i="3"/>
  <c r="CU597" i="3"/>
  <c r="DC597" i="3"/>
  <c r="CY524" i="3"/>
  <c r="CQ292" i="3"/>
  <c r="CW292" i="3"/>
  <c r="CZ319" i="3"/>
  <c r="CV292" i="3"/>
  <c r="CQ264" i="3"/>
  <c r="AA822" i="3"/>
  <c r="CQ319" i="3"/>
  <c r="CT548" i="3"/>
  <c r="DD548" i="3"/>
  <c r="CP597" i="3"/>
  <c r="CX597" i="3"/>
  <c r="DF597" i="3"/>
  <c r="CT524" i="3"/>
  <c r="DD524" i="3"/>
  <c r="CW548" i="3"/>
  <c r="CQ597" i="3"/>
  <c r="DB349" i="3"/>
  <c r="CY370" i="3"/>
  <c r="CS271" i="3"/>
  <c r="I118" i="7"/>
  <c r="H110" i="7"/>
  <c r="H111" i="7"/>
  <c r="H118" i="7"/>
  <c r="BV822" i="3"/>
  <c r="BV823" i="3"/>
  <c r="F214" i="7"/>
  <c r="K214" i="7"/>
  <c r="E214" i="7"/>
  <c r="D214" i="7"/>
  <c r="C214" i="7"/>
  <c r="D23" i="7"/>
  <c r="D201" i="7"/>
  <c r="H201" i="7"/>
  <c r="DT25" i="2"/>
  <c r="CL633" i="3"/>
  <c r="DC257" i="3"/>
  <c r="AN91" i="3"/>
  <c r="V4" i="4"/>
  <c r="AE4" i="5"/>
  <c r="DH271" i="3"/>
  <c r="CA271" i="3"/>
  <c r="DF271" i="3"/>
  <c r="DJ536" i="3"/>
  <c r="CC536" i="3"/>
  <c r="DB299" i="3"/>
  <c r="CN667" i="3"/>
  <c r="CD83" i="3"/>
  <c r="CJ889" i="3"/>
  <c r="W5" i="4"/>
  <c r="W5" i="6"/>
  <c r="AE5" i="5"/>
  <c r="AE5" i="4"/>
  <c r="AM820" i="3"/>
  <c r="CP603" i="3"/>
  <c r="T826" i="3"/>
  <c r="H145" i="3"/>
  <c r="H825" i="3"/>
  <c r="BU4" i="2"/>
  <c r="CM701" i="3"/>
  <c r="CL701" i="3"/>
  <c r="CH667" i="3"/>
  <c r="AE5" i="6"/>
  <c r="CF83" i="3"/>
  <c r="AA5" i="4"/>
  <c r="AA5" i="5"/>
  <c r="AA5" i="6"/>
  <c r="CT877" i="3"/>
  <c r="DF250" i="3"/>
  <c r="J827" i="3"/>
  <c r="G826" i="3"/>
  <c r="BY822" i="3"/>
  <c r="CV877" i="3"/>
  <c r="CY877" i="3"/>
  <c r="CS530" i="3"/>
  <c r="CY578" i="3"/>
  <c r="BV824" i="3"/>
  <c r="AV820" i="3"/>
  <c r="AD145" i="3"/>
  <c r="AD825" i="3"/>
  <c r="CV271" i="3"/>
  <c r="H18" i="3"/>
  <c r="DH96" i="3"/>
  <c r="CA96" i="3"/>
  <c r="H111" i="3"/>
  <c r="H118" i="3"/>
  <c r="DE96" i="3"/>
  <c r="CO83" i="3"/>
  <c r="CM661" i="3"/>
  <c r="CL83" i="3"/>
  <c r="DG83" i="3"/>
  <c r="BZ83" i="3"/>
  <c r="CJ83" i="3"/>
  <c r="DA201" i="3"/>
  <c r="CM889" i="3"/>
  <c r="AU820" i="3"/>
  <c r="CT285" i="3"/>
  <c r="DD299" i="3"/>
  <c r="CP329" i="3"/>
  <c r="CY264" i="3"/>
  <c r="CE83" i="3"/>
  <c r="X826" i="3"/>
  <c r="DJ500" i="3"/>
  <c r="CC500" i="3"/>
  <c r="BX822" i="3"/>
  <c r="CV560" i="3"/>
  <c r="CL584" i="3"/>
  <c r="BV145" i="3"/>
  <c r="BV825" i="3"/>
  <c r="BX820" i="3"/>
  <c r="F820" i="3"/>
  <c r="AW821" i="3"/>
  <c r="CK83" i="3"/>
  <c r="AD824" i="3"/>
  <c r="I614" i="7"/>
  <c r="CG370" i="3"/>
  <c r="T827" i="3"/>
  <c r="CE667" i="3"/>
  <c r="Y827" i="3"/>
  <c r="CY104" i="3"/>
  <c r="J111" i="3"/>
  <c r="J118" i="3"/>
  <c r="BY23" i="3"/>
  <c r="CN83" i="3"/>
  <c r="CI83" i="3"/>
  <c r="CK889" i="3"/>
  <c r="AA4" i="5"/>
  <c r="AA4" i="4"/>
  <c r="F826" i="3"/>
  <c r="DF603" i="3"/>
  <c r="CL889" i="3"/>
  <c r="CO889" i="3"/>
  <c r="V4" i="3"/>
  <c r="DJ250" i="3"/>
  <c r="CC250" i="3"/>
  <c r="DG667" i="3"/>
  <c r="BZ667" i="3"/>
  <c r="CM667" i="3"/>
  <c r="AA4" i="6"/>
  <c r="DJ578" i="3"/>
  <c r="CC578" i="3"/>
  <c r="F145" i="3"/>
  <c r="F825" i="3"/>
  <c r="BX823" i="3"/>
  <c r="DB877" i="3"/>
  <c r="DE530" i="3"/>
  <c r="CX584" i="3"/>
  <c r="DD578" i="3"/>
  <c r="AT826" i="3"/>
  <c r="CF889" i="3"/>
  <c r="CN889" i="3"/>
  <c r="CI889" i="3"/>
  <c r="AW827" i="3"/>
  <c r="AD820" i="3"/>
  <c r="H821" i="3"/>
  <c r="AN820" i="3"/>
  <c r="AV821" i="3"/>
  <c r="V4" i="5"/>
  <c r="V4" i="6"/>
  <c r="W18" i="3"/>
  <c r="CS893" i="3"/>
  <c r="CU271" i="3"/>
  <c r="DG889" i="3"/>
  <c r="BZ889" i="3"/>
  <c r="CF667" i="3"/>
  <c r="CI667" i="3"/>
  <c r="U822" i="3"/>
  <c r="CO667" i="3"/>
  <c r="AL822" i="3"/>
  <c r="DB96" i="3"/>
  <c r="CT96" i="3"/>
  <c r="CD104" i="3"/>
  <c r="DV25" i="2"/>
  <c r="G145" i="3"/>
  <c r="G825" i="3"/>
  <c r="CV578" i="3"/>
  <c r="CG889" i="3"/>
  <c r="AN4" i="5"/>
  <c r="CJ667" i="3"/>
  <c r="DH578" i="3"/>
  <c r="CA578" i="3"/>
  <c r="DH530" i="3"/>
  <c r="CA530" i="3"/>
  <c r="DJ482" i="3"/>
  <c r="CC482" i="3"/>
  <c r="J826" i="3"/>
  <c r="I145" i="3"/>
  <c r="I825" i="3"/>
  <c r="DD877" i="3"/>
  <c r="CW877" i="3"/>
  <c r="CT560" i="3"/>
  <c r="CU578" i="3"/>
  <c r="DF578" i="3"/>
  <c r="CH889" i="3"/>
  <c r="CD889" i="3"/>
  <c r="W820" i="3"/>
  <c r="AD821" i="3"/>
  <c r="AU91" i="3"/>
  <c r="AW91" i="3"/>
  <c r="AN4" i="3"/>
  <c r="CX84" i="3"/>
  <c r="AN4" i="6"/>
  <c r="CP285" i="3"/>
  <c r="CR285" i="3"/>
  <c r="CH309" i="3"/>
  <c r="DB329" i="3"/>
  <c r="CP264" i="3"/>
  <c r="CU285" i="3"/>
  <c r="DG201" i="3"/>
  <c r="BZ201" i="3"/>
  <c r="CD667" i="3"/>
  <c r="CL667" i="3"/>
  <c r="CK667" i="3"/>
  <c r="CT201" i="3"/>
  <c r="CG667" i="3"/>
  <c r="CR96" i="3"/>
  <c r="G111" i="3"/>
  <c r="G118" i="3"/>
  <c r="U823" i="3"/>
  <c r="CS359" i="3"/>
  <c r="CP299" i="3"/>
  <c r="CM584" i="3"/>
  <c r="CD681" i="3"/>
  <c r="CV603" i="3"/>
  <c r="BX821" i="3"/>
  <c r="DA84" i="3"/>
  <c r="Y5" i="4"/>
  <c r="CI681" i="3"/>
  <c r="CU661" i="3"/>
  <c r="CS661" i="3"/>
  <c r="DF257" i="3"/>
  <c r="DF329" i="3"/>
  <c r="CW264" i="3"/>
  <c r="CR299" i="3"/>
  <c r="DC299" i="3"/>
  <c r="CT104" i="3"/>
  <c r="DA207" i="3"/>
  <c r="CQ139" i="3"/>
  <c r="DA370" i="3"/>
  <c r="DJ491" i="3"/>
  <c r="CC491" i="3"/>
  <c r="AD822" i="3"/>
  <c r="D826" i="3"/>
  <c r="X145" i="3"/>
  <c r="X825" i="3"/>
  <c r="D145" i="3"/>
  <c r="D825" i="3"/>
  <c r="H822" i="3"/>
  <c r="CP877" i="3"/>
  <c r="CX877" i="3"/>
  <c r="DF877" i="3"/>
  <c r="CQ877" i="3"/>
  <c r="DA877" i="3"/>
  <c r="DB560" i="3"/>
  <c r="CQ578" i="3"/>
  <c r="DA578" i="3"/>
  <c r="CL597" i="3"/>
  <c r="CX603" i="3"/>
  <c r="CY560" i="3"/>
  <c r="CX578" i="3"/>
  <c r="CW603" i="3"/>
  <c r="BY300" i="4"/>
  <c r="BY743" i="3"/>
  <c r="BY977" i="3"/>
  <c r="Y823" i="3"/>
  <c r="W821" i="3"/>
  <c r="F821" i="3"/>
  <c r="L91" i="3"/>
  <c r="AM821" i="3"/>
  <c r="AR821" i="3"/>
  <c r="CR84" i="3"/>
  <c r="X5" i="6"/>
  <c r="CX285" i="3"/>
  <c r="CG661" i="3"/>
  <c r="CZ285" i="3"/>
  <c r="CL319" i="3"/>
  <c r="CQ661" i="3"/>
  <c r="CU329" i="3"/>
  <c r="DA329" i="3"/>
  <c r="DD257" i="3"/>
  <c r="CZ264" i="3"/>
  <c r="CS264" i="3"/>
  <c r="DD250" i="3"/>
  <c r="DJ381" i="3"/>
  <c r="CC381" i="3"/>
  <c r="CE633" i="3"/>
  <c r="CF633" i="3"/>
  <c r="I787" i="7"/>
  <c r="CY285" i="3"/>
  <c r="CT661" i="3"/>
  <c r="CQ299" i="3"/>
  <c r="DH104" i="3"/>
  <c r="CA104" i="3"/>
  <c r="AM174" i="3"/>
  <c r="CU892" i="3"/>
  <c r="CQ104" i="3"/>
  <c r="DE207" i="3"/>
  <c r="CW285" i="3"/>
  <c r="CW104" i="3"/>
  <c r="CV104" i="3"/>
  <c r="AS828" i="3"/>
  <c r="CY299" i="3"/>
  <c r="CD96" i="3"/>
  <c r="CO661" i="3"/>
  <c r="CD530" i="3"/>
  <c r="CN530" i="3"/>
  <c r="DJ554" i="3"/>
  <c r="CC554" i="3"/>
  <c r="Y145" i="3"/>
  <c r="Y825" i="3"/>
  <c r="D824" i="3"/>
  <c r="CU603" i="3"/>
  <c r="AR820" i="3"/>
  <c r="CD319" i="3"/>
  <c r="DF264" i="3"/>
  <c r="CT264" i="3"/>
  <c r="DC250" i="3"/>
  <c r="CT250" i="3"/>
  <c r="DB661" i="3"/>
  <c r="CS104" i="3"/>
  <c r="CP661" i="3"/>
  <c r="CV299" i="3"/>
  <c r="CW299" i="3"/>
  <c r="CP104" i="3"/>
  <c r="DC584" i="3"/>
  <c r="CG584" i="3"/>
  <c r="CQ609" i="3"/>
  <c r="DJ590" i="3"/>
  <c r="CC590" i="3"/>
  <c r="DJ566" i="3"/>
  <c r="CC566" i="3"/>
  <c r="DJ542" i="3"/>
  <c r="CC542" i="3"/>
  <c r="DJ473" i="3"/>
  <c r="CC473" i="3"/>
  <c r="D827" i="3"/>
  <c r="E145" i="3"/>
  <c r="E825" i="3"/>
  <c r="BY823" i="3"/>
  <c r="H823" i="3"/>
  <c r="CR877" i="3"/>
  <c r="CZ877" i="3"/>
  <c r="CS877" i="3"/>
  <c r="DE877" i="3"/>
  <c r="CR560" i="3"/>
  <c r="DD560" i="3"/>
  <c r="CS578" i="3"/>
  <c r="DC578" i="3"/>
  <c r="CZ603" i="3"/>
  <c r="DA560" i="3"/>
  <c r="CP578" i="3"/>
  <c r="CZ578" i="3"/>
  <c r="DE584" i="3"/>
  <c r="DC603" i="3"/>
  <c r="AQ827" i="3"/>
  <c r="BY821" i="3"/>
  <c r="AW174" i="3"/>
  <c r="X821" i="3"/>
  <c r="D91" i="3"/>
  <c r="G820" i="3"/>
  <c r="L820" i="3"/>
  <c r="AT821" i="3"/>
  <c r="CZ84" i="3"/>
  <c r="DF285" i="3"/>
  <c r="DD285" i="3"/>
  <c r="CN701" i="3"/>
  <c r="CI701" i="3"/>
  <c r="CF696" i="3"/>
  <c r="CV894" i="3"/>
  <c r="DE661" i="3"/>
  <c r="CL309" i="3"/>
  <c r="DC370" i="3"/>
  <c r="DE250" i="3"/>
  <c r="CZ250" i="3"/>
  <c r="CH701" i="3"/>
  <c r="CF661" i="3"/>
  <c r="CH633" i="3"/>
  <c r="Y826" i="3"/>
  <c r="DE104" i="3"/>
  <c r="DB104" i="3"/>
  <c r="DA104" i="3"/>
  <c r="CT207" i="3"/>
  <c r="DA482" i="3"/>
  <c r="CU482" i="3"/>
  <c r="CX609" i="3"/>
  <c r="CY609" i="3"/>
  <c r="DG883" i="3"/>
  <c r="BZ883" i="3"/>
  <c r="CO883" i="3"/>
  <c r="CG883" i="3"/>
  <c r="E91" i="7"/>
  <c r="AD174" i="3"/>
  <c r="AD827" i="3"/>
  <c r="AB4" i="6"/>
  <c r="BJ4" i="2"/>
  <c r="AT4" i="4"/>
  <c r="CT491" i="3"/>
  <c r="CM883" i="3"/>
  <c r="CN584" i="3"/>
  <c r="DD584" i="3"/>
  <c r="BF5" i="2"/>
  <c r="AP5" i="5"/>
  <c r="CN892" i="3"/>
  <c r="CS892" i="3"/>
  <c r="CP892" i="3"/>
  <c r="DA892" i="3"/>
  <c r="CD869" i="3"/>
  <c r="CF530" i="3"/>
  <c r="CM530" i="3"/>
  <c r="CZ500" i="3"/>
  <c r="DG597" i="3"/>
  <c r="BZ597" i="3"/>
  <c r="CM597" i="3"/>
  <c r="CD597" i="3"/>
  <c r="CJ597" i="3"/>
  <c r="DG584" i="3"/>
  <c r="BZ584" i="3"/>
  <c r="CF883" i="3"/>
  <c r="CL865" i="3"/>
  <c r="DE870" i="3"/>
  <c r="CO874" i="3"/>
  <c r="CI875" i="3"/>
  <c r="DA506" i="3"/>
  <c r="K145" i="3"/>
  <c r="K825" i="3"/>
  <c r="CH883" i="3"/>
  <c r="CI883" i="3"/>
  <c r="CK530" i="3"/>
  <c r="CH584" i="3"/>
  <c r="CV584" i="3"/>
  <c r="CH597" i="3"/>
  <c r="CP609" i="3"/>
  <c r="CK597" i="3"/>
  <c r="BX300" i="4"/>
  <c r="BX743" i="3"/>
  <c r="BX977" i="3"/>
  <c r="DE139" i="3"/>
  <c r="AB4" i="4"/>
  <c r="CE681" i="3"/>
  <c r="CN319" i="3"/>
  <c r="CK696" i="3"/>
  <c r="CG309" i="3"/>
  <c r="CH96" i="3"/>
  <c r="DH213" i="3"/>
  <c r="CA213" i="3"/>
  <c r="CT892" i="3"/>
  <c r="DG868" i="3"/>
  <c r="BZ868" i="3"/>
  <c r="CK524" i="3"/>
  <c r="DC512" i="3"/>
  <c r="CF878" i="3"/>
  <c r="CE584" i="3"/>
  <c r="CF584" i="3"/>
  <c r="CS882" i="3"/>
  <c r="DF609" i="3"/>
  <c r="V826" i="3"/>
  <c r="CL883" i="3"/>
  <c r="CD883" i="3"/>
  <c r="CO584" i="3"/>
  <c r="CD524" i="3"/>
  <c r="DA898" i="3"/>
  <c r="CY898" i="3"/>
  <c r="CI104" i="3"/>
  <c r="CX167" i="3"/>
  <c r="B146" i="3"/>
  <c r="B824" i="3"/>
  <c r="CL837" i="3"/>
  <c r="CZ278" i="3"/>
  <c r="CV257" i="3"/>
  <c r="CW257" i="3"/>
  <c r="DB250" i="3"/>
  <c r="CS250" i="3"/>
  <c r="CR359" i="3"/>
  <c r="DC359" i="3"/>
  <c r="CO319" i="3"/>
  <c r="CI319" i="3"/>
  <c r="DE603" i="3"/>
  <c r="DD603" i="3"/>
  <c r="CR603" i="3"/>
  <c r="I91" i="3"/>
  <c r="I821" i="3"/>
  <c r="AO91" i="3"/>
  <c r="AO820" i="3"/>
  <c r="CT836" i="3"/>
  <c r="CZ271" i="3"/>
  <c r="DJ518" i="3"/>
  <c r="CC518" i="3"/>
  <c r="CS84" i="3"/>
  <c r="CY84" i="3"/>
  <c r="Y820" i="3"/>
  <c r="CQ894" i="3"/>
  <c r="AP174" i="3"/>
  <c r="AP827" i="3"/>
  <c r="X5" i="4"/>
  <c r="X5" i="5"/>
  <c r="CU584" i="3"/>
  <c r="DB584" i="3"/>
  <c r="CP584" i="3"/>
  <c r="CD4" i="2"/>
  <c r="AW4" i="5"/>
  <c r="AW4" i="6"/>
  <c r="CV473" i="3"/>
  <c r="CW518" i="3"/>
  <c r="W824" i="3"/>
  <c r="CJ104" i="3"/>
  <c r="DE892" i="3"/>
  <c r="CY892" i="3"/>
  <c r="B111" i="3"/>
  <c r="B823" i="3"/>
  <c r="CJ96" i="3"/>
  <c r="CL96" i="3"/>
  <c r="CI874" i="3"/>
  <c r="W145" i="3"/>
  <c r="W825" i="3"/>
  <c r="AW823" i="3"/>
  <c r="CN883" i="3"/>
  <c r="CE883" i="3"/>
  <c r="CE530" i="3"/>
  <c r="CT584" i="3"/>
  <c r="DF584" i="3"/>
  <c r="CW584" i="3"/>
  <c r="CI597" i="3"/>
  <c r="AQ826" i="3"/>
  <c r="AL826" i="3"/>
  <c r="AW4" i="3"/>
  <c r="CJ319" i="3"/>
  <c r="CN309" i="3"/>
  <c r="CE696" i="3"/>
  <c r="CM309" i="3"/>
  <c r="V18" i="3"/>
  <c r="CW898" i="3"/>
  <c r="CW892" i="3"/>
  <c r="AS174" i="3"/>
  <c r="AS826" i="3"/>
  <c r="AW145" i="3"/>
  <c r="AW825" i="3"/>
  <c r="AW824" i="3"/>
  <c r="CO104" i="3"/>
  <c r="BW824" i="3"/>
  <c r="BW145" i="3"/>
  <c r="BW825" i="3"/>
  <c r="DA264" i="3"/>
  <c r="CO339" i="3"/>
  <c r="CM633" i="3"/>
  <c r="BI828" i="3"/>
  <c r="BI13" i="3"/>
  <c r="AB828" i="3"/>
  <c r="AB13" i="3"/>
  <c r="Z828" i="3"/>
  <c r="Z13" i="3"/>
  <c r="CQ243" i="3"/>
  <c r="DD370" i="3"/>
  <c r="DG844" i="3"/>
  <c r="BZ844" i="3"/>
  <c r="CV264" i="3"/>
  <c r="CU264" i="3"/>
  <c r="DH560" i="3"/>
  <c r="CA560" i="3"/>
  <c r="DA285" i="3"/>
  <c r="CS166" i="3"/>
  <c r="X827" i="3"/>
  <c r="CR104" i="3"/>
  <c r="DD104" i="3"/>
  <c r="DF104" i="3"/>
  <c r="X828" i="3"/>
  <c r="DR803" i="3"/>
  <c r="BE4" i="5"/>
  <c r="BE4" i="4"/>
  <c r="BE4" i="6"/>
  <c r="BK828" i="3"/>
  <c r="BK13" i="3"/>
  <c r="CD874" i="3"/>
  <c r="CS500" i="3"/>
  <c r="CW506" i="3"/>
  <c r="DE518" i="3"/>
  <c r="CH560" i="3"/>
  <c r="DF464" i="3"/>
  <c r="CX491" i="3"/>
  <c r="CX506" i="3"/>
  <c r="CV554" i="3"/>
  <c r="CG836" i="3"/>
  <c r="CD271" i="3"/>
  <c r="CL271" i="3"/>
  <c r="CO271" i="3"/>
  <c r="B896" i="3"/>
  <c r="DG896" i="3"/>
  <c r="BZ896" i="3"/>
  <c r="CJ691" i="3"/>
  <c r="CK691" i="3"/>
  <c r="CM691" i="3"/>
  <c r="DF882" i="3"/>
  <c r="CR536" i="3"/>
  <c r="CD578" i="3"/>
  <c r="CJ524" i="3"/>
  <c r="DF473" i="3"/>
  <c r="CP500" i="3"/>
  <c r="CZ506" i="3"/>
  <c r="CN578" i="3"/>
  <c r="CT590" i="3"/>
  <c r="CE524" i="3"/>
  <c r="CE839" i="3"/>
  <c r="CL292" i="3"/>
  <c r="CI292" i="3"/>
  <c r="CG292" i="3"/>
  <c r="CJ292" i="3"/>
  <c r="CT381" i="3"/>
  <c r="CZ381" i="3"/>
  <c r="CW381" i="3"/>
  <c r="CS473" i="3"/>
  <c r="CU491" i="3"/>
  <c r="DB536" i="3"/>
  <c r="CU542" i="3"/>
  <c r="DE554" i="3"/>
  <c r="CL560" i="3"/>
  <c r="CU566" i="3"/>
  <c r="DB609" i="3"/>
  <c r="CX464" i="3"/>
  <c r="CV482" i="3"/>
  <c r="DB491" i="3"/>
  <c r="CT506" i="3"/>
  <c r="DB506" i="3"/>
  <c r="CX518" i="3"/>
  <c r="CU536" i="3"/>
  <c r="CH578" i="3"/>
  <c r="CU609" i="3"/>
  <c r="DC609" i="3"/>
  <c r="CM686" i="3"/>
  <c r="CE271" i="3"/>
  <c r="CJ271" i="3"/>
  <c r="CR349" i="3"/>
  <c r="DC166" i="3"/>
  <c r="AL145" i="3"/>
  <c r="AL825" i="3"/>
  <c r="AL146" i="3"/>
  <c r="CK104" i="3"/>
  <c r="CE104" i="3"/>
  <c r="CG104" i="3"/>
  <c r="CH104" i="3"/>
  <c r="CN104" i="3"/>
  <c r="CE96" i="3"/>
  <c r="CO96" i="3"/>
  <c r="CM96" i="3"/>
  <c r="CI96" i="3"/>
  <c r="CK96" i="3"/>
  <c r="CG96" i="3"/>
  <c r="CN96" i="3"/>
  <c r="DG840" i="3"/>
  <c r="BZ840" i="3"/>
  <c r="CI299" i="3"/>
  <c r="B894" i="3"/>
  <c r="DG894" i="3"/>
  <c r="BZ894" i="3"/>
  <c r="CK686" i="3"/>
  <c r="CE686" i="3"/>
  <c r="CH686" i="3"/>
  <c r="CI686" i="3"/>
  <c r="B897" i="3"/>
  <c r="DG897" i="3"/>
  <c r="BZ897" i="3"/>
  <c r="CM696" i="3"/>
  <c r="CJ696" i="3"/>
  <c r="CO696" i="3"/>
  <c r="CI696" i="3"/>
  <c r="F893" i="3"/>
  <c r="CK893" i="3"/>
  <c r="CL681" i="3"/>
  <c r="CN681" i="3"/>
  <c r="CH681" i="3"/>
  <c r="CF874" i="3"/>
  <c r="CN874" i="3"/>
  <c r="CL875" i="3"/>
  <c r="DB882" i="3"/>
  <c r="CD865" i="3"/>
  <c r="CD875" i="3"/>
  <c r="CK875" i="3"/>
  <c r="CW882" i="3"/>
  <c r="DA464" i="3"/>
  <c r="CU473" i="3"/>
  <c r="DE473" i="3"/>
  <c r="DE482" i="3"/>
  <c r="CW491" i="3"/>
  <c r="DE491" i="3"/>
  <c r="DC500" i="3"/>
  <c r="CU506" i="3"/>
  <c r="DC506" i="3"/>
  <c r="DA518" i="3"/>
  <c r="CI530" i="3"/>
  <c r="CV536" i="3"/>
  <c r="DD536" i="3"/>
  <c r="CY542" i="3"/>
  <c r="CW554" i="3"/>
  <c r="CF560" i="3"/>
  <c r="CN560" i="3"/>
  <c r="CW566" i="3"/>
  <c r="CG578" i="3"/>
  <c r="CO578" i="3"/>
  <c r="CW590" i="3"/>
  <c r="CF597" i="3"/>
  <c r="CN597" i="3"/>
  <c r="CV609" i="3"/>
  <c r="DD609" i="3"/>
  <c r="CF524" i="3"/>
  <c r="CN524" i="3"/>
  <c r="CZ464" i="3"/>
  <c r="CX473" i="3"/>
  <c r="CZ482" i="3"/>
  <c r="CV491" i="3"/>
  <c r="DD491" i="3"/>
  <c r="CV506" i="3"/>
  <c r="DD506" i="3"/>
  <c r="CZ518" i="3"/>
  <c r="CW536" i="3"/>
  <c r="DE536" i="3"/>
  <c r="DD542" i="3"/>
  <c r="CP554" i="3"/>
  <c r="DF554" i="3"/>
  <c r="CI560" i="3"/>
  <c r="CT566" i="3"/>
  <c r="CJ578" i="3"/>
  <c r="DB590" i="3"/>
  <c r="CG597" i="3"/>
  <c r="CO597" i="3"/>
  <c r="CW609" i="3"/>
  <c r="DE609" i="3"/>
  <c r="CI524" i="3"/>
  <c r="X820" i="3"/>
  <c r="G821" i="3"/>
  <c r="AT820" i="3"/>
  <c r="CW84" i="3"/>
  <c r="DA139" i="3"/>
  <c r="CK309" i="3"/>
  <c r="CI309" i="3"/>
  <c r="BG5" i="2"/>
  <c r="AQ5" i="6"/>
  <c r="CJ681" i="3"/>
  <c r="DB285" i="3"/>
  <c r="CK681" i="3"/>
  <c r="CM681" i="3"/>
  <c r="CD661" i="3"/>
  <c r="CV285" i="3"/>
  <c r="CF701" i="3"/>
  <c r="CO701" i="3"/>
  <c r="CG696" i="3"/>
  <c r="CN696" i="3"/>
  <c r="CH691" i="3"/>
  <c r="CE691" i="3"/>
  <c r="CD686" i="3"/>
  <c r="CL686" i="3"/>
  <c r="CF292" i="3"/>
  <c r="CO292" i="3"/>
  <c r="CD285" i="3"/>
  <c r="CH285" i="3"/>
  <c r="CK271" i="3"/>
  <c r="CN271" i="3"/>
  <c r="CD309" i="3"/>
  <c r="CO309" i="3"/>
  <c r="CZ370" i="3"/>
  <c r="CS381" i="3"/>
  <c r="CF309" i="3"/>
  <c r="DD898" i="3"/>
  <c r="CV898" i="3"/>
  <c r="CJ309" i="3"/>
  <c r="CQ250" i="3"/>
  <c r="CP381" i="3"/>
  <c r="DE898" i="3"/>
  <c r="CI271" i="3"/>
  <c r="DD264" i="3"/>
  <c r="CR264" i="3"/>
  <c r="CY250" i="3"/>
  <c r="CU250" i="3"/>
  <c r="CR250" i="3"/>
  <c r="CP250" i="3"/>
  <c r="CO633" i="3"/>
  <c r="DF381" i="3"/>
  <c r="DH874" i="3"/>
  <c r="CA874" i="3"/>
  <c r="CQ285" i="3"/>
  <c r="CF96" i="3"/>
  <c r="CF104" i="3"/>
  <c r="CN299" i="3"/>
  <c r="CL104" i="3"/>
  <c r="DE166" i="3"/>
  <c r="CS207" i="3"/>
  <c r="CY207" i="3"/>
  <c r="CR139" i="3"/>
  <c r="DF139" i="3"/>
  <c r="DO98" i="3"/>
  <c r="DJ866" i="3"/>
  <c r="CC866" i="3"/>
  <c r="DJ512" i="3"/>
  <c r="CC512" i="3"/>
  <c r="DJ877" i="3"/>
  <c r="CC877" i="3"/>
  <c r="DH299" i="3"/>
  <c r="CA299" i="3"/>
  <c r="DE299" i="3"/>
  <c r="CT299" i="3"/>
  <c r="DF299" i="3"/>
  <c r="CU299" i="3"/>
  <c r="DA299" i="3"/>
  <c r="CS299" i="3"/>
  <c r="CZ299" i="3"/>
  <c r="AB856" i="3"/>
  <c r="AB15" i="3"/>
  <c r="CR661" i="3"/>
  <c r="CX661" i="3"/>
  <c r="CV661" i="3"/>
  <c r="DA661" i="3"/>
  <c r="CY661" i="3"/>
  <c r="CZ661" i="3"/>
  <c r="CU319" i="3"/>
  <c r="DA319" i="3"/>
  <c r="CY319" i="3"/>
  <c r="DE319" i="3"/>
  <c r="CU278" i="3"/>
  <c r="DD278" i="3"/>
  <c r="DA278" i="3"/>
  <c r="CS278" i="3"/>
  <c r="CV278" i="3"/>
  <c r="DJ843" i="3"/>
  <c r="CC843" i="3"/>
  <c r="DJ329" i="3"/>
  <c r="CC329" i="3"/>
  <c r="BX174" i="3"/>
  <c r="BX826" i="3"/>
  <c r="CS96" i="3"/>
  <c r="DF96" i="3"/>
  <c r="CV96" i="3"/>
  <c r="DA96" i="3"/>
  <c r="CY96" i="3"/>
  <c r="CX96" i="3"/>
  <c r="CU96" i="3"/>
  <c r="CP96" i="3"/>
  <c r="CZ96" i="3"/>
  <c r="V111" i="3"/>
  <c r="DB111" i="3"/>
  <c r="CW96" i="3"/>
  <c r="DD96" i="3"/>
  <c r="DC96" i="3"/>
  <c r="DO803" i="3"/>
  <c r="J614" i="7"/>
  <c r="J787" i="7"/>
  <c r="DB207" i="3"/>
  <c r="CK832" i="3"/>
  <c r="CS243" i="3"/>
  <c r="DA243" i="3"/>
  <c r="CO681" i="3"/>
  <c r="CF681" i="3"/>
  <c r="CU898" i="3"/>
  <c r="CR898" i="3"/>
  <c r="DB898" i="3"/>
  <c r="DC898" i="3"/>
  <c r="CZ898" i="3"/>
  <c r="CH696" i="3"/>
  <c r="CD691" i="3"/>
  <c r="CG691" i="3"/>
  <c r="CF686" i="3"/>
  <c r="CM299" i="3"/>
  <c r="CN292" i="3"/>
  <c r="CD292" i="3"/>
  <c r="CM285" i="3"/>
  <c r="CL285" i="3"/>
  <c r="CH271" i="3"/>
  <c r="CX898" i="3"/>
  <c r="CQ381" i="3"/>
  <c r="CP898" i="3"/>
  <c r="CS898" i="3"/>
  <c r="CF691" i="3"/>
  <c r="CD696" i="3"/>
  <c r="CN691" i="3"/>
  <c r="CG686" i="3"/>
  <c r="CH292" i="3"/>
  <c r="CO285" i="3"/>
  <c r="CM104" i="3"/>
  <c r="DD207" i="3"/>
  <c r="CV166" i="3"/>
  <c r="CU455" i="3"/>
  <c r="B898" i="3"/>
  <c r="CM898" i="3"/>
  <c r="CD701" i="3"/>
  <c r="CG701" i="3"/>
  <c r="CJ701" i="3"/>
  <c r="U826" i="3"/>
  <c r="CV167" i="3"/>
  <c r="CF843" i="3"/>
  <c r="CR329" i="3"/>
  <c r="DE264" i="3"/>
  <c r="DC264" i="3"/>
  <c r="DB264" i="3"/>
  <c r="CX264" i="3"/>
  <c r="CI339" i="3"/>
  <c r="CK339" i="3"/>
  <c r="CQ847" i="3"/>
  <c r="DB370" i="3"/>
  <c r="CF886" i="3"/>
  <c r="CD633" i="3"/>
  <c r="CJ633" i="3"/>
  <c r="CG633" i="3"/>
  <c r="CI633" i="3"/>
  <c r="CN633" i="3"/>
  <c r="CK633" i="3"/>
  <c r="DJ880" i="3"/>
  <c r="CC880" i="3"/>
  <c r="DJ597" i="3"/>
  <c r="CC597" i="3"/>
  <c r="DB838" i="3"/>
  <c r="DC285" i="3"/>
  <c r="CS285" i="3"/>
  <c r="DE285" i="3"/>
  <c r="DJ264" i="3"/>
  <c r="CC264" i="3"/>
  <c r="DJ359" i="3"/>
  <c r="CC359" i="3"/>
  <c r="CH874" i="3"/>
  <c r="CF875" i="3"/>
  <c r="CN875" i="3"/>
  <c r="DC464" i="3"/>
  <c r="CQ491" i="3"/>
  <c r="DE500" i="3"/>
  <c r="DE506" i="3"/>
  <c r="DA590" i="3"/>
  <c r="CR542" i="3"/>
  <c r="CK560" i="3"/>
  <c r="CJ874" i="3"/>
  <c r="CH875" i="3"/>
  <c r="CM865" i="3"/>
  <c r="CG875" i="3"/>
  <c r="CU464" i="3"/>
  <c r="DA473" i="3"/>
  <c r="DA491" i="3"/>
  <c r="CQ506" i="3"/>
  <c r="CY506" i="3"/>
  <c r="CU518" i="3"/>
  <c r="DC554" i="3"/>
  <c r="CJ560" i="3"/>
  <c r="CR464" i="3"/>
  <c r="CR491" i="3"/>
  <c r="CR506" i="3"/>
  <c r="CP518" i="3"/>
  <c r="CX554" i="3"/>
  <c r="CM560" i="3"/>
  <c r="DB566" i="3"/>
  <c r="CM524" i="3"/>
  <c r="BW5" i="2"/>
  <c r="CL691" i="3"/>
  <c r="CI691" i="3"/>
  <c r="CO691" i="3"/>
  <c r="CJ686" i="3"/>
  <c r="CE292" i="3"/>
  <c r="CM292" i="3"/>
  <c r="CG271" i="3"/>
  <c r="CF271" i="3"/>
  <c r="CX166" i="3"/>
  <c r="CP455" i="3"/>
  <c r="DE627" i="3"/>
  <c r="H856" i="3"/>
  <c r="H15" i="3"/>
  <c r="CN661" i="3"/>
  <c r="DH834" i="3"/>
  <c r="CA834" i="3"/>
  <c r="DB257" i="3"/>
  <c r="CX250" i="3"/>
  <c r="CV250" i="3"/>
  <c r="DA250" i="3"/>
  <c r="CW250" i="3"/>
  <c r="DD359" i="3"/>
  <c r="CP359" i="3"/>
  <c r="CL842" i="3"/>
  <c r="CG319" i="3"/>
  <c r="DH584" i="3"/>
  <c r="CA584" i="3"/>
  <c r="CN285" i="3"/>
  <c r="CI285" i="3"/>
  <c r="CG285" i="3"/>
  <c r="CE285" i="3"/>
  <c r="CK285" i="3"/>
  <c r="CH865" i="3"/>
  <c r="CI865" i="3"/>
  <c r="CK874" i="3"/>
  <c r="CE875" i="3"/>
  <c r="CM875" i="3"/>
  <c r="CS464" i="3"/>
  <c r="CW473" i="3"/>
  <c r="CY491" i="3"/>
  <c r="CP536" i="3"/>
  <c r="CX536" i="3"/>
  <c r="DF536" i="3"/>
  <c r="DC542" i="3"/>
  <c r="DA554" i="3"/>
  <c r="CY566" i="3"/>
  <c r="CI578" i="3"/>
  <c r="CP464" i="3"/>
  <c r="DD473" i="3"/>
  <c r="CP491" i="3"/>
  <c r="DF491" i="3"/>
  <c r="CP506" i="3"/>
  <c r="DF506" i="3"/>
  <c r="CQ536" i="3"/>
  <c r="CY536" i="3"/>
  <c r="CD560" i="3"/>
  <c r="CZ566" i="3"/>
  <c r="CL578" i="3"/>
  <c r="DD590" i="3"/>
  <c r="DE866" i="3"/>
  <c r="DF512" i="3"/>
  <c r="CY512" i="3"/>
  <c r="CE874" i="3"/>
  <c r="CM874" i="3"/>
  <c r="CO875" i="3"/>
  <c r="DE464" i="3"/>
  <c r="CW482" i="3"/>
  <c r="CS491" i="3"/>
  <c r="CU500" i="3"/>
  <c r="CZ536" i="3"/>
  <c r="CS542" i="3"/>
  <c r="CS554" i="3"/>
  <c r="CQ566" i="3"/>
  <c r="DC566" i="3"/>
  <c r="CK578" i="3"/>
  <c r="CS590" i="3"/>
  <c r="DC590" i="3"/>
  <c r="CR609" i="3"/>
  <c r="CZ609" i="3"/>
  <c r="CP473" i="3"/>
  <c r="CZ491" i="3"/>
  <c r="CS536" i="3"/>
  <c r="DA536" i="3"/>
  <c r="CT542" i="3"/>
  <c r="CE560" i="3"/>
  <c r="CF578" i="3"/>
  <c r="CS609" i="3"/>
  <c r="DA609" i="3"/>
  <c r="CL874" i="3"/>
  <c r="CJ875" i="3"/>
  <c r="CG874" i="3"/>
  <c r="CU882" i="3"/>
  <c r="CW464" i="3"/>
  <c r="DC473" i="3"/>
  <c r="DC491" i="3"/>
  <c r="DA500" i="3"/>
  <c r="CS506" i="3"/>
  <c r="CT536" i="3"/>
  <c r="CU554" i="3"/>
  <c r="DE566" i="3"/>
  <c r="CE578" i="3"/>
  <c r="CM578" i="3"/>
  <c r="CU590" i="3"/>
  <c r="DE590" i="3"/>
  <c r="CT609" i="3"/>
  <c r="CL524" i="3"/>
  <c r="CX500" i="3"/>
  <c r="DC536" i="3"/>
  <c r="DB542" i="3"/>
  <c r="DD554" i="3"/>
  <c r="CG560" i="3"/>
  <c r="CO560" i="3"/>
  <c r="CR566" i="3"/>
  <c r="CV590" i="3"/>
  <c r="CG524" i="3"/>
  <c r="CO524" i="3"/>
  <c r="CN686" i="3"/>
  <c r="CK292" i="3"/>
  <c r="CJ285" i="3"/>
  <c r="CT349" i="3"/>
  <c r="CU243" i="3"/>
  <c r="CM271" i="3"/>
  <c r="CO686" i="3"/>
  <c r="DA166" i="3"/>
  <c r="CQ166" i="3"/>
  <c r="CU166" i="3"/>
  <c r="CW166" i="3"/>
  <c r="AD23" i="3"/>
  <c r="DF207" i="3"/>
  <c r="CZ207" i="3"/>
  <c r="CV207" i="3"/>
  <c r="DC207" i="3"/>
  <c r="DH207" i="3"/>
  <c r="CA207" i="3"/>
  <c r="CR207" i="3"/>
  <c r="CP207" i="3"/>
  <c r="CU207" i="3"/>
  <c r="AL889" i="3"/>
  <c r="DI667" i="3"/>
  <c r="CB667" i="3"/>
  <c r="DC892" i="3"/>
  <c r="CZ892" i="3"/>
  <c r="DB892" i="3"/>
  <c r="CQ892" i="3"/>
  <c r="CU104" i="3"/>
  <c r="CX104" i="3"/>
  <c r="DD892" i="3"/>
  <c r="CX892" i="3"/>
  <c r="CR892" i="3"/>
  <c r="CV892" i="3"/>
  <c r="K828" i="3"/>
  <c r="E111" i="3"/>
  <c r="E118" i="3"/>
  <c r="AX5" i="5"/>
  <c r="AX5" i="6"/>
  <c r="AX5" i="4"/>
  <c r="BW300" i="4"/>
  <c r="BW743" i="3"/>
  <c r="BT5" i="4"/>
  <c r="BB5" i="5"/>
  <c r="BB5" i="6"/>
  <c r="BB5" i="4"/>
  <c r="BQ5" i="6"/>
  <c r="BQ5" i="4"/>
  <c r="BQ5" i="5"/>
  <c r="DC530" i="3"/>
  <c r="E820" i="3"/>
  <c r="M820" i="3"/>
  <c r="AN174" i="3"/>
  <c r="AN826" i="3"/>
  <c r="AP824" i="3"/>
  <c r="AP145" i="3"/>
  <c r="AP825" i="3"/>
  <c r="CE25" i="3"/>
  <c r="CN25" i="3"/>
  <c r="CL962" i="3"/>
  <c r="CO962" i="3"/>
  <c r="CG962" i="3"/>
  <c r="CJ962" i="3"/>
  <c r="CM962" i="3"/>
  <c r="CE962" i="3"/>
  <c r="DG962" i="3"/>
  <c r="BZ962" i="3"/>
  <c r="K30" i="3"/>
  <c r="DI912" i="3"/>
  <c r="CB912" i="3"/>
  <c r="BW30" i="3"/>
  <c r="CG299" i="3"/>
  <c r="CL299" i="3"/>
  <c r="CH359" i="3"/>
  <c r="K91" i="3"/>
  <c r="K820" i="3"/>
  <c r="AQ91" i="3"/>
  <c r="AQ821" i="3"/>
  <c r="CQ455" i="3"/>
  <c r="CX455" i="3"/>
  <c r="CT455" i="3"/>
  <c r="DJ871" i="3"/>
  <c r="CC871" i="3"/>
  <c r="CZ542" i="3"/>
  <c r="DA542" i="3"/>
  <c r="CQ542" i="3"/>
  <c r="CV542" i="3"/>
  <c r="DF566" i="3"/>
  <c r="CX566" i="3"/>
  <c r="CP566" i="3"/>
  <c r="DA566" i="3"/>
  <c r="CS566" i="3"/>
  <c r="DD566" i="3"/>
  <c r="CV566" i="3"/>
  <c r="DC243" i="3"/>
  <c r="CT243" i="3"/>
  <c r="DB243" i="3"/>
  <c r="CP243" i="3"/>
  <c r="DJ243" i="3"/>
  <c r="CC243" i="3"/>
  <c r="CV243" i="3"/>
  <c r="DJ845" i="3"/>
  <c r="CC845" i="3"/>
  <c r="CW349" i="3"/>
  <c r="CZ349" i="3"/>
  <c r="DD349" i="3"/>
  <c r="CU349" i="3"/>
  <c r="DJ861" i="3"/>
  <c r="CC861" i="3"/>
  <c r="DB473" i="3"/>
  <c r="CT473" i="3"/>
  <c r="CY473" i="3"/>
  <c r="CQ473" i="3"/>
  <c r="CZ473" i="3"/>
  <c r="CR473" i="3"/>
  <c r="DJ862" i="3"/>
  <c r="CC862" i="3"/>
  <c r="DD482" i="3"/>
  <c r="CT482" i="3"/>
  <c r="DC482" i="3"/>
  <c r="CS482" i="3"/>
  <c r="DB482" i="3"/>
  <c r="CR482" i="3"/>
  <c r="DF518" i="3"/>
  <c r="CV518" i="3"/>
  <c r="DC518" i="3"/>
  <c r="CS518" i="3"/>
  <c r="DD518" i="3"/>
  <c r="CR518" i="3"/>
  <c r="DF530" i="3"/>
  <c r="CV530" i="3"/>
  <c r="DA530" i="3"/>
  <c r="DD530" i="3"/>
  <c r="CR530" i="3"/>
  <c r="DJ874" i="3"/>
  <c r="CC874" i="3"/>
  <c r="CW560" i="3"/>
  <c r="CZ560" i="3"/>
  <c r="DE560" i="3"/>
  <c r="CS560" i="3"/>
  <c r="CZ590" i="3"/>
  <c r="CR590" i="3"/>
  <c r="CY590" i="3"/>
  <c r="CQ590" i="3"/>
  <c r="DF590" i="3"/>
  <c r="CX590" i="3"/>
  <c r="CP590" i="3"/>
  <c r="DJ860" i="3"/>
  <c r="CC860" i="3"/>
  <c r="DD464" i="3"/>
  <c r="CV464" i="3"/>
  <c r="CY464" i="3"/>
  <c r="CQ464" i="3"/>
  <c r="DB464" i="3"/>
  <c r="CT464" i="3"/>
  <c r="DJ864" i="3"/>
  <c r="CC864" i="3"/>
  <c r="DF500" i="3"/>
  <c r="CT500" i="3"/>
  <c r="CW500" i="3"/>
  <c r="DB500" i="3"/>
  <c r="CR500" i="3"/>
  <c r="DC524" i="3"/>
  <c r="CU524" i="3"/>
  <c r="CZ524" i="3"/>
  <c r="CR524" i="3"/>
  <c r="DA524" i="3"/>
  <c r="CS524" i="3"/>
  <c r="DB554" i="3"/>
  <c r="CT554" i="3"/>
  <c r="CY554" i="3"/>
  <c r="CQ554" i="3"/>
  <c r="CZ554" i="3"/>
  <c r="CR554" i="3"/>
  <c r="DH869" i="3"/>
  <c r="CA869" i="3"/>
  <c r="CL530" i="3"/>
  <c r="CO530" i="3"/>
  <c r="CG530" i="3"/>
  <c r="CJ530" i="3"/>
  <c r="CX359" i="3"/>
  <c r="CT359" i="3"/>
  <c r="CZ359" i="3"/>
  <c r="CQ359" i="3"/>
  <c r="DA359" i="3"/>
  <c r="DB359" i="3"/>
  <c r="CY359" i="3"/>
  <c r="DE359" i="3"/>
  <c r="CU292" i="3"/>
  <c r="DJ878" i="3"/>
  <c r="CC878" i="3"/>
  <c r="DA584" i="3"/>
  <c r="CS584" i="3"/>
  <c r="CZ584" i="3"/>
  <c r="CR584" i="3"/>
  <c r="CY584" i="3"/>
  <c r="CQ584" i="3"/>
  <c r="CK584" i="3"/>
  <c r="CD584" i="3"/>
  <c r="CJ584" i="3"/>
  <c r="CI584" i="3"/>
  <c r="CS319" i="3"/>
  <c r="CW319" i="3"/>
  <c r="CX319" i="3"/>
  <c r="CV319" i="3"/>
  <c r="DF319" i="3"/>
  <c r="DJ881" i="3"/>
  <c r="CC881" i="3"/>
  <c r="DJ603" i="3"/>
  <c r="CC603" i="3"/>
  <c r="DA603" i="3"/>
  <c r="CS603" i="3"/>
  <c r="DB603" i="3"/>
  <c r="CT603" i="3"/>
  <c r="CY603" i="3"/>
  <c r="CQ603" i="3"/>
  <c r="DC548" i="3"/>
  <c r="CU548" i="3"/>
  <c r="CZ548" i="3"/>
  <c r="CR548" i="3"/>
  <c r="DA548" i="3"/>
  <c r="CS548" i="3"/>
  <c r="V146" i="3"/>
  <c r="V824" i="3"/>
  <c r="B820" i="3"/>
  <c r="AP820" i="3"/>
  <c r="AP91" i="3"/>
  <c r="CH627" i="3"/>
  <c r="CK872" i="3"/>
  <c r="DI548" i="3"/>
  <c r="CB548" i="3"/>
  <c r="AO15" i="3"/>
  <c r="DI855" i="3"/>
  <c r="CB855" i="3"/>
  <c r="AS91" i="3"/>
  <c r="AS821" i="3"/>
  <c r="AS820" i="3"/>
  <c r="CX530" i="3"/>
  <c r="DI870" i="3"/>
  <c r="CB870" i="3"/>
  <c r="CG870" i="3"/>
  <c r="W826" i="3"/>
  <c r="X118" i="3"/>
  <c r="X823" i="3"/>
  <c r="C21" i="3"/>
  <c r="AM823" i="3"/>
  <c r="AM118" i="3"/>
  <c r="BV91" i="3"/>
  <c r="BV821" i="3"/>
  <c r="BV820" i="3"/>
  <c r="DG944" i="3"/>
  <c r="BZ944" i="3"/>
  <c r="E21" i="3"/>
  <c r="AO823" i="3"/>
  <c r="AO118" i="3"/>
  <c r="CH931" i="3"/>
  <c r="CG931" i="3"/>
  <c r="CH264" i="3"/>
  <c r="CF264" i="3"/>
  <c r="B826" i="3"/>
  <c r="BW823" i="3"/>
  <c r="CU530" i="3"/>
  <c r="DJ530" i="3"/>
  <c r="CC530" i="3"/>
  <c r="B827" i="3"/>
  <c r="BW822" i="3"/>
  <c r="AW822" i="3"/>
  <c r="CW530" i="3"/>
  <c r="CZ530" i="3"/>
  <c r="CD962" i="3"/>
  <c r="CH962" i="3"/>
  <c r="AS824" i="3"/>
  <c r="AS146" i="3"/>
  <c r="F828" i="3"/>
  <c r="AR174" i="3"/>
  <c r="AR827" i="3"/>
  <c r="U35" i="3"/>
  <c r="CH35" i="3"/>
  <c r="DH993" i="3"/>
  <c r="CA993" i="3"/>
  <c r="CD25" i="3"/>
  <c r="T146" i="3"/>
  <c r="T145" i="3"/>
  <c r="T825" i="3"/>
  <c r="BX979" i="3"/>
  <c r="DO101" i="3"/>
  <c r="CQ329" i="3"/>
  <c r="CX370" i="3"/>
  <c r="CV370" i="3"/>
  <c r="CL339" i="3"/>
  <c r="CY381" i="3"/>
  <c r="DD381" i="3"/>
  <c r="CR271" i="3"/>
  <c r="CQ271" i="3"/>
  <c r="CY257" i="3"/>
  <c r="CU257" i="3"/>
  <c r="CT257" i="3"/>
  <c r="CR257" i="3"/>
  <c r="DJ370" i="3"/>
  <c r="CC370" i="3"/>
  <c r="CQ370" i="3"/>
  <c r="DE329" i="3"/>
  <c r="DH319" i="3"/>
  <c r="CA319" i="3"/>
  <c r="CZ329" i="3"/>
  <c r="CQ278" i="3"/>
  <c r="DJ278" i="3"/>
  <c r="CC278" i="3"/>
  <c r="CD299" i="3"/>
  <c r="DD292" i="3"/>
  <c r="CR292" i="3"/>
  <c r="DJ292" i="3"/>
  <c r="CC292" i="3"/>
  <c r="DE512" i="3"/>
  <c r="CX627" i="3"/>
  <c r="CR512" i="3"/>
  <c r="DD512" i="3"/>
  <c r="DP803" i="3"/>
  <c r="V110" i="3"/>
  <c r="CT110" i="3"/>
  <c r="U821" i="3"/>
  <c r="DJ464" i="3"/>
  <c r="CC464" i="3"/>
  <c r="CH661" i="3"/>
  <c r="CY292" i="3"/>
  <c r="CK661" i="3"/>
  <c r="CI661" i="3"/>
  <c r="CS292" i="3"/>
  <c r="CF319" i="3"/>
  <c r="CH299" i="3"/>
  <c r="CK299" i="3"/>
  <c r="DC329" i="3"/>
  <c r="CT370" i="3"/>
  <c r="CG339" i="3"/>
  <c r="CF339" i="3"/>
  <c r="DA381" i="3"/>
  <c r="CU381" i="3"/>
  <c r="CV381" i="3"/>
  <c r="DD271" i="3"/>
  <c r="CW271" i="3"/>
  <c r="CQ257" i="3"/>
  <c r="CS257" i="3"/>
  <c r="CP257" i="3"/>
  <c r="CS370" i="3"/>
  <c r="CV329" i="3"/>
  <c r="CX329" i="3"/>
  <c r="CT329" i="3"/>
  <c r="DB381" i="3"/>
  <c r="CK319" i="3"/>
  <c r="CD339" i="3"/>
  <c r="CW278" i="3"/>
  <c r="CX292" i="3"/>
  <c r="DE278" i="3"/>
  <c r="CJ661" i="3"/>
  <c r="CF299" i="3"/>
  <c r="CE201" i="3"/>
  <c r="CW512" i="3"/>
  <c r="DB278" i="3"/>
  <c r="DD627" i="3"/>
  <c r="C111" i="3"/>
  <c r="C118" i="3"/>
  <c r="C1017" i="7"/>
  <c r="CF359" i="3"/>
  <c r="K111" i="3"/>
  <c r="K822" i="3"/>
  <c r="DH871" i="3"/>
  <c r="CA871" i="3"/>
  <c r="DH879" i="3"/>
  <c r="CA879" i="3"/>
  <c r="DI882" i="3"/>
  <c r="CB882" i="3"/>
  <c r="V33" i="3"/>
  <c r="X824" i="3"/>
  <c r="J145" i="3"/>
  <c r="J825" i="3"/>
  <c r="C24" i="3"/>
  <c r="AN827" i="3"/>
  <c r="DG990" i="3"/>
  <c r="BZ990" i="3"/>
  <c r="AW146" i="3"/>
  <c r="AD826" i="3"/>
  <c r="DG846" i="3"/>
  <c r="BZ846" i="3"/>
  <c r="DH339" i="3"/>
  <c r="CA339" i="3"/>
  <c r="CH339" i="3"/>
  <c r="CJ339" i="3"/>
  <c r="DI847" i="3"/>
  <c r="CB847" i="3"/>
  <c r="DH278" i="3"/>
  <c r="CA278" i="3"/>
  <c r="CK207" i="3"/>
  <c r="CD207" i="3"/>
  <c r="W174" i="3"/>
  <c r="CO207" i="3"/>
  <c r="AN146" i="3"/>
  <c r="AP146" i="3"/>
  <c r="CV455" i="3"/>
  <c r="DD455" i="3"/>
  <c r="CP512" i="3"/>
  <c r="CS455" i="3"/>
  <c r="CZ455" i="3"/>
  <c r="D828" i="3"/>
  <c r="DA512" i="3"/>
  <c r="DD319" i="3"/>
  <c r="E25" i="3"/>
  <c r="DG104" i="3"/>
  <c r="BZ104" i="3"/>
  <c r="AQ15" i="3"/>
  <c r="BL828" i="3"/>
  <c r="BL13" i="3"/>
  <c r="AC828" i="3"/>
  <c r="AC900" i="3"/>
  <c r="BV1017" i="3"/>
  <c r="CG25" i="3"/>
  <c r="DI836" i="3"/>
  <c r="CB836" i="3"/>
  <c r="CF200" i="3"/>
  <c r="DH167" i="3"/>
  <c r="CA167" i="3"/>
  <c r="CL207" i="3"/>
  <c r="CN207" i="3"/>
  <c r="AU28" i="3"/>
  <c r="I111" i="3"/>
  <c r="I823" i="3"/>
  <c r="CO931" i="3"/>
  <c r="DC877" i="3"/>
  <c r="BE828" i="3"/>
  <c r="BE13" i="3"/>
  <c r="DJ885" i="3"/>
  <c r="CC885" i="3"/>
  <c r="BY827" i="3"/>
  <c r="BY174" i="3"/>
  <c r="DG524" i="3"/>
  <c r="BZ524" i="3"/>
  <c r="DG530" i="3"/>
  <c r="BZ530" i="3"/>
  <c r="V174" i="3"/>
  <c r="CE207" i="3"/>
  <c r="CM207" i="3"/>
  <c r="CJ207" i="3"/>
  <c r="CF207" i="3"/>
  <c r="CH207" i="3"/>
  <c r="AM828" i="3"/>
  <c r="DI905" i="3"/>
  <c r="CB905" i="3"/>
  <c r="DO78" i="3"/>
  <c r="CO990" i="3"/>
  <c r="CL264" i="3"/>
  <c r="DI257" i="3"/>
  <c r="CB257" i="3"/>
  <c r="BJ828" i="3"/>
  <c r="BJ13" i="3"/>
  <c r="BW827" i="3"/>
  <c r="BW174" i="3"/>
  <c r="CH500" i="3"/>
  <c r="CK500" i="3"/>
  <c r="CD500" i="3"/>
  <c r="DH500" i="3"/>
  <c r="CA500" i="3"/>
  <c r="CI500" i="3"/>
  <c r="CE500" i="3"/>
  <c r="DH864" i="3"/>
  <c r="CA864" i="3"/>
  <c r="CN500" i="3"/>
  <c r="CF500" i="3"/>
  <c r="CL500" i="3"/>
  <c r="CO500" i="3"/>
  <c r="CG500" i="3"/>
  <c r="CJ500" i="3"/>
  <c r="CM500" i="3"/>
  <c r="CJ506" i="3"/>
  <c r="DG506" i="3"/>
  <c r="BZ506" i="3"/>
  <c r="D21" i="7"/>
  <c r="D1021" i="7"/>
  <c r="DG914" i="3"/>
  <c r="BZ914" i="3"/>
  <c r="DF455" i="3"/>
  <c r="T91" i="3"/>
  <c r="DH91" i="3"/>
  <c r="CA91" i="3"/>
  <c r="DH84" i="3"/>
  <c r="CA84" i="3"/>
  <c r="BO13" i="3"/>
  <c r="BO900" i="3"/>
  <c r="BD828" i="3"/>
  <c r="BD13" i="3"/>
  <c r="BN828" i="3"/>
  <c r="BN900" i="3"/>
  <c r="BM828" i="3"/>
  <c r="AM15" i="3"/>
  <c r="CE200" i="3"/>
  <c r="AN824" i="3"/>
  <c r="CK84" i="3"/>
  <c r="CN84" i="3"/>
  <c r="CO84" i="3"/>
  <c r="CM84" i="3"/>
  <c r="AL91" i="3"/>
  <c r="CE84" i="3"/>
  <c r="CH84" i="3"/>
  <c r="CD84" i="3"/>
  <c r="CJ84" i="3"/>
  <c r="DI84" i="3"/>
  <c r="CB84" i="3"/>
  <c r="CG84" i="3"/>
  <c r="CL84" i="3"/>
  <c r="CI84" i="3"/>
  <c r="CF84" i="3"/>
  <c r="CE506" i="3"/>
  <c r="CM506" i="3"/>
  <c r="DI873" i="3"/>
  <c r="CB873" i="3"/>
  <c r="CF870" i="3"/>
  <c r="CG506" i="3"/>
  <c r="CO506" i="3"/>
  <c r="AL827" i="3"/>
  <c r="CL25" i="3"/>
  <c r="AQ824" i="3"/>
  <c r="CZ865" i="3"/>
  <c r="T118" i="3"/>
  <c r="DH875" i="3"/>
  <c r="CA875" i="3"/>
  <c r="F33" i="3"/>
  <c r="K824" i="3"/>
  <c r="I824" i="3"/>
  <c r="G824" i="3"/>
  <c r="CI506" i="3"/>
  <c r="CF506" i="3"/>
  <c r="CN506" i="3"/>
  <c r="CO536" i="3"/>
  <c r="AT827" i="3"/>
  <c r="CJ25" i="3"/>
  <c r="CI25" i="3"/>
  <c r="DH25" i="3"/>
  <c r="CA25" i="3"/>
  <c r="U824" i="3"/>
  <c r="CE892" i="3"/>
  <c r="CL35" i="3"/>
  <c r="AQ145" i="3"/>
  <c r="AQ825" i="3"/>
  <c r="AT824" i="3"/>
  <c r="V820" i="3"/>
  <c r="E821" i="3"/>
  <c r="M821" i="3"/>
  <c r="BW146" i="3"/>
  <c r="BY963" i="3"/>
  <c r="DG435" i="3"/>
  <c r="BZ435" i="3"/>
  <c r="DG542" i="3"/>
  <c r="BZ542" i="3"/>
  <c r="CO854" i="3"/>
  <c r="CS349" i="3"/>
  <c r="CZ243" i="3"/>
  <c r="CK264" i="3"/>
  <c r="DB271" i="3"/>
  <c r="CX271" i="3"/>
  <c r="DC271" i="3"/>
  <c r="DE271" i="3"/>
  <c r="DJ271" i="3"/>
  <c r="CC271" i="3"/>
  <c r="CX243" i="3"/>
  <c r="CY349" i="3"/>
  <c r="DE243" i="3"/>
  <c r="CQ349" i="3"/>
  <c r="CY243" i="3"/>
  <c r="DJ560" i="3"/>
  <c r="CC560" i="3"/>
  <c r="CV349" i="3"/>
  <c r="DF243" i="3"/>
  <c r="DG96" i="3"/>
  <c r="BZ96" i="3"/>
  <c r="CH892" i="3"/>
  <c r="CL200" i="3"/>
  <c r="DH166" i="3"/>
  <c r="CA166" i="3"/>
  <c r="CM213" i="3"/>
  <c r="AL824" i="3"/>
  <c r="DI890" i="3"/>
  <c r="CB890" i="3"/>
  <c r="AR828" i="3"/>
  <c r="CP278" i="3"/>
  <c r="CW243" i="3"/>
  <c r="CP627" i="3"/>
  <c r="CY627" i="3"/>
  <c r="CW455" i="3"/>
  <c r="CV512" i="3"/>
  <c r="CR627" i="3"/>
  <c r="DE455" i="3"/>
  <c r="CZ512" i="3"/>
  <c r="CW627" i="3"/>
  <c r="CU512" i="3"/>
  <c r="CS627" i="3"/>
  <c r="DB627" i="3"/>
  <c r="DB512" i="3"/>
  <c r="CS512" i="3"/>
  <c r="CT627" i="3"/>
  <c r="DC627" i="3"/>
  <c r="CE990" i="3"/>
  <c r="CI264" i="3"/>
  <c r="DI846" i="3"/>
  <c r="CB846" i="3"/>
  <c r="K110" i="3"/>
  <c r="DH506" i="3"/>
  <c r="CA506" i="3"/>
  <c r="CO870" i="3"/>
  <c r="CL506" i="3"/>
  <c r="CK25" i="3"/>
  <c r="DG865" i="3"/>
  <c r="BZ865" i="3"/>
  <c r="E826" i="3"/>
  <c r="G823" i="3"/>
  <c r="CN870" i="3"/>
  <c r="CF993" i="3"/>
  <c r="CI993" i="3"/>
  <c r="CI871" i="3"/>
  <c r="K827" i="3"/>
  <c r="I827" i="3"/>
  <c r="G827" i="3"/>
  <c r="J824" i="3"/>
  <c r="H824" i="3"/>
  <c r="F824" i="3"/>
  <c r="AT822" i="3"/>
  <c r="F25" i="7"/>
  <c r="CI872" i="3"/>
  <c r="CU877" i="3"/>
  <c r="CQ482" i="3"/>
  <c r="CY482" i="3"/>
  <c r="CQ500" i="3"/>
  <c r="CY500" i="3"/>
  <c r="CD506" i="3"/>
  <c r="CK506" i="3"/>
  <c r="CQ518" i="3"/>
  <c r="CY518" i="3"/>
  <c r="CQ530" i="3"/>
  <c r="CY530" i="3"/>
  <c r="CW542" i="3"/>
  <c r="DE542" i="3"/>
  <c r="CP560" i="3"/>
  <c r="CX560" i="3"/>
  <c r="DF560" i="3"/>
  <c r="CW578" i="3"/>
  <c r="DE578" i="3"/>
  <c r="CP482" i="3"/>
  <c r="CX482" i="3"/>
  <c r="DF482" i="3"/>
  <c r="CV500" i="3"/>
  <c r="DD500" i="3"/>
  <c r="CH506" i="3"/>
  <c r="CT518" i="3"/>
  <c r="DB518" i="3"/>
  <c r="CT530" i="3"/>
  <c r="DB530" i="3"/>
  <c r="CP542" i="3"/>
  <c r="CX542" i="3"/>
  <c r="DF542" i="3"/>
  <c r="CU560" i="3"/>
  <c r="DC560" i="3"/>
  <c r="CT578" i="3"/>
  <c r="DB578" i="3"/>
  <c r="CI603" i="3"/>
  <c r="AS827" i="3"/>
  <c r="AD14" i="3"/>
  <c r="CH25" i="3"/>
  <c r="CO25" i="3"/>
  <c r="U145" i="3"/>
  <c r="U825" i="3"/>
  <c r="BY820" i="3"/>
  <c r="L33" i="3"/>
  <c r="CM993" i="3"/>
  <c r="AR824" i="3"/>
  <c r="V821" i="3"/>
  <c r="DJ548" i="3"/>
  <c r="CC548" i="3"/>
  <c r="DC292" i="3"/>
  <c r="CE661" i="3"/>
  <c r="DA292" i="3"/>
  <c r="CM319" i="3"/>
  <c r="CH319" i="3"/>
  <c r="CW359" i="3"/>
  <c r="CU359" i="3"/>
  <c r="CE299" i="3"/>
  <c r="CE278" i="3"/>
  <c r="CY329" i="3"/>
  <c r="DF370" i="3"/>
  <c r="CP370" i="3"/>
  <c r="CR370" i="3"/>
  <c r="CE339" i="3"/>
  <c r="CN339" i="3"/>
  <c r="DE381" i="3"/>
  <c r="DC381" i="3"/>
  <c r="CR381" i="3"/>
  <c r="CV359" i="3"/>
  <c r="DJ257" i="3"/>
  <c r="CC257" i="3"/>
  <c r="DE349" i="3"/>
  <c r="CE250" i="3"/>
  <c r="CJ278" i="3"/>
  <c r="CT271" i="3"/>
  <c r="CP271" i="3"/>
  <c r="CY271" i="3"/>
  <c r="DA271" i="3"/>
  <c r="DE257" i="3"/>
  <c r="DA257" i="3"/>
  <c r="CX257" i="3"/>
  <c r="CZ257" i="3"/>
  <c r="CR243" i="3"/>
  <c r="CW370" i="3"/>
  <c r="CU370" i="3"/>
  <c r="DJ349" i="3"/>
  <c r="CC349" i="3"/>
  <c r="DA349" i="3"/>
  <c r="CX349" i="3"/>
  <c r="CS329" i="3"/>
  <c r="DD329" i="3"/>
  <c r="DC349" i="3"/>
  <c r="DD243" i="3"/>
  <c r="CX381" i="3"/>
  <c r="CL661" i="3"/>
  <c r="DJ524" i="3"/>
  <c r="CC524" i="3"/>
  <c r="DJ584" i="3"/>
  <c r="CC584" i="3"/>
  <c r="CM339" i="3"/>
  <c r="CE319" i="3"/>
  <c r="DF359" i="3"/>
  <c r="CR319" i="3"/>
  <c r="CP319" i="3"/>
  <c r="DC319" i="3"/>
  <c r="DI370" i="3"/>
  <c r="CB370" i="3"/>
  <c r="CW329" i="3"/>
  <c r="DF349" i="3"/>
  <c r="DE370" i="3"/>
  <c r="CT319" i="3"/>
  <c r="CJ299" i="3"/>
  <c r="DF278" i="3"/>
  <c r="CX278" i="3"/>
  <c r="CT278" i="3"/>
  <c r="DJ319" i="3"/>
  <c r="CC319" i="3"/>
  <c r="DH661" i="3"/>
  <c r="CA661" i="3"/>
  <c r="DF292" i="3"/>
  <c r="DB292" i="3"/>
  <c r="DG166" i="3"/>
  <c r="BZ166" i="3"/>
  <c r="CG213" i="3"/>
  <c r="CI214" i="3"/>
  <c r="AO23" i="3"/>
  <c r="CY278" i="3"/>
  <c r="CR278" i="3"/>
  <c r="CV627" i="3"/>
  <c r="DF627" i="3"/>
  <c r="DB455" i="3"/>
  <c r="CX512" i="3"/>
  <c r="DJ455" i="3"/>
  <c r="CC455" i="3"/>
  <c r="DA627" i="3"/>
  <c r="CQ627" i="3"/>
  <c r="DC455" i="3"/>
  <c r="CQ512" i="3"/>
  <c r="CR455" i="3"/>
  <c r="CU627" i="3"/>
  <c r="CT512" i="3"/>
  <c r="CZ627" i="3"/>
  <c r="CY455" i="3"/>
  <c r="AQ828" i="3"/>
  <c r="DA455" i="3"/>
  <c r="AW24" i="3"/>
  <c r="BF828" i="3"/>
  <c r="BF13" i="3"/>
  <c r="AA828" i="3"/>
  <c r="BH828" i="3"/>
  <c r="BH13" i="3"/>
  <c r="AE828" i="3"/>
  <c r="AE13" i="3"/>
  <c r="BG828" i="3"/>
  <c r="DG84" i="3"/>
  <c r="BZ84" i="3"/>
  <c r="J110" i="3"/>
  <c r="AE43" i="3"/>
  <c r="AE42" i="3"/>
  <c r="AB42" i="3"/>
  <c r="AB43" i="3"/>
  <c r="AC28" i="3"/>
  <c r="AC20" i="3"/>
  <c r="AC985" i="3"/>
  <c r="AC1002" i="3"/>
  <c r="AC1004" i="3"/>
  <c r="Z28" i="3"/>
  <c r="Z985" i="3"/>
  <c r="Z1002" i="3"/>
  <c r="Z1004" i="3"/>
  <c r="X24" i="3"/>
  <c r="X20" i="3"/>
  <c r="CO866" i="3"/>
  <c r="CM877" i="3"/>
  <c r="CH536" i="3"/>
  <c r="CH609" i="3"/>
  <c r="CJ359" i="3"/>
  <c r="CL359" i="3"/>
  <c r="DI359" i="3"/>
  <c r="CB359" i="3"/>
  <c r="CL278" i="3"/>
  <c r="CI278" i="3"/>
  <c r="CG278" i="3"/>
  <c r="DI844" i="3"/>
  <c r="CB844" i="3"/>
  <c r="CS339" i="3"/>
  <c r="CN278" i="3"/>
  <c r="CL257" i="3"/>
  <c r="CN264" i="3"/>
  <c r="DI834" i="3"/>
  <c r="CB834" i="3"/>
  <c r="CG264" i="3"/>
  <c r="CO359" i="3"/>
  <c r="DI329" i="3"/>
  <c r="CB329" i="3"/>
  <c r="CY894" i="3"/>
  <c r="CK359" i="3"/>
  <c r="CG257" i="3"/>
  <c r="CG359" i="3"/>
  <c r="DD896" i="3"/>
  <c r="CH877" i="3"/>
  <c r="CM871" i="3"/>
  <c r="DH873" i="3"/>
  <c r="CA873" i="3"/>
  <c r="CG609" i="3"/>
  <c r="AV14" i="3"/>
  <c r="DI584" i="3"/>
  <c r="CB584" i="3"/>
  <c r="CD359" i="3"/>
  <c r="CM359" i="3"/>
  <c r="CN359" i="3"/>
  <c r="CH278" i="3"/>
  <c r="CM278" i="3"/>
  <c r="CK278" i="3"/>
  <c r="DH264" i="3"/>
  <c r="CA264" i="3"/>
  <c r="CT339" i="3"/>
  <c r="CJ264" i="3"/>
  <c r="DG264" i="3"/>
  <c r="BZ264" i="3"/>
  <c r="DI250" i="3"/>
  <c r="CB250" i="3"/>
  <c r="DC339" i="3"/>
  <c r="CM264" i="3"/>
  <c r="CM250" i="3"/>
  <c r="CD835" i="3"/>
  <c r="CL370" i="3"/>
  <c r="DI655" i="3"/>
  <c r="CB655" i="3"/>
  <c r="CD264" i="3"/>
  <c r="CH878" i="3"/>
  <c r="CK866" i="3"/>
  <c r="DI868" i="3"/>
  <c r="CB868" i="3"/>
  <c r="DI869" i="3"/>
  <c r="CB869" i="3"/>
  <c r="DI879" i="3"/>
  <c r="CB879" i="3"/>
  <c r="CJ882" i="3"/>
  <c r="CV870" i="3"/>
  <c r="DI832" i="3"/>
  <c r="CB832" i="3"/>
  <c r="CQ883" i="3"/>
  <c r="CJ603" i="3"/>
  <c r="CG536" i="3"/>
  <c r="CD603" i="3"/>
  <c r="CO609" i="3"/>
  <c r="CG329" i="3"/>
  <c r="CI359" i="3"/>
  <c r="CD278" i="3"/>
  <c r="CO278" i="3"/>
  <c r="CJ370" i="3"/>
  <c r="CV339" i="3"/>
  <c r="CE264" i="3"/>
  <c r="CF278" i="3"/>
  <c r="CO264" i="3"/>
  <c r="CN250" i="3"/>
  <c r="DH250" i="3"/>
  <c r="CA250" i="3"/>
  <c r="CR894" i="3"/>
  <c r="CE359" i="3"/>
  <c r="CE627" i="3"/>
  <c r="DH359" i="3"/>
  <c r="CA359" i="3"/>
  <c r="CD250" i="3"/>
  <c r="Y828" i="3"/>
  <c r="DI881" i="3"/>
  <c r="CB881" i="3"/>
  <c r="CI885" i="3"/>
  <c r="CJ473" i="3"/>
  <c r="CI473" i="3"/>
  <c r="CD473" i="3"/>
  <c r="CF473" i="3"/>
  <c r="DH861" i="3"/>
  <c r="CA861" i="3"/>
  <c r="CH473" i="3"/>
  <c r="CO473" i="3"/>
  <c r="CG473" i="3"/>
  <c r="DH473" i="3"/>
  <c r="CA473" i="3"/>
  <c r="CM473" i="3"/>
  <c r="CL473" i="3"/>
  <c r="CK473" i="3"/>
  <c r="CE473" i="3"/>
  <c r="CN473" i="3"/>
  <c r="DI845" i="3"/>
  <c r="CB845" i="3"/>
  <c r="DI349" i="3"/>
  <c r="CB349" i="3"/>
  <c r="CK867" i="3"/>
  <c r="CL867" i="3"/>
  <c r="DI864" i="3"/>
  <c r="CB864" i="3"/>
  <c r="DI500" i="3"/>
  <c r="CB500" i="3"/>
  <c r="DI491" i="3"/>
  <c r="CB491" i="3"/>
  <c r="CI381" i="3"/>
  <c r="CE381" i="3"/>
  <c r="CD381" i="3"/>
  <c r="CN381" i="3"/>
  <c r="CO381" i="3"/>
  <c r="DH381" i="3"/>
  <c r="CA381" i="3"/>
  <c r="CG381" i="3"/>
  <c r="CL381" i="3"/>
  <c r="CM381" i="3"/>
  <c r="CF381" i="3"/>
  <c r="CH381" i="3"/>
  <c r="CK381" i="3"/>
  <c r="CJ381" i="3"/>
  <c r="DI848" i="3"/>
  <c r="CB848" i="3"/>
  <c r="DI381" i="3"/>
  <c r="CB381" i="3"/>
  <c r="CH455" i="3"/>
  <c r="CJ455" i="3"/>
  <c r="CE455" i="3"/>
  <c r="CI455" i="3"/>
  <c r="CM455" i="3"/>
  <c r="CL455" i="3"/>
  <c r="CN455" i="3"/>
  <c r="CG455" i="3"/>
  <c r="CD455" i="3"/>
  <c r="DH455" i="3"/>
  <c r="CA455" i="3"/>
  <c r="CF455" i="3"/>
  <c r="CO455" i="3"/>
  <c r="CK455" i="3"/>
  <c r="DI455" i="3"/>
  <c r="CB455" i="3"/>
  <c r="DH464" i="3"/>
  <c r="CA464" i="3"/>
  <c r="CL464" i="3"/>
  <c r="CK464" i="3"/>
  <c r="CE464" i="3"/>
  <c r="CJ464" i="3"/>
  <c r="CI464" i="3"/>
  <c r="CD464" i="3"/>
  <c r="CH464" i="3"/>
  <c r="CO464" i="3"/>
  <c r="CN464" i="3"/>
  <c r="CF464" i="3"/>
  <c r="CM464" i="3"/>
  <c r="CG464" i="3"/>
  <c r="DI464" i="3"/>
  <c r="CB464" i="3"/>
  <c r="DI473" i="3"/>
  <c r="CB473" i="3"/>
  <c r="CF861" i="3"/>
  <c r="CH482" i="3"/>
  <c r="CO482" i="3"/>
  <c r="CG482" i="3"/>
  <c r="DH482" i="3"/>
  <c r="CA482" i="3"/>
  <c r="CN482" i="3"/>
  <c r="CF482" i="3"/>
  <c r="CM482" i="3"/>
  <c r="CL482" i="3"/>
  <c r="CE482" i="3"/>
  <c r="CK482" i="3"/>
  <c r="CJ482" i="3"/>
  <c r="CI482" i="3"/>
  <c r="CD482" i="3"/>
  <c r="DH862" i="3"/>
  <c r="CA862" i="3"/>
  <c r="CN491" i="3"/>
  <c r="CF491" i="3"/>
  <c r="CM491" i="3"/>
  <c r="DH863" i="3"/>
  <c r="CA863" i="3"/>
  <c r="CJ491" i="3"/>
  <c r="CL491" i="3"/>
  <c r="CK491" i="3"/>
  <c r="CE491" i="3"/>
  <c r="CI491" i="3"/>
  <c r="CH491" i="3"/>
  <c r="CO491" i="3"/>
  <c r="CG491" i="3"/>
  <c r="DH491" i="3"/>
  <c r="CA491" i="3"/>
  <c r="CD491" i="3"/>
  <c r="DH845" i="3"/>
  <c r="CA845" i="3"/>
  <c r="CN349" i="3"/>
  <c r="CE349" i="3"/>
  <c r="CK349" i="3"/>
  <c r="CM349" i="3"/>
  <c r="CF349" i="3"/>
  <c r="CO349" i="3"/>
  <c r="CD349" i="3"/>
  <c r="CH349" i="3"/>
  <c r="DH349" i="3"/>
  <c r="CA349" i="3"/>
  <c r="CJ349" i="3"/>
  <c r="CG349" i="3"/>
  <c r="CI349" i="3"/>
  <c r="CL349" i="3"/>
  <c r="CL871" i="3"/>
  <c r="CN879" i="3"/>
  <c r="CE518" i="3"/>
  <c r="CM566" i="3"/>
  <c r="CN542" i="3"/>
  <c r="CJ554" i="3"/>
  <c r="CF566" i="3"/>
  <c r="CN590" i="3"/>
  <c r="DH243" i="3"/>
  <c r="CA243" i="3"/>
  <c r="CK243" i="3"/>
  <c r="CM243" i="3"/>
  <c r="DI866" i="3"/>
  <c r="CB866" i="3"/>
  <c r="CD243" i="3"/>
  <c r="DI512" i="3"/>
  <c r="CB512" i="3"/>
  <c r="DI590" i="3"/>
  <c r="CB590" i="3"/>
  <c r="DI578" i="3"/>
  <c r="CB578" i="3"/>
  <c r="DH554" i="3"/>
  <c r="CA554" i="3"/>
  <c r="DH542" i="3"/>
  <c r="CA542" i="3"/>
  <c r="CL866" i="3"/>
  <c r="CJ871" i="3"/>
  <c r="CF873" i="3"/>
  <c r="CN873" i="3"/>
  <c r="CF877" i="3"/>
  <c r="CN877" i="3"/>
  <c r="CL878" i="3"/>
  <c r="CL879" i="3"/>
  <c r="CZ883" i="3"/>
  <c r="CM866" i="3"/>
  <c r="CM867" i="3"/>
  <c r="CG871" i="3"/>
  <c r="CO871" i="3"/>
  <c r="CE873" i="3"/>
  <c r="CK873" i="3"/>
  <c r="CE877" i="3"/>
  <c r="CK877" i="3"/>
  <c r="CD878" i="3"/>
  <c r="CI878" i="3"/>
  <c r="CG879" i="3"/>
  <c r="CO879" i="3"/>
  <c r="CD518" i="3"/>
  <c r="CI518" i="3"/>
  <c r="CF536" i="3"/>
  <c r="CN536" i="3"/>
  <c r="CE542" i="3"/>
  <c r="CK542" i="3"/>
  <c r="CG554" i="3"/>
  <c r="CO554" i="3"/>
  <c r="CE566" i="3"/>
  <c r="CK566" i="3"/>
  <c r="CE590" i="3"/>
  <c r="CK590" i="3"/>
  <c r="CH603" i="3"/>
  <c r="CF609" i="3"/>
  <c r="CN609" i="3"/>
  <c r="CJ518" i="3"/>
  <c r="CM536" i="3"/>
  <c r="CL542" i="3"/>
  <c r="CH554" i="3"/>
  <c r="CL566" i="3"/>
  <c r="CL590" i="3"/>
  <c r="CG603" i="3"/>
  <c r="CO603" i="3"/>
  <c r="CM609" i="3"/>
  <c r="DI609" i="3"/>
  <c r="CB609" i="3"/>
  <c r="DH518" i="3"/>
  <c r="CA518" i="3"/>
  <c r="DH609" i="3"/>
  <c r="CA609" i="3"/>
  <c r="CE329" i="3"/>
  <c r="CD329" i="3"/>
  <c r="DG359" i="3"/>
  <c r="BZ359" i="3"/>
  <c r="CE370" i="3"/>
  <c r="CD370" i="3"/>
  <c r="DI339" i="3"/>
  <c r="CB339" i="3"/>
  <c r="CX339" i="3"/>
  <c r="CZ339" i="3"/>
  <c r="DA339" i="3"/>
  <c r="CQ339" i="3"/>
  <c r="CI257" i="3"/>
  <c r="CJ250" i="3"/>
  <c r="DI835" i="3"/>
  <c r="CB835" i="3"/>
  <c r="CU339" i="3"/>
  <c r="CO243" i="3"/>
  <c r="CN257" i="3"/>
  <c r="CF250" i="3"/>
  <c r="DI271" i="3"/>
  <c r="CB271" i="3"/>
  <c r="DI837" i="3"/>
  <c r="CB837" i="3"/>
  <c r="CL243" i="3"/>
  <c r="CL627" i="3"/>
  <c r="CF329" i="3"/>
  <c r="CG627" i="3"/>
  <c r="DH512" i="3"/>
  <c r="CA512" i="3"/>
  <c r="CG512" i="3"/>
  <c r="DG370" i="3"/>
  <c r="BZ370" i="3"/>
  <c r="DI842" i="3"/>
  <c r="CB842" i="3"/>
  <c r="CM512" i="3"/>
  <c r="CN627" i="3"/>
  <c r="DI878" i="3"/>
  <c r="CB878" i="3"/>
  <c r="DG257" i="3"/>
  <c r="BZ257" i="3"/>
  <c r="CO257" i="3"/>
  <c r="DI661" i="3"/>
  <c r="CB661" i="3"/>
  <c r="CH257" i="3"/>
  <c r="CF243" i="3"/>
  <c r="CD627" i="3"/>
  <c r="DH566" i="3"/>
  <c r="CA566" i="3"/>
  <c r="CF866" i="3"/>
  <c r="CM873" i="3"/>
  <c r="CF542" i="3"/>
  <c r="CN566" i="3"/>
  <c r="DG885" i="3"/>
  <c r="BZ885" i="3"/>
  <c r="DH590" i="3"/>
  <c r="CA590" i="3"/>
  <c r="CN866" i="3"/>
  <c r="CH873" i="3"/>
  <c r="CF879" i="3"/>
  <c r="CG866" i="3"/>
  <c r="CD871" i="3"/>
  <c r="CK518" i="3"/>
  <c r="CD554" i="3"/>
  <c r="CM590" i="3"/>
  <c r="CF590" i="3"/>
  <c r="DH867" i="3"/>
  <c r="CA867" i="3"/>
  <c r="CN512" i="3"/>
  <c r="CE512" i="3"/>
  <c r="CG243" i="3"/>
  <c r="DG870" i="3"/>
  <c r="BZ870" i="3"/>
  <c r="DI530" i="3"/>
  <c r="CB530" i="3"/>
  <c r="CH866" i="3"/>
  <c r="CF871" i="3"/>
  <c r="CN871" i="3"/>
  <c r="CJ873" i="3"/>
  <c r="CJ877" i="3"/>
  <c r="CH879" i="3"/>
  <c r="CH885" i="3"/>
  <c r="CD866" i="3"/>
  <c r="CI866" i="3"/>
  <c r="CE871" i="3"/>
  <c r="CK871" i="3"/>
  <c r="CG873" i="3"/>
  <c r="CO873" i="3"/>
  <c r="CG877" i="3"/>
  <c r="CO877" i="3"/>
  <c r="CE879" i="3"/>
  <c r="CK879" i="3"/>
  <c r="CM518" i="3"/>
  <c r="CJ536" i="3"/>
  <c r="CG542" i="3"/>
  <c r="CO542" i="3"/>
  <c r="CE554" i="3"/>
  <c r="CK554" i="3"/>
  <c r="CG566" i="3"/>
  <c r="CO566" i="3"/>
  <c r="CG590" i="3"/>
  <c r="CO590" i="3"/>
  <c r="CL603" i="3"/>
  <c r="CJ609" i="3"/>
  <c r="CF518" i="3"/>
  <c r="CN518" i="3"/>
  <c r="CD536" i="3"/>
  <c r="CI536" i="3"/>
  <c r="CH542" i="3"/>
  <c r="CL554" i="3"/>
  <c r="CH566" i="3"/>
  <c r="CH590" i="3"/>
  <c r="CE603" i="3"/>
  <c r="CK603" i="3"/>
  <c r="CD609" i="3"/>
  <c r="CI609" i="3"/>
  <c r="DG881" i="3"/>
  <c r="BZ881" i="3"/>
  <c r="DI524" i="3"/>
  <c r="CB524" i="3"/>
  <c r="DH603" i="3"/>
  <c r="CA603" i="3"/>
  <c r="DI603" i="3"/>
  <c r="CB603" i="3"/>
  <c r="CK329" i="3"/>
  <c r="CI329" i="3"/>
  <c r="CN243" i="3"/>
  <c r="CF370" i="3"/>
  <c r="CK370" i="3"/>
  <c r="CI370" i="3"/>
  <c r="DG339" i="3"/>
  <c r="BZ339" i="3"/>
  <c r="DF339" i="3"/>
  <c r="CP339" i="3"/>
  <c r="CR339" i="3"/>
  <c r="DE339" i="3"/>
  <c r="CJ257" i="3"/>
  <c r="CK250" i="3"/>
  <c r="CJ243" i="3"/>
  <c r="DG835" i="3"/>
  <c r="BZ835" i="3"/>
  <c r="DI833" i="3"/>
  <c r="CB833" i="3"/>
  <c r="DJ339" i="3"/>
  <c r="CC339" i="3"/>
  <c r="CH243" i="3"/>
  <c r="CE257" i="3"/>
  <c r="CG250" i="3"/>
  <c r="CE243" i="3"/>
  <c r="CF257" i="3"/>
  <c r="G16" i="5"/>
  <c r="DL16" i="5"/>
  <c r="BZ16" i="5"/>
  <c r="AS16" i="5"/>
  <c r="CL512" i="3"/>
  <c r="CO627" i="3"/>
  <c r="CL329" i="3"/>
  <c r="CH370" i="3"/>
  <c r="CI512" i="3"/>
  <c r="DI518" i="3"/>
  <c r="CB518" i="3"/>
  <c r="DI885" i="3"/>
  <c r="CB885" i="3"/>
  <c r="CN329" i="3"/>
  <c r="CM627" i="3"/>
  <c r="DI843" i="3"/>
  <c r="CB843" i="3"/>
  <c r="CD512" i="3"/>
  <c r="CK512" i="3"/>
  <c r="CJ627" i="3"/>
  <c r="DH536" i="3"/>
  <c r="CA536" i="3"/>
  <c r="DG661" i="3"/>
  <c r="BZ661" i="3"/>
  <c r="DI871" i="3"/>
  <c r="CB871" i="3"/>
  <c r="AP828" i="3"/>
  <c r="CD879" i="3"/>
  <c r="CI879" i="3"/>
  <c r="CM542" i="3"/>
  <c r="CI554" i="3"/>
  <c r="CL518" i="3"/>
  <c r="DI554" i="3"/>
  <c r="CB554" i="3"/>
  <c r="DI542" i="3"/>
  <c r="CB542" i="3"/>
  <c r="CJ866" i="3"/>
  <c r="CH871" i="3"/>
  <c r="CL873" i="3"/>
  <c r="CL877" i="3"/>
  <c r="CJ879" i="3"/>
  <c r="CE866" i="3"/>
  <c r="CD873" i="3"/>
  <c r="CI873" i="3"/>
  <c r="CD877" i="3"/>
  <c r="CI877" i="3"/>
  <c r="CG878" i="3"/>
  <c r="CM879" i="3"/>
  <c r="CG518" i="3"/>
  <c r="CO518" i="3"/>
  <c r="CL536" i="3"/>
  <c r="CD542" i="3"/>
  <c r="CI542" i="3"/>
  <c r="CM554" i="3"/>
  <c r="CD566" i="3"/>
  <c r="CI566" i="3"/>
  <c r="CD590" i="3"/>
  <c r="CI590" i="3"/>
  <c r="CF603" i="3"/>
  <c r="CN603" i="3"/>
  <c r="CL609" i="3"/>
  <c r="CH518" i="3"/>
  <c r="CE536" i="3"/>
  <c r="CK536" i="3"/>
  <c r="CJ542" i="3"/>
  <c r="CF554" i="3"/>
  <c r="CN554" i="3"/>
  <c r="CJ566" i="3"/>
  <c r="CJ590" i="3"/>
  <c r="CM603" i="3"/>
  <c r="CE609" i="3"/>
  <c r="CK609" i="3"/>
  <c r="CO329" i="3"/>
  <c r="CM329" i="3"/>
  <c r="DH257" i="3"/>
  <c r="CA257" i="3"/>
  <c r="CN370" i="3"/>
  <c r="CO370" i="3"/>
  <c r="CM370" i="3"/>
  <c r="DB339" i="3"/>
  <c r="DD339" i="3"/>
  <c r="CW339" i="3"/>
  <c r="DF896" i="3"/>
  <c r="CD257" i="3"/>
  <c r="DI264" i="3"/>
  <c r="CB264" i="3"/>
  <c r="CY339" i="3"/>
  <c r="DI243" i="3"/>
  <c r="CB243" i="3"/>
  <c r="CI243" i="3"/>
  <c r="CK257" i="3"/>
  <c r="CL250" i="3"/>
  <c r="CO250" i="3"/>
  <c r="DE897" i="3"/>
  <c r="CM257" i="3"/>
  <c r="DI278" i="3"/>
  <c r="CB278" i="3"/>
  <c r="DH370" i="3"/>
  <c r="CA370" i="3"/>
  <c r="CK627" i="3"/>
  <c r="DH329" i="3"/>
  <c r="CA329" i="3"/>
  <c r="CF512" i="3"/>
  <c r="CI627" i="3"/>
  <c r="DI319" i="3"/>
  <c r="CB319" i="3"/>
  <c r="CO512" i="3"/>
  <c r="CH329" i="3"/>
  <c r="CW893" i="3"/>
  <c r="CF627" i="3"/>
  <c r="CJ329" i="3"/>
  <c r="DH870" i="3"/>
  <c r="CA870" i="3"/>
  <c r="CI250" i="3"/>
  <c r="CH250" i="3"/>
  <c r="CH512" i="3"/>
  <c r="CJ512" i="3"/>
  <c r="W828" i="3"/>
  <c r="G28" i="3"/>
  <c r="Y28" i="3"/>
  <c r="BY979" i="3"/>
  <c r="E28" i="3"/>
  <c r="BW973" i="3"/>
  <c r="BW26" i="3"/>
  <c r="AS28" i="3"/>
  <c r="H28" i="3"/>
  <c r="W28" i="3"/>
  <c r="L28" i="3"/>
  <c r="CE993" i="3"/>
  <c r="CJ993" i="3"/>
  <c r="CO993" i="3"/>
  <c r="CH993" i="3"/>
  <c r="CD993" i="3"/>
  <c r="CK993" i="3"/>
  <c r="CN993" i="3"/>
  <c r="CG993" i="3"/>
  <c r="CD990" i="3"/>
  <c r="DI990" i="3"/>
  <c r="CB990" i="3"/>
  <c r="CH990" i="3"/>
  <c r="CI990" i="3"/>
  <c r="CJ990" i="3"/>
  <c r="CK990" i="3"/>
  <c r="CL990" i="3"/>
  <c r="CM990" i="3"/>
  <c r="CF990" i="3"/>
  <c r="CN990" i="3"/>
  <c r="CG990" i="3"/>
  <c r="DI862" i="3"/>
  <c r="CB862" i="3"/>
  <c r="DI482" i="3"/>
  <c r="CB482" i="3"/>
  <c r="D29" i="7"/>
  <c r="D25" i="7"/>
  <c r="DI924" i="3"/>
  <c r="CB924" i="3"/>
  <c r="AS822" i="3"/>
  <c r="AS823" i="3"/>
  <c r="AR822" i="3"/>
  <c r="AR823" i="3"/>
  <c r="AL28" i="3"/>
  <c r="CO885" i="3"/>
  <c r="CJ885" i="3"/>
  <c r="CG885" i="3"/>
  <c r="CJ881" i="3"/>
  <c r="CE881" i="3"/>
  <c r="CY837" i="3"/>
  <c r="CH988" i="3"/>
  <c r="CD988" i="3"/>
  <c r="CI988" i="3"/>
  <c r="CO988" i="3"/>
  <c r="CL988" i="3"/>
  <c r="CM988" i="3"/>
  <c r="CJ988" i="3"/>
  <c r="CE988" i="3"/>
  <c r="CK988" i="3"/>
  <c r="CF988" i="3"/>
  <c r="CN988" i="3"/>
  <c r="CG988" i="3"/>
  <c r="DI110" i="3"/>
  <c r="CB110" i="3"/>
  <c r="X33" i="3"/>
  <c r="Y24" i="3"/>
  <c r="DB327" i="4"/>
  <c r="AR28" i="3"/>
  <c r="DG327" i="4"/>
  <c r="CZ327" i="4"/>
  <c r="DH120" i="4"/>
  <c r="CX120" i="4"/>
  <c r="CV300" i="4"/>
  <c r="DB300" i="4"/>
  <c r="DA153" i="4"/>
  <c r="CU120" i="4"/>
  <c r="DH210" i="4"/>
  <c r="DF210" i="4"/>
  <c r="CU210" i="4"/>
  <c r="CW210" i="4"/>
  <c r="DK210" i="4"/>
  <c r="AT28" i="3"/>
  <c r="AS24" i="3"/>
  <c r="AQ28" i="3"/>
  <c r="DF300" i="4"/>
  <c r="AP28" i="3"/>
  <c r="U28" i="3"/>
  <c r="DC327" i="4"/>
  <c r="DH327" i="4"/>
  <c r="DH300" i="4"/>
  <c r="DE153" i="4"/>
  <c r="CX210" i="4"/>
  <c r="CY210" i="4"/>
  <c r="CV210" i="4"/>
  <c r="AW28" i="3"/>
  <c r="AQ24" i="3"/>
  <c r="D28" i="3"/>
  <c r="I28" i="3"/>
  <c r="AP985" i="3"/>
  <c r="AP1002" i="3"/>
  <c r="AP1004" i="3"/>
  <c r="J28" i="3"/>
  <c r="K28" i="3"/>
  <c r="DH990" i="3"/>
  <c r="CA990" i="3"/>
  <c r="CF213" i="3"/>
  <c r="CL213" i="3"/>
  <c r="C28" i="3"/>
  <c r="M28" i="3"/>
  <c r="M985" i="3"/>
  <c r="M1002" i="3"/>
  <c r="M1004" i="3"/>
  <c r="F28" i="3"/>
  <c r="K24" i="3"/>
  <c r="E828" i="3"/>
  <c r="DG847" i="3"/>
  <c r="BZ847" i="3"/>
  <c r="CG842" i="3"/>
  <c r="DJ893" i="3"/>
  <c r="CC893" i="3"/>
  <c r="DG603" i="3"/>
  <c r="BZ603" i="3"/>
  <c r="DG863" i="3"/>
  <c r="BZ863" i="3"/>
  <c r="DG491" i="3"/>
  <c r="BZ491" i="3"/>
  <c r="CO842" i="3"/>
  <c r="CQ898" i="3"/>
  <c r="DF898" i="3"/>
  <c r="CT898" i="3"/>
  <c r="DI893" i="3"/>
  <c r="CB893" i="3"/>
  <c r="DG319" i="3"/>
  <c r="BZ319" i="3"/>
  <c r="DG879" i="3"/>
  <c r="BZ879" i="3"/>
  <c r="J828" i="3"/>
  <c r="T828" i="3"/>
  <c r="CP349" i="3"/>
  <c r="DG834" i="3"/>
  <c r="BZ834" i="3"/>
  <c r="H33" i="3"/>
  <c r="CF881" i="3"/>
  <c r="CO881" i="3"/>
  <c r="DD954" i="3"/>
  <c r="CU954" i="3"/>
  <c r="DA954" i="3"/>
  <c r="DB954" i="3"/>
  <c r="CQ954" i="3"/>
  <c r="DC954" i="3"/>
  <c r="CT954" i="3"/>
  <c r="CQ913" i="3"/>
  <c r="CR913" i="3"/>
  <c r="CW913" i="3"/>
  <c r="DF913" i="3"/>
  <c r="CS913" i="3"/>
  <c r="DC913" i="3"/>
  <c r="DD913" i="3"/>
  <c r="CT913" i="3"/>
  <c r="CU913" i="3"/>
  <c r="CV913" i="3"/>
  <c r="DE913" i="3"/>
  <c r="DA913" i="3"/>
  <c r="DJ913" i="3"/>
  <c r="CC913" i="3"/>
  <c r="CY913" i="3"/>
  <c r="CZ913" i="3"/>
  <c r="CP913" i="3"/>
  <c r="DB913" i="3"/>
  <c r="CX913" i="3"/>
  <c r="DC960" i="3"/>
  <c r="CT960" i="3"/>
  <c r="CY960" i="3"/>
  <c r="CS960" i="3"/>
  <c r="CP960" i="3"/>
  <c r="DJ960" i="3"/>
  <c r="CC960" i="3"/>
  <c r="CR960" i="3"/>
  <c r="CX960" i="3"/>
  <c r="DD960" i="3"/>
  <c r="CW960" i="3"/>
  <c r="CW954" i="3"/>
  <c r="DB969" i="3"/>
  <c r="CY954" i="3"/>
  <c r="DB29" i="3"/>
  <c r="CD854" i="3"/>
  <c r="CR893" i="3"/>
  <c r="CP894" i="3"/>
  <c r="CH200" i="3"/>
  <c r="DI207" i="3"/>
  <c r="CB207" i="3"/>
  <c r="CH167" i="3"/>
  <c r="CF167" i="3"/>
  <c r="I828" i="3"/>
  <c r="AN828" i="3"/>
  <c r="CU960" i="3"/>
  <c r="AO22" i="3"/>
  <c r="DE914" i="3"/>
  <c r="DB914" i="3"/>
  <c r="CV914" i="3"/>
  <c r="CX914" i="3"/>
  <c r="CR914" i="3"/>
  <c r="CZ914" i="3"/>
  <c r="CS914" i="3"/>
  <c r="CP914" i="3"/>
  <c r="DF914" i="3"/>
  <c r="DD914" i="3"/>
  <c r="DA914" i="3"/>
  <c r="DC914" i="3"/>
  <c r="DJ914" i="3"/>
  <c r="CC914" i="3"/>
  <c r="CW914" i="3"/>
  <c r="CT914" i="3"/>
  <c r="CU914" i="3"/>
  <c r="CQ914" i="3"/>
  <c r="CY914" i="3"/>
  <c r="DG949" i="3"/>
  <c r="BZ949" i="3"/>
  <c r="CX954" i="3"/>
  <c r="DG911" i="3"/>
  <c r="BZ911" i="3"/>
  <c r="AL828" i="3"/>
  <c r="CM139" i="3"/>
  <c r="D110" i="3"/>
  <c r="F110" i="3"/>
  <c r="AP30" i="3"/>
  <c r="CL931" i="3"/>
  <c r="V21" i="3"/>
  <c r="CI931" i="3"/>
  <c r="CN931" i="3"/>
  <c r="CM931" i="3"/>
  <c r="DH931" i="3"/>
  <c r="CA931" i="3"/>
  <c r="CE931" i="3"/>
  <c r="CD931" i="3"/>
  <c r="CK931" i="3"/>
  <c r="CF931" i="3"/>
  <c r="CJ931" i="3"/>
  <c r="DE917" i="3"/>
  <c r="DB917" i="3"/>
  <c r="CU917" i="3"/>
  <c r="DD917" i="3"/>
  <c r="DA917" i="3"/>
  <c r="CX917" i="3"/>
  <c r="CY917" i="3"/>
  <c r="DJ917" i="3"/>
  <c r="CC917" i="3"/>
  <c r="CS917" i="3"/>
  <c r="CP917" i="3"/>
  <c r="DF917" i="3"/>
  <c r="DC917" i="3"/>
  <c r="CQ917" i="3"/>
  <c r="CZ917" i="3"/>
  <c r="CW917" i="3"/>
  <c r="CT917" i="3"/>
  <c r="CR917" i="3"/>
  <c r="CV917" i="3"/>
  <c r="CP969" i="3"/>
  <c r="CY969" i="3"/>
  <c r="CS969" i="3"/>
  <c r="CT969" i="3"/>
  <c r="DD969" i="3"/>
  <c r="DJ969" i="3"/>
  <c r="CC969" i="3"/>
  <c r="CQ969" i="3"/>
  <c r="DA969" i="3"/>
  <c r="DF969" i="3"/>
  <c r="DC969" i="3"/>
  <c r="CW969" i="3"/>
  <c r="CX969" i="3"/>
  <c r="CV831" i="3"/>
  <c r="DD831" i="3"/>
  <c r="DB831" i="3"/>
  <c r="CQ831" i="3"/>
  <c r="CR831" i="3"/>
  <c r="DA831" i="3"/>
  <c r="CT831" i="3"/>
  <c r="CS831" i="3"/>
  <c r="DE831" i="3"/>
  <c r="CX831" i="3"/>
  <c r="CZ831" i="3"/>
  <c r="CP831" i="3"/>
  <c r="DC831" i="3"/>
  <c r="CU831" i="3"/>
  <c r="DJ831" i="3"/>
  <c r="CC831" i="3"/>
  <c r="CW831" i="3"/>
  <c r="DF831" i="3"/>
  <c r="CY831" i="3"/>
  <c r="CR954" i="3"/>
  <c r="CV969" i="3"/>
  <c r="DE954" i="3"/>
  <c r="C22" i="7"/>
  <c r="DB944" i="3"/>
  <c r="U827" i="3"/>
  <c r="U174" i="3"/>
  <c r="DE912" i="3"/>
  <c r="DB912" i="3"/>
  <c r="CY912" i="3"/>
  <c r="CV912" i="3"/>
  <c r="DA912" i="3"/>
  <c r="CX912" i="3"/>
  <c r="CQ912" i="3"/>
  <c r="CU912" i="3"/>
  <c r="CS912" i="3"/>
  <c r="CP912" i="3"/>
  <c r="DF912" i="3"/>
  <c r="CR912" i="3"/>
  <c r="DC912" i="3"/>
  <c r="DJ912" i="3"/>
  <c r="CC912" i="3"/>
  <c r="CW912" i="3"/>
  <c r="CT912" i="3"/>
  <c r="CZ912" i="3"/>
  <c r="DD912" i="3"/>
  <c r="DJ915" i="3"/>
  <c r="CC915" i="3"/>
  <c r="DC915" i="3"/>
  <c r="DD915" i="3"/>
  <c r="DB915" i="3"/>
  <c r="CX915" i="3"/>
  <c r="CY915" i="3"/>
  <c r="CZ915" i="3"/>
  <c r="CT915" i="3"/>
  <c r="CW915" i="3"/>
  <c r="CQ915" i="3"/>
  <c r="CR915" i="3"/>
  <c r="CS915" i="3"/>
  <c r="CP915" i="3"/>
  <c r="DE915" i="3"/>
  <c r="CU915" i="3"/>
  <c r="CV915" i="3"/>
  <c r="DA915" i="3"/>
  <c r="DF915" i="3"/>
  <c r="CU969" i="3"/>
  <c r="CS954" i="3"/>
  <c r="CV954" i="3"/>
  <c r="DJ954" i="3"/>
  <c r="CC954" i="3"/>
  <c r="J14" i="3"/>
  <c r="AN14" i="3"/>
  <c r="F26" i="7"/>
  <c r="E21" i="7"/>
  <c r="E1021" i="7"/>
  <c r="E22" i="7"/>
  <c r="D22" i="7"/>
  <c r="AU19" i="3"/>
  <c r="C21" i="7"/>
  <c r="C1021" i="7"/>
  <c r="F21" i="7"/>
  <c r="F1021" i="7"/>
  <c r="AQ19" i="3"/>
  <c r="B14" i="3"/>
  <c r="T14" i="3"/>
  <c r="F22" i="7"/>
  <c r="D1172" i="7"/>
  <c r="F29" i="7"/>
  <c r="DG833" i="3"/>
  <c r="BZ833" i="3"/>
  <c r="DG250" i="3"/>
  <c r="BZ250" i="3"/>
  <c r="G828" i="3"/>
  <c r="DG866" i="3"/>
  <c r="BZ866" i="3"/>
  <c r="DG874" i="3"/>
  <c r="BZ874" i="3"/>
  <c r="CN881" i="3"/>
  <c r="CG881" i="3"/>
  <c r="U14" i="3"/>
  <c r="CV897" i="3"/>
  <c r="DG329" i="3"/>
  <c r="BZ329" i="3"/>
  <c r="DG873" i="3"/>
  <c r="BZ873" i="3"/>
  <c r="DG875" i="3"/>
  <c r="BZ875" i="3"/>
  <c r="CR868" i="3"/>
  <c r="DE868" i="3"/>
  <c r="CK881" i="3"/>
  <c r="CM882" i="3"/>
  <c r="CD885" i="3"/>
  <c r="CH894" i="3"/>
  <c r="CG894" i="3"/>
  <c r="CX897" i="3"/>
  <c r="DG843" i="3"/>
  <c r="BZ843" i="3"/>
  <c r="DG837" i="3"/>
  <c r="BZ837" i="3"/>
  <c r="V24" i="3"/>
  <c r="DB63" i="4"/>
  <c r="T445" i="3"/>
  <c r="DM45" i="5"/>
  <c r="CA45" i="5"/>
  <c r="AL720" i="3"/>
  <c r="DN153" i="4"/>
  <c r="CB153" i="4"/>
  <c r="AR24" i="3"/>
  <c r="AT24" i="3"/>
  <c r="AF4" i="6"/>
  <c r="AF4" i="4"/>
  <c r="AF4" i="5"/>
  <c r="DI153" i="4"/>
  <c r="CX153" i="4"/>
  <c r="DC153" i="4"/>
  <c r="DH153" i="4"/>
  <c r="DB153" i="4"/>
  <c r="CW153" i="4"/>
  <c r="DF153" i="4"/>
  <c r="CU153" i="4"/>
  <c r="CV153" i="4"/>
  <c r="BY962" i="3"/>
  <c r="BY30" i="3"/>
  <c r="AL22" i="3"/>
  <c r="DI904" i="3"/>
  <c r="CB904" i="3"/>
  <c r="D22" i="3"/>
  <c r="DG22" i="3"/>
  <c r="BZ22" i="3"/>
  <c r="DG917" i="3"/>
  <c r="BZ917" i="3"/>
  <c r="CU959" i="3"/>
  <c r="DC959" i="3"/>
  <c r="CQ959" i="3"/>
  <c r="CY959" i="3"/>
  <c r="DE959" i="3"/>
  <c r="CS959" i="3"/>
  <c r="CW959" i="3"/>
  <c r="DJ959" i="3"/>
  <c r="CC959" i="3"/>
  <c r="DA959" i="3"/>
  <c r="CS956" i="3"/>
  <c r="CY956" i="3"/>
  <c r="CW956" i="3"/>
  <c r="DE956" i="3"/>
  <c r="DA956" i="3"/>
  <c r="DD925" i="3"/>
  <c r="DE925" i="3"/>
  <c r="CX925" i="3"/>
  <c r="CR925" i="3"/>
  <c r="CU925" i="3"/>
  <c r="DF925" i="3"/>
  <c r="CS925" i="3"/>
  <c r="DJ925" i="3"/>
  <c r="CC925" i="3"/>
  <c r="CZ925" i="3"/>
  <c r="CP925" i="3"/>
  <c r="CQ925" i="3"/>
  <c r="CW925" i="3"/>
  <c r="CY925" i="3"/>
  <c r="DA925" i="3"/>
  <c r="CT925" i="3"/>
  <c r="DB925" i="3"/>
  <c r="CV925" i="3"/>
  <c r="DC925" i="3"/>
  <c r="CS948" i="3"/>
  <c r="DA948" i="3"/>
  <c r="CW948" i="3"/>
  <c r="DE948" i="3"/>
  <c r="CP948" i="3"/>
  <c r="DF948" i="3"/>
  <c r="CT948" i="3"/>
  <c r="CX948" i="3"/>
  <c r="CY948" i="3"/>
  <c r="CZ948" i="3"/>
  <c r="DD948" i="3"/>
  <c r="DB948" i="3"/>
  <c r="DC948" i="3"/>
  <c r="CU948" i="3"/>
  <c r="CR948" i="3"/>
  <c r="DJ948" i="3"/>
  <c r="CC948" i="3"/>
  <c r="CV948" i="3"/>
  <c r="CQ948" i="3"/>
  <c r="CU949" i="3"/>
  <c r="DC949" i="3"/>
  <c r="CP949" i="3"/>
  <c r="CX949" i="3"/>
  <c r="DF949" i="3"/>
  <c r="CR949" i="3"/>
  <c r="CS949" i="3"/>
  <c r="DB949" i="3"/>
  <c r="CW949" i="3"/>
  <c r="CT949" i="3"/>
  <c r="CV949" i="3"/>
  <c r="DD949" i="3"/>
  <c r="CQ949" i="3"/>
  <c r="DA949" i="3"/>
  <c r="DE949" i="3"/>
  <c r="CZ949" i="3"/>
  <c r="CY949" i="3"/>
  <c r="AL962" i="3"/>
  <c r="DI435" i="3"/>
  <c r="CB435" i="3"/>
  <c r="CS946" i="3"/>
  <c r="CP946" i="3"/>
  <c r="DF946" i="3"/>
  <c r="DC946" i="3"/>
  <c r="CQ946" i="3"/>
  <c r="CW946" i="3"/>
  <c r="CT946" i="3"/>
  <c r="CR946" i="3"/>
  <c r="CY946" i="3"/>
  <c r="DE946" i="3"/>
  <c r="CU946" i="3"/>
  <c r="CX946" i="3"/>
  <c r="CV946" i="3"/>
  <c r="DJ946" i="3"/>
  <c r="CC946" i="3"/>
  <c r="DB946" i="3"/>
  <c r="DA946" i="3"/>
  <c r="CZ946" i="3"/>
  <c r="DD946" i="3"/>
  <c r="CS958" i="3"/>
  <c r="CP958" i="3"/>
  <c r="DF958" i="3"/>
  <c r="CQ958" i="3"/>
  <c r="CR958" i="3"/>
  <c r="CW958" i="3"/>
  <c r="CT958" i="3"/>
  <c r="CY958" i="3"/>
  <c r="DC958" i="3"/>
  <c r="DA958" i="3"/>
  <c r="CZ958" i="3"/>
  <c r="CV958" i="3"/>
  <c r="DE958" i="3"/>
  <c r="CX958" i="3"/>
  <c r="DD958" i="3"/>
  <c r="DB958" i="3"/>
  <c r="CU958" i="3"/>
  <c r="DC909" i="3"/>
  <c r="DD909" i="3"/>
  <c r="CX909" i="3"/>
  <c r="DA909" i="3"/>
  <c r="CQ909" i="3"/>
  <c r="CR909" i="3"/>
  <c r="DF909" i="3"/>
  <c r="DB909" i="3"/>
  <c r="CW909" i="3"/>
  <c r="CZ909" i="3"/>
  <c r="CT909" i="3"/>
  <c r="CU909" i="3"/>
  <c r="DE909" i="3"/>
  <c r="DJ909" i="3"/>
  <c r="CC909" i="3"/>
  <c r="CY909" i="3"/>
  <c r="CP909" i="3"/>
  <c r="CV909" i="3"/>
  <c r="CS909" i="3"/>
  <c r="DL84" i="5"/>
  <c r="BZ84" i="5"/>
  <c r="CY931" i="3"/>
  <c r="CT952" i="3"/>
  <c r="CW947" i="3"/>
  <c r="CU956" i="3"/>
  <c r="CQ956" i="3"/>
  <c r="CZ300" i="4"/>
  <c r="DK327" i="4"/>
  <c r="CS947" i="3"/>
  <c r="DD947" i="3"/>
  <c r="CX956" i="3"/>
  <c r="DG25" i="3"/>
  <c r="BZ25" i="3"/>
  <c r="DI25" i="3"/>
  <c r="CB25" i="3"/>
  <c r="DG590" i="3"/>
  <c r="BZ590" i="3"/>
  <c r="DG867" i="3"/>
  <c r="BZ867" i="3"/>
  <c r="CL993" i="3"/>
  <c r="CR993" i="3"/>
  <c r="CZ993" i="3"/>
  <c r="CQ870" i="3"/>
  <c r="CS993" i="3"/>
  <c r="DA993" i="3"/>
  <c r="V28" i="3"/>
  <c r="AQ985" i="3"/>
  <c r="AQ1002" i="3"/>
  <c r="AQ1004" i="3"/>
  <c r="CT91" i="3"/>
  <c r="CO844" i="3"/>
  <c r="CP893" i="3"/>
  <c r="DE893" i="3"/>
  <c r="CZ893" i="3"/>
  <c r="CY893" i="3"/>
  <c r="DJ837" i="3"/>
  <c r="CC837" i="3"/>
  <c r="DM85" i="5"/>
  <c r="CA85" i="5"/>
  <c r="DH893" i="3"/>
  <c r="CA893" i="3"/>
  <c r="DC893" i="3"/>
  <c r="CN200" i="3"/>
  <c r="CD200" i="3"/>
  <c r="CI139" i="3"/>
  <c r="CO167" i="3"/>
  <c r="CE167" i="3"/>
  <c r="AM146" i="3"/>
  <c r="CZ166" i="3"/>
  <c r="CT166" i="3"/>
  <c r="F111" i="3"/>
  <c r="AL32" i="3"/>
  <c r="DI32" i="3"/>
  <c r="CB32" i="3"/>
  <c r="DI988" i="3"/>
  <c r="CB988" i="3"/>
  <c r="C1173" i="7"/>
  <c r="AO28" i="3"/>
  <c r="AO24" i="3"/>
  <c r="AU24" i="3"/>
  <c r="AL755" i="3"/>
  <c r="DN210" i="4"/>
  <c r="CB210" i="4"/>
  <c r="I110" i="3"/>
  <c r="DD84" i="3"/>
  <c r="DF84" i="3"/>
  <c r="CU84" i="3"/>
  <c r="DE84" i="3"/>
  <c r="CT84" i="3"/>
  <c r="CV84" i="3"/>
  <c r="CP84" i="3"/>
  <c r="DC84" i="3"/>
  <c r="DB84" i="3"/>
  <c r="AV24" i="3"/>
  <c r="AV20" i="3"/>
  <c r="AV42" i="3"/>
  <c r="CU84" i="5"/>
  <c r="CW84" i="5"/>
  <c r="DJ84" i="5"/>
  <c r="DI84" i="5"/>
  <c r="CZ84" i="5"/>
  <c r="DA84" i="5"/>
  <c r="DB84" i="5"/>
  <c r="DC84" i="5"/>
  <c r="CV84" i="5"/>
  <c r="DD84" i="5"/>
  <c r="DG84" i="5"/>
  <c r="DO84" i="5"/>
  <c r="CC84" i="5"/>
  <c r="DH84" i="5"/>
  <c r="CY84" i="5"/>
  <c r="DF84" i="5"/>
  <c r="DE84" i="5"/>
  <c r="DK84" i="5"/>
  <c r="CX84" i="5"/>
  <c r="G110" i="3"/>
  <c r="Y5" i="3"/>
  <c r="Y5" i="6"/>
  <c r="AJ4" i="6"/>
  <c r="AJ4" i="4"/>
  <c r="AJ4" i="5"/>
  <c r="DH935" i="3"/>
  <c r="CA935" i="3"/>
  <c r="CL935" i="3"/>
  <c r="CM935" i="3"/>
  <c r="W21" i="3"/>
  <c r="CF935" i="3"/>
  <c r="CK935" i="3"/>
  <c r="CD935" i="3"/>
  <c r="CJ935" i="3"/>
  <c r="CG935" i="3"/>
  <c r="CN935" i="3"/>
  <c r="CI935" i="3"/>
  <c r="CH935" i="3"/>
  <c r="CO935" i="3"/>
  <c r="CE935" i="3"/>
  <c r="BF4" i="2"/>
  <c r="BW4" i="2"/>
  <c r="X4" i="3"/>
  <c r="X4" i="4"/>
  <c r="X4" i="6"/>
  <c r="DG940" i="3"/>
  <c r="BZ940" i="3"/>
  <c r="L21" i="3"/>
  <c r="DG21" i="3"/>
  <c r="BZ21" i="3"/>
  <c r="DI907" i="3"/>
  <c r="CB907" i="3"/>
  <c r="AS22" i="3"/>
  <c r="CQ207" i="3"/>
  <c r="CW207" i="3"/>
  <c r="CS929" i="3"/>
  <c r="DA929" i="3"/>
  <c r="CY929" i="3"/>
  <c r="DD929" i="3"/>
  <c r="CQ929" i="3"/>
  <c r="CX929" i="3"/>
  <c r="CT929" i="3"/>
  <c r="DF929" i="3"/>
  <c r="CV929" i="3"/>
  <c r="DC929" i="3"/>
  <c r="CR929" i="3"/>
  <c r="CP929" i="3"/>
  <c r="CW929" i="3"/>
  <c r="DE929" i="3"/>
  <c r="CZ929" i="3"/>
  <c r="DB929" i="3"/>
  <c r="CU929" i="3"/>
  <c r="CS920" i="3"/>
  <c r="CU920" i="3"/>
  <c r="CV920" i="3"/>
  <c r="DA920" i="3"/>
  <c r="DE920" i="3"/>
  <c r="CY920" i="3"/>
  <c r="CZ920" i="3"/>
  <c r="CW920" i="3"/>
  <c r="CQ920" i="3"/>
  <c r="CT920" i="3"/>
  <c r="CX920" i="3"/>
  <c r="DC920" i="3"/>
  <c r="DB920" i="3"/>
  <c r="CR920" i="3"/>
  <c r="DD920" i="3"/>
  <c r="DJ920" i="3"/>
  <c r="CC920" i="3"/>
  <c r="CU941" i="3"/>
  <c r="DC941" i="3"/>
  <c r="CX941" i="3"/>
  <c r="DF941" i="3"/>
  <c r="CR941" i="3"/>
  <c r="CS941" i="3"/>
  <c r="CY941" i="3"/>
  <c r="CV941" i="3"/>
  <c r="CW941" i="3"/>
  <c r="CQ941" i="3"/>
  <c r="CP941" i="3"/>
  <c r="DD941" i="3"/>
  <c r="DA941" i="3"/>
  <c r="DB941" i="3"/>
  <c r="DE941" i="3"/>
  <c r="CT941" i="3"/>
  <c r="CZ941" i="3"/>
  <c r="DE904" i="3"/>
  <c r="DB904" i="3"/>
  <c r="CY904" i="3"/>
  <c r="CV904" i="3"/>
  <c r="CS904" i="3"/>
  <c r="CP904" i="3"/>
  <c r="DF904" i="3"/>
  <c r="CR904" i="3"/>
  <c r="DC904" i="3"/>
  <c r="DA904" i="3"/>
  <c r="CQ904" i="3"/>
  <c r="DJ904" i="3"/>
  <c r="CC904" i="3"/>
  <c r="CT904" i="3"/>
  <c r="CZ904" i="3"/>
  <c r="CX904" i="3"/>
  <c r="CU904" i="3"/>
  <c r="CW904" i="3"/>
  <c r="DD904" i="3"/>
  <c r="DJ921" i="3"/>
  <c r="CC921" i="3"/>
  <c r="CZ921" i="3"/>
  <c r="DA921" i="3"/>
  <c r="CP921" i="3"/>
  <c r="CY921" i="3"/>
  <c r="DD921" i="3"/>
  <c r="CU921" i="3"/>
  <c r="CS921" i="3"/>
  <c r="DC921" i="3"/>
  <c r="DB921" i="3"/>
  <c r="CR921" i="3"/>
  <c r="CW921" i="3"/>
  <c r="CX921" i="3"/>
  <c r="CT921" i="3"/>
  <c r="CV921" i="3"/>
  <c r="DE921" i="3"/>
  <c r="DF921" i="3"/>
  <c r="CQ921" i="3"/>
  <c r="CP920" i="3"/>
  <c r="CP959" i="3"/>
  <c r="CQ84" i="3"/>
  <c r="BR4" i="5"/>
  <c r="BR4" i="4"/>
  <c r="DD944" i="3"/>
  <c r="CT947" i="3"/>
  <c r="CT956" i="3"/>
  <c r="DJ956" i="3"/>
  <c r="CC956" i="3"/>
  <c r="CV327" i="4"/>
  <c r="DF947" i="3"/>
  <c r="DB956" i="3"/>
  <c r="CK437" i="3"/>
  <c r="DB893" i="3"/>
  <c r="CV893" i="3"/>
  <c r="CX893" i="3"/>
  <c r="DD893" i="3"/>
  <c r="CQ893" i="3"/>
  <c r="DH139" i="3"/>
  <c r="CA139" i="3"/>
  <c r="CO201" i="3"/>
  <c r="CG201" i="3"/>
  <c r="CK35" i="3"/>
  <c r="CG35" i="3"/>
  <c r="CD35" i="3"/>
  <c r="DH35" i="3"/>
  <c r="CA35" i="3"/>
  <c r="CU300" i="4"/>
  <c r="DG300" i="4"/>
  <c r="DI300" i="4"/>
  <c r="CT45" i="5"/>
  <c r="CO45" i="5"/>
  <c r="CE45" i="5"/>
  <c r="CM45" i="5"/>
  <c r="CK45" i="5"/>
  <c r="CG45" i="5"/>
  <c r="CS45" i="5"/>
  <c r="CW45" i="5"/>
  <c r="DA45" i="5"/>
  <c r="CZ45" i="5"/>
  <c r="DJ45" i="5"/>
  <c r="DC45" i="5"/>
  <c r="CU45" i="5"/>
  <c r="DG45" i="5"/>
  <c r="CY45" i="5"/>
  <c r="DB45" i="5"/>
  <c r="DD45" i="5"/>
  <c r="DK45" i="5"/>
  <c r="DI45" i="5"/>
  <c r="DO45" i="5"/>
  <c r="CC45" i="5"/>
  <c r="DF45" i="5"/>
  <c r="DH45" i="5"/>
  <c r="DE45" i="5"/>
  <c r="CX45" i="5"/>
  <c r="CV45" i="5"/>
  <c r="AL708" i="3"/>
  <c r="DN63" i="4"/>
  <c r="CB63" i="4"/>
  <c r="CI45" i="5"/>
  <c r="BH5" i="2"/>
  <c r="BY5" i="2"/>
  <c r="Z5" i="6"/>
  <c r="Z5" i="4"/>
  <c r="J445" i="3"/>
  <c r="DL45" i="5"/>
  <c r="BZ45" i="5"/>
  <c r="CX327" i="4"/>
  <c r="CS935" i="3"/>
  <c r="DA935" i="3"/>
  <c r="CW935" i="3"/>
  <c r="DE935" i="3"/>
  <c r="CU935" i="3"/>
  <c r="CY935" i="3"/>
  <c r="DC935" i="3"/>
  <c r="DJ935" i="3"/>
  <c r="CC935" i="3"/>
  <c r="CQ935" i="3"/>
  <c r="CQ947" i="3"/>
  <c r="DE947" i="3"/>
  <c r="CY947" i="3"/>
  <c r="CV947" i="3"/>
  <c r="DA947" i="3"/>
  <c r="CU947" i="3"/>
  <c r="DJ918" i="3"/>
  <c r="CC918" i="3"/>
  <c r="DB918" i="3"/>
  <c r="CY918" i="3"/>
  <c r="CR918" i="3"/>
  <c r="CV918" i="3"/>
  <c r="CP918" i="3"/>
  <c r="DC918" i="3"/>
  <c r="CZ918" i="3"/>
  <c r="DF918" i="3"/>
  <c r="CS918" i="3"/>
  <c r="CQ918" i="3"/>
  <c r="DA918" i="3"/>
  <c r="CU918" i="3"/>
  <c r="DD918" i="3"/>
  <c r="CT918" i="3"/>
  <c r="CW918" i="3"/>
  <c r="CX918" i="3"/>
  <c r="DE918" i="3"/>
  <c r="CU911" i="3"/>
  <c r="CV911" i="3"/>
  <c r="DA911" i="3"/>
  <c r="CP911" i="3"/>
  <c r="DJ911" i="3"/>
  <c r="CC911" i="3"/>
  <c r="CY911" i="3"/>
  <c r="CT911" i="3"/>
  <c r="CZ911" i="3"/>
  <c r="DF911" i="3"/>
  <c r="DC911" i="3"/>
  <c r="DB911" i="3"/>
  <c r="CR911" i="3"/>
  <c r="DE911" i="3"/>
  <c r="DD911" i="3"/>
  <c r="CW911" i="3"/>
  <c r="CQ911" i="3"/>
  <c r="CS911" i="3"/>
  <c r="CX911" i="3"/>
  <c r="DC952" i="3"/>
  <c r="DD952" i="3"/>
  <c r="DB952" i="3"/>
  <c r="CX952" i="3"/>
  <c r="CV952" i="3"/>
  <c r="CS952" i="3"/>
  <c r="CW952" i="3"/>
  <c r="DA952" i="3"/>
  <c r="CQ952" i="3"/>
  <c r="DJ952" i="3"/>
  <c r="CC952" i="3"/>
  <c r="CU952" i="3"/>
  <c r="DE952" i="3"/>
  <c r="CR952" i="3"/>
  <c r="DF952" i="3"/>
  <c r="DJ953" i="3"/>
  <c r="CC953" i="3"/>
  <c r="CV953" i="3"/>
  <c r="CW953" i="3"/>
  <c r="CQ953" i="3"/>
  <c r="CU953" i="3"/>
  <c r="CP953" i="3"/>
  <c r="CZ953" i="3"/>
  <c r="CY953" i="3"/>
  <c r="CX953" i="3"/>
  <c r="DA953" i="3"/>
  <c r="CR953" i="3"/>
  <c r="DF953" i="3"/>
  <c r="DD953" i="3"/>
  <c r="CT953" i="3"/>
  <c r="CS953" i="3"/>
  <c r="DB953" i="3"/>
  <c r="DE953" i="3"/>
  <c r="DC953" i="3"/>
  <c r="CP935" i="3"/>
  <c r="CY939" i="3"/>
  <c r="CW939" i="3"/>
  <c r="CV939" i="3"/>
  <c r="CX939" i="3"/>
  <c r="DC939" i="3"/>
  <c r="DE939" i="3"/>
  <c r="CQ939" i="3"/>
  <c r="CP939" i="3"/>
  <c r="DB939" i="3"/>
  <c r="DA939" i="3"/>
  <c r="CR939" i="3"/>
  <c r="DF939" i="3"/>
  <c r="CZ939" i="3"/>
  <c r="CT939" i="3"/>
  <c r="DJ939" i="3"/>
  <c r="CC939" i="3"/>
  <c r="CU939" i="3"/>
  <c r="DD939" i="3"/>
  <c r="CS939" i="3"/>
  <c r="DJ938" i="3"/>
  <c r="CC938" i="3"/>
  <c r="CW938" i="3"/>
  <c r="CX938" i="3"/>
  <c r="CZ938" i="3"/>
  <c r="CU938" i="3"/>
  <c r="CR938" i="3"/>
  <c r="DA938" i="3"/>
  <c r="CT938" i="3"/>
  <c r="DD938" i="3"/>
  <c r="DB938" i="3"/>
  <c r="CQ938" i="3"/>
  <c r="CP938" i="3"/>
  <c r="DC938" i="3"/>
  <c r="DE938" i="3"/>
  <c r="CS938" i="3"/>
  <c r="CV938" i="3"/>
  <c r="DF938" i="3"/>
  <c r="CY938" i="3"/>
  <c r="DI210" i="4"/>
  <c r="CU327" i="4"/>
  <c r="CZ952" i="3"/>
  <c r="DO327" i="4"/>
  <c r="CC327" i="4"/>
  <c r="CY300" i="4"/>
  <c r="DC300" i="4"/>
  <c r="CX947" i="3"/>
  <c r="DJ947" i="3"/>
  <c r="CC947" i="3"/>
  <c r="CW327" i="4"/>
  <c r="DO300" i="4"/>
  <c r="CC300" i="4"/>
  <c r="AD33" i="3"/>
  <c r="E23" i="7"/>
  <c r="G24" i="3"/>
  <c r="AS985" i="3"/>
  <c r="AS1002" i="3"/>
  <c r="AS1004" i="3"/>
  <c r="B15" i="3"/>
  <c r="CJ437" i="3"/>
  <c r="DD894" i="3"/>
  <c r="CU893" i="3"/>
  <c r="DA893" i="3"/>
  <c r="DF893" i="3"/>
  <c r="CK200" i="3"/>
  <c r="CF214" i="3"/>
  <c r="DB166" i="3"/>
  <c r="DF166" i="3"/>
  <c r="CY166" i="3"/>
  <c r="D111" i="3"/>
  <c r="BV827" i="3"/>
  <c r="BV826" i="3"/>
  <c r="BV174" i="3"/>
  <c r="AM749" i="3"/>
  <c r="DN327" i="4"/>
  <c r="CB327" i="4"/>
  <c r="AM24" i="3"/>
  <c r="B110" i="3"/>
  <c r="E110" i="3"/>
  <c r="C110" i="3"/>
  <c r="Y4" i="4"/>
  <c r="BG4" i="2"/>
  <c r="BX4" i="2"/>
  <c r="U30" i="3"/>
  <c r="DH962" i="3"/>
  <c r="CA962" i="3"/>
  <c r="AP24" i="3"/>
  <c r="CQ45" i="5"/>
  <c r="CE933" i="3"/>
  <c r="CK933" i="3"/>
  <c r="CL933" i="3"/>
  <c r="T21" i="3"/>
  <c r="CK21" i="3"/>
  <c r="CG933" i="3"/>
  <c r="CN933" i="3"/>
  <c r="CF933" i="3"/>
  <c r="CD933" i="3"/>
  <c r="CM933" i="3"/>
  <c r="CI933" i="3"/>
  <c r="CH933" i="3"/>
  <c r="CO933" i="3"/>
  <c r="CJ933" i="3"/>
  <c r="AO445" i="3"/>
  <c r="DN45" i="5"/>
  <c r="CB45" i="5"/>
  <c r="DC905" i="3"/>
  <c r="DD905" i="3"/>
  <c r="CX905" i="3"/>
  <c r="CS905" i="3"/>
  <c r="CY905" i="3"/>
  <c r="CW905" i="3"/>
  <c r="DA905" i="3"/>
  <c r="CR905" i="3"/>
  <c r="DE905" i="3"/>
  <c r="DB905" i="3"/>
  <c r="DJ905" i="3"/>
  <c r="CC905" i="3"/>
  <c r="CQ905" i="3"/>
  <c r="CV905" i="3"/>
  <c r="CP905" i="3"/>
  <c r="CT905" i="3"/>
  <c r="CU905" i="3"/>
  <c r="CZ905" i="3"/>
  <c r="DF905" i="3"/>
  <c r="AY4" i="4"/>
  <c r="AY4" i="5"/>
  <c r="AY4" i="6"/>
  <c r="BB5" i="2"/>
  <c r="T5" i="3"/>
  <c r="T5" i="6"/>
  <c r="T5" i="5"/>
  <c r="AQ22" i="3"/>
  <c r="DI913" i="3"/>
  <c r="CB913" i="3"/>
  <c r="CW940" i="3"/>
  <c r="DE940" i="3"/>
  <c r="CT940" i="3"/>
  <c r="CX940" i="3"/>
  <c r="DB940" i="3"/>
  <c r="CQ940" i="3"/>
  <c r="CR940" i="3"/>
  <c r="CV940" i="3"/>
  <c r="CP940" i="3"/>
  <c r="DF940" i="3"/>
  <c r="CU940" i="3"/>
  <c r="DJ940" i="3"/>
  <c r="CC940" i="3"/>
  <c r="DD940" i="3"/>
  <c r="CY940" i="3"/>
  <c r="DC940" i="3"/>
  <c r="CZ940" i="3"/>
  <c r="CS943" i="3"/>
  <c r="CW943" i="3"/>
  <c r="DA943" i="3"/>
  <c r="DE943" i="3"/>
  <c r="CQ943" i="3"/>
  <c r="CU943" i="3"/>
  <c r="CY943" i="3"/>
  <c r="DC943" i="3"/>
  <c r="CR943" i="3"/>
  <c r="CZ943" i="3"/>
  <c r="CT943" i="3"/>
  <c r="DB943" i="3"/>
  <c r="CV943" i="3"/>
  <c r="DD943" i="3"/>
  <c r="CP943" i="3"/>
  <c r="CX943" i="3"/>
  <c r="DF943" i="3"/>
  <c r="DJ943" i="3"/>
  <c r="CC943" i="3"/>
  <c r="CP951" i="3"/>
  <c r="CT951" i="3"/>
  <c r="CX951" i="3"/>
  <c r="DB951" i="3"/>
  <c r="DF951" i="3"/>
  <c r="CR951" i="3"/>
  <c r="CV951" i="3"/>
  <c r="CZ951" i="3"/>
  <c r="DD951" i="3"/>
  <c r="CS951" i="3"/>
  <c r="DA951" i="3"/>
  <c r="CU951" i="3"/>
  <c r="DC951" i="3"/>
  <c r="CW951" i="3"/>
  <c r="DE951" i="3"/>
  <c r="DJ951" i="3"/>
  <c r="CC951" i="3"/>
  <c r="CQ951" i="3"/>
  <c r="CY951" i="3"/>
  <c r="CV955" i="3"/>
  <c r="CR955" i="3"/>
  <c r="DD955" i="3"/>
  <c r="DE955" i="3"/>
  <c r="CS955" i="3"/>
  <c r="CX955" i="3"/>
  <c r="DF955" i="3"/>
  <c r="DB955" i="3"/>
  <c r="DA955" i="3"/>
  <c r="CQ955" i="3"/>
  <c r="CP955" i="3"/>
  <c r="CW955" i="3"/>
  <c r="CT955" i="3"/>
  <c r="CZ955" i="3"/>
  <c r="DC955" i="3"/>
  <c r="CY955" i="3"/>
  <c r="CZ931" i="3"/>
  <c r="CQ931" i="3"/>
  <c r="CX931" i="3"/>
  <c r="CU931" i="3"/>
  <c r="DD931" i="3"/>
  <c r="CV931" i="3"/>
  <c r="DJ931" i="3"/>
  <c r="CC931" i="3"/>
  <c r="CW931" i="3"/>
  <c r="DK120" i="4"/>
  <c r="DE120" i="4"/>
  <c r="DC120" i="4"/>
  <c r="CW120" i="4"/>
  <c r="DO120" i="4"/>
  <c r="CC120" i="4"/>
  <c r="CZ120" i="4"/>
  <c r="DA120" i="4"/>
  <c r="DJ120" i="4"/>
  <c r="CY120" i="4"/>
  <c r="CR945" i="3"/>
  <c r="CS945" i="3"/>
  <c r="CU945" i="3"/>
  <c r="DF945" i="3"/>
  <c r="DJ945" i="3"/>
  <c r="CC945" i="3"/>
  <c r="CV945" i="3"/>
  <c r="DA945" i="3"/>
  <c r="CX945" i="3"/>
  <c r="CZ945" i="3"/>
  <c r="DE945" i="3"/>
  <c r="CY945" i="3"/>
  <c r="DB945" i="3"/>
  <c r="DD945" i="3"/>
  <c r="DC945" i="3"/>
  <c r="CQ945" i="3"/>
  <c r="CW945" i="3"/>
  <c r="CP945" i="3"/>
  <c r="CT945" i="3"/>
  <c r="CQ957" i="3"/>
  <c r="CY957" i="3"/>
  <c r="DJ957" i="3"/>
  <c r="CC957" i="3"/>
  <c r="CT957" i="3"/>
  <c r="DB957" i="3"/>
  <c r="CR957" i="3"/>
  <c r="CS957" i="3"/>
  <c r="CX957" i="3"/>
  <c r="DC957" i="3"/>
  <c r="CV957" i="3"/>
  <c r="CW957" i="3"/>
  <c r="CP957" i="3"/>
  <c r="CU957" i="3"/>
  <c r="DD957" i="3"/>
  <c r="DA957" i="3"/>
  <c r="DE957" i="3"/>
  <c r="DF957" i="3"/>
  <c r="CZ957" i="3"/>
  <c r="DA908" i="3"/>
  <c r="CX908" i="3"/>
  <c r="CY908" i="3"/>
  <c r="DD908" i="3"/>
  <c r="DE908" i="3"/>
  <c r="DF908" i="3"/>
  <c r="DC908" i="3"/>
  <c r="CP908" i="3"/>
  <c r="CQ908" i="3"/>
  <c r="CU908" i="3"/>
  <c r="CS908" i="3"/>
  <c r="CT908" i="3"/>
  <c r="CR908" i="3"/>
  <c r="CV908" i="3"/>
  <c r="CW908" i="3"/>
  <c r="DB908" i="3"/>
  <c r="CZ908" i="3"/>
  <c r="CS950" i="3"/>
  <c r="DF950" i="3"/>
  <c r="CV950" i="3"/>
  <c r="CP950" i="3"/>
  <c r="CX950" i="3"/>
  <c r="DD950" i="3"/>
  <c r="CZ950" i="3"/>
  <c r="DA950" i="3"/>
  <c r="DC950" i="3"/>
  <c r="CQ944" i="3"/>
  <c r="CR944" i="3"/>
  <c r="CS944" i="3"/>
  <c r="DE944" i="3"/>
  <c r="CX944" i="3"/>
  <c r="CY944" i="3"/>
  <c r="CT944" i="3"/>
  <c r="CV944" i="3"/>
  <c r="CP944" i="3"/>
  <c r="DJ944" i="3"/>
  <c r="CC944" i="3"/>
  <c r="CZ944" i="3"/>
  <c r="DF944" i="3"/>
  <c r="CU944" i="3"/>
  <c r="DA944" i="3"/>
  <c r="CR922" i="3"/>
  <c r="CZ922" i="3"/>
  <c r="CV922" i="3"/>
  <c r="DD922" i="3"/>
  <c r="CU922" i="3"/>
  <c r="CY922" i="3"/>
  <c r="DC922" i="3"/>
  <c r="CW922" i="3"/>
  <c r="CT922" i="3"/>
  <c r="CX922" i="3"/>
  <c r="CQ922" i="3"/>
  <c r="DA922" i="3"/>
  <c r="CS922" i="3"/>
  <c r="DF922" i="3"/>
  <c r="DJ922" i="3"/>
  <c r="CC922" i="3"/>
  <c r="CP922" i="3"/>
  <c r="DB922" i="3"/>
  <c r="DE922" i="3"/>
  <c r="CS940" i="3"/>
  <c r="DE327" i="4"/>
  <c r="CW944" i="3"/>
  <c r="CP952" i="3"/>
  <c r="DE931" i="3"/>
  <c r="DF327" i="4"/>
  <c r="DF956" i="3"/>
  <c r="CV956" i="3"/>
  <c r="CR956" i="3"/>
  <c r="DD300" i="4"/>
  <c r="DJ958" i="3"/>
  <c r="CC958" i="3"/>
  <c r="DI327" i="4"/>
  <c r="CZ947" i="3"/>
  <c r="DC947" i="3"/>
  <c r="DE300" i="4"/>
  <c r="DG832" i="3"/>
  <c r="BZ832" i="3"/>
  <c r="DG845" i="3"/>
  <c r="BZ845" i="3"/>
  <c r="DG349" i="3"/>
  <c r="BZ349" i="3"/>
  <c r="CE862" i="3"/>
  <c r="DG482" i="3"/>
  <c r="BZ482" i="3"/>
  <c r="DG864" i="3"/>
  <c r="BZ864" i="3"/>
  <c r="DG500" i="3"/>
  <c r="BZ500" i="3"/>
  <c r="DG848" i="3"/>
  <c r="BZ848" i="3"/>
  <c r="DG381" i="3"/>
  <c r="BZ381" i="3"/>
  <c r="DG859" i="3"/>
  <c r="BZ859" i="3"/>
  <c r="DG455" i="3"/>
  <c r="BZ455" i="3"/>
  <c r="DG464" i="3"/>
  <c r="BZ464" i="3"/>
  <c r="DG860" i="3"/>
  <c r="BZ860" i="3"/>
  <c r="CM841" i="3"/>
  <c r="DG309" i="3"/>
  <c r="BZ309" i="3"/>
  <c r="DG862" i="3"/>
  <c r="BZ862" i="3"/>
  <c r="DG877" i="3"/>
  <c r="BZ877" i="3"/>
  <c r="DG681" i="3"/>
  <c r="BZ681" i="3"/>
  <c r="DG691" i="3"/>
  <c r="BZ691" i="3"/>
  <c r="DG299" i="3"/>
  <c r="BZ299" i="3"/>
  <c r="DG243" i="3"/>
  <c r="BZ243" i="3"/>
  <c r="DG566" i="3"/>
  <c r="BZ566" i="3"/>
  <c r="CK880" i="3"/>
  <c r="DG554" i="3"/>
  <c r="BZ554" i="3"/>
  <c r="DG560" i="3"/>
  <c r="BZ560" i="3"/>
  <c r="DG536" i="3"/>
  <c r="BZ536" i="3"/>
  <c r="DG473" i="3"/>
  <c r="BZ473" i="3"/>
  <c r="CH881" i="3"/>
  <c r="CL881" i="3"/>
  <c r="CD881" i="3"/>
  <c r="CI881" i="3"/>
  <c r="CM881" i="3"/>
  <c r="DG518" i="3"/>
  <c r="BZ518" i="3"/>
  <c r="DG292" i="3"/>
  <c r="BZ292" i="3"/>
  <c r="DG285" i="3"/>
  <c r="BZ285" i="3"/>
  <c r="DG278" i="3"/>
  <c r="BZ278" i="3"/>
  <c r="DG271" i="3"/>
  <c r="BZ271" i="3"/>
  <c r="DG686" i="3"/>
  <c r="BZ686" i="3"/>
  <c r="DG578" i="3"/>
  <c r="BZ578" i="3"/>
  <c r="DG512" i="3"/>
  <c r="BZ512" i="3"/>
  <c r="DG696" i="3"/>
  <c r="BZ696" i="3"/>
  <c r="CR896" i="3"/>
  <c r="U828" i="3"/>
  <c r="DL70" i="6"/>
  <c r="BZ70" i="6"/>
  <c r="DL61" i="6"/>
  <c r="BZ61" i="6"/>
  <c r="F985" i="3"/>
  <c r="F1002" i="3"/>
  <c r="F1004" i="3"/>
  <c r="H24" i="3"/>
  <c r="L985" i="3"/>
  <c r="L1002" i="3"/>
  <c r="L1004" i="3"/>
  <c r="W985" i="3"/>
  <c r="W1002" i="3"/>
  <c r="W1004" i="3"/>
  <c r="I985" i="3"/>
  <c r="I1002" i="3"/>
  <c r="I1004" i="3"/>
  <c r="E985" i="3"/>
  <c r="E1002" i="3"/>
  <c r="E1004" i="3"/>
  <c r="D985" i="3"/>
  <c r="D1002" i="3"/>
  <c r="D1004" i="3"/>
  <c r="H828" i="3"/>
  <c r="CF865" i="3"/>
  <c r="CJ865" i="3"/>
  <c r="CN865" i="3"/>
  <c r="CJ867" i="3"/>
  <c r="CP868" i="3"/>
  <c r="CT868" i="3"/>
  <c r="DF868" i="3"/>
  <c r="CL882" i="3"/>
  <c r="CR883" i="3"/>
  <c r="CE865" i="3"/>
  <c r="CG865" i="3"/>
  <c r="CK865" i="3"/>
  <c r="CO865" i="3"/>
  <c r="CG867" i="3"/>
  <c r="CO867" i="3"/>
  <c r="CQ868" i="3"/>
  <c r="DC868" i="3"/>
  <c r="CE882" i="3"/>
  <c r="CK882" i="3"/>
  <c r="CY883" i="3"/>
  <c r="D14" i="3"/>
  <c r="L14" i="3"/>
  <c r="CE897" i="3"/>
  <c r="CG843" i="3"/>
  <c r="CE437" i="3"/>
  <c r="CD437" i="3"/>
  <c r="DI856" i="3"/>
  <c r="CB856" i="3"/>
  <c r="CF854" i="3"/>
  <c r="CI854" i="3"/>
  <c r="CG854" i="3"/>
  <c r="CS897" i="3"/>
  <c r="CU894" i="3"/>
  <c r="DC897" i="3"/>
  <c r="DJ897" i="3"/>
  <c r="CC897" i="3"/>
  <c r="DA897" i="3"/>
  <c r="DE894" i="3"/>
  <c r="DB894" i="3"/>
  <c r="CT894" i="3"/>
  <c r="DF897" i="3"/>
  <c r="CR897" i="3"/>
  <c r="DC894" i="3"/>
  <c r="M1175" i="7"/>
  <c r="CI898" i="3"/>
  <c r="V828" i="3"/>
  <c r="AT828" i="3"/>
  <c r="AU828" i="3"/>
  <c r="DC896" i="3"/>
  <c r="CP166" i="3"/>
  <c r="DD166" i="3"/>
  <c r="CR166" i="3"/>
  <c r="DJ870" i="3"/>
  <c r="CC870" i="3"/>
  <c r="CY839" i="3"/>
  <c r="CQ839" i="3"/>
  <c r="DD870" i="3"/>
  <c r="CY870" i="3"/>
  <c r="DA839" i="3"/>
  <c r="CW138" i="3"/>
  <c r="CP139" i="3"/>
  <c r="CV139" i="3"/>
  <c r="DC139" i="3"/>
  <c r="CX139" i="3"/>
  <c r="CS139" i="3"/>
  <c r="DB139" i="3"/>
  <c r="CZ139" i="3"/>
  <c r="CW139" i="3"/>
  <c r="CY139" i="3"/>
  <c r="DD139" i="3"/>
  <c r="CT139" i="3"/>
  <c r="CU139" i="3"/>
  <c r="DJ139" i="3"/>
  <c r="CC139" i="3"/>
  <c r="DD110" i="3"/>
  <c r="DJ110" i="3"/>
  <c r="CC110" i="3"/>
  <c r="DJ889" i="3"/>
  <c r="CC889" i="3"/>
  <c r="CU889" i="3"/>
  <c r="CV889" i="3"/>
  <c r="DA889" i="3"/>
  <c r="CX889" i="3"/>
  <c r="CY889" i="3"/>
  <c r="CZ889" i="3"/>
  <c r="CT889" i="3"/>
  <c r="CP889" i="3"/>
  <c r="DC889" i="3"/>
  <c r="DD889" i="3"/>
  <c r="DB889" i="3"/>
  <c r="DE889" i="3"/>
  <c r="CQ889" i="3"/>
  <c r="CR889" i="3"/>
  <c r="CS889" i="3"/>
  <c r="CW889" i="3"/>
  <c r="DF889" i="3"/>
  <c r="DJ891" i="3"/>
  <c r="CC891" i="3"/>
  <c r="DA891" i="3"/>
  <c r="CX891" i="3"/>
  <c r="DD891" i="3"/>
  <c r="DC891" i="3"/>
  <c r="DB891" i="3"/>
  <c r="CR891" i="3"/>
  <c r="CS891" i="3"/>
  <c r="CP891" i="3"/>
  <c r="DF891" i="3"/>
  <c r="CY891" i="3"/>
  <c r="CU891" i="3"/>
  <c r="CW891" i="3"/>
  <c r="CT891" i="3"/>
  <c r="CV891" i="3"/>
  <c r="CZ891" i="3"/>
  <c r="DE891" i="3"/>
  <c r="CQ891" i="3"/>
  <c r="CW213" i="3"/>
  <c r="CY213" i="3"/>
  <c r="CZ213" i="3"/>
  <c r="DF213" i="3"/>
  <c r="DJ213" i="3"/>
  <c r="CC213" i="3"/>
  <c r="DC213" i="3"/>
  <c r="DD213" i="3"/>
  <c r="CS213" i="3"/>
  <c r="DE213" i="3"/>
  <c r="CQ213" i="3"/>
  <c r="CR213" i="3"/>
  <c r="CP213" i="3"/>
  <c r="DA213" i="3"/>
  <c r="DB213" i="3"/>
  <c r="CT213" i="3"/>
  <c r="CU213" i="3"/>
  <c r="CV213" i="3"/>
  <c r="CX213" i="3"/>
  <c r="CW167" i="3"/>
  <c r="DD167" i="3"/>
  <c r="CQ167" i="3"/>
  <c r="CP167" i="3"/>
  <c r="CY167" i="3"/>
  <c r="CT167" i="3"/>
  <c r="DE167" i="3"/>
  <c r="DB167" i="3"/>
  <c r="CZ167" i="3"/>
  <c r="CU167" i="3"/>
  <c r="CS167" i="3"/>
  <c r="DC167" i="3"/>
  <c r="DA167" i="3"/>
  <c r="DF167" i="3"/>
  <c r="CR167" i="3"/>
  <c r="DJ167" i="3"/>
  <c r="CC167" i="3"/>
  <c r="CW201" i="3"/>
  <c r="DC201" i="3"/>
  <c r="DD201" i="3"/>
  <c r="DE201" i="3"/>
  <c r="DJ201" i="3"/>
  <c r="CC201" i="3"/>
  <c r="CQ201" i="3"/>
  <c r="CR201" i="3"/>
  <c r="DB201" i="3"/>
  <c r="CP201" i="3"/>
  <c r="DF201" i="3"/>
  <c r="CU201" i="3"/>
  <c r="CV201" i="3"/>
  <c r="CS201" i="3"/>
  <c r="CX201" i="3"/>
  <c r="CY201" i="3"/>
  <c r="CZ201" i="3"/>
  <c r="DJ200" i="3"/>
  <c r="CC200" i="3"/>
  <c r="DD200" i="3"/>
  <c r="DE200" i="3"/>
  <c r="DC200" i="3"/>
  <c r="CP200" i="3"/>
  <c r="CR200" i="3"/>
  <c r="CS200" i="3"/>
  <c r="CT200" i="3"/>
  <c r="CX200" i="3"/>
  <c r="CQ200" i="3"/>
  <c r="CV200" i="3"/>
  <c r="CW200" i="3"/>
  <c r="DB200" i="3"/>
  <c r="CY200" i="3"/>
  <c r="CZ200" i="3"/>
  <c r="DA200" i="3"/>
  <c r="CU200" i="3"/>
  <c r="DF200" i="3"/>
  <c r="CY896" i="3"/>
  <c r="CQ896" i="3"/>
  <c r="DA896" i="3"/>
  <c r="DJ896" i="3"/>
  <c r="CC896" i="3"/>
  <c r="CT897" i="3"/>
  <c r="CW897" i="3"/>
  <c r="CT896" i="3"/>
  <c r="CS896" i="3"/>
  <c r="DE896" i="3"/>
  <c r="CZ897" i="3"/>
  <c r="CY897" i="3"/>
  <c r="CX896" i="3"/>
  <c r="DF867" i="3"/>
  <c r="DB896" i="3"/>
  <c r="CP897" i="3"/>
  <c r="CQ897" i="3"/>
  <c r="CV896" i="3"/>
  <c r="CU897" i="3"/>
  <c r="CU896" i="3"/>
  <c r="CP896" i="3"/>
  <c r="CZ896" i="3"/>
  <c r="DB897" i="3"/>
  <c r="CW896" i="3"/>
  <c r="AW14" i="3"/>
  <c r="AT145" i="3"/>
  <c r="AT825" i="3"/>
  <c r="CK139" i="3"/>
  <c r="CF139" i="3"/>
  <c r="CD139" i="3"/>
  <c r="AS145" i="3"/>
  <c r="AS825" i="3"/>
  <c r="CN139" i="3"/>
  <c r="CO139" i="3"/>
  <c r="CL139" i="3"/>
  <c r="CH139" i="3"/>
  <c r="AR145" i="3"/>
  <c r="AR825" i="3"/>
  <c r="CE139" i="3"/>
  <c r="CJ139" i="3"/>
  <c r="DI139" i="3"/>
  <c r="CB139" i="3"/>
  <c r="CG139" i="3"/>
  <c r="AR14" i="3"/>
  <c r="DI214" i="3"/>
  <c r="CB214" i="3"/>
  <c r="DI201" i="3"/>
  <c r="CB201" i="3"/>
  <c r="AQ823" i="3"/>
  <c r="AQ118" i="3"/>
  <c r="DI111" i="3"/>
  <c r="CB111" i="3"/>
  <c r="AP823" i="3"/>
  <c r="AP118" i="3"/>
  <c r="AP822" i="3"/>
  <c r="CK886" i="3"/>
  <c r="AP19" i="3"/>
  <c r="AO145" i="3"/>
  <c r="AO825" i="3"/>
  <c r="AO146" i="3"/>
  <c r="AO174" i="3"/>
  <c r="CJ167" i="3"/>
  <c r="CK167" i="3"/>
  <c r="AO826" i="3"/>
  <c r="CG167" i="3"/>
  <c r="CL167" i="3"/>
  <c r="DI167" i="3"/>
  <c r="CB167" i="3"/>
  <c r="CM167" i="3"/>
  <c r="CD167" i="3"/>
  <c r="CN167" i="3"/>
  <c r="CI167" i="3"/>
  <c r="AN823" i="3"/>
  <c r="AN822" i="3"/>
  <c r="AN118" i="3"/>
  <c r="CK166" i="3"/>
  <c r="CJ166" i="3"/>
  <c r="CD166" i="3"/>
  <c r="CH166" i="3"/>
  <c r="CF166" i="3"/>
  <c r="CE166" i="3"/>
  <c r="CL166" i="3"/>
  <c r="CO166" i="3"/>
  <c r="CG166" i="3"/>
  <c r="CI166" i="3"/>
  <c r="CM166" i="3"/>
  <c r="DI166" i="3"/>
  <c r="CB166" i="3"/>
  <c r="CN166" i="3"/>
  <c r="AL23" i="3"/>
  <c r="DI926" i="3"/>
  <c r="CB926" i="3"/>
  <c r="CI870" i="3"/>
  <c r="CH870" i="3"/>
  <c r="CD870" i="3"/>
  <c r="CF926" i="3"/>
  <c r="CE926" i="3"/>
  <c r="CM926" i="3"/>
  <c r="CJ926" i="3"/>
  <c r="CD926" i="3"/>
  <c r="CH926" i="3"/>
  <c r="CO926" i="3"/>
  <c r="CN926" i="3"/>
  <c r="CG926" i="3"/>
  <c r="CL926" i="3"/>
  <c r="CI926" i="3"/>
  <c r="DH214" i="3"/>
  <c r="CA214" i="3"/>
  <c r="Y928" i="3"/>
  <c r="Y985" i="3"/>
  <c r="Y1002" i="3"/>
  <c r="Y1004" i="3"/>
  <c r="CJ213" i="3"/>
  <c r="CK213" i="3"/>
  <c r="CO213" i="3"/>
  <c r="CI213" i="3"/>
  <c r="CE213" i="3"/>
  <c r="CN213" i="3"/>
  <c r="CD213" i="3"/>
  <c r="Y822" i="3"/>
  <c r="DH138" i="3"/>
  <c r="CA138" i="3"/>
  <c r="CN214" i="3"/>
  <c r="X822" i="3"/>
  <c r="CJ214" i="3"/>
  <c r="DH201" i="3"/>
  <c r="CA201" i="3"/>
  <c r="CL201" i="3"/>
  <c r="CN201" i="3"/>
  <c r="CJ201" i="3"/>
  <c r="W823" i="3"/>
  <c r="W118" i="3"/>
  <c r="W822" i="3"/>
  <c r="CL854" i="3"/>
  <c r="CJ854" i="3"/>
  <c r="CE854" i="3"/>
  <c r="W15" i="3"/>
  <c r="CN854" i="3"/>
  <c r="CM854" i="3"/>
  <c r="W19" i="3"/>
  <c r="CE214" i="3"/>
  <c r="CG214" i="3"/>
  <c r="CM214" i="3"/>
  <c r="CD214" i="3"/>
  <c r="CK214" i="3"/>
  <c r="CO214" i="3"/>
  <c r="CH214" i="3"/>
  <c r="CL214" i="3"/>
  <c r="CI892" i="3"/>
  <c r="DH892" i="3"/>
  <c r="CA892" i="3"/>
  <c r="CO892" i="3"/>
  <c r="CG892" i="3"/>
  <c r="CF892" i="3"/>
  <c r="CD892" i="3"/>
  <c r="CJ892" i="3"/>
  <c r="CM892" i="3"/>
  <c r="CL892" i="3"/>
  <c r="CD201" i="3"/>
  <c r="CK201" i="3"/>
  <c r="CH201" i="3"/>
  <c r="CI201" i="3"/>
  <c r="CF201" i="3"/>
  <c r="CM201" i="3"/>
  <c r="CI200" i="3"/>
  <c r="CO200" i="3"/>
  <c r="CJ200" i="3"/>
  <c r="DH200" i="3"/>
  <c r="CA200" i="3"/>
  <c r="CG200" i="3"/>
  <c r="CM200" i="3"/>
  <c r="CK894" i="3"/>
  <c r="CM894" i="3"/>
  <c r="CL894" i="3"/>
  <c r="CI894" i="3"/>
  <c r="U18" i="3"/>
  <c r="CJ894" i="3"/>
  <c r="CE844" i="3"/>
  <c r="CO924" i="3"/>
  <c r="CG924" i="3"/>
  <c r="CH924" i="3"/>
  <c r="DH924" i="3"/>
  <c r="CA924" i="3"/>
  <c r="CE924" i="3"/>
  <c r="CD924" i="3"/>
  <c r="CM924" i="3"/>
  <c r="CN924" i="3"/>
  <c r="CF924" i="3"/>
  <c r="CK924" i="3"/>
  <c r="CL924" i="3"/>
  <c r="CI924" i="3"/>
  <c r="CJ924" i="3"/>
  <c r="CN843" i="3"/>
  <c r="CE842" i="3"/>
  <c r="CI842" i="3"/>
  <c r="CD842" i="3"/>
  <c r="DG138" i="3"/>
  <c r="BZ138" i="3"/>
  <c r="K14" i="3"/>
  <c r="DG214" i="3"/>
  <c r="BZ214" i="3"/>
  <c r="F827" i="3"/>
  <c r="DG174" i="3"/>
  <c r="BZ174" i="3"/>
  <c r="E827" i="3"/>
  <c r="C145" i="3"/>
  <c r="C825" i="3"/>
  <c r="DG139" i="3"/>
  <c r="BZ139" i="3"/>
  <c r="C146" i="3"/>
  <c r="DG146" i="3"/>
  <c r="BZ146" i="3"/>
  <c r="C826" i="3"/>
  <c r="DG167" i="3"/>
  <c r="BZ167" i="3"/>
  <c r="C827" i="3"/>
  <c r="DG924" i="3"/>
  <c r="BZ924" i="3"/>
  <c r="B23" i="3"/>
  <c r="DG23" i="3"/>
  <c r="BZ23" i="3"/>
  <c r="CT883" i="3"/>
  <c r="DA883" i="3"/>
  <c r="BV852" i="3"/>
  <c r="M14" i="3"/>
  <c r="CF867" i="3"/>
  <c r="CN867" i="3"/>
  <c r="CR870" i="3"/>
  <c r="CZ870" i="3"/>
  <c r="DB878" i="3"/>
  <c r="CV883" i="3"/>
  <c r="DD883" i="3"/>
  <c r="CL885" i="3"/>
  <c r="CD867" i="3"/>
  <c r="CI867" i="3"/>
  <c r="CU870" i="3"/>
  <c r="DC870" i="3"/>
  <c r="CU883" i="3"/>
  <c r="DC883" i="3"/>
  <c r="CE885" i="3"/>
  <c r="CK885" i="3"/>
  <c r="W14" i="3"/>
  <c r="F14" i="3"/>
  <c r="AT14" i="3"/>
  <c r="CG437" i="3"/>
  <c r="CO437" i="3"/>
  <c r="CF437" i="3"/>
  <c r="CN437" i="3"/>
  <c r="AO19" i="3"/>
  <c r="CZ894" i="3"/>
  <c r="DA894" i="3"/>
  <c r="DF894" i="3"/>
  <c r="CW894" i="3"/>
  <c r="DI867" i="3"/>
  <c r="CB867" i="3"/>
  <c r="DG849" i="3"/>
  <c r="BZ849" i="3"/>
  <c r="CH854" i="3"/>
  <c r="DH854" i="3"/>
  <c r="CA854" i="3"/>
  <c r="CS894" i="3"/>
  <c r="DB839" i="3"/>
  <c r="I14" i="3"/>
  <c r="CR840" i="3"/>
  <c r="CX840" i="3"/>
  <c r="CW838" i="3"/>
  <c r="CT838" i="3"/>
  <c r="DJ838" i="3"/>
  <c r="CC838" i="3"/>
  <c r="CP870" i="3"/>
  <c r="CX870" i="3"/>
  <c r="DF870" i="3"/>
  <c r="DB883" i="3"/>
  <c r="CS870" i="3"/>
  <c r="DA870" i="3"/>
  <c r="CS883" i="3"/>
  <c r="CM437" i="3"/>
  <c r="CL437" i="3"/>
  <c r="DH839" i="3"/>
  <c r="CA839" i="3"/>
  <c r="CH867" i="3"/>
  <c r="CT870" i="3"/>
  <c r="DB870" i="3"/>
  <c r="CP883" i="3"/>
  <c r="CX883" i="3"/>
  <c r="DF883" i="3"/>
  <c r="CF885" i="3"/>
  <c r="CN885" i="3"/>
  <c r="CE867" i="3"/>
  <c r="CW870" i="3"/>
  <c r="CW883" i="3"/>
  <c r="DE883" i="3"/>
  <c r="CM885" i="3"/>
  <c r="X14" i="3"/>
  <c r="CI437" i="3"/>
  <c r="CH437" i="3"/>
  <c r="CK839" i="3"/>
  <c r="CO894" i="3"/>
  <c r="CF849" i="3"/>
  <c r="CX894" i="3"/>
  <c r="DH437" i="3"/>
  <c r="CA437" i="3"/>
  <c r="BW852" i="3"/>
  <c r="CW880" i="3"/>
  <c r="DH886" i="3"/>
  <c r="CA886" i="3"/>
  <c r="BY852" i="3"/>
  <c r="CJ870" i="3"/>
  <c r="CF882" i="3"/>
  <c r="CN882" i="3"/>
  <c r="CE870" i="3"/>
  <c r="CK870" i="3"/>
  <c r="CY880" i="3"/>
  <c r="CG882" i="3"/>
  <c r="CO882" i="3"/>
  <c r="CD849" i="3"/>
  <c r="M1174" i="7"/>
  <c r="K812" i="7"/>
  <c r="CN849" i="3"/>
  <c r="BV851" i="3"/>
  <c r="C19" i="3"/>
  <c r="H19" i="3"/>
  <c r="CV880" i="3"/>
  <c r="CI849" i="3"/>
  <c r="DG481" i="3"/>
  <c r="BZ481" i="3"/>
  <c r="DG490" i="3"/>
  <c r="BZ490" i="3"/>
  <c r="DG499" i="3"/>
  <c r="BZ499" i="3"/>
  <c r="DG517" i="3"/>
  <c r="BZ517" i="3"/>
  <c r="DG523" i="3"/>
  <c r="BZ523" i="3"/>
  <c r="DG529" i="3"/>
  <c r="BZ529" i="3"/>
  <c r="DG541" i="3"/>
  <c r="BZ541" i="3"/>
  <c r="DG553" i="3"/>
  <c r="BZ553" i="3"/>
  <c r="DG559" i="3"/>
  <c r="BZ559" i="3"/>
  <c r="DG565" i="3"/>
  <c r="BZ565" i="3"/>
  <c r="CL870" i="3"/>
  <c r="CH882" i="3"/>
  <c r="CM870" i="3"/>
  <c r="CD882" i="3"/>
  <c r="CI882" i="3"/>
  <c r="CD886" i="3"/>
  <c r="Y14" i="3"/>
  <c r="CH844" i="3"/>
  <c r="CJ856" i="3"/>
  <c r="AM437" i="3"/>
  <c r="DN85" i="5"/>
  <c r="CB85" i="5"/>
  <c r="CY847" i="3"/>
  <c r="DJ847" i="3"/>
  <c r="CC847" i="3"/>
  <c r="CJ833" i="3"/>
  <c r="CM833" i="3"/>
  <c r="CH833" i="3"/>
  <c r="CE868" i="3"/>
  <c r="CO849" i="3"/>
  <c r="CG849" i="3"/>
  <c r="CG846" i="3"/>
  <c r="CN844" i="3"/>
  <c r="CF844" i="3"/>
  <c r="DH896" i="3"/>
  <c r="CA896" i="3"/>
  <c r="CI838" i="3"/>
  <c r="CG838" i="3"/>
  <c r="CL835" i="3"/>
  <c r="CG832" i="3"/>
  <c r="CH832" i="3"/>
  <c r="CI832" i="3"/>
  <c r="CE894" i="3"/>
  <c r="DJ841" i="3"/>
  <c r="CC841" i="3"/>
  <c r="DD841" i="3"/>
  <c r="DE841" i="3"/>
  <c r="CT841" i="3"/>
  <c r="CU841" i="3"/>
  <c r="CV841" i="3"/>
  <c r="DA841" i="3"/>
  <c r="DB841" i="3"/>
  <c r="DC841" i="3"/>
  <c r="CY841" i="3"/>
  <c r="CZ841" i="3"/>
  <c r="CP841" i="3"/>
  <c r="CR841" i="3"/>
  <c r="CW841" i="3"/>
  <c r="CS841" i="3"/>
  <c r="CQ841" i="3"/>
  <c r="DF841" i="3"/>
  <c r="CX841" i="3"/>
  <c r="DJ835" i="3"/>
  <c r="CC835" i="3"/>
  <c r="DG511" i="3"/>
  <c r="BZ511" i="3"/>
  <c r="CN846" i="3"/>
  <c r="DE842" i="3"/>
  <c r="E447" i="3"/>
  <c r="DJ856" i="3"/>
  <c r="CC856" i="3"/>
  <c r="DF854" i="3"/>
  <c r="CP854" i="3"/>
  <c r="CY854" i="3"/>
  <c r="CZ854" i="3"/>
  <c r="CT854" i="3"/>
  <c r="DJ854" i="3"/>
  <c r="CC854" i="3"/>
  <c r="DE854" i="3"/>
  <c r="DC854" i="3"/>
  <c r="DD854" i="3"/>
  <c r="DB854" i="3"/>
  <c r="CX854" i="3"/>
  <c r="CW854" i="3"/>
  <c r="CQ854" i="3"/>
  <c r="CR854" i="3"/>
  <c r="CS854" i="3"/>
  <c r="DA854" i="3"/>
  <c r="CV854" i="3"/>
  <c r="CU854" i="3"/>
  <c r="CH834" i="3"/>
  <c r="CD834" i="3"/>
  <c r="CI834" i="3"/>
  <c r="DH847" i="3"/>
  <c r="CA847" i="3"/>
  <c r="DH841" i="3"/>
  <c r="CA841" i="3"/>
  <c r="CI844" i="3"/>
  <c r="CD844" i="3"/>
  <c r="CM844" i="3"/>
  <c r="DH844" i="3"/>
  <c r="CA844" i="3"/>
  <c r="DJ849" i="3"/>
  <c r="CC849" i="3"/>
  <c r="CR849" i="3"/>
  <c r="CS849" i="3"/>
  <c r="CU849" i="3"/>
  <c r="CX849" i="3"/>
  <c r="CY849" i="3"/>
  <c r="CW849" i="3"/>
  <c r="CQ849" i="3"/>
  <c r="CV849" i="3"/>
  <c r="DA849" i="3"/>
  <c r="CP849" i="3"/>
  <c r="CT849" i="3"/>
  <c r="DD849" i="3"/>
  <c r="DC849" i="3"/>
  <c r="DB849" i="3"/>
  <c r="CZ849" i="3"/>
  <c r="DE849" i="3"/>
  <c r="DF849" i="3"/>
  <c r="CZ834" i="3"/>
  <c r="DE834" i="3"/>
  <c r="DB834" i="3"/>
  <c r="CV834" i="3"/>
  <c r="CP834" i="3"/>
  <c r="DF834" i="3"/>
  <c r="DD834" i="3"/>
  <c r="CW834" i="3"/>
  <c r="CT834" i="3"/>
  <c r="CU834" i="3"/>
  <c r="CX834" i="3"/>
  <c r="CR834" i="3"/>
  <c r="DJ834" i="3"/>
  <c r="CC834" i="3"/>
  <c r="DG304" i="3"/>
  <c r="BZ304" i="3"/>
  <c r="DG238" i="3"/>
  <c r="BZ238" i="3"/>
  <c r="DI680" i="3"/>
  <c r="CB680" i="3"/>
  <c r="DI685" i="3"/>
  <c r="CB685" i="3"/>
  <c r="DI690" i="3"/>
  <c r="CB690" i="3"/>
  <c r="DI695" i="3"/>
  <c r="CB695" i="3"/>
  <c r="CM849" i="3"/>
  <c r="CM846" i="3"/>
  <c r="CL844" i="3"/>
  <c r="CJ849" i="3"/>
  <c r="CK844" i="3"/>
  <c r="BX851" i="3"/>
  <c r="CN855" i="3"/>
  <c r="CJ855" i="3"/>
  <c r="CF855" i="3"/>
  <c r="CL855" i="3"/>
  <c r="CH855" i="3"/>
  <c r="CM855" i="3"/>
  <c r="CI855" i="3"/>
  <c r="CD855" i="3"/>
  <c r="CE855" i="3"/>
  <c r="CO855" i="3"/>
  <c r="CK855" i="3"/>
  <c r="CG855" i="3"/>
  <c r="DH855" i="3"/>
  <c r="CA855" i="3"/>
  <c r="CM843" i="3"/>
  <c r="CJ842" i="3"/>
  <c r="V447" i="3"/>
  <c r="DM46" i="5"/>
  <c r="CA46" i="5"/>
  <c r="CL898" i="3"/>
  <c r="CN898" i="3"/>
  <c r="DH898" i="3"/>
  <c r="CA898" i="3"/>
  <c r="CJ897" i="3"/>
  <c r="DH897" i="3"/>
  <c r="CA897" i="3"/>
  <c r="DJ855" i="3"/>
  <c r="CC855" i="3"/>
  <c r="CU855" i="3"/>
  <c r="CP855" i="3"/>
  <c r="DF855" i="3"/>
  <c r="CR855" i="3"/>
  <c r="CS855" i="3"/>
  <c r="CQ855" i="3"/>
  <c r="DC855" i="3"/>
  <c r="CX855" i="3"/>
  <c r="CV855" i="3"/>
  <c r="CW855" i="3"/>
  <c r="CY855" i="3"/>
  <c r="DD855" i="3"/>
  <c r="DB855" i="3"/>
  <c r="CT855" i="3"/>
  <c r="DA855" i="3"/>
  <c r="DE855" i="3"/>
  <c r="CZ855" i="3"/>
  <c r="CH849" i="3"/>
  <c r="CL849" i="3"/>
  <c r="DH849" i="3"/>
  <c r="CA849" i="3"/>
  <c r="DA844" i="3"/>
  <c r="CT844" i="3"/>
  <c r="CU844" i="3"/>
  <c r="CV844" i="3"/>
  <c r="DE844" i="3"/>
  <c r="CY844" i="3"/>
  <c r="CZ844" i="3"/>
  <c r="CP844" i="3"/>
  <c r="DC844" i="3"/>
  <c r="DD844" i="3"/>
  <c r="CX844" i="3"/>
  <c r="DF844" i="3"/>
  <c r="CQ844" i="3"/>
  <c r="CW844" i="3"/>
  <c r="CR844" i="3"/>
  <c r="CS844" i="3"/>
  <c r="DB844" i="3"/>
  <c r="DJ844" i="3"/>
  <c r="CC844" i="3"/>
  <c r="DJ836" i="3"/>
  <c r="CC836" i="3"/>
  <c r="DF836" i="3"/>
  <c r="DJ833" i="3"/>
  <c r="CC833" i="3"/>
  <c r="DA833" i="3"/>
  <c r="DE833" i="3"/>
  <c r="CY833" i="3"/>
  <c r="DC833" i="3"/>
  <c r="DF833" i="3"/>
  <c r="CT833" i="3"/>
  <c r="DD833" i="3"/>
  <c r="CR833" i="3"/>
  <c r="CO868" i="3"/>
  <c r="CK849" i="3"/>
  <c r="CE849" i="3"/>
  <c r="CJ844" i="3"/>
  <c r="CG841" i="3"/>
  <c r="T15" i="3"/>
  <c r="CG844" i="3"/>
  <c r="CT85" i="5"/>
  <c r="CP85" i="5"/>
  <c r="CL85" i="5"/>
  <c r="CH85" i="5"/>
  <c r="CD85" i="5"/>
  <c r="CR85" i="5"/>
  <c r="CN85" i="5"/>
  <c r="CJ85" i="5"/>
  <c r="CF85" i="5"/>
  <c r="CM85" i="5"/>
  <c r="CE85" i="5"/>
  <c r="CQ85" i="5"/>
  <c r="CI85" i="5"/>
  <c r="CO85" i="5"/>
  <c r="CK85" i="5"/>
  <c r="CG85" i="5"/>
  <c r="DF85" i="5"/>
  <c r="DH85" i="5"/>
  <c r="DD85" i="5"/>
  <c r="CZ85" i="5"/>
  <c r="CU85" i="5"/>
  <c r="CW85" i="5"/>
  <c r="CY85" i="5"/>
  <c r="DK85" i="5"/>
  <c r="DJ85" i="5"/>
  <c r="DO85" i="5"/>
  <c r="CC85" i="5"/>
  <c r="CX85" i="5"/>
  <c r="DC85" i="5"/>
  <c r="DI85" i="5"/>
  <c r="DA85" i="5"/>
  <c r="DG85" i="5"/>
  <c r="CS85" i="5"/>
  <c r="DB85" i="5"/>
  <c r="CV85" i="5"/>
  <c r="DE85" i="5"/>
  <c r="CS46" i="5"/>
  <c r="CO46" i="5"/>
  <c r="CK46" i="5"/>
  <c r="CG46" i="5"/>
  <c r="CQ46" i="5"/>
  <c r="CM46" i="5"/>
  <c r="CI46" i="5"/>
  <c r="CE46" i="5"/>
  <c r="CN46" i="5"/>
  <c r="CF46" i="5"/>
  <c r="CR46" i="5"/>
  <c r="CJ46" i="5"/>
  <c r="CL46" i="5"/>
  <c r="CH46" i="5"/>
  <c r="CT46" i="5"/>
  <c r="CD46" i="5"/>
  <c r="CV46" i="5"/>
  <c r="DE46" i="5"/>
  <c r="DF46" i="5"/>
  <c r="DB46" i="5"/>
  <c r="DD46" i="5"/>
  <c r="DA46" i="5"/>
  <c r="DC46" i="5"/>
  <c r="CY46" i="5"/>
  <c r="DK46" i="5"/>
  <c r="DG46" i="5"/>
  <c r="DH46" i="5"/>
  <c r="DO46" i="5"/>
  <c r="CC46" i="5"/>
  <c r="CU46" i="5"/>
  <c r="DI46" i="5"/>
  <c r="CP46" i="5"/>
  <c r="DJ46" i="5"/>
  <c r="CX46" i="5"/>
  <c r="CW46" i="5"/>
  <c r="CZ46" i="5"/>
  <c r="AL447" i="3"/>
  <c r="DH894" i="3"/>
  <c r="CA894" i="3"/>
  <c r="CM836" i="3"/>
  <c r="CN836" i="3"/>
  <c r="CD894" i="3"/>
  <c r="CW848" i="3"/>
  <c r="DE848" i="3"/>
  <c r="CS848" i="3"/>
  <c r="DA848" i="3"/>
  <c r="CT848" i="3"/>
  <c r="DB848" i="3"/>
  <c r="CU848" i="3"/>
  <c r="CV848" i="3"/>
  <c r="CP848" i="3"/>
  <c r="CY848" i="3"/>
  <c r="CZ848" i="3"/>
  <c r="CX848" i="3"/>
  <c r="DJ848" i="3"/>
  <c r="CC848" i="3"/>
  <c r="CQ848" i="3"/>
  <c r="DF848" i="3"/>
  <c r="DC848" i="3"/>
  <c r="CR848" i="3"/>
  <c r="DD848" i="3"/>
  <c r="CZ832" i="3"/>
  <c r="DB845" i="3"/>
  <c r="DD845" i="3"/>
  <c r="AD4" i="3"/>
  <c r="AD4" i="4"/>
  <c r="AD4" i="5"/>
  <c r="AD4" i="6"/>
  <c r="AU4" i="5"/>
  <c r="AU4" i="6"/>
  <c r="AU4" i="4"/>
  <c r="AU4" i="3"/>
  <c r="AT4" i="3"/>
  <c r="AP5" i="3"/>
  <c r="AP5" i="4"/>
  <c r="AO4" i="4"/>
  <c r="AO4" i="3"/>
  <c r="AO4" i="5"/>
  <c r="AO4" i="6"/>
  <c r="BV4" i="2"/>
  <c r="BD5" i="2"/>
  <c r="V5" i="5"/>
  <c r="V5" i="4"/>
  <c r="V5" i="3"/>
  <c r="V5" i="6"/>
  <c r="BX852" i="3"/>
  <c r="CN851" i="3"/>
  <c r="CL851" i="3"/>
  <c r="CJ851" i="3"/>
  <c r="CH851" i="3"/>
  <c r="CF851" i="3"/>
  <c r="U19" i="3"/>
  <c r="CO851" i="3"/>
  <c r="CM851" i="3"/>
  <c r="CK851" i="3"/>
  <c r="CI851" i="3"/>
  <c r="CG851" i="3"/>
  <c r="CE851" i="3"/>
  <c r="CD851" i="3"/>
  <c r="DH851" i="3"/>
  <c r="CA851" i="3"/>
  <c r="DG245" i="3"/>
  <c r="BZ245" i="3"/>
  <c r="CD529" i="3"/>
  <c r="CD565" i="3"/>
  <c r="CE589" i="3"/>
  <c r="CD602" i="3"/>
  <c r="M828" i="3"/>
  <c r="AW828" i="3"/>
  <c r="BW851" i="3"/>
  <c r="BY851" i="3"/>
  <c r="T19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R294" i="3"/>
  <c r="CU294" i="3"/>
  <c r="CQ294" i="3"/>
  <c r="CW294" i="3"/>
  <c r="DE294" i="3"/>
  <c r="CT294" i="3"/>
  <c r="DB294" i="3"/>
  <c r="DG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E481" i="3"/>
  <c r="CD481" i="3"/>
  <c r="CN481" i="3"/>
  <c r="CL481" i="3"/>
  <c r="CJ481" i="3"/>
  <c r="CH481" i="3"/>
  <c r="CF481" i="3"/>
  <c r="DH481" i="3"/>
  <c r="CA481" i="3"/>
  <c r="CN490" i="3"/>
  <c r="CL490" i="3"/>
  <c r="CJ490" i="3"/>
  <c r="CH490" i="3"/>
  <c r="CF490" i="3"/>
  <c r="CO490" i="3"/>
  <c r="CM490" i="3"/>
  <c r="CK490" i="3"/>
  <c r="CI490" i="3"/>
  <c r="CG490" i="3"/>
  <c r="CE490" i="3"/>
  <c r="CD490" i="3"/>
  <c r="DH490" i="3"/>
  <c r="CA490" i="3"/>
  <c r="CK511" i="3"/>
  <c r="CJ511" i="3"/>
  <c r="CN511" i="3"/>
  <c r="CF511" i="3"/>
  <c r="CO511" i="3"/>
  <c r="CH511" i="3"/>
  <c r="CG511" i="3"/>
  <c r="DH511" i="3"/>
  <c r="CA511" i="3"/>
  <c r="CL511" i="3"/>
  <c r="CE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O620" i="3"/>
  <c r="CM620" i="3"/>
  <c r="CK620" i="3"/>
  <c r="CI620" i="3"/>
  <c r="CG620" i="3"/>
  <c r="CE620" i="3"/>
  <c r="CD620" i="3"/>
  <c r="CO632" i="3"/>
  <c r="CM632" i="3"/>
  <c r="CK632" i="3"/>
  <c r="CI632" i="3"/>
  <c r="CG632" i="3"/>
  <c r="CE632" i="3"/>
  <c r="CD632" i="3"/>
  <c r="CN632" i="3"/>
  <c r="CL632" i="3"/>
  <c r="CJ632" i="3"/>
  <c r="CH632" i="3"/>
  <c r="CF632" i="3"/>
  <c r="CN680" i="3"/>
  <c r="CL680" i="3"/>
  <c r="CJ680" i="3"/>
  <c r="CH680" i="3"/>
  <c r="CF680" i="3"/>
  <c r="CO680" i="3"/>
  <c r="CM680" i="3"/>
  <c r="CK680" i="3"/>
  <c r="CI680" i="3"/>
  <c r="CG680" i="3"/>
  <c r="CE680" i="3"/>
  <c r="CD680" i="3"/>
  <c r="DH680" i="3"/>
  <c r="CA680" i="3"/>
  <c r="CO685" i="3"/>
  <c r="CM685" i="3"/>
  <c r="CK685" i="3"/>
  <c r="CI685" i="3"/>
  <c r="CG685" i="3"/>
  <c r="CE685" i="3"/>
  <c r="CD685" i="3"/>
  <c r="CN685" i="3"/>
  <c r="CL685" i="3"/>
  <c r="CJ685" i="3"/>
  <c r="CH685" i="3"/>
  <c r="CF685" i="3"/>
  <c r="DH685" i="3"/>
  <c r="CA685" i="3"/>
  <c r="D1171" i="7"/>
  <c r="T32" i="3"/>
  <c r="DH988" i="3"/>
  <c r="CA988" i="3"/>
  <c r="AU33" i="3"/>
  <c r="AU31" i="3"/>
  <c r="AM33" i="3"/>
  <c r="AM31" i="3"/>
  <c r="G33" i="3"/>
  <c r="G31" i="3"/>
  <c r="C828" i="3"/>
  <c r="DG180" i="3"/>
  <c r="BZ180" i="3"/>
  <c r="DG989" i="3"/>
  <c r="BZ989" i="3"/>
  <c r="AP33" i="3"/>
  <c r="AP31" i="3"/>
  <c r="W33" i="3"/>
  <c r="W31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E1171" i="7"/>
  <c r="D174" i="7"/>
  <c r="CO463" i="3"/>
  <c r="CM463" i="3"/>
  <c r="CK463" i="3"/>
  <c r="CI463" i="3"/>
  <c r="CG463" i="3"/>
  <c r="CE463" i="3"/>
  <c r="CD463" i="3"/>
  <c r="CN463" i="3"/>
  <c r="CL463" i="3"/>
  <c r="CJ463" i="3"/>
  <c r="CH463" i="3"/>
  <c r="CF463" i="3"/>
  <c r="DH463" i="3"/>
  <c r="CA463" i="3"/>
  <c r="CN454" i="3"/>
  <c r="CL454" i="3"/>
  <c r="CJ454" i="3"/>
  <c r="CH454" i="3"/>
  <c r="CF454" i="3"/>
  <c r="CO454" i="3"/>
  <c r="CM454" i="3"/>
  <c r="CK454" i="3"/>
  <c r="CI454" i="3"/>
  <c r="CG454" i="3"/>
  <c r="CE454" i="3"/>
  <c r="CD454" i="3"/>
  <c r="DH454" i="3"/>
  <c r="CA454" i="3"/>
  <c r="CO376" i="3"/>
  <c r="CM376" i="3"/>
  <c r="CK376" i="3"/>
  <c r="CI376" i="3"/>
  <c r="CG376" i="3"/>
  <c r="CE376" i="3"/>
  <c r="CD376" i="3"/>
  <c r="CN376" i="3"/>
  <c r="CL376" i="3"/>
  <c r="CJ376" i="3"/>
  <c r="CH376" i="3"/>
  <c r="CF376" i="3"/>
  <c r="DH376" i="3"/>
  <c r="CA376" i="3"/>
  <c r="CO354" i="3"/>
  <c r="CM354" i="3"/>
  <c r="CK354" i="3"/>
  <c r="CI354" i="3"/>
  <c r="CG354" i="3"/>
  <c r="CE354" i="3"/>
  <c r="CD354" i="3"/>
  <c r="CN354" i="3"/>
  <c r="CL354" i="3"/>
  <c r="CJ354" i="3"/>
  <c r="CH354" i="3"/>
  <c r="CF354" i="3"/>
  <c r="DH354" i="3"/>
  <c r="CA354" i="3"/>
  <c r="CO344" i="3"/>
  <c r="CM344" i="3"/>
  <c r="CK344" i="3"/>
  <c r="CI344" i="3"/>
  <c r="CG344" i="3"/>
  <c r="CE344" i="3"/>
  <c r="CD344" i="3"/>
  <c r="CN344" i="3"/>
  <c r="CL344" i="3"/>
  <c r="CJ344" i="3"/>
  <c r="CH344" i="3"/>
  <c r="CF344" i="3"/>
  <c r="DH344" i="3"/>
  <c r="CA344" i="3"/>
  <c r="DI324" i="3"/>
  <c r="CB324" i="3"/>
  <c r="CO324" i="3"/>
  <c r="CM324" i="3"/>
  <c r="CK324" i="3"/>
  <c r="CI324" i="3"/>
  <c r="CG324" i="3"/>
  <c r="CE324" i="3"/>
  <c r="CD324" i="3"/>
  <c r="CN324" i="3"/>
  <c r="CL324" i="3"/>
  <c r="CJ324" i="3"/>
  <c r="CH324" i="3"/>
  <c r="CF324" i="3"/>
  <c r="DH324" i="3"/>
  <c r="CA324" i="3"/>
  <c r="DI314" i="3"/>
  <c r="CB314" i="3"/>
  <c r="CO314" i="3"/>
  <c r="CM314" i="3"/>
  <c r="CK314" i="3"/>
  <c r="CI314" i="3"/>
  <c r="CG314" i="3"/>
  <c r="CE314" i="3"/>
  <c r="CD314" i="3"/>
  <c r="CN314" i="3"/>
  <c r="CL314" i="3"/>
  <c r="CJ314" i="3"/>
  <c r="CH314" i="3"/>
  <c r="CF314" i="3"/>
  <c r="DH314" i="3"/>
  <c r="CA314" i="3"/>
  <c r="CO304" i="3"/>
  <c r="CM304" i="3"/>
  <c r="CK304" i="3"/>
  <c r="CI304" i="3"/>
  <c r="CG304" i="3"/>
  <c r="CE304" i="3"/>
  <c r="CD304" i="3"/>
  <c r="CN304" i="3"/>
  <c r="CL304" i="3"/>
  <c r="CJ304" i="3"/>
  <c r="CH304" i="3"/>
  <c r="CF304" i="3"/>
  <c r="DH304" i="3"/>
  <c r="CA304" i="3"/>
  <c r="DI294" i="3"/>
  <c r="DH294" i="3"/>
  <c r="DI287" i="3"/>
  <c r="CB287" i="3"/>
  <c r="CN287" i="3"/>
  <c r="CL287" i="3"/>
  <c r="CJ287" i="3"/>
  <c r="CH287" i="3"/>
  <c r="CF287" i="3"/>
  <c r="CO287" i="3"/>
  <c r="CM287" i="3"/>
  <c r="CK287" i="3"/>
  <c r="CI287" i="3"/>
  <c r="CG287" i="3"/>
  <c r="CE287" i="3"/>
  <c r="CD287" i="3"/>
  <c r="DH287" i="3"/>
  <c r="CA287" i="3"/>
  <c r="DI280" i="3"/>
  <c r="CB280" i="3"/>
  <c r="CN280" i="3"/>
  <c r="CL280" i="3"/>
  <c r="CJ280" i="3"/>
  <c r="CH280" i="3"/>
  <c r="CF280" i="3"/>
  <c r="CO280" i="3"/>
  <c r="CM280" i="3"/>
  <c r="CK280" i="3"/>
  <c r="CI280" i="3"/>
  <c r="CG280" i="3"/>
  <c r="CE280" i="3"/>
  <c r="CD280" i="3"/>
  <c r="DH280" i="3"/>
  <c r="CA280" i="3"/>
  <c r="DI266" i="3"/>
  <c r="CB266" i="3"/>
  <c r="CN266" i="3"/>
  <c r="CL266" i="3"/>
  <c r="CJ266" i="3"/>
  <c r="CH266" i="3"/>
  <c r="CF266" i="3"/>
  <c r="CO266" i="3"/>
  <c r="CM266" i="3"/>
  <c r="CK266" i="3"/>
  <c r="CI266" i="3"/>
  <c r="CG266" i="3"/>
  <c r="CE266" i="3"/>
  <c r="CD266" i="3"/>
  <c r="DH266" i="3"/>
  <c r="CA266" i="3"/>
  <c r="DI259" i="3"/>
  <c r="CB259" i="3"/>
  <c r="CN259" i="3"/>
  <c r="CL259" i="3"/>
  <c r="CJ259" i="3"/>
  <c r="CH259" i="3"/>
  <c r="CF259" i="3"/>
  <c r="CO259" i="3"/>
  <c r="CM259" i="3"/>
  <c r="CK259" i="3"/>
  <c r="CI259" i="3"/>
  <c r="CG259" i="3"/>
  <c r="CE259" i="3"/>
  <c r="CD259" i="3"/>
  <c r="DH259" i="3"/>
  <c r="CA259" i="3"/>
  <c r="DI252" i="3"/>
  <c r="CB252" i="3"/>
  <c r="CO252" i="3"/>
  <c r="CM252" i="3"/>
  <c r="CK252" i="3"/>
  <c r="CI252" i="3"/>
  <c r="CG252" i="3"/>
  <c r="CE252" i="3"/>
  <c r="CD252" i="3"/>
  <c r="CN252" i="3"/>
  <c r="CL252" i="3"/>
  <c r="CJ252" i="3"/>
  <c r="CH252" i="3"/>
  <c r="CF252" i="3"/>
  <c r="DH252" i="3"/>
  <c r="CA252" i="3"/>
  <c r="DI245" i="3"/>
  <c r="CB245" i="3"/>
  <c r="CN245" i="3"/>
  <c r="CL245" i="3"/>
  <c r="CJ245" i="3"/>
  <c r="CH245" i="3"/>
  <c r="CF245" i="3"/>
  <c r="CO245" i="3"/>
  <c r="CM245" i="3"/>
  <c r="CK245" i="3"/>
  <c r="CI245" i="3"/>
  <c r="CG245" i="3"/>
  <c r="CE245" i="3"/>
  <c r="CD245" i="3"/>
  <c r="DH245" i="3"/>
  <c r="CA245" i="3"/>
  <c r="DI238" i="3"/>
  <c r="CB238" i="3"/>
  <c r="CO238" i="3"/>
  <c r="CM238" i="3"/>
  <c r="CK238" i="3"/>
  <c r="CI238" i="3"/>
  <c r="CG238" i="3"/>
  <c r="CE238" i="3"/>
  <c r="CD238" i="3"/>
  <c r="CN238" i="3"/>
  <c r="CL238" i="3"/>
  <c r="CJ238" i="3"/>
  <c r="CH238" i="3"/>
  <c r="CF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41" i="3"/>
  <c r="CC541" i="3"/>
  <c r="DJ553" i="3"/>
  <c r="CC553" i="3"/>
  <c r="DJ559" i="3"/>
  <c r="CC559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Y42" i="6"/>
  <c r="BT42" i="6"/>
  <c r="BR42" i="6"/>
  <c r="BP42" i="6"/>
  <c r="BN42" i="6"/>
  <c r="BL42" i="6"/>
  <c r="BJ42" i="6"/>
  <c r="BH42" i="6"/>
  <c r="BF42" i="6"/>
  <c r="BD42" i="6"/>
  <c r="BA42" i="6"/>
  <c r="AY42" i="6"/>
  <c r="AW42" i="6"/>
  <c r="AU42" i="6"/>
  <c r="AS42" i="6"/>
  <c r="AQ42" i="6"/>
  <c r="AO42" i="6"/>
  <c r="AM42" i="6"/>
  <c r="AJ42" i="6"/>
  <c r="AH42" i="6"/>
  <c r="AF42" i="6"/>
  <c r="AD42" i="6"/>
  <c r="AB42" i="6"/>
  <c r="Z42" i="6"/>
  <c r="T42" i="6"/>
  <c r="H42" i="6"/>
  <c r="J42" i="6"/>
  <c r="L42" i="6"/>
  <c r="N42" i="6"/>
  <c r="P42" i="6"/>
  <c r="R42" i="6"/>
  <c r="BY15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F15" i="6"/>
  <c r="H15" i="6"/>
  <c r="J15" i="6"/>
  <c r="L15" i="6"/>
  <c r="N15" i="6"/>
  <c r="P15" i="6"/>
  <c r="R15" i="6"/>
  <c r="BX42" i="6"/>
  <c r="BS42" i="6"/>
  <c r="BQ42" i="6"/>
  <c r="BO42" i="6"/>
  <c r="BM42" i="6"/>
  <c r="BK42" i="6"/>
  <c r="BI42" i="6"/>
  <c r="BG42" i="6"/>
  <c r="BE42" i="6"/>
  <c r="BB42" i="6"/>
  <c r="AZ42" i="6"/>
  <c r="AX42" i="6"/>
  <c r="AV42" i="6"/>
  <c r="AT42" i="6"/>
  <c r="AR42" i="6"/>
  <c r="AP42" i="6"/>
  <c r="AN42" i="6"/>
  <c r="AL42" i="6"/>
  <c r="AI42" i="6"/>
  <c r="AG42" i="6"/>
  <c r="AE42" i="6"/>
  <c r="AC42" i="6"/>
  <c r="AA42" i="6"/>
  <c r="Y42" i="6"/>
  <c r="G42" i="6"/>
  <c r="I42" i="6"/>
  <c r="K42" i="6"/>
  <c r="M42" i="6"/>
  <c r="O42" i="6"/>
  <c r="Q42" i="6"/>
  <c r="B42" i="6"/>
  <c r="BQ15" i="6"/>
  <c r="BM15" i="6"/>
  <c r="BI15" i="6"/>
  <c r="BE15" i="6"/>
  <c r="AZ15" i="6"/>
  <c r="AV15" i="6"/>
  <c r="AR15" i="6"/>
  <c r="AN15" i="6"/>
  <c r="AI15" i="6"/>
  <c r="AE15" i="6"/>
  <c r="AA15" i="6"/>
  <c r="W15" i="6"/>
  <c r="G15" i="6"/>
  <c r="K15" i="6"/>
  <c r="O15" i="6"/>
  <c r="B15" i="6"/>
  <c r="BX15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I15" i="6"/>
  <c r="M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B720" i="3"/>
  <c r="DL153" i="4"/>
  <c r="BZ153" i="4"/>
  <c r="AD32" i="3"/>
  <c r="AD31" i="3"/>
  <c r="V32" i="3"/>
  <c r="V31" i="3"/>
  <c r="D32" i="3"/>
  <c r="D31" i="3"/>
  <c r="H32" i="3"/>
  <c r="L32" i="3"/>
  <c r="L31" i="3"/>
  <c r="B32" i="3"/>
  <c r="DG988" i="3"/>
  <c r="BZ988" i="3"/>
  <c r="AS33" i="3"/>
  <c r="AS31" i="3"/>
  <c r="AO33" i="3"/>
  <c r="AO31" i="3"/>
  <c r="DH989" i="3"/>
  <c r="CA989" i="3"/>
  <c r="E33" i="3"/>
  <c r="E31" i="3"/>
  <c r="DG861" i="3"/>
  <c r="BZ861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CN180" i="3"/>
  <c r="CL180" i="3"/>
  <c r="CJ180" i="3"/>
  <c r="CH180" i="3"/>
  <c r="CF180" i="3"/>
  <c r="CO180" i="3"/>
  <c r="CM180" i="3"/>
  <c r="CK180" i="3"/>
  <c r="CI180" i="3"/>
  <c r="CG180" i="3"/>
  <c r="CE180" i="3"/>
  <c r="DH180" i="3"/>
  <c r="CA180" i="3"/>
  <c r="AM824" i="3"/>
  <c r="AM822" i="3"/>
  <c r="AR33" i="3"/>
  <c r="AR31" i="3"/>
  <c r="AN33" i="3"/>
  <c r="AN31" i="3"/>
  <c r="Y33" i="3"/>
  <c r="Y31" i="3"/>
  <c r="U33" i="3"/>
  <c r="U31" i="3"/>
  <c r="DJ116" i="3"/>
  <c r="CC116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174" i="7"/>
  <c r="E174" i="7"/>
  <c r="C25" i="7"/>
  <c r="DB863" i="3"/>
  <c r="CR988" i="3"/>
  <c r="CV988" i="3"/>
  <c r="CZ988" i="3"/>
  <c r="DD988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CE559" i="3"/>
  <c r="DD553" i="3"/>
  <c r="CZ553" i="3"/>
  <c r="CV553" i="3"/>
  <c r="CR553" i="3"/>
  <c r="CL553" i="3"/>
  <c r="CH553" i="3"/>
  <c r="DE541" i="3"/>
  <c r="CW541" i="3"/>
  <c r="CI541" i="3"/>
  <c r="CD541" i="3"/>
  <c r="DA861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DF529" i="3"/>
  <c r="DB529" i="3"/>
  <c r="CX529" i="3"/>
  <c r="CT529" i="3"/>
  <c r="CP529" i="3"/>
  <c r="CN529" i="3"/>
  <c r="CJ529" i="3"/>
  <c r="CF529" i="3"/>
  <c r="DF565" i="3"/>
  <c r="DB565" i="3"/>
  <c r="CX565" i="3"/>
  <c r="CT565" i="3"/>
  <c r="CP565" i="3"/>
  <c r="CN565" i="3"/>
  <c r="CJ565" i="3"/>
  <c r="CF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DF596" i="3"/>
  <c r="DB596" i="3"/>
  <c r="CX596" i="3"/>
  <c r="CT596" i="3"/>
  <c r="CP596" i="3"/>
  <c r="CN596" i="3"/>
  <c r="CJ596" i="3"/>
  <c r="CF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CE596" i="3"/>
  <c r="DE602" i="3"/>
  <c r="DA602" i="3"/>
  <c r="CW602" i="3"/>
  <c r="CS602" i="3"/>
  <c r="CM602" i="3"/>
  <c r="CI602" i="3"/>
  <c r="BV967" i="3"/>
  <c r="DJ989" i="3"/>
  <c r="CC989" i="3"/>
  <c r="F1171" i="7"/>
  <c r="C23" i="7"/>
  <c r="F23" i="7"/>
  <c r="V985" i="3"/>
  <c r="V1002" i="3"/>
  <c r="V1004" i="3"/>
  <c r="X985" i="3"/>
  <c r="X1002" i="3"/>
  <c r="X1004" i="3"/>
  <c r="CO183" i="3"/>
  <c r="CM183" i="3"/>
  <c r="CK183" i="3"/>
  <c r="CI183" i="3"/>
  <c r="CG183" i="3"/>
  <c r="CE183" i="3"/>
  <c r="CD183" i="3"/>
  <c r="AD828" i="3"/>
  <c r="CN183" i="3"/>
  <c r="CL183" i="3"/>
  <c r="CJ183" i="3"/>
  <c r="CH183" i="3"/>
  <c r="CF183" i="3"/>
  <c r="DH183" i="3"/>
  <c r="CA183" i="3"/>
  <c r="T824" i="3"/>
  <c r="CT153" i="4"/>
  <c r="CP153" i="4"/>
  <c r="CL153" i="4"/>
  <c r="CH153" i="4"/>
  <c r="CD153" i="4"/>
  <c r="DE73" i="6"/>
  <c r="DB73" i="6"/>
  <c r="DI73" i="6"/>
  <c r="CZ73" i="6"/>
  <c r="CU73" i="6"/>
  <c r="DD73" i="6"/>
  <c r="CY73" i="6"/>
  <c r="DC73" i="6"/>
  <c r="CW73" i="6"/>
  <c r="DJ73" i="6"/>
  <c r="DA73" i="6"/>
  <c r="DG73" i="6"/>
  <c r="DF73" i="6"/>
  <c r="DK73" i="6"/>
  <c r="CX73" i="6"/>
  <c r="DH73" i="6"/>
  <c r="CV73" i="6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DJ25" i="3"/>
  <c r="CC25" i="3"/>
  <c r="CQ25" i="3"/>
  <c r="CS25" i="3"/>
  <c r="CU25" i="3"/>
  <c r="CW25" i="3"/>
  <c r="CY25" i="3"/>
  <c r="DA25" i="3"/>
  <c r="DC25" i="3"/>
  <c r="DE25" i="3"/>
  <c r="CP25" i="3"/>
  <c r="CR25" i="3"/>
  <c r="CT25" i="3"/>
  <c r="CV25" i="3"/>
  <c r="CX25" i="3"/>
  <c r="CZ25" i="3"/>
  <c r="DB25" i="3"/>
  <c r="DD25" i="3"/>
  <c r="DF25" i="3"/>
  <c r="BV975" i="3"/>
  <c r="BV27" i="3"/>
  <c r="BW975" i="3"/>
  <c r="BW27" i="3"/>
  <c r="D27" i="7"/>
  <c r="I33" i="3"/>
  <c r="I31" i="3"/>
  <c r="K33" i="3"/>
  <c r="K31" i="3"/>
  <c r="D146" i="7"/>
  <c r="AL760" i="3"/>
  <c r="DN249" i="4"/>
  <c r="CB249" i="4"/>
  <c r="CS153" i="4"/>
  <c r="CO153" i="4"/>
  <c r="CK153" i="4"/>
  <c r="CG153" i="4"/>
  <c r="B991" i="3"/>
  <c r="DG991" i="3"/>
  <c r="BZ991" i="3"/>
  <c r="DG642" i="3"/>
  <c r="BZ642" i="3"/>
  <c r="BJ5" i="2"/>
  <c r="CA5" i="2"/>
  <c r="AB5" i="4"/>
  <c r="AB5" i="5"/>
  <c r="AB5" i="6"/>
  <c r="AH5" i="4"/>
  <c r="AH5" i="5"/>
  <c r="AH5" i="6"/>
  <c r="B708" i="3"/>
  <c r="DL63" i="4"/>
  <c r="BZ63" i="4"/>
  <c r="F24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D26" i="7"/>
  <c r="BY975" i="3"/>
  <c r="BY27" i="3"/>
  <c r="F27" i="7"/>
  <c r="M33" i="3"/>
  <c r="M31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V642" i="3"/>
  <c r="BV991" i="3"/>
  <c r="BV33" i="3"/>
  <c r="BV31" i="3"/>
  <c r="CE174" i="3"/>
  <c r="CD174" i="3"/>
  <c r="CF174" i="3"/>
  <c r="CN174" i="3"/>
  <c r="CG174" i="3"/>
  <c r="CO174" i="3"/>
  <c r="CL174" i="3"/>
  <c r="CM174" i="3"/>
  <c r="CH174" i="3"/>
  <c r="CK174" i="3"/>
  <c r="CJ174" i="3"/>
  <c r="CI174" i="3"/>
  <c r="T820" i="3"/>
  <c r="AL821" i="3"/>
  <c r="DJ89" i="3"/>
  <c r="CC89" i="3"/>
  <c r="DJ144" i="3"/>
  <c r="CC144" i="3"/>
  <c r="H985" i="3"/>
  <c r="H1002" i="3"/>
  <c r="H1004" i="3"/>
  <c r="AT985" i="3"/>
  <c r="AT1002" i="3"/>
  <c r="AT1004" i="3"/>
  <c r="E30" i="7"/>
  <c r="BY642" i="3"/>
  <c r="BY991" i="3"/>
  <c r="BY33" i="3"/>
  <c r="BY31" i="3"/>
  <c r="BF4" i="5"/>
  <c r="BF4" i="6"/>
  <c r="BF4" i="4"/>
  <c r="AM5" i="3"/>
  <c r="AM5" i="4"/>
  <c r="AM5" i="5"/>
  <c r="AM5" i="6"/>
  <c r="BT5" i="2"/>
  <c r="AU5" i="4"/>
  <c r="AU5" i="5"/>
  <c r="AU5" i="6"/>
  <c r="AU5" i="3"/>
  <c r="CJ21" i="3"/>
  <c r="CF21" i="3"/>
  <c r="AR985" i="3"/>
  <c r="AR1002" i="3"/>
  <c r="AR1004" i="3"/>
  <c r="AU985" i="3"/>
  <c r="AU1002" i="3"/>
  <c r="AU1004" i="3"/>
  <c r="AV985" i="3"/>
  <c r="AV1002" i="3"/>
  <c r="AV1004" i="3"/>
  <c r="AV33" i="3"/>
  <c r="AV31" i="3"/>
  <c r="DJ988" i="3"/>
  <c r="CC988" i="3"/>
  <c r="CS214" i="3"/>
  <c r="DA214" i="3"/>
  <c r="CP214" i="3"/>
  <c r="CX214" i="3"/>
  <c r="DF214" i="3"/>
  <c r="DD214" i="3"/>
  <c r="CY214" i="3"/>
  <c r="DC214" i="3"/>
  <c r="CU214" i="3"/>
  <c r="CR138" i="3"/>
  <c r="DJ749" i="3"/>
  <c r="CC749" i="3"/>
  <c r="DF749" i="3"/>
  <c r="DB749" i="3"/>
  <c r="CZ63" i="4"/>
  <c r="DD63" i="4"/>
  <c r="CU63" i="4"/>
  <c r="DE29" i="3"/>
  <c r="DA29" i="3"/>
  <c r="DC29" i="3"/>
  <c r="CU29" i="3"/>
  <c r="DE214" i="3"/>
  <c r="DB214" i="3"/>
  <c r="CQ214" i="3"/>
  <c r="CR214" i="3"/>
  <c r="DI21" i="3"/>
  <c r="CB21" i="3"/>
  <c r="DA755" i="3"/>
  <c r="CX755" i="3"/>
  <c r="DD755" i="3"/>
  <c r="CY755" i="3"/>
  <c r="CZ755" i="3"/>
  <c r="DJ755" i="3"/>
  <c r="CC755" i="3"/>
  <c r="CW755" i="3"/>
  <c r="DE755" i="3"/>
  <c r="CT755" i="3"/>
  <c r="DB755" i="3"/>
  <c r="CV755" i="3"/>
  <c r="CQ755" i="3"/>
  <c r="DC755" i="3"/>
  <c r="CU755" i="3"/>
  <c r="CS755" i="3"/>
  <c r="CP755" i="3"/>
  <c r="DF755" i="3"/>
  <c r="CR755" i="3"/>
  <c r="CQ29" i="3"/>
  <c r="DE91" i="3"/>
  <c r="CT35" i="3"/>
  <c r="CQ35" i="3"/>
  <c r="CV35" i="3"/>
  <c r="CS35" i="3"/>
  <c r="CL21" i="3"/>
  <c r="CE21" i="3"/>
  <c r="DJ214" i="3"/>
  <c r="CC214" i="3"/>
  <c r="BW1022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O472" i="3"/>
  <c r="CM472" i="3"/>
  <c r="CK472" i="3"/>
  <c r="CI472" i="3"/>
  <c r="CG472" i="3"/>
  <c r="CE472" i="3"/>
  <c r="CD472" i="3"/>
  <c r="DH472" i="3"/>
  <c r="CA472" i="3"/>
  <c r="DG505" i="3"/>
  <c r="BZ50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E499" i="3"/>
  <c r="CD499" i="3"/>
  <c r="CN499" i="3"/>
  <c r="CL499" i="3"/>
  <c r="CJ499" i="3"/>
  <c r="CH499" i="3"/>
  <c r="CF499" i="3"/>
  <c r="DH499" i="3"/>
  <c r="CA499" i="3"/>
  <c r="CN505" i="3"/>
  <c r="CL505" i="3"/>
  <c r="CJ505" i="3"/>
  <c r="CH505" i="3"/>
  <c r="CF505" i="3"/>
  <c r="CO505" i="3"/>
  <c r="CM505" i="3"/>
  <c r="CK505" i="3"/>
  <c r="CI505" i="3"/>
  <c r="CG505" i="3"/>
  <c r="CE505" i="3"/>
  <c r="CD505" i="3"/>
  <c r="DH505" i="3"/>
  <c r="CA505" i="3"/>
  <c r="CO517" i="3"/>
  <c r="CM517" i="3"/>
  <c r="CK517" i="3"/>
  <c r="CI517" i="3"/>
  <c r="CG517" i="3"/>
  <c r="CE517" i="3"/>
  <c r="CD517" i="3"/>
  <c r="CN517" i="3"/>
  <c r="CL517" i="3"/>
  <c r="CJ517" i="3"/>
  <c r="CH517" i="3"/>
  <c r="CF517" i="3"/>
  <c r="DH517" i="3"/>
  <c r="CA517" i="3"/>
  <c r="DH523" i="3"/>
  <c r="CA523" i="3"/>
  <c r="DH529" i="3"/>
  <c r="CA529" i="3"/>
  <c r="DI565" i="3"/>
  <c r="CB565" i="3"/>
  <c r="DH565" i="3"/>
  <c r="CA565" i="3"/>
  <c r="CO608" i="3"/>
  <c r="CM608" i="3"/>
  <c r="CK608" i="3"/>
  <c r="CI608" i="3"/>
  <c r="CG608" i="3"/>
  <c r="CE608" i="3"/>
  <c r="CD608" i="3"/>
  <c r="CN608" i="3"/>
  <c r="CL608" i="3"/>
  <c r="CJ608" i="3"/>
  <c r="CH608" i="3"/>
  <c r="CF608" i="3"/>
  <c r="CN614" i="3"/>
  <c r="CL614" i="3"/>
  <c r="CJ614" i="3"/>
  <c r="CH614" i="3"/>
  <c r="CF614" i="3"/>
  <c r="CO614" i="3"/>
  <c r="CM614" i="3"/>
  <c r="CK614" i="3"/>
  <c r="CI614" i="3"/>
  <c r="CG614" i="3"/>
  <c r="CE614" i="3"/>
  <c r="CD614" i="3"/>
  <c r="CO626" i="3"/>
  <c r="CM626" i="3"/>
  <c r="CK626" i="3"/>
  <c r="CI626" i="3"/>
  <c r="CG626" i="3"/>
  <c r="CE626" i="3"/>
  <c r="CD626" i="3"/>
  <c r="CN626" i="3"/>
  <c r="CL626" i="3"/>
  <c r="CJ626" i="3"/>
  <c r="CH626" i="3"/>
  <c r="CF626" i="3"/>
  <c r="CN690" i="3"/>
  <c r="CL690" i="3"/>
  <c r="CJ690" i="3"/>
  <c r="CH690" i="3"/>
  <c r="CF690" i="3"/>
  <c r="CO690" i="3"/>
  <c r="CM690" i="3"/>
  <c r="CK690" i="3"/>
  <c r="CI690" i="3"/>
  <c r="CG690" i="3"/>
  <c r="CE690" i="3"/>
  <c r="CD690" i="3"/>
  <c r="DH690" i="3"/>
  <c r="CA690" i="3"/>
  <c r="CO695" i="3"/>
  <c r="CM695" i="3"/>
  <c r="CK695" i="3"/>
  <c r="CI695" i="3"/>
  <c r="CG695" i="3"/>
  <c r="CE695" i="3"/>
  <c r="CD695" i="3"/>
  <c r="CN695" i="3"/>
  <c r="CL695" i="3"/>
  <c r="CJ695" i="3"/>
  <c r="CH695" i="3"/>
  <c r="CF695" i="3"/>
  <c r="DH695" i="3"/>
  <c r="CA695" i="3"/>
  <c r="X32" i="3"/>
  <c r="F32" i="3"/>
  <c r="F31" i="3"/>
  <c r="J32" i="3"/>
  <c r="J31" i="3"/>
  <c r="AQ33" i="3"/>
  <c r="AQ31" i="3"/>
  <c r="C33" i="3"/>
  <c r="C31" i="3"/>
  <c r="AO828" i="3"/>
  <c r="DI180" i="3"/>
  <c r="CB180" i="3"/>
  <c r="T822" i="3"/>
  <c r="AT33" i="3"/>
  <c r="AT31" i="3"/>
  <c r="DI989" i="3"/>
  <c r="CB989" i="3"/>
  <c r="F174" i="7"/>
  <c r="CV863" i="3"/>
  <c r="CP988" i="3"/>
  <c r="CT988" i="3"/>
  <c r="CX988" i="3"/>
  <c r="DB988" i="3"/>
  <c r="DF988" i="3"/>
  <c r="CH989" i="3"/>
  <c r="CL989" i="3"/>
  <c r="CR989" i="3"/>
  <c r="CV989" i="3"/>
  <c r="CZ989" i="3"/>
  <c r="DD989" i="3"/>
  <c r="CE571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DA541" i="3"/>
  <c r="CS541" i="3"/>
  <c r="CM541" i="3"/>
  <c r="CY861" i="3"/>
  <c r="CY863" i="3"/>
  <c r="CS988" i="3"/>
  <c r="CW988" i="3"/>
  <c r="DA988" i="3"/>
  <c r="DE988" i="3"/>
  <c r="CE989" i="3"/>
  <c r="CG989" i="3"/>
  <c r="CK989" i="3"/>
  <c r="CO989" i="3"/>
  <c r="CQ989" i="3"/>
  <c r="CU989" i="3"/>
  <c r="CY989" i="3"/>
  <c r="DC989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DC553" i="3"/>
  <c r="CY553" i="3"/>
  <c r="CU553" i="3"/>
  <c r="CQ553" i="3"/>
  <c r="CO553" i="3"/>
  <c r="CK553" i="3"/>
  <c r="CG553" i="3"/>
  <c r="CE553" i="3"/>
  <c r="CY541" i="3"/>
  <c r="CQ541" i="3"/>
  <c r="CK541" i="3"/>
  <c r="CE541" i="3"/>
  <c r="DC535" i="3"/>
  <c r="CY535" i="3"/>
  <c r="CU535" i="3"/>
  <c r="CQ535" i="3"/>
  <c r="CO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CE523" i="3"/>
  <c r="DF577" i="3"/>
  <c r="DB577" i="3"/>
  <c r="CX577" i="3"/>
  <c r="CT577" i="3"/>
  <c r="CP577" i="3"/>
  <c r="CN577" i="3"/>
  <c r="CJ577" i="3"/>
  <c r="CF577" i="3"/>
  <c r="CE583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DF541" i="3"/>
  <c r="DB541" i="3"/>
  <c r="CX541" i="3"/>
  <c r="CT541" i="3"/>
  <c r="CP541" i="3"/>
  <c r="CN541" i="3"/>
  <c r="CJ541" i="3"/>
  <c r="CF541" i="3"/>
  <c r="DF535" i="3"/>
  <c r="DB535" i="3"/>
  <c r="CX535" i="3"/>
  <c r="CT535" i="3"/>
  <c r="CP535" i="3"/>
  <c r="CN535" i="3"/>
  <c r="DC529" i="3"/>
  <c r="CY529" i="3"/>
  <c r="CU529" i="3"/>
  <c r="CQ529" i="3"/>
  <c r="CO529" i="3"/>
  <c r="CK529" i="3"/>
  <c r="CG529" i="3"/>
  <c r="CE529" i="3"/>
  <c r="DC565" i="3"/>
  <c r="CY565" i="3"/>
  <c r="CU565" i="3"/>
  <c r="CQ565" i="3"/>
  <c r="CO565" i="3"/>
  <c r="CK565" i="3"/>
  <c r="CG565" i="3"/>
  <c r="CE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77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CE602" i="3"/>
  <c r="BW966" i="3"/>
  <c r="T991" i="3"/>
  <c r="DH991" i="3"/>
  <c r="CA991" i="3"/>
  <c r="CO642" i="3"/>
  <c r="CM642" i="3"/>
  <c r="CK642" i="3"/>
  <c r="CI642" i="3"/>
  <c r="CG642" i="3"/>
  <c r="CE642" i="3"/>
  <c r="CD642" i="3"/>
  <c r="CN642" i="3"/>
  <c r="CL642" i="3"/>
  <c r="CJ642" i="3"/>
  <c r="CH642" i="3"/>
  <c r="CF642" i="3"/>
  <c r="DH642" i="3"/>
  <c r="CA642" i="3"/>
  <c r="B825" i="3"/>
  <c r="BV973" i="3"/>
  <c r="BV26" i="3"/>
  <c r="C1171" i="7"/>
  <c r="E1172" i="7"/>
  <c r="DL327" i="4"/>
  <c r="BZ327" i="4"/>
  <c r="B749" i="3"/>
  <c r="BW979" i="3"/>
  <c r="L828" i="3"/>
  <c r="L13" i="3"/>
  <c r="DG183" i="3"/>
  <c r="BZ183" i="3"/>
  <c r="AV828" i="3"/>
  <c r="DI183" i="3"/>
  <c r="CB183" i="3"/>
  <c r="AN743" i="3"/>
  <c r="DN300" i="4"/>
  <c r="CB300" i="4"/>
  <c r="CR153" i="4"/>
  <c r="CN153" i="4"/>
  <c r="CJ153" i="4"/>
  <c r="CF153" i="4"/>
  <c r="AN714" i="3"/>
  <c r="DN120" i="4"/>
  <c r="CB120" i="4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E27" i="7"/>
  <c r="F146" i="7"/>
  <c r="CQ153" i="4"/>
  <c r="CM153" i="4"/>
  <c r="CI153" i="4"/>
  <c r="CE153" i="4"/>
  <c r="BB4" i="2"/>
  <c r="T4" i="3"/>
  <c r="T4" i="4"/>
  <c r="T4" i="5"/>
  <c r="T4" i="6"/>
  <c r="Z4" i="4"/>
  <c r="Z4" i="5"/>
  <c r="Z4" i="6"/>
  <c r="BH4" i="2"/>
  <c r="BY4" i="2"/>
  <c r="BL5" i="2"/>
  <c r="CC5" i="2"/>
  <c r="AD5" i="3"/>
  <c r="AD5" i="4"/>
  <c r="AD5" i="5"/>
  <c r="AD5" i="6"/>
  <c r="BV1020" i="3"/>
  <c r="B755" i="3"/>
  <c r="DL210" i="4"/>
  <c r="BZ210" i="4"/>
  <c r="D24" i="3"/>
  <c r="E24" i="3"/>
  <c r="E20" i="3"/>
  <c r="J24" i="3"/>
  <c r="T23" i="3"/>
  <c r="CH929" i="3"/>
  <c r="CI929" i="3"/>
  <c r="CD929" i="3"/>
  <c r="DH929" i="3"/>
  <c r="CA929" i="3"/>
  <c r="CN929" i="3"/>
  <c r="CJ929" i="3"/>
  <c r="CF929" i="3"/>
  <c r="CO929" i="3"/>
  <c r="CK929" i="3"/>
  <c r="CG929" i="3"/>
  <c r="CE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H908" i="3"/>
  <c r="CA908" i="3"/>
  <c r="CH908" i="3"/>
  <c r="CM908" i="3"/>
  <c r="CI908" i="3"/>
  <c r="CD908" i="3"/>
  <c r="AD22" i="3"/>
  <c r="CN908" i="3"/>
  <c r="CJ908" i="3"/>
  <c r="CF908" i="3"/>
  <c r="CO908" i="3"/>
  <c r="CK908" i="3"/>
  <c r="CG908" i="3"/>
  <c r="CE908" i="3"/>
  <c r="CL908" i="3"/>
  <c r="BV966" i="3"/>
  <c r="BW967" i="3"/>
  <c r="DG993" i="3"/>
  <c r="BZ993" i="3"/>
  <c r="B35" i="3"/>
  <c r="DG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T821" i="3"/>
  <c r="B821" i="3"/>
  <c r="AS4" i="3"/>
  <c r="AS4" i="5"/>
  <c r="AS4" i="6"/>
  <c r="AS4" i="4"/>
  <c r="DJ90" i="3"/>
  <c r="CC90" i="3"/>
  <c r="DJ91" i="3"/>
  <c r="CC91" i="3"/>
  <c r="CR91" i="3"/>
  <c r="CY91" i="3"/>
  <c r="G985" i="3"/>
  <c r="G1002" i="3"/>
  <c r="G1004" i="3"/>
  <c r="CR29" i="3"/>
  <c r="CV29" i="3"/>
  <c r="DD29" i="3"/>
  <c r="DF29" i="3"/>
  <c r="CX29" i="3"/>
  <c r="CS29" i="3"/>
  <c r="CY29" i="3"/>
  <c r="BV30" i="3"/>
  <c r="BX24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E138" i="3"/>
  <c r="CF138" i="3"/>
  <c r="DI138" i="3"/>
  <c r="CB138" i="3"/>
  <c r="CH138" i="3"/>
  <c r="CJ138" i="3"/>
  <c r="CG138" i="3"/>
  <c r="CD138" i="3"/>
  <c r="CI138" i="3"/>
  <c r="CK138" i="3"/>
  <c r="CN138" i="3"/>
  <c r="CL138" i="3"/>
  <c r="CO138" i="3"/>
  <c r="AO5" i="3"/>
  <c r="AO5" i="4"/>
  <c r="AO5" i="5"/>
  <c r="AO5" i="6"/>
  <c r="BV5" i="2"/>
  <c r="AS5" i="3"/>
  <c r="AS5" i="4"/>
  <c r="AS5" i="5"/>
  <c r="AS5" i="6"/>
  <c r="AW5" i="4"/>
  <c r="AW5" i="5"/>
  <c r="AW5" i="6"/>
  <c r="AW5" i="3"/>
  <c r="BA5" i="4"/>
  <c r="BA5" i="5"/>
  <c r="BA5" i="6"/>
  <c r="AW985" i="3"/>
  <c r="AW1002" i="3"/>
  <c r="AW1004" i="3"/>
  <c r="AL991" i="3"/>
  <c r="AL33" i="3"/>
  <c r="DI642" i="3"/>
  <c r="CB642" i="3"/>
  <c r="CQ32" i="3"/>
  <c r="CW32" i="3"/>
  <c r="CX32" i="3"/>
  <c r="CZ32" i="3"/>
  <c r="DE63" i="4"/>
  <c r="DH63" i="4"/>
  <c r="DA63" i="4"/>
  <c r="DI63" i="4"/>
  <c r="DJ63" i="4"/>
  <c r="DK63" i="4"/>
  <c r="CY63" i="4"/>
  <c r="DG63" i="4"/>
  <c r="DO63" i="4"/>
  <c r="CC63" i="4"/>
  <c r="DD138" i="3"/>
  <c r="M20" i="3"/>
  <c r="CW63" i="4"/>
  <c r="CV63" i="4"/>
  <c r="DF63" i="4"/>
  <c r="CX63" i="4"/>
  <c r="DC63" i="4"/>
  <c r="CV21" i="3"/>
  <c r="CS21" i="3"/>
  <c r="DA21" i="3"/>
  <c r="DC21" i="3"/>
  <c r="DF21" i="3"/>
  <c r="CQ21" i="3"/>
  <c r="DJ21" i="3"/>
  <c r="CC21" i="3"/>
  <c r="CR21" i="3"/>
  <c r="CZ21" i="3"/>
  <c r="CW21" i="3"/>
  <c r="CU21" i="3"/>
  <c r="CP21" i="3"/>
  <c r="CY21" i="3"/>
  <c r="CT21" i="3"/>
  <c r="CX21" i="3"/>
  <c r="DD21" i="3"/>
  <c r="DB21" i="3"/>
  <c r="DE21" i="3"/>
  <c r="CZ29" i="3"/>
  <c r="CP29" i="3"/>
  <c r="CW214" i="3"/>
  <c r="CT214" i="3"/>
  <c r="CV214" i="3"/>
  <c r="CZ214" i="3"/>
  <c r="CW29" i="3"/>
  <c r="DB35" i="3"/>
  <c r="CY35" i="3"/>
  <c r="CW35" i="3"/>
  <c r="CR35" i="3"/>
  <c r="CI21" i="3"/>
  <c r="DJ138" i="3"/>
  <c r="CC138" i="3"/>
  <c r="DJ35" i="3"/>
  <c r="CC35" i="3"/>
  <c r="CT29" i="3"/>
  <c r="CV91" i="3"/>
  <c r="CM89" i="3"/>
  <c r="CO861" i="3"/>
  <c r="CL861" i="3"/>
  <c r="DC845" i="3"/>
  <c r="CD833" i="3"/>
  <c r="CO833" i="3"/>
  <c r="CL833" i="3"/>
  <c r="CY867" i="3"/>
  <c r="CI861" i="3"/>
  <c r="DA845" i="3"/>
  <c r="CQ843" i="3"/>
  <c r="AL820" i="3"/>
  <c r="CJ861" i="3"/>
  <c r="CG861" i="3"/>
  <c r="F1172" i="7"/>
  <c r="DI861" i="3"/>
  <c r="CB861" i="3"/>
  <c r="CD861" i="3"/>
  <c r="CZ845" i="3"/>
  <c r="CT845" i="3"/>
  <c r="CI833" i="3"/>
  <c r="CF833" i="3"/>
  <c r="CE833" i="3"/>
  <c r="CO837" i="3"/>
  <c r="CS878" i="3"/>
  <c r="CW878" i="3"/>
  <c r="CX878" i="3"/>
  <c r="CU880" i="3"/>
  <c r="CT880" i="3"/>
  <c r="CL872" i="3"/>
  <c r="CU874" i="3"/>
  <c r="CN835" i="3"/>
  <c r="BW1020" i="3"/>
  <c r="C1020" i="7"/>
  <c r="CW868" i="3"/>
  <c r="BY1020" i="3"/>
  <c r="CW845" i="3"/>
  <c r="CY878" i="3"/>
  <c r="CK861" i="3"/>
  <c r="CU845" i="3"/>
  <c r="DH833" i="3"/>
  <c r="CA833" i="3"/>
  <c r="CN833" i="3"/>
  <c r="CG833" i="3"/>
  <c r="CK833" i="3"/>
  <c r="CS880" i="3"/>
  <c r="CZ880" i="3"/>
  <c r="DE878" i="3"/>
  <c r="CX880" i="3"/>
  <c r="AU13" i="3"/>
  <c r="AU10" i="3"/>
  <c r="F1169" i="7"/>
  <c r="DG898" i="3"/>
  <c r="BZ898" i="3"/>
  <c r="DG856" i="3"/>
  <c r="BZ856" i="3"/>
  <c r="CF872" i="3"/>
  <c r="CO872" i="3"/>
  <c r="CJ837" i="3"/>
  <c r="DC842" i="3"/>
  <c r="CU839" i="3"/>
  <c r="CN834" i="3"/>
  <c r="CM834" i="3"/>
  <c r="CN832" i="3"/>
  <c r="CZ839" i="3"/>
  <c r="CV839" i="3"/>
  <c r="CN847" i="3"/>
  <c r="CW839" i="3"/>
  <c r="DF839" i="3"/>
  <c r="CK843" i="3"/>
  <c r="E1020" i="7"/>
  <c r="CX861" i="3"/>
  <c r="CK864" i="3"/>
  <c r="CZ861" i="3"/>
  <c r="M13" i="3"/>
  <c r="CP845" i="3"/>
  <c r="CY845" i="3"/>
  <c r="CV845" i="3"/>
  <c r="CS845" i="3"/>
  <c r="CF847" i="3"/>
  <c r="CE847" i="3"/>
  <c r="CD843" i="3"/>
  <c r="CJ847" i="3"/>
  <c r="CM847" i="3"/>
  <c r="CH847" i="3"/>
  <c r="CG834" i="3"/>
  <c r="CE834" i="3"/>
  <c r="CJ834" i="3"/>
  <c r="CF846" i="3"/>
  <c r="CE832" i="3"/>
  <c r="CJ832" i="3"/>
  <c r="CF832" i="3"/>
  <c r="CO847" i="3"/>
  <c r="CM837" i="3"/>
  <c r="CE856" i="3"/>
  <c r="CR867" i="3"/>
  <c r="CT839" i="3"/>
  <c r="CD847" i="3"/>
  <c r="CJ843" i="3"/>
  <c r="CE843" i="3"/>
  <c r="X13" i="3"/>
  <c r="DC878" i="3"/>
  <c r="DC839" i="3"/>
  <c r="CY868" i="3"/>
  <c r="DB868" i="3"/>
  <c r="DE839" i="3"/>
  <c r="DA868" i="3"/>
  <c r="DD839" i="3"/>
  <c r="CS871" i="3"/>
  <c r="DA871" i="3"/>
  <c r="DD867" i="3"/>
  <c r="CQ861" i="3"/>
  <c r="CV861" i="3"/>
  <c r="CS861" i="3"/>
  <c r="C1172" i="7"/>
  <c r="CI843" i="3"/>
  <c r="CL847" i="3"/>
  <c r="CF834" i="3"/>
  <c r="CD832" i="3"/>
  <c r="CO832" i="3"/>
  <c r="CG847" i="3"/>
  <c r="CD837" i="3"/>
  <c r="CL843" i="3"/>
  <c r="CH843" i="3"/>
  <c r="CI61" i="6"/>
  <c r="CQ61" i="6"/>
  <c r="CF61" i="6"/>
  <c r="CN61" i="6"/>
  <c r="CK61" i="6"/>
  <c r="CS61" i="6"/>
  <c r="CH61" i="6"/>
  <c r="CP61" i="6"/>
  <c r="CM61" i="6"/>
  <c r="CL61" i="6"/>
  <c r="CT61" i="6"/>
  <c r="CE61" i="6"/>
  <c r="CO61" i="6"/>
  <c r="CR61" i="6"/>
  <c r="CD61" i="6"/>
  <c r="CG61" i="6"/>
  <c r="CJ61" i="6"/>
  <c r="DJ842" i="3"/>
  <c r="CC842" i="3"/>
  <c r="CN837" i="3"/>
  <c r="CT861" i="3"/>
  <c r="CY862" i="3"/>
  <c r="DD861" i="3"/>
  <c r="DF845" i="3"/>
  <c r="CQ845" i="3"/>
  <c r="CX845" i="3"/>
  <c r="DE845" i="3"/>
  <c r="CR845" i="3"/>
  <c r="CK847" i="3"/>
  <c r="CO834" i="3"/>
  <c r="CL834" i="3"/>
  <c r="CK834" i="3"/>
  <c r="CM832" i="3"/>
  <c r="CL832" i="3"/>
  <c r="CJ838" i="3"/>
  <c r="CK837" i="3"/>
  <c r="CD856" i="3"/>
  <c r="CI847" i="3"/>
  <c r="CU867" i="3"/>
  <c r="CT867" i="3"/>
  <c r="CD846" i="3"/>
  <c r="CS867" i="3"/>
  <c r="DF878" i="3"/>
  <c r="CR839" i="3"/>
  <c r="CO843" i="3"/>
  <c r="CV867" i="3"/>
  <c r="CP839" i="3"/>
  <c r="CS839" i="3"/>
  <c r="CU868" i="3"/>
  <c r="CX868" i="3"/>
  <c r="B18" i="3"/>
  <c r="DD868" i="3"/>
  <c r="CU860" i="3"/>
  <c r="CS859" i="3"/>
  <c r="BI10" i="3"/>
  <c r="DC874" i="3"/>
  <c r="DJ872" i="3"/>
  <c r="CC872" i="3"/>
  <c r="DJ839" i="3"/>
  <c r="CC839" i="3"/>
  <c r="BX1020" i="3"/>
  <c r="D28" i="7"/>
  <c r="AA43" i="3"/>
  <c r="AA42" i="3"/>
  <c r="H20" i="3"/>
  <c r="H42" i="3"/>
  <c r="Z20" i="3"/>
  <c r="Z42" i="3"/>
  <c r="AW20" i="3"/>
  <c r="BY24" i="3"/>
  <c r="BY1013" i="3"/>
  <c r="C28" i="7"/>
  <c r="BY28" i="3"/>
  <c r="W20" i="3"/>
  <c r="W43" i="3"/>
  <c r="BX28" i="3"/>
  <c r="BX20" i="3"/>
  <c r="BX42" i="3"/>
  <c r="BX1022" i="3"/>
  <c r="BX1023" i="3"/>
  <c r="BX1024" i="3"/>
  <c r="BX1025" i="3"/>
  <c r="BY1022" i="3"/>
  <c r="BY1023" i="3"/>
  <c r="BY1024" i="3"/>
  <c r="BY1025" i="3"/>
  <c r="BY1026" i="3"/>
  <c r="AA13" i="3"/>
  <c r="AA10" i="3"/>
  <c r="DF861" i="3"/>
  <c r="CU861" i="3"/>
  <c r="DE861" i="3"/>
  <c r="DE843" i="3"/>
  <c r="CE838" i="3"/>
  <c r="CI837" i="3"/>
  <c r="CG837" i="3"/>
  <c r="CF837" i="3"/>
  <c r="CG856" i="3"/>
  <c r="DA880" i="3"/>
  <c r="DC867" i="3"/>
  <c r="CR880" i="3"/>
  <c r="CP880" i="3"/>
  <c r="CZ867" i="3"/>
  <c r="DC880" i="3"/>
  <c r="DB880" i="3"/>
  <c r="CP867" i="3"/>
  <c r="CQ867" i="3"/>
  <c r="CX867" i="3"/>
  <c r="CO838" i="3"/>
  <c r="CP861" i="3"/>
  <c r="DC861" i="3"/>
  <c r="DB861" i="3"/>
  <c r="CW861" i="3"/>
  <c r="CR861" i="3"/>
  <c r="DA832" i="3"/>
  <c r="CL838" i="3"/>
  <c r="CD838" i="3"/>
  <c r="CE837" i="3"/>
  <c r="CH837" i="3"/>
  <c r="CN856" i="3"/>
  <c r="CI856" i="3"/>
  <c r="DB867" i="3"/>
  <c r="DD880" i="3"/>
  <c r="CQ880" i="3"/>
  <c r="DA867" i="3"/>
  <c r="DF880" i="3"/>
  <c r="DE880" i="3"/>
  <c r="DE867" i="3"/>
  <c r="CW843" i="3"/>
  <c r="DE832" i="3"/>
  <c r="CR842" i="3"/>
  <c r="CS881" i="3"/>
  <c r="J214" i="7"/>
  <c r="I214" i="7"/>
  <c r="H214" i="7"/>
  <c r="K201" i="7"/>
  <c r="J201" i="7"/>
  <c r="D1169" i="7"/>
  <c r="I201" i="7"/>
  <c r="E1169" i="7"/>
  <c r="BW1023" i="3"/>
  <c r="BW1024" i="3"/>
  <c r="BW1025" i="3"/>
  <c r="BV1022" i="3"/>
  <c r="BV1023" i="3"/>
  <c r="BV1024" i="3"/>
  <c r="BV1025" i="3"/>
  <c r="DE862" i="3"/>
  <c r="AV13" i="3"/>
  <c r="DA862" i="3"/>
  <c r="DI90" i="3"/>
  <c r="CB90" i="3"/>
  <c r="DC863" i="3"/>
  <c r="DD863" i="3"/>
  <c r="CT862" i="3"/>
  <c r="DI821" i="3"/>
  <c r="CB821" i="3"/>
  <c r="CS863" i="3"/>
  <c r="DF862" i="3"/>
  <c r="CR863" i="3"/>
  <c r="AT4" i="5"/>
  <c r="CN880" i="3"/>
  <c r="CH898" i="3"/>
  <c r="CI886" i="3"/>
  <c r="CG886" i="3"/>
  <c r="CK898" i="3"/>
  <c r="CO898" i="3"/>
  <c r="CD898" i="3"/>
  <c r="CE886" i="3"/>
  <c r="CM886" i="3"/>
  <c r="E822" i="3"/>
  <c r="CX174" i="3"/>
  <c r="DH882" i="3"/>
  <c r="CA882" i="3"/>
  <c r="DH146" i="3"/>
  <c r="CA146" i="3"/>
  <c r="BH10" i="3"/>
  <c r="CR882" i="3"/>
  <c r="DE882" i="3"/>
  <c r="DC864" i="3"/>
  <c r="CF898" i="3"/>
  <c r="CL880" i="3"/>
  <c r="CH886" i="3"/>
  <c r="CN886" i="3"/>
  <c r="CD880" i="3"/>
  <c r="CL886" i="3"/>
  <c r="CJ886" i="3"/>
  <c r="J822" i="3"/>
  <c r="DG886" i="3"/>
  <c r="BZ886" i="3"/>
  <c r="DJ867" i="3"/>
  <c r="CC867" i="3"/>
  <c r="DA882" i="3"/>
  <c r="DA837" i="3"/>
  <c r="CT882" i="3"/>
  <c r="CX882" i="3"/>
  <c r="CP18" i="3"/>
  <c r="J823" i="3"/>
  <c r="CM91" i="3"/>
  <c r="CX863" i="3"/>
  <c r="CV862" i="3"/>
  <c r="CX862" i="3"/>
  <c r="DB862" i="3"/>
  <c r="CJ898" i="3"/>
  <c r="CJ880" i="3"/>
  <c r="CO886" i="3"/>
  <c r="CE898" i="3"/>
  <c r="CG898" i="3"/>
  <c r="CH880" i="3"/>
  <c r="CZ882" i="3"/>
  <c r="CP882" i="3"/>
  <c r="BX13" i="3"/>
  <c r="DI91" i="3"/>
  <c r="CB91" i="3"/>
  <c r="DC91" i="3"/>
  <c r="DB90" i="3"/>
  <c r="CL89" i="3"/>
  <c r="BW977" i="3"/>
  <c r="BW28" i="3"/>
  <c r="DD91" i="3"/>
  <c r="CQ89" i="3"/>
  <c r="CN90" i="3"/>
  <c r="CS856" i="3"/>
  <c r="CJ840" i="3"/>
  <c r="CL893" i="3"/>
  <c r="CX91" i="3"/>
  <c r="CS91" i="3"/>
  <c r="DF91" i="3"/>
  <c r="CS864" i="3"/>
  <c r="CU863" i="3"/>
  <c r="CS862" i="3"/>
  <c r="CS89" i="3"/>
  <c r="CZ862" i="3"/>
  <c r="E28" i="7"/>
  <c r="CG864" i="3"/>
  <c r="CU862" i="3"/>
  <c r="CZ864" i="3"/>
  <c r="CT863" i="3"/>
  <c r="CP832" i="3"/>
  <c r="CZ833" i="3"/>
  <c r="CX833" i="3"/>
  <c r="CU833" i="3"/>
  <c r="CW833" i="3"/>
  <c r="CV836" i="3"/>
  <c r="CN842" i="3"/>
  <c r="CQ856" i="3"/>
  <c r="CR856" i="3"/>
  <c r="CF838" i="3"/>
  <c r="CK838" i="3"/>
  <c r="CM838" i="3"/>
  <c r="CX847" i="3"/>
  <c r="CI840" i="3"/>
  <c r="DH856" i="3"/>
  <c r="CA856" i="3"/>
  <c r="CH856" i="3"/>
  <c r="CK856" i="3"/>
  <c r="CM856" i="3"/>
  <c r="CK842" i="3"/>
  <c r="CJ893" i="3"/>
  <c r="DI174" i="3"/>
  <c r="CB174" i="3"/>
  <c r="DA111" i="3"/>
  <c r="DG838" i="3"/>
  <c r="BZ838" i="3"/>
  <c r="CL839" i="3"/>
  <c r="CW860" i="3"/>
  <c r="G822" i="3"/>
  <c r="DD835" i="3"/>
  <c r="CO839" i="3"/>
  <c r="DB91" i="3"/>
  <c r="CP91" i="3"/>
  <c r="CQ144" i="3"/>
  <c r="CF893" i="3"/>
  <c r="CW91" i="3"/>
  <c r="CU91" i="3"/>
  <c r="CZ91" i="3"/>
  <c r="DA91" i="3"/>
  <c r="CN89" i="3"/>
  <c r="DD862" i="3"/>
  <c r="CD864" i="3"/>
  <c r="CG863" i="3"/>
  <c r="CF864" i="3"/>
  <c r="CQ91" i="3"/>
  <c r="CT144" i="3"/>
  <c r="DB89" i="3"/>
  <c r="DA863" i="3"/>
  <c r="CH864" i="3"/>
  <c r="CT864" i="3"/>
  <c r="DF832" i="3"/>
  <c r="CV833" i="3"/>
  <c r="DB833" i="3"/>
  <c r="CP833" i="3"/>
  <c r="CQ833" i="3"/>
  <c r="CS833" i="3"/>
  <c r="CR836" i="3"/>
  <c r="CV843" i="3"/>
  <c r="CF842" i="3"/>
  <c r="CL868" i="3"/>
  <c r="DE856" i="3"/>
  <c r="CT856" i="3"/>
  <c r="CV842" i="3"/>
  <c r="CH838" i="3"/>
  <c r="CN838" i="3"/>
  <c r="DE847" i="3"/>
  <c r="CK840" i="3"/>
  <c r="CF856" i="3"/>
  <c r="CL856" i="3"/>
  <c r="CO856" i="3"/>
  <c r="DD881" i="3"/>
  <c r="CN839" i="3"/>
  <c r="CM896" i="3"/>
  <c r="CK845" i="3"/>
  <c r="CM842" i="3"/>
  <c r="CV837" i="3"/>
  <c r="CP860" i="3"/>
  <c r="CN110" i="3"/>
  <c r="CZ110" i="3"/>
  <c r="DG15" i="3"/>
  <c r="BZ15" i="3"/>
  <c r="CH842" i="3"/>
  <c r="DG842" i="3"/>
  <c r="BZ842" i="3"/>
  <c r="BM900" i="3"/>
  <c r="DE90" i="3"/>
  <c r="CO89" i="3"/>
  <c r="CJ89" i="3"/>
  <c r="DA173" i="3"/>
  <c r="F28" i="7"/>
  <c r="DH860" i="3"/>
  <c r="CA860" i="3"/>
  <c r="CO172" i="3"/>
  <c r="DH172" i="3"/>
  <c r="CA172" i="3"/>
  <c r="CU90" i="3"/>
  <c r="CH89" i="3"/>
  <c r="DD173" i="3"/>
  <c r="CM173" i="3"/>
  <c r="CX144" i="3"/>
  <c r="CU89" i="3"/>
  <c r="CY89" i="3"/>
  <c r="DG89" i="3"/>
  <c r="BZ89" i="3"/>
  <c r="DI172" i="3"/>
  <c r="CB172" i="3"/>
  <c r="CO862" i="3"/>
  <c r="CN862" i="3"/>
  <c r="CR90" i="3"/>
  <c r="CE89" i="3"/>
  <c r="CK89" i="3"/>
  <c r="CD89" i="3"/>
  <c r="DH145" i="3"/>
  <c r="CA145" i="3"/>
  <c r="CE173" i="3"/>
  <c r="CU144" i="3"/>
  <c r="DA89" i="3"/>
  <c r="DF89" i="3"/>
  <c r="CO90" i="3"/>
  <c r="CS172" i="3"/>
  <c r="DI826" i="3"/>
  <c r="CB826" i="3"/>
  <c r="CK862" i="3"/>
  <c r="CM144" i="3"/>
  <c r="CN864" i="3"/>
  <c r="I812" i="7"/>
  <c r="AW13" i="3"/>
  <c r="AW10" i="3"/>
  <c r="CF862" i="3"/>
  <c r="CL845" i="3"/>
  <c r="CI841" i="3"/>
  <c r="CU856" i="3"/>
  <c r="DA856" i="3"/>
  <c r="CV856" i="3"/>
  <c r="CX856" i="3"/>
  <c r="CE841" i="3"/>
  <c r="CF840" i="3"/>
  <c r="CD840" i="3"/>
  <c r="CG840" i="3"/>
  <c r="DH174" i="3"/>
  <c r="CA174" i="3"/>
  <c r="CI893" i="3"/>
  <c r="CD893" i="3"/>
  <c r="CQ837" i="3"/>
  <c r="CP837" i="3"/>
  <c r="DG893" i="3"/>
  <c r="BZ893" i="3"/>
  <c r="CS837" i="3"/>
  <c r="AB10" i="3"/>
  <c r="DE837" i="3"/>
  <c r="BK900" i="3"/>
  <c r="CE893" i="3"/>
  <c r="BK10" i="3"/>
  <c r="BL900" i="3"/>
  <c r="BE10" i="3"/>
  <c r="CS846" i="3"/>
  <c r="CO893" i="3"/>
  <c r="CT878" i="3"/>
  <c r="CF89" i="3"/>
  <c r="DG821" i="3"/>
  <c r="BZ821" i="3"/>
  <c r="CM862" i="3"/>
  <c r="DE89" i="3"/>
  <c r="CZ89" i="3"/>
  <c r="DJ832" i="3"/>
  <c r="CC832" i="3"/>
  <c r="DC856" i="3"/>
  <c r="CW856" i="3"/>
  <c r="DD856" i="3"/>
  <c r="DF856" i="3"/>
  <c r="CP856" i="3"/>
  <c r="DH837" i="3"/>
  <c r="CA837" i="3"/>
  <c r="CH840" i="3"/>
  <c r="CM840" i="3"/>
  <c r="CO840" i="3"/>
  <c r="CN893" i="3"/>
  <c r="DB110" i="3"/>
  <c r="CU837" i="3"/>
  <c r="DD837" i="3"/>
  <c r="DC837" i="3"/>
  <c r="CG893" i="3"/>
  <c r="CW837" i="3"/>
  <c r="BN13" i="3"/>
  <c r="BN10" i="3"/>
  <c r="I118" i="3"/>
  <c r="CG91" i="3"/>
  <c r="BY13" i="3"/>
  <c r="CY90" i="3"/>
  <c r="CD173" i="3"/>
  <c r="CP89" i="3"/>
  <c r="CV89" i="3"/>
  <c r="DH89" i="3"/>
  <c r="CA89" i="3"/>
  <c r="CI89" i="3"/>
  <c r="CG89" i="3"/>
  <c r="DD89" i="3"/>
  <c r="CY856" i="3"/>
  <c r="CZ856" i="3"/>
  <c r="DB856" i="3"/>
  <c r="DF846" i="3"/>
  <c r="CN840" i="3"/>
  <c r="CL840" i="3"/>
  <c r="CE840" i="3"/>
  <c r="CY110" i="3"/>
  <c r="DF837" i="3"/>
  <c r="CZ837" i="3"/>
  <c r="DB837" i="3"/>
  <c r="CR837" i="3"/>
  <c r="CT837" i="3"/>
  <c r="CX837" i="3"/>
  <c r="CQ90" i="3"/>
  <c r="DG91" i="3"/>
  <c r="BZ91" i="3"/>
  <c r="CS173" i="3"/>
  <c r="CP173" i="3"/>
  <c r="CI173" i="3"/>
  <c r="DI827" i="3"/>
  <c r="CB827" i="3"/>
  <c r="AQ5" i="5"/>
  <c r="CT832" i="3"/>
  <c r="CE836" i="3"/>
  <c r="CU836" i="3"/>
  <c r="CQ836" i="3"/>
  <c r="DH843" i="3"/>
  <c r="CA843" i="3"/>
  <c r="CJ896" i="3"/>
  <c r="CQ842" i="3"/>
  <c r="CP842" i="3"/>
  <c r="DA860" i="3"/>
  <c r="DF881" i="3"/>
  <c r="DC881" i="3"/>
  <c r="CP840" i="3"/>
  <c r="CD868" i="3"/>
  <c r="CD839" i="3"/>
  <c r="CF869" i="3"/>
  <c r="CG869" i="3"/>
  <c r="B822" i="3"/>
  <c r="B900" i="3"/>
  <c r="DC90" i="3"/>
  <c r="DA90" i="3"/>
  <c r="DD90" i="3"/>
  <c r="CJ91" i="3"/>
  <c r="CF173" i="3"/>
  <c r="CW144" i="3"/>
  <c r="CM90" i="3"/>
  <c r="CY864" i="3"/>
  <c r="CW842" i="3"/>
  <c r="DD842" i="3"/>
  <c r="CM839" i="3"/>
  <c r="CZ840" i="3"/>
  <c r="CV111" i="3"/>
  <c r="DC111" i="3"/>
  <c r="CG897" i="3"/>
  <c r="CL111" i="3"/>
  <c r="DF90" i="3"/>
  <c r="CT90" i="3"/>
  <c r="CF91" i="3"/>
  <c r="DH90" i="3"/>
  <c r="CA90" i="3"/>
  <c r="DE173" i="3"/>
  <c r="CQ173" i="3"/>
  <c r="CV144" i="3"/>
  <c r="CL90" i="3"/>
  <c r="CG862" i="3"/>
  <c r="CR864" i="3"/>
  <c r="CJ862" i="3"/>
  <c r="CX864" i="3"/>
  <c r="AQ5" i="4"/>
  <c r="CW832" i="3"/>
  <c r="CR832" i="3"/>
  <c r="DC832" i="3"/>
  <c r="CU832" i="3"/>
  <c r="DH836" i="3"/>
  <c r="CA836" i="3"/>
  <c r="CH836" i="3"/>
  <c r="CK836" i="3"/>
  <c r="CS836" i="3"/>
  <c r="DE836" i="3"/>
  <c r="DB836" i="3"/>
  <c r="DC843" i="3"/>
  <c r="DF843" i="3"/>
  <c r="CT843" i="3"/>
  <c r="CH897" i="3"/>
  <c r="CM868" i="3"/>
  <c r="CJ868" i="3"/>
  <c r="CZ842" i="3"/>
  <c r="CY842" i="3"/>
  <c r="CX842" i="3"/>
  <c r="CY835" i="3"/>
  <c r="CR847" i="3"/>
  <c r="CW847" i="3"/>
  <c r="CI896" i="3"/>
  <c r="CQ881" i="3"/>
  <c r="CS860" i="3"/>
  <c r="CX881" i="3"/>
  <c r="CZ878" i="3"/>
  <c r="DB881" i="3"/>
  <c r="DD878" i="3"/>
  <c r="CI11" i="3"/>
  <c r="CW881" i="3"/>
  <c r="CQ878" i="3"/>
  <c r="CP878" i="3"/>
  <c r="CU881" i="3"/>
  <c r="CU838" i="3"/>
  <c r="DB860" i="3"/>
  <c r="CW840" i="3"/>
  <c r="CT840" i="3"/>
  <c r="CU840" i="3"/>
  <c r="CI839" i="3"/>
  <c r="DA881" i="3"/>
  <c r="CY840" i="3"/>
  <c r="CU878" i="3"/>
  <c r="CV860" i="3"/>
  <c r="CR110" i="3"/>
  <c r="DE111" i="3"/>
  <c r="CX111" i="3"/>
  <c r="CS111" i="3"/>
  <c r="CK897" i="3"/>
  <c r="CZ881" i="3"/>
  <c r="CG146" i="3"/>
  <c r="CM878" i="3"/>
  <c r="CE878" i="3"/>
  <c r="DG878" i="3"/>
  <c r="BZ878" i="3"/>
  <c r="CO878" i="3"/>
  <c r="DF859" i="3"/>
  <c r="AP5" i="6"/>
  <c r="DE864" i="3"/>
  <c r="DE144" i="3"/>
  <c r="DA144" i="3"/>
  <c r="CI90" i="3"/>
  <c r="CU172" i="3"/>
  <c r="CV864" i="3"/>
  <c r="CE144" i="3"/>
  <c r="DF864" i="3"/>
  <c r="DD832" i="3"/>
  <c r="CQ832" i="3"/>
  <c r="CS832" i="3"/>
  <c r="CV832" i="3"/>
  <c r="CL836" i="3"/>
  <c r="CG868" i="3"/>
  <c r="CY836" i="3"/>
  <c r="CR843" i="3"/>
  <c r="CS843" i="3"/>
  <c r="DA843" i="3"/>
  <c r="CL897" i="3"/>
  <c r="DH842" i="3"/>
  <c r="CA842" i="3"/>
  <c r="DA835" i="3"/>
  <c r="DH832" i="3"/>
  <c r="CA832" i="3"/>
  <c r="CP847" i="3"/>
  <c r="CZ847" i="3"/>
  <c r="DA847" i="3"/>
  <c r="CU847" i="3"/>
  <c r="CD896" i="3"/>
  <c r="CY881" i="3"/>
  <c r="CG896" i="3"/>
  <c r="DB840" i="3"/>
  <c r="CQ840" i="3"/>
  <c r="CD111" i="3"/>
  <c r="DH926" i="3"/>
  <c r="CA926" i="3"/>
  <c r="DH173" i="3"/>
  <c r="CA173" i="3"/>
  <c r="CW90" i="3"/>
  <c r="CS90" i="3"/>
  <c r="CI91" i="3"/>
  <c r="AV10" i="3"/>
  <c r="CH862" i="3"/>
  <c r="CL173" i="3"/>
  <c r="DI173" i="3"/>
  <c r="CB173" i="3"/>
  <c r="DA864" i="3"/>
  <c r="CI862" i="3"/>
  <c r="DD144" i="3"/>
  <c r="CY144" i="3"/>
  <c r="DF144" i="3"/>
  <c r="CP144" i="3"/>
  <c r="CK90" i="3"/>
  <c r="CH90" i="3"/>
  <c r="CR172" i="3"/>
  <c r="CY172" i="3"/>
  <c r="DH144" i="3"/>
  <c r="CA144" i="3"/>
  <c r="DG144" i="3"/>
  <c r="BZ144" i="3"/>
  <c r="CH172" i="3"/>
  <c r="CU864" i="3"/>
  <c r="CK144" i="3"/>
  <c r="CU145" i="3"/>
  <c r="CV90" i="3"/>
  <c r="CP90" i="3"/>
  <c r="CZ90" i="3"/>
  <c r="CX90" i="3"/>
  <c r="CL91" i="3"/>
  <c r="DI89" i="3"/>
  <c r="CB89" i="3"/>
  <c r="DG90" i="3"/>
  <c r="BZ90" i="3"/>
  <c r="CY173" i="3"/>
  <c r="CX173" i="3"/>
  <c r="CZ173" i="3"/>
  <c r="CG173" i="3"/>
  <c r="CN173" i="3"/>
  <c r="CH173" i="3"/>
  <c r="CW864" i="3"/>
  <c r="CD862" i="3"/>
  <c r="DB144" i="3"/>
  <c r="CS144" i="3"/>
  <c r="CZ144" i="3"/>
  <c r="CR144" i="3"/>
  <c r="DC144" i="3"/>
  <c r="CJ90" i="3"/>
  <c r="CF90" i="3"/>
  <c r="DA172" i="3"/>
  <c r="CL862" i="3"/>
  <c r="CI172" i="3"/>
  <c r="CQ864" i="3"/>
  <c r="CW863" i="3"/>
  <c r="CQ862" i="3"/>
  <c r="DD864" i="3"/>
  <c r="CP862" i="3"/>
  <c r="DI824" i="3"/>
  <c r="CB824" i="3"/>
  <c r="DB864" i="3"/>
  <c r="CP864" i="3"/>
  <c r="DB832" i="3"/>
  <c r="CY832" i="3"/>
  <c r="CX832" i="3"/>
  <c r="CF836" i="3"/>
  <c r="CI836" i="3"/>
  <c r="CO836" i="3"/>
  <c r="CF868" i="3"/>
  <c r="DD836" i="3"/>
  <c r="CW836" i="3"/>
  <c r="CP836" i="3"/>
  <c r="CY843" i="3"/>
  <c r="CX843" i="3"/>
  <c r="CP843" i="3"/>
  <c r="CF897" i="3"/>
  <c r="DA834" i="3"/>
  <c r="DC834" i="3"/>
  <c r="CY834" i="3"/>
  <c r="CS834" i="3"/>
  <c r="CQ834" i="3"/>
  <c r="CS842" i="3"/>
  <c r="CU842" i="3"/>
  <c r="DF842" i="3"/>
  <c r="DA842" i="3"/>
  <c r="CH896" i="3"/>
  <c r="CK868" i="3"/>
  <c r="DB847" i="3"/>
  <c r="DD847" i="3"/>
  <c r="DC847" i="3"/>
  <c r="DH840" i="3"/>
  <c r="CA840" i="3"/>
  <c r="CP881" i="3"/>
  <c r="CR878" i="3"/>
  <c r="CT881" i="3"/>
  <c r="CV878" i="3"/>
  <c r="CK896" i="3"/>
  <c r="CY860" i="3"/>
  <c r="CG839" i="3"/>
  <c r="CF839" i="3"/>
  <c r="DE860" i="3"/>
  <c r="DC840" i="3"/>
  <c r="DD840" i="3"/>
  <c r="CZ838" i="3"/>
  <c r="DA838" i="3"/>
  <c r="DE838" i="3"/>
  <c r="CN896" i="3"/>
  <c r="CF894" i="3"/>
  <c r="CN894" i="3"/>
  <c r="Y900" i="3"/>
  <c r="CP146" i="3"/>
  <c r="CW111" i="3"/>
  <c r="CR111" i="3"/>
  <c r="CZ111" i="3"/>
  <c r="DG836" i="3"/>
  <c r="BZ836" i="3"/>
  <c r="DG11" i="3"/>
  <c r="BZ11" i="3"/>
  <c r="CJ839" i="3"/>
  <c r="DE840" i="3"/>
  <c r="CJ878" i="3"/>
  <c r="CN878" i="3"/>
  <c r="AB900" i="3"/>
  <c r="I822" i="3"/>
  <c r="I13" i="3"/>
  <c r="CK878" i="3"/>
  <c r="CY885" i="3"/>
  <c r="DH878" i="3"/>
  <c r="CA878" i="3"/>
  <c r="CJ836" i="3"/>
  <c r="CD836" i="3"/>
  <c r="CO841" i="3"/>
  <c r="CO880" i="3"/>
  <c r="CN868" i="3"/>
  <c r="DC836" i="3"/>
  <c r="CZ836" i="3"/>
  <c r="CX836" i="3"/>
  <c r="DA836" i="3"/>
  <c r="CU843" i="3"/>
  <c r="DB843" i="3"/>
  <c r="CZ843" i="3"/>
  <c r="DD843" i="3"/>
  <c r="CN897" i="3"/>
  <c r="CM880" i="3"/>
  <c r="CH841" i="3"/>
  <c r="CT842" i="3"/>
  <c r="DB842" i="3"/>
  <c r="CL896" i="3"/>
  <c r="CK841" i="3"/>
  <c r="DF847" i="3"/>
  <c r="CT847" i="3"/>
  <c r="CV847" i="3"/>
  <c r="CS847" i="3"/>
  <c r="CF841" i="3"/>
  <c r="CE896" i="3"/>
  <c r="DE881" i="3"/>
  <c r="CV881" i="3"/>
  <c r="CV840" i="3"/>
  <c r="CH839" i="3"/>
  <c r="DA840" i="3"/>
  <c r="DF840" i="3"/>
  <c r="CF896" i="3"/>
  <c r="CE111" i="3"/>
  <c r="DH111" i="3"/>
  <c r="CA111" i="3"/>
  <c r="CG111" i="3"/>
  <c r="DF111" i="3"/>
  <c r="CY111" i="3"/>
  <c r="DC110" i="3"/>
  <c r="CW110" i="3"/>
  <c r="DA110" i="3"/>
  <c r="CP111" i="3"/>
  <c r="CS840" i="3"/>
  <c r="CO897" i="3"/>
  <c r="CI868" i="3"/>
  <c r="C822" i="3"/>
  <c r="CW865" i="3"/>
  <c r="CP865" i="3"/>
  <c r="DG839" i="3"/>
  <c r="BZ839" i="3"/>
  <c r="CL110" i="3"/>
  <c r="CI897" i="3"/>
  <c r="AD985" i="3"/>
  <c r="AD1002" i="3"/>
  <c r="AD1004" i="3"/>
  <c r="CE848" i="3"/>
  <c r="CH868" i="3"/>
  <c r="DH881" i="3"/>
  <c r="CA881" i="3"/>
  <c r="CN869" i="3"/>
  <c r="CM869" i="3"/>
  <c r="CJ869" i="3"/>
  <c r="CO869" i="3"/>
  <c r="CR881" i="3"/>
  <c r="BM13" i="3"/>
  <c r="BM10" i="3"/>
  <c r="CL869" i="3"/>
  <c r="Z900" i="3"/>
  <c r="DG869" i="3"/>
  <c r="BZ869" i="3"/>
  <c r="CE91" i="3"/>
  <c r="DH846" i="3"/>
  <c r="CA846" i="3"/>
  <c r="BW13" i="3"/>
  <c r="DG826" i="3"/>
  <c r="BZ826" i="3"/>
  <c r="CJ848" i="3"/>
  <c r="CP110" i="3"/>
  <c r="CS110" i="3"/>
  <c r="CV110" i="3"/>
  <c r="DE146" i="3"/>
  <c r="CE110" i="3"/>
  <c r="CX110" i="3"/>
  <c r="DE110" i="3"/>
  <c r="DD865" i="3"/>
  <c r="CU110" i="3"/>
  <c r="CK869" i="3"/>
  <c r="CH869" i="3"/>
  <c r="CI869" i="3"/>
  <c r="CU835" i="3"/>
  <c r="BJ10" i="3"/>
  <c r="CO896" i="3"/>
  <c r="B118" i="3"/>
  <c r="BO4" i="4"/>
  <c r="BO4" i="5"/>
  <c r="BO4" i="6"/>
  <c r="DI12" i="3"/>
  <c r="CB12" i="3"/>
  <c r="CQ110" i="3"/>
  <c r="H13" i="3"/>
  <c r="H10" i="3"/>
  <c r="DF865" i="3"/>
  <c r="CD897" i="3"/>
  <c r="CM848" i="3"/>
  <c r="CE869" i="3"/>
  <c r="CM897" i="3"/>
  <c r="DA859" i="3"/>
  <c r="CG90" i="3"/>
  <c r="DC882" i="3"/>
  <c r="CV882" i="3"/>
  <c r="DD882" i="3"/>
  <c r="CY882" i="3"/>
  <c r="CA4" i="2"/>
  <c r="BL4" i="6"/>
  <c r="AT4" i="6"/>
  <c r="CQ882" i="3"/>
  <c r="CG172" i="3"/>
  <c r="CN172" i="3"/>
  <c r="CL172" i="3"/>
  <c r="CE172" i="3"/>
  <c r="CV835" i="3"/>
  <c r="CX835" i="3"/>
  <c r="CT835" i="3"/>
  <c r="CS835" i="3"/>
  <c r="CQ835" i="3"/>
  <c r="DH838" i="3"/>
  <c r="CA838" i="3"/>
  <c r="CR846" i="3"/>
  <c r="CT846" i="3"/>
  <c r="CQ846" i="3"/>
  <c r="DD838" i="3"/>
  <c r="DF838" i="3"/>
  <c r="CV838" i="3"/>
  <c r="CO111" i="3"/>
  <c r="CJ111" i="3"/>
  <c r="CI110" i="3"/>
  <c r="CN111" i="3"/>
  <c r="CK111" i="3"/>
  <c r="CJ110" i="3"/>
  <c r="CM111" i="3"/>
  <c r="DE865" i="3"/>
  <c r="CX865" i="3"/>
  <c r="DG880" i="3"/>
  <c r="BZ880" i="3"/>
  <c r="CI880" i="3"/>
  <c r="CO110" i="3"/>
  <c r="DC865" i="3"/>
  <c r="DH885" i="3"/>
  <c r="CA885" i="3"/>
  <c r="CH848" i="3"/>
  <c r="CU865" i="3"/>
  <c r="CV865" i="3"/>
  <c r="BD900" i="3"/>
  <c r="BE900" i="3"/>
  <c r="DH110" i="3"/>
  <c r="CA110" i="3"/>
  <c r="DF110" i="3"/>
  <c r="CQ885" i="3"/>
  <c r="F18" i="3"/>
  <c r="CF18" i="3"/>
  <c r="CH893" i="3"/>
  <c r="CM893" i="3"/>
  <c r="CD172" i="3"/>
  <c r="CM172" i="3"/>
  <c r="CF172" i="3"/>
  <c r="CZ863" i="3"/>
  <c r="CR835" i="3"/>
  <c r="CP835" i="3"/>
  <c r="DE835" i="3"/>
  <c r="DC835" i="3"/>
  <c r="DJ846" i="3"/>
  <c r="CC846" i="3"/>
  <c r="DE846" i="3"/>
  <c r="DC838" i="3"/>
  <c r="CR838" i="3"/>
  <c r="CS838" i="3"/>
  <c r="CK18" i="3"/>
  <c r="CF111" i="3"/>
  <c r="CD110" i="3"/>
  <c r="CK110" i="3"/>
  <c r="CH111" i="3"/>
  <c r="CF110" i="3"/>
  <c r="DA865" i="3"/>
  <c r="CT865" i="3"/>
  <c r="E823" i="3"/>
  <c r="E13" i="3"/>
  <c r="CR865" i="3"/>
  <c r="CQ866" i="3"/>
  <c r="CP859" i="3"/>
  <c r="CY866" i="3"/>
  <c r="DI15" i="3"/>
  <c r="CB15" i="3"/>
  <c r="DJ11" i="3"/>
  <c r="CC11" i="3"/>
  <c r="V118" i="3"/>
  <c r="DF118" i="3"/>
  <c r="DD111" i="3"/>
  <c r="CQ111" i="3"/>
  <c r="DH116" i="3"/>
  <c r="CA116" i="3"/>
  <c r="CU111" i="3"/>
  <c r="CT111" i="3"/>
  <c r="CV117" i="3"/>
  <c r="AQ5" i="3"/>
  <c r="BX5" i="2"/>
  <c r="BI5" i="4"/>
  <c r="CG860" i="3"/>
  <c r="DH865" i="3"/>
  <c r="CA865" i="3"/>
  <c r="CY865" i="3"/>
  <c r="DC885" i="3"/>
  <c r="CS885" i="3"/>
  <c r="CZ885" i="3"/>
  <c r="CR885" i="3"/>
  <c r="CX885" i="3"/>
  <c r="CW885" i="3"/>
  <c r="DD885" i="3"/>
  <c r="CV885" i="3"/>
  <c r="DF885" i="3"/>
  <c r="CP885" i="3"/>
  <c r="DE885" i="3"/>
  <c r="CU885" i="3"/>
  <c r="DB885" i="3"/>
  <c r="CT885" i="3"/>
  <c r="DA885" i="3"/>
  <c r="DA866" i="3"/>
  <c r="CX866" i="3"/>
  <c r="CP866" i="3"/>
  <c r="CW866" i="3"/>
  <c r="CU866" i="3"/>
  <c r="DB866" i="3"/>
  <c r="DD866" i="3"/>
  <c r="CV866" i="3"/>
  <c r="CT866" i="3"/>
  <c r="DC866" i="3"/>
  <c r="CS866" i="3"/>
  <c r="CZ866" i="3"/>
  <c r="CR866" i="3"/>
  <c r="DF866" i="3"/>
  <c r="CJ173" i="3"/>
  <c r="CK173" i="3"/>
  <c r="CO173" i="3"/>
  <c r="CQ863" i="3"/>
  <c r="CW862" i="3"/>
  <c r="DC89" i="3"/>
  <c r="CX89" i="3"/>
  <c r="CT89" i="3"/>
  <c r="CR89" i="3"/>
  <c r="CW89" i="3"/>
  <c r="CE90" i="3"/>
  <c r="CD90" i="3"/>
  <c r="CR862" i="3"/>
  <c r="DG824" i="3"/>
  <c r="BZ824" i="3"/>
  <c r="CK172" i="3"/>
  <c r="CJ172" i="3"/>
  <c r="DE863" i="3"/>
  <c r="DC862" i="3"/>
  <c r="DF863" i="3"/>
  <c r="CP863" i="3"/>
  <c r="CG144" i="3"/>
  <c r="CN144" i="3"/>
  <c r="CJ841" i="3"/>
  <c r="CG880" i="3"/>
  <c r="CF880" i="3"/>
  <c r="CN841" i="3"/>
  <c r="CD841" i="3"/>
  <c r="CE880" i="3"/>
  <c r="CL841" i="3"/>
  <c r="CZ835" i="3"/>
  <c r="DF835" i="3"/>
  <c r="DB835" i="3"/>
  <c r="CW835" i="3"/>
  <c r="CX846" i="3"/>
  <c r="DC846" i="3"/>
  <c r="CG845" i="3"/>
  <c r="CP838" i="3"/>
  <c r="CY838" i="3"/>
  <c r="CQ838" i="3"/>
  <c r="CX838" i="3"/>
  <c r="CI111" i="3"/>
  <c r="CG110" i="3"/>
  <c r="CM110" i="3"/>
  <c r="CS865" i="3"/>
  <c r="DB865" i="3"/>
  <c r="CQ865" i="3"/>
  <c r="CW867" i="3"/>
  <c r="CD848" i="3"/>
  <c r="CL863" i="3"/>
  <c r="DH866" i="3"/>
  <c r="CA866" i="3"/>
  <c r="DB859" i="3"/>
  <c r="AC13" i="3"/>
  <c r="AC10" i="3"/>
  <c r="BL10" i="3"/>
  <c r="DA878" i="3"/>
  <c r="DI889" i="3"/>
  <c r="CB889" i="3"/>
  <c r="AL18" i="3"/>
  <c r="DI18" i="3"/>
  <c r="CB18" i="3"/>
  <c r="BT5" i="6"/>
  <c r="BT5" i="5"/>
  <c r="BP5" i="6"/>
  <c r="BP5" i="5"/>
  <c r="BP5" i="4"/>
  <c r="CH872" i="3"/>
  <c r="CN872" i="3"/>
  <c r="CN35" i="3"/>
  <c r="K118" i="3"/>
  <c r="CF35" i="3"/>
  <c r="CS868" i="3"/>
  <c r="CZ868" i="3"/>
  <c r="CV868" i="3"/>
  <c r="DJ868" i="3"/>
  <c r="CC868" i="3"/>
  <c r="CU869" i="3"/>
  <c r="DA869" i="3"/>
  <c r="DD869" i="3"/>
  <c r="CV869" i="3"/>
  <c r="CY869" i="3"/>
  <c r="DB869" i="3"/>
  <c r="CT869" i="3"/>
  <c r="CS869" i="3"/>
  <c r="CR869" i="3"/>
  <c r="DC869" i="3"/>
  <c r="CQ869" i="3"/>
  <c r="DF869" i="3"/>
  <c r="CX869" i="3"/>
  <c r="CP869" i="3"/>
  <c r="CZ869" i="3"/>
  <c r="CY873" i="3"/>
  <c r="CQ873" i="3"/>
  <c r="CW873" i="3"/>
  <c r="DD873" i="3"/>
  <c r="CV873" i="3"/>
  <c r="DE873" i="3"/>
  <c r="CU873" i="3"/>
  <c r="DB873" i="3"/>
  <c r="CT873" i="3"/>
  <c r="CS873" i="3"/>
  <c r="CZ873" i="3"/>
  <c r="CR873" i="3"/>
  <c r="DJ873" i="3"/>
  <c r="CC873" i="3"/>
  <c r="DA873" i="3"/>
  <c r="DF873" i="3"/>
  <c r="CX873" i="3"/>
  <c r="CP873" i="3"/>
  <c r="DC873" i="3"/>
  <c r="DJ879" i="3"/>
  <c r="CC879" i="3"/>
  <c r="DE879" i="3"/>
  <c r="CW879" i="3"/>
  <c r="CY879" i="3"/>
  <c r="DB879" i="3"/>
  <c r="CT879" i="3"/>
  <c r="CU879" i="3"/>
  <c r="CZ879" i="3"/>
  <c r="CR879" i="3"/>
  <c r="DC879" i="3"/>
  <c r="CP879" i="3"/>
  <c r="DA879" i="3"/>
  <c r="CQ879" i="3"/>
  <c r="DD879" i="3"/>
  <c r="CV879" i="3"/>
  <c r="CS879" i="3"/>
  <c r="DF879" i="3"/>
  <c r="CX879" i="3"/>
  <c r="CN21" i="3"/>
  <c r="DH21" i="3"/>
  <c r="CA21" i="3"/>
  <c r="CD91" i="3"/>
  <c r="CH91" i="3"/>
  <c r="CO91" i="3"/>
  <c r="CD146" i="3"/>
  <c r="CM864" i="3"/>
  <c r="CM21" i="3"/>
  <c r="CE864" i="3"/>
  <c r="CF863" i="3"/>
  <c r="CO144" i="3"/>
  <c r="CH144" i="3"/>
  <c r="CF144" i="3"/>
  <c r="X10" i="3"/>
  <c r="CJ864" i="3"/>
  <c r="CE846" i="3"/>
  <c r="CH845" i="3"/>
  <c r="CJ846" i="3"/>
  <c r="CH835" i="3"/>
  <c r="DD846" i="3"/>
  <c r="CP846" i="3"/>
  <c r="DA846" i="3"/>
  <c r="CY846" i="3"/>
  <c r="CO846" i="3"/>
  <c r="CF860" i="3"/>
  <c r="DD860" i="3"/>
  <c r="CX860" i="3"/>
  <c r="CQ860" i="3"/>
  <c r="CR860" i="3"/>
  <c r="CI846" i="3"/>
  <c r="CO845" i="3"/>
  <c r="CD845" i="3"/>
  <c r="DC860" i="3"/>
  <c r="CJ845" i="3"/>
  <c r="CF845" i="3"/>
  <c r="BV13" i="3"/>
  <c r="CI35" i="3"/>
  <c r="CO35" i="3"/>
  <c r="AT20" i="3"/>
  <c r="AT43" i="3"/>
  <c r="K823" i="3"/>
  <c r="K13" i="3"/>
  <c r="K10" i="3"/>
  <c r="CH110" i="3"/>
  <c r="CN860" i="3"/>
  <c r="CG872" i="3"/>
  <c r="CM872" i="3"/>
  <c r="BG900" i="3"/>
  <c r="CJ35" i="3"/>
  <c r="DE869" i="3"/>
  <c r="C20" i="3"/>
  <c r="C42" i="3"/>
  <c r="CX839" i="3"/>
  <c r="CY872" i="3"/>
  <c r="CQ872" i="3"/>
  <c r="DC872" i="3"/>
  <c r="CS872" i="3"/>
  <c r="DF872" i="3"/>
  <c r="CX872" i="3"/>
  <c r="CP872" i="3"/>
  <c r="DA872" i="3"/>
  <c r="DD872" i="3"/>
  <c r="CV872" i="3"/>
  <c r="DB872" i="3"/>
  <c r="CT872" i="3"/>
  <c r="DE872" i="3"/>
  <c r="CU872" i="3"/>
  <c r="CZ872" i="3"/>
  <c r="CR872" i="3"/>
  <c r="CW872" i="3"/>
  <c r="DE874" i="3"/>
  <c r="CS874" i="3"/>
  <c r="CW874" i="3"/>
  <c r="CZ874" i="3"/>
  <c r="CR874" i="3"/>
  <c r="CQ874" i="3"/>
  <c r="DF874" i="3"/>
  <c r="CX874" i="3"/>
  <c r="CP874" i="3"/>
  <c r="DA874" i="3"/>
  <c r="DD874" i="3"/>
  <c r="CV874" i="3"/>
  <c r="CY874" i="3"/>
  <c r="DB874" i="3"/>
  <c r="CT874" i="3"/>
  <c r="CY875" i="3"/>
  <c r="CQ875" i="3"/>
  <c r="DJ875" i="3"/>
  <c r="CC875" i="3"/>
  <c r="CW875" i="3"/>
  <c r="DD875" i="3"/>
  <c r="CV875" i="3"/>
  <c r="DE875" i="3"/>
  <c r="CU875" i="3"/>
  <c r="DB875" i="3"/>
  <c r="CT875" i="3"/>
  <c r="DC875" i="3"/>
  <c r="CS875" i="3"/>
  <c r="CZ875" i="3"/>
  <c r="CR875" i="3"/>
  <c r="DA875" i="3"/>
  <c r="DF875" i="3"/>
  <c r="CX875" i="3"/>
  <c r="CP875" i="3"/>
  <c r="CD872" i="3"/>
  <c r="CJ872" i="3"/>
  <c r="CH21" i="3"/>
  <c r="CK146" i="3"/>
  <c r="CN91" i="3"/>
  <c r="CK91" i="3"/>
  <c r="CI864" i="3"/>
  <c r="CD21" i="3"/>
  <c r="CO864" i="3"/>
  <c r="CD863" i="3"/>
  <c r="CL864" i="3"/>
  <c r="CI144" i="3"/>
  <c r="DI144" i="3"/>
  <c r="CB144" i="3"/>
  <c r="CL144" i="3"/>
  <c r="CH846" i="3"/>
  <c r="CK846" i="3"/>
  <c r="CL846" i="3"/>
  <c r="CK835" i="3"/>
  <c r="CV846" i="3"/>
  <c r="CZ846" i="3"/>
  <c r="DB846" i="3"/>
  <c r="CW846" i="3"/>
  <c r="CU846" i="3"/>
  <c r="CT860" i="3"/>
  <c r="CZ860" i="3"/>
  <c r="CI845" i="3"/>
  <c r="DF860" i="3"/>
  <c r="CM845" i="3"/>
  <c r="CN845" i="3"/>
  <c r="U13" i="3"/>
  <c r="CM35" i="3"/>
  <c r="CE35" i="3"/>
  <c r="CL860" i="3"/>
  <c r="CE845" i="3"/>
  <c r="DI863" i="3"/>
  <c r="CB863" i="3"/>
  <c r="DI872" i="3"/>
  <c r="CB872" i="3"/>
  <c r="CE872" i="3"/>
  <c r="CW869" i="3"/>
  <c r="DJ869" i="3"/>
  <c r="CC869" i="3"/>
  <c r="CY871" i="3"/>
  <c r="CW871" i="3"/>
  <c r="DB871" i="3"/>
  <c r="CT871" i="3"/>
  <c r="CU871" i="3"/>
  <c r="CZ871" i="3"/>
  <c r="CR871" i="3"/>
  <c r="DE871" i="3"/>
  <c r="DF871" i="3"/>
  <c r="CP871" i="3"/>
  <c r="DC871" i="3"/>
  <c r="DD871" i="3"/>
  <c r="CV871" i="3"/>
  <c r="CQ871" i="3"/>
  <c r="CX871" i="3"/>
  <c r="DJ16" i="3"/>
  <c r="CC16" i="3"/>
  <c r="CX859" i="3"/>
  <c r="DJ859" i="3"/>
  <c r="CC859" i="3"/>
  <c r="CY859" i="3"/>
  <c r="CR859" i="3"/>
  <c r="CW859" i="3"/>
  <c r="CV859" i="3"/>
  <c r="DE859" i="3"/>
  <c r="CT859" i="3"/>
  <c r="DC859" i="3"/>
  <c r="CQ859" i="3"/>
  <c r="DD859" i="3"/>
  <c r="CU859" i="3"/>
  <c r="CZ859" i="3"/>
  <c r="DI146" i="3"/>
  <c r="CB146" i="3"/>
  <c r="CO145" i="3"/>
  <c r="CI146" i="3"/>
  <c r="CE861" i="3"/>
  <c r="CN861" i="3"/>
  <c r="CM861" i="3"/>
  <c r="CJ144" i="3"/>
  <c r="CD144" i="3"/>
  <c r="CH861" i="3"/>
  <c r="CM835" i="3"/>
  <c r="CF835" i="3"/>
  <c r="CI835" i="3"/>
  <c r="CL146" i="3"/>
  <c r="CE835" i="3"/>
  <c r="CG835" i="3"/>
  <c r="DH835" i="3"/>
  <c r="CA835" i="3"/>
  <c r="DI23" i="3"/>
  <c r="CB23" i="3"/>
  <c r="AU20" i="3"/>
  <c r="AU42" i="3"/>
  <c r="BJ900" i="3"/>
  <c r="CJ835" i="3"/>
  <c r="CO835" i="3"/>
  <c r="AE900" i="3"/>
  <c r="DG841" i="3"/>
  <c r="BZ841" i="3"/>
  <c r="BG13" i="3"/>
  <c r="AA900" i="3"/>
  <c r="AT13" i="3"/>
  <c r="AT10" i="3"/>
  <c r="BF900" i="3"/>
  <c r="BO10" i="3"/>
  <c r="K20" i="3"/>
  <c r="K42" i="3"/>
  <c r="G20" i="3"/>
  <c r="G42" i="3"/>
  <c r="AC42" i="3"/>
  <c r="AC43" i="3"/>
  <c r="Z43" i="3"/>
  <c r="DH848" i="3"/>
  <c r="CA848" i="3"/>
  <c r="CK860" i="3"/>
  <c r="CI848" i="3"/>
  <c r="CK848" i="3"/>
  <c r="G46" i="5"/>
  <c r="G447" i="3"/>
  <c r="G852" i="3"/>
  <c r="CG848" i="3"/>
  <c r="CO860" i="3"/>
  <c r="DI16" i="3"/>
  <c r="CB16" i="3"/>
  <c r="CH863" i="3"/>
  <c r="CN848" i="3"/>
  <c r="CE860" i="3"/>
  <c r="CL848" i="3"/>
  <c r="CO848" i="3"/>
  <c r="CI860" i="3"/>
  <c r="CE863" i="3"/>
  <c r="CM863" i="3"/>
  <c r="CO863" i="3"/>
  <c r="CI863" i="3"/>
  <c r="CN863" i="3"/>
  <c r="CT145" i="3"/>
  <c r="H900" i="3"/>
  <c r="CK863" i="3"/>
  <c r="CJ863" i="3"/>
  <c r="CF848" i="3"/>
  <c r="CM860" i="3"/>
  <c r="DC15" i="3"/>
  <c r="CJ860" i="3"/>
  <c r="CD860" i="3"/>
  <c r="DM61" i="6"/>
  <c r="CA61" i="6"/>
  <c r="AS46" i="5"/>
  <c r="DN16" i="5"/>
  <c r="CB16" i="5"/>
  <c r="DI860" i="3"/>
  <c r="CB860" i="3"/>
  <c r="CH860" i="3"/>
  <c r="W900" i="3"/>
  <c r="DN61" i="6"/>
  <c r="CB61" i="6"/>
  <c r="CW16" i="3"/>
  <c r="DH859" i="3"/>
  <c r="CA859" i="3"/>
  <c r="CN859" i="3"/>
  <c r="CM859" i="3"/>
  <c r="CL859" i="3"/>
  <c r="CK859" i="3"/>
  <c r="CE859" i="3"/>
  <c r="CF859" i="3"/>
  <c r="CD859" i="3"/>
  <c r="CJ859" i="3"/>
  <c r="CO859" i="3"/>
  <c r="CG859" i="3"/>
  <c r="CH859" i="3"/>
  <c r="DI859" i="3"/>
  <c r="CB859" i="3"/>
  <c r="CI859" i="3"/>
  <c r="AQ20" i="3"/>
  <c r="AQ42" i="3"/>
  <c r="AR20" i="3"/>
  <c r="AR42" i="3"/>
  <c r="AP20" i="3"/>
  <c r="AP42" i="3"/>
  <c r="E24" i="7"/>
  <c r="DM43" i="6"/>
  <c r="CA43" i="6"/>
  <c r="CQ640" i="3"/>
  <c r="AS20" i="3"/>
  <c r="AS42" i="3"/>
  <c r="DI22" i="3"/>
  <c r="CB22" i="3"/>
  <c r="DI822" i="3"/>
  <c r="CB822" i="3"/>
  <c r="DI117" i="3"/>
  <c r="CB117" i="3"/>
  <c r="AP13" i="3"/>
  <c r="AP900" i="3"/>
  <c r="X31" i="3"/>
  <c r="X43" i="3"/>
  <c r="CX749" i="3"/>
  <c r="DC749" i="3"/>
  <c r="CV749" i="3"/>
  <c r="CP749" i="3"/>
  <c r="CT749" i="3"/>
  <c r="DD749" i="3"/>
  <c r="CU749" i="3"/>
  <c r="CR749" i="3"/>
  <c r="CZ749" i="3"/>
  <c r="CS749" i="3"/>
  <c r="CW749" i="3"/>
  <c r="D20" i="3"/>
  <c r="D43" i="3"/>
  <c r="H31" i="3"/>
  <c r="H43" i="3"/>
  <c r="F20" i="3"/>
  <c r="F42" i="3"/>
  <c r="DG16" i="3"/>
  <c r="BZ16" i="3"/>
  <c r="CP145" i="3"/>
  <c r="CJ145" i="3"/>
  <c r="CS18" i="3"/>
  <c r="DD145" i="3"/>
  <c r="G13" i="3"/>
  <c r="DB145" i="3"/>
  <c r="CY145" i="3"/>
  <c r="DI145" i="3"/>
  <c r="CB145" i="3"/>
  <c r="CY18" i="3"/>
  <c r="CW15" i="3"/>
  <c r="CR145" i="3"/>
  <c r="CW145" i="3"/>
  <c r="DE145" i="3"/>
  <c r="DF145" i="3"/>
  <c r="I900" i="3"/>
  <c r="CH145" i="3"/>
  <c r="CX15" i="3"/>
  <c r="DG827" i="3"/>
  <c r="BZ827" i="3"/>
  <c r="CS145" i="3"/>
  <c r="CV145" i="3"/>
  <c r="DC145" i="3"/>
  <c r="DJ145" i="3"/>
  <c r="CC145" i="3"/>
  <c r="CX145" i="3"/>
  <c r="Y13" i="3"/>
  <c r="Y10" i="3"/>
  <c r="CM145" i="3"/>
  <c r="L10" i="3"/>
  <c r="DG145" i="3"/>
  <c r="BZ145" i="3"/>
  <c r="DB18" i="3"/>
  <c r="CT172" i="3"/>
  <c r="DA145" i="3"/>
  <c r="CQ145" i="3"/>
  <c r="CZ145" i="3"/>
  <c r="DI825" i="3"/>
  <c r="CB825" i="3"/>
  <c r="CW18" i="3"/>
  <c r="CI145" i="3"/>
  <c r="CR18" i="3"/>
  <c r="AR13" i="3"/>
  <c r="AR10" i="3"/>
  <c r="C1169" i="7"/>
  <c r="CN145" i="3"/>
  <c r="CK145" i="3"/>
  <c r="CO21" i="3"/>
  <c r="CO146" i="3"/>
  <c r="DE749" i="3"/>
  <c r="CY749" i="3"/>
  <c r="DA749" i="3"/>
  <c r="CQ749" i="3"/>
  <c r="CG21" i="3"/>
  <c r="AS13" i="3"/>
  <c r="CS15" i="3"/>
  <c r="DG12" i="3"/>
  <c r="BZ12" i="3"/>
  <c r="W13" i="3"/>
  <c r="W10" i="3"/>
  <c r="CT146" i="3"/>
  <c r="CW146" i="3"/>
  <c r="DF32" i="3"/>
  <c r="DC32" i="3"/>
  <c r="DD32" i="3"/>
  <c r="CT32" i="3"/>
  <c r="CU32" i="3"/>
  <c r="DJ118" i="3"/>
  <c r="CC118" i="3"/>
  <c r="CS146" i="3"/>
  <c r="DC146" i="3"/>
  <c r="CR32" i="3"/>
  <c r="DJ32" i="3"/>
  <c r="CC32" i="3"/>
  <c r="DB32" i="3"/>
  <c r="CV32" i="3"/>
  <c r="CS32" i="3"/>
  <c r="DA32" i="3"/>
  <c r="CY32" i="3"/>
  <c r="DE32" i="3"/>
  <c r="CP32" i="3"/>
  <c r="CU118" i="3"/>
  <c r="DD146" i="3"/>
  <c r="L20" i="3"/>
  <c r="L42" i="3"/>
  <c r="DJ117" i="3"/>
  <c r="CC117" i="3"/>
  <c r="J812" i="7"/>
  <c r="DI11" i="3"/>
  <c r="CB11" i="3"/>
  <c r="AN900" i="3"/>
  <c r="AT900" i="3"/>
  <c r="DG172" i="3"/>
  <c r="BZ172" i="3"/>
  <c r="AM979" i="3"/>
  <c r="DI749" i="3"/>
  <c r="CB749" i="3"/>
  <c r="D118" i="3"/>
  <c r="D822" i="3"/>
  <c r="CX22" i="3"/>
  <c r="DC22" i="3"/>
  <c r="CY22" i="3"/>
  <c r="DB22" i="3"/>
  <c r="CW22" i="3"/>
  <c r="DF22" i="3"/>
  <c r="CU22" i="3"/>
  <c r="DE22" i="3"/>
  <c r="CS22" i="3"/>
  <c r="CZ22" i="3"/>
  <c r="CQ22" i="3"/>
  <c r="DD22" i="3"/>
  <c r="CP22" i="3"/>
  <c r="CV22" i="3"/>
  <c r="DA22" i="3"/>
  <c r="CT22" i="3"/>
  <c r="CR22" i="3"/>
  <c r="DJ22" i="3"/>
  <c r="CC22" i="3"/>
  <c r="BB4" i="6"/>
  <c r="BB4" i="4"/>
  <c r="BB4" i="5"/>
  <c r="CX743" i="3"/>
  <c r="CS743" i="3"/>
  <c r="CW743" i="3"/>
  <c r="CP743" i="3"/>
  <c r="CQ977" i="3"/>
  <c r="CR977" i="3"/>
  <c r="CT977" i="3"/>
  <c r="CX977" i="3"/>
  <c r="CS977" i="3"/>
  <c r="DJ977" i="3"/>
  <c r="CC977" i="3"/>
  <c r="CU977" i="3"/>
  <c r="CZ977" i="3"/>
  <c r="DE977" i="3"/>
  <c r="CY977" i="3"/>
  <c r="DA977" i="3"/>
  <c r="DB977" i="3"/>
  <c r="DD977" i="3"/>
  <c r="DF977" i="3"/>
  <c r="CV977" i="3"/>
  <c r="CW977" i="3"/>
  <c r="CP977" i="3"/>
  <c r="DC977" i="3"/>
  <c r="DE720" i="3"/>
  <c r="CQ720" i="3"/>
  <c r="DA720" i="3"/>
  <c r="DC720" i="3"/>
  <c r="CX720" i="3"/>
  <c r="CZ720" i="3"/>
  <c r="CS720" i="3"/>
  <c r="DD720" i="3"/>
  <c r="CR720" i="3"/>
  <c r="CP720" i="3"/>
  <c r="CV720" i="3"/>
  <c r="DB720" i="3"/>
  <c r="CW720" i="3"/>
  <c r="CY720" i="3"/>
  <c r="CT720" i="3"/>
  <c r="DJ720" i="3"/>
  <c r="CC720" i="3"/>
  <c r="DF720" i="3"/>
  <c r="CU720" i="3"/>
  <c r="AL967" i="3"/>
  <c r="DI967" i="3"/>
  <c r="CB967" i="3"/>
  <c r="DI720" i="3"/>
  <c r="CB720" i="3"/>
  <c r="T33" i="3"/>
  <c r="B33" i="3"/>
  <c r="CJ33" i="3"/>
  <c r="DG33" i="3"/>
  <c r="BZ33" i="3"/>
  <c r="DD174" i="3"/>
  <c r="AL5" i="5"/>
  <c r="AL5" i="4"/>
  <c r="AL5" i="3"/>
  <c r="AL5" i="6"/>
  <c r="BS5" i="2"/>
  <c r="AQ4" i="5"/>
  <c r="AQ4" i="3"/>
  <c r="AQ4" i="6"/>
  <c r="AQ4" i="4"/>
  <c r="DG110" i="3"/>
  <c r="BZ110" i="3"/>
  <c r="AL965" i="3"/>
  <c r="DI708" i="3"/>
  <c r="CB708" i="3"/>
  <c r="DF445" i="3"/>
  <c r="DC445" i="3"/>
  <c r="DA445" i="3"/>
  <c r="CZ445" i="3"/>
  <c r="CP445" i="3"/>
  <c r="CU445" i="3"/>
  <c r="DD445" i="3"/>
  <c r="DJ445" i="3"/>
  <c r="CC445" i="3"/>
  <c r="DE445" i="3"/>
  <c r="CX445" i="3"/>
  <c r="CS445" i="3"/>
  <c r="CQ445" i="3"/>
  <c r="CW445" i="3"/>
  <c r="DB445" i="3"/>
  <c r="CV445" i="3"/>
  <c r="CT445" i="3"/>
  <c r="CR445" i="3"/>
  <c r="CY445" i="3"/>
  <c r="DF926" i="3"/>
  <c r="CP926" i="3"/>
  <c r="DJ926" i="3"/>
  <c r="CC926" i="3"/>
  <c r="CZ926" i="3"/>
  <c r="CU926" i="3"/>
  <c r="DE926" i="3"/>
  <c r="CS926" i="3"/>
  <c r="DC926" i="3"/>
  <c r="CY926" i="3"/>
  <c r="CR926" i="3"/>
  <c r="CW926" i="3"/>
  <c r="CX926" i="3"/>
  <c r="DD926" i="3"/>
  <c r="DB926" i="3"/>
  <c r="CT926" i="3"/>
  <c r="CQ926" i="3"/>
  <c r="DA926" i="3"/>
  <c r="CV926" i="3"/>
  <c r="AL973" i="3"/>
  <c r="DI755" i="3"/>
  <c r="CB755" i="3"/>
  <c r="DG111" i="3"/>
  <c r="BZ111" i="3"/>
  <c r="CT743" i="3"/>
  <c r="DC743" i="3"/>
  <c r="DB743" i="3"/>
  <c r="DA743" i="3"/>
  <c r="AX4" i="6"/>
  <c r="AX4" i="5"/>
  <c r="AX4" i="4"/>
  <c r="AV43" i="3"/>
  <c r="CZ714" i="3"/>
  <c r="DB714" i="3"/>
  <c r="CU714" i="3"/>
  <c r="DJ714" i="3"/>
  <c r="CC714" i="3"/>
  <c r="CT714" i="3"/>
  <c r="DF714" i="3"/>
  <c r="DD714" i="3"/>
  <c r="CS714" i="3"/>
  <c r="CY714" i="3"/>
  <c r="DE714" i="3"/>
  <c r="DC714" i="3"/>
  <c r="DA714" i="3"/>
  <c r="CR714" i="3"/>
  <c r="CX714" i="3"/>
  <c r="CW714" i="3"/>
  <c r="CQ714" i="3"/>
  <c r="CP714" i="3"/>
  <c r="CV714" i="3"/>
  <c r="AO963" i="3"/>
  <c r="DI445" i="3"/>
  <c r="CB445" i="3"/>
  <c r="J963" i="3"/>
  <c r="DG445" i="3"/>
  <c r="BZ445" i="3"/>
  <c r="AR5" i="5"/>
  <c r="AR5" i="4"/>
  <c r="AR5" i="6"/>
  <c r="AR5" i="3"/>
  <c r="F118" i="3"/>
  <c r="F823" i="3"/>
  <c r="F822" i="3"/>
  <c r="DJ743" i="3"/>
  <c r="CC743" i="3"/>
  <c r="CR743" i="3"/>
  <c r="DE743" i="3"/>
  <c r="CZ743" i="3"/>
  <c r="CV743" i="3"/>
  <c r="F30" i="7"/>
  <c r="T963" i="3"/>
  <c r="CO445" i="3"/>
  <c r="CK445" i="3"/>
  <c r="CG445" i="3"/>
  <c r="CE445" i="3"/>
  <c r="CM445" i="3"/>
  <c r="CI445" i="3"/>
  <c r="CD445" i="3"/>
  <c r="CJ445" i="3"/>
  <c r="CH445" i="3"/>
  <c r="CN445" i="3"/>
  <c r="CF445" i="3"/>
  <c r="CL445" i="3"/>
  <c r="DH445" i="3"/>
  <c r="CA445" i="3"/>
  <c r="V20" i="3"/>
  <c r="BQ4" i="5"/>
  <c r="BQ4" i="6"/>
  <c r="BQ4" i="4"/>
  <c r="AP4" i="5"/>
  <c r="AP4" i="6"/>
  <c r="AP4" i="4"/>
  <c r="AP4" i="3"/>
  <c r="CR435" i="3"/>
  <c r="DA435" i="3"/>
  <c r="CZ435" i="3"/>
  <c r="DE435" i="3"/>
  <c r="CP435" i="3"/>
  <c r="CQ435" i="3"/>
  <c r="CY435" i="3"/>
  <c r="DB435" i="3"/>
  <c r="DF435" i="3"/>
  <c r="DJ435" i="3"/>
  <c r="CC435" i="3"/>
  <c r="CT435" i="3"/>
  <c r="DD435" i="3"/>
  <c r="CW435" i="3"/>
  <c r="CV435" i="3"/>
  <c r="CS435" i="3"/>
  <c r="DC435" i="3"/>
  <c r="CX435" i="3"/>
  <c r="CU435" i="3"/>
  <c r="DF743" i="3"/>
  <c r="DD743" i="3"/>
  <c r="CY743" i="3"/>
  <c r="CQ743" i="3"/>
  <c r="CU743" i="3"/>
  <c r="AL30" i="3"/>
  <c r="DI962" i="3"/>
  <c r="CB962" i="3"/>
  <c r="DL43" i="6"/>
  <c r="BZ43" i="6"/>
  <c r="BX985" i="3"/>
  <c r="BX1002" i="3"/>
  <c r="BX1004" i="3"/>
  <c r="CL145" i="3"/>
  <c r="CG145" i="3"/>
  <c r="CF145" i="3"/>
  <c r="CD145" i="3"/>
  <c r="CE145" i="3"/>
  <c r="CP11" i="3"/>
  <c r="CT173" i="3"/>
  <c r="DF173" i="3"/>
  <c r="DC173" i="3"/>
  <c r="DJ173" i="3"/>
  <c r="CC173" i="3"/>
  <c r="CR173" i="3"/>
  <c r="CU173" i="3"/>
  <c r="CV173" i="3"/>
  <c r="CW173" i="3"/>
  <c r="DB173" i="3"/>
  <c r="DG825" i="3"/>
  <c r="BZ825" i="3"/>
  <c r="DI116" i="3"/>
  <c r="CB116" i="3"/>
  <c r="BW14" i="3"/>
  <c r="DH15" i="3"/>
  <c r="CA15" i="3"/>
  <c r="CV15" i="3"/>
  <c r="BV14" i="3"/>
  <c r="AN13" i="3"/>
  <c r="AN10" i="3"/>
  <c r="DF174" i="3"/>
  <c r="CV174" i="3"/>
  <c r="DE174" i="3"/>
  <c r="CV172" i="3"/>
  <c r="CW172" i="3"/>
  <c r="DD172" i="3"/>
  <c r="DE172" i="3"/>
  <c r="DJ146" i="3"/>
  <c r="CC146" i="3"/>
  <c r="CU146" i="3"/>
  <c r="CV146" i="3"/>
  <c r="CR146" i="3"/>
  <c r="CY146" i="3"/>
  <c r="DA146" i="3"/>
  <c r="CX146" i="3"/>
  <c r="DB146" i="3"/>
  <c r="CZ146" i="3"/>
  <c r="CQ146" i="3"/>
  <c r="DF146" i="3"/>
  <c r="DA117" i="3"/>
  <c r="CY118" i="3"/>
  <c r="CY928" i="3"/>
  <c r="DD928" i="3"/>
  <c r="CR928" i="3"/>
  <c r="DA928" i="3"/>
  <c r="CQ928" i="3"/>
  <c r="CS928" i="3"/>
  <c r="CZ928" i="3"/>
  <c r="CV928" i="3"/>
  <c r="CP928" i="3"/>
  <c r="DJ928" i="3"/>
  <c r="CC928" i="3"/>
  <c r="CU928" i="3"/>
  <c r="CX928" i="3"/>
  <c r="DE928" i="3"/>
  <c r="DF928" i="3"/>
  <c r="DC928" i="3"/>
  <c r="CT928" i="3"/>
  <c r="DB928" i="3"/>
  <c r="CW928" i="3"/>
  <c r="CP172" i="3"/>
  <c r="DF172" i="3"/>
  <c r="CQ172" i="3"/>
  <c r="DJ172" i="3"/>
  <c r="CC172" i="3"/>
  <c r="DD826" i="3"/>
  <c r="CZ172" i="3"/>
  <c r="DB172" i="3"/>
  <c r="DC172" i="3"/>
  <c r="CX172" i="3"/>
  <c r="DC174" i="3"/>
  <c r="CT174" i="3"/>
  <c r="CR174" i="3"/>
  <c r="CQ174" i="3"/>
  <c r="CW174" i="3"/>
  <c r="DB174" i="3"/>
  <c r="DA174" i="3"/>
  <c r="CS174" i="3"/>
  <c r="CU174" i="3"/>
  <c r="DJ174" i="3"/>
  <c r="CC174" i="3"/>
  <c r="CY174" i="3"/>
  <c r="CZ174" i="3"/>
  <c r="CP174" i="3"/>
  <c r="DB924" i="3"/>
  <c r="CX924" i="3"/>
  <c r="CR924" i="3"/>
  <c r="CV924" i="3"/>
  <c r="DJ924" i="3"/>
  <c r="CC924" i="3"/>
  <c r="CS924" i="3"/>
  <c r="CP924" i="3"/>
  <c r="DE924" i="3"/>
  <c r="CU924" i="3"/>
  <c r="DA924" i="3"/>
  <c r="DF924" i="3"/>
  <c r="DC924" i="3"/>
  <c r="CZ924" i="3"/>
  <c r="CT924" i="3"/>
  <c r="CW924" i="3"/>
  <c r="DD924" i="3"/>
  <c r="CQ924" i="3"/>
  <c r="CY924" i="3"/>
  <c r="CX18" i="3"/>
  <c r="DC18" i="3"/>
  <c r="DE18" i="3"/>
  <c r="CT15" i="3"/>
  <c r="DB15" i="3"/>
  <c r="DF18" i="3"/>
  <c r="CU18" i="3"/>
  <c r="DA18" i="3"/>
  <c r="DJ18" i="3"/>
  <c r="CC18" i="3"/>
  <c r="CZ18" i="3"/>
  <c r="CU15" i="3"/>
  <c r="DA15" i="3"/>
  <c r="DF15" i="3"/>
  <c r="DE15" i="3"/>
  <c r="DJ15" i="3"/>
  <c r="CC15" i="3"/>
  <c r="CT18" i="3"/>
  <c r="CZ15" i="3"/>
  <c r="DD15" i="3"/>
  <c r="CQ18" i="3"/>
  <c r="DD18" i="3"/>
  <c r="CV18" i="3"/>
  <c r="CP15" i="3"/>
  <c r="CQ15" i="3"/>
  <c r="CR15" i="3"/>
  <c r="CY15" i="3"/>
  <c r="DI118" i="3"/>
  <c r="CB118" i="3"/>
  <c r="CM146" i="3"/>
  <c r="CN146" i="3"/>
  <c r="CJ146" i="3"/>
  <c r="CH146" i="3"/>
  <c r="CF146" i="3"/>
  <c r="CE146" i="3"/>
  <c r="DI823" i="3"/>
  <c r="CB823" i="3"/>
  <c r="AD900" i="3"/>
  <c r="CE928" i="3"/>
  <c r="Y23" i="3"/>
  <c r="Y20" i="3"/>
  <c r="Y42" i="3"/>
  <c r="CJ928" i="3"/>
  <c r="CI928" i="3"/>
  <c r="CN928" i="3"/>
  <c r="CF928" i="3"/>
  <c r="CK928" i="3"/>
  <c r="CH928" i="3"/>
  <c r="CD928" i="3"/>
  <c r="CM928" i="3"/>
  <c r="CG928" i="3"/>
  <c r="DH928" i="3"/>
  <c r="CA928" i="3"/>
  <c r="CL928" i="3"/>
  <c r="CO928" i="3"/>
  <c r="DH18" i="3"/>
  <c r="CA18" i="3"/>
  <c r="CE15" i="3"/>
  <c r="DG173" i="3"/>
  <c r="BZ173" i="3"/>
  <c r="M10" i="3"/>
  <c r="BY14" i="3"/>
  <c r="CF11" i="3"/>
  <c r="CK15" i="3"/>
  <c r="CU16" i="3"/>
  <c r="CJ15" i="3"/>
  <c r="CD15" i="3"/>
  <c r="BX14" i="3"/>
  <c r="H812" i="7"/>
  <c r="CI15" i="3"/>
  <c r="CH15" i="3"/>
  <c r="AM851" i="3"/>
  <c r="AM900" i="3"/>
  <c r="DI437" i="3"/>
  <c r="CB437" i="3"/>
  <c r="AW900" i="3"/>
  <c r="AL852" i="3"/>
  <c r="CP447" i="3"/>
  <c r="DF447" i="3"/>
  <c r="CY447" i="3"/>
  <c r="CV447" i="3"/>
  <c r="CW447" i="3"/>
  <c r="DJ447" i="3"/>
  <c r="CC447" i="3"/>
  <c r="CU447" i="3"/>
  <c r="DA447" i="3"/>
  <c r="CT447" i="3"/>
  <c r="DC447" i="3"/>
  <c r="DD447" i="3"/>
  <c r="CR447" i="3"/>
  <c r="CX447" i="3"/>
  <c r="CQ447" i="3"/>
  <c r="CS447" i="3"/>
  <c r="CZ447" i="3"/>
  <c r="DB447" i="3"/>
  <c r="DE447" i="3"/>
  <c r="DC437" i="3"/>
  <c r="DD437" i="3"/>
  <c r="CS437" i="3"/>
  <c r="CW437" i="3"/>
  <c r="CQ437" i="3"/>
  <c r="CV437" i="3"/>
  <c r="DF437" i="3"/>
  <c r="CT437" i="3"/>
  <c r="DJ437" i="3"/>
  <c r="CC437" i="3"/>
  <c r="DE437" i="3"/>
  <c r="CU437" i="3"/>
  <c r="CZ437" i="3"/>
  <c r="DA437" i="3"/>
  <c r="CR437" i="3"/>
  <c r="CY437" i="3"/>
  <c r="CP437" i="3"/>
  <c r="DB437" i="3"/>
  <c r="CX437" i="3"/>
  <c r="AQ900" i="3"/>
  <c r="DN15" i="6"/>
  <c r="CB15" i="6"/>
  <c r="DL33" i="6"/>
  <c r="BZ33" i="6"/>
  <c r="DL42" i="6"/>
  <c r="BZ42" i="6"/>
  <c r="CM15" i="3"/>
  <c r="CL15" i="3"/>
  <c r="E852" i="3"/>
  <c r="AQ13" i="3"/>
  <c r="AQ10" i="3"/>
  <c r="AR900" i="3"/>
  <c r="CG15" i="3"/>
  <c r="CO15" i="3"/>
  <c r="CF15" i="3"/>
  <c r="CN15" i="3"/>
  <c r="V852" i="3"/>
  <c r="DH447" i="3"/>
  <c r="CA447" i="3"/>
  <c r="BM4" i="5"/>
  <c r="BM4" i="6"/>
  <c r="BM4" i="4"/>
  <c r="BH5" i="5"/>
  <c r="BH5" i="4"/>
  <c r="BH5" i="6"/>
  <c r="BG4" i="4"/>
  <c r="BG4" i="6"/>
  <c r="BG4" i="5"/>
  <c r="AN5" i="5"/>
  <c r="AN5" i="4"/>
  <c r="AN5" i="6"/>
  <c r="BU5" i="2"/>
  <c r="AN5" i="3"/>
  <c r="E1173" i="7"/>
  <c r="AM13" i="3"/>
  <c r="M1171" i="7"/>
  <c r="BS5" i="4"/>
  <c r="BS5" i="5"/>
  <c r="BS5" i="6"/>
  <c r="BK5" i="4"/>
  <c r="BK5" i="5"/>
  <c r="BK5" i="6"/>
  <c r="D31" i="7"/>
  <c r="CN821" i="3"/>
  <c r="CL821" i="3"/>
  <c r="CJ821" i="3"/>
  <c r="CH821" i="3"/>
  <c r="CF821" i="3"/>
  <c r="CO821" i="3"/>
  <c r="CM821" i="3"/>
  <c r="CK821" i="3"/>
  <c r="CI821" i="3"/>
  <c r="CG821" i="3"/>
  <c r="CE821" i="3"/>
  <c r="CD821" i="3"/>
  <c r="DH821" i="3"/>
  <c r="CA821" i="3"/>
  <c r="CO22" i="3"/>
  <c r="CE22" i="3"/>
  <c r="CI22" i="3"/>
  <c r="CD22" i="3"/>
  <c r="CJ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E743" i="3"/>
  <c r="CL743" i="3"/>
  <c r="CD743" i="3"/>
  <c r="CK743" i="3"/>
  <c r="DH743" i="3"/>
  <c r="CA743" i="3"/>
  <c r="CI743" i="3"/>
  <c r="CO743" i="3"/>
  <c r="B973" i="3"/>
  <c r="DG755" i="3"/>
  <c r="BZ755" i="3"/>
  <c r="AR4" i="3"/>
  <c r="AR4" i="5"/>
  <c r="AR4" i="6"/>
  <c r="AR4" i="4"/>
  <c r="T973" i="3"/>
  <c r="CO755" i="3"/>
  <c r="CM755" i="3"/>
  <c r="CL755" i="3"/>
  <c r="CK755" i="3"/>
  <c r="CD755" i="3"/>
  <c r="CJ755" i="3"/>
  <c r="CG755" i="3"/>
  <c r="CI755" i="3"/>
  <c r="CE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E825" i="3"/>
  <c r="CD825" i="3"/>
  <c r="CN825" i="3"/>
  <c r="CL825" i="3"/>
  <c r="CJ825" i="3"/>
  <c r="CH825" i="3"/>
  <c r="CF825" i="3"/>
  <c r="DH825" i="3"/>
  <c r="CA825" i="3"/>
  <c r="AL31" i="3"/>
  <c r="DI31" i="3"/>
  <c r="CB31" i="3"/>
  <c r="DI33" i="3"/>
  <c r="CB33" i="3"/>
  <c r="DI828" i="3"/>
  <c r="CB828" i="3"/>
  <c r="BE5" i="4"/>
  <c r="BE5" i="6"/>
  <c r="BE5" i="5"/>
  <c r="F31" i="7"/>
  <c r="CV824" i="3"/>
  <c r="CW824" i="3"/>
  <c r="CX824" i="3"/>
  <c r="CQ824" i="3"/>
  <c r="DB824" i="3"/>
  <c r="CR824" i="3"/>
  <c r="CZ824" i="3"/>
  <c r="CS824" i="3"/>
  <c r="DA824" i="3"/>
  <c r="CP824" i="3"/>
  <c r="DF824" i="3"/>
  <c r="CY824" i="3"/>
  <c r="CU824" i="3"/>
  <c r="DC824" i="3"/>
  <c r="DJ824" i="3"/>
  <c r="CC824" i="3"/>
  <c r="DD824" i="3"/>
  <c r="DE824" i="3"/>
  <c r="CT824" i="3"/>
  <c r="AO900" i="3"/>
  <c r="DG820" i="3"/>
  <c r="BZ820" i="3"/>
  <c r="AD13" i="3"/>
  <c r="AD10" i="3"/>
  <c r="CN820" i="3"/>
  <c r="CL820" i="3"/>
  <c r="CJ820" i="3"/>
  <c r="CH820" i="3"/>
  <c r="CF820" i="3"/>
  <c r="CO820" i="3"/>
  <c r="CM820" i="3"/>
  <c r="CK820" i="3"/>
  <c r="CI820" i="3"/>
  <c r="CG820" i="3"/>
  <c r="CE820" i="3"/>
  <c r="CD820" i="3"/>
  <c r="T13" i="3"/>
  <c r="DH820" i="3"/>
  <c r="CA820" i="3"/>
  <c r="T90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B965" i="3"/>
  <c r="DG708" i="3"/>
  <c r="BZ708" i="3"/>
  <c r="AZ5" i="5"/>
  <c r="AZ5" i="4"/>
  <c r="AZ5" i="6"/>
  <c r="CI16" i="3"/>
  <c r="F24" i="7"/>
  <c r="F20" i="7"/>
  <c r="F1012" i="7"/>
  <c r="F1013" i="7"/>
  <c r="X42" i="3"/>
  <c r="B975" i="3"/>
  <c r="DG760" i="3"/>
  <c r="BZ760" i="3"/>
  <c r="B966" i="3"/>
  <c r="DG966" i="3"/>
  <c r="BZ966" i="3"/>
  <c r="DG714" i="3"/>
  <c r="BZ714" i="3"/>
  <c r="DJ640" i="3"/>
  <c r="CC640" i="3"/>
  <c r="E1170" i="7"/>
  <c r="F1170" i="7"/>
  <c r="DJ822" i="3"/>
  <c r="CC822" i="3"/>
  <c r="BX33" i="3"/>
  <c r="BX31" i="3"/>
  <c r="CO828" i="3"/>
  <c r="CM828" i="3"/>
  <c r="CK828" i="3"/>
  <c r="CI828" i="3"/>
  <c r="CG828" i="3"/>
  <c r="CE828" i="3"/>
  <c r="CD828" i="3"/>
  <c r="DH828" i="3"/>
  <c r="CA828" i="3"/>
  <c r="CF828" i="3"/>
  <c r="CJ828" i="3"/>
  <c r="CN828" i="3"/>
  <c r="CH828" i="3"/>
  <c r="CL828" i="3"/>
  <c r="B967" i="3"/>
  <c r="DG967" i="3"/>
  <c r="BZ967" i="3"/>
  <c r="DG720" i="3"/>
  <c r="BZ720" i="3"/>
  <c r="D1170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I991" i="3"/>
  <c r="CB991" i="3"/>
  <c r="CO991" i="3"/>
  <c r="CK991" i="3"/>
  <c r="CG991" i="3"/>
  <c r="CE991" i="3"/>
  <c r="CL991" i="3"/>
  <c r="CH991" i="3"/>
  <c r="CM991" i="3"/>
  <c r="CI991" i="3"/>
  <c r="CD991" i="3"/>
  <c r="CN991" i="3"/>
  <c r="CJ991" i="3"/>
  <c r="CF991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L13" i="3"/>
  <c r="DI820" i="3"/>
  <c r="CB820" i="3"/>
  <c r="E31" i="7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U967" i="3"/>
  <c r="CK720" i="3"/>
  <c r="CJ720" i="3"/>
  <c r="CO720" i="3"/>
  <c r="CH720" i="3"/>
  <c r="DH720" i="3"/>
  <c r="CA720" i="3"/>
  <c r="CG720" i="3"/>
  <c r="CM720" i="3"/>
  <c r="CE720" i="3"/>
  <c r="CN720" i="3"/>
  <c r="CI720" i="3"/>
  <c r="CL720" i="3"/>
  <c r="CF720" i="3"/>
  <c r="CD720" i="3"/>
  <c r="E42" i="3"/>
  <c r="E43" i="3"/>
  <c r="AV5" i="3"/>
  <c r="AV5" i="4"/>
  <c r="AV5" i="5"/>
  <c r="AV5" i="6"/>
  <c r="AL4" i="5"/>
  <c r="AL4" i="6"/>
  <c r="AL4" i="3"/>
  <c r="AL4" i="4"/>
  <c r="BS4" i="2"/>
  <c r="BW24" i="3"/>
  <c r="BW1013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3" i="7"/>
  <c r="C1170" i="7"/>
  <c r="D1022" i="7"/>
  <c r="CZ973" i="3"/>
  <c r="CS973" i="3"/>
  <c r="CT973" i="3"/>
  <c r="CU973" i="3"/>
  <c r="DJ973" i="3"/>
  <c r="CC973" i="3"/>
  <c r="CV973" i="3"/>
  <c r="DD973" i="3"/>
  <c r="CW973" i="3"/>
  <c r="DE973" i="3"/>
  <c r="CY973" i="3"/>
  <c r="DB973" i="3"/>
  <c r="DF973" i="3"/>
  <c r="CX973" i="3"/>
  <c r="CR973" i="3"/>
  <c r="DA973" i="3"/>
  <c r="CQ973" i="3"/>
  <c r="CP973" i="3"/>
  <c r="DC973" i="3"/>
  <c r="AW43" i="3"/>
  <c r="AW42" i="3"/>
  <c r="BM5" i="4"/>
  <c r="BM5" i="6"/>
  <c r="BM5" i="5"/>
  <c r="C30" i="7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AO13" i="3"/>
  <c r="AO10" i="3"/>
  <c r="C31" i="7"/>
  <c r="BV24" i="3"/>
  <c r="BV20" i="3"/>
  <c r="BV1013" i="3"/>
  <c r="I42" i="3"/>
  <c r="I43" i="3"/>
  <c r="AT5" i="3"/>
  <c r="AT5" i="4"/>
  <c r="AT5" i="5"/>
  <c r="AT5" i="6"/>
  <c r="AL975" i="3"/>
  <c r="DI760" i="3"/>
  <c r="CB760" i="3"/>
  <c r="C27" i="7"/>
  <c r="T975" i="3"/>
  <c r="CO760" i="3"/>
  <c r="CI760" i="3"/>
  <c r="CF760" i="3"/>
  <c r="CM760" i="3"/>
  <c r="CK760" i="3"/>
  <c r="CE760" i="3"/>
  <c r="CJ760" i="3"/>
  <c r="CN760" i="3"/>
  <c r="CD760" i="3"/>
  <c r="DH760" i="3"/>
  <c r="CA760" i="3"/>
  <c r="CG760" i="3"/>
  <c r="CL760" i="3"/>
  <c r="CH760" i="3"/>
  <c r="BX900" i="3"/>
  <c r="CS826" i="3"/>
  <c r="DJ826" i="3"/>
  <c r="CC826" i="3"/>
  <c r="DE826" i="3"/>
  <c r="CY826" i="3"/>
  <c r="CQ826" i="3"/>
  <c r="CO824" i="3"/>
  <c r="CM824" i="3"/>
  <c r="CK824" i="3"/>
  <c r="CI824" i="3"/>
  <c r="CG824" i="3"/>
  <c r="CE824" i="3"/>
  <c r="CD824" i="3"/>
  <c r="CN824" i="3"/>
  <c r="CL824" i="3"/>
  <c r="CJ824" i="3"/>
  <c r="CH824" i="3"/>
  <c r="CF824" i="3"/>
  <c r="DH824" i="3"/>
  <c r="CA824" i="3"/>
  <c r="T965" i="3"/>
  <c r="CD708" i="3"/>
  <c r="CO708" i="3"/>
  <c r="CG708" i="3"/>
  <c r="CH708" i="3"/>
  <c r="CJ708" i="3"/>
  <c r="CN708" i="3"/>
  <c r="CF708" i="3"/>
  <c r="CI708" i="3"/>
  <c r="DH708" i="3"/>
  <c r="CA708" i="3"/>
  <c r="CK708" i="3"/>
  <c r="CM708" i="3"/>
  <c r="CE708" i="3"/>
  <c r="CL708" i="3"/>
  <c r="CN826" i="3"/>
  <c r="CL826" i="3"/>
  <c r="CJ826" i="3"/>
  <c r="CH826" i="3"/>
  <c r="CF826" i="3"/>
  <c r="CO826" i="3"/>
  <c r="CM826" i="3"/>
  <c r="CK826" i="3"/>
  <c r="CI826" i="3"/>
  <c r="CG826" i="3"/>
  <c r="CE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I749" i="3"/>
  <c r="CD749" i="3"/>
  <c r="CF749" i="3"/>
  <c r="DH749" i="3"/>
  <c r="CA749" i="3"/>
  <c r="CM749" i="3"/>
  <c r="CL749" i="3"/>
  <c r="CK749" i="3"/>
  <c r="CN749" i="3"/>
  <c r="CH749" i="3"/>
  <c r="CJ749" i="3"/>
  <c r="CG749" i="3"/>
  <c r="CE749" i="3"/>
  <c r="CO749" i="3"/>
  <c r="CO32" i="3"/>
  <c r="CM32" i="3"/>
  <c r="CK32" i="3"/>
  <c r="CI32" i="3"/>
  <c r="CG32" i="3"/>
  <c r="CE32" i="3"/>
  <c r="CD32" i="3"/>
  <c r="CN32" i="3"/>
  <c r="CL32" i="3"/>
  <c r="CJ32" i="3"/>
  <c r="CH32" i="3"/>
  <c r="CF32" i="3"/>
  <c r="DH32" i="3"/>
  <c r="CA32" i="3"/>
  <c r="BV985" i="3"/>
  <c r="BV1002" i="3"/>
  <c r="BV1004" i="3"/>
  <c r="BY985" i="3"/>
  <c r="BY1002" i="3"/>
  <c r="BY1004" i="3"/>
  <c r="M43" i="3"/>
  <c r="M42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5"/>
  <c r="BO5" i="4"/>
  <c r="BO5" i="6"/>
  <c r="BG5" i="6"/>
  <c r="BG5" i="5"/>
  <c r="BG5" i="4"/>
  <c r="CN827" i="3"/>
  <c r="CL827" i="3"/>
  <c r="CJ827" i="3"/>
  <c r="CH827" i="3"/>
  <c r="CF827" i="3"/>
  <c r="DH827" i="3"/>
  <c r="CA827" i="3"/>
  <c r="CD827" i="3"/>
  <c r="CI827" i="3"/>
  <c r="CM827" i="3"/>
  <c r="CE827" i="3"/>
  <c r="CG827" i="3"/>
  <c r="CK827" i="3"/>
  <c r="CO827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5"/>
  <c r="BK4" i="6"/>
  <c r="BK4" i="4"/>
  <c r="DJ979" i="3"/>
  <c r="CC979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DJ823" i="3"/>
  <c r="CC823" i="3"/>
  <c r="DG828" i="3"/>
  <c r="BZ828" i="3"/>
  <c r="CW11" i="3"/>
  <c r="B13" i="3"/>
  <c r="BG10" i="3"/>
  <c r="CI12" i="3"/>
  <c r="AL900" i="3"/>
  <c r="CK11" i="3"/>
  <c r="M1172" i="7"/>
  <c r="BX1030" i="3"/>
  <c r="BX1026" i="3"/>
  <c r="J13" i="3"/>
  <c r="J10" i="3"/>
  <c r="H901" i="7"/>
  <c r="M901" i="7"/>
  <c r="J900" i="3"/>
  <c r="G900" i="3"/>
  <c r="AE10" i="3"/>
  <c r="DJ12" i="3"/>
  <c r="CC12" i="3"/>
  <c r="CE116" i="3"/>
  <c r="E900" i="7"/>
  <c r="H1103" i="7"/>
  <c r="F900" i="7"/>
  <c r="J1103" i="7"/>
  <c r="CS73" i="6"/>
  <c r="CR73" i="6"/>
  <c r="CK73" i="6"/>
  <c r="CG73" i="6"/>
  <c r="CN73" i="6"/>
  <c r="CT73" i="6"/>
  <c r="CI73" i="6"/>
  <c r="CD73" i="6"/>
  <c r="CH73" i="6"/>
  <c r="CQ73" i="6"/>
  <c r="CJ73" i="6"/>
  <c r="CM73" i="6"/>
  <c r="CL73" i="6"/>
  <c r="CP73" i="6"/>
  <c r="CE73" i="6"/>
  <c r="CF73" i="6"/>
  <c r="CO73" i="6"/>
  <c r="K901" i="7"/>
  <c r="K900" i="7"/>
  <c r="BW20" i="3"/>
  <c r="BY20" i="3"/>
  <c r="BY43" i="3"/>
  <c r="E1012" i="7"/>
  <c r="E1013" i="7"/>
  <c r="H1105" i="7"/>
  <c r="BY1030" i="3"/>
  <c r="F1022" i="7"/>
  <c r="F1023" i="7"/>
  <c r="F1024" i="7"/>
  <c r="F1025" i="7"/>
  <c r="F1026" i="7"/>
  <c r="E1022" i="7"/>
  <c r="E1023" i="7"/>
  <c r="E1024" i="7"/>
  <c r="E1025" i="7"/>
  <c r="E1026" i="7"/>
  <c r="Z10" i="3"/>
  <c r="BW1026" i="3"/>
  <c r="BW1030" i="3"/>
  <c r="BV1026" i="3"/>
  <c r="BV1030" i="3"/>
  <c r="CL11" i="3"/>
  <c r="CD11" i="3"/>
  <c r="BD10" i="3"/>
  <c r="BY10" i="3"/>
  <c r="BX10" i="3"/>
  <c r="M1169" i="7"/>
  <c r="J901" i="7"/>
  <c r="D1023" i="7"/>
  <c r="D1024" i="7"/>
  <c r="D1025" i="7"/>
  <c r="D1026" i="7"/>
  <c r="C1022" i="7"/>
  <c r="C1023" i="7"/>
  <c r="C1024" i="7"/>
  <c r="C1025" i="7"/>
  <c r="C1026" i="7"/>
  <c r="BL4" i="4"/>
  <c r="O812" i="7"/>
  <c r="DE117" i="3"/>
  <c r="CS11" i="3"/>
  <c r="K43" i="3"/>
  <c r="CZ16" i="3"/>
  <c r="CD447" i="3"/>
  <c r="BF10" i="3"/>
  <c r="CX11" i="3"/>
  <c r="CI118" i="3"/>
  <c r="BW985" i="3"/>
  <c r="BW1002" i="3"/>
  <c r="BW1004" i="3"/>
  <c r="CJ447" i="3"/>
  <c r="E20" i="7"/>
  <c r="E43" i="7"/>
  <c r="I900" i="7"/>
  <c r="CV11" i="3"/>
  <c r="DC11" i="3"/>
  <c r="DH11" i="3"/>
  <c r="CA11" i="3"/>
  <c r="CQ11" i="3"/>
  <c r="CK116" i="3"/>
  <c r="BL4" i="5"/>
  <c r="N812" i="7"/>
  <c r="DF11" i="3"/>
  <c r="CX16" i="3"/>
  <c r="CR16" i="3"/>
  <c r="DB11" i="3"/>
  <c r="CP640" i="3"/>
  <c r="X900" i="3"/>
  <c r="DE11" i="3"/>
  <c r="CY11" i="3"/>
  <c r="DC16" i="3"/>
  <c r="DE16" i="3"/>
  <c r="CR11" i="3"/>
  <c r="DA11" i="3"/>
  <c r="CZ11" i="3"/>
  <c r="CT11" i="3"/>
  <c r="DD11" i="3"/>
  <c r="CW12" i="3"/>
  <c r="CU11" i="3"/>
  <c r="DB12" i="3"/>
  <c r="DE12" i="3"/>
  <c r="CH11" i="3"/>
  <c r="CM11" i="3"/>
  <c r="CZ12" i="3"/>
  <c r="CJ116" i="3"/>
  <c r="G43" i="3"/>
  <c r="DA640" i="3"/>
  <c r="CG447" i="3"/>
  <c r="CJ11" i="3"/>
  <c r="DF16" i="3"/>
  <c r="CN11" i="3"/>
  <c r="CM118" i="3"/>
  <c r="CG11" i="3"/>
  <c r="CE11" i="3"/>
  <c r="CO11" i="3"/>
  <c r="CD18" i="3"/>
  <c r="DB118" i="3"/>
  <c r="DD640" i="3"/>
  <c r="DF12" i="3"/>
  <c r="CD118" i="3"/>
  <c r="BI5" i="6"/>
  <c r="CE447" i="3"/>
  <c r="CK447" i="3"/>
  <c r="CN447" i="3"/>
  <c r="CS12" i="3"/>
  <c r="CL18" i="3"/>
  <c r="CI18" i="3"/>
  <c r="CH18" i="3"/>
  <c r="CO118" i="3"/>
  <c r="AQ43" i="3"/>
  <c r="DA118" i="3"/>
  <c r="CV118" i="3"/>
  <c r="CL116" i="3"/>
  <c r="CL118" i="3"/>
  <c r="CR118" i="3"/>
  <c r="CP118" i="3"/>
  <c r="CH16" i="3"/>
  <c r="CM18" i="3"/>
  <c r="DG18" i="3"/>
  <c r="BZ18" i="3"/>
  <c r="BI5" i="5"/>
  <c r="CM447" i="3"/>
  <c r="CO447" i="3"/>
  <c r="CI447" i="3"/>
  <c r="CY12" i="3"/>
  <c r="CO18" i="3"/>
  <c r="CJ18" i="3"/>
  <c r="CO116" i="3"/>
  <c r="CZ118" i="3"/>
  <c r="CW118" i="3"/>
  <c r="CH116" i="3"/>
  <c r="CS118" i="3"/>
  <c r="CH118" i="3"/>
  <c r="CJ118" i="3"/>
  <c r="CO12" i="3"/>
  <c r="DH118" i="3"/>
  <c r="CA118" i="3"/>
  <c r="CL447" i="3"/>
  <c r="CF447" i="3"/>
  <c r="CH447" i="3"/>
  <c r="DG447" i="3"/>
  <c r="BZ447" i="3"/>
  <c r="CE18" i="3"/>
  <c r="CG18" i="3"/>
  <c r="CM116" i="3"/>
  <c r="CQ118" i="3"/>
  <c r="CT118" i="3"/>
  <c r="CN116" i="3"/>
  <c r="CD116" i="3"/>
  <c r="DD118" i="3"/>
  <c r="CN18" i="3"/>
  <c r="DL46" i="5"/>
  <c r="BZ46" i="5"/>
  <c r="CG117" i="3"/>
  <c r="CK117" i="3"/>
  <c r="CI117" i="3"/>
  <c r="CE117" i="3"/>
  <c r="AT42" i="3"/>
  <c r="DB640" i="3"/>
  <c r="CT640" i="3"/>
  <c r="DE640" i="3"/>
  <c r="DC640" i="3"/>
  <c r="CR640" i="3"/>
  <c r="DF640" i="3"/>
  <c r="CU640" i="3"/>
  <c r="CW640" i="3"/>
  <c r="CY640" i="3"/>
  <c r="CX12" i="3"/>
  <c r="CR12" i="3"/>
  <c r="CI116" i="3"/>
  <c r="CF116" i="3"/>
  <c r="DC117" i="3"/>
  <c r="CU117" i="3"/>
  <c r="CE118" i="3"/>
  <c r="AU43" i="3"/>
  <c r="CM117" i="3"/>
  <c r="CG116" i="3"/>
  <c r="CN118" i="3"/>
  <c r="CG118" i="3"/>
  <c r="DA16" i="3"/>
  <c r="V822" i="3"/>
  <c r="CF822" i="3"/>
  <c r="DD116" i="3"/>
  <c r="DF116" i="3"/>
  <c r="CX116" i="3"/>
  <c r="DA116" i="3"/>
  <c r="DC116" i="3"/>
  <c r="CR116" i="3"/>
  <c r="CW116" i="3"/>
  <c r="CY116" i="3"/>
  <c r="CQ116" i="3"/>
  <c r="CT116" i="3"/>
  <c r="DB116" i="3"/>
  <c r="CS116" i="3"/>
  <c r="CP116" i="3"/>
  <c r="CU116" i="3"/>
  <c r="CZ116" i="3"/>
  <c r="DE116" i="3"/>
  <c r="CV116" i="3"/>
  <c r="CO117" i="3"/>
  <c r="CZ640" i="3"/>
  <c r="CX640" i="3"/>
  <c r="CV640" i="3"/>
  <c r="CS640" i="3"/>
  <c r="DC12" i="3"/>
  <c r="CQ12" i="3"/>
  <c r="CT12" i="3"/>
  <c r="CP12" i="3"/>
  <c r="CV12" i="3"/>
  <c r="CT117" i="3"/>
  <c r="CP117" i="3"/>
  <c r="DF117" i="3"/>
  <c r="CF118" i="3"/>
  <c r="J900" i="7"/>
  <c r="CF117" i="3"/>
  <c r="CN117" i="3"/>
  <c r="CL117" i="3"/>
  <c r="CK118" i="3"/>
  <c r="K900" i="3"/>
  <c r="CH117" i="3"/>
  <c r="CR117" i="3"/>
  <c r="DH117" i="3"/>
  <c r="CA117" i="3"/>
  <c r="CY117" i="3"/>
  <c r="CW117" i="3"/>
  <c r="CQ117" i="3"/>
  <c r="DD117" i="3"/>
  <c r="CS117" i="3"/>
  <c r="V823" i="3"/>
  <c r="C823" i="3"/>
  <c r="CD117" i="3"/>
  <c r="DA12" i="3"/>
  <c r="CU12" i="3"/>
  <c r="DD12" i="3"/>
  <c r="CX117" i="3"/>
  <c r="CZ117" i="3"/>
  <c r="DH12" i="3"/>
  <c r="CA12" i="3"/>
  <c r="DB117" i="3"/>
  <c r="CJ117" i="3"/>
  <c r="C43" i="3"/>
  <c r="I10" i="3"/>
  <c r="CQ16" i="3"/>
  <c r="DC118" i="3"/>
  <c r="CX118" i="3"/>
  <c r="DE118" i="3"/>
  <c r="CE12" i="3"/>
  <c r="CD12" i="3"/>
  <c r="CJ12" i="3"/>
  <c r="H900" i="7"/>
  <c r="AP10" i="3"/>
  <c r="DD16" i="3"/>
  <c r="CF12" i="3"/>
  <c r="CV16" i="3"/>
  <c r="DB16" i="3"/>
  <c r="CS16" i="3"/>
  <c r="CY16" i="3"/>
  <c r="CT16" i="3"/>
  <c r="CP16" i="3"/>
  <c r="CL23" i="3"/>
  <c r="CM12" i="3"/>
  <c r="CK12" i="3"/>
  <c r="CL12" i="3"/>
  <c r="CH12" i="3"/>
  <c r="CG12" i="3"/>
  <c r="CN12" i="3"/>
  <c r="DG822" i="3"/>
  <c r="BZ822" i="3"/>
  <c r="D42" i="3"/>
  <c r="B31" i="3"/>
  <c r="DG31" i="3"/>
  <c r="BZ31" i="3"/>
  <c r="CD16" i="3"/>
  <c r="CL16" i="3"/>
  <c r="G14" i="3"/>
  <c r="G19" i="3"/>
  <c r="CK16" i="3"/>
  <c r="CE16" i="3"/>
  <c r="CN16" i="3"/>
  <c r="CF16" i="3"/>
  <c r="CO16" i="3"/>
  <c r="CG16" i="3"/>
  <c r="DH16" i="3"/>
  <c r="CA16" i="3"/>
  <c r="CJ16" i="3"/>
  <c r="CK640" i="3"/>
  <c r="CE640" i="3"/>
  <c r="CL640" i="3"/>
  <c r="CI640" i="3"/>
  <c r="CD640" i="3"/>
  <c r="CJ640" i="3"/>
  <c r="CO640" i="3"/>
  <c r="CG640" i="3"/>
  <c r="CH640" i="3"/>
  <c r="DH640" i="3"/>
  <c r="CA640" i="3"/>
  <c r="CM640" i="3"/>
  <c r="CN640" i="3"/>
  <c r="CF640" i="3"/>
  <c r="AS447" i="3"/>
  <c r="DN46" i="5"/>
  <c r="CB46" i="5"/>
  <c r="CM16" i="3"/>
  <c r="AP43" i="3"/>
  <c r="AR43" i="3"/>
  <c r="AS43" i="3"/>
  <c r="CM33" i="3"/>
  <c r="T31" i="3"/>
  <c r="CL33" i="3"/>
  <c r="F43" i="3"/>
  <c r="BX811" i="3"/>
  <c r="BY42" i="3"/>
  <c r="CD23" i="3"/>
  <c r="CO23" i="3"/>
  <c r="CN23" i="3"/>
  <c r="M1173" i="7"/>
  <c r="CW826" i="3"/>
  <c r="DA826" i="3"/>
  <c r="DC826" i="3"/>
  <c r="CP826" i="3"/>
  <c r="CR826" i="3"/>
  <c r="DB826" i="3"/>
  <c r="CV826" i="3"/>
  <c r="CT826" i="3"/>
  <c r="DF826" i="3"/>
  <c r="CZ826" i="3"/>
  <c r="CU826" i="3"/>
  <c r="CX826" i="3"/>
  <c r="L43" i="3"/>
  <c r="BV1014" i="3"/>
  <c r="DH33" i="3"/>
  <c r="CA33" i="3"/>
  <c r="CG33" i="3"/>
  <c r="CO33" i="3"/>
  <c r="CF33" i="3"/>
  <c r="CN33" i="3"/>
  <c r="BX43" i="3"/>
  <c r="CD33" i="3"/>
  <c r="CI33" i="3"/>
  <c r="CH33" i="3"/>
  <c r="CE33" i="3"/>
  <c r="CK33" i="3"/>
  <c r="M812" i="7"/>
  <c r="P812" i="7"/>
  <c r="T30" i="3"/>
  <c r="DH963" i="3"/>
  <c r="CA963" i="3"/>
  <c r="CM963" i="3"/>
  <c r="CN963" i="3"/>
  <c r="CF963" i="3"/>
  <c r="CK963" i="3"/>
  <c r="CE963" i="3"/>
  <c r="CL963" i="3"/>
  <c r="CI963" i="3"/>
  <c r="CD963" i="3"/>
  <c r="CJ963" i="3"/>
  <c r="CG963" i="3"/>
  <c r="CH963" i="3"/>
  <c r="CO963" i="3"/>
  <c r="F13" i="3"/>
  <c r="F10" i="3"/>
  <c r="F900" i="3"/>
  <c r="BP4" i="5"/>
  <c r="BP4" i="6"/>
  <c r="BP4" i="4"/>
  <c r="CQ963" i="3"/>
  <c r="DB963" i="3"/>
  <c r="CY963" i="3"/>
  <c r="DF963" i="3"/>
  <c r="DA963" i="3"/>
  <c r="CW963" i="3"/>
  <c r="CR963" i="3"/>
  <c r="DJ963" i="3"/>
  <c r="CC963" i="3"/>
  <c r="DC963" i="3"/>
  <c r="CX963" i="3"/>
  <c r="DE963" i="3"/>
  <c r="CU963" i="3"/>
  <c r="CS963" i="3"/>
  <c r="CV963" i="3"/>
  <c r="CZ963" i="3"/>
  <c r="DD963" i="3"/>
  <c r="CP963" i="3"/>
  <c r="CT963" i="3"/>
  <c r="BI4" i="4"/>
  <c r="BI4" i="6"/>
  <c r="BI4" i="5"/>
  <c r="V43" i="3"/>
  <c r="V42" i="3"/>
  <c r="J30" i="3"/>
  <c r="DG963" i="3"/>
  <c r="BZ963" i="3"/>
  <c r="J985" i="3"/>
  <c r="J1002" i="3"/>
  <c r="J1004" i="3"/>
  <c r="BD5" i="6"/>
  <c r="BD5" i="4"/>
  <c r="BD5" i="5"/>
  <c r="DI979" i="3"/>
  <c r="CB979" i="3"/>
  <c r="AM28" i="3"/>
  <c r="AM20" i="3"/>
  <c r="AM985" i="3"/>
  <c r="AM1002" i="3"/>
  <c r="AM1004" i="3"/>
  <c r="CX962" i="3"/>
  <c r="CZ962" i="3"/>
  <c r="CP962" i="3"/>
  <c r="DJ962" i="3"/>
  <c r="CC962" i="3"/>
  <c r="CY962" i="3"/>
  <c r="CS962" i="3"/>
  <c r="DF962" i="3"/>
  <c r="CV962" i="3"/>
  <c r="DD962" i="3"/>
  <c r="CT962" i="3"/>
  <c r="DA962" i="3"/>
  <c r="DB962" i="3"/>
  <c r="CW962" i="3"/>
  <c r="CU962" i="3"/>
  <c r="DE962" i="3"/>
  <c r="CR962" i="3"/>
  <c r="CQ962" i="3"/>
  <c r="DC962" i="3"/>
  <c r="BH4" i="5"/>
  <c r="BH4" i="4"/>
  <c r="BH4" i="6"/>
  <c r="CT966" i="3"/>
  <c r="DB966" i="3"/>
  <c r="CS966" i="3"/>
  <c r="CV966" i="3"/>
  <c r="CW966" i="3"/>
  <c r="CQ966" i="3"/>
  <c r="CU966" i="3"/>
  <c r="CR966" i="3"/>
  <c r="DA966" i="3"/>
  <c r="DD966" i="3"/>
  <c r="CP966" i="3"/>
  <c r="DC966" i="3"/>
  <c r="DF966" i="3"/>
  <c r="CZ966" i="3"/>
  <c r="DE966" i="3"/>
  <c r="CX966" i="3"/>
  <c r="CY966" i="3"/>
  <c r="DJ966" i="3"/>
  <c r="CC966" i="3"/>
  <c r="AL24" i="3"/>
  <c r="DI965" i="3"/>
  <c r="CB965" i="3"/>
  <c r="D823" i="3"/>
  <c r="DG117" i="3"/>
  <c r="BZ117" i="3"/>
  <c r="DG116" i="3"/>
  <c r="BZ116" i="3"/>
  <c r="BJ5" i="5"/>
  <c r="BJ5" i="6"/>
  <c r="BJ5" i="4"/>
  <c r="DI963" i="3"/>
  <c r="CB963" i="3"/>
  <c r="AO30" i="3"/>
  <c r="AO20" i="3"/>
  <c r="AO985" i="3"/>
  <c r="AO1002" i="3"/>
  <c r="AO1004" i="3"/>
  <c r="AL26" i="3"/>
  <c r="DI26" i="3"/>
  <c r="CB26" i="3"/>
  <c r="DI973" i="3"/>
  <c r="CB973" i="3"/>
  <c r="DE967" i="3"/>
  <c r="CS967" i="3"/>
  <c r="CW967" i="3"/>
  <c r="CZ967" i="3"/>
  <c r="CY967" i="3"/>
  <c r="CV967" i="3"/>
  <c r="DA967" i="3"/>
  <c r="DC967" i="3"/>
  <c r="CP967" i="3"/>
  <c r="DD967" i="3"/>
  <c r="CQ967" i="3"/>
  <c r="DJ967" i="3"/>
  <c r="CC967" i="3"/>
  <c r="CR967" i="3"/>
  <c r="CT967" i="3"/>
  <c r="CX967" i="3"/>
  <c r="DF967" i="3"/>
  <c r="DB967" i="3"/>
  <c r="CU967" i="3"/>
  <c r="BT4" i="6"/>
  <c r="BT4" i="4"/>
  <c r="BT4" i="5"/>
  <c r="DG118" i="3"/>
  <c r="BZ118" i="3"/>
  <c r="DG640" i="3"/>
  <c r="BZ640" i="3"/>
  <c r="CT23" i="3"/>
  <c r="CX23" i="3"/>
  <c r="CU23" i="3"/>
  <c r="CZ23" i="3"/>
  <c r="CS23" i="3"/>
  <c r="CV23" i="3"/>
  <c r="CP23" i="3"/>
  <c r="DE23" i="3"/>
  <c r="CQ23" i="3"/>
  <c r="DA23" i="3"/>
  <c r="DF23" i="3"/>
  <c r="CR23" i="3"/>
  <c r="DC23" i="3"/>
  <c r="DD23" i="3"/>
  <c r="CW23" i="3"/>
  <c r="DB23" i="3"/>
  <c r="DJ23" i="3"/>
  <c r="CC23" i="3"/>
  <c r="CY23" i="3"/>
  <c r="CI23" i="3"/>
  <c r="CG23" i="3"/>
  <c r="CF23" i="3"/>
  <c r="CM23" i="3"/>
  <c r="CE23" i="3"/>
  <c r="DH23" i="3"/>
  <c r="CA23" i="3"/>
  <c r="CH23" i="3"/>
  <c r="CK23" i="3"/>
  <c r="CJ23" i="3"/>
  <c r="Y43" i="3"/>
  <c r="O900" i="7"/>
  <c r="I1103" i="7"/>
  <c r="CP852" i="3"/>
  <c r="DF852" i="3"/>
  <c r="DC852" i="3"/>
  <c r="CZ852" i="3"/>
  <c r="DD852" i="3"/>
  <c r="CR852" i="3"/>
  <c r="CT852" i="3"/>
  <c r="CQ852" i="3"/>
  <c r="CW852" i="3"/>
  <c r="CV852" i="3"/>
  <c r="DB852" i="3"/>
  <c r="CS852" i="3"/>
  <c r="DJ852" i="3"/>
  <c r="CC852" i="3"/>
  <c r="CX852" i="3"/>
  <c r="CU852" i="3"/>
  <c r="DE852" i="3"/>
  <c r="DA852" i="3"/>
  <c r="CY852" i="3"/>
  <c r="DJ851" i="3"/>
  <c r="CC851" i="3"/>
  <c r="DE851" i="3"/>
  <c r="DB851" i="3"/>
  <c r="CU851" i="3"/>
  <c r="CY851" i="3"/>
  <c r="CS851" i="3"/>
  <c r="CP851" i="3"/>
  <c r="DF851" i="3"/>
  <c r="DC851" i="3"/>
  <c r="DD851" i="3"/>
  <c r="DA851" i="3"/>
  <c r="CZ851" i="3"/>
  <c r="CV851" i="3"/>
  <c r="CW851" i="3"/>
  <c r="CT851" i="3"/>
  <c r="CR851" i="3"/>
  <c r="CQ851" i="3"/>
  <c r="CX851" i="3"/>
  <c r="AL14" i="3"/>
  <c r="AL19" i="3"/>
  <c r="V19" i="3"/>
  <c r="V14" i="3"/>
  <c r="CO852" i="3"/>
  <c r="CG852" i="3"/>
  <c r="CH852" i="3"/>
  <c r="CM852" i="3"/>
  <c r="CN852" i="3"/>
  <c r="CF852" i="3"/>
  <c r="DH852" i="3"/>
  <c r="CA852" i="3"/>
  <c r="CK852" i="3"/>
  <c r="CE852" i="3"/>
  <c r="CL852" i="3"/>
  <c r="CD852" i="3"/>
  <c r="CJ852" i="3"/>
  <c r="CI852" i="3"/>
  <c r="DG852" i="3"/>
  <c r="BZ852" i="3"/>
  <c r="E14" i="3"/>
  <c r="E19" i="3"/>
  <c r="E900" i="3"/>
  <c r="AM14" i="3"/>
  <c r="DI851" i="3"/>
  <c r="CB851" i="3"/>
  <c r="AM19" i="3"/>
  <c r="BF5" i="6"/>
  <c r="BF5" i="4"/>
  <c r="BF5" i="5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CH979" i="3"/>
  <c r="CE979" i="3"/>
  <c r="CG979" i="3"/>
  <c r="CF979" i="3"/>
  <c r="CO979" i="3"/>
  <c r="CL979" i="3"/>
  <c r="CI979" i="3"/>
  <c r="CM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O965" i="3"/>
  <c r="CD965" i="3"/>
  <c r="CE965" i="3"/>
  <c r="CG965" i="3"/>
  <c r="T985" i="3"/>
  <c r="AL27" i="3"/>
  <c r="DI975" i="3"/>
  <c r="CB975" i="3"/>
  <c r="AL985" i="3"/>
  <c r="D1111" i="7"/>
  <c r="P901" i="7"/>
  <c r="BW43" i="3"/>
  <c r="BW811" i="3"/>
  <c r="BW42" i="3"/>
  <c r="BD4" i="4"/>
  <c r="BD4" i="6"/>
  <c r="BD4" i="5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DI13" i="3"/>
  <c r="CB13" i="3"/>
  <c r="DJ887" i="3"/>
  <c r="CC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DF887" i="3"/>
  <c r="DB887" i="3"/>
  <c r="CX887" i="3"/>
  <c r="CT887" i="3"/>
  <c r="CP887" i="3"/>
  <c r="B27" i="3"/>
  <c r="DG27" i="3"/>
  <c r="BZ27" i="3"/>
  <c r="DG975" i="3"/>
  <c r="BZ975" i="3"/>
  <c r="F811" i="7"/>
  <c r="K811" i="7"/>
  <c r="P811" i="7"/>
  <c r="F42" i="7"/>
  <c r="F43" i="7"/>
  <c r="CH966" i="3"/>
  <c r="CK966" i="3"/>
  <c r="CD966" i="3"/>
  <c r="CG966" i="3"/>
  <c r="CJ966" i="3"/>
  <c r="CI966" i="3"/>
  <c r="CL966" i="3"/>
  <c r="CO966" i="3"/>
  <c r="CM966" i="3"/>
  <c r="CN966" i="3"/>
  <c r="DH966" i="3"/>
  <c r="CA966" i="3"/>
  <c r="CE966" i="3"/>
  <c r="CF966" i="3"/>
  <c r="C24" i="7"/>
  <c r="C1012" i="7"/>
  <c r="C1013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E973" i="3"/>
  <c r="CL973" i="3"/>
  <c r="CD973" i="3"/>
  <c r="CJ973" i="3"/>
  <c r="CI973" i="3"/>
  <c r="T26" i="3"/>
  <c r="CO973" i="3"/>
  <c r="CF973" i="3"/>
  <c r="CH973" i="3"/>
  <c r="D24" i="7"/>
  <c r="D20" i="7"/>
  <c r="D1012" i="7"/>
  <c r="D1013" i="7"/>
  <c r="BJ4" i="5"/>
  <c r="BJ4" i="4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F1004" i="7"/>
  <c r="J1105" i="7"/>
  <c r="CO975" i="3"/>
  <c r="CE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BL5" i="4"/>
  <c r="BL5" i="5"/>
  <c r="BL5" i="6"/>
  <c r="E901" i="7"/>
  <c r="BV811" i="3"/>
  <c r="BV43" i="3"/>
  <c r="BV42" i="3"/>
  <c r="DJ13" i="3"/>
  <c r="CC13" i="3"/>
  <c r="DJ985" i="3"/>
  <c r="CC985" i="3"/>
  <c r="DD26" i="3"/>
  <c r="DE26" i="3"/>
  <c r="CX26" i="3"/>
  <c r="DB26" i="3"/>
  <c r="DJ26" i="3"/>
  <c r="CC26" i="3"/>
  <c r="CR26" i="3"/>
  <c r="CZ26" i="3"/>
  <c r="CS26" i="3"/>
  <c r="DA26" i="3"/>
  <c r="CU26" i="3"/>
  <c r="CP26" i="3"/>
  <c r="DF26" i="3"/>
  <c r="CT26" i="3"/>
  <c r="CY26" i="3"/>
  <c r="CV26" i="3"/>
  <c r="CW26" i="3"/>
  <c r="DC26" i="3"/>
  <c r="CQ26" i="3"/>
  <c r="M1170" i="7"/>
  <c r="M900" i="7"/>
  <c r="D1103" i="7"/>
  <c r="F901" i="7"/>
  <c r="DJ975" i="3"/>
  <c r="CC975" i="3"/>
  <c r="CS975" i="3"/>
  <c r="CP975" i="3"/>
  <c r="DF975" i="3"/>
  <c r="CU975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BR5" i="4"/>
  <c r="BR5" i="5"/>
  <c r="BR5" i="6"/>
  <c r="B24" i="3"/>
  <c r="DG965" i="3"/>
  <c r="BZ965" i="3"/>
  <c r="B985" i="3"/>
  <c r="T10" i="3"/>
  <c r="B10" i="3"/>
  <c r="C26" i="7"/>
  <c r="DG977" i="3"/>
  <c r="BZ977" i="3"/>
  <c r="B28" i="3"/>
  <c r="DG973" i="3"/>
  <c r="BZ973" i="3"/>
  <c r="B26" i="3"/>
  <c r="DG26" i="3"/>
  <c r="BZ26" i="3"/>
  <c r="AD43" i="3"/>
  <c r="AD42" i="3"/>
  <c r="BW10" i="3"/>
  <c r="BW900" i="3"/>
  <c r="P900" i="7"/>
  <c r="K1103" i="7"/>
  <c r="CN822" i="3"/>
  <c r="CH822" i="3"/>
  <c r="CE822" i="3"/>
  <c r="CK822" i="3"/>
  <c r="DI640" i="3"/>
  <c r="CB640" i="3"/>
  <c r="CJ822" i="3"/>
  <c r="CI822" i="3"/>
  <c r="O901" i="7"/>
  <c r="CL822" i="3"/>
  <c r="CG822" i="3"/>
  <c r="BV10" i="3"/>
  <c r="BV900" i="3"/>
  <c r="CO822" i="3"/>
  <c r="CD822" i="3"/>
  <c r="CM822" i="3"/>
  <c r="I901" i="7"/>
  <c r="BY811" i="3"/>
  <c r="E1004" i="7"/>
  <c r="F10" i="7"/>
  <c r="O20" i="7"/>
  <c r="K1105" i="7"/>
  <c r="E10" i="7"/>
  <c r="N900" i="7"/>
  <c r="F1103" i="7"/>
  <c r="N901" i="7"/>
  <c r="E42" i="7"/>
  <c r="E811" i="7"/>
  <c r="J811" i="7"/>
  <c r="O811" i="7"/>
  <c r="V900" i="3"/>
  <c r="DE985" i="3"/>
  <c r="DG823" i="3"/>
  <c r="BZ823" i="3"/>
  <c r="CT985" i="3"/>
  <c r="DF985" i="3"/>
  <c r="CX822" i="3"/>
  <c r="CU822" i="3"/>
  <c r="CW822" i="3"/>
  <c r="CS822" i="3"/>
  <c r="DE822" i="3"/>
  <c r="V13" i="3"/>
  <c r="CQ822" i="3"/>
  <c r="DA822" i="3"/>
  <c r="DD822" i="3"/>
  <c r="CZ822" i="3"/>
  <c r="CV822" i="3"/>
  <c r="CP822" i="3"/>
  <c r="CY822" i="3"/>
  <c r="DC822" i="3"/>
  <c r="CR822" i="3"/>
  <c r="DH822" i="3"/>
  <c r="CA822" i="3"/>
  <c r="CT822" i="3"/>
  <c r="DF822" i="3"/>
  <c r="DB822" i="3"/>
  <c r="CX985" i="3"/>
  <c r="CZ985" i="3"/>
  <c r="CR985" i="3"/>
  <c r="DD985" i="3"/>
  <c r="C13" i="3"/>
  <c r="CD823" i="3"/>
  <c r="CM823" i="3"/>
  <c r="CK823" i="3"/>
  <c r="CH823" i="3"/>
  <c r="CL823" i="3"/>
  <c r="CN823" i="3"/>
  <c r="CJ823" i="3"/>
  <c r="CG823" i="3"/>
  <c r="CF823" i="3"/>
  <c r="CE823" i="3"/>
  <c r="CI823" i="3"/>
  <c r="CO823" i="3"/>
  <c r="CW823" i="3"/>
  <c r="DE823" i="3"/>
  <c r="CZ823" i="3"/>
  <c r="DD823" i="3"/>
  <c r="DC823" i="3"/>
  <c r="DF823" i="3"/>
  <c r="CR823" i="3"/>
  <c r="CY823" i="3"/>
  <c r="DB823" i="3"/>
  <c r="DA823" i="3"/>
  <c r="CS823" i="3"/>
  <c r="CQ823" i="3"/>
  <c r="CX823" i="3"/>
  <c r="CP823" i="3"/>
  <c r="CU823" i="3"/>
  <c r="CT823" i="3"/>
  <c r="DH823" i="3"/>
  <c r="CA823" i="3"/>
  <c r="CV823" i="3"/>
  <c r="P20" i="7"/>
  <c r="DG19" i="3"/>
  <c r="BZ19" i="3"/>
  <c r="G10" i="3"/>
  <c r="CV17" i="3"/>
  <c r="U900" i="3"/>
  <c r="DH887" i="3"/>
  <c r="CA887" i="3"/>
  <c r="DI17" i="3"/>
  <c r="CB17" i="3"/>
  <c r="CK887" i="3"/>
  <c r="CL887" i="3"/>
  <c r="CM887" i="3"/>
  <c r="CN887" i="3"/>
  <c r="CG887" i="3"/>
  <c r="CH887" i="3"/>
  <c r="CI887" i="3"/>
  <c r="CJ887" i="3"/>
  <c r="CE887" i="3"/>
  <c r="CO887" i="3"/>
  <c r="CD887" i="3"/>
  <c r="DI887" i="3"/>
  <c r="CB887" i="3"/>
  <c r="CF887" i="3"/>
  <c r="AS852" i="3"/>
  <c r="DI447" i="3"/>
  <c r="CB447" i="3"/>
  <c r="CY985" i="3"/>
  <c r="CW985" i="3"/>
  <c r="DA985" i="3"/>
  <c r="DC985" i="3"/>
  <c r="CP985" i="3"/>
  <c r="DB985" i="3"/>
  <c r="CQ985" i="3"/>
  <c r="CS985" i="3"/>
  <c r="CU985" i="3"/>
  <c r="CV985" i="3"/>
  <c r="P10" i="7"/>
  <c r="CO31" i="3"/>
  <c r="CN31" i="3"/>
  <c r="CH31" i="3"/>
  <c r="CL31" i="3"/>
  <c r="CJ31" i="3"/>
  <c r="CI31" i="3"/>
  <c r="CE31" i="3"/>
  <c r="CG31" i="3"/>
  <c r="CF31" i="3"/>
  <c r="CK31" i="3"/>
  <c r="CD31" i="3"/>
  <c r="DH31" i="3"/>
  <c r="CA31" i="3"/>
  <c r="CM31" i="3"/>
  <c r="DI30" i="3"/>
  <c r="CB30" i="3"/>
  <c r="N10" i="7"/>
  <c r="O10" i="7"/>
  <c r="M10" i="7"/>
  <c r="D900" i="3"/>
  <c r="AO43" i="3"/>
  <c r="AO42" i="3"/>
  <c r="CP30" i="3"/>
  <c r="DE30" i="3"/>
  <c r="CV30" i="3"/>
  <c r="DB30" i="3"/>
  <c r="CX30" i="3"/>
  <c r="CW30" i="3"/>
  <c r="DJ30" i="3"/>
  <c r="CC30" i="3"/>
  <c r="CU30" i="3"/>
  <c r="CR30" i="3"/>
  <c r="CZ30" i="3"/>
  <c r="CY30" i="3"/>
  <c r="DC30" i="3"/>
  <c r="DF30" i="3"/>
  <c r="CT30" i="3"/>
  <c r="DA30" i="3"/>
  <c r="DD30" i="3"/>
  <c r="CQ30" i="3"/>
  <c r="CS30" i="3"/>
  <c r="D13" i="3"/>
  <c r="CO30" i="3"/>
  <c r="CG30" i="3"/>
  <c r="CK30" i="3"/>
  <c r="CE30" i="3"/>
  <c r="CI30" i="3"/>
  <c r="CD30" i="3"/>
  <c r="CM30" i="3"/>
  <c r="DH30" i="3"/>
  <c r="CA30" i="3"/>
  <c r="CF30" i="3"/>
  <c r="CN30" i="3"/>
  <c r="CH30" i="3"/>
  <c r="CJ30" i="3"/>
  <c r="CL30" i="3"/>
  <c r="AM43" i="3"/>
  <c r="AM42" i="3"/>
  <c r="DG30" i="3"/>
  <c r="BZ30" i="3"/>
  <c r="J20" i="3"/>
  <c r="DG887" i="3"/>
  <c r="BZ887" i="3"/>
  <c r="C900" i="3"/>
  <c r="AL10" i="3"/>
  <c r="I1004" i="7"/>
  <c r="AM10" i="3"/>
  <c r="DG14" i="3"/>
  <c r="BZ14" i="3"/>
  <c r="E10" i="3"/>
  <c r="CM14" i="3"/>
  <c r="CN14" i="3"/>
  <c r="CF14" i="3"/>
  <c r="CO14" i="3"/>
  <c r="DH14" i="3"/>
  <c r="CA14" i="3"/>
  <c r="CK14" i="3"/>
  <c r="CE14" i="3"/>
  <c r="CL14" i="3"/>
  <c r="CI14" i="3"/>
  <c r="CD14" i="3"/>
  <c r="CJ14" i="3"/>
  <c r="CH14" i="3"/>
  <c r="CG14" i="3"/>
  <c r="CX19" i="3"/>
  <c r="DA19" i="3"/>
  <c r="DD19" i="3"/>
  <c r="CS19" i="3"/>
  <c r="DB19" i="3"/>
  <c r="CT19" i="3"/>
  <c r="CV19" i="3"/>
  <c r="DJ19" i="3"/>
  <c r="CC19" i="3"/>
  <c r="DE19" i="3"/>
  <c r="DF19" i="3"/>
  <c r="CU19" i="3"/>
  <c r="CY19" i="3"/>
  <c r="CP19" i="3"/>
  <c r="CR19" i="3"/>
  <c r="DC19" i="3"/>
  <c r="CW19" i="3"/>
  <c r="CZ19" i="3"/>
  <c r="CQ19" i="3"/>
  <c r="CD19" i="3"/>
  <c r="CE19" i="3"/>
  <c r="CJ19" i="3"/>
  <c r="CL19" i="3"/>
  <c r="CM19" i="3"/>
  <c r="CO19" i="3"/>
  <c r="DH19" i="3"/>
  <c r="CA19" i="3"/>
  <c r="CN19" i="3"/>
  <c r="CI19" i="3"/>
  <c r="CK19" i="3"/>
  <c r="CG19" i="3"/>
  <c r="CF19" i="3"/>
  <c r="CH19" i="3"/>
  <c r="DB14" i="3"/>
  <c r="CU14" i="3"/>
  <c r="DF14" i="3"/>
  <c r="DA14" i="3"/>
  <c r="DJ14" i="3"/>
  <c r="CC14" i="3"/>
  <c r="CY14" i="3"/>
  <c r="CT14" i="3"/>
  <c r="CR14" i="3"/>
  <c r="CQ14" i="3"/>
  <c r="CP14" i="3"/>
  <c r="CW14" i="3"/>
  <c r="DD14" i="3"/>
  <c r="CV14" i="3"/>
  <c r="CZ14" i="3"/>
  <c r="DC14" i="3"/>
  <c r="DE14" i="3"/>
  <c r="CX14" i="3"/>
  <c r="CS14" i="3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M20" i="7"/>
  <c r="U42" i="3"/>
  <c r="U43" i="3"/>
  <c r="DJ1002" i="3"/>
  <c r="CC1002" i="3"/>
  <c r="D1004" i="7"/>
  <c r="E1105" i="7"/>
  <c r="D811" i="7"/>
  <c r="I811" i="7"/>
  <c r="N811" i="7"/>
  <c r="D43" i="7"/>
  <c r="D42" i="7"/>
  <c r="DI24" i="3"/>
  <c r="CB24" i="3"/>
  <c r="AN20" i="3"/>
  <c r="C1014" i="7"/>
  <c r="C20" i="7"/>
  <c r="DJ17" i="3"/>
  <c r="CC17" i="3"/>
  <c r="C1111" i="7"/>
  <c r="F1111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J24" i="3"/>
  <c r="CO24" i="3"/>
  <c r="CG24" i="3"/>
  <c r="CK24" i="3"/>
  <c r="CH24" i="3"/>
  <c r="CM24" i="3"/>
  <c r="CN24" i="3"/>
  <c r="CE24" i="3"/>
  <c r="T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0" i="7"/>
  <c r="B1002" i="3"/>
  <c r="DG985" i="3"/>
  <c r="BZ985" i="3"/>
  <c r="CM27" i="3"/>
  <c r="CO27" i="3"/>
  <c r="CN27" i="3"/>
  <c r="CJ27" i="3"/>
  <c r="CL27" i="3"/>
  <c r="CK27" i="3"/>
  <c r="CE27" i="3"/>
  <c r="CF27" i="3"/>
  <c r="CI27" i="3"/>
  <c r="CD27" i="3"/>
  <c r="DH27" i="3"/>
  <c r="CA27" i="3"/>
  <c r="CH27" i="3"/>
  <c r="CG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M26" i="3"/>
  <c r="CH26" i="3"/>
  <c r="CO26" i="3"/>
  <c r="CE26" i="3"/>
  <c r="CN26" i="3"/>
  <c r="CK26" i="3"/>
  <c r="CD26" i="3"/>
  <c r="CL26" i="3"/>
  <c r="CG26" i="3"/>
  <c r="CF26" i="3"/>
  <c r="DH26" i="3"/>
  <c r="CA26" i="3"/>
  <c r="I1105" i="7"/>
  <c r="C1004" i="7"/>
  <c r="C1105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B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E985" i="3"/>
  <c r="CH985" i="3"/>
  <c r="D900" i="7"/>
  <c r="E1103" i="7"/>
  <c r="D10" i="7"/>
  <c r="D901" i="7"/>
  <c r="C900" i="7"/>
  <c r="C1103" i="7"/>
  <c r="C901" i="7"/>
  <c r="C10" i="7"/>
  <c r="DB17" i="3"/>
  <c r="CQ17" i="3"/>
  <c r="DC17" i="3"/>
  <c r="CS17" i="3"/>
  <c r="CZ17" i="3"/>
  <c r="CP17" i="3"/>
  <c r="DF17" i="3"/>
  <c r="CY17" i="3"/>
  <c r="CU17" i="3"/>
  <c r="CU1002" i="3"/>
  <c r="CV1002" i="3"/>
  <c r="CW1002" i="3"/>
  <c r="CT1002" i="3"/>
  <c r="CQ1002" i="3"/>
  <c r="CP1002" i="3"/>
  <c r="CR13" i="3"/>
  <c r="DE13" i="3"/>
  <c r="CX13" i="3"/>
  <c r="CP13" i="3"/>
  <c r="CT13" i="3"/>
  <c r="CS13" i="3"/>
  <c r="DF13" i="3"/>
  <c r="DD13" i="3"/>
  <c r="CQ13" i="3"/>
  <c r="DA13" i="3"/>
  <c r="CY13" i="3"/>
  <c r="CW13" i="3"/>
  <c r="CU13" i="3"/>
  <c r="DB13" i="3"/>
  <c r="DC13" i="3"/>
  <c r="CZ13" i="3"/>
  <c r="CV13" i="3"/>
  <c r="DH13" i="3"/>
  <c r="CA13" i="3"/>
  <c r="DE17" i="3"/>
  <c r="DD17" i="3"/>
  <c r="CY1002" i="3"/>
  <c r="CZ1002" i="3"/>
  <c r="DA1002" i="3"/>
  <c r="CX1002" i="3"/>
  <c r="V10" i="3"/>
  <c r="CM13" i="3"/>
  <c r="CF13" i="3"/>
  <c r="CG13" i="3"/>
  <c r="CH13" i="3"/>
  <c r="CN13" i="3"/>
  <c r="CO13" i="3"/>
  <c r="CI13" i="3"/>
  <c r="CE13" i="3"/>
  <c r="CL13" i="3"/>
  <c r="CD13" i="3"/>
  <c r="CK13" i="3"/>
  <c r="CJ13" i="3"/>
  <c r="CR1002" i="3"/>
  <c r="CS1002" i="3"/>
  <c r="DF1002" i="3"/>
  <c r="CX17" i="3"/>
  <c r="CT17" i="3"/>
  <c r="CR17" i="3"/>
  <c r="CW17" i="3"/>
  <c r="DA17" i="3"/>
  <c r="DC1002" i="3"/>
  <c r="DD1002" i="3"/>
  <c r="DE1002" i="3"/>
  <c r="AS14" i="3"/>
  <c r="AS19" i="3"/>
  <c r="DI19" i="3"/>
  <c r="CB19" i="3"/>
  <c r="AS900" i="3"/>
  <c r="DI852" i="3"/>
  <c r="CB852" i="3"/>
  <c r="U10" i="3"/>
  <c r="CS10" i="3"/>
  <c r="CO17" i="3"/>
  <c r="CK17" i="3"/>
  <c r="CG17" i="3"/>
  <c r="CE17" i="3"/>
  <c r="CF17" i="3"/>
  <c r="CD17" i="3"/>
  <c r="CH17" i="3"/>
  <c r="CL17" i="3"/>
  <c r="DH17" i="3"/>
  <c r="CA17" i="3"/>
  <c r="CN17" i="3"/>
  <c r="CI17" i="3"/>
  <c r="CJ17" i="3"/>
  <c r="CM17" i="3"/>
  <c r="J42" i="3"/>
  <c r="J43" i="3"/>
  <c r="D10" i="3"/>
  <c r="DG13" i="3"/>
  <c r="BZ13" i="3"/>
  <c r="DG17" i="3"/>
  <c r="BZ17" i="3"/>
  <c r="C10" i="3"/>
  <c r="DC10" i="3"/>
  <c r="DJ10" i="3"/>
  <c r="CC10" i="3"/>
  <c r="DH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T43" i="3"/>
  <c r="DH20" i="3"/>
  <c r="CA20" i="3"/>
  <c r="CF20" i="3"/>
  <c r="CE20" i="3"/>
  <c r="AL43" i="3"/>
  <c r="DI20" i="3"/>
  <c r="CB20" i="3"/>
  <c r="AL42" i="3"/>
  <c r="DI1002" i="3"/>
  <c r="CB1002" i="3"/>
  <c r="CN1002" i="3"/>
  <c r="CJ1002" i="3"/>
  <c r="CF1002" i="3"/>
  <c r="CM1002" i="3"/>
  <c r="CI1002" i="3"/>
  <c r="CD1002" i="3"/>
  <c r="CL1002" i="3"/>
  <c r="CH1002" i="3"/>
  <c r="CO1002" i="3"/>
  <c r="CK1002" i="3"/>
  <c r="CG1002" i="3"/>
  <c r="CE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C811" i="7"/>
  <c r="H811" i="7"/>
  <c r="M811" i="7"/>
  <c r="C43" i="7"/>
  <c r="C42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CT20" i="3"/>
  <c r="DB20" i="3"/>
  <c r="CQ20" i="3"/>
  <c r="CY20" i="3"/>
  <c r="CW20" i="3"/>
  <c r="CR20" i="3"/>
  <c r="CS20" i="3"/>
  <c r="DD20" i="3"/>
  <c r="DJ20" i="3"/>
  <c r="CC20" i="3"/>
  <c r="CP20" i="3"/>
  <c r="CX20" i="3"/>
  <c r="DF20" i="3"/>
  <c r="CU20" i="3"/>
  <c r="DC20" i="3"/>
  <c r="DE20" i="3"/>
  <c r="CV20" i="3"/>
  <c r="DA20" i="3"/>
  <c r="F1105" i="7"/>
  <c r="K1004" i="7"/>
  <c r="D1105" i="7"/>
  <c r="B42" i="3"/>
  <c r="DG20" i="3"/>
  <c r="BZ20" i="3"/>
  <c r="B43" i="3"/>
  <c r="H1004" i="7"/>
  <c r="DE10" i="3"/>
  <c r="CI10" i="3"/>
  <c r="CW10" i="3"/>
  <c r="DH10" i="3"/>
  <c r="CA10" i="3"/>
  <c r="CL10" i="3"/>
  <c r="CM10" i="3"/>
  <c r="N1165" i="7"/>
  <c r="N1128" i="7"/>
  <c r="CJ10" i="3"/>
  <c r="CN10" i="3"/>
  <c r="CE10" i="3"/>
  <c r="CG10" i="3"/>
  <c r="CH10" i="3"/>
  <c r="N1168" i="7"/>
  <c r="CF10" i="3"/>
  <c r="CK10" i="3"/>
  <c r="DD10" i="3"/>
  <c r="CD10" i="3"/>
  <c r="CO10" i="3"/>
  <c r="DA10" i="3"/>
  <c r="CX10" i="3"/>
  <c r="CV10" i="3"/>
  <c r="CR10" i="3"/>
  <c r="CT10" i="3"/>
  <c r="CP10" i="3"/>
  <c r="CU10" i="3"/>
  <c r="DB10" i="3"/>
  <c r="CZ10" i="3"/>
  <c r="CY10" i="3"/>
  <c r="CQ10" i="3"/>
  <c r="DF10" i="3"/>
  <c r="N1121" i="7"/>
  <c r="N1119" i="7"/>
  <c r="M1196" i="7"/>
  <c r="N1196" i="7"/>
  <c r="AS10" i="3"/>
  <c r="DI10" i="3"/>
  <c r="CB10" i="3"/>
  <c r="DI14" i="3"/>
  <c r="CB14" i="3"/>
  <c r="DG10" i="3"/>
  <c r="BZ10" i="3"/>
  <c r="DG43" i="3"/>
  <c r="BZ43" i="3"/>
  <c r="M1200" i="7"/>
  <c r="N1200" i="7"/>
  <c r="M1167" i="7"/>
  <c r="M1188" i="7"/>
  <c r="N1188" i="7"/>
  <c r="N1158" i="7"/>
  <c r="M1159" i="7"/>
  <c r="M1146" i="7"/>
  <c r="N1146" i="7"/>
  <c r="M1183" i="7"/>
  <c r="N1183" i="7"/>
  <c r="DG42" i="3"/>
  <c r="BZ42" i="3"/>
  <c r="N1123" i="7"/>
  <c r="N1120" i="7"/>
  <c r="M1197" i="7"/>
  <c r="N1197" i="7"/>
  <c r="N1118" i="7"/>
  <c r="N1122" i="7"/>
  <c r="M1119" i="7"/>
  <c r="N1117" i="7"/>
  <c r="N1166" i="7"/>
  <c r="N1151" i="7"/>
  <c r="N1161" i="7"/>
  <c r="N1116" i="7"/>
  <c r="M1179" i="7"/>
  <c r="N1179" i="7"/>
  <c r="M1140" i="7"/>
  <c r="N1140" i="7"/>
  <c r="M1122" i="7"/>
  <c r="M1192" i="7"/>
  <c r="N1192" i="7"/>
  <c r="N1133" i="7"/>
  <c r="N1127" i="7"/>
  <c r="M1145" i="7"/>
  <c r="N1145" i="7"/>
  <c r="M1189" i="7"/>
  <c r="N1189" i="7"/>
  <c r="M1135" i="7"/>
  <c r="M1178" i="7"/>
  <c r="N1178" i="7"/>
  <c r="M1177" i="7"/>
  <c r="N1177" i="7"/>
  <c r="M1149" i="7"/>
  <c r="M1125" i="7"/>
  <c r="M1130" i="7"/>
  <c r="M1141" i="7"/>
  <c r="N1141" i="7"/>
  <c r="M1127" i="7"/>
  <c r="N1125" i="7"/>
  <c r="N1130" i="7"/>
  <c r="M1198" i="7"/>
  <c r="N1198" i="7"/>
  <c r="M1121" i="7"/>
  <c r="M1195" i="7"/>
  <c r="N1195" i="7"/>
  <c r="M1144" i="7"/>
  <c r="N1144" i="7"/>
  <c r="M1142" i="7"/>
  <c r="N1142" i="7"/>
  <c r="M1118" i="7"/>
  <c r="M1134" i="7"/>
  <c r="M1132" i="7"/>
  <c r="M1154" i="7"/>
  <c r="M1185" i="7"/>
  <c r="N1185" i="7"/>
  <c r="M1131" i="7"/>
  <c r="N1132" i="7"/>
  <c r="N1129" i="7"/>
  <c r="M1126" i="7"/>
  <c r="N1131" i="7"/>
  <c r="M1123" i="7"/>
  <c r="N1124" i="7"/>
  <c r="M1157" i="7"/>
  <c r="M1164" i="7"/>
  <c r="N1153" i="7"/>
  <c r="M1191" i="7"/>
  <c r="N1191" i="7"/>
  <c r="M1186" i="7"/>
  <c r="N1186" i="7"/>
  <c r="M1133" i="7"/>
  <c r="M1162" i="7"/>
  <c r="M1182" i="7"/>
  <c r="N1182" i="7"/>
  <c r="M1184" i="7"/>
  <c r="N1184" i="7"/>
  <c r="N1155" i="7"/>
  <c r="M1139" i="7"/>
  <c r="N1139" i="7"/>
  <c r="N1150" i="7"/>
  <c r="M1201" i="7"/>
  <c r="N1201" i="7"/>
  <c r="M1193" i="7"/>
  <c r="N1193" i="7"/>
  <c r="M1116" i="7"/>
  <c r="M1120" i="7"/>
  <c r="M1117" i="7"/>
  <c r="N1163" i="7"/>
  <c r="M1136" i="7"/>
  <c r="N1136" i="7"/>
  <c r="M1199" i="7"/>
  <c r="N1199" i="7"/>
  <c r="M1124" i="7"/>
  <c r="N1135" i="7"/>
  <c r="M1194" i="7"/>
  <c r="N1194" i="7"/>
  <c r="M1138" i="7"/>
  <c r="N1138" i="7"/>
  <c r="N1134" i="7"/>
  <c r="M1190" i="7"/>
  <c r="N1190" i="7"/>
  <c r="M1129" i="7"/>
  <c r="N1126" i="7"/>
  <c r="N1156" i="7"/>
  <c r="M1128" i="7"/>
  <c r="M1181" i="7"/>
  <c r="N1181" i="7"/>
  <c r="N1160" i="7"/>
  <c r="M1152" i="7"/>
  <c r="M1137" i="7"/>
  <c r="N1137" i="7"/>
  <c r="M1147" i="7"/>
  <c r="N1147" i="7"/>
  <c r="M1143" i="7"/>
  <c r="N1143" i="7"/>
  <c r="M1180" i="7"/>
  <c r="N1180" i="7"/>
  <c r="M1187" i="7"/>
  <c r="N1187" i="7"/>
  <c r="P1004" i="7"/>
  <c r="P31" i="7"/>
  <c r="M1004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1" i="7"/>
  <c r="CI42" i="3"/>
  <c r="CM42" i="3"/>
  <c r="CJ42" i="3"/>
  <c r="CF42" i="3"/>
  <c r="CG42" i="3"/>
  <c r="DH42" i="3"/>
  <c r="CA42" i="3"/>
  <c r="CK42" i="3"/>
  <c r="CD42" i="3"/>
  <c r="CH42" i="3"/>
  <c r="CE42" i="3"/>
  <c r="CL42" i="3"/>
  <c r="CN42" i="3"/>
  <c r="CO42" i="3"/>
  <c r="DI42" i="3"/>
  <c r="CB42" i="3"/>
  <c r="DI43" i="3"/>
  <c r="CB43" i="3"/>
  <c r="CK43" i="3"/>
  <c r="CO43" i="3"/>
  <c r="CN43" i="3"/>
  <c r="CF43" i="3"/>
  <c r="CM43" i="3"/>
  <c r="CE43" i="3"/>
  <c r="CJ43" i="3"/>
  <c r="CL43" i="3"/>
  <c r="CH43" i="3"/>
  <c r="DH43" i="3"/>
  <c r="CA43" i="3"/>
  <c r="CD43" i="3"/>
  <c r="CI43" i="3"/>
  <c r="CG43" i="3"/>
  <c r="E1104" i="7"/>
  <c r="E1069" i="7"/>
  <c r="J1104" i="7"/>
  <c r="J1069" i="7"/>
  <c r="H1104" i="7"/>
  <c r="H1069" i="7"/>
  <c r="F1104" i="7"/>
  <c r="F1069" i="7"/>
  <c r="D1069" i="7"/>
  <c r="D1104" i="7"/>
  <c r="C1104" i="7"/>
  <c r="C1069" i="7"/>
  <c r="I1104" i="7"/>
  <c r="I1069" i="7"/>
  <c r="K1104" i="7"/>
  <c r="K1069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C1106" i="7"/>
  <c r="J1106" i="7"/>
  <c r="F1106" i="7"/>
  <c r="D1106" i="7"/>
  <c r="H1106" i="7"/>
  <c r="K1106" i="7"/>
  <c r="I1106" i="7"/>
  <c r="E1106" i="7"/>
  <c r="M1050" i="7"/>
  <c r="M1051" i="7"/>
  <c r="M1048" i="7"/>
  <c r="M1046" i="7"/>
  <c r="M1045" i="7"/>
  <c r="M1052" i="7"/>
  <c r="M1055" i="7"/>
  <c r="M1053" i="7"/>
  <c r="M1094" i="7"/>
  <c r="M1047" i="7"/>
  <c r="M1044" i="7"/>
  <c r="M1049" i="7"/>
  <c r="M1054" i="7"/>
</calcChain>
</file>

<file path=xl/comments1.xml><?xml version="1.0" encoding="utf-8"?>
<comments xmlns="http://schemas.openxmlformats.org/spreadsheetml/2006/main">
  <authors>
    <author>user</author>
    <author>Charles Rethman</author>
  </authors>
  <commentList>
    <comment ref="F78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</t>
        </r>
      </text>
    </comment>
    <comment ref="E79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Land rental R100p/y</t>
        </r>
      </text>
    </comment>
    <comment ref="F79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Tools - R1003
rental - R150</t>
        </r>
      </text>
    </comment>
    <comment ref="BY1012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Domestic work excluded as it is outside the village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F304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Ward committee members (1)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28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3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4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4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<sst xmlns="http://schemas.openxmlformats.org/spreadsheetml/2006/main" count="6834" uniqueCount="1218">
  <si>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</si>
  <si>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</si>
  <si>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</si>
  <si>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</si>
  <si>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</si>
  <si>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</si>
  <si>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</si>
  <si>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</si>
  <si>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</si>
  <si>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</si>
  <si>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</si>
  <si>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</si>
  <si>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</si>
  <si>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</si>
  <si>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</si>
  <si>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</si>
  <si>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</si>
  <si>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</si>
  <si>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</si>
  <si>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</si>
  <si>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</si>
  <si>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</si>
  <si>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</si>
  <si>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</si>
  <si>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</si>
  <si>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</si>
  <si>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</si>
  <si>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</si>
  <si>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</si>
  <si>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</si>
  <si>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</si>
  <si>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</si>
  <si>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</si>
  <si>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</si>
  <si>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</si>
  <si>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</si>
  <si>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</si>
  <si>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</si>
  <si>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</si>
  <si>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</si>
  <si>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</si>
  <si>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</si>
  <si>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</si>
  <si>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</si>
  <si>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</si>
  <si>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</si>
  <si>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</si>
  <si>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</si>
  <si>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</si>
  <si>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</si>
  <si>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</si>
  <si>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</si>
  <si>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</si>
  <si>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</si>
  <si>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</si>
  <si>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</si>
  <si>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</si>
  <si>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</si>
  <si>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</si>
  <si>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</si>
  <si>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</si>
  <si>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</si>
  <si>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</si>
  <si>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</si>
  <si>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</si>
  <si>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</si>
  <si>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</si>
  <si>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</si>
  <si>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</si>
  <si>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</si>
  <si>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</si>
  <si>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</si>
  <si>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</si>
  <si>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</si>
  <si>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</si>
  <si>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</si>
  <si>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</si>
  <si>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</si>
  <si>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</si>
  <si>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</si>
  <si>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</si>
  <si>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</si>
  <si>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</si>
  <si>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</si>
  <si>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</si>
  <si>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</si>
  <si>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</si>
  <si>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</si>
  <si>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</si>
  <si>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</si>
  <si>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</si>
  <si>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</si>
  <si>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</si>
  <si>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</si>
  <si>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</si>
  <si>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</si>
  <si>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</si>
  <si>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</si>
  <si>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</si>
  <si>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</si>
  <si>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</si>
  <si>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</si>
  <si>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</si>
  <si>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</si>
  <si>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</si>
  <si>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</si>
  <si>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</si>
  <si>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</si>
  <si>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</si>
  <si>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</si>
  <si>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</si>
  <si>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</si>
  <si>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</si>
  <si>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</si>
  <si>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</si>
  <si>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</si>
  <si>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</si>
  <si>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</si>
  <si>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</si>
  <si>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</si>
  <si>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</si>
  <si>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</si>
  <si>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</si>
  <si>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</si>
  <si>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</si>
  <si>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</si>
  <si>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</si>
  <si>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</si>
  <si>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</si>
  <si>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</si>
  <si>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</si>
  <si>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</si>
  <si>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</si>
  <si>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</si>
  <si>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</si>
  <si>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</si>
  <si>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</si>
  <si>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</si>
  <si>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</si>
  <si>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</si>
  <si>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</si>
  <si>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</si>
  <si>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</si>
  <si>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</si>
  <si>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</si>
  <si>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</si>
  <si>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</si>
  <si>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</si>
  <si>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</si>
  <si>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</si>
  <si>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</si>
  <si>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</si>
  <si>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</si>
  <si>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</si>
  <si>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</si>
  <si>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</si>
  <si>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</si>
  <si>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</si>
  <si>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</si>
  <si>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</si>
  <si>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</si>
  <si>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</si>
  <si>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</si>
  <si>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</si>
  <si>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</si>
  <si>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</si>
  <si>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</si>
  <si>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</si>
  <si>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</si>
  <si>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</si>
  <si>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</si>
  <si>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</si>
  <si>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</si>
  <si>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</si>
  <si>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</si>
  <si>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</si>
  <si>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</si>
  <si>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</si>
  <si>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</si>
  <si>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</si>
  <si>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</si>
  <si>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</si>
  <si>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</si>
  <si>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</si>
  <si>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</si>
  <si>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</si>
  <si>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</si>
  <si>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</si>
  <si>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</si>
  <si>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</si>
  <si>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</si>
  <si>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</si>
  <si>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</si>
  <si>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</si>
  <si>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</si>
  <si>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</si>
  <si>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</si>
  <si>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</si>
  <si>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</si>
  <si>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</si>
  <si>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</si>
  <si>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</si>
  <si>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</si>
  <si>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</si>
  <si>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</si>
  <si>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</si>
  <si>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</si>
  <si>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</si>
  <si>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</si>
  <si>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</si>
  <si>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</si>
  <si>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</si>
  <si>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</si>
  <si>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</si>
  <si>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</si>
  <si>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</si>
  <si>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</si>
  <si>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</si>
  <si>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</si>
  <si>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</si>
  <si>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</si>
  <si>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</si>
  <si>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</si>
  <si>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</si>
  <si>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</si>
  <si>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</si>
  <si>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</si>
  <si>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</si>
  <si>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</si>
  <si>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</si>
  <si>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</si>
  <si>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</si>
  <si>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</si>
  <si>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</si>
  <si>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</si>
  <si>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</si>
  <si>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</si>
  <si>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</si>
  <si>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</si>
  <si>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</si>
  <si>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</si>
  <si>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</si>
  <si>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</si>
  <si>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</si>
  <si>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</si>
  <si>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</si>
  <si>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</si>
  <si>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</si>
  <si>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</si>
  <si>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</si>
  <si>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</si>
  <si>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</si>
  <si>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</si>
  <si>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</si>
  <si>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</si>
  <si>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</si>
  <si>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</si>
  <si>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</si>
  <si>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</si>
  <si>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</si>
  <si>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</si>
  <si>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</si>
  <si>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</si>
  <si>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</si>
  <si>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</si>
  <si>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</si>
  <si>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</si>
  <si>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</si>
  <si>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</si>
  <si>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</si>
  <si>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</si>
  <si>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</si>
  <si>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</si>
  <si>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</si>
  <si>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</si>
  <si>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</si>
  <si>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</si>
  <si>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</si>
  <si>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</si>
  <si>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</si>
  <si>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</si>
  <si>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</si>
  <si>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</si>
  <si>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</si>
  <si>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</si>
  <si>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</si>
  <si>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</si>
  <si>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</si>
  <si>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</si>
  <si>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</si>
  <si>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</si>
  <si>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</si>
  <si>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</si>
  <si>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</si>
  <si>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</si>
  <si>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</si>
  <si>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</si>
  <si>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</si>
  <si>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</si>
  <si>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</si>
  <si>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</si>
  <si>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</si>
  <si>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</si>
  <si>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</si>
  <si>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</si>
  <si>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</si>
  <si>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</si>
  <si>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</si>
  <si>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</si>
  <si>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</si>
  <si>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</si>
  <si>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</si>
  <si>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</si>
  <si>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</si>
  <si>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</si>
  <si>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</si>
  <si>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</si>
  <si>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</si>
  <si>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</si>
  <si>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</si>
  <si>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</si>
  <si>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</si>
  <si>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</si>
  <si>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</si>
  <si>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</si>
  <si>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</si>
  <si>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</si>
  <si>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</si>
  <si>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</si>
  <si>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</si>
  <si>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</si>
  <si>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</si>
  <si>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</si>
  <si>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</si>
  <si>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</si>
  <si>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</si>
  <si>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</si>
  <si>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</si>
  <si>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</si>
  <si>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</si>
  <si>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</si>
  <si>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</si>
  <si>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</si>
  <si>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</si>
  <si>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</si>
  <si>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</si>
  <si>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</si>
  <si>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</si>
  <si>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</si>
  <si>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</si>
  <si>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</si>
  <si>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</si>
  <si>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</si>
  <si>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</si>
  <si>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</si>
  <si>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</si>
  <si>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</si>
  <si>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</si>
  <si>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</si>
  <si>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</si>
  <si>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</si>
  <si>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</si>
  <si>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</si>
  <si>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</si>
  <si>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</si>
  <si>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</si>
  <si>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</si>
  <si>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</si>
  <si>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</si>
  <si>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</si>
  <si>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</si>
  <si>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</si>
  <si>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</si>
  <si>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</si>
  <si>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</si>
  <si>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</si>
  <si>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</si>
  <si>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</si>
  <si>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</si>
  <si>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</si>
  <si>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</si>
  <si>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</si>
  <si>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</si>
  <si>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</si>
  <si>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</si>
  <si>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</si>
  <si>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</si>
  <si>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</si>
  <si>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</si>
  <si>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</si>
  <si>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</si>
  <si>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</si>
  <si>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</si>
  <si>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</si>
  <si>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</si>
  <si>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</si>
  <si>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</si>
  <si>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</si>
  <si>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</si>
  <si>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</si>
  <si>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</si>
  <si>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</si>
  <si>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</si>
  <si>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</si>
  <si>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</si>
  <si>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</si>
  <si>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</si>
  <si>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</si>
  <si>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</si>
  <si>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</si>
  <si>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</si>
  <si>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</si>
  <si>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</si>
  <si>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</si>
  <si>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</si>
  <si>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</si>
  <si>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</si>
  <si>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</si>
  <si>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</si>
  <si>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</si>
  <si>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</si>
  <si>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</si>
  <si>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</si>
  <si>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</si>
  <si>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</si>
  <si>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</si>
  <si>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</si>
  <si>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</si>
  <si>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</si>
  <si>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</si>
  <si>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</si>
  <si>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</si>
  <si>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</si>
  <si>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</si>
  <si>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</si>
  <si>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</si>
  <si>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</si>
  <si>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</si>
  <si>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</si>
  <si>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</si>
  <si>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</si>
  <si>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</si>
  <si>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</si>
  <si>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</si>
  <si>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</si>
  <si>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</si>
  <si>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</si>
  <si>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</si>
  <si>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</si>
  <si>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</si>
  <si>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</si>
  <si>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</si>
  <si>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</si>
  <si>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</si>
  <si>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</si>
  <si>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</si>
  <si>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</si>
  <si>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</si>
  <si>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</si>
  <si>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</si>
  <si>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</si>
  <si>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</si>
  <si>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</si>
  <si>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</si>
  <si>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</si>
  <si>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</si>
  <si>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</si>
  <si>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</si>
  <si>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</si>
  <si>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</si>
  <si>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</si>
  <si>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</si>
  <si>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</si>
  <si>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</si>
  <si>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</si>
  <si>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</si>
  <si>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</si>
  <si>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</si>
  <si>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</si>
  <si>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</si>
  <si>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</si>
  <si>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</si>
  <si>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</si>
  <si>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</si>
  <si>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</si>
  <si>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</si>
  <si>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</si>
  <si>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</si>
  <si>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</si>
  <si>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</si>
  <si>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</si>
  <si>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</si>
  <si>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</si>
  <si>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</si>
  <si>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</si>
  <si>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</si>
  <si>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</si>
  <si>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</si>
  <si>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</si>
  <si>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</si>
  <si>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</si>
  <si>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</si>
  <si>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</si>
  <si>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</si>
  <si>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</si>
  <si>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</si>
  <si>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</si>
  <si>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</si>
  <si>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</si>
  <si>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</si>
  <si>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</si>
  <si>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</si>
  <si>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</si>
  <si>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</si>
  <si>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</si>
  <si>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</si>
  <si>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</si>
  <si>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</si>
  <si>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</si>
  <si>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</si>
  <si>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</si>
  <si>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</si>
  <si>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</si>
  <si>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</si>
  <si>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</si>
  <si>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</si>
  <si>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</si>
  <si>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</si>
  <si>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</si>
  <si>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</si>
  <si>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</si>
  <si>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</si>
  <si>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</si>
  <si>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</si>
  <si>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</si>
  <si>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</si>
  <si>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</si>
  <si>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</si>
  <si>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</si>
  <si>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</si>
  <si>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</si>
  <si>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</si>
  <si>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</si>
  <si>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</si>
  <si>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</si>
  <si>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</si>
  <si>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</si>
  <si>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</si>
  <si>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</si>
  <si>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</si>
  <si>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</si>
  <si>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</si>
  <si>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</si>
  <si>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</si>
  <si>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</si>
  <si>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</si>
  <si>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</si>
  <si>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</si>
  <si>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</si>
  <si>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</si>
  <si>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</si>
  <si>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</si>
  <si>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</si>
  <si>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</si>
  <si>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</si>
  <si>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</si>
  <si>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</si>
  <si>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</si>
  <si>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</si>
  <si>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</si>
  <si>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</si>
  <si>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</si>
  <si>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</si>
  <si>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</si>
  <si>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</si>
  <si>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</si>
  <si>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</si>
  <si>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</si>
  <si>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</si>
  <si>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</si>
  <si>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</si>
  <si>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</si>
  <si>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</si>
  <si>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</si>
  <si>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</si>
  <si>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</si>
  <si>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</si>
  <si>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</si>
  <si>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</si>
  <si>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</si>
  <si>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</si>
  <si>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</si>
  <si>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</si>
  <si>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</si>
  <si>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</si>
  <si>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</si>
  <si>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</si>
  <si>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</si>
  <si>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</si>
  <si>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</si>
  <si>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</si>
  <si>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</si>
  <si>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</si>
  <si>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</si>
  <si>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</si>
  <si>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</si>
  <si>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</si>
  <si>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</si>
  <si>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</si>
  <si>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</si>
  <si>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</si>
  <si>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</si>
  <si>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</si>
  <si>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</si>
  <si>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</si>
  <si>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</si>
  <si>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</si>
  <si>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</si>
  <si>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</si>
  <si>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</si>
  <si>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</si>
  <si>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</si>
  <si>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</si>
  <si>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</si>
  <si>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</si>
  <si>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</si>
  <si>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</si>
  <si>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</si>
  <si>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</si>
  <si>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</si>
  <si>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</si>
  <si>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</si>
  <si>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</si>
  <si>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</si>
  <si>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</si>
  <si>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</si>
  <si>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</si>
  <si>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</si>
  <si>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</si>
  <si>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</si>
  <si>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</si>
  <si>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</si>
  <si>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</si>
  <si>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</si>
  <si>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</si>
  <si>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</si>
  <si>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</si>
  <si>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</si>
  <si>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</si>
  <si>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</si>
  <si>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</si>
  <si>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</si>
  <si>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</si>
  <si>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</si>
  <si>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</si>
  <si>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</si>
  <si>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</si>
  <si>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</si>
  <si>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</si>
  <si>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</si>
  <si>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</si>
  <si>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</si>
  <si>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</si>
  <si>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</si>
  <si>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</si>
  <si>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</si>
  <si>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</si>
  <si>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</si>
  <si>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</si>
  <si>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</si>
  <si>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</si>
  <si>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</si>
  <si>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</si>
  <si>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</si>
  <si>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</si>
  <si>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</si>
  <si>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</si>
  <si>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</si>
  <si>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</si>
  <si>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</si>
  <si>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</si>
  <si>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</si>
  <si>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</si>
  <si>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</si>
  <si>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</si>
  <si>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</si>
  <si>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</si>
  <si>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</si>
  <si>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</si>
  <si>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</si>
  <si>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</si>
  <si>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</si>
  <si>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</si>
  <si>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</si>
  <si>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</si>
  <si>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</si>
  <si>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</si>
  <si>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</si>
  <si>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</si>
  <si>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</si>
  <si>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</si>
  <si>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</si>
  <si>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</si>
  <si>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</si>
  <si>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</si>
  <si>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</si>
  <si>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</si>
  <si>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</si>
  <si>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</si>
  <si>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</si>
  <si>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</si>
  <si>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</si>
  <si>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</si>
  <si>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</si>
  <si>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</si>
  <si>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</si>
  <si>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</si>
  <si>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</si>
  <si>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</si>
  <si>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</si>
  <si>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</si>
  <si>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</si>
  <si>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</si>
  <si>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</si>
  <si>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</si>
  <si>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Whitener (Cremora) purchase</t>
  </si>
  <si>
    <t>Aerated cold drinks purchase</t>
  </si>
  <si>
    <t>Energy factor: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</si>
  <si>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</si>
  <si>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</si>
  <si>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</si>
  <si>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</si>
  <si>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</si>
  <si>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</si>
  <si>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</si>
  <si>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</si>
  <si>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</si>
  <si>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</si>
  <si>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</si>
  <si>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</si>
  <si>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</si>
  <si>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</si>
  <si>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</si>
  <si>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</si>
  <si>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Groundnuts</t>
  </si>
  <si>
    <t>Pigeon Peas</t>
  </si>
  <si>
    <t>Sweet Potato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</si>
  <si>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</si>
  <si>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</si>
  <si>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</si>
  <si>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</si>
  <si>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</si>
  <si>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</si>
  <si>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</si>
  <si>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</si>
  <si>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</si>
  <si>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</si>
  <si>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</si>
  <si>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</si>
  <si>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</si>
  <si>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</si>
  <si>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</si>
  <si>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</si>
  <si>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</si>
  <si>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</si>
  <si>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</si>
  <si>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</si>
  <si>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</si>
  <si>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</si>
  <si>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</si>
  <si>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</si>
  <si>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</si>
  <si>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</si>
  <si>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</si>
  <si>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</si>
  <si>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</si>
  <si>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</si>
  <si>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</si>
  <si>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</si>
  <si>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</si>
  <si>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</si>
  <si>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</si>
  <si>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</si>
  <si>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</si>
  <si>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</si>
  <si>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</si>
  <si>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</si>
  <si>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</si>
  <si>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</si>
  <si>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</si>
  <si>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</si>
  <si>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</si>
  <si>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</si>
  <si>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</si>
  <si>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</si>
  <si>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</si>
  <si>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</si>
  <si>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</si>
  <si>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</si>
  <si>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</si>
  <si>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</si>
  <si>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Location 3</t>
  </si>
  <si>
    <t>other districts</t>
  </si>
  <si>
    <t>Location 4</t>
  </si>
  <si>
    <t>crop name (maize)</t>
  </si>
  <si>
    <t>Unit of land</t>
  </si>
  <si>
    <t>Yield with inputs</t>
  </si>
  <si>
    <t>Yield without inputs</t>
  </si>
  <si>
    <t>Seed requirement</t>
  </si>
  <si>
    <t>Yield with recommended inputs</t>
  </si>
  <si>
    <t>Yield with less inputs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</si>
  <si>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</si>
  <si>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</si>
  <si>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</si>
  <si>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</si>
  <si>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</si>
  <si>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</si>
  <si>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</si>
  <si>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</si>
  <si>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</si>
  <si>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</si>
  <si>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</si>
  <si>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</si>
  <si>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</si>
  <si>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</si>
  <si>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</si>
  <si>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</si>
  <si>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</si>
  <si>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</si>
  <si>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</si>
  <si>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</si>
  <si>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</si>
  <si>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</si>
  <si>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</si>
  <si>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</si>
  <si>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</si>
  <si>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</si>
  <si>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</si>
  <si>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</si>
  <si>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</si>
  <si>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</si>
  <si>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</si>
  <si>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Pongola</t>
  </si>
  <si>
    <t>Altona</t>
  </si>
  <si>
    <t>Abaqulusi</t>
  </si>
  <si>
    <t>Ezidulini</t>
  </si>
  <si>
    <t>Dannhuaser</t>
  </si>
  <si>
    <t>Motloung</t>
  </si>
  <si>
    <t>Dannhauser</t>
  </si>
  <si>
    <t>Mbabane</t>
  </si>
  <si>
    <t>Anniville</t>
  </si>
  <si>
    <t>Nquthu</t>
  </si>
  <si>
    <t>KwaBhekabantu</t>
  </si>
  <si>
    <t>KwaMfeka</t>
  </si>
  <si>
    <t>Ndatshana</t>
  </si>
  <si>
    <t>Msinga</t>
  </si>
  <si>
    <t>Macanco</t>
  </si>
  <si>
    <t>Indaka</t>
  </si>
  <si>
    <t>Wetterklerfontein</t>
  </si>
  <si>
    <t>Mnambithi</t>
  </si>
  <si>
    <t>Driefontein</t>
  </si>
  <si>
    <t>KwaMathonsi</t>
  </si>
  <si>
    <t>Nonjabulo Hlongwane
Nontando  Mthethwa
Cynthia Mapatlare
Zinhle Dladla</t>
  </si>
  <si>
    <t>Other: Broilers/ other Poultry</t>
  </si>
  <si>
    <t>ZANFL</t>
  </si>
  <si>
    <t>Other: Horse or Ox Carts</t>
  </si>
  <si>
    <t xml:space="preserve">Other: Spaza Shop or Vendor </t>
  </si>
  <si>
    <r>
      <t>Gifts/remittances:</t>
    </r>
    <r>
      <rPr>
        <sz val="11"/>
        <rFont val="Arial"/>
        <family val="2"/>
      </rPr>
      <t xml:space="preserve"> Rice</t>
    </r>
  </si>
  <si>
    <t>Gifts/social support:  Old Age grant</t>
  </si>
  <si>
    <t>Other root crops: carrots</t>
  </si>
  <si>
    <t>bundle</t>
  </si>
  <si>
    <t xml:space="preserve">Other crop: </t>
  </si>
  <si>
    <t>Other cashcrop: Beetroot</t>
  </si>
  <si>
    <t>Spinach</t>
  </si>
  <si>
    <t>Other crop: Potatoes</t>
  </si>
  <si>
    <t>Cabbage</t>
  </si>
  <si>
    <t>head</t>
  </si>
  <si>
    <t>Sweet potatoes</t>
  </si>
  <si>
    <t>Tomato</t>
  </si>
  <si>
    <t>Beetroot</t>
  </si>
  <si>
    <t>Onions</t>
  </si>
  <si>
    <r>
      <t>Other:</t>
    </r>
    <r>
      <rPr>
        <sz val="11"/>
        <rFont val="Arial"/>
        <family val="2"/>
      </rPr>
      <t xml:space="preserve"> Baked beans</t>
    </r>
  </si>
  <si>
    <r>
      <t>Other:</t>
    </r>
    <r>
      <rPr>
        <sz val="11"/>
        <rFont val="Arial"/>
        <family val="2"/>
      </rPr>
      <t xml:space="preserve"> Maas</t>
    </r>
  </si>
  <si>
    <r>
      <t>Other:</t>
    </r>
    <r>
      <rPr>
        <sz val="11"/>
        <rFont val="Arial"/>
        <family val="2"/>
      </rPr>
      <t xml:space="preserve"> mixed Vegetables</t>
    </r>
  </si>
  <si>
    <t>Dark green vegetable purchase (Spinach)</t>
  </si>
  <si>
    <t>Amaxhonxo (animal fat)</t>
  </si>
  <si>
    <t>Grass cutting</t>
  </si>
  <si>
    <t>EPWP</t>
  </si>
  <si>
    <t>CWP</t>
  </si>
  <si>
    <r>
      <t xml:space="preserve">Chillies: </t>
    </r>
    <r>
      <rPr>
        <sz val="11"/>
        <rFont val="Arial"/>
        <family val="2"/>
      </rPr>
      <t>kg produced</t>
    </r>
  </si>
  <si>
    <t>Wild food (Impala) - kg gathered</t>
  </si>
  <si>
    <t>Zibambele/CCG/CDW</t>
  </si>
  <si>
    <t>Taxi ownership</t>
  </si>
  <si>
    <t>heads</t>
  </si>
  <si>
    <t>bunch</t>
  </si>
  <si>
    <t>Bundle</t>
  </si>
  <si>
    <r>
      <t xml:space="preserve">Other (hides): </t>
    </r>
    <r>
      <rPr>
        <sz val="11"/>
        <rFont val="Arial"/>
        <family val="2"/>
      </rPr>
      <t>quantity</t>
    </r>
  </si>
  <si>
    <r>
      <t>sorghum:</t>
    </r>
    <r>
      <rPr>
        <sz val="11"/>
        <rFont val="Arial"/>
        <family val="2"/>
      </rPr>
      <t xml:space="preserve"> kg produced</t>
    </r>
  </si>
  <si>
    <t>Factory</t>
  </si>
  <si>
    <t>Cashier/Clerk</t>
  </si>
  <si>
    <t>Road Construction</t>
  </si>
  <si>
    <t>washing</t>
  </si>
  <si>
    <t>Creche/ Day Care</t>
  </si>
  <si>
    <t>Brewing/Bottle store/Tarven</t>
  </si>
  <si>
    <t>Witterklefointein</t>
  </si>
  <si>
    <t>Driefontien</t>
  </si>
  <si>
    <t>Other crop: pumpkin / butternut</t>
  </si>
  <si>
    <t>litres</t>
  </si>
  <si>
    <t>Construction materials sales</t>
  </si>
  <si>
    <t>Other income: e.g. Credit (cotton loans) / Stokvel</t>
  </si>
  <si>
    <t>Poultry sales</t>
  </si>
  <si>
    <t>Vegetables/fruits sales</t>
  </si>
  <si>
    <t>1,5</t>
  </si>
  <si>
    <t>0,5</t>
  </si>
  <si>
    <t>Zululand</t>
  </si>
  <si>
    <t>Amajuba</t>
  </si>
  <si>
    <t>Umzinyathi</t>
  </si>
  <si>
    <t>Uthukela</t>
  </si>
  <si>
    <t>Moutlong (Cooper)</t>
  </si>
  <si>
    <t>Anneville</t>
  </si>
  <si>
    <t>KwaBhekabantu (Ntinini)</t>
  </si>
  <si>
    <t>KwaMathonsi (Mbabane)</t>
  </si>
  <si>
    <t>Mancaco</t>
  </si>
  <si>
    <t>Witterklefontein</t>
  </si>
  <si>
    <t>Apr</t>
  </si>
  <si>
    <t>May</t>
  </si>
  <si>
    <t>Jun</t>
  </si>
  <si>
    <t>Jul</t>
  </si>
  <si>
    <t>Aug</t>
  </si>
  <si>
    <t>Sept</t>
  </si>
  <si>
    <t>Oct</t>
  </si>
  <si>
    <t>Nov</t>
  </si>
  <si>
    <t>Dec</t>
  </si>
  <si>
    <t>Jan</t>
  </si>
  <si>
    <t>Feb</t>
  </si>
  <si>
    <t>Mar</t>
  </si>
  <si>
    <t>Apri</t>
  </si>
  <si>
    <t xml:space="preserve">Dec </t>
  </si>
  <si>
    <t>Sugar Beans</t>
  </si>
  <si>
    <t>Mung Bean</t>
  </si>
  <si>
    <t>ridging/weeding</t>
  </si>
  <si>
    <t>Potato</t>
  </si>
  <si>
    <t xml:space="preserve">Cowpeas </t>
  </si>
  <si>
    <t>Maize meal</t>
  </si>
  <si>
    <t>80kg</t>
  </si>
  <si>
    <t>50kg</t>
  </si>
  <si>
    <t xml:space="preserve"> 80kg</t>
  </si>
  <si>
    <t xml:space="preserve"> 50kg</t>
  </si>
  <si>
    <t xml:space="preserve"> 80 kg</t>
  </si>
  <si>
    <t>Vryheid</t>
  </si>
  <si>
    <t>Dundee/Nquthu</t>
  </si>
  <si>
    <t>Newcastle</t>
  </si>
  <si>
    <t>Cambridge</t>
  </si>
  <si>
    <t>Tugela Ferry</t>
  </si>
  <si>
    <t>Ladysmith</t>
  </si>
  <si>
    <t>July</t>
  </si>
  <si>
    <t>Dec- Feb</t>
  </si>
  <si>
    <t>Nov-Dec</t>
  </si>
  <si>
    <t>Fed- June</t>
  </si>
  <si>
    <t>March</t>
  </si>
  <si>
    <t xml:space="preserve"> December</t>
  </si>
  <si>
    <t>Jan-Dec</t>
  </si>
  <si>
    <t>Feb-April</t>
  </si>
  <si>
    <t>June</t>
  </si>
  <si>
    <t>Jan-Feb</t>
  </si>
  <si>
    <t>Aug-Dec</t>
  </si>
  <si>
    <t>Dec-Feb</t>
  </si>
  <si>
    <t>May- Sept</t>
  </si>
  <si>
    <t>Jan-May</t>
  </si>
  <si>
    <t>10 kg</t>
  </si>
  <si>
    <t>10kg</t>
  </si>
  <si>
    <t>Jan- March</t>
  </si>
  <si>
    <t>December</t>
  </si>
  <si>
    <t>Feb- April</t>
  </si>
  <si>
    <t>June-Sept</t>
  </si>
  <si>
    <t>May-Sept</t>
  </si>
  <si>
    <t>Amabele</t>
  </si>
  <si>
    <t>5kg</t>
  </si>
  <si>
    <t>mealie Rice</t>
  </si>
  <si>
    <t>100kg</t>
  </si>
  <si>
    <t>Local</t>
  </si>
  <si>
    <t xml:space="preserve">Local </t>
  </si>
  <si>
    <t xml:space="preserve"> Local </t>
  </si>
  <si>
    <t>Feb-Aug</t>
  </si>
  <si>
    <t>Feb- June</t>
  </si>
  <si>
    <t>April-- may</t>
  </si>
  <si>
    <t>June-Aug</t>
  </si>
  <si>
    <t>June, Dec</t>
  </si>
  <si>
    <t>Sept- Jan</t>
  </si>
  <si>
    <t>Dec-Jan</t>
  </si>
  <si>
    <t>June- Dec</t>
  </si>
  <si>
    <t>April-Jan</t>
  </si>
  <si>
    <t>local</t>
  </si>
  <si>
    <t>Jun,Dec, April</t>
  </si>
  <si>
    <t>April</t>
  </si>
  <si>
    <t>April, Dec</t>
  </si>
  <si>
    <t>Jan-dec</t>
  </si>
  <si>
    <t>500g</t>
  </si>
  <si>
    <t>April- May</t>
  </si>
  <si>
    <t>Jan- Dec</t>
  </si>
  <si>
    <t>October</t>
  </si>
  <si>
    <t>4kg</t>
  </si>
  <si>
    <t>5 kg</t>
  </si>
  <si>
    <t>Dundee/Newcatsle</t>
  </si>
  <si>
    <t>Pomeroy</t>
  </si>
  <si>
    <t>Feb- Dec</t>
  </si>
  <si>
    <t>April-May</t>
  </si>
  <si>
    <t>Oct-Marc</t>
  </si>
  <si>
    <t>Jan- Feb</t>
  </si>
  <si>
    <t>June-Dec</t>
  </si>
  <si>
    <t>Sale of live Chicken</t>
  </si>
  <si>
    <t xml:space="preserve">  Local</t>
  </si>
  <si>
    <t>Jan -Dec</t>
  </si>
  <si>
    <t>Dec-April</t>
  </si>
  <si>
    <t>6/brick</t>
  </si>
  <si>
    <t>8/brick</t>
  </si>
  <si>
    <t>Feb-March</t>
  </si>
  <si>
    <t>Jan-Oct</t>
  </si>
  <si>
    <t>2kg</t>
  </si>
  <si>
    <t>800 g</t>
  </si>
  <si>
    <t xml:space="preserve"> 4kg</t>
  </si>
  <si>
    <t>175g</t>
  </si>
  <si>
    <t>Dundee/newcastle</t>
  </si>
  <si>
    <t>April-Dec</t>
  </si>
  <si>
    <t>Chicken Feet</t>
  </si>
  <si>
    <t>Gas/Coal</t>
  </si>
  <si>
    <t>1ha</t>
  </si>
  <si>
    <t>May-Aug</t>
  </si>
  <si>
    <t>Sept-April</t>
  </si>
  <si>
    <t>2ton</t>
  </si>
  <si>
    <t>wheelbarrow</t>
  </si>
  <si>
    <t>Sept-Feb</t>
  </si>
  <si>
    <t>Jan- May</t>
  </si>
  <si>
    <t>March-Aug</t>
  </si>
  <si>
    <t>Jun-Dec</t>
  </si>
  <si>
    <t>5 Litres</t>
  </si>
  <si>
    <t>5litres</t>
  </si>
  <si>
    <t>5 litres</t>
  </si>
  <si>
    <t>5  litre</t>
  </si>
  <si>
    <t>Jan-March</t>
  </si>
  <si>
    <t>Nov- Dec</t>
  </si>
  <si>
    <t>1kg</t>
  </si>
  <si>
    <t xml:space="preserve">1 kg </t>
  </si>
  <si>
    <t>Dundee/ Newcastle</t>
  </si>
  <si>
    <t>Jun-  Aug</t>
  </si>
  <si>
    <t>Jan- June</t>
  </si>
  <si>
    <t>20kg</t>
  </si>
  <si>
    <t>Feb-June</t>
  </si>
  <si>
    <t>2kg x 6</t>
  </si>
  <si>
    <t xml:space="preserve">2kg </t>
  </si>
  <si>
    <t>Dundee/Newcastle</t>
  </si>
  <si>
    <t>Flour</t>
  </si>
  <si>
    <t>Samp</t>
  </si>
  <si>
    <t>March- Nov</t>
  </si>
  <si>
    <t>Beef</t>
  </si>
  <si>
    <t>Nov- Marc</t>
  </si>
  <si>
    <t>Wors</t>
  </si>
  <si>
    <t>1 kg</t>
  </si>
  <si>
    <t xml:space="preserve">Transport </t>
  </si>
  <si>
    <t>Km</t>
  </si>
  <si>
    <t>Altona- Pongola</t>
  </si>
  <si>
    <t>Dec- Jan</t>
  </si>
  <si>
    <t>Jan-Sept</t>
  </si>
  <si>
    <t>Electricity</t>
  </si>
  <si>
    <t>Kw</t>
  </si>
  <si>
    <t>kw</t>
  </si>
  <si>
    <t>Clothing/ Uniform</t>
  </si>
  <si>
    <t>Dunee/Newcastle</t>
  </si>
  <si>
    <t>Marc- May</t>
  </si>
  <si>
    <t>March-Nov</t>
  </si>
  <si>
    <t>March-Dec</t>
  </si>
  <si>
    <t>Airtime</t>
  </si>
  <si>
    <t>Cosmetics</t>
  </si>
  <si>
    <t>Bread</t>
  </si>
  <si>
    <t>700g</t>
  </si>
  <si>
    <t>Milk</t>
  </si>
  <si>
    <t>1litre</t>
  </si>
  <si>
    <t>250g</t>
  </si>
  <si>
    <t>1 litre</t>
  </si>
  <si>
    <t>Loca</t>
  </si>
  <si>
    <t>Tin Fish</t>
  </si>
  <si>
    <t>400g</t>
  </si>
  <si>
    <t>Tea/Coffee</t>
  </si>
  <si>
    <t>Soup</t>
  </si>
  <si>
    <t>Potatoes</t>
  </si>
  <si>
    <t>7kg</t>
  </si>
  <si>
    <t xml:space="preserve"> Nquthu</t>
  </si>
  <si>
    <t>Oct- Nov</t>
  </si>
  <si>
    <t>Stationery</t>
  </si>
  <si>
    <t>Butternut sales</t>
  </si>
  <si>
    <t xml:space="preserve">Cabbage </t>
  </si>
  <si>
    <t>June-July</t>
  </si>
  <si>
    <t>tomatoes</t>
  </si>
  <si>
    <t>crate</t>
  </si>
  <si>
    <t>Tugela ferry</t>
  </si>
  <si>
    <t>Maize Grain</t>
  </si>
  <si>
    <t>Within the Livelihood Zone</t>
  </si>
  <si>
    <t>Loca- within the livelihod zone</t>
  </si>
  <si>
    <t>Within the Liiivelihood Zone</t>
  </si>
  <si>
    <t>Local, within the livelihood Zone</t>
  </si>
  <si>
    <t>Local- within the livelihood Zone</t>
  </si>
  <si>
    <t>local- within the livelihood Zone</t>
  </si>
  <si>
    <t>Local-within the livelihood Zone</t>
  </si>
  <si>
    <t>Within the livelihood zone</t>
  </si>
  <si>
    <t>Nearest Towns</t>
  </si>
  <si>
    <t>Nearest towns</t>
  </si>
  <si>
    <t>Other Distriicts</t>
  </si>
  <si>
    <t>Outside the livelihood Zone</t>
  </si>
  <si>
    <t>Nearest towns outside the livelihood Zone</t>
  </si>
  <si>
    <t>Outside the Livelihood Zone</t>
  </si>
  <si>
    <t>Other Districts</t>
  </si>
  <si>
    <t xml:space="preserve">Other District </t>
  </si>
  <si>
    <t>Other Provinces</t>
  </si>
  <si>
    <t>other Provinces</t>
  </si>
  <si>
    <t>Other provinces</t>
  </si>
  <si>
    <t>Across the boarder to Swaziland</t>
  </si>
  <si>
    <t>Other Provinces- Gauteng</t>
  </si>
  <si>
    <t>Highest</t>
  </si>
  <si>
    <t>WB interviews</t>
  </si>
  <si>
    <t>m</t>
  </si>
  <si>
    <t>March/Dec</t>
  </si>
  <si>
    <t>Jan - Feb</t>
  </si>
  <si>
    <t>February</t>
  </si>
  <si>
    <t>Jan- feb</t>
  </si>
  <si>
    <t>Jan - April</t>
  </si>
  <si>
    <t>April/Dec</t>
  </si>
  <si>
    <t>May - June</t>
  </si>
  <si>
    <t>April0Dec</t>
  </si>
  <si>
    <t>15kg</t>
  </si>
  <si>
    <t>Marc</t>
  </si>
  <si>
    <t>Jan-feb</t>
  </si>
  <si>
    <t>3kg</t>
  </si>
  <si>
    <t>175g x12</t>
  </si>
  <si>
    <t>Month-end</t>
  </si>
  <si>
    <t>Jan - Dec</t>
  </si>
  <si>
    <t>Mid-month</t>
  </si>
  <si>
    <t>Oct-Spet</t>
  </si>
  <si>
    <t>1 ton</t>
  </si>
  <si>
    <t>Apr - Jun</t>
  </si>
  <si>
    <t>April - June</t>
  </si>
  <si>
    <t>2 litres</t>
  </si>
  <si>
    <t>5 litre</t>
  </si>
  <si>
    <t>Mar - May</t>
  </si>
  <si>
    <t>Local - Vryheid</t>
  </si>
  <si>
    <t>Local to Newcastle</t>
  </si>
  <si>
    <t>Local - Nquthu</t>
  </si>
  <si>
    <t>6 litre</t>
  </si>
  <si>
    <t>6 litres</t>
  </si>
  <si>
    <t>6litres</t>
  </si>
  <si>
    <t>April/June</t>
  </si>
  <si>
    <t>400g x 6</t>
  </si>
  <si>
    <t>CROP Yield PER HECTARE</t>
  </si>
  <si>
    <t>4 tons</t>
  </si>
  <si>
    <t>1.1 ton</t>
  </si>
  <si>
    <t>250kg</t>
  </si>
  <si>
    <t>0.5 ton</t>
  </si>
  <si>
    <t>25kg/ha</t>
  </si>
  <si>
    <t>25kkg</t>
  </si>
  <si>
    <t>1.5 ton</t>
  </si>
  <si>
    <t>2 tons/ha</t>
  </si>
  <si>
    <t>150kg</t>
  </si>
  <si>
    <t>50kg/ha</t>
  </si>
  <si>
    <t>crop name (cabbage)</t>
  </si>
  <si>
    <t>60 heads</t>
  </si>
  <si>
    <t>25 heads</t>
  </si>
  <si>
    <t>15 000 seedlings</t>
  </si>
  <si>
    <t>65 seedlings</t>
  </si>
  <si>
    <t>1.5kg</t>
  </si>
  <si>
    <t>crop name (spinach)</t>
  </si>
  <si>
    <t>10  500</t>
  </si>
  <si>
    <t>500 bunches</t>
  </si>
  <si>
    <t>36 bunches</t>
  </si>
  <si>
    <t>7 000 seedlings</t>
  </si>
  <si>
    <t>crop name (tomatoes)</t>
  </si>
  <si>
    <t>3 000 seedlings</t>
  </si>
  <si>
    <t>crop name (beetroot)</t>
  </si>
  <si>
    <t>crop name (Onions)</t>
  </si>
  <si>
    <t>crop name (Potatoes)</t>
  </si>
  <si>
    <t>75kg</t>
  </si>
  <si>
    <t>crop name (Pumpkin)</t>
  </si>
  <si>
    <t>crop name (Sweet Potato)</t>
  </si>
  <si>
    <t>crop name (Green Pepper)</t>
  </si>
  <si>
    <t>crop name (Chillies)</t>
  </si>
  <si>
    <t xml:space="preserve">crop name </t>
  </si>
  <si>
    <t>1 day</t>
  </si>
  <si>
    <t>12 hours</t>
  </si>
  <si>
    <t>1 month</t>
  </si>
  <si>
    <r>
      <t>Powdered soup</t>
    </r>
    <r>
      <rPr>
        <sz val="11"/>
        <rFont val="Arial"/>
        <family val="2"/>
      </rPr>
      <t>: kg purchased</t>
    </r>
  </si>
  <si>
    <t>transport &amp; communication</t>
  </si>
  <si>
    <t>sacks</t>
  </si>
  <si>
    <t>pockets</t>
  </si>
  <si>
    <t>sack</t>
  </si>
  <si>
    <t>container</t>
  </si>
  <si>
    <t>pcoket</t>
  </si>
  <si>
    <t>10 kg-pkt</t>
  </si>
  <si>
    <r>
      <t>Baking flour purchase</t>
    </r>
    <r>
      <rPr>
        <sz val="11"/>
        <rFont val="Arial"/>
        <family val="2"/>
      </rPr>
      <t>: unit</t>
    </r>
  </si>
  <si>
    <r>
      <t>Other:</t>
    </r>
    <r>
      <rPr>
        <sz val="11"/>
        <rFont val="Arial"/>
        <family val="2"/>
      </rPr>
      <t xml:space="preserve"> name of meas.</t>
    </r>
  </si>
  <si>
    <t>Sugar Beans/Baked Beans: kg purchased</t>
  </si>
  <si>
    <r>
      <t>Burger</t>
    </r>
    <r>
      <rPr>
        <sz val="11"/>
        <rFont val="Arial"/>
        <family val="2"/>
      </rPr>
      <t>: kg purchased</t>
    </r>
  </si>
  <si>
    <t>Poultry purchase</t>
  </si>
  <si>
    <t>Poutry feet purchase</t>
  </si>
  <si>
    <t>Atchar purchase</t>
  </si>
  <si>
    <t>bo</t>
  </si>
  <si>
    <t>Northern inland open access farming and livestock</t>
  </si>
  <si>
    <t>price (per Measure)</t>
  </si>
  <si>
    <t>mix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</si>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</sst>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&quot;R&quot;\ #,##0;[Red]&quot;R&quot;\ \-#,##0"/>
    <numFmt numFmtId="165" formatCode="_-* #,##0.00_-;\-* #,##0.00_-;_-* &quot;-&quot;??_-;_-@_-"/>
    <numFmt numFmtId="166" formatCode="0.0"/>
    <numFmt numFmtId="167" formatCode="#,##0.###"/>
    <numFmt numFmtId="168" formatCode="0.0%"/>
    <numFmt numFmtId="169" formatCode="0.00000"/>
    <numFmt numFmtId="170" formatCode="_-* #,##0_-;\-* #,##0_-;_-* &quot;-&quot;??_-;_-@_-"/>
    <numFmt numFmtId="171" formatCode="0.000"/>
    <numFmt numFmtId="172" formatCode="0.0000"/>
  </numFmts>
  <fonts count="7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FF0000"/>
      <name val="Arial"/>
      <family val="2"/>
    </font>
    <font>
      <b/>
      <sz val="9"/>
      <color theme="1" tint="4.9989318521683403E-2"/>
      <name val="Arial"/>
      <family val="2"/>
    </font>
    <font>
      <sz val="11"/>
      <color rgb="FFFF0000"/>
      <name val="Arial"/>
      <family val="2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sz val="11"/>
      <color theme="1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sz val="10"/>
      <color theme="0"/>
      <name val="Arial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1"/>
      <color rgb="FFFF0000"/>
      <name val="Helvetica"/>
    </font>
    <font>
      <b/>
      <sz val="11"/>
      <color rgb="FFFF0000"/>
      <name val="Helvetica"/>
    </font>
    <font>
      <sz val="10"/>
      <color rgb="FFFF0000"/>
      <name val="Helvetica"/>
    </font>
    <font>
      <sz val="10"/>
      <color indexed="9"/>
      <name val="Helvetica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26"/>
      </patternFill>
    </fill>
    <fill>
      <patternFill patternType="solid">
        <fgColor theme="9" tint="0.59999389629810485"/>
        <bgColor indexed="26"/>
      </patternFill>
    </fill>
  </fills>
  <borders count="20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96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5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201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6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6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6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6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166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6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6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6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7" fontId="8" fillId="4" borderId="0" xfId="0" applyNumberFormat="1" applyFont="1" applyFill="1" applyBorder="1" applyAlignment="1">
      <alignment vertical="center"/>
    </xf>
    <xf numFmtId="167" fontId="8" fillId="6" borderId="0" xfId="0" applyNumberFormat="1" applyFont="1" applyFill="1" applyBorder="1" applyAlignment="1">
      <alignment vertical="center"/>
    </xf>
    <xf numFmtId="167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8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6" fontId="8" fillId="0" borderId="91" xfId="0" applyNumberFormat="1" applyFont="1" applyFill="1" applyBorder="1" applyAlignment="1" applyProtection="1">
      <alignment vertical="center" wrapText="1"/>
    </xf>
    <xf numFmtId="166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6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6" fontId="0" fillId="0" borderId="0" xfId="0" applyNumberFormat="1" applyAlignment="1" applyProtection="1">
      <alignment vertical="center"/>
    </xf>
    <xf numFmtId="0" fontId="0" fillId="2" borderId="0" xfId="0" applyFill="1" applyProtection="1"/>
    <xf numFmtId="166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8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6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6" fontId="8" fillId="3" borderId="37" xfId="0" applyNumberFormat="1" applyFont="1" applyFill="1" applyBorder="1" applyAlignment="1" applyProtection="1">
      <alignment horizontal="right" vertical="center"/>
    </xf>
    <xf numFmtId="166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6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6" fontId="8" fillId="6" borderId="37" xfId="0" applyNumberFormat="1" applyFont="1" applyFill="1" applyBorder="1" applyAlignment="1">
      <alignment horizontal="right" vertical="center"/>
    </xf>
    <xf numFmtId="166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6" fontId="8" fillId="2" borderId="0" xfId="0" applyNumberFormat="1" applyFont="1" applyFill="1" applyAlignment="1" applyProtection="1">
      <alignment vertical="center"/>
    </xf>
    <xf numFmtId="166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6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6" fontId="8" fillId="2" borderId="105" xfId="0" applyNumberFormat="1" applyFont="1" applyFill="1" applyBorder="1" applyAlignment="1">
      <alignment vertical="center" wrapText="1"/>
    </xf>
    <xf numFmtId="166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6" fontId="8" fillId="0" borderId="66" xfId="0" applyNumberFormat="1" applyFont="1" applyFill="1" applyBorder="1" applyAlignment="1" applyProtection="1">
      <alignment horizontal="right" vertical="center"/>
      <protection locked="0"/>
    </xf>
    <xf numFmtId="166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6" fontId="8" fillId="2" borderId="24" xfId="0" applyNumberFormat="1" applyFont="1" applyFill="1" applyBorder="1" applyAlignment="1">
      <alignment vertical="center"/>
    </xf>
    <xf numFmtId="166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6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6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6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6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6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6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6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6" fontId="29" fillId="2" borderId="39" xfId="0" applyNumberFormat="1" applyFont="1" applyFill="1" applyBorder="1" applyAlignment="1" applyProtection="1">
      <alignment vertical="center" wrapText="1"/>
    </xf>
    <xf numFmtId="166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70" fontId="29" fillId="4" borderId="39" xfId="13" applyNumberFormat="1" applyFont="1" applyFill="1" applyBorder="1" applyAlignment="1">
      <alignment vertical="center"/>
    </xf>
    <xf numFmtId="170" fontId="29" fillId="6" borderId="0" xfId="13" applyNumberFormat="1" applyFont="1" applyFill="1" applyBorder="1" applyAlignment="1">
      <alignment vertical="center"/>
    </xf>
    <xf numFmtId="170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70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8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2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6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55" xfId="0" applyFont="1" applyBorder="1"/>
    <xf numFmtId="0" fontId="34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5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36" fillId="0" borderId="16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3" xfId="0" applyFont="1" applyBorder="1"/>
    <xf numFmtId="0" fontId="34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7" xfId="0" applyFont="1" applyBorder="1" applyAlignment="1">
      <alignment horizontal="right"/>
    </xf>
    <xf numFmtId="0" fontId="34" fillId="0" borderId="158" xfId="0" applyFont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7" xfId="0" applyFont="1" applyFill="1" applyBorder="1" applyAlignment="1">
      <alignment horizontal="right"/>
    </xf>
    <xf numFmtId="0" fontId="3" fillId="0" borderId="167" xfId="0" applyFont="1" applyBorder="1"/>
    <xf numFmtId="0" fontId="34" fillId="33" borderId="166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8" xfId="0" quotePrefix="1" applyFont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34" fillId="0" borderId="164" xfId="0" applyFont="1" applyFill="1" applyBorder="1" applyAlignment="1">
      <alignment horizontal="right"/>
    </xf>
    <xf numFmtId="0" fontId="34" fillId="0" borderId="164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4" fillId="0" borderId="0" xfId="0" applyFont="1"/>
    <xf numFmtId="0" fontId="34" fillId="0" borderId="168" xfId="0" applyFont="1" applyBorder="1" applyAlignment="1">
      <alignment horizontal="center"/>
    </xf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166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4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4" fillId="0" borderId="171" xfId="0" applyFont="1" applyFill="1" applyBorder="1" applyAlignment="1">
      <alignment horizontal="center"/>
    </xf>
    <xf numFmtId="0" fontId="35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4" fillId="0" borderId="166" xfId="0" applyFont="1" applyFill="1" applyBorder="1" applyAlignment="1">
      <alignment horizontal="center"/>
    </xf>
    <xf numFmtId="0" fontId="34" fillId="0" borderId="169" xfId="0" applyFont="1" applyBorder="1" applyAlignment="1">
      <alignment horizontal="right"/>
    </xf>
    <xf numFmtId="0" fontId="34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0" fillId="0" borderId="172" xfId="0" applyFont="1" applyFill="1" applyBorder="1" applyAlignment="1" applyProtection="1">
      <alignment vertical="center" wrapText="1"/>
      <protection locked="0"/>
    </xf>
    <xf numFmtId="0" fontId="40" fillId="0" borderId="10" xfId="0" applyFont="1" applyFill="1" applyBorder="1" applyAlignment="1" applyProtection="1">
      <alignment vertical="center" wrapText="1"/>
      <protection locked="0"/>
    </xf>
    <xf numFmtId="0" fontId="40" fillId="0" borderId="32" xfId="0" applyFont="1" applyFill="1" applyBorder="1" applyAlignment="1" applyProtection="1">
      <alignment vertical="center" wrapText="1"/>
      <protection locked="0"/>
    </xf>
    <xf numFmtId="0" fontId="40" fillId="0" borderId="65" xfId="0" applyFont="1" applyFill="1" applyBorder="1" applyAlignment="1" applyProtection="1">
      <alignment vertical="center" wrapText="1"/>
      <protection locked="0"/>
    </xf>
    <xf numFmtId="0" fontId="41" fillId="2" borderId="27" xfId="0" applyFont="1" applyFill="1" applyBorder="1" applyAlignment="1">
      <alignment horizontal="center" vertical="center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/>
      <protection locked="0"/>
    </xf>
    <xf numFmtId="0" fontId="42" fillId="3" borderId="55" xfId="0" applyFont="1" applyFill="1" applyBorder="1" applyAlignment="1" applyProtection="1">
      <alignment horizontal="right" vertical="center"/>
    </xf>
    <xf numFmtId="1" fontId="40" fillId="8" borderId="0" xfId="0" applyNumberFormat="1" applyFont="1" applyFill="1" applyBorder="1" applyAlignment="1" applyProtection="1">
      <alignment vertical="center" wrapText="1"/>
    </xf>
    <xf numFmtId="1" fontId="40" fillId="8" borderId="24" xfId="0" applyNumberFormat="1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1" fontId="46" fillId="4" borderId="0" xfId="2" applyNumberFormat="1" applyFont="1" applyFill="1" applyBorder="1" applyAlignment="1" applyProtection="1">
      <alignment vertical="center"/>
    </xf>
    <xf numFmtId="1" fontId="46" fillId="5" borderId="0" xfId="2" applyNumberFormat="1" applyFont="1" applyFill="1" applyBorder="1" applyAlignment="1" applyProtection="1">
      <alignment vertical="center"/>
    </xf>
    <xf numFmtId="1" fontId="46" fillId="6" borderId="0" xfId="2" applyNumberFormat="1" applyFont="1" applyFill="1" applyBorder="1" applyAlignment="1" applyProtection="1">
      <alignment vertical="center"/>
    </xf>
    <xf numFmtId="1" fontId="46" fillId="7" borderId="0" xfId="2" applyNumberFormat="1" applyFont="1" applyFill="1" applyBorder="1" applyAlignment="1" applyProtection="1">
      <alignment vertical="center"/>
    </xf>
    <xf numFmtId="1" fontId="42" fillId="2" borderId="39" xfId="0" applyNumberFormat="1" applyFont="1" applyFill="1" applyBorder="1" applyAlignment="1">
      <alignment vertical="center" wrapText="1"/>
    </xf>
    <xf numFmtId="0" fontId="42" fillId="2" borderId="0" xfId="0" applyFont="1" applyFill="1" applyBorder="1" applyAlignment="1">
      <alignment vertical="center" wrapText="1"/>
    </xf>
    <xf numFmtId="0" fontId="42" fillId="2" borderId="24" xfId="0" applyFont="1" applyFill="1" applyBorder="1" applyAlignment="1">
      <alignment vertical="center"/>
    </xf>
    <xf numFmtId="0" fontId="42" fillId="0" borderId="0" xfId="0" applyFont="1" applyAlignment="1" applyProtection="1">
      <alignment vertical="center"/>
      <protection locked="0"/>
    </xf>
    <xf numFmtId="0" fontId="42" fillId="2" borderId="0" xfId="0" applyFont="1" applyFill="1" applyAlignment="1">
      <alignment vertical="center"/>
    </xf>
    <xf numFmtId="0" fontId="42" fillId="0" borderId="0" xfId="0" applyFont="1" applyAlignment="1">
      <alignment vertical="center"/>
    </xf>
    <xf numFmtId="1" fontId="8" fillId="6" borderId="173" xfId="0" applyNumberFormat="1" applyFont="1" applyFill="1" applyBorder="1" applyAlignment="1">
      <alignment horizontal="right"/>
    </xf>
    <xf numFmtId="0" fontId="0" fillId="0" borderId="0" xfId="0"/>
    <xf numFmtId="1" fontId="2" fillId="8" borderId="0" xfId="0" applyNumberFormat="1" applyFont="1" applyFill="1" applyBorder="1" applyAlignment="1" applyProtection="1">
      <alignment vertical="center" wrapText="1"/>
    </xf>
    <xf numFmtId="1" fontId="2" fillId="8" borderId="24" xfId="0" applyNumberFormat="1" applyFont="1" applyFill="1" applyBorder="1" applyAlignment="1" applyProtection="1">
      <alignment vertical="center" wrapText="1"/>
    </xf>
    <xf numFmtId="1" fontId="35" fillId="4" borderId="39" xfId="0" applyNumberFormat="1" applyFont="1" applyFill="1" applyBorder="1" applyAlignment="1">
      <alignment vertical="center"/>
    </xf>
    <xf numFmtId="1" fontId="35" fillId="6" borderId="0" xfId="0" applyNumberFormat="1" applyFont="1" applyFill="1" applyBorder="1" applyAlignment="1">
      <alignment vertical="center"/>
    </xf>
    <xf numFmtId="1" fontId="35" fillId="7" borderId="0" xfId="0" applyNumberFormat="1" applyFont="1" applyFill="1" applyBorder="1" applyAlignment="1">
      <alignment vertical="center"/>
    </xf>
    <xf numFmtId="1" fontId="34" fillId="4" borderId="0" xfId="2" applyNumberFormat="1" applyFont="1" applyFill="1" applyBorder="1" applyAlignment="1" applyProtection="1">
      <alignment vertical="center"/>
    </xf>
    <xf numFmtId="1" fontId="34" fillId="5" borderId="0" xfId="2" applyNumberFormat="1" applyFont="1" applyFill="1" applyBorder="1" applyAlignment="1" applyProtection="1">
      <alignment vertical="center"/>
    </xf>
    <xf numFmtId="1" fontId="34" fillId="6" borderId="0" xfId="2" applyNumberFormat="1" applyFont="1" applyFill="1" applyBorder="1" applyAlignment="1" applyProtection="1">
      <alignment vertical="center"/>
    </xf>
    <xf numFmtId="1" fontId="34" fillId="7" borderId="0" xfId="2" applyNumberFormat="1" applyFont="1" applyFill="1" applyBorder="1" applyAlignment="1" applyProtection="1">
      <alignment vertical="center"/>
    </xf>
    <xf numFmtId="0" fontId="8" fillId="2" borderId="81" xfId="0" applyFont="1" applyFill="1" applyBorder="1" applyAlignment="1">
      <alignment horizontal="right"/>
    </xf>
    <xf numFmtId="0" fontId="34" fillId="6" borderId="37" xfId="0" applyFont="1" applyFill="1" applyBorder="1" applyAlignment="1" applyProtection="1">
      <alignment horizontal="center" vertical="center" wrapText="1"/>
    </xf>
    <xf numFmtId="0" fontId="34" fillId="6" borderId="43" xfId="0" applyFont="1" applyFill="1" applyBorder="1" applyAlignment="1" applyProtection="1">
      <alignment horizontal="center" vertical="center" wrapText="1"/>
    </xf>
    <xf numFmtId="0" fontId="34" fillId="0" borderId="55" xfId="0" applyFont="1" applyFill="1" applyBorder="1" applyAlignment="1" applyProtection="1">
      <alignment horizontal="center" vertical="center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9" fontId="34" fillId="11" borderId="33" xfId="0" applyNumberFormat="1" applyFont="1" applyFill="1" applyBorder="1" applyAlignment="1">
      <alignment horizontal="right" vertical="center" wrapText="1"/>
    </xf>
    <xf numFmtId="9" fontId="34" fillId="6" borderId="37" xfId="0" applyNumberFormat="1" applyFont="1" applyFill="1" applyBorder="1" applyAlignment="1">
      <alignment horizontal="right" vertical="center" wrapText="1"/>
    </xf>
    <xf numFmtId="1" fontId="34" fillId="11" borderId="59" xfId="0" applyNumberFormat="1" applyFont="1" applyFill="1" applyBorder="1" applyAlignment="1">
      <alignment horizontal="right" vertical="center" wrapText="1"/>
    </xf>
    <xf numFmtId="1" fontId="34" fillId="6" borderId="59" xfId="0" applyNumberFormat="1" applyFont="1" applyFill="1" applyBorder="1" applyAlignment="1">
      <alignment horizontal="right" vertical="center" wrapText="1"/>
    </xf>
    <xf numFmtId="1" fontId="34" fillId="6" borderId="66" xfId="0" applyNumberFormat="1" applyFont="1" applyFill="1" applyBorder="1" applyAlignment="1">
      <alignment horizontal="right" vertical="center" wrapText="1"/>
    </xf>
    <xf numFmtId="1" fontId="34" fillId="6" borderId="49" xfId="0" applyNumberFormat="1" applyFont="1" applyFill="1" applyBorder="1" applyAlignment="1">
      <alignment horizontal="right" vertical="center" wrapText="1"/>
    </xf>
    <xf numFmtId="9" fontId="34" fillId="3" borderId="59" xfId="0" applyNumberFormat="1" applyFont="1" applyFill="1" applyBorder="1" applyAlignment="1" applyProtection="1">
      <alignment horizontal="right" vertical="center"/>
    </xf>
    <xf numFmtId="0" fontId="8" fillId="6" borderId="36" xfId="0" applyFont="1" applyFill="1" applyBorder="1" applyAlignment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9" fontId="35" fillId="4" borderId="39" xfId="0" applyNumberFormat="1" applyFont="1" applyFill="1" applyBorder="1" applyAlignment="1">
      <alignment vertical="center"/>
    </xf>
    <xf numFmtId="9" fontId="35" fillId="6" borderId="0" xfId="0" applyNumberFormat="1" applyFont="1" applyFill="1" applyBorder="1" applyAlignment="1">
      <alignment vertical="center"/>
    </xf>
    <xf numFmtId="9" fontId="35" fillId="7" borderId="0" xfId="0" applyNumberFormat="1" applyFont="1" applyFill="1" applyBorder="1" applyAlignment="1">
      <alignment vertical="center"/>
    </xf>
    <xf numFmtId="9" fontId="34" fillId="4" borderId="0" xfId="2" applyNumberFormat="1" applyFont="1" applyFill="1" applyBorder="1" applyAlignment="1" applyProtection="1">
      <alignment vertical="center"/>
    </xf>
    <xf numFmtId="9" fontId="34" fillId="5" borderId="0" xfId="2" applyNumberFormat="1" applyFont="1" applyFill="1" applyBorder="1" applyAlignment="1" applyProtection="1">
      <alignment vertical="center"/>
    </xf>
    <xf numFmtId="9" fontId="34" fillId="6" borderId="0" xfId="2" applyNumberFormat="1" applyFont="1" applyFill="1" applyBorder="1" applyAlignment="1" applyProtection="1">
      <alignment vertical="center"/>
    </xf>
    <xf numFmtId="9" fontId="34" fillId="7" borderId="0" xfId="2" applyNumberFormat="1" applyFont="1" applyFill="1" applyBorder="1" applyAlignment="1" applyProtection="1">
      <alignment vertical="center"/>
    </xf>
    <xf numFmtId="1" fontId="2" fillId="8" borderId="0" xfId="0" applyNumberFormat="1" applyFont="1" applyFill="1" applyBorder="1" applyAlignment="1" applyProtection="1">
      <alignment wrapText="1"/>
    </xf>
    <xf numFmtId="1" fontId="2" fillId="8" borderId="24" xfId="0" applyNumberFormat="1" applyFont="1" applyFill="1" applyBorder="1" applyAlignment="1" applyProtection="1">
      <alignment wrapText="1"/>
    </xf>
    <xf numFmtId="1" fontId="8" fillId="2" borderId="175" xfId="0" applyNumberFormat="1" applyFont="1" applyFill="1" applyBorder="1" applyAlignment="1" applyProtection="1">
      <alignment horizontal="right"/>
    </xf>
    <xf numFmtId="1" fontId="8" fillId="2" borderId="176" xfId="0" applyNumberFormat="1" applyFont="1" applyFill="1" applyBorder="1" applyAlignment="1" applyProtection="1">
      <alignment horizontal="right"/>
    </xf>
    <xf numFmtId="1" fontId="8" fillId="2" borderId="174" xfId="0" applyNumberFormat="1" applyFont="1" applyFill="1" applyBorder="1" applyAlignment="1" applyProtection="1">
      <alignment horizontal="right"/>
    </xf>
    <xf numFmtId="0" fontId="34" fillId="2" borderId="0" xfId="0" applyFont="1" applyFill="1" applyProtection="1"/>
    <xf numFmtId="0" fontId="34" fillId="2" borderId="24" xfId="0" applyFont="1" applyFill="1" applyBorder="1" applyProtection="1"/>
    <xf numFmtId="0" fontId="34" fillId="2" borderId="0" xfId="0" applyFont="1" applyFill="1"/>
    <xf numFmtId="0" fontId="34" fillId="0" borderId="0" xfId="0" applyFont="1" applyProtection="1"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" fillId="10" borderId="88" xfId="0" applyFont="1" applyFill="1" applyBorder="1" applyAlignment="1">
      <alignment vertical="center"/>
    </xf>
    <xf numFmtId="0" fontId="6" fillId="2" borderId="177" xfId="0" applyFont="1" applyFill="1" applyBorder="1"/>
    <xf numFmtId="0" fontId="9" fillId="2" borderId="178" xfId="0" applyFont="1" applyFill="1" applyBorder="1" applyAlignment="1">
      <alignment horizontal="center" vertical="center"/>
    </xf>
    <xf numFmtId="0" fontId="3" fillId="6" borderId="179" xfId="0" applyFont="1" applyFill="1" applyBorder="1" applyAlignment="1" applyProtection="1">
      <alignment horizontal="center" vertical="center" wrapText="1"/>
    </xf>
    <xf numFmtId="0" fontId="0" fillId="6" borderId="179" xfId="0" applyFont="1" applyFill="1" applyBorder="1" applyAlignment="1" applyProtection="1">
      <alignment horizontal="center" vertical="center" wrapText="1"/>
    </xf>
    <xf numFmtId="0" fontId="0" fillId="6" borderId="180" xfId="0" applyFont="1" applyFill="1" applyBorder="1" applyAlignment="1" applyProtection="1">
      <alignment horizontal="center" vertical="center" wrapText="1"/>
    </xf>
    <xf numFmtId="0" fontId="0" fillId="2" borderId="180" xfId="0" applyFont="1" applyFill="1" applyBorder="1" applyAlignment="1" applyProtection="1">
      <alignment horizontal="center" vertical="center" wrapText="1"/>
    </xf>
    <xf numFmtId="9" fontId="0" fillId="11" borderId="181" xfId="0" applyNumberFormat="1" applyFont="1" applyFill="1" applyBorder="1" applyAlignment="1">
      <alignment horizontal="right" vertical="center" wrapText="1"/>
    </xf>
    <xf numFmtId="9" fontId="0" fillId="6" borderId="179" xfId="0" applyNumberFormat="1" applyFont="1" applyFill="1" applyBorder="1" applyAlignment="1">
      <alignment horizontal="right" vertical="center" wrapText="1"/>
    </xf>
    <xf numFmtId="1" fontId="0" fillId="11" borderId="182" xfId="0" applyNumberFormat="1" applyFont="1" applyFill="1" applyBorder="1" applyAlignment="1">
      <alignment horizontal="right" vertical="center" wrapText="1"/>
    </xf>
    <xf numFmtId="1" fontId="0" fillId="6" borderId="182" xfId="0" applyNumberFormat="1" applyFont="1" applyFill="1" applyBorder="1" applyAlignment="1">
      <alignment horizontal="right" vertical="center" wrapText="1"/>
    </xf>
    <xf numFmtId="1" fontId="0" fillId="6" borderId="183" xfId="0" applyNumberFormat="1" applyFont="1" applyFill="1" applyBorder="1" applyAlignment="1">
      <alignment horizontal="right" vertical="center" wrapText="1"/>
    </xf>
    <xf numFmtId="1" fontId="0" fillId="6" borderId="184" xfId="0" applyNumberFormat="1" applyFont="1" applyFill="1" applyBorder="1" applyAlignment="1">
      <alignment horizontal="right"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9" fontId="0" fillId="3" borderId="182" xfId="0" applyNumberFormat="1" applyFont="1" applyFill="1" applyBorder="1" applyAlignment="1" applyProtection="1">
      <alignment horizontal="right" vertical="center"/>
    </xf>
    <xf numFmtId="0" fontId="8" fillId="2" borderId="185" xfId="0" applyFont="1" applyFill="1" applyBorder="1" applyAlignment="1" applyProtection="1">
      <alignment horizontal="right" vertical="center"/>
    </xf>
    <xf numFmtId="0" fontId="8" fillId="2" borderId="182" xfId="0" applyFont="1" applyFill="1" applyBorder="1" applyAlignment="1" applyProtection="1">
      <alignment horizontal="right" vertical="center"/>
    </xf>
    <xf numFmtId="1" fontId="8" fillId="6" borderId="184" xfId="0" applyNumberFormat="1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0" fontId="8" fillId="0" borderId="184" xfId="0" applyFont="1" applyFill="1" applyBorder="1" applyAlignment="1" applyProtection="1">
      <alignment horizontal="right" vertical="center"/>
      <protection locked="0"/>
    </xf>
    <xf numFmtId="1" fontId="8" fillId="6" borderId="184" xfId="0" applyNumberFormat="1" applyFont="1" applyFill="1" applyBorder="1" applyAlignment="1">
      <alignment horizontal="right" vertical="center"/>
    </xf>
    <xf numFmtId="0" fontId="8" fillId="6" borderId="184" xfId="0" applyFont="1" applyFill="1" applyBorder="1" applyAlignment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9" fontId="8" fillId="11" borderId="179" xfId="0" applyNumberFormat="1" applyFont="1" applyFill="1" applyBorder="1" applyAlignment="1">
      <alignment horizontal="right" vertical="center"/>
    </xf>
    <xf numFmtId="166" fontId="8" fillId="6" borderId="179" xfId="0" applyNumberFormat="1" applyFont="1" applyFill="1" applyBorder="1" applyAlignment="1">
      <alignment horizontal="right" vertical="center"/>
    </xf>
    <xf numFmtId="166" fontId="8" fillId="0" borderId="179" xfId="0" applyNumberFormat="1" applyFont="1" applyFill="1" applyBorder="1" applyAlignment="1" applyProtection="1">
      <alignment horizontal="right" vertical="center"/>
      <protection locked="0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0" borderId="186" xfId="0" applyFont="1" applyFill="1" applyBorder="1" applyAlignment="1" applyProtection="1">
      <alignment horizontal="right" vertical="center"/>
      <protection locked="0"/>
    </xf>
    <xf numFmtId="0" fontId="8" fillId="0" borderId="183" xfId="0" applyFont="1" applyFill="1" applyBorder="1" applyAlignment="1" applyProtection="1">
      <alignment horizontal="right" vertical="center"/>
      <protection locked="0"/>
    </xf>
    <xf numFmtId="0" fontId="8" fillId="0" borderId="183" xfId="0" applyFont="1" applyFill="1" applyBorder="1" applyAlignment="1" applyProtection="1">
      <alignment horizontal="right"/>
      <protection locked="0"/>
    </xf>
    <xf numFmtId="1" fontId="8" fillId="0" borderId="186" xfId="0" applyNumberFormat="1" applyFont="1" applyFill="1" applyBorder="1" applyAlignment="1" applyProtection="1">
      <alignment horizontal="right" vertical="center"/>
      <protection locked="0"/>
    </xf>
    <xf numFmtId="1" fontId="8" fillId="0" borderId="186" xfId="0" applyNumberFormat="1" applyFont="1" applyFill="1" applyBorder="1" applyAlignment="1" applyProtection="1">
      <alignment horizontal="right"/>
      <protection locked="0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166" fontId="8" fillId="0" borderId="183" xfId="0" applyNumberFormat="1" applyFont="1" applyFill="1" applyBorder="1" applyAlignment="1" applyProtection="1">
      <alignment horizontal="right" vertical="center"/>
      <protection locked="0"/>
    </xf>
    <xf numFmtId="0" fontId="8" fillId="0" borderId="183" xfId="0" applyNumberFormat="1" applyFont="1" applyFill="1" applyBorder="1" applyAlignment="1" applyProtection="1">
      <alignment horizontal="right" vertical="center"/>
      <protection locked="0"/>
    </xf>
    <xf numFmtId="0" fontId="8" fillId="2" borderId="182" xfId="0" applyFont="1" applyFill="1" applyBorder="1" applyAlignment="1">
      <alignment horizontal="right" vertical="center"/>
    </xf>
    <xf numFmtId="0" fontId="8" fillId="0" borderId="184" xfId="0" applyFont="1" applyFill="1" applyBorder="1" applyAlignment="1" applyProtection="1">
      <alignment horizontal="right"/>
      <protection locked="0"/>
    </xf>
    <xf numFmtId="0" fontId="8" fillId="0" borderId="187" xfId="0" applyFont="1" applyFill="1" applyBorder="1" applyAlignment="1" applyProtection="1">
      <alignment horizontal="right" vertical="center"/>
      <protection locked="0"/>
    </xf>
    <xf numFmtId="0" fontId="8" fillId="0" borderId="186" xfId="0" applyFont="1" applyFill="1" applyBorder="1" applyAlignment="1" applyProtection="1">
      <alignment horizontal="right"/>
      <protection locked="0"/>
    </xf>
    <xf numFmtId="0" fontId="8" fillId="6" borderId="179" xfId="0" applyFont="1" applyFill="1" applyBorder="1" applyAlignment="1">
      <alignment horizontal="right" vertical="center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7" xfId="0" applyFont="1" applyFill="1" applyBorder="1" applyAlignment="1" applyProtection="1">
      <alignment horizontal="right"/>
      <protection locked="0"/>
    </xf>
    <xf numFmtId="0" fontId="8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9" fontId="8" fillId="0" borderId="179" xfId="0" applyNumberFormat="1" applyFont="1" applyFill="1" applyBorder="1" applyAlignment="1" applyProtection="1">
      <alignment horizontal="right" vertical="center"/>
      <protection locked="0"/>
    </xf>
    <xf numFmtId="9" fontId="8" fillId="0" borderId="179" xfId="0" applyNumberFormat="1" applyFont="1" applyFill="1" applyBorder="1" applyAlignment="1" applyProtection="1">
      <alignment horizontal="right"/>
      <protection locked="0"/>
    </xf>
    <xf numFmtId="0" fontId="8" fillId="0" borderId="179" xfId="0" applyNumberFormat="1" applyFont="1" applyFill="1" applyBorder="1" applyAlignment="1" applyProtection="1">
      <alignment horizontal="right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1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NumberFormat="1" applyFont="1" applyFill="1" applyBorder="1" applyAlignment="1" applyProtection="1">
      <alignment horizontal="right"/>
      <protection locked="0"/>
    </xf>
    <xf numFmtId="9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2" borderId="184" xfId="0" applyNumberFormat="1" applyFont="1" applyFill="1" applyBorder="1" applyAlignment="1" applyProtection="1">
      <alignment horizontal="right" vertical="center"/>
    </xf>
    <xf numFmtId="0" fontId="8" fillId="0" borderId="184" xfId="0" applyNumberFormat="1" applyFont="1" applyFill="1" applyBorder="1" applyAlignment="1" applyProtection="1">
      <alignment horizontal="right" vertical="center"/>
      <protection locked="0"/>
    </xf>
    <xf numFmtId="1" fontId="8" fillId="2" borderId="182" xfId="0" applyNumberFormat="1" applyFont="1" applyFill="1" applyBorder="1" applyAlignment="1" applyProtection="1">
      <alignment horizontal="right" vertical="center"/>
    </xf>
    <xf numFmtId="0" fontId="8" fillId="2" borderId="187" xfId="0" applyNumberFormat="1" applyFont="1" applyFill="1" applyBorder="1" applyAlignment="1" applyProtection="1">
      <alignment horizontal="right" vertical="center"/>
    </xf>
    <xf numFmtId="9" fontId="8" fillId="6" borderId="184" xfId="0" applyNumberFormat="1" applyFont="1" applyFill="1" applyBorder="1" applyAlignment="1">
      <alignment horizontal="right" vertical="center"/>
    </xf>
    <xf numFmtId="0" fontId="8" fillId="2" borderId="184" xfId="0" applyFont="1" applyFill="1" applyBorder="1" applyAlignment="1" applyProtection="1">
      <alignment horizontal="right" vertical="center"/>
    </xf>
    <xf numFmtId="1" fontId="8" fillId="0" borderId="184" xfId="0" applyNumberFormat="1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/>
    </xf>
    <xf numFmtId="1" fontId="8" fillId="6" borderId="186" xfId="0" applyNumberFormat="1" applyFont="1" applyFill="1" applyBorder="1" applyAlignment="1">
      <alignment horizontal="right"/>
    </xf>
    <xf numFmtId="1" fontId="8" fillId="0" borderId="183" xfId="0" applyNumberFormat="1" applyFont="1" applyFill="1" applyBorder="1" applyAlignment="1" applyProtection="1">
      <alignment horizontal="right"/>
      <protection locked="0"/>
    </xf>
    <xf numFmtId="9" fontId="8" fillId="6" borderId="186" xfId="0" applyNumberFormat="1" applyFont="1" applyFill="1" applyBorder="1" applyAlignment="1">
      <alignment horizontal="right"/>
    </xf>
    <xf numFmtId="9" fontId="8" fillId="6" borderId="179" xfId="0" applyNumberFormat="1" applyFont="1" applyFill="1" applyBorder="1" applyAlignment="1">
      <alignment horizontal="right"/>
    </xf>
    <xf numFmtId="0" fontId="42" fillId="0" borderId="179" xfId="0" applyFont="1" applyFill="1" applyBorder="1" applyAlignment="1" applyProtection="1">
      <alignment horizontal="right" vertical="center"/>
      <protection locked="0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2" fillId="2" borderId="184" xfId="0" applyFont="1" applyFill="1" applyBorder="1" applyAlignment="1" applyProtection="1">
      <alignment horizontal="right" vertical="center"/>
    </xf>
    <xf numFmtId="0" fontId="8" fillId="0" borderId="184" xfId="0" applyFont="1" applyFill="1" applyBorder="1" applyAlignment="1" applyProtection="1">
      <alignment horizontal="right" vertical="center"/>
    </xf>
    <xf numFmtId="1" fontId="8" fillId="0" borderId="184" xfId="0" applyNumberFormat="1" applyFont="1" applyFill="1" applyBorder="1" applyAlignment="1" applyProtection="1">
      <alignment horizontal="right"/>
      <protection locked="0"/>
    </xf>
    <xf numFmtId="1" fontId="17" fillId="3" borderId="180" xfId="0" applyNumberFormat="1" applyFont="1" applyFill="1" applyBorder="1" applyAlignment="1" applyProtection="1">
      <alignment horizontal="right" vertical="center"/>
    </xf>
    <xf numFmtId="0" fontId="7" fillId="2" borderId="188" xfId="0" applyFont="1" applyFill="1" applyBorder="1" applyAlignment="1">
      <alignment horizontal="right"/>
    </xf>
    <xf numFmtId="0" fontId="8" fillId="2" borderId="188" xfId="0" applyFont="1" applyFill="1" applyBorder="1" applyAlignment="1">
      <alignment horizontal="right"/>
    </xf>
    <xf numFmtId="0" fontId="8" fillId="2" borderId="189" xfId="0" applyFont="1" applyFill="1" applyBorder="1" applyAlignment="1">
      <alignment horizontal="right"/>
    </xf>
    <xf numFmtId="0" fontId="9" fillId="2" borderId="185" xfId="0" applyFont="1" applyFill="1" applyBorder="1" applyAlignment="1">
      <alignment horizontal="center" vertical="center"/>
    </xf>
    <xf numFmtId="0" fontId="9" fillId="2" borderId="190" xfId="0" applyFont="1" applyFill="1" applyBorder="1" applyAlignment="1">
      <alignment horizontal="center" vertical="center"/>
    </xf>
    <xf numFmtId="0" fontId="3" fillId="2" borderId="181" xfId="0" applyFont="1" applyFill="1" applyBorder="1" applyAlignment="1" applyProtection="1">
      <alignment horizontal="center" vertical="center" wrapText="1"/>
    </xf>
    <xf numFmtId="0" fontId="3" fillId="2" borderId="191" xfId="0" applyFont="1" applyFill="1" applyBorder="1" applyAlignment="1" applyProtection="1">
      <alignment horizontal="center" vertical="center" wrapText="1"/>
    </xf>
    <xf numFmtId="0" fontId="3" fillId="2" borderId="179" xfId="0" applyFont="1" applyFill="1" applyBorder="1" applyAlignment="1" applyProtection="1">
      <alignment horizontal="center" vertical="center" wrapText="1"/>
    </xf>
    <xf numFmtId="0" fontId="3" fillId="2" borderId="192" xfId="0" applyFont="1" applyFill="1" applyBorder="1" applyAlignment="1" applyProtection="1">
      <alignment horizontal="center" vertical="center" wrapText="1"/>
    </xf>
    <xf numFmtId="0" fontId="0" fillId="0" borderId="179" xfId="0" applyFont="1" applyFill="1" applyBorder="1" applyAlignment="1" applyProtection="1">
      <alignment horizontal="center" vertical="center" wrapText="1"/>
      <protection locked="0"/>
    </xf>
    <xf numFmtId="0" fontId="0" fillId="0" borderId="192" xfId="0" applyFont="1" applyFill="1" applyBorder="1" applyAlignment="1" applyProtection="1">
      <alignment horizontal="center" vertical="center" wrapText="1"/>
      <protection locked="0"/>
    </xf>
    <xf numFmtId="0" fontId="0" fillId="0" borderId="184" xfId="0" applyFont="1" applyFill="1" applyBorder="1" applyAlignment="1" applyProtection="1">
      <alignment horizontal="center" vertical="center" wrapText="1"/>
      <protection locked="0"/>
    </xf>
    <xf numFmtId="0" fontId="8" fillId="0" borderId="184" xfId="0" applyFont="1" applyFill="1" applyBorder="1" applyAlignment="1" applyProtection="1">
      <alignment vertical="center" wrapText="1"/>
      <protection locked="0"/>
    </xf>
    <xf numFmtId="0" fontId="0" fillId="0" borderId="193" xfId="0" applyFont="1" applyFill="1" applyBorder="1" applyAlignment="1" applyProtection="1">
      <alignment horizontal="center" vertical="center" wrapText="1"/>
      <protection locked="0"/>
    </xf>
    <xf numFmtId="9" fontId="8" fillId="2" borderId="185" xfId="0" applyNumberFormat="1" applyFont="1" applyFill="1" applyBorder="1" applyAlignment="1">
      <alignment horizontal="right" vertical="center" wrapText="1"/>
    </xf>
    <xf numFmtId="9" fontId="8" fillId="2" borderId="190" xfId="0" applyNumberFormat="1" applyFont="1" applyFill="1" applyBorder="1" applyAlignment="1">
      <alignment horizontal="right" vertical="center" wrapText="1"/>
    </xf>
    <xf numFmtId="0" fontId="12" fillId="0" borderId="181" xfId="0" applyNumberFormat="1" applyFont="1" applyFill="1" applyBorder="1" applyAlignment="1" applyProtection="1">
      <alignment horizontal="right" vertical="center"/>
      <protection locked="0"/>
    </xf>
    <xf numFmtId="0" fontId="8" fillId="0" borderId="181" xfId="0" applyNumberFormat="1" applyFont="1" applyFill="1" applyBorder="1" applyAlignment="1" applyProtection="1">
      <alignment horizontal="right" vertical="center"/>
      <protection locked="0"/>
    </xf>
    <xf numFmtId="0" fontId="8" fillId="0" borderId="194" xfId="0" applyFont="1" applyFill="1" applyBorder="1" applyAlignment="1" applyProtection="1">
      <alignment vertical="center" wrapText="1"/>
      <protection locked="0"/>
    </xf>
    <xf numFmtId="1" fontId="8" fillId="0" borderId="18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1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Font="1" applyFill="1" applyBorder="1" applyAlignment="1" applyProtection="1">
      <alignment vertical="center" wrapText="1"/>
      <protection locked="0"/>
    </xf>
    <xf numFmtId="1" fontId="8" fillId="0" borderId="17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2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80" xfId="0" applyNumberFormat="1" applyFont="1" applyFill="1" applyBorder="1" applyAlignment="1" applyProtection="1">
      <alignment horizontal="right" vertical="center"/>
      <protection locked="0"/>
    </xf>
    <xf numFmtId="0" fontId="8" fillId="0" borderId="180" xfId="0" applyNumberFormat="1" applyFont="1" applyFill="1" applyBorder="1" applyAlignment="1" applyProtection="1">
      <alignment horizontal="right" vertical="center"/>
      <protection locked="0"/>
    </xf>
    <xf numFmtId="1" fontId="8" fillId="0" borderId="18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3" xfId="0" applyNumberFormat="1" applyFont="1" applyFill="1" applyBorder="1" applyAlignment="1" applyProtection="1">
      <alignment horizontal="right" vertical="center" wrapText="1"/>
      <protection locked="0"/>
    </xf>
    <xf numFmtId="1" fontId="2" fillId="2" borderId="178" xfId="0" applyNumberFormat="1" applyFont="1" applyFill="1" applyBorder="1" applyAlignment="1">
      <alignment horizontal="right" vertical="center" wrapText="1"/>
    </xf>
    <xf numFmtId="9" fontId="8" fillId="9" borderId="188" xfId="0" applyNumberFormat="1" applyFont="1" applyFill="1" applyBorder="1" applyAlignment="1">
      <alignment horizontal="right" vertical="center" wrapText="1"/>
    </xf>
    <xf numFmtId="9" fontId="8" fillId="9" borderId="189" xfId="0" applyNumberFormat="1" applyFont="1" applyFill="1" applyBorder="1" applyAlignment="1">
      <alignment horizontal="right" vertical="center" wrapText="1"/>
    </xf>
    <xf numFmtId="9" fontId="8" fillId="9" borderId="195" xfId="0" applyNumberFormat="1" applyFont="1" applyFill="1" applyBorder="1" applyAlignment="1">
      <alignment horizontal="right" vertical="center" wrapText="1"/>
    </xf>
    <xf numFmtId="9" fontId="8" fillId="9" borderId="196" xfId="0" applyNumberFormat="1" applyFont="1" applyFill="1" applyBorder="1" applyAlignment="1">
      <alignment horizontal="right" vertical="center" wrapText="1"/>
    </xf>
    <xf numFmtId="0" fontId="8" fillId="0" borderId="180" xfId="0" applyFont="1" applyFill="1" applyBorder="1" applyAlignment="1" applyProtection="1">
      <alignment horizontal="right" vertical="center"/>
      <protection locked="0"/>
    </xf>
    <xf numFmtId="0" fontId="8" fillId="0" borderId="197" xfId="0" applyFont="1" applyFill="1" applyBorder="1" applyAlignment="1" applyProtection="1">
      <alignment horizontal="right" vertical="center"/>
      <protection locked="0"/>
    </xf>
    <xf numFmtId="9" fontId="8" fillId="9" borderId="182" xfId="0" applyNumberFormat="1" applyFont="1" applyFill="1" applyBorder="1" applyAlignment="1">
      <alignment horizontal="right" vertical="center" wrapText="1"/>
    </xf>
    <xf numFmtId="9" fontId="8" fillId="9" borderId="198" xfId="0" applyNumberFormat="1" applyFont="1" applyFill="1" applyBorder="1" applyAlignment="1">
      <alignment horizontal="right" vertical="center" wrapText="1"/>
    </xf>
    <xf numFmtId="9" fontId="8" fillId="9" borderId="199" xfId="0" applyNumberFormat="1" applyFont="1" applyFill="1" applyBorder="1" applyAlignment="1">
      <alignment horizontal="right" vertical="center" wrapText="1"/>
    </xf>
    <xf numFmtId="9" fontId="8" fillId="9" borderId="200" xfId="0" applyNumberFormat="1" applyFont="1" applyFill="1" applyBorder="1" applyAlignment="1">
      <alignment horizontal="right" vertical="center" wrapText="1"/>
    </xf>
    <xf numFmtId="0" fontId="8" fillId="9" borderId="180" xfId="0" applyFont="1" applyFill="1" applyBorder="1" applyAlignment="1">
      <alignment horizontal="right" vertical="center"/>
    </xf>
    <xf numFmtId="0" fontId="8" fillId="9" borderId="197" xfId="0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91" xfId="0" applyFont="1" applyFill="1" applyBorder="1" applyAlignment="1" applyProtection="1">
      <alignment horizontal="right" vertical="center"/>
      <protection locked="0"/>
    </xf>
    <xf numFmtId="0" fontId="8" fillId="0" borderId="192" xfId="0" applyFont="1" applyFill="1" applyBorder="1" applyAlignment="1" applyProtection="1">
      <alignment horizontal="right" vertical="center"/>
      <protection locked="0"/>
    </xf>
    <xf numFmtId="0" fontId="8" fillId="9" borderId="184" xfId="0" applyFont="1" applyFill="1" applyBorder="1" applyAlignment="1">
      <alignment horizontal="right" vertical="center"/>
    </xf>
    <xf numFmtId="10" fontId="3" fillId="9" borderId="195" xfId="0" applyNumberFormat="1" applyFont="1" applyFill="1" applyBorder="1" applyAlignment="1">
      <alignment vertical="center"/>
    </xf>
    <xf numFmtId="0" fontId="0" fillId="0" borderId="151" xfId="0" applyBorder="1"/>
    <xf numFmtId="0" fontId="0" fillId="0" borderId="152" xfId="0" applyBorder="1"/>
    <xf numFmtId="0" fontId="0" fillId="0" borderId="153" xfId="0" applyBorder="1"/>
    <xf numFmtId="0" fontId="0" fillId="0" borderId="201" xfId="0" applyBorder="1" applyAlignment="1">
      <alignment horizontal="center"/>
    </xf>
    <xf numFmtId="0" fontId="0" fillId="0" borderId="202" xfId="0" applyBorder="1" applyAlignment="1">
      <alignment horizontal="center"/>
    </xf>
    <xf numFmtId="0" fontId="0" fillId="0" borderId="201" xfId="0" applyBorder="1"/>
    <xf numFmtId="0" fontId="34" fillId="0" borderId="203" xfId="0" applyFont="1" applyFill="1" applyBorder="1" applyAlignment="1" applyProtection="1">
      <alignment horizontal="center" vertical="center" wrapText="1"/>
      <protection locked="0"/>
    </xf>
    <xf numFmtId="0" fontId="0" fillId="33" borderId="204" xfId="0" applyFill="1" applyBorder="1" applyAlignment="1">
      <alignment horizontal="center"/>
    </xf>
    <xf numFmtId="0" fontId="34" fillId="0" borderId="147" xfId="0" applyFont="1" applyFill="1" applyBorder="1" applyAlignment="1">
      <alignment horizontal="center"/>
    </xf>
    <xf numFmtId="0" fontId="34" fillId="33" borderId="204" xfId="0" applyFont="1" applyFill="1" applyBorder="1" applyAlignment="1">
      <alignment horizontal="center"/>
    </xf>
    <xf numFmtId="0" fontId="0" fillId="33" borderId="171" xfId="0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46" fillId="33" borderId="204" xfId="0" applyFont="1" applyFill="1" applyBorder="1" applyAlignment="1">
      <alignment horizontal="center"/>
    </xf>
    <xf numFmtId="0" fontId="0" fillId="0" borderId="158" xfId="0" applyBorder="1"/>
    <xf numFmtId="164" fontId="0" fillId="0" borderId="152" xfId="0" applyNumberFormat="1" applyBorder="1" applyAlignment="1">
      <alignment horizontal="center"/>
    </xf>
    <xf numFmtId="9" fontId="8" fillId="2" borderId="184" xfId="0" applyNumberFormat="1" applyFont="1" applyFill="1" applyBorder="1" applyAlignment="1" applyProtection="1">
      <alignment horizontal="right" vertical="center"/>
      <protection locked="0"/>
    </xf>
    <xf numFmtId="3" fontId="8" fillId="0" borderId="179" xfId="0" applyNumberFormat="1" applyFont="1" applyFill="1" applyBorder="1" applyAlignment="1" applyProtection="1">
      <alignment horizontal="right" vertical="center"/>
      <protection locked="0"/>
    </xf>
    <xf numFmtId="0" fontId="8" fillId="6" borderId="184" xfId="0" applyFont="1" applyFill="1" applyBorder="1" applyAlignment="1">
      <alignment horizontal="right"/>
    </xf>
    <xf numFmtId="9" fontId="47" fillId="35" borderId="179" xfId="0" applyNumberFormat="1" applyFont="1" applyFill="1" applyBorder="1" applyAlignment="1">
      <alignment horizontal="right" vertical="center"/>
    </xf>
    <xf numFmtId="0" fontId="0" fillId="0" borderId="0" xfId="0"/>
    <xf numFmtId="0" fontId="46" fillId="33" borderId="171" xfId="0" applyFont="1" applyFill="1" applyBorder="1" applyAlignment="1">
      <alignment horizontal="center"/>
    </xf>
    <xf numFmtId="0" fontId="3" fillId="0" borderId="205" xfId="0" applyFont="1" applyBorder="1"/>
    <xf numFmtId="3" fontId="34" fillId="0" borderId="152" xfId="0" quotePrefix="1" applyNumberFormat="1" applyFont="1" applyBorder="1" applyAlignment="1">
      <alignment horizontal="center"/>
    </xf>
    <xf numFmtId="3" fontId="34" fillId="0" borderId="152" xfId="0" applyNumberFormat="1" applyFont="1" applyBorder="1" applyAlignment="1">
      <alignment horizontal="center"/>
    </xf>
    <xf numFmtId="3" fontId="34" fillId="0" borderId="158" xfId="0" applyNumberFormat="1" applyFont="1" applyBorder="1" applyAlignment="1">
      <alignment horizont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8" fillId="2" borderId="55" xfId="0" applyNumberFormat="1" applyFont="1" applyFill="1" applyBorder="1" applyAlignment="1">
      <alignment horizontal="right" vertical="center"/>
    </xf>
    <xf numFmtId="0" fontId="8" fillId="0" borderId="206" xfId="0" applyFont="1" applyBorder="1" applyAlignment="1" applyProtection="1">
      <alignment horizontal="right" vertical="center"/>
      <protection locked="0"/>
    </xf>
    <xf numFmtId="166" fontId="11" fillId="8" borderId="0" xfId="0" applyNumberFormat="1" applyFont="1" applyFill="1" applyBorder="1" applyAlignment="1" applyProtection="1">
      <alignment vertical="center" wrapText="1"/>
    </xf>
    <xf numFmtId="166" fontId="29" fillId="4" borderId="39" xfId="0" applyNumberFormat="1" applyFont="1" applyFill="1" applyBorder="1" applyAlignment="1">
      <alignment vertical="center"/>
    </xf>
    <xf numFmtId="166" fontId="29" fillId="6" borderId="0" xfId="0" applyNumberFormat="1" applyFont="1" applyFill="1" applyBorder="1" applyAlignment="1">
      <alignment vertical="center"/>
    </xf>
    <xf numFmtId="166" fontId="29" fillId="7" borderId="0" xfId="0" applyNumberFormat="1" applyFont="1" applyFill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0" fontId="3" fillId="11" borderId="87" xfId="0" applyFont="1" applyFill="1" applyBorder="1" applyAlignment="1">
      <alignment vertical="center" wrapText="1"/>
    </xf>
    <xf numFmtId="1" fontId="0" fillId="4" borderId="0" xfId="2" applyNumberFormat="1" applyFont="1" applyFill="1" applyBorder="1" applyAlignment="1" applyProtection="1">
      <alignment vertical="center"/>
    </xf>
    <xf numFmtId="1" fontId="0" fillId="5" borderId="0" xfId="2" applyNumberFormat="1" applyFont="1" applyFill="1" applyBorder="1" applyAlignment="1" applyProtection="1">
      <alignment vertical="center"/>
    </xf>
    <xf numFmtId="1" fontId="0" fillId="6" borderId="0" xfId="2" applyNumberFormat="1" applyFont="1" applyFill="1" applyBorder="1" applyAlignment="1" applyProtection="1">
      <alignment vertical="center"/>
    </xf>
    <xf numFmtId="1" fontId="0" fillId="7" borderId="0" xfId="2" applyNumberFormat="1" applyFont="1" applyFill="1" applyBorder="1" applyAlignment="1" applyProtection="1">
      <alignment vertical="center"/>
    </xf>
    <xf numFmtId="0" fontId="0" fillId="2" borderId="103" xfId="0" applyFont="1" applyFill="1" applyBorder="1" applyAlignment="1">
      <alignment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1" fontId="50" fillId="8" borderId="0" xfId="0" applyNumberFormat="1" applyFont="1" applyFill="1" applyBorder="1" applyAlignment="1" applyProtection="1">
      <alignment vertical="center" wrapText="1"/>
    </xf>
    <xf numFmtId="9" fontId="50" fillId="8" borderId="0" xfId="0" applyNumberFormat="1" applyFont="1" applyFill="1" applyBorder="1" applyAlignment="1" applyProtection="1">
      <alignment vertical="center" wrapText="1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0" borderId="144" xfId="0" applyFont="1" applyBorder="1" applyAlignment="1">
      <alignment horizontal="center" wrapText="1"/>
    </xf>
    <xf numFmtId="0" fontId="54" fillId="3" borderId="52" xfId="0" applyFont="1" applyFill="1" applyBorder="1" applyAlignment="1" applyProtection="1">
      <alignment horizontal="center" vertical="center" wrapText="1"/>
    </xf>
    <xf numFmtId="0" fontId="53" fillId="2" borderId="53" xfId="0" applyFont="1" applyFill="1" applyBorder="1" applyAlignment="1" applyProtection="1">
      <alignment horizontal="left" vertical="center"/>
    </xf>
    <xf numFmtId="0" fontId="53" fillId="2" borderId="53" xfId="0" applyFont="1" applyFill="1" applyBorder="1" applyAlignment="1" applyProtection="1">
      <alignment horizontal="center" vertical="center"/>
    </xf>
    <xf numFmtId="0" fontId="53" fillId="3" borderId="52" xfId="0" applyFont="1" applyFill="1" applyBorder="1" applyAlignment="1" applyProtection="1">
      <alignment horizontal="center" vertical="center"/>
    </xf>
    <xf numFmtId="0" fontId="53" fillId="3" borderId="57" xfId="0" applyFont="1" applyFill="1" applyBorder="1" applyAlignment="1" applyProtection="1">
      <alignment horizontal="center" vertical="center" wrapText="1"/>
    </xf>
    <xf numFmtId="0" fontId="53" fillId="2" borderId="59" xfId="0" applyFont="1" applyFill="1" applyBorder="1" applyAlignment="1" applyProtection="1">
      <alignment horizontal="center" vertical="center" wrapText="1"/>
    </xf>
    <xf numFmtId="0" fontId="53" fillId="3" borderId="60" xfId="0" applyFont="1" applyFill="1" applyBorder="1" applyAlignment="1" applyProtection="1">
      <alignment horizontal="center" vertical="center" wrapText="1"/>
    </xf>
    <xf numFmtId="0" fontId="53" fillId="2" borderId="39" xfId="0" applyFont="1" applyFill="1" applyBorder="1" applyAlignment="1" applyProtection="1">
      <alignment vertical="center" wrapText="1"/>
    </xf>
    <xf numFmtId="0" fontId="55" fillId="3" borderId="22" xfId="0" applyFont="1" applyFill="1" applyBorder="1" applyAlignment="1" applyProtection="1">
      <alignment horizontal="center" vertical="center" wrapText="1"/>
    </xf>
    <xf numFmtId="0" fontId="55" fillId="2" borderId="37" xfId="0" applyFont="1" applyFill="1" applyBorder="1" applyAlignment="1" applyProtection="1">
      <alignment horizontal="center" vertical="center" wrapText="1"/>
    </xf>
    <xf numFmtId="0" fontId="54" fillId="2" borderId="37" xfId="0" applyFont="1" applyFill="1" applyBorder="1" applyAlignment="1" applyProtection="1">
      <alignment horizontal="center" vertical="center" wrapText="1"/>
    </xf>
    <xf numFmtId="0" fontId="55" fillId="3" borderId="24" xfId="0" applyFont="1" applyFill="1" applyBorder="1" applyAlignment="1" applyProtection="1">
      <alignment horizontal="center" vertical="center" wrapText="1"/>
    </xf>
    <xf numFmtId="0" fontId="54" fillId="3" borderId="22" xfId="0" applyFont="1" applyFill="1" applyBorder="1" applyAlignment="1" applyProtection="1">
      <alignment horizontal="center" vertical="center" wrapText="1"/>
    </xf>
    <xf numFmtId="0" fontId="54" fillId="3" borderId="24" xfId="0" applyFont="1" applyFill="1" applyBorder="1" applyAlignment="1" applyProtection="1">
      <alignment horizontal="center" vertical="center" wrapText="1"/>
    </xf>
    <xf numFmtId="0" fontId="54" fillId="3" borderId="44" xfId="0" applyFont="1" applyFill="1" applyBorder="1" applyAlignment="1" applyProtection="1">
      <alignment horizontal="center" vertical="center" wrapText="1"/>
    </xf>
    <xf numFmtId="0" fontId="54" fillId="2" borderId="46" xfId="0" applyFont="1" applyFill="1" applyBorder="1" applyAlignment="1" applyProtection="1">
      <alignment horizontal="center" vertical="center" wrapText="1"/>
    </xf>
    <xf numFmtId="0" fontId="54" fillId="3" borderId="57" xfId="0" applyFont="1" applyFill="1" applyBorder="1" applyAlignment="1" applyProtection="1">
      <alignment horizontal="center" vertical="center" wrapText="1"/>
    </xf>
    <xf numFmtId="0" fontId="54" fillId="6" borderId="33" xfId="0" applyFont="1" applyFill="1" applyBorder="1" applyAlignment="1" applyProtection="1">
      <alignment horizontal="center" vertical="center"/>
    </xf>
    <xf numFmtId="0" fontId="54" fillId="13" borderId="33" xfId="0" applyFont="1" applyFill="1" applyBorder="1" applyAlignment="1" applyProtection="1">
      <alignment horizontal="center" vertical="center" wrapText="1"/>
    </xf>
    <xf numFmtId="0" fontId="54" fillId="6" borderId="46" xfId="0" applyFont="1" applyFill="1" applyBorder="1" applyAlignment="1" applyProtection="1">
      <alignment horizontal="center" vertical="center"/>
    </xf>
    <xf numFmtId="0" fontId="54" fillId="13" borderId="46" xfId="0" applyFont="1" applyFill="1" applyBorder="1" applyAlignment="1" applyProtection="1">
      <alignment horizontal="center" vertical="center" wrapText="1"/>
    </xf>
    <xf numFmtId="9" fontId="55" fillId="6" borderId="37" xfId="0" applyNumberFormat="1" applyFont="1" applyFill="1" applyBorder="1" applyAlignment="1">
      <alignment horizontal="right" vertical="center" wrapText="1"/>
    </xf>
    <xf numFmtId="0" fontId="54" fillId="2" borderId="87" xfId="0" applyFont="1" applyFill="1" applyBorder="1" applyAlignment="1">
      <alignment vertical="center" wrapText="1"/>
    </xf>
    <xf numFmtId="10" fontId="55" fillId="6" borderId="37" xfId="0" applyNumberFormat="1" applyFont="1" applyFill="1" applyBorder="1" applyAlignment="1">
      <alignment horizontal="right" vertical="center" wrapText="1"/>
    </xf>
    <xf numFmtId="1" fontId="54" fillId="2" borderId="87" xfId="0" applyNumberFormat="1" applyFont="1" applyFill="1" applyBorder="1" applyAlignment="1">
      <alignment vertical="center" wrapText="1"/>
    </xf>
    <xf numFmtId="1" fontId="54" fillId="6" borderId="59" xfId="0" applyNumberFormat="1" applyFont="1" applyFill="1" applyBorder="1" applyAlignment="1">
      <alignment horizontal="right" vertical="center" wrapText="1"/>
    </xf>
    <xf numFmtId="1" fontId="55" fillId="2" borderId="87" xfId="0" applyNumberFormat="1" applyFont="1" applyFill="1" applyBorder="1" applyAlignment="1">
      <alignment vertical="center" wrapText="1"/>
    </xf>
    <xf numFmtId="0" fontId="55" fillId="2" borderId="88" xfId="0" applyFont="1" applyFill="1" applyBorder="1" applyAlignment="1">
      <alignment vertical="center" wrapText="1"/>
    </xf>
    <xf numFmtId="1" fontId="55" fillId="6" borderId="66" xfId="0" applyNumberFormat="1" applyFont="1" applyFill="1" applyBorder="1" applyAlignment="1">
      <alignment horizontal="right" vertical="center" wrapText="1"/>
    </xf>
    <xf numFmtId="0" fontId="54" fillId="6" borderId="37" xfId="0" applyFont="1" applyFill="1" applyBorder="1" applyAlignment="1" applyProtection="1">
      <alignment horizontal="center" vertical="center" wrapText="1"/>
    </xf>
    <xf numFmtId="0" fontId="54" fillId="36" borderId="88" xfId="0" applyFont="1" applyFill="1" applyBorder="1" applyAlignment="1">
      <alignment vertical="center"/>
    </xf>
    <xf numFmtId="9" fontId="54" fillId="6" borderId="37" xfId="0" applyNumberFormat="1" applyFont="1" applyFill="1" applyBorder="1" applyAlignment="1">
      <alignment horizontal="right" vertical="center"/>
    </xf>
    <xf numFmtId="1" fontId="54" fillId="6" borderId="37" xfId="0" applyNumberFormat="1" applyFont="1" applyFill="1" applyBorder="1" applyAlignment="1">
      <alignment horizontal="right" vertical="center"/>
    </xf>
    <xf numFmtId="1" fontId="54" fillId="2" borderId="55" xfId="0" applyNumberFormat="1" applyFont="1" applyFill="1" applyBorder="1" applyAlignment="1">
      <alignment horizontal="right" vertical="center"/>
    </xf>
    <xf numFmtId="0" fontId="54" fillId="2" borderId="0" xfId="0" applyFont="1" applyFill="1" applyAlignment="1">
      <alignment vertical="center"/>
    </xf>
    <xf numFmtId="0" fontId="51" fillId="2" borderId="33" xfId="0" applyFont="1" applyFill="1" applyBorder="1" applyAlignment="1" applyProtection="1">
      <alignment horizontal="left" vertical="center"/>
    </xf>
    <xf numFmtId="0" fontId="51" fillId="2" borderId="67" xfId="0" applyFont="1" applyFill="1" applyBorder="1" applyAlignment="1" applyProtection="1">
      <alignment horizontal="left" vertical="center"/>
    </xf>
    <xf numFmtId="0" fontId="51" fillId="2" borderId="57" xfId="0" applyFont="1" applyFill="1" applyBorder="1" applyAlignment="1" applyProtection="1">
      <alignment horizontal="left" vertical="center"/>
    </xf>
    <xf numFmtId="0" fontId="52" fillId="2" borderId="33" xfId="0" applyFont="1" applyFill="1" applyBorder="1" applyAlignment="1" applyProtection="1">
      <alignment horizontal="right" vertical="center"/>
    </xf>
    <xf numFmtId="0" fontId="51" fillId="30" borderId="140" xfId="0" applyFont="1" applyFill="1" applyBorder="1" applyAlignment="1">
      <alignment horizontal="right" vertical="center"/>
    </xf>
    <xf numFmtId="172" fontId="51" fillId="31" borderId="141" xfId="0" applyNumberFormat="1" applyFont="1" applyFill="1" applyBorder="1" applyAlignment="1">
      <alignment vertical="center"/>
    </xf>
    <xf numFmtId="0" fontId="51" fillId="2" borderId="134" xfId="0" applyFont="1" applyFill="1" applyBorder="1" applyAlignment="1">
      <alignment vertical="center"/>
    </xf>
    <xf numFmtId="0" fontId="51" fillId="2" borderId="135" xfId="0" applyFont="1" applyFill="1" applyBorder="1" applyAlignment="1">
      <alignment vertical="center"/>
    </xf>
    <xf numFmtId="0" fontId="51" fillId="24" borderId="136" xfId="0" applyFont="1" applyFill="1" applyBorder="1" applyAlignment="1" applyProtection="1">
      <alignment vertical="center"/>
    </xf>
    <xf numFmtId="0" fontId="51" fillId="24" borderId="137" xfId="0" applyFont="1" applyFill="1" applyBorder="1" applyAlignment="1" applyProtection="1">
      <alignment vertical="center"/>
    </xf>
    <xf numFmtId="0" fontId="52" fillId="2" borderId="0" xfId="0" applyFont="1" applyFill="1" applyAlignment="1" applyProtection="1">
      <alignment vertical="center"/>
    </xf>
    <xf numFmtId="0" fontId="52" fillId="0" borderId="0" xfId="0" applyFont="1" applyAlignment="1">
      <alignment vertical="center"/>
    </xf>
    <xf numFmtId="0" fontId="53" fillId="2" borderId="103" xfId="0" applyFont="1" applyFill="1" applyBorder="1" applyAlignment="1" applyProtection="1">
      <alignment vertical="center"/>
    </xf>
    <xf numFmtId="0" fontId="54" fillId="2" borderId="70" xfId="0" applyFont="1" applyFill="1" applyBorder="1" applyAlignment="1" applyProtection="1">
      <alignment horizontal="right" vertical="center"/>
    </xf>
    <xf numFmtId="0" fontId="53" fillId="2" borderId="55" xfId="0" applyFont="1" applyFill="1" applyBorder="1" applyAlignment="1" applyProtection="1">
      <alignment horizontal="left" vertical="center"/>
    </xf>
    <xf numFmtId="0" fontId="54" fillId="2" borderId="44" xfId="0" applyFont="1" applyFill="1" applyBorder="1" applyAlignment="1" applyProtection="1">
      <alignment horizontal="right" vertical="center"/>
    </xf>
    <xf numFmtId="0" fontId="54" fillId="2" borderId="55" xfId="0" applyFont="1" applyFill="1" applyBorder="1" applyAlignment="1" applyProtection="1">
      <alignment horizontal="right" vertical="center"/>
    </xf>
    <xf numFmtId="0" fontId="54" fillId="2" borderId="0" xfId="0" applyFont="1" applyFill="1" applyAlignment="1" applyProtection="1">
      <alignment vertical="center"/>
    </xf>
    <xf numFmtId="0" fontId="54" fillId="0" borderId="0" xfId="0" applyFont="1" applyAlignment="1">
      <alignment vertical="center"/>
    </xf>
    <xf numFmtId="0" fontId="53" fillId="2" borderId="104" xfId="0" applyFont="1" applyFill="1" applyBorder="1" applyAlignment="1" applyProtection="1">
      <alignment vertical="center"/>
    </xf>
    <xf numFmtId="0" fontId="54" fillId="2" borderId="0" xfId="0" applyFont="1" applyFill="1" applyBorder="1" applyAlignment="1" applyProtection="1">
      <alignment vertical="center"/>
    </xf>
    <xf numFmtId="0" fontId="54" fillId="2" borderId="0" xfId="0" applyFont="1" applyFill="1" applyBorder="1" applyAlignment="1" applyProtection="1">
      <alignment vertical="center" wrapText="1"/>
    </xf>
    <xf numFmtId="0" fontId="54" fillId="2" borderId="87" xfId="0" applyFont="1" applyFill="1" applyBorder="1" applyAlignment="1" applyProtection="1">
      <alignment vertical="center" wrapText="1"/>
    </xf>
    <xf numFmtId="0" fontId="54" fillId="0" borderId="0" xfId="0" applyFont="1" applyBorder="1" applyAlignment="1">
      <alignment vertical="center" wrapText="1"/>
    </xf>
    <xf numFmtId="0" fontId="54" fillId="2" borderId="88" xfId="0" applyFont="1" applyFill="1" applyBorder="1" applyAlignment="1" applyProtection="1">
      <alignment vertical="center" wrapText="1"/>
    </xf>
    <xf numFmtId="0" fontId="54" fillId="2" borderId="89" xfId="0" applyFont="1" applyFill="1" applyBorder="1" applyAlignment="1" applyProtection="1">
      <alignment vertical="center" wrapText="1"/>
    </xf>
    <xf numFmtId="0" fontId="54" fillId="2" borderId="86" xfId="0" applyFont="1" applyFill="1" applyBorder="1" applyAlignment="1" applyProtection="1">
      <alignment vertical="center" wrapText="1"/>
    </xf>
    <xf numFmtId="0" fontId="54" fillId="0" borderId="0" xfId="0" applyFont="1" applyBorder="1" applyAlignment="1" applyProtection="1">
      <alignment vertical="center" wrapText="1"/>
      <protection locked="0"/>
    </xf>
    <xf numFmtId="0" fontId="54" fillId="2" borderId="0" xfId="0" applyFont="1" applyFill="1" applyBorder="1" applyAlignment="1">
      <alignment vertical="center" wrapText="1"/>
    </xf>
    <xf numFmtId="0" fontId="56" fillId="11" borderId="87" xfId="0" applyFont="1" applyFill="1" applyBorder="1" applyAlignment="1" applyProtection="1">
      <alignment vertical="center" wrapText="1"/>
    </xf>
    <xf numFmtId="9" fontId="54" fillId="3" borderId="57" xfId="0" applyNumberFormat="1" applyFont="1" applyFill="1" applyBorder="1" applyAlignment="1" applyProtection="1">
      <alignment horizontal="right" vertical="center" wrapText="1"/>
    </xf>
    <xf numFmtId="9" fontId="54" fillId="11" borderId="33" xfId="0" applyNumberFormat="1" applyFont="1" applyFill="1" applyBorder="1" applyAlignment="1" applyProtection="1">
      <alignment horizontal="right" vertical="center" wrapText="1"/>
    </xf>
    <xf numFmtId="9" fontId="54" fillId="13" borderId="33" xfId="0" applyNumberFormat="1" applyFont="1" applyFill="1" applyBorder="1" applyAlignment="1">
      <alignment horizontal="right" vertical="center" wrapText="1"/>
    </xf>
    <xf numFmtId="0" fontId="54" fillId="0" borderId="0" xfId="0" applyFont="1" applyFill="1" applyBorder="1" applyAlignment="1" applyProtection="1">
      <alignment vertical="center"/>
      <protection locked="0"/>
    </xf>
    <xf numFmtId="9" fontId="54" fillId="2" borderId="0" xfId="0" applyNumberFormat="1" applyFont="1" applyFill="1" applyBorder="1" applyAlignment="1" applyProtection="1">
      <alignment vertical="center" wrapText="1"/>
    </xf>
    <xf numFmtId="9" fontId="54" fillId="2" borderId="0" xfId="0" applyNumberFormat="1" applyFont="1" applyFill="1" applyBorder="1" applyAlignment="1">
      <alignment vertical="center" wrapText="1"/>
    </xf>
    <xf numFmtId="0" fontId="54" fillId="2" borderId="0" xfId="0" applyNumberFormat="1" applyFont="1" applyFill="1" applyBorder="1" applyAlignment="1" applyProtection="1">
      <alignment vertical="center" wrapText="1"/>
    </xf>
    <xf numFmtId="9" fontId="54" fillId="3" borderId="22" xfId="0" applyNumberFormat="1" applyFont="1" applyFill="1" applyBorder="1" applyAlignment="1" applyProtection="1">
      <alignment horizontal="right" vertical="center" wrapText="1"/>
    </xf>
    <xf numFmtId="9" fontId="54" fillId="13" borderId="37" xfId="0" applyNumberFormat="1" applyFont="1" applyFill="1" applyBorder="1" applyAlignment="1">
      <alignment horizontal="right" vertical="center" wrapText="1"/>
    </xf>
    <xf numFmtId="0" fontId="54" fillId="13" borderId="0" xfId="0" applyFont="1" applyFill="1" applyBorder="1" applyAlignment="1" applyProtection="1">
      <alignment vertical="center"/>
      <protection locked="0"/>
    </xf>
    <xf numFmtId="0" fontId="57" fillId="11" borderId="87" xfId="1" applyFont="1" applyFill="1" applyBorder="1" applyAlignment="1" applyProtection="1">
      <alignment vertical="center" wrapText="1"/>
    </xf>
    <xf numFmtId="1" fontId="54" fillId="3" borderId="60" xfId="0" applyNumberFormat="1" applyFont="1" applyFill="1" applyBorder="1" applyAlignment="1" applyProtection="1">
      <alignment horizontal="right" vertical="center" wrapText="1"/>
    </xf>
    <xf numFmtId="1" fontId="54" fillId="11" borderId="59" xfId="0" applyNumberFormat="1" applyFont="1" applyFill="1" applyBorder="1" applyAlignment="1" applyProtection="1">
      <alignment horizontal="right" vertical="center" wrapText="1"/>
    </xf>
    <xf numFmtId="1" fontId="54" fillId="13" borderId="59" xfId="0" applyNumberFormat="1" applyFont="1" applyFill="1" applyBorder="1" applyAlignment="1">
      <alignment horizontal="right" vertical="center" wrapText="1"/>
    </xf>
    <xf numFmtId="1" fontId="54" fillId="2" borderId="0" xfId="0" applyNumberFormat="1" applyFont="1" applyFill="1" applyBorder="1" applyAlignment="1" applyProtection="1">
      <alignment vertical="center" wrapText="1"/>
    </xf>
    <xf numFmtId="1" fontId="54" fillId="2" borderId="0" xfId="0" applyNumberFormat="1" applyFont="1" applyFill="1" applyBorder="1" applyAlignment="1">
      <alignment vertical="center" wrapText="1"/>
    </xf>
    <xf numFmtId="1" fontId="54" fillId="0" borderId="0" xfId="0" applyNumberFormat="1" applyFont="1" applyBorder="1" applyAlignment="1" applyProtection="1">
      <alignment vertical="center" wrapText="1"/>
      <protection locked="0"/>
    </xf>
    <xf numFmtId="1" fontId="54" fillId="0" borderId="0" xfId="0" applyNumberFormat="1" applyFont="1" applyBorder="1" applyAlignment="1">
      <alignment vertical="center" wrapText="1"/>
    </xf>
    <xf numFmtId="171" fontId="54" fillId="0" borderId="0" xfId="0" applyNumberFormat="1" applyFont="1" applyBorder="1" applyAlignment="1" applyProtection="1">
      <alignment vertical="center" wrapText="1"/>
      <protection locked="0"/>
    </xf>
    <xf numFmtId="1" fontId="54" fillId="3" borderId="66" xfId="0" applyNumberFormat="1" applyFont="1" applyFill="1" applyBorder="1" applyAlignment="1" applyProtection="1">
      <alignment horizontal="right" vertical="center" wrapText="1"/>
    </xf>
    <xf numFmtId="1" fontId="54" fillId="13" borderId="49" xfId="0" applyNumberFormat="1" applyFont="1" applyFill="1" applyBorder="1" applyAlignment="1">
      <alignment horizontal="right" vertical="center" wrapText="1"/>
    </xf>
    <xf numFmtId="1" fontId="54" fillId="3" borderId="22" xfId="0" applyNumberFormat="1" applyFont="1" applyFill="1" applyBorder="1" applyAlignment="1" applyProtection="1">
      <alignment horizontal="right" vertical="center" wrapText="1"/>
    </xf>
    <xf numFmtId="1" fontId="54" fillId="13" borderId="37" xfId="0" applyNumberFormat="1" applyFont="1" applyFill="1" applyBorder="1" applyAlignment="1">
      <alignment horizontal="right" vertical="center" wrapText="1"/>
    </xf>
    <xf numFmtId="1" fontId="54" fillId="3" borderId="24" xfId="0" applyNumberFormat="1" applyFont="1" applyFill="1" applyBorder="1" applyAlignment="1" applyProtection="1">
      <alignment horizontal="right" vertical="center" wrapText="1"/>
    </xf>
    <xf numFmtId="0" fontId="54" fillId="3" borderId="60" xfId="0" applyFont="1" applyFill="1" applyBorder="1" applyAlignment="1" applyProtection="1">
      <alignment horizontal="right" vertical="center"/>
    </xf>
    <xf numFmtId="9" fontId="54" fillId="6" borderId="37" xfId="0" applyNumberFormat="1" applyFont="1" applyFill="1" applyBorder="1" applyAlignment="1" applyProtection="1">
      <alignment horizontal="right" vertical="center" wrapText="1"/>
    </xf>
    <xf numFmtId="1" fontId="54" fillId="13" borderId="37" xfId="0" applyNumberFormat="1" applyFont="1" applyFill="1" applyBorder="1" applyAlignment="1" applyProtection="1">
      <alignment horizontal="right" vertical="center" wrapText="1"/>
    </xf>
    <xf numFmtId="0" fontId="54" fillId="2" borderId="103" xfId="0" applyFont="1" applyFill="1" applyBorder="1" applyAlignment="1" applyProtection="1">
      <alignment vertical="center" wrapText="1"/>
    </xf>
    <xf numFmtId="0" fontId="54" fillId="3" borderId="37" xfId="0" applyFont="1" applyFill="1" applyBorder="1" applyAlignment="1" applyProtection="1">
      <alignment horizontal="right" vertical="center"/>
    </xf>
    <xf numFmtId="1" fontId="54" fillId="6" borderId="55" xfId="0" applyNumberFormat="1" applyFont="1" applyFill="1" applyBorder="1" applyAlignment="1" applyProtection="1">
      <alignment horizontal="right" vertical="center" wrapText="1"/>
    </xf>
    <xf numFmtId="1" fontId="54" fillId="13" borderId="55" xfId="0" applyNumberFormat="1" applyFont="1" applyFill="1" applyBorder="1" applyAlignment="1">
      <alignment horizontal="right" vertical="center" wrapText="1"/>
    </xf>
    <xf numFmtId="1" fontId="54" fillId="13" borderId="55" xfId="0" applyNumberFormat="1" applyFont="1" applyFill="1" applyBorder="1" applyAlignment="1" applyProtection="1">
      <alignment horizontal="right" vertical="center" wrapText="1"/>
    </xf>
    <xf numFmtId="0" fontId="53" fillId="11" borderId="86" xfId="0" applyFont="1" applyFill="1" applyBorder="1" applyAlignment="1" applyProtection="1">
      <alignment vertical="center" wrapText="1"/>
    </xf>
    <xf numFmtId="9" fontId="54" fillId="11" borderId="33" xfId="0" applyNumberFormat="1" applyFont="1" applyFill="1" applyBorder="1" applyAlignment="1">
      <alignment horizontal="right" vertical="center" wrapText="1"/>
    </xf>
    <xf numFmtId="0" fontId="54" fillId="0" borderId="0" xfId="0" applyFont="1" applyBorder="1" applyAlignment="1" applyProtection="1">
      <alignment vertical="center"/>
      <protection locked="0"/>
    </xf>
    <xf numFmtId="0" fontId="54" fillId="2" borderId="0" xfId="0" applyFont="1" applyFill="1" applyBorder="1" applyAlignment="1">
      <alignment vertical="center"/>
    </xf>
    <xf numFmtId="0" fontId="54" fillId="0" borderId="0" xfId="0" applyFont="1" applyBorder="1" applyAlignment="1">
      <alignment vertical="center"/>
    </xf>
    <xf numFmtId="168" fontId="54" fillId="6" borderId="37" xfId="0" applyNumberFormat="1" applyFont="1" applyFill="1" applyBorder="1" applyAlignment="1" applyProtection="1">
      <alignment horizontal="right" vertical="center" wrapText="1"/>
    </xf>
    <xf numFmtId="0" fontId="54" fillId="6" borderId="59" xfId="0" applyFont="1" applyFill="1" applyBorder="1" applyAlignment="1" applyProtection="1">
      <alignment horizontal="right" vertical="center"/>
    </xf>
    <xf numFmtId="0" fontId="54" fillId="13" borderId="59" xfId="0" applyFont="1" applyFill="1" applyBorder="1" applyAlignment="1" applyProtection="1">
      <alignment horizontal="right" vertical="center"/>
    </xf>
    <xf numFmtId="0" fontId="54" fillId="6" borderId="37" xfId="0" applyFont="1" applyFill="1" applyBorder="1" applyAlignment="1" applyProtection="1">
      <alignment horizontal="right" vertical="center"/>
    </xf>
    <xf numFmtId="0" fontId="54" fillId="13" borderId="37" xfId="0" applyFont="1" applyFill="1" applyBorder="1" applyAlignment="1" applyProtection="1">
      <alignment horizontal="right" vertical="center"/>
    </xf>
    <xf numFmtId="0" fontId="54" fillId="2" borderId="105" xfId="0" applyFont="1" applyFill="1" applyBorder="1" applyAlignment="1" applyProtection="1">
      <alignment vertical="center" wrapText="1"/>
    </xf>
    <xf numFmtId="0" fontId="54" fillId="2" borderId="88" xfId="0" applyFont="1" applyFill="1" applyBorder="1" applyAlignment="1" applyProtection="1">
      <alignment vertical="center"/>
    </xf>
    <xf numFmtId="0" fontId="54" fillId="3" borderId="24" xfId="0" applyFont="1" applyFill="1" applyBorder="1" applyAlignment="1" applyProtection="1">
      <alignment horizontal="right" vertical="center"/>
    </xf>
    <xf numFmtId="0" fontId="54" fillId="3" borderId="22" xfId="0" applyFont="1" applyFill="1" applyBorder="1" applyAlignment="1" applyProtection="1">
      <alignment horizontal="right" vertical="center"/>
    </xf>
    <xf numFmtId="1" fontId="54" fillId="3" borderId="66" xfId="0" applyNumberFormat="1" applyFont="1" applyFill="1" applyBorder="1" applyAlignment="1" applyProtection="1">
      <alignment horizontal="right" vertical="center"/>
    </xf>
    <xf numFmtId="0" fontId="54" fillId="3" borderId="66" xfId="0" applyFont="1" applyFill="1" applyBorder="1" applyAlignment="1" applyProtection="1">
      <alignment horizontal="right" vertical="center"/>
    </xf>
    <xf numFmtId="0" fontId="54" fillId="6" borderId="46" xfId="0" applyFont="1" applyFill="1" applyBorder="1" applyAlignment="1" applyProtection="1">
      <alignment horizontal="right" vertical="center"/>
    </xf>
    <xf numFmtId="0" fontId="54" fillId="13" borderId="46" xfId="0" applyFont="1" applyFill="1" applyBorder="1" applyAlignment="1" applyProtection="1">
      <alignment horizontal="right" vertical="center"/>
    </xf>
    <xf numFmtId="0" fontId="57" fillId="2" borderId="103" xfId="1" applyNumberFormat="1" applyFont="1" applyFill="1" applyBorder="1" applyAlignment="1" applyProtection="1">
      <alignment vertical="center" wrapText="1"/>
    </xf>
    <xf numFmtId="0" fontId="54" fillId="2" borderId="27" xfId="0" applyFont="1" applyFill="1" applyBorder="1" applyAlignment="1" applyProtection="1">
      <alignment horizontal="right" vertical="center"/>
    </xf>
    <xf numFmtId="0" fontId="54" fillId="13" borderId="27" xfId="0" applyFont="1" applyFill="1" applyBorder="1" applyAlignment="1">
      <alignment horizontal="right" vertical="center"/>
    </xf>
    <xf numFmtId="0" fontId="54" fillId="13" borderId="55" xfId="0" applyFont="1" applyFill="1" applyBorder="1" applyAlignment="1" applyProtection="1">
      <alignment horizontal="right" vertical="center"/>
    </xf>
    <xf numFmtId="0" fontId="58" fillId="2" borderId="87" xfId="1" applyNumberFormat="1" applyFont="1" applyFill="1" applyBorder="1" applyAlignment="1" applyProtection="1">
      <alignment vertical="center" wrapText="1"/>
    </xf>
    <xf numFmtId="0" fontId="54" fillId="2" borderId="59" xfId="0" applyFont="1" applyFill="1" applyBorder="1" applyAlignment="1" applyProtection="1">
      <alignment horizontal="right" vertical="center"/>
    </xf>
    <xf numFmtId="0" fontId="54" fillId="13" borderId="59" xfId="0" applyFont="1" applyFill="1" applyBorder="1" applyAlignment="1">
      <alignment horizontal="right" vertical="center"/>
    </xf>
    <xf numFmtId="9" fontId="54" fillId="3" borderId="22" xfId="0" applyNumberFormat="1" applyFont="1" applyFill="1" applyBorder="1" applyAlignment="1" applyProtection="1">
      <alignment horizontal="right" vertical="center"/>
    </xf>
    <xf numFmtId="0" fontId="54" fillId="2" borderId="37" xfId="0" applyFont="1" applyFill="1" applyBorder="1" applyAlignment="1" applyProtection="1">
      <alignment horizontal="right" vertical="center"/>
    </xf>
    <xf numFmtId="166" fontId="54" fillId="2" borderId="0" xfId="0" applyNumberFormat="1" applyFont="1" applyFill="1" applyBorder="1" applyAlignment="1" applyProtection="1">
      <alignment vertical="center" wrapText="1"/>
    </xf>
    <xf numFmtId="166" fontId="54" fillId="2" borderId="0" xfId="0" applyNumberFormat="1" applyFont="1" applyFill="1" applyBorder="1" applyAlignment="1">
      <alignment vertical="center" wrapText="1"/>
    </xf>
    <xf numFmtId="0" fontId="53" fillId="2" borderId="88" xfId="0" applyFont="1" applyFill="1" applyBorder="1" applyAlignment="1" applyProtection="1">
      <alignment vertical="center" wrapText="1"/>
    </xf>
    <xf numFmtId="0" fontId="54" fillId="2" borderId="49" xfId="0" applyFont="1" applyFill="1" applyBorder="1" applyAlignment="1" applyProtection="1">
      <alignment horizontal="right" vertical="center"/>
    </xf>
    <xf numFmtId="0" fontId="54" fillId="13" borderId="49" xfId="0" applyFont="1" applyFill="1" applyBorder="1" applyAlignment="1" applyProtection="1">
      <alignment horizontal="right" vertical="center"/>
    </xf>
    <xf numFmtId="1" fontId="54" fillId="2" borderId="49" xfId="0" applyNumberFormat="1" applyFont="1" applyFill="1" applyBorder="1" applyAlignment="1" applyProtection="1">
      <alignment horizontal="right" vertical="center"/>
    </xf>
    <xf numFmtId="1" fontId="54" fillId="2" borderId="55" xfId="0" applyNumberFormat="1" applyFont="1" applyFill="1" applyBorder="1" applyAlignment="1" applyProtection="1">
      <alignment horizontal="right" vertical="center"/>
    </xf>
    <xf numFmtId="1" fontId="54" fillId="14" borderId="49" xfId="0" applyNumberFormat="1" applyFont="1" applyFill="1" applyBorder="1" applyAlignment="1" applyProtection="1">
      <alignment horizontal="right" vertical="center"/>
    </xf>
    <xf numFmtId="166" fontId="54" fillId="3" borderId="66" xfId="0" applyNumberFormat="1" applyFont="1" applyFill="1" applyBorder="1" applyAlignment="1" applyProtection="1">
      <alignment horizontal="right" vertical="center"/>
    </xf>
    <xf numFmtId="0" fontId="54" fillId="6" borderId="49" xfId="0" applyFont="1" applyFill="1" applyBorder="1" applyAlignment="1" applyProtection="1">
      <alignment horizontal="right" vertical="center"/>
    </xf>
    <xf numFmtId="9" fontId="54" fillId="3" borderId="37" xfId="0" applyNumberFormat="1" applyFont="1" applyFill="1" applyBorder="1" applyAlignment="1" applyProtection="1">
      <alignment horizontal="right" vertical="center"/>
    </xf>
    <xf numFmtId="1" fontId="54" fillId="2" borderId="37" xfId="0" applyNumberFormat="1" applyFont="1" applyFill="1" applyBorder="1" applyAlignment="1" applyProtection="1">
      <alignment horizontal="right" vertical="center"/>
    </xf>
    <xf numFmtId="1" fontId="54" fillId="0" borderId="37" xfId="0" applyNumberFormat="1" applyFont="1" applyFill="1" applyBorder="1" applyAlignment="1" applyProtection="1">
      <alignment horizontal="right" vertical="center"/>
      <protection locked="0"/>
    </xf>
    <xf numFmtId="166" fontId="54" fillId="3" borderId="37" xfId="0" applyNumberFormat="1" applyFont="1" applyFill="1" applyBorder="1" applyAlignment="1" applyProtection="1">
      <alignment horizontal="right" vertical="center"/>
    </xf>
    <xf numFmtId="166" fontId="54" fillId="3" borderId="22" xfId="0" applyNumberFormat="1" applyFont="1" applyFill="1" applyBorder="1" applyAlignment="1" applyProtection="1">
      <alignment horizontal="right" vertical="center"/>
    </xf>
    <xf numFmtId="0" fontId="54" fillId="3" borderId="22" xfId="0" applyNumberFormat="1" applyFont="1" applyFill="1" applyBorder="1" applyAlignment="1" applyProtection="1">
      <alignment horizontal="right" vertical="center"/>
    </xf>
    <xf numFmtId="1" fontId="54" fillId="3" borderId="22" xfId="0" applyNumberFormat="1" applyFont="1" applyFill="1" applyBorder="1" applyAlignment="1" applyProtection="1">
      <alignment horizontal="right" vertical="center"/>
    </xf>
    <xf numFmtId="166" fontId="54" fillId="2" borderId="105" xfId="0" applyNumberFormat="1" applyFont="1" applyFill="1" applyBorder="1" applyAlignment="1" applyProtection="1">
      <alignment vertical="center" wrapText="1"/>
    </xf>
    <xf numFmtId="1" fontId="54" fillId="6" borderId="49" xfId="0" applyNumberFormat="1" applyFont="1" applyFill="1" applyBorder="1" applyAlignment="1" applyProtection="1">
      <alignment horizontal="right" vertical="center"/>
    </xf>
    <xf numFmtId="0" fontId="54" fillId="0" borderId="0" xfId="0" applyFont="1" applyAlignment="1" applyProtection="1">
      <alignment vertical="center"/>
      <protection locked="0"/>
    </xf>
    <xf numFmtId="9" fontId="54" fillId="3" borderId="60" xfId="0" applyNumberFormat="1" applyFont="1" applyFill="1" applyBorder="1" applyAlignment="1" applyProtection="1">
      <alignment horizontal="right" vertical="center"/>
    </xf>
    <xf numFmtId="9" fontId="54" fillId="2" borderId="37" xfId="0" applyNumberFormat="1" applyFont="1" applyFill="1" applyBorder="1" applyAlignment="1" applyProtection="1">
      <alignment horizontal="right" vertical="center"/>
    </xf>
    <xf numFmtId="9" fontId="54" fillId="2" borderId="55" xfId="0" applyNumberFormat="1" applyFont="1" applyFill="1" applyBorder="1" applyAlignment="1" applyProtection="1">
      <alignment horizontal="right" vertical="center"/>
    </xf>
    <xf numFmtId="9" fontId="54" fillId="11" borderId="37" xfId="0" applyNumberFormat="1" applyFont="1" applyFill="1" applyBorder="1" applyAlignment="1" applyProtection="1">
      <alignment horizontal="right" vertical="center"/>
    </xf>
    <xf numFmtId="166" fontId="54" fillId="2" borderId="37" xfId="0" applyNumberFormat="1" applyFont="1" applyFill="1" applyBorder="1" applyAlignment="1" applyProtection="1">
      <alignment horizontal="right" vertical="center"/>
    </xf>
    <xf numFmtId="166" fontId="54" fillId="2" borderId="55" xfId="0" applyNumberFormat="1" applyFont="1" applyFill="1" applyBorder="1" applyAlignment="1" applyProtection="1">
      <alignment horizontal="right" vertical="center"/>
    </xf>
    <xf numFmtId="166" fontId="54" fillId="6" borderId="37" xfId="0" applyNumberFormat="1" applyFont="1" applyFill="1" applyBorder="1" applyAlignment="1" applyProtection="1">
      <alignment horizontal="right" vertical="center"/>
    </xf>
    <xf numFmtId="166" fontId="54" fillId="0" borderId="37" xfId="0" applyNumberFormat="1" applyFont="1" applyFill="1" applyBorder="1" applyAlignment="1" applyProtection="1">
      <alignment horizontal="right" vertical="center"/>
      <protection locked="0"/>
    </xf>
    <xf numFmtId="166" fontId="54" fillId="13" borderId="37" xfId="0" applyNumberFormat="1" applyFont="1" applyFill="1" applyBorder="1" applyAlignment="1" applyProtection="1">
      <alignment horizontal="right" vertical="center"/>
    </xf>
    <xf numFmtId="166" fontId="54" fillId="14" borderId="49" xfId="0" applyNumberFormat="1" applyFont="1" applyFill="1" applyBorder="1" applyAlignment="1" applyProtection="1">
      <alignment horizontal="right" vertical="center"/>
    </xf>
    <xf numFmtId="0" fontId="54" fillId="2" borderId="37" xfId="0" applyNumberFormat="1" applyFont="1" applyFill="1" applyBorder="1" applyAlignment="1" applyProtection="1">
      <alignment horizontal="right" vertical="center"/>
    </xf>
    <xf numFmtId="0" fontId="54" fillId="2" borderId="55" xfId="0" applyNumberFormat="1" applyFont="1" applyFill="1" applyBorder="1" applyAlignment="1" applyProtection="1">
      <alignment horizontal="right" vertical="center"/>
    </xf>
    <xf numFmtId="0" fontId="54" fillId="13" borderId="37" xfId="0" applyNumberFormat="1" applyFont="1" applyFill="1" applyBorder="1" applyAlignment="1" applyProtection="1">
      <alignment horizontal="right" vertical="center"/>
    </xf>
    <xf numFmtId="0" fontId="54" fillId="0" borderId="0" xfId="0" applyNumberFormat="1" applyFont="1" applyAlignment="1" applyProtection="1">
      <alignment vertical="center"/>
      <protection locked="0"/>
    </xf>
    <xf numFmtId="1" fontId="54" fillId="6" borderId="37" xfId="0" applyNumberFormat="1" applyFont="1" applyFill="1" applyBorder="1" applyAlignment="1" applyProtection="1">
      <alignment horizontal="right" vertical="center"/>
    </xf>
    <xf numFmtId="166" fontId="54" fillId="0" borderId="0" xfId="0" applyNumberFormat="1" applyFont="1" applyAlignment="1" applyProtection="1">
      <alignment vertical="center"/>
      <protection locked="0"/>
    </xf>
    <xf numFmtId="166" fontId="54" fillId="2" borderId="0" xfId="0" applyNumberFormat="1" applyFont="1" applyFill="1" applyBorder="1" applyAlignment="1">
      <alignment vertical="center"/>
    </xf>
    <xf numFmtId="166" fontId="54" fillId="0" borderId="0" xfId="0" applyNumberFormat="1" applyFont="1" applyAlignment="1">
      <alignment vertical="center"/>
    </xf>
    <xf numFmtId="9" fontId="54" fillId="6" borderId="37" xfId="0" applyNumberFormat="1" applyFont="1" applyFill="1" applyBorder="1" applyAlignment="1" applyProtection="1">
      <alignment horizontal="right" vertical="center"/>
    </xf>
    <xf numFmtId="9" fontId="54" fillId="6" borderId="49" xfId="0" applyNumberFormat="1" applyFont="1" applyFill="1" applyBorder="1" applyAlignment="1" applyProtection="1">
      <alignment horizontal="right" vertical="center"/>
    </xf>
    <xf numFmtId="0" fontId="54" fillId="2" borderId="38" xfId="0" applyFont="1" applyFill="1" applyBorder="1" applyAlignment="1" applyProtection="1">
      <alignment vertical="center"/>
    </xf>
    <xf numFmtId="0" fontId="57" fillId="2" borderId="87" xfId="1" applyNumberFormat="1" applyFont="1" applyFill="1" applyBorder="1" applyAlignment="1" applyProtection="1">
      <alignment vertical="center" wrapText="1"/>
    </xf>
    <xf numFmtId="0" fontId="54" fillId="0" borderId="59" xfId="0" applyFont="1" applyFill="1" applyBorder="1" applyAlignment="1" applyProtection="1">
      <alignment horizontal="right" vertical="center"/>
    </xf>
    <xf numFmtId="0" fontId="54" fillId="0" borderId="37" xfId="0" applyFont="1" applyFill="1" applyBorder="1" applyAlignment="1" applyProtection="1">
      <alignment horizontal="right" vertical="center"/>
    </xf>
    <xf numFmtId="0" fontId="54" fillId="0" borderId="49" xfId="0" applyFont="1" applyFill="1" applyBorder="1" applyAlignment="1" applyProtection="1">
      <alignment horizontal="right" vertical="center"/>
    </xf>
    <xf numFmtId="1" fontId="54" fillId="0" borderId="37" xfId="0" applyNumberFormat="1" applyFont="1" applyFill="1" applyBorder="1" applyAlignment="1" applyProtection="1">
      <alignment horizontal="right" vertical="center"/>
    </xf>
    <xf numFmtId="0" fontId="58" fillId="2" borderId="88" xfId="1" applyNumberFormat="1" applyFont="1" applyFill="1" applyBorder="1" applyAlignment="1" applyProtection="1">
      <alignment vertical="center"/>
    </xf>
    <xf numFmtId="0" fontId="54" fillId="0" borderId="37" xfId="0" applyFont="1" applyFill="1" applyBorder="1" applyAlignment="1" applyProtection="1">
      <alignment horizontal="right" vertical="center"/>
      <protection locked="0"/>
    </xf>
    <xf numFmtId="0" fontId="54" fillId="3" borderId="60" xfId="0" applyNumberFormat="1" applyFont="1" applyFill="1" applyBorder="1" applyAlignment="1" applyProtection="1">
      <alignment horizontal="right" vertical="center"/>
    </xf>
    <xf numFmtId="0" fontId="53" fillId="2" borderId="88" xfId="0" applyFont="1" applyFill="1" applyBorder="1" applyAlignment="1" applyProtection="1">
      <alignment vertical="center"/>
    </xf>
    <xf numFmtId="9" fontId="54" fillId="6" borderId="179" xfId="0" applyNumberFormat="1" applyFont="1" applyFill="1" applyBorder="1" applyAlignment="1" applyProtection="1">
      <alignment horizontal="right" vertical="center"/>
    </xf>
    <xf numFmtId="0" fontId="54" fillId="0" borderId="179" xfId="0" applyFont="1" applyFill="1" applyBorder="1" applyAlignment="1" applyProtection="1">
      <alignment horizontal="right" vertical="center"/>
      <protection locked="0"/>
    </xf>
    <xf numFmtId="0" fontId="54" fillId="13" borderId="179" xfId="0" applyFont="1" applyFill="1" applyBorder="1" applyAlignment="1" applyProtection="1">
      <alignment horizontal="right" vertical="center"/>
    </xf>
    <xf numFmtId="0" fontId="57" fillId="2" borderId="88" xfId="1" applyNumberFormat="1" applyFont="1" applyFill="1" applyBorder="1" applyAlignment="1" applyProtection="1">
      <alignment vertical="center"/>
    </xf>
    <xf numFmtId="0" fontId="53" fillId="2" borderId="0" xfId="0" applyFont="1" applyFill="1" applyAlignment="1" applyProtection="1">
      <alignment vertical="center"/>
    </xf>
    <xf numFmtId="0" fontId="54" fillId="14" borderId="37" xfId="0" applyFont="1" applyFill="1" applyBorder="1" applyAlignment="1" applyProtection="1">
      <alignment horizontal="right" vertical="center"/>
    </xf>
    <xf numFmtId="0" fontId="54" fillId="2" borderId="37" xfId="0" applyFont="1" applyFill="1" applyBorder="1" applyAlignment="1" applyProtection="1">
      <alignment vertical="center"/>
    </xf>
    <xf numFmtId="0" fontId="54" fillId="2" borderId="105" xfId="0" applyFont="1" applyFill="1" applyBorder="1" applyAlignment="1" applyProtection="1">
      <alignment vertical="center"/>
    </xf>
    <xf numFmtId="0" fontId="53" fillId="7" borderId="88" xfId="0" applyFont="1" applyFill="1" applyBorder="1" applyAlignment="1" applyProtection="1">
      <alignment vertical="center"/>
    </xf>
    <xf numFmtId="0" fontId="57" fillId="2" borderId="88" xfId="1" applyNumberFormat="1" applyFont="1" applyFill="1" applyBorder="1" applyAlignment="1" applyProtection="1">
      <alignment vertical="center" wrapText="1"/>
    </xf>
    <xf numFmtId="9" fontId="54" fillId="13" borderId="37" xfId="0" applyNumberFormat="1" applyFont="1" applyFill="1" applyBorder="1" applyAlignment="1" applyProtection="1">
      <alignment horizontal="right" vertical="center"/>
    </xf>
    <xf numFmtId="0" fontId="54" fillId="3" borderId="59" xfId="0" applyFont="1" applyFill="1" applyBorder="1" applyAlignment="1" applyProtection="1">
      <alignment horizontal="right" vertical="center"/>
    </xf>
    <xf numFmtId="1" fontId="54" fillId="0" borderId="0" xfId="0" applyNumberFormat="1" applyFont="1" applyAlignment="1" applyProtection="1">
      <alignment vertical="center"/>
      <protection locked="0"/>
    </xf>
    <xf numFmtId="1" fontId="54" fillId="2" borderId="0" xfId="0" applyNumberFormat="1" applyFont="1" applyFill="1" applyBorder="1" applyAlignment="1">
      <alignment vertical="center"/>
    </xf>
    <xf numFmtId="1" fontId="54" fillId="0" borderId="0" xfId="0" applyNumberFormat="1" applyFont="1" applyAlignment="1">
      <alignment vertical="center"/>
    </xf>
    <xf numFmtId="0" fontId="54" fillId="3" borderId="49" xfId="0" applyFont="1" applyFill="1" applyBorder="1" applyAlignment="1" applyProtection="1">
      <alignment horizontal="right" vertical="center"/>
    </xf>
    <xf numFmtId="1" fontId="54" fillId="2" borderId="105" xfId="0" applyNumberFormat="1" applyFont="1" applyFill="1" applyBorder="1" applyAlignment="1" applyProtection="1">
      <alignment vertical="center" wrapText="1"/>
    </xf>
    <xf numFmtId="0" fontId="54" fillId="2" borderId="0" xfId="0" applyNumberFormat="1" applyFont="1" applyFill="1" applyBorder="1" applyAlignment="1">
      <alignment vertical="center"/>
    </xf>
    <xf numFmtId="0" fontId="54" fillId="0" borderId="0" xfId="0" applyNumberFormat="1" applyFont="1" applyAlignment="1">
      <alignment vertical="center"/>
    </xf>
    <xf numFmtId="1" fontId="54" fillId="2" borderId="87" xfId="0" applyNumberFormat="1" applyFont="1" applyFill="1" applyBorder="1" applyAlignment="1" applyProtection="1">
      <alignment vertical="center" wrapText="1"/>
    </xf>
    <xf numFmtId="1" fontId="54" fillId="3" borderId="60" xfId="0" applyNumberFormat="1" applyFont="1" applyFill="1" applyBorder="1" applyAlignment="1" applyProtection="1">
      <alignment horizontal="right" vertical="center"/>
    </xf>
    <xf numFmtId="1" fontId="54" fillId="3" borderId="49" xfId="0" applyNumberFormat="1" applyFont="1" applyFill="1" applyBorder="1" applyAlignment="1" applyProtection="1">
      <alignment horizontal="right" vertical="center"/>
    </xf>
    <xf numFmtId="0" fontId="54" fillId="2" borderId="87" xfId="0" applyNumberFormat="1" applyFont="1" applyFill="1" applyBorder="1" applyAlignment="1" applyProtection="1">
      <alignment vertical="center" wrapText="1"/>
    </xf>
    <xf numFmtId="1" fontId="54" fillId="3" borderId="37" xfId="0" applyNumberFormat="1" applyFont="1" applyFill="1" applyBorder="1" applyAlignment="1" applyProtection="1">
      <alignment horizontal="right" vertical="center"/>
    </xf>
    <xf numFmtId="9" fontId="54" fillId="3" borderId="66" xfId="0" applyNumberFormat="1" applyFont="1" applyFill="1" applyBorder="1" applyAlignment="1" applyProtection="1">
      <alignment horizontal="right" vertical="center"/>
    </xf>
    <xf numFmtId="0" fontId="54" fillId="3" borderId="66" xfId="0" applyNumberFormat="1" applyFont="1" applyFill="1" applyBorder="1" applyAlignment="1" applyProtection="1">
      <alignment horizontal="right" vertical="center"/>
    </xf>
    <xf numFmtId="0" fontId="54" fillId="2" borderId="40" xfId="0" applyNumberFormat="1" applyFont="1" applyFill="1" applyBorder="1" applyAlignment="1" applyProtection="1">
      <alignment vertical="center"/>
    </xf>
    <xf numFmtId="0" fontId="54" fillId="2" borderId="105" xfId="0" applyNumberFormat="1" applyFont="1" applyFill="1" applyBorder="1" applyAlignment="1" applyProtection="1">
      <alignment vertical="center" wrapText="1"/>
    </xf>
    <xf numFmtId="1" fontId="54" fillId="2" borderId="88" xfId="0" applyNumberFormat="1" applyFont="1" applyFill="1" applyBorder="1" applyAlignment="1" applyProtection="1">
      <alignment vertical="center" wrapText="1"/>
    </xf>
    <xf numFmtId="0" fontId="54" fillId="2" borderId="88" xfId="0" applyNumberFormat="1" applyFont="1" applyFill="1" applyBorder="1" applyAlignment="1" applyProtection="1">
      <alignment vertical="center" wrapText="1"/>
    </xf>
    <xf numFmtId="0" fontId="57" fillId="2" borderId="105" xfId="1" applyNumberFormat="1" applyFont="1" applyFill="1" applyBorder="1" applyAlignment="1" applyProtection="1">
      <alignment vertical="center" wrapText="1"/>
    </xf>
    <xf numFmtId="1" fontId="54" fillId="0" borderId="49" xfId="0" applyNumberFormat="1" applyFont="1" applyFill="1" applyBorder="1" applyAlignment="1" applyProtection="1">
      <alignment horizontal="right" vertical="center"/>
    </xf>
    <xf numFmtId="166" fontId="54" fillId="0" borderId="0" xfId="0" applyNumberFormat="1" applyFont="1" applyFill="1" applyAlignment="1" applyProtection="1">
      <alignment vertical="center"/>
      <protection locked="0"/>
    </xf>
    <xf numFmtId="0" fontId="54" fillId="2" borderId="0" xfId="0" applyNumberFormat="1" applyFont="1" applyFill="1" applyAlignment="1">
      <alignment vertical="center"/>
    </xf>
    <xf numFmtId="0" fontId="54" fillId="0" borderId="88" xfId="0" applyFont="1" applyBorder="1" applyAlignment="1" applyProtection="1">
      <alignment vertical="center" wrapText="1"/>
    </xf>
    <xf numFmtId="0" fontId="54" fillId="0" borderId="87" xfId="0" applyFont="1" applyBorder="1" applyAlignment="1" applyProtection="1">
      <alignment vertical="center" wrapText="1"/>
    </xf>
    <xf numFmtId="0" fontId="54" fillId="0" borderId="105" xfId="0" applyFont="1" applyBorder="1" applyAlignment="1" applyProtection="1">
      <alignment vertical="center" wrapText="1"/>
    </xf>
    <xf numFmtId="1" fontId="54" fillId="6" borderId="179" xfId="0" applyNumberFormat="1" applyFont="1" applyFill="1" applyBorder="1" applyAlignment="1" applyProtection="1">
      <alignment horizontal="right" vertical="center"/>
    </xf>
    <xf numFmtId="0" fontId="54" fillId="0" borderId="179" xfId="0" applyFont="1" applyFill="1" applyBorder="1" applyAlignment="1" applyProtection="1">
      <alignment horizontal="right" vertical="center"/>
    </xf>
    <xf numFmtId="0" fontId="53" fillId="21" borderId="88" xfId="0" applyFont="1" applyFill="1" applyBorder="1" applyAlignment="1" applyProtection="1">
      <alignment vertical="center"/>
    </xf>
    <xf numFmtId="9" fontId="54" fillId="22" borderId="37" xfId="0" applyNumberFormat="1" applyFont="1" applyFill="1" applyBorder="1" applyAlignment="1" applyProtection="1">
      <alignment horizontal="right" vertical="center"/>
    </xf>
    <xf numFmtId="166" fontId="54" fillId="2" borderId="103" xfId="0" applyNumberFormat="1" applyFont="1" applyFill="1" applyBorder="1" applyAlignment="1" applyProtection="1">
      <alignment vertical="center"/>
    </xf>
    <xf numFmtId="1" fontId="54" fillId="22" borderId="37" xfId="0" applyNumberFormat="1" applyFont="1" applyFill="1" applyBorder="1" applyAlignment="1" applyProtection="1">
      <alignment horizontal="right" vertical="center"/>
    </xf>
    <xf numFmtId="0" fontId="54" fillId="2" borderId="103" xfId="0" applyFont="1" applyFill="1" applyBorder="1" applyAlignment="1" applyProtection="1">
      <alignment vertical="center"/>
    </xf>
    <xf numFmtId="166" fontId="54" fillId="14" borderId="37" xfId="0" applyNumberFormat="1" applyFont="1" applyFill="1" applyBorder="1" applyAlignment="1" applyProtection="1">
      <alignment horizontal="right" vertical="center"/>
    </xf>
    <xf numFmtId="0" fontId="54" fillId="14" borderId="179" xfId="0" applyNumberFormat="1" applyFont="1" applyFill="1" applyBorder="1" applyAlignment="1" applyProtection="1">
      <alignment horizontal="right" vertical="center"/>
    </xf>
    <xf numFmtId="2" fontId="54" fillId="0" borderId="0" xfId="0" quotePrefix="1" applyNumberFormat="1" applyFont="1" applyAlignment="1" applyProtection="1">
      <alignment vertical="center"/>
      <protection locked="0"/>
    </xf>
    <xf numFmtId="2" fontId="54" fillId="13" borderId="179" xfId="0" applyNumberFormat="1" applyFont="1" applyFill="1" applyBorder="1" applyAlignment="1" applyProtection="1">
      <alignment horizontal="right" vertical="center"/>
    </xf>
    <xf numFmtId="1" fontId="54" fillId="22" borderId="179" xfId="0" applyNumberFormat="1" applyFont="1" applyFill="1" applyBorder="1" applyAlignment="1" applyProtection="1">
      <alignment horizontal="right" vertical="center"/>
    </xf>
    <xf numFmtId="0" fontId="53" fillId="15" borderId="88" xfId="1" applyNumberFormat="1" applyFont="1" applyFill="1" applyBorder="1" applyAlignment="1" applyProtection="1">
      <alignment vertical="center"/>
    </xf>
    <xf numFmtId="9" fontId="54" fillId="23" borderId="37" xfId="0" applyNumberFormat="1" applyFont="1" applyFill="1" applyBorder="1" applyAlignment="1" applyProtection="1">
      <alignment horizontal="right" vertical="center"/>
    </xf>
    <xf numFmtId="1" fontId="54" fillId="23" borderId="37" xfId="0" applyNumberFormat="1" applyFont="1" applyFill="1" applyBorder="1" applyAlignment="1" applyProtection="1">
      <alignment horizontal="right" vertical="center"/>
    </xf>
    <xf numFmtId="1" fontId="54" fillId="23" borderId="179" xfId="0" applyNumberFormat="1" applyFont="1" applyFill="1" applyBorder="1" applyAlignment="1" applyProtection="1">
      <alignment horizontal="right" vertical="center"/>
    </xf>
    <xf numFmtId="0" fontId="53" fillId="15" borderId="88" xfId="0" applyFont="1" applyFill="1" applyBorder="1" applyAlignment="1" applyProtection="1">
      <alignment vertical="center"/>
    </xf>
    <xf numFmtId="0" fontId="54" fillId="14" borderId="37" xfId="0" applyNumberFormat="1" applyFont="1" applyFill="1" applyBorder="1" applyAlignment="1" applyProtection="1">
      <alignment horizontal="right" vertical="center"/>
    </xf>
    <xf numFmtId="170" fontId="54" fillId="6" borderId="37" xfId="13" applyNumberFormat="1" applyFont="1" applyFill="1" applyBorder="1" applyAlignment="1" applyProtection="1">
      <alignment horizontal="right" vertical="center"/>
    </xf>
    <xf numFmtId="0" fontId="53" fillId="26" borderId="88" xfId="0" applyFont="1" applyFill="1" applyBorder="1" applyAlignment="1" applyProtection="1">
      <alignment vertical="center"/>
    </xf>
    <xf numFmtId="0" fontId="54" fillId="36" borderId="88" xfId="0" applyFont="1" applyFill="1" applyBorder="1" applyAlignment="1" applyProtection="1">
      <alignment vertical="center"/>
    </xf>
    <xf numFmtId="0" fontId="59" fillId="7" borderId="88" xfId="1" applyNumberFormat="1" applyFont="1" applyFill="1" applyBorder="1" applyAlignment="1" applyProtection="1">
      <alignment vertical="center"/>
    </xf>
    <xf numFmtId="0" fontId="57" fillId="2" borderId="105" xfId="1" applyNumberFormat="1" applyFont="1" applyFill="1" applyBorder="1" applyAlignment="1" applyProtection="1">
      <alignment vertical="center"/>
    </xf>
    <xf numFmtId="9" fontId="54" fillId="2" borderId="49" xfId="0" applyNumberFormat="1" applyFont="1" applyFill="1" applyBorder="1" applyAlignment="1" applyProtection="1">
      <alignment horizontal="right" vertical="center"/>
    </xf>
    <xf numFmtId="0" fontId="54" fillId="14" borderId="49" xfId="0" applyFont="1" applyFill="1" applyBorder="1" applyAlignment="1" applyProtection="1">
      <alignment horizontal="right" vertical="center"/>
    </xf>
    <xf numFmtId="0" fontId="54" fillId="3" borderId="44" xfId="0" applyFont="1" applyFill="1" applyBorder="1" applyAlignment="1" applyProtection="1">
      <alignment horizontal="right" vertical="center"/>
    </xf>
    <xf numFmtId="9" fontId="54" fillId="3" borderId="55" xfId="0" applyNumberFormat="1" applyFont="1" applyFill="1" applyBorder="1" applyAlignment="1" applyProtection="1">
      <alignment horizontal="right" vertical="center"/>
    </xf>
    <xf numFmtId="0" fontId="54" fillId="3" borderId="55" xfId="0" applyFont="1" applyFill="1" applyBorder="1" applyAlignment="1" applyProtection="1">
      <alignment horizontal="right" vertical="center"/>
    </xf>
    <xf numFmtId="2" fontId="54" fillId="2" borderId="37" xfId="0" applyNumberFormat="1" applyFont="1" applyFill="1" applyBorder="1" applyAlignment="1" applyProtection="1">
      <alignment horizontal="right" vertical="center"/>
    </xf>
    <xf numFmtId="0" fontId="60" fillId="7" borderId="88" xfId="1" applyNumberFormat="1" applyFont="1" applyFill="1" applyBorder="1" applyAlignment="1" applyProtection="1">
      <alignment vertical="center"/>
    </xf>
    <xf numFmtId="0" fontId="60" fillId="2" borderId="88" xfId="1" applyNumberFormat="1" applyFont="1" applyFill="1" applyBorder="1" applyAlignment="1" applyProtection="1">
      <alignment vertical="center"/>
    </xf>
    <xf numFmtId="1" fontId="54" fillId="6" borderId="49" xfId="0" applyNumberFormat="1" applyFont="1" applyFill="1" applyBorder="1" applyAlignment="1">
      <alignment horizontal="right" vertical="center"/>
    </xf>
    <xf numFmtId="0" fontId="60" fillId="2" borderId="0" xfId="1" applyNumberFormat="1" applyFont="1" applyFill="1" applyBorder="1" applyAlignment="1" applyProtection="1">
      <alignment vertical="center"/>
    </xf>
    <xf numFmtId="0" fontId="57" fillId="7" borderId="88" xfId="1" applyNumberFormat="1" applyFont="1" applyFill="1" applyBorder="1" applyAlignment="1" applyProtection="1">
      <alignment vertical="center"/>
    </xf>
    <xf numFmtId="0" fontId="54" fillId="0" borderId="88" xfId="0" applyFont="1" applyBorder="1" applyAlignment="1" applyProtection="1">
      <alignment vertical="center"/>
    </xf>
    <xf numFmtId="1" fontId="54" fillId="3" borderId="55" xfId="0" applyNumberFormat="1" applyFont="1" applyFill="1" applyBorder="1" applyAlignment="1" applyProtection="1">
      <alignment horizontal="right" vertical="center"/>
    </xf>
    <xf numFmtId="0" fontId="57" fillId="2" borderId="88" xfId="1" applyFont="1" applyFill="1" applyBorder="1" applyAlignment="1" applyProtection="1">
      <alignment vertical="center"/>
    </xf>
    <xf numFmtId="170" fontId="54" fillId="3" borderId="66" xfId="13" applyNumberFormat="1" applyFont="1" applyFill="1" applyBorder="1" applyAlignment="1" applyProtection="1">
      <alignment horizontal="right" vertical="center"/>
    </xf>
    <xf numFmtId="170" fontId="54" fillId="6" borderId="49" xfId="13" applyNumberFormat="1" applyFont="1" applyFill="1" applyBorder="1" applyAlignment="1" applyProtection="1">
      <alignment horizontal="right" vertical="center"/>
    </xf>
    <xf numFmtId="170" fontId="54" fillId="13" borderId="49" xfId="13" applyNumberFormat="1" applyFont="1" applyFill="1" applyBorder="1" applyAlignment="1" applyProtection="1">
      <alignment horizontal="right" vertical="center"/>
    </xf>
    <xf numFmtId="170" fontId="54" fillId="3" borderId="49" xfId="13" applyNumberFormat="1" applyFont="1" applyFill="1" applyBorder="1" applyAlignment="1" applyProtection="1">
      <alignment horizontal="right" vertical="center"/>
    </xf>
    <xf numFmtId="170" fontId="54" fillId="3" borderId="22" xfId="13" applyNumberFormat="1" applyFont="1" applyFill="1" applyBorder="1" applyAlignment="1" applyProtection="1">
      <alignment horizontal="right" vertical="center"/>
    </xf>
    <xf numFmtId="170" fontId="54" fillId="2" borderId="37" xfId="13" applyNumberFormat="1" applyFont="1" applyFill="1" applyBorder="1" applyAlignment="1" applyProtection="1">
      <alignment horizontal="right" vertical="center"/>
    </xf>
    <xf numFmtId="0" fontId="61" fillId="3" borderId="103" xfId="0" applyFont="1" applyFill="1" applyBorder="1" applyAlignment="1" applyProtection="1">
      <alignment vertical="center" wrapText="1"/>
    </xf>
    <xf numFmtId="1" fontId="61" fillId="3" borderId="46" xfId="0" applyNumberFormat="1" applyFont="1" applyFill="1" applyBorder="1" applyAlignment="1" applyProtection="1">
      <alignment horizontal="right" vertical="center"/>
    </xf>
    <xf numFmtId="1" fontId="61" fillId="3" borderId="37" xfId="0" applyNumberFormat="1" applyFont="1" applyFill="1" applyBorder="1" applyAlignment="1" applyProtection="1">
      <alignment horizontal="right" vertical="center"/>
    </xf>
    <xf numFmtId="0" fontId="53" fillId="2" borderId="0" xfId="0" applyFont="1" applyFill="1" applyBorder="1" applyAlignment="1" applyProtection="1">
      <alignment vertical="center"/>
    </xf>
    <xf numFmtId="0" fontId="54" fillId="2" borderId="55" xfId="0" applyFont="1" applyFill="1" applyBorder="1" applyAlignment="1" applyProtection="1">
      <alignment horizontal="right" vertical="center"/>
      <protection locked="0"/>
    </xf>
    <xf numFmtId="9" fontId="54" fillId="2" borderId="55" xfId="0" applyNumberFormat="1" applyFont="1" applyFill="1" applyBorder="1" applyAlignment="1" applyProtection="1">
      <alignment horizontal="right" vertical="center"/>
      <protection locked="0"/>
    </xf>
    <xf numFmtId="0" fontId="62" fillId="2" borderId="0" xfId="0" applyFont="1" applyFill="1" applyAlignment="1" applyProtection="1">
      <alignment vertical="center"/>
    </xf>
    <xf numFmtId="0" fontId="54" fillId="2" borderId="55" xfId="0" applyFont="1" applyFill="1" applyBorder="1" applyAlignment="1">
      <alignment horizontal="right" vertical="center"/>
    </xf>
    <xf numFmtId="0" fontId="54" fillId="0" borderId="0" xfId="0" applyFont="1" applyAlignment="1" applyProtection="1">
      <alignment vertical="center"/>
    </xf>
    <xf numFmtId="0" fontId="57" fillId="2" borderId="0" xfId="1" applyNumberFormat="1" applyFont="1" applyFill="1" applyBorder="1" applyAlignment="1" applyProtection="1">
      <alignment vertical="center"/>
    </xf>
    <xf numFmtId="0" fontId="58" fillId="2" borderId="0" xfId="1" applyNumberFormat="1" applyFont="1" applyFill="1" applyBorder="1" applyAlignment="1" applyProtection="1">
      <alignment vertical="center"/>
    </xf>
    <xf numFmtId="10" fontId="54" fillId="2" borderId="55" xfId="0" applyNumberFormat="1" applyFont="1" applyFill="1" applyBorder="1" applyAlignment="1" applyProtection="1">
      <alignment horizontal="right" vertical="center"/>
    </xf>
    <xf numFmtId="0" fontId="59" fillId="2" borderId="0" xfId="1" applyNumberFormat="1" applyFont="1" applyFill="1" applyBorder="1" applyAlignment="1" applyProtection="1">
      <alignment vertical="center"/>
    </xf>
    <xf numFmtId="0" fontId="57" fillId="2" borderId="0" xfId="1" applyFont="1" applyFill="1" applyAlignment="1" applyProtection="1">
      <alignment vertical="center"/>
    </xf>
    <xf numFmtId="169" fontId="54" fillId="0" borderId="0" xfId="0" applyNumberFormat="1" applyFont="1" applyAlignment="1" applyProtection="1">
      <alignment vertical="center"/>
    </xf>
    <xf numFmtId="1" fontId="54" fillId="0" borderId="0" xfId="0" applyNumberFormat="1" applyFont="1" applyAlignment="1" applyProtection="1">
      <alignment vertical="center"/>
    </xf>
    <xf numFmtId="1" fontId="54" fillId="2" borderId="0" xfId="0" applyNumberFormat="1" applyFont="1" applyFill="1" applyAlignment="1" applyProtection="1">
      <alignment vertical="center"/>
    </xf>
    <xf numFmtId="9" fontId="54" fillId="2" borderId="55" xfId="2" applyFont="1" applyFill="1" applyBorder="1" applyAlignment="1" applyProtection="1">
      <alignment horizontal="right" vertical="center"/>
    </xf>
    <xf numFmtId="1" fontId="54" fillId="3" borderId="39" xfId="0" applyNumberFormat="1" applyFont="1" applyFill="1" applyBorder="1" applyAlignment="1" applyProtection="1">
      <alignment horizontal="right" vertical="center"/>
    </xf>
    <xf numFmtId="1" fontId="54" fillId="2" borderId="129" xfId="0" applyNumberFormat="1" applyFont="1" applyFill="1" applyBorder="1" applyAlignment="1" applyProtection="1">
      <alignment horizontal="right" vertical="center"/>
    </xf>
    <xf numFmtId="1" fontId="54" fillId="3" borderId="0" xfId="0" applyNumberFormat="1" applyFont="1" applyFill="1" applyBorder="1" applyAlignment="1" applyProtection="1">
      <alignment horizontal="right" vertical="center"/>
    </xf>
    <xf numFmtId="1" fontId="54" fillId="2" borderId="130" xfId="0" applyNumberFormat="1" applyFont="1" applyFill="1" applyBorder="1" applyAlignment="1" applyProtection="1">
      <alignment horizontal="right" vertical="center"/>
    </xf>
    <xf numFmtId="0" fontId="63" fillId="2" borderId="0" xfId="0" applyFont="1" applyFill="1" applyAlignment="1" applyProtection="1">
      <alignment vertical="center"/>
    </xf>
    <xf numFmtId="1" fontId="54" fillId="3" borderId="55" xfId="0" applyNumberFormat="1" applyFont="1" applyFill="1" applyBorder="1" applyAlignment="1">
      <alignment horizontal="right" vertical="center"/>
    </xf>
    <xf numFmtId="0" fontId="54" fillId="2" borderId="0" xfId="0" applyFont="1" applyFill="1" applyAlignment="1" applyProtection="1">
      <alignment horizontal="right" vertical="center"/>
    </xf>
    <xf numFmtId="0" fontId="54" fillId="2" borderId="0" xfId="0" applyFont="1" applyFill="1" applyAlignment="1">
      <alignment horizontal="right" vertical="center"/>
    </xf>
    <xf numFmtId="0" fontId="54" fillId="2" borderId="0" xfId="0" applyFont="1" applyFill="1" applyBorder="1" applyAlignment="1" applyProtection="1">
      <alignment horizontal="right" vertical="center"/>
    </xf>
    <xf numFmtId="1" fontId="54" fillId="2" borderId="0" xfId="0" applyNumberFormat="1" applyFont="1" applyFill="1" applyAlignment="1" applyProtection="1">
      <alignment horizontal="right" vertical="center"/>
    </xf>
    <xf numFmtId="9" fontId="54" fillId="2" borderId="37" xfId="0" applyNumberFormat="1" applyFont="1" applyFill="1" applyBorder="1" applyAlignment="1" applyProtection="1">
      <alignment vertical="center"/>
    </xf>
    <xf numFmtId="1" fontId="54" fillId="2" borderId="37" xfId="0" applyNumberFormat="1" applyFont="1" applyFill="1" applyBorder="1" applyAlignment="1" applyProtection="1">
      <alignment vertical="center"/>
    </xf>
    <xf numFmtId="0" fontId="54" fillId="2" borderId="37" xfId="0" applyFont="1" applyFill="1" applyBorder="1" applyAlignment="1" applyProtection="1">
      <alignment vertical="center" wrapText="1"/>
    </xf>
    <xf numFmtId="0" fontId="54" fillId="2" borderId="63" xfId="0" applyFont="1" applyFill="1" applyBorder="1" applyAlignment="1" applyProtection="1">
      <alignment vertical="center" wrapText="1"/>
    </xf>
    <xf numFmtId="9" fontId="54" fillId="2" borderId="59" xfId="0" applyNumberFormat="1" applyFont="1" applyFill="1" applyBorder="1" applyAlignment="1" applyProtection="1">
      <alignment horizontal="right" vertical="center"/>
    </xf>
    <xf numFmtId="0" fontId="55" fillId="2" borderId="0" xfId="0" applyFont="1" applyFill="1" applyAlignment="1" applyProtection="1">
      <alignment vertical="center"/>
    </xf>
    <xf numFmtId="0" fontId="53" fillId="2" borderId="37" xfId="0" applyFont="1" applyFill="1" applyBorder="1" applyAlignment="1" applyProtection="1">
      <alignment vertical="center"/>
    </xf>
    <xf numFmtId="0" fontId="53" fillId="2" borderId="37" xfId="0" applyFont="1" applyFill="1" applyBorder="1" applyAlignment="1" applyProtection="1">
      <alignment horizontal="right" vertical="center"/>
    </xf>
    <xf numFmtId="0" fontId="53" fillId="2" borderId="37" xfId="0" applyFont="1" applyFill="1" applyBorder="1" applyAlignment="1">
      <alignment horizontal="right" vertical="center"/>
    </xf>
    <xf numFmtId="0" fontId="54" fillId="2" borderId="90" xfId="0" applyFont="1" applyFill="1" applyBorder="1" applyAlignment="1" applyProtection="1">
      <alignment vertical="center"/>
    </xf>
    <xf numFmtId="0" fontId="54" fillId="2" borderId="0" xfId="0" applyFont="1" applyFill="1" applyBorder="1" applyAlignment="1">
      <alignment horizontal="right" vertical="center"/>
    </xf>
    <xf numFmtId="1" fontId="54" fillId="2" borderId="90" xfId="0" applyNumberFormat="1" applyFont="1" applyFill="1" applyBorder="1" applyAlignment="1" applyProtection="1">
      <alignment horizontal="right" vertical="center"/>
    </xf>
    <xf numFmtId="1" fontId="54" fillId="2" borderId="90" xfId="0" applyNumberFormat="1" applyFont="1" applyFill="1" applyBorder="1" applyAlignment="1">
      <alignment horizontal="right" vertical="center"/>
    </xf>
    <xf numFmtId="0" fontId="55" fillId="2" borderId="0" xfId="0" applyFont="1" applyFill="1" applyBorder="1" applyAlignment="1" applyProtection="1">
      <alignment vertical="center"/>
    </xf>
    <xf numFmtId="0" fontId="54" fillId="2" borderId="37" xfId="0" applyFont="1" applyFill="1" applyBorder="1" applyAlignment="1">
      <alignment horizontal="right" vertical="center"/>
    </xf>
    <xf numFmtId="2" fontId="54" fillId="2" borderId="37" xfId="0" applyNumberFormat="1" applyFont="1" applyFill="1" applyBorder="1" applyAlignment="1">
      <alignment horizontal="right" vertical="center"/>
    </xf>
    <xf numFmtId="2" fontId="54" fillId="2" borderId="0" xfId="0" applyNumberFormat="1" applyFont="1" applyFill="1" applyAlignment="1" applyProtection="1">
      <alignment horizontal="right" vertical="center"/>
    </xf>
    <xf numFmtId="2" fontId="55" fillId="2" borderId="179" xfId="2" applyNumberFormat="1" applyFont="1" applyFill="1" applyBorder="1" applyAlignment="1" applyProtection="1">
      <alignment horizontal="right" vertical="center"/>
    </xf>
    <xf numFmtId="2" fontId="54" fillId="2" borderId="0" xfId="0" applyNumberFormat="1" applyFont="1" applyFill="1" applyAlignment="1">
      <alignment horizontal="right" vertical="center"/>
    </xf>
    <xf numFmtId="2" fontId="54" fillId="2" borderId="179" xfId="0" applyNumberFormat="1" applyFont="1" applyFill="1" applyBorder="1" applyAlignment="1" applyProtection="1">
      <alignment horizontal="right" vertical="center"/>
    </xf>
    <xf numFmtId="0" fontId="53" fillId="2" borderId="92" xfId="0" applyFont="1" applyFill="1" applyBorder="1" applyAlignment="1" applyProtection="1">
      <alignment horizontal="center" vertical="center"/>
    </xf>
    <xf numFmtId="0" fontId="54" fillId="2" borderId="22" xfId="0" applyFont="1" applyFill="1" applyBorder="1" applyAlignment="1" applyProtection="1">
      <alignment horizontal="center" vertical="center"/>
    </xf>
    <xf numFmtId="0" fontId="53" fillId="2" borderId="92" xfId="0" applyFont="1" applyFill="1" applyBorder="1" applyAlignment="1">
      <alignment horizontal="center" vertical="center"/>
    </xf>
    <xf numFmtId="0" fontId="54" fillId="2" borderId="22" xfId="0" applyFont="1" applyFill="1" applyBorder="1" applyAlignment="1">
      <alignment horizontal="center" vertical="center"/>
    </xf>
    <xf numFmtId="0" fontId="53" fillId="2" borderId="0" xfId="0" applyFont="1" applyFill="1" applyAlignment="1" applyProtection="1">
      <alignment horizontal="left" vertical="center"/>
    </xf>
    <xf numFmtId="0" fontId="53" fillId="2" borderId="37" xfId="0" applyFont="1" applyFill="1" applyBorder="1" applyAlignment="1" applyProtection="1">
      <alignment horizontal="center" vertical="center"/>
    </xf>
    <xf numFmtId="0" fontId="53" fillId="2" borderId="37" xfId="0" applyFont="1" applyFill="1" applyBorder="1" applyAlignment="1">
      <alignment horizontal="center" vertical="center"/>
    </xf>
    <xf numFmtId="0" fontId="54" fillId="7" borderId="37" xfId="0" applyFont="1" applyFill="1" applyBorder="1" applyAlignment="1" applyProtection="1">
      <alignment vertical="center"/>
    </xf>
    <xf numFmtId="9" fontId="54" fillId="2" borderId="37" xfId="0" applyNumberFormat="1" applyFont="1" applyFill="1" applyBorder="1" applyAlignment="1">
      <alignment horizontal="right" vertical="center"/>
    </xf>
    <xf numFmtId="1" fontId="54" fillId="2" borderId="37" xfId="0" applyNumberFormat="1" applyFont="1" applyFill="1" applyBorder="1" applyAlignment="1">
      <alignment horizontal="right" vertical="center"/>
    </xf>
    <xf numFmtId="9" fontId="54" fillId="2" borderId="179" xfId="0" applyNumberFormat="1" applyFont="1" applyFill="1" applyBorder="1" applyAlignment="1" applyProtection="1">
      <alignment horizontal="right" vertical="center"/>
    </xf>
    <xf numFmtId="9" fontId="54" fillId="9" borderId="179" xfId="0" applyNumberFormat="1" applyFont="1" applyFill="1" applyBorder="1" applyAlignment="1" applyProtection="1">
      <alignment horizontal="right" vertical="center"/>
    </xf>
    <xf numFmtId="0" fontId="54" fillId="2" borderId="24" xfId="0" applyFont="1" applyFill="1" applyBorder="1" applyAlignment="1" applyProtection="1">
      <alignment horizontal="right" vertical="center"/>
    </xf>
    <xf numFmtId="9" fontId="54" fillId="2" borderId="0" xfId="0" applyNumberFormat="1" applyFont="1" applyFill="1" applyAlignment="1" applyProtection="1">
      <alignment horizontal="right" vertical="center"/>
    </xf>
    <xf numFmtId="9" fontId="54" fillId="2" borderId="0" xfId="0" applyNumberFormat="1" applyFont="1" applyFill="1" applyAlignment="1">
      <alignment horizontal="right" vertical="center"/>
    </xf>
    <xf numFmtId="0" fontId="55" fillId="0" borderId="0" xfId="0" applyFont="1" applyAlignment="1" applyProtection="1">
      <alignment vertical="center"/>
    </xf>
    <xf numFmtId="9" fontId="54" fillId="2" borderId="0" xfId="0" applyNumberFormat="1" applyFont="1" applyFill="1" applyAlignment="1" applyProtection="1">
      <alignment vertical="center"/>
    </xf>
    <xf numFmtId="9" fontId="54" fillId="2" borderId="0" xfId="0" applyNumberFormat="1" applyFont="1" applyFill="1" applyAlignment="1">
      <alignment vertical="center"/>
    </xf>
    <xf numFmtId="1" fontId="54" fillId="2" borderId="0" xfId="0" applyNumberFormat="1" applyFont="1" applyFill="1" applyAlignment="1">
      <alignment horizontal="right" vertical="center"/>
    </xf>
    <xf numFmtId="9" fontId="54" fillId="0" borderId="37" xfId="0" applyNumberFormat="1" applyFont="1" applyFill="1" applyBorder="1" applyAlignment="1" applyProtection="1">
      <alignment horizontal="right" vertical="center"/>
      <protection locked="0"/>
    </xf>
    <xf numFmtId="0" fontId="53" fillId="2" borderId="0" xfId="0" applyFont="1" applyFill="1" applyAlignment="1">
      <alignment horizontal="left" vertical="center"/>
    </xf>
    <xf numFmtId="0" fontId="53" fillId="2" borderId="0" xfId="0" applyFont="1" applyFill="1" applyAlignment="1" applyProtection="1">
      <alignment horizontal="right" vertical="center"/>
    </xf>
    <xf numFmtId="1" fontId="53" fillId="2" borderId="0" xfId="0" applyNumberFormat="1" applyFont="1" applyFill="1" applyAlignment="1">
      <alignment horizontal="left" vertical="center"/>
    </xf>
    <xf numFmtId="0" fontId="54" fillId="2" borderId="0" xfId="0" applyFont="1" applyFill="1" applyAlignment="1">
      <alignment horizontal="left" vertical="center"/>
    </xf>
    <xf numFmtId="1" fontId="53" fillId="2" borderId="0" xfId="0" applyNumberFormat="1" applyFont="1" applyFill="1" applyAlignment="1" applyProtection="1">
      <alignment horizontal="left" vertical="center"/>
    </xf>
    <xf numFmtId="0" fontId="54" fillId="2" borderId="0" xfId="0" applyFont="1" applyFill="1" applyAlignment="1" applyProtection="1">
      <alignment horizontal="left" vertical="center"/>
    </xf>
    <xf numFmtId="0" fontId="55" fillId="0" borderId="0" xfId="0" applyFont="1" applyFill="1" applyAlignment="1" applyProtection="1">
      <alignment vertical="center"/>
    </xf>
    <xf numFmtId="0" fontId="54" fillId="0" borderId="0" xfId="0" applyFont="1" applyFill="1" applyAlignment="1" applyProtection="1">
      <alignment horizontal="right" vertical="center"/>
    </xf>
    <xf numFmtId="0" fontId="54" fillId="0" borderId="0" xfId="0" applyFont="1" applyFill="1" applyAlignment="1">
      <alignment horizontal="right" vertical="center"/>
    </xf>
    <xf numFmtId="0" fontId="54" fillId="0" borderId="0" xfId="0" applyFont="1" applyFill="1" applyAlignment="1" applyProtection="1">
      <alignment vertical="center"/>
    </xf>
    <xf numFmtId="0" fontId="54" fillId="0" borderId="0" xfId="0" applyFont="1" applyFill="1" applyAlignment="1">
      <alignment vertical="center"/>
    </xf>
    <xf numFmtId="0" fontId="65" fillId="2" borderId="51" xfId="0" applyFont="1" applyFill="1" applyBorder="1" applyAlignment="1">
      <alignment horizontal="center" vertical="center" wrapText="1"/>
    </xf>
    <xf numFmtId="0" fontId="53" fillId="2" borderId="106" xfId="0" applyFont="1" applyFill="1" applyBorder="1" applyAlignment="1">
      <alignment vertical="center"/>
    </xf>
    <xf numFmtId="0" fontId="53" fillId="2" borderId="18" xfId="0" applyFont="1" applyFill="1" applyBorder="1" applyAlignment="1">
      <alignment vertical="center"/>
    </xf>
    <xf numFmtId="0" fontId="53" fillId="2" borderId="19" xfId="0" applyFont="1" applyFill="1" applyBorder="1" applyAlignment="1">
      <alignment vertical="center"/>
    </xf>
    <xf numFmtId="0" fontId="54" fillId="2" borderId="24" xfId="0" applyFont="1" applyFill="1" applyBorder="1" applyAlignment="1" applyProtection="1">
      <alignment vertical="center" wrapText="1"/>
    </xf>
    <xf numFmtId="0" fontId="53" fillId="2" borderId="111" xfId="0" applyFont="1" applyFill="1" applyBorder="1" applyAlignment="1">
      <alignment horizontal="left" vertical="center"/>
    </xf>
    <xf numFmtId="0" fontId="53" fillId="2" borderId="52" xfId="0" applyFont="1" applyFill="1" applyBorder="1" applyAlignment="1">
      <alignment horizontal="center" vertical="center"/>
    </xf>
    <xf numFmtId="0" fontId="53" fillId="2" borderId="53" xfId="0" applyFont="1" applyFill="1" applyBorder="1" applyAlignment="1">
      <alignment horizontal="center" vertical="center"/>
    </xf>
    <xf numFmtId="0" fontId="53" fillId="2" borderId="112" xfId="0" applyFont="1" applyFill="1" applyBorder="1" applyAlignment="1">
      <alignment horizontal="center" vertical="center"/>
    </xf>
    <xf numFmtId="0" fontId="54" fillId="6" borderId="22" xfId="0" applyFont="1" applyFill="1" applyBorder="1" applyAlignment="1" applyProtection="1">
      <alignment horizontal="center" vertical="center" wrapText="1"/>
    </xf>
    <xf numFmtId="0" fontId="53" fillId="2" borderId="85" xfId="0" applyFont="1" applyFill="1" applyBorder="1" applyAlignment="1" applyProtection="1">
      <alignment horizontal="center" vertical="center" wrapText="1"/>
    </xf>
    <xf numFmtId="0" fontId="66" fillId="0" borderId="37" xfId="0" applyFont="1" applyFill="1" applyBorder="1" applyAlignment="1" applyProtection="1">
      <alignment vertical="center"/>
      <protection locked="0"/>
    </xf>
    <xf numFmtId="0" fontId="66" fillId="2" borderId="0" xfId="0" applyFont="1" applyFill="1" applyBorder="1" applyAlignment="1" applyProtection="1">
      <alignment horizontal="left" vertical="center"/>
    </xf>
    <xf numFmtId="0" fontId="66" fillId="2" borderId="0" xfId="0" applyFont="1" applyFill="1" applyBorder="1" applyAlignment="1" applyProtection="1">
      <alignment vertical="center" wrapText="1"/>
    </xf>
    <xf numFmtId="0" fontId="66" fillId="2" borderId="0" xfId="0" applyFont="1" applyFill="1" applyBorder="1" applyAlignment="1" applyProtection="1">
      <alignment vertical="center"/>
    </xf>
    <xf numFmtId="0" fontId="66" fillId="2" borderId="24" xfId="0" applyFont="1" applyFill="1" applyBorder="1" applyAlignment="1" applyProtection="1">
      <alignment vertical="center"/>
    </xf>
    <xf numFmtId="0" fontId="53" fillId="2" borderId="113" xfId="0" applyFont="1" applyFill="1" applyBorder="1" applyAlignment="1">
      <alignment horizontal="center" vertical="center" wrapText="1"/>
    </xf>
    <xf numFmtId="0" fontId="53" fillId="2" borderId="60" xfId="0" applyFont="1" applyFill="1" applyBorder="1" applyAlignment="1">
      <alignment horizontal="center" vertical="center" wrapText="1"/>
    </xf>
    <xf numFmtId="0" fontId="53" fillId="2" borderId="59" xfId="0" applyFont="1" applyFill="1" applyBorder="1" applyAlignment="1">
      <alignment horizontal="center" vertical="center" wrapText="1"/>
    </xf>
    <xf numFmtId="0" fontId="53" fillId="2" borderId="114" xfId="0" applyFont="1" applyFill="1" applyBorder="1" applyAlignment="1">
      <alignment horizontal="center" vertical="center" wrapText="1"/>
    </xf>
    <xf numFmtId="0" fontId="53" fillId="2" borderId="0" xfId="0" applyFont="1" applyFill="1" applyBorder="1" applyAlignment="1" applyProtection="1">
      <alignment vertical="center" wrapText="1"/>
    </xf>
    <xf numFmtId="0" fontId="65" fillId="6" borderId="37" xfId="0" applyFont="1" applyFill="1" applyBorder="1" applyAlignment="1" applyProtection="1">
      <alignment horizontal="center" vertical="center" wrapText="1"/>
    </xf>
    <xf numFmtId="0" fontId="53" fillId="6" borderId="37" xfId="0" applyFont="1" applyFill="1" applyBorder="1" applyAlignment="1" applyProtection="1">
      <alignment horizontal="center" vertical="center" wrapText="1"/>
    </xf>
    <xf numFmtId="0" fontId="66" fillId="3" borderId="22" xfId="0" applyFont="1" applyFill="1" applyBorder="1" applyAlignment="1" applyProtection="1">
      <alignment horizontal="center" vertical="center" wrapText="1"/>
    </xf>
    <xf numFmtId="0" fontId="66" fillId="2" borderId="37" xfId="0" applyFont="1" applyFill="1" applyBorder="1" applyAlignment="1" applyProtection="1">
      <alignment horizontal="center" vertical="center" wrapText="1"/>
    </xf>
    <xf numFmtId="0" fontId="53" fillId="2" borderId="37" xfId="0" applyFont="1" applyFill="1" applyBorder="1" applyAlignment="1" applyProtection="1">
      <alignment horizontal="center" vertical="center" wrapText="1"/>
    </xf>
    <xf numFmtId="0" fontId="53" fillId="2" borderId="92" xfId="0" applyFont="1" applyFill="1" applyBorder="1" applyAlignment="1" applyProtection="1">
      <alignment horizontal="center" vertical="center" wrapText="1"/>
    </xf>
    <xf numFmtId="0" fontId="66" fillId="2" borderId="39" xfId="0" applyFont="1" applyFill="1" applyBorder="1" applyAlignment="1" applyProtection="1">
      <alignment vertical="center"/>
    </xf>
    <xf numFmtId="0" fontId="66" fillId="2" borderId="24" xfId="0" applyFont="1" applyFill="1" applyBorder="1" applyAlignment="1" applyProtection="1">
      <alignment vertical="center" wrapText="1"/>
    </xf>
    <xf numFmtId="0" fontId="66" fillId="2" borderId="115" xfId="0" applyFont="1" applyFill="1" applyBorder="1" applyAlignment="1" applyProtection="1">
      <alignment horizontal="center" vertical="center" wrapText="1"/>
    </xf>
    <xf numFmtId="0" fontId="53" fillId="2" borderId="22" xfId="0" applyFont="1" applyFill="1" applyBorder="1" applyAlignment="1" applyProtection="1">
      <alignment horizontal="center" vertical="center" wrapText="1"/>
    </xf>
    <xf numFmtId="0" fontId="53" fillId="2" borderId="116" xfId="0" applyFont="1" applyFill="1" applyBorder="1" applyAlignment="1" applyProtection="1">
      <alignment horizontal="center" vertical="center" wrapText="1"/>
    </xf>
    <xf numFmtId="0" fontId="54" fillId="2" borderId="92" xfId="0" applyFont="1" applyFill="1" applyBorder="1" applyAlignment="1" applyProtection="1">
      <alignment horizontal="center" vertical="center" wrapText="1"/>
    </xf>
    <xf numFmtId="0" fontId="55" fillId="2" borderId="39" xfId="0" applyFont="1" applyFill="1" applyBorder="1" applyAlignment="1" applyProtection="1">
      <alignment horizontal="left" vertical="center" wrapText="1"/>
    </xf>
    <xf numFmtId="0" fontId="55" fillId="2" borderId="0" xfId="0" applyFont="1" applyFill="1" applyBorder="1" applyAlignment="1" applyProtection="1">
      <alignment vertical="center" wrapText="1"/>
    </xf>
    <xf numFmtId="0" fontId="55" fillId="2" borderId="24" xfId="0" applyFont="1" applyFill="1" applyBorder="1" applyAlignment="1" applyProtection="1">
      <alignment horizontal="right" vertical="center" wrapText="1"/>
    </xf>
    <xf numFmtId="0" fontId="55" fillId="2" borderId="0" xfId="0" applyFont="1" applyFill="1" applyBorder="1" applyAlignment="1" applyProtection="1">
      <alignment horizontal="left" vertical="center" wrapText="1"/>
    </xf>
    <xf numFmtId="0" fontId="55" fillId="2" borderId="0" xfId="0" applyFont="1" applyFill="1" applyBorder="1" applyAlignment="1" applyProtection="1">
      <alignment horizontal="right" vertical="center" wrapText="1"/>
    </xf>
    <xf numFmtId="0" fontId="54" fillId="2" borderId="115" xfId="0" applyFont="1" applyFill="1" applyBorder="1" applyAlignment="1" applyProtection="1">
      <alignment horizontal="center" vertical="center" wrapText="1"/>
    </xf>
    <xf numFmtId="0" fontId="54" fillId="2" borderId="22" xfId="0" applyFont="1" applyFill="1" applyBorder="1" applyAlignment="1" applyProtection="1">
      <alignment horizontal="center" vertical="center" wrapText="1"/>
    </xf>
    <xf numFmtId="0" fontId="54" fillId="2" borderId="116" xfId="0" applyFont="1" applyFill="1" applyBorder="1" applyAlignment="1" applyProtection="1">
      <alignment horizontal="center" vertical="center" wrapText="1"/>
    </xf>
    <xf numFmtId="0" fontId="54" fillId="6" borderId="92" xfId="0" applyFont="1" applyFill="1" applyBorder="1" applyAlignment="1" applyProtection="1">
      <alignment horizontal="center" vertical="center" wrapText="1"/>
    </xf>
    <xf numFmtId="1" fontId="54" fillId="4" borderId="39" xfId="0" applyNumberFormat="1" applyFont="1" applyFill="1" applyBorder="1" applyAlignment="1">
      <alignment vertical="center"/>
    </xf>
    <xf numFmtId="1" fontId="54" fillId="5" borderId="0" xfId="0" applyNumberFormat="1" applyFont="1" applyFill="1" applyBorder="1" applyAlignment="1">
      <alignment vertical="center"/>
    </xf>
    <xf numFmtId="1" fontId="54" fillId="6" borderId="0" xfId="0" applyNumberFormat="1" applyFont="1" applyFill="1" applyBorder="1" applyAlignment="1">
      <alignment vertical="center"/>
    </xf>
    <xf numFmtId="1" fontId="54" fillId="7" borderId="0" xfId="0" applyNumberFormat="1" applyFont="1" applyFill="1" applyBorder="1" applyAlignment="1">
      <alignment vertical="center"/>
    </xf>
    <xf numFmtId="0" fontId="54" fillId="4" borderId="24" xfId="0" applyNumberFormat="1" applyFont="1" applyFill="1" applyBorder="1" applyAlignment="1" applyProtection="1">
      <alignment vertical="center" wrapText="1"/>
    </xf>
    <xf numFmtId="1" fontId="54" fillId="4" borderId="0" xfId="0" applyNumberFormat="1" applyFont="1" applyFill="1" applyBorder="1" applyAlignment="1">
      <alignment vertical="center"/>
    </xf>
    <xf numFmtId="0" fontId="54" fillId="4" borderId="0" xfId="0" applyNumberFormat="1" applyFont="1" applyFill="1" applyBorder="1" applyAlignment="1" applyProtection="1">
      <alignment vertical="center" wrapText="1"/>
    </xf>
    <xf numFmtId="0" fontId="54" fillId="13" borderId="107" xfId="0" applyFont="1" applyFill="1" applyBorder="1" applyAlignment="1" applyProtection="1">
      <alignment horizontal="center" vertical="center" wrapText="1"/>
    </xf>
    <xf numFmtId="0" fontId="54" fillId="13" borderId="57" xfId="0" applyFont="1" applyFill="1" applyBorder="1" applyAlignment="1" applyProtection="1">
      <alignment horizontal="center" vertical="center" wrapText="1"/>
    </xf>
    <xf numFmtId="0" fontId="54" fillId="13" borderId="117" xfId="0" applyFont="1" applyFill="1" applyBorder="1" applyAlignment="1" applyProtection="1">
      <alignment horizontal="center" vertical="center" wrapText="1"/>
    </xf>
    <xf numFmtId="0" fontId="54" fillId="13" borderId="118" xfId="0" applyFont="1" applyFill="1" applyBorder="1" applyAlignment="1" applyProtection="1">
      <alignment horizontal="center" vertical="center" wrapText="1"/>
    </xf>
    <xf numFmtId="0" fontId="54" fillId="13" borderId="44" xfId="0" applyFont="1" applyFill="1" applyBorder="1" applyAlignment="1" applyProtection="1">
      <alignment horizontal="center" vertical="center" wrapText="1"/>
    </xf>
    <xf numFmtId="0" fontId="54" fillId="13" borderId="119" xfId="0" applyFont="1" applyFill="1" applyBorder="1" applyAlignment="1" applyProtection="1">
      <alignment horizontal="center" vertical="center" wrapText="1"/>
    </xf>
    <xf numFmtId="1" fontId="55" fillId="4" borderId="0" xfId="2" applyNumberFormat="1" applyFont="1" applyFill="1" applyBorder="1" applyAlignment="1" applyProtection="1">
      <alignment vertical="center"/>
    </xf>
    <xf numFmtId="1" fontId="55" fillId="5" borderId="0" xfId="2" applyNumberFormat="1" applyFont="1" applyFill="1" applyBorder="1" applyAlignment="1" applyProtection="1">
      <alignment vertical="center"/>
    </xf>
    <xf numFmtId="1" fontId="55" fillId="6" borderId="0" xfId="2" applyNumberFormat="1" applyFont="1" applyFill="1" applyBorder="1" applyAlignment="1" applyProtection="1">
      <alignment vertical="center"/>
    </xf>
    <xf numFmtId="1" fontId="55" fillId="7" borderId="0" xfId="2" applyNumberFormat="1" applyFont="1" applyFill="1" applyBorder="1" applyAlignment="1" applyProtection="1">
      <alignment vertical="center"/>
    </xf>
    <xf numFmtId="1" fontId="68" fillId="4" borderId="39" xfId="0" applyNumberFormat="1" applyFont="1" applyFill="1" applyBorder="1" applyAlignment="1">
      <alignment vertical="center"/>
    </xf>
    <xf numFmtId="1" fontId="68" fillId="5" borderId="0" xfId="0" applyNumberFormat="1" applyFont="1" applyFill="1" applyBorder="1" applyAlignment="1">
      <alignment vertical="center"/>
    </xf>
    <xf numFmtId="1" fontId="68" fillId="6" borderId="0" xfId="0" applyNumberFormat="1" applyFont="1" applyFill="1" applyBorder="1" applyAlignment="1">
      <alignment vertical="center"/>
    </xf>
    <xf numFmtId="1" fontId="68" fillId="7" borderId="0" xfId="0" applyNumberFormat="1" applyFont="1" applyFill="1" applyBorder="1" applyAlignment="1">
      <alignment vertical="center"/>
    </xf>
    <xf numFmtId="0" fontId="68" fillId="4" borderId="24" xfId="0" applyNumberFormat="1" applyFont="1" applyFill="1" applyBorder="1" applyAlignment="1" applyProtection="1">
      <alignment vertical="center" wrapText="1"/>
    </xf>
    <xf numFmtId="1" fontId="70" fillId="4" borderId="0" xfId="2" applyNumberFormat="1" applyFont="1" applyFill="1" applyBorder="1" applyAlignment="1" applyProtection="1">
      <alignment vertical="center"/>
    </xf>
    <xf numFmtId="1" fontId="70" fillId="5" borderId="0" xfId="2" applyNumberFormat="1" applyFont="1" applyFill="1" applyBorder="1" applyAlignment="1" applyProtection="1">
      <alignment vertical="center"/>
    </xf>
    <xf numFmtId="1" fontId="70" fillId="6" borderId="0" xfId="2" applyNumberFormat="1" applyFont="1" applyFill="1" applyBorder="1" applyAlignment="1" applyProtection="1">
      <alignment vertical="center"/>
    </xf>
    <xf numFmtId="1" fontId="70" fillId="7" borderId="0" xfId="2" applyNumberFormat="1" applyFont="1" applyFill="1" applyBorder="1" applyAlignment="1" applyProtection="1">
      <alignment vertical="center"/>
    </xf>
    <xf numFmtId="9" fontId="55" fillId="4" borderId="39" xfId="2" applyNumberFormat="1" applyFont="1" applyFill="1" applyBorder="1" applyAlignment="1" applyProtection="1">
      <alignment vertical="center"/>
    </xf>
    <xf numFmtId="9" fontId="55" fillId="5" borderId="0" xfId="2" applyNumberFormat="1" applyFont="1" applyFill="1" applyBorder="1" applyAlignment="1" applyProtection="1">
      <alignment vertical="center"/>
    </xf>
    <xf numFmtId="9" fontId="55" fillId="6" borderId="0" xfId="2" applyNumberFormat="1" applyFont="1" applyFill="1" applyBorder="1" applyAlignment="1" applyProtection="1">
      <alignment vertical="center"/>
    </xf>
    <xf numFmtId="9" fontId="55" fillId="7" borderId="0" xfId="2" applyNumberFormat="1" applyFont="1" applyFill="1" applyBorder="1" applyAlignment="1" applyProtection="1">
      <alignment vertical="center"/>
    </xf>
    <xf numFmtId="9" fontId="55" fillId="4" borderId="24" xfId="2" applyNumberFormat="1" applyFont="1" applyFill="1" applyBorder="1" applyAlignment="1" applyProtection="1">
      <alignment vertical="center"/>
    </xf>
    <xf numFmtId="9" fontId="55" fillId="4" borderId="0" xfId="2" applyNumberFormat="1" applyFont="1" applyFill="1" applyBorder="1" applyAlignment="1" applyProtection="1">
      <alignment vertical="center"/>
    </xf>
    <xf numFmtId="0" fontId="64" fillId="2" borderId="0" xfId="0" applyFont="1" applyFill="1" applyAlignment="1">
      <alignment vertical="center"/>
    </xf>
    <xf numFmtId="0" fontId="55" fillId="2" borderId="0" xfId="0" applyFont="1" applyFill="1" applyAlignment="1">
      <alignment vertical="center"/>
    </xf>
    <xf numFmtId="0" fontId="51" fillId="2" borderId="131" xfId="0" applyFont="1" applyFill="1" applyBorder="1" applyAlignment="1">
      <alignment vertical="center"/>
    </xf>
    <xf numFmtId="0" fontId="51" fillId="2" borderId="133" xfId="0" applyFont="1" applyFill="1" applyBorder="1" applyAlignment="1">
      <alignment vertical="center"/>
    </xf>
    <xf numFmtId="0" fontId="51" fillId="24" borderId="131" xfId="0" applyFont="1" applyFill="1" applyBorder="1" applyAlignment="1" applyProtection="1">
      <alignment vertical="center"/>
    </xf>
    <xf numFmtId="0" fontId="51" fillId="24" borderId="132" xfId="0" applyFont="1" applyFill="1" applyBorder="1" applyAlignment="1" applyProtection="1">
      <alignment vertical="center"/>
    </xf>
    <xf numFmtId="0" fontId="52" fillId="2" borderId="39" xfId="0" applyFont="1" applyFill="1" applyBorder="1" applyAlignment="1" applyProtection="1">
      <alignment vertical="center"/>
    </xf>
    <xf numFmtId="0" fontId="52" fillId="2" borderId="24" xfId="0" applyFont="1" applyFill="1" applyBorder="1" applyAlignment="1" applyProtection="1">
      <alignment vertical="center"/>
    </xf>
    <xf numFmtId="0" fontId="52" fillId="2" borderId="0" xfId="0" applyFont="1" applyFill="1" applyAlignment="1">
      <alignment vertical="center"/>
    </xf>
    <xf numFmtId="0" fontId="51" fillId="2" borderId="107" xfId="0" applyFont="1" applyFill="1" applyBorder="1" applyAlignment="1" applyProtection="1">
      <alignment horizontal="left" vertical="center"/>
    </xf>
    <xf numFmtId="0" fontId="51" fillId="2" borderId="108" xfId="0" applyFont="1" applyFill="1" applyBorder="1" applyAlignment="1" applyProtection="1">
      <alignment horizontal="left" vertical="center"/>
    </xf>
    <xf numFmtId="0" fontId="55" fillId="0" borderId="0" xfId="0" applyFont="1" applyAlignment="1">
      <alignment vertical="center"/>
    </xf>
    <xf numFmtId="0" fontId="54" fillId="2" borderId="39" xfId="0" applyFont="1" applyFill="1" applyBorder="1" applyAlignment="1" applyProtection="1">
      <alignment vertical="center"/>
    </xf>
    <xf numFmtId="0" fontId="54" fillId="2" borderId="24" xfId="0" applyFont="1" applyFill="1" applyBorder="1" applyAlignment="1" applyProtection="1">
      <alignment vertical="center"/>
    </xf>
    <xf numFmtId="0" fontId="53" fillId="2" borderId="109" xfId="0" applyFont="1" applyFill="1" applyBorder="1" applyAlignment="1">
      <alignment horizontal="left" vertical="center"/>
    </xf>
    <xf numFmtId="0" fontId="54" fillId="2" borderId="44" xfId="0" applyFont="1" applyFill="1" applyBorder="1" applyAlignment="1">
      <alignment horizontal="right" vertical="center"/>
    </xf>
    <xf numFmtId="0" fontId="54" fillId="2" borderId="110" xfId="0" applyFont="1" applyFill="1" applyBorder="1" applyAlignment="1">
      <alignment horizontal="right" vertical="center"/>
    </xf>
    <xf numFmtId="0" fontId="53" fillId="2" borderId="104" xfId="0" applyFont="1" applyFill="1" applyBorder="1" applyAlignment="1">
      <alignment vertical="center"/>
    </xf>
    <xf numFmtId="0" fontId="54" fillId="2" borderId="17" xfId="0" applyFont="1" applyFill="1" applyBorder="1" applyAlignment="1" applyProtection="1">
      <alignment vertical="center"/>
    </xf>
    <xf numFmtId="0" fontId="54" fillId="2" borderId="18" xfId="0" applyFont="1" applyFill="1" applyBorder="1" applyAlignment="1" applyProtection="1">
      <alignment vertical="center"/>
    </xf>
    <xf numFmtId="0" fontId="54" fillId="2" borderId="52" xfId="0" applyFont="1" applyFill="1" applyBorder="1" applyAlignment="1" applyProtection="1">
      <alignment vertical="center"/>
    </xf>
    <xf numFmtId="0" fontId="54" fillId="2" borderId="39" xfId="0" applyFont="1" applyFill="1" applyBorder="1" applyAlignment="1">
      <alignment vertical="center"/>
    </xf>
    <xf numFmtId="0" fontId="54" fillId="2" borderId="86" xfId="0" applyFont="1" applyFill="1" applyBorder="1" applyAlignment="1">
      <alignment vertical="center" wrapText="1"/>
    </xf>
    <xf numFmtId="0" fontId="54" fillId="2" borderId="27" xfId="0" applyFont="1" applyFill="1" applyBorder="1" applyAlignment="1" applyProtection="1">
      <alignment vertical="center" wrapText="1"/>
    </xf>
    <xf numFmtId="0" fontId="54" fillId="2" borderId="27" xfId="0" applyFont="1" applyFill="1" applyBorder="1" applyAlignment="1" applyProtection="1">
      <alignment vertical="center"/>
    </xf>
    <xf numFmtId="0" fontId="54" fillId="2" borderId="39" xfId="0" applyFont="1" applyFill="1" applyBorder="1" applyAlignment="1">
      <alignment vertical="center" wrapText="1"/>
    </xf>
    <xf numFmtId="0" fontId="54" fillId="2" borderId="88" xfId="0" applyFont="1" applyFill="1" applyBorder="1" applyAlignment="1">
      <alignment vertical="center" wrapText="1"/>
    </xf>
    <xf numFmtId="0" fontId="53" fillId="2" borderId="55" xfId="0" applyFont="1" applyFill="1" applyBorder="1" applyAlignment="1" applyProtection="1">
      <alignment vertical="center" wrapText="1"/>
    </xf>
    <xf numFmtId="0" fontId="53" fillId="2" borderId="24" xfId="0" applyFont="1" applyFill="1" applyBorder="1" applyAlignment="1" applyProtection="1">
      <alignment vertical="center" wrapText="1"/>
    </xf>
    <xf numFmtId="0" fontId="53" fillId="2" borderId="39" xfId="0" applyFont="1" applyFill="1" applyBorder="1" applyAlignment="1">
      <alignment vertical="center" wrapText="1"/>
    </xf>
    <xf numFmtId="0" fontId="53" fillId="2" borderId="0" xfId="0" applyFont="1" applyFill="1" applyBorder="1" applyAlignment="1">
      <alignment vertical="center" wrapText="1"/>
    </xf>
    <xf numFmtId="0" fontId="53" fillId="0" borderId="0" xfId="0" applyFont="1" applyBorder="1" applyAlignment="1">
      <alignment vertical="center" wrapText="1"/>
    </xf>
    <xf numFmtId="0" fontId="66" fillId="0" borderId="0" xfId="0" applyFont="1" applyAlignment="1">
      <alignment vertical="center"/>
    </xf>
    <xf numFmtId="0" fontId="54" fillId="2" borderId="55" xfId="0" applyFont="1" applyFill="1" applyBorder="1" applyAlignment="1" applyProtection="1">
      <alignment vertical="center" wrapText="1"/>
    </xf>
    <xf numFmtId="0" fontId="55" fillId="3" borderId="0" xfId="0" applyFont="1" applyFill="1" applyAlignment="1">
      <alignment vertical="center"/>
    </xf>
    <xf numFmtId="0" fontId="53" fillId="2" borderId="88" xfId="0" applyFont="1" applyFill="1" applyBorder="1" applyAlignment="1">
      <alignment vertical="center"/>
    </xf>
    <xf numFmtId="9" fontId="54" fillId="3" borderId="55" xfId="0" applyNumberFormat="1" applyFont="1" applyFill="1" applyBorder="1" applyAlignment="1">
      <alignment horizontal="right" vertical="center"/>
    </xf>
    <xf numFmtId="9" fontId="54" fillId="2" borderId="92" xfId="0" applyNumberFormat="1" applyFont="1" applyFill="1" applyBorder="1" applyAlignment="1" applyProtection="1">
      <alignment horizontal="right" vertical="center"/>
    </xf>
    <xf numFmtId="0" fontId="54" fillId="2" borderId="39" xfId="0" applyFont="1" applyFill="1" applyBorder="1" applyAlignment="1" applyProtection="1">
      <alignment vertical="center" wrapText="1"/>
    </xf>
    <xf numFmtId="0" fontId="53" fillId="0" borderId="88" xfId="0" applyFont="1" applyFill="1" applyBorder="1" applyAlignment="1" applyProtection="1">
      <alignment vertical="center"/>
      <protection locked="0"/>
    </xf>
    <xf numFmtId="0" fontId="54" fillId="0" borderId="22" xfId="0" applyNumberFormat="1" applyFont="1" applyFill="1" applyBorder="1" applyAlignment="1" applyProtection="1">
      <alignment horizontal="right" vertical="center"/>
      <protection locked="0"/>
    </xf>
    <xf numFmtId="9" fontId="54" fillId="3" borderId="22" xfId="0" applyNumberFormat="1" applyFont="1" applyFill="1" applyBorder="1" applyAlignment="1">
      <alignment horizontal="right" vertical="center"/>
    </xf>
    <xf numFmtId="1" fontId="67" fillId="8" borderId="0" xfId="0" applyNumberFormat="1" applyFont="1" applyFill="1" applyBorder="1" applyAlignment="1" applyProtection="1">
      <alignment vertical="center" wrapText="1"/>
    </xf>
    <xf numFmtId="1" fontId="67" fillId="8" borderId="24" xfId="0" applyNumberFormat="1" applyFont="1" applyFill="1" applyBorder="1" applyAlignment="1" applyProtection="1">
      <alignment vertical="center" wrapText="1"/>
    </xf>
    <xf numFmtId="1" fontId="54" fillId="2" borderId="39" xfId="0" applyNumberFormat="1" applyFont="1" applyFill="1" applyBorder="1" applyAlignment="1">
      <alignment vertical="center" wrapText="1"/>
    </xf>
    <xf numFmtId="1" fontId="54" fillId="14" borderId="120" xfId="0" applyNumberFormat="1" applyFont="1" applyFill="1" applyBorder="1" applyAlignment="1" applyProtection="1">
      <alignment horizontal="right" vertical="center"/>
    </xf>
    <xf numFmtId="1" fontId="54" fillId="14" borderId="27" xfId="0" applyNumberFormat="1" applyFont="1" applyFill="1" applyBorder="1" applyAlignment="1" applyProtection="1">
      <alignment horizontal="right" vertical="center"/>
    </xf>
    <xf numFmtId="1" fontId="54" fillId="14" borderId="121" xfId="0" applyNumberFormat="1" applyFont="1" applyFill="1" applyBorder="1" applyAlignment="1" applyProtection="1">
      <alignment horizontal="right" vertical="center"/>
    </xf>
    <xf numFmtId="0" fontId="68" fillId="2" borderId="87" xfId="0" applyFont="1" applyFill="1" applyBorder="1" applyAlignment="1">
      <alignment vertical="center" wrapText="1"/>
    </xf>
    <xf numFmtId="0" fontId="68" fillId="0" borderId="59" xfId="0" applyFont="1" applyFill="1" applyBorder="1" applyAlignment="1" applyProtection="1">
      <alignment horizontal="right" vertical="center"/>
      <protection locked="0"/>
    </xf>
    <xf numFmtId="0" fontId="68" fillId="0" borderId="37" xfId="0" applyFont="1" applyFill="1" applyBorder="1" applyAlignment="1" applyProtection="1">
      <alignment horizontal="right" vertical="center"/>
      <protection locked="0"/>
    </xf>
    <xf numFmtId="0" fontId="68" fillId="3" borderId="60" xfId="0" applyNumberFormat="1" applyFont="1" applyFill="1" applyBorder="1" applyAlignment="1">
      <alignment horizontal="right" vertical="center"/>
    </xf>
    <xf numFmtId="1" fontId="69" fillId="8" borderId="0" xfId="0" applyNumberFormat="1" applyFont="1" applyFill="1" applyBorder="1" applyAlignment="1" applyProtection="1">
      <alignment vertical="center" wrapText="1"/>
    </xf>
    <xf numFmtId="1" fontId="69" fillId="8" borderId="24" xfId="0" applyNumberFormat="1" applyFont="1" applyFill="1" applyBorder="1" applyAlignment="1" applyProtection="1">
      <alignment vertical="center" wrapText="1"/>
    </xf>
    <xf numFmtId="1" fontId="68" fillId="2" borderId="39" xfId="0" applyNumberFormat="1" applyFont="1" applyFill="1" applyBorder="1" applyAlignment="1">
      <alignment vertical="center" wrapText="1"/>
    </xf>
    <xf numFmtId="0" fontId="68" fillId="2" borderId="0" xfId="0" applyFont="1" applyFill="1" applyBorder="1" applyAlignment="1">
      <alignment vertical="center" wrapText="1"/>
    </xf>
    <xf numFmtId="0" fontId="68" fillId="13" borderId="115" xfId="0" applyFont="1" applyFill="1" applyBorder="1" applyAlignment="1" applyProtection="1">
      <alignment horizontal="right" vertical="center"/>
    </xf>
    <xf numFmtId="0" fontId="68" fillId="13" borderId="37" xfId="0" applyFont="1" applyFill="1" applyBorder="1" applyAlignment="1" applyProtection="1">
      <alignment horizontal="right" vertical="center"/>
    </xf>
    <xf numFmtId="0" fontId="68" fillId="13" borderId="116" xfId="0" applyFont="1" applyFill="1" applyBorder="1" applyAlignment="1" applyProtection="1">
      <alignment horizontal="right" vertical="center"/>
    </xf>
    <xf numFmtId="0" fontId="70" fillId="0" borderId="0" xfId="0" applyFont="1" applyAlignment="1" applyProtection="1">
      <alignment vertical="center"/>
      <protection locked="0"/>
    </xf>
    <xf numFmtId="0" fontId="70" fillId="2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54" fillId="0" borderId="60" xfId="0" applyFont="1" applyFill="1" applyBorder="1" applyAlignment="1" applyProtection="1">
      <alignment horizontal="right" vertical="center"/>
      <protection locked="0"/>
    </xf>
    <xf numFmtId="0" fontId="54" fillId="3" borderId="60" xfId="0" applyNumberFormat="1" applyFont="1" applyFill="1" applyBorder="1" applyAlignment="1">
      <alignment horizontal="right" vertical="center"/>
    </xf>
    <xf numFmtId="0" fontId="54" fillId="14" borderId="115" xfId="0" applyFont="1" applyFill="1" applyBorder="1" applyAlignment="1" applyProtection="1">
      <alignment horizontal="right" vertical="center"/>
    </xf>
    <xf numFmtId="0" fontId="54" fillId="14" borderId="116" xfId="0" applyFont="1" applyFill="1" applyBorder="1" applyAlignment="1" applyProtection="1">
      <alignment horizontal="right" vertical="center"/>
    </xf>
    <xf numFmtId="0" fontId="55" fillId="0" borderId="0" xfId="0" applyFont="1" applyAlignment="1" applyProtection="1">
      <alignment vertical="center"/>
      <protection locked="0"/>
    </xf>
    <xf numFmtId="0" fontId="54" fillId="2" borderId="105" xfId="0" applyFont="1" applyFill="1" applyBorder="1" applyAlignment="1">
      <alignment vertical="center" wrapText="1"/>
    </xf>
    <xf numFmtId="0" fontId="54" fillId="0" borderId="24" xfId="0" applyFont="1" applyFill="1" applyBorder="1" applyAlignment="1" applyProtection="1">
      <alignment horizontal="right" vertical="center"/>
      <protection locked="0"/>
    </xf>
    <xf numFmtId="0" fontId="54" fillId="0" borderId="49" xfId="0" applyFont="1" applyFill="1" applyBorder="1" applyAlignment="1" applyProtection="1">
      <alignment horizontal="right" vertical="center"/>
      <protection locked="0"/>
    </xf>
    <xf numFmtId="0" fontId="54" fillId="13" borderId="115" xfId="0" applyFont="1" applyFill="1" applyBorder="1" applyAlignment="1" applyProtection="1">
      <alignment horizontal="right" vertical="center"/>
    </xf>
    <xf numFmtId="0" fontId="54" fillId="13" borderId="116" xfId="0" applyFont="1" applyFill="1" applyBorder="1" applyAlignment="1" applyProtection="1">
      <alignment horizontal="right" vertical="center"/>
    </xf>
    <xf numFmtId="1" fontId="54" fillId="3" borderId="37" xfId="0" applyNumberFormat="1" applyFont="1" applyFill="1" applyBorder="1" applyAlignment="1">
      <alignment horizontal="right" vertical="center"/>
    </xf>
    <xf numFmtId="1" fontId="54" fillId="6" borderId="122" xfId="0" applyNumberFormat="1" applyFont="1" applyFill="1" applyBorder="1" applyAlignment="1" applyProtection="1">
      <alignment horizontal="right" vertical="center"/>
    </xf>
    <xf numFmtId="1" fontId="54" fillId="6" borderId="123" xfId="0" applyNumberFormat="1" applyFont="1" applyFill="1" applyBorder="1" applyAlignment="1" applyProtection="1">
      <alignment horizontal="right" vertical="center"/>
    </xf>
    <xf numFmtId="0" fontId="54" fillId="0" borderId="66" xfId="0" applyFont="1" applyFill="1" applyBorder="1" applyAlignment="1" applyProtection="1">
      <alignment horizontal="right" vertical="center"/>
      <protection locked="0"/>
    </xf>
    <xf numFmtId="0" fontId="54" fillId="0" borderId="115" xfId="0" applyFont="1" applyFill="1" applyBorder="1" applyAlignment="1" applyProtection="1">
      <alignment horizontal="right" vertical="center"/>
      <protection locked="0"/>
    </xf>
    <xf numFmtId="0" fontId="54" fillId="0" borderId="116" xfId="0" applyFont="1" applyFill="1" applyBorder="1" applyAlignment="1" applyProtection="1">
      <alignment horizontal="right" vertical="center"/>
      <protection locked="0"/>
    </xf>
    <xf numFmtId="0" fontId="54" fillId="2" borderId="88" xfId="0" applyFont="1" applyFill="1" applyBorder="1" applyAlignment="1">
      <alignment vertical="center"/>
    </xf>
    <xf numFmtId="9" fontId="54" fillId="3" borderId="37" xfId="0" applyNumberFormat="1" applyFont="1" applyFill="1" applyBorder="1" applyAlignment="1">
      <alignment horizontal="right" vertical="center"/>
    </xf>
    <xf numFmtId="9" fontId="67" fillId="8" borderId="0" xfId="0" applyNumberFormat="1" applyFont="1" applyFill="1" applyBorder="1" applyAlignment="1" applyProtection="1">
      <alignment vertical="center" wrapText="1"/>
    </xf>
    <xf numFmtId="9" fontId="67" fillId="8" borderId="24" xfId="0" applyNumberFormat="1" applyFont="1" applyFill="1" applyBorder="1" applyAlignment="1" applyProtection="1">
      <alignment vertical="center" wrapText="1"/>
    </xf>
    <xf numFmtId="9" fontId="54" fillId="6" borderId="115" xfId="0" applyNumberFormat="1" applyFont="1" applyFill="1" applyBorder="1" applyAlignment="1">
      <alignment horizontal="right" vertical="center"/>
    </xf>
    <xf numFmtId="9" fontId="54" fillId="6" borderId="116" xfId="0" applyNumberFormat="1" applyFont="1" applyFill="1" applyBorder="1" applyAlignment="1">
      <alignment horizontal="right" vertical="center"/>
    </xf>
    <xf numFmtId="1" fontId="54" fillId="14" borderId="122" xfId="0" applyNumberFormat="1" applyFont="1" applyFill="1" applyBorder="1" applyAlignment="1" applyProtection="1">
      <alignment horizontal="right" vertical="center"/>
    </xf>
    <xf numFmtId="1" fontId="54" fillId="14" borderId="123" xfId="0" applyNumberFormat="1" applyFont="1" applyFill="1" applyBorder="1" applyAlignment="1" applyProtection="1">
      <alignment horizontal="right" vertical="center"/>
    </xf>
    <xf numFmtId="0" fontId="54" fillId="0" borderId="59" xfId="0" applyFont="1" applyFill="1" applyBorder="1" applyAlignment="1" applyProtection="1">
      <alignment horizontal="right" vertical="center"/>
      <protection locked="0"/>
    </xf>
    <xf numFmtId="1" fontId="54" fillId="2" borderId="53" xfId="0" applyNumberFormat="1" applyFont="1" applyFill="1" applyBorder="1" applyAlignment="1" applyProtection="1">
      <alignment horizontal="right" vertical="center"/>
    </xf>
    <xf numFmtId="1" fontId="54" fillId="3" borderId="53" xfId="0" applyNumberFormat="1" applyFont="1" applyFill="1" applyBorder="1" applyAlignment="1" applyProtection="1">
      <alignment horizontal="right" vertical="center"/>
      <protection locked="0"/>
    </xf>
    <xf numFmtId="1" fontId="54" fillId="2" borderId="111" xfId="0" applyNumberFormat="1" applyFont="1" applyFill="1" applyBorder="1" applyAlignment="1" applyProtection="1">
      <alignment horizontal="right" vertical="center"/>
    </xf>
    <xf numFmtId="1" fontId="54" fillId="2" borderId="112" xfId="0" applyNumberFormat="1" applyFont="1" applyFill="1" applyBorder="1" applyAlignment="1" applyProtection="1">
      <alignment horizontal="right" vertical="center"/>
    </xf>
    <xf numFmtId="9" fontId="54" fillId="2" borderId="53" xfId="0" applyNumberFormat="1" applyFont="1" applyFill="1" applyBorder="1" applyAlignment="1" applyProtection="1">
      <alignment horizontal="right" vertical="center"/>
    </xf>
    <xf numFmtId="9" fontId="54" fillId="3" borderId="53" xfId="0" applyNumberFormat="1" applyFont="1" applyFill="1" applyBorder="1" applyAlignment="1" applyProtection="1">
      <alignment horizontal="right" vertical="center"/>
      <protection locked="0"/>
    </xf>
    <xf numFmtId="9" fontId="54" fillId="2" borderId="111" xfId="0" applyNumberFormat="1" applyFont="1" applyFill="1" applyBorder="1" applyAlignment="1" applyProtection="1">
      <alignment horizontal="right" vertical="center"/>
    </xf>
    <xf numFmtId="9" fontId="54" fillId="2" borderId="112" xfId="0" applyNumberFormat="1" applyFont="1" applyFill="1" applyBorder="1" applyAlignment="1" applyProtection="1">
      <alignment horizontal="right" vertical="center"/>
    </xf>
    <xf numFmtId="0" fontId="71" fillId="2" borderId="0" xfId="0" applyFont="1" applyFill="1" applyAlignment="1">
      <alignment vertical="center"/>
    </xf>
    <xf numFmtId="0" fontId="55" fillId="2" borderId="24" xfId="0" applyFont="1" applyFill="1" applyBorder="1" applyAlignment="1">
      <alignment vertical="center"/>
    </xf>
    <xf numFmtId="0" fontId="55" fillId="2" borderId="12" xfId="0" applyFont="1" applyFill="1" applyBorder="1" applyAlignment="1">
      <alignment vertical="center"/>
    </xf>
    <xf numFmtId="0" fontId="55" fillId="2" borderId="27" xfId="0" applyFont="1" applyFill="1" applyBorder="1" applyAlignment="1">
      <alignment vertical="center"/>
    </xf>
    <xf numFmtId="0" fontId="55" fillId="2" borderId="14" xfId="0" applyFont="1" applyFill="1" applyBorder="1" applyAlignment="1">
      <alignment vertical="center"/>
    </xf>
    <xf numFmtId="0" fontId="55" fillId="2" borderId="60" xfId="0" applyFont="1" applyFill="1" applyBorder="1" applyAlignment="1">
      <alignment vertical="center"/>
    </xf>
    <xf numFmtId="0" fontId="55" fillId="2" borderId="59" xfId="0" applyFont="1" applyFill="1" applyBorder="1" applyAlignment="1">
      <alignment vertical="center"/>
    </xf>
    <xf numFmtId="0" fontId="55" fillId="2" borderId="85" xfId="0" applyFont="1" applyFill="1" applyBorder="1" applyAlignment="1">
      <alignment vertical="center"/>
    </xf>
    <xf numFmtId="1" fontId="54" fillId="0" borderId="59" xfId="0" applyNumberFormat="1" applyFont="1" applyFill="1" applyBorder="1" applyAlignment="1" applyProtection="1">
      <alignment horizontal="right" vertical="center"/>
      <protection locked="0"/>
    </xf>
  </cellXfs>
  <cellStyles count="496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10842040"/>
        <c:axId val="1910940904"/>
      </c:lineChart>
      <c:catAx>
        <c:axId val="19108420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10940904"/>
        <c:crosses val="autoZero"/>
        <c:auto val="1"/>
        <c:lblAlgn val="ctr"/>
        <c:lblOffset val="100"/>
        <c:noMultiLvlLbl val="1"/>
      </c:catAx>
      <c:valAx>
        <c:axId val="19109409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1084204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06389544"/>
        <c:axId val="1914042152"/>
      </c:lineChart>
      <c:catAx>
        <c:axId val="19063895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14042152"/>
        <c:crosses val="autoZero"/>
        <c:auto val="1"/>
        <c:lblAlgn val="ctr"/>
        <c:lblOffset val="100"/>
        <c:noMultiLvlLbl val="1"/>
      </c:catAx>
      <c:valAx>
        <c:axId val="191404215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0638954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11511560"/>
        <c:axId val="1911514776"/>
      </c:barChart>
      <c:catAx>
        <c:axId val="191151156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911514776"/>
        <c:crosses val="autoZero"/>
        <c:auto val="1"/>
        <c:lblAlgn val="ctr"/>
        <c:lblOffset val="100"/>
        <c:noMultiLvlLbl val="1"/>
      </c:catAx>
      <c:valAx>
        <c:axId val="191151477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1151156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0.0604856158156911</c:v>
                </c:pt>
                <c:pt idx="1">
                  <c:v>0.0732425566625156</c:v>
                </c:pt>
                <c:pt idx="2">
                  <c:v>0.159342884184309</c:v>
                </c:pt>
                <c:pt idx="3">
                  <c:v>0.3625287749066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0.0424128899958489</c:v>
                </c:pt>
                <c:pt idx="1">
                  <c:v>0.0376945736820257</c:v>
                </c:pt>
                <c:pt idx="2">
                  <c:v>0.0439635649647156</c:v>
                </c:pt>
                <c:pt idx="3">
                  <c:v>0.211813931091739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0.0366507935865504</c:v>
                </c:pt>
                <c:pt idx="1">
                  <c:v>0.0724673555417185</c:v>
                </c:pt>
                <c:pt idx="2">
                  <c:v>0.0944311102117061</c:v>
                </c:pt>
                <c:pt idx="3">
                  <c:v>0.118250704389788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0.118291438356164</c:v>
                </c:pt>
                <c:pt idx="1">
                  <c:v>0.0946331506849315</c:v>
                </c:pt>
                <c:pt idx="2">
                  <c:v>0.146681383561644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0.00%</c:formatCode>
                <c:ptCount val="4"/>
                <c:pt idx="0" formatCode="0%">
                  <c:v>0.659413179078456</c:v>
                </c:pt>
                <c:pt idx="1">
                  <c:v>0.714409899377335</c:v>
                </c:pt>
                <c:pt idx="2">
                  <c:v>0.680775244184309</c:v>
                </c:pt>
                <c:pt idx="3">
                  <c:v>0.610559792652553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0.00%</c:formatCode>
                <c:ptCount val="4"/>
                <c:pt idx="0" formatCode="0%">
                  <c:v>0.244423089863014</c:v>
                </c:pt>
                <c:pt idx="1">
                  <c:v>0.260786543312578</c:v>
                </c:pt>
                <c:pt idx="2">
                  <c:v>0.240594227372354</c:v>
                </c:pt>
                <c:pt idx="3">
                  <c:v>0.274624164975093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0.130952380952381</c:v>
                </c:pt>
                <c:pt idx="1">
                  <c:v>0.130952380952381</c:v>
                </c:pt>
                <c:pt idx="2">
                  <c:v>0.119047619047619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7557400"/>
        <c:axId val="1857493784"/>
      </c:barChart>
      <c:catAx>
        <c:axId val="1857557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74937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74937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7557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801.0</c:v>
                </c:pt>
                <c:pt idx="1">
                  <c:v>2152.0</c:v>
                </c:pt>
                <c:pt idx="2">
                  <c:v>15545.0</c:v>
                </c:pt>
                <c:pt idx="3">
                  <c:v>27087.0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5500.0</c:v>
                </c:pt>
                <c:pt idx="3">
                  <c:v>10000.0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800.0</c:v>
                </c:pt>
                <c:pt idx="1">
                  <c:v>4300.5</c:v>
                </c:pt>
                <c:pt idx="2">
                  <c:v>14740.0</c:v>
                </c:pt>
                <c:pt idx="3">
                  <c:v>18645.0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6000.0</c:v>
                </c:pt>
                <c:pt idx="1">
                  <c:v>15120.0</c:v>
                </c:pt>
                <c:pt idx="2">
                  <c:v>29400.0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92400.0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8400.0</c:v>
                </c:pt>
                <c:pt idx="3">
                  <c:v>141600.0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40800.0</c:v>
                </c:pt>
                <c:pt idx="1">
                  <c:v>28320.0</c:v>
                </c:pt>
                <c:pt idx="2">
                  <c:v>8520.0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1000.0</c:v>
                </c:pt>
                <c:pt idx="1">
                  <c:v>0.0</c:v>
                </c:pt>
                <c:pt idx="2">
                  <c:v>1000.0</c:v>
                </c:pt>
                <c:pt idx="3">
                  <c:v>1500.0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7447368"/>
        <c:axId val="1857450712"/>
      </c:barChart>
      <c:catAx>
        <c:axId val="1857447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74507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74507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74473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74395412213541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11508.0</c:v>
                </c:pt>
                <c:pt idx="1">
                  <c:v>13368.0</c:v>
                </c:pt>
                <c:pt idx="2">
                  <c:v>13128.0</c:v>
                </c:pt>
                <c:pt idx="3">
                  <c:v>10740.0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12102.24</c:v>
                </c:pt>
                <c:pt idx="1">
                  <c:v>12548.12</c:v>
                </c:pt>
                <c:pt idx="2">
                  <c:v>14680.12</c:v>
                </c:pt>
                <c:pt idx="3">
                  <c:v>11648.12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2540.0</c:v>
                </c:pt>
                <c:pt idx="1">
                  <c:v>2790.0</c:v>
                </c:pt>
                <c:pt idx="2">
                  <c:v>17995.0</c:v>
                </c:pt>
                <c:pt idx="3">
                  <c:v>13359.0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1350.0</c:v>
                </c:pt>
                <c:pt idx="1">
                  <c:v>2050.0</c:v>
                </c:pt>
                <c:pt idx="2">
                  <c:v>17400.0</c:v>
                </c:pt>
                <c:pt idx="3">
                  <c:v>35450.0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4400.0</c:v>
                </c:pt>
                <c:pt idx="3">
                  <c:v>5650.0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4000.0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100.0</c:v>
                </c:pt>
                <c:pt idx="3">
                  <c:v>350.0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504.0</c:v>
                </c:pt>
                <c:pt idx="1">
                  <c:v>604.0</c:v>
                </c:pt>
                <c:pt idx="2">
                  <c:v>2657.0</c:v>
                </c:pt>
                <c:pt idx="3">
                  <c:v>5200.0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2580.0</c:v>
                </c:pt>
                <c:pt idx="1">
                  <c:v>3500.0</c:v>
                </c:pt>
                <c:pt idx="2">
                  <c:v>10350.0</c:v>
                </c:pt>
                <c:pt idx="3">
                  <c:v>10800.0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16016.76</c:v>
                </c:pt>
                <c:pt idx="1">
                  <c:v>12032.38</c:v>
                </c:pt>
                <c:pt idx="2">
                  <c:v>18794.88</c:v>
                </c:pt>
                <c:pt idx="3">
                  <c:v>201554.88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7943272"/>
        <c:axId val="1857946616"/>
      </c:barChart>
      <c:catAx>
        <c:axId val="1857943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79466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79466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79432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Precents of Total</a:t>
            </a:r>
          </a:p>
        </c:rich>
      </c:tx>
      <c:layout>
        <c:manualLayout>
          <c:xMode val="edge"/>
          <c:yMode val="edge"/>
          <c:x val="0.212299475653456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801.0</c:v>
                </c:pt>
                <c:pt idx="1">
                  <c:v>2152.0</c:v>
                </c:pt>
                <c:pt idx="2">
                  <c:v>15545.0</c:v>
                </c:pt>
                <c:pt idx="3">
                  <c:v>27087.0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5500.0</c:v>
                </c:pt>
                <c:pt idx="3">
                  <c:v>10000.0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800.0</c:v>
                </c:pt>
                <c:pt idx="1">
                  <c:v>4300.5</c:v>
                </c:pt>
                <c:pt idx="2">
                  <c:v>14740.0</c:v>
                </c:pt>
                <c:pt idx="3">
                  <c:v>18645.0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6000.0</c:v>
                </c:pt>
                <c:pt idx="1">
                  <c:v>15120.0</c:v>
                </c:pt>
                <c:pt idx="2">
                  <c:v>29400.0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92400.0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8400.0</c:v>
                </c:pt>
                <c:pt idx="3">
                  <c:v>141600.0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40800.0</c:v>
                </c:pt>
                <c:pt idx="1">
                  <c:v>28320.0</c:v>
                </c:pt>
                <c:pt idx="2">
                  <c:v>8520.0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1000.0</c:v>
                </c:pt>
                <c:pt idx="1">
                  <c:v>0.0</c:v>
                </c:pt>
                <c:pt idx="2">
                  <c:v>1000.0</c:v>
                </c:pt>
                <c:pt idx="3">
                  <c:v>1500.0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5699928"/>
        <c:axId val="1885703272"/>
      </c:barChart>
      <c:catAx>
        <c:axId val="1885699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5703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85703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5699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4478610159013"/>
          <c:y val="0.03215443985343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11508.0</c:v>
                </c:pt>
                <c:pt idx="1">
                  <c:v>13368.0</c:v>
                </c:pt>
                <c:pt idx="2">
                  <c:v>13128.0</c:v>
                </c:pt>
                <c:pt idx="3">
                  <c:v>10740.0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12102.24</c:v>
                </c:pt>
                <c:pt idx="1">
                  <c:v>12548.12</c:v>
                </c:pt>
                <c:pt idx="2">
                  <c:v>14680.12</c:v>
                </c:pt>
                <c:pt idx="3">
                  <c:v>11648.12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2540.0</c:v>
                </c:pt>
                <c:pt idx="1">
                  <c:v>2790.0</c:v>
                </c:pt>
                <c:pt idx="2">
                  <c:v>17995.0</c:v>
                </c:pt>
                <c:pt idx="3">
                  <c:v>13359.0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1350.0</c:v>
                </c:pt>
                <c:pt idx="1">
                  <c:v>2050.0</c:v>
                </c:pt>
                <c:pt idx="2">
                  <c:v>17400.0</c:v>
                </c:pt>
                <c:pt idx="3">
                  <c:v>35450.0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4400.0</c:v>
                </c:pt>
                <c:pt idx="3">
                  <c:v>5650.0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4000.0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100.0</c:v>
                </c:pt>
                <c:pt idx="3">
                  <c:v>350.0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504.0</c:v>
                </c:pt>
                <c:pt idx="1">
                  <c:v>604.0</c:v>
                </c:pt>
                <c:pt idx="2">
                  <c:v>2657.0</c:v>
                </c:pt>
                <c:pt idx="3">
                  <c:v>5200.0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2580.0</c:v>
                </c:pt>
                <c:pt idx="1">
                  <c:v>3500.0</c:v>
                </c:pt>
                <c:pt idx="2">
                  <c:v>10350.0</c:v>
                </c:pt>
                <c:pt idx="3">
                  <c:v>10800.0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16016.76</c:v>
                </c:pt>
                <c:pt idx="1">
                  <c:v>12032.38</c:v>
                </c:pt>
                <c:pt idx="2">
                  <c:v>18794.88</c:v>
                </c:pt>
                <c:pt idx="3">
                  <c:v>201554.88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4655112"/>
        <c:axId val="1886219576"/>
      </c:barChart>
      <c:catAx>
        <c:axId val="1904655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62195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862195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4852777860208"/>
              <c:y val="0.26500233881655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46551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0.35</c:v>
                </c:pt>
                <c:pt idx="1">
                  <c:v>0.35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509539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547638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9.1640625" style="14" customWidth="1"/>
    <col min="4" max="4" width="11.6640625" style="14" customWidth="1"/>
    <col min="5" max="5" width="12" style="14" customWidth="1"/>
    <col min="6" max="7" width="11.5" style="14" customWidth="1"/>
    <col min="8" max="8" width="9.1640625" style="14" customWidth="1"/>
    <col min="9" max="9" width="10.33203125" style="14" customWidth="1"/>
    <col min="10" max="10" width="11.1640625" style="14" customWidth="1"/>
    <col min="11" max="11" width="13.83203125" style="14" customWidth="1"/>
    <col min="12" max="13" width="9.1640625" style="14" customWidth="1"/>
    <col min="14" max="14" width="11.5" style="14" customWidth="1"/>
    <col min="15" max="19" width="9.1640625" style="14" hidden="1" customWidth="1"/>
    <col min="20" max="26" width="9.1640625" style="1130" customWidth="1"/>
    <col min="27" max="31" width="9.1640625" style="14" customWidth="1"/>
    <col min="32" max="36" width="9.1640625" style="14" hidden="1" customWidth="1"/>
    <col min="37" max="48" width="9.1640625" style="1130" customWidth="1"/>
    <col min="49" max="51" width="9.1640625" style="1130" hidden="1" customWidth="1"/>
    <col min="52" max="53" width="9.1640625" style="14" hidden="1" customWidth="1"/>
    <col min="54" max="65" width="9.1640625" style="1130" customWidth="1"/>
    <col min="66" max="67" width="9.1640625" style="1130" hidden="1" customWidth="1"/>
    <col min="68" max="70" width="9.1640625" style="14" hidden="1" customWidth="1"/>
    <col min="71" max="80" width="9" style="1130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316" customWidth="1"/>
    <col min="100" max="100" width="5.6640625" customWidth="1"/>
    <col min="101" max="101" width="5.6640625" style="1316" customWidth="1"/>
    <col min="102" max="105" width="5.6640625" customWidth="1"/>
    <col min="106" max="106" width="5.5" style="1316" customWidth="1"/>
    <col min="107" max="110" width="5.5" customWidth="1"/>
    <col min="111" max="111" width="5.5" style="1316" customWidth="1"/>
    <col min="112" max="112" width="5.5" customWidth="1"/>
    <col min="113" max="113" width="5.5" style="1316" customWidth="1"/>
    <col min="114" max="117" width="5.5" customWidth="1"/>
    <col min="118" max="118" width="5.5" style="1316" customWidth="1"/>
    <col min="119" max="119" width="40.6640625" customWidth="1"/>
    <col min="120" max="120" width="4.6640625" customWidth="1"/>
  </cols>
  <sheetData>
    <row r="1" spans="1:133" s="30" customFormat="1" ht="17" customHeight="1" thickBot="1">
      <c r="A1" s="17" t="s">
        <v>31</v>
      </c>
      <c r="B1" s="18" t="s">
        <v>864</v>
      </c>
      <c r="C1" s="19"/>
      <c r="D1" s="20">
        <v>59207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1394"/>
      <c r="BX1" s="1394"/>
      <c r="BY1" s="1394"/>
      <c r="BZ1" s="1394"/>
      <c r="CA1" s="1394"/>
      <c r="CB1" s="1394"/>
      <c r="CC1" s="1394"/>
      <c r="CD1" s="1394"/>
      <c r="CE1" s="1394"/>
      <c r="CF1" s="1394"/>
      <c r="CG1" s="1394"/>
      <c r="CH1" s="1394"/>
      <c r="CI1" s="1394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 thickBot="1">
      <c r="A2" s="18" t="s">
        <v>1203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1395"/>
      <c r="BX2" s="1395"/>
      <c r="BY2" s="1395"/>
      <c r="BZ2" s="1395"/>
      <c r="CA2" s="1395"/>
      <c r="CB2" s="1395"/>
      <c r="CC2" s="1395"/>
      <c r="CD2" s="1395"/>
      <c r="CE2" s="1395"/>
      <c r="CF2" s="1395"/>
      <c r="CG2" s="1395"/>
      <c r="CH2" s="1395"/>
      <c r="CI2" s="1396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1253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1397" t="str">
        <f t="shared" si="3"/>
        <v>B Off</v>
      </c>
      <c r="BX3" s="1397" t="str">
        <f t="shared" si="3"/>
        <v>B Off</v>
      </c>
      <c r="BY3" s="1397" t="str">
        <f t="shared" si="3"/>
        <v>B Off</v>
      </c>
      <c r="BZ3" s="1397" t="str">
        <f t="shared" si="3"/>
        <v>B Off</v>
      </c>
      <c r="CA3" s="1397" t="str">
        <f t="shared" si="3"/>
        <v>B Off</v>
      </c>
      <c r="CB3" s="1397" t="str">
        <f t="shared" si="3"/>
        <v>B Off</v>
      </c>
      <c r="CC3" s="1397" t="str">
        <f t="shared" si="3"/>
        <v>B Off</v>
      </c>
      <c r="CD3" s="1397" t="str">
        <f t="shared" si="3"/>
        <v>B Off</v>
      </c>
      <c r="CE3" s="1397"/>
      <c r="CF3" s="1397"/>
      <c r="CG3" s="1397"/>
      <c r="CH3" s="1397"/>
      <c r="CI3" s="1398"/>
      <c r="CJ3" s="56"/>
      <c r="CK3" s="1032"/>
      <c r="CL3" s="1033" t="s">
        <v>39</v>
      </c>
      <c r="CM3" s="1034"/>
      <c r="CN3" s="57"/>
      <c r="CO3" s="58"/>
      <c r="CP3" s="57"/>
      <c r="CQ3" s="59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46"/>
      <c r="DC3" s="46" t="s">
        <v>41</v>
      </c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69" customFormat="1" ht="51" customHeight="1">
      <c r="A4" s="61" t="s">
        <v>42</v>
      </c>
      <c r="B4" s="62"/>
      <c r="C4" s="1124" t="s">
        <v>842</v>
      </c>
      <c r="D4" s="1124" t="s">
        <v>844</v>
      </c>
      <c r="E4" s="1124" t="s">
        <v>846</v>
      </c>
      <c r="F4" s="1124" t="s">
        <v>848</v>
      </c>
      <c r="G4" s="1124" t="s">
        <v>848</v>
      </c>
      <c r="H4" s="1124" t="s">
        <v>851</v>
      </c>
      <c r="I4" s="1124" t="s">
        <v>851</v>
      </c>
      <c r="J4" s="1124" t="s">
        <v>851</v>
      </c>
      <c r="K4" s="1124" t="s">
        <v>855</v>
      </c>
      <c r="L4" s="1124" t="s">
        <v>855</v>
      </c>
      <c r="M4" s="1124" t="s">
        <v>857</v>
      </c>
      <c r="N4" s="1124" t="s">
        <v>859</v>
      </c>
      <c r="O4" s="1124"/>
      <c r="P4" s="1124"/>
      <c r="Q4" s="1124"/>
      <c r="R4" s="1124"/>
      <c r="S4" s="1124"/>
      <c r="T4" s="63" t="str">
        <f t="shared" ref="T4:AC5" si="4">IF(C4="","",C4)</f>
        <v>Pongola</v>
      </c>
      <c r="U4" s="64" t="str">
        <f t="shared" si="4"/>
        <v>Abaqulusi</v>
      </c>
      <c r="V4" s="64" t="str">
        <f t="shared" si="4"/>
        <v>Dannhuaser</v>
      </c>
      <c r="W4" s="64" t="str">
        <f t="shared" si="4"/>
        <v>Dannhauser</v>
      </c>
      <c r="X4" s="64" t="str">
        <f t="shared" si="4"/>
        <v>Dannhauser</v>
      </c>
      <c r="Y4" s="64" t="str">
        <f t="shared" si="4"/>
        <v>Nquthu</v>
      </c>
      <c r="Z4" s="64" t="str">
        <f t="shared" si="4"/>
        <v>Nquthu</v>
      </c>
      <c r="AA4" s="64" t="str">
        <f t="shared" si="4"/>
        <v>Nquthu</v>
      </c>
      <c r="AB4" s="64" t="str">
        <f t="shared" si="4"/>
        <v>Msinga</v>
      </c>
      <c r="AC4" s="64" t="str">
        <f t="shared" si="4"/>
        <v>Msinga</v>
      </c>
      <c r="AD4" s="64" t="str">
        <f t="shared" ref="AD4:AM5" si="5">IF(M4="","",M4)</f>
        <v>Indaka</v>
      </c>
      <c r="AE4" s="64" t="str">
        <f t="shared" si="5"/>
        <v>Mnambithi</v>
      </c>
      <c r="AF4" s="64"/>
      <c r="AG4" s="64"/>
      <c r="AH4" s="64"/>
      <c r="AI4" s="64"/>
      <c r="AJ4" s="64"/>
      <c r="AK4" s="63" t="str">
        <f t="shared" si="5"/>
        <v>Pongola</v>
      </c>
      <c r="AL4" s="64" t="str">
        <f t="shared" si="5"/>
        <v>Abaqulusi</v>
      </c>
      <c r="AM4" s="64" t="str">
        <f t="shared" si="5"/>
        <v>Dannhuaser</v>
      </c>
      <c r="AN4" s="64" t="str">
        <f t="shared" ref="AN4:AV5" si="6">IF(W4="","",W4)</f>
        <v>Dannhauser</v>
      </c>
      <c r="AO4" s="64" t="str">
        <f t="shared" si="6"/>
        <v>Dannhauser</v>
      </c>
      <c r="AP4" s="64" t="str">
        <f t="shared" si="6"/>
        <v>Nquthu</v>
      </c>
      <c r="AQ4" s="64" t="str">
        <f t="shared" si="6"/>
        <v>Nquthu</v>
      </c>
      <c r="AR4" s="64" t="str">
        <f t="shared" si="6"/>
        <v>Nquthu</v>
      </c>
      <c r="AS4" s="64" t="str">
        <f t="shared" si="6"/>
        <v>Msinga</v>
      </c>
      <c r="AT4" s="64" t="str">
        <f t="shared" si="6"/>
        <v>Msinga</v>
      </c>
      <c r="AU4" s="64" t="str">
        <f t="shared" si="6"/>
        <v>Indaka</v>
      </c>
      <c r="AV4" s="64" t="str">
        <f t="shared" si="6"/>
        <v>Mnambithi</v>
      </c>
      <c r="AW4" s="64"/>
      <c r="AX4" s="64"/>
      <c r="AY4" s="64"/>
      <c r="AZ4" s="64"/>
      <c r="BA4" s="64"/>
      <c r="BB4" s="63" t="str">
        <f t="shared" ref="BB4:BG5" si="7">IF(AK4="","",AK4)</f>
        <v>Pongola</v>
      </c>
      <c r="BC4" s="64" t="str">
        <f t="shared" si="7"/>
        <v>Abaqulusi</v>
      </c>
      <c r="BD4" s="64" t="str">
        <f t="shared" si="7"/>
        <v>Dannhuaser</v>
      </c>
      <c r="BE4" s="64" t="str">
        <f t="shared" si="7"/>
        <v>Dannhauser</v>
      </c>
      <c r="BF4" s="64" t="str">
        <f t="shared" si="7"/>
        <v>Dannhauser</v>
      </c>
      <c r="BG4" s="64" t="str">
        <f t="shared" si="7"/>
        <v>Nquthu</v>
      </c>
      <c r="BH4" s="64" t="str">
        <f t="shared" ref="BH4:BM5" si="8">IF(AQ4="","",AQ4)</f>
        <v>Nquthu</v>
      </c>
      <c r="BI4" s="64" t="str">
        <f t="shared" si="8"/>
        <v>Nquthu</v>
      </c>
      <c r="BJ4" s="64" t="str">
        <f t="shared" si="8"/>
        <v>Msinga</v>
      </c>
      <c r="BK4" s="64" t="str">
        <f t="shared" si="8"/>
        <v>Msinga</v>
      </c>
      <c r="BL4" s="64"/>
      <c r="BM4" s="64" t="str">
        <f t="shared" si="8"/>
        <v>Mnambithi</v>
      </c>
      <c r="BN4" s="64"/>
      <c r="BO4" s="64"/>
      <c r="BP4" s="64"/>
      <c r="BQ4" s="64"/>
      <c r="BR4" s="64"/>
      <c r="BS4" s="63" t="str">
        <f t="shared" ref="BS4:CD5" si="9">IF(BB4="","",BB4)</f>
        <v>Pongola</v>
      </c>
      <c r="BT4" s="64" t="str">
        <f t="shared" si="9"/>
        <v>Abaqulusi</v>
      </c>
      <c r="BU4" s="64" t="str">
        <f t="shared" si="9"/>
        <v>Dannhuaser</v>
      </c>
      <c r="BV4" s="64" t="str">
        <f t="shared" si="9"/>
        <v>Dannhauser</v>
      </c>
      <c r="BW4" s="1399" t="str">
        <f t="shared" si="9"/>
        <v>Dannhauser</v>
      </c>
      <c r="BX4" s="1399" t="str">
        <f t="shared" si="9"/>
        <v>Nquthu</v>
      </c>
      <c r="BY4" s="1399" t="str">
        <f t="shared" si="9"/>
        <v>Nquthu</v>
      </c>
      <c r="BZ4" s="1399" t="str">
        <f t="shared" si="9"/>
        <v>Nquthu</v>
      </c>
      <c r="CA4" s="1399" t="str">
        <f t="shared" si="9"/>
        <v>Msinga</v>
      </c>
      <c r="CB4" s="1399" t="str">
        <f t="shared" si="9"/>
        <v>Msinga</v>
      </c>
      <c r="CC4" s="1399" t="str">
        <f t="shared" si="9"/>
        <v/>
      </c>
      <c r="CD4" s="1399" t="str">
        <f t="shared" si="9"/>
        <v>Mnambithi</v>
      </c>
      <c r="CE4" s="1399"/>
      <c r="CF4" s="1399"/>
      <c r="CG4" s="1399"/>
      <c r="CH4" s="1399"/>
      <c r="CI4" s="1400"/>
      <c r="CJ4" s="56"/>
      <c r="CK4" s="1035" t="s">
        <v>43</v>
      </c>
      <c r="CL4" s="1036" t="s">
        <v>44</v>
      </c>
      <c r="CM4" s="1037" t="s">
        <v>45</v>
      </c>
      <c r="CN4" s="65"/>
      <c r="CO4" s="65" t="s">
        <v>46</v>
      </c>
      <c r="CP4" s="65" t="s">
        <v>47</v>
      </c>
      <c r="CQ4" s="1317" t="s">
        <v>48</v>
      </c>
      <c r="CR4" s="66"/>
      <c r="CS4" s="66"/>
      <c r="CT4" s="66"/>
      <c r="CU4" s="66"/>
      <c r="CV4" s="66"/>
      <c r="CW4" s="66"/>
      <c r="CX4" s="66"/>
      <c r="CY4" s="66"/>
      <c r="CZ4" s="66"/>
      <c r="DA4" s="66"/>
      <c r="DB4" s="1318" t="s">
        <v>49</v>
      </c>
      <c r="DC4" s="1318" t="s">
        <v>48</v>
      </c>
      <c r="DD4" s="66"/>
      <c r="DE4" s="66"/>
      <c r="DF4" s="66"/>
      <c r="DG4" s="66"/>
      <c r="DH4" s="66"/>
      <c r="DI4" s="66"/>
      <c r="DJ4" s="66"/>
      <c r="DK4" s="66"/>
      <c r="DL4" s="66"/>
      <c r="DM4" s="66"/>
      <c r="DN4" s="1318" t="s">
        <v>49</v>
      </c>
      <c r="DO4" s="67" t="s">
        <v>50</v>
      </c>
      <c r="DP4" s="67"/>
      <c r="DQ4" s="1488" t="s">
        <v>51</v>
      </c>
      <c r="DR4" s="1488"/>
      <c r="DS4" s="1488"/>
      <c r="DT4" s="1488"/>
      <c r="DU4" s="1488"/>
      <c r="DV4" s="1488"/>
      <c r="DW4" s="1488"/>
      <c r="DX4" s="68"/>
    </row>
    <row r="5" spans="1:133" s="69" customFormat="1" ht="24.5" customHeight="1">
      <c r="A5" s="70" t="s">
        <v>52</v>
      </c>
      <c r="B5" s="71"/>
      <c r="C5" s="72" t="s">
        <v>843</v>
      </c>
      <c r="D5" s="72" t="s">
        <v>845</v>
      </c>
      <c r="E5" s="72" t="s">
        <v>847</v>
      </c>
      <c r="F5" s="72" t="s">
        <v>849</v>
      </c>
      <c r="G5" s="72" t="s">
        <v>850</v>
      </c>
      <c r="H5" s="72" t="s">
        <v>852</v>
      </c>
      <c r="I5" s="72" t="s">
        <v>853</v>
      </c>
      <c r="J5" s="72" t="s">
        <v>854</v>
      </c>
      <c r="K5" s="72" t="s">
        <v>861</v>
      </c>
      <c r="L5" s="72" t="s">
        <v>856</v>
      </c>
      <c r="M5" s="72" t="s">
        <v>858</v>
      </c>
      <c r="N5" s="72" t="s">
        <v>860</v>
      </c>
      <c r="O5" s="72"/>
      <c r="P5" s="72"/>
      <c r="Q5" s="72"/>
      <c r="R5" s="72"/>
      <c r="S5" s="72"/>
      <c r="T5" s="73" t="str">
        <f t="shared" si="4"/>
        <v>Altona</v>
      </c>
      <c r="U5" s="74" t="str">
        <f t="shared" si="4"/>
        <v>Ezidulini</v>
      </c>
      <c r="V5" s="74" t="str">
        <f t="shared" si="4"/>
        <v>Motloung</v>
      </c>
      <c r="W5" s="74" t="str">
        <f t="shared" si="4"/>
        <v>Mbabane</v>
      </c>
      <c r="X5" s="74" t="str">
        <f t="shared" si="4"/>
        <v>Anniville</v>
      </c>
      <c r="Y5" s="74" t="str">
        <f t="shared" si="4"/>
        <v>KwaBhekabantu</v>
      </c>
      <c r="Z5" s="74" t="str">
        <f t="shared" si="4"/>
        <v>KwaMfeka</v>
      </c>
      <c r="AA5" s="74" t="str">
        <f t="shared" si="4"/>
        <v>Ndatshana</v>
      </c>
      <c r="AB5" s="74" t="str">
        <f t="shared" si="4"/>
        <v>KwaMathonsi</v>
      </c>
      <c r="AC5" s="74" t="str">
        <f t="shared" si="4"/>
        <v>Macanco</v>
      </c>
      <c r="AD5" s="74" t="str">
        <f t="shared" si="5"/>
        <v>Wetterklerfontein</v>
      </c>
      <c r="AE5" s="74" t="str">
        <f t="shared" si="5"/>
        <v>Driefontein</v>
      </c>
      <c r="AF5" s="74"/>
      <c r="AG5" s="74"/>
      <c r="AH5" s="74"/>
      <c r="AI5" s="74"/>
      <c r="AJ5" s="74"/>
      <c r="AK5" s="73" t="str">
        <f t="shared" si="5"/>
        <v>Altona</v>
      </c>
      <c r="AL5" s="74" t="str">
        <f t="shared" si="5"/>
        <v>Ezidulini</v>
      </c>
      <c r="AM5" s="74" t="str">
        <f t="shared" si="5"/>
        <v>Motloung</v>
      </c>
      <c r="AN5" s="74" t="str">
        <f t="shared" si="6"/>
        <v>Mbabane</v>
      </c>
      <c r="AO5" s="74" t="str">
        <f t="shared" si="6"/>
        <v>Anniville</v>
      </c>
      <c r="AP5" s="74" t="str">
        <f t="shared" si="6"/>
        <v>KwaBhekabantu</v>
      </c>
      <c r="AQ5" s="74" t="str">
        <f t="shared" si="6"/>
        <v>KwaMfeka</v>
      </c>
      <c r="AR5" s="74" t="str">
        <f t="shared" si="6"/>
        <v>Ndatshana</v>
      </c>
      <c r="AS5" s="74" t="str">
        <f t="shared" si="6"/>
        <v>KwaMathonsi</v>
      </c>
      <c r="AT5" s="74" t="str">
        <f t="shared" si="6"/>
        <v>Macanco</v>
      </c>
      <c r="AU5" s="74" t="str">
        <f t="shared" si="6"/>
        <v>Wetterklerfontein</v>
      </c>
      <c r="AV5" s="74" t="str">
        <f t="shared" si="6"/>
        <v>Driefontein</v>
      </c>
      <c r="AW5" s="74"/>
      <c r="AX5" s="74"/>
      <c r="AY5" s="74"/>
      <c r="AZ5" s="74"/>
      <c r="BA5" s="74"/>
      <c r="BB5" s="73" t="str">
        <f t="shared" si="7"/>
        <v>Altona</v>
      </c>
      <c r="BC5" s="74" t="str">
        <f t="shared" si="7"/>
        <v>Ezidulini</v>
      </c>
      <c r="BD5" s="74" t="str">
        <f t="shared" si="7"/>
        <v>Motloung</v>
      </c>
      <c r="BE5" s="74" t="str">
        <f t="shared" si="7"/>
        <v>Mbabane</v>
      </c>
      <c r="BF5" s="74" t="str">
        <f t="shared" si="7"/>
        <v>Anniville</v>
      </c>
      <c r="BG5" s="74" t="str">
        <f t="shared" si="7"/>
        <v>KwaBhekabantu</v>
      </c>
      <c r="BH5" s="74" t="str">
        <f t="shared" si="8"/>
        <v>KwaMfeka</v>
      </c>
      <c r="BI5" s="74" t="str">
        <f t="shared" si="8"/>
        <v>Ndatshana</v>
      </c>
      <c r="BJ5" s="74" t="str">
        <f t="shared" si="8"/>
        <v>KwaMathonsi</v>
      </c>
      <c r="BK5" s="74" t="str">
        <f t="shared" si="8"/>
        <v>Macanco</v>
      </c>
      <c r="BL5" s="74" t="str">
        <f t="shared" si="8"/>
        <v>Wetterklerfontein</v>
      </c>
      <c r="BM5" s="74" t="str">
        <f t="shared" si="8"/>
        <v>Driefontein</v>
      </c>
      <c r="BN5" s="74"/>
      <c r="BO5" s="74"/>
      <c r="BP5" s="74"/>
      <c r="BQ5" s="74"/>
      <c r="BR5" s="74"/>
      <c r="BS5" s="73" t="str">
        <f t="shared" si="9"/>
        <v>Altona</v>
      </c>
      <c r="BT5" s="74" t="str">
        <f t="shared" si="9"/>
        <v>Ezidulini</v>
      </c>
      <c r="BU5" s="74" t="str">
        <f t="shared" si="9"/>
        <v>Motloung</v>
      </c>
      <c r="BV5" s="74" t="str">
        <f t="shared" si="9"/>
        <v>Mbabane</v>
      </c>
      <c r="BW5" s="1401" t="str">
        <f t="shared" si="9"/>
        <v>Anniville</v>
      </c>
      <c r="BX5" s="1401" t="str">
        <f t="shared" si="9"/>
        <v>KwaBhekabantu</v>
      </c>
      <c r="BY5" s="1401" t="str">
        <f t="shared" si="9"/>
        <v>KwaMfeka</v>
      </c>
      <c r="BZ5" s="1401" t="str">
        <f t="shared" si="9"/>
        <v>Ndatshana</v>
      </c>
      <c r="CA5" s="1401" t="str">
        <f t="shared" si="9"/>
        <v>KwaMathonsi</v>
      </c>
      <c r="CB5" s="1401" t="str">
        <f t="shared" ref="CB5:CD5" si="10">IF(BK5="","",BK5)</f>
        <v>Macanco</v>
      </c>
      <c r="CC5" s="1401" t="str">
        <f t="shared" si="10"/>
        <v>Wetterklerfontein</v>
      </c>
      <c r="CD5" s="1401" t="str">
        <f t="shared" si="10"/>
        <v>Driefontein</v>
      </c>
      <c r="CE5" s="1401"/>
      <c r="CF5" s="1401"/>
      <c r="CG5" s="1401"/>
      <c r="CH5" s="1401"/>
      <c r="CI5" s="1402"/>
      <c r="CJ5" s="56"/>
      <c r="CK5" s="1038"/>
      <c r="CL5" s="1039"/>
      <c r="CM5" s="1040"/>
      <c r="CN5" s="65"/>
      <c r="CO5" s="65"/>
      <c r="CP5" s="65"/>
      <c r="CQ5" s="75">
        <v>14</v>
      </c>
      <c r="CR5" s="76">
        <v>13</v>
      </c>
      <c r="CS5" s="77">
        <v>12</v>
      </c>
      <c r="CT5" s="77">
        <v>11</v>
      </c>
      <c r="CU5" s="77">
        <v>10</v>
      </c>
      <c r="CV5" s="78">
        <v>9</v>
      </c>
      <c r="CW5" s="78">
        <v>8</v>
      </c>
      <c r="CX5" s="77">
        <v>7</v>
      </c>
      <c r="CY5" s="77">
        <v>6</v>
      </c>
      <c r="CZ5" s="77">
        <v>5</v>
      </c>
      <c r="DA5" s="77">
        <v>4</v>
      </c>
      <c r="DB5" s="79">
        <v>3</v>
      </c>
      <c r="DC5" s="79">
        <v>14</v>
      </c>
      <c r="DD5" s="81">
        <v>13</v>
      </c>
      <c r="DE5" s="81">
        <v>12</v>
      </c>
      <c r="DF5" s="81">
        <v>11</v>
      </c>
      <c r="DG5" s="81">
        <v>10</v>
      </c>
      <c r="DH5" s="78">
        <v>9</v>
      </c>
      <c r="DI5" s="78">
        <v>8</v>
      </c>
      <c r="DJ5" s="77">
        <v>7</v>
      </c>
      <c r="DK5" s="77">
        <v>6</v>
      </c>
      <c r="DL5" s="77">
        <v>5</v>
      </c>
      <c r="DM5" s="77">
        <v>4</v>
      </c>
      <c r="DN5" s="79">
        <v>3</v>
      </c>
      <c r="DO5" s="82"/>
      <c r="DP5" s="66"/>
      <c r="DQ5" s="82"/>
      <c r="DR5" s="82"/>
      <c r="DS5" s="82"/>
      <c r="DT5" s="82"/>
      <c r="DU5" s="82"/>
      <c r="DV5" s="82"/>
      <c r="DW5" s="68"/>
      <c r="DX5" s="68"/>
    </row>
    <row r="6" spans="1:133" s="99" customFormat="1" ht="14.25" customHeight="1">
      <c r="A6" s="83" t="s">
        <v>53</v>
      </c>
      <c r="B6" s="84"/>
      <c r="C6" s="85">
        <v>1</v>
      </c>
      <c r="D6" s="86">
        <v>2</v>
      </c>
      <c r="E6" s="86">
        <v>3</v>
      </c>
      <c r="F6" s="86">
        <v>4</v>
      </c>
      <c r="G6" s="86">
        <v>5</v>
      </c>
      <c r="H6" s="86">
        <v>6</v>
      </c>
      <c r="I6" s="86">
        <v>7</v>
      </c>
      <c r="J6" s="86">
        <v>8</v>
      </c>
      <c r="K6" s="86">
        <v>9</v>
      </c>
      <c r="L6" s="86">
        <v>10</v>
      </c>
      <c r="M6" s="86">
        <v>11</v>
      </c>
      <c r="N6" s="86">
        <v>12</v>
      </c>
      <c r="O6" s="86"/>
      <c r="P6" s="86"/>
      <c r="Q6" s="86"/>
      <c r="R6" s="86"/>
      <c r="S6" s="87"/>
      <c r="T6" s="85">
        <v>1</v>
      </c>
      <c r="U6" s="88">
        <v>2</v>
      </c>
      <c r="V6" s="88">
        <v>3</v>
      </c>
      <c r="W6" s="88">
        <v>4</v>
      </c>
      <c r="X6" s="88">
        <v>5</v>
      </c>
      <c r="Y6" s="88">
        <v>6</v>
      </c>
      <c r="Z6" s="88">
        <v>7</v>
      </c>
      <c r="AA6" s="88">
        <v>8</v>
      </c>
      <c r="AB6" s="88">
        <v>9</v>
      </c>
      <c r="AC6" s="88">
        <v>10</v>
      </c>
      <c r="AD6" s="88">
        <v>11</v>
      </c>
      <c r="AE6" s="88">
        <v>12</v>
      </c>
      <c r="AF6" s="88"/>
      <c r="AG6" s="88"/>
      <c r="AH6" s="86"/>
      <c r="AI6" s="86"/>
      <c r="AJ6" s="87"/>
      <c r="AK6" s="89">
        <v>18</v>
      </c>
      <c r="AL6" s="90">
        <v>19</v>
      </c>
      <c r="AM6" s="90">
        <v>20</v>
      </c>
      <c r="AN6" s="90">
        <v>21</v>
      </c>
      <c r="AO6" s="90">
        <v>22</v>
      </c>
      <c r="AP6" s="90">
        <v>23</v>
      </c>
      <c r="AQ6" s="90">
        <v>24</v>
      </c>
      <c r="AR6" s="90">
        <v>25</v>
      </c>
      <c r="AS6" s="90">
        <v>26</v>
      </c>
      <c r="AT6" s="90">
        <v>27</v>
      </c>
      <c r="AU6" s="90">
        <v>28</v>
      </c>
      <c r="AV6" s="90">
        <v>29</v>
      </c>
      <c r="AW6" s="90"/>
      <c r="AX6" s="90"/>
      <c r="AY6" s="90"/>
      <c r="AZ6" s="90"/>
      <c r="BA6" s="91"/>
      <c r="BB6" s="89">
        <v>35</v>
      </c>
      <c r="BC6" s="90">
        <v>36</v>
      </c>
      <c r="BD6" s="90">
        <v>37</v>
      </c>
      <c r="BE6" s="90">
        <v>38</v>
      </c>
      <c r="BF6" s="90">
        <v>39</v>
      </c>
      <c r="BG6" s="90">
        <v>40</v>
      </c>
      <c r="BH6" s="90">
        <v>41</v>
      </c>
      <c r="BI6" s="90">
        <v>42</v>
      </c>
      <c r="BJ6" s="90">
        <v>43</v>
      </c>
      <c r="BK6" s="90">
        <v>44</v>
      </c>
      <c r="BL6" s="90">
        <v>45</v>
      </c>
      <c r="BM6" s="90">
        <v>46</v>
      </c>
      <c r="BN6" s="90"/>
      <c r="BO6" s="90"/>
      <c r="BP6" s="90"/>
      <c r="BQ6" s="90"/>
      <c r="BR6" s="91"/>
      <c r="BS6" s="89">
        <v>52</v>
      </c>
      <c r="BT6" s="90">
        <v>53</v>
      </c>
      <c r="BU6" s="90">
        <v>54</v>
      </c>
      <c r="BV6" s="90">
        <v>55</v>
      </c>
      <c r="BW6" s="1403">
        <v>56</v>
      </c>
      <c r="BX6" s="1403">
        <v>57</v>
      </c>
      <c r="BY6" s="1403">
        <v>58</v>
      </c>
      <c r="BZ6" s="1403">
        <v>59</v>
      </c>
      <c r="CA6" s="1403">
        <v>60</v>
      </c>
      <c r="CB6" s="1403">
        <v>61</v>
      </c>
      <c r="CC6" s="1403">
        <v>62</v>
      </c>
      <c r="CD6" s="1403">
        <v>63</v>
      </c>
      <c r="CE6" s="1403"/>
      <c r="CF6" s="1403"/>
      <c r="CG6" s="1403"/>
      <c r="CH6" s="1403"/>
      <c r="CI6" s="1404"/>
      <c r="CJ6" s="92"/>
      <c r="CK6" s="1041"/>
      <c r="CL6" s="1042"/>
      <c r="CM6" s="1043"/>
      <c r="CN6" s="93"/>
      <c r="CO6" s="93"/>
      <c r="CP6" s="94"/>
      <c r="CQ6" s="67"/>
      <c r="CR6" s="67"/>
      <c r="CS6" s="67"/>
      <c r="CT6" s="67"/>
      <c r="CU6" s="1315"/>
      <c r="CV6" s="67"/>
      <c r="CW6" s="1315"/>
      <c r="CX6" s="67"/>
      <c r="CY6" s="67"/>
      <c r="CZ6" s="67"/>
      <c r="DA6" s="67"/>
      <c r="DB6" s="95"/>
      <c r="DC6" s="95"/>
      <c r="DD6" s="67"/>
      <c r="DE6" s="67"/>
      <c r="DF6" s="67"/>
      <c r="DG6" s="1315"/>
      <c r="DH6" s="67"/>
      <c r="DI6" s="1315"/>
      <c r="DJ6" s="67"/>
      <c r="DK6" s="67"/>
      <c r="DL6" s="67"/>
      <c r="DM6" s="67"/>
      <c r="DN6" s="95"/>
      <c r="DO6" s="67"/>
      <c r="DP6" s="96"/>
      <c r="DQ6" s="97"/>
      <c r="DR6" s="97"/>
      <c r="DS6" s="97"/>
      <c r="DT6" s="97"/>
      <c r="DU6" s="97"/>
      <c r="DV6" s="97"/>
      <c r="DW6" s="98"/>
      <c r="DX6" s="98"/>
    </row>
    <row r="7" spans="1:133" s="99" customFormat="1" ht="15.75" customHeight="1" thickBot="1">
      <c r="A7" s="100" t="s">
        <v>54</v>
      </c>
      <c r="B7" s="101"/>
      <c r="C7" s="1249" t="s">
        <v>862</v>
      </c>
      <c r="D7" s="1249" t="s">
        <v>862</v>
      </c>
      <c r="E7" s="1249" t="s">
        <v>862</v>
      </c>
      <c r="F7" s="1249" t="s">
        <v>862</v>
      </c>
      <c r="G7" s="1249" t="s">
        <v>862</v>
      </c>
      <c r="H7" s="1249" t="s">
        <v>862</v>
      </c>
      <c r="I7" s="1249" t="s">
        <v>862</v>
      </c>
      <c r="J7" s="1249" t="s">
        <v>862</v>
      </c>
      <c r="K7" s="1249" t="s">
        <v>862</v>
      </c>
      <c r="L7" s="1249" t="s">
        <v>862</v>
      </c>
      <c r="M7" s="1249" t="s">
        <v>862</v>
      </c>
      <c r="N7" s="1249" t="s">
        <v>862</v>
      </c>
      <c r="O7" s="103"/>
      <c r="P7" s="102"/>
      <c r="Q7" s="102"/>
      <c r="R7" s="102"/>
      <c r="S7" s="104"/>
      <c r="T7" s="1249" t="s">
        <v>862</v>
      </c>
      <c r="U7" s="1249" t="s">
        <v>862</v>
      </c>
      <c r="V7" s="1249" t="s">
        <v>862</v>
      </c>
      <c r="W7" s="1249" t="s">
        <v>862</v>
      </c>
      <c r="X7" s="1249" t="s">
        <v>862</v>
      </c>
      <c r="Y7" s="1249" t="s">
        <v>862</v>
      </c>
      <c r="Z7" s="1249" t="s">
        <v>862</v>
      </c>
      <c r="AA7" s="1249" t="s">
        <v>862</v>
      </c>
      <c r="AB7" s="1249" t="s">
        <v>862</v>
      </c>
      <c r="AC7" s="1249" t="s">
        <v>862</v>
      </c>
      <c r="AD7" s="1249" t="s">
        <v>862</v>
      </c>
      <c r="AE7" s="1249" t="s">
        <v>862</v>
      </c>
      <c r="AF7" s="105"/>
      <c r="AG7" s="105"/>
      <c r="AH7" s="103"/>
      <c r="AI7" s="103"/>
      <c r="AJ7" s="106"/>
      <c r="AK7" s="1249" t="s">
        <v>862</v>
      </c>
      <c r="AL7" s="1249" t="s">
        <v>862</v>
      </c>
      <c r="AM7" s="1249" t="s">
        <v>862</v>
      </c>
      <c r="AN7" s="1249" t="s">
        <v>862</v>
      </c>
      <c r="AO7" s="1249" t="s">
        <v>862</v>
      </c>
      <c r="AP7" s="1249" t="s">
        <v>862</v>
      </c>
      <c r="AQ7" s="1249" t="s">
        <v>862</v>
      </c>
      <c r="AR7" s="1249" t="s">
        <v>862</v>
      </c>
      <c r="AS7" s="1249" t="s">
        <v>862</v>
      </c>
      <c r="AT7" s="1249" t="s">
        <v>862</v>
      </c>
      <c r="AU7" s="1249" t="s">
        <v>862</v>
      </c>
      <c r="AV7" s="1249" t="s">
        <v>862</v>
      </c>
      <c r="AW7" s="105"/>
      <c r="AX7" s="105"/>
      <c r="AY7" s="105"/>
      <c r="AZ7" s="105"/>
      <c r="BA7" s="107"/>
      <c r="BB7" s="108"/>
      <c r="BC7" s="109"/>
      <c r="BD7" s="109"/>
      <c r="BE7" s="109"/>
      <c r="BF7" s="109"/>
      <c r="BG7" s="109"/>
      <c r="BH7" s="109"/>
      <c r="BI7" s="109"/>
      <c r="BJ7" s="109"/>
      <c r="BK7" s="109"/>
      <c r="BL7" s="109"/>
      <c r="BM7" s="109"/>
      <c r="BN7" s="109"/>
      <c r="BO7" s="109"/>
      <c r="BP7" s="109"/>
      <c r="BQ7" s="109"/>
      <c r="BR7" s="110"/>
      <c r="BS7" s="108"/>
      <c r="BT7" s="109"/>
      <c r="BU7" s="109"/>
      <c r="BV7" s="109"/>
      <c r="BW7" s="1405"/>
      <c r="BX7" s="1405"/>
      <c r="BY7" s="1405"/>
      <c r="BZ7" s="1405"/>
      <c r="CA7" s="1405"/>
      <c r="CB7" s="1405"/>
      <c r="CC7" s="1405"/>
      <c r="CD7" s="1405"/>
      <c r="CE7" s="1406"/>
      <c r="CF7" s="1405"/>
      <c r="CG7" s="1405"/>
      <c r="CH7" s="1405"/>
      <c r="CI7" s="1407"/>
      <c r="CJ7" s="92"/>
      <c r="CK7" s="1044"/>
      <c r="CL7" s="1045"/>
      <c r="CM7" s="1046"/>
      <c r="CN7" s="93"/>
      <c r="CO7" s="93"/>
      <c r="CP7" s="94"/>
      <c r="CQ7" s="67"/>
      <c r="CR7" s="67"/>
      <c r="CS7" s="67"/>
      <c r="CT7" s="67"/>
      <c r="CU7" s="1315"/>
      <c r="CV7" s="67"/>
      <c r="CW7" s="1315"/>
      <c r="CX7" s="67"/>
      <c r="CY7" s="67"/>
      <c r="CZ7" s="67"/>
      <c r="DA7" s="67"/>
      <c r="DB7" s="95"/>
      <c r="DC7" s="95"/>
      <c r="DD7" s="67"/>
      <c r="DE7" s="67"/>
      <c r="DF7" s="67"/>
      <c r="DG7" s="1315"/>
      <c r="DH7" s="67"/>
      <c r="DI7" s="1315"/>
      <c r="DJ7" s="67"/>
      <c r="DK7" s="67"/>
      <c r="DL7" s="67"/>
      <c r="DM7" s="67"/>
      <c r="DN7" s="95"/>
      <c r="DO7" s="67"/>
      <c r="DP7" s="96"/>
      <c r="DQ7" s="97"/>
      <c r="DR7" s="97"/>
      <c r="DS7" s="97"/>
      <c r="DT7" s="97"/>
      <c r="DU7" s="97"/>
      <c r="DV7" s="97"/>
      <c r="DW7" s="98"/>
      <c r="DX7" s="98"/>
      <c r="DZ7" s="99" t="s">
        <v>57</v>
      </c>
      <c r="EA7" s="99" t="s">
        <v>58</v>
      </c>
    </row>
    <row r="8" spans="1:133" s="131" customFormat="1" ht="15.75" customHeight="1" thickBot="1">
      <c r="A8" s="112" t="s">
        <v>59</v>
      </c>
      <c r="B8" s="113"/>
      <c r="C8" s="114"/>
      <c r="D8" s="115"/>
      <c r="E8" s="115"/>
      <c r="F8" s="116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7"/>
      <c r="T8" s="118"/>
      <c r="U8" s="119"/>
      <c r="V8" s="119"/>
      <c r="W8" s="119"/>
      <c r="X8" s="119"/>
      <c r="Y8" s="119"/>
      <c r="Z8" s="119"/>
      <c r="AA8" s="119"/>
      <c r="AB8" s="119"/>
      <c r="AC8" s="120"/>
      <c r="AD8" s="120"/>
      <c r="AE8" s="120"/>
      <c r="AF8" s="120"/>
      <c r="AG8" s="119"/>
      <c r="AH8" s="119"/>
      <c r="AI8" s="119"/>
      <c r="AJ8" s="121"/>
      <c r="AK8" s="122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4"/>
      <c r="AW8" s="123"/>
      <c r="AX8" s="124"/>
      <c r="AY8" s="123"/>
      <c r="AZ8" s="123"/>
      <c r="BA8" s="125"/>
      <c r="BB8" s="126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8"/>
      <c r="BS8" s="126"/>
      <c r="BT8" s="127"/>
      <c r="BU8" s="127"/>
      <c r="BV8" s="127"/>
      <c r="BW8" s="1408"/>
      <c r="BX8" s="1408"/>
      <c r="BY8" s="1408"/>
      <c r="BZ8" s="1408"/>
      <c r="CA8" s="1408"/>
      <c r="CB8" s="1408"/>
      <c r="CC8" s="1408"/>
      <c r="CD8" s="1408"/>
      <c r="CE8" s="1408"/>
      <c r="CF8" s="1408"/>
      <c r="CG8" s="1408"/>
      <c r="CH8" s="1408"/>
      <c r="CI8" s="1409"/>
      <c r="CJ8" s="92"/>
      <c r="CK8" s="118"/>
      <c r="CL8" s="119"/>
      <c r="CM8" s="121"/>
      <c r="CN8" s="98"/>
      <c r="CO8" s="129"/>
      <c r="CP8" s="94"/>
      <c r="CQ8" s="67"/>
      <c r="CR8" s="67"/>
      <c r="CS8" s="67"/>
      <c r="CT8" s="67"/>
      <c r="CU8" s="1315"/>
      <c r="CV8" s="67"/>
      <c r="CW8" s="1315"/>
      <c r="CX8" s="67"/>
      <c r="CY8" s="67"/>
      <c r="CZ8" s="67"/>
      <c r="DA8" s="67"/>
      <c r="DB8" s="95"/>
      <c r="DC8" s="95"/>
      <c r="DD8" s="67"/>
      <c r="DE8" s="67"/>
      <c r="DF8" s="67"/>
      <c r="DG8" s="1315"/>
      <c r="DH8" s="67"/>
      <c r="DI8" s="1315"/>
      <c r="DJ8" s="67"/>
      <c r="DK8" s="67"/>
      <c r="DL8" s="67"/>
      <c r="DM8" s="67"/>
      <c r="DN8" s="95"/>
      <c r="DO8" s="67"/>
      <c r="DP8" s="96"/>
      <c r="DQ8" s="130"/>
      <c r="DR8" s="130"/>
      <c r="DS8" s="130"/>
      <c r="DT8" s="130"/>
      <c r="DU8" s="130"/>
      <c r="DV8" s="130"/>
      <c r="DW8" s="98"/>
      <c r="DX8" s="98"/>
      <c r="DZ8" s="131">
        <v>1</v>
      </c>
      <c r="EA8" s="131">
        <v>8</v>
      </c>
      <c r="EB8" s="131">
        <f t="shared" ref="EB8:EB24" si="11">FLOOR(((17-DZ8)/2),1)</f>
        <v>8</v>
      </c>
      <c r="EC8" s="131">
        <f t="shared" ref="EC8:EC24" si="12">ROUND(17/(1+ROUND(DZ8/2,0)),0)</f>
        <v>9</v>
      </c>
    </row>
    <row r="9" spans="1:133" s="131" customFormat="1" ht="15.75" customHeight="1">
      <c r="A9" s="132" t="s">
        <v>60</v>
      </c>
      <c r="B9" s="1250" t="s">
        <v>61</v>
      </c>
      <c r="C9" s="134">
        <v>20</v>
      </c>
      <c r="D9" s="135">
        <v>40</v>
      </c>
      <c r="E9" s="135">
        <v>50</v>
      </c>
      <c r="F9" s="135">
        <v>15</v>
      </c>
      <c r="G9" s="135">
        <v>35</v>
      </c>
      <c r="H9" s="136">
        <v>20</v>
      </c>
      <c r="I9" s="135">
        <v>40</v>
      </c>
      <c r="J9" s="136">
        <v>40</v>
      </c>
      <c r="K9" s="137">
        <v>40</v>
      </c>
      <c r="L9" s="137">
        <v>70</v>
      </c>
      <c r="M9" s="137">
        <v>45</v>
      </c>
      <c r="N9" s="137">
        <v>20</v>
      </c>
      <c r="O9" s="137"/>
      <c r="P9" s="137"/>
      <c r="Q9" s="137"/>
      <c r="R9" s="137"/>
      <c r="S9" s="138"/>
      <c r="T9" s="134" t="s">
        <v>284</v>
      </c>
      <c r="U9" s="136"/>
      <c r="V9" s="136"/>
      <c r="W9" s="139"/>
      <c r="X9" s="139"/>
      <c r="Y9" s="139"/>
      <c r="Z9" s="139"/>
      <c r="AA9" s="139"/>
      <c r="AB9" s="139"/>
      <c r="AC9" s="140"/>
      <c r="AD9" s="140"/>
      <c r="AE9" s="140"/>
      <c r="AF9" s="140"/>
      <c r="AG9" s="139"/>
      <c r="AH9" s="139"/>
      <c r="AI9" s="139"/>
      <c r="AJ9" s="141"/>
      <c r="AK9" s="134"/>
      <c r="AL9" s="136"/>
      <c r="AM9" s="136"/>
      <c r="AN9" s="139"/>
      <c r="AO9" s="139"/>
      <c r="AP9" s="139"/>
      <c r="AQ9" s="139"/>
      <c r="AR9" s="139"/>
      <c r="AS9" s="139"/>
      <c r="AT9" s="139"/>
      <c r="AU9" s="139"/>
      <c r="AV9" s="139"/>
      <c r="AW9" s="139"/>
      <c r="AX9" s="139"/>
      <c r="AY9" s="139"/>
      <c r="AZ9" s="139"/>
      <c r="BA9" s="141"/>
      <c r="BB9" s="134"/>
      <c r="BC9" s="136"/>
      <c r="BD9" s="139"/>
      <c r="BE9" s="139"/>
      <c r="BF9" s="139"/>
      <c r="BG9" s="139"/>
      <c r="BH9" s="139"/>
      <c r="BI9" s="139"/>
      <c r="BJ9" s="139"/>
      <c r="BK9" s="139"/>
      <c r="BL9" s="139"/>
      <c r="BM9" s="139"/>
      <c r="BN9" s="139"/>
      <c r="BO9" s="139"/>
      <c r="BP9" s="139"/>
      <c r="BQ9" s="139"/>
      <c r="BR9" s="141"/>
      <c r="BS9" s="1137"/>
      <c r="BT9" s="139"/>
      <c r="BU9" s="139"/>
      <c r="BV9" s="139"/>
      <c r="BW9" s="1410"/>
      <c r="BX9" s="1411"/>
      <c r="BY9" s="1410"/>
      <c r="BZ9" s="1411"/>
      <c r="CA9" s="1412"/>
      <c r="CB9" s="1412"/>
      <c r="CC9" s="1412"/>
      <c r="CD9" s="1412"/>
      <c r="CE9" s="1413"/>
      <c r="CF9" s="1413"/>
      <c r="CG9" s="1413"/>
      <c r="CH9" s="1413"/>
      <c r="CI9" s="1414"/>
      <c r="CJ9" s="92"/>
      <c r="CK9" s="1048">
        <v>0.35</v>
      </c>
      <c r="CL9" s="1048">
        <v>0.3</v>
      </c>
      <c r="CM9" s="1048">
        <v>0.4</v>
      </c>
      <c r="CN9" s="98"/>
      <c r="CO9" s="129">
        <f>IF(CP9&lt;3,"",(SUM(C9:CJ9)-MIN(C9:CJ9)-MAX(C9:CJ9))/(CP9-2))</f>
        <v>35</v>
      </c>
      <c r="CP9" s="142">
        <f>COUNT(C9:CJ9)</f>
        <v>12</v>
      </c>
      <c r="CQ9" s="143">
        <f t="shared" ref="CQ9:CW12" si="13">IF(OR(-FLOOR(((17-COUNT($C9:$S9))/2),1)+CQ$5&lt;1,-FLOOR(((17-COUNT($C9:$S9))/2),1)+CQ$5&gt;COUNT($C9:$S9)),"",LARGE($C9:$S9,-FLOOR(((17-COUNT($C9:$S9))/2),1)+CQ$5))</f>
        <v>15</v>
      </c>
      <c r="CR9" s="81">
        <f t="shared" si="13"/>
        <v>20</v>
      </c>
      <c r="CS9" s="81">
        <f t="shared" si="13"/>
        <v>20</v>
      </c>
      <c r="CT9" s="81">
        <f t="shared" si="13"/>
        <v>20</v>
      </c>
      <c r="CU9" s="81">
        <f t="shared" si="13"/>
        <v>35</v>
      </c>
      <c r="CV9" s="144">
        <f t="shared" si="13"/>
        <v>40</v>
      </c>
      <c r="CW9" s="144">
        <f t="shared" si="13"/>
        <v>40</v>
      </c>
      <c r="CX9" s="81">
        <f t="shared" ref="CX9:DB12" si="14">IF(OR(-FLOOR(((17-COUNT($C9:$S9))/2),1)+CX$5&lt;1,-FLOOR(((17-COUNT($C9:$S9))/2),1)+CX$5&gt;COUNT($C9:$S9)),"",LARGE($C9:$S9,-FLOOR(((17-COUNT($C9:$S9))/2),1)+CX$5))</f>
        <v>40</v>
      </c>
      <c r="CY9" s="81">
        <f t="shared" si="14"/>
        <v>40</v>
      </c>
      <c r="CZ9" s="81">
        <f t="shared" si="14"/>
        <v>45</v>
      </c>
      <c r="DA9" s="81">
        <f t="shared" si="14"/>
        <v>50</v>
      </c>
      <c r="DB9" s="143">
        <f t="shared" si="14"/>
        <v>70</v>
      </c>
      <c r="DC9" s="143" t="str">
        <f t="shared" ref="DC9:DN9" si="15">IF(OR(-FLOOR(((17-COUNT($T9:$AJ9))/2),1)+DC$5&lt;1,-FLOOR(((17-COUNT($T9:$AJ9))/2),1)+DC$5&gt;COUNT($T9:$AJ9)),"",LARGE($T9:$AJ9,-FLOOR(((17-COUNT($T9:$AJ9))/2),1)+DC$5))</f>
        <v/>
      </c>
      <c r="DD9" s="81" t="str">
        <f t="shared" si="15"/>
        <v/>
      </c>
      <c r="DE9" s="81" t="str">
        <f t="shared" si="15"/>
        <v/>
      </c>
      <c r="DF9" s="81" t="str">
        <f t="shared" si="15"/>
        <v/>
      </c>
      <c r="DG9" s="81" t="str">
        <f t="shared" si="15"/>
        <v/>
      </c>
      <c r="DH9" s="144" t="str">
        <f t="shared" si="15"/>
        <v/>
      </c>
      <c r="DI9" s="144" t="str">
        <f t="shared" si="15"/>
        <v/>
      </c>
      <c r="DJ9" s="81" t="str">
        <f t="shared" si="15"/>
        <v/>
      </c>
      <c r="DK9" s="81" t="str">
        <f t="shared" si="15"/>
        <v/>
      </c>
      <c r="DL9" s="81" t="str">
        <f t="shared" si="15"/>
        <v/>
      </c>
      <c r="DM9" s="81" t="str">
        <f t="shared" si="15"/>
        <v/>
      </c>
      <c r="DN9" s="143" t="str">
        <f t="shared" si="15"/>
        <v/>
      </c>
      <c r="DO9" s="130"/>
      <c r="DP9" s="96"/>
      <c r="DQ9" s="130"/>
      <c r="DR9" s="130"/>
      <c r="DS9" s="130"/>
      <c r="DT9" s="130"/>
      <c r="DU9" s="130"/>
      <c r="DV9" s="130"/>
      <c r="DW9" s="98"/>
      <c r="DX9" s="98"/>
      <c r="DZ9" s="131">
        <v>2</v>
      </c>
      <c r="EA9" s="131">
        <v>7</v>
      </c>
      <c r="EB9" s="131">
        <f t="shared" si="11"/>
        <v>7</v>
      </c>
      <c r="EC9" s="131">
        <f t="shared" si="12"/>
        <v>9</v>
      </c>
    </row>
    <row r="10" spans="1:133" s="131" customFormat="1" ht="15.75" customHeight="1">
      <c r="A10" s="145"/>
      <c r="B10" s="1251" t="s">
        <v>62</v>
      </c>
      <c r="C10" s="146">
        <v>40</v>
      </c>
      <c r="D10" s="147">
        <v>30</v>
      </c>
      <c r="E10" s="147">
        <v>30</v>
      </c>
      <c r="F10" s="147">
        <v>50</v>
      </c>
      <c r="G10" s="147">
        <v>40</v>
      </c>
      <c r="H10" s="148">
        <v>40</v>
      </c>
      <c r="I10" s="147">
        <v>30</v>
      </c>
      <c r="J10" s="148">
        <v>30</v>
      </c>
      <c r="K10" s="149">
        <v>50</v>
      </c>
      <c r="L10" s="149">
        <v>20</v>
      </c>
      <c r="M10" s="149">
        <v>35</v>
      </c>
      <c r="N10" s="149">
        <v>15</v>
      </c>
      <c r="O10" s="149"/>
      <c r="P10" s="149"/>
      <c r="Q10" s="149"/>
      <c r="R10" s="149"/>
      <c r="S10" s="150"/>
      <c r="T10" s="146"/>
      <c r="U10" s="148"/>
      <c r="V10" s="148"/>
      <c r="W10" s="151"/>
      <c r="X10" s="151"/>
      <c r="Y10" s="151"/>
      <c r="Z10" s="151"/>
      <c r="AA10" s="151"/>
      <c r="AB10" s="151"/>
      <c r="AC10" s="152"/>
      <c r="AD10" s="152"/>
      <c r="AE10" s="152"/>
      <c r="AF10" s="152"/>
      <c r="AG10" s="151"/>
      <c r="AH10" s="151"/>
      <c r="AI10" s="151"/>
      <c r="AJ10" s="153"/>
      <c r="AK10" s="146"/>
      <c r="AL10" s="148"/>
      <c r="AM10" s="148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  <c r="BA10" s="155"/>
      <c r="BB10" s="146"/>
      <c r="BC10" s="148"/>
      <c r="BD10" s="154"/>
      <c r="BE10" s="154"/>
      <c r="BF10" s="154"/>
      <c r="BG10" s="154"/>
      <c r="BH10" s="154"/>
      <c r="BI10" s="154"/>
      <c r="BJ10" s="154"/>
      <c r="BK10" s="154"/>
      <c r="BL10" s="154"/>
      <c r="BM10" s="154"/>
      <c r="BN10" s="154"/>
      <c r="BO10" s="154"/>
      <c r="BP10" s="154"/>
      <c r="BQ10" s="154"/>
      <c r="BR10" s="155"/>
      <c r="BS10" s="1138"/>
      <c r="BT10" s="154"/>
      <c r="BU10" s="154"/>
      <c r="BV10" s="154"/>
      <c r="BW10" s="1415"/>
      <c r="BX10" s="1369"/>
      <c r="BY10" s="1415"/>
      <c r="BZ10" s="1369"/>
      <c r="CA10" s="1416"/>
      <c r="CB10" s="1416"/>
      <c r="CC10" s="1416"/>
      <c r="CD10" s="1416"/>
      <c r="CE10" s="1417"/>
      <c r="CF10" s="1417"/>
      <c r="CG10" s="1417"/>
      <c r="CH10" s="1417"/>
      <c r="CI10" s="1418"/>
      <c r="CJ10" s="92"/>
      <c r="CK10" s="1048">
        <v>0.35</v>
      </c>
      <c r="CL10" s="1048">
        <v>0.25</v>
      </c>
      <c r="CM10" s="1048">
        <v>0.35</v>
      </c>
      <c r="CN10" s="98"/>
      <c r="CO10" s="129">
        <f>IF(CP10&lt;3,"",(SUM(C10:CJ10)-MIN(C10:CJ10)-MAX(C10:CJ10))/(CP10-2))</f>
        <v>34.5</v>
      </c>
      <c r="CP10" s="142">
        <f>COUNT(C10:CJ10)</f>
        <v>12</v>
      </c>
      <c r="CQ10" s="143">
        <f t="shared" si="13"/>
        <v>15</v>
      </c>
      <c r="CR10" s="81">
        <f t="shared" si="13"/>
        <v>20</v>
      </c>
      <c r="CS10" s="81">
        <f t="shared" si="13"/>
        <v>30</v>
      </c>
      <c r="CT10" s="81">
        <f t="shared" si="13"/>
        <v>30</v>
      </c>
      <c r="CU10" s="81">
        <f t="shared" si="13"/>
        <v>30</v>
      </c>
      <c r="CV10" s="144">
        <f t="shared" si="13"/>
        <v>30</v>
      </c>
      <c r="CW10" s="144">
        <f t="shared" si="13"/>
        <v>35</v>
      </c>
      <c r="CX10" s="81">
        <f t="shared" si="14"/>
        <v>40</v>
      </c>
      <c r="CY10" s="81">
        <f t="shared" si="14"/>
        <v>40</v>
      </c>
      <c r="CZ10" s="81">
        <f t="shared" si="14"/>
        <v>40</v>
      </c>
      <c r="DA10" s="81">
        <f t="shared" si="14"/>
        <v>50</v>
      </c>
      <c r="DB10" s="143">
        <f t="shared" si="14"/>
        <v>50</v>
      </c>
      <c r="DC10" s="143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1" t="str">
        <f t="shared" si="16"/>
        <v/>
      </c>
      <c r="DE10" s="81" t="str">
        <f t="shared" si="16"/>
        <v/>
      </c>
      <c r="DF10" s="81" t="str">
        <f t="shared" si="16"/>
        <v/>
      </c>
      <c r="DG10" s="81" t="str">
        <f t="shared" si="16"/>
        <v/>
      </c>
      <c r="DH10" s="144" t="str">
        <f t="shared" si="16"/>
        <v/>
      </c>
      <c r="DI10" s="144" t="str">
        <f t="shared" si="16"/>
        <v/>
      </c>
      <c r="DJ10" s="81" t="str">
        <f t="shared" si="16"/>
        <v/>
      </c>
      <c r="DK10" s="81" t="str">
        <f t="shared" si="16"/>
        <v/>
      </c>
      <c r="DL10" s="81" t="str">
        <f t="shared" si="16"/>
        <v/>
      </c>
      <c r="DM10" s="81" t="str">
        <f t="shared" si="16"/>
        <v/>
      </c>
      <c r="DN10" s="143" t="str">
        <f t="shared" si="16"/>
        <v/>
      </c>
      <c r="DO10" s="130"/>
      <c r="DP10" s="96"/>
      <c r="DQ10" s="130"/>
      <c r="DR10" s="130"/>
      <c r="DS10" s="130"/>
      <c r="DT10" s="130"/>
      <c r="DU10" s="130"/>
      <c r="DV10" s="130"/>
      <c r="DW10" s="98"/>
      <c r="DX10" s="98"/>
      <c r="DZ10" s="131">
        <v>3</v>
      </c>
      <c r="EA10" s="131">
        <v>7</v>
      </c>
      <c r="EB10" s="131">
        <f t="shared" si="11"/>
        <v>7</v>
      </c>
      <c r="EC10" s="131">
        <f t="shared" si="12"/>
        <v>6</v>
      </c>
    </row>
    <row r="11" spans="1:133" s="131" customFormat="1" ht="15.75" customHeight="1">
      <c r="A11" s="145"/>
      <c r="B11" s="1251" t="s">
        <v>63</v>
      </c>
      <c r="C11" s="146">
        <v>30</v>
      </c>
      <c r="D11" s="147">
        <v>20</v>
      </c>
      <c r="E11" s="147">
        <v>15</v>
      </c>
      <c r="F11" s="147">
        <v>30</v>
      </c>
      <c r="G11" s="147">
        <v>20</v>
      </c>
      <c r="H11" s="148">
        <v>25</v>
      </c>
      <c r="I11" s="147">
        <v>20</v>
      </c>
      <c r="J11" s="148">
        <v>20</v>
      </c>
      <c r="K11" s="149">
        <v>5</v>
      </c>
      <c r="L11" s="149">
        <v>5</v>
      </c>
      <c r="M11" s="149">
        <v>15</v>
      </c>
      <c r="N11" s="149">
        <v>35</v>
      </c>
      <c r="O11" s="149"/>
      <c r="P11" s="149"/>
      <c r="Q11" s="149"/>
      <c r="R11" s="149"/>
      <c r="S11" s="150"/>
      <c r="T11" s="146"/>
      <c r="U11" s="148"/>
      <c r="V11" s="148"/>
      <c r="W11" s="151"/>
      <c r="X11" s="151"/>
      <c r="Y11" s="151"/>
      <c r="Z11" s="151"/>
      <c r="AA11" s="151"/>
      <c r="AB11" s="151"/>
      <c r="AC11" s="152"/>
      <c r="AD11" s="152"/>
      <c r="AE11" s="152"/>
      <c r="AF11" s="152"/>
      <c r="AG11" s="151"/>
      <c r="AH11" s="151"/>
      <c r="AI11" s="151"/>
      <c r="AJ11" s="153"/>
      <c r="AK11" s="146"/>
      <c r="AL11" s="148"/>
      <c r="AM11" s="148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5"/>
      <c r="BB11" s="146"/>
      <c r="BC11" s="148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5"/>
      <c r="BS11" s="1138"/>
      <c r="BT11" s="154"/>
      <c r="BU11" s="154"/>
      <c r="BV11" s="154"/>
      <c r="BW11" s="1415"/>
      <c r="BX11" s="1369"/>
      <c r="BY11" s="1415"/>
      <c r="BZ11" s="1369"/>
      <c r="CA11" s="1416"/>
      <c r="CB11" s="1416"/>
      <c r="CC11" s="1416"/>
      <c r="CD11" s="1416"/>
      <c r="CE11" s="1417"/>
      <c r="CF11" s="1417"/>
      <c r="CG11" s="1417"/>
      <c r="CH11" s="1417"/>
      <c r="CI11" s="1418"/>
      <c r="CJ11" s="92"/>
      <c r="CK11" s="1048">
        <v>0.2</v>
      </c>
      <c r="CL11" s="1048">
        <v>0.15</v>
      </c>
      <c r="CM11" s="1048">
        <v>0.25</v>
      </c>
      <c r="CN11" s="98"/>
      <c r="CO11" s="129">
        <f>IF(CP11&lt;3,"",(SUM(C11:CJ11)-MIN(C11:CJ11)-MAX(C11:CJ11))/(CP11-2))</f>
        <v>20</v>
      </c>
      <c r="CP11" s="142">
        <f>COUNT(C11:CJ11)</f>
        <v>12</v>
      </c>
      <c r="CQ11" s="143">
        <f t="shared" si="13"/>
        <v>5</v>
      </c>
      <c r="CR11" s="81">
        <f t="shared" si="13"/>
        <v>5</v>
      </c>
      <c r="CS11" s="81">
        <f t="shared" si="13"/>
        <v>15</v>
      </c>
      <c r="CT11" s="81">
        <f t="shared" si="13"/>
        <v>15</v>
      </c>
      <c r="CU11" s="81">
        <f t="shared" si="13"/>
        <v>20</v>
      </c>
      <c r="CV11" s="144">
        <f t="shared" si="13"/>
        <v>20</v>
      </c>
      <c r="CW11" s="144">
        <f t="shared" si="13"/>
        <v>20</v>
      </c>
      <c r="CX11" s="81">
        <f t="shared" si="14"/>
        <v>20</v>
      </c>
      <c r="CY11" s="81">
        <f t="shared" si="14"/>
        <v>25</v>
      </c>
      <c r="CZ11" s="81">
        <f t="shared" si="14"/>
        <v>30</v>
      </c>
      <c r="DA11" s="81">
        <f t="shared" si="14"/>
        <v>30</v>
      </c>
      <c r="DB11" s="143">
        <f t="shared" si="14"/>
        <v>35</v>
      </c>
      <c r="DC11" s="143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1" t="str">
        <f t="shared" si="17"/>
        <v/>
      </c>
      <c r="DE11" s="81" t="str">
        <f t="shared" si="17"/>
        <v/>
      </c>
      <c r="DF11" s="81" t="str">
        <f t="shared" si="17"/>
        <v/>
      </c>
      <c r="DG11" s="81" t="str">
        <f t="shared" si="17"/>
        <v/>
      </c>
      <c r="DH11" s="144" t="str">
        <f t="shared" si="17"/>
        <v/>
      </c>
      <c r="DI11" s="144" t="str">
        <f t="shared" si="17"/>
        <v/>
      </c>
      <c r="DJ11" s="81" t="str">
        <f t="shared" si="17"/>
        <v/>
      </c>
      <c r="DK11" s="81" t="str">
        <f t="shared" si="17"/>
        <v/>
      </c>
      <c r="DL11" s="81" t="str">
        <f t="shared" si="17"/>
        <v/>
      </c>
      <c r="DM11" s="81" t="str">
        <f t="shared" si="17"/>
        <v/>
      </c>
      <c r="DN11" s="143" t="str">
        <f t="shared" si="17"/>
        <v/>
      </c>
      <c r="DO11" s="130"/>
      <c r="DP11" s="96"/>
      <c r="DQ11" s="130"/>
      <c r="DR11" s="130"/>
      <c r="DS11" s="130"/>
      <c r="DT11" s="130"/>
      <c r="DU11" s="130"/>
      <c r="DV11" s="130"/>
      <c r="DW11" s="98"/>
      <c r="DX11" s="98"/>
      <c r="DZ11" s="131">
        <v>4</v>
      </c>
      <c r="EA11" s="131">
        <v>6</v>
      </c>
      <c r="EB11" s="131">
        <f t="shared" si="11"/>
        <v>6</v>
      </c>
      <c r="EC11" s="131">
        <f t="shared" si="12"/>
        <v>6</v>
      </c>
    </row>
    <row r="12" spans="1:133" s="131" customFormat="1" ht="15.75" customHeight="1" thickBot="1">
      <c r="A12" s="156"/>
      <c r="B12" s="1252" t="s">
        <v>64</v>
      </c>
      <c r="C12" s="157">
        <v>10</v>
      </c>
      <c r="D12" s="158">
        <v>10</v>
      </c>
      <c r="E12" s="158">
        <v>5</v>
      </c>
      <c r="F12" s="158">
        <v>5</v>
      </c>
      <c r="G12" s="158">
        <v>5</v>
      </c>
      <c r="H12" s="159">
        <v>15</v>
      </c>
      <c r="I12" s="158">
        <v>10</v>
      </c>
      <c r="J12" s="159">
        <v>10</v>
      </c>
      <c r="K12" s="160">
        <v>5</v>
      </c>
      <c r="L12" s="160">
        <v>5</v>
      </c>
      <c r="M12" s="160">
        <v>5</v>
      </c>
      <c r="N12" s="160">
        <v>30</v>
      </c>
      <c r="O12" s="160"/>
      <c r="P12" s="160"/>
      <c r="Q12" s="160"/>
      <c r="R12" s="160"/>
      <c r="S12" s="161"/>
      <c r="T12" s="157"/>
      <c r="U12" s="159"/>
      <c r="V12" s="159"/>
      <c r="W12" s="162"/>
      <c r="X12" s="162"/>
      <c r="Y12" s="162"/>
      <c r="Z12" s="162"/>
      <c r="AA12" s="162"/>
      <c r="AB12" s="162"/>
      <c r="AC12" s="163"/>
      <c r="AD12" s="163"/>
      <c r="AE12" s="163"/>
      <c r="AF12" s="163"/>
      <c r="AG12" s="162"/>
      <c r="AH12" s="162"/>
      <c r="AI12" s="162"/>
      <c r="AJ12" s="164"/>
      <c r="AK12" s="157"/>
      <c r="AL12" s="159"/>
      <c r="AM12" s="159"/>
      <c r="AN12" s="165"/>
      <c r="AO12" s="165"/>
      <c r="AP12" s="165"/>
      <c r="AQ12" s="165"/>
      <c r="AR12" s="165"/>
      <c r="AS12" s="165"/>
      <c r="AT12" s="165"/>
      <c r="AU12" s="165"/>
      <c r="AV12" s="165"/>
      <c r="AW12" s="165"/>
      <c r="AX12" s="165"/>
      <c r="AY12" s="165"/>
      <c r="AZ12" s="165"/>
      <c r="BA12" s="166"/>
      <c r="BB12" s="157"/>
      <c r="BC12" s="159"/>
      <c r="BD12" s="165"/>
      <c r="BE12" s="165"/>
      <c r="BF12" s="165"/>
      <c r="BG12" s="165"/>
      <c r="BH12" s="165"/>
      <c r="BI12" s="165"/>
      <c r="BJ12" s="165"/>
      <c r="BK12" s="165"/>
      <c r="BL12" s="165"/>
      <c r="BM12" s="165"/>
      <c r="BN12" s="165"/>
      <c r="BO12" s="165"/>
      <c r="BP12" s="165"/>
      <c r="BQ12" s="165"/>
      <c r="BR12" s="166"/>
      <c r="BS12" s="1139"/>
      <c r="BT12" s="165"/>
      <c r="BU12" s="165"/>
      <c r="BV12" s="165"/>
      <c r="BW12" s="1419"/>
      <c r="BX12" s="1420"/>
      <c r="BY12" s="1419"/>
      <c r="BZ12" s="1420"/>
      <c r="CA12" s="160"/>
      <c r="CB12" s="160"/>
      <c r="CC12" s="160"/>
      <c r="CD12" s="160"/>
      <c r="CE12" s="1421"/>
      <c r="CF12" s="1421"/>
      <c r="CG12" s="1421"/>
      <c r="CH12" s="1421"/>
      <c r="CI12" s="1422"/>
      <c r="CJ12" s="167"/>
      <c r="CK12" s="1048">
        <v>0.1</v>
      </c>
      <c r="CL12" s="1048">
        <v>0.08</v>
      </c>
      <c r="CM12" s="1048">
        <v>0.12</v>
      </c>
      <c r="CN12" s="98"/>
      <c r="CO12" s="129">
        <f>IF(CP12&lt;3,"",(SUM(C12:CJ12)-MIN(C12:CJ12)-MAX(C12:CJ12))/(CP12-2))</f>
        <v>8</v>
      </c>
      <c r="CP12" s="142">
        <f>COUNT(C12:CJ12)</f>
        <v>12</v>
      </c>
      <c r="CQ12" s="143">
        <f t="shared" si="13"/>
        <v>5</v>
      </c>
      <c r="CR12" s="81">
        <f t="shared" si="13"/>
        <v>5</v>
      </c>
      <c r="CS12" s="81">
        <f t="shared" si="13"/>
        <v>5</v>
      </c>
      <c r="CT12" s="81">
        <f t="shared" si="13"/>
        <v>5</v>
      </c>
      <c r="CU12" s="81">
        <f t="shared" si="13"/>
        <v>5</v>
      </c>
      <c r="CV12" s="144">
        <f t="shared" si="13"/>
        <v>5</v>
      </c>
      <c r="CW12" s="144">
        <f t="shared" si="13"/>
        <v>10</v>
      </c>
      <c r="CX12" s="81">
        <f t="shared" si="14"/>
        <v>10</v>
      </c>
      <c r="CY12" s="81">
        <f t="shared" si="14"/>
        <v>10</v>
      </c>
      <c r="CZ12" s="81">
        <f t="shared" si="14"/>
        <v>10</v>
      </c>
      <c r="DA12" s="81">
        <f t="shared" si="14"/>
        <v>15</v>
      </c>
      <c r="DB12" s="143">
        <f t="shared" si="14"/>
        <v>30</v>
      </c>
      <c r="DC12" s="143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1" t="str">
        <f t="shared" si="18"/>
        <v/>
      </c>
      <c r="DE12" s="81" t="str">
        <f t="shared" si="18"/>
        <v/>
      </c>
      <c r="DF12" s="81" t="str">
        <f t="shared" si="18"/>
        <v/>
      </c>
      <c r="DG12" s="81" t="str">
        <f t="shared" si="18"/>
        <v/>
      </c>
      <c r="DH12" s="144" t="str">
        <f t="shared" si="18"/>
        <v/>
      </c>
      <c r="DI12" s="144" t="str">
        <f t="shared" si="18"/>
        <v/>
      </c>
      <c r="DJ12" s="81" t="str">
        <f t="shared" si="18"/>
        <v/>
      </c>
      <c r="DK12" s="81" t="str">
        <f t="shared" si="18"/>
        <v/>
      </c>
      <c r="DL12" s="81" t="str">
        <f t="shared" si="18"/>
        <v/>
      </c>
      <c r="DM12" s="81" t="str">
        <f t="shared" si="18"/>
        <v/>
      </c>
      <c r="DN12" s="143" t="str">
        <f t="shared" si="18"/>
        <v/>
      </c>
      <c r="DO12" s="130"/>
      <c r="DP12" s="96"/>
      <c r="DQ12" s="130"/>
      <c r="DR12" s="130"/>
      <c r="DS12" s="130"/>
      <c r="DT12" s="130"/>
      <c r="DU12" s="130"/>
      <c r="DV12" s="130"/>
      <c r="DW12" s="98"/>
      <c r="DX12" s="98"/>
      <c r="DZ12" s="131">
        <v>5</v>
      </c>
      <c r="EA12" s="131">
        <v>6</v>
      </c>
      <c r="EB12" s="131">
        <f t="shared" si="11"/>
        <v>6</v>
      </c>
      <c r="EC12" s="131">
        <f t="shared" si="12"/>
        <v>4</v>
      </c>
    </row>
    <row r="13" spans="1:133" s="174" customFormat="1" ht="15.75" customHeight="1" thickBot="1">
      <c r="A13" s="112"/>
      <c r="B13" s="113"/>
      <c r="C13" s="168">
        <f t="shared" ref="C13:AE13" si="19">IF(SUM(C9:C12)=0,"",SUM(C9:C12))</f>
        <v>100</v>
      </c>
      <c r="D13" s="169">
        <f t="shared" si="19"/>
        <v>100</v>
      </c>
      <c r="E13" s="169">
        <f t="shared" si="19"/>
        <v>100</v>
      </c>
      <c r="F13" s="169">
        <f t="shared" si="19"/>
        <v>100</v>
      </c>
      <c r="G13" s="169">
        <f t="shared" si="19"/>
        <v>100</v>
      </c>
      <c r="H13" s="169">
        <f t="shared" si="19"/>
        <v>100</v>
      </c>
      <c r="I13" s="169">
        <f t="shared" si="19"/>
        <v>100</v>
      </c>
      <c r="J13" s="169">
        <f t="shared" si="19"/>
        <v>100</v>
      </c>
      <c r="K13" s="169">
        <f t="shared" si="19"/>
        <v>100</v>
      </c>
      <c r="L13" s="169">
        <f t="shared" si="19"/>
        <v>100</v>
      </c>
      <c r="M13" s="169">
        <f t="shared" si="19"/>
        <v>100</v>
      </c>
      <c r="N13" s="169">
        <f t="shared" si="19"/>
        <v>100</v>
      </c>
      <c r="O13" s="169"/>
      <c r="P13" s="169"/>
      <c r="Q13" s="169"/>
      <c r="R13" s="169"/>
      <c r="S13" s="169"/>
      <c r="T13" s="168" t="str">
        <f t="shared" si="19"/>
        <v/>
      </c>
      <c r="U13" s="169" t="str">
        <f t="shared" si="19"/>
        <v/>
      </c>
      <c r="V13" s="169" t="str">
        <f t="shared" si="19"/>
        <v/>
      </c>
      <c r="W13" s="169" t="str">
        <f t="shared" si="19"/>
        <v/>
      </c>
      <c r="X13" s="169" t="str">
        <f t="shared" si="19"/>
        <v/>
      </c>
      <c r="Y13" s="169" t="str">
        <f t="shared" si="19"/>
        <v/>
      </c>
      <c r="Z13" s="169" t="str">
        <f t="shared" si="19"/>
        <v/>
      </c>
      <c r="AA13" s="169" t="str">
        <f t="shared" si="19"/>
        <v/>
      </c>
      <c r="AB13" s="169" t="str">
        <f t="shared" si="19"/>
        <v/>
      </c>
      <c r="AC13" s="169" t="str">
        <f t="shared" si="19"/>
        <v/>
      </c>
      <c r="AD13" s="169" t="str">
        <f t="shared" si="19"/>
        <v/>
      </c>
      <c r="AE13" s="169" t="str">
        <f t="shared" si="19"/>
        <v/>
      </c>
      <c r="AF13" s="169"/>
      <c r="AG13" s="169"/>
      <c r="AH13" s="169"/>
      <c r="AI13" s="169"/>
      <c r="AJ13" s="169"/>
      <c r="AK13" s="168" t="str">
        <f t="shared" ref="AK13:BJ13" si="20">IF(SUM(AK9:AK12)=0,"",SUM(AK9:AK12))</f>
        <v/>
      </c>
      <c r="AL13" s="169" t="str">
        <f t="shared" si="20"/>
        <v/>
      </c>
      <c r="AM13" s="169" t="str">
        <f t="shared" si="20"/>
        <v/>
      </c>
      <c r="AN13" s="169" t="str">
        <f t="shared" si="20"/>
        <v/>
      </c>
      <c r="AO13" s="169" t="str">
        <f t="shared" si="20"/>
        <v/>
      </c>
      <c r="AP13" s="169" t="str">
        <f t="shared" si="20"/>
        <v/>
      </c>
      <c r="AQ13" s="169" t="str">
        <f t="shared" si="20"/>
        <v/>
      </c>
      <c r="AR13" s="169" t="str">
        <f t="shared" si="20"/>
        <v/>
      </c>
      <c r="AS13" s="169" t="str">
        <f t="shared" si="20"/>
        <v/>
      </c>
      <c r="AT13" s="169" t="str">
        <f t="shared" si="20"/>
        <v/>
      </c>
      <c r="AU13" s="169" t="str">
        <f t="shared" si="20"/>
        <v/>
      </c>
      <c r="AV13" s="169" t="str">
        <f t="shared" si="20"/>
        <v/>
      </c>
      <c r="AW13" s="169"/>
      <c r="AX13" s="169"/>
      <c r="AY13" s="169"/>
      <c r="AZ13" s="169"/>
      <c r="BA13" s="169"/>
      <c r="BB13" s="168" t="str">
        <f t="shared" si="20"/>
        <v/>
      </c>
      <c r="BC13" s="169" t="str">
        <f t="shared" si="20"/>
        <v/>
      </c>
      <c r="BD13" s="169" t="str">
        <f t="shared" si="20"/>
        <v/>
      </c>
      <c r="BE13" s="169" t="str">
        <f t="shared" si="20"/>
        <v/>
      </c>
      <c r="BF13" s="169" t="str">
        <f t="shared" si="20"/>
        <v/>
      </c>
      <c r="BG13" s="169" t="str">
        <f t="shared" si="20"/>
        <v/>
      </c>
      <c r="BH13" s="169" t="str">
        <f t="shared" si="20"/>
        <v/>
      </c>
      <c r="BI13" s="169" t="str">
        <f t="shared" si="20"/>
        <v/>
      </c>
      <c r="BJ13" s="169" t="str">
        <f t="shared" si="20"/>
        <v/>
      </c>
      <c r="BK13" s="169"/>
      <c r="BL13" s="169"/>
      <c r="BM13" s="169" t="str">
        <f t="shared" ref="BM13:BV13" si="21">IF(SUM(BM9:BM12)=0,"",SUM(BM9:BM12))</f>
        <v/>
      </c>
      <c r="BN13" s="169"/>
      <c r="BO13" s="169"/>
      <c r="BP13" s="169"/>
      <c r="BQ13" s="169"/>
      <c r="BR13" s="169"/>
      <c r="BS13" s="168" t="str">
        <f t="shared" si="21"/>
        <v/>
      </c>
      <c r="BT13" s="169" t="str">
        <f t="shared" si="21"/>
        <v/>
      </c>
      <c r="BU13" s="169" t="str">
        <f t="shared" si="21"/>
        <v/>
      </c>
      <c r="BV13" s="169" t="str">
        <f t="shared" si="21"/>
        <v/>
      </c>
      <c r="BW13" s="1423"/>
      <c r="BX13" s="1423"/>
      <c r="BY13" s="1423" t="str">
        <f t="shared" ref="BY13:CD13" si="22">IF(SUM(BY9:BY12)=0,"",SUM(BY9:BY12))</f>
        <v/>
      </c>
      <c r="BZ13" s="1423" t="str">
        <f t="shared" si="22"/>
        <v/>
      </c>
      <c r="CA13" s="1423" t="str">
        <f t="shared" si="22"/>
        <v/>
      </c>
      <c r="CB13" s="1423" t="str">
        <f t="shared" si="22"/>
        <v/>
      </c>
      <c r="CC13" s="1423" t="str">
        <f t="shared" si="22"/>
        <v/>
      </c>
      <c r="CD13" s="1423" t="str">
        <f t="shared" si="22"/>
        <v/>
      </c>
      <c r="CE13" s="1423"/>
      <c r="CF13" s="1423"/>
      <c r="CG13" s="1423"/>
      <c r="CH13" s="1423"/>
      <c r="CI13" s="1423"/>
      <c r="CJ13" s="170"/>
      <c r="CK13" s="171">
        <f>IF(SUM(CK9:CK12)=0,"",SUM(CK9:CK12))</f>
        <v>0.99999999999999989</v>
      </c>
      <c r="CL13" s="172">
        <f>IF(SUM(CL9:CL12)=0,"",SUM(CL9:CL12))</f>
        <v>0.78</v>
      </c>
      <c r="CM13" s="121">
        <f>IF(SUM(CM9:CM12)=0,"",SUM(CM9:CM12))</f>
        <v>1.1200000000000001</v>
      </c>
      <c r="CN13" s="67"/>
      <c r="CO13" s="129"/>
      <c r="CP13" s="94"/>
      <c r="CQ13" s="67"/>
      <c r="CR13" s="67"/>
      <c r="CS13" s="67"/>
      <c r="CT13" s="67"/>
      <c r="CU13" s="1315"/>
      <c r="CV13" s="67"/>
      <c r="CW13" s="1315"/>
      <c r="CX13" s="67"/>
      <c r="CY13" s="67"/>
      <c r="CZ13" s="67"/>
      <c r="DA13" s="67"/>
      <c r="DB13" s="95"/>
      <c r="DC13" s="95"/>
      <c r="DD13" s="67"/>
      <c r="DE13" s="67"/>
      <c r="DF13" s="67"/>
      <c r="DG13" s="1315"/>
      <c r="DH13" s="67"/>
      <c r="DI13" s="1315"/>
      <c r="DJ13" s="67"/>
      <c r="DK13" s="67"/>
      <c r="DL13" s="67"/>
      <c r="DM13" s="67"/>
      <c r="DN13" s="95"/>
      <c r="DO13" s="67"/>
      <c r="DP13" s="67"/>
      <c r="DQ13" s="173"/>
      <c r="DR13" s="173"/>
      <c r="DS13" s="173"/>
      <c r="DT13" s="173"/>
      <c r="DU13" s="173"/>
      <c r="DV13" s="173"/>
      <c r="DW13" s="67"/>
      <c r="DX13" s="67"/>
      <c r="DZ13" s="174">
        <v>6</v>
      </c>
      <c r="EA13" s="174">
        <v>5</v>
      </c>
      <c r="EB13" s="131">
        <f t="shared" si="11"/>
        <v>5</v>
      </c>
      <c r="EC13" s="131">
        <f t="shared" si="12"/>
        <v>4</v>
      </c>
    </row>
    <row r="14" spans="1:133" s="191" customFormat="1" ht="15.75" customHeight="1">
      <c r="A14" s="132" t="s">
        <v>65</v>
      </c>
      <c r="B14" s="175" t="str">
        <f>$B$9</f>
        <v>VP</v>
      </c>
      <c r="C14" s="134">
        <v>16</v>
      </c>
      <c r="D14" s="135">
        <v>16</v>
      </c>
      <c r="E14" s="135">
        <v>10</v>
      </c>
      <c r="F14" s="137">
        <v>13</v>
      </c>
      <c r="G14" s="137">
        <v>11</v>
      </c>
      <c r="H14" s="137">
        <v>15</v>
      </c>
      <c r="I14" s="137">
        <v>16</v>
      </c>
      <c r="J14" s="137">
        <v>15</v>
      </c>
      <c r="K14" s="137">
        <v>19</v>
      </c>
      <c r="L14" s="137">
        <v>12</v>
      </c>
      <c r="M14" s="137">
        <v>16</v>
      </c>
      <c r="N14" s="137">
        <v>10</v>
      </c>
      <c r="O14" s="137"/>
      <c r="P14" s="137"/>
      <c r="Q14" s="137"/>
      <c r="R14" s="137"/>
      <c r="S14" s="138"/>
      <c r="T14" s="257">
        <v>14</v>
      </c>
      <c r="U14" s="176">
        <v>12</v>
      </c>
      <c r="V14" s="176">
        <v>8</v>
      </c>
      <c r="W14" s="176">
        <v>12</v>
      </c>
      <c r="X14" s="176">
        <v>12</v>
      </c>
      <c r="Y14" s="176">
        <v>11</v>
      </c>
      <c r="Z14" s="176">
        <v>12</v>
      </c>
      <c r="AA14" s="176">
        <v>11</v>
      </c>
      <c r="AB14" s="176">
        <v>13</v>
      </c>
      <c r="AC14" s="176">
        <v>12</v>
      </c>
      <c r="AD14" s="176">
        <v>10</v>
      </c>
      <c r="AE14" s="176">
        <v>11</v>
      </c>
      <c r="AF14" s="176"/>
      <c r="AG14" s="176"/>
      <c r="AH14" s="177"/>
      <c r="AI14" s="176"/>
      <c r="AJ14" s="178"/>
      <c r="AK14" s="179"/>
      <c r="AL14" s="180"/>
      <c r="AM14" s="180"/>
      <c r="AN14" s="180"/>
      <c r="AO14" s="180"/>
      <c r="AP14" s="180"/>
      <c r="AQ14" s="180"/>
      <c r="AR14" s="180"/>
      <c r="AS14" s="180"/>
      <c r="AT14" s="180"/>
      <c r="AU14" s="180"/>
      <c r="AV14" s="180"/>
      <c r="AW14" s="180"/>
      <c r="AX14" s="180"/>
      <c r="AY14" s="180"/>
      <c r="AZ14" s="180"/>
      <c r="BA14" s="181"/>
      <c r="BB14" s="182"/>
      <c r="BC14" s="183"/>
      <c r="BD14" s="183"/>
      <c r="BE14" s="183"/>
      <c r="BF14" s="183"/>
      <c r="BG14" s="183"/>
      <c r="BH14" s="183"/>
      <c r="BI14" s="183"/>
      <c r="BJ14" s="183"/>
      <c r="BK14" s="183"/>
      <c r="BL14" s="183"/>
      <c r="BM14" s="183"/>
      <c r="BN14" s="183"/>
      <c r="BO14" s="183"/>
      <c r="BP14" s="183"/>
      <c r="BQ14" s="183"/>
      <c r="BR14" s="184"/>
      <c r="BS14" s="182"/>
      <c r="BT14" s="183"/>
      <c r="BU14" s="183"/>
      <c r="BV14" s="183"/>
      <c r="BW14" s="1424"/>
      <c r="BX14" s="1424"/>
      <c r="BY14" s="1424"/>
      <c r="BZ14" s="1424"/>
      <c r="CA14" s="1424"/>
      <c r="CB14" s="1424"/>
      <c r="CC14" s="1424"/>
      <c r="CD14" s="1424"/>
      <c r="CE14" s="1424"/>
      <c r="CF14" s="1424"/>
      <c r="CG14" s="1424"/>
      <c r="CH14" s="1424"/>
      <c r="CI14" s="1425"/>
      <c r="CJ14" s="185"/>
      <c r="CK14" s="1047">
        <v>10</v>
      </c>
      <c r="CL14" s="186">
        <v>10</v>
      </c>
      <c r="CM14" s="187">
        <v>14</v>
      </c>
      <c r="CN14" s="188"/>
      <c r="CO14" s="129">
        <f t="shared" ref="CO14:CO197" si="23">IF(CP14&lt;3,"",(SUM(C14:CJ14)-MIN(C14:CJ14)-MAX(C14:CJ14))/(CP14-2))</f>
        <v>12.727272727272727</v>
      </c>
      <c r="CP14" s="142">
        <f t="shared" ref="CP14:CP197" si="24">COUNT(C14:CJ14)</f>
        <v>24</v>
      </c>
      <c r="CQ14" s="143">
        <f t="shared" ref="CQ14:CQ71" si="25">IF(OR(-FLOOR(((17-COUNT($C14:$S14))/2),1)+CQ$5&lt;1,-FLOOR(((17-COUNT($C14:$S14))/2),1)+CQ$5&gt;COUNT($C14:$S14)),"",LARGE($C14:$S14,-FLOOR(((17-COUNT($C14:$S14))/2),1)+CQ$5))</f>
        <v>10</v>
      </c>
      <c r="CR14" s="81">
        <f t="shared" ref="CR14:CR71" si="26">IF(OR(-FLOOR(((17-COUNT($C14:$S14))/2),1)+CR$5&lt;1,-FLOOR(((17-COUNT($C14:$S14))/2),1)+CR$5&gt;COUNT($C14:$S14)),"",LARGE($C14:$S14,-FLOOR(((17-COUNT($C14:$S14))/2),1)+CR$5))</f>
        <v>10</v>
      </c>
      <c r="CS14" s="81">
        <f t="shared" ref="CS14:CS71" si="27">IF(OR(-FLOOR(((17-COUNT($C14:$S14))/2),1)+CS$5&lt;1,-FLOOR(((17-COUNT($C14:$S14))/2),1)+CS$5&gt;COUNT($C14:$S14)),"",LARGE($C14:$S14,-FLOOR(((17-COUNT($C14:$S14))/2),1)+CS$5))</f>
        <v>11</v>
      </c>
      <c r="CT14" s="81">
        <f t="shared" ref="CT14:CT71" si="28">IF(OR(-FLOOR(((17-COUNT($C14:$S14))/2),1)+CT$5&lt;1,-FLOOR(((17-COUNT($C14:$S14))/2),1)+CT$5&gt;COUNT($C14:$S14)),"",LARGE($C14:$S14,-FLOOR(((17-COUNT($C14:$S14))/2),1)+CT$5))</f>
        <v>12</v>
      </c>
      <c r="CU14" s="81">
        <f t="shared" ref="CU14:CU71" si="29">IF(OR(-FLOOR(((17-COUNT($C14:$S14))/2),1)+CU$5&lt;1,-FLOOR(((17-COUNT($C14:$S14))/2),1)+CU$5&gt;COUNT($C14:$S14)),"",LARGE($C14:$S14,-FLOOR(((17-COUNT($C14:$S14))/2),1)+CU$5))</f>
        <v>13</v>
      </c>
      <c r="CV14" s="144">
        <f t="shared" ref="CV14:CV71" si="30">IF(OR(-FLOOR(((17-COUNT($C14:$S14))/2),1)+CV$5&lt;1,-FLOOR(((17-COUNT($C14:$S14))/2),1)+CV$5&gt;COUNT($C14:$S14)),"",LARGE($C14:$S14,-FLOOR(((17-COUNT($C14:$S14))/2),1)+CV$5))</f>
        <v>15</v>
      </c>
      <c r="CW14" s="144">
        <f t="shared" ref="CW14:CW71" si="31">IF(OR(-FLOOR(((17-COUNT($C14:$S14))/2),1)+CW$5&lt;1,-FLOOR(((17-COUNT($C14:$S14))/2),1)+CW$5&gt;COUNT($C14:$S14)),"",LARGE($C14:$S14,-FLOOR(((17-COUNT($C14:$S14))/2),1)+CW$5))</f>
        <v>15</v>
      </c>
      <c r="CX14" s="81">
        <f t="shared" ref="CX14:CX71" si="32">IF(OR(-FLOOR(((17-COUNT($C14:$S14))/2),1)+CX$5&lt;1,-FLOOR(((17-COUNT($C14:$S14))/2),1)+CX$5&gt;COUNT($C14:$S14)),"",LARGE($C14:$S14,-FLOOR(((17-COUNT($C14:$S14))/2),1)+CX$5))</f>
        <v>16</v>
      </c>
      <c r="CY14" s="81">
        <f t="shared" ref="CY14:CY71" si="33">IF(OR(-FLOOR(((17-COUNT($C14:$S14))/2),1)+CY$5&lt;1,-FLOOR(((17-COUNT($C14:$S14))/2),1)+CY$5&gt;COUNT($C14:$S14)),"",LARGE($C14:$S14,-FLOOR(((17-COUNT($C14:$S14))/2),1)+CY$5))</f>
        <v>16</v>
      </c>
      <c r="CZ14" s="81">
        <f t="shared" ref="CZ14:CZ71" si="34">IF(OR(-FLOOR(((17-COUNT($C14:$S14))/2),1)+CZ$5&lt;1,-FLOOR(((17-COUNT($C14:$S14))/2),1)+CZ$5&gt;COUNT($C14:$S14)),"",LARGE($C14:$S14,-FLOOR(((17-COUNT($C14:$S14))/2),1)+CZ$5))</f>
        <v>16</v>
      </c>
      <c r="DA14" s="81">
        <f t="shared" ref="DA14:DA71" si="35">IF(OR(-FLOOR(((17-COUNT($C14:$S14))/2),1)+DA$5&lt;1,-FLOOR(((17-COUNT($C14:$S14))/2),1)+DA$5&gt;COUNT($C14:$S14)),"",LARGE($C14:$S14,-FLOOR(((17-COUNT($C14:$S14))/2),1)+DA$5))</f>
        <v>16</v>
      </c>
      <c r="DB14" s="143">
        <f t="shared" ref="DB14:DB71" si="36">IF(OR(-FLOOR(((17-COUNT($C14:$S14))/2),1)+DB$5&lt;1,-FLOOR(((17-COUNT($C14:$S14))/2),1)+DB$5&gt;COUNT($C14:$S14)),"",LARGE($C14:$S14,-FLOOR(((17-COUNT($C14:$S14))/2),1)+DB$5))</f>
        <v>19</v>
      </c>
      <c r="DC14" s="143">
        <f t="shared" ref="DC14:DN14" si="37">IF(OR(-FLOOR(((17-COUNT($T14:$AJ14))/2),1)+DC$5&lt;1,-FLOOR(((17-COUNT($T14:$AJ14))/2),1)+DC$5&gt;COUNT($T14:$AJ14)),"",LARGE($T14:$AJ14,-FLOOR(((17-COUNT($T14:$AJ14))/2),1)+DC$5))</f>
        <v>8</v>
      </c>
      <c r="DD14" s="81">
        <f t="shared" si="37"/>
        <v>10</v>
      </c>
      <c r="DE14" s="81">
        <f t="shared" si="37"/>
        <v>11</v>
      </c>
      <c r="DF14" s="81">
        <f t="shared" si="37"/>
        <v>11</v>
      </c>
      <c r="DG14" s="81">
        <f t="shared" si="37"/>
        <v>11</v>
      </c>
      <c r="DH14" s="144">
        <f t="shared" si="37"/>
        <v>12</v>
      </c>
      <c r="DI14" s="144">
        <f t="shared" si="37"/>
        <v>12</v>
      </c>
      <c r="DJ14" s="81">
        <f t="shared" si="37"/>
        <v>12</v>
      </c>
      <c r="DK14" s="81">
        <f t="shared" si="37"/>
        <v>12</v>
      </c>
      <c r="DL14" s="81">
        <f t="shared" si="37"/>
        <v>12</v>
      </c>
      <c r="DM14" s="81">
        <f t="shared" si="37"/>
        <v>13</v>
      </c>
      <c r="DN14" s="143">
        <f t="shared" si="37"/>
        <v>14</v>
      </c>
      <c r="DO14" s="189"/>
      <c r="DP14" s="190"/>
      <c r="DQ14" s="189"/>
      <c r="DR14" s="189"/>
      <c r="DS14" s="189"/>
      <c r="DT14" s="189"/>
      <c r="DU14" s="189"/>
      <c r="DV14" s="189"/>
      <c r="DW14" s="188"/>
      <c r="DX14" s="188"/>
      <c r="DZ14" s="191">
        <v>7</v>
      </c>
      <c r="EA14" s="191">
        <v>5</v>
      </c>
      <c r="EB14" s="131">
        <f t="shared" si="11"/>
        <v>5</v>
      </c>
      <c r="EC14" s="131">
        <f t="shared" si="12"/>
        <v>3</v>
      </c>
    </row>
    <row r="15" spans="1:133" s="191" customFormat="1" ht="15.75" customHeight="1">
      <c r="A15" s="145"/>
      <c r="B15" s="192" t="str">
        <f>$B$10</f>
        <v>P</v>
      </c>
      <c r="C15" s="146">
        <v>14</v>
      </c>
      <c r="D15" s="147">
        <v>13</v>
      </c>
      <c r="E15" s="147">
        <v>8</v>
      </c>
      <c r="F15" s="149">
        <v>10</v>
      </c>
      <c r="G15" s="149">
        <v>8</v>
      </c>
      <c r="H15" s="149">
        <v>12</v>
      </c>
      <c r="I15" s="149">
        <v>13</v>
      </c>
      <c r="J15" s="149">
        <v>13</v>
      </c>
      <c r="K15" s="149">
        <v>15</v>
      </c>
      <c r="L15" s="149">
        <v>10</v>
      </c>
      <c r="M15" s="149">
        <v>14</v>
      </c>
      <c r="N15" s="149">
        <v>7</v>
      </c>
      <c r="O15" s="149"/>
      <c r="P15" s="149"/>
      <c r="Q15" s="149"/>
      <c r="R15" s="149"/>
      <c r="S15" s="150"/>
      <c r="T15" s="193"/>
      <c r="U15" s="194"/>
      <c r="V15" s="194"/>
      <c r="W15" s="194"/>
      <c r="X15" s="194"/>
      <c r="Y15" s="194"/>
      <c r="Z15" s="194"/>
      <c r="AA15" s="194"/>
      <c r="AB15" s="194"/>
      <c r="AC15" s="194"/>
      <c r="AD15" s="194"/>
      <c r="AE15" s="194"/>
      <c r="AF15" s="194"/>
      <c r="AG15" s="194"/>
      <c r="AH15" s="195"/>
      <c r="AI15" s="194"/>
      <c r="AJ15" s="196"/>
      <c r="AK15" s="146">
        <v>12</v>
      </c>
      <c r="AL15" s="148">
        <v>11</v>
      </c>
      <c r="AM15" s="148">
        <v>13</v>
      </c>
      <c r="AN15" s="197">
        <v>11</v>
      </c>
      <c r="AO15" s="197">
        <v>8</v>
      </c>
      <c r="AP15" s="197">
        <v>10</v>
      </c>
      <c r="AQ15" s="197">
        <v>11</v>
      </c>
      <c r="AR15" s="197">
        <v>15</v>
      </c>
      <c r="AS15" s="197">
        <v>13</v>
      </c>
      <c r="AT15" s="197">
        <v>20</v>
      </c>
      <c r="AU15" s="197">
        <v>10</v>
      </c>
      <c r="AV15" s="197">
        <v>10</v>
      </c>
      <c r="AW15" s="197"/>
      <c r="AX15" s="197"/>
      <c r="AY15" s="197"/>
      <c r="AZ15" s="197"/>
      <c r="BA15" s="198"/>
      <c r="BB15" s="199"/>
      <c r="BC15" s="200"/>
      <c r="BD15" s="200"/>
      <c r="BE15" s="200"/>
      <c r="BF15" s="200"/>
      <c r="BG15" s="200"/>
      <c r="BH15" s="200"/>
      <c r="BI15" s="200"/>
      <c r="BJ15" s="200"/>
      <c r="BK15" s="200"/>
      <c r="BL15" s="200"/>
      <c r="BM15" s="200"/>
      <c r="BN15" s="200"/>
      <c r="BO15" s="200"/>
      <c r="BP15" s="200"/>
      <c r="BQ15" s="200"/>
      <c r="BR15" s="201"/>
      <c r="BS15" s="202"/>
      <c r="BT15" s="203"/>
      <c r="BU15" s="203"/>
      <c r="BV15" s="203"/>
      <c r="BW15" s="203"/>
      <c r="BX15" s="203"/>
      <c r="BY15" s="203"/>
      <c r="BZ15" s="203"/>
      <c r="CA15" s="203"/>
      <c r="CB15" s="203"/>
      <c r="CC15" s="203"/>
      <c r="CD15" s="203"/>
      <c r="CE15" s="203"/>
      <c r="CF15" s="203"/>
      <c r="CG15" s="203"/>
      <c r="CH15" s="203"/>
      <c r="CI15" s="204"/>
      <c r="CJ15" s="92"/>
      <c r="CK15" s="1047">
        <v>10</v>
      </c>
      <c r="CL15" s="205">
        <v>8</v>
      </c>
      <c r="CM15" s="206">
        <v>16</v>
      </c>
      <c r="CN15" s="188"/>
      <c r="CO15" s="129">
        <f t="shared" si="23"/>
        <v>11.545454545454545</v>
      </c>
      <c r="CP15" s="142">
        <f t="shared" si="24"/>
        <v>24</v>
      </c>
      <c r="CQ15" s="143">
        <f t="shared" si="25"/>
        <v>7</v>
      </c>
      <c r="CR15" s="81">
        <f t="shared" si="26"/>
        <v>8</v>
      </c>
      <c r="CS15" s="81">
        <f t="shared" si="27"/>
        <v>8</v>
      </c>
      <c r="CT15" s="81">
        <f t="shared" si="28"/>
        <v>10</v>
      </c>
      <c r="CU15" s="81">
        <f t="shared" si="29"/>
        <v>10</v>
      </c>
      <c r="CV15" s="144">
        <f t="shared" si="30"/>
        <v>12</v>
      </c>
      <c r="CW15" s="144">
        <f t="shared" si="31"/>
        <v>13</v>
      </c>
      <c r="CX15" s="81">
        <f t="shared" si="32"/>
        <v>13</v>
      </c>
      <c r="CY15" s="81">
        <f t="shared" si="33"/>
        <v>13</v>
      </c>
      <c r="CZ15" s="81">
        <f t="shared" si="34"/>
        <v>14</v>
      </c>
      <c r="DA15" s="81">
        <f t="shared" si="35"/>
        <v>14</v>
      </c>
      <c r="DB15" s="143">
        <f t="shared" si="36"/>
        <v>15</v>
      </c>
      <c r="DC15" s="143">
        <f t="shared" ref="DC15:DN15" si="38">IF(OR(-FLOOR(((17-COUNT($AK15:$BA15))/2),1)+DC$5&lt;1,-FLOOR(((17-COUNT($AK15:$BA15))/2),1)+DC$5&gt;COUNT($AK15:$BA15)),"",LARGE($AK15:$BA15,-FLOOR(((17-COUNT($AK15:$BA15))/2),1)+DC$5))</f>
        <v>8</v>
      </c>
      <c r="DD15" s="81">
        <f t="shared" si="38"/>
        <v>10</v>
      </c>
      <c r="DE15" s="81">
        <f t="shared" si="38"/>
        <v>10</v>
      </c>
      <c r="DF15" s="81">
        <f t="shared" si="38"/>
        <v>10</v>
      </c>
      <c r="DG15" s="81">
        <f t="shared" si="38"/>
        <v>11</v>
      </c>
      <c r="DH15" s="144">
        <f t="shared" si="38"/>
        <v>11</v>
      </c>
      <c r="DI15" s="144">
        <f t="shared" si="38"/>
        <v>11</v>
      </c>
      <c r="DJ15" s="81">
        <f t="shared" si="38"/>
        <v>12</v>
      </c>
      <c r="DK15" s="81">
        <f t="shared" si="38"/>
        <v>13</v>
      </c>
      <c r="DL15" s="81">
        <f t="shared" si="38"/>
        <v>13</v>
      </c>
      <c r="DM15" s="81">
        <f t="shared" si="38"/>
        <v>15</v>
      </c>
      <c r="DN15" s="143">
        <f t="shared" si="38"/>
        <v>20</v>
      </c>
      <c r="DO15" s="189"/>
      <c r="DP15" s="190"/>
      <c r="DQ15" s="189"/>
      <c r="DR15" s="189"/>
      <c r="DS15" s="189"/>
      <c r="DT15" s="189"/>
      <c r="DU15" s="189"/>
      <c r="DV15" s="189"/>
      <c r="DW15" s="188"/>
      <c r="DX15" s="188"/>
      <c r="DZ15" s="191">
        <v>8</v>
      </c>
      <c r="EA15" s="191">
        <v>4</v>
      </c>
      <c r="EB15" s="131">
        <f t="shared" si="11"/>
        <v>4</v>
      </c>
      <c r="EC15" s="131">
        <f t="shared" si="12"/>
        <v>3</v>
      </c>
    </row>
    <row r="16" spans="1:133" s="191" customFormat="1" ht="15.75" customHeight="1">
      <c r="A16" s="145"/>
      <c r="B16" s="192" t="str">
        <f>$B$11</f>
        <v>M</v>
      </c>
      <c r="C16" s="146">
        <v>8</v>
      </c>
      <c r="D16" s="147">
        <v>9</v>
      </c>
      <c r="E16" s="147">
        <v>6</v>
      </c>
      <c r="F16" s="149">
        <v>8</v>
      </c>
      <c r="G16" s="149">
        <v>5</v>
      </c>
      <c r="H16" s="149">
        <v>8</v>
      </c>
      <c r="I16" s="149">
        <v>9</v>
      </c>
      <c r="J16" s="149">
        <v>10</v>
      </c>
      <c r="K16" s="149">
        <v>12</v>
      </c>
      <c r="L16" s="149">
        <v>8</v>
      </c>
      <c r="M16" s="149">
        <v>8</v>
      </c>
      <c r="N16" s="149">
        <v>5</v>
      </c>
      <c r="O16" s="149"/>
      <c r="P16" s="149"/>
      <c r="Q16" s="149"/>
      <c r="R16" s="149"/>
      <c r="S16" s="150"/>
      <c r="T16" s="207"/>
      <c r="U16" s="208"/>
      <c r="V16" s="208"/>
      <c r="W16" s="208"/>
      <c r="X16" s="208"/>
      <c r="Y16" s="208"/>
      <c r="Z16" s="208"/>
      <c r="AA16" s="208"/>
      <c r="AB16" s="208"/>
      <c r="AC16" s="208"/>
      <c r="AD16" s="208"/>
      <c r="AE16" s="208"/>
      <c r="AF16" s="208"/>
      <c r="AG16" s="208"/>
      <c r="AH16" s="209"/>
      <c r="AI16" s="208"/>
      <c r="AJ16" s="210"/>
      <c r="AK16" s="193"/>
      <c r="AL16" s="194"/>
      <c r="AM16" s="194"/>
      <c r="AN16" s="194"/>
      <c r="AO16" s="194"/>
      <c r="AP16" s="194"/>
      <c r="AQ16" s="194"/>
      <c r="AR16" s="194"/>
      <c r="AS16" s="194"/>
      <c r="AT16" s="194"/>
      <c r="AU16" s="194"/>
      <c r="AV16" s="194"/>
      <c r="AW16" s="194"/>
      <c r="AX16" s="194"/>
      <c r="AY16" s="194"/>
      <c r="AZ16" s="194"/>
      <c r="BA16" s="196"/>
      <c r="BB16" s="211">
        <v>10</v>
      </c>
      <c r="BC16" s="212">
        <v>10</v>
      </c>
      <c r="BD16" s="212">
        <v>9</v>
      </c>
      <c r="BE16" s="212">
        <v>12</v>
      </c>
      <c r="BF16" s="212">
        <v>12</v>
      </c>
      <c r="BG16" s="212">
        <v>9</v>
      </c>
      <c r="BH16" s="212">
        <v>12</v>
      </c>
      <c r="BI16" s="212">
        <v>6</v>
      </c>
      <c r="BJ16" s="212">
        <v>8</v>
      </c>
      <c r="BK16" s="212">
        <v>12</v>
      </c>
      <c r="BL16" s="212">
        <v>12</v>
      </c>
      <c r="BM16" s="212">
        <v>6</v>
      </c>
      <c r="BN16" s="212"/>
      <c r="BO16" s="212"/>
      <c r="BP16" s="212"/>
      <c r="BQ16" s="212"/>
      <c r="BR16" s="213"/>
      <c r="BS16" s="199"/>
      <c r="BT16" s="200"/>
      <c r="BU16" s="200"/>
      <c r="BV16" s="200"/>
      <c r="BW16" s="1426"/>
      <c r="BX16" s="1426"/>
      <c r="BY16" s="1426"/>
      <c r="BZ16" s="1426"/>
      <c r="CA16" s="1426"/>
      <c r="CB16" s="1426"/>
      <c r="CC16" s="1426"/>
      <c r="CD16" s="1426"/>
      <c r="CE16" s="1426"/>
      <c r="CF16" s="1426"/>
      <c r="CG16" s="1426"/>
      <c r="CH16" s="1426"/>
      <c r="CI16" s="1427"/>
      <c r="CJ16" s="92"/>
      <c r="CK16" s="1047">
        <v>10</v>
      </c>
      <c r="CL16" s="148">
        <v>8</v>
      </c>
      <c r="CM16" s="214">
        <v>12</v>
      </c>
      <c r="CN16" s="188"/>
      <c r="CO16" s="129">
        <f t="shared" si="23"/>
        <v>8.954545454545455</v>
      </c>
      <c r="CP16" s="142">
        <f t="shared" si="24"/>
        <v>24</v>
      </c>
      <c r="CQ16" s="143">
        <f t="shared" si="25"/>
        <v>5</v>
      </c>
      <c r="CR16" s="81">
        <f t="shared" si="26"/>
        <v>5</v>
      </c>
      <c r="CS16" s="81">
        <f t="shared" si="27"/>
        <v>6</v>
      </c>
      <c r="CT16" s="81">
        <f t="shared" si="28"/>
        <v>8</v>
      </c>
      <c r="CU16" s="81">
        <f t="shared" si="29"/>
        <v>8</v>
      </c>
      <c r="CV16" s="144">
        <f t="shared" si="30"/>
        <v>8</v>
      </c>
      <c r="CW16" s="144">
        <f t="shared" si="31"/>
        <v>8</v>
      </c>
      <c r="CX16" s="81">
        <f t="shared" si="32"/>
        <v>8</v>
      </c>
      <c r="CY16" s="81">
        <f t="shared" si="33"/>
        <v>9</v>
      </c>
      <c r="CZ16" s="81">
        <f t="shared" si="34"/>
        <v>9</v>
      </c>
      <c r="DA16" s="81">
        <f t="shared" si="35"/>
        <v>10</v>
      </c>
      <c r="DB16" s="143">
        <f t="shared" si="36"/>
        <v>12</v>
      </c>
      <c r="DC16" s="143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1">
        <f t="shared" si="39"/>
        <v>6</v>
      </c>
      <c r="DE16" s="81">
        <f t="shared" si="39"/>
        <v>8</v>
      </c>
      <c r="DF16" s="81">
        <f t="shared" si="39"/>
        <v>9</v>
      </c>
      <c r="DG16" s="81">
        <f t="shared" si="39"/>
        <v>9</v>
      </c>
      <c r="DH16" s="144">
        <f t="shared" si="39"/>
        <v>10</v>
      </c>
      <c r="DI16" s="144">
        <f t="shared" si="39"/>
        <v>10</v>
      </c>
      <c r="DJ16" s="81">
        <f t="shared" si="39"/>
        <v>12</v>
      </c>
      <c r="DK16" s="81">
        <f t="shared" si="39"/>
        <v>12</v>
      </c>
      <c r="DL16" s="81">
        <f t="shared" si="39"/>
        <v>12</v>
      </c>
      <c r="DM16" s="81">
        <f t="shared" si="39"/>
        <v>12</v>
      </c>
      <c r="DN16" s="143">
        <f t="shared" si="39"/>
        <v>12</v>
      </c>
      <c r="DO16" s="189"/>
      <c r="DP16" s="190"/>
      <c r="DQ16" s="188"/>
      <c r="DR16" s="188"/>
      <c r="DS16" s="188"/>
      <c r="DT16" s="188"/>
      <c r="DU16" s="188"/>
      <c r="DV16" s="188"/>
      <c r="DW16" s="188"/>
      <c r="DX16" s="188"/>
      <c r="DZ16" s="191">
        <v>9</v>
      </c>
      <c r="EA16" s="191">
        <v>4</v>
      </c>
      <c r="EB16" s="131">
        <f t="shared" si="11"/>
        <v>4</v>
      </c>
      <c r="EC16" s="131">
        <f t="shared" si="12"/>
        <v>3</v>
      </c>
    </row>
    <row r="17" spans="1:133" s="191" customFormat="1" ht="15.75" customHeight="1" thickBot="1">
      <c r="A17" s="101"/>
      <c r="B17" s="215" t="str">
        <f>$B$12</f>
        <v>BO</v>
      </c>
      <c r="C17" s="157">
        <v>6</v>
      </c>
      <c r="D17" s="158">
        <v>5</v>
      </c>
      <c r="E17" s="158">
        <v>4</v>
      </c>
      <c r="F17" s="216">
        <v>6</v>
      </c>
      <c r="G17" s="216">
        <v>4</v>
      </c>
      <c r="H17" s="216">
        <v>5</v>
      </c>
      <c r="I17" s="216">
        <v>5</v>
      </c>
      <c r="J17" s="216">
        <v>8</v>
      </c>
      <c r="K17" s="216">
        <v>4</v>
      </c>
      <c r="L17" s="216">
        <v>6</v>
      </c>
      <c r="M17" s="216">
        <v>6</v>
      </c>
      <c r="N17" s="216">
        <v>5</v>
      </c>
      <c r="O17" s="216"/>
      <c r="P17" s="216"/>
      <c r="Q17" s="216"/>
      <c r="R17" s="216"/>
      <c r="S17" s="217"/>
      <c r="T17" s="218"/>
      <c r="U17" s="219"/>
      <c r="V17" s="219"/>
      <c r="W17" s="219"/>
      <c r="X17" s="219"/>
      <c r="Y17" s="219"/>
      <c r="Z17" s="219"/>
      <c r="AA17" s="219"/>
      <c r="AB17" s="219"/>
      <c r="AC17" s="219"/>
      <c r="AD17" s="219"/>
      <c r="AE17" s="219"/>
      <c r="AF17" s="219"/>
      <c r="AG17" s="219"/>
      <c r="AH17" s="220"/>
      <c r="AI17" s="219"/>
      <c r="AJ17" s="221"/>
      <c r="AK17" s="218"/>
      <c r="AL17" s="219"/>
      <c r="AM17" s="219"/>
      <c r="AN17" s="219"/>
      <c r="AO17" s="219"/>
      <c r="AP17" s="219"/>
      <c r="AQ17" s="219"/>
      <c r="AR17" s="219"/>
      <c r="AS17" s="219"/>
      <c r="AT17" s="219"/>
      <c r="AU17" s="219"/>
      <c r="AV17" s="219"/>
      <c r="AW17" s="219"/>
      <c r="AX17" s="219"/>
      <c r="AY17" s="219"/>
      <c r="AZ17" s="219"/>
      <c r="BA17" s="221"/>
      <c r="BB17" s="222"/>
      <c r="BC17" s="223"/>
      <c r="BD17" s="223"/>
      <c r="BE17" s="223"/>
      <c r="BF17" s="223"/>
      <c r="BG17" s="223"/>
      <c r="BH17" s="223"/>
      <c r="BI17" s="223"/>
      <c r="BJ17" s="223"/>
      <c r="BK17" s="223"/>
      <c r="BL17" s="223"/>
      <c r="BM17" s="223"/>
      <c r="BN17" s="223"/>
      <c r="BO17" s="223"/>
      <c r="BP17" s="223"/>
      <c r="BQ17" s="223"/>
      <c r="BR17" s="224"/>
      <c r="BS17" s="225">
        <v>8</v>
      </c>
      <c r="BT17" s="226">
        <v>10</v>
      </c>
      <c r="BU17" s="226">
        <v>8</v>
      </c>
      <c r="BV17" s="226">
        <v>6</v>
      </c>
      <c r="BW17" s="1428">
        <v>5</v>
      </c>
      <c r="BX17" s="1428">
        <v>7</v>
      </c>
      <c r="BY17" s="1428">
        <v>10</v>
      </c>
      <c r="BZ17" s="1428">
        <v>8</v>
      </c>
      <c r="CA17" s="1428">
        <v>9</v>
      </c>
      <c r="CB17" s="1428">
        <v>12</v>
      </c>
      <c r="CC17" s="1428">
        <v>9</v>
      </c>
      <c r="CD17" s="1428">
        <v>10</v>
      </c>
      <c r="CE17" s="1428"/>
      <c r="CF17" s="1428"/>
      <c r="CG17" s="1428"/>
      <c r="CH17" s="1428"/>
      <c r="CI17" s="1429"/>
      <c r="CJ17" s="228"/>
      <c r="CK17" s="1049">
        <v>8</v>
      </c>
      <c r="CL17" s="226">
        <v>7</v>
      </c>
      <c r="CM17" s="227">
        <v>11</v>
      </c>
      <c r="CN17" s="188"/>
      <c r="CO17" s="129">
        <f t="shared" si="23"/>
        <v>6.8181818181818183</v>
      </c>
      <c r="CP17" s="142">
        <f t="shared" si="24"/>
        <v>24</v>
      </c>
      <c r="CQ17" s="143">
        <f t="shared" si="25"/>
        <v>4</v>
      </c>
      <c r="CR17" s="81">
        <f t="shared" si="26"/>
        <v>4</v>
      </c>
      <c r="CS17" s="81">
        <f t="shared" si="27"/>
        <v>4</v>
      </c>
      <c r="CT17" s="81">
        <f t="shared" si="28"/>
        <v>5</v>
      </c>
      <c r="CU17" s="81">
        <f t="shared" si="29"/>
        <v>5</v>
      </c>
      <c r="CV17" s="144">
        <f t="shared" si="30"/>
        <v>5</v>
      </c>
      <c r="CW17" s="144">
        <f t="shared" si="31"/>
        <v>5</v>
      </c>
      <c r="CX17" s="81">
        <f t="shared" si="32"/>
        <v>6</v>
      </c>
      <c r="CY17" s="81">
        <f t="shared" si="33"/>
        <v>6</v>
      </c>
      <c r="CZ17" s="81">
        <f t="shared" si="34"/>
        <v>6</v>
      </c>
      <c r="DA17" s="81">
        <f t="shared" si="35"/>
        <v>6</v>
      </c>
      <c r="DB17" s="143">
        <f t="shared" si="36"/>
        <v>8</v>
      </c>
      <c r="DC17" s="143">
        <f t="shared" ref="DC17:DN17" si="40">IF(OR(-FLOOR(((17-COUNT($BS17:$CI17))/2),1)+DC$5&lt;1,-FLOOR(((17-COUNT($BS17:$CI17))/2),1)+DC$5&gt;COUNT($BS17:$CI17)),"",LARGE($BS17:$CI17,-FLOOR(((17-COUNT($BS17:$CI17))/2),1)+DC$5))</f>
        <v>5</v>
      </c>
      <c r="DD17" s="81">
        <f t="shared" si="40"/>
        <v>6</v>
      </c>
      <c r="DE17" s="81">
        <f t="shared" si="40"/>
        <v>7</v>
      </c>
      <c r="DF17" s="81">
        <f t="shared" si="40"/>
        <v>8</v>
      </c>
      <c r="DG17" s="81">
        <f t="shared" si="40"/>
        <v>8</v>
      </c>
      <c r="DH17" s="144">
        <f t="shared" si="40"/>
        <v>8</v>
      </c>
      <c r="DI17" s="144">
        <f t="shared" si="40"/>
        <v>9</v>
      </c>
      <c r="DJ17" s="81">
        <f t="shared" si="40"/>
        <v>9</v>
      </c>
      <c r="DK17" s="81">
        <f t="shared" si="40"/>
        <v>10</v>
      </c>
      <c r="DL17" s="81">
        <f t="shared" si="40"/>
        <v>10</v>
      </c>
      <c r="DM17" s="81">
        <f t="shared" si="40"/>
        <v>10</v>
      </c>
      <c r="DN17" s="143">
        <f t="shared" si="40"/>
        <v>12</v>
      </c>
      <c r="DO17" s="189"/>
      <c r="DP17" s="190"/>
      <c r="DQ17" s="188" t="s">
        <v>66</v>
      </c>
      <c r="DR17" s="188"/>
      <c r="DS17" s="188"/>
      <c r="DT17" s="188"/>
      <c r="DU17" s="188"/>
      <c r="DV17" s="188"/>
      <c r="DW17" s="188"/>
      <c r="DX17" s="188"/>
      <c r="DZ17" s="191">
        <v>10</v>
      </c>
      <c r="EA17" s="191">
        <v>3</v>
      </c>
      <c r="EB17" s="131">
        <f t="shared" si="11"/>
        <v>3</v>
      </c>
      <c r="EC17" s="131">
        <f t="shared" si="12"/>
        <v>3</v>
      </c>
    </row>
    <row r="18" spans="1:133" s="191" customFormat="1" ht="15.75" customHeight="1">
      <c r="A18" s="132" t="s">
        <v>67</v>
      </c>
      <c r="B18" s="175" t="str">
        <f>$B$9</f>
        <v>VP</v>
      </c>
      <c r="C18" s="229">
        <v>1</v>
      </c>
      <c r="D18" s="137">
        <v>1</v>
      </c>
      <c r="E18" s="137">
        <v>0.5</v>
      </c>
      <c r="F18" s="137">
        <v>1</v>
      </c>
      <c r="G18" s="137">
        <v>0.25</v>
      </c>
      <c r="H18" s="137">
        <v>0.5</v>
      </c>
      <c r="I18" s="137">
        <v>1</v>
      </c>
      <c r="J18" s="137">
        <v>0.25</v>
      </c>
      <c r="K18" s="137">
        <v>1</v>
      </c>
      <c r="L18" s="137">
        <v>1</v>
      </c>
      <c r="M18" s="137">
        <v>1</v>
      </c>
      <c r="N18" s="137">
        <v>0.5</v>
      </c>
      <c r="O18" s="137"/>
      <c r="P18" s="137"/>
      <c r="Q18" s="137"/>
      <c r="R18" s="137"/>
      <c r="S18" s="138"/>
      <c r="T18" s="230">
        <v>0.5</v>
      </c>
      <c r="U18" s="231">
        <v>0.7</v>
      </c>
      <c r="V18" s="231">
        <v>1</v>
      </c>
      <c r="W18" s="231">
        <v>1</v>
      </c>
      <c r="X18" s="231">
        <v>0.25</v>
      </c>
      <c r="Y18" s="231">
        <v>1</v>
      </c>
      <c r="Z18" s="231">
        <v>1</v>
      </c>
      <c r="AA18" s="231">
        <v>1</v>
      </c>
      <c r="AB18" s="231">
        <v>1</v>
      </c>
      <c r="AC18" s="231">
        <v>0.5</v>
      </c>
      <c r="AD18" s="231">
        <v>1</v>
      </c>
      <c r="AE18" s="231">
        <v>1</v>
      </c>
      <c r="AF18" s="231"/>
      <c r="AG18" s="231"/>
      <c r="AH18" s="232"/>
      <c r="AI18" s="231"/>
      <c r="AJ18" s="233"/>
      <c r="AK18" s="179"/>
      <c r="AL18" s="180"/>
      <c r="AM18" s="180"/>
      <c r="AN18" s="180"/>
      <c r="AO18" s="180"/>
      <c r="AP18" s="180"/>
      <c r="AQ18" s="180"/>
      <c r="AR18" s="180"/>
      <c r="AS18" s="180"/>
      <c r="AT18" s="180"/>
      <c r="AU18" s="180"/>
      <c r="AV18" s="180"/>
      <c r="AW18" s="180"/>
      <c r="AX18" s="180"/>
      <c r="AY18" s="180"/>
      <c r="AZ18" s="180"/>
      <c r="BA18" s="181"/>
      <c r="BB18" s="182"/>
      <c r="BC18" s="183"/>
      <c r="BD18" s="183"/>
      <c r="BE18" s="183"/>
      <c r="BF18" s="183"/>
      <c r="BG18" s="183"/>
      <c r="BH18" s="183"/>
      <c r="BI18" s="183"/>
      <c r="BJ18" s="183"/>
      <c r="BK18" s="183"/>
      <c r="BL18" s="183"/>
      <c r="BM18" s="183"/>
      <c r="BN18" s="183"/>
      <c r="BO18" s="183"/>
      <c r="BP18" s="183"/>
      <c r="BQ18" s="183"/>
      <c r="BR18" s="184"/>
      <c r="BS18" s="182"/>
      <c r="BT18" s="183"/>
      <c r="BU18" s="183"/>
      <c r="BV18" s="183"/>
      <c r="BW18" s="1424"/>
      <c r="BX18" s="1424"/>
      <c r="BY18" s="1424"/>
      <c r="BZ18" s="1424"/>
      <c r="CA18" s="1424"/>
      <c r="CB18" s="1424"/>
      <c r="CC18" s="1424"/>
      <c r="CD18" s="1424"/>
      <c r="CE18" s="1424"/>
      <c r="CF18" s="1424"/>
      <c r="CG18" s="1424"/>
      <c r="CH18" s="1424"/>
      <c r="CI18" s="1425"/>
      <c r="CJ18" s="185"/>
      <c r="CK18" s="230">
        <v>1</v>
      </c>
      <c r="CL18" s="231">
        <v>0.5</v>
      </c>
      <c r="CM18" s="233">
        <v>1</v>
      </c>
      <c r="CN18" s="188"/>
      <c r="CO18" s="129">
        <f t="shared" si="23"/>
        <v>0.80454545454545456</v>
      </c>
      <c r="CP18" s="142">
        <f t="shared" si="24"/>
        <v>24</v>
      </c>
      <c r="CQ18" s="234">
        <f t="shared" si="25"/>
        <v>0.25</v>
      </c>
      <c r="CR18" s="235">
        <f t="shared" si="26"/>
        <v>0.25</v>
      </c>
      <c r="CS18" s="235">
        <f t="shared" si="27"/>
        <v>0.5</v>
      </c>
      <c r="CT18" s="235">
        <f t="shared" si="28"/>
        <v>0.5</v>
      </c>
      <c r="CU18" s="235">
        <f t="shared" si="29"/>
        <v>0.5</v>
      </c>
      <c r="CV18" s="236">
        <f t="shared" si="30"/>
        <v>1</v>
      </c>
      <c r="CW18" s="236">
        <f t="shared" si="31"/>
        <v>1</v>
      </c>
      <c r="CX18" s="235">
        <f t="shared" si="32"/>
        <v>1</v>
      </c>
      <c r="CY18" s="235">
        <f t="shared" si="33"/>
        <v>1</v>
      </c>
      <c r="CZ18" s="235">
        <f t="shared" si="34"/>
        <v>1</v>
      </c>
      <c r="DA18" s="235">
        <f t="shared" si="35"/>
        <v>1</v>
      </c>
      <c r="DB18" s="234">
        <f t="shared" si="36"/>
        <v>1</v>
      </c>
      <c r="DC18" s="234">
        <f t="shared" ref="DC18:DN18" si="41">IF(OR(-FLOOR(((17-COUNT($T18:$AJ18))/2),1)+DC$5&lt;1,-FLOOR(((17-COUNT($T18:$AJ18))/2),1)+DC$5&gt;COUNT($T18:$AJ18)),"",LARGE($T18:$AJ18,-FLOOR(((17-COUNT($T18:$AJ18))/2),1)+DC$5))</f>
        <v>0.25</v>
      </c>
      <c r="DD18" s="235">
        <f t="shared" si="41"/>
        <v>0.5</v>
      </c>
      <c r="DE18" s="235">
        <f t="shared" si="41"/>
        <v>0.5</v>
      </c>
      <c r="DF18" s="235">
        <f t="shared" si="41"/>
        <v>0.7</v>
      </c>
      <c r="DG18" s="235">
        <f t="shared" si="41"/>
        <v>1</v>
      </c>
      <c r="DH18" s="236">
        <f t="shared" si="41"/>
        <v>1</v>
      </c>
      <c r="DI18" s="236">
        <f t="shared" si="41"/>
        <v>1</v>
      </c>
      <c r="DJ18" s="235">
        <f t="shared" si="41"/>
        <v>1</v>
      </c>
      <c r="DK18" s="235">
        <f t="shared" si="41"/>
        <v>1</v>
      </c>
      <c r="DL18" s="235">
        <f t="shared" si="41"/>
        <v>1</v>
      </c>
      <c r="DM18" s="235">
        <f t="shared" si="41"/>
        <v>1</v>
      </c>
      <c r="DN18" s="234">
        <f t="shared" si="41"/>
        <v>1</v>
      </c>
      <c r="DO18" s="189"/>
      <c r="DP18" s="190"/>
      <c r="DQ18" s="188"/>
      <c r="DR18" s="237"/>
      <c r="DS18" s="238" t="s">
        <v>68</v>
      </c>
      <c r="DT18" s="239"/>
      <c r="DU18" s="238" t="s">
        <v>69</v>
      </c>
      <c r="DV18" s="239"/>
      <c r="DW18" s="188"/>
      <c r="DX18" s="188"/>
      <c r="DZ18" s="191">
        <v>11</v>
      </c>
      <c r="EA18" s="191">
        <v>3</v>
      </c>
      <c r="EB18" s="131">
        <f t="shared" si="11"/>
        <v>3</v>
      </c>
      <c r="EC18" s="131">
        <f t="shared" si="12"/>
        <v>2</v>
      </c>
    </row>
    <row r="19" spans="1:133" s="191" customFormat="1" ht="15.75" customHeight="1">
      <c r="A19" s="145"/>
      <c r="B19" s="192" t="str">
        <f>$B$10</f>
        <v>P</v>
      </c>
      <c r="C19" s="240">
        <v>1</v>
      </c>
      <c r="D19" s="149">
        <v>1.5</v>
      </c>
      <c r="E19" s="149">
        <v>1</v>
      </c>
      <c r="F19" s="149">
        <v>1</v>
      </c>
      <c r="G19" s="149">
        <v>0.5</v>
      </c>
      <c r="H19" s="149">
        <v>0.5</v>
      </c>
      <c r="I19" s="149">
        <v>1</v>
      </c>
      <c r="J19" s="149">
        <v>0.5</v>
      </c>
      <c r="K19" s="149">
        <v>1.5</v>
      </c>
      <c r="L19" s="149">
        <v>2</v>
      </c>
      <c r="M19" s="149">
        <v>1</v>
      </c>
      <c r="N19" s="149">
        <v>1</v>
      </c>
      <c r="O19" s="149"/>
      <c r="P19" s="149"/>
      <c r="Q19" s="149"/>
      <c r="R19" s="149"/>
      <c r="S19" s="150"/>
      <c r="T19" s="193"/>
      <c r="U19" s="194"/>
      <c r="V19" s="194"/>
      <c r="W19" s="194"/>
      <c r="X19" s="194"/>
      <c r="Y19" s="194"/>
      <c r="Z19" s="194"/>
      <c r="AA19" s="194"/>
      <c r="AB19" s="194"/>
      <c r="AC19" s="194"/>
      <c r="AD19" s="194"/>
      <c r="AE19" s="194"/>
      <c r="AF19" s="194"/>
      <c r="AG19" s="194"/>
      <c r="AH19" s="195"/>
      <c r="AI19" s="194"/>
      <c r="AJ19" s="196"/>
      <c r="AK19" s="146">
        <v>1</v>
      </c>
      <c r="AL19" s="148">
        <v>1</v>
      </c>
      <c r="AM19" s="148">
        <v>1.5</v>
      </c>
      <c r="AN19" s="197">
        <v>0.5</v>
      </c>
      <c r="AO19" s="197">
        <v>0.5</v>
      </c>
      <c r="AP19" s="197">
        <v>0.6</v>
      </c>
      <c r="AQ19" s="197">
        <v>1</v>
      </c>
      <c r="AR19" s="197">
        <v>1</v>
      </c>
      <c r="AS19" s="197">
        <v>1</v>
      </c>
      <c r="AT19" s="197">
        <v>2</v>
      </c>
      <c r="AU19" s="197">
        <v>2</v>
      </c>
      <c r="AV19" s="241">
        <v>1</v>
      </c>
      <c r="AW19" s="197"/>
      <c r="AX19" s="241"/>
      <c r="AY19" s="197"/>
      <c r="AZ19" s="197"/>
      <c r="BA19" s="198"/>
      <c r="BB19" s="199"/>
      <c r="BC19" s="200"/>
      <c r="BD19" s="200"/>
      <c r="BE19" s="200"/>
      <c r="BF19" s="200"/>
      <c r="BG19" s="200"/>
      <c r="BH19" s="200"/>
      <c r="BI19" s="200"/>
      <c r="BJ19" s="200"/>
      <c r="BK19" s="200"/>
      <c r="BL19" s="200"/>
      <c r="BM19" s="200"/>
      <c r="BN19" s="200"/>
      <c r="BO19" s="200"/>
      <c r="BP19" s="200"/>
      <c r="BQ19" s="200"/>
      <c r="BR19" s="201"/>
      <c r="BS19" s="202"/>
      <c r="BT19" s="203"/>
      <c r="BU19" s="203"/>
      <c r="BV19" s="203"/>
      <c r="BW19" s="203"/>
      <c r="BX19" s="203"/>
      <c r="BY19" s="203"/>
      <c r="BZ19" s="203"/>
      <c r="CA19" s="203"/>
      <c r="CB19" s="203"/>
      <c r="CC19" s="203"/>
      <c r="CD19" s="203"/>
      <c r="CE19" s="203"/>
      <c r="CF19" s="203"/>
      <c r="CG19" s="203"/>
      <c r="CH19" s="203"/>
      <c r="CI19" s="204"/>
      <c r="CJ19" s="92"/>
      <c r="CK19" s="242">
        <v>1</v>
      </c>
      <c r="CL19" s="243">
        <v>0.5</v>
      </c>
      <c r="CM19" s="244">
        <v>1.5</v>
      </c>
      <c r="CN19" s="188"/>
      <c r="CO19" s="129">
        <f t="shared" si="23"/>
        <v>1.05</v>
      </c>
      <c r="CP19" s="142">
        <f t="shared" si="24"/>
        <v>24</v>
      </c>
      <c r="CQ19" s="234">
        <f t="shared" si="25"/>
        <v>0.5</v>
      </c>
      <c r="CR19" s="235">
        <f t="shared" si="26"/>
        <v>0.5</v>
      </c>
      <c r="CS19" s="235">
        <f t="shared" si="27"/>
        <v>0.5</v>
      </c>
      <c r="CT19" s="235">
        <f t="shared" si="28"/>
        <v>1</v>
      </c>
      <c r="CU19" s="235">
        <f t="shared" si="29"/>
        <v>1</v>
      </c>
      <c r="CV19" s="236">
        <f t="shared" si="30"/>
        <v>1</v>
      </c>
      <c r="CW19" s="236">
        <f t="shared" si="31"/>
        <v>1</v>
      </c>
      <c r="CX19" s="235">
        <f t="shared" si="32"/>
        <v>1</v>
      </c>
      <c r="CY19" s="235">
        <f t="shared" si="33"/>
        <v>1</v>
      </c>
      <c r="CZ19" s="235">
        <f t="shared" si="34"/>
        <v>1.5</v>
      </c>
      <c r="DA19" s="235">
        <f t="shared" si="35"/>
        <v>1.5</v>
      </c>
      <c r="DB19" s="234">
        <f t="shared" si="36"/>
        <v>2</v>
      </c>
      <c r="DC19" s="234">
        <f t="shared" ref="DC19:DN19" si="42">IF(OR(-FLOOR(((17-COUNT($AK19:$BA19))/2),1)+DC$5&lt;1,-FLOOR(((17-COUNT($AK19:$BA19))/2),1)+DC$5&gt;COUNT($AK19:$BA19)),"",LARGE($AK19:$BA19,-FLOOR(((17-COUNT($AK19:$BA19))/2),1)+DC$5))</f>
        <v>0.5</v>
      </c>
      <c r="DD19" s="235">
        <f t="shared" si="42"/>
        <v>0.5</v>
      </c>
      <c r="DE19" s="235">
        <f t="shared" si="42"/>
        <v>0.6</v>
      </c>
      <c r="DF19" s="235">
        <f t="shared" si="42"/>
        <v>1</v>
      </c>
      <c r="DG19" s="235">
        <f t="shared" si="42"/>
        <v>1</v>
      </c>
      <c r="DH19" s="236">
        <f t="shared" si="42"/>
        <v>1</v>
      </c>
      <c r="DI19" s="236">
        <f t="shared" si="42"/>
        <v>1</v>
      </c>
      <c r="DJ19" s="235">
        <f t="shared" si="42"/>
        <v>1</v>
      </c>
      <c r="DK19" s="235">
        <f t="shared" si="42"/>
        <v>1</v>
      </c>
      <c r="DL19" s="235">
        <f t="shared" si="42"/>
        <v>1.5</v>
      </c>
      <c r="DM19" s="235">
        <f t="shared" si="42"/>
        <v>2</v>
      </c>
      <c r="DN19" s="234">
        <f t="shared" si="42"/>
        <v>2</v>
      </c>
      <c r="DO19" s="189"/>
      <c r="DP19" s="190"/>
      <c r="DQ19" s="188"/>
      <c r="DR19" s="237"/>
      <c r="DS19" s="245" t="s">
        <v>70</v>
      </c>
      <c r="DT19" s="246" t="s">
        <v>71</v>
      </c>
      <c r="DU19" s="245" t="s">
        <v>70</v>
      </c>
      <c r="DV19" s="246" t="s">
        <v>71</v>
      </c>
      <c r="DW19" s="188"/>
      <c r="DX19" s="188"/>
      <c r="DZ19" s="191">
        <v>12</v>
      </c>
      <c r="EA19" s="191">
        <v>2</v>
      </c>
      <c r="EB19" s="131">
        <f t="shared" si="11"/>
        <v>2</v>
      </c>
      <c r="EC19" s="131">
        <f t="shared" si="12"/>
        <v>2</v>
      </c>
    </row>
    <row r="20" spans="1:133" s="191" customFormat="1" ht="15.75" customHeight="1">
      <c r="A20" s="145"/>
      <c r="B20" s="192" t="str">
        <f>$B$11</f>
        <v>M</v>
      </c>
      <c r="C20" s="240">
        <v>2</v>
      </c>
      <c r="D20" s="149">
        <v>2</v>
      </c>
      <c r="E20" s="149">
        <v>1</v>
      </c>
      <c r="F20" s="149">
        <v>1</v>
      </c>
      <c r="G20" s="149">
        <v>1</v>
      </c>
      <c r="H20" s="149">
        <v>2</v>
      </c>
      <c r="I20" s="149">
        <v>1.25</v>
      </c>
      <c r="J20" s="149">
        <v>1.6</v>
      </c>
      <c r="K20" s="149">
        <v>2</v>
      </c>
      <c r="L20" s="149">
        <v>3</v>
      </c>
      <c r="M20" s="149">
        <v>2</v>
      </c>
      <c r="N20" s="149">
        <v>3</v>
      </c>
      <c r="O20" s="149"/>
      <c r="P20" s="149"/>
      <c r="Q20" s="149"/>
      <c r="R20" s="149"/>
      <c r="S20" s="150"/>
      <c r="T20" s="207"/>
      <c r="U20" s="208"/>
      <c r="V20" s="208"/>
      <c r="W20" s="208"/>
      <c r="X20" s="208"/>
      <c r="Y20" s="208"/>
      <c r="Z20" s="208"/>
      <c r="AA20" s="208"/>
      <c r="AB20" s="208"/>
      <c r="AC20" s="208"/>
      <c r="AD20" s="208"/>
      <c r="AE20" s="208"/>
      <c r="AF20" s="208"/>
      <c r="AG20" s="208"/>
      <c r="AH20" s="209"/>
      <c r="AI20" s="208"/>
      <c r="AJ20" s="210"/>
      <c r="AK20" s="193"/>
      <c r="AL20" s="194"/>
      <c r="AM20" s="194"/>
      <c r="AN20" s="194"/>
      <c r="AO20" s="194"/>
      <c r="AP20" s="194"/>
      <c r="AQ20" s="194"/>
      <c r="AR20" s="194"/>
      <c r="AS20" s="194"/>
      <c r="AT20" s="194"/>
      <c r="AU20" s="194"/>
      <c r="AV20" s="194"/>
      <c r="AW20" s="194"/>
      <c r="AX20" s="194"/>
      <c r="AY20" s="194"/>
      <c r="AZ20" s="194"/>
      <c r="BA20" s="196"/>
      <c r="BB20" s="211">
        <v>7.5</v>
      </c>
      <c r="BC20" s="212">
        <v>1.5</v>
      </c>
      <c r="BD20" s="212">
        <v>2</v>
      </c>
      <c r="BE20" s="212">
        <v>1</v>
      </c>
      <c r="BF20" s="212">
        <v>1</v>
      </c>
      <c r="BG20" s="212">
        <v>1</v>
      </c>
      <c r="BH20" s="212">
        <v>1</v>
      </c>
      <c r="BI20" s="212">
        <v>1</v>
      </c>
      <c r="BJ20" s="212">
        <v>2</v>
      </c>
      <c r="BK20" s="212">
        <v>2</v>
      </c>
      <c r="BL20" s="212">
        <v>1</v>
      </c>
      <c r="BM20" s="212">
        <v>1</v>
      </c>
      <c r="BN20" s="212"/>
      <c r="BO20" s="212"/>
      <c r="BP20" s="212"/>
      <c r="BQ20" s="212"/>
      <c r="BR20" s="213"/>
      <c r="BS20" s="199"/>
      <c r="BT20" s="200"/>
      <c r="BU20" s="200"/>
      <c r="BV20" s="200"/>
      <c r="BW20" s="1426"/>
      <c r="BX20" s="1426"/>
      <c r="BY20" s="1426"/>
      <c r="BZ20" s="1426"/>
      <c r="CA20" s="1426"/>
      <c r="CB20" s="1426"/>
      <c r="CC20" s="1426"/>
      <c r="CD20" s="1426"/>
      <c r="CE20" s="1426"/>
      <c r="CF20" s="1426"/>
      <c r="CG20" s="1426"/>
      <c r="CH20" s="1426"/>
      <c r="CI20" s="1427"/>
      <c r="CJ20" s="92"/>
      <c r="CK20" s="242">
        <v>2</v>
      </c>
      <c r="CL20" s="212">
        <v>1</v>
      </c>
      <c r="CM20" s="213">
        <v>3</v>
      </c>
      <c r="CN20" s="188"/>
      <c r="CO20" s="129">
        <f t="shared" si="23"/>
        <v>1.6068181818181819</v>
      </c>
      <c r="CP20" s="142">
        <f t="shared" si="24"/>
        <v>24</v>
      </c>
      <c r="CQ20" s="234">
        <f t="shared" si="25"/>
        <v>1</v>
      </c>
      <c r="CR20" s="235">
        <f t="shared" si="26"/>
        <v>1</v>
      </c>
      <c r="CS20" s="235">
        <f t="shared" si="27"/>
        <v>1</v>
      </c>
      <c r="CT20" s="235">
        <f t="shared" si="28"/>
        <v>1.25</v>
      </c>
      <c r="CU20" s="235">
        <f t="shared" si="29"/>
        <v>1.6</v>
      </c>
      <c r="CV20" s="236">
        <f t="shared" si="30"/>
        <v>2</v>
      </c>
      <c r="CW20" s="236">
        <f t="shared" si="31"/>
        <v>2</v>
      </c>
      <c r="CX20" s="235">
        <f t="shared" si="32"/>
        <v>2</v>
      </c>
      <c r="CY20" s="235">
        <f t="shared" si="33"/>
        <v>2</v>
      </c>
      <c r="CZ20" s="235">
        <f t="shared" si="34"/>
        <v>2</v>
      </c>
      <c r="DA20" s="235">
        <f t="shared" si="35"/>
        <v>3</v>
      </c>
      <c r="DB20" s="234">
        <f t="shared" si="36"/>
        <v>3</v>
      </c>
      <c r="DC20" s="234">
        <f t="shared" ref="DC20:DN20" si="43">IF(OR(-FLOOR(((17-COUNT($BB20:$BR20))/2),1)+DC$5&lt;1,-FLOOR(((17-COUNT($BB20:$BR20))/2),1)+DC$5&gt;COUNT($BB20:$BR20)),"",LARGE($BB20:$BR20,-FLOOR(((17-COUNT($BB20:$BR20))/2),1)+DC$5))</f>
        <v>1</v>
      </c>
      <c r="DD20" s="235">
        <f t="shared" si="43"/>
        <v>1</v>
      </c>
      <c r="DE20" s="235">
        <f t="shared" si="43"/>
        <v>1</v>
      </c>
      <c r="DF20" s="235">
        <f t="shared" si="43"/>
        <v>1</v>
      </c>
      <c r="DG20" s="235">
        <f t="shared" si="43"/>
        <v>1</v>
      </c>
      <c r="DH20" s="236">
        <f t="shared" si="43"/>
        <v>1</v>
      </c>
      <c r="DI20" s="236">
        <f t="shared" si="43"/>
        <v>1</v>
      </c>
      <c r="DJ20" s="235">
        <f t="shared" si="43"/>
        <v>1.5</v>
      </c>
      <c r="DK20" s="235">
        <f t="shared" si="43"/>
        <v>2</v>
      </c>
      <c r="DL20" s="235">
        <f t="shared" si="43"/>
        <v>2</v>
      </c>
      <c r="DM20" s="235">
        <f t="shared" si="43"/>
        <v>2</v>
      </c>
      <c r="DN20" s="234">
        <f t="shared" si="43"/>
        <v>7.5</v>
      </c>
      <c r="DO20" s="189"/>
      <c r="DP20" s="190"/>
      <c r="DQ20" s="188"/>
      <c r="DR20" s="247"/>
      <c r="DS20" s="248"/>
      <c r="DT20" s="249" t="s">
        <v>72</v>
      </c>
      <c r="DU20" s="248"/>
      <c r="DV20" s="249" t="s">
        <v>72</v>
      </c>
      <c r="DW20" s="188"/>
      <c r="DX20" s="188"/>
      <c r="DZ20" s="191">
        <v>13</v>
      </c>
      <c r="EA20" s="191">
        <v>2</v>
      </c>
      <c r="EB20" s="131">
        <f t="shared" si="11"/>
        <v>2</v>
      </c>
      <c r="EC20" s="131">
        <f t="shared" si="12"/>
        <v>2</v>
      </c>
    </row>
    <row r="21" spans="1:133" s="191" customFormat="1" ht="15.75" customHeight="1" thickBot="1">
      <c r="A21" s="101"/>
      <c r="B21" s="215" t="str">
        <f>$B$12</f>
        <v>BO</v>
      </c>
      <c r="C21" s="250">
        <v>6</v>
      </c>
      <c r="D21" s="216">
        <v>3</v>
      </c>
      <c r="E21" s="251">
        <v>2</v>
      </c>
      <c r="F21" s="216">
        <v>3</v>
      </c>
      <c r="G21" s="216">
        <v>1</v>
      </c>
      <c r="H21" s="216">
        <v>4</v>
      </c>
      <c r="I21" s="216">
        <v>3</v>
      </c>
      <c r="J21" s="216">
        <v>4</v>
      </c>
      <c r="K21" s="216">
        <v>3</v>
      </c>
      <c r="L21" s="216">
        <v>4</v>
      </c>
      <c r="M21" s="216">
        <v>3</v>
      </c>
      <c r="N21" s="216">
        <v>4</v>
      </c>
      <c r="O21" s="216"/>
      <c r="P21" s="216"/>
      <c r="Q21" s="216"/>
      <c r="R21" s="216"/>
      <c r="S21" s="217"/>
      <c r="T21" s="218"/>
      <c r="U21" s="219"/>
      <c r="V21" s="219"/>
      <c r="W21" s="219"/>
      <c r="X21" s="219"/>
      <c r="Y21" s="219"/>
      <c r="Z21" s="219"/>
      <c r="AA21" s="219"/>
      <c r="AB21" s="219"/>
      <c r="AC21" s="219"/>
      <c r="AD21" s="219"/>
      <c r="AE21" s="219"/>
      <c r="AF21" s="219"/>
      <c r="AG21" s="219"/>
      <c r="AH21" s="220"/>
      <c r="AI21" s="219"/>
      <c r="AJ21" s="221"/>
      <c r="AK21" s="218"/>
      <c r="AL21" s="219"/>
      <c r="AM21" s="219"/>
      <c r="AN21" s="219"/>
      <c r="AO21" s="219"/>
      <c r="AP21" s="219"/>
      <c r="AQ21" s="219"/>
      <c r="AR21" s="219"/>
      <c r="AS21" s="219"/>
      <c r="AT21" s="219"/>
      <c r="AU21" s="219"/>
      <c r="AV21" s="219"/>
      <c r="AW21" s="219"/>
      <c r="AX21" s="219"/>
      <c r="AY21" s="219"/>
      <c r="AZ21" s="219"/>
      <c r="BA21" s="221"/>
      <c r="BB21" s="222"/>
      <c r="BC21" s="223"/>
      <c r="BD21" s="223"/>
      <c r="BE21" s="223"/>
      <c r="BF21" s="223"/>
      <c r="BG21" s="223"/>
      <c r="BH21" s="223"/>
      <c r="BI21" s="223"/>
      <c r="BJ21" s="223"/>
      <c r="BK21" s="223"/>
      <c r="BL21" s="223"/>
      <c r="BM21" s="223"/>
      <c r="BN21" s="223"/>
      <c r="BO21" s="223"/>
      <c r="BP21" s="223"/>
      <c r="BQ21" s="223"/>
      <c r="BR21" s="224"/>
      <c r="BS21" s="225">
        <v>5</v>
      </c>
      <c r="BT21" s="226">
        <v>10.5</v>
      </c>
      <c r="BU21" s="226">
        <v>1.5</v>
      </c>
      <c r="BV21" s="226">
        <v>6</v>
      </c>
      <c r="BW21" s="1428">
        <v>3</v>
      </c>
      <c r="BX21" s="1428">
        <v>7</v>
      </c>
      <c r="BY21" s="1428">
        <v>5</v>
      </c>
      <c r="BZ21" s="1428">
        <v>2</v>
      </c>
      <c r="CA21" s="1428">
        <v>2</v>
      </c>
      <c r="CB21" s="1428">
        <v>2</v>
      </c>
      <c r="CC21" s="1428">
        <v>1</v>
      </c>
      <c r="CD21" s="1428">
        <v>2</v>
      </c>
      <c r="CE21" s="1428"/>
      <c r="CF21" s="1428"/>
      <c r="CG21" s="1428"/>
      <c r="CH21" s="1428"/>
      <c r="CI21" s="1429"/>
      <c r="CJ21" s="228"/>
      <c r="CK21" s="225">
        <v>3</v>
      </c>
      <c r="CL21" s="226">
        <v>2</v>
      </c>
      <c r="CM21" s="227">
        <v>4</v>
      </c>
      <c r="CN21" s="188"/>
      <c r="CO21" s="129">
        <f t="shared" si="23"/>
        <v>3.4318181818181817</v>
      </c>
      <c r="CP21" s="142">
        <f t="shared" si="24"/>
        <v>24</v>
      </c>
      <c r="CQ21" s="234">
        <f t="shared" si="25"/>
        <v>1</v>
      </c>
      <c r="CR21" s="235">
        <f t="shared" si="26"/>
        <v>2</v>
      </c>
      <c r="CS21" s="235">
        <f t="shared" si="27"/>
        <v>3</v>
      </c>
      <c r="CT21" s="235">
        <f t="shared" si="28"/>
        <v>3</v>
      </c>
      <c r="CU21" s="235">
        <f t="shared" si="29"/>
        <v>3</v>
      </c>
      <c r="CV21" s="236">
        <f t="shared" si="30"/>
        <v>3</v>
      </c>
      <c r="CW21" s="236">
        <f t="shared" si="31"/>
        <v>3</v>
      </c>
      <c r="CX21" s="235">
        <f t="shared" si="32"/>
        <v>4</v>
      </c>
      <c r="CY21" s="235">
        <f t="shared" si="33"/>
        <v>4</v>
      </c>
      <c r="CZ21" s="235">
        <f t="shared" si="34"/>
        <v>4</v>
      </c>
      <c r="DA21" s="235">
        <f t="shared" si="35"/>
        <v>4</v>
      </c>
      <c r="DB21" s="234">
        <f t="shared" si="36"/>
        <v>6</v>
      </c>
      <c r="DC21" s="234">
        <f t="shared" ref="DC21:DN21" si="44">IF(OR(-FLOOR(((17-COUNT($BS21:$CI21))/2),1)+DC$5&lt;1,-FLOOR(((17-COUNT($BS21:$CI21))/2),1)+DC$5&gt;COUNT($BS21:$CI21)),"",LARGE($BS21:$CI21,-FLOOR(((17-COUNT($BS21:$CI21))/2),1)+DC$5))</f>
        <v>1</v>
      </c>
      <c r="DD21" s="235">
        <f t="shared" si="44"/>
        <v>1.5</v>
      </c>
      <c r="DE21" s="235">
        <f t="shared" si="44"/>
        <v>2</v>
      </c>
      <c r="DF21" s="235">
        <f t="shared" si="44"/>
        <v>2</v>
      </c>
      <c r="DG21" s="235">
        <f t="shared" si="44"/>
        <v>2</v>
      </c>
      <c r="DH21" s="236">
        <f t="shared" si="44"/>
        <v>2</v>
      </c>
      <c r="DI21" s="236">
        <f t="shared" si="44"/>
        <v>3</v>
      </c>
      <c r="DJ21" s="235">
        <f t="shared" si="44"/>
        <v>5</v>
      </c>
      <c r="DK21" s="235">
        <f t="shared" si="44"/>
        <v>5</v>
      </c>
      <c r="DL21" s="235">
        <f t="shared" si="44"/>
        <v>6</v>
      </c>
      <c r="DM21" s="235">
        <f t="shared" si="44"/>
        <v>7</v>
      </c>
      <c r="DN21" s="234">
        <f t="shared" si="44"/>
        <v>10.5</v>
      </c>
      <c r="DO21" s="189"/>
      <c r="DP21" s="190"/>
      <c r="DQ21" s="252" t="s">
        <v>61</v>
      </c>
      <c r="DR21" s="253">
        <f>CK9</f>
        <v>0.35</v>
      </c>
      <c r="DS21" s="254">
        <f>CK18-CK22</f>
        <v>0.75</v>
      </c>
      <c r="DT21" s="255">
        <f>DR21*DS21*100</f>
        <v>26.249999999999996</v>
      </c>
      <c r="DU21" s="254"/>
      <c r="DV21" s="255"/>
      <c r="DW21" s="188"/>
      <c r="DX21" s="188"/>
      <c r="DZ21" s="191">
        <v>14</v>
      </c>
      <c r="EA21" s="191">
        <v>1</v>
      </c>
      <c r="EB21" s="131">
        <f t="shared" si="11"/>
        <v>1</v>
      </c>
      <c r="EC21" s="131">
        <f t="shared" si="12"/>
        <v>2</v>
      </c>
    </row>
    <row r="22" spans="1:133" s="191" customFormat="1" ht="15.75" customHeight="1">
      <c r="A22" s="132" t="s">
        <v>73</v>
      </c>
      <c r="B22" s="175" t="str">
        <f>$B$9</f>
        <v>VP</v>
      </c>
      <c r="C22" s="229">
        <v>0.01</v>
      </c>
      <c r="D22" s="137">
        <v>0.01</v>
      </c>
      <c r="E22" s="137">
        <v>0.5</v>
      </c>
      <c r="F22" s="137">
        <v>0.25</v>
      </c>
      <c r="G22" s="137">
        <v>0.01</v>
      </c>
      <c r="H22" s="137">
        <v>0.25</v>
      </c>
      <c r="I22" s="137">
        <v>0.5</v>
      </c>
      <c r="J22" s="137">
        <v>0</v>
      </c>
      <c r="K22" s="137">
        <v>0.5</v>
      </c>
      <c r="L22" s="137">
        <v>0.25</v>
      </c>
      <c r="M22" s="137">
        <v>0.5</v>
      </c>
      <c r="N22" s="137">
        <v>0.5</v>
      </c>
      <c r="O22" s="137"/>
      <c r="P22" s="137"/>
      <c r="Q22" s="137"/>
      <c r="R22" s="137"/>
      <c r="S22" s="138"/>
      <c r="T22" s="230">
        <v>0.01</v>
      </c>
      <c r="U22" s="231">
        <v>0.01</v>
      </c>
      <c r="V22" s="231">
        <v>0.5</v>
      </c>
      <c r="W22" s="231">
        <v>0.5</v>
      </c>
      <c r="X22" s="231">
        <v>0</v>
      </c>
      <c r="Y22" s="231">
        <v>0.25</v>
      </c>
      <c r="Z22" s="231">
        <v>0.5</v>
      </c>
      <c r="AA22" s="231">
        <v>0.5</v>
      </c>
      <c r="AB22" s="231">
        <v>0.5</v>
      </c>
      <c r="AC22" s="231">
        <v>0.25</v>
      </c>
      <c r="AD22" s="231">
        <v>0.5</v>
      </c>
      <c r="AE22" s="231">
        <v>0.5</v>
      </c>
      <c r="AF22" s="231"/>
      <c r="AG22" s="231"/>
      <c r="AH22" s="232"/>
      <c r="AI22" s="231"/>
      <c r="AJ22" s="233"/>
      <c r="AK22" s="179"/>
      <c r="AL22" s="180"/>
      <c r="AM22" s="180"/>
      <c r="AN22" s="180"/>
      <c r="AO22" s="180"/>
      <c r="AP22" s="180"/>
      <c r="AQ22" s="180"/>
      <c r="AR22" s="180"/>
      <c r="AS22" s="180"/>
      <c r="AT22" s="180"/>
      <c r="AU22" s="180"/>
      <c r="AV22" s="180"/>
      <c r="AW22" s="180"/>
      <c r="AX22" s="180"/>
      <c r="AY22" s="180"/>
      <c r="AZ22" s="180"/>
      <c r="BA22" s="181"/>
      <c r="BB22" s="182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83"/>
      <c r="BO22" s="183"/>
      <c r="BP22" s="183"/>
      <c r="BQ22" s="183"/>
      <c r="BR22" s="184"/>
      <c r="BS22" s="182"/>
      <c r="BT22" s="183"/>
      <c r="BU22" s="183"/>
      <c r="BV22" s="183"/>
      <c r="BW22" s="1424"/>
      <c r="BX22" s="1424"/>
      <c r="BY22" s="1424"/>
      <c r="BZ22" s="1424"/>
      <c r="CA22" s="1424"/>
      <c r="CB22" s="1424"/>
      <c r="CC22" s="1424"/>
      <c r="CD22" s="1424"/>
      <c r="CE22" s="1424"/>
      <c r="CF22" s="1424"/>
      <c r="CG22" s="1424"/>
      <c r="CH22" s="1424"/>
      <c r="CI22" s="1425"/>
      <c r="CJ22" s="185"/>
      <c r="CK22" s="230">
        <v>0.25</v>
      </c>
      <c r="CL22" s="231">
        <v>0.01</v>
      </c>
      <c r="CM22" s="233">
        <v>0.5</v>
      </c>
      <c r="CN22" s="188"/>
      <c r="CO22" s="129">
        <f t="shared" si="23"/>
        <v>0.30909090909090908</v>
      </c>
      <c r="CP22" s="142">
        <f t="shared" si="24"/>
        <v>24</v>
      </c>
      <c r="CQ22" s="234">
        <f t="shared" si="25"/>
        <v>0</v>
      </c>
      <c r="CR22" s="235">
        <f t="shared" si="26"/>
        <v>0.01</v>
      </c>
      <c r="CS22" s="235">
        <f t="shared" si="27"/>
        <v>0.01</v>
      </c>
      <c r="CT22" s="235">
        <f t="shared" si="28"/>
        <v>0.01</v>
      </c>
      <c r="CU22" s="235">
        <f t="shared" si="29"/>
        <v>0.25</v>
      </c>
      <c r="CV22" s="236">
        <f t="shared" si="30"/>
        <v>0.25</v>
      </c>
      <c r="CW22" s="236">
        <f t="shared" si="31"/>
        <v>0.25</v>
      </c>
      <c r="CX22" s="235">
        <f t="shared" si="32"/>
        <v>0.5</v>
      </c>
      <c r="CY22" s="235">
        <f t="shared" si="33"/>
        <v>0.5</v>
      </c>
      <c r="CZ22" s="235">
        <f t="shared" si="34"/>
        <v>0.5</v>
      </c>
      <c r="DA22" s="235">
        <f t="shared" si="35"/>
        <v>0.5</v>
      </c>
      <c r="DB22" s="234">
        <f t="shared" si="36"/>
        <v>0.5</v>
      </c>
      <c r="DC22" s="234">
        <f t="shared" ref="DC22:DN22" si="45">IF(OR(-FLOOR(((17-COUNT($T22:$AJ22))/2),1)+DC$5&lt;1,-FLOOR(((17-COUNT($T22:$AJ22))/2),1)+DC$5&gt;COUNT($T22:$AJ22)),"",LARGE($T22:$AJ22,-FLOOR(((17-COUNT($T22:$AJ22))/2),1)+DC$5))</f>
        <v>0</v>
      </c>
      <c r="DD22" s="235">
        <f t="shared" si="45"/>
        <v>0.01</v>
      </c>
      <c r="DE22" s="235">
        <f t="shared" si="45"/>
        <v>0.01</v>
      </c>
      <c r="DF22" s="235">
        <f t="shared" si="45"/>
        <v>0.25</v>
      </c>
      <c r="DG22" s="235">
        <f t="shared" si="45"/>
        <v>0.25</v>
      </c>
      <c r="DH22" s="236">
        <f t="shared" si="45"/>
        <v>0.5</v>
      </c>
      <c r="DI22" s="236">
        <f t="shared" si="45"/>
        <v>0.5</v>
      </c>
      <c r="DJ22" s="235">
        <f t="shared" si="45"/>
        <v>0.5</v>
      </c>
      <c r="DK22" s="235">
        <f t="shared" si="45"/>
        <v>0.5</v>
      </c>
      <c r="DL22" s="235">
        <f t="shared" si="45"/>
        <v>0.5</v>
      </c>
      <c r="DM22" s="235">
        <f t="shared" si="45"/>
        <v>0.5</v>
      </c>
      <c r="DN22" s="234">
        <f t="shared" si="45"/>
        <v>0.5</v>
      </c>
      <c r="DO22" s="189"/>
      <c r="DP22" s="190"/>
      <c r="DQ22" s="252" t="s">
        <v>62</v>
      </c>
      <c r="DR22" s="253">
        <f>CK10</f>
        <v>0.35</v>
      </c>
      <c r="DS22" s="254">
        <f>CK19-CK23</f>
        <v>0.5</v>
      </c>
      <c r="DT22" s="255">
        <f>DR22*DS22*100</f>
        <v>17.5</v>
      </c>
      <c r="DU22" s="254"/>
      <c r="DV22" s="255"/>
      <c r="DW22" s="188"/>
      <c r="DX22" s="188"/>
      <c r="DZ22" s="191">
        <v>15</v>
      </c>
      <c r="EA22" s="191">
        <v>1</v>
      </c>
      <c r="EB22" s="131">
        <f t="shared" si="11"/>
        <v>1</v>
      </c>
      <c r="EC22" s="131">
        <f t="shared" si="12"/>
        <v>2</v>
      </c>
    </row>
    <row r="23" spans="1:133" s="191" customFormat="1" ht="15.75" customHeight="1">
      <c r="A23" s="145"/>
      <c r="B23" s="192" t="str">
        <f>$B$10</f>
        <v>P</v>
      </c>
      <c r="C23" s="240">
        <v>0.25</v>
      </c>
      <c r="D23" s="149">
        <v>0.25</v>
      </c>
      <c r="E23" s="149">
        <v>0.5</v>
      </c>
      <c r="F23" s="149">
        <v>0.5</v>
      </c>
      <c r="G23" s="149">
        <v>0.25</v>
      </c>
      <c r="H23" s="149">
        <v>0.25</v>
      </c>
      <c r="I23" s="149">
        <v>0.5</v>
      </c>
      <c r="J23" s="149">
        <v>0.25</v>
      </c>
      <c r="K23" s="149">
        <v>0.5</v>
      </c>
      <c r="L23" s="149">
        <v>1</v>
      </c>
      <c r="M23" s="149">
        <v>0.5</v>
      </c>
      <c r="N23" s="149">
        <v>0.5</v>
      </c>
      <c r="O23" s="149"/>
      <c r="P23" s="149"/>
      <c r="Q23" s="149"/>
      <c r="R23" s="149"/>
      <c r="S23" s="150"/>
      <c r="T23" s="193"/>
      <c r="U23" s="194"/>
      <c r="V23" s="194"/>
      <c r="W23" s="194"/>
      <c r="X23" s="194"/>
      <c r="Y23" s="194"/>
      <c r="Z23" s="194"/>
      <c r="AA23" s="194"/>
      <c r="AB23" s="194"/>
      <c r="AC23" s="194"/>
      <c r="AD23" s="194"/>
      <c r="AE23" s="194"/>
      <c r="AF23" s="194"/>
      <c r="AG23" s="194"/>
      <c r="AH23" s="195"/>
      <c r="AI23" s="194"/>
      <c r="AJ23" s="196"/>
      <c r="AK23" s="146">
        <v>0.5</v>
      </c>
      <c r="AL23" s="148">
        <v>0.3</v>
      </c>
      <c r="AM23" s="148">
        <v>1</v>
      </c>
      <c r="AN23" s="197">
        <v>0.25</v>
      </c>
      <c r="AO23" s="197">
        <v>0.2</v>
      </c>
      <c r="AP23" s="197">
        <v>0.1</v>
      </c>
      <c r="AQ23" s="197">
        <v>0.5</v>
      </c>
      <c r="AR23" s="197">
        <v>0</v>
      </c>
      <c r="AS23" s="197">
        <v>0.5</v>
      </c>
      <c r="AT23" s="197">
        <v>0.4</v>
      </c>
      <c r="AU23" s="197">
        <v>1</v>
      </c>
      <c r="AV23" s="241">
        <v>0.5</v>
      </c>
      <c r="AW23" s="197"/>
      <c r="AX23" s="241"/>
      <c r="AY23" s="197"/>
      <c r="AZ23" s="197"/>
      <c r="BA23" s="198"/>
      <c r="BB23" s="199"/>
      <c r="BC23" s="200"/>
      <c r="BD23" s="200"/>
      <c r="BE23" s="200"/>
      <c r="BF23" s="200"/>
      <c r="BG23" s="200"/>
      <c r="BH23" s="200"/>
      <c r="BI23" s="200"/>
      <c r="BJ23" s="200"/>
      <c r="BK23" s="200"/>
      <c r="BL23" s="200"/>
      <c r="BM23" s="200"/>
      <c r="BN23" s="200"/>
      <c r="BO23" s="200"/>
      <c r="BP23" s="200"/>
      <c r="BQ23" s="200"/>
      <c r="BR23" s="201"/>
      <c r="BS23" s="202"/>
      <c r="BT23" s="203"/>
      <c r="BU23" s="203"/>
      <c r="BV23" s="203"/>
      <c r="BW23" s="203"/>
      <c r="BX23" s="203"/>
      <c r="BY23" s="203"/>
      <c r="BZ23" s="203"/>
      <c r="CA23" s="203"/>
      <c r="CB23" s="203"/>
      <c r="CC23" s="203"/>
      <c r="CD23" s="203"/>
      <c r="CE23" s="203"/>
      <c r="CF23" s="203"/>
      <c r="CG23" s="203"/>
      <c r="CH23" s="203"/>
      <c r="CI23" s="204"/>
      <c r="CJ23" s="92"/>
      <c r="CK23" s="242">
        <v>0.5</v>
      </c>
      <c r="CL23" s="243">
        <v>0.25</v>
      </c>
      <c r="CM23" s="244">
        <v>1</v>
      </c>
      <c r="CN23" s="188"/>
      <c r="CO23" s="129">
        <f t="shared" si="23"/>
        <v>0.43181818181818182</v>
      </c>
      <c r="CP23" s="142">
        <f t="shared" si="24"/>
        <v>24</v>
      </c>
      <c r="CQ23" s="234">
        <f t="shared" si="25"/>
        <v>0.25</v>
      </c>
      <c r="CR23" s="235">
        <f t="shared" si="26"/>
        <v>0.25</v>
      </c>
      <c r="CS23" s="235">
        <f t="shared" si="27"/>
        <v>0.25</v>
      </c>
      <c r="CT23" s="235">
        <f t="shared" si="28"/>
        <v>0.25</v>
      </c>
      <c r="CU23" s="235">
        <f t="shared" si="29"/>
        <v>0.25</v>
      </c>
      <c r="CV23" s="236">
        <f t="shared" si="30"/>
        <v>0.5</v>
      </c>
      <c r="CW23" s="236">
        <f t="shared" si="31"/>
        <v>0.5</v>
      </c>
      <c r="CX23" s="235">
        <f t="shared" si="32"/>
        <v>0.5</v>
      </c>
      <c r="CY23" s="235">
        <f t="shared" si="33"/>
        <v>0.5</v>
      </c>
      <c r="CZ23" s="235">
        <f t="shared" si="34"/>
        <v>0.5</v>
      </c>
      <c r="DA23" s="235">
        <f t="shared" si="35"/>
        <v>0.5</v>
      </c>
      <c r="DB23" s="234">
        <f t="shared" si="36"/>
        <v>1</v>
      </c>
      <c r="DC23" s="234">
        <f t="shared" ref="DC23:DN23" si="46">IF(OR(-FLOOR(((17-COUNT($AK23:$BA23))/2),1)+DC$5&lt;1,-FLOOR(((17-COUNT($AK23:$BA23))/2),1)+DC$5&gt;COUNT($AK23:$BA23)),"",LARGE($AK23:$BA23,-FLOOR(((17-COUNT($AK23:$BA23))/2),1)+DC$5))</f>
        <v>0</v>
      </c>
      <c r="DD23" s="235">
        <f t="shared" si="46"/>
        <v>0.1</v>
      </c>
      <c r="DE23" s="235">
        <f t="shared" si="46"/>
        <v>0.2</v>
      </c>
      <c r="DF23" s="235">
        <f t="shared" si="46"/>
        <v>0.25</v>
      </c>
      <c r="DG23" s="235">
        <f t="shared" si="46"/>
        <v>0.3</v>
      </c>
      <c r="DH23" s="236">
        <f t="shared" si="46"/>
        <v>0.4</v>
      </c>
      <c r="DI23" s="236">
        <f t="shared" si="46"/>
        <v>0.5</v>
      </c>
      <c r="DJ23" s="235">
        <f t="shared" si="46"/>
        <v>0.5</v>
      </c>
      <c r="DK23" s="235">
        <f t="shared" si="46"/>
        <v>0.5</v>
      </c>
      <c r="DL23" s="235">
        <f t="shared" si="46"/>
        <v>0.5</v>
      </c>
      <c r="DM23" s="235">
        <f t="shared" si="46"/>
        <v>1</v>
      </c>
      <c r="DN23" s="234">
        <f t="shared" si="46"/>
        <v>1</v>
      </c>
      <c r="DO23" s="189"/>
      <c r="DP23" s="190"/>
      <c r="DQ23" s="252" t="s">
        <v>63</v>
      </c>
      <c r="DR23" s="253">
        <f>CK11</f>
        <v>0.2</v>
      </c>
      <c r="DS23" s="254"/>
      <c r="DT23" s="255"/>
      <c r="DU23" s="254">
        <f>CK24-CK20</f>
        <v>-1.5</v>
      </c>
      <c r="DV23" s="255">
        <f>DR23*DU23*100</f>
        <v>-30.000000000000004</v>
      </c>
      <c r="DW23" s="188"/>
      <c r="DX23" s="188"/>
      <c r="DZ23" s="191">
        <v>16</v>
      </c>
      <c r="EA23" s="191">
        <v>0</v>
      </c>
      <c r="EB23" s="131">
        <f t="shared" si="11"/>
        <v>0</v>
      </c>
      <c r="EC23" s="131">
        <f t="shared" si="12"/>
        <v>2</v>
      </c>
    </row>
    <row r="24" spans="1:133" s="191" customFormat="1" ht="15.75" customHeight="1">
      <c r="A24" s="145"/>
      <c r="B24" s="192" t="str">
        <f>$B$11</f>
        <v>M</v>
      </c>
      <c r="C24" s="240">
        <v>1</v>
      </c>
      <c r="D24" s="149">
        <v>1</v>
      </c>
      <c r="E24" s="149">
        <v>0.5</v>
      </c>
      <c r="F24" s="149">
        <v>0.5</v>
      </c>
      <c r="G24" s="149">
        <v>0.5</v>
      </c>
      <c r="H24" s="149">
        <v>1</v>
      </c>
      <c r="I24" s="149">
        <v>1</v>
      </c>
      <c r="J24" s="149">
        <v>1</v>
      </c>
      <c r="K24" s="149">
        <v>1</v>
      </c>
      <c r="L24" s="149">
        <v>1</v>
      </c>
      <c r="M24" s="149">
        <v>1</v>
      </c>
      <c r="N24" s="149">
        <v>1</v>
      </c>
      <c r="O24" s="149"/>
      <c r="P24" s="149"/>
      <c r="Q24" s="149"/>
      <c r="R24" s="149"/>
      <c r="S24" s="150"/>
      <c r="T24" s="207"/>
      <c r="U24" s="208"/>
      <c r="V24" s="208"/>
      <c r="W24" s="208"/>
      <c r="X24" s="208"/>
      <c r="Y24" s="208"/>
      <c r="Z24" s="208"/>
      <c r="AA24" s="208"/>
      <c r="AB24" s="208"/>
      <c r="AC24" s="208"/>
      <c r="AD24" s="208"/>
      <c r="AE24" s="208"/>
      <c r="AF24" s="208"/>
      <c r="AG24" s="208"/>
      <c r="AH24" s="209"/>
      <c r="AI24" s="208"/>
      <c r="AJ24" s="210"/>
      <c r="AK24" s="193"/>
      <c r="AL24" s="194"/>
      <c r="AM24" s="194"/>
      <c r="AN24" s="194"/>
      <c r="AO24" s="194"/>
      <c r="AP24" s="194"/>
      <c r="AQ24" s="194"/>
      <c r="AR24" s="194"/>
      <c r="AS24" s="194"/>
      <c r="AT24" s="194"/>
      <c r="AU24" s="194"/>
      <c r="AV24" s="194"/>
      <c r="AW24" s="194"/>
      <c r="AX24" s="194"/>
      <c r="AY24" s="194"/>
      <c r="AZ24" s="194"/>
      <c r="BA24" s="196"/>
      <c r="BB24" s="211">
        <v>7</v>
      </c>
      <c r="BC24" s="212">
        <v>0.5</v>
      </c>
      <c r="BD24" s="212">
        <v>1</v>
      </c>
      <c r="BE24" s="212">
        <v>0.5</v>
      </c>
      <c r="BF24" s="212">
        <v>0.5</v>
      </c>
      <c r="BG24" s="212">
        <v>0.5</v>
      </c>
      <c r="BH24" s="212">
        <v>0.5</v>
      </c>
      <c r="BI24" s="212">
        <v>0.5</v>
      </c>
      <c r="BJ24" s="212">
        <v>1</v>
      </c>
      <c r="BK24" s="212">
        <v>0</v>
      </c>
      <c r="BL24" s="212">
        <v>0.5</v>
      </c>
      <c r="BM24" s="212">
        <v>0.5</v>
      </c>
      <c r="BN24" s="212"/>
      <c r="BO24" s="212"/>
      <c r="BP24" s="212"/>
      <c r="BQ24" s="212"/>
      <c r="BR24" s="213"/>
      <c r="BS24" s="199"/>
      <c r="BT24" s="200"/>
      <c r="BU24" s="200"/>
      <c r="BV24" s="200"/>
      <c r="BW24" s="1426"/>
      <c r="BX24" s="1426"/>
      <c r="BY24" s="1426"/>
      <c r="BZ24" s="1426"/>
      <c r="CA24" s="1426"/>
      <c r="CB24" s="1426"/>
      <c r="CC24" s="1426"/>
      <c r="CD24" s="1426"/>
      <c r="CE24" s="1426"/>
      <c r="CF24" s="1426"/>
      <c r="CG24" s="1426"/>
      <c r="CH24" s="1426"/>
      <c r="CI24" s="1427"/>
      <c r="CJ24" s="92"/>
      <c r="CK24" s="242">
        <v>0.5</v>
      </c>
      <c r="CL24" s="212">
        <v>0.5</v>
      </c>
      <c r="CM24" s="213">
        <v>1</v>
      </c>
      <c r="CN24" s="188"/>
      <c r="CO24" s="129">
        <f t="shared" si="23"/>
        <v>0.75</v>
      </c>
      <c r="CP24" s="142">
        <f t="shared" si="24"/>
        <v>24</v>
      </c>
      <c r="CQ24" s="234">
        <f t="shared" si="25"/>
        <v>0.5</v>
      </c>
      <c r="CR24" s="235">
        <f t="shared" si="26"/>
        <v>0.5</v>
      </c>
      <c r="CS24" s="235">
        <f t="shared" si="27"/>
        <v>0.5</v>
      </c>
      <c r="CT24" s="235">
        <f t="shared" si="28"/>
        <v>1</v>
      </c>
      <c r="CU24" s="235">
        <f t="shared" si="29"/>
        <v>1</v>
      </c>
      <c r="CV24" s="236">
        <f t="shared" si="30"/>
        <v>1</v>
      </c>
      <c r="CW24" s="236">
        <f t="shared" si="31"/>
        <v>1</v>
      </c>
      <c r="CX24" s="235">
        <f t="shared" si="32"/>
        <v>1</v>
      </c>
      <c r="CY24" s="235">
        <f t="shared" si="33"/>
        <v>1</v>
      </c>
      <c r="CZ24" s="235">
        <f t="shared" si="34"/>
        <v>1</v>
      </c>
      <c r="DA24" s="235">
        <f t="shared" si="35"/>
        <v>1</v>
      </c>
      <c r="DB24" s="234">
        <f t="shared" si="36"/>
        <v>1</v>
      </c>
      <c r="DC24" s="234">
        <f t="shared" ref="DC24:DN24" si="47">IF(OR(-FLOOR(((17-COUNT($BB24:$BR24))/2),1)+DC$5&lt;1,-FLOOR(((17-COUNT($BB24:$BR24))/2),1)+DC$5&gt;COUNT($BB24:$BR24)),"",LARGE($BB24:$BR24,-FLOOR(((17-COUNT($BB24:$BR24))/2),1)+DC$5))</f>
        <v>0</v>
      </c>
      <c r="DD24" s="235">
        <f t="shared" si="47"/>
        <v>0.5</v>
      </c>
      <c r="DE24" s="235">
        <f t="shared" si="47"/>
        <v>0.5</v>
      </c>
      <c r="DF24" s="235">
        <f t="shared" si="47"/>
        <v>0.5</v>
      </c>
      <c r="DG24" s="235">
        <f t="shared" si="47"/>
        <v>0.5</v>
      </c>
      <c r="DH24" s="236">
        <f t="shared" si="47"/>
        <v>0.5</v>
      </c>
      <c r="DI24" s="236">
        <f t="shared" si="47"/>
        <v>0.5</v>
      </c>
      <c r="DJ24" s="235">
        <f t="shared" si="47"/>
        <v>0.5</v>
      </c>
      <c r="DK24" s="235">
        <f t="shared" si="47"/>
        <v>0.5</v>
      </c>
      <c r="DL24" s="235">
        <f t="shared" si="47"/>
        <v>1</v>
      </c>
      <c r="DM24" s="235">
        <f t="shared" si="47"/>
        <v>1</v>
      </c>
      <c r="DN24" s="234">
        <f t="shared" si="47"/>
        <v>7</v>
      </c>
      <c r="DO24" s="189"/>
      <c r="DP24" s="190"/>
      <c r="DQ24" s="252" t="s">
        <v>74</v>
      </c>
      <c r="DR24" s="253">
        <f>CK12</f>
        <v>0.1</v>
      </c>
      <c r="DS24" s="254"/>
      <c r="DT24" s="255"/>
      <c r="DU24" s="254">
        <f>CK25-CK21</f>
        <v>-1.5</v>
      </c>
      <c r="DV24" s="255">
        <f>DR24*DU24*100</f>
        <v>-15.000000000000002</v>
      </c>
      <c r="DW24" s="188"/>
      <c r="DX24" s="188"/>
      <c r="DZ24" s="191">
        <v>17</v>
      </c>
      <c r="EA24" s="191">
        <v>0</v>
      </c>
      <c r="EB24" s="131">
        <f t="shared" si="11"/>
        <v>0</v>
      </c>
      <c r="EC24" s="131">
        <f t="shared" si="12"/>
        <v>2</v>
      </c>
    </row>
    <row r="25" spans="1:133" s="191" customFormat="1" ht="15.75" customHeight="1" thickBot="1">
      <c r="A25" s="101"/>
      <c r="B25" s="215" t="str">
        <f>$B$12</f>
        <v>BO</v>
      </c>
      <c r="C25" s="250">
        <v>3</v>
      </c>
      <c r="D25" s="216">
        <v>2</v>
      </c>
      <c r="E25" s="216">
        <v>1</v>
      </c>
      <c r="F25" s="216">
        <v>0.5</v>
      </c>
      <c r="G25" s="216">
        <v>0.5</v>
      </c>
      <c r="H25" s="216">
        <v>2</v>
      </c>
      <c r="I25" s="216">
        <v>2</v>
      </c>
      <c r="J25" s="216">
        <v>2</v>
      </c>
      <c r="K25" s="216">
        <v>1</v>
      </c>
      <c r="L25" s="216">
        <v>2</v>
      </c>
      <c r="M25" s="216">
        <v>1.5</v>
      </c>
      <c r="N25" s="216">
        <v>2</v>
      </c>
      <c r="O25" s="216"/>
      <c r="P25" s="216"/>
      <c r="Q25" s="216"/>
      <c r="R25" s="216"/>
      <c r="S25" s="217"/>
      <c r="T25" s="218"/>
      <c r="U25" s="219"/>
      <c r="V25" s="219"/>
      <c r="W25" s="219"/>
      <c r="X25" s="219"/>
      <c r="Y25" s="219"/>
      <c r="Z25" s="219"/>
      <c r="AA25" s="219"/>
      <c r="AB25" s="219"/>
      <c r="AC25" s="219"/>
      <c r="AD25" s="219"/>
      <c r="AE25" s="219"/>
      <c r="AF25" s="219"/>
      <c r="AG25" s="219"/>
      <c r="AH25" s="220"/>
      <c r="AI25" s="219"/>
      <c r="AJ25" s="221"/>
      <c r="AK25" s="218"/>
      <c r="AL25" s="219"/>
      <c r="AM25" s="219"/>
      <c r="AN25" s="219"/>
      <c r="AO25" s="219"/>
      <c r="AP25" s="219"/>
      <c r="AQ25" s="219"/>
      <c r="AR25" s="219"/>
      <c r="AS25" s="219"/>
      <c r="AT25" s="219"/>
      <c r="AU25" s="219"/>
      <c r="AV25" s="219"/>
      <c r="AW25" s="219"/>
      <c r="AX25" s="219"/>
      <c r="AY25" s="219"/>
      <c r="AZ25" s="219"/>
      <c r="BA25" s="221"/>
      <c r="BB25" s="222"/>
      <c r="BC25" s="223"/>
      <c r="BD25" s="223"/>
      <c r="BE25" s="223"/>
      <c r="BF25" s="223"/>
      <c r="BG25" s="223"/>
      <c r="BH25" s="223"/>
      <c r="BI25" s="223"/>
      <c r="BJ25" s="223"/>
      <c r="BK25" s="223"/>
      <c r="BL25" s="223"/>
      <c r="BM25" s="223"/>
      <c r="BN25" s="223"/>
      <c r="BO25" s="223"/>
      <c r="BP25" s="223"/>
      <c r="BQ25" s="223"/>
      <c r="BR25" s="224"/>
      <c r="BS25" s="225">
        <v>4</v>
      </c>
      <c r="BT25" s="226">
        <v>4</v>
      </c>
      <c r="BU25" s="226">
        <v>1</v>
      </c>
      <c r="BV25" s="226">
        <v>1.5</v>
      </c>
      <c r="BW25" s="1428" t="s">
        <v>912</v>
      </c>
      <c r="BX25" s="1428">
        <v>6</v>
      </c>
      <c r="BY25" s="1428">
        <v>0</v>
      </c>
      <c r="BZ25" s="1428">
        <v>1</v>
      </c>
      <c r="CA25" s="1428" t="s">
        <v>912</v>
      </c>
      <c r="CB25" s="1428">
        <v>0</v>
      </c>
      <c r="CC25" s="1428">
        <v>0.5</v>
      </c>
      <c r="CD25" s="1428">
        <v>1.5</v>
      </c>
      <c r="CE25" s="1428"/>
      <c r="CF25" s="1428"/>
      <c r="CG25" s="1428"/>
      <c r="CH25" s="1428"/>
      <c r="CI25" s="1429"/>
      <c r="CJ25" s="228"/>
      <c r="CK25" s="225">
        <v>1.5</v>
      </c>
      <c r="CL25" s="226">
        <v>1</v>
      </c>
      <c r="CM25" s="227">
        <v>2</v>
      </c>
      <c r="CN25" s="188"/>
      <c r="CO25" s="129">
        <f t="shared" si="23"/>
        <v>1.65</v>
      </c>
      <c r="CP25" s="142">
        <f t="shared" si="24"/>
        <v>22</v>
      </c>
      <c r="CQ25" s="234">
        <f t="shared" si="25"/>
        <v>0.5</v>
      </c>
      <c r="CR25" s="235">
        <f t="shared" si="26"/>
        <v>0.5</v>
      </c>
      <c r="CS25" s="235">
        <f t="shared" si="27"/>
        <v>1</v>
      </c>
      <c r="CT25" s="235">
        <f t="shared" si="28"/>
        <v>1</v>
      </c>
      <c r="CU25" s="235">
        <f t="shared" si="29"/>
        <v>1.5</v>
      </c>
      <c r="CV25" s="236">
        <f t="shared" si="30"/>
        <v>2</v>
      </c>
      <c r="CW25" s="236">
        <f t="shared" si="31"/>
        <v>2</v>
      </c>
      <c r="CX25" s="235">
        <f t="shared" si="32"/>
        <v>2</v>
      </c>
      <c r="CY25" s="235">
        <f t="shared" si="33"/>
        <v>2</v>
      </c>
      <c r="CZ25" s="235">
        <f t="shared" si="34"/>
        <v>2</v>
      </c>
      <c r="DA25" s="235">
        <f t="shared" si="35"/>
        <v>2</v>
      </c>
      <c r="DB25" s="234">
        <f t="shared" si="36"/>
        <v>3</v>
      </c>
      <c r="DC25" s="234" t="str">
        <f t="shared" ref="DC25:DN25" si="48">IF(OR(-FLOOR(((17-COUNT($BS25:$CI25))/2),1)+DC$5&lt;1,-FLOOR(((17-COUNT($BS25:$CI25))/2),1)+DC$5&gt;COUNT($BS25:$CI25)),"",LARGE($BS25:$CI25,-FLOOR(((17-COUNT($BS25:$CI25))/2),1)+DC$5))</f>
        <v/>
      </c>
      <c r="DD25" s="235">
        <f t="shared" si="48"/>
        <v>0</v>
      </c>
      <c r="DE25" s="235">
        <f t="shared" si="48"/>
        <v>0</v>
      </c>
      <c r="DF25" s="235">
        <f t="shared" si="48"/>
        <v>0.5</v>
      </c>
      <c r="DG25" s="235">
        <f t="shared" si="48"/>
        <v>1</v>
      </c>
      <c r="DH25" s="236">
        <f t="shared" si="48"/>
        <v>1</v>
      </c>
      <c r="DI25" s="236">
        <f t="shared" si="48"/>
        <v>1.5</v>
      </c>
      <c r="DJ25" s="235">
        <f t="shared" si="48"/>
        <v>1.5</v>
      </c>
      <c r="DK25" s="235">
        <f t="shared" si="48"/>
        <v>4</v>
      </c>
      <c r="DL25" s="235">
        <f t="shared" si="48"/>
        <v>4</v>
      </c>
      <c r="DM25" s="235">
        <f t="shared" si="48"/>
        <v>6</v>
      </c>
      <c r="DN25" s="234" t="str">
        <f t="shared" si="48"/>
        <v/>
      </c>
      <c r="DO25" s="189"/>
      <c r="DP25" s="190"/>
      <c r="DQ25" s="252" t="s">
        <v>75</v>
      </c>
      <c r="DR25" s="253">
        <f>SUM(DR21:DR24)</f>
        <v>0.99999999999999989</v>
      </c>
      <c r="DS25" s="254"/>
      <c r="DT25" s="255">
        <f>SUM(DT21:DT24)</f>
        <v>43.75</v>
      </c>
      <c r="DU25" s="254"/>
      <c r="DV25" s="255">
        <f>SUM(DV21:DV24)</f>
        <v>-45.000000000000007</v>
      </c>
      <c r="DW25" s="188"/>
      <c r="DX25" s="188"/>
    </row>
    <row r="26" spans="1:133" s="191" customFormat="1" ht="15.75" customHeight="1">
      <c r="A26" s="132" t="s">
        <v>76</v>
      </c>
      <c r="B26" s="175" t="str">
        <f>$B$9</f>
        <v>VP</v>
      </c>
      <c r="C26" s="229">
        <v>0.01</v>
      </c>
      <c r="D26" s="137">
        <v>0.01</v>
      </c>
      <c r="E26" s="137">
        <v>0.5</v>
      </c>
      <c r="F26" s="137">
        <v>0.25</v>
      </c>
      <c r="G26" s="137">
        <v>0.01</v>
      </c>
      <c r="H26" s="137">
        <v>0.25</v>
      </c>
      <c r="I26" s="137">
        <v>0.5</v>
      </c>
      <c r="J26" s="137">
        <v>0</v>
      </c>
      <c r="K26" s="137">
        <v>0.5</v>
      </c>
      <c r="L26" s="137">
        <v>0.25</v>
      </c>
      <c r="M26" s="137">
        <v>0.5</v>
      </c>
      <c r="N26" s="137">
        <v>0.3</v>
      </c>
      <c r="O26" s="137"/>
      <c r="P26" s="137"/>
      <c r="Q26" s="137"/>
      <c r="R26" s="137"/>
      <c r="S26" s="138"/>
      <c r="T26" s="230">
        <v>0.01</v>
      </c>
      <c r="U26" s="231">
        <v>0.01</v>
      </c>
      <c r="V26" s="231">
        <v>0.5</v>
      </c>
      <c r="W26" s="231">
        <v>5</v>
      </c>
      <c r="X26" s="231">
        <v>0</v>
      </c>
      <c r="Y26" s="231">
        <v>0.25</v>
      </c>
      <c r="Z26" s="231">
        <v>0.5</v>
      </c>
      <c r="AA26" s="231">
        <v>0.5</v>
      </c>
      <c r="AB26" s="231">
        <v>0.5</v>
      </c>
      <c r="AC26" s="231">
        <v>0.25</v>
      </c>
      <c r="AD26" s="231">
        <v>0.5</v>
      </c>
      <c r="AE26" s="231">
        <v>0.5</v>
      </c>
      <c r="AF26" s="231"/>
      <c r="AG26" s="231"/>
      <c r="AH26" s="232"/>
      <c r="AI26" s="231"/>
      <c r="AJ26" s="233"/>
      <c r="AK26" s="179"/>
      <c r="AL26" s="180"/>
      <c r="AM26" s="180"/>
      <c r="AN26" s="180"/>
      <c r="AO26" s="180"/>
      <c r="AP26" s="180"/>
      <c r="AQ26" s="180"/>
      <c r="AR26" s="180"/>
      <c r="AS26" s="180"/>
      <c r="AT26" s="180"/>
      <c r="AU26" s="180"/>
      <c r="AV26" s="180"/>
      <c r="AW26" s="180"/>
      <c r="AX26" s="180"/>
      <c r="AY26" s="180"/>
      <c r="AZ26" s="180"/>
      <c r="BA26" s="181"/>
      <c r="BB26" s="182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183"/>
      <c r="BR26" s="184"/>
      <c r="BS26" s="182"/>
      <c r="BT26" s="183"/>
      <c r="BU26" s="183"/>
      <c r="BV26" s="183"/>
      <c r="BW26" s="1424"/>
      <c r="BX26" s="1424"/>
      <c r="BY26" s="1424"/>
      <c r="BZ26" s="1424"/>
      <c r="CA26" s="1424"/>
      <c r="CB26" s="1424"/>
      <c r="CC26" s="1424"/>
      <c r="CD26" s="1424"/>
      <c r="CE26" s="1424"/>
      <c r="CF26" s="1424"/>
      <c r="CG26" s="1424"/>
      <c r="CH26" s="1424"/>
      <c r="CI26" s="1425"/>
      <c r="CJ26" s="185"/>
      <c r="CK26" s="230">
        <v>0.25</v>
      </c>
      <c r="CL26" s="231">
        <v>0.01</v>
      </c>
      <c r="CM26" s="233">
        <v>0.5</v>
      </c>
      <c r="CN26" s="188"/>
      <c r="CO26" s="129">
        <f t="shared" si="23"/>
        <v>0.3</v>
      </c>
      <c r="CP26" s="142">
        <f t="shared" si="24"/>
        <v>24</v>
      </c>
      <c r="CQ26" s="234">
        <f t="shared" si="25"/>
        <v>0</v>
      </c>
      <c r="CR26" s="235">
        <f t="shared" si="26"/>
        <v>0.01</v>
      </c>
      <c r="CS26" s="235">
        <f t="shared" si="27"/>
        <v>0.01</v>
      </c>
      <c r="CT26" s="235">
        <f t="shared" si="28"/>
        <v>0.01</v>
      </c>
      <c r="CU26" s="235">
        <f t="shared" si="29"/>
        <v>0.25</v>
      </c>
      <c r="CV26" s="236">
        <f t="shared" si="30"/>
        <v>0.25</v>
      </c>
      <c r="CW26" s="236">
        <f t="shared" si="31"/>
        <v>0.25</v>
      </c>
      <c r="CX26" s="235">
        <f t="shared" si="32"/>
        <v>0.3</v>
      </c>
      <c r="CY26" s="235">
        <f t="shared" si="33"/>
        <v>0.5</v>
      </c>
      <c r="CZ26" s="235">
        <f t="shared" si="34"/>
        <v>0.5</v>
      </c>
      <c r="DA26" s="235">
        <f t="shared" si="35"/>
        <v>0.5</v>
      </c>
      <c r="DB26" s="234">
        <f t="shared" si="36"/>
        <v>0.5</v>
      </c>
      <c r="DC26" s="234">
        <f t="shared" ref="DC26:DN26" si="49">IF(OR(-FLOOR(((17-COUNT($T26:$AJ26))/2),1)+DC$5&lt;1,-FLOOR(((17-COUNT($T26:$AJ26))/2),1)+DC$5&gt;COUNT($T26:$AJ26)),"",LARGE($T26:$AJ26,-FLOOR(((17-COUNT($T26:$AJ26))/2),1)+DC$5))</f>
        <v>0</v>
      </c>
      <c r="DD26" s="235">
        <f t="shared" si="49"/>
        <v>0.01</v>
      </c>
      <c r="DE26" s="235">
        <f t="shared" si="49"/>
        <v>0.01</v>
      </c>
      <c r="DF26" s="235">
        <f t="shared" si="49"/>
        <v>0.25</v>
      </c>
      <c r="DG26" s="235">
        <f t="shared" si="49"/>
        <v>0.25</v>
      </c>
      <c r="DH26" s="236">
        <f t="shared" si="49"/>
        <v>0.5</v>
      </c>
      <c r="DI26" s="236">
        <f t="shared" si="49"/>
        <v>0.5</v>
      </c>
      <c r="DJ26" s="235">
        <f t="shared" si="49"/>
        <v>0.5</v>
      </c>
      <c r="DK26" s="235">
        <f t="shared" si="49"/>
        <v>0.5</v>
      </c>
      <c r="DL26" s="235">
        <f t="shared" si="49"/>
        <v>0.5</v>
      </c>
      <c r="DM26" s="235">
        <f t="shared" si="49"/>
        <v>0.5</v>
      </c>
      <c r="DN26" s="234">
        <f t="shared" si="49"/>
        <v>5</v>
      </c>
      <c r="DO26" s="189"/>
      <c r="DP26" s="190"/>
      <c r="DQ26" s="188"/>
      <c r="DR26" s="188"/>
      <c r="DS26" s="188"/>
      <c r="DT26" s="188"/>
      <c r="DU26" s="188"/>
      <c r="DV26" s="188"/>
      <c r="DW26" s="188"/>
      <c r="DX26" s="188"/>
    </row>
    <row r="27" spans="1:133" s="191" customFormat="1" ht="15.75" customHeight="1">
      <c r="A27" s="256"/>
      <c r="B27" s="192" t="str">
        <f>$B$10</f>
        <v>P</v>
      </c>
      <c r="C27" s="240">
        <v>0.25</v>
      </c>
      <c r="D27" s="149">
        <v>0.25</v>
      </c>
      <c r="E27" s="149">
        <v>0.5</v>
      </c>
      <c r="F27" s="149">
        <v>0.5</v>
      </c>
      <c r="G27" s="149">
        <v>0.25</v>
      </c>
      <c r="H27" s="149">
        <v>0.25</v>
      </c>
      <c r="I27" s="149">
        <v>0.5</v>
      </c>
      <c r="J27" s="149">
        <v>0.25</v>
      </c>
      <c r="K27" s="149">
        <v>0.5</v>
      </c>
      <c r="L27" s="149">
        <v>1</v>
      </c>
      <c r="M27" s="149">
        <v>0.5</v>
      </c>
      <c r="N27" s="149">
        <v>0.5</v>
      </c>
      <c r="O27" s="149"/>
      <c r="P27" s="149"/>
      <c r="Q27" s="149"/>
      <c r="R27" s="149"/>
      <c r="S27" s="150"/>
      <c r="T27" s="193"/>
      <c r="U27" s="194"/>
      <c r="V27" s="194"/>
      <c r="W27" s="194"/>
      <c r="X27" s="194"/>
      <c r="Y27" s="194"/>
      <c r="Z27" s="194"/>
      <c r="AA27" s="194"/>
      <c r="AB27" s="194"/>
      <c r="AC27" s="194"/>
      <c r="AD27" s="194"/>
      <c r="AE27" s="194"/>
      <c r="AF27" s="194"/>
      <c r="AG27" s="194"/>
      <c r="AH27" s="195"/>
      <c r="AI27" s="194"/>
      <c r="AJ27" s="196"/>
      <c r="AK27" s="146">
        <v>0.5</v>
      </c>
      <c r="AL27" s="148">
        <v>0.3</v>
      </c>
      <c r="AM27" s="148">
        <v>1</v>
      </c>
      <c r="AN27" s="197">
        <v>0.25</v>
      </c>
      <c r="AO27" s="197">
        <v>0.2</v>
      </c>
      <c r="AP27" s="197">
        <v>0.1</v>
      </c>
      <c r="AQ27" s="197">
        <v>0.5</v>
      </c>
      <c r="AR27" s="197">
        <v>0</v>
      </c>
      <c r="AS27" s="197">
        <v>0.3</v>
      </c>
      <c r="AT27" s="197">
        <v>0.2</v>
      </c>
      <c r="AU27" s="197">
        <v>1</v>
      </c>
      <c r="AV27" s="241">
        <v>0.5</v>
      </c>
      <c r="AW27" s="197"/>
      <c r="AX27" s="241"/>
      <c r="AY27" s="197"/>
      <c r="AZ27" s="197"/>
      <c r="BA27" s="198"/>
      <c r="BB27" s="199"/>
      <c r="BC27" s="200"/>
      <c r="BD27" s="200"/>
      <c r="BE27" s="200"/>
      <c r="BF27" s="200"/>
      <c r="BG27" s="200"/>
      <c r="BH27" s="200"/>
      <c r="BI27" s="200"/>
      <c r="BJ27" s="200"/>
      <c r="BK27" s="200"/>
      <c r="BL27" s="200"/>
      <c r="BM27" s="200"/>
      <c r="BN27" s="200"/>
      <c r="BO27" s="200"/>
      <c r="BP27" s="200"/>
      <c r="BQ27" s="200"/>
      <c r="BR27" s="201"/>
      <c r="BS27" s="202"/>
      <c r="BT27" s="203"/>
      <c r="BU27" s="203"/>
      <c r="BV27" s="203"/>
      <c r="BW27" s="203"/>
      <c r="BX27" s="203"/>
      <c r="BY27" s="203"/>
      <c r="BZ27" s="203"/>
      <c r="CA27" s="203"/>
      <c r="CB27" s="203"/>
      <c r="CC27" s="203"/>
      <c r="CD27" s="203"/>
      <c r="CE27" s="203"/>
      <c r="CF27" s="203"/>
      <c r="CG27" s="203"/>
      <c r="CH27" s="203"/>
      <c r="CI27" s="204"/>
      <c r="CJ27" s="92"/>
      <c r="CK27" s="242">
        <v>0.5</v>
      </c>
      <c r="CL27" s="243">
        <v>0.25</v>
      </c>
      <c r="CM27" s="244">
        <v>1</v>
      </c>
      <c r="CN27" s="188"/>
      <c r="CO27" s="129">
        <f t="shared" si="23"/>
        <v>0.41363636363636364</v>
      </c>
      <c r="CP27" s="142">
        <f t="shared" si="24"/>
        <v>24</v>
      </c>
      <c r="CQ27" s="234">
        <f t="shared" si="25"/>
        <v>0.25</v>
      </c>
      <c r="CR27" s="235">
        <f t="shared" si="26"/>
        <v>0.25</v>
      </c>
      <c r="CS27" s="235">
        <f t="shared" si="27"/>
        <v>0.25</v>
      </c>
      <c r="CT27" s="235">
        <f t="shared" si="28"/>
        <v>0.25</v>
      </c>
      <c r="CU27" s="235">
        <f t="shared" si="29"/>
        <v>0.25</v>
      </c>
      <c r="CV27" s="236">
        <f t="shared" si="30"/>
        <v>0.5</v>
      </c>
      <c r="CW27" s="236">
        <f t="shared" si="31"/>
        <v>0.5</v>
      </c>
      <c r="CX27" s="235">
        <f t="shared" si="32"/>
        <v>0.5</v>
      </c>
      <c r="CY27" s="235">
        <f t="shared" si="33"/>
        <v>0.5</v>
      </c>
      <c r="CZ27" s="235">
        <f t="shared" si="34"/>
        <v>0.5</v>
      </c>
      <c r="DA27" s="235">
        <f t="shared" si="35"/>
        <v>0.5</v>
      </c>
      <c r="DB27" s="234">
        <f t="shared" si="36"/>
        <v>1</v>
      </c>
      <c r="DC27" s="234">
        <f t="shared" ref="DC27:DN27" si="50">IF(OR(-FLOOR(((17-COUNT($AK27:$BA27))/2),1)+DC$5&lt;1,-FLOOR(((17-COUNT($AK27:$BA27))/2),1)+DC$5&gt;COUNT($AK27:$BA27)),"",LARGE($AK27:$BA27,-FLOOR(((17-COUNT($AK27:$BA27))/2),1)+DC$5))</f>
        <v>0</v>
      </c>
      <c r="DD27" s="235">
        <f t="shared" si="50"/>
        <v>0.1</v>
      </c>
      <c r="DE27" s="235">
        <f t="shared" si="50"/>
        <v>0.2</v>
      </c>
      <c r="DF27" s="235">
        <f t="shared" si="50"/>
        <v>0.2</v>
      </c>
      <c r="DG27" s="235">
        <f t="shared" si="50"/>
        <v>0.25</v>
      </c>
      <c r="DH27" s="236">
        <f t="shared" si="50"/>
        <v>0.3</v>
      </c>
      <c r="DI27" s="236">
        <f t="shared" si="50"/>
        <v>0.3</v>
      </c>
      <c r="DJ27" s="235">
        <f t="shared" si="50"/>
        <v>0.5</v>
      </c>
      <c r="DK27" s="235">
        <f t="shared" si="50"/>
        <v>0.5</v>
      </c>
      <c r="DL27" s="235">
        <f t="shared" si="50"/>
        <v>0.5</v>
      </c>
      <c r="DM27" s="235">
        <f t="shared" si="50"/>
        <v>1</v>
      </c>
      <c r="DN27" s="234">
        <f t="shared" si="50"/>
        <v>1</v>
      </c>
      <c r="DO27" s="189"/>
      <c r="DP27" s="190"/>
      <c r="DQ27" s="189"/>
      <c r="DR27" s="189"/>
      <c r="DS27" s="189"/>
      <c r="DT27" s="189"/>
      <c r="DU27" s="189"/>
      <c r="DV27" s="189"/>
      <c r="DW27" s="188"/>
      <c r="DX27" s="188"/>
    </row>
    <row r="28" spans="1:133" s="191" customFormat="1" ht="15.75" customHeight="1">
      <c r="A28" s="256"/>
      <c r="B28" s="192" t="str">
        <f>$B$11</f>
        <v>M</v>
      </c>
      <c r="C28" s="240">
        <v>0.5</v>
      </c>
      <c r="D28" s="149">
        <v>0.7</v>
      </c>
      <c r="E28" s="149">
        <v>0.5</v>
      </c>
      <c r="F28" s="149">
        <v>0.5</v>
      </c>
      <c r="G28" s="149">
        <v>0.5</v>
      </c>
      <c r="H28" s="149">
        <v>0.5</v>
      </c>
      <c r="I28" s="149">
        <v>0.75</v>
      </c>
      <c r="J28" s="149">
        <v>0.5</v>
      </c>
      <c r="K28" s="149">
        <v>1</v>
      </c>
      <c r="L28" s="149">
        <v>0.5</v>
      </c>
      <c r="M28" s="149">
        <v>0.75</v>
      </c>
      <c r="N28" s="149">
        <v>0.5</v>
      </c>
      <c r="O28" s="149"/>
      <c r="P28" s="149"/>
      <c r="Q28" s="149"/>
      <c r="R28" s="149"/>
      <c r="S28" s="150"/>
      <c r="T28" s="207"/>
      <c r="U28" s="208"/>
      <c r="V28" s="208"/>
      <c r="W28" s="208"/>
      <c r="X28" s="208"/>
      <c r="Y28" s="208"/>
      <c r="Z28" s="208"/>
      <c r="AA28" s="208"/>
      <c r="AB28" s="208"/>
      <c r="AC28" s="208"/>
      <c r="AD28" s="208"/>
      <c r="AE28" s="208"/>
      <c r="AF28" s="208"/>
      <c r="AG28" s="208"/>
      <c r="AH28" s="209"/>
      <c r="AI28" s="208"/>
      <c r="AJ28" s="210"/>
      <c r="AK28" s="193"/>
      <c r="AL28" s="194"/>
      <c r="AM28" s="194"/>
      <c r="AN28" s="194"/>
      <c r="AO28" s="194"/>
      <c r="AP28" s="194"/>
      <c r="AQ28" s="194"/>
      <c r="AR28" s="194"/>
      <c r="AS28" s="194"/>
      <c r="AT28" s="194"/>
      <c r="AU28" s="194"/>
      <c r="AV28" s="194"/>
      <c r="AW28" s="194"/>
      <c r="AX28" s="194"/>
      <c r="AY28" s="194"/>
      <c r="AZ28" s="194"/>
      <c r="BA28" s="196"/>
      <c r="BB28" s="211">
        <v>5</v>
      </c>
      <c r="BC28" s="212">
        <v>0.5</v>
      </c>
      <c r="BD28" s="212">
        <v>1</v>
      </c>
      <c r="BE28" s="212">
        <v>0.5</v>
      </c>
      <c r="BF28" s="212">
        <v>0.5</v>
      </c>
      <c r="BG28" s="212">
        <v>0.5</v>
      </c>
      <c r="BH28" s="212">
        <v>0.5</v>
      </c>
      <c r="BI28" s="212">
        <v>0.5</v>
      </c>
      <c r="BJ28" s="212">
        <v>0.5</v>
      </c>
      <c r="BK28" s="212">
        <v>0</v>
      </c>
      <c r="BL28" s="212">
        <v>0.5</v>
      </c>
      <c r="BM28" s="212">
        <v>0.5</v>
      </c>
      <c r="BN28" s="212"/>
      <c r="BO28" s="212"/>
      <c r="BP28" s="212"/>
      <c r="BQ28" s="212"/>
      <c r="BR28" s="213"/>
      <c r="BS28" s="199"/>
      <c r="BT28" s="200"/>
      <c r="BU28" s="200"/>
      <c r="BV28" s="200"/>
      <c r="BW28" s="1426"/>
      <c r="BX28" s="1426"/>
      <c r="BY28" s="1426"/>
      <c r="BZ28" s="1426"/>
      <c r="CA28" s="1426"/>
      <c r="CB28" s="1426"/>
      <c r="CC28" s="1426"/>
      <c r="CD28" s="1426"/>
      <c r="CE28" s="1426"/>
      <c r="CF28" s="1426"/>
      <c r="CG28" s="1426"/>
      <c r="CH28" s="1426"/>
      <c r="CI28" s="1427"/>
      <c r="CJ28" s="92"/>
      <c r="CK28" s="242">
        <v>0.5</v>
      </c>
      <c r="CL28" s="212">
        <v>0.5</v>
      </c>
      <c r="CM28" s="213">
        <v>1</v>
      </c>
      <c r="CN28" s="188"/>
      <c r="CO28" s="129">
        <f t="shared" si="23"/>
        <v>0.57727272727272727</v>
      </c>
      <c r="CP28" s="142">
        <f t="shared" si="24"/>
        <v>24</v>
      </c>
      <c r="CQ28" s="234">
        <f t="shared" si="25"/>
        <v>0.5</v>
      </c>
      <c r="CR28" s="235">
        <f t="shared" si="26"/>
        <v>0.5</v>
      </c>
      <c r="CS28" s="235">
        <f t="shared" si="27"/>
        <v>0.5</v>
      </c>
      <c r="CT28" s="235">
        <f t="shared" si="28"/>
        <v>0.5</v>
      </c>
      <c r="CU28" s="235">
        <f t="shared" si="29"/>
        <v>0.5</v>
      </c>
      <c r="CV28" s="236">
        <f t="shared" si="30"/>
        <v>0.5</v>
      </c>
      <c r="CW28" s="236">
        <f t="shared" si="31"/>
        <v>0.5</v>
      </c>
      <c r="CX28" s="235">
        <f t="shared" si="32"/>
        <v>0.5</v>
      </c>
      <c r="CY28" s="235">
        <f t="shared" si="33"/>
        <v>0.7</v>
      </c>
      <c r="CZ28" s="235">
        <f t="shared" si="34"/>
        <v>0.75</v>
      </c>
      <c r="DA28" s="235">
        <f t="shared" si="35"/>
        <v>0.75</v>
      </c>
      <c r="DB28" s="234">
        <f t="shared" si="36"/>
        <v>1</v>
      </c>
      <c r="DC28" s="234">
        <f t="shared" ref="DC28:DN28" si="51">IF(OR(-FLOOR(((17-COUNT($BB28:$BR28))/2),1)+DC$5&lt;1,-FLOOR(((17-COUNT($BB28:$BR28))/2),1)+DC$5&gt;COUNT($BB28:$BR28)),"",LARGE($BB28:$BR28,-FLOOR(((17-COUNT($BB28:$BR28))/2),1)+DC$5))</f>
        <v>0</v>
      </c>
      <c r="DD28" s="235">
        <f t="shared" si="51"/>
        <v>0.5</v>
      </c>
      <c r="DE28" s="235">
        <f t="shared" si="51"/>
        <v>0.5</v>
      </c>
      <c r="DF28" s="235">
        <f t="shared" si="51"/>
        <v>0.5</v>
      </c>
      <c r="DG28" s="235">
        <f t="shared" si="51"/>
        <v>0.5</v>
      </c>
      <c r="DH28" s="236">
        <f t="shared" si="51"/>
        <v>0.5</v>
      </c>
      <c r="DI28" s="236">
        <f t="shared" si="51"/>
        <v>0.5</v>
      </c>
      <c r="DJ28" s="235">
        <f t="shared" si="51"/>
        <v>0.5</v>
      </c>
      <c r="DK28" s="235">
        <f t="shared" si="51"/>
        <v>0.5</v>
      </c>
      <c r="DL28" s="235">
        <f t="shared" si="51"/>
        <v>0.5</v>
      </c>
      <c r="DM28" s="235">
        <f t="shared" si="51"/>
        <v>1</v>
      </c>
      <c r="DN28" s="234">
        <f t="shared" si="51"/>
        <v>5</v>
      </c>
      <c r="DO28" s="189"/>
      <c r="DP28" s="190"/>
      <c r="DQ28" s="189"/>
      <c r="DR28" s="189"/>
      <c r="DS28" s="189"/>
      <c r="DT28" s="189"/>
      <c r="DU28" s="189"/>
      <c r="DV28" s="189"/>
      <c r="DW28" s="188"/>
      <c r="DX28" s="188"/>
    </row>
    <row r="29" spans="1:133" s="191" customFormat="1" ht="15.75" customHeight="1" thickBot="1">
      <c r="A29" s="100"/>
      <c r="B29" s="215" t="str">
        <f>$B$12</f>
        <v>BO</v>
      </c>
      <c r="C29" s="250">
        <v>1</v>
      </c>
      <c r="D29" s="216">
        <v>2</v>
      </c>
      <c r="E29" s="216">
        <v>0.5</v>
      </c>
      <c r="F29" s="216">
        <v>0.25</v>
      </c>
      <c r="G29" s="216">
        <v>0.25</v>
      </c>
      <c r="H29" s="216">
        <v>0.5</v>
      </c>
      <c r="I29" s="216">
        <v>1</v>
      </c>
      <c r="J29" s="216">
        <v>0.5</v>
      </c>
      <c r="K29" s="216">
        <v>1</v>
      </c>
      <c r="L29" s="216">
        <v>0.5</v>
      </c>
      <c r="M29" s="216">
        <v>0.5</v>
      </c>
      <c r="N29" s="216">
        <v>1</v>
      </c>
      <c r="O29" s="216"/>
      <c r="P29" s="216"/>
      <c r="Q29" s="216"/>
      <c r="R29" s="216"/>
      <c r="S29" s="217"/>
      <c r="T29" s="218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  <c r="AF29" s="219"/>
      <c r="AG29" s="219"/>
      <c r="AH29" s="220"/>
      <c r="AI29" s="219"/>
      <c r="AJ29" s="221"/>
      <c r="AK29" s="218"/>
      <c r="AL29" s="219"/>
      <c r="AM29" s="219"/>
      <c r="AN29" s="219"/>
      <c r="AO29" s="219"/>
      <c r="AP29" s="219"/>
      <c r="AQ29" s="219"/>
      <c r="AR29" s="219"/>
      <c r="AS29" s="219"/>
      <c r="AT29" s="219"/>
      <c r="AU29" s="219"/>
      <c r="AV29" s="219"/>
      <c r="AW29" s="219"/>
      <c r="AX29" s="219"/>
      <c r="AY29" s="219"/>
      <c r="AZ29" s="219"/>
      <c r="BA29" s="221"/>
      <c r="BB29" s="222"/>
      <c r="BC29" s="223"/>
      <c r="BD29" s="223"/>
      <c r="BE29" s="223"/>
      <c r="BF29" s="223"/>
      <c r="BG29" s="223"/>
      <c r="BH29" s="223"/>
      <c r="BI29" s="223"/>
      <c r="BJ29" s="223"/>
      <c r="BK29" s="223"/>
      <c r="BL29" s="223"/>
      <c r="BM29" s="223"/>
      <c r="BN29" s="223"/>
      <c r="BO29" s="223"/>
      <c r="BP29" s="223"/>
      <c r="BQ29" s="223"/>
      <c r="BR29" s="224"/>
      <c r="BS29" s="225">
        <v>1</v>
      </c>
      <c r="BT29" s="226">
        <v>1</v>
      </c>
      <c r="BU29" s="226">
        <v>1</v>
      </c>
      <c r="BV29" s="226">
        <v>1</v>
      </c>
      <c r="BW29" s="1428">
        <v>0</v>
      </c>
      <c r="BX29" s="1428">
        <v>2</v>
      </c>
      <c r="BY29" s="1428">
        <v>0</v>
      </c>
      <c r="BZ29" s="1428">
        <v>1</v>
      </c>
      <c r="CA29" s="1428" t="s">
        <v>913</v>
      </c>
      <c r="CB29" s="1428">
        <v>0</v>
      </c>
      <c r="CC29" s="1428" t="s">
        <v>913</v>
      </c>
      <c r="CD29" s="1428" t="s">
        <v>912</v>
      </c>
      <c r="CE29" s="1428"/>
      <c r="CF29" s="1428"/>
      <c r="CG29" s="1428"/>
      <c r="CH29" s="1428"/>
      <c r="CI29" s="1429"/>
      <c r="CJ29" s="228"/>
      <c r="CK29" s="225">
        <v>1</v>
      </c>
      <c r="CL29" s="226">
        <v>0.5</v>
      </c>
      <c r="CM29" s="227">
        <v>2</v>
      </c>
      <c r="CN29" s="188"/>
      <c r="CO29" s="129">
        <f t="shared" si="23"/>
        <v>0.73684210526315785</v>
      </c>
      <c r="CP29" s="142">
        <f t="shared" si="24"/>
        <v>21</v>
      </c>
      <c r="CQ29" s="234">
        <f t="shared" si="25"/>
        <v>0.25</v>
      </c>
      <c r="CR29" s="235">
        <f t="shared" si="26"/>
        <v>0.25</v>
      </c>
      <c r="CS29" s="235">
        <f t="shared" si="27"/>
        <v>0.5</v>
      </c>
      <c r="CT29" s="235">
        <f t="shared" si="28"/>
        <v>0.5</v>
      </c>
      <c r="CU29" s="235">
        <f t="shared" si="29"/>
        <v>0.5</v>
      </c>
      <c r="CV29" s="236">
        <f t="shared" si="30"/>
        <v>0.5</v>
      </c>
      <c r="CW29" s="236">
        <f t="shared" si="31"/>
        <v>0.5</v>
      </c>
      <c r="CX29" s="235">
        <f t="shared" si="32"/>
        <v>1</v>
      </c>
      <c r="CY29" s="235">
        <f t="shared" si="33"/>
        <v>1</v>
      </c>
      <c r="CZ29" s="235">
        <f t="shared" si="34"/>
        <v>1</v>
      </c>
      <c r="DA29" s="235">
        <f t="shared" si="35"/>
        <v>1</v>
      </c>
      <c r="DB29" s="234">
        <f t="shared" si="36"/>
        <v>2</v>
      </c>
      <c r="DC29" s="234" t="str">
        <f t="shared" ref="DC29:DN29" si="52">IF(OR(-FLOOR(((17-COUNT($BS29:$CI29))/2),1)+DC$5&lt;1,-FLOOR(((17-COUNT($BS29:$CI29))/2),1)+DC$5&gt;COUNT($BS29:$CI29)),"",LARGE($BS29:$CI29,-FLOOR(((17-COUNT($BS29:$CI29))/2),1)+DC$5))</f>
        <v/>
      </c>
      <c r="DD29" s="235">
        <f t="shared" si="52"/>
        <v>0</v>
      </c>
      <c r="DE29" s="235">
        <f t="shared" si="52"/>
        <v>0</v>
      </c>
      <c r="DF29" s="235">
        <f t="shared" si="52"/>
        <v>0</v>
      </c>
      <c r="DG29" s="235">
        <f t="shared" si="52"/>
        <v>1</v>
      </c>
      <c r="DH29" s="236">
        <f t="shared" si="52"/>
        <v>1</v>
      </c>
      <c r="DI29" s="236">
        <f t="shared" si="52"/>
        <v>1</v>
      </c>
      <c r="DJ29" s="235">
        <f t="shared" si="52"/>
        <v>1</v>
      </c>
      <c r="DK29" s="235">
        <f t="shared" si="52"/>
        <v>1</v>
      </c>
      <c r="DL29" s="235">
        <f t="shared" si="52"/>
        <v>2</v>
      </c>
      <c r="DM29" s="235" t="str">
        <f t="shared" si="52"/>
        <v/>
      </c>
      <c r="DN29" s="234" t="str">
        <f t="shared" si="52"/>
        <v/>
      </c>
      <c r="DO29" s="189"/>
      <c r="DP29" s="190"/>
      <c r="DQ29" s="189"/>
      <c r="DR29" s="189"/>
      <c r="DS29" s="189"/>
      <c r="DT29" s="189"/>
      <c r="DU29" s="189"/>
      <c r="DV29" s="189"/>
      <c r="DW29" s="188"/>
      <c r="DX29" s="188"/>
    </row>
    <row r="30" spans="1:133" s="191" customFormat="1" ht="15.75" customHeight="1">
      <c r="A30" s="132" t="s">
        <v>77</v>
      </c>
      <c r="B30" s="175" t="str">
        <f>$B$9</f>
        <v>VP</v>
      </c>
      <c r="C30" s="229">
        <v>0</v>
      </c>
      <c r="D30" s="137">
        <v>0</v>
      </c>
      <c r="E30" s="137">
        <v>0</v>
      </c>
      <c r="F30" s="137">
        <v>0</v>
      </c>
      <c r="G30" s="137">
        <v>0</v>
      </c>
      <c r="H30" s="137">
        <v>0</v>
      </c>
      <c r="I30" s="137">
        <v>0</v>
      </c>
      <c r="J30" s="137">
        <v>0</v>
      </c>
      <c r="K30" s="137">
        <v>0</v>
      </c>
      <c r="L30" s="137">
        <v>0</v>
      </c>
      <c r="M30" s="137">
        <v>0</v>
      </c>
      <c r="N30" s="137">
        <v>0</v>
      </c>
      <c r="O30" s="137"/>
      <c r="P30" s="137"/>
      <c r="Q30" s="137"/>
      <c r="R30" s="137"/>
      <c r="S30" s="138"/>
      <c r="T30" s="257">
        <v>0</v>
      </c>
      <c r="U30" s="176">
        <v>0</v>
      </c>
      <c r="V30" s="176">
        <v>0</v>
      </c>
      <c r="W30" s="176">
        <v>0</v>
      </c>
      <c r="X30" s="176">
        <v>0</v>
      </c>
      <c r="Y30" s="176">
        <v>0</v>
      </c>
      <c r="Z30" s="176">
        <v>0</v>
      </c>
      <c r="AA30" s="176">
        <v>0</v>
      </c>
      <c r="AB30" s="176">
        <v>0</v>
      </c>
      <c r="AC30" s="176">
        <v>0</v>
      </c>
      <c r="AD30" s="176">
        <v>0</v>
      </c>
      <c r="AE30" s="176">
        <v>0</v>
      </c>
      <c r="AF30" s="176"/>
      <c r="AG30" s="176"/>
      <c r="AH30" s="232"/>
      <c r="AI30" s="176"/>
      <c r="AJ30" s="178"/>
      <c r="AK30" s="179"/>
      <c r="AL30" s="180"/>
      <c r="AM30" s="180"/>
      <c r="AN30" s="180"/>
      <c r="AO30" s="180"/>
      <c r="AP30" s="180"/>
      <c r="AQ30" s="180"/>
      <c r="AR30" s="180"/>
      <c r="AS30" s="180"/>
      <c r="AT30" s="180"/>
      <c r="AU30" s="180"/>
      <c r="AV30" s="180"/>
      <c r="AW30" s="180"/>
      <c r="AX30" s="180"/>
      <c r="AY30" s="180"/>
      <c r="AZ30" s="180"/>
      <c r="BA30" s="181"/>
      <c r="BB30" s="182"/>
      <c r="BC30" s="183"/>
      <c r="BD30" s="183"/>
      <c r="BE30" s="183"/>
      <c r="BF30" s="183"/>
      <c r="BG30" s="183"/>
      <c r="BH30" s="183"/>
      <c r="BI30" s="183"/>
      <c r="BJ30" s="183"/>
      <c r="BK30" s="183"/>
      <c r="BL30" s="183"/>
      <c r="BM30" s="183"/>
      <c r="BN30" s="183"/>
      <c r="BO30" s="183"/>
      <c r="BP30" s="183"/>
      <c r="BQ30" s="183"/>
      <c r="BR30" s="184"/>
      <c r="BS30" s="182"/>
      <c r="BT30" s="183"/>
      <c r="BU30" s="183"/>
      <c r="BV30" s="183"/>
      <c r="BW30" s="1424"/>
      <c r="BX30" s="1424"/>
      <c r="BY30" s="1424"/>
      <c r="BZ30" s="1424"/>
      <c r="CA30" s="1424"/>
      <c r="CB30" s="1424"/>
      <c r="CC30" s="1424"/>
      <c r="CD30" s="1424"/>
      <c r="CE30" s="1424"/>
      <c r="CF30" s="1424"/>
      <c r="CG30" s="1424"/>
      <c r="CH30" s="1424"/>
      <c r="CI30" s="1425"/>
      <c r="CJ30" s="185"/>
      <c r="CK30" s="257">
        <v>0</v>
      </c>
      <c r="CL30" s="176">
        <v>0</v>
      </c>
      <c r="CM30" s="178">
        <v>0</v>
      </c>
      <c r="CN30" s="258"/>
      <c r="CO30" s="129">
        <f t="shared" si="23"/>
        <v>0</v>
      </c>
      <c r="CP30" s="142">
        <f t="shared" si="24"/>
        <v>24</v>
      </c>
      <c r="CQ30" s="234">
        <f t="shared" si="25"/>
        <v>0</v>
      </c>
      <c r="CR30" s="235">
        <f t="shared" si="26"/>
        <v>0</v>
      </c>
      <c r="CS30" s="235">
        <f t="shared" si="27"/>
        <v>0</v>
      </c>
      <c r="CT30" s="235">
        <f t="shared" si="28"/>
        <v>0</v>
      </c>
      <c r="CU30" s="235">
        <f t="shared" si="29"/>
        <v>0</v>
      </c>
      <c r="CV30" s="236">
        <f t="shared" si="30"/>
        <v>0</v>
      </c>
      <c r="CW30" s="236">
        <f t="shared" si="31"/>
        <v>0</v>
      </c>
      <c r="CX30" s="235">
        <f t="shared" si="32"/>
        <v>0</v>
      </c>
      <c r="CY30" s="235">
        <f t="shared" si="33"/>
        <v>0</v>
      </c>
      <c r="CZ30" s="235">
        <f t="shared" si="34"/>
        <v>0</v>
      </c>
      <c r="DA30" s="235">
        <f t="shared" si="35"/>
        <v>0</v>
      </c>
      <c r="DB30" s="234">
        <f t="shared" si="36"/>
        <v>0</v>
      </c>
      <c r="DC30" s="234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35">
        <f t="shared" si="53"/>
        <v>0</v>
      </c>
      <c r="DE30" s="235">
        <f t="shared" si="53"/>
        <v>0</v>
      </c>
      <c r="DF30" s="235">
        <f t="shared" si="53"/>
        <v>0</v>
      </c>
      <c r="DG30" s="235">
        <f t="shared" si="53"/>
        <v>0</v>
      </c>
      <c r="DH30" s="236">
        <f t="shared" si="53"/>
        <v>0</v>
      </c>
      <c r="DI30" s="236">
        <f t="shared" si="53"/>
        <v>0</v>
      </c>
      <c r="DJ30" s="235">
        <f t="shared" si="53"/>
        <v>0</v>
      </c>
      <c r="DK30" s="235">
        <f t="shared" si="53"/>
        <v>0</v>
      </c>
      <c r="DL30" s="235">
        <f t="shared" si="53"/>
        <v>0</v>
      </c>
      <c r="DM30" s="235">
        <f t="shared" si="53"/>
        <v>0</v>
      </c>
      <c r="DN30" s="234">
        <f t="shared" si="53"/>
        <v>0</v>
      </c>
      <c r="DO30" s="189"/>
      <c r="DP30" s="190"/>
      <c r="DQ30" s="189"/>
      <c r="DR30" s="189"/>
      <c r="DS30" s="189"/>
      <c r="DT30" s="189"/>
      <c r="DU30" s="189"/>
      <c r="DV30" s="189"/>
      <c r="DW30" s="188"/>
      <c r="DX30" s="188"/>
    </row>
    <row r="31" spans="1:133" s="191" customFormat="1" ht="15.75" customHeight="1">
      <c r="A31" s="256"/>
      <c r="B31" s="192" t="str">
        <f>$B$10</f>
        <v>P</v>
      </c>
      <c r="C31" s="240">
        <v>0</v>
      </c>
      <c r="D31" s="149">
        <v>0</v>
      </c>
      <c r="E31" s="149">
        <v>0</v>
      </c>
      <c r="F31" s="149">
        <v>0</v>
      </c>
      <c r="G31" s="149">
        <v>0</v>
      </c>
      <c r="H31" s="149">
        <v>0</v>
      </c>
      <c r="I31" s="149">
        <v>0</v>
      </c>
      <c r="J31" s="149">
        <v>0</v>
      </c>
      <c r="K31" s="149">
        <v>0</v>
      </c>
      <c r="L31" s="149">
        <v>0</v>
      </c>
      <c r="M31" s="149">
        <v>0</v>
      </c>
      <c r="N31" s="149">
        <v>0</v>
      </c>
      <c r="O31" s="149"/>
      <c r="P31" s="149"/>
      <c r="Q31" s="149"/>
      <c r="R31" s="149"/>
      <c r="S31" s="150"/>
      <c r="T31" s="193"/>
      <c r="U31" s="194"/>
      <c r="V31" s="194"/>
      <c r="W31" s="194"/>
      <c r="X31" s="194"/>
      <c r="Y31" s="194"/>
      <c r="Z31" s="194"/>
      <c r="AA31" s="194"/>
      <c r="AB31" s="194"/>
      <c r="AC31" s="194"/>
      <c r="AD31" s="194"/>
      <c r="AE31" s="194"/>
      <c r="AF31" s="194"/>
      <c r="AG31" s="194"/>
      <c r="AH31" s="195"/>
      <c r="AI31" s="194"/>
      <c r="AJ31" s="196"/>
      <c r="AK31" s="146">
        <v>0</v>
      </c>
      <c r="AL31" s="148">
        <v>0</v>
      </c>
      <c r="AM31" s="148">
        <v>0</v>
      </c>
      <c r="AN31" s="197">
        <v>0</v>
      </c>
      <c r="AO31" s="197">
        <v>0</v>
      </c>
      <c r="AP31" s="197">
        <v>0</v>
      </c>
      <c r="AQ31" s="197">
        <v>0</v>
      </c>
      <c r="AR31" s="197">
        <v>0</v>
      </c>
      <c r="AS31" s="197">
        <v>0.2</v>
      </c>
      <c r="AT31" s="197">
        <v>0.2</v>
      </c>
      <c r="AU31" s="197">
        <v>0</v>
      </c>
      <c r="AV31" s="241">
        <v>0</v>
      </c>
      <c r="AW31" s="197"/>
      <c r="AX31" s="241"/>
      <c r="AY31" s="197"/>
      <c r="AZ31" s="197"/>
      <c r="BA31" s="198"/>
      <c r="BB31" s="199"/>
      <c r="BC31" s="200"/>
      <c r="BD31" s="200"/>
      <c r="BE31" s="200"/>
      <c r="BF31" s="200"/>
      <c r="BG31" s="200"/>
      <c r="BH31" s="200"/>
      <c r="BI31" s="200"/>
      <c r="BJ31" s="200"/>
      <c r="BK31" s="200"/>
      <c r="BL31" s="200"/>
      <c r="BM31" s="200"/>
      <c r="BN31" s="200"/>
      <c r="BO31" s="200"/>
      <c r="BP31" s="200"/>
      <c r="BQ31" s="200"/>
      <c r="BR31" s="201"/>
      <c r="BS31" s="202"/>
      <c r="BT31" s="203"/>
      <c r="BU31" s="203"/>
      <c r="BV31" s="203"/>
      <c r="BW31" s="203"/>
      <c r="BX31" s="203"/>
      <c r="BY31" s="203"/>
      <c r="BZ31" s="203"/>
      <c r="CA31" s="203"/>
      <c r="CB31" s="203"/>
      <c r="CC31" s="203"/>
      <c r="CD31" s="203"/>
      <c r="CE31" s="203"/>
      <c r="CF31" s="203"/>
      <c r="CG31" s="203"/>
      <c r="CH31" s="203"/>
      <c r="CI31" s="204"/>
      <c r="CJ31" s="92"/>
      <c r="CK31" s="259">
        <v>0</v>
      </c>
      <c r="CL31" s="260">
        <v>0</v>
      </c>
      <c r="CM31" s="261">
        <v>0</v>
      </c>
      <c r="CN31" s="258"/>
      <c r="CO31" s="129">
        <f t="shared" si="23"/>
        <v>9.0909090909090922E-3</v>
      </c>
      <c r="CP31" s="142">
        <f t="shared" si="24"/>
        <v>24</v>
      </c>
      <c r="CQ31" s="234">
        <f t="shared" si="25"/>
        <v>0</v>
      </c>
      <c r="CR31" s="235">
        <f t="shared" si="26"/>
        <v>0</v>
      </c>
      <c r="CS31" s="235">
        <f t="shared" si="27"/>
        <v>0</v>
      </c>
      <c r="CT31" s="235">
        <f t="shared" si="28"/>
        <v>0</v>
      </c>
      <c r="CU31" s="235">
        <f t="shared" si="29"/>
        <v>0</v>
      </c>
      <c r="CV31" s="236">
        <f t="shared" si="30"/>
        <v>0</v>
      </c>
      <c r="CW31" s="236">
        <f t="shared" si="31"/>
        <v>0</v>
      </c>
      <c r="CX31" s="235">
        <f t="shared" si="32"/>
        <v>0</v>
      </c>
      <c r="CY31" s="235">
        <f t="shared" si="33"/>
        <v>0</v>
      </c>
      <c r="CZ31" s="235">
        <f t="shared" si="34"/>
        <v>0</v>
      </c>
      <c r="DA31" s="235">
        <f t="shared" si="35"/>
        <v>0</v>
      </c>
      <c r="DB31" s="234">
        <f t="shared" si="36"/>
        <v>0</v>
      </c>
      <c r="DC31" s="234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35">
        <f t="shared" si="54"/>
        <v>0</v>
      </c>
      <c r="DE31" s="235">
        <f t="shared" si="54"/>
        <v>0</v>
      </c>
      <c r="DF31" s="235">
        <f t="shared" si="54"/>
        <v>0</v>
      </c>
      <c r="DG31" s="235">
        <f t="shared" si="54"/>
        <v>0</v>
      </c>
      <c r="DH31" s="236">
        <f t="shared" si="54"/>
        <v>0</v>
      </c>
      <c r="DI31" s="236">
        <f t="shared" si="54"/>
        <v>0</v>
      </c>
      <c r="DJ31" s="235">
        <f t="shared" si="54"/>
        <v>0</v>
      </c>
      <c r="DK31" s="235">
        <f t="shared" si="54"/>
        <v>0</v>
      </c>
      <c r="DL31" s="235">
        <f t="shared" si="54"/>
        <v>0</v>
      </c>
      <c r="DM31" s="235">
        <f t="shared" si="54"/>
        <v>0.2</v>
      </c>
      <c r="DN31" s="234">
        <f t="shared" si="54"/>
        <v>0.2</v>
      </c>
      <c r="DO31" s="189"/>
      <c r="DP31" s="190"/>
      <c r="DQ31" s="189"/>
      <c r="DR31" s="189"/>
      <c r="DS31" s="189"/>
      <c r="DT31" s="189"/>
      <c r="DU31" s="189"/>
      <c r="DV31" s="189"/>
      <c r="DW31" s="188"/>
      <c r="DX31" s="188"/>
    </row>
    <row r="32" spans="1:133" s="191" customFormat="1" ht="15.75" customHeight="1">
      <c r="A32" s="256"/>
      <c r="B32" s="192" t="str">
        <f>$B$11</f>
        <v>M</v>
      </c>
      <c r="C32" s="240">
        <v>0.5</v>
      </c>
      <c r="D32" s="149">
        <v>0.3</v>
      </c>
      <c r="E32" s="149">
        <v>0</v>
      </c>
      <c r="F32" s="149">
        <v>0</v>
      </c>
      <c r="G32" s="149">
        <v>0</v>
      </c>
      <c r="H32" s="149">
        <v>0.5</v>
      </c>
      <c r="I32" s="149">
        <v>0.25</v>
      </c>
      <c r="J32" s="149">
        <v>0.5</v>
      </c>
      <c r="K32" s="149">
        <v>0</v>
      </c>
      <c r="L32" s="149">
        <v>0.5</v>
      </c>
      <c r="M32" s="149">
        <v>0.25</v>
      </c>
      <c r="N32" s="149">
        <v>0.5</v>
      </c>
      <c r="O32" s="149"/>
      <c r="P32" s="149"/>
      <c r="Q32" s="149"/>
      <c r="R32" s="149"/>
      <c r="S32" s="150"/>
      <c r="T32" s="207"/>
      <c r="U32" s="208"/>
      <c r="V32" s="208"/>
      <c r="W32" s="208"/>
      <c r="X32" s="208"/>
      <c r="Y32" s="208"/>
      <c r="Z32" s="208"/>
      <c r="AA32" s="208"/>
      <c r="AB32" s="208"/>
      <c r="AC32" s="208"/>
      <c r="AD32" s="208"/>
      <c r="AE32" s="208"/>
      <c r="AF32" s="208"/>
      <c r="AG32" s="208"/>
      <c r="AH32" s="209"/>
      <c r="AI32" s="208"/>
      <c r="AJ32" s="210"/>
      <c r="AK32" s="193"/>
      <c r="AL32" s="194"/>
      <c r="AM32" s="194"/>
      <c r="AN32" s="194"/>
      <c r="AO32" s="194"/>
      <c r="AP32" s="194"/>
      <c r="AQ32" s="194"/>
      <c r="AR32" s="194"/>
      <c r="AS32" s="194"/>
      <c r="AT32" s="194"/>
      <c r="AU32" s="194"/>
      <c r="AV32" s="194"/>
      <c r="AW32" s="194"/>
      <c r="AX32" s="194"/>
      <c r="AY32" s="194"/>
      <c r="AZ32" s="194"/>
      <c r="BA32" s="194"/>
      <c r="BB32" s="212">
        <v>2</v>
      </c>
      <c r="BC32" s="212">
        <v>0</v>
      </c>
      <c r="BD32" s="212">
        <v>0</v>
      </c>
      <c r="BE32" s="212">
        <v>0</v>
      </c>
      <c r="BF32" s="212">
        <v>0</v>
      </c>
      <c r="BG32" s="212">
        <v>0</v>
      </c>
      <c r="BH32" s="212">
        <v>0</v>
      </c>
      <c r="BI32" s="212">
        <v>0</v>
      </c>
      <c r="BJ32" s="212">
        <v>0</v>
      </c>
      <c r="BK32" s="212">
        <v>0</v>
      </c>
      <c r="BL32" s="212">
        <v>0</v>
      </c>
      <c r="BM32" s="212">
        <v>0</v>
      </c>
      <c r="BN32" s="212"/>
      <c r="BO32" s="212"/>
      <c r="BP32" s="212"/>
      <c r="BQ32" s="212"/>
      <c r="BR32" s="212"/>
      <c r="BS32" s="203"/>
      <c r="BT32" s="203"/>
      <c r="BU32" s="203"/>
      <c r="BV32" s="203"/>
      <c r="BW32" s="203"/>
      <c r="BX32" s="203"/>
      <c r="BY32" s="203"/>
      <c r="BZ32" s="203"/>
      <c r="CA32" s="203"/>
      <c r="CB32" s="203"/>
      <c r="CC32" s="203"/>
      <c r="CD32" s="203"/>
      <c r="CE32" s="203"/>
      <c r="CF32" s="203"/>
      <c r="CG32" s="203"/>
      <c r="CH32" s="203"/>
      <c r="CI32" s="204"/>
      <c r="CJ32" s="167"/>
      <c r="CK32" s="259">
        <v>0</v>
      </c>
      <c r="CL32" s="260">
        <v>0</v>
      </c>
      <c r="CM32" s="261">
        <v>0.5</v>
      </c>
      <c r="CN32" s="258"/>
      <c r="CO32" s="129">
        <f t="shared" si="23"/>
        <v>0.15</v>
      </c>
      <c r="CP32" s="142">
        <f t="shared" si="24"/>
        <v>24</v>
      </c>
      <c r="CQ32" s="234">
        <f t="shared" si="25"/>
        <v>0</v>
      </c>
      <c r="CR32" s="235">
        <f t="shared" si="26"/>
        <v>0</v>
      </c>
      <c r="CS32" s="235">
        <f t="shared" si="27"/>
        <v>0</v>
      </c>
      <c r="CT32" s="235">
        <f t="shared" si="28"/>
        <v>0</v>
      </c>
      <c r="CU32" s="235">
        <f t="shared" si="29"/>
        <v>0.25</v>
      </c>
      <c r="CV32" s="236">
        <f t="shared" si="30"/>
        <v>0.25</v>
      </c>
      <c r="CW32" s="236">
        <f t="shared" si="31"/>
        <v>0.3</v>
      </c>
      <c r="CX32" s="235">
        <f t="shared" si="32"/>
        <v>0.5</v>
      </c>
      <c r="CY32" s="235">
        <f t="shared" si="33"/>
        <v>0.5</v>
      </c>
      <c r="CZ32" s="235">
        <f t="shared" si="34"/>
        <v>0.5</v>
      </c>
      <c r="DA32" s="235">
        <f t="shared" si="35"/>
        <v>0.5</v>
      </c>
      <c r="DB32" s="234">
        <f t="shared" si="36"/>
        <v>0.5</v>
      </c>
      <c r="DC32" s="234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35">
        <f t="shared" si="55"/>
        <v>0</v>
      </c>
      <c r="DE32" s="235">
        <f t="shared" si="55"/>
        <v>0</v>
      </c>
      <c r="DF32" s="235">
        <f t="shared" si="55"/>
        <v>0</v>
      </c>
      <c r="DG32" s="235">
        <f t="shared" si="55"/>
        <v>0</v>
      </c>
      <c r="DH32" s="236">
        <f t="shared" si="55"/>
        <v>0</v>
      </c>
      <c r="DI32" s="236">
        <f t="shared" si="55"/>
        <v>0</v>
      </c>
      <c r="DJ32" s="235">
        <f t="shared" si="55"/>
        <v>0</v>
      </c>
      <c r="DK32" s="235">
        <f t="shared" si="55"/>
        <v>0</v>
      </c>
      <c r="DL32" s="235">
        <f t="shared" si="55"/>
        <v>0</v>
      </c>
      <c r="DM32" s="235">
        <f t="shared" si="55"/>
        <v>0</v>
      </c>
      <c r="DN32" s="234">
        <f t="shared" si="55"/>
        <v>2</v>
      </c>
      <c r="DO32" s="189"/>
      <c r="DP32" s="190"/>
      <c r="DQ32" s="189"/>
      <c r="DR32" s="189"/>
      <c r="DS32" s="189"/>
      <c r="DT32" s="189"/>
      <c r="DU32" s="189"/>
      <c r="DV32" s="189"/>
      <c r="DW32" s="188"/>
      <c r="DX32" s="188"/>
    </row>
    <row r="33" spans="1:128" s="191" customFormat="1" ht="15.75" customHeight="1" thickBot="1">
      <c r="A33" s="100"/>
      <c r="B33" s="215" t="str">
        <f>$B$12</f>
        <v>BO</v>
      </c>
      <c r="C33" s="250">
        <v>2</v>
      </c>
      <c r="D33" s="216">
        <v>1</v>
      </c>
      <c r="E33" s="216">
        <v>0.5</v>
      </c>
      <c r="F33" s="216">
        <v>0.25</v>
      </c>
      <c r="G33" s="216">
        <v>0.25</v>
      </c>
      <c r="H33" s="216">
        <v>1.5</v>
      </c>
      <c r="I33" s="216">
        <v>1</v>
      </c>
      <c r="J33" s="216">
        <v>0.5</v>
      </c>
      <c r="K33" s="216">
        <v>0.5</v>
      </c>
      <c r="L33" s="216">
        <v>1.5</v>
      </c>
      <c r="M33" s="216">
        <v>1</v>
      </c>
      <c r="N33" s="216">
        <v>1</v>
      </c>
      <c r="O33" s="216"/>
      <c r="P33" s="216"/>
      <c r="Q33" s="216"/>
      <c r="R33" s="216"/>
      <c r="S33" s="217"/>
      <c r="T33" s="218"/>
      <c r="U33" s="219"/>
      <c r="V33" s="219"/>
      <c r="W33" s="219"/>
      <c r="X33" s="219"/>
      <c r="Y33" s="219"/>
      <c r="Z33" s="219"/>
      <c r="AA33" s="219"/>
      <c r="AB33" s="219"/>
      <c r="AC33" s="219"/>
      <c r="AD33" s="219"/>
      <c r="AE33" s="219"/>
      <c r="AF33" s="219"/>
      <c r="AG33" s="219"/>
      <c r="AH33" s="220"/>
      <c r="AI33" s="219"/>
      <c r="AJ33" s="221"/>
      <c r="AK33" s="218"/>
      <c r="AL33" s="219"/>
      <c r="AM33" s="219"/>
      <c r="AN33" s="219"/>
      <c r="AO33" s="219"/>
      <c r="AP33" s="219"/>
      <c r="AQ33" s="219"/>
      <c r="AR33" s="219"/>
      <c r="AS33" s="219"/>
      <c r="AT33" s="219"/>
      <c r="AU33" s="219"/>
      <c r="AV33" s="219"/>
      <c r="AW33" s="219"/>
      <c r="AX33" s="219"/>
      <c r="AY33" s="219"/>
      <c r="AZ33" s="219"/>
      <c r="BA33" s="221"/>
      <c r="BB33" s="222"/>
      <c r="BC33" s="223"/>
      <c r="BD33" s="223"/>
      <c r="BE33" s="223"/>
      <c r="BF33" s="223"/>
      <c r="BG33" s="223"/>
      <c r="BH33" s="223"/>
      <c r="BI33" s="223"/>
      <c r="BJ33" s="223">
        <v>5</v>
      </c>
      <c r="BK33" s="223"/>
      <c r="BL33" s="223"/>
      <c r="BM33" s="223"/>
      <c r="BN33" s="223"/>
      <c r="BO33" s="223"/>
      <c r="BP33" s="223"/>
      <c r="BQ33" s="223"/>
      <c r="BR33" s="223"/>
      <c r="BS33" s="226">
        <v>3</v>
      </c>
      <c r="BT33" s="226">
        <v>3</v>
      </c>
      <c r="BU33" s="226">
        <v>0</v>
      </c>
      <c r="BV33" s="226">
        <v>0.5</v>
      </c>
      <c r="BW33" s="1428">
        <v>0</v>
      </c>
      <c r="BX33" s="1428">
        <v>4</v>
      </c>
      <c r="BY33" s="1428">
        <v>0</v>
      </c>
      <c r="BZ33" s="1428">
        <v>0</v>
      </c>
      <c r="CA33" s="1428">
        <v>1</v>
      </c>
      <c r="CB33" s="1428">
        <v>0</v>
      </c>
      <c r="CC33" s="1428">
        <v>0</v>
      </c>
      <c r="CD33" s="1428">
        <v>0</v>
      </c>
      <c r="CE33" s="1428"/>
      <c r="CF33" s="1428"/>
      <c r="CG33" s="1428"/>
      <c r="CH33" s="1428"/>
      <c r="CI33" s="1428"/>
      <c r="CJ33" s="262"/>
      <c r="CK33" s="263">
        <v>0.5</v>
      </c>
      <c r="CL33" s="226">
        <v>0</v>
      </c>
      <c r="CM33" s="227">
        <v>1</v>
      </c>
      <c r="CN33" s="258"/>
      <c r="CO33" s="129">
        <f t="shared" si="23"/>
        <v>0.97826086956521741</v>
      </c>
      <c r="CP33" s="142">
        <f t="shared" si="24"/>
        <v>25</v>
      </c>
      <c r="CQ33" s="234">
        <f t="shared" si="25"/>
        <v>0.25</v>
      </c>
      <c r="CR33" s="235">
        <f t="shared" si="26"/>
        <v>0.25</v>
      </c>
      <c r="CS33" s="235">
        <f t="shared" si="27"/>
        <v>0.5</v>
      </c>
      <c r="CT33" s="235">
        <f t="shared" si="28"/>
        <v>0.5</v>
      </c>
      <c r="CU33" s="235">
        <f t="shared" si="29"/>
        <v>0.5</v>
      </c>
      <c r="CV33" s="236">
        <f t="shared" si="30"/>
        <v>1</v>
      </c>
      <c r="CW33" s="236">
        <f t="shared" si="31"/>
        <v>1</v>
      </c>
      <c r="CX33" s="235">
        <f t="shared" si="32"/>
        <v>1</v>
      </c>
      <c r="CY33" s="235">
        <f t="shared" si="33"/>
        <v>1</v>
      </c>
      <c r="CZ33" s="235">
        <f t="shared" si="34"/>
        <v>1.5</v>
      </c>
      <c r="DA33" s="235">
        <f t="shared" si="35"/>
        <v>1.5</v>
      </c>
      <c r="DB33" s="234">
        <f t="shared" si="36"/>
        <v>2</v>
      </c>
      <c r="DC33" s="234">
        <f t="shared" ref="DC33:DN33" si="56">IF(OR(-FLOOR(((17-COUNT($BS33:$CI33))/2),1)+DC$5&lt;1,-FLOOR(((17-COUNT($BS33:$CI33))/2),1)+DC$5&gt;COUNT($BS33:$CI33)),"",LARGE($BS33:$CI33,-FLOOR(((17-COUNT($BS33:$CI33))/2),1)+DC$5))</f>
        <v>0</v>
      </c>
      <c r="DD33" s="235">
        <f t="shared" si="56"/>
        <v>0</v>
      </c>
      <c r="DE33" s="235">
        <f t="shared" si="56"/>
        <v>0</v>
      </c>
      <c r="DF33" s="235">
        <f t="shared" si="56"/>
        <v>0</v>
      </c>
      <c r="DG33" s="235">
        <f t="shared" si="56"/>
        <v>0</v>
      </c>
      <c r="DH33" s="236">
        <f t="shared" si="56"/>
        <v>0</v>
      </c>
      <c r="DI33" s="236">
        <f t="shared" si="56"/>
        <v>0</v>
      </c>
      <c r="DJ33" s="235">
        <f t="shared" si="56"/>
        <v>0.5</v>
      </c>
      <c r="DK33" s="235">
        <f t="shared" si="56"/>
        <v>1</v>
      </c>
      <c r="DL33" s="235">
        <f t="shared" si="56"/>
        <v>3</v>
      </c>
      <c r="DM33" s="235">
        <f t="shared" si="56"/>
        <v>3</v>
      </c>
      <c r="DN33" s="234">
        <f t="shared" si="56"/>
        <v>4</v>
      </c>
      <c r="DO33" s="189"/>
      <c r="DP33" s="190"/>
      <c r="DQ33" s="189"/>
      <c r="DR33" s="189"/>
      <c r="DS33" s="189"/>
      <c r="DT33" s="189"/>
      <c r="DU33" s="189"/>
      <c r="DV33" s="189"/>
      <c r="DW33" s="188"/>
      <c r="DX33" s="188"/>
    </row>
    <row r="34" spans="1:128" s="191" customFormat="1" ht="15.75" hidden="1" customHeight="1">
      <c r="A34" s="264" t="s">
        <v>78</v>
      </c>
      <c r="B34" s="265" t="s">
        <v>79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42"/>
      <c r="U34" s="243"/>
      <c r="V34" s="243"/>
      <c r="W34" s="243"/>
      <c r="X34" s="243"/>
      <c r="Y34" s="243"/>
      <c r="Z34" s="243"/>
      <c r="AA34" s="243"/>
      <c r="AB34" s="269"/>
      <c r="AC34" s="269"/>
      <c r="AD34" s="269"/>
      <c r="AE34" s="269"/>
      <c r="AF34" s="269"/>
      <c r="AG34" s="243"/>
      <c r="AH34" s="270"/>
      <c r="AI34" s="243"/>
      <c r="AJ34" s="244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1430"/>
      <c r="BX34" s="1430"/>
      <c r="BY34" s="1430"/>
      <c r="BZ34" s="1431"/>
      <c r="CA34" s="1430"/>
      <c r="CB34" s="1430"/>
      <c r="CC34" s="1430"/>
      <c r="CD34" s="1430"/>
      <c r="CE34" s="1430"/>
      <c r="CF34" s="1432"/>
      <c r="CG34" s="1430"/>
      <c r="CH34" s="1430"/>
      <c r="CI34" s="1433"/>
      <c r="CJ34" s="275"/>
      <c r="CK34" s="242"/>
      <c r="CL34" s="243"/>
      <c r="CM34" s="244"/>
      <c r="CN34" s="276" t="s">
        <v>80</v>
      </c>
      <c r="CO34" s="129" t="str">
        <f t="shared" si="23"/>
        <v/>
      </c>
      <c r="CP34" s="142">
        <f t="shared" si="24"/>
        <v>0</v>
      </c>
      <c r="CQ34" s="234" t="str">
        <f t="shared" si="25"/>
        <v/>
      </c>
      <c r="CR34" s="235" t="str">
        <f t="shared" si="26"/>
        <v/>
      </c>
      <c r="CS34" s="235" t="str">
        <f t="shared" si="27"/>
        <v/>
      </c>
      <c r="CT34" s="235" t="str">
        <f t="shared" si="28"/>
        <v/>
      </c>
      <c r="CU34" s="235" t="str">
        <f t="shared" si="29"/>
        <v/>
      </c>
      <c r="CV34" s="236" t="str">
        <f t="shared" si="30"/>
        <v/>
      </c>
      <c r="CW34" s="236" t="str">
        <f t="shared" si="31"/>
        <v/>
      </c>
      <c r="CX34" s="235" t="str">
        <f t="shared" si="32"/>
        <v/>
      </c>
      <c r="CY34" s="235" t="str">
        <f t="shared" si="33"/>
        <v/>
      </c>
      <c r="CZ34" s="235" t="str">
        <f t="shared" si="34"/>
        <v/>
      </c>
      <c r="DA34" s="235" t="str">
        <f t="shared" si="35"/>
        <v/>
      </c>
      <c r="DB34" s="143" t="str">
        <f t="shared" si="36"/>
        <v/>
      </c>
      <c r="DC34" s="14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1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1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1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4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1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1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1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1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43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89"/>
      <c r="DP34" s="190"/>
      <c r="DQ34" s="189"/>
      <c r="DR34" s="189"/>
      <c r="DS34" s="189"/>
      <c r="DT34" s="189"/>
      <c r="DU34" s="189"/>
      <c r="DV34" s="189"/>
      <c r="DW34" s="188"/>
      <c r="DX34" s="188"/>
    </row>
    <row r="35" spans="1:128" s="191" customFormat="1" ht="15.75" hidden="1" customHeight="1">
      <c r="A35" s="145" t="s">
        <v>81</v>
      </c>
      <c r="B35" s="277" t="s">
        <v>79</v>
      </c>
      <c r="C35" s="278"/>
      <c r="D35" s="279"/>
      <c r="E35" s="279"/>
      <c r="F35" s="279"/>
      <c r="G35" s="279"/>
      <c r="H35" s="279"/>
      <c r="I35" s="279"/>
      <c r="J35" s="279"/>
      <c r="K35" s="279"/>
      <c r="L35" s="279"/>
      <c r="M35" s="279"/>
      <c r="N35" s="279"/>
      <c r="O35" s="279"/>
      <c r="P35" s="279"/>
      <c r="Q35" s="279"/>
      <c r="R35" s="279"/>
      <c r="S35" s="280"/>
      <c r="T35" s="211"/>
      <c r="U35" s="212"/>
      <c r="V35" s="212"/>
      <c r="W35" s="212"/>
      <c r="X35" s="212"/>
      <c r="Y35" s="212"/>
      <c r="Z35" s="212"/>
      <c r="AA35" s="212"/>
      <c r="AB35" s="269"/>
      <c r="AC35" s="269"/>
      <c r="AD35" s="269"/>
      <c r="AE35" s="269"/>
      <c r="AF35" s="269"/>
      <c r="AG35" s="212"/>
      <c r="AH35" s="281"/>
      <c r="AI35" s="212"/>
      <c r="AJ35" s="213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1430"/>
      <c r="BX35" s="1430"/>
      <c r="BY35" s="1430"/>
      <c r="BZ35" s="1431"/>
      <c r="CA35" s="1430"/>
      <c r="CB35" s="1430"/>
      <c r="CC35" s="1430"/>
      <c r="CD35" s="1430"/>
      <c r="CE35" s="1430"/>
      <c r="CF35" s="1432"/>
      <c r="CG35" s="1430"/>
      <c r="CH35" s="1430"/>
      <c r="CI35" s="1433"/>
      <c r="CJ35" s="92"/>
      <c r="CK35" s="242"/>
      <c r="CL35" s="243"/>
      <c r="CM35" s="244"/>
      <c r="CN35" s="282" t="str">
        <f>IF(CK34=0,"",100*CK35/CK34)</f>
        <v/>
      </c>
      <c r="CO35" s="129" t="str">
        <f t="shared" si="23"/>
        <v/>
      </c>
      <c r="CP35" s="142">
        <f t="shared" si="24"/>
        <v>0</v>
      </c>
      <c r="CQ35" s="234" t="str">
        <f t="shared" si="25"/>
        <v/>
      </c>
      <c r="CR35" s="235" t="str">
        <f t="shared" si="26"/>
        <v/>
      </c>
      <c r="CS35" s="235" t="str">
        <f t="shared" si="27"/>
        <v/>
      </c>
      <c r="CT35" s="235" t="str">
        <f t="shared" si="28"/>
        <v/>
      </c>
      <c r="CU35" s="235" t="str">
        <f t="shared" si="29"/>
        <v/>
      </c>
      <c r="CV35" s="236" t="str">
        <f t="shared" si="30"/>
        <v/>
      </c>
      <c r="CW35" s="236" t="str">
        <f t="shared" si="31"/>
        <v/>
      </c>
      <c r="CX35" s="235" t="str">
        <f t="shared" si="32"/>
        <v/>
      </c>
      <c r="CY35" s="235" t="str">
        <f t="shared" si="33"/>
        <v/>
      </c>
      <c r="CZ35" s="235" t="str">
        <f t="shared" si="34"/>
        <v/>
      </c>
      <c r="DA35" s="235" t="str">
        <f t="shared" si="35"/>
        <v/>
      </c>
      <c r="DB35" s="143" t="str">
        <f t="shared" si="36"/>
        <v/>
      </c>
      <c r="DC35" s="143" t="str">
        <f t="shared" si="57"/>
        <v/>
      </c>
      <c r="DD35" s="81" t="str">
        <f t="shared" si="58"/>
        <v/>
      </c>
      <c r="DE35" s="81" t="str">
        <f t="shared" si="59"/>
        <v/>
      </c>
      <c r="DF35" s="81" t="str">
        <f t="shared" si="60"/>
        <v/>
      </c>
      <c r="DG35" s="81" t="str">
        <f t="shared" si="61"/>
        <v/>
      </c>
      <c r="DH35" s="144" t="str">
        <f t="shared" si="62"/>
        <v/>
      </c>
      <c r="DI35" s="144" t="str">
        <f t="shared" si="63"/>
        <v/>
      </c>
      <c r="DJ35" s="81" t="str">
        <f t="shared" si="64"/>
        <v/>
      </c>
      <c r="DK35" s="81" t="str">
        <f t="shared" si="65"/>
        <v/>
      </c>
      <c r="DL35" s="81" t="str">
        <f t="shared" si="66"/>
        <v/>
      </c>
      <c r="DM35" s="81" t="str">
        <f t="shared" si="67"/>
        <v/>
      </c>
      <c r="DN35" s="143" t="str">
        <f t="shared" si="68"/>
        <v/>
      </c>
      <c r="DO35" s="189"/>
      <c r="DP35" s="190"/>
      <c r="DQ35" s="189"/>
      <c r="DR35" s="189"/>
      <c r="DS35" s="189"/>
      <c r="DT35" s="189"/>
      <c r="DU35" s="189"/>
      <c r="DV35" s="189"/>
      <c r="DW35" s="188"/>
      <c r="DX35" s="188"/>
    </row>
    <row r="36" spans="1:128" s="191" customFormat="1" ht="15.75" hidden="1" customHeight="1">
      <c r="A36" s="145" t="s">
        <v>82</v>
      </c>
      <c r="B36" s="277" t="s">
        <v>79</v>
      </c>
      <c r="C36" s="283"/>
      <c r="D36" s="284"/>
      <c r="E36" s="284"/>
      <c r="F36" s="284"/>
      <c r="G36" s="284"/>
      <c r="H36" s="284"/>
      <c r="I36" s="284"/>
      <c r="J36" s="284"/>
      <c r="K36" s="284"/>
      <c r="L36" s="284"/>
      <c r="M36" s="284"/>
      <c r="N36" s="284"/>
      <c r="O36" s="284"/>
      <c r="P36" s="284"/>
      <c r="Q36" s="284"/>
      <c r="R36" s="284"/>
      <c r="S36" s="285"/>
      <c r="T36" s="211"/>
      <c r="U36" s="212"/>
      <c r="V36" s="212"/>
      <c r="W36" s="212"/>
      <c r="X36" s="212"/>
      <c r="Y36" s="212"/>
      <c r="Z36" s="212"/>
      <c r="AA36" s="212"/>
      <c r="AB36" s="269"/>
      <c r="AC36" s="269"/>
      <c r="AD36" s="269"/>
      <c r="AE36" s="269"/>
      <c r="AF36" s="269"/>
      <c r="AG36" s="212"/>
      <c r="AH36" s="281"/>
      <c r="AI36" s="212"/>
      <c r="AJ36" s="213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1430"/>
      <c r="BX36" s="1430"/>
      <c r="BY36" s="1430"/>
      <c r="BZ36" s="1431"/>
      <c r="CA36" s="1430"/>
      <c r="CB36" s="1430"/>
      <c r="CC36" s="1430"/>
      <c r="CD36" s="1430"/>
      <c r="CE36" s="1430"/>
      <c r="CF36" s="1432"/>
      <c r="CG36" s="1430"/>
      <c r="CH36" s="1430"/>
      <c r="CI36" s="1433"/>
      <c r="CJ36" s="92"/>
      <c r="CK36" s="242"/>
      <c r="CL36" s="243"/>
      <c r="CM36" s="244"/>
      <c r="CN36" s="286" t="str">
        <f>IF(CK34=0,"",100*CK36/CK34)</f>
        <v/>
      </c>
      <c r="CO36" s="129" t="str">
        <f t="shared" si="23"/>
        <v/>
      </c>
      <c r="CP36" s="142">
        <f t="shared" si="24"/>
        <v>0</v>
      </c>
      <c r="CQ36" s="234" t="str">
        <f t="shared" si="25"/>
        <v/>
      </c>
      <c r="CR36" s="235" t="str">
        <f t="shared" si="26"/>
        <v/>
      </c>
      <c r="CS36" s="235" t="str">
        <f t="shared" si="27"/>
        <v/>
      </c>
      <c r="CT36" s="235" t="str">
        <f t="shared" si="28"/>
        <v/>
      </c>
      <c r="CU36" s="235" t="str">
        <f t="shared" si="29"/>
        <v/>
      </c>
      <c r="CV36" s="236" t="str">
        <f t="shared" si="30"/>
        <v/>
      </c>
      <c r="CW36" s="236" t="str">
        <f t="shared" si="31"/>
        <v/>
      </c>
      <c r="CX36" s="235" t="str">
        <f t="shared" si="32"/>
        <v/>
      </c>
      <c r="CY36" s="235" t="str">
        <f t="shared" si="33"/>
        <v/>
      </c>
      <c r="CZ36" s="235" t="str">
        <f t="shared" si="34"/>
        <v/>
      </c>
      <c r="DA36" s="235" t="str">
        <f t="shared" si="35"/>
        <v/>
      </c>
      <c r="DB36" s="143" t="str">
        <f t="shared" si="36"/>
        <v/>
      </c>
      <c r="DC36" s="143" t="str">
        <f t="shared" si="57"/>
        <v/>
      </c>
      <c r="DD36" s="81" t="str">
        <f t="shared" si="58"/>
        <v/>
      </c>
      <c r="DE36" s="81" t="str">
        <f t="shared" si="59"/>
        <v/>
      </c>
      <c r="DF36" s="81" t="str">
        <f t="shared" si="60"/>
        <v/>
      </c>
      <c r="DG36" s="81" t="str">
        <f t="shared" si="61"/>
        <v/>
      </c>
      <c r="DH36" s="144" t="str">
        <f t="shared" si="62"/>
        <v/>
      </c>
      <c r="DI36" s="144" t="str">
        <f t="shared" si="63"/>
        <v/>
      </c>
      <c r="DJ36" s="81" t="str">
        <f t="shared" si="64"/>
        <v/>
      </c>
      <c r="DK36" s="81" t="str">
        <f t="shared" si="65"/>
        <v/>
      </c>
      <c r="DL36" s="81" t="str">
        <f t="shared" si="66"/>
        <v/>
      </c>
      <c r="DM36" s="81" t="str">
        <f t="shared" si="67"/>
        <v/>
      </c>
      <c r="DN36" s="143" t="str">
        <f t="shared" si="68"/>
        <v/>
      </c>
      <c r="DO36" s="189"/>
      <c r="DP36" s="190"/>
      <c r="DQ36" s="189"/>
      <c r="DR36" s="189"/>
      <c r="DS36" s="189"/>
      <c r="DT36" s="189"/>
      <c r="DU36" s="189"/>
      <c r="DV36" s="189"/>
      <c r="DW36" s="188"/>
      <c r="DX36" s="188"/>
    </row>
    <row r="37" spans="1:128" s="191" customFormat="1" ht="15.75" hidden="1" customHeight="1">
      <c r="A37" s="145" t="s">
        <v>83</v>
      </c>
      <c r="B37" s="277" t="s">
        <v>79</v>
      </c>
      <c r="C37" s="283"/>
      <c r="D37" s="284"/>
      <c r="E37" s="284"/>
      <c r="F37" s="284"/>
      <c r="G37" s="284"/>
      <c r="H37" s="284"/>
      <c r="I37" s="284"/>
      <c r="J37" s="284"/>
      <c r="K37" s="284"/>
      <c r="L37" s="284"/>
      <c r="M37" s="284"/>
      <c r="N37" s="284"/>
      <c r="O37" s="284"/>
      <c r="P37" s="284"/>
      <c r="Q37" s="284"/>
      <c r="R37" s="284"/>
      <c r="S37" s="285"/>
      <c r="T37" s="211"/>
      <c r="U37" s="212"/>
      <c r="V37" s="212"/>
      <c r="W37" s="212"/>
      <c r="X37" s="212"/>
      <c r="Y37" s="212"/>
      <c r="Z37" s="212"/>
      <c r="AA37" s="212"/>
      <c r="AB37" s="269"/>
      <c r="AC37" s="269"/>
      <c r="AD37" s="269"/>
      <c r="AE37" s="269"/>
      <c r="AF37" s="269"/>
      <c r="AG37" s="212"/>
      <c r="AH37" s="281"/>
      <c r="AI37" s="212"/>
      <c r="AJ37" s="213"/>
      <c r="AK37" s="287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9"/>
      <c r="AW37" s="288"/>
      <c r="AX37" s="289"/>
      <c r="AY37" s="288"/>
      <c r="AZ37" s="288"/>
      <c r="BA37" s="290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1430"/>
      <c r="BX37" s="1430"/>
      <c r="BY37" s="1430"/>
      <c r="BZ37" s="1431"/>
      <c r="CA37" s="1430"/>
      <c r="CB37" s="1430"/>
      <c r="CC37" s="1430"/>
      <c r="CD37" s="1430"/>
      <c r="CE37" s="1430"/>
      <c r="CF37" s="1432"/>
      <c r="CG37" s="1430"/>
      <c r="CH37" s="1430"/>
      <c r="CI37" s="1433"/>
      <c r="CJ37" s="92"/>
      <c r="CK37" s="242"/>
      <c r="CL37" s="243"/>
      <c r="CM37" s="244"/>
      <c r="CN37" s="291" t="str">
        <f>IF(CK34=0,"",100*CK37/CK34)</f>
        <v/>
      </c>
      <c r="CO37" s="129" t="str">
        <f t="shared" si="23"/>
        <v/>
      </c>
      <c r="CP37" s="142">
        <f t="shared" si="24"/>
        <v>0</v>
      </c>
      <c r="CQ37" s="234" t="str">
        <f t="shared" si="25"/>
        <v/>
      </c>
      <c r="CR37" s="235" t="str">
        <f t="shared" si="26"/>
        <v/>
      </c>
      <c r="CS37" s="235" t="str">
        <f t="shared" si="27"/>
        <v/>
      </c>
      <c r="CT37" s="235" t="str">
        <f t="shared" si="28"/>
        <v/>
      </c>
      <c r="CU37" s="235" t="str">
        <f t="shared" si="29"/>
        <v/>
      </c>
      <c r="CV37" s="236" t="str">
        <f t="shared" si="30"/>
        <v/>
      </c>
      <c r="CW37" s="236" t="str">
        <f t="shared" si="31"/>
        <v/>
      </c>
      <c r="CX37" s="235" t="str">
        <f t="shared" si="32"/>
        <v/>
      </c>
      <c r="CY37" s="235" t="str">
        <f t="shared" si="33"/>
        <v/>
      </c>
      <c r="CZ37" s="235" t="str">
        <f t="shared" si="34"/>
        <v/>
      </c>
      <c r="DA37" s="235" t="str">
        <f t="shared" si="35"/>
        <v/>
      </c>
      <c r="DB37" s="143" t="str">
        <f t="shared" si="36"/>
        <v/>
      </c>
      <c r="DC37" s="143" t="str">
        <f t="shared" si="57"/>
        <v/>
      </c>
      <c r="DD37" s="81" t="str">
        <f t="shared" si="58"/>
        <v/>
      </c>
      <c r="DE37" s="81" t="str">
        <f t="shared" si="59"/>
        <v/>
      </c>
      <c r="DF37" s="81" t="str">
        <f t="shared" si="60"/>
        <v/>
      </c>
      <c r="DG37" s="81" t="str">
        <f t="shared" si="61"/>
        <v/>
      </c>
      <c r="DH37" s="144" t="str">
        <f t="shared" si="62"/>
        <v/>
      </c>
      <c r="DI37" s="144" t="str">
        <f t="shared" si="63"/>
        <v/>
      </c>
      <c r="DJ37" s="81" t="str">
        <f t="shared" si="64"/>
        <v/>
      </c>
      <c r="DK37" s="81" t="str">
        <f t="shared" si="65"/>
        <v/>
      </c>
      <c r="DL37" s="81" t="str">
        <f t="shared" si="66"/>
        <v/>
      </c>
      <c r="DM37" s="81" t="str">
        <f t="shared" si="67"/>
        <v/>
      </c>
      <c r="DN37" s="143" t="str">
        <f t="shared" si="68"/>
        <v/>
      </c>
      <c r="DO37" s="189"/>
      <c r="DP37" s="190"/>
      <c r="DQ37" s="189"/>
      <c r="DR37" s="189"/>
      <c r="DS37" s="189"/>
      <c r="DT37" s="189"/>
      <c r="DU37" s="189"/>
      <c r="DV37" s="189"/>
      <c r="DW37" s="188"/>
      <c r="DX37" s="188"/>
    </row>
    <row r="38" spans="1:128" s="191" customFormat="1" ht="15.75" hidden="1" customHeight="1">
      <c r="A38" s="145" t="s">
        <v>84</v>
      </c>
      <c r="B38" s="277" t="s">
        <v>79</v>
      </c>
      <c r="C38" s="283"/>
      <c r="D38" s="284"/>
      <c r="E38" s="284"/>
      <c r="F38" s="284"/>
      <c r="G38" s="284"/>
      <c r="H38" s="284"/>
      <c r="I38" s="284"/>
      <c r="J38" s="284"/>
      <c r="K38" s="284"/>
      <c r="L38" s="284"/>
      <c r="M38" s="284"/>
      <c r="N38" s="284"/>
      <c r="O38" s="284"/>
      <c r="P38" s="284"/>
      <c r="Q38" s="284"/>
      <c r="R38" s="284"/>
      <c r="S38" s="285"/>
      <c r="T38" s="211"/>
      <c r="U38" s="212"/>
      <c r="V38" s="212"/>
      <c r="W38" s="212"/>
      <c r="X38" s="212"/>
      <c r="Y38" s="212"/>
      <c r="Z38" s="212"/>
      <c r="AA38" s="212"/>
      <c r="AB38" s="269"/>
      <c r="AC38" s="269"/>
      <c r="AD38" s="269"/>
      <c r="AE38" s="269"/>
      <c r="AF38" s="269"/>
      <c r="AG38" s="212"/>
      <c r="AH38" s="281"/>
      <c r="AI38" s="212"/>
      <c r="AJ38" s="213"/>
      <c r="AK38" s="287"/>
      <c r="AL38" s="288"/>
      <c r="AM38" s="288"/>
      <c r="AN38" s="288"/>
      <c r="AO38" s="288"/>
      <c r="AP38" s="288"/>
      <c r="AQ38" s="288"/>
      <c r="AR38" s="288"/>
      <c r="AS38" s="288"/>
      <c r="AT38" s="288"/>
      <c r="AU38" s="288"/>
      <c r="AV38" s="289"/>
      <c r="AW38" s="288"/>
      <c r="AX38" s="289"/>
      <c r="AY38" s="288"/>
      <c r="AZ38" s="288"/>
      <c r="BA38" s="290"/>
      <c r="BB38" s="287"/>
      <c r="BC38" s="288"/>
      <c r="BD38" s="288"/>
      <c r="BE38" s="288"/>
      <c r="BF38" s="288"/>
      <c r="BG38" s="288"/>
      <c r="BH38" s="288"/>
      <c r="BI38" s="288"/>
      <c r="BJ38" s="288"/>
      <c r="BK38" s="288"/>
      <c r="BL38" s="288"/>
      <c r="BM38" s="288"/>
      <c r="BN38" s="288"/>
      <c r="BO38" s="288"/>
      <c r="BP38" s="288"/>
      <c r="BQ38" s="288"/>
      <c r="BR38" s="290"/>
      <c r="BS38" s="271"/>
      <c r="BT38" s="272"/>
      <c r="BU38" s="272"/>
      <c r="BV38" s="272"/>
      <c r="BW38" s="1430"/>
      <c r="BX38" s="1430"/>
      <c r="BY38" s="1430"/>
      <c r="BZ38" s="1431"/>
      <c r="CA38" s="1430"/>
      <c r="CB38" s="1430"/>
      <c r="CC38" s="1430"/>
      <c r="CD38" s="1430"/>
      <c r="CE38" s="1430"/>
      <c r="CF38" s="1432"/>
      <c r="CG38" s="1430"/>
      <c r="CH38" s="1430"/>
      <c r="CI38" s="1433"/>
      <c r="CJ38" s="92"/>
      <c r="CK38" s="242"/>
      <c r="CL38" s="243"/>
      <c r="CM38" s="244"/>
      <c r="CN38" s="291" t="str">
        <f>IF(CK34=0,"",100*CK38/CK34)</f>
        <v/>
      </c>
      <c r="CO38" s="129" t="str">
        <f t="shared" si="23"/>
        <v/>
      </c>
      <c r="CP38" s="142">
        <f t="shared" si="24"/>
        <v>0</v>
      </c>
      <c r="CQ38" s="234" t="str">
        <f t="shared" si="25"/>
        <v/>
      </c>
      <c r="CR38" s="235" t="str">
        <f t="shared" si="26"/>
        <v/>
      </c>
      <c r="CS38" s="235" t="str">
        <f t="shared" si="27"/>
        <v/>
      </c>
      <c r="CT38" s="235" t="str">
        <f t="shared" si="28"/>
        <v/>
      </c>
      <c r="CU38" s="235" t="str">
        <f t="shared" si="29"/>
        <v/>
      </c>
      <c r="CV38" s="236" t="str">
        <f t="shared" si="30"/>
        <v/>
      </c>
      <c r="CW38" s="236" t="str">
        <f t="shared" si="31"/>
        <v/>
      </c>
      <c r="CX38" s="235" t="str">
        <f t="shared" si="32"/>
        <v/>
      </c>
      <c r="CY38" s="235" t="str">
        <f t="shared" si="33"/>
        <v/>
      </c>
      <c r="CZ38" s="235" t="str">
        <f t="shared" si="34"/>
        <v/>
      </c>
      <c r="DA38" s="235" t="str">
        <f t="shared" si="35"/>
        <v/>
      </c>
      <c r="DB38" s="143" t="str">
        <f t="shared" si="36"/>
        <v/>
      </c>
      <c r="DC38" s="143" t="str">
        <f t="shared" si="57"/>
        <v/>
      </c>
      <c r="DD38" s="81" t="str">
        <f t="shared" si="58"/>
        <v/>
      </c>
      <c r="DE38" s="81" t="str">
        <f t="shared" si="59"/>
        <v/>
      </c>
      <c r="DF38" s="81" t="str">
        <f t="shared" si="60"/>
        <v/>
      </c>
      <c r="DG38" s="81" t="str">
        <f t="shared" si="61"/>
        <v/>
      </c>
      <c r="DH38" s="144" t="str">
        <f t="shared" si="62"/>
        <v/>
      </c>
      <c r="DI38" s="144" t="str">
        <f t="shared" si="63"/>
        <v/>
      </c>
      <c r="DJ38" s="81" t="str">
        <f t="shared" si="64"/>
        <v/>
      </c>
      <c r="DK38" s="81" t="str">
        <f t="shared" si="65"/>
        <v/>
      </c>
      <c r="DL38" s="81" t="str">
        <f t="shared" si="66"/>
        <v/>
      </c>
      <c r="DM38" s="81" t="str">
        <f t="shared" si="67"/>
        <v/>
      </c>
      <c r="DN38" s="143" t="str">
        <f t="shared" si="68"/>
        <v/>
      </c>
      <c r="DO38" s="189"/>
      <c r="DP38" s="190"/>
      <c r="DQ38" s="189"/>
      <c r="DR38" s="189"/>
      <c r="DS38" s="189"/>
      <c r="DT38" s="189"/>
      <c r="DU38" s="189"/>
      <c r="DV38" s="189"/>
      <c r="DW38" s="188"/>
      <c r="DX38" s="188"/>
    </row>
    <row r="39" spans="1:128" s="191" customFormat="1" ht="15.75" hidden="1" customHeight="1">
      <c r="A39" s="145" t="s">
        <v>85</v>
      </c>
      <c r="B39" s="277" t="s">
        <v>79</v>
      </c>
      <c r="C39" s="283"/>
      <c r="D39" s="284"/>
      <c r="E39" s="284"/>
      <c r="F39" s="284"/>
      <c r="G39" s="284"/>
      <c r="H39" s="284"/>
      <c r="I39" s="284"/>
      <c r="J39" s="284"/>
      <c r="K39" s="284"/>
      <c r="L39" s="284"/>
      <c r="M39" s="284"/>
      <c r="N39" s="284"/>
      <c r="O39" s="284"/>
      <c r="P39" s="284"/>
      <c r="Q39" s="284"/>
      <c r="R39" s="284"/>
      <c r="S39" s="285"/>
      <c r="T39" s="211"/>
      <c r="U39" s="212"/>
      <c r="V39" s="212"/>
      <c r="W39" s="212"/>
      <c r="X39" s="212"/>
      <c r="Y39" s="212"/>
      <c r="Z39" s="212"/>
      <c r="AA39" s="212"/>
      <c r="AB39" s="269"/>
      <c r="AC39" s="269"/>
      <c r="AD39" s="269"/>
      <c r="AE39" s="269"/>
      <c r="AF39" s="269"/>
      <c r="AG39" s="212"/>
      <c r="AH39" s="281"/>
      <c r="AI39" s="212"/>
      <c r="AJ39" s="213"/>
      <c r="AK39" s="287"/>
      <c r="AL39" s="288"/>
      <c r="AM39" s="288"/>
      <c r="AN39" s="288"/>
      <c r="AO39" s="288"/>
      <c r="AP39" s="288"/>
      <c r="AQ39" s="288"/>
      <c r="AR39" s="288"/>
      <c r="AS39" s="288"/>
      <c r="AT39" s="288"/>
      <c r="AU39" s="288"/>
      <c r="AV39" s="289"/>
      <c r="AW39" s="288"/>
      <c r="AX39" s="289"/>
      <c r="AY39" s="288"/>
      <c r="AZ39" s="288"/>
      <c r="BA39" s="290"/>
      <c r="BB39" s="287"/>
      <c r="BC39" s="288"/>
      <c r="BD39" s="288"/>
      <c r="BE39" s="288"/>
      <c r="BF39" s="288"/>
      <c r="BG39" s="288"/>
      <c r="BH39" s="288"/>
      <c r="BI39" s="288"/>
      <c r="BJ39" s="288"/>
      <c r="BK39" s="288"/>
      <c r="BL39" s="288"/>
      <c r="BM39" s="288"/>
      <c r="BN39" s="288"/>
      <c r="BO39" s="288"/>
      <c r="BP39" s="288"/>
      <c r="BQ39" s="288"/>
      <c r="BR39" s="290"/>
      <c r="BS39" s="271"/>
      <c r="BT39" s="272"/>
      <c r="BU39" s="272"/>
      <c r="BV39" s="272"/>
      <c r="BW39" s="1430"/>
      <c r="BX39" s="1430"/>
      <c r="BY39" s="1430"/>
      <c r="BZ39" s="1431"/>
      <c r="CA39" s="1430"/>
      <c r="CB39" s="1430"/>
      <c r="CC39" s="1430"/>
      <c r="CD39" s="1430"/>
      <c r="CE39" s="1430"/>
      <c r="CF39" s="1432"/>
      <c r="CG39" s="1430"/>
      <c r="CH39" s="1430"/>
      <c r="CI39" s="1433"/>
      <c r="CJ39" s="92"/>
      <c r="CK39" s="242"/>
      <c r="CL39" s="243"/>
      <c r="CM39" s="244"/>
      <c r="CN39" s="291" t="str">
        <f>IF(CK34=0,"",100*CK39/CK34)</f>
        <v/>
      </c>
      <c r="CO39" s="129" t="str">
        <f t="shared" si="23"/>
        <v/>
      </c>
      <c r="CP39" s="142">
        <f t="shared" si="24"/>
        <v>0</v>
      </c>
      <c r="CQ39" s="234" t="str">
        <f t="shared" si="25"/>
        <v/>
      </c>
      <c r="CR39" s="235" t="str">
        <f t="shared" si="26"/>
        <v/>
      </c>
      <c r="CS39" s="235" t="str">
        <f t="shared" si="27"/>
        <v/>
      </c>
      <c r="CT39" s="235" t="str">
        <f t="shared" si="28"/>
        <v/>
      </c>
      <c r="CU39" s="235" t="str">
        <f t="shared" si="29"/>
        <v/>
      </c>
      <c r="CV39" s="236" t="str">
        <f t="shared" si="30"/>
        <v/>
      </c>
      <c r="CW39" s="236" t="str">
        <f t="shared" si="31"/>
        <v/>
      </c>
      <c r="CX39" s="235" t="str">
        <f t="shared" si="32"/>
        <v/>
      </c>
      <c r="CY39" s="235" t="str">
        <f t="shared" si="33"/>
        <v/>
      </c>
      <c r="CZ39" s="235" t="str">
        <f t="shared" si="34"/>
        <v/>
      </c>
      <c r="DA39" s="235" t="str">
        <f t="shared" si="35"/>
        <v/>
      </c>
      <c r="DB39" s="143" t="str">
        <f t="shared" si="36"/>
        <v/>
      </c>
      <c r="DC39" s="143" t="str">
        <f t="shared" si="57"/>
        <v/>
      </c>
      <c r="DD39" s="81" t="str">
        <f t="shared" si="58"/>
        <v/>
      </c>
      <c r="DE39" s="81" t="str">
        <f t="shared" si="59"/>
        <v/>
      </c>
      <c r="DF39" s="81" t="str">
        <f t="shared" si="60"/>
        <v/>
      </c>
      <c r="DG39" s="81" t="str">
        <f t="shared" si="61"/>
        <v/>
      </c>
      <c r="DH39" s="144" t="str">
        <f t="shared" si="62"/>
        <v/>
      </c>
      <c r="DI39" s="144" t="str">
        <f t="shared" si="63"/>
        <v/>
      </c>
      <c r="DJ39" s="81" t="str">
        <f t="shared" si="64"/>
        <v/>
      </c>
      <c r="DK39" s="81" t="str">
        <f t="shared" si="65"/>
        <v/>
      </c>
      <c r="DL39" s="81" t="str">
        <f t="shared" si="66"/>
        <v/>
      </c>
      <c r="DM39" s="81" t="str">
        <f t="shared" si="67"/>
        <v/>
      </c>
      <c r="DN39" s="143" t="str">
        <f t="shared" si="68"/>
        <v/>
      </c>
      <c r="DO39" s="189"/>
      <c r="DP39" s="190"/>
      <c r="DQ39" s="189"/>
      <c r="DR39" s="189"/>
      <c r="DS39" s="189"/>
      <c r="DT39" s="189"/>
      <c r="DU39" s="189"/>
      <c r="DV39" s="189"/>
      <c r="DW39" s="188"/>
      <c r="DX39" s="188"/>
    </row>
    <row r="40" spans="1:128" s="191" customFormat="1" ht="15.75" hidden="1" customHeight="1">
      <c r="A40" s="145" t="s">
        <v>86</v>
      </c>
      <c r="B40" s="277" t="s">
        <v>79</v>
      </c>
      <c r="C40" s="283"/>
      <c r="D40" s="284"/>
      <c r="E40" s="284"/>
      <c r="F40" s="284"/>
      <c r="G40" s="284"/>
      <c r="H40" s="284"/>
      <c r="I40" s="284"/>
      <c r="J40" s="284"/>
      <c r="K40" s="284"/>
      <c r="L40" s="284"/>
      <c r="M40" s="284"/>
      <c r="N40" s="284"/>
      <c r="O40" s="284"/>
      <c r="P40" s="284"/>
      <c r="Q40" s="284"/>
      <c r="R40" s="284"/>
      <c r="S40" s="285"/>
      <c r="T40" s="211"/>
      <c r="U40" s="212"/>
      <c r="V40" s="212"/>
      <c r="W40" s="212"/>
      <c r="X40" s="212"/>
      <c r="Y40" s="212"/>
      <c r="Z40" s="212"/>
      <c r="AA40" s="212"/>
      <c r="AB40" s="269"/>
      <c r="AC40" s="269"/>
      <c r="AD40" s="269"/>
      <c r="AE40" s="269"/>
      <c r="AF40" s="269"/>
      <c r="AG40" s="212"/>
      <c r="AH40" s="281"/>
      <c r="AI40" s="212"/>
      <c r="AJ40" s="213"/>
      <c r="AK40" s="287"/>
      <c r="AL40" s="288"/>
      <c r="AM40" s="288"/>
      <c r="AN40" s="288"/>
      <c r="AO40" s="288"/>
      <c r="AP40" s="288"/>
      <c r="AQ40" s="288"/>
      <c r="AR40" s="288"/>
      <c r="AS40" s="288"/>
      <c r="AT40" s="288"/>
      <c r="AU40" s="288"/>
      <c r="AV40" s="289"/>
      <c r="AW40" s="288"/>
      <c r="AX40" s="289"/>
      <c r="AY40" s="288"/>
      <c r="AZ40" s="288"/>
      <c r="BA40" s="290"/>
      <c r="BB40" s="287"/>
      <c r="BC40" s="288"/>
      <c r="BD40" s="288"/>
      <c r="BE40" s="288"/>
      <c r="BF40" s="288"/>
      <c r="BG40" s="288"/>
      <c r="BH40" s="288"/>
      <c r="BI40" s="288"/>
      <c r="BJ40" s="288"/>
      <c r="BK40" s="288"/>
      <c r="BL40" s="288"/>
      <c r="BM40" s="288"/>
      <c r="BN40" s="288"/>
      <c r="BO40" s="288"/>
      <c r="BP40" s="288"/>
      <c r="BQ40" s="288"/>
      <c r="BR40" s="290"/>
      <c r="BS40" s="271"/>
      <c r="BT40" s="272"/>
      <c r="BU40" s="272"/>
      <c r="BV40" s="272"/>
      <c r="BW40" s="1430"/>
      <c r="BX40" s="1430"/>
      <c r="BY40" s="1430"/>
      <c r="BZ40" s="1431"/>
      <c r="CA40" s="1430"/>
      <c r="CB40" s="1430"/>
      <c r="CC40" s="1430"/>
      <c r="CD40" s="1430"/>
      <c r="CE40" s="1430"/>
      <c r="CF40" s="1430"/>
      <c r="CG40" s="1430"/>
      <c r="CH40" s="1430"/>
      <c r="CI40" s="1433"/>
      <c r="CJ40" s="92"/>
      <c r="CK40" s="242"/>
      <c r="CL40" s="243"/>
      <c r="CM40" s="244"/>
      <c r="CN40" s="291" t="str">
        <f>IF(CK34=0,"",100*CK40/CK34)</f>
        <v/>
      </c>
      <c r="CO40" s="129" t="str">
        <f t="shared" si="23"/>
        <v/>
      </c>
      <c r="CP40" s="142">
        <f t="shared" si="24"/>
        <v>0</v>
      </c>
      <c r="CQ40" s="234" t="str">
        <f t="shared" si="25"/>
        <v/>
      </c>
      <c r="CR40" s="235" t="str">
        <f t="shared" si="26"/>
        <v/>
      </c>
      <c r="CS40" s="235" t="str">
        <f t="shared" si="27"/>
        <v/>
      </c>
      <c r="CT40" s="235" t="str">
        <f t="shared" si="28"/>
        <v/>
      </c>
      <c r="CU40" s="235" t="str">
        <f t="shared" si="29"/>
        <v/>
      </c>
      <c r="CV40" s="236" t="str">
        <f t="shared" si="30"/>
        <v/>
      </c>
      <c r="CW40" s="236" t="str">
        <f t="shared" si="31"/>
        <v/>
      </c>
      <c r="CX40" s="235" t="str">
        <f t="shared" si="32"/>
        <v/>
      </c>
      <c r="CY40" s="235" t="str">
        <f t="shared" si="33"/>
        <v/>
      </c>
      <c r="CZ40" s="235" t="str">
        <f t="shared" si="34"/>
        <v/>
      </c>
      <c r="DA40" s="235" t="str">
        <f t="shared" si="35"/>
        <v/>
      </c>
      <c r="DB40" s="143" t="str">
        <f t="shared" si="36"/>
        <v/>
      </c>
      <c r="DC40" s="143" t="str">
        <f t="shared" si="57"/>
        <v/>
      </c>
      <c r="DD40" s="81" t="str">
        <f t="shared" si="58"/>
        <v/>
      </c>
      <c r="DE40" s="81" t="str">
        <f t="shared" si="59"/>
        <v/>
      </c>
      <c r="DF40" s="81" t="str">
        <f t="shared" si="60"/>
        <v/>
      </c>
      <c r="DG40" s="81" t="str">
        <f t="shared" si="61"/>
        <v/>
      </c>
      <c r="DH40" s="144" t="str">
        <f t="shared" si="62"/>
        <v/>
      </c>
      <c r="DI40" s="144" t="str">
        <f t="shared" si="63"/>
        <v/>
      </c>
      <c r="DJ40" s="81" t="str">
        <f t="shared" si="64"/>
        <v/>
      </c>
      <c r="DK40" s="81" t="str">
        <f t="shared" si="65"/>
        <v/>
      </c>
      <c r="DL40" s="81" t="str">
        <f t="shared" si="66"/>
        <v/>
      </c>
      <c r="DM40" s="81" t="str">
        <f t="shared" si="67"/>
        <v/>
      </c>
      <c r="DN40" s="143" t="str">
        <f t="shared" si="68"/>
        <v/>
      </c>
      <c r="DO40" s="189"/>
      <c r="DP40" s="190"/>
      <c r="DQ40" s="189"/>
      <c r="DR40" s="189"/>
      <c r="DS40" s="189"/>
      <c r="DT40" s="189"/>
      <c r="DU40" s="189"/>
      <c r="DV40" s="189"/>
      <c r="DW40" s="188"/>
      <c r="DX40" s="188"/>
    </row>
    <row r="41" spans="1:128" s="191" customFormat="1" ht="15.75" hidden="1" customHeight="1">
      <c r="A41" s="101" t="s">
        <v>87</v>
      </c>
      <c r="B41" s="292" t="s">
        <v>79</v>
      </c>
      <c r="C41" s="293" t="str">
        <f t="shared" ref="C41:AC41" si="69">IF(C34="","",SUM(C34,C36,-C37,-C38,-C39,C40))</f>
        <v/>
      </c>
      <c r="D41" s="294" t="str">
        <f t="shared" si="69"/>
        <v/>
      </c>
      <c r="E41" s="294" t="str">
        <f t="shared" si="69"/>
        <v/>
      </c>
      <c r="F41" s="294" t="str">
        <f t="shared" si="69"/>
        <v/>
      </c>
      <c r="G41" s="294" t="str">
        <f t="shared" si="69"/>
        <v/>
      </c>
      <c r="H41" s="294" t="str">
        <f t="shared" si="69"/>
        <v/>
      </c>
      <c r="I41" s="294" t="str">
        <f t="shared" si="69"/>
        <v/>
      </c>
      <c r="J41" s="294" t="str">
        <f t="shared" si="69"/>
        <v/>
      </c>
      <c r="K41" s="294" t="str">
        <f t="shared" si="69"/>
        <v/>
      </c>
      <c r="L41" s="294" t="str">
        <f t="shared" si="69"/>
        <v/>
      </c>
      <c r="M41" s="294" t="str">
        <f t="shared" si="69"/>
        <v/>
      </c>
      <c r="N41" s="294" t="str">
        <f t="shared" si="69"/>
        <v/>
      </c>
      <c r="O41" s="294"/>
      <c r="P41" s="294"/>
      <c r="Q41" s="294"/>
      <c r="R41" s="294"/>
      <c r="S41" s="294"/>
      <c r="T41" s="293" t="str">
        <f t="shared" si="69"/>
        <v/>
      </c>
      <c r="U41" s="294" t="str">
        <f t="shared" si="69"/>
        <v/>
      </c>
      <c r="V41" s="294" t="str">
        <f t="shared" si="69"/>
        <v/>
      </c>
      <c r="W41" s="294" t="str">
        <f t="shared" si="69"/>
        <v/>
      </c>
      <c r="X41" s="294" t="str">
        <f t="shared" si="69"/>
        <v/>
      </c>
      <c r="Y41" s="294" t="str">
        <f t="shared" si="69"/>
        <v/>
      </c>
      <c r="Z41" s="294" t="str">
        <f t="shared" si="69"/>
        <v/>
      </c>
      <c r="AA41" s="294" t="str">
        <f t="shared" si="69"/>
        <v/>
      </c>
      <c r="AB41" s="294" t="str">
        <f t="shared" si="69"/>
        <v/>
      </c>
      <c r="AC41" s="294" t="str">
        <f t="shared" si="69"/>
        <v/>
      </c>
      <c r="AD41" s="294"/>
      <c r="AE41" s="294"/>
      <c r="AF41" s="294"/>
      <c r="AG41" s="294"/>
      <c r="AH41" s="294"/>
      <c r="AI41" s="294"/>
      <c r="AJ41" s="294"/>
      <c r="AK41" s="293"/>
      <c r="AL41" s="294"/>
      <c r="AM41" s="294"/>
      <c r="AN41" s="294"/>
      <c r="AO41" s="294"/>
      <c r="AP41" s="294"/>
      <c r="AQ41" s="294"/>
      <c r="AR41" s="294"/>
      <c r="AS41" s="294"/>
      <c r="AT41" s="294"/>
      <c r="AU41" s="294"/>
      <c r="AV41" s="295"/>
      <c r="AW41" s="294"/>
      <c r="AX41" s="295"/>
      <c r="AY41" s="294"/>
      <c r="AZ41" s="294"/>
      <c r="BA41" s="296"/>
      <c r="BB41" s="293"/>
      <c r="BC41" s="294"/>
      <c r="BD41" s="294"/>
      <c r="BE41" s="294"/>
      <c r="BF41" s="294"/>
      <c r="BG41" s="294"/>
      <c r="BH41" s="294"/>
      <c r="BI41" s="294"/>
      <c r="BJ41" s="294"/>
      <c r="BK41" s="294"/>
      <c r="BL41" s="294"/>
      <c r="BM41" s="294"/>
      <c r="BN41" s="294"/>
      <c r="BO41" s="294"/>
      <c r="BP41" s="294"/>
      <c r="BQ41" s="294"/>
      <c r="BR41" s="296"/>
      <c r="BS41" s="293"/>
      <c r="BT41" s="294"/>
      <c r="BU41" s="294"/>
      <c r="BV41" s="294"/>
      <c r="BW41" s="1434"/>
      <c r="BX41" s="1434"/>
      <c r="BY41" s="1434"/>
      <c r="BZ41" s="1434"/>
      <c r="CA41" s="1434"/>
      <c r="CB41" s="1434"/>
      <c r="CC41" s="1434"/>
      <c r="CD41" s="1434"/>
      <c r="CE41" s="1434"/>
      <c r="CF41" s="1434"/>
      <c r="CG41" s="1434"/>
      <c r="CH41" s="1434"/>
      <c r="CI41" s="1435"/>
      <c r="CJ41" s="92"/>
      <c r="CK41" s="297" t="str">
        <f>IF(CK34="","",CK34+SUM(CK36,CK40)-SUM(CK37:CK39))</f>
        <v/>
      </c>
      <c r="CL41" s="226"/>
      <c r="CM41" s="227"/>
      <c r="CN41" s="298" t="str">
        <f>IF(CK34=0,"",100*CK41/CK34)</f>
        <v/>
      </c>
      <c r="CO41" s="129" t="str">
        <f t="shared" si="23"/>
        <v/>
      </c>
      <c r="CP41" s="142">
        <f t="shared" si="24"/>
        <v>0</v>
      </c>
      <c r="CQ41" s="234" t="str">
        <f t="shared" si="25"/>
        <v/>
      </c>
      <c r="CR41" s="235" t="str">
        <f t="shared" si="26"/>
        <v/>
      </c>
      <c r="CS41" s="235" t="str">
        <f t="shared" si="27"/>
        <v/>
      </c>
      <c r="CT41" s="235" t="str">
        <f t="shared" si="28"/>
        <v/>
      </c>
      <c r="CU41" s="235" t="str">
        <f t="shared" si="29"/>
        <v/>
      </c>
      <c r="CV41" s="236" t="str">
        <f t="shared" si="30"/>
        <v/>
      </c>
      <c r="CW41" s="236" t="str">
        <f t="shared" si="31"/>
        <v/>
      </c>
      <c r="CX41" s="235" t="str">
        <f t="shared" si="32"/>
        <v/>
      </c>
      <c r="CY41" s="235" t="str">
        <f t="shared" si="33"/>
        <v/>
      </c>
      <c r="CZ41" s="235" t="str">
        <f t="shared" si="34"/>
        <v/>
      </c>
      <c r="DA41" s="235" t="str">
        <f t="shared" si="35"/>
        <v/>
      </c>
      <c r="DB41" s="143" t="str">
        <f t="shared" si="36"/>
        <v/>
      </c>
      <c r="DC41" s="143" t="str">
        <f t="shared" si="57"/>
        <v/>
      </c>
      <c r="DD41" s="81" t="str">
        <f t="shared" si="58"/>
        <v/>
      </c>
      <c r="DE41" s="81" t="str">
        <f t="shared" si="59"/>
        <v/>
      </c>
      <c r="DF41" s="81" t="str">
        <f t="shared" si="60"/>
        <v/>
      </c>
      <c r="DG41" s="81" t="str">
        <f t="shared" si="61"/>
        <v/>
      </c>
      <c r="DH41" s="144" t="str">
        <f t="shared" si="62"/>
        <v/>
      </c>
      <c r="DI41" s="144" t="str">
        <f t="shared" si="63"/>
        <v/>
      </c>
      <c r="DJ41" s="81" t="str">
        <f t="shared" si="64"/>
        <v/>
      </c>
      <c r="DK41" s="81" t="str">
        <f t="shared" si="65"/>
        <v/>
      </c>
      <c r="DL41" s="81" t="str">
        <f t="shared" si="66"/>
        <v/>
      </c>
      <c r="DM41" s="81" t="str">
        <f t="shared" si="67"/>
        <v/>
      </c>
      <c r="DN41" s="143" t="str">
        <f t="shared" si="68"/>
        <v/>
      </c>
      <c r="DO41" s="189"/>
      <c r="DP41" s="190"/>
      <c r="DQ41" s="189"/>
      <c r="DR41" s="189"/>
      <c r="DS41" s="189"/>
      <c r="DT41" s="189"/>
      <c r="DU41" s="189"/>
      <c r="DV41" s="189"/>
      <c r="DW41" s="188"/>
      <c r="DX41" s="188"/>
    </row>
    <row r="42" spans="1:128" s="191" customFormat="1" ht="15.75" hidden="1" customHeight="1">
      <c r="A42" s="264" t="s">
        <v>78</v>
      </c>
      <c r="B42" s="299" t="s">
        <v>88</v>
      </c>
      <c r="C42" s="300"/>
      <c r="D42" s="301"/>
      <c r="E42" s="301"/>
      <c r="F42" s="301"/>
      <c r="G42" s="301"/>
      <c r="H42" s="301"/>
      <c r="I42" s="301"/>
      <c r="J42" s="301"/>
      <c r="K42" s="301"/>
      <c r="L42" s="301"/>
      <c r="M42" s="301"/>
      <c r="N42" s="301"/>
      <c r="O42" s="301"/>
      <c r="P42" s="301"/>
      <c r="Q42" s="301"/>
      <c r="R42" s="301"/>
      <c r="S42" s="302"/>
      <c r="T42" s="287"/>
      <c r="U42" s="288"/>
      <c r="V42" s="288"/>
      <c r="W42" s="288"/>
      <c r="X42" s="288"/>
      <c r="Y42" s="288"/>
      <c r="Z42" s="288"/>
      <c r="AA42" s="288"/>
      <c r="AB42" s="288"/>
      <c r="AC42" s="289"/>
      <c r="AD42" s="289"/>
      <c r="AE42" s="289"/>
      <c r="AF42" s="289"/>
      <c r="AG42" s="288"/>
      <c r="AH42" s="303"/>
      <c r="AI42" s="288"/>
      <c r="AJ42" s="290"/>
      <c r="AK42" s="230"/>
      <c r="AL42" s="231"/>
      <c r="AM42" s="231"/>
      <c r="AN42" s="231"/>
      <c r="AO42" s="231"/>
      <c r="AP42" s="231"/>
      <c r="AQ42" s="231"/>
      <c r="AR42" s="231"/>
      <c r="AS42" s="231"/>
      <c r="AT42" s="231"/>
      <c r="AU42" s="231"/>
      <c r="AV42" s="304"/>
      <c r="AW42" s="231"/>
      <c r="AX42" s="304"/>
      <c r="AY42" s="231"/>
      <c r="AZ42" s="231"/>
      <c r="BA42" s="233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1430"/>
      <c r="BX42" s="1430"/>
      <c r="BY42" s="1430"/>
      <c r="BZ42" s="1431"/>
      <c r="CA42" s="1430"/>
      <c r="CB42" s="1430"/>
      <c r="CC42" s="1430"/>
      <c r="CD42" s="1430"/>
      <c r="CE42" s="1430"/>
      <c r="CF42" s="1430"/>
      <c r="CG42" s="1430"/>
      <c r="CH42" s="1430"/>
      <c r="CI42" s="1433"/>
      <c r="CJ42" s="92"/>
      <c r="CK42" s="242"/>
      <c r="CL42" s="243"/>
      <c r="CM42" s="244"/>
      <c r="CN42" s="276" t="s">
        <v>80</v>
      </c>
      <c r="CO42" s="129" t="str">
        <f t="shared" si="23"/>
        <v/>
      </c>
      <c r="CP42" s="142">
        <f t="shared" si="24"/>
        <v>0</v>
      </c>
      <c r="CQ42" s="234" t="str">
        <f t="shared" si="25"/>
        <v/>
      </c>
      <c r="CR42" s="235" t="str">
        <f t="shared" si="26"/>
        <v/>
      </c>
      <c r="CS42" s="235" t="str">
        <f t="shared" si="27"/>
        <v/>
      </c>
      <c r="CT42" s="235" t="str">
        <f t="shared" si="28"/>
        <v/>
      </c>
      <c r="CU42" s="235" t="str">
        <f t="shared" si="29"/>
        <v/>
      </c>
      <c r="CV42" s="236" t="str">
        <f t="shared" si="30"/>
        <v/>
      </c>
      <c r="CW42" s="236" t="str">
        <f t="shared" si="31"/>
        <v/>
      </c>
      <c r="CX42" s="235" t="str">
        <f t="shared" si="32"/>
        <v/>
      </c>
      <c r="CY42" s="235" t="str">
        <f t="shared" si="33"/>
        <v/>
      </c>
      <c r="CZ42" s="235" t="str">
        <f t="shared" si="34"/>
        <v/>
      </c>
      <c r="DA42" s="235" t="str">
        <f t="shared" si="35"/>
        <v/>
      </c>
      <c r="DB42" s="143" t="str">
        <f t="shared" si="36"/>
        <v/>
      </c>
      <c r="DC42" s="143" t="str">
        <f t="shared" si="57"/>
        <v/>
      </c>
      <c r="DD42" s="81" t="str">
        <f t="shared" si="58"/>
        <v/>
      </c>
      <c r="DE42" s="81" t="str">
        <f t="shared" si="59"/>
        <v/>
      </c>
      <c r="DF42" s="81" t="str">
        <f t="shared" si="60"/>
        <v/>
      </c>
      <c r="DG42" s="81" t="str">
        <f t="shared" si="61"/>
        <v/>
      </c>
      <c r="DH42" s="144" t="str">
        <f t="shared" si="62"/>
        <v/>
      </c>
      <c r="DI42" s="144" t="str">
        <f t="shared" si="63"/>
        <v/>
      </c>
      <c r="DJ42" s="81" t="str">
        <f t="shared" si="64"/>
        <v/>
      </c>
      <c r="DK42" s="81" t="str">
        <f t="shared" si="65"/>
        <v/>
      </c>
      <c r="DL42" s="81" t="str">
        <f t="shared" si="66"/>
        <v/>
      </c>
      <c r="DM42" s="81" t="str">
        <f t="shared" si="67"/>
        <v/>
      </c>
      <c r="DN42" s="143" t="str">
        <f t="shared" si="68"/>
        <v/>
      </c>
      <c r="DO42" s="189"/>
      <c r="DP42" s="190"/>
      <c r="DQ42" s="189"/>
      <c r="DR42" s="189"/>
      <c r="DS42" s="189"/>
      <c r="DT42" s="189"/>
      <c r="DU42" s="189"/>
      <c r="DV42" s="189"/>
      <c r="DW42" s="188"/>
      <c r="DX42" s="188"/>
    </row>
    <row r="43" spans="1:128" s="191" customFormat="1" ht="15.75" hidden="1" customHeight="1">
      <c r="A43" s="145" t="s">
        <v>81</v>
      </c>
      <c r="B43" s="277" t="s">
        <v>88</v>
      </c>
      <c r="C43" s="278"/>
      <c r="D43" s="279"/>
      <c r="E43" s="279"/>
      <c r="F43" s="279"/>
      <c r="G43" s="279"/>
      <c r="H43" s="279"/>
      <c r="I43" s="279"/>
      <c r="J43" s="279"/>
      <c r="K43" s="279"/>
      <c r="L43" s="279"/>
      <c r="M43" s="279"/>
      <c r="N43" s="279"/>
      <c r="O43" s="279"/>
      <c r="P43" s="279"/>
      <c r="Q43" s="279"/>
      <c r="R43" s="279"/>
      <c r="S43" s="280"/>
      <c r="T43" s="287"/>
      <c r="U43" s="288"/>
      <c r="V43" s="288"/>
      <c r="W43" s="288"/>
      <c r="X43" s="288"/>
      <c r="Y43" s="288"/>
      <c r="Z43" s="288"/>
      <c r="AA43" s="288"/>
      <c r="AB43" s="288"/>
      <c r="AC43" s="289"/>
      <c r="AD43" s="289"/>
      <c r="AE43" s="289"/>
      <c r="AF43" s="289"/>
      <c r="AG43" s="288"/>
      <c r="AH43" s="303"/>
      <c r="AI43" s="288"/>
      <c r="AJ43" s="290"/>
      <c r="AK43" s="211"/>
      <c r="AL43" s="212"/>
      <c r="AM43" s="212"/>
      <c r="AN43" s="212"/>
      <c r="AO43" s="212"/>
      <c r="AP43" s="212"/>
      <c r="AQ43" s="212"/>
      <c r="AR43" s="212"/>
      <c r="AS43" s="212"/>
      <c r="AT43" s="212"/>
      <c r="AU43" s="212"/>
      <c r="AV43" s="305"/>
      <c r="AW43" s="212"/>
      <c r="AX43" s="305"/>
      <c r="AY43" s="212"/>
      <c r="AZ43" s="212"/>
      <c r="BA43" s="213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1430"/>
      <c r="BX43" s="1430"/>
      <c r="BY43" s="1430"/>
      <c r="BZ43" s="1431"/>
      <c r="CA43" s="1430"/>
      <c r="CB43" s="1430"/>
      <c r="CC43" s="1430"/>
      <c r="CD43" s="1430"/>
      <c r="CE43" s="1430"/>
      <c r="CF43" s="1430"/>
      <c r="CG43" s="1430"/>
      <c r="CH43" s="1430"/>
      <c r="CI43" s="1433"/>
      <c r="CJ43" s="92"/>
      <c r="CK43" s="242"/>
      <c r="CL43" s="243"/>
      <c r="CM43" s="244"/>
      <c r="CN43" s="282" t="str">
        <f>IF(CK42=0,"",100*CK43/CK42)</f>
        <v/>
      </c>
      <c r="CO43" s="129" t="str">
        <f t="shared" si="23"/>
        <v/>
      </c>
      <c r="CP43" s="142">
        <f t="shared" si="24"/>
        <v>0</v>
      </c>
      <c r="CQ43" s="234" t="str">
        <f t="shared" si="25"/>
        <v/>
      </c>
      <c r="CR43" s="235" t="str">
        <f t="shared" si="26"/>
        <v/>
      </c>
      <c r="CS43" s="235" t="str">
        <f t="shared" si="27"/>
        <v/>
      </c>
      <c r="CT43" s="235" t="str">
        <f t="shared" si="28"/>
        <v/>
      </c>
      <c r="CU43" s="235" t="str">
        <f t="shared" si="29"/>
        <v/>
      </c>
      <c r="CV43" s="236" t="str">
        <f t="shared" si="30"/>
        <v/>
      </c>
      <c r="CW43" s="236" t="str">
        <f t="shared" si="31"/>
        <v/>
      </c>
      <c r="CX43" s="235" t="str">
        <f t="shared" si="32"/>
        <v/>
      </c>
      <c r="CY43" s="235" t="str">
        <f t="shared" si="33"/>
        <v/>
      </c>
      <c r="CZ43" s="235" t="str">
        <f t="shared" si="34"/>
        <v/>
      </c>
      <c r="DA43" s="235" t="str">
        <f t="shared" si="35"/>
        <v/>
      </c>
      <c r="DB43" s="143" t="str">
        <f t="shared" si="36"/>
        <v/>
      </c>
      <c r="DC43" s="143" t="str">
        <f t="shared" si="57"/>
        <v/>
      </c>
      <c r="DD43" s="81" t="str">
        <f t="shared" si="58"/>
        <v/>
      </c>
      <c r="DE43" s="81" t="str">
        <f t="shared" si="59"/>
        <v/>
      </c>
      <c r="DF43" s="81" t="str">
        <f t="shared" si="60"/>
        <v/>
      </c>
      <c r="DG43" s="81" t="str">
        <f t="shared" si="61"/>
        <v/>
      </c>
      <c r="DH43" s="144" t="str">
        <f t="shared" si="62"/>
        <v/>
      </c>
      <c r="DI43" s="144" t="str">
        <f t="shared" si="63"/>
        <v/>
      </c>
      <c r="DJ43" s="81" t="str">
        <f t="shared" si="64"/>
        <v/>
      </c>
      <c r="DK43" s="81" t="str">
        <f t="shared" si="65"/>
        <v/>
      </c>
      <c r="DL43" s="81" t="str">
        <f t="shared" si="66"/>
        <v/>
      </c>
      <c r="DM43" s="81" t="str">
        <f t="shared" si="67"/>
        <v/>
      </c>
      <c r="DN43" s="143" t="str">
        <f t="shared" si="68"/>
        <v/>
      </c>
      <c r="DO43" s="189"/>
      <c r="DP43" s="190"/>
      <c r="DQ43" s="189"/>
      <c r="DR43" s="189"/>
      <c r="DS43" s="189"/>
      <c r="DT43" s="189"/>
      <c r="DU43" s="189"/>
      <c r="DV43" s="189"/>
      <c r="DW43" s="188"/>
      <c r="DX43" s="188"/>
    </row>
    <row r="44" spans="1:128" s="191" customFormat="1" ht="15.75" hidden="1" customHeight="1">
      <c r="A44" s="145" t="s">
        <v>82</v>
      </c>
      <c r="B44" s="277" t="s">
        <v>88</v>
      </c>
      <c r="C44" s="283"/>
      <c r="D44" s="284"/>
      <c r="E44" s="284"/>
      <c r="F44" s="284"/>
      <c r="G44" s="284"/>
      <c r="H44" s="284"/>
      <c r="I44" s="284"/>
      <c r="J44" s="284"/>
      <c r="K44" s="284"/>
      <c r="L44" s="284"/>
      <c r="M44" s="284"/>
      <c r="N44" s="284"/>
      <c r="O44" s="284"/>
      <c r="P44" s="284"/>
      <c r="Q44" s="284"/>
      <c r="R44" s="284"/>
      <c r="S44" s="285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6"/>
      <c r="AI44" s="272"/>
      <c r="AJ44" s="274"/>
      <c r="AK44" s="211"/>
      <c r="AL44" s="212"/>
      <c r="AM44" s="212"/>
      <c r="AN44" s="212"/>
      <c r="AO44" s="212"/>
      <c r="AP44" s="212"/>
      <c r="AQ44" s="212"/>
      <c r="AR44" s="212"/>
      <c r="AS44" s="212"/>
      <c r="AT44" s="212"/>
      <c r="AU44" s="212"/>
      <c r="AV44" s="305"/>
      <c r="AW44" s="212"/>
      <c r="AX44" s="305"/>
      <c r="AY44" s="212"/>
      <c r="AZ44" s="212"/>
      <c r="BA44" s="213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1430"/>
      <c r="BX44" s="1430"/>
      <c r="BY44" s="1430"/>
      <c r="BZ44" s="1431"/>
      <c r="CA44" s="1430"/>
      <c r="CB44" s="1430"/>
      <c r="CC44" s="1430"/>
      <c r="CD44" s="1430"/>
      <c r="CE44" s="1430"/>
      <c r="CF44" s="1430"/>
      <c r="CG44" s="1430"/>
      <c r="CH44" s="1430"/>
      <c r="CI44" s="1433"/>
      <c r="CJ44" s="92"/>
      <c r="CK44" s="242"/>
      <c r="CL44" s="243"/>
      <c r="CM44" s="244"/>
      <c r="CN44" s="286" t="str">
        <f>IF(CK42=0,"",100*CK44/CK42)</f>
        <v/>
      </c>
      <c r="CO44" s="129" t="str">
        <f t="shared" si="23"/>
        <v/>
      </c>
      <c r="CP44" s="142">
        <f t="shared" si="24"/>
        <v>0</v>
      </c>
      <c r="CQ44" s="234" t="str">
        <f t="shared" si="25"/>
        <v/>
      </c>
      <c r="CR44" s="235" t="str">
        <f t="shared" si="26"/>
        <v/>
      </c>
      <c r="CS44" s="235" t="str">
        <f t="shared" si="27"/>
        <v/>
      </c>
      <c r="CT44" s="235" t="str">
        <f t="shared" si="28"/>
        <v/>
      </c>
      <c r="CU44" s="235" t="str">
        <f t="shared" si="29"/>
        <v/>
      </c>
      <c r="CV44" s="236" t="str">
        <f t="shared" si="30"/>
        <v/>
      </c>
      <c r="CW44" s="236" t="str">
        <f t="shared" si="31"/>
        <v/>
      </c>
      <c r="CX44" s="235" t="str">
        <f t="shared" si="32"/>
        <v/>
      </c>
      <c r="CY44" s="235" t="str">
        <f t="shared" si="33"/>
        <v/>
      </c>
      <c r="CZ44" s="235" t="str">
        <f t="shared" si="34"/>
        <v/>
      </c>
      <c r="DA44" s="235" t="str">
        <f t="shared" si="35"/>
        <v/>
      </c>
      <c r="DB44" s="143" t="str">
        <f t="shared" si="36"/>
        <v/>
      </c>
      <c r="DC44" s="143" t="str">
        <f t="shared" si="57"/>
        <v/>
      </c>
      <c r="DD44" s="81" t="str">
        <f t="shared" si="58"/>
        <v/>
      </c>
      <c r="DE44" s="81" t="str">
        <f t="shared" si="59"/>
        <v/>
      </c>
      <c r="DF44" s="81" t="str">
        <f t="shared" si="60"/>
        <v/>
      </c>
      <c r="DG44" s="81" t="str">
        <f t="shared" si="61"/>
        <v/>
      </c>
      <c r="DH44" s="144" t="str">
        <f t="shared" si="62"/>
        <v/>
      </c>
      <c r="DI44" s="144" t="str">
        <f t="shared" si="63"/>
        <v/>
      </c>
      <c r="DJ44" s="81" t="str">
        <f t="shared" si="64"/>
        <v/>
      </c>
      <c r="DK44" s="81" t="str">
        <f t="shared" si="65"/>
        <v/>
      </c>
      <c r="DL44" s="81" t="str">
        <f t="shared" si="66"/>
        <v/>
      </c>
      <c r="DM44" s="81" t="str">
        <f t="shared" si="67"/>
        <v/>
      </c>
      <c r="DN44" s="143" t="str">
        <f t="shared" si="68"/>
        <v/>
      </c>
      <c r="DO44" s="189"/>
      <c r="DP44" s="190"/>
      <c r="DQ44" s="189"/>
      <c r="DR44" s="189"/>
      <c r="DS44" s="189"/>
      <c r="DT44" s="189"/>
      <c r="DU44" s="189"/>
      <c r="DV44" s="189"/>
      <c r="DW44" s="188"/>
      <c r="DX44" s="188"/>
    </row>
    <row r="45" spans="1:128" s="191" customFormat="1" ht="15.75" hidden="1" customHeight="1">
      <c r="A45" s="145" t="s">
        <v>83</v>
      </c>
      <c r="B45" s="277" t="s">
        <v>88</v>
      </c>
      <c r="C45" s="283"/>
      <c r="D45" s="284"/>
      <c r="E45" s="284"/>
      <c r="F45" s="284"/>
      <c r="G45" s="284"/>
      <c r="H45" s="284"/>
      <c r="I45" s="284"/>
      <c r="J45" s="284"/>
      <c r="K45" s="284"/>
      <c r="L45" s="284"/>
      <c r="M45" s="284"/>
      <c r="N45" s="284"/>
      <c r="O45" s="284"/>
      <c r="P45" s="284"/>
      <c r="Q45" s="284"/>
      <c r="R45" s="284"/>
      <c r="S45" s="285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6"/>
      <c r="AI45" s="272"/>
      <c r="AJ45" s="274"/>
      <c r="AK45" s="211"/>
      <c r="AL45" s="212"/>
      <c r="AM45" s="212"/>
      <c r="AN45" s="212"/>
      <c r="AO45" s="212"/>
      <c r="AP45" s="212"/>
      <c r="AQ45" s="212"/>
      <c r="AR45" s="212"/>
      <c r="AS45" s="212"/>
      <c r="AT45" s="212"/>
      <c r="AU45" s="212"/>
      <c r="AV45" s="305"/>
      <c r="AW45" s="212"/>
      <c r="AX45" s="305"/>
      <c r="AY45" s="212"/>
      <c r="AZ45" s="212"/>
      <c r="BA45" s="213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1430"/>
      <c r="BX45" s="1430"/>
      <c r="BY45" s="1430"/>
      <c r="BZ45" s="1431"/>
      <c r="CA45" s="1430"/>
      <c r="CB45" s="1430"/>
      <c r="CC45" s="1430"/>
      <c r="CD45" s="1430"/>
      <c r="CE45" s="1430"/>
      <c r="CF45" s="1430"/>
      <c r="CG45" s="1430"/>
      <c r="CH45" s="1430"/>
      <c r="CI45" s="1433"/>
      <c r="CJ45" s="92"/>
      <c r="CK45" s="242"/>
      <c r="CL45" s="243"/>
      <c r="CM45" s="244"/>
      <c r="CN45" s="291" t="str">
        <f>IF(CK42=0,"",100*CK45/CK42)</f>
        <v/>
      </c>
      <c r="CO45" s="129" t="str">
        <f t="shared" si="23"/>
        <v/>
      </c>
      <c r="CP45" s="142">
        <f t="shared" si="24"/>
        <v>0</v>
      </c>
      <c r="CQ45" s="234" t="str">
        <f t="shared" si="25"/>
        <v/>
      </c>
      <c r="CR45" s="235" t="str">
        <f t="shared" si="26"/>
        <v/>
      </c>
      <c r="CS45" s="235" t="str">
        <f t="shared" si="27"/>
        <v/>
      </c>
      <c r="CT45" s="235" t="str">
        <f t="shared" si="28"/>
        <v/>
      </c>
      <c r="CU45" s="235" t="str">
        <f t="shared" si="29"/>
        <v/>
      </c>
      <c r="CV45" s="236" t="str">
        <f t="shared" si="30"/>
        <v/>
      </c>
      <c r="CW45" s="236" t="str">
        <f t="shared" si="31"/>
        <v/>
      </c>
      <c r="CX45" s="235" t="str">
        <f t="shared" si="32"/>
        <v/>
      </c>
      <c r="CY45" s="235" t="str">
        <f t="shared" si="33"/>
        <v/>
      </c>
      <c r="CZ45" s="235" t="str">
        <f t="shared" si="34"/>
        <v/>
      </c>
      <c r="DA45" s="235" t="str">
        <f t="shared" si="35"/>
        <v/>
      </c>
      <c r="DB45" s="143" t="str">
        <f t="shared" si="36"/>
        <v/>
      </c>
      <c r="DC45" s="143" t="str">
        <f t="shared" si="57"/>
        <v/>
      </c>
      <c r="DD45" s="81" t="str">
        <f t="shared" si="58"/>
        <v/>
      </c>
      <c r="DE45" s="81" t="str">
        <f t="shared" si="59"/>
        <v/>
      </c>
      <c r="DF45" s="81" t="str">
        <f t="shared" si="60"/>
        <v/>
      </c>
      <c r="DG45" s="81" t="str">
        <f t="shared" si="61"/>
        <v/>
      </c>
      <c r="DH45" s="144" t="str">
        <f t="shared" si="62"/>
        <v/>
      </c>
      <c r="DI45" s="144" t="str">
        <f t="shared" si="63"/>
        <v/>
      </c>
      <c r="DJ45" s="81" t="str">
        <f t="shared" si="64"/>
        <v/>
      </c>
      <c r="DK45" s="81" t="str">
        <f t="shared" si="65"/>
        <v/>
      </c>
      <c r="DL45" s="81" t="str">
        <f t="shared" si="66"/>
        <v/>
      </c>
      <c r="DM45" s="81" t="str">
        <f t="shared" si="67"/>
        <v/>
      </c>
      <c r="DN45" s="143" t="str">
        <f t="shared" si="68"/>
        <v/>
      </c>
      <c r="DO45" s="189"/>
      <c r="DP45" s="190"/>
      <c r="DQ45" s="189"/>
      <c r="DR45" s="189"/>
      <c r="DS45" s="189"/>
      <c r="DT45" s="189"/>
      <c r="DU45" s="189"/>
      <c r="DV45" s="189"/>
      <c r="DW45" s="188"/>
      <c r="DX45" s="188"/>
    </row>
    <row r="46" spans="1:128" s="191" customFormat="1" ht="15.75" hidden="1" customHeight="1">
      <c r="A46" s="145" t="s">
        <v>84</v>
      </c>
      <c r="B46" s="277" t="s">
        <v>88</v>
      </c>
      <c r="C46" s="283"/>
      <c r="D46" s="284"/>
      <c r="E46" s="284"/>
      <c r="F46" s="284"/>
      <c r="G46" s="284"/>
      <c r="H46" s="284"/>
      <c r="I46" s="284"/>
      <c r="J46" s="284"/>
      <c r="K46" s="284"/>
      <c r="L46" s="284"/>
      <c r="M46" s="284"/>
      <c r="N46" s="284"/>
      <c r="O46" s="284"/>
      <c r="P46" s="284"/>
      <c r="Q46" s="284"/>
      <c r="R46" s="284"/>
      <c r="S46" s="285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6"/>
      <c r="AI46" s="272"/>
      <c r="AJ46" s="274"/>
      <c r="AK46" s="211"/>
      <c r="AL46" s="212"/>
      <c r="AM46" s="212"/>
      <c r="AN46" s="212"/>
      <c r="AO46" s="212"/>
      <c r="AP46" s="212"/>
      <c r="AQ46" s="212"/>
      <c r="AR46" s="212"/>
      <c r="AS46" s="212"/>
      <c r="AT46" s="212"/>
      <c r="AU46" s="212"/>
      <c r="AV46" s="305"/>
      <c r="AW46" s="212"/>
      <c r="AX46" s="305"/>
      <c r="AY46" s="212"/>
      <c r="AZ46" s="212"/>
      <c r="BA46" s="213"/>
      <c r="BB46" s="287"/>
      <c r="BC46" s="288"/>
      <c r="BD46" s="288"/>
      <c r="BE46" s="288"/>
      <c r="BF46" s="288"/>
      <c r="BG46" s="288"/>
      <c r="BH46" s="288"/>
      <c r="BI46" s="288"/>
      <c r="BJ46" s="288"/>
      <c r="BK46" s="288"/>
      <c r="BL46" s="288"/>
      <c r="BM46" s="288"/>
      <c r="BN46" s="288"/>
      <c r="BO46" s="288"/>
      <c r="BP46" s="288"/>
      <c r="BQ46" s="288"/>
      <c r="BR46" s="290"/>
      <c r="BS46" s="271"/>
      <c r="BT46" s="272"/>
      <c r="BU46" s="272"/>
      <c r="BV46" s="272"/>
      <c r="BW46" s="1430"/>
      <c r="BX46" s="1430"/>
      <c r="BY46" s="1430"/>
      <c r="BZ46" s="1431"/>
      <c r="CA46" s="1430"/>
      <c r="CB46" s="1430"/>
      <c r="CC46" s="1430"/>
      <c r="CD46" s="1430"/>
      <c r="CE46" s="1430"/>
      <c r="CF46" s="1430"/>
      <c r="CG46" s="1430"/>
      <c r="CH46" s="1430"/>
      <c r="CI46" s="1433"/>
      <c r="CJ46" s="92"/>
      <c r="CK46" s="242"/>
      <c r="CL46" s="243"/>
      <c r="CM46" s="244"/>
      <c r="CN46" s="291" t="str">
        <f>IF(CK42=0,"",100*CK46/CK42)</f>
        <v/>
      </c>
      <c r="CO46" s="129" t="str">
        <f t="shared" si="23"/>
        <v/>
      </c>
      <c r="CP46" s="142">
        <f t="shared" si="24"/>
        <v>0</v>
      </c>
      <c r="CQ46" s="234" t="str">
        <f t="shared" si="25"/>
        <v/>
      </c>
      <c r="CR46" s="235" t="str">
        <f t="shared" si="26"/>
        <v/>
      </c>
      <c r="CS46" s="235" t="str">
        <f t="shared" si="27"/>
        <v/>
      </c>
      <c r="CT46" s="235" t="str">
        <f t="shared" si="28"/>
        <v/>
      </c>
      <c r="CU46" s="235" t="str">
        <f t="shared" si="29"/>
        <v/>
      </c>
      <c r="CV46" s="236" t="str">
        <f t="shared" si="30"/>
        <v/>
      </c>
      <c r="CW46" s="236" t="str">
        <f t="shared" si="31"/>
        <v/>
      </c>
      <c r="CX46" s="235" t="str">
        <f t="shared" si="32"/>
        <v/>
      </c>
      <c r="CY46" s="235" t="str">
        <f t="shared" si="33"/>
        <v/>
      </c>
      <c r="CZ46" s="235" t="str">
        <f t="shared" si="34"/>
        <v/>
      </c>
      <c r="DA46" s="235" t="str">
        <f t="shared" si="35"/>
        <v/>
      </c>
      <c r="DB46" s="143" t="str">
        <f t="shared" si="36"/>
        <v/>
      </c>
      <c r="DC46" s="143" t="str">
        <f t="shared" si="57"/>
        <v/>
      </c>
      <c r="DD46" s="81" t="str">
        <f t="shared" si="58"/>
        <v/>
      </c>
      <c r="DE46" s="81" t="str">
        <f t="shared" si="59"/>
        <v/>
      </c>
      <c r="DF46" s="81" t="str">
        <f t="shared" si="60"/>
        <v/>
      </c>
      <c r="DG46" s="81" t="str">
        <f t="shared" si="61"/>
        <v/>
      </c>
      <c r="DH46" s="144" t="str">
        <f t="shared" si="62"/>
        <v/>
      </c>
      <c r="DI46" s="144" t="str">
        <f t="shared" si="63"/>
        <v/>
      </c>
      <c r="DJ46" s="81" t="str">
        <f t="shared" si="64"/>
        <v/>
      </c>
      <c r="DK46" s="81" t="str">
        <f t="shared" si="65"/>
        <v/>
      </c>
      <c r="DL46" s="81" t="str">
        <f t="shared" si="66"/>
        <v/>
      </c>
      <c r="DM46" s="81" t="str">
        <f t="shared" si="67"/>
        <v/>
      </c>
      <c r="DN46" s="143" t="str">
        <f t="shared" si="68"/>
        <v/>
      </c>
      <c r="DO46" s="189"/>
      <c r="DP46" s="190"/>
      <c r="DQ46" s="189"/>
      <c r="DR46" s="189"/>
      <c r="DS46" s="189"/>
      <c r="DT46" s="189"/>
      <c r="DU46" s="189"/>
      <c r="DV46" s="189"/>
      <c r="DW46" s="188"/>
      <c r="DX46" s="188"/>
    </row>
    <row r="47" spans="1:128" s="191" customFormat="1" ht="15.75" hidden="1" customHeight="1">
      <c r="A47" s="145" t="s">
        <v>85</v>
      </c>
      <c r="B47" s="277" t="s">
        <v>88</v>
      </c>
      <c r="C47" s="283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284"/>
      <c r="P47" s="284"/>
      <c r="Q47" s="284"/>
      <c r="R47" s="284"/>
      <c r="S47" s="285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6"/>
      <c r="AI47" s="272"/>
      <c r="AJ47" s="274"/>
      <c r="AK47" s="211"/>
      <c r="AL47" s="212"/>
      <c r="AM47" s="212"/>
      <c r="AN47" s="212"/>
      <c r="AO47" s="212"/>
      <c r="AP47" s="212"/>
      <c r="AQ47" s="212"/>
      <c r="AR47" s="212"/>
      <c r="AS47" s="212"/>
      <c r="AT47" s="212"/>
      <c r="AU47" s="212"/>
      <c r="AV47" s="305"/>
      <c r="AW47" s="212"/>
      <c r="AX47" s="305"/>
      <c r="AY47" s="212"/>
      <c r="AZ47" s="212"/>
      <c r="BA47" s="213"/>
      <c r="BB47" s="287"/>
      <c r="BC47" s="288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90"/>
      <c r="BS47" s="271"/>
      <c r="BT47" s="272"/>
      <c r="BU47" s="272"/>
      <c r="BV47" s="272"/>
      <c r="BW47" s="1430"/>
      <c r="BX47" s="1430"/>
      <c r="BY47" s="1430"/>
      <c r="BZ47" s="1431"/>
      <c r="CA47" s="1430"/>
      <c r="CB47" s="1430"/>
      <c r="CC47" s="1430"/>
      <c r="CD47" s="1430"/>
      <c r="CE47" s="1430"/>
      <c r="CF47" s="1430"/>
      <c r="CG47" s="1430"/>
      <c r="CH47" s="1430"/>
      <c r="CI47" s="1433"/>
      <c r="CJ47" s="92"/>
      <c r="CK47" s="242"/>
      <c r="CL47" s="243"/>
      <c r="CM47" s="244"/>
      <c r="CN47" s="291" t="str">
        <f>IF(CK42=0,"",100*CK47/CK42)</f>
        <v/>
      </c>
      <c r="CO47" s="129" t="str">
        <f t="shared" si="23"/>
        <v/>
      </c>
      <c r="CP47" s="142">
        <f t="shared" si="24"/>
        <v>0</v>
      </c>
      <c r="CQ47" s="234" t="str">
        <f t="shared" si="25"/>
        <v/>
      </c>
      <c r="CR47" s="235" t="str">
        <f t="shared" si="26"/>
        <v/>
      </c>
      <c r="CS47" s="235" t="str">
        <f t="shared" si="27"/>
        <v/>
      </c>
      <c r="CT47" s="235" t="str">
        <f t="shared" si="28"/>
        <v/>
      </c>
      <c r="CU47" s="235" t="str">
        <f t="shared" si="29"/>
        <v/>
      </c>
      <c r="CV47" s="236" t="str">
        <f t="shared" si="30"/>
        <v/>
      </c>
      <c r="CW47" s="236" t="str">
        <f t="shared" si="31"/>
        <v/>
      </c>
      <c r="CX47" s="235" t="str">
        <f t="shared" si="32"/>
        <v/>
      </c>
      <c r="CY47" s="235" t="str">
        <f t="shared" si="33"/>
        <v/>
      </c>
      <c r="CZ47" s="235" t="str">
        <f t="shared" si="34"/>
        <v/>
      </c>
      <c r="DA47" s="235" t="str">
        <f t="shared" si="35"/>
        <v/>
      </c>
      <c r="DB47" s="143" t="str">
        <f t="shared" si="36"/>
        <v/>
      </c>
      <c r="DC47" s="143" t="str">
        <f t="shared" si="57"/>
        <v/>
      </c>
      <c r="DD47" s="81" t="str">
        <f t="shared" si="58"/>
        <v/>
      </c>
      <c r="DE47" s="81" t="str">
        <f t="shared" si="59"/>
        <v/>
      </c>
      <c r="DF47" s="81" t="str">
        <f t="shared" si="60"/>
        <v/>
      </c>
      <c r="DG47" s="81" t="str">
        <f t="shared" si="61"/>
        <v/>
      </c>
      <c r="DH47" s="144" t="str">
        <f t="shared" si="62"/>
        <v/>
      </c>
      <c r="DI47" s="144" t="str">
        <f t="shared" si="63"/>
        <v/>
      </c>
      <c r="DJ47" s="81" t="str">
        <f t="shared" si="64"/>
        <v/>
      </c>
      <c r="DK47" s="81" t="str">
        <f t="shared" si="65"/>
        <v/>
      </c>
      <c r="DL47" s="81" t="str">
        <f t="shared" si="66"/>
        <v/>
      </c>
      <c r="DM47" s="81" t="str">
        <f t="shared" si="67"/>
        <v/>
      </c>
      <c r="DN47" s="143" t="str">
        <f t="shared" si="68"/>
        <v/>
      </c>
      <c r="DO47" s="189"/>
      <c r="DP47" s="190"/>
      <c r="DQ47" s="189"/>
      <c r="DR47" s="189"/>
      <c r="DS47" s="189"/>
      <c r="DT47" s="189"/>
      <c r="DU47" s="189"/>
      <c r="DV47" s="189"/>
      <c r="DW47" s="188"/>
      <c r="DX47" s="188"/>
    </row>
    <row r="48" spans="1:128" s="191" customFormat="1" ht="15.75" hidden="1" customHeight="1">
      <c r="A48" s="145" t="s">
        <v>86</v>
      </c>
      <c r="B48" s="277" t="s">
        <v>88</v>
      </c>
      <c r="C48" s="283"/>
      <c r="D48" s="284"/>
      <c r="E48" s="284"/>
      <c r="F48" s="284"/>
      <c r="G48" s="284"/>
      <c r="H48" s="284"/>
      <c r="I48" s="284"/>
      <c r="J48" s="284"/>
      <c r="K48" s="284"/>
      <c r="L48" s="284"/>
      <c r="M48" s="284"/>
      <c r="N48" s="284"/>
      <c r="O48" s="284"/>
      <c r="P48" s="284"/>
      <c r="Q48" s="284"/>
      <c r="R48" s="284"/>
      <c r="S48" s="285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6"/>
      <c r="AI48" s="272"/>
      <c r="AJ48" s="274"/>
      <c r="AK48" s="211"/>
      <c r="AL48" s="212"/>
      <c r="AM48" s="212"/>
      <c r="AN48" s="212"/>
      <c r="AO48" s="212"/>
      <c r="AP48" s="212"/>
      <c r="AQ48" s="212"/>
      <c r="AR48" s="212"/>
      <c r="AS48" s="212"/>
      <c r="AT48" s="212"/>
      <c r="AU48" s="212"/>
      <c r="AV48" s="305"/>
      <c r="AW48" s="212"/>
      <c r="AX48" s="305"/>
      <c r="AY48" s="212"/>
      <c r="AZ48" s="212"/>
      <c r="BA48" s="213"/>
      <c r="BB48" s="287"/>
      <c r="BC48" s="288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90"/>
      <c r="BS48" s="271"/>
      <c r="BT48" s="272"/>
      <c r="BU48" s="272"/>
      <c r="BV48" s="272"/>
      <c r="BW48" s="1430"/>
      <c r="BX48" s="1430"/>
      <c r="BY48" s="1430"/>
      <c r="BZ48" s="1431"/>
      <c r="CA48" s="1430"/>
      <c r="CB48" s="1430"/>
      <c r="CC48" s="1430"/>
      <c r="CD48" s="1430"/>
      <c r="CE48" s="1430"/>
      <c r="CF48" s="1430"/>
      <c r="CG48" s="1430"/>
      <c r="CH48" s="1430"/>
      <c r="CI48" s="1433"/>
      <c r="CJ48" s="92"/>
      <c r="CK48" s="242"/>
      <c r="CL48" s="243"/>
      <c r="CM48" s="244"/>
      <c r="CN48" s="291" t="str">
        <f>IF(CK42=0,"",100*CK48/CK42)</f>
        <v/>
      </c>
      <c r="CO48" s="129" t="str">
        <f t="shared" si="23"/>
        <v/>
      </c>
      <c r="CP48" s="142">
        <f t="shared" si="24"/>
        <v>0</v>
      </c>
      <c r="CQ48" s="234" t="str">
        <f t="shared" si="25"/>
        <v/>
      </c>
      <c r="CR48" s="235" t="str">
        <f t="shared" si="26"/>
        <v/>
      </c>
      <c r="CS48" s="235" t="str">
        <f t="shared" si="27"/>
        <v/>
      </c>
      <c r="CT48" s="235" t="str">
        <f t="shared" si="28"/>
        <v/>
      </c>
      <c r="CU48" s="235" t="str">
        <f t="shared" si="29"/>
        <v/>
      </c>
      <c r="CV48" s="236" t="str">
        <f t="shared" si="30"/>
        <v/>
      </c>
      <c r="CW48" s="236" t="str">
        <f t="shared" si="31"/>
        <v/>
      </c>
      <c r="CX48" s="235" t="str">
        <f t="shared" si="32"/>
        <v/>
      </c>
      <c r="CY48" s="235" t="str">
        <f t="shared" si="33"/>
        <v/>
      </c>
      <c r="CZ48" s="235" t="str">
        <f t="shared" si="34"/>
        <v/>
      </c>
      <c r="DA48" s="235" t="str">
        <f t="shared" si="35"/>
        <v/>
      </c>
      <c r="DB48" s="143" t="str">
        <f t="shared" si="36"/>
        <v/>
      </c>
      <c r="DC48" s="143" t="str">
        <f t="shared" si="57"/>
        <v/>
      </c>
      <c r="DD48" s="81" t="str">
        <f t="shared" si="58"/>
        <v/>
      </c>
      <c r="DE48" s="81" t="str">
        <f t="shared" si="59"/>
        <v/>
      </c>
      <c r="DF48" s="81" t="str">
        <f t="shared" si="60"/>
        <v/>
      </c>
      <c r="DG48" s="81" t="str">
        <f t="shared" si="61"/>
        <v/>
      </c>
      <c r="DH48" s="144" t="str">
        <f t="shared" si="62"/>
        <v/>
      </c>
      <c r="DI48" s="144" t="str">
        <f t="shared" si="63"/>
        <v/>
      </c>
      <c r="DJ48" s="81" t="str">
        <f t="shared" si="64"/>
        <v/>
      </c>
      <c r="DK48" s="81" t="str">
        <f t="shared" si="65"/>
        <v/>
      </c>
      <c r="DL48" s="81" t="str">
        <f t="shared" si="66"/>
        <v/>
      </c>
      <c r="DM48" s="81" t="str">
        <f t="shared" si="67"/>
        <v/>
      </c>
      <c r="DN48" s="143" t="str">
        <f t="shared" si="68"/>
        <v/>
      </c>
      <c r="DO48" s="189"/>
      <c r="DP48" s="190"/>
      <c r="DQ48" s="189"/>
      <c r="DR48" s="189"/>
      <c r="DS48" s="189"/>
      <c r="DT48" s="189"/>
      <c r="DU48" s="189"/>
      <c r="DV48" s="189"/>
      <c r="DW48" s="188"/>
      <c r="DX48" s="188"/>
    </row>
    <row r="49" spans="1:128" s="191" customFormat="1" ht="15.75" hidden="1" customHeight="1">
      <c r="A49" s="101" t="s">
        <v>87</v>
      </c>
      <c r="B49" s="292" t="s">
        <v>88</v>
      </c>
      <c r="C49" s="293" t="str">
        <f t="shared" ref="C49:N49" si="70">IF(C42="","",SUM(C42,C44,-C45,-C46,-C47,C48))</f>
        <v/>
      </c>
      <c r="D49" s="294" t="str">
        <f t="shared" si="70"/>
        <v/>
      </c>
      <c r="E49" s="294" t="str">
        <f t="shared" si="70"/>
        <v/>
      </c>
      <c r="F49" s="294" t="str">
        <f t="shared" si="70"/>
        <v/>
      </c>
      <c r="G49" s="294" t="str">
        <f t="shared" si="70"/>
        <v/>
      </c>
      <c r="H49" s="294" t="str">
        <f t="shared" si="70"/>
        <v/>
      </c>
      <c r="I49" s="294" t="str">
        <f t="shared" si="70"/>
        <v/>
      </c>
      <c r="J49" s="294" t="str">
        <f t="shared" si="70"/>
        <v/>
      </c>
      <c r="K49" s="294" t="str">
        <f t="shared" si="70"/>
        <v/>
      </c>
      <c r="L49" s="294" t="str">
        <f t="shared" si="70"/>
        <v/>
      </c>
      <c r="M49" s="294" t="str">
        <f t="shared" si="70"/>
        <v/>
      </c>
      <c r="N49" s="294" t="str">
        <f t="shared" si="70"/>
        <v/>
      </c>
      <c r="O49" s="294"/>
      <c r="P49" s="294"/>
      <c r="Q49" s="294"/>
      <c r="R49" s="294"/>
      <c r="S49" s="294"/>
      <c r="T49" s="293"/>
      <c r="U49" s="294"/>
      <c r="V49" s="294"/>
      <c r="W49" s="294"/>
      <c r="X49" s="294"/>
      <c r="Y49" s="294"/>
      <c r="Z49" s="294"/>
      <c r="AA49" s="294"/>
      <c r="AB49" s="294"/>
      <c r="AC49" s="294"/>
      <c r="AD49" s="294"/>
      <c r="AE49" s="294"/>
      <c r="AF49" s="294"/>
      <c r="AG49" s="294"/>
      <c r="AH49" s="307"/>
      <c r="AI49" s="294"/>
      <c r="AJ49" s="296"/>
      <c r="AK49" s="293" t="str">
        <f t="shared" ref="AK49:AV49" si="71">IF(AK42="","",SUM(AK42,AK44,-AK45,-AK46,-AK47,AK48))</f>
        <v/>
      </c>
      <c r="AL49" s="294" t="str">
        <f t="shared" si="71"/>
        <v/>
      </c>
      <c r="AM49" s="294" t="str">
        <f t="shared" si="71"/>
        <v/>
      </c>
      <c r="AN49" s="294" t="str">
        <f t="shared" si="71"/>
        <v/>
      </c>
      <c r="AO49" s="294" t="str">
        <f t="shared" si="71"/>
        <v/>
      </c>
      <c r="AP49" s="294" t="str">
        <f t="shared" si="71"/>
        <v/>
      </c>
      <c r="AQ49" s="294" t="str">
        <f t="shared" si="71"/>
        <v/>
      </c>
      <c r="AR49" s="294" t="str">
        <f t="shared" si="71"/>
        <v/>
      </c>
      <c r="AS49" s="294" t="str">
        <f t="shared" si="71"/>
        <v/>
      </c>
      <c r="AT49" s="294" t="str">
        <f t="shared" si="71"/>
        <v/>
      </c>
      <c r="AU49" s="294" t="str">
        <f t="shared" si="71"/>
        <v/>
      </c>
      <c r="AV49" s="294" t="str">
        <f t="shared" si="71"/>
        <v/>
      </c>
      <c r="AW49" s="294"/>
      <c r="AX49" s="294"/>
      <c r="AY49" s="294"/>
      <c r="AZ49" s="294"/>
      <c r="BA49" s="294"/>
      <c r="BB49" s="293"/>
      <c r="BC49" s="294"/>
      <c r="BD49" s="294"/>
      <c r="BE49" s="294"/>
      <c r="BF49" s="294"/>
      <c r="BG49" s="294"/>
      <c r="BH49" s="294"/>
      <c r="BI49" s="294"/>
      <c r="BJ49" s="294"/>
      <c r="BK49" s="294"/>
      <c r="BL49" s="294"/>
      <c r="BM49" s="294"/>
      <c r="BN49" s="294"/>
      <c r="BO49" s="294"/>
      <c r="BP49" s="294"/>
      <c r="BQ49" s="294"/>
      <c r="BR49" s="296"/>
      <c r="BS49" s="293"/>
      <c r="BT49" s="294"/>
      <c r="BU49" s="294"/>
      <c r="BV49" s="294"/>
      <c r="BW49" s="1434"/>
      <c r="BX49" s="1434"/>
      <c r="BY49" s="1434"/>
      <c r="BZ49" s="1434"/>
      <c r="CA49" s="1434"/>
      <c r="CB49" s="1434"/>
      <c r="CC49" s="1434"/>
      <c r="CD49" s="1434"/>
      <c r="CE49" s="1434"/>
      <c r="CF49" s="1434"/>
      <c r="CG49" s="1434"/>
      <c r="CH49" s="1434"/>
      <c r="CI49" s="1435"/>
      <c r="CJ49" s="92"/>
      <c r="CK49" s="297" t="str">
        <f>IF(CK42="","",CK42+SUM(CK44,CK48)-SUM(CK45:CK47))</f>
        <v/>
      </c>
      <c r="CL49" s="226"/>
      <c r="CM49" s="227"/>
      <c r="CN49" s="298" t="str">
        <f>IF(CK42=0,"",100*CK49/CK42)</f>
        <v/>
      </c>
      <c r="CO49" s="129" t="str">
        <f t="shared" si="23"/>
        <v/>
      </c>
      <c r="CP49" s="142">
        <f t="shared" si="24"/>
        <v>0</v>
      </c>
      <c r="CQ49" s="234" t="str">
        <f t="shared" si="25"/>
        <v/>
      </c>
      <c r="CR49" s="235" t="str">
        <f t="shared" si="26"/>
        <v/>
      </c>
      <c r="CS49" s="235" t="str">
        <f t="shared" si="27"/>
        <v/>
      </c>
      <c r="CT49" s="235" t="str">
        <f t="shared" si="28"/>
        <v/>
      </c>
      <c r="CU49" s="235" t="str">
        <f t="shared" si="29"/>
        <v/>
      </c>
      <c r="CV49" s="236" t="str">
        <f t="shared" si="30"/>
        <v/>
      </c>
      <c r="CW49" s="236" t="str">
        <f t="shared" si="31"/>
        <v/>
      </c>
      <c r="CX49" s="235" t="str">
        <f t="shared" si="32"/>
        <v/>
      </c>
      <c r="CY49" s="235" t="str">
        <f t="shared" si="33"/>
        <v/>
      </c>
      <c r="CZ49" s="235" t="str">
        <f t="shared" si="34"/>
        <v/>
      </c>
      <c r="DA49" s="235" t="str">
        <f t="shared" si="35"/>
        <v/>
      </c>
      <c r="DB49" s="143" t="str">
        <f t="shared" si="36"/>
        <v/>
      </c>
      <c r="DC49" s="143" t="str">
        <f t="shared" si="57"/>
        <v/>
      </c>
      <c r="DD49" s="81" t="str">
        <f t="shared" si="58"/>
        <v/>
      </c>
      <c r="DE49" s="81" t="str">
        <f t="shared" si="59"/>
        <v/>
      </c>
      <c r="DF49" s="81" t="str">
        <f t="shared" si="60"/>
        <v/>
      </c>
      <c r="DG49" s="81" t="str">
        <f t="shared" si="61"/>
        <v/>
      </c>
      <c r="DH49" s="144" t="str">
        <f t="shared" si="62"/>
        <v/>
      </c>
      <c r="DI49" s="144" t="str">
        <f t="shared" si="63"/>
        <v/>
      </c>
      <c r="DJ49" s="81" t="str">
        <f t="shared" si="64"/>
        <v/>
      </c>
      <c r="DK49" s="81" t="str">
        <f t="shared" si="65"/>
        <v/>
      </c>
      <c r="DL49" s="81" t="str">
        <f t="shared" si="66"/>
        <v/>
      </c>
      <c r="DM49" s="81" t="str">
        <f t="shared" si="67"/>
        <v/>
      </c>
      <c r="DN49" s="143" t="str">
        <f t="shared" si="68"/>
        <v/>
      </c>
      <c r="DO49" s="189"/>
      <c r="DP49" s="190"/>
      <c r="DQ49" s="189"/>
      <c r="DR49" s="189"/>
      <c r="DS49" s="189"/>
      <c r="DT49" s="189"/>
      <c r="DU49" s="189"/>
      <c r="DV49" s="189"/>
      <c r="DW49" s="188"/>
      <c r="DX49" s="188"/>
    </row>
    <row r="50" spans="1:128" s="191" customFormat="1" ht="15.75" hidden="1" customHeight="1">
      <c r="A50" s="264" t="s">
        <v>78</v>
      </c>
      <c r="B50" s="299" t="s">
        <v>63</v>
      </c>
      <c r="C50" s="300"/>
      <c r="D50" s="301"/>
      <c r="E50" s="301"/>
      <c r="F50" s="301"/>
      <c r="G50" s="301"/>
      <c r="H50" s="301"/>
      <c r="I50" s="301"/>
      <c r="J50" s="301"/>
      <c r="K50" s="301"/>
      <c r="L50" s="301"/>
      <c r="M50" s="301"/>
      <c r="N50" s="301"/>
      <c r="O50" s="301"/>
      <c r="P50" s="301"/>
      <c r="Q50" s="301"/>
      <c r="R50" s="301"/>
      <c r="S50" s="302"/>
      <c r="T50" s="287"/>
      <c r="U50" s="288"/>
      <c r="V50" s="288"/>
      <c r="W50" s="288"/>
      <c r="X50" s="288"/>
      <c r="Y50" s="288"/>
      <c r="Z50" s="288"/>
      <c r="AA50" s="288"/>
      <c r="AB50" s="288"/>
      <c r="AC50" s="289"/>
      <c r="AD50" s="289"/>
      <c r="AE50" s="289"/>
      <c r="AF50" s="289"/>
      <c r="AG50" s="288"/>
      <c r="AH50" s="303"/>
      <c r="AI50" s="288"/>
      <c r="AJ50" s="290"/>
      <c r="AK50" s="287"/>
      <c r="AL50" s="288"/>
      <c r="AM50" s="288"/>
      <c r="AN50" s="288"/>
      <c r="AO50" s="288"/>
      <c r="AP50" s="288"/>
      <c r="AQ50" s="288"/>
      <c r="AR50" s="288"/>
      <c r="AS50" s="288"/>
      <c r="AT50" s="288"/>
      <c r="AU50" s="288"/>
      <c r="AV50" s="289"/>
      <c r="AW50" s="288"/>
      <c r="AX50" s="289"/>
      <c r="AY50" s="288"/>
      <c r="AZ50" s="288"/>
      <c r="BA50" s="290"/>
      <c r="BB50" s="230"/>
      <c r="BC50" s="231"/>
      <c r="BD50" s="231"/>
      <c r="BE50" s="231"/>
      <c r="BF50" s="231"/>
      <c r="BG50" s="231"/>
      <c r="BH50" s="231"/>
      <c r="BI50" s="231"/>
      <c r="BJ50" s="231"/>
      <c r="BK50" s="231"/>
      <c r="BL50" s="231"/>
      <c r="BM50" s="231"/>
      <c r="BN50" s="231"/>
      <c r="BO50" s="231"/>
      <c r="BP50" s="231"/>
      <c r="BQ50" s="231"/>
      <c r="BR50" s="233"/>
      <c r="BS50" s="271"/>
      <c r="BT50" s="272"/>
      <c r="BU50" s="272"/>
      <c r="BV50" s="272"/>
      <c r="BW50" s="1430"/>
      <c r="BX50" s="1430"/>
      <c r="BY50" s="1430"/>
      <c r="BZ50" s="1431"/>
      <c r="CA50" s="1430"/>
      <c r="CB50" s="1430"/>
      <c r="CC50" s="1430"/>
      <c r="CD50" s="1430"/>
      <c r="CE50" s="1430"/>
      <c r="CF50" s="1430"/>
      <c r="CG50" s="1430"/>
      <c r="CH50" s="1430"/>
      <c r="CI50" s="1433"/>
      <c r="CJ50" s="92"/>
      <c r="CK50" s="242"/>
      <c r="CL50" s="243"/>
      <c r="CM50" s="244"/>
      <c r="CN50" s="276" t="s">
        <v>80</v>
      </c>
      <c r="CO50" s="129" t="str">
        <f t="shared" si="23"/>
        <v/>
      </c>
      <c r="CP50" s="142">
        <f t="shared" si="24"/>
        <v>0</v>
      </c>
      <c r="CQ50" s="234" t="str">
        <f t="shared" si="25"/>
        <v/>
      </c>
      <c r="CR50" s="235" t="str">
        <f t="shared" si="26"/>
        <v/>
      </c>
      <c r="CS50" s="235" t="str">
        <f t="shared" si="27"/>
        <v/>
      </c>
      <c r="CT50" s="235" t="str">
        <f t="shared" si="28"/>
        <v/>
      </c>
      <c r="CU50" s="235" t="str">
        <f t="shared" si="29"/>
        <v/>
      </c>
      <c r="CV50" s="236" t="str">
        <f t="shared" si="30"/>
        <v/>
      </c>
      <c r="CW50" s="236" t="str">
        <f t="shared" si="31"/>
        <v/>
      </c>
      <c r="CX50" s="235" t="str">
        <f t="shared" si="32"/>
        <v/>
      </c>
      <c r="CY50" s="235" t="str">
        <f t="shared" si="33"/>
        <v/>
      </c>
      <c r="CZ50" s="235" t="str">
        <f t="shared" si="34"/>
        <v/>
      </c>
      <c r="DA50" s="235" t="str">
        <f t="shared" si="35"/>
        <v/>
      </c>
      <c r="DB50" s="143" t="str">
        <f t="shared" si="36"/>
        <v/>
      </c>
      <c r="DC50" s="143" t="str">
        <f t="shared" si="57"/>
        <v/>
      </c>
      <c r="DD50" s="81" t="str">
        <f t="shared" si="58"/>
        <v/>
      </c>
      <c r="DE50" s="81" t="str">
        <f t="shared" si="59"/>
        <v/>
      </c>
      <c r="DF50" s="81" t="str">
        <f t="shared" si="60"/>
        <v/>
      </c>
      <c r="DG50" s="81" t="str">
        <f t="shared" si="61"/>
        <v/>
      </c>
      <c r="DH50" s="144" t="str">
        <f t="shared" si="62"/>
        <v/>
      </c>
      <c r="DI50" s="144" t="str">
        <f t="shared" si="63"/>
        <v/>
      </c>
      <c r="DJ50" s="81" t="str">
        <f t="shared" si="64"/>
        <v/>
      </c>
      <c r="DK50" s="81" t="str">
        <f t="shared" si="65"/>
        <v/>
      </c>
      <c r="DL50" s="81" t="str">
        <f t="shared" si="66"/>
        <v/>
      </c>
      <c r="DM50" s="81" t="str">
        <f t="shared" si="67"/>
        <v/>
      </c>
      <c r="DN50" s="143" t="str">
        <f t="shared" si="68"/>
        <v/>
      </c>
      <c r="DO50" s="189"/>
      <c r="DP50" s="190"/>
      <c r="DQ50" s="189"/>
      <c r="DR50" s="189"/>
      <c r="DS50" s="189"/>
      <c r="DT50" s="189"/>
      <c r="DU50" s="189"/>
      <c r="DV50" s="189"/>
      <c r="DW50" s="188"/>
      <c r="DX50" s="188"/>
    </row>
    <row r="51" spans="1:128" s="191" customFormat="1" ht="15.75" hidden="1" customHeight="1">
      <c r="A51" s="145" t="s">
        <v>81</v>
      </c>
      <c r="B51" s="277" t="s">
        <v>63</v>
      </c>
      <c r="C51" s="278"/>
      <c r="D51" s="279"/>
      <c r="E51" s="279"/>
      <c r="F51" s="279"/>
      <c r="G51" s="279"/>
      <c r="H51" s="279"/>
      <c r="I51" s="279"/>
      <c r="J51" s="279"/>
      <c r="K51" s="279"/>
      <c r="L51" s="279"/>
      <c r="M51" s="279"/>
      <c r="N51" s="279"/>
      <c r="O51" s="279"/>
      <c r="P51" s="279"/>
      <c r="Q51" s="279"/>
      <c r="R51" s="279"/>
      <c r="S51" s="280"/>
      <c r="T51" s="287"/>
      <c r="U51" s="288"/>
      <c r="V51" s="288"/>
      <c r="W51" s="288"/>
      <c r="X51" s="288"/>
      <c r="Y51" s="288"/>
      <c r="Z51" s="288"/>
      <c r="AA51" s="288"/>
      <c r="AB51" s="288"/>
      <c r="AC51" s="288"/>
      <c r="AD51" s="288"/>
      <c r="AE51" s="288"/>
      <c r="AF51" s="288"/>
      <c r="AG51" s="288"/>
      <c r="AH51" s="303"/>
      <c r="AI51" s="288"/>
      <c r="AJ51" s="290"/>
      <c r="AK51" s="287"/>
      <c r="AL51" s="288"/>
      <c r="AM51" s="288"/>
      <c r="AN51" s="288"/>
      <c r="AO51" s="288"/>
      <c r="AP51" s="288"/>
      <c r="AQ51" s="288"/>
      <c r="AR51" s="288"/>
      <c r="AS51" s="288"/>
      <c r="AT51" s="288"/>
      <c r="AU51" s="288"/>
      <c r="AV51" s="289"/>
      <c r="AW51" s="288"/>
      <c r="AX51" s="289"/>
      <c r="AY51" s="288"/>
      <c r="AZ51" s="288"/>
      <c r="BA51" s="290"/>
      <c r="BB51" s="211"/>
      <c r="BC51" s="212"/>
      <c r="BD51" s="212"/>
      <c r="BE51" s="212"/>
      <c r="BF51" s="212"/>
      <c r="BG51" s="212"/>
      <c r="BH51" s="212"/>
      <c r="BI51" s="212"/>
      <c r="BJ51" s="212"/>
      <c r="BK51" s="212"/>
      <c r="BL51" s="212"/>
      <c r="BM51" s="212"/>
      <c r="BN51" s="212"/>
      <c r="BO51" s="212"/>
      <c r="BP51" s="212"/>
      <c r="BQ51" s="212"/>
      <c r="BR51" s="213"/>
      <c r="BS51" s="271"/>
      <c r="BT51" s="272"/>
      <c r="BU51" s="272"/>
      <c r="BV51" s="272"/>
      <c r="BW51" s="1430"/>
      <c r="BX51" s="1430"/>
      <c r="BY51" s="1430"/>
      <c r="BZ51" s="1431"/>
      <c r="CA51" s="1430"/>
      <c r="CB51" s="1430"/>
      <c r="CC51" s="1430"/>
      <c r="CD51" s="1430"/>
      <c r="CE51" s="1430"/>
      <c r="CF51" s="1430"/>
      <c r="CG51" s="1430"/>
      <c r="CH51" s="1430"/>
      <c r="CI51" s="1433"/>
      <c r="CJ51" s="92"/>
      <c r="CK51" s="242"/>
      <c r="CL51" s="243"/>
      <c r="CM51" s="244"/>
      <c r="CN51" s="282" t="str">
        <f>IF(CK50=0,"",100*CK51/CK50)</f>
        <v/>
      </c>
      <c r="CO51" s="129" t="str">
        <f t="shared" si="23"/>
        <v/>
      </c>
      <c r="CP51" s="142">
        <f t="shared" si="24"/>
        <v>0</v>
      </c>
      <c r="CQ51" s="234" t="str">
        <f t="shared" si="25"/>
        <v/>
      </c>
      <c r="CR51" s="235" t="str">
        <f t="shared" si="26"/>
        <v/>
      </c>
      <c r="CS51" s="235" t="str">
        <f t="shared" si="27"/>
        <v/>
      </c>
      <c r="CT51" s="235" t="str">
        <f t="shared" si="28"/>
        <v/>
      </c>
      <c r="CU51" s="235" t="str">
        <f t="shared" si="29"/>
        <v/>
      </c>
      <c r="CV51" s="236" t="str">
        <f t="shared" si="30"/>
        <v/>
      </c>
      <c r="CW51" s="236" t="str">
        <f t="shared" si="31"/>
        <v/>
      </c>
      <c r="CX51" s="235" t="str">
        <f t="shared" si="32"/>
        <v/>
      </c>
      <c r="CY51" s="235" t="str">
        <f t="shared" si="33"/>
        <v/>
      </c>
      <c r="CZ51" s="235" t="str">
        <f t="shared" si="34"/>
        <v/>
      </c>
      <c r="DA51" s="235" t="str">
        <f t="shared" si="35"/>
        <v/>
      </c>
      <c r="DB51" s="143" t="str">
        <f t="shared" si="36"/>
        <v/>
      </c>
      <c r="DC51" s="143" t="str">
        <f t="shared" si="57"/>
        <v/>
      </c>
      <c r="DD51" s="81" t="str">
        <f t="shared" si="58"/>
        <v/>
      </c>
      <c r="DE51" s="81" t="str">
        <f t="shared" si="59"/>
        <v/>
      </c>
      <c r="DF51" s="81" t="str">
        <f t="shared" si="60"/>
        <v/>
      </c>
      <c r="DG51" s="81" t="str">
        <f t="shared" si="61"/>
        <v/>
      </c>
      <c r="DH51" s="144" t="str">
        <f t="shared" si="62"/>
        <v/>
      </c>
      <c r="DI51" s="144" t="str">
        <f t="shared" si="63"/>
        <v/>
      </c>
      <c r="DJ51" s="81" t="str">
        <f t="shared" si="64"/>
        <v/>
      </c>
      <c r="DK51" s="81" t="str">
        <f t="shared" si="65"/>
        <v/>
      </c>
      <c r="DL51" s="81" t="str">
        <f t="shared" si="66"/>
        <v/>
      </c>
      <c r="DM51" s="81" t="str">
        <f t="shared" si="67"/>
        <v/>
      </c>
      <c r="DN51" s="143" t="str">
        <f t="shared" si="68"/>
        <v/>
      </c>
      <c r="DO51" s="189"/>
      <c r="DP51" s="190"/>
      <c r="DQ51" s="189"/>
      <c r="DR51" s="189"/>
      <c r="DS51" s="189"/>
      <c r="DT51" s="189"/>
      <c r="DU51" s="189"/>
      <c r="DV51" s="189"/>
      <c r="DW51" s="188"/>
      <c r="DX51" s="188"/>
    </row>
    <row r="52" spans="1:128" s="191" customFormat="1" ht="15.75" hidden="1" customHeight="1">
      <c r="A52" s="145" t="s">
        <v>82</v>
      </c>
      <c r="B52" s="277" t="s">
        <v>63</v>
      </c>
      <c r="C52" s="283"/>
      <c r="D52" s="284"/>
      <c r="E52" s="284"/>
      <c r="F52" s="284"/>
      <c r="G52" s="284"/>
      <c r="H52" s="284"/>
      <c r="I52" s="284"/>
      <c r="J52" s="284"/>
      <c r="K52" s="284"/>
      <c r="L52" s="284"/>
      <c r="M52" s="284"/>
      <c r="N52" s="284"/>
      <c r="O52" s="284"/>
      <c r="P52" s="284"/>
      <c r="Q52" s="284"/>
      <c r="R52" s="284"/>
      <c r="S52" s="285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6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11"/>
      <c r="BC52" s="212"/>
      <c r="BD52" s="212"/>
      <c r="BE52" s="212"/>
      <c r="BF52" s="212"/>
      <c r="BG52" s="212"/>
      <c r="BH52" s="212"/>
      <c r="BI52" s="212"/>
      <c r="BJ52" s="212"/>
      <c r="BK52" s="212"/>
      <c r="BL52" s="212"/>
      <c r="BM52" s="212"/>
      <c r="BN52" s="212"/>
      <c r="BO52" s="212"/>
      <c r="BP52" s="212"/>
      <c r="BQ52" s="212"/>
      <c r="BR52" s="213"/>
      <c r="BS52" s="271"/>
      <c r="BT52" s="272"/>
      <c r="BU52" s="272"/>
      <c r="BV52" s="272"/>
      <c r="BW52" s="1430"/>
      <c r="BX52" s="1430"/>
      <c r="BY52" s="1430"/>
      <c r="BZ52" s="1431"/>
      <c r="CA52" s="1430"/>
      <c r="CB52" s="1430"/>
      <c r="CC52" s="1430"/>
      <c r="CD52" s="1430"/>
      <c r="CE52" s="1430"/>
      <c r="CF52" s="1430"/>
      <c r="CG52" s="1430"/>
      <c r="CH52" s="1430"/>
      <c r="CI52" s="1433"/>
      <c r="CJ52" s="92"/>
      <c r="CK52" s="242"/>
      <c r="CL52" s="243"/>
      <c r="CM52" s="244"/>
      <c r="CN52" s="286" t="str">
        <f>IF(CK50=0,"",100*CK52/CK50)</f>
        <v/>
      </c>
      <c r="CO52" s="129" t="str">
        <f t="shared" si="23"/>
        <v/>
      </c>
      <c r="CP52" s="142">
        <f t="shared" si="24"/>
        <v>0</v>
      </c>
      <c r="CQ52" s="234" t="str">
        <f t="shared" si="25"/>
        <v/>
      </c>
      <c r="CR52" s="235" t="str">
        <f t="shared" si="26"/>
        <v/>
      </c>
      <c r="CS52" s="235" t="str">
        <f t="shared" si="27"/>
        <v/>
      </c>
      <c r="CT52" s="235" t="str">
        <f t="shared" si="28"/>
        <v/>
      </c>
      <c r="CU52" s="235" t="str">
        <f t="shared" si="29"/>
        <v/>
      </c>
      <c r="CV52" s="236" t="str">
        <f t="shared" si="30"/>
        <v/>
      </c>
      <c r="CW52" s="236" t="str">
        <f t="shared" si="31"/>
        <v/>
      </c>
      <c r="CX52" s="235" t="str">
        <f t="shared" si="32"/>
        <v/>
      </c>
      <c r="CY52" s="235" t="str">
        <f t="shared" si="33"/>
        <v/>
      </c>
      <c r="CZ52" s="235" t="str">
        <f t="shared" si="34"/>
        <v/>
      </c>
      <c r="DA52" s="235" t="str">
        <f t="shared" si="35"/>
        <v/>
      </c>
      <c r="DB52" s="143" t="str">
        <f t="shared" si="36"/>
        <v/>
      </c>
      <c r="DC52" s="143" t="str">
        <f t="shared" si="57"/>
        <v/>
      </c>
      <c r="DD52" s="81" t="str">
        <f t="shared" si="58"/>
        <v/>
      </c>
      <c r="DE52" s="81" t="str">
        <f t="shared" si="59"/>
        <v/>
      </c>
      <c r="DF52" s="81" t="str">
        <f t="shared" si="60"/>
        <v/>
      </c>
      <c r="DG52" s="81" t="str">
        <f t="shared" si="61"/>
        <v/>
      </c>
      <c r="DH52" s="144" t="str">
        <f t="shared" si="62"/>
        <v/>
      </c>
      <c r="DI52" s="144" t="str">
        <f t="shared" si="63"/>
        <v/>
      </c>
      <c r="DJ52" s="81" t="str">
        <f t="shared" si="64"/>
        <v/>
      </c>
      <c r="DK52" s="81" t="str">
        <f t="shared" si="65"/>
        <v/>
      </c>
      <c r="DL52" s="81" t="str">
        <f t="shared" si="66"/>
        <v/>
      </c>
      <c r="DM52" s="81" t="str">
        <f t="shared" si="67"/>
        <v/>
      </c>
      <c r="DN52" s="143" t="str">
        <f t="shared" si="68"/>
        <v/>
      </c>
      <c r="DO52" s="189"/>
      <c r="DP52" s="190"/>
      <c r="DQ52" s="189"/>
      <c r="DR52" s="189"/>
      <c r="DS52" s="189"/>
      <c r="DT52" s="189"/>
      <c r="DU52" s="189"/>
      <c r="DV52" s="189"/>
      <c r="DW52" s="188"/>
      <c r="DX52" s="188"/>
    </row>
    <row r="53" spans="1:128" s="191" customFormat="1" ht="15.75" hidden="1" customHeight="1">
      <c r="A53" s="145" t="s">
        <v>83</v>
      </c>
      <c r="B53" s="277" t="s">
        <v>63</v>
      </c>
      <c r="C53" s="283"/>
      <c r="D53" s="284"/>
      <c r="E53" s="284"/>
      <c r="F53" s="284"/>
      <c r="G53" s="284"/>
      <c r="H53" s="284"/>
      <c r="I53" s="284"/>
      <c r="J53" s="284"/>
      <c r="K53" s="284"/>
      <c r="L53" s="284"/>
      <c r="M53" s="284"/>
      <c r="N53" s="284"/>
      <c r="O53" s="284"/>
      <c r="P53" s="284"/>
      <c r="Q53" s="284"/>
      <c r="R53" s="284"/>
      <c r="S53" s="285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6"/>
      <c r="AI53" s="272"/>
      <c r="AJ53" s="274"/>
      <c r="AK53" s="287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9"/>
      <c r="AW53" s="288"/>
      <c r="AX53" s="289"/>
      <c r="AY53" s="288"/>
      <c r="AZ53" s="288"/>
      <c r="BA53" s="290"/>
      <c r="BB53" s="211"/>
      <c r="BC53" s="212"/>
      <c r="BD53" s="212"/>
      <c r="BE53" s="212"/>
      <c r="BF53" s="212"/>
      <c r="BG53" s="212"/>
      <c r="BH53" s="212"/>
      <c r="BI53" s="212"/>
      <c r="BJ53" s="212"/>
      <c r="BK53" s="212"/>
      <c r="BL53" s="212"/>
      <c r="BM53" s="212"/>
      <c r="BN53" s="212"/>
      <c r="BO53" s="212"/>
      <c r="BP53" s="212"/>
      <c r="BQ53" s="212"/>
      <c r="BR53" s="213"/>
      <c r="BS53" s="271"/>
      <c r="BT53" s="272"/>
      <c r="BU53" s="272"/>
      <c r="BV53" s="272"/>
      <c r="BW53" s="1430"/>
      <c r="BX53" s="1430"/>
      <c r="BY53" s="1430"/>
      <c r="BZ53" s="1431"/>
      <c r="CA53" s="1430"/>
      <c r="CB53" s="1430"/>
      <c r="CC53" s="1430"/>
      <c r="CD53" s="1430"/>
      <c r="CE53" s="1430"/>
      <c r="CF53" s="1430"/>
      <c r="CG53" s="1430"/>
      <c r="CH53" s="1430"/>
      <c r="CI53" s="1433"/>
      <c r="CJ53" s="92"/>
      <c r="CK53" s="242"/>
      <c r="CL53" s="243"/>
      <c r="CM53" s="244"/>
      <c r="CN53" s="291" t="str">
        <f>IF(CK50=0,"",100*CK53/CK50)</f>
        <v/>
      </c>
      <c r="CO53" s="129" t="str">
        <f t="shared" si="23"/>
        <v/>
      </c>
      <c r="CP53" s="142">
        <f t="shared" si="24"/>
        <v>0</v>
      </c>
      <c r="CQ53" s="234" t="str">
        <f t="shared" si="25"/>
        <v/>
      </c>
      <c r="CR53" s="235" t="str">
        <f t="shared" si="26"/>
        <v/>
      </c>
      <c r="CS53" s="235" t="str">
        <f t="shared" si="27"/>
        <v/>
      </c>
      <c r="CT53" s="235" t="str">
        <f t="shared" si="28"/>
        <v/>
      </c>
      <c r="CU53" s="235" t="str">
        <f t="shared" si="29"/>
        <v/>
      </c>
      <c r="CV53" s="236" t="str">
        <f t="shared" si="30"/>
        <v/>
      </c>
      <c r="CW53" s="236" t="str">
        <f t="shared" si="31"/>
        <v/>
      </c>
      <c r="CX53" s="235" t="str">
        <f t="shared" si="32"/>
        <v/>
      </c>
      <c r="CY53" s="235" t="str">
        <f t="shared" si="33"/>
        <v/>
      </c>
      <c r="CZ53" s="235" t="str">
        <f t="shared" si="34"/>
        <v/>
      </c>
      <c r="DA53" s="235" t="str">
        <f t="shared" si="35"/>
        <v/>
      </c>
      <c r="DB53" s="143" t="str">
        <f t="shared" si="36"/>
        <v/>
      </c>
      <c r="DC53" s="143" t="str">
        <f t="shared" si="57"/>
        <v/>
      </c>
      <c r="DD53" s="81" t="str">
        <f t="shared" si="58"/>
        <v/>
      </c>
      <c r="DE53" s="81" t="str">
        <f t="shared" si="59"/>
        <v/>
      </c>
      <c r="DF53" s="81" t="str">
        <f t="shared" si="60"/>
        <v/>
      </c>
      <c r="DG53" s="81" t="str">
        <f t="shared" si="61"/>
        <v/>
      </c>
      <c r="DH53" s="144" t="str">
        <f t="shared" si="62"/>
        <v/>
      </c>
      <c r="DI53" s="144" t="str">
        <f t="shared" si="63"/>
        <v/>
      </c>
      <c r="DJ53" s="81" t="str">
        <f t="shared" si="64"/>
        <v/>
      </c>
      <c r="DK53" s="81" t="str">
        <f t="shared" si="65"/>
        <v/>
      </c>
      <c r="DL53" s="81" t="str">
        <f t="shared" si="66"/>
        <v/>
      </c>
      <c r="DM53" s="81" t="str">
        <f t="shared" si="67"/>
        <v/>
      </c>
      <c r="DN53" s="143" t="str">
        <f t="shared" si="68"/>
        <v/>
      </c>
      <c r="DO53" s="189"/>
      <c r="DP53" s="190"/>
      <c r="DQ53" s="189"/>
      <c r="DR53" s="189"/>
      <c r="DS53" s="189"/>
      <c r="DT53" s="189"/>
      <c r="DU53" s="189"/>
      <c r="DV53" s="189"/>
      <c r="DW53" s="188"/>
      <c r="DX53" s="188"/>
    </row>
    <row r="54" spans="1:128" s="191" customFormat="1" ht="15.75" hidden="1" customHeight="1">
      <c r="A54" s="145" t="s">
        <v>84</v>
      </c>
      <c r="B54" s="277" t="s">
        <v>63</v>
      </c>
      <c r="C54" s="283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284"/>
      <c r="P54" s="284"/>
      <c r="Q54" s="284"/>
      <c r="R54" s="284"/>
      <c r="S54" s="285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6"/>
      <c r="AI54" s="272"/>
      <c r="AJ54" s="274"/>
      <c r="AK54" s="287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9"/>
      <c r="AW54" s="288"/>
      <c r="AX54" s="289"/>
      <c r="AY54" s="288"/>
      <c r="AZ54" s="288"/>
      <c r="BA54" s="290"/>
      <c r="BB54" s="211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3"/>
      <c r="BS54" s="271"/>
      <c r="BT54" s="272"/>
      <c r="BU54" s="272"/>
      <c r="BV54" s="272"/>
      <c r="BW54" s="1430"/>
      <c r="BX54" s="1430"/>
      <c r="BY54" s="1430"/>
      <c r="BZ54" s="1431"/>
      <c r="CA54" s="1430"/>
      <c r="CB54" s="1430"/>
      <c r="CC54" s="1430"/>
      <c r="CD54" s="1430"/>
      <c r="CE54" s="1430"/>
      <c r="CF54" s="1430"/>
      <c r="CG54" s="1430"/>
      <c r="CH54" s="1430"/>
      <c r="CI54" s="1433"/>
      <c r="CJ54" s="92"/>
      <c r="CK54" s="242"/>
      <c r="CL54" s="243"/>
      <c r="CM54" s="244"/>
      <c r="CN54" s="291" t="str">
        <f>IF(CK50=0,"",100*CK54/CK50)</f>
        <v/>
      </c>
      <c r="CO54" s="129" t="str">
        <f t="shared" si="23"/>
        <v/>
      </c>
      <c r="CP54" s="142">
        <f t="shared" si="24"/>
        <v>0</v>
      </c>
      <c r="CQ54" s="234" t="str">
        <f t="shared" si="25"/>
        <v/>
      </c>
      <c r="CR54" s="235" t="str">
        <f t="shared" si="26"/>
        <v/>
      </c>
      <c r="CS54" s="235" t="str">
        <f t="shared" si="27"/>
        <v/>
      </c>
      <c r="CT54" s="235" t="str">
        <f t="shared" si="28"/>
        <v/>
      </c>
      <c r="CU54" s="235" t="str">
        <f t="shared" si="29"/>
        <v/>
      </c>
      <c r="CV54" s="236" t="str">
        <f t="shared" si="30"/>
        <v/>
      </c>
      <c r="CW54" s="236" t="str">
        <f t="shared" si="31"/>
        <v/>
      </c>
      <c r="CX54" s="235" t="str">
        <f t="shared" si="32"/>
        <v/>
      </c>
      <c r="CY54" s="235" t="str">
        <f t="shared" si="33"/>
        <v/>
      </c>
      <c r="CZ54" s="235" t="str">
        <f t="shared" si="34"/>
        <v/>
      </c>
      <c r="DA54" s="235" t="str">
        <f t="shared" si="35"/>
        <v/>
      </c>
      <c r="DB54" s="143" t="str">
        <f t="shared" si="36"/>
        <v/>
      </c>
      <c r="DC54" s="143" t="str">
        <f t="shared" si="57"/>
        <v/>
      </c>
      <c r="DD54" s="81" t="str">
        <f t="shared" si="58"/>
        <v/>
      </c>
      <c r="DE54" s="81" t="str">
        <f t="shared" si="59"/>
        <v/>
      </c>
      <c r="DF54" s="81" t="str">
        <f t="shared" si="60"/>
        <v/>
      </c>
      <c r="DG54" s="81" t="str">
        <f t="shared" si="61"/>
        <v/>
      </c>
      <c r="DH54" s="144" t="str">
        <f t="shared" si="62"/>
        <v/>
      </c>
      <c r="DI54" s="144" t="str">
        <f t="shared" si="63"/>
        <v/>
      </c>
      <c r="DJ54" s="81" t="str">
        <f t="shared" si="64"/>
        <v/>
      </c>
      <c r="DK54" s="81" t="str">
        <f t="shared" si="65"/>
        <v/>
      </c>
      <c r="DL54" s="81" t="str">
        <f t="shared" si="66"/>
        <v/>
      </c>
      <c r="DM54" s="81" t="str">
        <f t="shared" si="67"/>
        <v/>
      </c>
      <c r="DN54" s="143" t="str">
        <f t="shared" si="68"/>
        <v/>
      </c>
      <c r="DO54" s="189"/>
      <c r="DP54" s="190"/>
      <c r="DQ54" s="189"/>
      <c r="DR54" s="189"/>
      <c r="DS54" s="189"/>
      <c r="DT54" s="189"/>
      <c r="DU54" s="189"/>
      <c r="DV54" s="189"/>
      <c r="DW54" s="188"/>
      <c r="DX54" s="188"/>
    </row>
    <row r="55" spans="1:128" s="191" customFormat="1" ht="15.75" hidden="1" customHeight="1">
      <c r="A55" s="145" t="s">
        <v>85</v>
      </c>
      <c r="B55" s="277" t="s">
        <v>63</v>
      </c>
      <c r="C55" s="283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285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6"/>
      <c r="AI55" s="272"/>
      <c r="AJ55" s="274"/>
      <c r="AK55" s="287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9"/>
      <c r="AW55" s="288"/>
      <c r="AX55" s="289"/>
      <c r="AY55" s="288"/>
      <c r="AZ55" s="288"/>
      <c r="BA55" s="290"/>
      <c r="BB55" s="211"/>
      <c r="BC55" s="212"/>
      <c r="BD55" s="212"/>
      <c r="BE55" s="212"/>
      <c r="BF55" s="212"/>
      <c r="BG55" s="212"/>
      <c r="BH55" s="212"/>
      <c r="BI55" s="212"/>
      <c r="BJ55" s="212"/>
      <c r="BK55" s="212"/>
      <c r="BL55" s="212"/>
      <c r="BM55" s="212"/>
      <c r="BN55" s="212"/>
      <c r="BO55" s="212"/>
      <c r="BP55" s="212"/>
      <c r="BQ55" s="212"/>
      <c r="BR55" s="213"/>
      <c r="BS55" s="271"/>
      <c r="BT55" s="272"/>
      <c r="BU55" s="272"/>
      <c r="BV55" s="272"/>
      <c r="BW55" s="1430"/>
      <c r="BX55" s="1430"/>
      <c r="BY55" s="1430"/>
      <c r="BZ55" s="1431"/>
      <c r="CA55" s="1430"/>
      <c r="CB55" s="1430"/>
      <c r="CC55" s="1430"/>
      <c r="CD55" s="1430"/>
      <c r="CE55" s="1430"/>
      <c r="CF55" s="1430"/>
      <c r="CG55" s="1430"/>
      <c r="CH55" s="1430"/>
      <c r="CI55" s="1433"/>
      <c r="CJ55" s="92"/>
      <c r="CK55" s="242"/>
      <c r="CL55" s="243"/>
      <c r="CM55" s="244"/>
      <c r="CN55" s="291" t="str">
        <f>IF(CK50=0,"",100*CK55/CK50)</f>
        <v/>
      </c>
      <c r="CO55" s="129" t="str">
        <f t="shared" si="23"/>
        <v/>
      </c>
      <c r="CP55" s="142">
        <f t="shared" si="24"/>
        <v>0</v>
      </c>
      <c r="CQ55" s="234" t="str">
        <f t="shared" si="25"/>
        <v/>
      </c>
      <c r="CR55" s="235" t="str">
        <f t="shared" si="26"/>
        <v/>
      </c>
      <c r="CS55" s="235" t="str">
        <f t="shared" si="27"/>
        <v/>
      </c>
      <c r="CT55" s="235" t="str">
        <f t="shared" si="28"/>
        <v/>
      </c>
      <c r="CU55" s="235" t="str">
        <f t="shared" si="29"/>
        <v/>
      </c>
      <c r="CV55" s="236" t="str">
        <f t="shared" si="30"/>
        <v/>
      </c>
      <c r="CW55" s="236" t="str">
        <f t="shared" si="31"/>
        <v/>
      </c>
      <c r="CX55" s="235" t="str">
        <f t="shared" si="32"/>
        <v/>
      </c>
      <c r="CY55" s="235" t="str">
        <f t="shared" si="33"/>
        <v/>
      </c>
      <c r="CZ55" s="235" t="str">
        <f t="shared" si="34"/>
        <v/>
      </c>
      <c r="DA55" s="235" t="str">
        <f t="shared" si="35"/>
        <v/>
      </c>
      <c r="DB55" s="143" t="str">
        <f t="shared" si="36"/>
        <v/>
      </c>
      <c r="DC55" s="143" t="str">
        <f t="shared" si="57"/>
        <v/>
      </c>
      <c r="DD55" s="81" t="str">
        <f t="shared" si="58"/>
        <v/>
      </c>
      <c r="DE55" s="81" t="str">
        <f t="shared" si="59"/>
        <v/>
      </c>
      <c r="DF55" s="81" t="str">
        <f t="shared" si="60"/>
        <v/>
      </c>
      <c r="DG55" s="81" t="str">
        <f t="shared" si="61"/>
        <v/>
      </c>
      <c r="DH55" s="144" t="str">
        <f t="shared" si="62"/>
        <v/>
      </c>
      <c r="DI55" s="144" t="str">
        <f t="shared" si="63"/>
        <v/>
      </c>
      <c r="DJ55" s="81" t="str">
        <f t="shared" si="64"/>
        <v/>
      </c>
      <c r="DK55" s="81" t="str">
        <f t="shared" si="65"/>
        <v/>
      </c>
      <c r="DL55" s="81" t="str">
        <f t="shared" si="66"/>
        <v/>
      </c>
      <c r="DM55" s="81" t="str">
        <f t="shared" si="67"/>
        <v/>
      </c>
      <c r="DN55" s="143" t="str">
        <f t="shared" si="68"/>
        <v/>
      </c>
      <c r="DO55" s="189"/>
      <c r="DP55" s="190"/>
      <c r="DQ55" s="189"/>
      <c r="DR55" s="189"/>
      <c r="DS55" s="189"/>
      <c r="DT55" s="189"/>
      <c r="DU55" s="189"/>
      <c r="DV55" s="189"/>
      <c r="DW55" s="188"/>
      <c r="DX55" s="188"/>
    </row>
    <row r="56" spans="1:128" s="191" customFormat="1" ht="15.75" hidden="1" customHeight="1">
      <c r="A56" s="145" t="s">
        <v>86</v>
      </c>
      <c r="B56" s="277" t="s">
        <v>63</v>
      </c>
      <c r="C56" s="283"/>
      <c r="D56" s="284"/>
      <c r="E56" s="284"/>
      <c r="F56" s="284"/>
      <c r="G56" s="284"/>
      <c r="H56" s="284"/>
      <c r="I56" s="284"/>
      <c r="J56" s="284"/>
      <c r="K56" s="284"/>
      <c r="L56" s="284"/>
      <c r="M56" s="284"/>
      <c r="N56" s="284"/>
      <c r="O56" s="284"/>
      <c r="P56" s="284"/>
      <c r="Q56" s="284"/>
      <c r="R56" s="284"/>
      <c r="S56" s="285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6"/>
      <c r="AI56" s="272"/>
      <c r="AJ56" s="274"/>
      <c r="AK56" s="287"/>
      <c r="AL56" s="288"/>
      <c r="AM56" s="288"/>
      <c r="AN56" s="288"/>
      <c r="AO56" s="288"/>
      <c r="AP56" s="288"/>
      <c r="AQ56" s="288"/>
      <c r="AR56" s="288"/>
      <c r="AS56" s="288"/>
      <c r="AT56" s="288"/>
      <c r="AU56" s="288"/>
      <c r="AV56" s="289"/>
      <c r="AW56" s="288"/>
      <c r="AX56" s="289"/>
      <c r="AY56" s="288"/>
      <c r="AZ56" s="288"/>
      <c r="BA56" s="290"/>
      <c r="BB56" s="211"/>
      <c r="BC56" s="212"/>
      <c r="BD56" s="212"/>
      <c r="BE56" s="212"/>
      <c r="BF56" s="212"/>
      <c r="BG56" s="212"/>
      <c r="BH56" s="212"/>
      <c r="BI56" s="212"/>
      <c r="BJ56" s="212"/>
      <c r="BK56" s="212"/>
      <c r="BL56" s="212"/>
      <c r="BM56" s="212"/>
      <c r="BN56" s="212"/>
      <c r="BO56" s="212"/>
      <c r="BP56" s="212"/>
      <c r="BQ56" s="212"/>
      <c r="BR56" s="213"/>
      <c r="BS56" s="271"/>
      <c r="BT56" s="272"/>
      <c r="BU56" s="272"/>
      <c r="BV56" s="272"/>
      <c r="BW56" s="1430"/>
      <c r="BX56" s="1430"/>
      <c r="BY56" s="1430"/>
      <c r="BZ56" s="1431"/>
      <c r="CA56" s="1430"/>
      <c r="CB56" s="1430"/>
      <c r="CC56" s="1430"/>
      <c r="CD56" s="1430"/>
      <c r="CE56" s="1430"/>
      <c r="CF56" s="1430"/>
      <c r="CG56" s="1430"/>
      <c r="CH56" s="1430"/>
      <c r="CI56" s="1433"/>
      <c r="CJ56" s="92"/>
      <c r="CK56" s="242"/>
      <c r="CL56" s="243"/>
      <c r="CM56" s="244"/>
      <c r="CN56" s="291" t="str">
        <f>IF(CK50=0,"",100*CK56/CK50)</f>
        <v/>
      </c>
      <c r="CO56" s="129" t="str">
        <f t="shared" si="23"/>
        <v/>
      </c>
      <c r="CP56" s="142">
        <f t="shared" si="24"/>
        <v>0</v>
      </c>
      <c r="CQ56" s="234" t="str">
        <f t="shared" si="25"/>
        <v/>
      </c>
      <c r="CR56" s="235" t="str">
        <f t="shared" si="26"/>
        <v/>
      </c>
      <c r="CS56" s="235" t="str">
        <f t="shared" si="27"/>
        <v/>
      </c>
      <c r="CT56" s="235" t="str">
        <f t="shared" si="28"/>
        <v/>
      </c>
      <c r="CU56" s="235" t="str">
        <f t="shared" si="29"/>
        <v/>
      </c>
      <c r="CV56" s="236" t="str">
        <f t="shared" si="30"/>
        <v/>
      </c>
      <c r="CW56" s="236" t="str">
        <f t="shared" si="31"/>
        <v/>
      </c>
      <c r="CX56" s="235" t="str">
        <f t="shared" si="32"/>
        <v/>
      </c>
      <c r="CY56" s="235" t="str">
        <f t="shared" si="33"/>
        <v/>
      </c>
      <c r="CZ56" s="235" t="str">
        <f t="shared" si="34"/>
        <v/>
      </c>
      <c r="DA56" s="235" t="str">
        <f t="shared" si="35"/>
        <v/>
      </c>
      <c r="DB56" s="143" t="str">
        <f t="shared" si="36"/>
        <v/>
      </c>
      <c r="DC56" s="143" t="str">
        <f t="shared" si="57"/>
        <v/>
      </c>
      <c r="DD56" s="81" t="str">
        <f t="shared" si="58"/>
        <v/>
      </c>
      <c r="DE56" s="81" t="str">
        <f t="shared" si="59"/>
        <v/>
      </c>
      <c r="DF56" s="81" t="str">
        <f t="shared" si="60"/>
        <v/>
      </c>
      <c r="DG56" s="81" t="str">
        <f t="shared" si="61"/>
        <v/>
      </c>
      <c r="DH56" s="144" t="str">
        <f t="shared" si="62"/>
        <v/>
      </c>
      <c r="DI56" s="144" t="str">
        <f t="shared" si="63"/>
        <v/>
      </c>
      <c r="DJ56" s="81" t="str">
        <f t="shared" si="64"/>
        <v/>
      </c>
      <c r="DK56" s="81" t="str">
        <f t="shared" si="65"/>
        <v/>
      </c>
      <c r="DL56" s="81" t="str">
        <f t="shared" si="66"/>
        <v/>
      </c>
      <c r="DM56" s="81" t="str">
        <f t="shared" si="67"/>
        <v/>
      </c>
      <c r="DN56" s="143" t="str">
        <f t="shared" si="68"/>
        <v/>
      </c>
      <c r="DO56" s="189"/>
      <c r="DP56" s="190"/>
      <c r="DQ56" s="189"/>
      <c r="DR56" s="189"/>
      <c r="DS56" s="189"/>
      <c r="DT56" s="189"/>
      <c r="DU56" s="189"/>
      <c r="DV56" s="189"/>
      <c r="DW56" s="188"/>
      <c r="DX56" s="188"/>
    </row>
    <row r="57" spans="1:128" s="191" customFormat="1" ht="15.75" hidden="1" customHeight="1">
      <c r="A57" s="101" t="s">
        <v>87</v>
      </c>
      <c r="B57" s="292" t="s">
        <v>63</v>
      </c>
      <c r="C57" s="293" t="str">
        <f t="shared" ref="C57:N57" si="72">IF(C50="","",SUM(C50,C52,-C53,-C54,-C55,C56))</f>
        <v/>
      </c>
      <c r="D57" s="294" t="str">
        <f t="shared" si="72"/>
        <v/>
      </c>
      <c r="E57" s="294" t="str">
        <f t="shared" si="72"/>
        <v/>
      </c>
      <c r="F57" s="294" t="str">
        <f t="shared" si="72"/>
        <v/>
      </c>
      <c r="G57" s="294" t="str">
        <f t="shared" si="72"/>
        <v/>
      </c>
      <c r="H57" s="294" t="str">
        <f t="shared" si="72"/>
        <v/>
      </c>
      <c r="I57" s="294" t="str">
        <f t="shared" si="72"/>
        <v/>
      </c>
      <c r="J57" s="294" t="str">
        <f t="shared" si="72"/>
        <v/>
      </c>
      <c r="K57" s="294" t="str">
        <f t="shared" si="72"/>
        <v/>
      </c>
      <c r="L57" s="294" t="str">
        <f t="shared" si="72"/>
        <v/>
      </c>
      <c r="M57" s="294" t="str">
        <f t="shared" si="72"/>
        <v/>
      </c>
      <c r="N57" s="294" t="str">
        <f t="shared" si="72"/>
        <v/>
      </c>
      <c r="O57" s="294"/>
      <c r="P57" s="294"/>
      <c r="Q57" s="294"/>
      <c r="R57" s="294"/>
      <c r="S57" s="294"/>
      <c r="T57" s="293"/>
      <c r="U57" s="294"/>
      <c r="V57" s="294"/>
      <c r="W57" s="294"/>
      <c r="X57" s="294"/>
      <c r="Y57" s="294"/>
      <c r="Z57" s="294"/>
      <c r="AA57" s="294"/>
      <c r="AB57" s="294"/>
      <c r="AC57" s="294"/>
      <c r="AD57" s="294"/>
      <c r="AE57" s="294"/>
      <c r="AF57" s="294"/>
      <c r="AG57" s="294"/>
      <c r="AH57" s="307"/>
      <c r="AI57" s="294"/>
      <c r="AJ57" s="296"/>
      <c r="AK57" s="293"/>
      <c r="AL57" s="294"/>
      <c r="AM57" s="294"/>
      <c r="AN57" s="294"/>
      <c r="AO57" s="294"/>
      <c r="AP57" s="294"/>
      <c r="AQ57" s="294"/>
      <c r="AR57" s="294"/>
      <c r="AS57" s="294"/>
      <c r="AT57" s="294"/>
      <c r="AU57" s="294"/>
      <c r="AV57" s="295"/>
      <c r="AW57" s="294"/>
      <c r="AX57" s="295"/>
      <c r="AY57" s="294"/>
      <c r="AZ57" s="294"/>
      <c r="BA57" s="296"/>
      <c r="BB57" s="293" t="str">
        <f t="shared" ref="BB57:BJ57" si="73">IF(BB50="","",SUM(BB50,BB52,-BB53,-BB54,-BB55,BB56))</f>
        <v/>
      </c>
      <c r="BC57" s="294" t="str">
        <f t="shared" si="73"/>
        <v/>
      </c>
      <c r="BD57" s="294" t="str">
        <f t="shared" si="73"/>
        <v/>
      </c>
      <c r="BE57" s="294" t="str">
        <f t="shared" si="73"/>
        <v/>
      </c>
      <c r="BF57" s="294" t="str">
        <f t="shared" si="73"/>
        <v/>
      </c>
      <c r="BG57" s="294" t="str">
        <f t="shared" si="73"/>
        <v/>
      </c>
      <c r="BH57" s="294" t="str">
        <f t="shared" si="73"/>
        <v/>
      </c>
      <c r="BI57" s="294" t="str">
        <f t="shared" si="73"/>
        <v/>
      </c>
      <c r="BJ57" s="294" t="str">
        <f t="shared" si="73"/>
        <v/>
      </c>
      <c r="BK57" s="294"/>
      <c r="BL57" s="294"/>
      <c r="BM57" s="294" t="str">
        <f t="shared" ref="BM57" si="74">IF(BM50="","",SUM(BM50,BM52,-BM53,-BM54,-BM55,BM56))</f>
        <v/>
      </c>
      <c r="BN57" s="294"/>
      <c r="BO57" s="294"/>
      <c r="BP57" s="294"/>
      <c r="BQ57" s="294"/>
      <c r="BR57" s="294"/>
      <c r="BS57" s="293"/>
      <c r="BT57" s="294"/>
      <c r="BU57" s="294"/>
      <c r="BV57" s="294"/>
      <c r="BW57" s="1434"/>
      <c r="BX57" s="1434"/>
      <c r="BY57" s="1434"/>
      <c r="BZ57" s="1434"/>
      <c r="CA57" s="1434"/>
      <c r="CB57" s="1434"/>
      <c r="CC57" s="1434"/>
      <c r="CD57" s="1434"/>
      <c r="CE57" s="1434"/>
      <c r="CF57" s="1434"/>
      <c r="CG57" s="1434"/>
      <c r="CH57" s="1434"/>
      <c r="CI57" s="1435"/>
      <c r="CJ57" s="92"/>
      <c r="CK57" s="297" t="str">
        <f>IF(CK50="","",CK50+SUM(CK52,CK56)-SUM(CK53:CK55))</f>
        <v/>
      </c>
      <c r="CL57" s="226"/>
      <c r="CM57" s="227"/>
      <c r="CN57" s="298" t="str">
        <f>IF(CK50=0,"",100*CK57/CK50)</f>
        <v/>
      </c>
      <c r="CO57" s="129" t="str">
        <f t="shared" si="23"/>
        <v/>
      </c>
      <c r="CP57" s="142">
        <f t="shared" si="24"/>
        <v>0</v>
      </c>
      <c r="CQ57" s="234" t="str">
        <f t="shared" si="25"/>
        <v/>
      </c>
      <c r="CR57" s="235" t="str">
        <f t="shared" si="26"/>
        <v/>
      </c>
      <c r="CS57" s="235" t="str">
        <f t="shared" si="27"/>
        <v/>
      </c>
      <c r="CT57" s="235" t="str">
        <f t="shared" si="28"/>
        <v/>
      </c>
      <c r="CU57" s="235" t="str">
        <f t="shared" si="29"/>
        <v/>
      </c>
      <c r="CV57" s="236" t="str">
        <f t="shared" si="30"/>
        <v/>
      </c>
      <c r="CW57" s="236" t="str">
        <f t="shared" si="31"/>
        <v/>
      </c>
      <c r="CX57" s="235" t="str">
        <f t="shared" si="32"/>
        <v/>
      </c>
      <c r="CY57" s="235" t="str">
        <f t="shared" si="33"/>
        <v/>
      </c>
      <c r="CZ57" s="235" t="str">
        <f t="shared" si="34"/>
        <v/>
      </c>
      <c r="DA57" s="235" t="str">
        <f t="shared" si="35"/>
        <v/>
      </c>
      <c r="DB57" s="143" t="str">
        <f t="shared" si="36"/>
        <v/>
      </c>
      <c r="DC57" s="143" t="str">
        <f t="shared" si="57"/>
        <v/>
      </c>
      <c r="DD57" s="81" t="str">
        <f t="shared" si="58"/>
        <v/>
      </c>
      <c r="DE57" s="81" t="str">
        <f t="shared" si="59"/>
        <v/>
      </c>
      <c r="DF57" s="81" t="str">
        <f t="shared" si="60"/>
        <v/>
      </c>
      <c r="DG57" s="81" t="str">
        <f t="shared" si="61"/>
        <v/>
      </c>
      <c r="DH57" s="144" t="str">
        <f t="shared" si="62"/>
        <v/>
      </c>
      <c r="DI57" s="144" t="str">
        <f t="shared" si="63"/>
        <v/>
      </c>
      <c r="DJ57" s="81" t="str">
        <f t="shared" si="64"/>
        <v/>
      </c>
      <c r="DK57" s="81" t="str">
        <f t="shared" si="65"/>
        <v/>
      </c>
      <c r="DL57" s="81" t="str">
        <f t="shared" si="66"/>
        <v/>
      </c>
      <c r="DM57" s="81" t="str">
        <f t="shared" si="67"/>
        <v/>
      </c>
      <c r="DN57" s="143" t="str">
        <f t="shared" si="68"/>
        <v/>
      </c>
      <c r="DO57" s="189"/>
      <c r="DP57" s="190"/>
      <c r="DQ57" s="189"/>
      <c r="DR57" s="189"/>
      <c r="DS57" s="189"/>
      <c r="DT57" s="189"/>
      <c r="DU57" s="189"/>
      <c r="DV57" s="189"/>
      <c r="DW57" s="188"/>
      <c r="DX57" s="188"/>
    </row>
    <row r="58" spans="1:128" s="191" customFormat="1" ht="15.75" hidden="1" customHeight="1">
      <c r="A58" s="264" t="s">
        <v>78</v>
      </c>
      <c r="B58" s="299" t="s">
        <v>64</v>
      </c>
      <c r="C58" s="300"/>
      <c r="D58" s="301"/>
      <c r="E58" s="301"/>
      <c r="F58" s="301"/>
      <c r="G58" s="301"/>
      <c r="H58" s="301"/>
      <c r="I58" s="301"/>
      <c r="J58" s="301"/>
      <c r="K58" s="301"/>
      <c r="L58" s="301"/>
      <c r="M58" s="301"/>
      <c r="N58" s="301"/>
      <c r="O58" s="301"/>
      <c r="P58" s="301"/>
      <c r="Q58" s="301"/>
      <c r="R58" s="301"/>
      <c r="S58" s="302"/>
      <c r="T58" s="287"/>
      <c r="U58" s="288"/>
      <c r="V58" s="288"/>
      <c r="W58" s="288"/>
      <c r="X58" s="288"/>
      <c r="Y58" s="288"/>
      <c r="Z58" s="288"/>
      <c r="AA58" s="288"/>
      <c r="AB58" s="288"/>
      <c r="AC58" s="289"/>
      <c r="AD58" s="289"/>
      <c r="AE58" s="289"/>
      <c r="AF58" s="289"/>
      <c r="AG58" s="288"/>
      <c r="AH58" s="303"/>
      <c r="AI58" s="288"/>
      <c r="AJ58" s="290"/>
      <c r="AK58" s="287"/>
      <c r="AL58" s="288"/>
      <c r="AM58" s="288"/>
      <c r="AN58" s="288"/>
      <c r="AO58" s="288"/>
      <c r="AP58" s="288"/>
      <c r="AQ58" s="288"/>
      <c r="AR58" s="288"/>
      <c r="AS58" s="288"/>
      <c r="AT58" s="288"/>
      <c r="AU58" s="288"/>
      <c r="AV58" s="289"/>
      <c r="AW58" s="288"/>
      <c r="AX58" s="289"/>
      <c r="AY58" s="288"/>
      <c r="AZ58" s="288"/>
      <c r="BA58" s="290"/>
      <c r="BB58" s="287"/>
      <c r="BC58" s="288"/>
      <c r="BD58" s="288"/>
      <c r="BE58" s="288"/>
      <c r="BF58" s="288"/>
      <c r="BG58" s="288"/>
      <c r="BH58" s="288"/>
      <c r="BI58" s="288"/>
      <c r="BJ58" s="288"/>
      <c r="BK58" s="288"/>
      <c r="BL58" s="288"/>
      <c r="BM58" s="289"/>
      <c r="BN58" s="288"/>
      <c r="BO58" s="289"/>
      <c r="BP58" s="288"/>
      <c r="BQ58" s="289"/>
      <c r="BR58" s="290"/>
      <c r="BS58" s="230"/>
      <c r="BT58" s="231"/>
      <c r="BU58" s="231"/>
      <c r="BV58" s="231"/>
      <c r="BW58" s="1436"/>
      <c r="BX58" s="1436"/>
      <c r="BY58" s="1436"/>
      <c r="BZ58" s="1436"/>
      <c r="CA58" s="1436"/>
      <c r="CB58" s="1436"/>
      <c r="CC58" s="1436"/>
      <c r="CD58" s="1436"/>
      <c r="CE58" s="1436"/>
      <c r="CF58" s="1436"/>
      <c r="CG58" s="1436"/>
      <c r="CH58" s="1436"/>
      <c r="CI58" s="1437"/>
      <c r="CJ58" s="92"/>
      <c r="CK58" s="242"/>
      <c r="CL58" s="243"/>
      <c r="CM58" s="244"/>
      <c r="CN58" s="276" t="s">
        <v>80</v>
      </c>
      <c r="CO58" s="129" t="str">
        <f t="shared" si="23"/>
        <v/>
      </c>
      <c r="CP58" s="142">
        <f t="shared" si="24"/>
        <v>0</v>
      </c>
      <c r="CQ58" s="234" t="str">
        <f t="shared" si="25"/>
        <v/>
      </c>
      <c r="CR58" s="235" t="str">
        <f t="shared" si="26"/>
        <v/>
      </c>
      <c r="CS58" s="235" t="str">
        <f t="shared" si="27"/>
        <v/>
      </c>
      <c r="CT58" s="235" t="str">
        <f t="shared" si="28"/>
        <v/>
      </c>
      <c r="CU58" s="235" t="str">
        <f t="shared" si="29"/>
        <v/>
      </c>
      <c r="CV58" s="236" t="str">
        <f t="shared" si="30"/>
        <v/>
      </c>
      <c r="CW58" s="236" t="str">
        <f t="shared" si="31"/>
        <v/>
      </c>
      <c r="CX58" s="235" t="str">
        <f t="shared" si="32"/>
        <v/>
      </c>
      <c r="CY58" s="235" t="str">
        <f t="shared" si="33"/>
        <v/>
      </c>
      <c r="CZ58" s="235" t="str">
        <f t="shared" si="34"/>
        <v/>
      </c>
      <c r="DA58" s="235" t="str">
        <f t="shared" si="35"/>
        <v/>
      </c>
      <c r="DB58" s="143" t="str">
        <f t="shared" si="36"/>
        <v/>
      </c>
      <c r="DC58" s="143" t="str">
        <f t="shared" si="57"/>
        <v/>
      </c>
      <c r="DD58" s="81" t="str">
        <f t="shared" si="58"/>
        <v/>
      </c>
      <c r="DE58" s="81" t="str">
        <f t="shared" si="59"/>
        <v/>
      </c>
      <c r="DF58" s="81" t="str">
        <f t="shared" si="60"/>
        <v/>
      </c>
      <c r="DG58" s="81" t="str">
        <f t="shared" si="61"/>
        <v/>
      </c>
      <c r="DH58" s="144" t="str">
        <f t="shared" si="62"/>
        <v/>
      </c>
      <c r="DI58" s="144" t="str">
        <f t="shared" si="63"/>
        <v/>
      </c>
      <c r="DJ58" s="81" t="str">
        <f t="shared" si="64"/>
        <v/>
      </c>
      <c r="DK58" s="81" t="str">
        <f t="shared" si="65"/>
        <v/>
      </c>
      <c r="DL58" s="81" t="str">
        <f t="shared" si="66"/>
        <v/>
      </c>
      <c r="DM58" s="81" t="str">
        <f t="shared" si="67"/>
        <v/>
      </c>
      <c r="DN58" s="143" t="str">
        <f t="shared" si="68"/>
        <v/>
      </c>
      <c r="DO58" s="189"/>
      <c r="DP58" s="190"/>
      <c r="DQ58" s="189"/>
      <c r="DR58" s="189"/>
      <c r="DS58" s="189"/>
      <c r="DT58" s="189"/>
      <c r="DU58" s="189"/>
      <c r="DV58" s="189"/>
      <c r="DW58" s="188"/>
      <c r="DX58" s="188"/>
    </row>
    <row r="59" spans="1:128" s="191" customFormat="1" ht="15.75" hidden="1" customHeight="1">
      <c r="A59" s="145" t="s">
        <v>81</v>
      </c>
      <c r="B59" s="277" t="s">
        <v>64</v>
      </c>
      <c r="C59" s="278"/>
      <c r="D59" s="279"/>
      <c r="E59" s="279"/>
      <c r="F59" s="279"/>
      <c r="G59" s="279"/>
      <c r="H59" s="279"/>
      <c r="I59" s="279"/>
      <c r="J59" s="279"/>
      <c r="K59" s="279"/>
      <c r="L59" s="279"/>
      <c r="M59" s="279"/>
      <c r="N59" s="279"/>
      <c r="O59" s="279"/>
      <c r="P59" s="279"/>
      <c r="Q59" s="279"/>
      <c r="R59" s="279"/>
      <c r="S59" s="280"/>
      <c r="T59" s="287"/>
      <c r="U59" s="288"/>
      <c r="V59" s="288"/>
      <c r="W59" s="288"/>
      <c r="X59" s="288"/>
      <c r="Y59" s="288"/>
      <c r="Z59" s="288"/>
      <c r="AA59" s="288"/>
      <c r="AB59" s="288"/>
      <c r="AC59" s="289"/>
      <c r="AD59" s="289"/>
      <c r="AE59" s="289"/>
      <c r="AF59" s="289"/>
      <c r="AG59" s="288"/>
      <c r="AH59" s="303"/>
      <c r="AI59" s="288"/>
      <c r="AJ59" s="290"/>
      <c r="AK59" s="287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9"/>
      <c r="AW59" s="288"/>
      <c r="AX59" s="289"/>
      <c r="AY59" s="288"/>
      <c r="AZ59" s="288"/>
      <c r="BA59" s="290"/>
      <c r="BB59" s="287"/>
      <c r="BC59" s="288"/>
      <c r="BD59" s="288"/>
      <c r="BE59" s="288"/>
      <c r="BF59" s="288"/>
      <c r="BG59" s="288"/>
      <c r="BH59" s="288"/>
      <c r="BI59" s="288"/>
      <c r="BJ59" s="288"/>
      <c r="BK59" s="288"/>
      <c r="BL59" s="288"/>
      <c r="BM59" s="289"/>
      <c r="BN59" s="288"/>
      <c r="BO59" s="289"/>
      <c r="BP59" s="288"/>
      <c r="BQ59" s="289"/>
      <c r="BR59" s="290"/>
      <c r="BS59" s="211"/>
      <c r="BT59" s="212"/>
      <c r="BU59" s="212"/>
      <c r="BV59" s="212"/>
      <c r="BW59" s="1338"/>
      <c r="BX59" s="1338"/>
      <c r="BY59" s="1338"/>
      <c r="BZ59" s="1338"/>
      <c r="CA59" s="1338"/>
      <c r="CB59" s="1338"/>
      <c r="CC59" s="1338"/>
      <c r="CD59" s="1338"/>
      <c r="CE59" s="1338"/>
      <c r="CF59" s="1338"/>
      <c r="CG59" s="1338"/>
      <c r="CH59" s="1338"/>
      <c r="CI59" s="1438"/>
      <c r="CJ59" s="92"/>
      <c r="CK59" s="242"/>
      <c r="CL59" s="243"/>
      <c r="CM59" s="244"/>
      <c r="CN59" s="282" t="str">
        <f>IF(CK58=0,"",100*CK59/CK58)</f>
        <v/>
      </c>
      <c r="CO59" s="129" t="str">
        <f t="shared" si="23"/>
        <v/>
      </c>
      <c r="CP59" s="142">
        <f t="shared" si="24"/>
        <v>0</v>
      </c>
      <c r="CQ59" s="234" t="str">
        <f t="shared" si="25"/>
        <v/>
      </c>
      <c r="CR59" s="235" t="str">
        <f t="shared" si="26"/>
        <v/>
      </c>
      <c r="CS59" s="235" t="str">
        <f t="shared" si="27"/>
        <v/>
      </c>
      <c r="CT59" s="235" t="str">
        <f t="shared" si="28"/>
        <v/>
      </c>
      <c r="CU59" s="235" t="str">
        <f t="shared" si="29"/>
        <v/>
      </c>
      <c r="CV59" s="236" t="str">
        <f t="shared" si="30"/>
        <v/>
      </c>
      <c r="CW59" s="236" t="str">
        <f t="shared" si="31"/>
        <v/>
      </c>
      <c r="CX59" s="235" t="str">
        <f t="shared" si="32"/>
        <v/>
      </c>
      <c r="CY59" s="235" t="str">
        <f t="shared" si="33"/>
        <v/>
      </c>
      <c r="CZ59" s="235" t="str">
        <f t="shared" si="34"/>
        <v/>
      </c>
      <c r="DA59" s="235" t="str">
        <f t="shared" si="35"/>
        <v/>
      </c>
      <c r="DB59" s="143" t="str">
        <f t="shared" si="36"/>
        <v/>
      </c>
      <c r="DC59" s="143" t="str">
        <f t="shared" si="57"/>
        <v/>
      </c>
      <c r="DD59" s="81" t="str">
        <f t="shared" si="58"/>
        <v/>
      </c>
      <c r="DE59" s="81" t="str">
        <f t="shared" si="59"/>
        <v/>
      </c>
      <c r="DF59" s="81" t="str">
        <f t="shared" si="60"/>
        <v/>
      </c>
      <c r="DG59" s="81" t="str">
        <f t="shared" si="61"/>
        <v/>
      </c>
      <c r="DH59" s="144" t="str">
        <f t="shared" si="62"/>
        <v/>
      </c>
      <c r="DI59" s="144" t="str">
        <f t="shared" si="63"/>
        <v/>
      </c>
      <c r="DJ59" s="81" t="str">
        <f t="shared" si="64"/>
        <v/>
      </c>
      <c r="DK59" s="81" t="str">
        <f t="shared" si="65"/>
        <v/>
      </c>
      <c r="DL59" s="81" t="str">
        <f t="shared" si="66"/>
        <v/>
      </c>
      <c r="DM59" s="81" t="str">
        <f t="shared" si="67"/>
        <v/>
      </c>
      <c r="DN59" s="143" t="str">
        <f t="shared" si="68"/>
        <v/>
      </c>
      <c r="DO59" s="189"/>
      <c r="DP59" s="190"/>
      <c r="DQ59" s="189"/>
      <c r="DR59" s="189"/>
      <c r="DS59" s="189"/>
      <c r="DT59" s="189"/>
      <c r="DU59" s="189"/>
      <c r="DV59" s="189"/>
      <c r="DW59" s="188"/>
      <c r="DX59" s="188"/>
    </row>
    <row r="60" spans="1:128" s="191" customFormat="1" ht="15.75" hidden="1" customHeight="1">
      <c r="A60" s="145" t="s">
        <v>82</v>
      </c>
      <c r="B60" s="277" t="s">
        <v>64</v>
      </c>
      <c r="C60" s="283"/>
      <c r="D60" s="284"/>
      <c r="E60" s="284"/>
      <c r="F60" s="284"/>
      <c r="G60" s="284"/>
      <c r="H60" s="284"/>
      <c r="I60" s="284"/>
      <c r="J60" s="284"/>
      <c r="K60" s="284"/>
      <c r="L60" s="284"/>
      <c r="M60" s="284"/>
      <c r="N60" s="284"/>
      <c r="O60" s="284"/>
      <c r="P60" s="284"/>
      <c r="Q60" s="284"/>
      <c r="R60" s="284"/>
      <c r="S60" s="285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6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11"/>
      <c r="BT60" s="212"/>
      <c r="BU60" s="212"/>
      <c r="BV60" s="212"/>
      <c r="BW60" s="1338"/>
      <c r="BX60" s="1338"/>
      <c r="BY60" s="1338"/>
      <c r="BZ60" s="1338"/>
      <c r="CA60" s="1338"/>
      <c r="CB60" s="1338"/>
      <c r="CC60" s="1338"/>
      <c r="CD60" s="1338"/>
      <c r="CE60" s="1338"/>
      <c r="CF60" s="1338"/>
      <c r="CG60" s="1338"/>
      <c r="CH60" s="1338"/>
      <c r="CI60" s="1438"/>
      <c r="CJ60" s="92"/>
      <c r="CK60" s="242"/>
      <c r="CL60" s="243"/>
      <c r="CM60" s="244"/>
      <c r="CN60" s="286" t="str">
        <f>IF(CK58=0,"",100*CK60/CK58)</f>
        <v/>
      </c>
      <c r="CO60" s="129" t="str">
        <f t="shared" si="23"/>
        <v/>
      </c>
      <c r="CP60" s="142">
        <f t="shared" si="24"/>
        <v>0</v>
      </c>
      <c r="CQ60" s="234" t="str">
        <f t="shared" si="25"/>
        <v/>
      </c>
      <c r="CR60" s="235" t="str">
        <f t="shared" si="26"/>
        <v/>
      </c>
      <c r="CS60" s="235" t="str">
        <f t="shared" si="27"/>
        <v/>
      </c>
      <c r="CT60" s="235" t="str">
        <f t="shared" si="28"/>
        <v/>
      </c>
      <c r="CU60" s="235" t="str">
        <f t="shared" si="29"/>
        <v/>
      </c>
      <c r="CV60" s="236" t="str">
        <f t="shared" si="30"/>
        <v/>
      </c>
      <c r="CW60" s="236" t="str">
        <f t="shared" si="31"/>
        <v/>
      </c>
      <c r="CX60" s="235" t="str">
        <f t="shared" si="32"/>
        <v/>
      </c>
      <c r="CY60" s="235" t="str">
        <f t="shared" si="33"/>
        <v/>
      </c>
      <c r="CZ60" s="235" t="str">
        <f t="shared" si="34"/>
        <v/>
      </c>
      <c r="DA60" s="235" t="str">
        <f t="shared" si="35"/>
        <v/>
      </c>
      <c r="DB60" s="143" t="str">
        <f t="shared" si="36"/>
        <v/>
      </c>
      <c r="DC60" s="143" t="str">
        <f t="shared" si="57"/>
        <v/>
      </c>
      <c r="DD60" s="81" t="str">
        <f t="shared" si="58"/>
        <v/>
      </c>
      <c r="DE60" s="81" t="str">
        <f t="shared" si="59"/>
        <v/>
      </c>
      <c r="DF60" s="81" t="str">
        <f t="shared" si="60"/>
        <v/>
      </c>
      <c r="DG60" s="81" t="str">
        <f t="shared" si="61"/>
        <v/>
      </c>
      <c r="DH60" s="144" t="str">
        <f t="shared" si="62"/>
        <v/>
      </c>
      <c r="DI60" s="144" t="str">
        <f t="shared" si="63"/>
        <v/>
      </c>
      <c r="DJ60" s="81" t="str">
        <f t="shared" si="64"/>
        <v/>
      </c>
      <c r="DK60" s="81" t="str">
        <f t="shared" si="65"/>
        <v/>
      </c>
      <c r="DL60" s="81" t="str">
        <f t="shared" si="66"/>
        <v/>
      </c>
      <c r="DM60" s="81" t="str">
        <f t="shared" si="67"/>
        <v/>
      </c>
      <c r="DN60" s="143" t="str">
        <f t="shared" si="68"/>
        <v/>
      </c>
      <c r="DO60" s="189"/>
      <c r="DP60" s="190"/>
      <c r="DQ60" s="189"/>
      <c r="DR60" s="189"/>
      <c r="DS60" s="189"/>
      <c r="DT60" s="189"/>
      <c r="DU60" s="189"/>
      <c r="DV60" s="189"/>
      <c r="DW60" s="188"/>
      <c r="DX60" s="188"/>
    </row>
    <row r="61" spans="1:128" s="191" customFormat="1" ht="15.75" hidden="1" customHeight="1">
      <c r="A61" s="145" t="s">
        <v>83</v>
      </c>
      <c r="B61" s="277" t="s">
        <v>64</v>
      </c>
      <c r="C61" s="283"/>
      <c r="D61" s="284"/>
      <c r="E61" s="284"/>
      <c r="F61" s="284"/>
      <c r="G61" s="284"/>
      <c r="H61" s="284"/>
      <c r="I61" s="284"/>
      <c r="J61" s="284"/>
      <c r="K61" s="284"/>
      <c r="L61" s="284"/>
      <c r="M61" s="284"/>
      <c r="N61" s="284"/>
      <c r="O61" s="284"/>
      <c r="P61" s="284"/>
      <c r="Q61" s="284"/>
      <c r="R61" s="284"/>
      <c r="S61" s="285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6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11"/>
      <c r="BT61" s="212"/>
      <c r="BU61" s="212"/>
      <c r="BV61" s="212"/>
      <c r="BW61" s="1338"/>
      <c r="BX61" s="1338"/>
      <c r="BY61" s="1338"/>
      <c r="BZ61" s="1338"/>
      <c r="CA61" s="1338"/>
      <c r="CB61" s="1338"/>
      <c r="CC61" s="1338"/>
      <c r="CD61" s="1338"/>
      <c r="CE61" s="1338"/>
      <c r="CF61" s="1338"/>
      <c r="CG61" s="1338"/>
      <c r="CH61" s="1338"/>
      <c r="CI61" s="1438"/>
      <c r="CJ61" s="92"/>
      <c r="CK61" s="242"/>
      <c r="CL61" s="243"/>
      <c r="CM61" s="244"/>
      <c r="CN61" s="291" t="str">
        <f>IF(CK58=0,"",100*CK61/CK58)</f>
        <v/>
      </c>
      <c r="CO61" s="129" t="str">
        <f t="shared" si="23"/>
        <v/>
      </c>
      <c r="CP61" s="142">
        <f t="shared" si="24"/>
        <v>0</v>
      </c>
      <c r="CQ61" s="234" t="str">
        <f t="shared" si="25"/>
        <v/>
      </c>
      <c r="CR61" s="235" t="str">
        <f t="shared" si="26"/>
        <v/>
      </c>
      <c r="CS61" s="235" t="str">
        <f t="shared" si="27"/>
        <v/>
      </c>
      <c r="CT61" s="235" t="str">
        <f t="shared" si="28"/>
        <v/>
      </c>
      <c r="CU61" s="235" t="str">
        <f t="shared" si="29"/>
        <v/>
      </c>
      <c r="CV61" s="236" t="str">
        <f t="shared" si="30"/>
        <v/>
      </c>
      <c r="CW61" s="236" t="str">
        <f t="shared" si="31"/>
        <v/>
      </c>
      <c r="CX61" s="235" t="str">
        <f t="shared" si="32"/>
        <v/>
      </c>
      <c r="CY61" s="235" t="str">
        <f t="shared" si="33"/>
        <v/>
      </c>
      <c r="CZ61" s="235" t="str">
        <f t="shared" si="34"/>
        <v/>
      </c>
      <c r="DA61" s="235" t="str">
        <f t="shared" si="35"/>
        <v/>
      </c>
      <c r="DB61" s="143" t="str">
        <f t="shared" si="36"/>
        <v/>
      </c>
      <c r="DC61" s="143" t="str">
        <f t="shared" si="57"/>
        <v/>
      </c>
      <c r="DD61" s="81" t="str">
        <f t="shared" si="58"/>
        <v/>
      </c>
      <c r="DE61" s="81" t="str">
        <f t="shared" si="59"/>
        <v/>
      </c>
      <c r="DF61" s="81" t="str">
        <f t="shared" si="60"/>
        <v/>
      </c>
      <c r="DG61" s="81" t="str">
        <f t="shared" si="61"/>
        <v/>
      </c>
      <c r="DH61" s="144" t="str">
        <f t="shared" si="62"/>
        <v/>
      </c>
      <c r="DI61" s="144" t="str">
        <f t="shared" si="63"/>
        <v/>
      </c>
      <c r="DJ61" s="81" t="str">
        <f t="shared" si="64"/>
        <v/>
      </c>
      <c r="DK61" s="81" t="str">
        <f t="shared" si="65"/>
        <v/>
      </c>
      <c r="DL61" s="81" t="str">
        <f t="shared" si="66"/>
        <v/>
      </c>
      <c r="DM61" s="81" t="str">
        <f t="shared" si="67"/>
        <v/>
      </c>
      <c r="DN61" s="143" t="str">
        <f t="shared" si="68"/>
        <v/>
      </c>
      <c r="DO61" s="189"/>
      <c r="DP61" s="190"/>
      <c r="DQ61" s="189"/>
      <c r="DR61" s="189"/>
      <c r="DS61" s="189"/>
      <c r="DT61" s="189"/>
      <c r="DU61" s="189"/>
      <c r="DV61" s="189"/>
      <c r="DW61" s="188"/>
      <c r="DX61" s="188"/>
    </row>
    <row r="62" spans="1:128" s="191" customFormat="1" ht="15.75" hidden="1" customHeight="1">
      <c r="A62" s="145" t="s">
        <v>84</v>
      </c>
      <c r="B62" s="277" t="s">
        <v>64</v>
      </c>
      <c r="C62" s="283"/>
      <c r="D62" s="284"/>
      <c r="E62" s="284"/>
      <c r="F62" s="284"/>
      <c r="G62" s="284"/>
      <c r="H62" s="284"/>
      <c r="I62" s="284"/>
      <c r="J62" s="284"/>
      <c r="K62" s="284"/>
      <c r="L62" s="284"/>
      <c r="M62" s="284"/>
      <c r="N62" s="284"/>
      <c r="O62" s="284"/>
      <c r="P62" s="284"/>
      <c r="Q62" s="284"/>
      <c r="R62" s="284"/>
      <c r="S62" s="285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6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11"/>
      <c r="BT62" s="212"/>
      <c r="BU62" s="212"/>
      <c r="BV62" s="212"/>
      <c r="BW62" s="1338"/>
      <c r="BX62" s="1338"/>
      <c r="BY62" s="1338"/>
      <c r="BZ62" s="1338"/>
      <c r="CA62" s="1338"/>
      <c r="CB62" s="1338"/>
      <c r="CC62" s="1338"/>
      <c r="CD62" s="1338"/>
      <c r="CE62" s="1338"/>
      <c r="CF62" s="1338"/>
      <c r="CG62" s="1338"/>
      <c r="CH62" s="1338"/>
      <c r="CI62" s="1438"/>
      <c r="CJ62" s="92"/>
      <c r="CK62" s="242"/>
      <c r="CL62" s="243"/>
      <c r="CM62" s="244"/>
      <c r="CN62" s="291" t="str">
        <f>IF(CK58=0,"",100*CK62/CK58)</f>
        <v/>
      </c>
      <c r="CO62" s="129" t="str">
        <f t="shared" si="23"/>
        <v/>
      </c>
      <c r="CP62" s="142">
        <f t="shared" si="24"/>
        <v>0</v>
      </c>
      <c r="CQ62" s="234" t="str">
        <f t="shared" si="25"/>
        <v/>
      </c>
      <c r="CR62" s="235" t="str">
        <f t="shared" si="26"/>
        <v/>
      </c>
      <c r="CS62" s="235" t="str">
        <f t="shared" si="27"/>
        <v/>
      </c>
      <c r="CT62" s="235" t="str">
        <f t="shared" si="28"/>
        <v/>
      </c>
      <c r="CU62" s="235" t="str">
        <f t="shared" si="29"/>
        <v/>
      </c>
      <c r="CV62" s="236" t="str">
        <f t="shared" si="30"/>
        <v/>
      </c>
      <c r="CW62" s="236" t="str">
        <f t="shared" si="31"/>
        <v/>
      </c>
      <c r="CX62" s="235" t="str">
        <f t="shared" si="32"/>
        <v/>
      </c>
      <c r="CY62" s="235" t="str">
        <f t="shared" si="33"/>
        <v/>
      </c>
      <c r="CZ62" s="235" t="str">
        <f t="shared" si="34"/>
        <v/>
      </c>
      <c r="DA62" s="235" t="str">
        <f t="shared" si="35"/>
        <v/>
      </c>
      <c r="DB62" s="143" t="str">
        <f t="shared" si="36"/>
        <v/>
      </c>
      <c r="DC62" s="143" t="str">
        <f t="shared" si="57"/>
        <v/>
      </c>
      <c r="DD62" s="81" t="str">
        <f t="shared" si="58"/>
        <v/>
      </c>
      <c r="DE62" s="81" t="str">
        <f t="shared" si="59"/>
        <v/>
      </c>
      <c r="DF62" s="81" t="str">
        <f t="shared" si="60"/>
        <v/>
      </c>
      <c r="DG62" s="81" t="str">
        <f t="shared" si="61"/>
        <v/>
      </c>
      <c r="DH62" s="144" t="str">
        <f t="shared" si="62"/>
        <v/>
      </c>
      <c r="DI62" s="144" t="str">
        <f t="shared" si="63"/>
        <v/>
      </c>
      <c r="DJ62" s="81" t="str">
        <f t="shared" si="64"/>
        <v/>
      </c>
      <c r="DK62" s="81" t="str">
        <f t="shared" si="65"/>
        <v/>
      </c>
      <c r="DL62" s="81" t="str">
        <f t="shared" si="66"/>
        <v/>
      </c>
      <c r="DM62" s="81" t="str">
        <f t="shared" si="67"/>
        <v/>
      </c>
      <c r="DN62" s="143" t="str">
        <f t="shared" si="68"/>
        <v/>
      </c>
      <c r="DO62" s="189"/>
      <c r="DP62" s="190"/>
      <c r="DQ62" s="189"/>
      <c r="DR62" s="189"/>
      <c r="DS62" s="189"/>
      <c r="DT62" s="189"/>
      <c r="DU62" s="189"/>
      <c r="DV62" s="189"/>
      <c r="DW62" s="188"/>
      <c r="DX62" s="188"/>
    </row>
    <row r="63" spans="1:128" s="191" customFormat="1" ht="15.75" hidden="1" customHeight="1">
      <c r="A63" s="145" t="s">
        <v>85</v>
      </c>
      <c r="B63" s="277" t="s">
        <v>64</v>
      </c>
      <c r="C63" s="283"/>
      <c r="D63" s="284"/>
      <c r="E63" s="284"/>
      <c r="F63" s="284"/>
      <c r="G63" s="284"/>
      <c r="H63" s="284"/>
      <c r="I63" s="284"/>
      <c r="J63" s="284"/>
      <c r="K63" s="284"/>
      <c r="L63" s="284"/>
      <c r="M63" s="284"/>
      <c r="N63" s="284"/>
      <c r="O63" s="284"/>
      <c r="P63" s="284"/>
      <c r="Q63" s="284"/>
      <c r="R63" s="284"/>
      <c r="S63" s="285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6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11"/>
      <c r="BT63" s="212"/>
      <c r="BU63" s="212"/>
      <c r="BV63" s="212"/>
      <c r="BW63" s="1338"/>
      <c r="BX63" s="1338"/>
      <c r="BY63" s="1338"/>
      <c r="BZ63" s="1338"/>
      <c r="CA63" s="1338"/>
      <c r="CB63" s="1338"/>
      <c r="CC63" s="1338"/>
      <c r="CD63" s="1338"/>
      <c r="CE63" s="1338"/>
      <c r="CF63" s="1338"/>
      <c r="CG63" s="1338"/>
      <c r="CH63" s="1338"/>
      <c r="CI63" s="1438"/>
      <c r="CJ63" s="92"/>
      <c r="CK63" s="242"/>
      <c r="CL63" s="243"/>
      <c r="CM63" s="244"/>
      <c r="CN63" s="291" t="str">
        <f>IF(CK58=0,"",100*CK63/CK58)</f>
        <v/>
      </c>
      <c r="CO63" s="129" t="str">
        <f t="shared" si="23"/>
        <v/>
      </c>
      <c r="CP63" s="142">
        <f t="shared" si="24"/>
        <v>0</v>
      </c>
      <c r="CQ63" s="234" t="str">
        <f t="shared" si="25"/>
        <v/>
      </c>
      <c r="CR63" s="235" t="str">
        <f t="shared" si="26"/>
        <v/>
      </c>
      <c r="CS63" s="235" t="str">
        <f t="shared" si="27"/>
        <v/>
      </c>
      <c r="CT63" s="235" t="str">
        <f t="shared" si="28"/>
        <v/>
      </c>
      <c r="CU63" s="235" t="str">
        <f t="shared" si="29"/>
        <v/>
      </c>
      <c r="CV63" s="236" t="str">
        <f t="shared" si="30"/>
        <v/>
      </c>
      <c r="CW63" s="236" t="str">
        <f t="shared" si="31"/>
        <v/>
      </c>
      <c r="CX63" s="235" t="str">
        <f t="shared" si="32"/>
        <v/>
      </c>
      <c r="CY63" s="235" t="str">
        <f t="shared" si="33"/>
        <v/>
      </c>
      <c r="CZ63" s="235" t="str">
        <f t="shared" si="34"/>
        <v/>
      </c>
      <c r="DA63" s="235" t="str">
        <f t="shared" si="35"/>
        <v/>
      </c>
      <c r="DB63" s="143" t="str">
        <f t="shared" si="36"/>
        <v/>
      </c>
      <c r="DC63" s="143" t="str">
        <f t="shared" si="57"/>
        <v/>
      </c>
      <c r="DD63" s="81" t="str">
        <f t="shared" si="58"/>
        <v/>
      </c>
      <c r="DE63" s="81" t="str">
        <f t="shared" si="59"/>
        <v/>
      </c>
      <c r="DF63" s="81" t="str">
        <f t="shared" si="60"/>
        <v/>
      </c>
      <c r="DG63" s="81" t="str">
        <f t="shared" si="61"/>
        <v/>
      </c>
      <c r="DH63" s="144" t="str">
        <f t="shared" si="62"/>
        <v/>
      </c>
      <c r="DI63" s="144" t="str">
        <f t="shared" si="63"/>
        <v/>
      </c>
      <c r="DJ63" s="81" t="str">
        <f t="shared" si="64"/>
        <v/>
      </c>
      <c r="DK63" s="81" t="str">
        <f t="shared" si="65"/>
        <v/>
      </c>
      <c r="DL63" s="81" t="str">
        <f t="shared" si="66"/>
        <v/>
      </c>
      <c r="DM63" s="81" t="str">
        <f t="shared" si="67"/>
        <v/>
      </c>
      <c r="DN63" s="143" t="str">
        <f t="shared" si="68"/>
        <v/>
      </c>
      <c r="DO63" s="189"/>
      <c r="DP63" s="190"/>
      <c r="DQ63" s="189"/>
      <c r="DR63" s="189"/>
      <c r="DS63" s="189"/>
      <c r="DT63" s="189"/>
      <c r="DU63" s="189"/>
      <c r="DV63" s="189"/>
      <c r="DW63" s="188"/>
      <c r="DX63" s="188"/>
    </row>
    <row r="64" spans="1:128" s="191" customFormat="1" ht="15.75" hidden="1" customHeight="1">
      <c r="A64" s="145" t="s">
        <v>86</v>
      </c>
      <c r="B64" s="277" t="s">
        <v>64</v>
      </c>
      <c r="C64" s="283"/>
      <c r="D64" s="284"/>
      <c r="E64" s="284"/>
      <c r="F64" s="284"/>
      <c r="G64" s="284"/>
      <c r="H64" s="284"/>
      <c r="I64" s="284"/>
      <c r="J64" s="284"/>
      <c r="K64" s="284"/>
      <c r="L64" s="284"/>
      <c r="M64" s="284"/>
      <c r="N64" s="284"/>
      <c r="O64" s="284"/>
      <c r="P64" s="284"/>
      <c r="Q64" s="284"/>
      <c r="R64" s="284"/>
      <c r="S64" s="285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6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11"/>
      <c r="BT64" s="212"/>
      <c r="BU64" s="212"/>
      <c r="BV64" s="212"/>
      <c r="BW64" s="1338"/>
      <c r="BX64" s="1338"/>
      <c r="BY64" s="1338"/>
      <c r="BZ64" s="1338"/>
      <c r="CA64" s="1338"/>
      <c r="CB64" s="1338"/>
      <c r="CC64" s="1338"/>
      <c r="CD64" s="1338"/>
      <c r="CE64" s="1338"/>
      <c r="CF64" s="1338"/>
      <c r="CG64" s="1338"/>
      <c r="CH64" s="1338"/>
      <c r="CI64" s="1438"/>
      <c r="CJ64" s="92"/>
      <c r="CK64" s="242"/>
      <c r="CL64" s="243"/>
      <c r="CM64" s="244"/>
      <c r="CN64" s="291" t="str">
        <f>IF(CK58=0,"",100*CK64/CK58)</f>
        <v/>
      </c>
      <c r="CO64" s="129" t="str">
        <f t="shared" si="23"/>
        <v/>
      </c>
      <c r="CP64" s="142">
        <f t="shared" si="24"/>
        <v>0</v>
      </c>
      <c r="CQ64" s="234" t="str">
        <f t="shared" si="25"/>
        <v/>
      </c>
      <c r="CR64" s="235" t="str">
        <f t="shared" si="26"/>
        <v/>
      </c>
      <c r="CS64" s="235" t="str">
        <f t="shared" si="27"/>
        <v/>
      </c>
      <c r="CT64" s="235" t="str">
        <f t="shared" si="28"/>
        <v/>
      </c>
      <c r="CU64" s="235" t="str">
        <f t="shared" si="29"/>
        <v/>
      </c>
      <c r="CV64" s="236" t="str">
        <f t="shared" si="30"/>
        <v/>
      </c>
      <c r="CW64" s="236" t="str">
        <f t="shared" si="31"/>
        <v/>
      </c>
      <c r="CX64" s="235" t="str">
        <f t="shared" si="32"/>
        <v/>
      </c>
      <c r="CY64" s="235" t="str">
        <f t="shared" si="33"/>
        <v/>
      </c>
      <c r="CZ64" s="235" t="str">
        <f t="shared" si="34"/>
        <v/>
      </c>
      <c r="DA64" s="235" t="str">
        <f t="shared" si="35"/>
        <v/>
      </c>
      <c r="DB64" s="143" t="str">
        <f t="shared" si="36"/>
        <v/>
      </c>
      <c r="DC64" s="143" t="str">
        <f t="shared" si="57"/>
        <v/>
      </c>
      <c r="DD64" s="81" t="str">
        <f t="shared" si="58"/>
        <v/>
      </c>
      <c r="DE64" s="81" t="str">
        <f t="shared" si="59"/>
        <v/>
      </c>
      <c r="DF64" s="81" t="str">
        <f t="shared" si="60"/>
        <v/>
      </c>
      <c r="DG64" s="81" t="str">
        <f t="shared" si="61"/>
        <v/>
      </c>
      <c r="DH64" s="144" t="str">
        <f t="shared" si="62"/>
        <v/>
      </c>
      <c r="DI64" s="144" t="str">
        <f t="shared" si="63"/>
        <v/>
      </c>
      <c r="DJ64" s="81" t="str">
        <f t="shared" si="64"/>
        <v/>
      </c>
      <c r="DK64" s="81" t="str">
        <f t="shared" si="65"/>
        <v/>
      </c>
      <c r="DL64" s="81" t="str">
        <f t="shared" si="66"/>
        <v/>
      </c>
      <c r="DM64" s="81" t="str">
        <f t="shared" si="67"/>
        <v/>
      </c>
      <c r="DN64" s="143" t="str">
        <f t="shared" si="68"/>
        <v/>
      </c>
      <c r="DO64" s="189"/>
      <c r="DP64" s="190"/>
      <c r="DQ64" s="189"/>
      <c r="DR64" s="189"/>
      <c r="DS64" s="189"/>
      <c r="DT64" s="189"/>
      <c r="DU64" s="189"/>
      <c r="DV64" s="189"/>
      <c r="DW64" s="188"/>
      <c r="DX64" s="188"/>
    </row>
    <row r="65" spans="1:128" s="191" customFormat="1" ht="15.75" hidden="1" customHeight="1">
      <c r="A65" s="101" t="s">
        <v>87</v>
      </c>
      <c r="B65" s="292" t="s">
        <v>64</v>
      </c>
      <c r="C65" s="293">
        <f>SUM(C58,C60,-C61,-C62,-C63,C64)</f>
        <v>0</v>
      </c>
      <c r="D65" s="293" t="str">
        <f t="shared" ref="D65:T65" si="75">IF(D58="","",SUM(D58,D60,-D61,-D62,-D63,D64))</f>
        <v/>
      </c>
      <c r="E65" s="294" t="str">
        <f t="shared" si="75"/>
        <v/>
      </c>
      <c r="F65" s="294" t="str">
        <f t="shared" si="75"/>
        <v/>
      </c>
      <c r="G65" s="294" t="str">
        <f t="shared" si="75"/>
        <v/>
      </c>
      <c r="H65" s="294" t="str">
        <f t="shared" si="75"/>
        <v/>
      </c>
      <c r="I65" s="294" t="str">
        <f t="shared" si="75"/>
        <v/>
      </c>
      <c r="J65" s="294" t="str">
        <f t="shared" si="75"/>
        <v/>
      </c>
      <c r="K65" s="294" t="str">
        <f t="shared" si="75"/>
        <v/>
      </c>
      <c r="L65" s="294" t="str">
        <f t="shared" si="75"/>
        <v/>
      </c>
      <c r="M65" s="294" t="str">
        <f t="shared" si="75"/>
        <v/>
      </c>
      <c r="N65" s="294" t="str">
        <f t="shared" si="75"/>
        <v/>
      </c>
      <c r="O65" s="294"/>
      <c r="P65" s="294"/>
      <c r="Q65" s="294"/>
      <c r="R65" s="294"/>
      <c r="S65" s="294"/>
      <c r="T65" s="294" t="str">
        <f t="shared" si="75"/>
        <v/>
      </c>
      <c r="U65" s="294"/>
      <c r="V65" s="294"/>
      <c r="W65" s="294"/>
      <c r="X65" s="294"/>
      <c r="Y65" s="294"/>
      <c r="Z65" s="294"/>
      <c r="AA65" s="294"/>
      <c r="AB65" s="294"/>
      <c r="AC65" s="293"/>
      <c r="AD65" s="293"/>
      <c r="AE65" s="293"/>
      <c r="AF65" s="293"/>
      <c r="AG65" s="294"/>
      <c r="AH65" s="307"/>
      <c r="AI65" s="294"/>
      <c r="AJ65" s="296"/>
      <c r="AK65" s="293"/>
      <c r="AL65" s="294"/>
      <c r="AM65" s="294"/>
      <c r="AN65" s="294"/>
      <c r="AO65" s="294"/>
      <c r="AP65" s="294"/>
      <c r="AQ65" s="294"/>
      <c r="AR65" s="294"/>
      <c r="AS65" s="294"/>
      <c r="AT65" s="294"/>
      <c r="AU65" s="294"/>
      <c r="AV65" s="295"/>
      <c r="AW65" s="294"/>
      <c r="AX65" s="295"/>
      <c r="AY65" s="294"/>
      <c r="AZ65" s="294"/>
      <c r="BA65" s="296"/>
      <c r="BB65" s="293"/>
      <c r="BC65" s="294"/>
      <c r="BD65" s="294"/>
      <c r="BE65" s="294"/>
      <c r="BF65" s="294"/>
      <c r="BG65" s="294"/>
      <c r="BH65" s="294"/>
      <c r="BI65" s="294"/>
      <c r="BJ65" s="294"/>
      <c r="BK65" s="294"/>
      <c r="BL65" s="294"/>
      <c r="BM65" s="294"/>
      <c r="BN65" s="294"/>
      <c r="BO65" s="294"/>
      <c r="BP65" s="294"/>
      <c r="BQ65" s="294"/>
      <c r="BR65" s="296"/>
      <c r="BS65" s="293" t="str">
        <f>IF(BS58="","",SUM(BS58,BS60,-BS61,-BS62,-BS63,BS64))</f>
        <v/>
      </c>
      <c r="BT65" s="294" t="str">
        <f>IF(BT58="","",SUM(BT58,BT60,-BT61,-BT62,-BT63,BT64))</f>
        <v/>
      </c>
      <c r="BU65" s="294" t="str">
        <f>IF(BU58="","",SUM(BU58,BU60,-BU61,-BU62,-BU63,BU64))</f>
        <v/>
      </c>
      <c r="BV65" s="294" t="str">
        <f>IF(BV58="","",SUM(BV58,BV60,-BV61,-BV62,-BV63,BV64))</f>
        <v/>
      </c>
      <c r="BW65" s="1434"/>
      <c r="BX65" s="1434"/>
      <c r="BY65" s="1434" t="str">
        <f t="shared" ref="BY65:CD65" si="76">IF(BY58="","",SUM(BY58,BY60,-BY61,-BY62,-BY63,BY64))</f>
        <v/>
      </c>
      <c r="BZ65" s="1434" t="str">
        <f t="shared" si="76"/>
        <v/>
      </c>
      <c r="CA65" s="1434" t="str">
        <f t="shared" si="76"/>
        <v/>
      </c>
      <c r="CB65" s="1434" t="str">
        <f t="shared" si="76"/>
        <v/>
      </c>
      <c r="CC65" s="1434" t="str">
        <f t="shared" si="76"/>
        <v/>
      </c>
      <c r="CD65" s="1434" t="str">
        <f t="shared" si="76"/>
        <v/>
      </c>
      <c r="CE65" s="1434"/>
      <c r="CF65" s="1434"/>
      <c r="CG65" s="1434"/>
      <c r="CH65" s="1434"/>
      <c r="CI65" s="1434"/>
      <c r="CJ65" s="92"/>
      <c r="CK65" s="297" t="str">
        <f>IF(CK58="","",CK58+SUM(CK60,CK64)-SUM(CK61:CK63))</f>
        <v/>
      </c>
      <c r="CL65" s="226"/>
      <c r="CM65" s="227"/>
      <c r="CN65" s="298" t="str">
        <f>IF(CK58=0,"",100*CK65/CK58)</f>
        <v/>
      </c>
      <c r="CO65" s="129" t="str">
        <f t="shared" si="23"/>
        <v/>
      </c>
      <c r="CP65" s="142">
        <f t="shared" si="24"/>
        <v>1</v>
      </c>
      <c r="CQ65" s="234" t="str">
        <f t="shared" si="25"/>
        <v/>
      </c>
      <c r="CR65" s="235" t="str">
        <f t="shared" si="26"/>
        <v/>
      </c>
      <c r="CS65" s="235" t="str">
        <f t="shared" si="27"/>
        <v/>
      </c>
      <c r="CT65" s="235" t="str">
        <f t="shared" si="28"/>
        <v/>
      </c>
      <c r="CU65" s="235" t="str">
        <f t="shared" si="29"/>
        <v/>
      </c>
      <c r="CV65" s="236">
        <f t="shared" si="30"/>
        <v>0</v>
      </c>
      <c r="CW65" s="236" t="str">
        <f t="shared" si="31"/>
        <v/>
      </c>
      <c r="CX65" s="235" t="str">
        <f t="shared" si="32"/>
        <v/>
      </c>
      <c r="CY65" s="235" t="str">
        <f t="shared" si="33"/>
        <v/>
      </c>
      <c r="CZ65" s="235" t="str">
        <f t="shared" si="34"/>
        <v/>
      </c>
      <c r="DA65" s="235" t="str">
        <f t="shared" si="35"/>
        <v/>
      </c>
      <c r="DB65" s="143" t="str">
        <f t="shared" si="36"/>
        <v/>
      </c>
      <c r="DC65" s="143" t="str">
        <f t="shared" si="57"/>
        <v/>
      </c>
      <c r="DD65" s="81" t="str">
        <f t="shared" si="58"/>
        <v/>
      </c>
      <c r="DE65" s="81" t="str">
        <f t="shared" si="59"/>
        <v/>
      </c>
      <c r="DF65" s="81" t="str">
        <f t="shared" si="60"/>
        <v/>
      </c>
      <c r="DG65" s="81" t="str">
        <f t="shared" si="61"/>
        <v/>
      </c>
      <c r="DH65" s="144" t="str">
        <f t="shared" si="62"/>
        <v/>
      </c>
      <c r="DI65" s="144" t="str">
        <f t="shared" si="63"/>
        <v/>
      </c>
      <c r="DJ65" s="81" t="str">
        <f t="shared" si="64"/>
        <v/>
      </c>
      <c r="DK65" s="81" t="str">
        <f t="shared" si="65"/>
        <v/>
      </c>
      <c r="DL65" s="81" t="str">
        <f t="shared" si="66"/>
        <v/>
      </c>
      <c r="DM65" s="81" t="str">
        <f t="shared" si="67"/>
        <v/>
      </c>
      <c r="DN65" s="143" t="str">
        <f t="shared" si="68"/>
        <v/>
      </c>
      <c r="DO65" s="189"/>
      <c r="DP65" s="190"/>
      <c r="DQ65" s="189"/>
      <c r="DR65" s="189"/>
      <c r="DS65" s="189"/>
      <c r="DT65" s="189"/>
      <c r="DU65" s="189"/>
      <c r="DV65" s="189"/>
      <c r="DW65" s="188"/>
      <c r="DX65" s="188"/>
    </row>
    <row r="66" spans="1:128" s="191" customFormat="1" ht="15.75" customHeight="1">
      <c r="A66" s="264" t="s">
        <v>89</v>
      </c>
      <c r="B66" s="175" t="str">
        <f>$B$9</f>
        <v>VP</v>
      </c>
      <c r="C66" s="240">
        <v>0</v>
      </c>
      <c r="D66" s="240">
        <v>0</v>
      </c>
      <c r="E66" s="240">
        <v>0</v>
      </c>
      <c r="F66" s="240">
        <v>0</v>
      </c>
      <c r="G66" s="240">
        <v>0</v>
      </c>
      <c r="H66" s="240">
        <v>0</v>
      </c>
      <c r="I66" s="240">
        <v>0</v>
      </c>
      <c r="J66" s="240">
        <v>0</v>
      </c>
      <c r="K66" s="240">
        <v>0</v>
      </c>
      <c r="L66" s="240">
        <v>0</v>
      </c>
      <c r="M66" s="240">
        <v>0</v>
      </c>
      <c r="N66" s="240">
        <v>0</v>
      </c>
      <c r="O66" s="149"/>
      <c r="P66" s="149"/>
      <c r="Q66" s="149"/>
      <c r="R66" s="149"/>
      <c r="S66" s="150"/>
      <c r="T66" s="242">
        <v>0</v>
      </c>
      <c r="U66" s="243">
        <v>0</v>
      </c>
      <c r="V66" s="243">
        <v>0</v>
      </c>
      <c r="W66" s="243">
        <v>2</v>
      </c>
      <c r="X66" s="243">
        <v>0</v>
      </c>
      <c r="Y66" s="243">
        <v>1</v>
      </c>
      <c r="Z66" s="243">
        <v>0</v>
      </c>
      <c r="AA66" s="243">
        <v>0</v>
      </c>
      <c r="AB66" s="243">
        <v>0</v>
      </c>
      <c r="AC66" s="308">
        <v>0</v>
      </c>
      <c r="AD66" s="308">
        <v>0</v>
      </c>
      <c r="AE66" s="308">
        <v>0</v>
      </c>
      <c r="AF66" s="308"/>
      <c r="AG66" s="243"/>
      <c r="AH66" s="270"/>
      <c r="AI66" s="243"/>
      <c r="AJ66" s="244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1430"/>
      <c r="BX66" s="1430"/>
      <c r="BY66" s="1430"/>
      <c r="BZ66" s="1431"/>
      <c r="CA66" s="1430"/>
      <c r="CB66" s="1430"/>
      <c r="CC66" s="1430"/>
      <c r="CD66" s="1430"/>
      <c r="CE66" s="1430"/>
      <c r="CF66" s="1430"/>
      <c r="CG66" s="1430"/>
      <c r="CH66" s="1430"/>
      <c r="CI66" s="1433"/>
      <c r="CJ66" s="92"/>
      <c r="CK66" s="242">
        <v>0</v>
      </c>
      <c r="CL66" s="243">
        <v>0</v>
      </c>
      <c r="CM66" s="244">
        <v>0</v>
      </c>
      <c r="CN66" s="309">
        <f>IF(CK70=0,"",100*CK66/CK70)</f>
        <v>0</v>
      </c>
      <c r="CO66" s="129">
        <f t="shared" si="23"/>
        <v>4.5454545454545456E-2</v>
      </c>
      <c r="CP66" s="142">
        <f t="shared" si="24"/>
        <v>24</v>
      </c>
      <c r="CQ66" s="143">
        <f t="shared" si="25"/>
        <v>0</v>
      </c>
      <c r="CR66" s="81">
        <f t="shared" si="26"/>
        <v>0</v>
      </c>
      <c r="CS66" s="81">
        <f t="shared" si="27"/>
        <v>0</v>
      </c>
      <c r="CT66" s="81">
        <f t="shared" si="28"/>
        <v>0</v>
      </c>
      <c r="CU66" s="81">
        <f t="shared" si="29"/>
        <v>0</v>
      </c>
      <c r="CV66" s="144">
        <f t="shared" si="30"/>
        <v>0</v>
      </c>
      <c r="CW66" s="144">
        <f t="shared" si="31"/>
        <v>0</v>
      </c>
      <c r="CX66" s="81">
        <f t="shared" si="32"/>
        <v>0</v>
      </c>
      <c r="CY66" s="81">
        <f t="shared" si="33"/>
        <v>0</v>
      </c>
      <c r="CZ66" s="81">
        <f t="shared" si="34"/>
        <v>0</v>
      </c>
      <c r="DA66" s="81">
        <f t="shared" si="35"/>
        <v>0</v>
      </c>
      <c r="DB66" s="143">
        <f t="shared" si="36"/>
        <v>0</v>
      </c>
      <c r="DC66" s="143">
        <f t="shared" si="57"/>
        <v>0</v>
      </c>
      <c r="DD66" s="81">
        <f t="shared" si="58"/>
        <v>0</v>
      </c>
      <c r="DE66" s="81">
        <f t="shared" si="59"/>
        <v>0</v>
      </c>
      <c r="DF66" s="81">
        <f t="shared" si="60"/>
        <v>0</v>
      </c>
      <c r="DG66" s="81">
        <f t="shared" si="61"/>
        <v>0</v>
      </c>
      <c r="DH66" s="144">
        <f t="shared" si="62"/>
        <v>0</v>
      </c>
      <c r="DI66" s="144">
        <f t="shared" si="63"/>
        <v>0</v>
      </c>
      <c r="DJ66" s="81">
        <f t="shared" si="64"/>
        <v>0</v>
      </c>
      <c r="DK66" s="81">
        <f t="shared" si="65"/>
        <v>0</v>
      </c>
      <c r="DL66" s="81">
        <f t="shared" si="66"/>
        <v>0</v>
      </c>
      <c r="DM66" s="81">
        <f t="shared" si="67"/>
        <v>1</v>
      </c>
      <c r="DN66" s="143">
        <f t="shared" si="68"/>
        <v>2</v>
      </c>
      <c r="DO66" s="189"/>
      <c r="DP66" s="190"/>
      <c r="DQ66" s="189"/>
      <c r="DR66" s="189"/>
      <c r="DS66" s="189"/>
      <c r="DT66" s="189"/>
      <c r="DU66" s="189"/>
      <c r="DV66" s="189"/>
      <c r="DW66" s="188"/>
      <c r="DX66" s="188"/>
    </row>
    <row r="67" spans="1:128" s="191" customFormat="1" ht="15.75" customHeight="1">
      <c r="A67" s="145"/>
      <c r="B67" s="192" t="str">
        <f>$B$10</f>
        <v>P</v>
      </c>
      <c r="C67" s="240">
        <v>0</v>
      </c>
      <c r="D67" s="240">
        <v>0</v>
      </c>
      <c r="E67" s="240">
        <v>0</v>
      </c>
      <c r="F67" s="240">
        <v>0</v>
      </c>
      <c r="G67" s="240">
        <v>0</v>
      </c>
      <c r="H67" s="240">
        <v>0</v>
      </c>
      <c r="I67" s="240">
        <v>0</v>
      </c>
      <c r="J67" s="240">
        <v>0</v>
      </c>
      <c r="K67" s="240">
        <v>0</v>
      </c>
      <c r="L67" s="240">
        <v>0</v>
      </c>
      <c r="M67" s="240">
        <v>0</v>
      </c>
      <c r="N67" s="240">
        <v>0</v>
      </c>
      <c r="O67" s="149"/>
      <c r="P67" s="149"/>
      <c r="Q67" s="149"/>
      <c r="R67" s="149"/>
      <c r="S67" s="150"/>
      <c r="T67" s="287"/>
      <c r="U67" s="288"/>
      <c r="V67" s="288"/>
      <c r="W67" s="288"/>
      <c r="X67" s="288"/>
      <c r="Y67" s="288"/>
      <c r="Z67" s="288"/>
      <c r="AA67" s="288"/>
      <c r="AB67" s="288"/>
      <c r="AC67" s="289"/>
      <c r="AD67" s="289"/>
      <c r="AE67" s="289"/>
      <c r="AF67" s="289"/>
      <c r="AG67" s="288"/>
      <c r="AH67" s="303"/>
      <c r="AI67" s="288"/>
      <c r="AJ67" s="290"/>
      <c r="AK67" s="146">
        <v>0</v>
      </c>
      <c r="AL67" s="148">
        <v>0</v>
      </c>
      <c r="AM67" s="148">
        <v>0</v>
      </c>
      <c r="AN67" s="243">
        <v>0</v>
      </c>
      <c r="AO67" s="243">
        <v>0</v>
      </c>
      <c r="AP67" s="243">
        <v>6</v>
      </c>
      <c r="AQ67" s="243">
        <v>0</v>
      </c>
      <c r="AR67" s="243">
        <v>0</v>
      </c>
      <c r="AS67" s="243">
        <v>0</v>
      </c>
      <c r="AT67" s="243">
        <v>0</v>
      </c>
      <c r="AU67" s="243">
        <v>6</v>
      </c>
      <c r="AV67" s="308">
        <v>0</v>
      </c>
      <c r="AW67" s="243"/>
      <c r="AX67" s="308"/>
      <c r="AY67" s="243"/>
      <c r="AZ67" s="243"/>
      <c r="BA67" s="244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1430"/>
      <c r="BX67" s="1430"/>
      <c r="BY67" s="1430"/>
      <c r="BZ67" s="1431"/>
      <c r="CA67" s="1430"/>
      <c r="CB67" s="1430"/>
      <c r="CC67" s="1430"/>
      <c r="CD67" s="1430"/>
      <c r="CE67" s="1430"/>
      <c r="CF67" s="1430"/>
      <c r="CG67" s="1430"/>
      <c r="CH67" s="1430"/>
      <c r="CI67" s="1433"/>
      <c r="CJ67" s="92"/>
      <c r="CK67" s="242">
        <v>0</v>
      </c>
      <c r="CL67" s="243">
        <v>0</v>
      </c>
      <c r="CM67" s="244">
        <v>0</v>
      </c>
      <c r="CN67" s="310">
        <f>IF(CK78=0,"",100*CK67/CK78)</f>
        <v>0</v>
      </c>
      <c r="CO67" s="129">
        <f t="shared" si="23"/>
        <v>0.27272727272727271</v>
      </c>
      <c r="CP67" s="142">
        <f t="shared" si="24"/>
        <v>24</v>
      </c>
      <c r="CQ67" s="143">
        <f t="shared" si="25"/>
        <v>0</v>
      </c>
      <c r="CR67" s="81">
        <f t="shared" si="26"/>
        <v>0</v>
      </c>
      <c r="CS67" s="81">
        <f t="shared" si="27"/>
        <v>0</v>
      </c>
      <c r="CT67" s="81">
        <f t="shared" si="28"/>
        <v>0</v>
      </c>
      <c r="CU67" s="81">
        <f t="shared" si="29"/>
        <v>0</v>
      </c>
      <c r="CV67" s="144">
        <f t="shared" si="30"/>
        <v>0</v>
      </c>
      <c r="CW67" s="144">
        <f t="shared" si="31"/>
        <v>0</v>
      </c>
      <c r="CX67" s="81">
        <f t="shared" si="32"/>
        <v>0</v>
      </c>
      <c r="CY67" s="81">
        <f t="shared" si="33"/>
        <v>0</v>
      </c>
      <c r="CZ67" s="81">
        <f t="shared" si="34"/>
        <v>0</v>
      </c>
      <c r="DA67" s="81">
        <f t="shared" si="35"/>
        <v>0</v>
      </c>
      <c r="DB67" s="143">
        <f t="shared" si="36"/>
        <v>0</v>
      </c>
      <c r="DC67" s="143">
        <f t="shared" ref="DC67:DN67" si="77">IF(OR(-FLOOR(((17-COUNT($AK67:$BA67))/2),1)+DC$5&lt;1,-FLOOR(((17-COUNT($AK67:$BA67))/2),1)+DC$5&gt;COUNT($AK67:$BA67)),"",LARGE($AK67:$BA67,-FLOOR(((17-COUNT($AK67:$BA67))/2),1)+DC$5))</f>
        <v>0</v>
      </c>
      <c r="DD67" s="81">
        <f t="shared" si="77"/>
        <v>0</v>
      </c>
      <c r="DE67" s="81">
        <f t="shared" si="77"/>
        <v>0</v>
      </c>
      <c r="DF67" s="81">
        <f t="shared" si="77"/>
        <v>0</v>
      </c>
      <c r="DG67" s="81">
        <f t="shared" si="77"/>
        <v>0</v>
      </c>
      <c r="DH67" s="144">
        <f t="shared" si="77"/>
        <v>0</v>
      </c>
      <c r="DI67" s="144">
        <f t="shared" si="77"/>
        <v>0</v>
      </c>
      <c r="DJ67" s="81">
        <f t="shared" si="77"/>
        <v>0</v>
      </c>
      <c r="DK67" s="81">
        <f t="shared" si="77"/>
        <v>0</v>
      </c>
      <c r="DL67" s="81">
        <f t="shared" si="77"/>
        <v>0</v>
      </c>
      <c r="DM67" s="81">
        <f t="shared" si="77"/>
        <v>6</v>
      </c>
      <c r="DN67" s="143">
        <f t="shared" si="77"/>
        <v>6</v>
      </c>
      <c r="DO67" s="189"/>
      <c r="DP67" s="190"/>
      <c r="DQ67" s="189"/>
      <c r="DR67" s="189"/>
      <c r="DS67" s="189"/>
      <c r="DT67" s="189"/>
      <c r="DU67" s="189"/>
      <c r="DV67" s="189"/>
      <c r="DW67" s="188"/>
      <c r="DX67" s="188"/>
    </row>
    <row r="68" spans="1:128" s="191" customFormat="1" ht="15.75" customHeight="1">
      <c r="A68" s="145"/>
      <c r="B68" s="192" t="str">
        <f>$B$11</f>
        <v>M</v>
      </c>
      <c r="C68" s="240">
        <v>0</v>
      </c>
      <c r="D68" s="240">
        <v>0</v>
      </c>
      <c r="E68" s="240">
        <v>0</v>
      </c>
      <c r="F68" s="240">
        <v>0</v>
      </c>
      <c r="G68" s="240">
        <v>0</v>
      </c>
      <c r="H68" s="240">
        <v>0</v>
      </c>
      <c r="I68" s="240">
        <v>0</v>
      </c>
      <c r="J68" s="240">
        <v>0</v>
      </c>
      <c r="K68" s="240">
        <v>0</v>
      </c>
      <c r="L68" s="240">
        <v>0</v>
      </c>
      <c r="M68" s="240">
        <v>0</v>
      </c>
      <c r="N68" s="240">
        <v>0</v>
      </c>
      <c r="O68" s="149"/>
      <c r="P68" s="149"/>
      <c r="Q68" s="149"/>
      <c r="R68" s="149"/>
      <c r="S68" s="150"/>
      <c r="T68" s="287"/>
      <c r="U68" s="288"/>
      <c r="V68" s="288"/>
      <c r="W68" s="288"/>
      <c r="X68" s="288"/>
      <c r="Y68" s="288"/>
      <c r="Z68" s="288"/>
      <c r="AA68" s="288"/>
      <c r="AB68" s="288"/>
      <c r="AC68" s="289"/>
      <c r="AD68" s="289"/>
      <c r="AE68" s="289"/>
      <c r="AF68" s="289"/>
      <c r="AG68" s="288"/>
      <c r="AH68" s="303"/>
      <c r="AI68" s="288"/>
      <c r="AJ68" s="290"/>
      <c r="AK68" s="287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9"/>
      <c r="AW68" s="288"/>
      <c r="AX68" s="289"/>
      <c r="AY68" s="288"/>
      <c r="AZ68" s="288"/>
      <c r="BA68" s="290"/>
      <c r="BB68" s="242">
        <v>0</v>
      </c>
      <c r="BC68" s="243">
        <v>4</v>
      </c>
      <c r="BD68" s="243">
        <v>0</v>
      </c>
      <c r="BE68" s="243">
        <v>0</v>
      </c>
      <c r="BF68" s="243">
        <v>0</v>
      </c>
      <c r="BG68" s="243">
        <v>0</v>
      </c>
      <c r="BH68" s="243">
        <v>6</v>
      </c>
      <c r="BI68" s="243">
        <v>0</v>
      </c>
      <c r="BJ68" s="243">
        <v>0</v>
      </c>
      <c r="BK68" s="243">
        <v>0</v>
      </c>
      <c r="BL68" s="243">
        <v>0</v>
      </c>
      <c r="BM68" s="308">
        <v>0</v>
      </c>
      <c r="BN68" s="243"/>
      <c r="BO68" s="308"/>
      <c r="BP68" s="243"/>
      <c r="BQ68" s="308"/>
      <c r="BR68" s="244"/>
      <c r="BS68" s="271"/>
      <c r="BT68" s="272"/>
      <c r="BU68" s="272"/>
      <c r="BV68" s="272"/>
      <c r="BW68" s="1430"/>
      <c r="BX68" s="1430"/>
      <c r="BY68" s="1430"/>
      <c r="BZ68" s="1431"/>
      <c r="CA68" s="1430"/>
      <c r="CB68" s="1430"/>
      <c r="CC68" s="1430"/>
      <c r="CD68" s="1430"/>
      <c r="CE68" s="1430"/>
      <c r="CF68" s="1430"/>
      <c r="CG68" s="1430"/>
      <c r="CH68" s="1430"/>
      <c r="CI68" s="1433"/>
      <c r="CJ68" s="92"/>
      <c r="CK68" s="242">
        <v>0</v>
      </c>
      <c r="CL68" s="243">
        <v>0</v>
      </c>
      <c r="CM68" s="244">
        <v>0</v>
      </c>
      <c r="CN68" s="310">
        <f>IF(CK86=0,"",100*CK68/CK86)</f>
        <v>0</v>
      </c>
      <c r="CO68" s="129">
        <f t="shared" si="23"/>
        <v>0.18181818181818182</v>
      </c>
      <c r="CP68" s="142">
        <f t="shared" si="24"/>
        <v>24</v>
      </c>
      <c r="CQ68" s="143">
        <f t="shared" si="25"/>
        <v>0</v>
      </c>
      <c r="CR68" s="81">
        <f t="shared" si="26"/>
        <v>0</v>
      </c>
      <c r="CS68" s="81">
        <f t="shared" si="27"/>
        <v>0</v>
      </c>
      <c r="CT68" s="81">
        <f t="shared" si="28"/>
        <v>0</v>
      </c>
      <c r="CU68" s="81">
        <f t="shared" si="29"/>
        <v>0</v>
      </c>
      <c r="CV68" s="144">
        <f t="shared" si="30"/>
        <v>0</v>
      </c>
      <c r="CW68" s="144">
        <f t="shared" si="31"/>
        <v>0</v>
      </c>
      <c r="CX68" s="81">
        <f t="shared" si="32"/>
        <v>0</v>
      </c>
      <c r="CY68" s="81">
        <f t="shared" si="33"/>
        <v>0</v>
      </c>
      <c r="CZ68" s="81">
        <f t="shared" si="34"/>
        <v>0</v>
      </c>
      <c r="DA68" s="81">
        <f t="shared" si="35"/>
        <v>0</v>
      </c>
      <c r="DB68" s="143">
        <f t="shared" si="36"/>
        <v>0</v>
      </c>
      <c r="DC68" s="143">
        <f t="shared" ref="DC68:DN68" si="78">IF(OR(-FLOOR(((17-COUNT($BB68:$BR68))/2),1)+DC$5&lt;1,-FLOOR(((17-COUNT($BB68:$BR68))/2),1)+DC$5&gt;COUNT($BB68:$BR68)),"",LARGE($BB68:$BR68,-FLOOR(((17-COUNT($BB68:$BR68))/2),1)+DC$5))</f>
        <v>0</v>
      </c>
      <c r="DD68" s="81">
        <f t="shared" si="78"/>
        <v>0</v>
      </c>
      <c r="DE68" s="81">
        <f t="shared" si="78"/>
        <v>0</v>
      </c>
      <c r="DF68" s="81">
        <f t="shared" si="78"/>
        <v>0</v>
      </c>
      <c r="DG68" s="81">
        <f t="shared" si="78"/>
        <v>0</v>
      </c>
      <c r="DH68" s="144">
        <f t="shared" si="78"/>
        <v>0</v>
      </c>
      <c r="DI68" s="144">
        <f t="shared" si="78"/>
        <v>0</v>
      </c>
      <c r="DJ68" s="81">
        <f t="shared" si="78"/>
        <v>0</v>
      </c>
      <c r="DK68" s="81">
        <f t="shared" si="78"/>
        <v>0</v>
      </c>
      <c r="DL68" s="81">
        <f t="shared" si="78"/>
        <v>0</v>
      </c>
      <c r="DM68" s="81">
        <f t="shared" si="78"/>
        <v>4</v>
      </c>
      <c r="DN68" s="143">
        <f t="shared" si="78"/>
        <v>6</v>
      </c>
      <c r="DO68" s="189"/>
      <c r="DP68" s="190"/>
      <c r="DQ68" s="189"/>
      <c r="DR68" s="189"/>
      <c r="DS68" s="189"/>
      <c r="DT68" s="189"/>
      <c r="DU68" s="189"/>
      <c r="DV68" s="189"/>
      <c r="DW68" s="188"/>
      <c r="DX68" s="188"/>
    </row>
    <row r="69" spans="1:128" s="191" customFormat="1" ht="15.75" customHeight="1" thickBot="1">
      <c r="A69" s="311"/>
      <c r="B69" s="215" t="str">
        <f>$B$12</f>
        <v>BO</v>
      </c>
      <c r="C69" s="240">
        <v>0</v>
      </c>
      <c r="D69" s="240">
        <v>0</v>
      </c>
      <c r="E69" s="240">
        <v>0</v>
      </c>
      <c r="F69" s="240">
        <v>0</v>
      </c>
      <c r="G69" s="240">
        <v>0</v>
      </c>
      <c r="H69" s="240">
        <v>0</v>
      </c>
      <c r="I69" s="240">
        <v>0</v>
      </c>
      <c r="J69" s="240">
        <v>0</v>
      </c>
      <c r="K69" s="240">
        <v>0</v>
      </c>
      <c r="L69" s="240">
        <v>0</v>
      </c>
      <c r="M69" s="240">
        <v>0</v>
      </c>
      <c r="N69" s="240">
        <v>0</v>
      </c>
      <c r="O69" s="313"/>
      <c r="P69" s="313"/>
      <c r="Q69" s="313"/>
      <c r="R69" s="313"/>
      <c r="S69" s="314"/>
      <c r="T69" s="315"/>
      <c r="U69" s="316"/>
      <c r="V69" s="316"/>
      <c r="W69" s="316"/>
      <c r="X69" s="316"/>
      <c r="Y69" s="316"/>
      <c r="Z69" s="316"/>
      <c r="AA69" s="316"/>
      <c r="AB69" s="316"/>
      <c r="AC69" s="317"/>
      <c r="AD69" s="317"/>
      <c r="AE69" s="317"/>
      <c r="AF69" s="317"/>
      <c r="AG69" s="316"/>
      <c r="AH69" s="307"/>
      <c r="AI69" s="316"/>
      <c r="AJ69" s="318"/>
      <c r="AK69" s="315"/>
      <c r="AL69" s="316"/>
      <c r="AM69" s="316"/>
      <c r="AN69" s="316"/>
      <c r="AO69" s="316"/>
      <c r="AP69" s="316"/>
      <c r="AQ69" s="316"/>
      <c r="AR69" s="316"/>
      <c r="AS69" s="316"/>
      <c r="AT69" s="316"/>
      <c r="AU69" s="316"/>
      <c r="AV69" s="317"/>
      <c r="AW69" s="316"/>
      <c r="AX69" s="317"/>
      <c r="AY69" s="316"/>
      <c r="AZ69" s="316"/>
      <c r="BA69" s="318"/>
      <c r="BB69" s="315"/>
      <c r="BC69" s="316"/>
      <c r="BD69" s="316"/>
      <c r="BE69" s="316"/>
      <c r="BF69" s="316"/>
      <c r="BG69" s="316"/>
      <c r="BH69" s="316"/>
      <c r="BI69" s="316"/>
      <c r="BJ69" s="316"/>
      <c r="BK69" s="316"/>
      <c r="BL69" s="316"/>
      <c r="BM69" s="316"/>
      <c r="BN69" s="316"/>
      <c r="BO69" s="316"/>
      <c r="BP69" s="316"/>
      <c r="BQ69" s="316"/>
      <c r="BR69" s="318"/>
      <c r="BS69" s="319">
        <v>0</v>
      </c>
      <c r="BT69" s="197">
        <v>0</v>
      </c>
      <c r="BU69" s="197">
        <v>0</v>
      </c>
      <c r="BV69" s="197">
        <v>0</v>
      </c>
      <c r="BW69" s="197">
        <v>0</v>
      </c>
      <c r="BX69" s="197">
        <v>0</v>
      </c>
      <c r="BY69" s="197">
        <v>0</v>
      </c>
      <c r="BZ69" s="197">
        <v>0</v>
      </c>
      <c r="CA69" s="197">
        <v>0</v>
      </c>
      <c r="CB69" s="197">
        <v>0</v>
      </c>
      <c r="CC69" s="197">
        <v>0</v>
      </c>
      <c r="CD69" s="197">
        <v>0</v>
      </c>
      <c r="CE69" s="197"/>
      <c r="CF69" s="241"/>
      <c r="CG69" s="197"/>
      <c r="CH69" s="197"/>
      <c r="CI69" s="198"/>
      <c r="CJ69" s="167"/>
      <c r="CK69" s="259">
        <v>0</v>
      </c>
      <c r="CL69" s="260">
        <v>0</v>
      </c>
      <c r="CM69" s="261">
        <v>0</v>
      </c>
      <c r="CN69" s="320">
        <f>IF(CK94=0,"",100*CK69/CK94)</f>
        <v>0</v>
      </c>
      <c r="CO69" s="129">
        <f t="shared" si="23"/>
        <v>0</v>
      </c>
      <c r="CP69" s="142">
        <f t="shared" si="24"/>
        <v>24</v>
      </c>
      <c r="CQ69" s="143">
        <f t="shared" si="25"/>
        <v>0</v>
      </c>
      <c r="CR69" s="81">
        <f t="shared" si="26"/>
        <v>0</v>
      </c>
      <c r="CS69" s="81">
        <f t="shared" si="27"/>
        <v>0</v>
      </c>
      <c r="CT69" s="81">
        <f t="shared" si="28"/>
        <v>0</v>
      </c>
      <c r="CU69" s="81">
        <f t="shared" si="29"/>
        <v>0</v>
      </c>
      <c r="CV69" s="144">
        <f t="shared" si="30"/>
        <v>0</v>
      </c>
      <c r="CW69" s="144">
        <f t="shared" si="31"/>
        <v>0</v>
      </c>
      <c r="CX69" s="81">
        <f t="shared" si="32"/>
        <v>0</v>
      </c>
      <c r="CY69" s="81">
        <f t="shared" si="33"/>
        <v>0</v>
      </c>
      <c r="CZ69" s="81">
        <f t="shared" si="34"/>
        <v>0</v>
      </c>
      <c r="DA69" s="81">
        <f t="shared" si="35"/>
        <v>0</v>
      </c>
      <c r="DB69" s="143">
        <f t="shared" si="36"/>
        <v>0</v>
      </c>
      <c r="DC69" s="143">
        <f t="shared" ref="DC69:DN69" si="79">IF(OR(-FLOOR(((17-COUNT($BS69:$CI69))/2),1)+DC$5&lt;1,-FLOOR(((17-COUNT($BS69:$CI69))/2),1)+DC$5&gt;COUNT($BS69:$CI69)),"",LARGE($BS69:$CI69,-FLOOR(((17-COUNT($BS69:$CI69))/2),1)+DC$5))</f>
        <v>0</v>
      </c>
      <c r="DD69" s="81">
        <f t="shared" si="79"/>
        <v>0</v>
      </c>
      <c r="DE69" s="81">
        <f t="shared" si="79"/>
        <v>0</v>
      </c>
      <c r="DF69" s="81">
        <f t="shared" si="79"/>
        <v>0</v>
      </c>
      <c r="DG69" s="81">
        <f t="shared" si="79"/>
        <v>0</v>
      </c>
      <c r="DH69" s="144">
        <f t="shared" si="79"/>
        <v>0</v>
      </c>
      <c r="DI69" s="144">
        <f t="shared" si="79"/>
        <v>0</v>
      </c>
      <c r="DJ69" s="81">
        <f t="shared" si="79"/>
        <v>0</v>
      </c>
      <c r="DK69" s="81">
        <f t="shared" si="79"/>
        <v>0</v>
      </c>
      <c r="DL69" s="81">
        <f t="shared" si="79"/>
        <v>0</v>
      </c>
      <c r="DM69" s="81">
        <f t="shared" si="79"/>
        <v>0</v>
      </c>
      <c r="DN69" s="143">
        <f t="shared" si="79"/>
        <v>0</v>
      </c>
      <c r="DO69" s="189"/>
      <c r="DP69" s="190"/>
      <c r="DQ69" s="189"/>
      <c r="DR69" s="189"/>
      <c r="DS69" s="189"/>
      <c r="DT69" s="189"/>
      <c r="DU69" s="189"/>
      <c r="DV69" s="189"/>
      <c r="DW69" s="188"/>
      <c r="DX69" s="188"/>
    </row>
    <row r="70" spans="1:128" s="191" customFormat="1" ht="15.75" customHeight="1" thickBot="1">
      <c r="A70" s="132" t="s">
        <v>90</v>
      </c>
      <c r="B70" s="175" t="str">
        <f t="shared" ref="B70:B77" si="80">$B$9</f>
        <v>VP</v>
      </c>
      <c r="C70" s="300">
        <v>0</v>
      </c>
      <c r="D70" s="301">
        <v>2</v>
      </c>
      <c r="E70" s="301">
        <v>0</v>
      </c>
      <c r="F70" s="301">
        <v>0</v>
      </c>
      <c r="G70" s="301">
        <v>0</v>
      </c>
      <c r="H70" s="301">
        <v>0</v>
      </c>
      <c r="I70" s="301">
        <v>0</v>
      </c>
      <c r="J70" s="301">
        <v>0</v>
      </c>
      <c r="K70" s="301">
        <v>0</v>
      </c>
      <c r="L70" s="301">
        <v>6</v>
      </c>
      <c r="M70" s="301">
        <v>5</v>
      </c>
      <c r="N70" s="301">
        <v>0</v>
      </c>
      <c r="O70" s="301"/>
      <c r="P70" s="301"/>
      <c r="Q70" s="301"/>
      <c r="R70" s="301"/>
      <c r="S70" s="302"/>
      <c r="T70" s="230">
        <v>0</v>
      </c>
      <c r="U70" s="231">
        <v>3</v>
      </c>
      <c r="V70" s="231">
        <v>0</v>
      </c>
      <c r="W70" s="231">
        <v>5</v>
      </c>
      <c r="X70" s="231">
        <v>0</v>
      </c>
      <c r="Y70" s="231">
        <v>6</v>
      </c>
      <c r="Z70" s="231">
        <v>0</v>
      </c>
      <c r="AA70" s="231">
        <v>5</v>
      </c>
      <c r="AB70" s="231">
        <v>0</v>
      </c>
      <c r="AC70" s="231">
        <v>5</v>
      </c>
      <c r="AD70" s="231">
        <v>4</v>
      </c>
      <c r="AE70" s="231">
        <v>8</v>
      </c>
      <c r="AF70" s="231"/>
      <c r="AG70" s="231"/>
      <c r="AH70" s="321"/>
      <c r="AI70" s="231"/>
      <c r="AJ70" s="233"/>
      <c r="AK70" s="182"/>
      <c r="AL70" s="183"/>
      <c r="AM70" s="183"/>
      <c r="AN70" s="183"/>
      <c r="AO70" s="183"/>
      <c r="AP70" s="183"/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4"/>
      <c r="BB70" s="182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183"/>
      <c r="BR70" s="184"/>
      <c r="BS70" s="182"/>
      <c r="BT70" s="183"/>
      <c r="BU70" s="183"/>
      <c r="BV70" s="183"/>
      <c r="BW70" s="1424"/>
      <c r="BX70" s="1424"/>
      <c r="BY70" s="1424"/>
      <c r="BZ70" s="1424"/>
      <c r="CA70" s="1424"/>
      <c r="CB70" s="1424"/>
      <c r="CC70" s="1424"/>
      <c r="CD70" s="1424"/>
      <c r="CE70" s="1424"/>
      <c r="CF70" s="1424"/>
      <c r="CG70" s="1424"/>
      <c r="CH70" s="1424"/>
      <c r="CI70" s="1425"/>
      <c r="CJ70" s="322"/>
      <c r="CK70" s="230">
        <v>3</v>
      </c>
      <c r="CL70" s="231">
        <v>2</v>
      </c>
      <c r="CM70" s="233">
        <v>4</v>
      </c>
      <c r="CN70" s="276" t="s">
        <v>80</v>
      </c>
      <c r="CO70" s="129">
        <f t="shared" si="23"/>
        <v>1.8636363636363635</v>
      </c>
      <c r="CP70" s="142">
        <f t="shared" si="24"/>
        <v>24</v>
      </c>
      <c r="CQ70" s="143">
        <f t="shared" si="25"/>
        <v>0</v>
      </c>
      <c r="CR70" s="81">
        <f t="shared" si="26"/>
        <v>0</v>
      </c>
      <c r="CS70" s="81">
        <f t="shared" si="27"/>
        <v>0</v>
      </c>
      <c r="CT70" s="81">
        <f t="shared" si="28"/>
        <v>0</v>
      </c>
      <c r="CU70" s="81">
        <f t="shared" si="29"/>
        <v>0</v>
      </c>
      <c r="CV70" s="144">
        <f t="shared" si="30"/>
        <v>0</v>
      </c>
      <c r="CW70" s="144">
        <f t="shared" si="31"/>
        <v>0</v>
      </c>
      <c r="CX70" s="81">
        <f t="shared" si="32"/>
        <v>0</v>
      </c>
      <c r="CY70" s="81">
        <f t="shared" si="33"/>
        <v>0</v>
      </c>
      <c r="CZ70" s="81">
        <f t="shared" si="34"/>
        <v>2</v>
      </c>
      <c r="DA70" s="81">
        <f t="shared" si="35"/>
        <v>5</v>
      </c>
      <c r="DB70" s="143">
        <f t="shared" si="36"/>
        <v>6</v>
      </c>
      <c r="DC70" s="143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1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1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1">
        <f t="shared" ref="DF70:DF77" si="84">IF(OR(-FLOOR(((17-COUNT($T70:$AJ70))/2),1)+DF$5&lt;1,-FLOOR(((17-COUNT($T70:$AJ70))/2),1)+DF$5&gt;COUNT($T70:$AJ70)),"",LARGE($T70:$AJ70,-FLOOR(((17-COUNT($T70:$AJ70))/2),1)+DF$5))</f>
        <v>0</v>
      </c>
      <c r="DG70" s="81">
        <f t="shared" ref="DG70:DG77" si="85">IF(OR(-FLOOR(((17-COUNT($T70:$AJ70))/2),1)+DG$5&lt;1,-FLOOR(((17-COUNT($T70:$AJ70))/2),1)+DG$5&gt;COUNT($T70:$AJ70)),"",LARGE($T70:$AJ70,-FLOOR(((17-COUNT($T70:$AJ70))/2),1)+DG$5))</f>
        <v>0</v>
      </c>
      <c r="DH70" s="144">
        <f t="shared" ref="DH70:DH77" si="86">IF(OR(-FLOOR(((17-COUNT($T70:$AJ70))/2),1)+DH$5&lt;1,-FLOOR(((17-COUNT($T70:$AJ70))/2),1)+DH$5&gt;COUNT($T70:$AJ70)),"",LARGE($T70:$AJ70,-FLOOR(((17-COUNT($T70:$AJ70))/2),1)+DH$5))</f>
        <v>3</v>
      </c>
      <c r="DI70" s="144">
        <f t="shared" ref="DI70:DI77" si="87">IF(OR(-FLOOR(((17-COUNT($T70:$AJ70))/2),1)+DI$5&lt;1,-FLOOR(((17-COUNT($T70:$AJ70))/2),1)+DI$5&gt;COUNT($T70:$AJ70)),"",LARGE($T70:$AJ70,-FLOOR(((17-COUNT($T70:$AJ70))/2),1)+DI$5))</f>
        <v>4</v>
      </c>
      <c r="DJ70" s="81">
        <f t="shared" ref="DJ70:DJ77" si="88">IF(OR(-FLOOR(((17-COUNT($T70:$AJ70))/2),1)+DJ$5&lt;1,-FLOOR(((17-COUNT($T70:$AJ70))/2),1)+DJ$5&gt;COUNT($T70:$AJ70)),"",LARGE($T70:$AJ70,-FLOOR(((17-COUNT($T70:$AJ70))/2),1)+DJ$5))</f>
        <v>5</v>
      </c>
      <c r="DK70" s="81">
        <f t="shared" ref="DK70:DK77" si="89">IF(OR(-FLOOR(((17-COUNT($T70:$AJ70))/2),1)+DK$5&lt;1,-FLOOR(((17-COUNT($T70:$AJ70))/2),1)+DK$5&gt;COUNT($T70:$AJ70)),"",LARGE($T70:$AJ70,-FLOOR(((17-COUNT($T70:$AJ70))/2),1)+DK$5))</f>
        <v>5</v>
      </c>
      <c r="DL70" s="81">
        <f t="shared" ref="DL70:DL77" si="90">IF(OR(-FLOOR(((17-COUNT($T70:$AJ70))/2),1)+DL$5&lt;1,-FLOOR(((17-COUNT($T70:$AJ70))/2),1)+DL$5&gt;COUNT($T70:$AJ70)),"",LARGE($T70:$AJ70,-FLOOR(((17-COUNT($T70:$AJ70))/2),1)+DL$5))</f>
        <v>5</v>
      </c>
      <c r="DM70" s="81">
        <f t="shared" ref="DM70:DM77" si="91">IF(OR(-FLOOR(((17-COUNT($T70:$AJ70))/2),1)+DM$5&lt;1,-FLOOR(((17-COUNT($T70:$AJ70))/2),1)+DM$5&gt;COUNT($T70:$AJ70)),"",LARGE($T70:$AJ70,-FLOOR(((17-COUNT($T70:$AJ70))/2),1)+DM$5))</f>
        <v>6</v>
      </c>
      <c r="DN70" s="143">
        <f t="shared" ref="DN70:DN77" si="92">IF(OR(-FLOOR(((17-COUNT($T70:$AJ70))/2),1)+DN$5&lt;1,-FLOOR(((17-COUNT($T70:$AJ70))/2),1)+DN$5&gt;COUNT($T70:$AJ70)),"",LARGE($T70:$AJ70,-FLOOR(((17-COUNT($T70:$AJ70))/2),1)+DN$5))</f>
        <v>8</v>
      </c>
      <c r="DO70" s="189"/>
      <c r="DP70" s="190"/>
      <c r="DQ70" s="189"/>
      <c r="DR70" s="189"/>
      <c r="DS70" s="189"/>
      <c r="DT70" s="189"/>
      <c r="DU70" s="189"/>
      <c r="DV70" s="189"/>
      <c r="DW70" s="188"/>
      <c r="DX70" s="188"/>
    </row>
    <row r="71" spans="1:128" s="191" customFormat="1" ht="15.75" customHeight="1" thickBot="1">
      <c r="A71" s="145" t="s">
        <v>81</v>
      </c>
      <c r="B71" s="192" t="str">
        <f t="shared" si="80"/>
        <v>VP</v>
      </c>
      <c r="C71" s="312">
        <v>0</v>
      </c>
      <c r="D71" s="313">
        <v>1</v>
      </c>
      <c r="E71" s="313">
        <v>0</v>
      </c>
      <c r="F71" s="313">
        <v>0</v>
      </c>
      <c r="G71" s="313">
        <v>0</v>
      </c>
      <c r="H71" s="313">
        <v>0</v>
      </c>
      <c r="I71" s="313">
        <v>0</v>
      </c>
      <c r="J71" s="313">
        <v>0</v>
      </c>
      <c r="K71" s="313">
        <v>0</v>
      </c>
      <c r="L71" s="313">
        <v>3</v>
      </c>
      <c r="M71" s="313">
        <v>3</v>
      </c>
      <c r="N71" s="313">
        <v>0</v>
      </c>
      <c r="O71" s="313"/>
      <c r="P71" s="313"/>
      <c r="Q71" s="313"/>
      <c r="R71" s="313"/>
      <c r="S71" s="314"/>
      <c r="T71" s="211">
        <v>0</v>
      </c>
      <c r="U71" s="212">
        <v>2</v>
      </c>
      <c r="V71" s="212">
        <v>0</v>
      </c>
      <c r="W71" s="212">
        <v>2</v>
      </c>
      <c r="X71" s="231">
        <v>0</v>
      </c>
      <c r="Y71" s="212">
        <v>4</v>
      </c>
      <c r="Z71" s="231">
        <v>0</v>
      </c>
      <c r="AA71" s="212">
        <v>3</v>
      </c>
      <c r="AB71" s="212">
        <v>0</v>
      </c>
      <c r="AC71" s="212">
        <v>3</v>
      </c>
      <c r="AD71" s="212">
        <v>3</v>
      </c>
      <c r="AE71" s="212">
        <v>5</v>
      </c>
      <c r="AF71" s="212"/>
      <c r="AG71" s="212"/>
      <c r="AH71" s="281"/>
      <c r="AI71" s="212"/>
      <c r="AJ71" s="213"/>
      <c r="AK71" s="202"/>
      <c r="AL71" s="203"/>
      <c r="AM71" s="203"/>
      <c r="AN71" s="203"/>
      <c r="AO71" s="203"/>
      <c r="AP71" s="203"/>
      <c r="AQ71" s="203"/>
      <c r="AR71" s="203"/>
      <c r="AS71" s="203"/>
      <c r="AT71" s="203"/>
      <c r="AU71" s="203"/>
      <c r="AV71" s="203"/>
      <c r="AW71" s="203"/>
      <c r="AX71" s="203"/>
      <c r="AY71" s="203"/>
      <c r="AZ71" s="203"/>
      <c r="BA71" s="204"/>
      <c r="BB71" s="202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4"/>
      <c r="BS71" s="202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3"/>
      <c r="CE71" s="203"/>
      <c r="CF71" s="203"/>
      <c r="CG71" s="203"/>
      <c r="CH71" s="203"/>
      <c r="CI71" s="204"/>
      <c r="CJ71" s="323"/>
      <c r="CK71" s="211">
        <v>1.5</v>
      </c>
      <c r="CL71" s="212">
        <v>1</v>
      </c>
      <c r="CM71" s="213">
        <v>1.5</v>
      </c>
      <c r="CN71" s="309">
        <f>IF(CK70=0,"",100*CK71/CK70)</f>
        <v>50</v>
      </c>
      <c r="CO71" s="129">
        <f t="shared" si="23"/>
        <v>1.0909090909090908</v>
      </c>
      <c r="CP71" s="142">
        <f t="shared" si="24"/>
        <v>24</v>
      </c>
      <c r="CQ71" s="143">
        <f t="shared" si="25"/>
        <v>0</v>
      </c>
      <c r="CR71" s="81">
        <f t="shared" si="26"/>
        <v>0</v>
      </c>
      <c r="CS71" s="81">
        <f t="shared" si="27"/>
        <v>0</v>
      </c>
      <c r="CT71" s="81">
        <f t="shared" si="28"/>
        <v>0</v>
      </c>
      <c r="CU71" s="81">
        <f t="shared" si="29"/>
        <v>0</v>
      </c>
      <c r="CV71" s="144">
        <f t="shared" si="30"/>
        <v>0</v>
      </c>
      <c r="CW71" s="144">
        <f t="shared" si="31"/>
        <v>0</v>
      </c>
      <c r="CX71" s="81">
        <f t="shared" si="32"/>
        <v>0</v>
      </c>
      <c r="CY71" s="81">
        <f t="shared" si="33"/>
        <v>0</v>
      </c>
      <c r="CZ71" s="81">
        <f t="shared" si="34"/>
        <v>1</v>
      </c>
      <c r="DA71" s="81">
        <f t="shared" si="35"/>
        <v>3</v>
      </c>
      <c r="DB71" s="143">
        <f t="shared" si="36"/>
        <v>3</v>
      </c>
      <c r="DC71" s="143">
        <f t="shared" si="81"/>
        <v>0</v>
      </c>
      <c r="DD71" s="81">
        <f t="shared" si="82"/>
        <v>0</v>
      </c>
      <c r="DE71" s="81">
        <f t="shared" si="83"/>
        <v>0</v>
      </c>
      <c r="DF71" s="81">
        <f t="shared" si="84"/>
        <v>0</v>
      </c>
      <c r="DG71" s="81">
        <f t="shared" si="85"/>
        <v>0</v>
      </c>
      <c r="DH71" s="144">
        <f t="shared" si="86"/>
        <v>2</v>
      </c>
      <c r="DI71" s="144">
        <f t="shared" si="87"/>
        <v>2</v>
      </c>
      <c r="DJ71" s="81">
        <f t="shared" si="88"/>
        <v>3</v>
      </c>
      <c r="DK71" s="81">
        <f t="shared" si="89"/>
        <v>3</v>
      </c>
      <c r="DL71" s="81">
        <f t="shared" si="90"/>
        <v>3</v>
      </c>
      <c r="DM71" s="81">
        <f t="shared" si="91"/>
        <v>4</v>
      </c>
      <c r="DN71" s="143">
        <f t="shared" si="92"/>
        <v>5</v>
      </c>
      <c r="DO71" s="189"/>
      <c r="DP71" s="190"/>
      <c r="DQ71" s="189"/>
      <c r="DR71" s="189"/>
      <c r="DS71" s="189"/>
      <c r="DT71" s="189"/>
      <c r="DU71" s="189"/>
      <c r="DV71" s="189"/>
      <c r="DW71" s="188"/>
      <c r="DX71" s="188"/>
    </row>
    <row r="72" spans="1:128" s="191" customFormat="1" ht="15.75" customHeight="1" thickBot="1">
      <c r="A72" s="145" t="s">
        <v>82</v>
      </c>
      <c r="B72" s="192" t="str">
        <f t="shared" si="80"/>
        <v>VP</v>
      </c>
      <c r="C72" s="324"/>
      <c r="D72" s="325"/>
      <c r="E72" s="325"/>
      <c r="F72" s="325"/>
      <c r="G72" s="325"/>
      <c r="H72" s="325"/>
      <c r="I72" s="325"/>
      <c r="J72" s="325"/>
      <c r="K72" s="325"/>
      <c r="L72" s="325"/>
      <c r="M72" s="325"/>
      <c r="N72" s="325"/>
      <c r="O72" s="325"/>
      <c r="P72" s="325"/>
      <c r="Q72" s="325"/>
      <c r="R72" s="325"/>
      <c r="S72" s="326"/>
      <c r="T72" s="211">
        <v>0</v>
      </c>
      <c r="U72" s="212">
        <v>2</v>
      </c>
      <c r="V72" s="212">
        <v>0</v>
      </c>
      <c r="W72" s="212">
        <v>2</v>
      </c>
      <c r="X72" s="231">
        <v>0</v>
      </c>
      <c r="Y72" s="212">
        <v>3</v>
      </c>
      <c r="Z72" s="231">
        <v>0</v>
      </c>
      <c r="AA72" s="212">
        <v>2</v>
      </c>
      <c r="AB72" s="212">
        <v>0</v>
      </c>
      <c r="AC72" s="212">
        <v>2</v>
      </c>
      <c r="AD72" s="212">
        <v>2</v>
      </c>
      <c r="AE72" s="212">
        <v>3</v>
      </c>
      <c r="AF72" s="212"/>
      <c r="AG72" s="212"/>
      <c r="AH72" s="281"/>
      <c r="AI72" s="212"/>
      <c r="AJ72" s="213"/>
      <c r="AK72" s="202"/>
      <c r="AL72" s="203"/>
      <c r="AM72" s="203"/>
      <c r="AN72" s="203"/>
      <c r="AO72" s="203"/>
      <c r="AP72" s="203"/>
      <c r="AQ72" s="203"/>
      <c r="AR72" s="203"/>
      <c r="AS72" s="203"/>
      <c r="AT72" s="203"/>
      <c r="AU72" s="203"/>
      <c r="AV72" s="203"/>
      <c r="AW72" s="203"/>
      <c r="AX72" s="203"/>
      <c r="AY72" s="203"/>
      <c r="AZ72" s="203"/>
      <c r="BA72" s="204"/>
      <c r="BB72" s="202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4"/>
      <c r="BS72" s="202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3"/>
      <c r="CE72" s="203"/>
      <c r="CF72" s="203"/>
      <c r="CG72" s="203"/>
      <c r="CH72" s="203"/>
      <c r="CI72" s="204"/>
      <c r="CJ72" s="323"/>
      <c r="CK72" s="211">
        <v>1</v>
      </c>
      <c r="CL72" s="212">
        <v>0.5</v>
      </c>
      <c r="CM72" s="213">
        <v>1</v>
      </c>
      <c r="CN72" s="327">
        <f>IF(CK70=0,"",100*CK72/CK70)</f>
        <v>33.333333333333336</v>
      </c>
      <c r="CO72" s="129">
        <f t="shared" si="23"/>
        <v>1.3</v>
      </c>
      <c r="CP72" s="142">
        <f t="shared" si="24"/>
        <v>12</v>
      </c>
      <c r="CQ72" s="67"/>
      <c r="CR72" s="67"/>
      <c r="CS72" s="67"/>
      <c r="CT72" s="67"/>
      <c r="CU72" s="1315"/>
      <c r="CV72" s="67"/>
      <c r="CW72" s="1315"/>
      <c r="CX72" s="67"/>
      <c r="CY72" s="67"/>
      <c r="CZ72" s="67"/>
      <c r="DA72" s="67"/>
      <c r="DB72" s="143"/>
      <c r="DC72" s="143">
        <f t="shared" si="81"/>
        <v>0</v>
      </c>
      <c r="DD72" s="81">
        <f t="shared" si="82"/>
        <v>0</v>
      </c>
      <c r="DE72" s="81">
        <f t="shared" si="83"/>
        <v>0</v>
      </c>
      <c r="DF72" s="81">
        <f t="shared" si="84"/>
        <v>0</v>
      </c>
      <c r="DG72" s="81">
        <f t="shared" si="85"/>
        <v>0</v>
      </c>
      <c r="DH72" s="144">
        <f t="shared" si="86"/>
        <v>2</v>
      </c>
      <c r="DI72" s="144">
        <f t="shared" si="87"/>
        <v>2</v>
      </c>
      <c r="DJ72" s="81">
        <f t="shared" si="88"/>
        <v>2</v>
      </c>
      <c r="DK72" s="81">
        <f t="shared" si="89"/>
        <v>2</v>
      </c>
      <c r="DL72" s="81">
        <f t="shared" si="90"/>
        <v>2</v>
      </c>
      <c r="DM72" s="81">
        <f t="shared" si="91"/>
        <v>3</v>
      </c>
      <c r="DN72" s="143">
        <f t="shared" si="92"/>
        <v>3</v>
      </c>
      <c r="DO72" s="189"/>
      <c r="DP72" s="190"/>
      <c r="DQ72" s="189"/>
      <c r="DR72" s="189"/>
      <c r="DS72" s="189"/>
      <c r="DT72" s="189"/>
      <c r="DU72" s="189"/>
      <c r="DV72" s="189"/>
      <c r="DW72" s="188"/>
      <c r="DX72" s="188"/>
    </row>
    <row r="73" spans="1:128" s="191" customFormat="1" ht="15.75" customHeight="1" thickBot="1">
      <c r="A73" s="145" t="s">
        <v>83</v>
      </c>
      <c r="B73" s="192" t="str">
        <f t="shared" si="80"/>
        <v>VP</v>
      </c>
      <c r="C73" s="328"/>
      <c r="D73" s="329"/>
      <c r="E73" s="329"/>
      <c r="F73" s="329"/>
      <c r="G73" s="329"/>
      <c r="H73" s="329"/>
      <c r="I73" s="329"/>
      <c r="J73" s="329"/>
      <c r="K73" s="329"/>
      <c r="L73" s="329"/>
      <c r="M73" s="329"/>
      <c r="N73" s="329"/>
      <c r="O73" s="329"/>
      <c r="P73" s="329"/>
      <c r="Q73" s="329"/>
      <c r="R73" s="329"/>
      <c r="S73" s="330"/>
      <c r="T73" s="211">
        <v>0</v>
      </c>
      <c r="U73" s="212">
        <v>1</v>
      </c>
      <c r="V73" s="212">
        <v>0</v>
      </c>
      <c r="W73" s="212">
        <v>1</v>
      </c>
      <c r="X73" s="231">
        <v>0</v>
      </c>
      <c r="Y73" s="212">
        <v>1</v>
      </c>
      <c r="Z73" s="231">
        <v>0</v>
      </c>
      <c r="AA73" s="212">
        <v>1</v>
      </c>
      <c r="AB73" s="212">
        <v>0</v>
      </c>
      <c r="AC73" s="212">
        <v>0</v>
      </c>
      <c r="AD73" s="212">
        <v>0</v>
      </c>
      <c r="AE73" s="212">
        <v>1</v>
      </c>
      <c r="AF73" s="212"/>
      <c r="AG73" s="212"/>
      <c r="AH73" s="281"/>
      <c r="AI73" s="212"/>
      <c r="AJ73" s="213"/>
      <c r="AK73" s="207"/>
      <c r="AL73" s="208"/>
      <c r="AM73" s="208"/>
      <c r="AN73" s="208"/>
      <c r="AO73" s="208"/>
      <c r="AP73" s="208"/>
      <c r="AQ73" s="208"/>
      <c r="AR73" s="208"/>
      <c r="AS73" s="208"/>
      <c r="AT73" s="208"/>
      <c r="AU73" s="208"/>
      <c r="AV73" s="208"/>
      <c r="AW73" s="208"/>
      <c r="AX73" s="208"/>
      <c r="AY73" s="208"/>
      <c r="AZ73" s="208"/>
      <c r="BA73" s="210"/>
      <c r="BB73" s="202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4"/>
      <c r="BS73" s="202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3"/>
      <c r="CE73" s="203"/>
      <c r="CF73" s="203"/>
      <c r="CG73" s="203"/>
      <c r="CH73" s="203"/>
      <c r="CI73" s="204"/>
      <c r="CJ73" s="323"/>
      <c r="CK73" s="211">
        <v>0</v>
      </c>
      <c r="CL73" s="212">
        <v>0</v>
      </c>
      <c r="CM73" s="213">
        <v>0</v>
      </c>
      <c r="CN73" s="310">
        <f>IF(CK70=0,"",100*CK73/CK70)</f>
        <v>0</v>
      </c>
      <c r="CO73" s="129">
        <f t="shared" si="23"/>
        <v>0.4</v>
      </c>
      <c r="CP73" s="142">
        <f t="shared" si="24"/>
        <v>12</v>
      </c>
      <c r="CQ73" s="67"/>
      <c r="CR73" s="67"/>
      <c r="CS73" s="67"/>
      <c r="CT73" s="67"/>
      <c r="CU73" s="1315"/>
      <c r="CV73" s="67"/>
      <c r="CW73" s="1315"/>
      <c r="CX73" s="67"/>
      <c r="CY73" s="67"/>
      <c r="CZ73" s="67"/>
      <c r="DA73" s="67"/>
      <c r="DB73" s="143"/>
      <c r="DC73" s="143">
        <f t="shared" si="81"/>
        <v>0</v>
      </c>
      <c r="DD73" s="81">
        <f t="shared" si="82"/>
        <v>0</v>
      </c>
      <c r="DE73" s="81">
        <f t="shared" si="83"/>
        <v>0</v>
      </c>
      <c r="DF73" s="81">
        <f t="shared" si="84"/>
        <v>0</v>
      </c>
      <c r="DG73" s="81">
        <f t="shared" si="85"/>
        <v>0</v>
      </c>
      <c r="DH73" s="144">
        <f t="shared" si="86"/>
        <v>0</v>
      </c>
      <c r="DI73" s="144">
        <f t="shared" si="87"/>
        <v>0</v>
      </c>
      <c r="DJ73" s="81">
        <f t="shared" si="88"/>
        <v>1</v>
      </c>
      <c r="DK73" s="81">
        <f t="shared" si="89"/>
        <v>1</v>
      </c>
      <c r="DL73" s="81">
        <f t="shared" si="90"/>
        <v>1</v>
      </c>
      <c r="DM73" s="81">
        <f t="shared" si="91"/>
        <v>1</v>
      </c>
      <c r="DN73" s="143">
        <f t="shared" si="92"/>
        <v>1</v>
      </c>
      <c r="DO73" s="189"/>
      <c r="DP73" s="190"/>
      <c r="DQ73" s="189"/>
      <c r="DR73" s="189"/>
      <c r="DS73" s="189"/>
      <c r="DT73" s="189"/>
      <c r="DU73" s="189"/>
      <c r="DV73" s="189"/>
      <c r="DW73" s="188"/>
      <c r="DX73" s="188"/>
    </row>
    <row r="74" spans="1:128" s="191" customFormat="1" ht="15.75" customHeight="1" thickBot="1">
      <c r="A74" s="145" t="s">
        <v>84</v>
      </c>
      <c r="B74" s="192" t="str">
        <f t="shared" si="80"/>
        <v>VP</v>
      </c>
      <c r="C74" s="328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30"/>
      <c r="T74" s="211">
        <v>0</v>
      </c>
      <c r="U74" s="212">
        <v>1</v>
      </c>
      <c r="V74" s="212">
        <v>0</v>
      </c>
      <c r="W74" s="212">
        <v>1</v>
      </c>
      <c r="X74" s="231">
        <v>0</v>
      </c>
      <c r="Y74" s="212">
        <v>1</v>
      </c>
      <c r="Z74" s="231">
        <v>0</v>
      </c>
      <c r="AA74" s="212">
        <v>2</v>
      </c>
      <c r="AB74" s="212">
        <v>0</v>
      </c>
      <c r="AC74" s="212">
        <v>1</v>
      </c>
      <c r="AD74" s="212">
        <v>1</v>
      </c>
      <c r="AE74" s="212">
        <v>2</v>
      </c>
      <c r="AF74" s="212"/>
      <c r="AG74" s="212"/>
      <c r="AH74" s="281"/>
      <c r="AI74" s="212"/>
      <c r="AJ74" s="213"/>
      <c r="AK74" s="207"/>
      <c r="AL74" s="208"/>
      <c r="AM74" s="208"/>
      <c r="AN74" s="208"/>
      <c r="AO74" s="208"/>
      <c r="AP74" s="208"/>
      <c r="AQ74" s="208"/>
      <c r="AR74" s="208"/>
      <c r="AS74" s="208"/>
      <c r="AT74" s="208"/>
      <c r="AU74" s="208"/>
      <c r="AV74" s="208"/>
      <c r="AW74" s="208"/>
      <c r="AX74" s="208"/>
      <c r="AY74" s="208"/>
      <c r="AZ74" s="208"/>
      <c r="BA74" s="210"/>
      <c r="BB74" s="207"/>
      <c r="BC74" s="208"/>
      <c r="BD74" s="208"/>
      <c r="BE74" s="208"/>
      <c r="BF74" s="208"/>
      <c r="BG74" s="208"/>
      <c r="BH74" s="208"/>
      <c r="BI74" s="208"/>
      <c r="BJ74" s="208"/>
      <c r="BK74" s="208"/>
      <c r="BL74" s="208"/>
      <c r="BM74" s="208"/>
      <c r="BN74" s="208"/>
      <c r="BO74" s="208"/>
      <c r="BP74" s="208"/>
      <c r="BQ74" s="208"/>
      <c r="BR74" s="210"/>
      <c r="BS74" s="202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3"/>
      <c r="CE74" s="203"/>
      <c r="CF74" s="203"/>
      <c r="CG74" s="203"/>
      <c r="CH74" s="203"/>
      <c r="CI74" s="204"/>
      <c r="CJ74" s="323"/>
      <c r="CK74" s="211">
        <v>0.5</v>
      </c>
      <c r="CL74" s="212">
        <v>0</v>
      </c>
      <c r="CM74" s="213">
        <v>0.5</v>
      </c>
      <c r="CN74" s="310">
        <f>IF(CK70=0,"",100*CK74/CK70)</f>
        <v>16.666666666666668</v>
      </c>
      <c r="CO74" s="129">
        <f t="shared" si="23"/>
        <v>0.7</v>
      </c>
      <c r="CP74" s="142">
        <f t="shared" si="24"/>
        <v>12</v>
      </c>
      <c r="CQ74" s="67"/>
      <c r="CR74" s="67"/>
      <c r="CS74" s="67"/>
      <c r="CT74" s="67"/>
      <c r="CU74" s="1315"/>
      <c r="CV74" s="67"/>
      <c r="CW74" s="1315"/>
      <c r="CX74" s="67"/>
      <c r="CY74" s="67"/>
      <c r="CZ74" s="67"/>
      <c r="DA74" s="67"/>
      <c r="DB74" s="143"/>
      <c r="DC74" s="143">
        <f t="shared" si="81"/>
        <v>0</v>
      </c>
      <c r="DD74" s="81">
        <f t="shared" si="82"/>
        <v>0</v>
      </c>
      <c r="DE74" s="81">
        <f t="shared" si="83"/>
        <v>0</v>
      </c>
      <c r="DF74" s="81">
        <f t="shared" si="84"/>
        <v>0</v>
      </c>
      <c r="DG74" s="81">
        <f t="shared" si="85"/>
        <v>0</v>
      </c>
      <c r="DH74" s="144">
        <f t="shared" si="86"/>
        <v>1</v>
      </c>
      <c r="DI74" s="144">
        <f t="shared" si="87"/>
        <v>1</v>
      </c>
      <c r="DJ74" s="81">
        <f t="shared" si="88"/>
        <v>1</v>
      </c>
      <c r="DK74" s="81">
        <f t="shared" si="89"/>
        <v>1</v>
      </c>
      <c r="DL74" s="81">
        <f t="shared" si="90"/>
        <v>1</v>
      </c>
      <c r="DM74" s="81">
        <f t="shared" si="91"/>
        <v>2</v>
      </c>
      <c r="DN74" s="143">
        <f t="shared" si="92"/>
        <v>2</v>
      </c>
      <c r="DO74" s="189"/>
      <c r="DP74" s="190"/>
      <c r="DQ74" s="189"/>
      <c r="DR74" s="189"/>
      <c r="DS74" s="189"/>
      <c r="DT74" s="189"/>
      <c r="DU74" s="189"/>
      <c r="DV74" s="189"/>
      <c r="DW74" s="188"/>
      <c r="DX74" s="188"/>
    </row>
    <row r="75" spans="1:128" s="191" customFormat="1" ht="15.75" customHeight="1" thickBot="1">
      <c r="A75" s="145" t="s">
        <v>85</v>
      </c>
      <c r="B75" s="192" t="str">
        <f t="shared" si="80"/>
        <v>VP</v>
      </c>
      <c r="C75" s="328"/>
      <c r="D75" s="329"/>
      <c r="E75" s="329"/>
      <c r="F75" s="329"/>
      <c r="G75" s="329"/>
      <c r="H75" s="329"/>
      <c r="I75" s="329"/>
      <c r="J75" s="329"/>
      <c r="K75" s="329"/>
      <c r="L75" s="329"/>
      <c r="M75" s="329"/>
      <c r="N75" s="329"/>
      <c r="O75" s="329"/>
      <c r="P75" s="329"/>
      <c r="Q75" s="329"/>
      <c r="R75" s="329"/>
      <c r="S75" s="330"/>
      <c r="T75" s="211">
        <v>0</v>
      </c>
      <c r="U75" s="212">
        <v>0</v>
      </c>
      <c r="V75" s="212">
        <v>0</v>
      </c>
      <c r="W75" s="212">
        <v>0</v>
      </c>
      <c r="X75" s="231">
        <v>0</v>
      </c>
      <c r="Y75" s="212">
        <v>1</v>
      </c>
      <c r="Z75" s="231">
        <v>0</v>
      </c>
      <c r="AA75" s="212">
        <v>0</v>
      </c>
      <c r="AB75" s="212">
        <v>0</v>
      </c>
      <c r="AC75" s="212">
        <v>0</v>
      </c>
      <c r="AD75" s="212">
        <v>0</v>
      </c>
      <c r="AE75" s="212">
        <v>0</v>
      </c>
      <c r="AF75" s="212"/>
      <c r="AG75" s="212"/>
      <c r="AH75" s="281"/>
      <c r="AI75" s="212"/>
      <c r="AJ75" s="213"/>
      <c r="AK75" s="207"/>
      <c r="AL75" s="208"/>
      <c r="AM75" s="208"/>
      <c r="AN75" s="208"/>
      <c r="AO75" s="208"/>
      <c r="AP75" s="208"/>
      <c r="AQ75" s="208"/>
      <c r="AR75" s="208"/>
      <c r="AS75" s="208"/>
      <c r="AT75" s="208"/>
      <c r="AU75" s="208"/>
      <c r="AV75" s="208"/>
      <c r="AW75" s="208"/>
      <c r="AX75" s="208"/>
      <c r="AY75" s="208"/>
      <c r="AZ75" s="208"/>
      <c r="BA75" s="210"/>
      <c r="BB75" s="207"/>
      <c r="BC75" s="208"/>
      <c r="BD75" s="208"/>
      <c r="BE75" s="208"/>
      <c r="BF75" s="208"/>
      <c r="BG75" s="208"/>
      <c r="BH75" s="208"/>
      <c r="BI75" s="208"/>
      <c r="BJ75" s="208"/>
      <c r="BK75" s="208"/>
      <c r="BL75" s="208"/>
      <c r="BM75" s="208"/>
      <c r="BN75" s="208"/>
      <c r="BO75" s="208"/>
      <c r="BP75" s="208"/>
      <c r="BQ75" s="208"/>
      <c r="BR75" s="210"/>
      <c r="BS75" s="202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3"/>
      <c r="CE75" s="203"/>
      <c r="CF75" s="203"/>
      <c r="CG75" s="203"/>
      <c r="CH75" s="203"/>
      <c r="CI75" s="204"/>
      <c r="CJ75" s="323"/>
      <c r="CK75" s="211">
        <v>0.5</v>
      </c>
      <c r="CL75" s="212">
        <v>0.5</v>
      </c>
      <c r="CM75" s="213">
        <v>0.5</v>
      </c>
      <c r="CN75" s="310">
        <f>IF(CK70=0,"",100*CK75/CK70)</f>
        <v>16.666666666666668</v>
      </c>
      <c r="CO75" s="129">
        <f t="shared" si="23"/>
        <v>0</v>
      </c>
      <c r="CP75" s="142">
        <f t="shared" si="24"/>
        <v>12</v>
      </c>
      <c r="CQ75" s="67"/>
      <c r="CR75" s="67"/>
      <c r="CS75" s="67"/>
      <c r="CT75" s="67"/>
      <c r="CU75" s="1315"/>
      <c r="CV75" s="67"/>
      <c r="CW75" s="1315"/>
      <c r="CX75" s="67"/>
      <c r="CY75" s="67"/>
      <c r="CZ75" s="67"/>
      <c r="DA75" s="67"/>
      <c r="DB75" s="143"/>
      <c r="DC75" s="143">
        <f t="shared" si="81"/>
        <v>0</v>
      </c>
      <c r="DD75" s="81">
        <f t="shared" si="82"/>
        <v>0</v>
      </c>
      <c r="DE75" s="81">
        <f t="shared" si="83"/>
        <v>0</v>
      </c>
      <c r="DF75" s="81">
        <f t="shared" si="84"/>
        <v>0</v>
      </c>
      <c r="DG75" s="81">
        <f t="shared" si="85"/>
        <v>0</v>
      </c>
      <c r="DH75" s="144">
        <f t="shared" si="86"/>
        <v>0</v>
      </c>
      <c r="DI75" s="144">
        <f t="shared" si="87"/>
        <v>0</v>
      </c>
      <c r="DJ75" s="81">
        <f t="shared" si="88"/>
        <v>0</v>
      </c>
      <c r="DK75" s="81">
        <f t="shared" si="89"/>
        <v>0</v>
      </c>
      <c r="DL75" s="81">
        <f t="shared" si="90"/>
        <v>0</v>
      </c>
      <c r="DM75" s="81">
        <f t="shared" si="91"/>
        <v>0</v>
      </c>
      <c r="DN75" s="143">
        <f t="shared" si="92"/>
        <v>1</v>
      </c>
      <c r="DO75" s="189"/>
      <c r="DP75" s="190"/>
      <c r="DQ75" s="189"/>
      <c r="DR75" s="189"/>
      <c r="DS75" s="189"/>
      <c r="DT75" s="189"/>
      <c r="DU75" s="189"/>
      <c r="DV75" s="189"/>
      <c r="DW75" s="188"/>
      <c r="DX75" s="188"/>
    </row>
    <row r="76" spans="1:128" s="191" customFormat="1" ht="15.75" customHeight="1">
      <c r="A76" s="145" t="s">
        <v>86</v>
      </c>
      <c r="B76" s="192" t="str">
        <f t="shared" si="80"/>
        <v>VP</v>
      </c>
      <c r="C76" s="328"/>
      <c r="D76" s="329"/>
      <c r="E76" s="329"/>
      <c r="F76" s="329"/>
      <c r="G76" s="329"/>
      <c r="H76" s="329"/>
      <c r="I76" s="329"/>
      <c r="J76" s="329"/>
      <c r="K76" s="329"/>
      <c r="L76" s="329"/>
      <c r="M76" s="329"/>
      <c r="N76" s="329"/>
      <c r="O76" s="329"/>
      <c r="P76" s="329"/>
      <c r="Q76" s="329"/>
      <c r="R76" s="329"/>
      <c r="S76" s="330"/>
      <c r="T76" s="211">
        <v>0</v>
      </c>
      <c r="U76" s="212">
        <v>0</v>
      </c>
      <c r="V76" s="212">
        <v>0</v>
      </c>
      <c r="W76" s="212">
        <v>1</v>
      </c>
      <c r="X76" s="231">
        <v>0</v>
      </c>
      <c r="Y76" s="212">
        <v>0</v>
      </c>
      <c r="Z76" s="231">
        <v>0</v>
      </c>
      <c r="AA76" s="212">
        <v>3</v>
      </c>
      <c r="AB76" s="212">
        <v>0</v>
      </c>
      <c r="AC76" s="212">
        <v>0</v>
      </c>
      <c r="AD76" s="212">
        <v>2</v>
      </c>
      <c r="AE76" s="212">
        <v>2</v>
      </c>
      <c r="AF76" s="212"/>
      <c r="AG76" s="212"/>
      <c r="AH76" s="281"/>
      <c r="AI76" s="212"/>
      <c r="AJ76" s="213"/>
      <c r="AK76" s="207"/>
      <c r="AL76" s="208"/>
      <c r="AM76" s="208"/>
      <c r="AN76" s="208"/>
      <c r="AO76" s="208"/>
      <c r="AP76" s="208"/>
      <c r="AQ76" s="208"/>
      <c r="AR76" s="208"/>
      <c r="AS76" s="208"/>
      <c r="AT76" s="208"/>
      <c r="AU76" s="208"/>
      <c r="AV76" s="208"/>
      <c r="AW76" s="208"/>
      <c r="AX76" s="208"/>
      <c r="AY76" s="208"/>
      <c r="AZ76" s="208"/>
      <c r="BA76" s="210"/>
      <c r="BB76" s="207"/>
      <c r="BC76" s="208"/>
      <c r="BD76" s="208"/>
      <c r="BE76" s="208"/>
      <c r="BF76" s="208"/>
      <c r="BG76" s="208"/>
      <c r="BH76" s="208"/>
      <c r="BI76" s="208"/>
      <c r="BJ76" s="208"/>
      <c r="BK76" s="208"/>
      <c r="BL76" s="208"/>
      <c r="BM76" s="208"/>
      <c r="BN76" s="208"/>
      <c r="BO76" s="208"/>
      <c r="BP76" s="208"/>
      <c r="BQ76" s="208"/>
      <c r="BR76" s="210"/>
      <c r="BS76" s="202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3"/>
      <c r="CE76" s="203"/>
      <c r="CF76" s="203"/>
      <c r="CG76" s="203"/>
      <c r="CH76" s="203"/>
      <c r="CI76" s="204"/>
      <c r="CJ76" s="323"/>
      <c r="CK76" s="211">
        <v>0</v>
      </c>
      <c r="CL76" s="212">
        <v>0</v>
      </c>
      <c r="CM76" s="213">
        <v>0</v>
      </c>
      <c r="CN76" s="310">
        <f>IF(CK70=0,"",100*CK76/CK70)</f>
        <v>0</v>
      </c>
      <c r="CO76" s="129">
        <f t="shared" si="23"/>
        <v>0.5</v>
      </c>
      <c r="CP76" s="142">
        <f t="shared" si="24"/>
        <v>12</v>
      </c>
      <c r="CQ76" s="67"/>
      <c r="CR76" s="67"/>
      <c r="CS76" s="67"/>
      <c r="CT76" s="67"/>
      <c r="CU76" s="1315"/>
      <c r="CV76" s="67"/>
      <c r="CW76" s="1315"/>
      <c r="CX76" s="67"/>
      <c r="CY76" s="67"/>
      <c r="CZ76" s="67"/>
      <c r="DA76" s="67"/>
      <c r="DB76" s="143"/>
      <c r="DC76" s="143">
        <f t="shared" si="81"/>
        <v>0</v>
      </c>
      <c r="DD76" s="81">
        <f t="shared" si="82"/>
        <v>0</v>
      </c>
      <c r="DE76" s="81">
        <f t="shared" si="83"/>
        <v>0</v>
      </c>
      <c r="DF76" s="81">
        <f t="shared" si="84"/>
        <v>0</v>
      </c>
      <c r="DG76" s="81">
        <f t="shared" si="85"/>
        <v>0</v>
      </c>
      <c r="DH76" s="144">
        <f t="shared" si="86"/>
        <v>0</v>
      </c>
      <c r="DI76" s="144">
        <f t="shared" si="87"/>
        <v>0</v>
      </c>
      <c r="DJ76" s="81">
        <f t="shared" si="88"/>
        <v>0</v>
      </c>
      <c r="DK76" s="81">
        <f t="shared" si="89"/>
        <v>1</v>
      </c>
      <c r="DL76" s="81">
        <f t="shared" si="90"/>
        <v>2</v>
      </c>
      <c r="DM76" s="81">
        <f t="shared" si="91"/>
        <v>2</v>
      </c>
      <c r="DN76" s="143">
        <f t="shared" si="92"/>
        <v>3</v>
      </c>
      <c r="DO76" s="189"/>
      <c r="DP76" s="190"/>
      <c r="DQ76" s="189"/>
      <c r="DR76" s="189"/>
      <c r="DS76" s="189"/>
      <c r="DT76" s="189"/>
      <c r="DU76" s="189"/>
      <c r="DV76" s="189"/>
      <c r="DW76" s="188"/>
      <c r="DX76" s="188"/>
    </row>
    <row r="77" spans="1:128" s="191" customFormat="1" ht="15.75" customHeight="1" thickBot="1">
      <c r="A77" s="101" t="s">
        <v>87</v>
      </c>
      <c r="B77" s="192" t="str">
        <f t="shared" si="80"/>
        <v>VP</v>
      </c>
      <c r="C77" s="331"/>
      <c r="D77" s="332"/>
      <c r="E77" s="332"/>
      <c r="F77" s="332"/>
      <c r="G77" s="332"/>
      <c r="H77" s="332"/>
      <c r="I77" s="332"/>
      <c r="J77" s="332"/>
      <c r="K77" s="332"/>
      <c r="L77" s="332"/>
      <c r="M77" s="332"/>
      <c r="N77" s="332"/>
      <c r="O77" s="332"/>
      <c r="P77" s="332"/>
      <c r="Q77" s="332"/>
      <c r="R77" s="332"/>
      <c r="S77" s="333"/>
      <c r="T77" s="315">
        <f t="shared" ref="T77:AC77" si="93">IF(T70="","",SUM(T70,T72,-T73,-T74,-T75,T76))</f>
        <v>0</v>
      </c>
      <c r="U77" s="316">
        <f t="shared" si="93"/>
        <v>3</v>
      </c>
      <c r="V77" s="316">
        <f t="shared" si="93"/>
        <v>0</v>
      </c>
      <c r="W77" s="316">
        <f t="shared" si="93"/>
        <v>6</v>
      </c>
      <c r="X77" s="316">
        <f t="shared" si="93"/>
        <v>0</v>
      </c>
      <c r="Y77" s="316">
        <f t="shared" si="93"/>
        <v>6</v>
      </c>
      <c r="Z77" s="316">
        <f t="shared" si="93"/>
        <v>0</v>
      </c>
      <c r="AA77" s="316">
        <f t="shared" si="93"/>
        <v>7</v>
      </c>
      <c r="AB77" s="316">
        <f t="shared" si="93"/>
        <v>0</v>
      </c>
      <c r="AC77" s="316">
        <f t="shared" si="93"/>
        <v>6</v>
      </c>
      <c r="AD77" s="316">
        <v>7</v>
      </c>
      <c r="AE77" s="316">
        <v>10</v>
      </c>
      <c r="AF77" s="316"/>
      <c r="AG77" s="316"/>
      <c r="AH77" s="316"/>
      <c r="AI77" s="316"/>
      <c r="AJ77" s="316"/>
      <c r="AK77" s="218"/>
      <c r="AL77" s="219"/>
      <c r="AM77" s="219"/>
      <c r="AN77" s="219"/>
      <c r="AO77" s="219"/>
      <c r="AP77" s="219"/>
      <c r="AQ77" s="219"/>
      <c r="AR77" s="219"/>
      <c r="AS77" s="219"/>
      <c r="AT77" s="219"/>
      <c r="AU77" s="219"/>
      <c r="AV77" s="219"/>
      <c r="AW77" s="219"/>
      <c r="AX77" s="219"/>
      <c r="AY77" s="219"/>
      <c r="AZ77" s="219"/>
      <c r="BA77" s="221"/>
      <c r="BB77" s="218"/>
      <c r="BC77" s="219"/>
      <c r="BD77" s="219"/>
      <c r="BE77" s="219"/>
      <c r="BF77" s="219"/>
      <c r="BG77" s="219"/>
      <c r="BH77" s="219"/>
      <c r="BI77" s="219"/>
      <c r="BJ77" s="219"/>
      <c r="BK77" s="219"/>
      <c r="BL77" s="219"/>
      <c r="BM77" s="219"/>
      <c r="BN77" s="219"/>
      <c r="BO77" s="219"/>
      <c r="BP77" s="219"/>
      <c r="BQ77" s="219"/>
      <c r="BR77" s="221"/>
      <c r="BS77" s="218"/>
      <c r="BT77" s="219"/>
      <c r="BU77" s="219"/>
      <c r="BV77" s="219"/>
      <c r="BW77" s="219"/>
      <c r="BX77" s="219"/>
      <c r="BY77" s="219"/>
      <c r="BZ77" s="219"/>
      <c r="CA77" s="219"/>
      <c r="CB77" s="219"/>
      <c r="CC77" s="219"/>
      <c r="CD77" s="219"/>
      <c r="CE77" s="219"/>
      <c r="CF77" s="219"/>
      <c r="CG77" s="219"/>
      <c r="CH77" s="219"/>
      <c r="CI77" s="221"/>
      <c r="CJ77" s="334"/>
      <c r="CK77" s="297">
        <f>IF(CK70="","",CK70+SUM(CK72,CK76)-SUM(CK73:CK75))</f>
        <v>3</v>
      </c>
      <c r="CL77" s="335">
        <f>IF(CL70="","",CL70+SUM(CL72,CL76)-SUM(CL73:CL75))</f>
        <v>2</v>
      </c>
      <c r="CM77" s="336">
        <f>IF(CM70="","",CM70+SUM(CM72,CM76)-SUM(CM73:CM75))</f>
        <v>4</v>
      </c>
      <c r="CN77" s="337">
        <f>IF(CK70=0,"",100*CK77/CK70)</f>
        <v>100</v>
      </c>
      <c r="CO77" s="129">
        <f t="shared" si="23"/>
        <v>3.5</v>
      </c>
      <c r="CP77" s="142">
        <f t="shared" si="24"/>
        <v>12</v>
      </c>
      <c r="CQ77" s="67"/>
      <c r="CR77" s="67"/>
      <c r="CS77" s="67"/>
      <c r="CT77" s="67"/>
      <c r="CU77" s="1315"/>
      <c r="CV77" s="67"/>
      <c r="CW77" s="1315"/>
      <c r="CX77" s="67"/>
      <c r="CY77" s="67"/>
      <c r="CZ77" s="67"/>
      <c r="DA77" s="67"/>
      <c r="DB77" s="143"/>
      <c r="DC77" s="143">
        <f t="shared" si="81"/>
        <v>0</v>
      </c>
      <c r="DD77" s="81">
        <f t="shared" si="82"/>
        <v>0</v>
      </c>
      <c r="DE77" s="81">
        <f t="shared" si="83"/>
        <v>0</v>
      </c>
      <c r="DF77" s="81">
        <f t="shared" si="84"/>
        <v>0</v>
      </c>
      <c r="DG77" s="81">
        <f t="shared" si="85"/>
        <v>0</v>
      </c>
      <c r="DH77" s="144">
        <f t="shared" si="86"/>
        <v>3</v>
      </c>
      <c r="DI77" s="144">
        <f t="shared" si="87"/>
        <v>6</v>
      </c>
      <c r="DJ77" s="81">
        <f t="shared" si="88"/>
        <v>6</v>
      </c>
      <c r="DK77" s="81">
        <f t="shared" si="89"/>
        <v>6</v>
      </c>
      <c r="DL77" s="81">
        <f t="shared" si="90"/>
        <v>7</v>
      </c>
      <c r="DM77" s="81">
        <f t="shared" si="91"/>
        <v>7</v>
      </c>
      <c r="DN77" s="143">
        <f t="shared" si="92"/>
        <v>10</v>
      </c>
      <c r="DO77" s="189"/>
      <c r="DP77" s="190"/>
      <c r="DQ77" s="189"/>
      <c r="DR77" s="189"/>
      <c r="DS77" s="189"/>
      <c r="DT77" s="189"/>
      <c r="DU77" s="189"/>
      <c r="DV77" s="189"/>
      <c r="DW77" s="188"/>
      <c r="DX77" s="188"/>
    </row>
    <row r="78" spans="1:128" s="191" customFormat="1" ht="15.75" customHeight="1" thickBot="1">
      <c r="A78" s="132" t="s">
        <v>90</v>
      </c>
      <c r="B78" s="175" t="str">
        <f t="shared" ref="B78:B85" si="94">$B$10</f>
        <v>P</v>
      </c>
      <c r="C78" s="300">
        <v>0</v>
      </c>
      <c r="D78" s="301">
        <v>3</v>
      </c>
      <c r="E78" s="301">
        <v>3</v>
      </c>
      <c r="F78" s="301">
        <v>0</v>
      </c>
      <c r="G78" s="301">
        <v>2</v>
      </c>
      <c r="H78" s="301">
        <v>0</v>
      </c>
      <c r="I78" s="301">
        <v>0</v>
      </c>
      <c r="J78" s="301">
        <v>3</v>
      </c>
      <c r="K78" s="301">
        <v>15</v>
      </c>
      <c r="L78" s="301">
        <v>10</v>
      </c>
      <c r="M78" s="301">
        <v>8</v>
      </c>
      <c r="N78" s="301">
        <v>0</v>
      </c>
      <c r="O78" s="301"/>
      <c r="P78" s="301"/>
      <c r="Q78" s="301"/>
      <c r="R78" s="301"/>
      <c r="S78" s="302"/>
      <c r="T78" s="338"/>
      <c r="U78" s="339"/>
      <c r="V78" s="339"/>
      <c r="W78" s="339"/>
      <c r="X78" s="339"/>
      <c r="Y78" s="339"/>
      <c r="Z78" s="339"/>
      <c r="AA78" s="339"/>
      <c r="AB78" s="339"/>
      <c r="AC78" s="339"/>
      <c r="AD78" s="339"/>
      <c r="AE78" s="339"/>
      <c r="AF78" s="339"/>
      <c r="AG78" s="339"/>
      <c r="AH78" s="339"/>
      <c r="AI78" s="339"/>
      <c r="AJ78" s="340"/>
      <c r="AK78" s="134">
        <v>0</v>
      </c>
      <c r="AL78" s="136">
        <v>7</v>
      </c>
      <c r="AM78" s="136">
        <v>8</v>
      </c>
      <c r="AN78" s="231">
        <v>6</v>
      </c>
      <c r="AO78" s="231">
        <v>2</v>
      </c>
      <c r="AP78" s="231">
        <v>10</v>
      </c>
      <c r="AQ78" s="231">
        <v>0</v>
      </c>
      <c r="AR78" s="231">
        <v>6</v>
      </c>
      <c r="AS78" s="231">
        <v>7</v>
      </c>
      <c r="AT78" s="231">
        <v>12</v>
      </c>
      <c r="AU78" s="231">
        <v>15</v>
      </c>
      <c r="AV78" s="304">
        <v>10</v>
      </c>
      <c r="AW78" s="231"/>
      <c r="AX78" s="304"/>
      <c r="AY78" s="231"/>
      <c r="AZ78" s="231"/>
      <c r="BA78" s="233"/>
      <c r="BB78" s="182"/>
      <c r="BC78" s="183"/>
      <c r="BD78" s="183"/>
      <c r="BE78" s="183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183"/>
      <c r="BR78" s="184"/>
      <c r="BS78" s="182"/>
      <c r="BT78" s="183"/>
      <c r="BU78" s="183"/>
      <c r="BV78" s="183"/>
      <c r="BW78" s="1424"/>
      <c r="BX78" s="1424"/>
      <c r="BY78" s="1424"/>
      <c r="BZ78" s="1424"/>
      <c r="CA78" s="1424"/>
      <c r="CB78" s="1424"/>
      <c r="CC78" s="1424"/>
      <c r="CD78" s="1424"/>
      <c r="CE78" s="1424"/>
      <c r="CF78" s="1424"/>
      <c r="CG78" s="1424"/>
      <c r="CH78" s="1424"/>
      <c r="CI78" s="1425"/>
      <c r="CJ78" s="322"/>
      <c r="CK78" s="230">
        <v>7</v>
      </c>
      <c r="CL78" s="231">
        <v>6</v>
      </c>
      <c r="CM78" s="233">
        <v>8</v>
      </c>
      <c r="CN78" s="276" t="s">
        <v>80</v>
      </c>
      <c r="CO78" s="129">
        <f t="shared" si="23"/>
        <v>5.0909090909090908</v>
      </c>
      <c r="CP78" s="142">
        <f t="shared" si="24"/>
        <v>24</v>
      </c>
      <c r="CQ78" s="143">
        <f t="shared" ref="CQ78:CW79" si="95">IF(OR(-FLOOR(((17-COUNT($C78:$S78))/2),1)+CQ$5&lt;1,-FLOOR(((17-COUNT($C78:$S78))/2),1)+CQ$5&gt;COUNT($C78:$S78)),"",LARGE($C78:$S78,-FLOOR(((17-COUNT($C78:$S78))/2),1)+CQ$5))</f>
        <v>0</v>
      </c>
      <c r="CR78" s="81">
        <f t="shared" si="95"/>
        <v>0</v>
      </c>
      <c r="CS78" s="81">
        <f t="shared" si="95"/>
        <v>0</v>
      </c>
      <c r="CT78" s="81">
        <f t="shared" si="95"/>
        <v>0</v>
      </c>
      <c r="CU78" s="81">
        <f t="shared" si="95"/>
        <v>0</v>
      </c>
      <c r="CV78" s="144">
        <f t="shared" si="95"/>
        <v>2</v>
      </c>
      <c r="CW78" s="144">
        <f t="shared" si="95"/>
        <v>3</v>
      </c>
      <c r="CX78" s="81">
        <f t="shared" ref="CX78:DB79" si="96">IF(OR(-FLOOR(((17-COUNT($C78:$S78))/2),1)+CX$5&lt;1,-FLOOR(((17-COUNT($C78:$S78))/2),1)+CX$5&gt;COUNT($C78:$S78)),"",LARGE($C78:$S78,-FLOOR(((17-COUNT($C78:$S78))/2),1)+CX$5))</f>
        <v>3</v>
      </c>
      <c r="CY78" s="81">
        <f t="shared" si="96"/>
        <v>3</v>
      </c>
      <c r="CZ78" s="81">
        <f t="shared" si="96"/>
        <v>8</v>
      </c>
      <c r="DA78" s="81">
        <f t="shared" si="96"/>
        <v>10</v>
      </c>
      <c r="DB78" s="143">
        <f t="shared" si="96"/>
        <v>15</v>
      </c>
      <c r="DC78" s="143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1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1">
        <f t="shared" ref="DE78:DE85" si="99">IF(OR(-FLOOR(((17-COUNT($AK78:$BA78))/2),1)+DE$5&lt;1,-FLOOR(((17-COUNT($AK78:$BA78))/2),1)+DE$5&gt;COUNT($AK78:$BA78)),"",LARGE($AK78:$BA78,-FLOOR(((17-COUNT($AK78:$BA78))/2),1)+DE$5))</f>
        <v>2</v>
      </c>
      <c r="DF78" s="81">
        <f t="shared" ref="DF78:DF85" si="100">IF(OR(-FLOOR(((17-COUNT($AK78:$BA78))/2),1)+DF$5&lt;1,-FLOOR(((17-COUNT($AK78:$BA78))/2),1)+DF$5&gt;COUNT($AK78:$BA78)),"",LARGE($AK78:$BA78,-FLOOR(((17-COUNT($AK78:$BA78))/2),1)+DF$5))</f>
        <v>6</v>
      </c>
      <c r="DG78" s="81">
        <f t="shared" ref="DG78:DG85" si="101">IF(OR(-FLOOR(((17-COUNT($AK78:$BA78))/2),1)+DG$5&lt;1,-FLOOR(((17-COUNT($AK78:$BA78))/2),1)+DG$5&gt;COUNT($AK78:$BA78)),"",LARGE($AK78:$BA78,-FLOOR(((17-COUNT($AK78:$BA78))/2),1)+DG$5))</f>
        <v>6</v>
      </c>
      <c r="DH78" s="144">
        <f t="shared" ref="DH78:DH85" si="102">IF(OR(-FLOOR(((17-COUNT($AK78:$BA78))/2),1)+DH$5&lt;1,-FLOOR(((17-COUNT($AK78:$BA78))/2),1)+DH$5&gt;COUNT($AK78:$BA78)),"",LARGE($AK78:$BA78,-FLOOR(((17-COUNT($AK78:$BA78))/2),1)+DH$5))</f>
        <v>7</v>
      </c>
      <c r="DI78" s="144">
        <f t="shared" ref="DI78:DI85" si="103">IF(OR(-FLOOR(((17-COUNT($AK78:$BA78))/2),1)+DI$5&lt;1,-FLOOR(((17-COUNT($AK78:$BA78))/2),1)+DI$5&gt;COUNT($AK78:$BA78)),"",LARGE($AK78:$BA78,-FLOOR(((17-COUNT($AK78:$BA78))/2),1)+DI$5))</f>
        <v>7</v>
      </c>
      <c r="DJ78" s="81">
        <f t="shared" ref="DJ78:DJ85" si="104">IF(OR(-FLOOR(((17-COUNT($AK78:$BA78))/2),1)+DJ$5&lt;1,-FLOOR(((17-COUNT($AK78:$BA78))/2),1)+DJ$5&gt;COUNT($AK78:$BA78)),"",LARGE($AK78:$BA78,-FLOOR(((17-COUNT($AK78:$BA78))/2),1)+DJ$5))</f>
        <v>8</v>
      </c>
      <c r="DK78" s="81">
        <f t="shared" ref="DK78:DK85" si="105">IF(OR(-FLOOR(((17-COUNT($AK78:$BA78))/2),1)+DK$5&lt;1,-FLOOR(((17-COUNT($AK78:$BA78))/2),1)+DK$5&gt;COUNT($AK78:$BA78)),"",LARGE($AK78:$BA78,-FLOOR(((17-COUNT($AK78:$BA78))/2),1)+DK$5))</f>
        <v>10</v>
      </c>
      <c r="DL78" s="81">
        <f t="shared" ref="DL78:DL85" si="106">IF(OR(-FLOOR(((17-COUNT($AK78:$BA78))/2),1)+DL$5&lt;1,-FLOOR(((17-COUNT($AK78:$BA78))/2),1)+DL$5&gt;COUNT($AK78:$BA78)),"",LARGE($AK78:$BA78,-FLOOR(((17-COUNT($AK78:$BA78))/2),1)+DL$5))</f>
        <v>10</v>
      </c>
      <c r="DM78" s="81">
        <f t="shared" ref="DM78:DM85" si="107">IF(OR(-FLOOR(((17-COUNT($AK78:$BA78))/2),1)+DM$5&lt;1,-FLOOR(((17-COUNT($AK78:$BA78))/2),1)+DM$5&gt;COUNT($AK78:$BA78)),"",LARGE($AK78:$BA78,-FLOOR(((17-COUNT($AK78:$BA78))/2),1)+DM$5))</f>
        <v>12</v>
      </c>
      <c r="DN78" s="143">
        <f t="shared" ref="DN78:DN85" si="108">IF(OR(-FLOOR(((17-COUNT($AK78:$BA78))/2),1)+DN$5&lt;1,-FLOOR(((17-COUNT($AK78:$BA78))/2),1)+DN$5&gt;COUNT($AK78:$BA78)),"",LARGE($AK78:$BA78,-FLOOR(((17-COUNT($AK78:$BA78))/2),1)+DN$5))</f>
        <v>15</v>
      </c>
      <c r="DO78" s="189"/>
      <c r="DP78" s="190"/>
      <c r="DQ78" s="189"/>
      <c r="DR78" s="189"/>
      <c r="DS78" s="189"/>
      <c r="DT78" s="189"/>
      <c r="DU78" s="189"/>
      <c r="DV78" s="189"/>
      <c r="DW78" s="188"/>
      <c r="DX78" s="188"/>
    </row>
    <row r="79" spans="1:128" s="191" customFormat="1" ht="15.75" customHeight="1" thickBot="1">
      <c r="A79" s="145" t="s">
        <v>81</v>
      </c>
      <c r="B79" s="192" t="str">
        <f t="shared" si="94"/>
        <v>P</v>
      </c>
      <c r="C79" s="312">
        <v>0</v>
      </c>
      <c r="D79" s="313">
        <v>2</v>
      </c>
      <c r="E79" s="313">
        <v>3</v>
      </c>
      <c r="F79" s="313">
        <v>0</v>
      </c>
      <c r="G79" s="313">
        <v>1</v>
      </c>
      <c r="H79" s="313">
        <v>0</v>
      </c>
      <c r="I79" s="313">
        <v>0</v>
      </c>
      <c r="J79" s="313">
        <v>2</v>
      </c>
      <c r="K79" s="313">
        <v>9</v>
      </c>
      <c r="L79" s="313">
        <v>5</v>
      </c>
      <c r="M79" s="313">
        <v>6</v>
      </c>
      <c r="N79" s="313">
        <v>0</v>
      </c>
      <c r="O79" s="313"/>
      <c r="P79" s="313"/>
      <c r="Q79" s="313"/>
      <c r="R79" s="313"/>
      <c r="S79" s="314"/>
      <c r="T79" s="207"/>
      <c r="U79" s="208"/>
      <c r="V79" s="208"/>
      <c r="W79" s="208"/>
      <c r="X79" s="208"/>
      <c r="Y79" s="208"/>
      <c r="Z79" s="208"/>
      <c r="AA79" s="208"/>
      <c r="AB79" s="208"/>
      <c r="AC79" s="208"/>
      <c r="AD79" s="208"/>
      <c r="AE79" s="208"/>
      <c r="AF79" s="208"/>
      <c r="AG79" s="208"/>
      <c r="AH79" s="209"/>
      <c r="AI79" s="208"/>
      <c r="AJ79" s="210"/>
      <c r="AK79" s="146">
        <v>0</v>
      </c>
      <c r="AL79" s="148">
        <v>6</v>
      </c>
      <c r="AM79" s="148">
        <v>3</v>
      </c>
      <c r="AN79" s="212">
        <v>3</v>
      </c>
      <c r="AO79" s="212">
        <v>1</v>
      </c>
      <c r="AP79" s="212">
        <v>6</v>
      </c>
      <c r="AQ79" s="231">
        <v>0</v>
      </c>
      <c r="AR79" s="212">
        <v>3</v>
      </c>
      <c r="AS79" s="212">
        <v>4</v>
      </c>
      <c r="AT79" s="212">
        <v>6</v>
      </c>
      <c r="AU79" s="212">
        <v>13</v>
      </c>
      <c r="AV79" s="305">
        <v>7</v>
      </c>
      <c r="AW79" s="212"/>
      <c r="AX79" s="305"/>
      <c r="AY79" s="212"/>
      <c r="AZ79" s="212"/>
      <c r="BA79" s="213"/>
      <c r="BB79" s="202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4"/>
      <c r="BS79" s="202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3"/>
      <c r="CE79" s="203"/>
      <c r="CF79" s="203"/>
      <c r="CG79" s="203"/>
      <c r="CH79" s="203"/>
      <c r="CI79" s="204"/>
      <c r="CJ79" s="323"/>
      <c r="CK79" s="211">
        <v>3</v>
      </c>
      <c r="CL79" s="212">
        <v>2.5</v>
      </c>
      <c r="CM79" s="213">
        <v>3</v>
      </c>
      <c r="CN79" s="309">
        <f>IF(CK78=0,"",100*CK79/CK78)</f>
        <v>42.857142857142854</v>
      </c>
      <c r="CO79" s="129">
        <f t="shared" si="23"/>
        <v>3.0454545454545454</v>
      </c>
      <c r="CP79" s="142">
        <f t="shared" si="24"/>
        <v>24</v>
      </c>
      <c r="CQ79" s="143">
        <f t="shared" si="95"/>
        <v>0</v>
      </c>
      <c r="CR79" s="81">
        <f t="shared" si="95"/>
        <v>0</v>
      </c>
      <c r="CS79" s="81">
        <f t="shared" si="95"/>
        <v>0</v>
      </c>
      <c r="CT79" s="81">
        <f t="shared" si="95"/>
        <v>0</v>
      </c>
      <c r="CU79" s="81">
        <f t="shared" si="95"/>
        <v>0</v>
      </c>
      <c r="CV79" s="144">
        <f t="shared" si="95"/>
        <v>1</v>
      </c>
      <c r="CW79" s="144">
        <f t="shared" si="95"/>
        <v>2</v>
      </c>
      <c r="CX79" s="81">
        <f t="shared" si="96"/>
        <v>2</v>
      </c>
      <c r="CY79" s="81">
        <f t="shared" si="96"/>
        <v>3</v>
      </c>
      <c r="CZ79" s="81">
        <f t="shared" si="96"/>
        <v>5</v>
      </c>
      <c r="DA79" s="81">
        <f t="shared" si="96"/>
        <v>6</v>
      </c>
      <c r="DB79" s="143">
        <f t="shared" si="96"/>
        <v>9</v>
      </c>
      <c r="DC79" s="143">
        <f t="shared" si="97"/>
        <v>0</v>
      </c>
      <c r="DD79" s="81">
        <f t="shared" si="98"/>
        <v>0</v>
      </c>
      <c r="DE79" s="81">
        <f t="shared" si="99"/>
        <v>1</v>
      </c>
      <c r="DF79" s="81">
        <f t="shared" si="100"/>
        <v>3</v>
      </c>
      <c r="DG79" s="81">
        <f t="shared" si="101"/>
        <v>3</v>
      </c>
      <c r="DH79" s="144">
        <f t="shared" si="102"/>
        <v>3</v>
      </c>
      <c r="DI79" s="144">
        <f t="shared" si="103"/>
        <v>4</v>
      </c>
      <c r="DJ79" s="81">
        <f t="shared" si="104"/>
        <v>6</v>
      </c>
      <c r="DK79" s="81">
        <f t="shared" si="105"/>
        <v>6</v>
      </c>
      <c r="DL79" s="81">
        <f t="shared" si="106"/>
        <v>6</v>
      </c>
      <c r="DM79" s="81">
        <f t="shared" si="107"/>
        <v>7</v>
      </c>
      <c r="DN79" s="143">
        <f t="shared" si="108"/>
        <v>13</v>
      </c>
      <c r="DO79" s="189"/>
      <c r="DP79" s="190"/>
      <c r="DQ79" s="189"/>
      <c r="DR79" s="189"/>
      <c r="DS79" s="189"/>
      <c r="DT79" s="189"/>
      <c r="DU79" s="189"/>
      <c r="DV79" s="189"/>
      <c r="DW79" s="188"/>
      <c r="DX79" s="188"/>
    </row>
    <row r="80" spans="1:128" s="191" customFormat="1" ht="15.75" customHeight="1" thickBot="1">
      <c r="A80" s="145" t="s">
        <v>82</v>
      </c>
      <c r="B80" s="192" t="str">
        <f t="shared" si="94"/>
        <v>P</v>
      </c>
      <c r="C80" s="324"/>
      <c r="D80" s="325"/>
      <c r="E80" s="325"/>
      <c r="F80" s="325"/>
      <c r="G80" s="325"/>
      <c r="H80" s="325"/>
      <c r="I80" s="325"/>
      <c r="J80" s="325"/>
      <c r="K80" s="325"/>
      <c r="L80" s="325"/>
      <c r="M80" s="325"/>
      <c r="N80" s="325"/>
      <c r="O80" s="325"/>
      <c r="P80" s="325"/>
      <c r="Q80" s="325"/>
      <c r="R80" s="325"/>
      <c r="S80" s="326"/>
      <c r="T80" s="202"/>
      <c r="U80" s="203"/>
      <c r="V80" s="203"/>
      <c r="W80" s="203"/>
      <c r="X80" s="203"/>
      <c r="Y80" s="203"/>
      <c r="Z80" s="203"/>
      <c r="AA80" s="203"/>
      <c r="AB80" s="203"/>
      <c r="AC80" s="203"/>
      <c r="AD80" s="203"/>
      <c r="AE80" s="203"/>
      <c r="AF80" s="203"/>
      <c r="AG80" s="203"/>
      <c r="AH80" s="341"/>
      <c r="AI80" s="203"/>
      <c r="AJ80" s="204"/>
      <c r="AK80" s="146">
        <v>0</v>
      </c>
      <c r="AL80" s="148">
        <v>2</v>
      </c>
      <c r="AM80" s="148">
        <v>4</v>
      </c>
      <c r="AN80" s="212">
        <v>3</v>
      </c>
      <c r="AO80" s="212">
        <v>1</v>
      </c>
      <c r="AP80" s="212">
        <v>6</v>
      </c>
      <c r="AQ80" s="231">
        <v>0</v>
      </c>
      <c r="AR80" s="212">
        <v>3</v>
      </c>
      <c r="AS80" s="212">
        <v>4</v>
      </c>
      <c r="AT80" s="212">
        <v>6</v>
      </c>
      <c r="AU80" s="212">
        <v>8</v>
      </c>
      <c r="AV80" s="305">
        <v>6</v>
      </c>
      <c r="AW80" s="212"/>
      <c r="AX80" s="305"/>
      <c r="AY80" s="212"/>
      <c r="AZ80" s="212"/>
      <c r="BA80" s="213"/>
      <c r="BB80" s="202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4"/>
      <c r="BS80" s="202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3"/>
      <c r="CE80" s="203"/>
      <c r="CF80" s="203"/>
      <c r="CG80" s="203"/>
      <c r="CH80" s="203"/>
      <c r="CI80" s="204"/>
      <c r="CJ80" s="323"/>
      <c r="CK80" s="211">
        <v>2</v>
      </c>
      <c r="CL80" s="212">
        <v>1.5</v>
      </c>
      <c r="CM80" s="213">
        <v>2.5</v>
      </c>
      <c r="CN80" s="327">
        <f>IF(CK78=0,"",100*CK80/CK78)</f>
        <v>28.571428571428573</v>
      </c>
      <c r="CO80" s="129">
        <f t="shared" si="23"/>
        <v>3.5</v>
      </c>
      <c r="CP80" s="142">
        <f t="shared" si="24"/>
        <v>12</v>
      </c>
      <c r="CQ80" s="67"/>
      <c r="CR80" s="67"/>
      <c r="CS80" s="67"/>
      <c r="CT80" s="67"/>
      <c r="CU80" s="1315"/>
      <c r="CV80" s="67"/>
      <c r="CW80" s="1315"/>
      <c r="CX80" s="67"/>
      <c r="CY80" s="67"/>
      <c r="CZ80" s="67"/>
      <c r="DA80" s="67"/>
      <c r="DB80" s="143"/>
      <c r="DC80" s="143">
        <f t="shared" si="97"/>
        <v>0</v>
      </c>
      <c r="DD80" s="81">
        <f t="shared" si="98"/>
        <v>0</v>
      </c>
      <c r="DE80" s="81">
        <f t="shared" si="99"/>
        <v>1</v>
      </c>
      <c r="DF80" s="81">
        <f t="shared" si="100"/>
        <v>2</v>
      </c>
      <c r="DG80" s="81">
        <f t="shared" si="101"/>
        <v>3</v>
      </c>
      <c r="DH80" s="144">
        <f t="shared" si="102"/>
        <v>3</v>
      </c>
      <c r="DI80" s="144">
        <f t="shared" si="103"/>
        <v>4</v>
      </c>
      <c r="DJ80" s="81">
        <f t="shared" si="104"/>
        <v>4</v>
      </c>
      <c r="DK80" s="81">
        <f t="shared" si="105"/>
        <v>6</v>
      </c>
      <c r="DL80" s="81">
        <f t="shared" si="106"/>
        <v>6</v>
      </c>
      <c r="DM80" s="81">
        <f t="shared" si="107"/>
        <v>6</v>
      </c>
      <c r="DN80" s="143">
        <f t="shared" si="108"/>
        <v>8</v>
      </c>
      <c r="DO80" s="189"/>
      <c r="DP80" s="190"/>
      <c r="DQ80" s="189"/>
      <c r="DR80" s="189"/>
      <c r="DS80" s="189"/>
      <c r="DT80" s="189"/>
      <c r="DU80" s="189"/>
      <c r="DV80" s="189"/>
      <c r="DW80" s="188"/>
      <c r="DX80" s="188"/>
    </row>
    <row r="81" spans="1:128" s="191" customFormat="1" ht="15.75" customHeight="1" thickBot="1">
      <c r="A81" s="145" t="s">
        <v>83</v>
      </c>
      <c r="B81" s="192" t="str">
        <f t="shared" si="94"/>
        <v>P</v>
      </c>
      <c r="C81" s="328"/>
      <c r="D81" s="329"/>
      <c r="E81" s="329"/>
      <c r="F81" s="329"/>
      <c r="G81" s="329"/>
      <c r="H81" s="329"/>
      <c r="I81" s="329"/>
      <c r="J81" s="329"/>
      <c r="K81" s="329"/>
      <c r="L81" s="329"/>
      <c r="M81" s="329"/>
      <c r="N81" s="329"/>
      <c r="O81" s="329"/>
      <c r="P81" s="329"/>
      <c r="Q81" s="329"/>
      <c r="R81" s="329"/>
      <c r="S81" s="330"/>
      <c r="T81" s="202"/>
      <c r="U81" s="203"/>
      <c r="V81" s="203"/>
      <c r="W81" s="203"/>
      <c r="X81" s="203"/>
      <c r="Y81" s="203"/>
      <c r="Z81" s="203"/>
      <c r="AA81" s="203"/>
      <c r="AB81" s="203"/>
      <c r="AC81" s="203"/>
      <c r="AD81" s="203"/>
      <c r="AE81" s="203"/>
      <c r="AF81" s="203"/>
      <c r="AG81" s="203"/>
      <c r="AH81" s="341"/>
      <c r="AI81" s="203"/>
      <c r="AJ81" s="204"/>
      <c r="AK81" s="146">
        <v>0</v>
      </c>
      <c r="AL81" s="148">
        <v>0</v>
      </c>
      <c r="AM81" s="148">
        <v>4</v>
      </c>
      <c r="AN81" s="212">
        <v>1</v>
      </c>
      <c r="AO81" s="212">
        <v>0</v>
      </c>
      <c r="AP81" s="212">
        <v>1</v>
      </c>
      <c r="AQ81" s="231">
        <v>0</v>
      </c>
      <c r="AR81" s="212">
        <v>1</v>
      </c>
      <c r="AS81" s="212">
        <v>2</v>
      </c>
      <c r="AT81" s="212">
        <v>0</v>
      </c>
      <c r="AU81" s="212">
        <v>1</v>
      </c>
      <c r="AV81" s="305">
        <v>2</v>
      </c>
      <c r="AW81" s="212"/>
      <c r="AX81" s="305"/>
      <c r="AY81" s="212"/>
      <c r="AZ81" s="212"/>
      <c r="BA81" s="213"/>
      <c r="BB81" s="202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4"/>
      <c r="BS81" s="202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3"/>
      <c r="CE81" s="203"/>
      <c r="CF81" s="203"/>
      <c r="CG81" s="203"/>
      <c r="CH81" s="203"/>
      <c r="CI81" s="204"/>
      <c r="CJ81" s="323"/>
      <c r="CK81" s="211">
        <v>0.5</v>
      </c>
      <c r="CL81" s="212">
        <v>0.5</v>
      </c>
      <c r="CM81" s="213">
        <v>0.5</v>
      </c>
      <c r="CN81" s="310">
        <f>IF(CK78=0,"",100*CK81/CK78)</f>
        <v>7.1428571428571432</v>
      </c>
      <c r="CO81" s="129">
        <f t="shared" si="23"/>
        <v>0.8</v>
      </c>
      <c r="CP81" s="142">
        <f t="shared" si="24"/>
        <v>12</v>
      </c>
      <c r="CQ81" s="67"/>
      <c r="CR81" s="67"/>
      <c r="CS81" s="67"/>
      <c r="CT81" s="67"/>
      <c r="CU81" s="1315"/>
      <c r="CV81" s="67"/>
      <c r="CW81" s="1315"/>
      <c r="CX81" s="67"/>
      <c r="CY81" s="67"/>
      <c r="CZ81" s="67"/>
      <c r="DA81" s="67"/>
      <c r="DB81" s="143"/>
      <c r="DC81" s="143">
        <f t="shared" si="97"/>
        <v>0</v>
      </c>
      <c r="DD81" s="81">
        <f t="shared" si="98"/>
        <v>0</v>
      </c>
      <c r="DE81" s="81">
        <f t="shared" si="99"/>
        <v>0</v>
      </c>
      <c r="DF81" s="81">
        <f t="shared" si="100"/>
        <v>0</v>
      </c>
      <c r="DG81" s="81">
        <f t="shared" si="101"/>
        <v>0</v>
      </c>
      <c r="DH81" s="144">
        <f t="shared" si="102"/>
        <v>1</v>
      </c>
      <c r="DI81" s="144">
        <f t="shared" si="103"/>
        <v>1</v>
      </c>
      <c r="DJ81" s="81">
        <f t="shared" si="104"/>
        <v>1</v>
      </c>
      <c r="DK81" s="81">
        <f t="shared" si="105"/>
        <v>1</v>
      </c>
      <c r="DL81" s="81">
        <f t="shared" si="106"/>
        <v>2</v>
      </c>
      <c r="DM81" s="81">
        <f t="shared" si="107"/>
        <v>2</v>
      </c>
      <c r="DN81" s="143">
        <f t="shared" si="108"/>
        <v>4</v>
      </c>
      <c r="DO81" s="189"/>
      <c r="DP81" s="190"/>
      <c r="DQ81" s="189"/>
      <c r="DR81" s="189"/>
      <c r="DS81" s="189"/>
      <c r="DT81" s="189"/>
      <c r="DU81" s="189"/>
      <c r="DV81" s="189"/>
      <c r="DW81" s="188"/>
      <c r="DX81" s="188"/>
    </row>
    <row r="82" spans="1:128" s="191" customFormat="1" ht="15.75" customHeight="1" thickBot="1">
      <c r="A82" s="145" t="s">
        <v>84</v>
      </c>
      <c r="B82" s="192" t="str">
        <f t="shared" si="94"/>
        <v>P</v>
      </c>
      <c r="C82" s="328"/>
      <c r="D82" s="329"/>
      <c r="E82" s="329"/>
      <c r="F82" s="329"/>
      <c r="G82" s="329"/>
      <c r="H82" s="329"/>
      <c r="I82" s="329"/>
      <c r="J82" s="329"/>
      <c r="K82" s="329"/>
      <c r="L82" s="329"/>
      <c r="M82" s="329"/>
      <c r="N82" s="329"/>
      <c r="O82" s="329"/>
      <c r="P82" s="329"/>
      <c r="Q82" s="329"/>
      <c r="R82" s="329"/>
      <c r="S82" s="330"/>
      <c r="T82" s="202"/>
      <c r="U82" s="203"/>
      <c r="V82" s="203"/>
      <c r="W82" s="203"/>
      <c r="X82" s="203"/>
      <c r="Y82" s="203"/>
      <c r="Z82" s="203"/>
      <c r="AA82" s="203"/>
      <c r="AB82" s="203"/>
      <c r="AC82" s="203"/>
      <c r="AD82" s="203"/>
      <c r="AE82" s="203"/>
      <c r="AF82" s="203"/>
      <c r="AG82" s="203"/>
      <c r="AH82" s="341"/>
      <c r="AI82" s="203"/>
      <c r="AJ82" s="204"/>
      <c r="AK82" s="211">
        <v>0</v>
      </c>
      <c r="AL82" s="212">
        <v>1</v>
      </c>
      <c r="AM82" s="212">
        <v>1</v>
      </c>
      <c r="AN82" s="212">
        <v>1</v>
      </c>
      <c r="AO82" s="212">
        <v>0</v>
      </c>
      <c r="AP82" s="212">
        <v>1</v>
      </c>
      <c r="AQ82" s="231">
        <v>0</v>
      </c>
      <c r="AR82" s="212">
        <v>1</v>
      </c>
      <c r="AS82" s="212">
        <v>1</v>
      </c>
      <c r="AT82" s="212">
        <v>1</v>
      </c>
      <c r="AU82" s="212">
        <v>1</v>
      </c>
      <c r="AV82" s="305">
        <v>2</v>
      </c>
      <c r="AW82" s="212"/>
      <c r="AX82" s="305"/>
      <c r="AY82" s="212"/>
      <c r="AZ82" s="212"/>
      <c r="BA82" s="213"/>
      <c r="BB82" s="207"/>
      <c r="BC82" s="208"/>
      <c r="BD82" s="208"/>
      <c r="BE82" s="208"/>
      <c r="BF82" s="208"/>
      <c r="BG82" s="208"/>
      <c r="BH82" s="208"/>
      <c r="BI82" s="208"/>
      <c r="BJ82" s="208"/>
      <c r="BK82" s="208"/>
      <c r="BL82" s="208"/>
      <c r="BM82" s="208"/>
      <c r="BN82" s="208"/>
      <c r="BO82" s="208"/>
      <c r="BP82" s="208"/>
      <c r="BQ82" s="208"/>
      <c r="BR82" s="210"/>
      <c r="BS82" s="202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3"/>
      <c r="CE82" s="203"/>
      <c r="CF82" s="203"/>
      <c r="CG82" s="203"/>
      <c r="CH82" s="203"/>
      <c r="CI82" s="204"/>
      <c r="CJ82" s="323"/>
      <c r="CK82" s="211">
        <v>1</v>
      </c>
      <c r="CL82" s="212">
        <v>0.5</v>
      </c>
      <c r="CM82" s="213">
        <v>0.5</v>
      </c>
      <c r="CN82" s="310">
        <f>IF(CK78=0,"",100*CK82/CK78)</f>
        <v>14.285714285714286</v>
      </c>
      <c r="CO82" s="129">
        <f t="shared" si="23"/>
        <v>0.8</v>
      </c>
      <c r="CP82" s="142">
        <f t="shared" si="24"/>
        <v>12</v>
      </c>
      <c r="CQ82" s="67"/>
      <c r="CR82" s="67"/>
      <c r="CS82" s="67"/>
      <c r="CT82" s="67"/>
      <c r="CU82" s="1315"/>
      <c r="CV82" s="67"/>
      <c r="CW82" s="1315"/>
      <c r="CX82" s="67"/>
      <c r="CY82" s="67"/>
      <c r="CZ82" s="67"/>
      <c r="DA82" s="67"/>
      <c r="DB82" s="143"/>
      <c r="DC82" s="143">
        <f t="shared" si="97"/>
        <v>0</v>
      </c>
      <c r="DD82" s="81">
        <f t="shared" si="98"/>
        <v>0</v>
      </c>
      <c r="DE82" s="81">
        <f t="shared" si="99"/>
        <v>0</v>
      </c>
      <c r="DF82" s="81">
        <f t="shared" si="100"/>
        <v>1</v>
      </c>
      <c r="DG82" s="81">
        <f t="shared" si="101"/>
        <v>1</v>
      </c>
      <c r="DH82" s="144">
        <f t="shared" si="102"/>
        <v>1</v>
      </c>
      <c r="DI82" s="144">
        <f t="shared" si="103"/>
        <v>1</v>
      </c>
      <c r="DJ82" s="81">
        <f t="shared" si="104"/>
        <v>1</v>
      </c>
      <c r="DK82" s="81">
        <f t="shared" si="105"/>
        <v>1</v>
      </c>
      <c r="DL82" s="81">
        <f t="shared" si="106"/>
        <v>1</v>
      </c>
      <c r="DM82" s="81">
        <f t="shared" si="107"/>
        <v>1</v>
      </c>
      <c r="DN82" s="143">
        <f t="shared" si="108"/>
        <v>2</v>
      </c>
      <c r="DO82" s="189"/>
      <c r="DP82" s="190"/>
      <c r="DQ82" s="189"/>
      <c r="DR82" s="189"/>
      <c r="DS82" s="189"/>
      <c r="DT82" s="189"/>
      <c r="DU82" s="189"/>
      <c r="DV82" s="189"/>
      <c r="DW82" s="188"/>
      <c r="DX82" s="188"/>
    </row>
    <row r="83" spans="1:128" s="191" customFormat="1" ht="15.75" customHeight="1" thickBot="1">
      <c r="A83" s="145" t="s">
        <v>85</v>
      </c>
      <c r="B83" s="192" t="str">
        <f t="shared" si="94"/>
        <v>P</v>
      </c>
      <c r="C83" s="328"/>
      <c r="D83" s="329"/>
      <c r="E83" s="329"/>
      <c r="F83" s="329"/>
      <c r="G83" s="329"/>
      <c r="H83" s="329"/>
      <c r="I83" s="329"/>
      <c r="J83" s="329"/>
      <c r="K83" s="329"/>
      <c r="L83" s="329"/>
      <c r="M83" s="329"/>
      <c r="N83" s="329"/>
      <c r="O83" s="329"/>
      <c r="P83" s="329"/>
      <c r="Q83" s="329"/>
      <c r="R83" s="329"/>
      <c r="S83" s="330"/>
      <c r="T83" s="202"/>
      <c r="U83" s="203"/>
      <c r="V83" s="203"/>
      <c r="W83" s="203"/>
      <c r="X83" s="203"/>
      <c r="Y83" s="203"/>
      <c r="Z83" s="203"/>
      <c r="AA83" s="203"/>
      <c r="AB83" s="203"/>
      <c r="AC83" s="203"/>
      <c r="AD83" s="203"/>
      <c r="AE83" s="203"/>
      <c r="AF83" s="203"/>
      <c r="AG83" s="203"/>
      <c r="AH83" s="341"/>
      <c r="AI83" s="203"/>
      <c r="AJ83" s="204"/>
      <c r="AK83" s="211">
        <v>0</v>
      </c>
      <c r="AL83" s="212">
        <v>0</v>
      </c>
      <c r="AM83" s="212">
        <v>1</v>
      </c>
      <c r="AN83" s="212">
        <v>0</v>
      </c>
      <c r="AO83" s="212">
        <v>0</v>
      </c>
      <c r="AP83" s="212">
        <v>0</v>
      </c>
      <c r="AQ83" s="231">
        <v>0</v>
      </c>
      <c r="AR83" s="212">
        <v>1</v>
      </c>
      <c r="AS83" s="212">
        <v>1</v>
      </c>
      <c r="AT83" s="212">
        <v>5</v>
      </c>
      <c r="AU83" s="212">
        <v>0</v>
      </c>
      <c r="AV83" s="305">
        <v>1</v>
      </c>
      <c r="AW83" s="212"/>
      <c r="AX83" s="305"/>
      <c r="AY83" s="212"/>
      <c r="AZ83" s="212"/>
      <c r="BA83" s="213"/>
      <c r="BB83" s="207"/>
      <c r="BC83" s="208"/>
      <c r="BD83" s="208"/>
      <c r="BE83" s="208"/>
      <c r="BF83" s="208"/>
      <c r="BG83" s="208"/>
      <c r="BH83" s="208"/>
      <c r="BI83" s="208"/>
      <c r="BJ83" s="208"/>
      <c r="BK83" s="208"/>
      <c r="BL83" s="208"/>
      <c r="BM83" s="208"/>
      <c r="BN83" s="208"/>
      <c r="BO83" s="208"/>
      <c r="BP83" s="208"/>
      <c r="BQ83" s="208"/>
      <c r="BR83" s="210"/>
      <c r="BS83" s="202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3"/>
      <c r="CE83" s="203"/>
      <c r="CF83" s="203"/>
      <c r="CG83" s="203"/>
      <c r="CH83" s="203"/>
      <c r="CI83" s="204"/>
      <c r="CJ83" s="323"/>
      <c r="CK83" s="211">
        <v>0.5</v>
      </c>
      <c r="CL83" s="212">
        <v>0.5</v>
      </c>
      <c r="CM83" s="213">
        <v>1</v>
      </c>
      <c r="CN83" s="310">
        <f>IF(CK78=0,"",100*CK83/CK78)</f>
        <v>7.1428571428571432</v>
      </c>
      <c r="CO83" s="129">
        <f t="shared" si="23"/>
        <v>0.4</v>
      </c>
      <c r="CP83" s="142">
        <f t="shared" si="24"/>
        <v>12</v>
      </c>
      <c r="CQ83" s="67"/>
      <c r="CR83" s="67"/>
      <c r="CS83" s="67"/>
      <c r="CT83" s="67"/>
      <c r="CU83" s="1315"/>
      <c r="CV83" s="67"/>
      <c r="CW83" s="1315"/>
      <c r="CX83" s="67"/>
      <c r="CY83" s="67"/>
      <c r="CZ83" s="67"/>
      <c r="DA83" s="67"/>
      <c r="DB83" s="143"/>
      <c r="DC83" s="143">
        <f t="shared" si="97"/>
        <v>0</v>
      </c>
      <c r="DD83" s="81">
        <f t="shared" si="98"/>
        <v>0</v>
      </c>
      <c r="DE83" s="81">
        <f t="shared" si="99"/>
        <v>0</v>
      </c>
      <c r="DF83" s="81">
        <f t="shared" si="100"/>
        <v>0</v>
      </c>
      <c r="DG83" s="81">
        <f t="shared" si="101"/>
        <v>0</v>
      </c>
      <c r="DH83" s="144">
        <f t="shared" si="102"/>
        <v>0</v>
      </c>
      <c r="DI83" s="144">
        <f t="shared" si="103"/>
        <v>0</v>
      </c>
      <c r="DJ83" s="81">
        <f t="shared" si="104"/>
        <v>1</v>
      </c>
      <c r="DK83" s="81">
        <f t="shared" si="105"/>
        <v>1</v>
      </c>
      <c r="DL83" s="81">
        <f t="shared" si="106"/>
        <v>1</v>
      </c>
      <c r="DM83" s="81">
        <f t="shared" si="107"/>
        <v>1</v>
      </c>
      <c r="DN83" s="143">
        <f t="shared" si="108"/>
        <v>5</v>
      </c>
      <c r="DO83" s="189"/>
      <c r="DP83" s="190"/>
      <c r="DQ83" s="189"/>
      <c r="DR83" s="189"/>
      <c r="DS83" s="189"/>
      <c r="DT83" s="189"/>
      <c r="DU83" s="189"/>
      <c r="DV83" s="189"/>
      <c r="DW83" s="188"/>
      <c r="DX83" s="188"/>
    </row>
    <row r="84" spans="1:128" s="191" customFormat="1" ht="15.75" customHeight="1">
      <c r="A84" s="145" t="s">
        <v>86</v>
      </c>
      <c r="B84" s="192" t="str">
        <f t="shared" si="94"/>
        <v>P</v>
      </c>
      <c r="C84" s="328"/>
      <c r="D84" s="329"/>
      <c r="E84" s="329"/>
      <c r="F84" s="329"/>
      <c r="G84" s="329"/>
      <c r="H84" s="329"/>
      <c r="I84" s="329"/>
      <c r="J84" s="329"/>
      <c r="K84" s="329"/>
      <c r="L84" s="329"/>
      <c r="M84" s="329"/>
      <c r="N84" s="329"/>
      <c r="O84" s="329"/>
      <c r="P84" s="329"/>
      <c r="Q84" s="329"/>
      <c r="R84" s="329"/>
      <c r="S84" s="330"/>
      <c r="T84" s="202"/>
      <c r="U84" s="203"/>
      <c r="V84" s="203"/>
      <c r="W84" s="203"/>
      <c r="X84" s="203"/>
      <c r="Y84" s="203"/>
      <c r="Z84" s="203"/>
      <c r="AA84" s="203"/>
      <c r="AB84" s="203"/>
      <c r="AC84" s="203"/>
      <c r="AD84" s="203"/>
      <c r="AE84" s="203"/>
      <c r="AF84" s="203"/>
      <c r="AG84" s="203"/>
      <c r="AH84" s="341"/>
      <c r="AI84" s="203"/>
      <c r="AJ84" s="204"/>
      <c r="AK84" s="211">
        <v>0</v>
      </c>
      <c r="AL84" s="212">
        <v>0</v>
      </c>
      <c r="AM84" s="212">
        <v>0</v>
      </c>
      <c r="AN84" s="212">
        <v>0</v>
      </c>
      <c r="AO84" s="212">
        <v>0</v>
      </c>
      <c r="AP84" s="212">
        <v>0</v>
      </c>
      <c r="AQ84" s="231">
        <v>0</v>
      </c>
      <c r="AR84" s="212">
        <v>0</v>
      </c>
      <c r="AS84" s="212">
        <v>1</v>
      </c>
      <c r="AT84" s="212">
        <v>1</v>
      </c>
      <c r="AU84" s="212">
        <v>0</v>
      </c>
      <c r="AV84" s="305">
        <v>2</v>
      </c>
      <c r="AW84" s="212"/>
      <c r="AX84" s="305"/>
      <c r="AY84" s="212"/>
      <c r="AZ84" s="212"/>
      <c r="BA84" s="213"/>
      <c r="BB84" s="207"/>
      <c r="BC84" s="208"/>
      <c r="BD84" s="208"/>
      <c r="BE84" s="208"/>
      <c r="BF84" s="208"/>
      <c r="BG84" s="208"/>
      <c r="BH84" s="208"/>
      <c r="BI84" s="208"/>
      <c r="BJ84" s="208"/>
      <c r="BK84" s="208"/>
      <c r="BL84" s="208"/>
      <c r="BM84" s="208"/>
      <c r="BN84" s="208"/>
      <c r="BO84" s="208"/>
      <c r="BP84" s="208"/>
      <c r="BQ84" s="208"/>
      <c r="BR84" s="210"/>
      <c r="BS84" s="202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3"/>
      <c r="CE84" s="203"/>
      <c r="CF84" s="203"/>
      <c r="CG84" s="203"/>
      <c r="CH84" s="203"/>
      <c r="CI84" s="204"/>
      <c r="CJ84" s="323"/>
      <c r="CK84" s="211">
        <v>0</v>
      </c>
      <c r="CL84" s="212">
        <v>0</v>
      </c>
      <c r="CM84" s="213">
        <v>0</v>
      </c>
      <c r="CN84" s="310">
        <f>IF(CK78=0,"",100*CK84/CK78)</f>
        <v>0</v>
      </c>
      <c r="CO84" s="129">
        <f t="shared" si="23"/>
        <v>0.2</v>
      </c>
      <c r="CP84" s="142">
        <f t="shared" si="24"/>
        <v>12</v>
      </c>
      <c r="CQ84" s="67"/>
      <c r="CR84" s="67"/>
      <c r="CS84" s="67"/>
      <c r="CT84" s="67"/>
      <c r="CU84" s="1315"/>
      <c r="CV84" s="67"/>
      <c r="CW84" s="1315"/>
      <c r="CX84" s="67"/>
      <c r="CY84" s="67"/>
      <c r="CZ84" s="67"/>
      <c r="DA84" s="67"/>
      <c r="DB84" s="143"/>
      <c r="DC84" s="143">
        <f t="shared" si="97"/>
        <v>0</v>
      </c>
      <c r="DD84" s="81">
        <f t="shared" si="98"/>
        <v>0</v>
      </c>
      <c r="DE84" s="81">
        <f t="shared" si="99"/>
        <v>0</v>
      </c>
      <c r="DF84" s="81">
        <f t="shared" si="100"/>
        <v>0</v>
      </c>
      <c r="DG84" s="81">
        <f t="shared" si="101"/>
        <v>0</v>
      </c>
      <c r="DH84" s="144">
        <f t="shared" si="102"/>
        <v>0</v>
      </c>
      <c r="DI84" s="144">
        <f t="shared" si="103"/>
        <v>0</v>
      </c>
      <c r="DJ84" s="81">
        <f t="shared" si="104"/>
        <v>0</v>
      </c>
      <c r="DK84" s="81">
        <f t="shared" si="105"/>
        <v>0</v>
      </c>
      <c r="DL84" s="81">
        <f t="shared" si="106"/>
        <v>1</v>
      </c>
      <c r="DM84" s="81">
        <f t="shared" si="107"/>
        <v>1</v>
      </c>
      <c r="DN84" s="143">
        <f t="shared" si="108"/>
        <v>2</v>
      </c>
      <c r="DO84" s="189"/>
      <c r="DP84" s="190"/>
      <c r="DQ84" s="189"/>
      <c r="DR84" s="189"/>
      <c r="DS84" s="189"/>
      <c r="DT84" s="189"/>
      <c r="DU84" s="189"/>
      <c r="DV84" s="189"/>
      <c r="DW84" s="188"/>
      <c r="DX84" s="188"/>
    </row>
    <row r="85" spans="1:128" s="191" customFormat="1" ht="15.75" customHeight="1" thickBot="1">
      <c r="A85" s="101" t="s">
        <v>87</v>
      </c>
      <c r="B85" s="192" t="str">
        <f t="shared" si="94"/>
        <v>P</v>
      </c>
      <c r="C85" s="331"/>
      <c r="D85" s="332"/>
      <c r="E85" s="332"/>
      <c r="F85" s="332"/>
      <c r="G85" s="332"/>
      <c r="H85" s="332"/>
      <c r="I85" s="332"/>
      <c r="J85" s="332"/>
      <c r="K85" s="332"/>
      <c r="L85" s="332"/>
      <c r="M85" s="332"/>
      <c r="N85" s="332"/>
      <c r="O85" s="332"/>
      <c r="P85" s="332"/>
      <c r="Q85" s="332"/>
      <c r="R85" s="332"/>
      <c r="S85" s="333"/>
      <c r="T85" s="218"/>
      <c r="U85" s="219"/>
      <c r="V85" s="219"/>
      <c r="W85" s="219"/>
      <c r="X85" s="219"/>
      <c r="Y85" s="219"/>
      <c r="Z85" s="219"/>
      <c r="AA85" s="219"/>
      <c r="AB85" s="219"/>
      <c r="AC85" s="219"/>
      <c r="AD85" s="219"/>
      <c r="AE85" s="219"/>
      <c r="AF85" s="219"/>
      <c r="AG85" s="219"/>
      <c r="AH85" s="220"/>
      <c r="AI85" s="219"/>
      <c r="AJ85" s="221"/>
      <c r="AK85" s="315">
        <f t="shared" ref="AK85:AV85" si="109">IF(AK78="","",SUM(AK78,AK80,-AK81,-AK82,-AK83,AK84))</f>
        <v>0</v>
      </c>
      <c r="AL85" s="316">
        <f t="shared" si="109"/>
        <v>8</v>
      </c>
      <c r="AM85" s="316">
        <f t="shared" si="109"/>
        <v>6</v>
      </c>
      <c r="AN85" s="316">
        <f t="shared" si="109"/>
        <v>7</v>
      </c>
      <c r="AO85" s="316">
        <f t="shared" si="109"/>
        <v>3</v>
      </c>
      <c r="AP85" s="316">
        <f t="shared" si="109"/>
        <v>14</v>
      </c>
      <c r="AQ85" s="316">
        <f t="shared" si="109"/>
        <v>0</v>
      </c>
      <c r="AR85" s="316">
        <f t="shared" si="109"/>
        <v>6</v>
      </c>
      <c r="AS85" s="316">
        <f t="shared" si="109"/>
        <v>8</v>
      </c>
      <c r="AT85" s="316">
        <f t="shared" si="109"/>
        <v>13</v>
      </c>
      <c r="AU85" s="316">
        <f t="shared" si="109"/>
        <v>21</v>
      </c>
      <c r="AV85" s="316">
        <f t="shared" si="109"/>
        <v>13</v>
      </c>
      <c r="AW85" s="316"/>
      <c r="AX85" s="316"/>
      <c r="AY85" s="316"/>
      <c r="AZ85" s="316"/>
      <c r="BA85" s="316"/>
      <c r="BB85" s="218"/>
      <c r="BC85" s="219"/>
      <c r="BD85" s="219"/>
      <c r="BE85" s="219"/>
      <c r="BF85" s="219"/>
      <c r="BG85" s="219"/>
      <c r="BH85" s="219"/>
      <c r="BI85" s="219"/>
      <c r="BJ85" s="219"/>
      <c r="BK85" s="219"/>
      <c r="BL85" s="219"/>
      <c r="BM85" s="219"/>
      <c r="BN85" s="219"/>
      <c r="BO85" s="219"/>
      <c r="BP85" s="219"/>
      <c r="BQ85" s="219"/>
      <c r="BR85" s="221"/>
      <c r="BS85" s="218"/>
      <c r="BT85" s="219"/>
      <c r="BU85" s="219"/>
      <c r="BV85" s="219"/>
      <c r="BW85" s="219"/>
      <c r="BX85" s="219"/>
      <c r="BY85" s="219"/>
      <c r="BZ85" s="219"/>
      <c r="CA85" s="219"/>
      <c r="CB85" s="219"/>
      <c r="CC85" s="219"/>
      <c r="CD85" s="219"/>
      <c r="CE85" s="219"/>
      <c r="CF85" s="219"/>
      <c r="CG85" s="219"/>
      <c r="CH85" s="219"/>
      <c r="CI85" s="221"/>
      <c r="CJ85" s="334"/>
      <c r="CK85" s="297">
        <f>IF(CK78="","",CK78+SUM(CK80,CK84)-SUM(CK81:CK83))</f>
        <v>7</v>
      </c>
      <c r="CL85" s="335">
        <f>IF(CL78="","",CL78+SUM(CL80,CL84)-SUM(CL81:CL83))</f>
        <v>6</v>
      </c>
      <c r="CM85" s="336">
        <f>IF(CM78="","",CM78+SUM(CM80,CM84)-SUM(CM81:CM83))</f>
        <v>8.5</v>
      </c>
      <c r="CN85" s="337">
        <f>IF(CK78=0,"",100*CK85/CK78)</f>
        <v>100</v>
      </c>
      <c r="CO85" s="129">
        <f t="shared" si="23"/>
        <v>7.8</v>
      </c>
      <c r="CP85" s="142">
        <f t="shared" si="24"/>
        <v>12</v>
      </c>
      <c r="CQ85" s="67"/>
      <c r="CR85" s="67"/>
      <c r="CS85" s="67"/>
      <c r="CT85" s="67"/>
      <c r="CU85" s="1315"/>
      <c r="CV85" s="67"/>
      <c r="CW85" s="1315"/>
      <c r="CX85" s="67"/>
      <c r="CY85" s="67"/>
      <c r="CZ85" s="67"/>
      <c r="DA85" s="67"/>
      <c r="DB85" s="143"/>
      <c r="DC85" s="143">
        <f t="shared" si="97"/>
        <v>0</v>
      </c>
      <c r="DD85" s="81">
        <f t="shared" si="98"/>
        <v>0</v>
      </c>
      <c r="DE85" s="81">
        <f t="shared" si="99"/>
        <v>3</v>
      </c>
      <c r="DF85" s="81">
        <f t="shared" si="100"/>
        <v>6</v>
      </c>
      <c r="DG85" s="81">
        <f t="shared" si="101"/>
        <v>6</v>
      </c>
      <c r="DH85" s="144">
        <f t="shared" si="102"/>
        <v>7</v>
      </c>
      <c r="DI85" s="144">
        <f t="shared" si="103"/>
        <v>8</v>
      </c>
      <c r="DJ85" s="81">
        <f t="shared" si="104"/>
        <v>8</v>
      </c>
      <c r="DK85" s="81">
        <f t="shared" si="105"/>
        <v>13</v>
      </c>
      <c r="DL85" s="81">
        <f t="shared" si="106"/>
        <v>13</v>
      </c>
      <c r="DM85" s="81">
        <f t="shared" si="107"/>
        <v>14</v>
      </c>
      <c r="DN85" s="143">
        <f t="shared" si="108"/>
        <v>21</v>
      </c>
      <c r="DO85" s="189"/>
      <c r="DP85" s="190"/>
      <c r="DQ85" s="189"/>
      <c r="DR85" s="189"/>
      <c r="DS85" s="189"/>
      <c r="DT85" s="189"/>
      <c r="DU85" s="189"/>
      <c r="DV85" s="189"/>
      <c r="DW85" s="188"/>
      <c r="DX85" s="188"/>
    </row>
    <row r="86" spans="1:128" s="191" customFormat="1" ht="15.75" customHeight="1" thickBot="1">
      <c r="A86" s="132" t="s">
        <v>90</v>
      </c>
      <c r="B86" s="175" t="str">
        <f t="shared" ref="B86:B93" si="110">$B$11</f>
        <v>M</v>
      </c>
      <c r="C86" s="300">
        <v>32</v>
      </c>
      <c r="D86" s="301">
        <v>10</v>
      </c>
      <c r="E86" s="301">
        <v>10</v>
      </c>
      <c r="F86" s="301">
        <v>6</v>
      </c>
      <c r="G86" s="301">
        <v>10</v>
      </c>
      <c r="H86" s="301">
        <v>7</v>
      </c>
      <c r="I86" s="301">
        <v>5</v>
      </c>
      <c r="J86" s="301">
        <v>9</v>
      </c>
      <c r="K86" s="301">
        <v>20</v>
      </c>
      <c r="L86" s="301">
        <v>15</v>
      </c>
      <c r="M86" s="301">
        <v>30</v>
      </c>
      <c r="N86" s="301">
        <v>10</v>
      </c>
      <c r="O86" s="301"/>
      <c r="P86" s="301"/>
      <c r="Q86" s="301"/>
      <c r="R86" s="301"/>
      <c r="S86" s="302"/>
      <c r="T86" s="338"/>
      <c r="U86" s="339"/>
      <c r="V86" s="339"/>
      <c r="W86" s="339"/>
      <c r="X86" s="339"/>
      <c r="Y86" s="339"/>
      <c r="Z86" s="339"/>
      <c r="AA86" s="339"/>
      <c r="AB86" s="339"/>
      <c r="AC86" s="339"/>
      <c r="AD86" s="339"/>
      <c r="AE86" s="339"/>
      <c r="AF86" s="339"/>
      <c r="AG86" s="339"/>
      <c r="AH86" s="209"/>
      <c r="AI86" s="339"/>
      <c r="AJ86" s="340"/>
      <c r="AK86" s="338"/>
      <c r="AL86" s="339"/>
      <c r="AM86" s="339"/>
      <c r="AN86" s="339"/>
      <c r="AO86" s="339"/>
      <c r="AP86" s="339"/>
      <c r="AQ86" s="339"/>
      <c r="AR86" s="339"/>
      <c r="AS86" s="339"/>
      <c r="AT86" s="339"/>
      <c r="AU86" s="339"/>
      <c r="AV86" s="339"/>
      <c r="AW86" s="339"/>
      <c r="AX86" s="339"/>
      <c r="AY86" s="339"/>
      <c r="AZ86" s="339"/>
      <c r="BA86" s="340"/>
      <c r="BB86" s="230">
        <v>10</v>
      </c>
      <c r="BC86" s="231">
        <v>9</v>
      </c>
      <c r="BD86" s="231">
        <v>15</v>
      </c>
      <c r="BE86" s="231">
        <v>23</v>
      </c>
      <c r="BF86" s="231">
        <v>10</v>
      </c>
      <c r="BG86" s="231">
        <v>20</v>
      </c>
      <c r="BH86" s="231">
        <v>13</v>
      </c>
      <c r="BI86" s="231">
        <v>10</v>
      </c>
      <c r="BJ86" s="231">
        <v>10</v>
      </c>
      <c r="BK86" s="231">
        <v>25</v>
      </c>
      <c r="BL86" s="231">
        <v>10</v>
      </c>
      <c r="BM86" s="231">
        <v>10</v>
      </c>
      <c r="BN86" s="231"/>
      <c r="BO86" s="231"/>
      <c r="BP86" s="231"/>
      <c r="BQ86" s="231"/>
      <c r="BR86" s="233"/>
      <c r="BS86" s="182"/>
      <c r="BT86" s="183"/>
      <c r="BU86" s="183"/>
      <c r="BV86" s="183"/>
      <c r="BW86" s="1424"/>
      <c r="BX86" s="1424"/>
      <c r="BY86" s="1424"/>
      <c r="BZ86" s="1424"/>
      <c r="CA86" s="1424"/>
      <c r="CB86" s="1424"/>
      <c r="CC86" s="1424"/>
      <c r="CD86" s="1424"/>
      <c r="CE86" s="1424"/>
      <c r="CF86" s="1424"/>
      <c r="CG86" s="1424"/>
      <c r="CH86" s="1424"/>
      <c r="CI86" s="1425"/>
      <c r="CJ86" s="322"/>
      <c r="CK86" s="230">
        <v>13</v>
      </c>
      <c r="CL86" s="231">
        <v>7</v>
      </c>
      <c r="CM86" s="233">
        <v>19</v>
      </c>
      <c r="CN86" s="276" t="s">
        <v>80</v>
      </c>
      <c r="CO86" s="129">
        <f t="shared" si="23"/>
        <v>13.272727272727273</v>
      </c>
      <c r="CP86" s="142">
        <f t="shared" si="24"/>
        <v>24</v>
      </c>
      <c r="CQ86" s="143">
        <f t="shared" ref="CQ86:CW87" si="111">IF(OR(-FLOOR(((17-COUNT($C86:$S86))/2),1)+CQ$5&lt;1,-FLOOR(((17-COUNT($C86:$S86))/2),1)+CQ$5&gt;COUNT($C86:$S86)),"",LARGE($C86:$S86,-FLOOR(((17-COUNT($C86:$S86))/2),1)+CQ$5))</f>
        <v>5</v>
      </c>
      <c r="CR86" s="81">
        <f t="shared" si="111"/>
        <v>6</v>
      </c>
      <c r="CS86" s="81">
        <f t="shared" si="111"/>
        <v>7</v>
      </c>
      <c r="CT86" s="81">
        <f t="shared" si="111"/>
        <v>9</v>
      </c>
      <c r="CU86" s="81">
        <f t="shared" si="111"/>
        <v>10</v>
      </c>
      <c r="CV86" s="144">
        <f t="shared" si="111"/>
        <v>10</v>
      </c>
      <c r="CW86" s="144">
        <f t="shared" si="111"/>
        <v>10</v>
      </c>
      <c r="CX86" s="81">
        <f t="shared" ref="CX86:DB87" si="112">IF(OR(-FLOOR(((17-COUNT($C86:$S86))/2),1)+CX$5&lt;1,-FLOOR(((17-COUNT($C86:$S86))/2),1)+CX$5&gt;COUNT($C86:$S86)),"",LARGE($C86:$S86,-FLOOR(((17-COUNT($C86:$S86))/2),1)+CX$5))</f>
        <v>10</v>
      </c>
      <c r="CY86" s="81">
        <f t="shared" si="112"/>
        <v>15</v>
      </c>
      <c r="CZ86" s="81">
        <f t="shared" si="112"/>
        <v>20</v>
      </c>
      <c r="DA86" s="81">
        <f t="shared" si="112"/>
        <v>30</v>
      </c>
      <c r="DB86" s="143">
        <f t="shared" si="112"/>
        <v>32</v>
      </c>
      <c r="DC86" s="143">
        <f t="shared" ref="DC86:DC93" si="113">IF(OR(-FLOOR(((17-COUNT($BB86:$BR86))/2),1)+DC$5&lt;1,-FLOOR(((17-COUNT($BB86:$BR86))/2),1)+DC$5&gt;COUNT($BB86:$BR86)),"",LARGE($BB86:$BR86,-FLOOR(((17-COUNT($BB86:$BR86))/2),1)+DC$5))</f>
        <v>9</v>
      </c>
      <c r="DD86" s="81">
        <f t="shared" ref="DD86:DD93" si="114">IF(OR(-FLOOR(((17-COUNT($BB86:$BR86))/2),1)+DD$5&lt;1,-FLOOR(((17-COUNT($BB86:$BR86))/2),1)+DD$5&gt;COUNT($BB86:$BR86)),"",LARGE($BB86:$BR86,-FLOOR(((17-COUNT($BB86:$BR86))/2),1)+DD$5))</f>
        <v>10</v>
      </c>
      <c r="DE86" s="81">
        <f t="shared" ref="DE86:DE93" si="115">IF(OR(-FLOOR(((17-COUNT($BB86:$BR86))/2),1)+DE$5&lt;1,-FLOOR(((17-COUNT($BB86:$BR86))/2),1)+DE$5&gt;COUNT($BB86:$BR86)),"",LARGE($BB86:$BR86,-FLOOR(((17-COUNT($BB86:$BR86))/2),1)+DE$5))</f>
        <v>10</v>
      </c>
      <c r="DF86" s="81">
        <f t="shared" ref="DF86:DF93" si="116">IF(OR(-FLOOR(((17-COUNT($BB86:$BR86))/2),1)+DF$5&lt;1,-FLOOR(((17-COUNT($BB86:$BR86))/2),1)+DF$5&gt;COUNT($BB86:$BR86)),"",LARGE($BB86:$BR86,-FLOOR(((17-COUNT($BB86:$BR86))/2),1)+DF$5))</f>
        <v>10</v>
      </c>
      <c r="DG86" s="81">
        <f t="shared" ref="DG86:DG93" si="117">IF(OR(-FLOOR(((17-COUNT($BB86:$BR86))/2),1)+DG$5&lt;1,-FLOOR(((17-COUNT($BB86:$BR86))/2),1)+DG$5&gt;COUNT($BB86:$BR86)),"",LARGE($BB86:$BR86,-FLOOR(((17-COUNT($BB86:$BR86))/2),1)+DG$5))</f>
        <v>10</v>
      </c>
      <c r="DH86" s="144">
        <f t="shared" ref="DH86:DH93" si="118">IF(OR(-FLOOR(((17-COUNT($BB86:$BR86))/2),1)+DH$5&lt;1,-FLOOR(((17-COUNT($BB86:$BR86))/2),1)+DH$5&gt;COUNT($BB86:$BR86)),"",LARGE($BB86:$BR86,-FLOOR(((17-COUNT($BB86:$BR86))/2),1)+DH$5))</f>
        <v>10</v>
      </c>
      <c r="DI86" s="144">
        <f t="shared" ref="DI86:DI93" si="119">IF(OR(-FLOOR(((17-COUNT($BB86:$BR86))/2),1)+DI$5&lt;1,-FLOOR(((17-COUNT($BB86:$BR86))/2),1)+DI$5&gt;COUNT($BB86:$BR86)),"",LARGE($BB86:$BR86,-FLOOR(((17-COUNT($BB86:$BR86))/2),1)+DI$5))</f>
        <v>10</v>
      </c>
      <c r="DJ86" s="81">
        <f t="shared" ref="DJ86:DJ93" si="120">IF(OR(-FLOOR(((17-COUNT($BB86:$BR86))/2),1)+DJ$5&lt;1,-FLOOR(((17-COUNT($BB86:$BR86))/2),1)+DJ$5&gt;COUNT($BB86:$BR86)),"",LARGE($BB86:$BR86,-FLOOR(((17-COUNT($BB86:$BR86))/2),1)+DJ$5))</f>
        <v>13</v>
      </c>
      <c r="DK86" s="81">
        <f t="shared" ref="DK86:DK93" si="121">IF(OR(-FLOOR(((17-COUNT($BB86:$BR86))/2),1)+DK$5&lt;1,-FLOOR(((17-COUNT($BB86:$BR86))/2),1)+DK$5&gt;COUNT($BB86:$BR86)),"",LARGE($BB86:$BR86,-FLOOR(((17-COUNT($BB86:$BR86))/2),1)+DK$5))</f>
        <v>15</v>
      </c>
      <c r="DL86" s="81">
        <f t="shared" ref="DL86:DL93" si="122">IF(OR(-FLOOR(((17-COUNT($BB86:$BR86))/2),1)+DL$5&lt;1,-FLOOR(((17-COUNT($BB86:$BR86))/2),1)+DL$5&gt;COUNT($BB86:$BR86)),"",LARGE($BB86:$BR86,-FLOOR(((17-COUNT($BB86:$BR86))/2),1)+DL$5))</f>
        <v>20</v>
      </c>
      <c r="DM86" s="81">
        <f t="shared" ref="DM86:DM93" si="123">IF(OR(-FLOOR(((17-COUNT($BB86:$BR86))/2),1)+DM$5&lt;1,-FLOOR(((17-COUNT($BB86:$BR86))/2),1)+DM$5&gt;COUNT($BB86:$BR86)),"",LARGE($BB86:$BR86,-FLOOR(((17-COUNT($BB86:$BR86))/2),1)+DM$5))</f>
        <v>23</v>
      </c>
      <c r="DN86" s="143">
        <f t="shared" ref="DN86:DN93" si="124">IF(OR(-FLOOR(((17-COUNT($BB86:$BR86))/2),1)+DN$5&lt;1,-FLOOR(((17-COUNT($BB86:$BR86))/2),1)+DN$5&gt;COUNT($BB86:$BR86)),"",LARGE($BB86:$BR86,-FLOOR(((17-COUNT($BB86:$BR86))/2),1)+DN$5))</f>
        <v>25</v>
      </c>
      <c r="DO86" s="189"/>
      <c r="DP86" s="190"/>
      <c r="DQ86" s="189"/>
      <c r="DR86" s="189"/>
      <c r="DS86" s="189"/>
      <c r="DT86" s="189"/>
      <c r="DU86" s="189"/>
      <c r="DV86" s="189"/>
      <c r="DW86" s="188"/>
      <c r="DX86" s="188"/>
    </row>
    <row r="87" spans="1:128" s="191" customFormat="1" ht="15.75" customHeight="1">
      <c r="A87" s="145" t="s">
        <v>81</v>
      </c>
      <c r="B87" s="192" t="str">
        <f t="shared" si="110"/>
        <v>M</v>
      </c>
      <c r="C87" s="312">
        <v>25</v>
      </c>
      <c r="D87" s="313">
        <v>8</v>
      </c>
      <c r="E87" s="313">
        <v>9</v>
      </c>
      <c r="F87" s="313">
        <v>4</v>
      </c>
      <c r="G87" s="313">
        <v>8</v>
      </c>
      <c r="H87" s="313">
        <v>5</v>
      </c>
      <c r="I87" s="313">
        <v>3</v>
      </c>
      <c r="J87" s="313">
        <v>7</v>
      </c>
      <c r="K87" s="313">
        <v>15</v>
      </c>
      <c r="L87" s="313">
        <v>10</v>
      </c>
      <c r="M87" s="313">
        <v>20</v>
      </c>
      <c r="N87" s="313">
        <v>6</v>
      </c>
      <c r="O87" s="313"/>
      <c r="P87" s="313"/>
      <c r="Q87" s="313"/>
      <c r="R87" s="313"/>
      <c r="S87" s="314"/>
      <c r="T87" s="207"/>
      <c r="U87" s="208"/>
      <c r="V87" s="208"/>
      <c r="W87" s="208"/>
      <c r="X87" s="208"/>
      <c r="Y87" s="208"/>
      <c r="Z87" s="208"/>
      <c r="AA87" s="208"/>
      <c r="AB87" s="208"/>
      <c r="AC87" s="208"/>
      <c r="AD87" s="208"/>
      <c r="AE87" s="208"/>
      <c r="AF87" s="208"/>
      <c r="AG87" s="208"/>
      <c r="AH87" s="209"/>
      <c r="AI87" s="208"/>
      <c r="AJ87" s="210"/>
      <c r="AK87" s="207"/>
      <c r="AL87" s="208"/>
      <c r="AM87" s="208"/>
      <c r="AN87" s="208"/>
      <c r="AO87" s="208"/>
      <c r="AP87" s="208"/>
      <c r="AQ87" s="208"/>
      <c r="AR87" s="208"/>
      <c r="AS87" s="208"/>
      <c r="AT87" s="208"/>
      <c r="AU87" s="208"/>
      <c r="AV87" s="208"/>
      <c r="AW87" s="208"/>
      <c r="AX87" s="208"/>
      <c r="AY87" s="208"/>
      <c r="AZ87" s="208"/>
      <c r="BA87" s="210"/>
      <c r="BB87" s="211">
        <v>8</v>
      </c>
      <c r="BC87" s="212">
        <v>5</v>
      </c>
      <c r="BD87" s="212">
        <v>2</v>
      </c>
      <c r="BE87" s="212">
        <v>20</v>
      </c>
      <c r="BF87" s="212">
        <v>7</v>
      </c>
      <c r="BG87" s="212">
        <v>17</v>
      </c>
      <c r="BH87" s="212">
        <v>6</v>
      </c>
      <c r="BI87" s="212">
        <v>6</v>
      </c>
      <c r="BJ87" s="212">
        <v>8</v>
      </c>
      <c r="BK87" s="212">
        <v>20</v>
      </c>
      <c r="BL87" s="212">
        <v>7</v>
      </c>
      <c r="BM87" s="212">
        <v>6</v>
      </c>
      <c r="BN87" s="212"/>
      <c r="BO87" s="212"/>
      <c r="BP87" s="212"/>
      <c r="BQ87" s="212"/>
      <c r="BR87" s="213"/>
      <c r="BS87" s="202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3"/>
      <c r="CE87" s="203"/>
      <c r="CF87" s="203"/>
      <c r="CG87" s="203"/>
      <c r="CH87" s="203"/>
      <c r="CI87" s="204"/>
      <c r="CJ87" s="323"/>
      <c r="CK87" s="211">
        <v>5</v>
      </c>
      <c r="CL87" s="212">
        <v>3</v>
      </c>
      <c r="CM87" s="213">
        <v>7.5</v>
      </c>
      <c r="CN87" s="309">
        <f>IF(CK86=0,"",100*CK87/CK86)</f>
        <v>38.46153846153846</v>
      </c>
      <c r="CO87" s="129">
        <f t="shared" si="23"/>
        <v>9.3181818181818183</v>
      </c>
      <c r="CP87" s="142">
        <f t="shared" si="24"/>
        <v>24</v>
      </c>
      <c r="CQ87" s="143">
        <f t="shared" si="111"/>
        <v>3</v>
      </c>
      <c r="CR87" s="81">
        <f t="shared" si="111"/>
        <v>4</v>
      </c>
      <c r="CS87" s="81">
        <f t="shared" si="111"/>
        <v>5</v>
      </c>
      <c r="CT87" s="81">
        <f t="shared" si="111"/>
        <v>6</v>
      </c>
      <c r="CU87" s="81">
        <f t="shared" si="111"/>
        <v>7</v>
      </c>
      <c r="CV87" s="144">
        <f t="shared" si="111"/>
        <v>8</v>
      </c>
      <c r="CW87" s="144">
        <f t="shared" si="111"/>
        <v>8</v>
      </c>
      <c r="CX87" s="81">
        <f t="shared" si="112"/>
        <v>9</v>
      </c>
      <c r="CY87" s="81">
        <f t="shared" si="112"/>
        <v>10</v>
      </c>
      <c r="CZ87" s="81">
        <f t="shared" si="112"/>
        <v>15</v>
      </c>
      <c r="DA87" s="81">
        <f t="shared" si="112"/>
        <v>20</v>
      </c>
      <c r="DB87" s="143">
        <f t="shared" si="112"/>
        <v>25</v>
      </c>
      <c r="DC87" s="143">
        <f t="shared" si="113"/>
        <v>2</v>
      </c>
      <c r="DD87" s="81">
        <f t="shared" si="114"/>
        <v>5</v>
      </c>
      <c r="DE87" s="81">
        <f t="shared" si="115"/>
        <v>6</v>
      </c>
      <c r="DF87" s="81">
        <f t="shared" si="116"/>
        <v>6</v>
      </c>
      <c r="DG87" s="81">
        <f t="shared" si="117"/>
        <v>6</v>
      </c>
      <c r="DH87" s="144">
        <f t="shared" si="118"/>
        <v>7</v>
      </c>
      <c r="DI87" s="144">
        <f t="shared" si="119"/>
        <v>7</v>
      </c>
      <c r="DJ87" s="81">
        <f t="shared" si="120"/>
        <v>8</v>
      </c>
      <c r="DK87" s="81">
        <f t="shared" si="121"/>
        <v>8</v>
      </c>
      <c r="DL87" s="81">
        <f t="shared" si="122"/>
        <v>17</v>
      </c>
      <c r="DM87" s="81">
        <f t="shared" si="123"/>
        <v>20</v>
      </c>
      <c r="DN87" s="143">
        <f t="shared" si="124"/>
        <v>20</v>
      </c>
      <c r="DO87" s="189"/>
      <c r="DP87" s="190"/>
      <c r="DQ87" s="189"/>
      <c r="DR87" s="189"/>
      <c r="DS87" s="189"/>
      <c r="DT87" s="189"/>
      <c r="DU87" s="189"/>
      <c r="DV87" s="189"/>
      <c r="DW87" s="188"/>
      <c r="DX87" s="188"/>
    </row>
    <row r="88" spans="1:128" s="191" customFormat="1" ht="15.75" customHeight="1">
      <c r="A88" s="145" t="s">
        <v>82</v>
      </c>
      <c r="B88" s="192" t="str">
        <f t="shared" si="110"/>
        <v>M</v>
      </c>
      <c r="C88" s="324"/>
      <c r="D88" s="325"/>
      <c r="E88" s="325"/>
      <c r="F88" s="325"/>
      <c r="G88" s="325"/>
      <c r="H88" s="325"/>
      <c r="I88" s="325"/>
      <c r="J88" s="325"/>
      <c r="K88" s="325"/>
      <c r="L88" s="325"/>
      <c r="M88" s="325"/>
      <c r="N88" s="325"/>
      <c r="O88" s="325"/>
      <c r="P88" s="325"/>
      <c r="Q88" s="325"/>
      <c r="R88" s="325"/>
      <c r="S88" s="326"/>
      <c r="T88" s="202"/>
      <c r="U88" s="203"/>
      <c r="V88" s="203"/>
      <c r="W88" s="203"/>
      <c r="X88" s="203"/>
      <c r="Y88" s="203"/>
      <c r="Z88" s="203"/>
      <c r="AA88" s="203"/>
      <c r="AB88" s="203"/>
      <c r="AC88" s="203"/>
      <c r="AD88" s="203"/>
      <c r="AE88" s="203"/>
      <c r="AF88" s="203"/>
      <c r="AG88" s="203"/>
      <c r="AH88" s="341"/>
      <c r="AI88" s="203"/>
      <c r="AJ88" s="204"/>
      <c r="AK88" s="202"/>
      <c r="AL88" s="203"/>
      <c r="AM88" s="203"/>
      <c r="AN88" s="203"/>
      <c r="AO88" s="203"/>
      <c r="AP88" s="203"/>
      <c r="AQ88" s="203"/>
      <c r="AR88" s="203"/>
      <c r="AS88" s="203"/>
      <c r="AT88" s="203"/>
      <c r="AU88" s="203"/>
      <c r="AV88" s="203"/>
      <c r="AW88" s="203"/>
      <c r="AX88" s="203"/>
      <c r="AY88" s="203"/>
      <c r="AZ88" s="203"/>
      <c r="BA88" s="204"/>
      <c r="BB88" s="211">
        <v>3</v>
      </c>
      <c r="BC88" s="212">
        <v>3</v>
      </c>
      <c r="BD88" s="212">
        <v>2</v>
      </c>
      <c r="BE88" s="212">
        <v>10</v>
      </c>
      <c r="BF88" s="212">
        <v>7</v>
      </c>
      <c r="BG88" s="212">
        <v>5</v>
      </c>
      <c r="BH88" s="212">
        <v>3</v>
      </c>
      <c r="BI88" s="212">
        <v>4</v>
      </c>
      <c r="BJ88" s="212">
        <v>4</v>
      </c>
      <c r="BK88" s="212">
        <v>18</v>
      </c>
      <c r="BL88" s="212">
        <v>3</v>
      </c>
      <c r="BM88" s="212">
        <v>4</v>
      </c>
      <c r="BN88" s="212"/>
      <c r="BO88" s="212"/>
      <c r="BP88" s="212"/>
      <c r="BQ88" s="212"/>
      <c r="BR88" s="213"/>
      <c r="BS88" s="202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3"/>
      <c r="CE88" s="203"/>
      <c r="CF88" s="203"/>
      <c r="CG88" s="203"/>
      <c r="CH88" s="203"/>
      <c r="CI88" s="204"/>
      <c r="CJ88" s="323"/>
      <c r="CK88" s="211">
        <v>4</v>
      </c>
      <c r="CL88" s="212">
        <v>2</v>
      </c>
      <c r="CM88" s="213">
        <v>5.5</v>
      </c>
      <c r="CN88" s="327">
        <f>IF(CK86=0,"",100*CK88/CK86)</f>
        <v>30.76923076923077</v>
      </c>
      <c r="CO88" s="129">
        <f t="shared" si="23"/>
        <v>4.5999999999999996</v>
      </c>
      <c r="CP88" s="142">
        <f t="shared" si="24"/>
        <v>12</v>
      </c>
      <c r="CQ88" s="67"/>
      <c r="CR88" s="67"/>
      <c r="CS88" s="67"/>
      <c r="CT88" s="67"/>
      <c r="CU88" s="1315"/>
      <c r="CV88" s="67"/>
      <c r="CW88" s="1315"/>
      <c r="CX88" s="67"/>
      <c r="CY88" s="67"/>
      <c r="CZ88" s="67"/>
      <c r="DA88" s="67"/>
      <c r="DB88" s="143"/>
      <c r="DC88" s="143">
        <f t="shared" si="113"/>
        <v>2</v>
      </c>
      <c r="DD88" s="81">
        <f t="shared" si="114"/>
        <v>3</v>
      </c>
      <c r="DE88" s="81">
        <f t="shared" si="115"/>
        <v>3</v>
      </c>
      <c r="DF88" s="81">
        <f t="shared" si="116"/>
        <v>3</v>
      </c>
      <c r="DG88" s="81">
        <f t="shared" si="117"/>
        <v>3</v>
      </c>
      <c r="DH88" s="144">
        <f t="shared" si="118"/>
        <v>4</v>
      </c>
      <c r="DI88" s="144">
        <f t="shared" si="119"/>
        <v>4</v>
      </c>
      <c r="DJ88" s="81">
        <f t="shared" si="120"/>
        <v>4</v>
      </c>
      <c r="DK88" s="81">
        <f t="shared" si="121"/>
        <v>5</v>
      </c>
      <c r="DL88" s="81">
        <f t="shared" si="122"/>
        <v>7</v>
      </c>
      <c r="DM88" s="81">
        <f t="shared" si="123"/>
        <v>10</v>
      </c>
      <c r="DN88" s="143">
        <f t="shared" si="124"/>
        <v>18</v>
      </c>
      <c r="DO88" s="189"/>
      <c r="DP88" s="190"/>
      <c r="DQ88" s="189"/>
      <c r="DR88" s="189"/>
      <c r="DS88" s="189"/>
      <c r="DT88" s="189"/>
      <c r="DU88" s="189"/>
      <c r="DV88" s="189"/>
      <c r="DW88" s="188"/>
      <c r="DX88" s="188"/>
    </row>
    <row r="89" spans="1:128" s="191" customFormat="1" ht="15.75" customHeight="1">
      <c r="A89" s="145" t="s">
        <v>83</v>
      </c>
      <c r="B89" s="192" t="str">
        <f t="shared" si="110"/>
        <v>M</v>
      </c>
      <c r="C89" s="328"/>
      <c r="D89" s="329"/>
      <c r="E89" s="329"/>
      <c r="F89" s="329"/>
      <c r="G89" s="329"/>
      <c r="H89" s="329"/>
      <c r="I89" s="329"/>
      <c r="J89" s="329"/>
      <c r="K89" s="329"/>
      <c r="L89" s="329"/>
      <c r="M89" s="329"/>
      <c r="N89" s="329"/>
      <c r="O89" s="329"/>
      <c r="P89" s="329"/>
      <c r="Q89" s="329"/>
      <c r="R89" s="329"/>
      <c r="S89" s="330"/>
      <c r="T89" s="202"/>
      <c r="U89" s="203"/>
      <c r="V89" s="203"/>
      <c r="W89" s="203"/>
      <c r="X89" s="203"/>
      <c r="Y89" s="203"/>
      <c r="Z89" s="203"/>
      <c r="AA89" s="203"/>
      <c r="AB89" s="203"/>
      <c r="AC89" s="203"/>
      <c r="AD89" s="203"/>
      <c r="AE89" s="203"/>
      <c r="AF89" s="203"/>
      <c r="AG89" s="203"/>
      <c r="AH89" s="341"/>
      <c r="AI89" s="203"/>
      <c r="AJ89" s="204"/>
      <c r="AK89" s="207"/>
      <c r="AL89" s="208"/>
      <c r="AM89" s="208"/>
      <c r="AN89" s="208"/>
      <c r="AO89" s="208"/>
      <c r="AP89" s="208"/>
      <c r="AQ89" s="208"/>
      <c r="AR89" s="208"/>
      <c r="AS89" s="208"/>
      <c r="AT89" s="208"/>
      <c r="AU89" s="208"/>
      <c r="AV89" s="208"/>
      <c r="AW89" s="208"/>
      <c r="AX89" s="208"/>
      <c r="AY89" s="208"/>
      <c r="AZ89" s="208"/>
      <c r="BA89" s="210"/>
      <c r="BB89" s="211">
        <v>1</v>
      </c>
      <c r="BC89" s="212">
        <v>1</v>
      </c>
      <c r="BD89" s="212">
        <v>0</v>
      </c>
      <c r="BE89" s="212">
        <v>4</v>
      </c>
      <c r="BF89" s="212">
        <v>0</v>
      </c>
      <c r="BG89" s="212">
        <v>2</v>
      </c>
      <c r="BH89" s="212">
        <v>1</v>
      </c>
      <c r="BI89" s="212">
        <v>1</v>
      </c>
      <c r="BJ89" s="212">
        <v>2</v>
      </c>
      <c r="BK89" s="212">
        <v>5</v>
      </c>
      <c r="BL89" s="212">
        <v>2</v>
      </c>
      <c r="BM89" s="212">
        <v>1</v>
      </c>
      <c r="BN89" s="212"/>
      <c r="BO89" s="212"/>
      <c r="BP89" s="212"/>
      <c r="BQ89" s="212"/>
      <c r="BR89" s="213"/>
      <c r="BS89" s="202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3"/>
      <c r="CE89" s="203"/>
      <c r="CF89" s="203"/>
      <c r="CG89" s="203"/>
      <c r="CH89" s="203"/>
      <c r="CI89" s="204"/>
      <c r="CJ89" s="323"/>
      <c r="CK89" s="211">
        <v>1</v>
      </c>
      <c r="CL89" s="212">
        <v>0.5</v>
      </c>
      <c r="CM89" s="213">
        <v>1</v>
      </c>
      <c r="CN89" s="310">
        <f>IF(CK86=0,"",100*CK89/CK86)</f>
        <v>7.6923076923076925</v>
      </c>
      <c r="CO89" s="129">
        <f t="shared" si="23"/>
        <v>1.5</v>
      </c>
      <c r="CP89" s="142">
        <f t="shared" si="24"/>
        <v>12</v>
      </c>
      <c r="CQ89" s="67"/>
      <c r="CR89" s="67"/>
      <c r="CS89" s="67"/>
      <c r="CT89" s="67"/>
      <c r="CU89" s="1315"/>
      <c r="CV89" s="67"/>
      <c r="CW89" s="1315"/>
      <c r="CX89" s="67"/>
      <c r="CY89" s="67"/>
      <c r="CZ89" s="67"/>
      <c r="DA89" s="67"/>
      <c r="DB89" s="143"/>
      <c r="DC89" s="143">
        <f t="shared" si="113"/>
        <v>0</v>
      </c>
      <c r="DD89" s="81">
        <f t="shared" si="114"/>
        <v>0</v>
      </c>
      <c r="DE89" s="81">
        <f t="shared" si="115"/>
        <v>1</v>
      </c>
      <c r="DF89" s="81">
        <f t="shared" si="116"/>
        <v>1</v>
      </c>
      <c r="DG89" s="81">
        <f t="shared" si="117"/>
        <v>1</v>
      </c>
      <c r="DH89" s="144">
        <f t="shared" si="118"/>
        <v>1</v>
      </c>
      <c r="DI89" s="144">
        <f t="shared" si="119"/>
        <v>1</v>
      </c>
      <c r="DJ89" s="81">
        <f t="shared" si="120"/>
        <v>2</v>
      </c>
      <c r="DK89" s="81">
        <f t="shared" si="121"/>
        <v>2</v>
      </c>
      <c r="DL89" s="81">
        <f t="shared" si="122"/>
        <v>2</v>
      </c>
      <c r="DM89" s="81">
        <f t="shared" si="123"/>
        <v>4</v>
      </c>
      <c r="DN89" s="143">
        <f t="shared" si="124"/>
        <v>5</v>
      </c>
      <c r="DO89" s="189"/>
      <c r="DP89" s="190"/>
      <c r="DQ89" s="189"/>
      <c r="DR89" s="189"/>
      <c r="DS89" s="189"/>
      <c r="DT89" s="189"/>
      <c r="DU89" s="189"/>
      <c r="DV89" s="189"/>
      <c r="DW89" s="188"/>
      <c r="DX89" s="188"/>
    </row>
    <row r="90" spans="1:128" s="191" customFormat="1" ht="15.75" customHeight="1">
      <c r="A90" s="145" t="s">
        <v>84</v>
      </c>
      <c r="B90" s="192" t="str">
        <f t="shared" si="110"/>
        <v>M</v>
      </c>
      <c r="C90" s="328"/>
      <c r="D90" s="329"/>
      <c r="E90" s="329"/>
      <c r="F90" s="329"/>
      <c r="G90" s="329"/>
      <c r="H90" s="329"/>
      <c r="I90" s="329"/>
      <c r="J90" s="329"/>
      <c r="K90" s="329"/>
      <c r="L90" s="329"/>
      <c r="M90" s="329"/>
      <c r="N90" s="329"/>
      <c r="O90" s="329"/>
      <c r="P90" s="329"/>
      <c r="Q90" s="329"/>
      <c r="R90" s="329"/>
      <c r="S90" s="330"/>
      <c r="T90" s="202"/>
      <c r="U90" s="203"/>
      <c r="V90" s="203" t="s">
        <v>284</v>
      </c>
      <c r="W90" s="203"/>
      <c r="X90" s="203"/>
      <c r="Y90" s="203"/>
      <c r="Z90" s="203"/>
      <c r="AA90" s="203"/>
      <c r="AB90" s="203"/>
      <c r="AC90" s="203"/>
      <c r="AD90" s="203"/>
      <c r="AE90" s="203"/>
      <c r="AF90" s="203"/>
      <c r="AG90" s="203"/>
      <c r="AH90" s="341"/>
      <c r="AI90" s="203"/>
      <c r="AJ90" s="204"/>
      <c r="AK90" s="207"/>
      <c r="AL90" s="208"/>
      <c r="AM90" s="208"/>
      <c r="AN90" s="208"/>
      <c r="AO90" s="208"/>
      <c r="AP90" s="208"/>
      <c r="AQ90" s="208"/>
      <c r="AR90" s="208"/>
      <c r="AS90" s="208"/>
      <c r="AT90" s="208"/>
      <c r="AU90" s="208"/>
      <c r="AV90" s="208"/>
      <c r="AW90" s="208"/>
      <c r="AX90" s="208"/>
      <c r="AY90" s="208"/>
      <c r="AZ90" s="208"/>
      <c r="BA90" s="210"/>
      <c r="BB90" s="211">
        <v>2</v>
      </c>
      <c r="BC90" s="212">
        <v>0</v>
      </c>
      <c r="BD90" s="212">
        <v>5</v>
      </c>
      <c r="BE90" s="212">
        <v>2</v>
      </c>
      <c r="BF90" s="212">
        <v>2</v>
      </c>
      <c r="BG90" s="212">
        <v>1</v>
      </c>
      <c r="BH90" s="212">
        <v>1</v>
      </c>
      <c r="BI90" s="212">
        <v>2</v>
      </c>
      <c r="BJ90" s="212">
        <v>1</v>
      </c>
      <c r="BK90" s="212">
        <v>4</v>
      </c>
      <c r="BL90" s="212">
        <v>2</v>
      </c>
      <c r="BM90" s="212">
        <v>2</v>
      </c>
      <c r="BN90" s="212"/>
      <c r="BO90" s="212"/>
      <c r="BP90" s="212"/>
      <c r="BQ90" s="212"/>
      <c r="BR90" s="213"/>
      <c r="BS90" s="202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3"/>
      <c r="CE90" s="203"/>
      <c r="CF90" s="203"/>
      <c r="CG90" s="203"/>
      <c r="CH90" s="203"/>
      <c r="CI90" s="204"/>
      <c r="CJ90" s="323"/>
      <c r="CK90" s="211">
        <v>1</v>
      </c>
      <c r="CL90" s="212">
        <v>1</v>
      </c>
      <c r="CM90" s="213">
        <v>2</v>
      </c>
      <c r="CN90" s="310">
        <f>IF(CK86=0,"",100*CK90/CK86)</f>
        <v>7.6923076923076925</v>
      </c>
      <c r="CO90" s="129">
        <f t="shared" si="23"/>
        <v>1.9</v>
      </c>
      <c r="CP90" s="142">
        <f t="shared" si="24"/>
        <v>12</v>
      </c>
      <c r="CQ90" s="67"/>
      <c r="CR90" s="67"/>
      <c r="CS90" s="67"/>
      <c r="CT90" s="67"/>
      <c r="CU90" s="1315"/>
      <c r="CV90" s="67"/>
      <c r="CW90" s="1315"/>
      <c r="CX90" s="67"/>
      <c r="CY90" s="67"/>
      <c r="CZ90" s="67"/>
      <c r="DA90" s="67"/>
      <c r="DB90" s="143"/>
      <c r="DC90" s="143">
        <f t="shared" si="113"/>
        <v>0</v>
      </c>
      <c r="DD90" s="81">
        <f t="shared" si="114"/>
        <v>1</v>
      </c>
      <c r="DE90" s="81">
        <f t="shared" si="115"/>
        <v>1</v>
      </c>
      <c r="DF90" s="81">
        <f t="shared" si="116"/>
        <v>1</v>
      </c>
      <c r="DG90" s="81">
        <f t="shared" si="117"/>
        <v>2</v>
      </c>
      <c r="DH90" s="144">
        <f t="shared" si="118"/>
        <v>2</v>
      </c>
      <c r="DI90" s="144">
        <f t="shared" si="119"/>
        <v>2</v>
      </c>
      <c r="DJ90" s="81">
        <f t="shared" si="120"/>
        <v>2</v>
      </c>
      <c r="DK90" s="81">
        <f t="shared" si="121"/>
        <v>2</v>
      </c>
      <c r="DL90" s="81">
        <f t="shared" si="122"/>
        <v>2</v>
      </c>
      <c r="DM90" s="81">
        <f t="shared" si="123"/>
        <v>4</v>
      </c>
      <c r="DN90" s="143">
        <f t="shared" si="124"/>
        <v>5</v>
      </c>
      <c r="DO90" s="189"/>
      <c r="DP90" s="190"/>
      <c r="DQ90" s="189"/>
      <c r="DR90" s="189"/>
      <c r="DS90" s="189"/>
      <c r="DT90" s="189"/>
      <c r="DU90" s="189"/>
      <c r="DV90" s="189"/>
      <c r="DW90" s="188"/>
      <c r="DX90" s="188"/>
    </row>
    <row r="91" spans="1:128" s="191" customFormat="1" ht="15.75" customHeight="1">
      <c r="A91" s="145" t="s">
        <v>85</v>
      </c>
      <c r="B91" s="192" t="str">
        <f t="shared" si="110"/>
        <v>M</v>
      </c>
      <c r="C91" s="328"/>
      <c r="D91" s="329"/>
      <c r="E91" s="329"/>
      <c r="F91" s="329"/>
      <c r="G91" s="329"/>
      <c r="H91" s="329"/>
      <c r="I91" s="329"/>
      <c r="J91" s="329"/>
      <c r="K91" s="329"/>
      <c r="L91" s="329"/>
      <c r="M91" s="329"/>
      <c r="N91" s="329"/>
      <c r="O91" s="329"/>
      <c r="P91" s="329"/>
      <c r="Q91" s="329"/>
      <c r="R91" s="329"/>
      <c r="S91" s="330"/>
      <c r="T91" s="202"/>
      <c r="U91" s="203"/>
      <c r="V91" s="203"/>
      <c r="W91" s="203"/>
      <c r="X91" s="203"/>
      <c r="Y91" s="203"/>
      <c r="Z91" s="203"/>
      <c r="AA91" s="203"/>
      <c r="AB91" s="203"/>
      <c r="AC91" s="203"/>
      <c r="AD91" s="203"/>
      <c r="AE91" s="203"/>
      <c r="AF91" s="203"/>
      <c r="AG91" s="203"/>
      <c r="AH91" s="341"/>
      <c r="AI91" s="203"/>
      <c r="AJ91" s="204"/>
      <c r="AK91" s="207"/>
      <c r="AL91" s="208"/>
      <c r="AM91" s="208"/>
      <c r="AN91" s="208"/>
      <c r="AO91" s="208"/>
      <c r="AP91" s="208"/>
      <c r="AQ91" s="208"/>
      <c r="AR91" s="208"/>
      <c r="AS91" s="208"/>
      <c r="AT91" s="208"/>
      <c r="AU91" s="208"/>
      <c r="AV91" s="208"/>
      <c r="AW91" s="208"/>
      <c r="AX91" s="208"/>
      <c r="AY91" s="208"/>
      <c r="AZ91" s="208"/>
      <c r="BA91" s="210"/>
      <c r="BB91" s="211">
        <v>0</v>
      </c>
      <c r="BC91" s="212">
        <v>2</v>
      </c>
      <c r="BD91" s="212">
        <v>2</v>
      </c>
      <c r="BE91" s="212">
        <v>10</v>
      </c>
      <c r="BF91" s="212">
        <v>1</v>
      </c>
      <c r="BG91" s="212">
        <v>15</v>
      </c>
      <c r="BH91" s="212">
        <v>7</v>
      </c>
      <c r="BI91" s="212">
        <v>0</v>
      </c>
      <c r="BJ91" s="212">
        <v>3</v>
      </c>
      <c r="BK91" s="212">
        <v>0</v>
      </c>
      <c r="BL91" s="212">
        <v>5</v>
      </c>
      <c r="BM91" s="212">
        <v>0</v>
      </c>
      <c r="BN91" s="212"/>
      <c r="BO91" s="212"/>
      <c r="BP91" s="212"/>
      <c r="BQ91" s="212"/>
      <c r="BR91" s="213"/>
      <c r="BS91" s="202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3"/>
      <c r="CE91" s="203"/>
      <c r="CF91" s="203"/>
      <c r="CG91" s="203"/>
      <c r="CH91" s="203"/>
      <c r="CI91" s="204"/>
      <c r="CJ91" s="323"/>
      <c r="CK91" s="211">
        <v>1</v>
      </c>
      <c r="CL91" s="212">
        <v>0.5</v>
      </c>
      <c r="CM91" s="213">
        <v>1.5</v>
      </c>
      <c r="CN91" s="310">
        <f>IF(CK86=0,"",100*CK91/CK86)</f>
        <v>7.6923076923076925</v>
      </c>
      <c r="CO91" s="129">
        <f t="shared" si="23"/>
        <v>3</v>
      </c>
      <c r="CP91" s="142">
        <f t="shared" si="24"/>
        <v>12</v>
      </c>
      <c r="CQ91" s="67"/>
      <c r="CR91" s="67"/>
      <c r="CS91" s="67"/>
      <c r="CT91" s="67"/>
      <c r="CU91" s="1315"/>
      <c r="CV91" s="67"/>
      <c r="CW91" s="1315"/>
      <c r="CX91" s="67"/>
      <c r="CY91" s="67"/>
      <c r="CZ91" s="67"/>
      <c r="DA91" s="67"/>
      <c r="DB91" s="143"/>
      <c r="DC91" s="143">
        <f t="shared" si="113"/>
        <v>0</v>
      </c>
      <c r="DD91" s="81">
        <f t="shared" si="114"/>
        <v>0</v>
      </c>
      <c r="DE91" s="81">
        <f t="shared" si="115"/>
        <v>0</v>
      </c>
      <c r="DF91" s="81">
        <f t="shared" si="116"/>
        <v>0</v>
      </c>
      <c r="DG91" s="81">
        <f t="shared" si="117"/>
        <v>1</v>
      </c>
      <c r="DH91" s="144">
        <f t="shared" si="118"/>
        <v>2</v>
      </c>
      <c r="DI91" s="144">
        <f t="shared" si="119"/>
        <v>2</v>
      </c>
      <c r="DJ91" s="81">
        <f t="shared" si="120"/>
        <v>3</v>
      </c>
      <c r="DK91" s="81">
        <f t="shared" si="121"/>
        <v>5</v>
      </c>
      <c r="DL91" s="81">
        <f t="shared" si="122"/>
        <v>7</v>
      </c>
      <c r="DM91" s="81">
        <f t="shared" si="123"/>
        <v>10</v>
      </c>
      <c r="DN91" s="143">
        <f t="shared" si="124"/>
        <v>15</v>
      </c>
      <c r="DO91" s="189"/>
      <c r="DP91" s="190"/>
      <c r="DQ91" s="189"/>
      <c r="DR91" s="189"/>
      <c r="DS91" s="189"/>
      <c r="DT91" s="189"/>
      <c r="DU91" s="189"/>
      <c r="DV91" s="189"/>
      <c r="DW91" s="188"/>
      <c r="DX91" s="188"/>
    </row>
    <row r="92" spans="1:128" s="191" customFormat="1" ht="15.75" customHeight="1">
      <c r="A92" s="145" t="s">
        <v>86</v>
      </c>
      <c r="B92" s="192" t="str">
        <f t="shared" si="110"/>
        <v>M</v>
      </c>
      <c r="C92" s="328"/>
      <c r="D92" s="329"/>
      <c r="E92" s="329"/>
      <c r="F92" s="329"/>
      <c r="G92" s="329"/>
      <c r="H92" s="329"/>
      <c r="I92" s="329"/>
      <c r="J92" s="329"/>
      <c r="K92" s="329"/>
      <c r="L92" s="329"/>
      <c r="M92" s="329"/>
      <c r="N92" s="329"/>
      <c r="O92" s="329"/>
      <c r="P92" s="329"/>
      <c r="Q92" s="329"/>
      <c r="R92" s="329"/>
      <c r="S92" s="330"/>
      <c r="T92" s="202"/>
      <c r="U92" s="203"/>
      <c r="V92" s="203"/>
      <c r="W92" s="203"/>
      <c r="X92" s="203"/>
      <c r="Y92" s="203"/>
      <c r="Z92" s="203"/>
      <c r="AA92" s="203"/>
      <c r="AB92" s="203"/>
      <c r="AC92" s="203"/>
      <c r="AD92" s="203"/>
      <c r="AE92" s="203"/>
      <c r="AF92" s="203"/>
      <c r="AG92" s="203"/>
      <c r="AH92" s="341"/>
      <c r="AI92" s="203"/>
      <c r="AJ92" s="204"/>
      <c r="AK92" s="207"/>
      <c r="AL92" s="208"/>
      <c r="AM92" s="208"/>
      <c r="AN92" s="208"/>
      <c r="AO92" s="208"/>
      <c r="AP92" s="208"/>
      <c r="AQ92" s="208"/>
      <c r="AR92" s="208"/>
      <c r="AS92" s="208"/>
      <c r="AT92" s="208"/>
      <c r="AU92" s="208"/>
      <c r="AV92" s="208"/>
      <c r="AW92" s="208"/>
      <c r="AX92" s="208"/>
      <c r="AY92" s="208"/>
      <c r="AZ92" s="208"/>
      <c r="BA92" s="210"/>
      <c r="BB92" s="211">
        <v>2</v>
      </c>
      <c r="BC92" s="212">
        <v>1</v>
      </c>
      <c r="BD92" s="212">
        <v>0</v>
      </c>
      <c r="BE92" s="212">
        <v>0</v>
      </c>
      <c r="BF92" s="212">
        <v>2</v>
      </c>
      <c r="BG92" s="212">
        <v>3</v>
      </c>
      <c r="BH92" s="212">
        <v>0</v>
      </c>
      <c r="BI92" s="212">
        <v>1</v>
      </c>
      <c r="BJ92" s="212">
        <v>0</v>
      </c>
      <c r="BK92" s="212">
        <v>2</v>
      </c>
      <c r="BL92" s="212">
        <v>1</v>
      </c>
      <c r="BM92" s="212">
        <v>1</v>
      </c>
      <c r="BN92" s="212"/>
      <c r="BO92" s="212"/>
      <c r="BP92" s="212"/>
      <c r="BQ92" s="212"/>
      <c r="BR92" s="213"/>
      <c r="BS92" s="202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3"/>
      <c r="CE92" s="203"/>
      <c r="CF92" s="203"/>
      <c r="CG92" s="203"/>
      <c r="CH92" s="203"/>
      <c r="CI92" s="204"/>
      <c r="CJ92" s="323"/>
      <c r="CK92" s="211">
        <v>0</v>
      </c>
      <c r="CL92" s="212">
        <v>0</v>
      </c>
      <c r="CM92" s="213">
        <v>0</v>
      </c>
      <c r="CN92" s="310">
        <f>IF(CK86=0,"",100*CK92/CK86)</f>
        <v>0</v>
      </c>
      <c r="CO92" s="129">
        <f t="shared" si="23"/>
        <v>1</v>
      </c>
      <c r="CP92" s="142">
        <f t="shared" si="24"/>
        <v>12</v>
      </c>
      <c r="CQ92" s="67"/>
      <c r="CR92" s="67"/>
      <c r="CS92" s="67"/>
      <c r="CT92" s="67"/>
      <c r="CU92" s="1315"/>
      <c r="CV92" s="67"/>
      <c r="CW92" s="1315"/>
      <c r="CX92" s="67"/>
      <c r="CY92" s="67"/>
      <c r="CZ92" s="67"/>
      <c r="DA92" s="67"/>
      <c r="DB92" s="143"/>
      <c r="DC92" s="143">
        <f t="shared" si="113"/>
        <v>0</v>
      </c>
      <c r="DD92" s="81">
        <f t="shared" si="114"/>
        <v>0</v>
      </c>
      <c r="DE92" s="81">
        <f t="shared" si="115"/>
        <v>0</v>
      </c>
      <c r="DF92" s="81">
        <f t="shared" si="116"/>
        <v>0</v>
      </c>
      <c r="DG92" s="81">
        <f t="shared" si="117"/>
        <v>1</v>
      </c>
      <c r="DH92" s="144">
        <f t="shared" si="118"/>
        <v>1</v>
      </c>
      <c r="DI92" s="144">
        <f t="shared" si="119"/>
        <v>1</v>
      </c>
      <c r="DJ92" s="81">
        <f t="shared" si="120"/>
        <v>1</v>
      </c>
      <c r="DK92" s="81">
        <f t="shared" si="121"/>
        <v>2</v>
      </c>
      <c r="DL92" s="81">
        <f t="shared" si="122"/>
        <v>2</v>
      </c>
      <c r="DM92" s="81">
        <f t="shared" si="123"/>
        <v>2</v>
      </c>
      <c r="DN92" s="143">
        <f t="shared" si="124"/>
        <v>3</v>
      </c>
      <c r="DO92" s="189"/>
      <c r="DP92" s="190"/>
      <c r="DQ92" s="189"/>
      <c r="DR92" s="189"/>
      <c r="DS92" s="189"/>
      <c r="DT92" s="189"/>
      <c r="DU92" s="189"/>
      <c r="DV92" s="189"/>
      <c r="DW92" s="188"/>
      <c r="DX92" s="188"/>
    </row>
    <row r="93" spans="1:128" s="191" customFormat="1" ht="15.75" customHeight="1" thickBot="1">
      <c r="A93" s="101" t="s">
        <v>87</v>
      </c>
      <c r="B93" s="192" t="str">
        <f t="shared" si="110"/>
        <v>M</v>
      </c>
      <c r="C93" s="331"/>
      <c r="D93" s="332"/>
      <c r="E93" s="332"/>
      <c r="F93" s="332"/>
      <c r="G93" s="332"/>
      <c r="H93" s="332"/>
      <c r="I93" s="332"/>
      <c r="J93" s="332"/>
      <c r="K93" s="332"/>
      <c r="L93" s="332"/>
      <c r="M93" s="332"/>
      <c r="N93" s="332"/>
      <c r="O93" s="332"/>
      <c r="P93" s="332"/>
      <c r="Q93" s="332"/>
      <c r="R93" s="332"/>
      <c r="S93" s="333"/>
      <c r="T93" s="218"/>
      <c r="U93" s="219"/>
      <c r="V93" s="219"/>
      <c r="W93" s="219"/>
      <c r="X93" s="219"/>
      <c r="Y93" s="219"/>
      <c r="Z93" s="219"/>
      <c r="AA93" s="219"/>
      <c r="AB93" s="219"/>
      <c r="AC93" s="219"/>
      <c r="AD93" s="219"/>
      <c r="AE93" s="219"/>
      <c r="AF93" s="219"/>
      <c r="AG93" s="219"/>
      <c r="AH93" s="220"/>
      <c r="AI93" s="219"/>
      <c r="AJ93" s="221"/>
      <c r="AK93" s="218"/>
      <c r="AL93" s="219"/>
      <c r="AM93" s="219"/>
      <c r="AN93" s="219"/>
      <c r="AO93" s="219"/>
      <c r="AP93" s="219"/>
      <c r="AQ93" s="219"/>
      <c r="AR93" s="219"/>
      <c r="AS93" s="219"/>
      <c r="AT93" s="219"/>
      <c r="AU93" s="219"/>
      <c r="AV93" s="219"/>
      <c r="AW93" s="219"/>
      <c r="AX93" s="219"/>
      <c r="AY93" s="219"/>
      <c r="AZ93" s="219"/>
      <c r="BA93" s="221"/>
      <c r="BB93" s="315">
        <f t="shared" ref="BB93:BK93" si="125">IF(BB86="","",SUM(BB86,BB88,-BB89,-BB90,-BB91,BB92))</f>
        <v>12</v>
      </c>
      <c r="BC93" s="316">
        <f t="shared" si="125"/>
        <v>10</v>
      </c>
      <c r="BD93" s="316">
        <f t="shared" si="125"/>
        <v>10</v>
      </c>
      <c r="BE93" s="316">
        <f t="shared" si="125"/>
        <v>17</v>
      </c>
      <c r="BF93" s="316">
        <f t="shared" si="125"/>
        <v>16</v>
      </c>
      <c r="BG93" s="316">
        <f t="shared" si="125"/>
        <v>10</v>
      </c>
      <c r="BH93" s="316">
        <f t="shared" si="125"/>
        <v>7</v>
      </c>
      <c r="BI93" s="316">
        <f t="shared" si="125"/>
        <v>12</v>
      </c>
      <c r="BJ93" s="316">
        <f t="shared" si="125"/>
        <v>8</v>
      </c>
      <c r="BK93" s="316">
        <f t="shared" si="125"/>
        <v>36</v>
      </c>
      <c r="BL93" s="316">
        <v>5</v>
      </c>
      <c r="BM93" s="316">
        <f t="shared" ref="BM93" si="126">IF(BM86="","",SUM(BM86,BM88,-BM89,-BM90,-BM91,BM92))</f>
        <v>12</v>
      </c>
      <c r="BN93" s="316"/>
      <c r="BO93" s="316"/>
      <c r="BP93" s="316"/>
      <c r="BQ93" s="316"/>
      <c r="BR93" s="316"/>
      <c r="BS93" s="218"/>
      <c r="BT93" s="219"/>
      <c r="BU93" s="219"/>
      <c r="BV93" s="219"/>
      <c r="BW93" s="219"/>
      <c r="BX93" s="219"/>
      <c r="BY93" s="219"/>
      <c r="BZ93" s="219"/>
      <c r="CA93" s="219"/>
      <c r="CB93" s="219"/>
      <c r="CC93" s="219"/>
      <c r="CD93" s="219"/>
      <c r="CE93" s="219"/>
      <c r="CF93" s="219"/>
      <c r="CG93" s="219"/>
      <c r="CH93" s="219"/>
      <c r="CI93" s="221"/>
      <c r="CJ93" s="334"/>
      <c r="CK93" s="297">
        <f>IF(CK86="","",CK86+SUM(CK88,CK92)-SUM(CK89:CK91))</f>
        <v>14</v>
      </c>
      <c r="CL93" s="335">
        <f>IF(CL86="","",CL86+SUM(CL88,CL92)-SUM(CL89:CL91))</f>
        <v>7</v>
      </c>
      <c r="CM93" s="336">
        <f>IF(CM86="","",CM86+SUM(CM88,CM92)-SUM(CM89:CM91))</f>
        <v>20</v>
      </c>
      <c r="CN93" s="337">
        <f>IF(CK86=0,"",100*CK93/CK86)</f>
        <v>107.69230769230769</v>
      </c>
      <c r="CO93" s="129">
        <f t="shared" si="23"/>
        <v>11.4</v>
      </c>
      <c r="CP93" s="142">
        <f t="shared" si="24"/>
        <v>12</v>
      </c>
      <c r="CQ93" s="67"/>
      <c r="CR93" s="67"/>
      <c r="CS93" s="67"/>
      <c r="CT93" s="67"/>
      <c r="CU93" s="1315"/>
      <c r="CV93" s="67"/>
      <c r="CW93" s="1315"/>
      <c r="CX93" s="67"/>
      <c r="CY93" s="67"/>
      <c r="CZ93" s="67"/>
      <c r="DA93" s="67"/>
      <c r="DB93" s="143"/>
      <c r="DC93" s="143">
        <f t="shared" si="113"/>
        <v>5</v>
      </c>
      <c r="DD93" s="81">
        <f t="shared" si="114"/>
        <v>7</v>
      </c>
      <c r="DE93" s="81">
        <f t="shared" si="115"/>
        <v>8</v>
      </c>
      <c r="DF93" s="81">
        <f t="shared" si="116"/>
        <v>10</v>
      </c>
      <c r="DG93" s="81">
        <f t="shared" si="117"/>
        <v>10</v>
      </c>
      <c r="DH93" s="144">
        <f t="shared" si="118"/>
        <v>10</v>
      </c>
      <c r="DI93" s="144">
        <f t="shared" si="119"/>
        <v>12</v>
      </c>
      <c r="DJ93" s="81">
        <f t="shared" si="120"/>
        <v>12</v>
      </c>
      <c r="DK93" s="81">
        <f t="shared" si="121"/>
        <v>12</v>
      </c>
      <c r="DL93" s="81">
        <f t="shared" si="122"/>
        <v>16</v>
      </c>
      <c r="DM93" s="81">
        <f t="shared" si="123"/>
        <v>17</v>
      </c>
      <c r="DN93" s="143">
        <f t="shared" si="124"/>
        <v>36</v>
      </c>
      <c r="DO93" s="189"/>
      <c r="DP93" s="190"/>
      <c r="DQ93" s="189"/>
      <c r="DR93" s="189"/>
      <c r="DS93" s="189"/>
      <c r="DT93" s="189"/>
      <c r="DU93" s="189"/>
      <c r="DV93" s="189"/>
      <c r="DW93" s="188"/>
      <c r="DX93" s="188"/>
    </row>
    <row r="94" spans="1:128" s="191" customFormat="1" ht="15.75" customHeight="1" thickBot="1">
      <c r="A94" s="132" t="s">
        <v>90</v>
      </c>
      <c r="B94" s="175" t="str">
        <f t="shared" ref="B94:B101" si="127">$B$12</f>
        <v>BO</v>
      </c>
      <c r="C94" s="300">
        <v>50</v>
      </c>
      <c r="D94" s="342">
        <v>40</v>
      </c>
      <c r="E94" s="342">
        <v>18</v>
      </c>
      <c r="F94" s="342">
        <v>12</v>
      </c>
      <c r="G94" s="342">
        <v>6</v>
      </c>
      <c r="H94" s="342">
        <v>12</v>
      </c>
      <c r="I94" s="342">
        <v>17</v>
      </c>
      <c r="J94" s="342">
        <v>20</v>
      </c>
      <c r="K94" s="342">
        <v>120</v>
      </c>
      <c r="L94" s="342">
        <v>25</v>
      </c>
      <c r="M94" s="342">
        <v>70</v>
      </c>
      <c r="N94" s="342">
        <v>40</v>
      </c>
      <c r="O94" s="342"/>
      <c r="P94" s="342"/>
      <c r="Q94" s="342"/>
      <c r="R94" s="342"/>
      <c r="S94" s="343"/>
      <c r="T94" s="338"/>
      <c r="U94" s="339"/>
      <c r="V94" s="339"/>
      <c r="W94" s="339"/>
      <c r="X94" s="339"/>
      <c r="Y94" s="339"/>
      <c r="Z94" s="339"/>
      <c r="AA94" s="339"/>
      <c r="AB94" s="339"/>
      <c r="AC94" s="339"/>
      <c r="AD94" s="339"/>
      <c r="AE94" s="339"/>
      <c r="AF94" s="339"/>
      <c r="AG94" s="339"/>
      <c r="AH94" s="209"/>
      <c r="AI94" s="339"/>
      <c r="AJ94" s="340"/>
      <c r="AK94" s="338"/>
      <c r="AL94" s="339"/>
      <c r="AM94" s="339"/>
      <c r="AN94" s="339"/>
      <c r="AO94" s="339"/>
      <c r="AP94" s="339"/>
      <c r="AQ94" s="339"/>
      <c r="AR94" s="339"/>
      <c r="AS94" s="339"/>
      <c r="AT94" s="339"/>
      <c r="AU94" s="339"/>
      <c r="AV94" s="339"/>
      <c r="AW94" s="339"/>
      <c r="AX94" s="339"/>
      <c r="AY94" s="339"/>
      <c r="AZ94" s="339"/>
      <c r="BA94" s="340"/>
      <c r="BB94" s="338"/>
      <c r="BC94" s="339"/>
      <c r="BD94" s="339"/>
      <c r="BE94" s="339"/>
      <c r="BF94" s="339"/>
      <c r="BG94" s="339"/>
      <c r="BH94" s="339"/>
      <c r="BI94" s="339"/>
      <c r="BJ94" s="339"/>
      <c r="BK94" s="339"/>
      <c r="BL94" s="339"/>
      <c r="BM94" s="339"/>
      <c r="BN94" s="339"/>
      <c r="BO94" s="339"/>
      <c r="BP94" s="339"/>
      <c r="BQ94" s="339"/>
      <c r="BR94" s="340"/>
      <c r="BS94" s="230">
        <v>60</v>
      </c>
      <c r="BT94" s="231">
        <v>45</v>
      </c>
      <c r="BU94" s="231">
        <v>30</v>
      </c>
      <c r="BV94" s="231">
        <v>15</v>
      </c>
      <c r="BW94" s="1436">
        <v>5</v>
      </c>
      <c r="BX94" s="1436">
        <v>35</v>
      </c>
      <c r="BY94" s="1436">
        <v>10</v>
      </c>
      <c r="BZ94" s="1436">
        <v>15</v>
      </c>
      <c r="CA94" s="1436">
        <v>25</v>
      </c>
      <c r="CB94" s="1436">
        <v>28</v>
      </c>
      <c r="CC94" s="1436">
        <v>5</v>
      </c>
      <c r="CD94" s="1436">
        <v>40</v>
      </c>
      <c r="CE94" s="1436"/>
      <c r="CF94" s="1436"/>
      <c r="CG94" s="1436"/>
      <c r="CH94" s="1436"/>
      <c r="CI94" s="1437"/>
      <c r="CJ94" s="322"/>
      <c r="CK94" s="230">
        <v>25</v>
      </c>
      <c r="CL94" s="231">
        <v>18</v>
      </c>
      <c r="CM94" s="233">
        <v>32</v>
      </c>
      <c r="CN94" s="276" t="s">
        <v>80</v>
      </c>
      <c r="CO94" s="129">
        <f t="shared" si="23"/>
        <v>28.09090909090909</v>
      </c>
      <c r="CP94" s="142">
        <f t="shared" si="24"/>
        <v>24</v>
      </c>
      <c r="CQ94" s="143">
        <f t="shared" ref="CQ94:CW95" si="128">IF(OR(-FLOOR(((17-COUNT($C94:$S94))/2),1)+CQ$5&lt;1,-FLOOR(((17-COUNT($C94:$S94))/2),1)+CQ$5&gt;COUNT($C94:$S94)),"",LARGE($C94:$S94,-FLOOR(((17-COUNT($C94:$S94))/2),1)+CQ$5))</f>
        <v>6</v>
      </c>
      <c r="CR94" s="81">
        <f t="shared" si="128"/>
        <v>12</v>
      </c>
      <c r="CS94" s="81">
        <f t="shared" si="128"/>
        <v>12</v>
      </c>
      <c r="CT94" s="81">
        <f t="shared" si="128"/>
        <v>17</v>
      </c>
      <c r="CU94" s="81">
        <f t="shared" si="128"/>
        <v>18</v>
      </c>
      <c r="CV94" s="144">
        <f t="shared" si="128"/>
        <v>20</v>
      </c>
      <c r="CW94" s="144">
        <f t="shared" si="128"/>
        <v>25</v>
      </c>
      <c r="CX94" s="81">
        <f t="shared" ref="CX94:DB95" si="129">IF(OR(-FLOOR(((17-COUNT($C94:$S94))/2),1)+CX$5&lt;1,-FLOOR(((17-COUNT($C94:$S94))/2),1)+CX$5&gt;COUNT($C94:$S94)),"",LARGE($C94:$S94,-FLOOR(((17-COUNT($C94:$S94))/2),1)+CX$5))</f>
        <v>40</v>
      </c>
      <c r="CY94" s="81">
        <f t="shared" si="129"/>
        <v>40</v>
      </c>
      <c r="CZ94" s="81">
        <f t="shared" si="129"/>
        <v>50</v>
      </c>
      <c r="DA94" s="81">
        <f t="shared" si="129"/>
        <v>70</v>
      </c>
      <c r="DB94" s="143">
        <f t="shared" si="129"/>
        <v>120</v>
      </c>
      <c r="DC94" s="143">
        <f t="shared" ref="DC94:DC101" si="130">IF(OR(-FLOOR(((17-COUNT($BS94:$CI94))/2),1)+DC$5&lt;1,-FLOOR(((17-COUNT($BS94:$CI94))/2),1)+DC$5&gt;COUNT($BS94:$CI94)),"",LARGE($BS94:$CI94,-FLOOR(((17-COUNT($BS94:$CI94))/2),1)+DC$5))</f>
        <v>5</v>
      </c>
      <c r="DD94" s="81">
        <f t="shared" ref="DD94:DD101" si="131">IF(OR(-FLOOR(((17-COUNT($BS94:$CI94))/2),1)+DD$5&lt;1,-FLOOR(((17-COUNT($BS94:$CI94))/2),1)+DD$5&gt;COUNT($BS94:$CI94)),"",LARGE($BS94:$CI94,-FLOOR(((17-COUNT($BS94:$CI94))/2),1)+DD$5))</f>
        <v>5</v>
      </c>
      <c r="DE94" s="81">
        <f t="shared" ref="DE94:DE101" si="132">IF(OR(-FLOOR(((17-COUNT($BS94:$CI94))/2),1)+DE$5&lt;1,-FLOOR(((17-COUNT($BS94:$CI94))/2),1)+DE$5&gt;COUNT($BS94:$CI94)),"",LARGE($BS94:$CI94,-FLOOR(((17-COUNT($BS94:$CI94))/2),1)+DE$5))</f>
        <v>10</v>
      </c>
      <c r="DF94" s="81">
        <f t="shared" ref="DF94:DF101" si="133">IF(OR(-FLOOR(((17-COUNT($BS94:$CI94))/2),1)+DF$5&lt;1,-FLOOR(((17-COUNT($BS94:$CI94))/2),1)+DF$5&gt;COUNT($BS94:$CI94)),"",LARGE($BS94:$CI94,-FLOOR(((17-COUNT($BS94:$CI94))/2),1)+DF$5))</f>
        <v>15</v>
      </c>
      <c r="DG94" s="81">
        <f t="shared" ref="DG94:DG101" si="134">IF(OR(-FLOOR(((17-COUNT($BS94:$CI94))/2),1)+DG$5&lt;1,-FLOOR(((17-COUNT($BS94:$CI94))/2),1)+DG$5&gt;COUNT($BS94:$CI94)),"",LARGE($BS94:$CI94,-FLOOR(((17-COUNT($BS94:$CI94))/2),1)+DG$5))</f>
        <v>15</v>
      </c>
      <c r="DH94" s="144">
        <f t="shared" ref="DH94:DH101" si="135">IF(OR(-FLOOR(((17-COUNT($BS94:$CI94))/2),1)+DH$5&lt;1,-FLOOR(((17-COUNT($BS94:$CI94))/2),1)+DH$5&gt;COUNT($BS94:$CI94)),"",LARGE($BS94:$CI94,-FLOOR(((17-COUNT($BS94:$CI94))/2),1)+DH$5))</f>
        <v>25</v>
      </c>
      <c r="DI94" s="144">
        <f t="shared" ref="DI94:DI101" si="136">IF(OR(-FLOOR(((17-COUNT($BS94:$CI94))/2),1)+DI$5&lt;1,-FLOOR(((17-COUNT($BS94:$CI94))/2),1)+DI$5&gt;COUNT($BS94:$CI94)),"",LARGE($BS94:$CI94,-FLOOR(((17-COUNT($BS94:$CI94))/2),1)+DI$5))</f>
        <v>28</v>
      </c>
      <c r="DJ94" s="81">
        <f t="shared" ref="DJ94:DJ101" si="137">IF(OR(-FLOOR(((17-COUNT($BS94:$CI94))/2),1)+DJ$5&lt;1,-FLOOR(((17-COUNT($BS94:$CI94))/2),1)+DJ$5&gt;COUNT($BS94:$CI94)),"",LARGE($BS94:$CI94,-FLOOR(((17-COUNT($BS94:$CI94))/2),1)+DJ$5))</f>
        <v>30</v>
      </c>
      <c r="DK94" s="81">
        <f t="shared" ref="DK94:DK101" si="138">IF(OR(-FLOOR(((17-COUNT($BS94:$CI94))/2),1)+DK$5&lt;1,-FLOOR(((17-COUNT($BS94:$CI94))/2),1)+DK$5&gt;COUNT($BS94:$CI94)),"",LARGE($BS94:$CI94,-FLOOR(((17-COUNT($BS94:$CI94))/2),1)+DK$5))</f>
        <v>35</v>
      </c>
      <c r="DL94" s="81">
        <f t="shared" ref="DL94:DL101" si="139">IF(OR(-FLOOR(((17-COUNT($BS94:$CI94))/2),1)+DL$5&lt;1,-FLOOR(((17-COUNT($BS94:$CI94))/2),1)+DL$5&gt;COUNT($BS94:$CI94)),"",LARGE($BS94:$CI94,-FLOOR(((17-COUNT($BS94:$CI94))/2),1)+DL$5))</f>
        <v>40</v>
      </c>
      <c r="DM94" s="81">
        <f t="shared" ref="DM94:DM101" si="140">IF(OR(-FLOOR(((17-COUNT($BS94:$CI94))/2),1)+DM$5&lt;1,-FLOOR(((17-COUNT($BS94:$CI94))/2),1)+DM$5&gt;COUNT($BS94:$CI94)),"",LARGE($BS94:$CI94,-FLOOR(((17-COUNT($BS94:$CI94))/2),1)+DM$5))</f>
        <v>45</v>
      </c>
      <c r="DN94" s="143">
        <f t="shared" ref="DN94:DN101" si="141">IF(OR(-FLOOR(((17-COUNT($BS94:$CI94))/2),1)+DN$5&lt;1,-FLOOR(((17-COUNT($BS94:$CI94))/2),1)+DN$5&gt;COUNT($BS94:$CI94)),"",LARGE($BS94:$CI94,-FLOOR(((17-COUNT($BS94:$CI94))/2),1)+DN$5))</f>
        <v>60</v>
      </c>
      <c r="DO94" s="189"/>
      <c r="DP94" s="190"/>
      <c r="DQ94" s="189"/>
      <c r="DR94" s="189"/>
      <c r="DS94" s="189"/>
      <c r="DT94" s="189"/>
      <c r="DU94" s="189"/>
      <c r="DV94" s="189"/>
      <c r="DW94" s="188"/>
      <c r="DX94" s="188"/>
    </row>
    <row r="95" spans="1:128" s="191" customFormat="1" ht="15.75" customHeight="1">
      <c r="A95" s="145" t="s">
        <v>81</v>
      </c>
      <c r="B95" s="192" t="str">
        <f t="shared" si="127"/>
        <v>BO</v>
      </c>
      <c r="C95" s="312">
        <v>40</v>
      </c>
      <c r="D95" s="111">
        <v>36</v>
      </c>
      <c r="E95" s="111">
        <v>16</v>
      </c>
      <c r="F95" s="111">
        <v>10</v>
      </c>
      <c r="G95" s="111">
        <v>4</v>
      </c>
      <c r="H95" s="111">
        <v>10</v>
      </c>
      <c r="I95" s="111">
        <v>15</v>
      </c>
      <c r="J95" s="111">
        <v>17</v>
      </c>
      <c r="K95" s="111">
        <v>100</v>
      </c>
      <c r="L95" s="111">
        <v>15</v>
      </c>
      <c r="M95" s="111">
        <v>60</v>
      </c>
      <c r="N95" s="111">
        <v>30</v>
      </c>
      <c r="O95" s="111"/>
      <c r="P95" s="111"/>
      <c r="Q95" s="111"/>
      <c r="R95" s="111"/>
      <c r="S95" s="344"/>
      <c r="T95" s="207"/>
      <c r="U95" s="208"/>
      <c r="V95" s="208"/>
      <c r="W95" s="208"/>
      <c r="X95" s="208"/>
      <c r="Y95" s="208"/>
      <c r="Z95" s="208"/>
      <c r="AA95" s="208"/>
      <c r="AB95" s="208"/>
      <c r="AC95" s="208"/>
      <c r="AD95" s="208"/>
      <c r="AE95" s="208"/>
      <c r="AF95" s="208"/>
      <c r="AG95" s="208"/>
      <c r="AH95" s="209"/>
      <c r="AI95" s="208"/>
      <c r="AJ95" s="210"/>
      <c r="AK95" s="207"/>
      <c r="AL95" s="208"/>
      <c r="AM95" s="208"/>
      <c r="AN95" s="208"/>
      <c r="AO95" s="208"/>
      <c r="AP95" s="208"/>
      <c r="AQ95" s="208"/>
      <c r="AR95" s="208"/>
      <c r="AS95" s="208"/>
      <c r="AT95" s="208"/>
      <c r="AU95" s="208"/>
      <c r="AV95" s="208"/>
      <c r="AW95" s="208"/>
      <c r="AX95" s="208"/>
      <c r="AY95" s="208"/>
      <c r="AZ95" s="208"/>
      <c r="BA95" s="210"/>
      <c r="BB95" s="207"/>
      <c r="BC95" s="208"/>
      <c r="BD95" s="208"/>
      <c r="BE95" s="208"/>
      <c r="BF95" s="208"/>
      <c r="BG95" s="208"/>
      <c r="BH95" s="208"/>
      <c r="BI95" s="208"/>
      <c r="BJ95" s="208"/>
      <c r="BK95" s="208"/>
      <c r="BL95" s="208"/>
      <c r="BM95" s="208"/>
      <c r="BN95" s="208"/>
      <c r="BO95" s="208"/>
      <c r="BP95" s="208"/>
      <c r="BQ95" s="208"/>
      <c r="BR95" s="210"/>
      <c r="BS95" s="211">
        <v>40</v>
      </c>
      <c r="BT95" s="212">
        <v>40</v>
      </c>
      <c r="BU95" s="212">
        <v>20</v>
      </c>
      <c r="BV95" s="212">
        <v>12</v>
      </c>
      <c r="BW95" s="1338">
        <v>4</v>
      </c>
      <c r="BX95" s="1338">
        <v>30</v>
      </c>
      <c r="BY95" s="1338">
        <v>3</v>
      </c>
      <c r="BZ95" s="1338">
        <v>13</v>
      </c>
      <c r="CA95" s="1338">
        <v>18</v>
      </c>
      <c r="CB95" s="1338">
        <v>20</v>
      </c>
      <c r="CC95" s="1338">
        <v>3</v>
      </c>
      <c r="CD95" s="1338">
        <v>35</v>
      </c>
      <c r="CE95" s="1338"/>
      <c r="CF95" s="1338"/>
      <c r="CG95" s="1338"/>
      <c r="CH95" s="1338"/>
      <c r="CI95" s="1438"/>
      <c r="CJ95" s="323"/>
      <c r="CK95" s="211">
        <v>10.5</v>
      </c>
      <c r="CL95" s="212">
        <v>7</v>
      </c>
      <c r="CM95" s="213">
        <v>13.5</v>
      </c>
      <c r="CN95" s="309">
        <f>IF(CK94=0,"",100*CK95/CK94)</f>
        <v>42</v>
      </c>
      <c r="CO95" s="129">
        <f t="shared" si="23"/>
        <v>22.181818181818183</v>
      </c>
      <c r="CP95" s="142">
        <f t="shared" si="24"/>
        <v>24</v>
      </c>
      <c r="CQ95" s="143">
        <f t="shared" si="128"/>
        <v>4</v>
      </c>
      <c r="CR95" s="81">
        <f t="shared" si="128"/>
        <v>10</v>
      </c>
      <c r="CS95" s="81">
        <f t="shared" si="128"/>
        <v>10</v>
      </c>
      <c r="CT95" s="81">
        <f t="shared" si="128"/>
        <v>15</v>
      </c>
      <c r="CU95" s="81">
        <f t="shared" si="128"/>
        <v>15</v>
      </c>
      <c r="CV95" s="144">
        <f t="shared" si="128"/>
        <v>16</v>
      </c>
      <c r="CW95" s="144">
        <f t="shared" si="128"/>
        <v>17</v>
      </c>
      <c r="CX95" s="81">
        <f t="shared" si="129"/>
        <v>30</v>
      </c>
      <c r="CY95" s="81">
        <f t="shared" si="129"/>
        <v>36</v>
      </c>
      <c r="CZ95" s="81">
        <f t="shared" si="129"/>
        <v>40</v>
      </c>
      <c r="DA95" s="81">
        <f t="shared" si="129"/>
        <v>60</v>
      </c>
      <c r="DB95" s="143">
        <f t="shared" si="129"/>
        <v>100</v>
      </c>
      <c r="DC95" s="143">
        <f t="shared" si="130"/>
        <v>3</v>
      </c>
      <c r="DD95" s="81">
        <f t="shared" si="131"/>
        <v>3</v>
      </c>
      <c r="DE95" s="81">
        <f t="shared" si="132"/>
        <v>4</v>
      </c>
      <c r="DF95" s="81">
        <f t="shared" si="133"/>
        <v>12</v>
      </c>
      <c r="DG95" s="81">
        <f t="shared" si="134"/>
        <v>13</v>
      </c>
      <c r="DH95" s="144">
        <f t="shared" si="135"/>
        <v>18</v>
      </c>
      <c r="DI95" s="144">
        <f t="shared" si="136"/>
        <v>20</v>
      </c>
      <c r="DJ95" s="81">
        <f t="shared" si="137"/>
        <v>20</v>
      </c>
      <c r="DK95" s="81">
        <f t="shared" si="138"/>
        <v>30</v>
      </c>
      <c r="DL95" s="81">
        <f t="shared" si="139"/>
        <v>35</v>
      </c>
      <c r="DM95" s="81">
        <f t="shared" si="140"/>
        <v>40</v>
      </c>
      <c r="DN95" s="143">
        <f t="shared" si="141"/>
        <v>40</v>
      </c>
      <c r="DO95" s="189"/>
      <c r="DP95" s="190"/>
      <c r="DQ95" s="189"/>
      <c r="DR95" s="189"/>
      <c r="DS95" s="189"/>
      <c r="DT95" s="189"/>
      <c r="DU95" s="189"/>
      <c r="DV95" s="189"/>
      <c r="DW95" s="188"/>
      <c r="DX95" s="188"/>
    </row>
    <row r="96" spans="1:128" s="191" customFormat="1" ht="15.75" customHeight="1">
      <c r="A96" s="145" t="s">
        <v>82</v>
      </c>
      <c r="B96" s="192" t="str">
        <f t="shared" si="127"/>
        <v>BO</v>
      </c>
      <c r="C96" s="324"/>
      <c r="D96" s="325"/>
      <c r="E96" s="325"/>
      <c r="F96" s="325"/>
      <c r="G96" s="325"/>
      <c r="H96" s="325"/>
      <c r="I96" s="325"/>
      <c r="J96" s="325"/>
      <c r="K96" s="325"/>
      <c r="L96" s="325"/>
      <c r="M96" s="325"/>
      <c r="N96" s="325"/>
      <c r="O96" s="325"/>
      <c r="P96" s="325"/>
      <c r="Q96" s="325"/>
      <c r="R96" s="325"/>
      <c r="S96" s="326"/>
      <c r="T96" s="202"/>
      <c r="U96" s="203"/>
      <c r="V96" s="203"/>
      <c r="W96" s="203"/>
      <c r="X96" s="203"/>
      <c r="Y96" s="203"/>
      <c r="Z96" s="203"/>
      <c r="AA96" s="203"/>
      <c r="AB96" s="203"/>
      <c r="AC96" s="203"/>
      <c r="AD96" s="203"/>
      <c r="AE96" s="203"/>
      <c r="AF96" s="203"/>
      <c r="AG96" s="203"/>
      <c r="AH96" s="341"/>
      <c r="AI96" s="203"/>
      <c r="AJ96" s="204"/>
      <c r="AK96" s="202"/>
      <c r="AL96" s="203"/>
      <c r="AM96" s="203"/>
      <c r="AN96" s="203"/>
      <c r="AO96" s="203"/>
      <c r="AP96" s="203"/>
      <c r="AQ96" s="203"/>
      <c r="AR96" s="203"/>
      <c r="AS96" s="203"/>
      <c r="AT96" s="203"/>
      <c r="AU96" s="203"/>
      <c r="AV96" s="203"/>
      <c r="AW96" s="203"/>
      <c r="AX96" s="203"/>
      <c r="AY96" s="203"/>
      <c r="AZ96" s="203"/>
      <c r="BA96" s="204"/>
      <c r="BB96" s="202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4"/>
      <c r="BS96" s="211">
        <v>8</v>
      </c>
      <c r="BT96" s="212">
        <v>30</v>
      </c>
      <c r="BU96" s="212">
        <v>8</v>
      </c>
      <c r="BV96" s="212">
        <v>4</v>
      </c>
      <c r="BW96" s="1338">
        <v>3</v>
      </c>
      <c r="BX96" s="1338">
        <v>15</v>
      </c>
      <c r="BY96" s="1338">
        <v>2</v>
      </c>
      <c r="BZ96" s="1338">
        <v>6</v>
      </c>
      <c r="CA96" s="1338">
        <v>5</v>
      </c>
      <c r="CB96" s="1338">
        <v>16</v>
      </c>
      <c r="CC96" s="1338">
        <v>2</v>
      </c>
      <c r="CD96" s="1338">
        <v>15</v>
      </c>
      <c r="CE96" s="1338"/>
      <c r="CF96" s="1338"/>
      <c r="CG96" s="1338"/>
      <c r="CH96" s="1338"/>
      <c r="CI96" s="1438"/>
      <c r="CJ96" s="323"/>
      <c r="CK96" s="211">
        <v>7.5</v>
      </c>
      <c r="CL96" s="212">
        <v>5.5</v>
      </c>
      <c r="CM96" s="213">
        <v>9.5</v>
      </c>
      <c r="CN96" s="327">
        <f>IF(CK94=0,"",100*CK96/CK94)</f>
        <v>30</v>
      </c>
      <c r="CO96" s="129">
        <f t="shared" si="23"/>
        <v>8.1999999999999993</v>
      </c>
      <c r="CP96" s="142">
        <f t="shared" si="24"/>
        <v>12</v>
      </c>
      <c r="CQ96" s="67"/>
      <c r="CR96" s="67"/>
      <c r="CS96" s="67"/>
      <c r="CT96" s="67"/>
      <c r="CU96" s="1315"/>
      <c r="CV96" s="67"/>
      <c r="CW96" s="1315"/>
      <c r="CX96" s="67"/>
      <c r="CY96" s="67"/>
      <c r="CZ96" s="67"/>
      <c r="DA96" s="67"/>
      <c r="DB96" s="143"/>
      <c r="DC96" s="143">
        <f t="shared" si="130"/>
        <v>2</v>
      </c>
      <c r="DD96" s="81">
        <f t="shared" si="131"/>
        <v>2</v>
      </c>
      <c r="DE96" s="81">
        <f t="shared" si="132"/>
        <v>3</v>
      </c>
      <c r="DF96" s="81">
        <f t="shared" si="133"/>
        <v>4</v>
      </c>
      <c r="DG96" s="81">
        <f t="shared" si="134"/>
        <v>5</v>
      </c>
      <c r="DH96" s="144">
        <f t="shared" si="135"/>
        <v>6</v>
      </c>
      <c r="DI96" s="144">
        <f t="shared" si="136"/>
        <v>8</v>
      </c>
      <c r="DJ96" s="81">
        <f t="shared" si="137"/>
        <v>8</v>
      </c>
      <c r="DK96" s="81">
        <f t="shared" si="138"/>
        <v>15</v>
      </c>
      <c r="DL96" s="81">
        <f t="shared" si="139"/>
        <v>15</v>
      </c>
      <c r="DM96" s="81">
        <f t="shared" si="140"/>
        <v>16</v>
      </c>
      <c r="DN96" s="143">
        <f t="shared" si="141"/>
        <v>30</v>
      </c>
      <c r="DO96" s="189"/>
      <c r="DP96" s="190"/>
      <c r="DQ96" s="189"/>
      <c r="DR96" s="189"/>
      <c r="DS96" s="189"/>
      <c r="DT96" s="189"/>
      <c r="DU96" s="189"/>
      <c r="DV96" s="189"/>
      <c r="DW96" s="188"/>
      <c r="DX96" s="188"/>
    </row>
    <row r="97" spans="1:128" s="191" customFormat="1" ht="15.75" customHeight="1">
      <c r="A97" s="145" t="s">
        <v>83</v>
      </c>
      <c r="B97" s="192" t="str">
        <f t="shared" si="127"/>
        <v>BO</v>
      </c>
      <c r="C97" s="328"/>
      <c r="D97" s="329"/>
      <c r="E97" s="329"/>
      <c r="F97" s="329"/>
      <c r="G97" s="329"/>
      <c r="H97" s="329"/>
      <c r="I97" s="329"/>
      <c r="J97" s="329"/>
      <c r="K97" s="329"/>
      <c r="L97" s="329"/>
      <c r="M97" s="329"/>
      <c r="N97" s="329"/>
      <c r="O97" s="329"/>
      <c r="P97" s="329"/>
      <c r="Q97" s="329"/>
      <c r="R97" s="329"/>
      <c r="S97" s="330"/>
      <c r="T97" s="202"/>
      <c r="U97" s="203"/>
      <c r="V97" s="203"/>
      <c r="W97" s="203"/>
      <c r="X97" s="203"/>
      <c r="Y97" s="203"/>
      <c r="Z97" s="203"/>
      <c r="AA97" s="203"/>
      <c r="AB97" s="203"/>
      <c r="AC97" s="203"/>
      <c r="AD97" s="203"/>
      <c r="AE97" s="203"/>
      <c r="AF97" s="203"/>
      <c r="AG97" s="203"/>
      <c r="AH97" s="341"/>
      <c r="AI97" s="203"/>
      <c r="AJ97" s="204"/>
      <c r="AK97" s="202"/>
      <c r="AL97" s="203"/>
      <c r="AM97" s="203"/>
      <c r="AN97" s="203"/>
      <c r="AO97" s="203"/>
      <c r="AP97" s="203"/>
      <c r="AQ97" s="203"/>
      <c r="AR97" s="203"/>
      <c r="AS97" s="203"/>
      <c r="AT97" s="203"/>
      <c r="AU97" s="203"/>
      <c r="AV97" s="203"/>
      <c r="AW97" s="203"/>
      <c r="AX97" s="203"/>
      <c r="AY97" s="203"/>
      <c r="AZ97" s="203"/>
      <c r="BA97" s="204"/>
      <c r="BB97" s="202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4"/>
      <c r="BS97" s="211">
        <v>5</v>
      </c>
      <c r="BT97" s="212">
        <v>5</v>
      </c>
      <c r="BU97" s="212">
        <v>0</v>
      </c>
      <c r="BV97" s="212">
        <v>2</v>
      </c>
      <c r="BW97" s="1338">
        <v>0</v>
      </c>
      <c r="BX97" s="1338">
        <v>5</v>
      </c>
      <c r="BY97" s="1338">
        <v>2</v>
      </c>
      <c r="BZ97" s="1338">
        <v>1</v>
      </c>
      <c r="CA97" s="1338">
        <v>1</v>
      </c>
      <c r="CB97" s="1338">
        <v>0</v>
      </c>
      <c r="CC97" s="1338">
        <v>0</v>
      </c>
      <c r="CD97" s="1338">
        <v>10</v>
      </c>
      <c r="CE97" s="1338"/>
      <c r="CF97" s="1338"/>
      <c r="CG97" s="1338"/>
      <c r="CH97" s="1338"/>
      <c r="CI97" s="1438"/>
      <c r="CJ97" s="323"/>
      <c r="CK97" s="211">
        <v>2</v>
      </c>
      <c r="CL97" s="212">
        <v>1</v>
      </c>
      <c r="CM97" s="213">
        <v>3</v>
      </c>
      <c r="CN97" s="310">
        <f>IF(CK94=0,"",100*CK97/CK94)</f>
        <v>8</v>
      </c>
      <c r="CO97" s="129">
        <f t="shared" si="23"/>
        <v>2.1</v>
      </c>
      <c r="CP97" s="142">
        <f t="shared" si="24"/>
        <v>12</v>
      </c>
      <c r="CQ97" s="67"/>
      <c r="CR97" s="67"/>
      <c r="CS97" s="67"/>
      <c r="CT97" s="67"/>
      <c r="CU97" s="1315"/>
      <c r="CV97" s="67"/>
      <c r="CW97" s="1315"/>
      <c r="CX97" s="67"/>
      <c r="CY97" s="67"/>
      <c r="CZ97" s="67"/>
      <c r="DA97" s="67"/>
      <c r="DB97" s="143"/>
      <c r="DC97" s="143">
        <f t="shared" si="130"/>
        <v>0</v>
      </c>
      <c r="DD97" s="81">
        <f t="shared" si="131"/>
        <v>0</v>
      </c>
      <c r="DE97" s="81">
        <f t="shared" si="132"/>
        <v>0</v>
      </c>
      <c r="DF97" s="81">
        <f t="shared" si="133"/>
        <v>0</v>
      </c>
      <c r="DG97" s="81">
        <f t="shared" si="134"/>
        <v>1</v>
      </c>
      <c r="DH97" s="144">
        <f t="shared" si="135"/>
        <v>1</v>
      </c>
      <c r="DI97" s="144">
        <f t="shared" si="136"/>
        <v>2</v>
      </c>
      <c r="DJ97" s="81">
        <f t="shared" si="137"/>
        <v>2</v>
      </c>
      <c r="DK97" s="81">
        <f t="shared" si="138"/>
        <v>5</v>
      </c>
      <c r="DL97" s="81">
        <f t="shared" si="139"/>
        <v>5</v>
      </c>
      <c r="DM97" s="81">
        <f t="shared" si="140"/>
        <v>5</v>
      </c>
      <c r="DN97" s="143">
        <f t="shared" si="141"/>
        <v>10</v>
      </c>
      <c r="DO97" s="189"/>
      <c r="DP97" s="190"/>
      <c r="DQ97" s="189"/>
      <c r="DR97" s="189"/>
      <c r="DS97" s="189"/>
      <c r="DT97" s="189"/>
      <c r="DU97" s="189"/>
      <c r="DV97" s="189"/>
      <c r="DW97" s="188"/>
      <c r="DX97" s="188"/>
    </row>
    <row r="98" spans="1:128" s="191" customFormat="1" ht="15.75" customHeight="1">
      <c r="A98" s="145" t="s">
        <v>84</v>
      </c>
      <c r="B98" s="192" t="str">
        <f t="shared" si="127"/>
        <v>BO</v>
      </c>
      <c r="C98" s="328"/>
      <c r="D98" s="329"/>
      <c r="E98" s="329"/>
      <c r="F98" s="329"/>
      <c r="G98" s="329"/>
      <c r="H98" s="329"/>
      <c r="I98" s="329"/>
      <c r="J98" s="329"/>
      <c r="K98" s="329"/>
      <c r="L98" s="329"/>
      <c r="M98" s="329"/>
      <c r="N98" s="329"/>
      <c r="O98" s="329"/>
      <c r="P98" s="329"/>
      <c r="Q98" s="329"/>
      <c r="R98" s="329"/>
      <c r="S98" s="330"/>
      <c r="T98" s="202"/>
      <c r="U98" s="203"/>
      <c r="V98" s="203"/>
      <c r="W98" s="203"/>
      <c r="X98" s="203"/>
      <c r="Y98" s="203"/>
      <c r="Z98" s="203"/>
      <c r="AA98" s="203"/>
      <c r="AB98" s="203"/>
      <c r="AC98" s="203"/>
      <c r="AD98" s="203"/>
      <c r="AE98" s="203"/>
      <c r="AF98" s="203"/>
      <c r="AG98" s="203"/>
      <c r="AH98" s="341"/>
      <c r="AI98" s="203"/>
      <c r="AJ98" s="204"/>
      <c r="AK98" s="202"/>
      <c r="AL98" s="203"/>
      <c r="AM98" s="203"/>
      <c r="AN98" s="203"/>
      <c r="AO98" s="203"/>
      <c r="AP98" s="203"/>
      <c r="AQ98" s="203"/>
      <c r="AR98" s="203"/>
      <c r="AS98" s="203"/>
      <c r="AT98" s="203"/>
      <c r="AU98" s="203"/>
      <c r="AV98" s="203"/>
      <c r="AW98" s="203"/>
      <c r="AX98" s="203"/>
      <c r="AY98" s="203"/>
      <c r="AZ98" s="203"/>
      <c r="BA98" s="204"/>
      <c r="BB98" s="202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4"/>
      <c r="BS98" s="211">
        <v>3</v>
      </c>
      <c r="BT98" s="212">
        <v>3</v>
      </c>
      <c r="BU98" s="212">
        <v>3</v>
      </c>
      <c r="BV98" s="212">
        <v>1</v>
      </c>
      <c r="BW98" s="1338">
        <v>1</v>
      </c>
      <c r="BX98" s="1338">
        <v>3</v>
      </c>
      <c r="BY98" s="1338">
        <v>1</v>
      </c>
      <c r="BZ98" s="1338">
        <v>1</v>
      </c>
      <c r="CA98" s="1338">
        <v>0</v>
      </c>
      <c r="CB98" s="1338">
        <v>2</v>
      </c>
      <c r="CC98" s="1338">
        <v>1</v>
      </c>
      <c r="CD98" s="1338">
        <v>5</v>
      </c>
      <c r="CE98" s="1338"/>
      <c r="CF98" s="1338"/>
      <c r="CG98" s="1338"/>
      <c r="CH98" s="1338"/>
      <c r="CI98" s="1438"/>
      <c r="CJ98" s="323"/>
      <c r="CK98" s="211">
        <v>2</v>
      </c>
      <c r="CL98" s="212">
        <v>2</v>
      </c>
      <c r="CM98" s="213">
        <v>2</v>
      </c>
      <c r="CN98" s="310">
        <f>IF(CK94=0,"",100*CK98/CK94)</f>
        <v>8</v>
      </c>
      <c r="CO98" s="129">
        <f t="shared" si="23"/>
        <v>1.9</v>
      </c>
      <c r="CP98" s="142">
        <f t="shared" si="24"/>
        <v>12</v>
      </c>
      <c r="CQ98" s="67"/>
      <c r="CR98" s="67"/>
      <c r="CS98" s="67"/>
      <c r="CT98" s="67"/>
      <c r="CU98" s="1315"/>
      <c r="CV98" s="67"/>
      <c r="CW98" s="1315"/>
      <c r="CX98" s="67"/>
      <c r="CY98" s="67"/>
      <c r="CZ98" s="67"/>
      <c r="DA98" s="67"/>
      <c r="DB98" s="143"/>
      <c r="DC98" s="143">
        <f t="shared" si="130"/>
        <v>0</v>
      </c>
      <c r="DD98" s="81">
        <f t="shared" si="131"/>
        <v>1</v>
      </c>
      <c r="DE98" s="81">
        <f t="shared" si="132"/>
        <v>1</v>
      </c>
      <c r="DF98" s="81">
        <f t="shared" si="133"/>
        <v>1</v>
      </c>
      <c r="DG98" s="81">
        <f t="shared" si="134"/>
        <v>1</v>
      </c>
      <c r="DH98" s="144">
        <f t="shared" si="135"/>
        <v>1</v>
      </c>
      <c r="DI98" s="144">
        <f t="shared" si="136"/>
        <v>2</v>
      </c>
      <c r="DJ98" s="81">
        <f t="shared" si="137"/>
        <v>3</v>
      </c>
      <c r="DK98" s="81">
        <f t="shared" si="138"/>
        <v>3</v>
      </c>
      <c r="DL98" s="81">
        <f t="shared" si="139"/>
        <v>3</v>
      </c>
      <c r="DM98" s="81">
        <f t="shared" si="140"/>
        <v>3</v>
      </c>
      <c r="DN98" s="143">
        <f t="shared" si="141"/>
        <v>5</v>
      </c>
      <c r="DO98" s="189"/>
      <c r="DP98" s="190"/>
      <c r="DQ98" s="189"/>
      <c r="DR98" s="189"/>
      <c r="DS98" s="189"/>
      <c r="DT98" s="189"/>
      <c r="DU98" s="189"/>
      <c r="DV98" s="189"/>
      <c r="DW98" s="188"/>
      <c r="DX98" s="188"/>
    </row>
    <row r="99" spans="1:128" s="191" customFormat="1" ht="15.75" customHeight="1">
      <c r="A99" s="145" t="s">
        <v>85</v>
      </c>
      <c r="B99" s="192" t="str">
        <f t="shared" si="127"/>
        <v>BO</v>
      </c>
      <c r="C99" s="328"/>
      <c r="D99" s="329"/>
      <c r="E99" s="329"/>
      <c r="F99" s="329"/>
      <c r="G99" s="329"/>
      <c r="H99" s="329"/>
      <c r="I99" s="329"/>
      <c r="J99" s="329"/>
      <c r="K99" s="329"/>
      <c r="L99" s="329"/>
      <c r="M99" s="329"/>
      <c r="N99" s="329"/>
      <c r="O99" s="329"/>
      <c r="P99" s="329"/>
      <c r="Q99" s="329"/>
      <c r="R99" s="329"/>
      <c r="S99" s="330"/>
      <c r="T99" s="202"/>
      <c r="U99" s="203"/>
      <c r="V99" s="203"/>
      <c r="W99" s="203"/>
      <c r="X99" s="203"/>
      <c r="Y99" s="203"/>
      <c r="Z99" s="203"/>
      <c r="AA99" s="203"/>
      <c r="AB99" s="203"/>
      <c r="AC99" s="203"/>
      <c r="AD99" s="203"/>
      <c r="AE99" s="203"/>
      <c r="AF99" s="203"/>
      <c r="AG99" s="203"/>
      <c r="AH99" s="341"/>
      <c r="AI99" s="203"/>
      <c r="AJ99" s="204"/>
      <c r="AK99" s="202"/>
      <c r="AL99" s="203"/>
      <c r="AM99" s="203"/>
      <c r="AN99" s="203"/>
      <c r="AO99" s="203"/>
      <c r="AP99" s="203"/>
      <c r="AQ99" s="203"/>
      <c r="AR99" s="203"/>
      <c r="AS99" s="203"/>
      <c r="AT99" s="203"/>
      <c r="AU99" s="203"/>
      <c r="AV99" s="203"/>
      <c r="AW99" s="203"/>
      <c r="AX99" s="203"/>
      <c r="AY99" s="203"/>
      <c r="AZ99" s="203"/>
      <c r="BA99" s="204"/>
      <c r="BB99" s="202"/>
      <c r="BC99" s="203"/>
      <c r="BD99" s="203"/>
      <c r="BE99" s="203"/>
      <c r="BF99" s="203"/>
      <c r="BG99" s="203"/>
      <c r="BH99" s="203"/>
      <c r="BI99" s="203"/>
      <c r="BJ99" s="203"/>
      <c r="BK99" s="203"/>
      <c r="BL99" s="203"/>
      <c r="BM99" s="203"/>
      <c r="BN99" s="203"/>
      <c r="BO99" s="203"/>
      <c r="BP99" s="203"/>
      <c r="BQ99" s="203"/>
      <c r="BR99" s="204"/>
      <c r="BS99" s="211">
        <v>15</v>
      </c>
      <c r="BT99" s="212">
        <v>8</v>
      </c>
      <c r="BU99" s="212">
        <v>18</v>
      </c>
      <c r="BV99" s="212">
        <v>3</v>
      </c>
      <c r="BW99" s="1338">
        <v>0</v>
      </c>
      <c r="BX99" s="1338">
        <v>18</v>
      </c>
      <c r="BY99" s="1338">
        <v>8</v>
      </c>
      <c r="BZ99" s="1338">
        <v>2</v>
      </c>
      <c r="CA99" s="1338">
        <v>2</v>
      </c>
      <c r="CB99" s="1338">
        <v>0</v>
      </c>
      <c r="CC99" s="1338">
        <v>0</v>
      </c>
      <c r="CD99" s="1338">
        <v>0</v>
      </c>
      <c r="CE99" s="1338"/>
      <c r="CF99" s="1338"/>
      <c r="CG99" s="1338"/>
      <c r="CH99" s="1338"/>
      <c r="CI99" s="1438"/>
      <c r="CJ99" s="323"/>
      <c r="CK99" s="211">
        <v>2</v>
      </c>
      <c r="CL99" s="212">
        <v>1</v>
      </c>
      <c r="CM99" s="213">
        <v>2.5</v>
      </c>
      <c r="CN99" s="310">
        <f>IF(CK94=0,"",100*CK99/CK94)</f>
        <v>8</v>
      </c>
      <c r="CO99" s="129">
        <f t="shared" si="23"/>
        <v>5.6</v>
      </c>
      <c r="CP99" s="142">
        <f t="shared" si="24"/>
        <v>12</v>
      </c>
      <c r="CQ99" s="67"/>
      <c r="CR99" s="67"/>
      <c r="CS99" s="67"/>
      <c r="CT99" s="67"/>
      <c r="CU99" s="1315"/>
      <c r="CV99" s="67"/>
      <c r="CW99" s="1315"/>
      <c r="CX99" s="67"/>
      <c r="CY99" s="67"/>
      <c r="CZ99" s="67"/>
      <c r="DA99" s="67"/>
      <c r="DB99" s="143"/>
      <c r="DC99" s="143">
        <f t="shared" si="130"/>
        <v>0</v>
      </c>
      <c r="DD99" s="81">
        <f t="shared" si="131"/>
        <v>0</v>
      </c>
      <c r="DE99" s="81">
        <f t="shared" si="132"/>
        <v>0</v>
      </c>
      <c r="DF99" s="81">
        <f t="shared" si="133"/>
        <v>0</v>
      </c>
      <c r="DG99" s="81">
        <f t="shared" si="134"/>
        <v>2</v>
      </c>
      <c r="DH99" s="144">
        <f t="shared" si="135"/>
        <v>2</v>
      </c>
      <c r="DI99" s="144">
        <f t="shared" si="136"/>
        <v>3</v>
      </c>
      <c r="DJ99" s="81">
        <f t="shared" si="137"/>
        <v>8</v>
      </c>
      <c r="DK99" s="81">
        <f t="shared" si="138"/>
        <v>8</v>
      </c>
      <c r="DL99" s="81">
        <f t="shared" si="139"/>
        <v>15</v>
      </c>
      <c r="DM99" s="81">
        <f t="shared" si="140"/>
        <v>18</v>
      </c>
      <c r="DN99" s="143">
        <f t="shared" si="141"/>
        <v>18</v>
      </c>
      <c r="DO99" s="189"/>
      <c r="DP99" s="190"/>
      <c r="DQ99" s="189"/>
      <c r="DR99" s="189"/>
      <c r="DS99" s="189"/>
      <c r="DT99" s="189"/>
      <c r="DU99" s="189"/>
      <c r="DV99" s="189"/>
      <c r="DW99" s="188"/>
      <c r="DX99" s="188"/>
    </row>
    <row r="100" spans="1:128" s="191" customFormat="1" ht="15.75" customHeight="1">
      <c r="A100" s="145" t="s">
        <v>86</v>
      </c>
      <c r="B100" s="192" t="str">
        <f t="shared" si="127"/>
        <v>BO</v>
      </c>
      <c r="C100" s="328"/>
      <c r="D100" s="329"/>
      <c r="E100" s="329"/>
      <c r="F100" s="329"/>
      <c r="G100" s="329"/>
      <c r="H100" s="329"/>
      <c r="I100" s="329"/>
      <c r="J100" s="329"/>
      <c r="K100" s="329"/>
      <c r="L100" s="329"/>
      <c r="M100" s="329"/>
      <c r="N100" s="329"/>
      <c r="O100" s="329"/>
      <c r="P100" s="329"/>
      <c r="Q100" s="329"/>
      <c r="R100" s="329"/>
      <c r="S100" s="330"/>
      <c r="T100" s="202"/>
      <c r="U100" s="203"/>
      <c r="V100" s="203"/>
      <c r="W100" s="203"/>
      <c r="X100" s="203"/>
      <c r="Y100" s="203"/>
      <c r="Z100" s="203"/>
      <c r="AA100" s="203"/>
      <c r="AB100" s="203"/>
      <c r="AC100" s="203"/>
      <c r="AD100" s="203"/>
      <c r="AE100" s="203"/>
      <c r="AF100" s="203"/>
      <c r="AG100" s="203"/>
      <c r="AH100" s="341"/>
      <c r="AI100" s="203"/>
      <c r="AJ100" s="204"/>
      <c r="AK100" s="202"/>
      <c r="AL100" s="203"/>
      <c r="AM100" s="203"/>
      <c r="AN100" s="203"/>
      <c r="AO100" s="203"/>
      <c r="AP100" s="203"/>
      <c r="AQ100" s="203"/>
      <c r="AR100" s="203"/>
      <c r="AS100" s="203"/>
      <c r="AT100" s="203"/>
      <c r="AU100" s="203"/>
      <c r="AV100" s="203"/>
      <c r="AW100" s="203"/>
      <c r="AX100" s="203"/>
      <c r="AY100" s="203"/>
      <c r="AZ100" s="203"/>
      <c r="BA100" s="204"/>
      <c r="BB100" s="202"/>
      <c r="BC100" s="203"/>
      <c r="BD100" s="203"/>
      <c r="BE100" s="203"/>
      <c r="BF100" s="203"/>
      <c r="BG100" s="203"/>
      <c r="BH100" s="203"/>
      <c r="BI100" s="203"/>
      <c r="BJ100" s="203"/>
      <c r="BK100" s="203"/>
      <c r="BL100" s="203"/>
      <c r="BM100" s="203"/>
      <c r="BN100" s="203"/>
      <c r="BO100" s="203"/>
      <c r="BP100" s="203"/>
      <c r="BQ100" s="203"/>
      <c r="BR100" s="204"/>
      <c r="BS100" s="211">
        <v>5</v>
      </c>
      <c r="BT100" s="212">
        <v>2</v>
      </c>
      <c r="BU100" s="212">
        <v>4</v>
      </c>
      <c r="BV100" s="212">
        <v>1</v>
      </c>
      <c r="BW100" s="1338">
        <v>1</v>
      </c>
      <c r="BX100" s="1338">
        <v>6</v>
      </c>
      <c r="BY100" s="1338">
        <v>0</v>
      </c>
      <c r="BZ100" s="1338">
        <v>0</v>
      </c>
      <c r="CA100" s="1338">
        <v>3</v>
      </c>
      <c r="CB100" s="1338">
        <v>2</v>
      </c>
      <c r="CC100" s="1338">
        <v>1</v>
      </c>
      <c r="CD100" s="1338">
        <v>2</v>
      </c>
      <c r="CE100" s="1338"/>
      <c r="CF100" s="1338"/>
      <c r="CG100" s="1338"/>
      <c r="CH100" s="1338"/>
      <c r="CI100" s="1438"/>
      <c r="CJ100" s="323"/>
      <c r="CK100" s="211">
        <v>0</v>
      </c>
      <c r="CL100" s="212">
        <v>0</v>
      </c>
      <c r="CM100" s="213">
        <v>0</v>
      </c>
      <c r="CN100" s="310">
        <f>IF(CK94=0,"",100*CK100/CK94)</f>
        <v>0</v>
      </c>
      <c r="CO100" s="129">
        <f t="shared" si="23"/>
        <v>2.1</v>
      </c>
      <c r="CP100" s="142">
        <f t="shared" si="24"/>
        <v>12</v>
      </c>
      <c r="CQ100" s="67"/>
      <c r="CR100" s="67"/>
      <c r="CS100" s="67"/>
      <c r="CT100" s="67"/>
      <c r="CU100" s="1315"/>
      <c r="CV100" s="67"/>
      <c r="CW100" s="1315"/>
      <c r="CX100" s="67"/>
      <c r="CY100" s="67"/>
      <c r="CZ100" s="67"/>
      <c r="DA100" s="67"/>
      <c r="DB100" s="143"/>
      <c r="DC100" s="143">
        <f t="shared" si="130"/>
        <v>0</v>
      </c>
      <c r="DD100" s="81">
        <f t="shared" si="131"/>
        <v>0</v>
      </c>
      <c r="DE100" s="81">
        <f t="shared" si="132"/>
        <v>1</v>
      </c>
      <c r="DF100" s="81">
        <f t="shared" si="133"/>
        <v>1</v>
      </c>
      <c r="DG100" s="81">
        <f t="shared" si="134"/>
        <v>1</v>
      </c>
      <c r="DH100" s="144">
        <f t="shared" si="135"/>
        <v>2</v>
      </c>
      <c r="DI100" s="144">
        <f t="shared" si="136"/>
        <v>2</v>
      </c>
      <c r="DJ100" s="81">
        <f t="shared" si="137"/>
        <v>2</v>
      </c>
      <c r="DK100" s="81">
        <f t="shared" si="138"/>
        <v>3</v>
      </c>
      <c r="DL100" s="81">
        <f t="shared" si="139"/>
        <v>4</v>
      </c>
      <c r="DM100" s="81">
        <f t="shared" si="140"/>
        <v>5</v>
      </c>
      <c r="DN100" s="143">
        <f t="shared" si="141"/>
        <v>6</v>
      </c>
      <c r="DO100" s="189"/>
      <c r="DP100" s="190"/>
      <c r="DQ100" s="189"/>
      <c r="DR100" s="189"/>
      <c r="DS100" s="189"/>
      <c r="DT100" s="189"/>
      <c r="DU100" s="189"/>
      <c r="DV100" s="189"/>
      <c r="DW100" s="188"/>
      <c r="DX100" s="188"/>
    </row>
    <row r="101" spans="1:128" s="191" customFormat="1" ht="15.75" customHeight="1" thickBot="1">
      <c r="A101" s="101" t="s">
        <v>87</v>
      </c>
      <c r="B101" s="192" t="str">
        <f t="shared" si="127"/>
        <v>BO</v>
      </c>
      <c r="C101" s="331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3"/>
      <c r="T101" s="218"/>
      <c r="U101" s="219"/>
      <c r="V101" s="219"/>
      <c r="W101" s="219"/>
      <c r="X101" s="219"/>
      <c r="Y101" s="219"/>
      <c r="Z101" s="219"/>
      <c r="AA101" s="219"/>
      <c r="AB101" s="219"/>
      <c r="AC101" s="219"/>
      <c r="AD101" s="219"/>
      <c r="AE101" s="219"/>
      <c r="AF101" s="219"/>
      <c r="AG101" s="219"/>
      <c r="AH101" s="220"/>
      <c r="AI101" s="219"/>
      <c r="AJ101" s="221"/>
      <c r="AK101" s="218"/>
      <c r="AL101" s="219"/>
      <c r="AM101" s="219"/>
      <c r="AN101" s="219"/>
      <c r="AO101" s="219"/>
      <c r="AP101" s="219"/>
      <c r="AQ101" s="219"/>
      <c r="AR101" s="219"/>
      <c r="AS101" s="219"/>
      <c r="AT101" s="219"/>
      <c r="AU101" s="219"/>
      <c r="AV101" s="219"/>
      <c r="AW101" s="219"/>
      <c r="AX101" s="219"/>
      <c r="AY101" s="219"/>
      <c r="AZ101" s="219"/>
      <c r="BA101" s="221"/>
      <c r="BB101" s="218"/>
      <c r="BC101" s="219"/>
      <c r="BD101" s="219"/>
      <c r="BE101" s="219"/>
      <c r="BF101" s="219"/>
      <c r="BG101" s="219"/>
      <c r="BH101" s="219"/>
      <c r="BI101" s="219"/>
      <c r="BJ101" s="219"/>
      <c r="BK101" s="219"/>
      <c r="BL101" s="219"/>
      <c r="BM101" s="219"/>
      <c r="BN101" s="219"/>
      <c r="BO101" s="219"/>
      <c r="BP101" s="219"/>
      <c r="BQ101" s="219"/>
      <c r="BR101" s="221"/>
      <c r="BS101" s="315">
        <f t="shared" ref="BS101:CD101" si="142">IF(BS94="","",SUM(BS94,BS96,-BS97,-BS98,-BS99,BS100))</f>
        <v>50</v>
      </c>
      <c r="BT101" s="316">
        <f t="shared" si="142"/>
        <v>61</v>
      </c>
      <c r="BU101" s="316">
        <f t="shared" si="142"/>
        <v>21</v>
      </c>
      <c r="BV101" s="316">
        <f t="shared" si="142"/>
        <v>14</v>
      </c>
      <c r="BW101" s="1439">
        <f t="shared" si="142"/>
        <v>8</v>
      </c>
      <c r="BX101" s="1439">
        <f t="shared" si="142"/>
        <v>30</v>
      </c>
      <c r="BY101" s="1439">
        <f t="shared" si="142"/>
        <v>1</v>
      </c>
      <c r="BZ101" s="1439">
        <f t="shared" si="142"/>
        <v>17</v>
      </c>
      <c r="CA101" s="1439">
        <f t="shared" si="142"/>
        <v>30</v>
      </c>
      <c r="CB101" s="1439">
        <f t="shared" si="142"/>
        <v>44</v>
      </c>
      <c r="CC101" s="1439">
        <f t="shared" si="142"/>
        <v>7</v>
      </c>
      <c r="CD101" s="1439">
        <f t="shared" si="142"/>
        <v>42</v>
      </c>
      <c r="CE101" s="1439"/>
      <c r="CF101" s="1439"/>
      <c r="CG101" s="1439"/>
      <c r="CH101" s="1439"/>
      <c r="CI101" s="1439"/>
      <c r="CJ101" s="334"/>
      <c r="CK101" s="297">
        <f>IF(CK94="","",CK94+SUM(CK96,CK100)-SUM(CK97:CK99))</f>
        <v>26.5</v>
      </c>
      <c r="CL101" s="335">
        <f>IF(CL94="","",CL94+SUM(CL96,CL100)-SUM(CL97:CL99))</f>
        <v>19.5</v>
      </c>
      <c r="CM101" s="336">
        <f>IF(CM94="","",CM94+SUM(CM96,CM100)-SUM(CM97:CM99))</f>
        <v>34</v>
      </c>
      <c r="CN101" s="337">
        <f>IF(CK94=0,"",100*CK101/CK94)</f>
        <v>106</v>
      </c>
      <c r="CO101" s="129">
        <f t="shared" si="23"/>
        <v>26.3</v>
      </c>
      <c r="CP101" s="142">
        <f t="shared" si="24"/>
        <v>12</v>
      </c>
      <c r="CQ101" s="67"/>
      <c r="CR101" s="67"/>
      <c r="CS101" s="67"/>
      <c r="CT101" s="67"/>
      <c r="CU101" s="1315"/>
      <c r="CV101" s="67"/>
      <c r="CW101" s="1315"/>
      <c r="CX101" s="67"/>
      <c r="CY101" s="67"/>
      <c r="CZ101" s="67"/>
      <c r="DA101" s="67"/>
      <c r="DB101" s="143"/>
      <c r="DC101" s="143">
        <f t="shared" si="130"/>
        <v>1</v>
      </c>
      <c r="DD101" s="81">
        <f t="shared" si="131"/>
        <v>7</v>
      </c>
      <c r="DE101" s="81">
        <f t="shared" si="132"/>
        <v>8</v>
      </c>
      <c r="DF101" s="81">
        <f t="shared" si="133"/>
        <v>14</v>
      </c>
      <c r="DG101" s="81">
        <f t="shared" si="134"/>
        <v>17</v>
      </c>
      <c r="DH101" s="144">
        <f t="shared" si="135"/>
        <v>21</v>
      </c>
      <c r="DI101" s="144">
        <f t="shared" si="136"/>
        <v>30</v>
      </c>
      <c r="DJ101" s="81">
        <f t="shared" si="137"/>
        <v>30</v>
      </c>
      <c r="DK101" s="81">
        <f t="shared" si="138"/>
        <v>42</v>
      </c>
      <c r="DL101" s="81">
        <f t="shared" si="139"/>
        <v>44</v>
      </c>
      <c r="DM101" s="81">
        <f t="shared" si="140"/>
        <v>50</v>
      </c>
      <c r="DN101" s="143">
        <f t="shared" si="141"/>
        <v>61</v>
      </c>
      <c r="DO101" s="189"/>
      <c r="DP101" s="190"/>
      <c r="DQ101" s="189"/>
      <c r="DR101" s="189"/>
      <c r="DS101" s="189"/>
      <c r="DT101" s="189"/>
      <c r="DU101" s="189"/>
      <c r="DV101" s="189"/>
      <c r="DW101" s="188"/>
      <c r="DX101" s="188"/>
    </row>
    <row r="102" spans="1:128" s="191" customFormat="1" ht="15.75" customHeight="1" thickBot="1">
      <c r="A102" s="132" t="s">
        <v>91</v>
      </c>
      <c r="B102" s="175" t="str">
        <f t="shared" ref="B102:B109" si="143">$B$9</f>
        <v>VP</v>
      </c>
      <c r="C102" s="300">
        <v>2</v>
      </c>
      <c r="D102" s="301">
        <v>3</v>
      </c>
      <c r="E102" s="301">
        <v>0</v>
      </c>
      <c r="F102" s="301">
        <v>0</v>
      </c>
      <c r="G102" s="301">
        <v>0</v>
      </c>
      <c r="H102" s="301">
        <v>0</v>
      </c>
      <c r="I102" s="301">
        <v>0</v>
      </c>
      <c r="J102" s="301">
        <v>0</v>
      </c>
      <c r="K102" s="301">
        <v>2</v>
      </c>
      <c r="L102" s="301">
        <v>4</v>
      </c>
      <c r="M102" s="301">
        <v>3</v>
      </c>
      <c r="N102" s="301">
        <v>0</v>
      </c>
      <c r="O102" s="301"/>
      <c r="P102" s="301"/>
      <c r="Q102" s="301"/>
      <c r="R102" s="301"/>
      <c r="S102" s="302"/>
      <c r="T102" s="230">
        <v>0</v>
      </c>
      <c r="U102" s="231">
        <v>6</v>
      </c>
      <c r="V102" s="231">
        <v>0</v>
      </c>
      <c r="W102" s="231">
        <v>7</v>
      </c>
      <c r="X102" s="231">
        <v>0</v>
      </c>
      <c r="Y102" s="231">
        <v>40</v>
      </c>
      <c r="Z102" s="231">
        <v>0</v>
      </c>
      <c r="AA102" s="231">
        <v>3</v>
      </c>
      <c r="AB102" s="231">
        <v>10</v>
      </c>
      <c r="AC102" s="231">
        <v>10</v>
      </c>
      <c r="AD102" s="231">
        <v>5</v>
      </c>
      <c r="AE102" s="231">
        <v>4</v>
      </c>
      <c r="AF102" s="231"/>
      <c r="AG102" s="231"/>
      <c r="AH102" s="270"/>
      <c r="AI102" s="231"/>
      <c r="AJ102" s="233"/>
      <c r="AK102" s="182"/>
      <c r="AL102" s="183"/>
      <c r="AM102" s="183"/>
      <c r="AN102" s="183"/>
      <c r="AO102" s="183"/>
      <c r="AP102" s="183"/>
      <c r="AQ102" s="183"/>
      <c r="AR102" s="183"/>
      <c r="AS102" s="183"/>
      <c r="AT102" s="183"/>
      <c r="AU102" s="183"/>
      <c r="AV102" s="183"/>
      <c r="AW102" s="183"/>
      <c r="AX102" s="183"/>
      <c r="AY102" s="183"/>
      <c r="AZ102" s="183"/>
      <c r="BA102" s="184"/>
      <c r="BB102" s="182"/>
      <c r="BC102" s="183"/>
      <c r="BD102" s="183"/>
      <c r="BE102" s="183"/>
      <c r="BF102" s="183"/>
      <c r="BG102" s="183"/>
      <c r="BH102" s="183"/>
      <c r="BI102" s="183"/>
      <c r="BJ102" s="183"/>
      <c r="BK102" s="183"/>
      <c r="BL102" s="183"/>
      <c r="BM102" s="183"/>
      <c r="BN102" s="183"/>
      <c r="BO102" s="183"/>
      <c r="BP102" s="183"/>
      <c r="BQ102" s="183"/>
      <c r="BR102" s="184"/>
      <c r="BS102" s="182"/>
      <c r="BT102" s="183"/>
      <c r="BU102" s="183"/>
      <c r="BV102" s="183"/>
      <c r="BW102" s="1424"/>
      <c r="BX102" s="1424"/>
      <c r="BY102" s="1424"/>
      <c r="BZ102" s="1424"/>
      <c r="CA102" s="1424"/>
      <c r="CB102" s="1424"/>
      <c r="CC102" s="1424"/>
      <c r="CD102" s="1424"/>
      <c r="CE102" s="1424"/>
      <c r="CF102" s="1424"/>
      <c r="CG102" s="1424"/>
      <c r="CH102" s="1424"/>
      <c r="CI102" s="1425"/>
      <c r="CJ102" s="322"/>
      <c r="CK102" s="230">
        <v>5</v>
      </c>
      <c r="CL102" s="231">
        <v>0</v>
      </c>
      <c r="CM102" s="233">
        <v>7</v>
      </c>
      <c r="CN102" s="276" t="s">
        <v>80</v>
      </c>
      <c r="CO102" s="129">
        <f t="shared" si="23"/>
        <v>2.6818181818181817</v>
      </c>
      <c r="CP102" s="142">
        <f t="shared" si="24"/>
        <v>24</v>
      </c>
      <c r="CQ102" s="143">
        <f t="shared" ref="CQ102:CW103" si="144">IF(OR(-FLOOR(((17-COUNT($C102:$S102))/2),1)+CQ$5&lt;1,-FLOOR(((17-COUNT($C102:$S102))/2),1)+CQ$5&gt;COUNT($C102:$S102)),"",LARGE($C102:$S102,-FLOOR(((17-COUNT($C102:$S102))/2),1)+CQ$5))</f>
        <v>0</v>
      </c>
      <c r="CR102" s="81">
        <f t="shared" si="144"/>
        <v>0</v>
      </c>
      <c r="CS102" s="81">
        <f t="shared" si="144"/>
        <v>0</v>
      </c>
      <c r="CT102" s="81">
        <f t="shared" si="144"/>
        <v>0</v>
      </c>
      <c r="CU102" s="81">
        <f t="shared" si="144"/>
        <v>0</v>
      </c>
      <c r="CV102" s="144">
        <f t="shared" si="144"/>
        <v>0</v>
      </c>
      <c r="CW102" s="144">
        <f t="shared" si="144"/>
        <v>0</v>
      </c>
      <c r="CX102" s="81">
        <f t="shared" ref="CX102:DB103" si="145">IF(OR(-FLOOR(((17-COUNT($C102:$S102))/2),1)+CX$5&lt;1,-FLOOR(((17-COUNT($C102:$S102))/2),1)+CX$5&gt;COUNT($C102:$S102)),"",LARGE($C102:$S102,-FLOOR(((17-COUNT($C102:$S102))/2),1)+CX$5))</f>
        <v>2</v>
      </c>
      <c r="CY102" s="81">
        <f t="shared" si="145"/>
        <v>2</v>
      </c>
      <c r="CZ102" s="81">
        <f t="shared" si="145"/>
        <v>3</v>
      </c>
      <c r="DA102" s="81">
        <f t="shared" si="145"/>
        <v>3</v>
      </c>
      <c r="DB102" s="143">
        <f t="shared" si="145"/>
        <v>4</v>
      </c>
      <c r="DC102" s="143">
        <f t="shared" ref="DC102:DC109" si="146">IF(OR(-FLOOR(((17-COUNT($T102:$AJ102))/2),1)+DC$5&lt;1,-FLOOR(((17-COUNT($T102:$AJ102))/2),1)+DC$5&gt;COUNT($T102:$AJ102)),"",LARGE($T102:$AJ102,-FLOOR(((17-COUNT($T102:$AJ102))/2),1)+DC$5))</f>
        <v>0</v>
      </c>
      <c r="DD102" s="81">
        <f t="shared" ref="DD102:DD109" si="147">IF(OR(-FLOOR(((17-COUNT($T102:$AJ102))/2),1)+DD$5&lt;1,-FLOOR(((17-COUNT($T102:$AJ102))/2),1)+DD$5&gt;COUNT($T102:$AJ102)),"",LARGE($T102:$AJ102,-FLOOR(((17-COUNT($T102:$AJ102))/2),1)+DD$5))</f>
        <v>0</v>
      </c>
      <c r="DE102" s="81">
        <f t="shared" ref="DE102:DE109" si="148">IF(OR(-FLOOR(((17-COUNT($T102:$AJ102))/2),1)+DE$5&lt;1,-FLOOR(((17-COUNT($T102:$AJ102))/2),1)+DE$5&gt;COUNT($T102:$AJ102)),"",LARGE($T102:$AJ102,-FLOOR(((17-COUNT($T102:$AJ102))/2),1)+DE$5))</f>
        <v>0</v>
      </c>
      <c r="DF102" s="81">
        <f t="shared" ref="DF102:DF109" si="149">IF(OR(-FLOOR(((17-COUNT($T102:$AJ102))/2),1)+DF$5&lt;1,-FLOOR(((17-COUNT($T102:$AJ102))/2),1)+DF$5&gt;COUNT($T102:$AJ102)),"",LARGE($T102:$AJ102,-FLOOR(((17-COUNT($T102:$AJ102))/2),1)+DF$5))</f>
        <v>0</v>
      </c>
      <c r="DG102" s="81">
        <f t="shared" ref="DG102:DG109" si="150">IF(OR(-FLOOR(((17-COUNT($T102:$AJ102))/2),1)+DG$5&lt;1,-FLOOR(((17-COUNT($T102:$AJ102))/2),1)+DG$5&gt;COUNT($T102:$AJ102)),"",LARGE($T102:$AJ102,-FLOOR(((17-COUNT($T102:$AJ102))/2),1)+DG$5))</f>
        <v>3</v>
      </c>
      <c r="DH102" s="144">
        <f t="shared" ref="DH102:DH109" si="151">IF(OR(-FLOOR(((17-COUNT($T102:$AJ102))/2),1)+DH$5&lt;1,-FLOOR(((17-COUNT($T102:$AJ102))/2),1)+DH$5&gt;COUNT($T102:$AJ102)),"",LARGE($T102:$AJ102,-FLOOR(((17-COUNT($T102:$AJ102))/2),1)+DH$5))</f>
        <v>4</v>
      </c>
      <c r="DI102" s="144">
        <f t="shared" ref="DI102:DI109" si="152">IF(OR(-FLOOR(((17-COUNT($T102:$AJ102))/2),1)+DI$5&lt;1,-FLOOR(((17-COUNT($T102:$AJ102))/2),1)+DI$5&gt;COUNT($T102:$AJ102)),"",LARGE($T102:$AJ102,-FLOOR(((17-COUNT($T102:$AJ102))/2),1)+DI$5))</f>
        <v>5</v>
      </c>
      <c r="DJ102" s="81">
        <f t="shared" ref="DJ102:DJ109" si="153">IF(OR(-FLOOR(((17-COUNT($T102:$AJ102))/2),1)+DJ$5&lt;1,-FLOOR(((17-COUNT($T102:$AJ102))/2),1)+DJ$5&gt;COUNT($T102:$AJ102)),"",LARGE($T102:$AJ102,-FLOOR(((17-COUNT($T102:$AJ102))/2),1)+DJ$5))</f>
        <v>6</v>
      </c>
      <c r="DK102" s="81">
        <f t="shared" ref="DK102:DK109" si="154">IF(OR(-FLOOR(((17-COUNT($T102:$AJ102))/2),1)+DK$5&lt;1,-FLOOR(((17-COUNT($T102:$AJ102))/2),1)+DK$5&gt;COUNT($T102:$AJ102)),"",LARGE($T102:$AJ102,-FLOOR(((17-COUNT($T102:$AJ102))/2),1)+DK$5))</f>
        <v>7</v>
      </c>
      <c r="DL102" s="81">
        <f t="shared" ref="DL102:DL109" si="155">IF(OR(-FLOOR(((17-COUNT($T102:$AJ102))/2),1)+DL$5&lt;1,-FLOOR(((17-COUNT($T102:$AJ102))/2),1)+DL$5&gt;COUNT($T102:$AJ102)),"",LARGE($T102:$AJ102,-FLOOR(((17-COUNT($T102:$AJ102))/2),1)+DL$5))</f>
        <v>10</v>
      </c>
      <c r="DM102" s="81">
        <f t="shared" ref="DM102:DM109" si="156">IF(OR(-FLOOR(((17-COUNT($T102:$AJ102))/2),1)+DM$5&lt;1,-FLOOR(((17-COUNT($T102:$AJ102))/2),1)+DM$5&gt;COUNT($T102:$AJ102)),"",LARGE($T102:$AJ102,-FLOOR(((17-COUNT($T102:$AJ102))/2),1)+DM$5))</f>
        <v>10</v>
      </c>
      <c r="DN102" s="143">
        <f t="shared" ref="DN102:DN109" si="157">IF(OR(-FLOOR(((17-COUNT($T102:$AJ102))/2),1)+DN$5&lt;1,-FLOOR(((17-COUNT($T102:$AJ102))/2),1)+DN$5&gt;COUNT($T102:$AJ102)),"",LARGE($T102:$AJ102,-FLOOR(((17-COUNT($T102:$AJ102))/2),1)+DN$5))</f>
        <v>40</v>
      </c>
      <c r="DO102" s="189"/>
      <c r="DP102" s="190"/>
      <c r="DQ102" s="189"/>
      <c r="DR102" s="189"/>
      <c r="DS102" s="189"/>
      <c r="DT102" s="189"/>
      <c r="DU102" s="189"/>
      <c r="DV102" s="189"/>
      <c r="DW102" s="188"/>
      <c r="DX102" s="188"/>
    </row>
    <row r="103" spans="1:128" s="191" customFormat="1" ht="15.75" customHeight="1" thickBot="1">
      <c r="A103" s="145" t="s">
        <v>81</v>
      </c>
      <c r="B103" s="192" t="str">
        <f t="shared" si="143"/>
        <v>VP</v>
      </c>
      <c r="C103" s="312">
        <v>1</v>
      </c>
      <c r="D103" s="313">
        <v>2</v>
      </c>
      <c r="E103" s="313">
        <v>0</v>
      </c>
      <c r="F103" s="313">
        <v>0</v>
      </c>
      <c r="G103" s="313">
        <v>0</v>
      </c>
      <c r="H103" s="313">
        <v>0</v>
      </c>
      <c r="I103" s="313">
        <v>0</v>
      </c>
      <c r="J103" s="313">
        <v>0</v>
      </c>
      <c r="K103" s="313">
        <v>2</v>
      </c>
      <c r="L103" s="313">
        <v>2</v>
      </c>
      <c r="M103" s="313">
        <v>2</v>
      </c>
      <c r="N103" s="313">
        <v>0</v>
      </c>
      <c r="O103" s="313"/>
      <c r="P103" s="313"/>
      <c r="Q103" s="313"/>
      <c r="R103" s="313"/>
      <c r="S103" s="314"/>
      <c r="T103" s="211">
        <v>0</v>
      </c>
      <c r="U103" s="212">
        <v>4</v>
      </c>
      <c r="V103" s="212">
        <v>0</v>
      </c>
      <c r="W103" s="212">
        <v>5</v>
      </c>
      <c r="X103" s="231">
        <v>0</v>
      </c>
      <c r="Y103" s="212">
        <v>35</v>
      </c>
      <c r="Z103" s="231">
        <v>0</v>
      </c>
      <c r="AA103" s="212">
        <v>3</v>
      </c>
      <c r="AB103" s="212">
        <v>6</v>
      </c>
      <c r="AC103" s="212">
        <v>7</v>
      </c>
      <c r="AD103" s="212">
        <v>3</v>
      </c>
      <c r="AE103" s="212">
        <v>3</v>
      </c>
      <c r="AF103" s="212"/>
      <c r="AG103" s="212"/>
      <c r="AH103" s="281"/>
      <c r="AI103" s="212"/>
      <c r="AJ103" s="213"/>
      <c r="AK103" s="202"/>
      <c r="AL103" s="203"/>
      <c r="AM103" s="203"/>
      <c r="AN103" s="203"/>
      <c r="AO103" s="203"/>
      <c r="AP103" s="203"/>
      <c r="AQ103" s="203"/>
      <c r="AR103" s="203"/>
      <c r="AS103" s="203"/>
      <c r="AT103" s="203"/>
      <c r="AU103" s="203"/>
      <c r="AV103" s="203"/>
      <c r="AW103" s="203"/>
      <c r="AX103" s="203"/>
      <c r="AY103" s="203"/>
      <c r="AZ103" s="203"/>
      <c r="BA103" s="204"/>
      <c r="BB103" s="202"/>
      <c r="BC103" s="203"/>
      <c r="BD103" s="203"/>
      <c r="BE103" s="203"/>
      <c r="BF103" s="203"/>
      <c r="BG103" s="203"/>
      <c r="BH103" s="203"/>
      <c r="BI103" s="203"/>
      <c r="BJ103" s="203"/>
      <c r="BK103" s="203"/>
      <c r="BL103" s="203"/>
      <c r="BM103" s="203"/>
      <c r="BN103" s="203"/>
      <c r="BO103" s="203"/>
      <c r="BP103" s="203"/>
      <c r="BQ103" s="203"/>
      <c r="BR103" s="204"/>
      <c r="BS103" s="202"/>
      <c r="BT103" s="203"/>
      <c r="BU103" s="203"/>
      <c r="BV103" s="203"/>
      <c r="BW103" s="203"/>
      <c r="BX103" s="203"/>
      <c r="BY103" s="203"/>
      <c r="BZ103" s="203"/>
      <c r="CA103" s="203"/>
      <c r="CB103" s="203"/>
      <c r="CC103" s="203"/>
      <c r="CD103" s="203"/>
      <c r="CE103" s="203"/>
      <c r="CF103" s="203"/>
      <c r="CG103" s="203"/>
      <c r="CH103" s="203"/>
      <c r="CI103" s="204"/>
      <c r="CJ103" s="323"/>
      <c r="CK103" s="211">
        <v>3</v>
      </c>
      <c r="CL103" s="212">
        <v>0</v>
      </c>
      <c r="CM103" s="213">
        <v>4</v>
      </c>
      <c r="CN103" s="309">
        <f>IF(CK102=0,"",100*CK103/CK102)</f>
        <v>60</v>
      </c>
      <c r="CO103" s="129">
        <f t="shared" si="23"/>
        <v>1.8181818181818181</v>
      </c>
      <c r="CP103" s="142">
        <f t="shared" si="24"/>
        <v>24</v>
      </c>
      <c r="CQ103" s="143">
        <f t="shared" si="144"/>
        <v>0</v>
      </c>
      <c r="CR103" s="81">
        <f t="shared" si="144"/>
        <v>0</v>
      </c>
      <c r="CS103" s="81">
        <f t="shared" si="144"/>
        <v>0</v>
      </c>
      <c r="CT103" s="81">
        <f t="shared" si="144"/>
        <v>0</v>
      </c>
      <c r="CU103" s="81">
        <f t="shared" si="144"/>
        <v>0</v>
      </c>
      <c r="CV103" s="144">
        <f t="shared" si="144"/>
        <v>0</v>
      </c>
      <c r="CW103" s="144">
        <f t="shared" si="144"/>
        <v>0</v>
      </c>
      <c r="CX103" s="81">
        <f t="shared" si="145"/>
        <v>1</v>
      </c>
      <c r="CY103" s="81">
        <f t="shared" si="145"/>
        <v>2</v>
      </c>
      <c r="CZ103" s="81">
        <f t="shared" si="145"/>
        <v>2</v>
      </c>
      <c r="DA103" s="81">
        <f t="shared" si="145"/>
        <v>2</v>
      </c>
      <c r="DB103" s="143">
        <f t="shared" si="145"/>
        <v>2</v>
      </c>
      <c r="DC103" s="143">
        <f t="shared" si="146"/>
        <v>0</v>
      </c>
      <c r="DD103" s="81">
        <f t="shared" si="147"/>
        <v>0</v>
      </c>
      <c r="DE103" s="81">
        <f t="shared" si="148"/>
        <v>0</v>
      </c>
      <c r="DF103" s="81">
        <f t="shared" si="149"/>
        <v>0</v>
      </c>
      <c r="DG103" s="81">
        <f t="shared" si="150"/>
        <v>3</v>
      </c>
      <c r="DH103" s="144">
        <f t="shared" si="151"/>
        <v>3</v>
      </c>
      <c r="DI103" s="144">
        <f t="shared" si="152"/>
        <v>3</v>
      </c>
      <c r="DJ103" s="81">
        <f t="shared" si="153"/>
        <v>4</v>
      </c>
      <c r="DK103" s="81">
        <f t="shared" si="154"/>
        <v>5</v>
      </c>
      <c r="DL103" s="81">
        <f t="shared" si="155"/>
        <v>6</v>
      </c>
      <c r="DM103" s="81">
        <f t="shared" si="156"/>
        <v>7</v>
      </c>
      <c r="DN103" s="143">
        <f t="shared" si="157"/>
        <v>35</v>
      </c>
      <c r="DO103" s="189"/>
      <c r="DP103" s="190"/>
      <c r="DQ103" s="189"/>
      <c r="DR103" s="189"/>
      <c r="DS103" s="189"/>
      <c r="DT103" s="189"/>
      <c r="DU103" s="189"/>
      <c r="DV103" s="189"/>
      <c r="DW103" s="188"/>
      <c r="DX103" s="188"/>
    </row>
    <row r="104" spans="1:128" s="191" customFormat="1" ht="15.75" customHeight="1" thickBot="1">
      <c r="A104" s="145" t="s">
        <v>82</v>
      </c>
      <c r="B104" s="192" t="str">
        <f t="shared" si="143"/>
        <v>VP</v>
      </c>
      <c r="C104" s="324"/>
      <c r="D104" s="325"/>
      <c r="E104" s="325"/>
      <c r="F104" s="325"/>
      <c r="G104" s="325"/>
      <c r="H104" s="325"/>
      <c r="I104" s="325"/>
      <c r="J104" s="325"/>
      <c r="K104" s="325"/>
      <c r="L104" s="325"/>
      <c r="M104" s="325"/>
      <c r="N104" s="325"/>
      <c r="O104" s="325"/>
      <c r="P104" s="325"/>
      <c r="Q104" s="325"/>
      <c r="R104" s="325"/>
      <c r="S104" s="326"/>
      <c r="T104" s="211">
        <v>0</v>
      </c>
      <c r="U104" s="212">
        <v>8</v>
      </c>
      <c r="V104" s="212">
        <v>0</v>
      </c>
      <c r="W104" s="212">
        <v>10</v>
      </c>
      <c r="X104" s="231">
        <v>0</v>
      </c>
      <c r="Y104" s="212">
        <v>30</v>
      </c>
      <c r="Z104" s="231">
        <v>0</v>
      </c>
      <c r="AA104" s="212">
        <v>5</v>
      </c>
      <c r="AB104" s="212">
        <v>5</v>
      </c>
      <c r="AC104" s="212">
        <v>5</v>
      </c>
      <c r="AD104" s="212">
        <v>5</v>
      </c>
      <c r="AE104" s="212">
        <v>2</v>
      </c>
      <c r="AF104" s="212"/>
      <c r="AG104" s="212"/>
      <c r="AH104" s="281"/>
      <c r="AI104" s="212"/>
      <c r="AJ104" s="213"/>
      <c r="AK104" s="202"/>
      <c r="AL104" s="203"/>
      <c r="AM104" s="203"/>
      <c r="AN104" s="203"/>
      <c r="AO104" s="203"/>
      <c r="AP104" s="203"/>
      <c r="AQ104" s="203"/>
      <c r="AR104" s="203"/>
      <c r="AS104" s="203"/>
      <c r="AT104" s="203"/>
      <c r="AU104" s="203"/>
      <c r="AV104" s="203"/>
      <c r="AW104" s="203"/>
      <c r="AX104" s="203"/>
      <c r="AY104" s="203"/>
      <c r="AZ104" s="203"/>
      <c r="BA104" s="204"/>
      <c r="BB104" s="202"/>
      <c r="BC104" s="203"/>
      <c r="BD104" s="203"/>
      <c r="BE104" s="203"/>
      <c r="BF104" s="203"/>
      <c r="BG104" s="203"/>
      <c r="BH104" s="203"/>
      <c r="BI104" s="203"/>
      <c r="BJ104" s="203"/>
      <c r="BK104" s="203"/>
      <c r="BL104" s="203"/>
      <c r="BM104" s="203"/>
      <c r="BN104" s="203"/>
      <c r="BO104" s="203"/>
      <c r="BP104" s="203"/>
      <c r="BQ104" s="203"/>
      <c r="BR104" s="204"/>
      <c r="BS104" s="202"/>
      <c r="BT104" s="203"/>
      <c r="BU104" s="203"/>
      <c r="BV104" s="203"/>
      <c r="BW104" s="203"/>
      <c r="BX104" s="203"/>
      <c r="BY104" s="203"/>
      <c r="BZ104" s="203"/>
      <c r="CA104" s="203"/>
      <c r="CB104" s="203"/>
      <c r="CC104" s="203"/>
      <c r="CD104" s="203"/>
      <c r="CE104" s="203"/>
      <c r="CF104" s="203"/>
      <c r="CG104" s="203"/>
      <c r="CH104" s="203"/>
      <c r="CI104" s="204"/>
      <c r="CJ104" s="323"/>
      <c r="CK104" s="211">
        <v>3</v>
      </c>
      <c r="CL104" s="212">
        <v>0</v>
      </c>
      <c r="CM104" s="213">
        <v>4</v>
      </c>
      <c r="CN104" s="327">
        <f>IF(CK102=0,"",100*CK104/CK102)</f>
        <v>60</v>
      </c>
      <c r="CO104" s="129">
        <f t="shared" si="23"/>
        <v>4</v>
      </c>
      <c r="CP104" s="142">
        <f t="shared" si="24"/>
        <v>12</v>
      </c>
      <c r="CQ104" s="67"/>
      <c r="CR104" s="67"/>
      <c r="CS104" s="67"/>
      <c r="CT104" s="67"/>
      <c r="CU104" s="1315"/>
      <c r="CV104" s="67"/>
      <c r="CW104" s="1315"/>
      <c r="CX104" s="67"/>
      <c r="CY104" s="67"/>
      <c r="CZ104" s="67"/>
      <c r="DA104" s="67"/>
      <c r="DB104" s="143"/>
      <c r="DC104" s="143">
        <f t="shared" si="146"/>
        <v>0</v>
      </c>
      <c r="DD104" s="81">
        <f t="shared" si="147"/>
        <v>0</v>
      </c>
      <c r="DE104" s="81">
        <f t="shared" si="148"/>
        <v>0</v>
      </c>
      <c r="DF104" s="81">
        <f t="shared" si="149"/>
        <v>0</v>
      </c>
      <c r="DG104" s="81">
        <f t="shared" si="150"/>
        <v>2</v>
      </c>
      <c r="DH104" s="144">
        <f t="shared" si="151"/>
        <v>5</v>
      </c>
      <c r="DI104" s="144">
        <f t="shared" si="152"/>
        <v>5</v>
      </c>
      <c r="DJ104" s="81">
        <f t="shared" si="153"/>
        <v>5</v>
      </c>
      <c r="DK104" s="81">
        <f t="shared" si="154"/>
        <v>5</v>
      </c>
      <c r="DL104" s="81">
        <f t="shared" si="155"/>
        <v>8</v>
      </c>
      <c r="DM104" s="81">
        <f t="shared" si="156"/>
        <v>10</v>
      </c>
      <c r="DN104" s="143">
        <f t="shared" si="157"/>
        <v>30</v>
      </c>
      <c r="DO104" s="189"/>
      <c r="DP104" s="190"/>
      <c r="DQ104" s="189"/>
      <c r="DR104" s="189"/>
      <c r="DS104" s="189"/>
      <c r="DT104" s="189"/>
      <c r="DU104" s="189"/>
      <c r="DV104" s="189"/>
      <c r="DW104" s="188"/>
      <c r="DX104" s="188"/>
    </row>
    <row r="105" spans="1:128" s="191" customFormat="1" ht="15.75" customHeight="1" thickBot="1">
      <c r="A105" s="145" t="s">
        <v>83</v>
      </c>
      <c r="B105" s="192" t="str">
        <f t="shared" si="143"/>
        <v>VP</v>
      </c>
      <c r="C105" s="328"/>
      <c r="D105" s="329"/>
      <c r="E105" s="329"/>
      <c r="F105" s="329"/>
      <c r="G105" s="329"/>
      <c r="H105" s="329"/>
      <c r="I105" s="329"/>
      <c r="J105" s="329"/>
      <c r="K105" s="329"/>
      <c r="L105" s="329"/>
      <c r="M105" s="329"/>
      <c r="N105" s="329"/>
      <c r="O105" s="329"/>
      <c r="P105" s="329"/>
      <c r="Q105" s="329"/>
      <c r="R105" s="329"/>
      <c r="S105" s="330"/>
      <c r="T105" s="211">
        <v>0</v>
      </c>
      <c r="U105" s="212">
        <v>0</v>
      </c>
      <c r="V105" s="212">
        <v>0</v>
      </c>
      <c r="W105" s="212">
        <v>0</v>
      </c>
      <c r="X105" s="231">
        <v>0</v>
      </c>
      <c r="Y105" s="212">
        <v>3</v>
      </c>
      <c r="Z105" s="231">
        <v>0</v>
      </c>
      <c r="AA105" s="212">
        <v>3</v>
      </c>
      <c r="AB105" s="212">
        <v>4</v>
      </c>
      <c r="AC105" s="212">
        <v>2</v>
      </c>
      <c r="AD105" s="212">
        <v>3</v>
      </c>
      <c r="AE105" s="212">
        <v>3</v>
      </c>
      <c r="AF105" s="212"/>
      <c r="AG105" s="212"/>
      <c r="AH105" s="281"/>
      <c r="AI105" s="212"/>
      <c r="AJ105" s="213"/>
      <c r="AK105" s="207"/>
      <c r="AL105" s="208"/>
      <c r="AM105" s="208"/>
      <c r="AN105" s="208"/>
      <c r="AO105" s="208"/>
      <c r="AP105" s="208"/>
      <c r="AQ105" s="208"/>
      <c r="AR105" s="208"/>
      <c r="AS105" s="208"/>
      <c r="AT105" s="208"/>
      <c r="AU105" s="208"/>
      <c r="AV105" s="208"/>
      <c r="AW105" s="208"/>
      <c r="AX105" s="208"/>
      <c r="AY105" s="208"/>
      <c r="AZ105" s="208"/>
      <c r="BA105" s="210"/>
      <c r="BB105" s="202"/>
      <c r="BC105" s="203"/>
      <c r="BD105" s="203"/>
      <c r="BE105" s="203"/>
      <c r="BF105" s="203"/>
      <c r="BG105" s="203"/>
      <c r="BH105" s="203"/>
      <c r="BI105" s="203"/>
      <c r="BJ105" s="203"/>
      <c r="BK105" s="203"/>
      <c r="BL105" s="203"/>
      <c r="BM105" s="203"/>
      <c r="BN105" s="203"/>
      <c r="BO105" s="203"/>
      <c r="BP105" s="203"/>
      <c r="BQ105" s="203"/>
      <c r="BR105" s="204"/>
      <c r="BS105" s="202"/>
      <c r="BT105" s="203"/>
      <c r="BU105" s="203"/>
      <c r="BV105" s="203"/>
      <c r="BW105" s="203"/>
      <c r="BX105" s="203"/>
      <c r="BY105" s="203"/>
      <c r="BZ105" s="203"/>
      <c r="CA105" s="203"/>
      <c r="CB105" s="203"/>
      <c r="CC105" s="203"/>
      <c r="CD105" s="203"/>
      <c r="CE105" s="203"/>
      <c r="CF105" s="203"/>
      <c r="CG105" s="203"/>
      <c r="CH105" s="203"/>
      <c r="CI105" s="204"/>
      <c r="CJ105" s="323"/>
      <c r="CK105" s="211">
        <v>0.5</v>
      </c>
      <c r="CL105" s="212">
        <v>0</v>
      </c>
      <c r="CM105" s="213">
        <v>0.5</v>
      </c>
      <c r="CN105" s="310">
        <f>IF(CK102=0,"",100*CK105/CK102)</f>
        <v>10</v>
      </c>
      <c r="CO105" s="129">
        <f t="shared" si="23"/>
        <v>1.4</v>
      </c>
      <c r="CP105" s="142">
        <f t="shared" si="24"/>
        <v>12</v>
      </c>
      <c r="CQ105" s="67"/>
      <c r="CR105" s="67"/>
      <c r="CS105" s="67"/>
      <c r="CT105" s="67"/>
      <c r="CU105" s="1315"/>
      <c r="CV105" s="67"/>
      <c r="CW105" s="1315"/>
      <c r="CX105" s="67"/>
      <c r="CY105" s="67"/>
      <c r="CZ105" s="67"/>
      <c r="DA105" s="67"/>
      <c r="DB105" s="143"/>
      <c r="DC105" s="143">
        <f t="shared" si="146"/>
        <v>0</v>
      </c>
      <c r="DD105" s="81">
        <f t="shared" si="147"/>
        <v>0</v>
      </c>
      <c r="DE105" s="81">
        <f t="shared" si="148"/>
        <v>0</v>
      </c>
      <c r="DF105" s="81">
        <f t="shared" si="149"/>
        <v>0</v>
      </c>
      <c r="DG105" s="81">
        <f t="shared" si="150"/>
        <v>0</v>
      </c>
      <c r="DH105" s="144">
        <f t="shared" si="151"/>
        <v>0</v>
      </c>
      <c r="DI105" s="144">
        <f t="shared" si="152"/>
        <v>2</v>
      </c>
      <c r="DJ105" s="81">
        <f t="shared" si="153"/>
        <v>3</v>
      </c>
      <c r="DK105" s="81">
        <f t="shared" si="154"/>
        <v>3</v>
      </c>
      <c r="DL105" s="81">
        <f t="shared" si="155"/>
        <v>3</v>
      </c>
      <c r="DM105" s="81">
        <f t="shared" si="156"/>
        <v>3</v>
      </c>
      <c r="DN105" s="143">
        <f t="shared" si="157"/>
        <v>4</v>
      </c>
      <c r="DO105" s="189"/>
      <c r="DP105" s="190"/>
      <c r="DQ105" s="189"/>
      <c r="DR105" s="189"/>
      <c r="DS105" s="189"/>
      <c r="DT105" s="189"/>
      <c r="DU105" s="189"/>
      <c r="DV105" s="189"/>
      <c r="DW105" s="188"/>
      <c r="DX105" s="188"/>
    </row>
    <row r="106" spans="1:128" s="191" customFormat="1" ht="15.75" customHeight="1" thickBot="1">
      <c r="A106" s="145" t="s">
        <v>84</v>
      </c>
      <c r="B106" s="192" t="str">
        <f t="shared" si="143"/>
        <v>VP</v>
      </c>
      <c r="C106" s="328"/>
      <c r="D106" s="329"/>
      <c r="E106" s="329"/>
      <c r="F106" s="329"/>
      <c r="G106" s="329"/>
      <c r="H106" s="329"/>
      <c r="I106" s="329"/>
      <c r="J106" s="329"/>
      <c r="K106" s="329"/>
      <c r="L106" s="329"/>
      <c r="M106" s="329"/>
      <c r="N106" s="329"/>
      <c r="O106" s="329"/>
      <c r="P106" s="329"/>
      <c r="Q106" s="329"/>
      <c r="R106" s="329"/>
      <c r="S106" s="330"/>
      <c r="T106" s="211">
        <v>0</v>
      </c>
      <c r="U106" s="212">
        <v>2</v>
      </c>
      <c r="V106" s="212">
        <v>0</v>
      </c>
      <c r="W106" s="212">
        <v>3</v>
      </c>
      <c r="X106" s="231">
        <v>0</v>
      </c>
      <c r="Y106" s="212">
        <v>2</v>
      </c>
      <c r="Z106" s="231">
        <v>0</v>
      </c>
      <c r="AA106" s="212">
        <v>2</v>
      </c>
      <c r="AB106" s="212">
        <v>3</v>
      </c>
      <c r="AC106" s="212">
        <v>4</v>
      </c>
      <c r="AD106" s="212">
        <v>2</v>
      </c>
      <c r="AE106" s="212">
        <v>1</v>
      </c>
      <c r="AF106" s="212"/>
      <c r="AG106" s="212"/>
      <c r="AH106" s="281"/>
      <c r="AI106" s="212"/>
      <c r="AJ106" s="213"/>
      <c r="AK106" s="207"/>
      <c r="AL106" s="208"/>
      <c r="AM106" s="208"/>
      <c r="AN106" s="208"/>
      <c r="AO106" s="208"/>
      <c r="AP106" s="208"/>
      <c r="AQ106" s="208"/>
      <c r="AR106" s="208"/>
      <c r="AS106" s="208"/>
      <c r="AT106" s="208"/>
      <c r="AU106" s="208"/>
      <c r="AV106" s="208"/>
      <c r="AW106" s="208"/>
      <c r="AX106" s="208"/>
      <c r="AY106" s="208"/>
      <c r="AZ106" s="208"/>
      <c r="BA106" s="210"/>
      <c r="BB106" s="207"/>
      <c r="BC106" s="208"/>
      <c r="BD106" s="208"/>
      <c r="BE106" s="208"/>
      <c r="BF106" s="208"/>
      <c r="BG106" s="208"/>
      <c r="BH106" s="208"/>
      <c r="BI106" s="208"/>
      <c r="BJ106" s="208"/>
      <c r="BK106" s="208"/>
      <c r="BL106" s="208"/>
      <c r="BM106" s="208"/>
      <c r="BN106" s="208"/>
      <c r="BO106" s="208"/>
      <c r="BP106" s="208"/>
      <c r="BQ106" s="208"/>
      <c r="BR106" s="210"/>
      <c r="BS106" s="202"/>
      <c r="BT106" s="203"/>
      <c r="BU106" s="203"/>
      <c r="BV106" s="203"/>
      <c r="BW106" s="203"/>
      <c r="BX106" s="203"/>
      <c r="BY106" s="203"/>
      <c r="BZ106" s="203"/>
      <c r="CA106" s="203"/>
      <c r="CB106" s="203"/>
      <c r="CC106" s="203"/>
      <c r="CD106" s="203"/>
      <c r="CE106" s="203"/>
      <c r="CF106" s="203"/>
      <c r="CG106" s="203"/>
      <c r="CH106" s="203"/>
      <c r="CI106" s="204"/>
      <c r="CJ106" s="323"/>
      <c r="CK106" s="211">
        <v>1</v>
      </c>
      <c r="CL106" s="212">
        <v>0</v>
      </c>
      <c r="CM106" s="213">
        <v>1</v>
      </c>
      <c r="CN106" s="310">
        <f>IF(CK102=0,"",100*CK106/CK102)</f>
        <v>20</v>
      </c>
      <c r="CO106" s="129">
        <f t="shared" si="23"/>
        <v>1.5</v>
      </c>
      <c r="CP106" s="142">
        <f t="shared" si="24"/>
        <v>12</v>
      </c>
      <c r="CQ106" s="67"/>
      <c r="CR106" s="67"/>
      <c r="CS106" s="67"/>
      <c r="CT106" s="67"/>
      <c r="CU106" s="1315"/>
      <c r="CV106" s="67"/>
      <c r="CW106" s="1315"/>
      <c r="CX106" s="67"/>
      <c r="CY106" s="67"/>
      <c r="CZ106" s="67"/>
      <c r="DA106" s="67"/>
      <c r="DB106" s="143"/>
      <c r="DC106" s="143">
        <f t="shared" si="146"/>
        <v>0</v>
      </c>
      <c r="DD106" s="81">
        <f t="shared" si="147"/>
        <v>0</v>
      </c>
      <c r="DE106" s="81">
        <f t="shared" si="148"/>
        <v>0</v>
      </c>
      <c r="DF106" s="81">
        <f t="shared" si="149"/>
        <v>0</v>
      </c>
      <c r="DG106" s="81">
        <f t="shared" si="150"/>
        <v>1</v>
      </c>
      <c r="DH106" s="144">
        <f t="shared" si="151"/>
        <v>2</v>
      </c>
      <c r="DI106" s="144">
        <f t="shared" si="152"/>
        <v>2</v>
      </c>
      <c r="DJ106" s="81">
        <f t="shared" si="153"/>
        <v>2</v>
      </c>
      <c r="DK106" s="81">
        <f t="shared" si="154"/>
        <v>2</v>
      </c>
      <c r="DL106" s="81">
        <f t="shared" si="155"/>
        <v>3</v>
      </c>
      <c r="DM106" s="81">
        <f t="shared" si="156"/>
        <v>3</v>
      </c>
      <c r="DN106" s="143">
        <f t="shared" si="157"/>
        <v>4</v>
      </c>
      <c r="DO106" s="189"/>
      <c r="DP106" s="190"/>
      <c r="DQ106" s="189"/>
      <c r="DR106" s="189"/>
      <c r="DS106" s="189"/>
      <c r="DT106" s="189"/>
      <c r="DU106" s="189"/>
      <c r="DV106" s="189"/>
      <c r="DW106" s="188"/>
      <c r="DX106" s="188"/>
    </row>
    <row r="107" spans="1:128" s="191" customFormat="1" ht="15.75" customHeight="1" thickBot="1">
      <c r="A107" s="145" t="s">
        <v>85</v>
      </c>
      <c r="B107" s="192" t="str">
        <f t="shared" si="143"/>
        <v>VP</v>
      </c>
      <c r="C107" s="328"/>
      <c r="D107" s="329"/>
      <c r="E107" s="329"/>
      <c r="F107" s="329"/>
      <c r="G107" s="329"/>
      <c r="H107" s="329"/>
      <c r="I107" s="329"/>
      <c r="J107" s="329"/>
      <c r="K107" s="329"/>
      <c r="L107" s="329"/>
      <c r="M107" s="329"/>
      <c r="N107" s="329"/>
      <c r="O107" s="329"/>
      <c r="P107" s="329"/>
      <c r="Q107" s="329"/>
      <c r="R107" s="329"/>
      <c r="S107" s="330"/>
      <c r="T107" s="211">
        <v>0</v>
      </c>
      <c r="U107" s="212">
        <v>0</v>
      </c>
      <c r="V107" s="212">
        <v>0</v>
      </c>
      <c r="W107" s="212">
        <v>2</v>
      </c>
      <c r="X107" s="231">
        <v>0</v>
      </c>
      <c r="Y107" s="212">
        <v>0</v>
      </c>
      <c r="Z107" s="231">
        <v>0</v>
      </c>
      <c r="AA107" s="212">
        <v>1</v>
      </c>
      <c r="AB107" s="212">
        <v>0</v>
      </c>
      <c r="AC107" s="212">
        <v>0</v>
      </c>
      <c r="AD107" s="212">
        <v>0</v>
      </c>
      <c r="AE107" s="212">
        <v>0</v>
      </c>
      <c r="AF107" s="212"/>
      <c r="AG107" s="212"/>
      <c r="AH107" s="281"/>
      <c r="AI107" s="212"/>
      <c r="AJ107" s="213"/>
      <c r="AK107" s="207"/>
      <c r="AL107" s="208"/>
      <c r="AM107" s="208"/>
      <c r="AN107" s="208"/>
      <c r="AO107" s="208"/>
      <c r="AP107" s="208"/>
      <c r="AQ107" s="208"/>
      <c r="AR107" s="208"/>
      <c r="AS107" s="208"/>
      <c r="AT107" s="208"/>
      <c r="AU107" s="208"/>
      <c r="AV107" s="208"/>
      <c r="AW107" s="208"/>
      <c r="AX107" s="208"/>
      <c r="AY107" s="208"/>
      <c r="AZ107" s="208"/>
      <c r="BA107" s="210"/>
      <c r="BB107" s="207"/>
      <c r="BC107" s="208"/>
      <c r="BD107" s="208"/>
      <c r="BE107" s="208"/>
      <c r="BF107" s="208"/>
      <c r="BG107" s="208"/>
      <c r="BH107" s="208"/>
      <c r="BI107" s="208"/>
      <c r="BJ107" s="208"/>
      <c r="BK107" s="208"/>
      <c r="BL107" s="208"/>
      <c r="BM107" s="208"/>
      <c r="BN107" s="208"/>
      <c r="BO107" s="208"/>
      <c r="BP107" s="208"/>
      <c r="BQ107" s="208"/>
      <c r="BR107" s="210"/>
      <c r="BS107" s="202"/>
      <c r="BT107" s="203"/>
      <c r="BU107" s="203"/>
      <c r="BV107" s="203"/>
      <c r="BW107" s="203"/>
      <c r="BX107" s="203"/>
      <c r="BY107" s="203"/>
      <c r="BZ107" s="203"/>
      <c r="CA107" s="203"/>
      <c r="CB107" s="203"/>
      <c r="CC107" s="203"/>
      <c r="CD107" s="203"/>
      <c r="CE107" s="203"/>
      <c r="CF107" s="203"/>
      <c r="CG107" s="203"/>
      <c r="CH107" s="203"/>
      <c r="CI107" s="204"/>
      <c r="CJ107" s="323"/>
      <c r="CK107" s="211">
        <v>1</v>
      </c>
      <c r="CL107" s="212">
        <v>0</v>
      </c>
      <c r="CM107" s="213">
        <v>1.5</v>
      </c>
      <c r="CN107" s="310">
        <f>IF(CK102=0,"",100*CK107/CK102)</f>
        <v>20</v>
      </c>
      <c r="CO107" s="129">
        <f t="shared" si="23"/>
        <v>0.1</v>
      </c>
      <c r="CP107" s="142">
        <f t="shared" si="24"/>
        <v>12</v>
      </c>
      <c r="CQ107" s="67"/>
      <c r="CR107" s="67"/>
      <c r="CS107" s="67"/>
      <c r="CT107" s="67"/>
      <c r="CU107" s="1315"/>
      <c r="CV107" s="67"/>
      <c r="CW107" s="1315"/>
      <c r="CX107" s="67"/>
      <c r="CY107" s="67"/>
      <c r="CZ107" s="67"/>
      <c r="DA107" s="67"/>
      <c r="DB107" s="143"/>
      <c r="DC107" s="143">
        <f t="shared" si="146"/>
        <v>0</v>
      </c>
      <c r="DD107" s="81">
        <f t="shared" si="147"/>
        <v>0</v>
      </c>
      <c r="DE107" s="81">
        <f t="shared" si="148"/>
        <v>0</v>
      </c>
      <c r="DF107" s="81">
        <f t="shared" si="149"/>
        <v>0</v>
      </c>
      <c r="DG107" s="81">
        <f t="shared" si="150"/>
        <v>0</v>
      </c>
      <c r="DH107" s="144">
        <f t="shared" si="151"/>
        <v>0</v>
      </c>
      <c r="DI107" s="144">
        <f t="shared" si="152"/>
        <v>0</v>
      </c>
      <c r="DJ107" s="81">
        <f t="shared" si="153"/>
        <v>0</v>
      </c>
      <c r="DK107" s="81">
        <f t="shared" si="154"/>
        <v>0</v>
      </c>
      <c r="DL107" s="81">
        <f t="shared" si="155"/>
        <v>0</v>
      </c>
      <c r="DM107" s="81">
        <f t="shared" si="156"/>
        <v>1</v>
      </c>
      <c r="DN107" s="143">
        <f t="shared" si="157"/>
        <v>2</v>
      </c>
      <c r="DO107" s="189"/>
      <c r="DP107" s="190"/>
      <c r="DQ107" s="189"/>
      <c r="DR107" s="189"/>
      <c r="DS107" s="189"/>
      <c r="DT107" s="189"/>
      <c r="DU107" s="189"/>
      <c r="DV107" s="189"/>
      <c r="DW107" s="188"/>
      <c r="DX107" s="188"/>
    </row>
    <row r="108" spans="1:128" s="191" customFormat="1" ht="15.75" customHeight="1">
      <c r="A108" s="145" t="s">
        <v>86</v>
      </c>
      <c r="B108" s="192" t="str">
        <f t="shared" si="143"/>
        <v>VP</v>
      </c>
      <c r="C108" s="328"/>
      <c r="D108" s="329"/>
      <c r="E108" s="329"/>
      <c r="F108" s="329"/>
      <c r="G108" s="329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30"/>
      <c r="T108" s="211">
        <v>0</v>
      </c>
      <c r="U108" s="212">
        <v>0</v>
      </c>
      <c r="V108" s="212">
        <v>0</v>
      </c>
      <c r="W108" s="212">
        <v>0</v>
      </c>
      <c r="X108" s="231">
        <v>0</v>
      </c>
      <c r="Y108" s="212">
        <v>1</v>
      </c>
      <c r="Z108" s="231">
        <v>0</v>
      </c>
      <c r="AA108" s="212">
        <v>0</v>
      </c>
      <c r="AB108" s="212">
        <v>2</v>
      </c>
      <c r="AC108" s="212">
        <v>0</v>
      </c>
      <c r="AD108" s="212">
        <v>1</v>
      </c>
      <c r="AE108" s="212">
        <v>1</v>
      </c>
      <c r="AF108" s="212"/>
      <c r="AG108" s="212"/>
      <c r="AH108" s="281"/>
      <c r="AI108" s="212"/>
      <c r="AJ108" s="213"/>
      <c r="AK108" s="207"/>
      <c r="AL108" s="208"/>
      <c r="AM108" s="208"/>
      <c r="AN108" s="208"/>
      <c r="AO108" s="208"/>
      <c r="AP108" s="208"/>
      <c r="AQ108" s="208"/>
      <c r="AR108" s="208"/>
      <c r="AS108" s="208"/>
      <c r="AT108" s="208"/>
      <c r="AU108" s="208"/>
      <c r="AV108" s="208"/>
      <c r="AW108" s="208"/>
      <c r="AX108" s="208"/>
      <c r="AY108" s="208"/>
      <c r="AZ108" s="208"/>
      <c r="BA108" s="210"/>
      <c r="BB108" s="207"/>
      <c r="BC108" s="208"/>
      <c r="BD108" s="208"/>
      <c r="BE108" s="208"/>
      <c r="BF108" s="208"/>
      <c r="BG108" s="208"/>
      <c r="BH108" s="208"/>
      <c r="BI108" s="208"/>
      <c r="BJ108" s="208"/>
      <c r="BK108" s="208"/>
      <c r="BL108" s="208"/>
      <c r="BM108" s="208"/>
      <c r="BN108" s="208"/>
      <c r="BO108" s="208"/>
      <c r="BP108" s="208"/>
      <c r="BQ108" s="208"/>
      <c r="BR108" s="210"/>
      <c r="BS108" s="202"/>
      <c r="BT108" s="203"/>
      <c r="BU108" s="203"/>
      <c r="BV108" s="203"/>
      <c r="BW108" s="203"/>
      <c r="BX108" s="203"/>
      <c r="BY108" s="203"/>
      <c r="BZ108" s="203"/>
      <c r="CA108" s="203"/>
      <c r="CB108" s="203"/>
      <c r="CC108" s="203"/>
      <c r="CD108" s="203"/>
      <c r="CE108" s="203"/>
      <c r="CF108" s="203"/>
      <c r="CG108" s="203"/>
      <c r="CH108" s="203"/>
      <c r="CI108" s="204"/>
      <c r="CJ108" s="323"/>
      <c r="CK108" s="211">
        <v>0</v>
      </c>
      <c r="CL108" s="212">
        <v>0</v>
      </c>
      <c r="CM108" s="213">
        <v>0</v>
      </c>
      <c r="CN108" s="310">
        <f>IF(CK102=0,"",100*CK108/CK102)</f>
        <v>0</v>
      </c>
      <c r="CO108" s="129">
        <f t="shared" si="23"/>
        <v>0.3</v>
      </c>
      <c r="CP108" s="142">
        <f t="shared" si="24"/>
        <v>12</v>
      </c>
      <c r="CQ108" s="67"/>
      <c r="CR108" s="67"/>
      <c r="CS108" s="67"/>
      <c r="CT108" s="67"/>
      <c r="CU108" s="1315"/>
      <c r="CV108" s="67"/>
      <c r="CW108" s="1315"/>
      <c r="CX108" s="67"/>
      <c r="CY108" s="67"/>
      <c r="CZ108" s="67"/>
      <c r="DA108" s="67"/>
      <c r="DB108" s="143"/>
      <c r="DC108" s="143">
        <f t="shared" si="146"/>
        <v>0</v>
      </c>
      <c r="DD108" s="81">
        <f t="shared" si="147"/>
        <v>0</v>
      </c>
      <c r="DE108" s="81">
        <f t="shared" si="148"/>
        <v>0</v>
      </c>
      <c r="DF108" s="81">
        <f t="shared" si="149"/>
        <v>0</v>
      </c>
      <c r="DG108" s="81">
        <f t="shared" si="150"/>
        <v>0</v>
      </c>
      <c r="DH108" s="144">
        <f t="shared" si="151"/>
        <v>0</v>
      </c>
      <c r="DI108" s="144">
        <f t="shared" si="152"/>
        <v>0</v>
      </c>
      <c r="DJ108" s="81">
        <f t="shared" si="153"/>
        <v>0</v>
      </c>
      <c r="DK108" s="81">
        <f t="shared" si="154"/>
        <v>1</v>
      </c>
      <c r="DL108" s="81">
        <f t="shared" si="155"/>
        <v>1</v>
      </c>
      <c r="DM108" s="81">
        <f t="shared" si="156"/>
        <v>1</v>
      </c>
      <c r="DN108" s="143">
        <f t="shared" si="157"/>
        <v>2</v>
      </c>
      <c r="DO108" s="189"/>
      <c r="DP108" s="190"/>
      <c r="DQ108" s="189"/>
      <c r="DR108" s="189"/>
      <c r="DS108" s="189"/>
      <c r="DT108" s="189"/>
      <c r="DU108" s="189"/>
      <c r="DV108" s="189"/>
      <c r="DW108" s="188"/>
      <c r="DX108" s="188"/>
    </row>
    <row r="109" spans="1:128" s="191" customFormat="1" ht="15.75" customHeight="1" thickBot="1">
      <c r="A109" s="101" t="s">
        <v>87</v>
      </c>
      <c r="B109" s="192" t="str">
        <f t="shared" si="143"/>
        <v>VP</v>
      </c>
      <c r="C109" s="331"/>
      <c r="D109" s="332"/>
      <c r="E109" s="332"/>
      <c r="F109" s="332"/>
      <c r="G109" s="332"/>
      <c r="H109" s="332"/>
      <c r="I109" s="332"/>
      <c r="J109" s="332"/>
      <c r="K109" s="332"/>
      <c r="L109" s="332"/>
      <c r="M109" s="332"/>
      <c r="N109" s="332"/>
      <c r="O109" s="332"/>
      <c r="P109" s="332"/>
      <c r="Q109" s="332"/>
      <c r="R109" s="332"/>
      <c r="S109" s="333"/>
      <c r="T109" s="315">
        <f t="shared" ref="T109:AC109" si="158">IF(T102="","",SUM(T102,T104,-T105,-T106,-T107,T108))</f>
        <v>0</v>
      </c>
      <c r="U109" s="316">
        <f t="shared" si="158"/>
        <v>12</v>
      </c>
      <c r="V109" s="316">
        <f t="shared" si="158"/>
        <v>0</v>
      </c>
      <c r="W109" s="316">
        <f t="shared" si="158"/>
        <v>12</v>
      </c>
      <c r="X109" s="316">
        <f t="shared" si="158"/>
        <v>0</v>
      </c>
      <c r="Y109" s="316">
        <f t="shared" si="158"/>
        <v>66</v>
      </c>
      <c r="Z109" s="316">
        <f t="shared" si="158"/>
        <v>0</v>
      </c>
      <c r="AA109" s="316">
        <f t="shared" si="158"/>
        <v>2</v>
      </c>
      <c r="AB109" s="316">
        <f t="shared" si="158"/>
        <v>10</v>
      </c>
      <c r="AC109" s="316">
        <f t="shared" si="158"/>
        <v>9</v>
      </c>
      <c r="AD109" s="316">
        <v>6</v>
      </c>
      <c r="AE109" s="316">
        <v>3</v>
      </c>
      <c r="AF109" s="316"/>
      <c r="AG109" s="316"/>
      <c r="AH109" s="316"/>
      <c r="AI109" s="316"/>
      <c r="AJ109" s="316"/>
      <c r="AK109" s="218"/>
      <c r="AL109" s="219"/>
      <c r="AM109" s="219"/>
      <c r="AN109" s="219"/>
      <c r="AO109" s="219"/>
      <c r="AP109" s="219"/>
      <c r="AQ109" s="219"/>
      <c r="AR109" s="219"/>
      <c r="AS109" s="219"/>
      <c r="AT109" s="219"/>
      <c r="AU109" s="219"/>
      <c r="AV109" s="219"/>
      <c r="AW109" s="219"/>
      <c r="AX109" s="219"/>
      <c r="AY109" s="219"/>
      <c r="AZ109" s="219"/>
      <c r="BA109" s="221"/>
      <c r="BB109" s="218"/>
      <c r="BC109" s="219"/>
      <c r="BD109" s="219"/>
      <c r="BE109" s="219"/>
      <c r="BF109" s="219"/>
      <c r="BG109" s="219"/>
      <c r="BH109" s="219"/>
      <c r="BI109" s="219"/>
      <c r="BJ109" s="219"/>
      <c r="BK109" s="219"/>
      <c r="BL109" s="219"/>
      <c r="BM109" s="219"/>
      <c r="BN109" s="219"/>
      <c r="BO109" s="219"/>
      <c r="BP109" s="219"/>
      <c r="BQ109" s="219"/>
      <c r="BR109" s="221"/>
      <c r="BS109" s="218"/>
      <c r="BT109" s="219"/>
      <c r="BU109" s="219"/>
      <c r="BV109" s="219"/>
      <c r="BW109" s="219"/>
      <c r="BX109" s="219"/>
      <c r="BY109" s="219"/>
      <c r="BZ109" s="219"/>
      <c r="CA109" s="219"/>
      <c r="CB109" s="219"/>
      <c r="CC109" s="219"/>
      <c r="CD109" s="219"/>
      <c r="CE109" s="219"/>
      <c r="CF109" s="219"/>
      <c r="CG109" s="219"/>
      <c r="CH109" s="219"/>
      <c r="CI109" s="221"/>
      <c r="CJ109" s="334"/>
      <c r="CK109" s="297">
        <f>IF(CK102="","",CK102+SUM(CK104,CK108)-SUM(CK105:CK107))</f>
        <v>5.5</v>
      </c>
      <c r="CL109" s="335">
        <f>IF(CL102="","",CL102+SUM(CL104,CL108)-SUM(CL105:CL107))</f>
        <v>0</v>
      </c>
      <c r="CM109" s="336">
        <f>IF(CM102="","",CM102+SUM(CM104,CM108)-SUM(CM105:CM107))</f>
        <v>8</v>
      </c>
      <c r="CN109" s="337">
        <f>IF(CK102=0,"",100*CK109/CK102)</f>
        <v>110</v>
      </c>
      <c r="CO109" s="129">
        <f t="shared" si="23"/>
        <v>5.4</v>
      </c>
      <c r="CP109" s="142">
        <f t="shared" si="24"/>
        <v>12</v>
      </c>
      <c r="CQ109" s="67"/>
      <c r="CR109" s="67"/>
      <c r="CS109" s="67"/>
      <c r="CT109" s="67"/>
      <c r="CU109" s="1315"/>
      <c r="CV109" s="67"/>
      <c r="CW109" s="1315"/>
      <c r="CX109" s="67"/>
      <c r="CY109" s="67"/>
      <c r="CZ109" s="67"/>
      <c r="DA109" s="67"/>
      <c r="DB109" s="143"/>
      <c r="DC109" s="143">
        <f t="shared" si="146"/>
        <v>0</v>
      </c>
      <c r="DD109" s="81">
        <f t="shared" si="147"/>
        <v>0</v>
      </c>
      <c r="DE109" s="81">
        <f t="shared" si="148"/>
        <v>0</v>
      </c>
      <c r="DF109" s="81">
        <f t="shared" si="149"/>
        <v>0</v>
      </c>
      <c r="DG109" s="81">
        <f t="shared" si="150"/>
        <v>2</v>
      </c>
      <c r="DH109" s="144">
        <f t="shared" si="151"/>
        <v>3</v>
      </c>
      <c r="DI109" s="144">
        <f t="shared" si="152"/>
        <v>6</v>
      </c>
      <c r="DJ109" s="81">
        <f t="shared" si="153"/>
        <v>9</v>
      </c>
      <c r="DK109" s="81">
        <f t="shared" si="154"/>
        <v>10</v>
      </c>
      <c r="DL109" s="81">
        <f t="shared" si="155"/>
        <v>12</v>
      </c>
      <c r="DM109" s="81">
        <f t="shared" si="156"/>
        <v>12</v>
      </c>
      <c r="DN109" s="143">
        <f t="shared" si="157"/>
        <v>66</v>
      </c>
      <c r="DO109" s="189"/>
      <c r="DP109" s="190"/>
      <c r="DQ109" s="189"/>
      <c r="DR109" s="189"/>
      <c r="DS109" s="189"/>
      <c r="DT109" s="189"/>
      <c r="DU109" s="189"/>
      <c r="DV109" s="189"/>
      <c r="DW109" s="188"/>
      <c r="DX109" s="188"/>
    </row>
    <row r="110" spans="1:128" s="191" customFormat="1" ht="15.75" customHeight="1" thickBot="1">
      <c r="A110" s="132" t="s">
        <v>91</v>
      </c>
      <c r="B110" s="175" t="str">
        <f t="shared" ref="B110:B117" si="159">$B$10</f>
        <v>P</v>
      </c>
      <c r="C110" s="300">
        <v>4</v>
      </c>
      <c r="D110" s="301">
        <v>8</v>
      </c>
      <c r="E110" s="301">
        <v>5</v>
      </c>
      <c r="F110" s="301">
        <v>0</v>
      </c>
      <c r="G110" s="301">
        <v>3</v>
      </c>
      <c r="H110" s="301">
        <v>10</v>
      </c>
      <c r="I110" s="301">
        <v>0</v>
      </c>
      <c r="J110" s="301">
        <v>5</v>
      </c>
      <c r="K110" s="301">
        <v>20</v>
      </c>
      <c r="L110" s="301">
        <v>9</v>
      </c>
      <c r="M110" s="301">
        <v>5</v>
      </c>
      <c r="N110" s="301">
        <v>0</v>
      </c>
      <c r="O110" s="301"/>
      <c r="P110" s="301"/>
      <c r="Q110" s="301"/>
      <c r="R110" s="301"/>
      <c r="S110" s="302"/>
      <c r="T110" s="338"/>
      <c r="U110" s="339"/>
      <c r="V110" s="339"/>
      <c r="W110" s="339"/>
      <c r="X110" s="339"/>
      <c r="Y110" s="339"/>
      <c r="Z110" s="339"/>
      <c r="AA110" s="339"/>
      <c r="AB110" s="339"/>
      <c r="AC110" s="339"/>
      <c r="AD110" s="339"/>
      <c r="AE110" s="339"/>
      <c r="AF110" s="339"/>
      <c r="AG110" s="339"/>
      <c r="AH110" s="339"/>
      <c r="AI110" s="339"/>
      <c r="AJ110" s="340"/>
      <c r="AK110" s="134">
        <v>0</v>
      </c>
      <c r="AL110" s="136">
        <v>3</v>
      </c>
      <c r="AM110" s="136">
        <v>4</v>
      </c>
      <c r="AN110" s="231">
        <v>5</v>
      </c>
      <c r="AO110" s="231">
        <v>3</v>
      </c>
      <c r="AP110" s="231">
        <v>18</v>
      </c>
      <c r="AQ110" s="231">
        <v>0</v>
      </c>
      <c r="AR110" s="231">
        <v>5</v>
      </c>
      <c r="AS110" s="231">
        <v>8</v>
      </c>
      <c r="AT110" s="231">
        <v>18</v>
      </c>
      <c r="AU110" s="231">
        <v>23</v>
      </c>
      <c r="AV110" s="231">
        <v>6</v>
      </c>
      <c r="AW110" s="231"/>
      <c r="AX110" s="231"/>
      <c r="AY110" s="231"/>
      <c r="AZ110" s="231"/>
      <c r="BA110" s="233"/>
      <c r="BB110" s="182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183"/>
      <c r="BR110" s="184"/>
      <c r="BS110" s="182"/>
      <c r="BT110" s="183"/>
      <c r="BU110" s="183"/>
      <c r="BV110" s="183"/>
      <c r="BW110" s="1424"/>
      <c r="BX110" s="1424"/>
      <c r="BY110" s="1424"/>
      <c r="BZ110" s="1424"/>
      <c r="CA110" s="1424"/>
      <c r="CB110" s="1424"/>
      <c r="CC110" s="1424"/>
      <c r="CD110" s="1424"/>
      <c r="CE110" s="1424"/>
      <c r="CF110" s="1424"/>
      <c r="CG110" s="1424"/>
      <c r="CH110" s="1424"/>
      <c r="CI110" s="1425"/>
      <c r="CJ110" s="322"/>
      <c r="CK110" s="230">
        <v>5</v>
      </c>
      <c r="CL110" s="231">
        <v>3</v>
      </c>
      <c r="CM110" s="233">
        <v>8</v>
      </c>
      <c r="CN110" s="276" t="s">
        <v>80</v>
      </c>
      <c r="CO110" s="129">
        <f t="shared" si="23"/>
        <v>6.3181818181818183</v>
      </c>
      <c r="CP110" s="142">
        <f t="shared" si="24"/>
        <v>24</v>
      </c>
      <c r="CQ110" s="143">
        <f t="shared" ref="CQ110:CW111" si="160">IF(OR(-FLOOR(((17-COUNT($C110:$S110))/2),1)+CQ$5&lt;1,-FLOOR(((17-COUNT($C110:$S110))/2),1)+CQ$5&gt;COUNT($C110:$S110)),"",LARGE($C110:$S110,-FLOOR(((17-COUNT($C110:$S110))/2),1)+CQ$5))</f>
        <v>0</v>
      </c>
      <c r="CR110" s="81">
        <f t="shared" si="160"/>
        <v>0</v>
      </c>
      <c r="CS110" s="81">
        <f t="shared" si="160"/>
        <v>0</v>
      </c>
      <c r="CT110" s="81">
        <f t="shared" si="160"/>
        <v>3</v>
      </c>
      <c r="CU110" s="81">
        <f t="shared" si="160"/>
        <v>4</v>
      </c>
      <c r="CV110" s="144">
        <f t="shared" si="160"/>
        <v>5</v>
      </c>
      <c r="CW110" s="144">
        <f t="shared" si="160"/>
        <v>5</v>
      </c>
      <c r="CX110" s="81">
        <f t="shared" ref="CX110:DB111" si="161">IF(OR(-FLOOR(((17-COUNT($C110:$S110))/2),1)+CX$5&lt;1,-FLOOR(((17-COUNT($C110:$S110))/2),1)+CX$5&gt;COUNT($C110:$S110)),"",LARGE($C110:$S110,-FLOOR(((17-COUNT($C110:$S110))/2),1)+CX$5))</f>
        <v>5</v>
      </c>
      <c r="CY110" s="81">
        <f t="shared" si="161"/>
        <v>8</v>
      </c>
      <c r="CZ110" s="81">
        <f t="shared" si="161"/>
        <v>9</v>
      </c>
      <c r="DA110" s="81">
        <f t="shared" si="161"/>
        <v>10</v>
      </c>
      <c r="DB110" s="143">
        <f t="shared" si="161"/>
        <v>20</v>
      </c>
      <c r="DC110" s="143">
        <f t="shared" ref="DC110:DC117" si="162">IF(OR(-FLOOR(((17-COUNT($AK110:$BA110))/2),1)+DC$5&lt;1,-FLOOR(((17-COUNT($AK110:$BA110))/2),1)+DC$5&gt;COUNT($AK110:$BA110)),"",LARGE($AK110:$BA110,-FLOOR(((17-COUNT($AK110:$BA110))/2),1)+DC$5))</f>
        <v>0</v>
      </c>
      <c r="DD110" s="81">
        <f t="shared" ref="DD110:DD117" si="163">IF(OR(-FLOOR(((17-COUNT($AK110:$BA110))/2),1)+DD$5&lt;1,-FLOOR(((17-COUNT($AK110:$BA110))/2),1)+DD$5&gt;COUNT($AK110:$BA110)),"",LARGE($AK110:$BA110,-FLOOR(((17-COUNT($AK110:$BA110))/2),1)+DD$5))</f>
        <v>0</v>
      </c>
      <c r="DE110" s="81">
        <f t="shared" ref="DE110:DE117" si="164">IF(OR(-FLOOR(((17-COUNT($AK110:$BA110))/2),1)+DE$5&lt;1,-FLOOR(((17-COUNT($AK110:$BA110))/2),1)+DE$5&gt;COUNT($AK110:$BA110)),"",LARGE($AK110:$BA110,-FLOOR(((17-COUNT($AK110:$BA110))/2),1)+DE$5))</f>
        <v>3</v>
      </c>
      <c r="DF110" s="81">
        <f t="shared" ref="DF110:DF117" si="165">IF(OR(-FLOOR(((17-COUNT($AK110:$BA110))/2),1)+DF$5&lt;1,-FLOOR(((17-COUNT($AK110:$BA110))/2),1)+DF$5&gt;COUNT($AK110:$BA110)),"",LARGE($AK110:$BA110,-FLOOR(((17-COUNT($AK110:$BA110))/2),1)+DF$5))</f>
        <v>3</v>
      </c>
      <c r="DG110" s="81">
        <f t="shared" ref="DG110:DG117" si="166">IF(OR(-FLOOR(((17-COUNT($AK110:$BA110))/2),1)+DG$5&lt;1,-FLOOR(((17-COUNT($AK110:$BA110))/2),1)+DG$5&gt;COUNT($AK110:$BA110)),"",LARGE($AK110:$BA110,-FLOOR(((17-COUNT($AK110:$BA110))/2),1)+DG$5))</f>
        <v>4</v>
      </c>
      <c r="DH110" s="144">
        <f t="shared" ref="DH110:DH117" si="167">IF(OR(-FLOOR(((17-COUNT($AK110:$BA110))/2),1)+DH$5&lt;1,-FLOOR(((17-COUNT($AK110:$BA110))/2),1)+DH$5&gt;COUNT($AK110:$BA110)),"",LARGE($AK110:$BA110,-FLOOR(((17-COUNT($AK110:$BA110))/2),1)+DH$5))</f>
        <v>5</v>
      </c>
      <c r="DI110" s="144">
        <f t="shared" ref="DI110:DI117" si="168">IF(OR(-FLOOR(((17-COUNT($AK110:$BA110))/2),1)+DI$5&lt;1,-FLOOR(((17-COUNT($AK110:$BA110))/2),1)+DI$5&gt;COUNT($AK110:$BA110)),"",LARGE($AK110:$BA110,-FLOOR(((17-COUNT($AK110:$BA110))/2),1)+DI$5))</f>
        <v>5</v>
      </c>
      <c r="DJ110" s="81">
        <f t="shared" ref="DJ110:DJ117" si="169">IF(OR(-FLOOR(((17-COUNT($AK110:$BA110))/2),1)+DJ$5&lt;1,-FLOOR(((17-COUNT($AK110:$BA110))/2),1)+DJ$5&gt;COUNT($AK110:$BA110)),"",LARGE($AK110:$BA110,-FLOOR(((17-COUNT($AK110:$BA110))/2),1)+DJ$5))</f>
        <v>6</v>
      </c>
      <c r="DK110" s="81">
        <f t="shared" ref="DK110:DK117" si="170">IF(OR(-FLOOR(((17-COUNT($AK110:$BA110))/2),1)+DK$5&lt;1,-FLOOR(((17-COUNT($AK110:$BA110))/2),1)+DK$5&gt;COUNT($AK110:$BA110)),"",LARGE($AK110:$BA110,-FLOOR(((17-COUNT($AK110:$BA110))/2),1)+DK$5))</f>
        <v>8</v>
      </c>
      <c r="DL110" s="81">
        <f t="shared" ref="DL110:DL117" si="171">IF(OR(-FLOOR(((17-COUNT($AK110:$BA110))/2),1)+DL$5&lt;1,-FLOOR(((17-COUNT($AK110:$BA110))/2),1)+DL$5&gt;COUNT($AK110:$BA110)),"",LARGE($AK110:$BA110,-FLOOR(((17-COUNT($AK110:$BA110))/2),1)+DL$5))</f>
        <v>18</v>
      </c>
      <c r="DM110" s="81">
        <f t="shared" ref="DM110:DM117" si="172">IF(OR(-FLOOR(((17-COUNT($AK110:$BA110))/2),1)+DM$5&lt;1,-FLOOR(((17-COUNT($AK110:$BA110))/2),1)+DM$5&gt;COUNT($AK110:$BA110)),"",LARGE($AK110:$BA110,-FLOOR(((17-COUNT($AK110:$BA110))/2),1)+DM$5))</f>
        <v>18</v>
      </c>
      <c r="DN110" s="143">
        <f t="shared" ref="DN110:DN117" si="173">IF(OR(-FLOOR(((17-COUNT($AK110:$BA110))/2),1)+DN$5&lt;1,-FLOOR(((17-COUNT($AK110:$BA110))/2),1)+DN$5&gt;COUNT($AK110:$BA110)),"",LARGE($AK110:$BA110,-FLOOR(((17-COUNT($AK110:$BA110))/2),1)+DN$5))</f>
        <v>23</v>
      </c>
      <c r="DO110" s="189"/>
      <c r="DP110" s="190"/>
      <c r="DQ110" s="189"/>
      <c r="DR110" s="189"/>
      <c r="DS110" s="189"/>
      <c r="DT110" s="189"/>
      <c r="DU110" s="189"/>
      <c r="DV110" s="189"/>
      <c r="DW110" s="188"/>
      <c r="DX110" s="188"/>
    </row>
    <row r="111" spans="1:128" s="191" customFormat="1" ht="15.75" customHeight="1" thickBot="1">
      <c r="A111" s="145" t="s">
        <v>81</v>
      </c>
      <c r="B111" s="192" t="str">
        <f t="shared" si="159"/>
        <v>P</v>
      </c>
      <c r="C111" s="312">
        <v>3</v>
      </c>
      <c r="D111" s="313">
        <v>6</v>
      </c>
      <c r="E111" s="313">
        <v>5</v>
      </c>
      <c r="F111" s="313">
        <v>0</v>
      </c>
      <c r="G111" s="313">
        <v>2</v>
      </c>
      <c r="H111" s="313">
        <v>8</v>
      </c>
      <c r="I111" s="313">
        <v>0</v>
      </c>
      <c r="J111" s="313">
        <v>3</v>
      </c>
      <c r="K111" s="313">
        <v>16</v>
      </c>
      <c r="L111" s="313">
        <v>5</v>
      </c>
      <c r="M111" s="313">
        <v>4</v>
      </c>
      <c r="N111" s="313">
        <v>0</v>
      </c>
      <c r="O111" s="313"/>
      <c r="P111" s="313"/>
      <c r="Q111" s="313"/>
      <c r="R111" s="313"/>
      <c r="S111" s="314"/>
      <c r="T111" s="207"/>
      <c r="U111" s="208"/>
      <c r="V111" s="208"/>
      <c r="W111" s="208"/>
      <c r="X111" s="208"/>
      <c r="Y111" s="208"/>
      <c r="Z111" s="208"/>
      <c r="AA111" s="208"/>
      <c r="AB111" s="208"/>
      <c r="AC111" s="208"/>
      <c r="AD111" s="208"/>
      <c r="AE111" s="208"/>
      <c r="AF111" s="208"/>
      <c r="AG111" s="208"/>
      <c r="AH111" s="209"/>
      <c r="AI111" s="208"/>
      <c r="AJ111" s="210"/>
      <c r="AK111" s="146">
        <v>0</v>
      </c>
      <c r="AL111" s="148">
        <v>2</v>
      </c>
      <c r="AM111" s="148">
        <v>2</v>
      </c>
      <c r="AN111" s="212">
        <v>3</v>
      </c>
      <c r="AO111" s="212">
        <v>2</v>
      </c>
      <c r="AP111" s="212">
        <v>15</v>
      </c>
      <c r="AQ111" s="231">
        <v>0</v>
      </c>
      <c r="AR111" s="212">
        <v>4</v>
      </c>
      <c r="AS111" s="212">
        <v>6</v>
      </c>
      <c r="AT111" s="212">
        <v>15</v>
      </c>
      <c r="AU111" s="212">
        <v>19</v>
      </c>
      <c r="AV111" s="212">
        <v>4</v>
      </c>
      <c r="AW111" s="212"/>
      <c r="AX111" s="212"/>
      <c r="AY111" s="212"/>
      <c r="AZ111" s="212"/>
      <c r="BA111" s="213"/>
      <c r="BB111" s="202"/>
      <c r="BC111" s="203"/>
      <c r="BD111" s="203"/>
      <c r="BE111" s="203"/>
      <c r="BF111" s="203"/>
      <c r="BG111" s="203"/>
      <c r="BH111" s="203"/>
      <c r="BI111" s="203"/>
      <c r="BJ111" s="203"/>
      <c r="BK111" s="203"/>
      <c r="BL111" s="203"/>
      <c r="BM111" s="203"/>
      <c r="BN111" s="203"/>
      <c r="BO111" s="203"/>
      <c r="BP111" s="203"/>
      <c r="BQ111" s="203"/>
      <c r="BR111" s="204"/>
      <c r="BS111" s="202"/>
      <c r="BT111" s="203"/>
      <c r="BU111" s="203"/>
      <c r="BV111" s="203"/>
      <c r="BW111" s="203"/>
      <c r="BX111" s="203"/>
      <c r="BY111" s="203"/>
      <c r="BZ111" s="203"/>
      <c r="CA111" s="203"/>
      <c r="CB111" s="203"/>
      <c r="CC111" s="203"/>
      <c r="CD111" s="203"/>
      <c r="CE111" s="203"/>
      <c r="CF111" s="203"/>
      <c r="CG111" s="203"/>
      <c r="CH111" s="203"/>
      <c r="CI111" s="204"/>
      <c r="CJ111" s="323"/>
      <c r="CK111" s="211">
        <v>3</v>
      </c>
      <c r="CL111" s="212">
        <v>1.5</v>
      </c>
      <c r="CM111" s="213">
        <v>4.5</v>
      </c>
      <c r="CN111" s="309">
        <f>IF(CK110=0,"",100*CK111/CK110)</f>
        <v>60</v>
      </c>
      <c r="CO111" s="129">
        <f t="shared" si="23"/>
        <v>4.7727272727272725</v>
      </c>
      <c r="CP111" s="142">
        <f t="shared" si="24"/>
        <v>24</v>
      </c>
      <c r="CQ111" s="143">
        <f t="shared" si="160"/>
        <v>0</v>
      </c>
      <c r="CR111" s="81">
        <f t="shared" si="160"/>
        <v>0</v>
      </c>
      <c r="CS111" s="81">
        <f t="shared" si="160"/>
        <v>0</v>
      </c>
      <c r="CT111" s="81">
        <f t="shared" si="160"/>
        <v>2</v>
      </c>
      <c r="CU111" s="81">
        <f t="shared" si="160"/>
        <v>3</v>
      </c>
      <c r="CV111" s="144">
        <f t="shared" si="160"/>
        <v>3</v>
      </c>
      <c r="CW111" s="144">
        <f t="shared" si="160"/>
        <v>4</v>
      </c>
      <c r="CX111" s="81">
        <f t="shared" si="161"/>
        <v>5</v>
      </c>
      <c r="CY111" s="81">
        <f t="shared" si="161"/>
        <v>5</v>
      </c>
      <c r="CZ111" s="81">
        <f t="shared" si="161"/>
        <v>6</v>
      </c>
      <c r="DA111" s="81">
        <f t="shared" si="161"/>
        <v>8</v>
      </c>
      <c r="DB111" s="143">
        <f t="shared" si="161"/>
        <v>16</v>
      </c>
      <c r="DC111" s="143">
        <f t="shared" si="162"/>
        <v>0</v>
      </c>
      <c r="DD111" s="81">
        <f t="shared" si="163"/>
        <v>0</v>
      </c>
      <c r="DE111" s="81">
        <f t="shared" si="164"/>
        <v>2</v>
      </c>
      <c r="DF111" s="81">
        <f t="shared" si="165"/>
        <v>2</v>
      </c>
      <c r="DG111" s="81">
        <f t="shared" si="166"/>
        <v>2</v>
      </c>
      <c r="DH111" s="144">
        <f t="shared" si="167"/>
        <v>3</v>
      </c>
      <c r="DI111" s="144">
        <f t="shared" si="168"/>
        <v>4</v>
      </c>
      <c r="DJ111" s="81">
        <f t="shared" si="169"/>
        <v>4</v>
      </c>
      <c r="DK111" s="81">
        <f t="shared" si="170"/>
        <v>6</v>
      </c>
      <c r="DL111" s="81">
        <f t="shared" si="171"/>
        <v>15</v>
      </c>
      <c r="DM111" s="81">
        <f t="shared" si="172"/>
        <v>15</v>
      </c>
      <c r="DN111" s="143">
        <f t="shared" si="173"/>
        <v>19</v>
      </c>
      <c r="DO111" s="189"/>
      <c r="DP111" s="190"/>
      <c r="DQ111" s="189"/>
      <c r="DR111" s="189"/>
      <c r="DS111" s="189"/>
      <c r="DT111" s="189"/>
      <c r="DU111" s="189"/>
      <c r="DV111" s="189"/>
      <c r="DW111" s="188"/>
      <c r="DX111" s="188"/>
    </row>
    <row r="112" spans="1:128" s="191" customFormat="1" ht="15.75" customHeight="1" thickBot="1">
      <c r="A112" s="145" t="s">
        <v>82</v>
      </c>
      <c r="B112" s="192" t="str">
        <f t="shared" si="159"/>
        <v>P</v>
      </c>
      <c r="C112" s="324"/>
      <c r="D112" s="325"/>
      <c r="E112" s="325"/>
      <c r="F112" s="325"/>
      <c r="G112" s="325"/>
      <c r="H112" s="325"/>
      <c r="I112" s="325"/>
      <c r="J112" s="325"/>
      <c r="K112" s="325"/>
      <c r="L112" s="325"/>
      <c r="M112" s="325"/>
      <c r="N112" s="325"/>
      <c r="O112" s="325"/>
      <c r="P112" s="325"/>
      <c r="Q112" s="325"/>
      <c r="R112" s="325"/>
      <c r="S112" s="326"/>
      <c r="T112" s="202"/>
      <c r="U112" s="203"/>
      <c r="V112" s="203"/>
      <c r="W112" s="203"/>
      <c r="X112" s="203"/>
      <c r="Y112" s="203"/>
      <c r="Z112" s="203"/>
      <c r="AA112" s="203"/>
      <c r="AB112" s="203"/>
      <c r="AC112" s="203"/>
      <c r="AD112" s="203"/>
      <c r="AE112" s="203"/>
      <c r="AF112" s="203"/>
      <c r="AG112" s="203"/>
      <c r="AH112" s="341"/>
      <c r="AI112" s="203"/>
      <c r="AJ112" s="204"/>
      <c r="AK112" s="146">
        <v>0</v>
      </c>
      <c r="AL112" s="148">
        <v>2</v>
      </c>
      <c r="AM112" s="148">
        <v>2</v>
      </c>
      <c r="AN112" s="212">
        <v>2</v>
      </c>
      <c r="AO112" s="212">
        <v>2</v>
      </c>
      <c r="AP112" s="212">
        <v>12</v>
      </c>
      <c r="AQ112" s="231">
        <v>0</v>
      </c>
      <c r="AR112" s="212">
        <v>5</v>
      </c>
      <c r="AS112" s="212">
        <v>10</v>
      </c>
      <c r="AT112" s="212">
        <v>10</v>
      </c>
      <c r="AU112" s="212">
        <v>14</v>
      </c>
      <c r="AV112" s="212">
        <v>2</v>
      </c>
      <c r="AW112" s="212"/>
      <c r="AX112" s="212"/>
      <c r="AY112" s="212"/>
      <c r="AZ112" s="212"/>
      <c r="BA112" s="213"/>
      <c r="BB112" s="202"/>
      <c r="BC112" s="203"/>
      <c r="BD112" s="203"/>
      <c r="BE112" s="203"/>
      <c r="BF112" s="203"/>
      <c r="BG112" s="203"/>
      <c r="BH112" s="203"/>
      <c r="BI112" s="203"/>
      <c r="BJ112" s="203"/>
      <c r="BK112" s="203"/>
      <c r="BL112" s="203"/>
      <c r="BM112" s="203"/>
      <c r="BN112" s="203"/>
      <c r="BO112" s="203"/>
      <c r="BP112" s="203"/>
      <c r="BQ112" s="203"/>
      <c r="BR112" s="204"/>
      <c r="BS112" s="202"/>
      <c r="BT112" s="203"/>
      <c r="BU112" s="203"/>
      <c r="BV112" s="203"/>
      <c r="BW112" s="203"/>
      <c r="BX112" s="203"/>
      <c r="BY112" s="203"/>
      <c r="BZ112" s="203"/>
      <c r="CA112" s="203"/>
      <c r="CB112" s="203"/>
      <c r="CC112" s="203"/>
      <c r="CD112" s="203"/>
      <c r="CE112" s="203"/>
      <c r="CF112" s="203"/>
      <c r="CG112" s="203"/>
      <c r="CH112" s="203"/>
      <c r="CI112" s="204"/>
      <c r="CJ112" s="323"/>
      <c r="CK112" s="211">
        <v>3</v>
      </c>
      <c r="CL112" s="212">
        <v>2</v>
      </c>
      <c r="CM112" s="213">
        <v>5</v>
      </c>
      <c r="CN112" s="327">
        <f>IF(CK110=0,"",100*CK112/CK110)</f>
        <v>60</v>
      </c>
      <c r="CO112" s="129">
        <f t="shared" si="23"/>
        <v>4.7</v>
      </c>
      <c r="CP112" s="142">
        <f t="shared" si="24"/>
        <v>12</v>
      </c>
      <c r="CQ112" s="67"/>
      <c r="CR112" s="67"/>
      <c r="CS112" s="67"/>
      <c r="CT112" s="67"/>
      <c r="CU112" s="1315"/>
      <c r="CV112" s="67"/>
      <c r="CW112" s="1315"/>
      <c r="CX112" s="67"/>
      <c r="CY112" s="67"/>
      <c r="CZ112" s="67"/>
      <c r="DA112" s="67"/>
      <c r="DB112" s="143"/>
      <c r="DC112" s="143">
        <f t="shared" si="162"/>
        <v>0</v>
      </c>
      <c r="DD112" s="81">
        <f t="shared" si="163"/>
        <v>0</v>
      </c>
      <c r="DE112" s="81">
        <f t="shared" si="164"/>
        <v>2</v>
      </c>
      <c r="DF112" s="81">
        <f t="shared" si="165"/>
        <v>2</v>
      </c>
      <c r="DG112" s="81">
        <f t="shared" si="166"/>
        <v>2</v>
      </c>
      <c r="DH112" s="144">
        <f t="shared" si="167"/>
        <v>2</v>
      </c>
      <c r="DI112" s="144">
        <f t="shared" si="168"/>
        <v>2</v>
      </c>
      <c r="DJ112" s="81">
        <f t="shared" si="169"/>
        <v>5</v>
      </c>
      <c r="DK112" s="81">
        <f t="shared" si="170"/>
        <v>10</v>
      </c>
      <c r="DL112" s="81">
        <f t="shared" si="171"/>
        <v>10</v>
      </c>
      <c r="DM112" s="81">
        <f t="shared" si="172"/>
        <v>12</v>
      </c>
      <c r="DN112" s="143">
        <f t="shared" si="173"/>
        <v>14</v>
      </c>
      <c r="DO112" s="189"/>
      <c r="DP112" s="190"/>
      <c r="DQ112" s="189"/>
      <c r="DR112" s="189"/>
      <c r="DS112" s="189"/>
      <c r="DT112" s="189"/>
      <c r="DU112" s="189"/>
      <c r="DV112" s="189"/>
      <c r="DW112" s="188"/>
      <c r="DX112" s="188"/>
    </row>
    <row r="113" spans="1:128" s="191" customFormat="1" ht="15.75" customHeight="1" thickBot="1">
      <c r="A113" s="145" t="s">
        <v>83</v>
      </c>
      <c r="B113" s="192" t="str">
        <f t="shared" si="159"/>
        <v>P</v>
      </c>
      <c r="C113" s="328"/>
      <c r="D113" s="329"/>
      <c r="E113" s="329"/>
      <c r="F113" s="329"/>
      <c r="G113" s="329"/>
      <c r="H113" s="329"/>
      <c r="I113" s="329"/>
      <c r="J113" s="329"/>
      <c r="K113" s="329"/>
      <c r="L113" s="329"/>
      <c r="M113" s="329"/>
      <c r="N113" s="329"/>
      <c r="O113" s="329"/>
      <c r="P113" s="329"/>
      <c r="Q113" s="329"/>
      <c r="R113" s="329"/>
      <c r="S113" s="330"/>
      <c r="T113" s="202"/>
      <c r="U113" s="203"/>
      <c r="V113" s="203"/>
      <c r="W113" s="203"/>
      <c r="X113" s="203"/>
      <c r="Y113" s="203"/>
      <c r="Z113" s="203"/>
      <c r="AA113" s="203"/>
      <c r="AB113" s="203"/>
      <c r="AC113" s="203"/>
      <c r="AD113" s="203"/>
      <c r="AE113" s="203"/>
      <c r="AF113" s="203"/>
      <c r="AG113" s="203"/>
      <c r="AH113" s="341"/>
      <c r="AI113" s="203"/>
      <c r="AJ113" s="204"/>
      <c r="AK113" s="146">
        <v>0</v>
      </c>
      <c r="AL113" s="148">
        <v>0</v>
      </c>
      <c r="AM113" s="148">
        <v>1</v>
      </c>
      <c r="AN113" s="212">
        <v>0</v>
      </c>
      <c r="AO113" s="212">
        <v>1</v>
      </c>
      <c r="AP113" s="212">
        <v>6</v>
      </c>
      <c r="AQ113" s="231">
        <v>0</v>
      </c>
      <c r="AR113" s="212">
        <v>2</v>
      </c>
      <c r="AS113" s="212">
        <v>2</v>
      </c>
      <c r="AT113" s="212">
        <v>2</v>
      </c>
      <c r="AU113" s="212">
        <v>3</v>
      </c>
      <c r="AV113" s="212">
        <v>2</v>
      </c>
      <c r="AW113" s="212"/>
      <c r="AX113" s="212"/>
      <c r="AY113" s="212"/>
      <c r="AZ113" s="212"/>
      <c r="BA113" s="213"/>
      <c r="BB113" s="202"/>
      <c r="BC113" s="203"/>
      <c r="BD113" s="203"/>
      <c r="BE113" s="203"/>
      <c r="BF113" s="203"/>
      <c r="BG113" s="203"/>
      <c r="BH113" s="203"/>
      <c r="BI113" s="203"/>
      <c r="BJ113" s="203"/>
      <c r="BK113" s="203"/>
      <c r="BL113" s="203"/>
      <c r="BM113" s="203"/>
      <c r="BN113" s="203"/>
      <c r="BO113" s="203"/>
      <c r="BP113" s="203"/>
      <c r="BQ113" s="203"/>
      <c r="BR113" s="204"/>
      <c r="BS113" s="202"/>
      <c r="BT113" s="203"/>
      <c r="BU113" s="203"/>
      <c r="BV113" s="203"/>
      <c r="BW113" s="203"/>
      <c r="BX113" s="203"/>
      <c r="BY113" s="203"/>
      <c r="BZ113" s="203"/>
      <c r="CA113" s="203"/>
      <c r="CB113" s="203"/>
      <c r="CC113" s="203"/>
      <c r="CD113" s="203"/>
      <c r="CE113" s="203"/>
      <c r="CF113" s="203"/>
      <c r="CG113" s="203"/>
      <c r="CH113" s="203"/>
      <c r="CI113" s="204"/>
      <c r="CJ113" s="323"/>
      <c r="CK113" s="211">
        <v>0.5</v>
      </c>
      <c r="CL113" s="212">
        <v>0.5</v>
      </c>
      <c r="CM113" s="213">
        <v>1</v>
      </c>
      <c r="CN113" s="310">
        <f>IF(CK110=0,"",100*CK113/CK110)</f>
        <v>10</v>
      </c>
      <c r="CO113" s="129">
        <f t="shared" si="23"/>
        <v>1.3</v>
      </c>
      <c r="CP113" s="142">
        <f t="shared" si="24"/>
        <v>12</v>
      </c>
      <c r="CQ113" s="67"/>
      <c r="CR113" s="67"/>
      <c r="CS113" s="67"/>
      <c r="CT113" s="67"/>
      <c r="CU113" s="1315"/>
      <c r="CV113" s="67"/>
      <c r="CW113" s="1315"/>
      <c r="CX113" s="67"/>
      <c r="CY113" s="67"/>
      <c r="CZ113" s="67"/>
      <c r="DA113" s="67"/>
      <c r="DB113" s="143"/>
      <c r="DC113" s="143">
        <f t="shared" si="162"/>
        <v>0</v>
      </c>
      <c r="DD113" s="81">
        <f t="shared" si="163"/>
        <v>0</v>
      </c>
      <c r="DE113" s="81">
        <f t="shared" si="164"/>
        <v>0</v>
      </c>
      <c r="DF113" s="81">
        <f t="shared" si="165"/>
        <v>0</v>
      </c>
      <c r="DG113" s="81">
        <f t="shared" si="166"/>
        <v>1</v>
      </c>
      <c r="DH113" s="144">
        <f t="shared" si="167"/>
        <v>1</v>
      </c>
      <c r="DI113" s="144">
        <f t="shared" si="168"/>
        <v>2</v>
      </c>
      <c r="DJ113" s="81">
        <f t="shared" si="169"/>
        <v>2</v>
      </c>
      <c r="DK113" s="81">
        <f t="shared" si="170"/>
        <v>2</v>
      </c>
      <c r="DL113" s="81">
        <f t="shared" si="171"/>
        <v>2</v>
      </c>
      <c r="DM113" s="81">
        <f t="shared" si="172"/>
        <v>3</v>
      </c>
      <c r="DN113" s="143">
        <f t="shared" si="173"/>
        <v>6</v>
      </c>
      <c r="DO113" s="189"/>
      <c r="DP113" s="190"/>
      <c r="DQ113" s="189"/>
      <c r="DR113" s="189"/>
      <c r="DS113" s="189"/>
      <c r="DT113" s="189"/>
      <c r="DU113" s="189"/>
      <c r="DV113" s="189"/>
      <c r="DW113" s="188"/>
      <c r="DX113" s="188"/>
    </row>
    <row r="114" spans="1:128" s="191" customFormat="1" ht="15.75" customHeight="1" thickBot="1">
      <c r="A114" s="145" t="s">
        <v>84</v>
      </c>
      <c r="B114" s="192" t="str">
        <f t="shared" si="159"/>
        <v>P</v>
      </c>
      <c r="C114" s="328"/>
      <c r="D114" s="329"/>
      <c r="E114" s="329"/>
      <c r="F114" s="329"/>
      <c r="G114" s="329"/>
      <c r="H114" s="329"/>
      <c r="I114" s="329"/>
      <c r="J114" s="329"/>
      <c r="K114" s="329"/>
      <c r="L114" s="329"/>
      <c r="M114" s="329"/>
      <c r="N114" s="329"/>
      <c r="O114" s="329"/>
      <c r="P114" s="329"/>
      <c r="Q114" s="329"/>
      <c r="R114" s="329"/>
      <c r="S114" s="330"/>
      <c r="T114" s="202"/>
      <c r="U114" s="203"/>
      <c r="V114" s="203"/>
      <c r="W114" s="203"/>
      <c r="X114" s="203"/>
      <c r="Y114" s="203"/>
      <c r="Z114" s="203"/>
      <c r="AA114" s="203"/>
      <c r="AB114" s="203"/>
      <c r="AC114" s="203"/>
      <c r="AD114" s="203"/>
      <c r="AE114" s="203"/>
      <c r="AF114" s="203"/>
      <c r="AG114" s="203"/>
      <c r="AH114" s="341"/>
      <c r="AI114" s="203"/>
      <c r="AJ114" s="204"/>
      <c r="AK114" s="146">
        <v>0</v>
      </c>
      <c r="AL114" s="148">
        <v>1</v>
      </c>
      <c r="AM114" s="148">
        <v>1</v>
      </c>
      <c r="AN114" s="212">
        <v>1</v>
      </c>
      <c r="AO114" s="212">
        <v>0</v>
      </c>
      <c r="AP114" s="212">
        <v>8</v>
      </c>
      <c r="AQ114" s="231">
        <v>0</v>
      </c>
      <c r="AR114" s="212">
        <v>2</v>
      </c>
      <c r="AS114" s="212">
        <v>3</v>
      </c>
      <c r="AT114" s="212">
        <v>1</v>
      </c>
      <c r="AU114" s="212">
        <v>1</v>
      </c>
      <c r="AV114" s="212">
        <v>2</v>
      </c>
      <c r="AW114" s="212"/>
      <c r="AX114" s="212"/>
      <c r="AY114" s="212"/>
      <c r="AZ114" s="212"/>
      <c r="BA114" s="213"/>
      <c r="BB114" s="207"/>
      <c r="BC114" s="208"/>
      <c r="BD114" s="208"/>
      <c r="BE114" s="208"/>
      <c r="BF114" s="208"/>
      <c r="BG114" s="208"/>
      <c r="BH114" s="208"/>
      <c r="BI114" s="208"/>
      <c r="BJ114" s="208"/>
      <c r="BK114" s="208"/>
      <c r="BL114" s="208"/>
      <c r="BM114" s="208"/>
      <c r="BN114" s="208"/>
      <c r="BO114" s="208"/>
      <c r="BP114" s="208"/>
      <c r="BQ114" s="208"/>
      <c r="BR114" s="210"/>
      <c r="BS114" s="202"/>
      <c r="BT114" s="203"/>
      <c r="BU114" s="203"/>
      <c r="BV114" s="203"/>
      <c r="BW114" s="203"/>
      <c r="BX114" s="203"/>
      <c r="BY114" s="203"/>
      <c r="BZ114" s="203"/>
      <c r="CA114" s="203"/>
      <c r="CB114" s="203"/>
      <c r="CC114" s="203"/>
      <c r="CD114" s="203"/>
      <c r="CE114" s="203"/>
      <c r="CF114" s="203"/>
      <c r="CG114" s="203"/>
      <c r="CH114" s="203"/>
      <c r="CI114" s="204"/>
      <c r="CJ114" s="323"/>
      <c r="CK114" s="211">
        <v>1</v>
      </c>
      <c r="CL114" s="212">
        <v>0.5</v>
      </c>
      <c r="CM114" s="213">
        <v>1.5</v>
      </c>
      <c r="CN114" s="310">
        <f>IF(CK110=0,"",100*CK114/CK110)</f>
        <v>20</v>
      </c>
      <c r="CO114" s="129">
        <f t="shared" si="23"/>
        <v>1.2</v>
      </c>
      <c r="CP114" s="142">
        <f t="shared" si="24"/>
        <v>12</v>
      </c>
      <c r="CQ114" s="67"/>
      <c r="CR114" s="67"/>
      <c r="CS114" s="67"/>
      <c r="CT114" s="67"/>
      <c r="CU114" s="1315"/>
      <c r="CV114" s="67"/>
      <c r="CW114" s="1315"/>
      <c r="CX114" s="67"/>
      <c r="CY114" s="67"/>
      <c r="CZ114" s="67"/>
      <c r="DA114" s="67"/>
      <c r="DB114" s="143"/>
      <c r="DC114" s="143">
        <f t="shared" si="162"/>
        <v>0</v>
      </c>
      <c r="DD114" s="81">
        <f t="shared" si="163"/>
        <v>0</v>
      </c>
      <c r="DE114" s="81">
        <f t="shared" si="164"/>
        <v>0</v>
      </c>
      <c r="DF114" s="81">
        <f t="shared" si="165"/>
        <v>1</v>
      </c>
      <c r="DG114" s="81">
        <f t="shared" si="166"/>
        <v>1</v>
      </c>
      <c r="DH114" s="144">
        <f t="shared" si="167"/>
        <v>1</v>
      </c>
      <c r="DI114" s="144">
        <f t="shared" si="168"/>
        <v>1</v>
      </c>
      <c r="DJ114" s="81">
        <f t="shared" si="169"/>
        <v>1</v>
      </c>
      <c r="DK114" s="81">
        <f t="shared" si="170"/>
        <v>2</v>
      </c>
      <c r="DL114" s="81">
        <f t="shared" si="171"/>
        <v>2</v>
      </c>
      <c r="DM114" s="81">
        <f t="shared" si="172"/>
        <v>3</v>
      </c>
      <c r="DN114" s="143">
        <f t="shared" si="173"/>
        <v>8</v>
      </c>
      <c r="DO114" s="189"/>
      <c r="DP114" s="190"/>
      <c r="DQ114" s="189"/>
      <c r="DR114" s="189"/>
      <c r="DS114" s="189"/>
      <c r="DT114" s="189"/>
      <c r="DU114" s="189"/>
      <c r="DV114" s="189"/>
      <c r="DW114" s="188"/>
      <c r="DX114" s="188"/>
    </row>
    <row r="115" spans="1:128" s="191" customFormat="1" ht="15.75" customHeight="1" thickBot="1">
      <c r="A115" s="145" t="s">
        <v>85</v>
      </c>
      <c r="B115" s="192" t="str">
        <f t="shared" si="159"/>
        <v>P</v>
      </c>
      <c r="C115" s="328"/>
      <c r="D115" s="329"/>
      <c r="E115" s="329"/>
      <c r="F115" s="329"/>
      <c r="G115" s="329"/>
      <c r="H115" s="329"/>
      <c r="I115" s="329"/>
      <c r="J115" s="329"/>
      <c r="K115" s="329"/>
      <c r="L115" s="329"/>
      <c r="M115" s="329"/>
      <c r="N115" s="329"/>
      <c r="O115" s="329"/>
      <c r="P115" s="329"/>
      <c r="Q115" s="329"/>
      <c r="R115" s="329"/>
      <c r="S115" s="330"/>
      <c r="T115" s="202"/>
      <c r="U115" s="203"/>
      <c r="V115" s="203"/>
      <c r="W115" s="203"/>
      <c r="X115" s="203"/>
      <c r="Y115" s="203"/>
      <c r="Z115" s="203"/>
      <c r="AA115" s="203"/>
      <c r="AB115" s="203"/>
      <c r="AC115" s="203"/>
      <c r="AD115" s="203"/>
      <c r="AE115" s="203"/>
      <c r="AF115" s="203"/>
      <c r="AG115" s="203"/>
      <c r="AH115" s="341"/>
      <c r="AI115" s="203"/>
      <c r="AJ115" s="204"/>
      <c r="AK115" s="211">
        <v>0</v>
      </c>
      <c r="AL115" s="212">
        <v>0</v>
      </c>
      <c r="AM115" s="212">
        <v>1</v>
      </c>
      <c r="AN115" s="212">
        <v>0</v>
      </c>
      <c r="AO115" s="212">
        <v>0</v>
      </c>
      <c r="AP115" s="212">
        <v>1</v>
      </c>
      <c r="AQ115" s="231">
        <v>0</v>
      </c>
      <c r="AR115" s="212">
        <v>0</v>
      </c>
      <c r="AS115" s="212">
        <v>0</v>
      </c>
      <c r="AT115" s="212">
        <v>5</v>
      </c>
      <c r="AU115" s="212">
        <v>4</v>
      </c>
      <c r="AV115" s="212">
        <v>1</v>
      </c>
      <c r="AW115" s="212"/>
      <c r="AX115" s="212"/>
      <c r="AY115" s="212"/>
      <c r="AZ115" s="212"/>
      <c r="BA115" s="213"/>
      <c r="BB115" s="207"/>
      <c r="BC115" s="208"/>
      <c r="BD115" s="208"/>
      <c r="BE115" s="208"/>
      <c r="BF115" s="208"/>
      <c r="BG115" s="208"/>
      <c r="BH115" s="208"/>
      <c r="BI115" s="208"/>
      <c r="BJ115" s="208"/>
      <c r="BK115" s="208"/>
      <c r="BL115" s="208"/>
      <c r="BM115" s="208"/>
      <c r="BN115" s="208"/>
      <c r="BO115" s="208"/>
      <c r="BP115" s="208"/>
      <c r="BQ115" s="208"/>
      <c r="BR115" s="210"/>
      <c r="BS115" s="202"/>
      <c r="BT115" s="203"/>
      <c r="BU115" s="203"/>
      <c r="BV115" s="203"/>
      <c r="BW115" s="203"/>
      <c r="BX115" s="203"/>
      <c r="BY115" s="203"/>
      <c r="BZ115" s="203"/>
      <c r="CA115" s="203"/>
      <c r="CB115" s="203"/>
      <c r="CC115" s="203"/>
      <c r="CD115" s="203"/>
      <c r="CE115" s="203"/>
      <c r="CF115" s="203"/>
      <c r="CG115" s="203"/>
      <c r="CH115" s="203"/>
      <c r="CI115" s="204"/>
      <c r="CJ115" s="323"/>
      <c r="CK115" s="211">
        <v>1</v>
      </c>
      <c r="CL115" s="212">
        <v>1</v>
      </c>
      <c r="CM115" s="213">
        <v>2</v>
      </c>
      <c r="CN115" s="310">
        <f>IF(CK110=0,"",100*CK115/CK110)</f>
        <v>20</v>
      </c>
      <c r="CO115" s="129">
        <f t="shared" si="23"/>
        <v>0.7</v>
      </c>
      <c r="CP115" s="142">
        <f t="shared" si="24"/>
        <v>12</v>
      </c>
      <c r="CQ115" s="67"/>
      <c r="CR115" s="67"/>
      <c r="CS115" s="67"/>
      <c r="CT115" s="67"/>
      <c r="CU115" s="1315"/>
      <c r="CV115" s="67"/>
      <c r="CW115" s="1315"/>
      <c r="CX115" s="67"/>
      <c r="CY115" s="67"/>
      <c r="CZ115" s="67"/>
      <c r="DA115" s="67"/>
      <c r="DB115" s="143"/>
      <c r="DC115" s="143">
        <f t="shared" si="162"/>
        <v>0</v>
      </c>
      <c r="DD115" s="81">
        <f t="shared" si="163"/>
        <v>0</v>
      </c>
      <c r="DE115" s="81">
        <f t="shared" si="164"/>
        <v>0</v>
      </c>
      <c r="DF115" s="81">
        <f t="shared" si="165"/>
        <v>0</v>
      </c>
      <c r="DG115" s="81">
        <f t="shared" si="166"/>
        <v>0</v>
      </c>
      <c r="DH115" s="144">
        <f t="shared" si="167"/>
        <v>0</v>
      </c>
      <c r="DI115" s="144">
        <f t="shared" si="168"/>
        <v>0</v>
      </c>
      <c r="DJ115" s="81">
        <f t="shared" si="169"/>
        <v>1</v>
      </c>
      <c r="DK115" s="81">
        <f t="shared" si="170"/>
        <v>1</v>
      </c>
      <c r="DL115" s="81">
        <f t="shared" si="171"/>
        <v>1</v>
      </c>
      <c r="DM115" s="81">
        <f t="shared" si="172"/>
        <v>4</v>
      </c>
      <c r="DN115" s="143">
        <f t="shared" si="173"/>
        <v>5</v>
      </c>
      <c r="DO115" s="189"/>
      <c r="DP115" s="190"/>
      <c r="DQ115" s="189"/>
      <c r="DR115" s="189"/>
      <c r="DS115" s="189"/>
      <c r="DT115" s="189"/>
      <c r="DU115" s="189"/>
      <c r="DV115" s="189"/>
      <c r="DW115" s="188"/>
      <c r="DX115" s="188"/>
    </row>
    <row r="116" spans="1:128" s="191" customFormat="1" ht="15.75" customHeight="1">
      <c r="A116" s="145" t="s">
        <v>86</v>
      </c>
      <c r="B116" s="192" t="str">
        <f t="shared" si="159"/>
        <v>P</v>
      </c>
      <c r="C116" s="328"/>
      <c r="D116" s="329"/>
      <c r="E116" s="329"/>
      <c r="F116" s="329"/>
      <c r="G116" s="329"/>
      <c r="H116" s="329"/>
      <c r="I116" s="329"/>
      <c r="J116" s="329"/>
      <c r="K116" s="329"/>
      <c r="L116" s="329"/>
      <c r="M116" s="329"/>
      <c r="N116" s="329"/>
      <c r="O116" s="329"/>
      <c r="P116" s="329"/>
      <c r="Q116" s="329"/>
      <c r="R116" s="329"/>
      <c r="S116" s="330"/>
      <c r="T116" s="202"/>
      <c r="U116" s="203"/>
      <c r="V116" s="203"/>
      <c r="W116" s="203"/>
      <c r="X116" s="203"/>
      <c r="Y116" s="203"/>
      <c r="Z116" s="203"/>
      <c r="AA116" s="203"/>
      <c r="AB116" s="203"/>
      <c r="AC116" s="203"/>
      <c r="AD116" s="203"/>
      <c r="AE116" s="203"/>
      <c r="AF116" s="203"/>
      <c r="AG116" s="203"/>
      <c r="AH116" s="341"/>
      <c r="AI116" s="203"/>
      <c r="AJ116" s="204"/>
      <c r="AK116" s="211">
        <v>0</v>
      </c>
      <c r="AL116" s="212">
        <v>0</v>
      </c>
      <c r="AM116" s="212">
        <v>1</v>
      </c>
      <c r="AN116" s="212">
        <v>0</v>
      </c>
      <c r="AO116" s="212">
        <v>0</v>
      </c>
      <c r="AP116" s="212">
        <v>0</v>
      </c>
      <c r="AQ116" s="231">
        <v>0</v>
      </c>
      <c r="AR116" s="212">
        <v>0</v>
      </c>
      <c r="AS116" s="212">
        <v>2</v>
      </c>
      <c r="AT116" s="212">
        <v>0</v>
      </c>
      <c r="AU116" s="212">
        <v>2</v>
      </c>
      <c r="AV116" s="212">
        <v>3</v>
      </c>
      <c r="AW116" s="212"/>
      <c r="AX116" s="212"/>
      <c r="AY116" s="212"/>
      <c r="AZ116" s="212"/>
      <c r="BA116" s="213"/>
      <c r="BB116" s="207"/>
      <c r="BC116" s="208"/>
      <c r="BD116" s="208"/>
      <c r="BE116" s="208"/>
      <c r="BF116" s="208"/>
      <c r="BG116" s="208"/>
      <c r="BH116" s="208"/>
      <c r="BI116" s="208"/>
      <c r="BJ116" s="208"/>
      <c r="BK116" s="208"/>
      <c r="BL116" s="208"/>
      <c r="BM116" s="208"/>
      <c r="BN116" s="208"/>
      <c r="BO116" s="208"/>
      <c r="BP116" s="208"/>
      <c r="BQ116" s="208"/>
      <c r="BR116" s="210"/>
      <c r="BS116" s="202"/>
      <c r="BT116" s="203"/>
      <c r="BU116" s="203"/>
      <c r="BV116" s="203"/>
      <c r="BW116" s="203"/>
      <c r="BX116" s="203"/>
      <c r="BY116" s="203"/>
      <c r="BZ116" s="203"/>
      <c r="CA116" s="203"/>
      <c r="CB116" s="203"/>
      <c r="CC116" s="203"/>
      <c r="CD116" s="203"/>
      <c r="CE116" s="203"/>
      <c r="CF116" s="203"/>
      <c r="CG116" s="203"/>
      <c r="CH116" s="203"/>
      <c r="CI116" s="204"/>
      <c r="CJ116" s="323"/>
      <c r="CK116" s="211">
        <v>0</v>
      </c>
      <c r="CL116" s="212">
        <v>0</v>
      </c>
      <c r="CM116" s="213">
        <v>0</v>
      </c>
      <c r="CN116" s="310">
        <f>IF(CK110=0,"",100*CK116/CK110)</f>
        <v>0</v>
      </c>
      <c r="CO116" s="129">
        <f t="shared" si="23"/>
        <v>0.5</v>
      </c>
      <c r="CP116" s="142">
        <f t="shared" si="24"/>
        <v>12</v>
      </c>
      <c r="CQ116" s="67"/>
      <c r="CR116" s="67"/>
      <c r="CS116" s="67"/>
      <c r="CT116" s="67"/>
      <c r="CU116" s="1315"/>
      <c r="CV116" s="67"/>
      <c r="CW116" s="1315"/>
      <c r="CX116" s="67"/>
      <c r="CY116" s="67"/>
      <c r="CZ116" s="67"/>
      <c r="DA116" s="67"/>
      <c r="DB116" s="143"/>
      <c r="DC116" s="143">
        <f t="shared" si="162"/>
        <v>0</v>
      </c>
      <c r="DD116" s="81">
        <f t="shared" si="163"/>
        <v>0</v>
      </c>
      <c r="DE116" s="81">
        <f t="shared" si="164"/>
        <v>0</v>
      </c>
      <c r="DF116" s="81">
        <f t="shared" si="165"/>
        <v>0</v>
      </c>
      <c r="DG116" s="81">
        <f t="shared" si="166"/>
        <v>0</v>
      </c>
      <c r="DH116" s="144">
        <f t="shared" si="167"/>
        <v>0</v>
      </c>
      <c r="DI116" s="144">
        <f t="shared" si="168"/>
        <v>0</v>
      </c>
      <c r="DJ116" s="81">
        <f t="shared" si="169"/>
        <v>0</v>
      </c>
      <c r="DK116" s="81">
        <f t="shared" si="170"/>
        <v>1</v>
      </c>
      <c r="DL116" s="81">
        <f t="shared" si="171"/>
        <v>2</v>
      </c>
      <c r="DM116" s="81">
        <f t="shared" si="172"/>
        <v>2</v>
      </c>
      <c r="DN116" s="143">
        <f t="shared" si="173"/>
        <v>3</v>
      </c>
      <c r="DO116" s="189"/>
      <c r="DP116" s="190"/>
      <c r="DQ116" s="189"/>
      <c r="DR116" s="189"/>
      <c r="DS116" s="189"/>
      <c r="DT116" s="189"/>
      <c r="DU116" s="189"/>
      <c r="DV116" s="189"/>
      <c r="DW116" s="188"/>
      <c r="DX116" s="188"/>
    </row>
    <row r="117" spans="1:128" s="191" customFormat="1" ht="15.75" customHeight="1" thickBot="1">
      <c r="A117" s="101" t="s">
        <v>87</v>
      </c>
      <c r="B117" s="192" t="str">
        <f t="shared" si="159"/>
        <v>P</v>
      </c>
      <c r="C117" s="331"/>
      <c r="D117" s="332"/>
      <c r="E117" s="332"/>
      <c r="F117" s="332"/>
      <c r="G117" s="332"/>
      <c r="H117" s="332"/>
      <c r="I117" s="332"/>
      <c r="J117" s="332"/>
      <c r="K117" s="332"/>
      <c r="L117" s="332"/>
      <c r="M117" s="332"/>
      <c r="N117" s="332"/>
      <c r="O117" s="332"/>
      <c r="P117" s="332"/>
      <c r="Q117" s="332"/>
      <c r="R117" s="332"/>
      <c r="S117" s="333"/>
      <c r="T117" s="218"/>
      <c r="U117" s="219"/>
      <c r="V117" s="219"/>
      <c r="W117" s="219"/>
      <c r="X117" s="219"/>
      <c r="Y117" s="219"/>
      <c r="Z117" s="219"/>
      <c r="AA117" s="219"/>
      <c r="AB117" s="219"/>
      <c r="AC117" s="219"/>
      <c r="AD117" s="219"/>
      <c r="AE117" s="219"/>
      <c r="AF117" s="219"/>
      <c r="AG117" s="219"/>
      <c r="AH117" s="220"/>
      <c r="AI117" s="219"/>
      <c r="AJ117" s="221"/>
      <c r="AK117" s="315">
        <f t="shared" ref="AK117:AV117" si="174">IF(AK110="","",SUM(AK110,AK112,-AK113,-AK114,-AK115,AK116))</f>
        <v>0</v>
      </c>
      <c r="AL117" s="316">
        <f t="shared" si="174"/>
        <v>4</v>
      </c>
      <c r="AM117" s="316">
        <f t="shared" si="174"/>
        <v>4</v>
      </c>
      <c r="AN117" s="316">
        <f t="shared" si="174"/>
        <v>6</v>
      </c>
      <c r="AO117" s="316">
        <f t="shared" si="174"/>
        <v>4</v>
      </c>
      <c r="AP117" s="316">
        <f t="shared" si="174"/>
        <v>15</v>
      </c>
      <c r="AQ117" s="316">
        <f t="shared" si="174"/>
        <v>0</v>
      </c>
      <c r="AR117" s="316">
        <f t="shared" si="174"/>
        <v>6</v>
      </c>
      <c r="AS117" s="316">
        <f t="shared" si="174"/>
        <v>15</v>
      </c>
      <c r="AT117" s="316">
        <f t="shared" si="174"/>
        <v>20</v>
      </c>
      <c r="AU117" s="316">
        <f t="shared" si="174"/>
        <v>31</v>
      </c>
      <c r="AV117" s="316">
        <f t="shared" si="174"/>
        <v>6</v>
      </c>
      <c r="AW117" s="316"/>
      <c r="AX117" s="316"/>
      <c r="AY117" s="316"/>
      <c r="AZ117" s="316"/>
      <c r="BA117" s="316"/>
      <c r="BB117" s="218"/>
      <c r="BC117" s="219"/>
      <c r="BD117" s="219"/>
      <c r="BE117" s="219"/>
      <c r="BF117" s="219"/>
      <c r="BG117" s="219"/>
      <c r="BH117" s="219"/>
      <c r="BI117" s="219"/>
      <c r="BJ117" s="219"/>
      <c r="BK117" s="219"/>
      <c r="BL117" s="219"/>
      <c r="BM117" s="219"/>
      <c r="BN117" s="219"/>
      <c r="BO117" s="219"/>
      <c r="BP117" s="219"/>
      <c r="BQ117" s="219"/>
      <c r="BR117" s="221"/>
      <c r="BS117" s="218"/>
      <c r="BT117" s="219"/>
      <c r="BU117" s="219"/>
      <c r="BV117" s="219"/>
      <c r="BW117" s="219"/>
      <c r="BX117" s="219"/>
      <c r="BY117" s="219"/>
      <c r="BZ117" s="219"/>
      <c r="CA117" s="219"/>
      <c r="CB117" s="219"/>
      <c r="CC117" s="219"/>
      <c r="CD117" s="219"/>
      <c r="CE117" s="219"/>
      <c r="CF117" s="219"/>
      <c r="CG117" s="219"/>
      <c r="CH117" s="219"/>
      <c r="CI117" s="221"/>
      <c r="CJ117" s="334"/>
      <c r="CK117" s="297">
        <f>IF(CK110="","",CK110+SUM(CK112,CK116)-SUM(CK113:CK115))</f>
        <v>5.5</v>
      </c>
      <c r="CL117" s="335">
        <f>IF(CL110="","",CL110+SUM(CL112,CL116)-SUM(CL113:CL115))</f>
        <v>3</v>
      </c>
      <c r="CM117" s="336">
        <f>IF(CM110="","",CM110+SUM(CM112,CM116)-SUM(CM113:CM115))</f>
        <v>8.5</v>
      </c>
      <c r="CN117" s="337">
        <f>IF(CK110=0,"",100*CK117/CK110)</f>
        <v>110</v>
      </c>
      <c r="CO117" s="129">
        <f t="shared" si="23"/>
        <v>8</v>
      </c>
      <c r="CP117" s="142">
        <f t="shared" si="24"/>
        <v>12</v>
      </c>
      <c r="CQ117" s="67"/>
      <c r="CR117" s="67"/>
      <c r="CS117" s="67"/>
      <c r="CT117" s="67"/>
      <c r="CU117" s="1315"/>
      <c r="CV117" s="67"/>
      <c r="CW117" s="1315"/>
      <c r="CX117" s="67"/>
      <c r="CY117" s="67"/>
      <c r="CZ117" s="67"/>
      <c r="DA117" s="67"/>
      <c r="DB117" s="143"/>
      <c r="DC117" s="143">
        <f t="shared" si="162"/>
        <v>0</v>
      </c>
      <c r="DD117" s="81">
        <f t="shared" si="163"/>
        <v>0</v>
      </c>
      <c r="DE117" s="81">
        <f t="shared" si="164"/>
        <v>4</v>
      </c>
      <c r="DF117" s="81">
        <f t="shared" si="165"/>
        <v>4</v>
      </c>
      <c r="DG117" s="81">
        <f t="shared" si="166"/>
        <v>4</v>
      </c>
      <c r="DH117" s="144">
        <f t="shared" si="167"/>
        <v>6</v>
      </c>
      <c r="DI117" s="144">
        <f t="shared" si="168"/>
        <v>6</v>
      </c>
      <c r="DJ117" s="81">
        <f t="shared" si="169"/>
        <v>6</v>
      </c>
      <c r="DK117" s="81">
        <f t="shared" si="170"/>
        <v>15</v>
      </c>
      <c r="DL117" s="81">
        <f t="shared" si="171"/>
        <v>15</v>
      </c>
      <c r="DM117" s="81">
        <f t="shared" si="172"/>
        <v>20</v>
      </c>
      <c r="DN117" s="143">
        <f t="shared" si="173"/>
        <v>31</v>
      </c>
      <c r="DO117" s="189"/>
      <c r="DP117" s="190"/>
      <c r="DQ117" s="189"/>
      <c r="DR117" s="189"/>
      <c r="DS117" s="189"/>
      <c r="DT117" s="189"/>
      <c r="DU117" s="189"/>
      <c r="DV117" s="189"/>
      <c r="DW117" s="188"/>
      <c r="DX117" s="188"/>
    </row>
    <row r="118" spans="1:128" s="191" customFormat="1" ht="15.75" customHeight="1" thickBot="1">
      <c r="A118" s="132" t="s">
        <v>91</v>
      </c>
      <c r="B118" s="175" t="str">
        <f t="shared" ref="B118:B125" si="175">$B$11</f>
        <v>M</v>
      </c>
      <c r="C118" s="300">
        <v>10</v>
      </c>
      <c r="D118" s="301">
        <v>15</v>
      </c>
      <c r="E118" s="301">
        <v>10</v>
      </c>
      <c r="F118" s="301">
        <v>15</v>
      </c>
      <c r="G118" s="301">
        <v>10</v>
      </c>
      <c r="H118" s="301">
        <v>20</v>
      </c>
      <c r="I118" s="301">
        <v>12</v>
      </c>
      <c r="J118" s="301">
        <v>10</v>
      </c>
      <c r="K118" s="301">
        <v>30</v>
      </c>
      <c r="L118" s="301">
        <v>50</v>
      </c>
      <c r="M118" s="301">
        <v>13</v>
      </c>
      <c r="N118" s="301">
        <v>10</v>
      </c>
      <c r="O118" s="301"/>
      <c r="P118" s="301"/>
      <c r="Q118" s="301"/>
      <c r="R118" s="301"/>
      <c r="S118" s="302"/>
      <c r="T118" s="338"/>
      <c r="U118" s="339"/>
      <c r="V118" s="339"/>
      <c r="W118" s="339"/>
      <c r="X118" s="339"/>
      <c r="Y118" s="339"/>
      <c r="Z118" s="339"/>
      <c r="AA118" s="339"/>
      <c r="AB118" s="339"/>
      <c r="AC118" s="339"/>
      <c r="AD118" s="339"/>
      <c r="AE118" s="339"/>
      <c r="AF118" s="339"/>
      <c r="AG118" s="339"/>
      <c r="AH118" s="209"/>
      <c r="AI118" s="339"/>
      <c r="AJ118" s="340"/>
      <c r="AK118" s="338"/>
      <c r="AL118" s="339"/>
      <c r="AM118" s="339"/>
      <c r="AN118" s="339"/>
      <c r="AO118" s="339"/>
      <c r="AP118" s="339"/>
      <c r="AQ118" s="339"/>
      <c r="AR118" s="339"/>
      <c r="AS118" s="339"/>
      <c r="AT118" s="339"/>
      <c r="AU118" s="339"/>
      <c r="AV118" s="339"/>
      <c r="AW118" s="339"/>
      <c r="AX118" s="339"/>
      <c r="AY118" s="339"/>
      <c r="AZ118" s="339"/>
      <c r="BA118" s="340"/>
      <c r="BB118" s="230">
        <v>5</v>
      </c>
      <c r="BC118" s="231">
        <v>5</v>
      </c>
      <c r="BD118" s="231">
        <v>0</v>
      </c>
      <c r="BE118" s="231">
        <v>50</v>
      </c>
      <c r="BF118" s="231">
        <v>20</v>
      </c>
      <c r="BG118" s="231">
        <v>35</v>
      </c>
      <c r="BH118" s="231">
        <v>10</v>
      </c>
      <c r="BI118" s="231">
        <v>9</v>
      </c>
      <c r="BJ118" s="231">
        <v>15</v>
      </c>
      <c r="BK118" s="231">
        <v>80</v>
      </c>
      <c r="BL118" s="231">
        <v>40</v>
      </c>
      <c r="BM118" s="231">
        <v>9</v>
      </c>
      <c r="BN118" s="231"/>
      <c r="BO118" s="231"/>
      <c r="BP118" s="231"/>
      <c r="BQ118" s="231"/>
      <c r="BR118" s="233"/>
      <c r="BS118" s="182"/>
      <c r="BT118" s="183"/>
      <c r="BU118" s="183"/>
      <c r="BV118" s="183"/>
      <c r="BW118" s="1424"/>
      <c r="BX118" s="1424"/>
      <c r="BY118" s="1424"/>
      <c r="BZ118" s="1424"/>
      <c r="CA118" s="1424"/>
      <c r="CB118" s="1424"/>
      <c r="CC118" s="1424"/>
      <c r="CD118" s="1424"/>
      <c r="CE118" s="1424"/>
      <c r="CF118" s="1424"/>
      <c r="CG118" s="1424"/>
      <c r="CH118" s="1424"/>
      <c r="CI118" s="1425"/>
      <c r="CJ118" s="322"/>
      <c r="CK118" s="230">
        <v>12</v>
      </c>
      <c r="CL118" s="231">
        <v>10</v>
      </c>
      <c r="CM118" s="233">
        <v>20</v>
      </c>
      <c r="CN118" s="276" t="s">
        <v>80</v>
      </c>
      <c r="CO118" s="129">
        <f t="shared" si="23"/>
        <v>18.318181818181817</v>
      </c>
      <c r="CP118" s="142">
        <f t="shared" si="24"/>
        <v>24</v>
      </c>
      <c r="CQ118" s="143">
        <f t="shared" ref="CQ118:CW119" si="176">IF(OR(-FLOOR(((17-COUNT($C118:$S118))/2),1)+CQ$5&lt;1,-FLOOR(((17-COUNT($C118:$S118))/2),1)+CQ$5&gt;COUNT($C118:$S118)),"",LARGE($C118:$S118,-FLOOR(((17-COUNT($C118:$S118))/2),1)+CQ$5))</f>
        <v>10</v>
      </c>
      <c r="CR118" s="81">
        <f t="shared" si="176"/>
        <v>10</v>
      </c>
      <c r="CS118" s="81">
        <f t="shared" si="176"/>
        <v>10</v>
      </c>
      <c r="CT118" s="81">
        <f t="shared" si="176"/>
        <v>10</v>
      </c>
      <c r="CU118" s="81">
        <f t="shared" si="176"/>
        <v>10</v>
      </c>
      <c r="CV118" s="144">
        <f t="shared" si="176"/>
        <v>12</v>
      </c>
      <c r="CW118" s="144">
        <f t="shared" si="176"/>
        <v>13</v>
      </c>
      <c r="CX118" s="81">
        <f t="shared" ref="CX118:DB119" si="177">IF(OR(-FLOOR(((17-COUNT($C118:$S118))/2),1)+CX$5&lt;1,-FLOOR(((17-COUNT($C118:$S118))/2),1)+CX$5&gt;COUNT($C118:$S118)),"",LARGE($C118:$S118,-FLOOR(((17-COUNT($C118:$S118))/2),1)+CX$5))</f>
        <v>15</v>
      </c>
      <c r="CY118" s="81">
        <f t="shared" si="177"/>
        <v>15</v>
      </c>
      <c r="CZ118" s="81">
        <f t="shared" si="177"/>
        <v>20</v>
      </c>
      <c r="DA118" s="81">
        <f t="shared" si="177"/>
        <v>30</v>
      </c>
      <c r="DB118" s="143">
        <f t="shared" si="177"/>
        <v>50</v>
      </c>
      <c r="DC118" s="143">
        <f t="shared" ref="DC118:DC125" si="178">IF(OR(-FLOOR(((17-COUNT($BB118:$BR118))/2),1)+DC$5&lt;1,-FLOOR(((17-COUNT($BB118:$BR118))/2),1)+DC$5&gt;COUNT($BB118:$BR118)),"",LARGE($BB118:$BR118,-FLOOR(((17-COUNT($BB118:$BR118))/2),1)+DC$5))</f>
        <v>0</v>
      </c>
      <c r="DD118" s="81">
        <f t="shared" ref="DD118:DD125" si="179">IF(OR(-FLOOR(((17-COUNT($BB118:$BR118))/2),1)+DD$5&lt;1,-FLOOR(((17-COUNT($BB118:$BR118))/2),1)+DD$5&gt;COUNT($BB118:$BR118)),"",LARGE($BB118:$BR118,-FLOOR(((17-COUNT($BB118:$BR118))/2),1)+DD$5))</f>
        <v>5</v>
      </c>
      <c r="DE118" s="81">
        <f t="shared" ref="DE118:DE125" si="180">IF(OR(-FLOOR(((17-COUNT($BB118:$BR118))/2),1)+DE$5&lt;1,-FLOOR(((17-COUNT($BB118:$BR118))/2),1)+DE$5&gt;COUNT($BB118:$BR118)),"",LARGE($BB118:$BR118,-FLOOR(((17-COUNT($BB118:$BR118))/2),1)+DE$5))</f>
        <v>5</v>
      </c>
      <c r="DF118" s="81">
        <f t="shared" ref="DF118:DF125" si="181">IF(OR(-FLOOR(((17-COUNT($BB118:$BR118))/2),1)+DF$5&lt;1,-FLOOR(((17-COUNT($BB118:$BR118))/2),1)+DF$5&gt;COUNT($BB118:$BR118)),"",LARGE($BB118:$BR118,-FLOOR(((17-COUNT($BB118:$BR118))/2),1)+DF$5))</f>
        <v>9</v>
      </c>
      <c r="DG118" s="81">
        <f t="shared" ref="DG118:DG125" si="182">IF(OR(-FLOOR(((17-COUNT($BB118:$BR118))/2),1)+DG$5&lt;1,-FLOOR(((17-COUNT($BB118:$BR118))/2),1)+DG$5&gt;COUNT($BB118:$BR118)),"",LARGE($BB118:$BR118,-FLOOR(((17-COUNT($BB118:$BR118))/2),1)+DG$5))</f>
        <v>9</v>
      </c>
      <c r="DH118" s="144">
        <f t="shared" ref="DH118:DH125" si="183">IF(OR(-FLOOR(((17-COUNT($BB118:$BR118))/2),1)+DH$5&lt;1,-FLOOR(((17-COUNT($BB118:$BR118))/2),1)+DH$5&gt;COUNT($BB118:$BR118)),"",LARGE($BB118:$BR118,-FLOOR(((17-COUNT($BB118:$BR118))/2),1)+DH$5))</f>
        <v>10</v>
      </c>
      <c r="DI118" s="144">
        <f t="shared" ref="DI118:DI125" si="184">IF(OR(-FLOOR(((17-COUNT($BB118:$BR118))/2),1)+DI$5&lt;1,-FLOOR(((17-COUNT($BB118:$BR118))/2),1)+DI$5&gt;COUNT($BB118:$BR118)),"",LARGE($BB118:$BR118,-FLOOR(((17-COUNT($BB118:$BR118))/2),1)+DI$5))</f>
        <v>15</v>
      </c>
      <c r="DJ118" s="81">
        <f t="shared" ref="DJ118:DJ125" si="185">IF(OR(-FLOOR(((17-COUNT($BB118:$BR118))/2),1)+DJ$5&lt;1,-FLOOR(((17-COUNT($BB118:$BR118))/2),1)+DJ$5&gt;COUNT($BB118:$BR118)),"",LARGE($BB118:$BR118,-FLOOR(((17-COUNT($BB118:$BR118))/2),1)+DJ$5))</f>
        <v>20</v>
      </c>
      <c r="DK118" s="81">
        <f t="shared" ref="DK118:DK125" si="186">IF(OR(-FLOOR(((17-COUNT($BB118:$BR118))/2),1)+DK$5&lt;1,-FLOOR(((17-COUNT($BB118:$BR118))/2),1)+DK$5&gt;COUNT($BB118:$BR118)),"",LARGE($BB118:$BR118,-FLOOR(((17-COUNT($BB118:$BR118))/2),1)+DK$5))</f>
        <v>35</v>
      </c>
      <c r="DL118" s="81">
        <f t="shared" ref="DL118:DL125" si="187">IF(OR(-FLOOR(((17-COUNT($BB118:$BR118))/2),1)+DL$5&lt;1,-FLOOR(((17-COUNT($BB118:$BR118))/2),1)+DL$5&gt;COUNT($BB118:$BR118)),"",LARGE($BB118:$BR118,-FLOOR(((17-COUNT($BB118:$BR118))/2),1)+DL$5))</f>
        <v>40</v>
      </c>
      <c r="DM118" s="81">
        <f t="shared" ref="DM118:DM125" si="188">IF(OR(-FLOOR(((17-COUNT($BB118:$BR118))/2),1)+DM$5&lt;1,-FLOOR(((17-COUNT($BB118:$BR118))/2),1)+DM$5&gt;COUNT($BB118:$BR118)),"",LARGE($BB118:$BR118,-FLOOR(((17-COUNT($BB118:$BR118))/2),1)+DM$5))</f>
        <v>50</v>
      </c>
      <c r="DN118" s="143">
        <f t="shared" ref="DN118:DN125" si="189">IF(OR(-FLOOR(((17-COUNT($BB118:$BR118))/2),1)+DN$5&lt;1,-FLOOR(((17-COUNT($BB118:$BR118))/2),1)+DN$5&gt;COUNT($BB118:$BR118)),"",LARGE($BB118:$BR118,-FLOOR(((17-COUNT($BB118:$BR118))/2),1)+DN$5))</f>
        <v>80</v>
      </c>
      <c r="DO118" s="189"/>
      <c r="DP118" s="190"/>
      <c r="DQ118" s="189"/>
      <c r="DR118" s="189"/>
      <c r="DS118" s="189"/>
      <c r="DT118" s="189"/>
      <c r="DU118" s="189"/>
      <c r="DV118" s="189"/>
      <c r="DW118" s="188"/>
      <c r="DX118" s="188"/>
    </row>
    <row r="119" spans="1:128" s="191" customFormat="1" ht="15.75" customHeight="1">
      <c r="A119" s="145" t="s">
        <v>81</v>
      </c>
      <c r="B119" s="192" t="str">
        <f t="shared" si="175"/>
        <v>M</v>
      </c>
      <c r="C119" s="312">
        <v>6</v>
      </c>
      <c r="D119" s="313">
        <v>10</v>
      </c>
      <c r="E119" s="313">
        <v>8</v>
      </c>
      <c r="F119" s="313">
        <v>12</v>
      </c>
      <c r="G119" s="313">
        <v>8</v>
      </c>
      <c r="H119" s="313">
        <v>18</v>
      </c>
      <c r="I119" s="313">
        <v>8</v>
      </c>
      <c r="J119" s="313">
        <v>7</v>
      </c>
      <c r="K119" s="313">
        <v>26</v>
      </c>
      <c r="L119" s="313">
        <v>30</v>
      </c>
      <c r="M119" s="313">
        <v>9</v>
      </c>
      <c r="N119" s="313">
        <v>7</v>
      </c>
      <c r="O119" s="313"/>
      <c r="P119" s="313"/>
      <c r="Q119" s="313"/>
      <c r="R119" s="313"/>
      <c r="S119" s="314"/>
      <c r="T119" s="207"/>
      <c r="U119" s="208"/>
      <c r="V119" s="208"/>
      <c r="W119" s="208"/>
      <c r="X119" s="208"/>
      <c r="Y119" s="208"/>
      <c r="Z119" s="208"/>
      <c r="AA119" s="208"/>
      <c r="AB119" s="208"/>
      <c r="AC119" s="208"/>
      <c r="AD119" s="208"/>
      <c r="AE119" s="208"/>
      <c r="AF119" s="208"/>
      <c r="AG119" s="208"/>
      <c r="AH119" s="209"/>
      <c r="AI119" s="208"/>
      <c r="AJ119" s="210"/>
      <c r="AK119" s="207"/>
      <c r="AL119" s="208"/>
      <c r="AM119" s="208"/>
      <c r="AN119" s="208"/>
      <c r="AO119" s="208"/>
      <c r="AP119" s="208"/>
      <c r="AQ119" s="208"/>
      <c r="AR119" s="208"/>
      <c r="AS119" s="208"/>
      <c r="AT119" s="208"/>
      <c r="AU119" s="208"/>
      <c r="AV119" s="208"/>
      <c r="AW119" s="208"/>
      <c r="AX119" s="208"/>
      <c r="AY119" s="208"/>
      <c r="AZ119" s="208"/>
      <c r="BA119" s="210"/>
      <c r="BB119" s="211">
        <v>4</v>
      </c>
      <c r="BC119" s="212">
        <v>3</v>
      </c>
      <c r="BD119" s="212">
        <v>0</v>
      </c>
      <c r="BE119" s="212">
        <v>25</v>
      </c>
      <c r="BF119" s="212">
        <v>15</v>
      </c>
      <c r="BG119" s="212">
        <v>30</v>
      </c>
      <c r="BH119" s="212">
        <v>6</v>
      </c>
      <c r="BI119" s="212">
        <v>6</v>
      </c>
      <c r="BJ119" s="212">
        <v>12</v>
      </c>
      <c r="BK119" s="212">
        <v>66</v>
      </c>
      <c r="BL119" s="212">
        <v>15</v>
      </c>
      <c r="BM119" s="212">
        <v>6</v>
      </c>
      <c r="BN119" s="212"/>
      <c r="BO119" s="212"/>
      <c r="BP119" s="212"/>
      <c r="BQ119" s="212"/>
      <c r="BR119" s="213"/>
      <c r="BS119" s="202"/>
      <c r="BT119" s="203"/>
      <c r="BU119" s="203"/>
      <c r="BV119" s="203"/>
      <c r="BW119" s="203"/>
      <c r="BX119" s="203"/>
      <c r="BY119" s="203"/>
      <c r="BZ119" s="203"/>
      <c r="CA119" s="203"/>
      <c r="CB119" s="203"/>
      <c r="CC119" s="203"/>
      <c r="CD119" s="203"/>
      <c r="CE119" s="203"/>
      <c r="CF119" s="203"/>
      <c r="CG119" s="203"/>
      <c r="CH119" s="203"/>
      <c r="CI119" s="204"/>
      <c r="CJ119" s="323"/>
      <c r="CK119" s="211">
        <v>12</v>
      </c>
      <c r="CL119" s="212">
        <v>9</v>
      </c>
      <c r="CM119" s="213">
        <v>15</v>
      </c>
      <c r="CN119" s="309">
        <f>IF(CK118=0,"",100*CK119/CK118)</f>
        <v>100</v>
      </c>
      <c r="CO119" s="129">
        <f t="shared" si="23"/>
        <v>12.318181818181818</v>
      </c>
      <c r="CP119" s="142">
        <f t="shared" si="24"/>
        <v>24</v>
      </c>
      <c r="CQ119" s="143">
        <f t="shared" si="176"/>
        <v>6</v>
      </c>
      <c r="CR119" s="81">
        <f t="shared" si="176"/>
        <v>7</v>
      </c>
      <c r="CS119" s="81">
        <f t="shared" si="176"/>
        <v>7</v>
      </c>
      <c r="CT119" s="81">
        <f t="shared" si="176"/>
        <v>8</v>
      </c>
      <c r="CU119" s="81">
        <f t="shared" si="176"/>
        <v>8</v>
      </c>
      <c r="CV119" s="144">
        <f t="shared" si="176"/>
        <v>8</v>
      </c>
      <c r="CW119" s="144">
        <f t="shared" si="176"/>
        <v>9</v>
      </c>
      <c r="CX119" s="81">
        <f t="shared" si="177"/>
        <v>10</v>
      </c>
      <c r="CY119" s="81">
        <f t="shared" si="177"/>
        <v>12</v>
      </c>
      <c r="CZ119" s="81">
        <f t="shared" si="177"/>
        <v>18</v>
      </c>
      <c r="DA119" s="81">
        <f t="shared" si="177"/>
        <v>26</v>
      </c>
      <c r="DB119" s="143">
        <f t="shared" si="177"/>
        <v>30</v>
      </c>
      <c r="DC119" s="143">
        <f t="shared" si="178"/>
        <v>0</v>
      </c>
      <c r="DD119" s="81">
        <f t="shared" si="179"/>
        <v>3</v>
      </c>
      <c r="DE119" s="81">
        <f t="shared" si="180"/>
        <v>4</v>
      </c>
      <c r="DF119" s="81">
        <f t="shared" si="181"/>
        <v>6</v>
      </c>
      <c r="DG119" s="81">
        <f t="shared" si="182"/>
        <v>6</v>
      </c>
      <c r="DH119" s="144">
        <f t="shared" si="183"/>
        <v>6</v>
      </c>
      <c r="DI119" s="144">
        <f t="shared" si="184"/>
        <v>12</v>
      </c>
      <c r="DJ119" s="81">
        <f t="shared" si="185"/>
        <v>15</v>
      </c>
      <c r="DK119" s="81">
        <f t="shared" si="186"/>
        <v>15</v>
      </c>
      <c r="DL119" s="81">
        <f t="shared" si="187"/>
        <v>25</v>
      </c>
      <c r="DM119" s="81">
        <f t="shared" si="188"/>
        <v>30</v>
      </c>
      <c r="DN119" s="143">
        <f t="shared" si="189"/>
        <v>66</v>
      </c>
      <c r="DO119" s="189"/>
      <c r="DP119" s="190"/>
      <c r="DQ119" s="189"/>
      <c r="DR119" s="189"/>
      <c r="DS119" s="189"/>
      <c r="DT119" s="189"/>
      <c r="DU119" s="189"/>
      <c r="DV119" s="189"/>
      <c r="DW119" s="188"/>
      <c r="DX119" s="188"/>
    </row>
    <row r="120" spans="1:128" s="191" customFormat="1" ht="15.75" customHeight="1">
      <c r="A120" s="145" t="s">
        <v>82</v>
      </c>
      <c r="B120" s="192" t="str">
        <f t="shared" si="175"/>
        <v>M</v>
      </c>
      <c r="C120" s="324"/>
      <c r="D120" s="325"/>
      <c r="E120" s="325"/>
      <c r="F120" s="325"/>
      <c r="G120" s="325"/>
      <c r="H120" s="325"/>
      <c r="I120" s="325"/>
      <c r="J120" s="325"/>
      <c r="K120" s="325"/>
      <c r="L120" s="325"/>
      <c r="M120" s="325"/>
      <c r="N120" s="325"/>
      <c r="O120" s="325"/>
      <c r="P120" s="325"/>
      <c r="Q120" s="325"/>
      <c r="R120" s="325"/>
      <c r="S120" s="326"/>
      <c r="T120" s="202"/>
      <c r="U120" s="203"/>
      <c r="V120" s="203"/>
      <c r="W120" s="203"/>
      <c r="X120" s="203"/>
      <c r="Y120" s="203"/>
      <c r="Z120" s="203"/>
      <c r="AA120" s="203"/>
      <c r="AB120" s="203"/>
      <c r="AC120" s="203"/>
      <c r="AD120" s="203"/>
      <c r="AE120" s="203"/>
      <c r="AF120" s="203"/>
      <c r="AG120" s="203"/>
      <c r="AH120" s="341"/>
      <c r="AI120" s="203"/>
      <c r="AJ120" s="204"/>
      <c r="AK120" s="202"/>
      <c r="AL120" s="203"/>
      <c r="AM120" s="203"/>
      <c r="AN120" s="203"/>
      <c r="AO120" s="203"/>
      <c r="AP120" s="203"/>
      <c r="AQ120" s="203"/>
      <c r="AR120" s="203"/>
      <c r="AS120" s="203"/>
      <c r="AT120" s="203"/>
      <c r="AU120" s="203"/>
      <c r="AV120" s="203"/>
      <c r="AW120" s="203"/>
      <c r="AX120" s="203"/>
      <c r="AY120" s="203"/>
      <c r="AZ120" s="203"/>
      <c r="BA120" s="204"/>
      <c r="BB120" s="211">
        <v>8</v>
      </c>
      <c r="BC120" s="212">
        <v>6</v>
      </c>
      <c r="BD120" s="212">
        <v>0</v>
      </c>
      <c r="BE120" s="212">
        <v>30</v>
      </c>
      <c r="BF120" s="212">
        <v>12</v>
      </c>
      <c r="BG120" s="212">
        <v>20</v>
      </c>
      <c r="BH120" s="212">
        <v>9</v>
      </c>
      <c r="BI120" s="212">
        <v>8</v>
      </c>
      <c r="BJ120" s="212">
        <v>6</v>
      </c>
      <c r="BK120" s="212">
        <v>70</v>
      </c>
      <c r="BL120" s="212">
        <v>15</v>
      </c>
      <c r="BM120" s="212">
        <v>8</v>
      </c>
      <c r="BN120" s="212"/>
      <c r="BO120" s="212"/>
      <c r="BP120" s="212"/>
      <c r="BQ120" s="212"/>
      <c r="BR120" s="213"/>
      <c r="BS120" s="202"/>
      <c r="BT120" s="203"/>
      <c r="BU120" s="203"/>
      <c r="BV120" s="203"/>
      <c r="BW120" s="203"/>
      <c r="BX120" s="203"/>
      <c r="BY120" s="203"/>
      <c r="BZ120" s="203"/>
      <c r="CA120" s="203"/>
      <c r="CB120" s="203"/>
      <c r="CC120" s="203"/>
      <c r="CD120" s="203"/>
      <c r="CE120" s="203"/>
      <c r="CF120" s="203"/>
      <c r="CG120" s="203"/>
      <c r="CH120" s="203"/>
      <c r="CI120" s="204"/>
      <c r="CJ120" s="323"/>
      <c r="CK120" s="211">
        <v>12</v>
      </c>
      <c r="CL120" s="212">
        <v>9</v>
      </c>
      <c r="CM120" s="213">
        <v>15</v>
      </c>
      <c r="CN120" s="327">
        <f>IF(CK118=0,"",100*CK120/CK118)</f>
        <v>100</v>
      </c>
      <c r="CO120" s="129">
        <f t="shared" si="23"/>
        <v>12.2</v>
      </c>
      <c r="CP120" s="142">
        <f t="shared" si="24"/>
        <v>12</v>
      </c>
      <c r="CQ120" s="67"/>
      <c r="CR120" s="67"/>
      <c r="CS120" s="67"/>
      <c r="CT120" s="67"/>
      <c r="CU120" s="1315"/>
      <c r="CV120" s="67"/>
      <c r="CW120" s="1315"/>
      <c r="CX120" s="67"/>
      <c r="CY120" s="67"/>
      <c r="CZ120" s="67"/>
      <c r="DA120" s="67"/>
      <c r="DB120" s="143"/>
      <c r="DC120" s="143">
        <f t="shared" si="178"/>
        <v>0</v>
      </c>
      <c r="DD120" s="81">
        <f t="shared" si="179"/>
        <v>6</v>
      </c>
      <c r="DE120" s="81">
        <f t="shared" si="180"/>
        <v>6</v>
      </c>
      <c r="DF120" s="81">
        <f t="shared" si="181"/>
        <v>8</v>
      </c>
      <c r="DG120" s="81">
        <f t="shared" si="182"/>
        <v>8</v>
      </c>
      <c r="DH120" s="144">
        <f t="shared" si="183"/>
        <v>8</v>
      </c>
      <c r="DI120" s="144">
        <f t="shared" si="184"/>
        <v>9</v>
      </c>
      <c r="DJ120" s="81">
        <f t="shared" si="185"/>
        <v>12</v>
      </c>
      <c r="DK120" s="81">
        <f t="shared" si="186"/>
        <v>15</v>
      </c>
      <c r="DL120" s="81">
        <f t="shared" si="187"/>
        <v>20</v>
      </c>
      <c r="DM120" s="81">
        <f t="shared" si="188"/>
        <v>30</v>
      </c>
      <c r="DN120" s="143">
        <f t="shared" si="189"/>
        <v>70</v>
      </c>
      <c r="DO120" s="189"/>
      <c r="DP120" s="190"/>
      <c r="DQ120" s="189"/>
      <c r="DR120" s="189"/>
      <c r="DS120" s="189"/>
      <c r="DT120" s="189"/>
      <c r="DU120" s="189"/>
      <c r="DV120" s="189"/>
      <c r="DW120" s="188"/>
      <c r="DX120" s="188"/>
    </row>
    <row r="121" spans="1:128" s="191" customFormat="1" ht="15.75" customHeight="1">
      <c r="A121" s="145" t="s">
        <v>83</v>
      </c>
      <c r="B121" s="192" t="str">
        <f t="shared" si="175"/>
        <v>M</v>
      </c>
      <c r="C121" s="328"/>
      <c r="D121" s="329"/>
      <c r="E121" s="329"/>
      <c r="F121" s="329"/>
      <c r="G121" s="329"/>
      <c r="H121" s="329"/>
      <c r="I121" s="329"/>
      <c r="J121" s="329"/>
      <c r="K121" s="329"/>
      <c r="L121" s="329"/>
      <c r="M121" s="329"/>
      <c r="N121" s="329"/>
      <c r="O121" s="329"/>
      <c r="P121" s="329"/>
      <c r="Q121" s="329"/>
      <c r="R121" s="329"/>
      <c r="S121" s="330"/>
      <c r="T121" s="202"/>
      <c r="U121" s="203"/>
      <c r="V121" s="203"/>
      <c r="W121" s="203"/>
      <c r="X121" s="203"/>
      <c r="Y121" s="203"/>
      <c r="Z121" s="203"/>
      <c r="AA121" s="203"/>
      <c r="AB121" s="203"/>
      <c r="AC121" s="203"/>
      <c r="AD121" s="203"/>
      <c r="AE121" s="203"/>
      <c r="AF121" s="203"/>
      <c r="AG121" s="203"/>
      <c r="AH121" s="341"/>
      <c r="AI121" s="203"/>
      <c r="AJ121" s="204"/>
      <c r="AK121" s="207"/>
      <c r="AL121" s="208"/>
      <c r="AM121" s="208"/>
      <c r="AN121" s="208"/>
      <c r="AO121" s="208"/>
      <c r="AP121" s="208"/>
      <c r="AQ121" s="208"/>
      <c r="AR121" s="208"/>
      <c r="AS121" s="208"/>
      <c r="AT121" s="208"/>
      <c r="AU121" s="208"/>
      <c r="AV121" s="208"/>
      <c r="AW121" s="208"/>
      <c r="AX121" s="208"/>
      <c r="AY121" s="208"/>
      <c r="AZ121" s="208"/>
      <c r="BA121" s="210"/>
      <c r="BB121" s="211">
        <v>2</v>
      </c>
      <c r="BC121" s="212">
        <v>1</v>
      </c>
      <c r="BD121" s="212">
        <v>0</v>
      </c>
      <c r="BE121" s="212">
        <v>30</v>
      </c>
      <c r="BF121" s="212">
        <v>3</v>
      </c>
      <c r="BG121" s="212">
        <v>15</v>
      </c>
      <c r="BH121" s="212">
        <v>2</v>
      </c>
      <c r="BI121" s="212">
        <v>4</v>
      </c>
      <c r="BJ121" s="212">
        <v>2</v>
      </c>
      <c r="BK121" s="212">
        <v>20</v>
      </c>
      <c r="BL121" s="212">
        <v>5</v>
      </c>
      <c r="BM121" s="212">
        <v>4</v>
      </c>
      <c r="BN121" s="212"/>
      <c r="BO121" s="212"/>
      <c r="BP121" s="212"/>
      <c r="BQ121" s="212"/>
      <c r="BR121" s="213"/>
      <c r="BS121" s="202"/>
      <c r="BT121" s="203"/>
      <c r="BU121" s="203"/>
      <c r="BV121" s="203"/>
      <c r="BW121" s="203"/>
      <c r="BX121" s="203"/>
      <c r="BY121" s="203"/>
      <c r="BZ121" s="203"/>
      <c r="CA121" s="203"/>
      <c r="CB121" s="203"/>
      <c r="CC121" s="203"/>
      <c r="CD121" s="203"/>
      <c r="CE121" s="203"/>
      <c r="CF121" s="203"/>
      <c r="CG121" s="203"/>
      <c r="CH121" s="203"/>
      <c r="CI121" s="204"/>
      <c r="CJ121" s="323"/>
      <c r="CK121" s="211">
        <v>6</v>
      </c>
      <c r="CL121" s="212">
        <v>4</v>
      </c>
      <c r="CM121" s="213">
        <v>8</v>
      </c>
      <c r="CN121" s="310">
        <f>IF(CK118=0,"",100*CK121/CK118)</f>
        <v>50</v>
      </c>
      <c r="CO121" s="129">
        <f t="shared" si="23"/>
        <v>5.8</v>
      </c>
      <c r="CP121" s="142">
        <f t="shared" si="24"/>
        <v>12</v>
      </c>
      <c r="CQ121" s="67"/>
      <c r="CR121" s="67"/>
      <c r="CS121" s="67"/>
      <c r="CT121" s="67"/>
      <c r="CU121" s="1315"/>
      <c r="CV121" s="67"/>
      <c r="CW121" s="1315"/>
      <c r="CX121" s="67"/>
      <c r="CY121" s="67"/>
      <c r="CZ121" s="67"/>
      <c r="DA121" s="67"/>
      <c r="DB121" s="143"/>
      <c r="DC121" s="143">
        <f t="shared" si="178"/>
        <v>0</v>
      </c>
      <c r="DD121" s="81">
        <f t="shared" si="179"/>
        <v>1</v>
      </c>
      <c r="DE121" s="81">
        <f t="shared" si="180"/>
        <v>2</v>
      </c>
      <c r="DF121" s="81">
        <f t="shared" si="181"/>
        <v>2</v>
      </c>
      <c r="DG121" s="81">
        <f t="shared" si="182"/>
        <v>2</v>
      </c>
      <c r="DH121" s="144">
        <f t="shared" si="183"/>
        <v>3</v>
      </c>
      <c r="DI121" s="144">
        <f t="shared" si="184"/>
        <v>4</v>
      </c>
      <c r="DJ121" s="81">
        <f t="shared" si="185"/>
        <v>4</v>
      </c>
      <c r="DK121" s="81">
        <f t="shared" si="186"/>
        <v>5</v>
      </c>
      <c r="DL121" s="81">
        <f t="shared" si="187"/>
        <v>15</v>
      </c>
      <c r="DM121" s="81">
        <f t="shared" si="188"/>
        <v>20</v>
      </c>
      <c r="DN121" s="143">
        <f t="shared" si="189"/>
        <v>30</v>
      </c>
      <c r="DO121" s="189"/>
      <c r="DP121" s="190"/>
      <c r="DQ121" s="189"/>
      <c r="DR121" s="189"/>
      <c r="DS121" s="189"/>
      <c r="DT121" s="189"/>
      <c r="DU121" s="189"/>
      <c r="DV121" s="189"/>
      <c r="DW121" s="188"/>
      <c r="DX121" s="188"/>
    </row>
    <row r="122" spans="1:128" s="191" customFormat="1" ht="15.75" customHeight="1">
      <c r="A122" s="145" t="s">
        <v>84</v>
      </c>
      <c r="B122" s="192" t="str">
        <f t="shared" si="175"/>
        <v>M</v>
      </c>
      <c r="C122" s="328"/>
      <c r="D122" s="329"/>
      <c r="E122" s="329"/>
      <c r="F122" s="329"/>
      <c r="G122" s="329"/>
      <c r="H122" s="329"/>
      <c r="I122" s="329"/>
      <c r="J122" s="329"/>
      <c r="K122" s="329"/>
      <c r="L122" s="329"/>
      <c r="M122" s="329"/>
      <c r="N122" s="329"/>
      <c r="O122" s="329"/>
      <c r="P122" s="329"/>
      <c r="Q122" s="329"/>
      <c r="R122" s="329"/>
      <c r="S122" s="330"/>
      <c r="T122" s="202"/>
      <c r="U122" s="203"/>
      <c r="V122" s="203"/>
      <c r="W122" s="203"/>
      <c r="X122" s="203"/>
      <c r="Y122" s="203"/>
      <c r="Z122" s="203"/>
      <c r="AA122" s="203"/>
      <c r="AB122" s="203"/>
      <c r="AC122" s="203"/>
      <c r="AD122" s="203"/>
      <c r="AE122" s="203"/>
      <c r="AF122" s="203"/>
      <c r="AG122" s="203"/>
      <c r="AH122" s="341"/>
      <c r="AI122" s="203"/>
      <c r="AJ122" s="204"/>
      <c r="AK122" s="207"/>
      <c r="AL122" s="208"/>
      <c r="AM122" s="208"/>
      <c r="AN122" s="208"/>
      <c r="AO122" s="208"/>
      <c r="AP122" s="208"/>
      <c r="AQ122" s="208"/>
      <c r="AR122" s="208"/>
      <c r="AS122" s="208"/>
      <c r="AT122" s="208"/>
      <c r="AU122" s="208"/>
      <c r="AV122" s="208"/>
      <c r="AW122" s="208"/>
      <c r="AX122" s="208"/>
      <c r="AY122" s="208"/>
      <c r="AZ122" s="208"/>
      <c r="BA122" s="210"/>
      <c r="BB122" s="211">
        <v>1</v>
      </c>
      <c r="BC122" s="212">
        <v>2</v>
      </c>
      <c r="BD122" s="212">
        <v>0</v>
      </c>
      <c r="BE122" s="212">
        <v>8</v>
      </c>
      <c r="BF122" s="212">
        <v>5</v>
      </c>
      <c r="BG122" s="212">
        <v>6</v>
      </c>
      <c r="BH122" s="212">
        <v>1</v>
      </c>
      <c r="BI122" s="212">
        <v>2</v>
      </c>
      <c r="BJ122" s="212">
        <v>1</v>
      </c>
      <c r="BK122" s="212">
        <v>8</v>
      </c>
      <c r="BL122" s="212">
        <v>2</v>
      </c>
      <c r="BM122" s="212">
        <v>2</v>
      </c>
      <c r="BN122" s="212"/>
      <c r="BO122" s="212"/>
      <c r="BP122" s="212"/>
      <c r="BQ122" s="212"/>
      <c r="BR122" s="213"/>
      <c r="BS122" s="202"/>
      <c r="BT122" s="203"/>
      <c r="BU122" s="203"/>
      <c r="BV122" s="203"/>
      <c r="BW122" s="203"/>
      <c r="BX122" s="203"/>
      <c r="BY122" s="203"/>
      <c r="BZ122" s="203"/>
      <c r="CA122" s="203"/>
      <c r="CB122" s="203"/>
      <c r="CC122" s="203"/>
      <c r="CD122" s="203"/>
      <c r="CE122" s="203"/>
      <c r="CF122" s="203"/>
      <c r="CG122" s="203"/>
      <c r="CH122" s="203"/>
      <c r="CI122" s="204"/>
      <c r="CJ122" s="323"/>
      <c r="CK122" s="211">
        <v>3</v>
      </c>
      <c r="CL122" s="212">
        <v>2</v>
      </c>
      <c r="CM122" s="213">
        <v>4</v>
      </c>
      <c r="CN122" s="310">
        <f>IF(CK118=0,"",100*CK122/CK118)</f>
        <v>25</v>
      </c>
      <c r="CO122" s="129">
        <f t="shared" si="23"/>
        <v>3</v>
      </c>
      <c r="CP122" s="142">
        <f t="shared" si="24"/>
        <v>12</v>
      </c>
      <c r="CQ122" s="67"/>
      <c r="CR122" s="67"/>
      <c r="CS122" s="67"/>
      <c r="CT122" s="67"/>
      <c r="CU122" s="1315"/>
      <c r="CV122" s="67"/>
      <c r="CW122" s="1315"/>
      <c r="CX122" s="67"/>
      <c r="CY122" s="67"/>
      <c r="CZ122" s="67"/>
      <c r="DA122" s="67"/>
      <c r="DB122" s="143"/>
      <c r="DC122" s="143">
        <f t="shared" si="178"/>
        <v>0</v>
      </c>
      <c r="DD122" s="81">
        <f t="shared" si="179"/>
        <v>1</v>
      </c>
      <c r="DE122" s="81">
        <f t="shared" si="180"/>
        <v>1</v>
      </c>
      <c r="DF122" s="81">
        <f t="shared" si="181"/>
        <v>1</v>
      </c>
      <c r="DG122" s="81">
        <f t="shared" si="182"/>
        <v>2</v>
      </c>
      <c r="DH122" s="144">
        <f t="shared" si="183"/>
        <v>2</v>
      </c>
      <c r="DI122" s="144">
        <f t="shared" si="184"/>
        <v>2</v>
      </c>
      <c r="DJ122" s="81">
        <f t="shared" si="185"/>
        <v>2</v>
      </c>
      <c r="DK122" s="81">
        <f t="shared" si="186"/>
        <v>5</v>
      </c>
      <c r="DL122" s="81">
        <f t="shared" si="187"/>
        <v>6</v>
      </c>
      <c r="DM122" s="81">
        <f t="shared" si="188"/>
        <v>8</v>
      </c>
      <c r="DN122" s="143">
        <f t="shared" si="189"/>
        <v>8</v>
      </c>
      <c r="DO122" s="189"/>
      <c r="DP122" s="190"/>
      <c r="DQ122" s="189"/>
      <c r="DR122" s="189"/>
      <c r="DS122" s="189"/>
      <c r="DT122" s="189"/>
      <c r="DU122" s="189"/>
      <c r="DV122" s="189"/>
      <c r="DW122" s="188"/>
      <c r="DX122" s="188"/>
    </row>
    <row r="123" spans="1:128" s="191" customFormat="1" ht="15.75" customHeight="1">
      <c r="A123" s="145" t="s">
        <v>85</v>
      </c>
      <c r="B123" s="192" t="str">
        <f t="shared" si="175"/>
        <v>M</v>
      </c>
      <c r="C123" s="328"/>
      <c r="D123" s="329"/>
      <c r="E123" s="329"/>
      <c r="F123" s="329"/>
      <c r="G123" s="329"/>
      <c r="H123" s="329"/>
      <c r="I123" s="329"/>
      <c r="J123" s="329"/>
      <c r="K123" s="329"/>
      <c r="L123" s="329"/>
      <c r="M123" s="329"/>
      <c r="N123" s="329"/>
      <c r="O123" s="329"/>
      <c r="P123" s="329"/>
      <c r="Q123" s="329"/>
      <c r="R123" s="329"/>
      <c r="S123" s="330"/>
      <c r="T123" s="202"/>
      <c r="U123" s="203"/>
      <c r="V123" s="203"/>
      <c r="W123" s="203"/>
      <c r="X123" s="203"/>
      <c r="Y123" s="203"/>
      <c r="Z123" s="203"/>
      <c r="AA123" s="203"/>
      <c r="AB123" s="203"/>
      <c r="AC123" s="203"/>
      <c r="AD123" s="203"/>
      <c r="AE123" s="203"/>
      <c r="AF123" s="203"/>
      <c r="AG123" s="203"/>
      <c r="AH123" s="341"/>
      <c r="AI123" s="203"/>
      <c r="AJ123" s="204"/>
      <c r="AK123" s="207"/>
      <c r="AL123" s="208"/>
      <c r="AM123" s="208"/>
      <c r="AN123" s="208"/>
      <c r="AO123" s="208"/>
      <c r="AP123" s="208"/>
      <c r="AQ123" s="208"/>
      <c r="AR123" s="208"/>
      <c r="AS123" s="208"/>
      <c r="AT123" s="208"/>
      <c r="AU123" s="208"/>
      <c r="AV123" s="208"/>
      <c r="AW123" s="208"/>
      <c r="AX123" s="208"/>
      <c r="AY123" s="208"/>
      <c r="AZ123" s="208"/>
      <c r="BA123" s="210"/>
      <c r="BB123" s="211">
        <v>0</v>
      </c>
      <c r="BC123" s="212">
        <v>0</v>
      </c>
      <c r="BD123" s="212">
        <v>0</v>
      </c>
      <c r="BE123" s="212">
        <v>10</v>
      </c>
      <c r="BF123" s="212">
        <v>0</v>
      </c>
      <c r="BG123" s="212">
        <v>15</v>
      </c>
      <c r="BH123" s="212">
        <v>0</v>
      </c>
      <c r="BI123" s="212">
        <v>2</v>
      </c>
      <c r="BJ123" s="212">
        <v>2</v>
      </c>
      <c r="BK123" s="212">
        <v>12</v>
      </c>
      <c r="BL123" s="212">
        <v>3</v>
      </c>
      <c r="BM123" s="212">
        <v>2</v>
      </c>
      <c r="BN123" s="212"/>
      <c r="BO123" s="212"/>
      <c r="BP123" s="212"/>
      <c r="BQ123" s="212"/>
      <c r="BR123" s="213"/>
      <c r="BS123" s="202"/>
      <c r="BT123" s="203"/>
      <c r="BU123" s="203"/>
      <c r="BV123" s="203"/>
      <c r="BW123" s="203"/>
      <c r="BX123" s="203"/>
      <c r="BY123" s="203"/>
      <c r="BZ123" s="203"/>
      <c r="CA123" s="203"/>
      <c r="CB123" s="203"/>
      <c r="CC123" s="203"/>
      <c r="CD123" s="203"/>
      <c r="CE123" s="203"/>
      <c r="CF123" s="203"/>
      <c r="CG123" s="203"/>
      <c r="CH123" s="203"/>
      <c r="CI123" s="204"/>
      <c r="CJ123" s="323"/>
      <c r="CK123" s="211">
        <v>3</v>
      </c>
      <c r="CL123" s="212">
        <v>2</v>
      </c>
      <c r="CM123" s="213">
        <v>4</v>
      </c>
      <c r="CN123" s="310">
        <f>IF(CK118=0,"",100*CK123/CK118)</f>
        <v>25</v>
      </c>
      <c r="CO123" s="129">
        <f t="shared" si="23"/>
        <v>3.1</v>
      </c>
      <c r="CP123" s="142">
        <f t="shared" si="24"/>
        <v>12</v>
      </c>
      <c r="CQ123" s="67"/>
      <c r="CR123" s="67"/>
      <c r="CS123" s="67"/>
      <c r="CT123" s="67"/>
      <c r="CU123" s="1315"/>
      <c r="CV123" s="67"/>
      <c r="CW123" s="1315"/>
      <c r="CX123" s="67"/>
      <c r="CY123" s="67"/>
      <c r="CZ123" s="67"/>
      <c r="DA123" s="67"/>
      <c r="DB123" s="143"/>
      <c r="DC123" s="143">
        <f t="shared" si="178"/>
        <v>0</v>
      </c>
      <c r="DD123" s="81">
        <f t="shared" si="179"/>
        <v>0</v>
      </c>
      <c r="DE123" s="81">
        <f t="shared" si="180"/>
        <v>0</v>
      </c>
      <c r="DF123" s="81">
        <f t="shared" si="181"/>
        <v>0</v>
      </c>
      <c r="DG123" s="81">
        <f t="shared" si="182"/>
        <v>0</v>
      </c>
      <c r="DH123" s="144">
        <f t="shared" si="183"/>
        <v>2</v>
      </c>
      <c r="DI123" s="144">
        <f t="shared" si="184"/>
        <v>2</v>
      </c>
      <c r="DJ123" s="81">
        <f t="shared" si="185"/>
        <v>2</v>
      </c>
      <c r="DK123" s="81">
        <f t="shared" si="186"/>
        <v>3</v>
      </c>
      <c r="DL123" s="81">
        <f t="shared" si="187"/>
        <v>10</v>
      </c>
      <c r="DM123" s="81">
        <f t="shared" si="188"/>
        <v>12</v>
      </c>
      <c r="DN123" s="143">
        <f t="shared" si="189"/>
        <v>15</v>
      </c>
      <c r="DO123" s="189"/>
      <c r="DP123" s="190"/>
      <c r="DQ123" s="189"/>
      <c r="DR123" s="189"/>
      <c r="DS123" s="189"/>
      <c r="DT123" s="189"/>
      <c r="DU123" s="189"/>
      <c r="DV123" s="189"/>
      <c r="DW123" s="188"/>
      <c r="DX123" s="188"/>
    </row>
    <row r="124" spans="1:128" s="191" customFormat="1" ht="15.75" customHeight="1">
      <c r="A124" s="145" t="s">
        <v>86</v>
      </c>
      <c r="B124" s="192" t="str">
        <f t="shared" si="175"/>
        <v>M</v>
      </c>
      <c r="C124" s="328"/>
      <c r="D124" s="329"/>
      <c r="E124" s="329"/>
      <c r="F124" s="329"/>
      <c r="G124" s="329"/>
      <c r="H124" s="329"/>
      <c r="I124" s="329"/>
      <c r="J124" s="329"/>
      <c r="K124" s="329"/>
      <c r="L124" s="329"/>
      <c r="M124" s="329"/>
      <c r="N124" s="329"/>
      <c r="O124" s="329"/>
      <c r="P124" s="329"/>
      <c r="Q124" s="329"/>
      <c r="R124" s="329"/>
      <c r="S124" s="330"/>
      <c r="T124" s="202"/>
      <c r="U124" s="203"/>
      <c r="V124" s="203"/>
      <c r="W124" s="203"/>
      <c r="X124" s="203"/>
      <c r="Y124" s="203"/>
      <c r="Z124" s="203"/>
      <c r="AA124" s="203"/>
      <c r="AB124" s="203"/>
      <c r="AC124" s="203"/>
      <c r="AD124" s="203"/>
      <c r="AE124" s="203"/>
      <c r="AF124" s="203"/>
      <c r="AG124" s="203"/>
      <c r="AH124" s="341"/>
      <c r="AI124" s="203"/>
      <c r="AJ124" s="204"/>
      <c r="AK124" s="207"/>
      <c r="AL124" s="208"/>
      <c r="AM124" s="208"/>
      <c r="AN124" s="208"/>
      <c r="AO124" s="208"/>
      <c r="AP124" s="208"/>
      <c r="AQ124" s="208"/>
      <c r="AR124" s="208"/>
      <c r="AS124" s="208"/>
      <c r="AT124" s="208"/>
      <c r="AU124" s="208"/>
      <c r="AV124" s="208"/>
      <c r="AW124" s="208"/>
      <c r="AX124" s="208"/>
      <c r="AY124" s="208"/>
      <c r="AZ124" s="208"/>
      <c r="BA124" s="210"/>
      <c r="BB124" s="211">
        <v>2</v>
      </c>
      <c r="BC124" s="212">
        <v>0</v>
      </c>
      <c r="BD124" s="212">
        <v>10</v>
      </c>
      <c r="BE124" s="212">
        <v>1</v>
      </c>
      <c r="BF124" s="212">
        <v>4</v>
      </c>
      <c r="BG124" s="212">
        <v>8</v>
      </c>
      <c r="BH124" s="212">
        <v>2</v>
      </c>
      <c r="BI124" s="212">
        <v>0</v>
      </c>
      <c r="BJ124" s="212">
        <v>0</v>
      </c>
      <c r="BK124" s="212">
        <v>0</v>
      </c>
      <c r="BL124" s="212">
        <v>2</v>
      </c>
      <c r="BM124" s="212">
        <v>0</v>
      </c>
      <c r="BN124" s="212"/>
      <c r="BO124" s="212"/>
      <c r="BP124" s="212"/>
      <c r="BQ124" s="212"/>
      <c r="BR124" s="213"/>
      <c r="BS124" s="202"/>
      <c r="BT124" s="203"/>
      <c r="BU124" s="203"/>
      <c r="BV124" s="203"/>
      <c r="BW124" s="203"/>
      <c r="BX124" s="203"/>
      <c r="BY124" s="203"/>
      <c r="BZ124" s="203"/>
      <c r="CA124" s="203"/>
      <c r="CB124" s="203"/>
      <c r="CC124" s="203"/>
      <c r="CD124" s="203"/>
      <c r="CE124" s="203"/>
      <c r="CF124" s="203"/>
      <c r="CG124" s="203"/>
      <c r="CH124" s="203"/>
      <c r="CI124" s="204"/>
      <c r="CJ124" s="323"/>
      <c r="CK124" s="211">
        <v>2</v>
      </c>
      <c r="CL124" s="212">
        <v>1</v>
      </c>
      <c r="CM124" s="213">
        <v>3</v>
      </c>
      <c r="CN124" s="310">
        <f>IF(CK118=0,"",100*CK124/CK118)</f>
        <v>16.666666666666668</v>
      </c>
      <c r="CO124" s="129">
        <f t="shared" si="23"/>
        <v>1.9</v>
      </c>
      <c r="CP124" s="142">
        <f t="shared" si="24"/>
        <v>12</v>
      </c>
      <c r="CQ124" s="67"/>
      <c r="CR124" s="67"/>
      <c r="CS124" s="67"/>
      <c r="CT124" s="67"/>
      <c r="CU124" s="1315"/>
      <c r="CV124" s="67"/>
      <c r="CW124" s="1315"/>
      <c r="CX124" s="67"/>
      <c r="CY124" s="67"/>
      <c r="CZ124" s="67"/>
      <c r="DA124" s="67"/>
      <c r="DB124" s="143"/>
      <c r="DC124" s="143">
        <f t="shared" si="178"/>
        <v>0</v>
      </c>
      <c r="DD124" s="81">
        <f t="shared" si="179"/>
        <v>0</v>
      </c>
      <c r="DE124" s="81">
        <f t="shared" si="180"/>
        <v>0</v>
      </c>
      <c r="DF124" s="81">
        <f t="shared" si="181"/>
        <v>0</v>
      </c>
      <c r="DG124" s="81">
        <f t="shared" si="182"/>
        <v>0</v>
      </c>
      <c r="DH124" s="144">
        <f t="shared" si="183"/>
        <v>1</v>
      </c>
      <c r="DI124" s="144">
        <f t="shared" si="184"/>
        <v>2</v>
      </c>
      <c r="DJ124" s="81">
        <f t="shared" si="185"/>
        <v>2</v>
      </c>
      <c r="DK124" s="81">
        <f t="shared" si="186"/>
        <v>2</v>
      </c>
      <c r="DL124" s="81">
        <f t="shared" si="187"/>
        <v>4</v>
      </c>
      <c r="DM124" s="81">
        <f t="shared" si="188"/>
        <v>8</v>
      </c>
      <c r="DN124" s="143">
        <f t="shared" si="189"/>
        <v>10</v>
      </c>
      <c r="DO124" s="189"/>
      <c r="DP124" s="190"/>
      <c r="DQ124" s="189"/>
      <c r="DR124" s="189"/>
      <c r="DS124" s="189"/>
      <c r="DT124" s="189"/>
      <c r="DU124" s="189"/>
      <c r="DV124" s="189"/>
      <c r="DW124" s="188"/>
      <c r="DX124" s="188"/>
    </row>
    <row r="125" spans="1:128" s="191" customFormat="1" ht="15.75" customHeight="1" thickBot="1">
      <c r="A125" s="101" t="s">
        <v>87</v>
      </c>
      <c r="B125" s="192" t="str">
        <f t="shared" si="175"/>
        <v>M</v>
      </c>
      <c r="C125" s="331"/>
      <c r="D125" s="332"/>
      <c r="E125" s="332"/>
      <c r="F125" s="332"/>
      <c r="G125" s="332"/>
      <c r="H125" s="332"/>
      <c r="I125" s="332"/>
      <c r="J125" s="332"/>
      <c r="K125" s="332"/>
      <c r="L125" s="332"/>
      <c r="M125" s="332"/>
      <c r="N125" s="332"/>
      <c r="O125" s="332"/>
      <c r="P125" s="332"/>
      <c r="Q125" s="332"/>
      <c r="R125" s="332"/>
      <c r="S125" s="333"/>
      <c r="T125" s="218"/>
      <c r="U125" s="219"/>
      <c r="V125" s="219"/>
      <c r="W125" s="219"/>
      <c r="X125" s="219"/>
      <c r="Y125" s="219"/>
      <c r="Z125" s="219"/>
      <c r="AA125" s="219"/>
      <c r="AB125" s="219"/>
      <c r="AC125" s="219"/>
      <c r="AD125" s="219"/>
      <c r="AE125" s="219"/>
      <c r="AF125" s="219"/>
      <c r="AG125" s="219"/>
      <c r="AH125" s="220"/>
      <c r="AI125" s="219"/>
      <c r="AJ125" s="221"/>
      <c r="AK125" s="218"/>
      <c r="AL125" s="219"/>
      <c r="AM125" s="219"/>
      <c r="AN125" s="219"/>
      <c r="AO125" s="219"/>
      <c r="AP125" s="219"/>
      <c r="AQ125" s="219"/>
      <c r="AR125" s="219"/>
      <c r="AS125" s="219"/>
      <c r="AT125" s="219"/>
      <c r="AU125" s="219"/>
      <c r="AV125" s="219"/>
      <c r="AW125" s="219"/>
      <c r="AX125" s="219"/>
      <c r="AY125" s="219"/>
      <c r="AZ125" s="219"/>
      <c r="BA125" s="221"/>
      <c r="BB125" s="315">
        <f t="shared" ref="BB125:BL125" si="190">IF(BB118="","",SUM(BB118,BB120,-BB121,-BB122,-BB123,BB124))</f>
        <v>12</v>
      </c>
      <c r="BC125" s="316">
        <f t="shared" si="190"/>
        <v>8</v>
      </c>
      <c r="BD125" s="316">
        <f t="shared" si="190"/>
        <v>10</v>
      </c>
      <c r="BE125" s="316">
        <f t="shared" si="190"/>
        <v>33</v>
      </c>
      <c r="BF125" s="316">
        <f t="shared" si="190"/>
        <v>28</v>
      </c>
      <c r="BG125" s="316">
        <f t="shared" si="190"/>
        <v>27</v>
      </c>
      <c r="BH125" s="316">
        <f t="shared" si="190"/>
        <v>18</v>
      </c>
      <c r="BI125" s="316">
        <f t="shared" si="190"/>
        <v>9</v>
      </c>
      <c r="BJ125" s="316">
        <f t="shared" si="190"/>
        <v>16</v>
      </c>
      <c r="BK125" s="316">
        <f t="shared" si="190"/>
        <v>110</v>
      </c>
      <c r="BL125" s="316">
        <f t="shared" si="190"/>
        <v>47</v>
      </c>
      <c r="BM125" s="316">
        <f t="shared" ref="BM125" si="191">IF(BM118="","",SUM(BM118,BM120,-BM121,-BM122,-BM123,BM124))</f>
        <v>9</v>
      </c>
      <c r="BN125" s="316"/>
      <c r="BO125" s="316"/>
      <c r="BP125" s="316"/>
      <c r="BQ125" s="316"/>
      <c r="BR125" s="316"/>
      <c r="BS125" s="218"/>
      <c r="BT125" s="219"/>
      <c r="BU125" s="219"/>
      <c r="BV125" s="219"/>
      <c r="BW125" s="219"/>
      <c r="BX125" s="219"/>
      <c r="BY125" s="219"/>
      <c r="BZ125" s="219"/>
      <c r="CA125" s="219"/>
      <c r="CB125" s="219"/>
      <c r="CC125" s="219"/>
      <c r="CD125" s="219"/>
      <c r="CE125" s="219"/>
      <c r="CF125" s="219"/>
      <c r="CG125" s="219"/>
      <c r="CH125" s="219"/>
      <c r="CI125" s="221"/>
      <c r="CJ125" s="334"/>
      <c r="CK125" s="297">
        <f>IF(CK118="","",CK118+SUM(CK120,CK124)-SUM(CK121:CK123))</f>
        <v>14</v>
      </c>
      <c r="CL125" s="335">
        <f>IF(CL118="","",CL118+SUM(CL120,CL124)-SUM(CL121:CL123))</f>
        <v>12</v>
      </c>
      <c r="CM125" s="336">
        <f>IF(CM118="","",CM118+SUM(CM120,CM124)-SUM(CM121:CM123))</f>
        <v>22</v>
      </c>
      <c r="CN125" s="337">
        <f>IF(CK118=0,"",100*CK125/CK118)</f>
        <v>116.66666666666667</v>
      </c>
      <c r="CO125" s="129">
        <f t="shared" si="23"/>
        <v>20.9</v>
      </c>
      <c r="CP125" s="142">
        <f t="shared" si="24"/>
        <v>12</v>
      </c>
      <c r="CQ125" s="67"/>
      <c r="CR125" s="67"/>
      <c r="CS125" s="67"/>
      <c r="CT125" s="67"/>
      <c r="CU125" s="1315"/>
      <c r="CV125" s="67"/>
      <c r="CW125" s="1315"/>
      <c r="CX125" s="67"/>
      <c r="CY125" s="67"/>
      <c r="CZ125" s="67"/>
      <c r="DA125" s="67"/>
      <c r="DB125" s="143"/>
      <c r="DC125" s="143">
        <f t="shared" si="178"/>
        <v>8</v>
      </c>
      <c r="DD125" s="81">
        <f t="shared" si="179"/>
        <v>9</v>
      </c>
      <c r="DE125" s="81">
        <f t="shared" si="180"/>
        <v>9</v>
      </c>
      <c r="DF125" s="81">
        <f t="shared" si="181"/>
        <v>10</v>
      </c>
      <c r="DG125" s="81">
        <f t="shared" si="182"/>
        <v>12</v>
      </c>
      <c r="DH125" s="144">
        <f t="shared" si="183"/>
        <v>16</v>
      </c>
      <c r="DI125" s="144">
        <f t="shared" si="184"/>
        <v>18</v>
      </c>
      <c r="DJ125" s="81">
        <f t="shared" si="185"/>
        <v>27</v>
      </c>
      <c r="DK125" s="81">
        <f t="shared" si="186"/>
        <v>28</v>
      </c>
      <c r="DL125" s="81">
        <f t="shared" si="187"/>
        <v>33</v>
      </c>
      <c r="DM125" s="81">
        <f t="shared" si="188"/>
        <v>47</v>
      </c>
      <c r="DN125" s="143">
        <f t="shared" si="189"/>
        <v>110</v>
      </c>
      <c r="DO125" s="189"/>
      <c r="DP125" s="190"/>
      <c r="DQ125" s="189"/>
      <c r="DR125" s="189"/>
      <c r="DS125" s="189"/>
      <c r="DT125" s="189"/>
      <c r="DU125" s="189"/>
      <c r="DV125" s="189"/>
      <c r="DW125" s="188"/>
      <c r="DX125" s="188"/>
    </row>
    <row r="126" spans="1:128" s="191" customFormat="1" ht="15.75" customHeight="1" thickBot="1">
      <c r="A126" s="132" t="s">
        <v>91</v>
      </c>
      <c r="B126" s="175" t="str">
        <f t="shared" ref="B126:B133" si="192">$B$12</f>
        <v>BO</v>
      </c>
      <c r="C126" s="300">
        <v>50</v>
      </c>
      <c r="D126" s="342">
        <v>25</v>
      </c>
      <c r="E126" s="342">
        <v>20</v>
      </c>
      <c r="F126" s="342">
        <v>20</v>
      </c>
      <c r="G126" s="342">
        <v>0</v>
      </c>
      <c r="H126" s="342">
        <v>30</v>
      </c>
      <c r="I126" s="342">
        <v>25</v>
      </c>
      <c r="J126" s="342">
        <v>25</v>
      </c>
      <c r="K126" s="342">
        <v>100</v>
      </c>
      <c r="L126" s="342">
        <v>100</v>
      </c>
      <c r="M126" s="342">
        <v>30</v>
      </c>
      <c r="N126" s="342">
        <v>60</v>
      </c>
      <c r="O126" s="342"/>
      <c r="P126" s="342"/>
      <c r="Q126" s="342"/>
      <c r="R126" s="342"/>
      <c r="S126" s="343"/>
      <c r="T126" s="338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209"/>
      <c r="AI126" s="339"/>
      <c r="AJ126" s="340"/>
      <c r="AK126" s="338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40"/>
      <c r="BB126" s="338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39"/>
      <c r="BQ126" s="339"/>
      <c r="BR126" s="340"/>
      <c r="BS126" s="230">
        <v>35</v>
      </c>
      <c r="BT126" s="231">
        <v>30</v>
      </c>
      <c r="BU126" s="231">
        <v>0</v>
      </c>
      <c r="BV126" s="231">
        <v>10</v>
      </c>
      <c r="BW126" s="1436">
        <v>0</v>
      </c>
      <c r="BX126" s="1436">
        <v>60</v>
      </c>
      <c r="BY126" s="1436">
        <v>5</v>
      </c>
      <c r="BZ126" s="1436">
        <v>20</v>
      </c>
      <c r="CA126" s="1436">
        <v>15</v>
      </c>
      <c r="CB126" s="1436">
        <v>120</v>
      </c>
      <c r="CC126" s="1436">
        <v>25</v>
      </c>
      <c r="CD126" s="1436">
        <v>14</v>
      </c>
      <c r="CE126" s="1436"/>
      <c r="CF126" s="1436"/>
      <c r="CG126" s="1436"/>
      <c r="CH126" s="1436"/>
      <c r="CI126" s="1437"/>
      <c r="CJ126" s="322"/>
      <c r="CK126" s="230">
        <v>20</v>
      </c>
      <c r="CL126" s="231">
        <v>15</v>
      </c>
      <c r="CM126" s="233">
        <v>50</v>
      </c>
      <c r="CN126" s="276" t="s">
        <v>80</v>
      </c>
      <c r="CO126" s="129">
        <f t="shared" si="23"/>
        <v>31.772727272727273</v>
      </c>
      <c r="CP126" s="142">
        <f t="shared" si="24"/>
        <v>24</v>
      </c>
      <c r="CQ126" s="143">
        <f t="shared" ref="CQ126:CW127" si="193">IF(OR(-FLOOR(((17-COUNT($C126:$S126))/2),1)+CQ$5&lt;1,-FLOOR(((17-COUNT($C126:$S126))/2),1)+CQ$5&gt;COUNT($C126:$S126)),"",LARGE($C126:$S126,-FLOOR(((17-COUNT($C126:$S126))/2),1)+CQ$5))</f>
        <v>0</v>
      </c>
      <c r="CR126" s="81">
        <f t="shared" si="193"/>
        <v>20</v>
      </c>
      <c r="CS126" s="81">
        <f t="shared" si="193"/>
        <v>20</v>
      </c>
      <c r="CT126" s="81">
        <f t="shared" si="193"/>
        <v>25</v>
      </c>
      <c r="CU126" s="81">
        <f t="shared" si="193"/>
        <v>25</v>
      </c>
      <c r="CV126" s="144">
        <f t="shared" si="193"/>
        <v>25</v>
      </c>
      <c r="CW126" s="144">
        <f t="shared" si="193"/>
        <v>30</v>
      </c>
      <c r="CX126" s="81">
        <f t="shared" ref="CX126:DB127" si="194">IF(OR(-FLOOR(((17-COUNT($C126:$S126))/2),1)+CX$5&lt;1,-FLOOR(((17-COUNT($C126:$S126))/2),1)+CX$5&gt;COUNT($C126:$S126)),"",LARGE($C126:$S126,-FLOOR(((17-COUNT($C126:$S126))/2),1)+CX$5))</f>
        <v>30</v>
      </c>
      <c r="CY126" s="81">
        <f t="shared" si="194"/>
        <v>50</v>
      </c>
      <c r="CZ126" s="81">
        <f t="shared" si="194"/>
        <v>60</v>
      </c>
      <c r="DA126" s="81">
        <f t="shared" si="194"/>
        <v>100</v>
      </c>
      <c r="DB126" s="143">
        <f t="shared" si="194"/>
        <v>100</v>
      </c>
      <c r="DC126" s="143">
        <f t="shared" ref="DC126:DC133" si="195">IF(OR(-FLOOR(((17-COUNT($BS126:$CI126))/2),1)+DC$5&lt;1,-FLOOR(((17-COUNT($BS126:$CI126))/2),1)+DC$5&gt;COUNT($BS126:$CI126)),"",LARGE($BS126:$CI126,-FLOOR(((17-COUNT($BS126:$CI126))/2),1)+DC$5))</f>
        <v>0</v>
      </c>
      <c r="DD126" s="81">
        <f t="shared" ref="DD126:DD133" si="196">IF(OR(-FLOOR(((17-COUNT($BS126:$CI126))/2),1)+DD$5&lt;1,-FLOOR(((17-COUNT($BS126:$CI126))/2),1)+DD$5&gt;COUNT($BS126:$CI126)),"",LARGE($BS126:$CI126,-FLOOR(((17-COUNT($BS126:$CI126))/2),1)+DD$5))</f>
        <v>0</v>
      </c>
      <c r="DE126" s="81">
        <f t="shared" ref="DE126:DE133" si="197">IF(OR(-FLOOR(((17-COUNT($BS126:$CI126))/2),1)+DE$5&lt;1,-FLOOR(((17-COUNT($BS126:$CI126))/2),1)+DE$5&gt;COUNT($BS126:$CI126)),"",LARGE($BS126:$CI126,-FLOOR(((17-COUNT($BS126:$CI126))/2),1)+DE$5))</f>
        <v>5</v>
      </c>
      <c r="DF126" s="81">
        <f t="shared" ref="DF126:DF133" si="198">IF(OR(-FLOOR(((17-COUNT($BS126:$CI126))/2),1)+DF$5&lt;1,-FLOOR(((17-COUNT($BS126:$CI126))/2),1)+DF$5&gt;COUNT($BS126:$CI126)),"",LARGE($BS126:$CI126,-FLOOR(((17-COUNT($BS126:$CI126))/2),1)+DF$5))</f>
        <v>10</v>
      </c>
      <c r="DG126" s="81">
        <f t="shared" ref="DG126:DG133" si="199">IF(OR(-FLOOR(((17-COUNT($BS126:$CI126))/2),1)+DG$5&lt;1,-FLOOR(((17-COUNT($BS126:$CI126))/2),1)+DG$5&gt;COUNT($BS126:$CI126)),"",LARGE($BS126:$CI126,-FLOOR(((17-COUNT($BS126:$CI126))/2),1)+DG$5))</f>
        <v>14</v>
      </c>
      <c r="DH126" s="144">
        <f t="shared" ref="DH126:DH133" si="200">IF(OR(-FLOOR(((17-COUNT($BS126:$CI126))/2),1)+DH$5&lt;1,-FLOOR(((17-COUNT($BS126:$CI126))/2),1)+DH$5&gt;COUNT($BS126:$CI126)),"",LARGE($BS126:$CI126,-FLOOR(((17-COUNT($BS126:$CI126))/2),1)+DH$5))</f>
        <v>15</v>
      </c>
      <c r="DI126" s="144">
        <f t="shared" ref="DI126:DI133" si="201">IF(OR(-FLOOR(((17-COUNT($BS126:$CI126))/2),1)+DI$5&lt;1,-FLOOR(((17-COUNT($BS126:$CI126))/2),1)+DI$5&gt;COUNT($BS126:$CI126)),"",LARGE($BS126:$CI126,-FLOOR(((17-COUNT($BS126:$CI126))/2),1)+DI$5))</f>
        <v>20</v>
      </c>
      <c r="DJ126" s="81">
        <f t="shared" ref="DJ126:DJ133" si="202">IF(OR(-FLOOR(((17-COUNT($BS126:$CI126))/2),1)+DJ$5&lt;1,-FLOOR(((17-COUNT($BS126:$CI126))/2),1)+DJ$5&gt;COUNT($BS126:$CI126)),"",LARGE($BS126:$CI126,-FLOOR(((17-COUNT($BS126:$CI126))/2),1)+DJ$5))</f>
        <v>25</v>
      </c>
      <c r="DK126" s="81">
        <f t="shared" ref="DK126:DK133" si="203">IF(OR(-FLOOR(((17-COUNT($BS126:$CI126))/2),1)+DK$5&lt;1,-FLOOR(((17-COUNT($BS126:$CI126))/2),1)+DK$5&gt;COUNT($BS126:$CI126)),"",LARGE($BS126:$CI126,-FLOOR(((17-COUNT($BS126:$CI126))/2),1)+DK$5))</f>
        <v>30</v>
      </c>
      <c r="DL126" s="81">
        <f t="shared" ref="DL126:DL133" si="204">IF(OR(-FLOOR(((17-COUNT($BS126:$CI126))/2),1)+DL$5&lt;1,-FLOOR(((17-COUNT($BS126:$CI126))/2),1)+DL$5&gt;COUNT($BS126:$CI126)),"",LARGE($BS126:$CI126,-FLOOR(((17-COUNT($BS126:$CI126))/2),1)+DL$5))</f>
        <v>35</v>
      </c>
      <c r="DM126" s="81">
        <f t="shared" ref="DM126:DM133" si="205">IF(OR(-FLOOR(((17-COUNT($BS126:$CI126))/2),1)+DM$5&lt;1,-FLOOR(((17-COUNT($BS126:$CI126))/2),1)+DM$5&gt;COUNT($BS126:$CI126)),"",LARGE($BS126:$CI126,-FLOOR(((17-COUNT($BS126:$CI126))/2),1)+DM$5))</f>
        <v>60</v>
      </c>
      <c r="DN126" s="143">
        <f t="shared" ref="DN126:DN133" si="206">IF(OR(-FLOOR(((17-COUNT($BS126:$CI126))/2),1)+DN$5&lt;1,-FLOOR(((17-COUNT($BS126:$CI126))/2),1)+DN$5&gt;COUNT($BS126:$CI126)),"",LARGE($BS126:$CI126,-FLOOR(((17-COUNT($BS126:$CI126))/2),1)+DN$5))</f>
        <v>120</v>
      </c>
      <c r="DO126" s="189"/>
      <c r="DP126" s="190"/>
      <c r="DQ126" s="189"/>
      <c r="DR126" s="189"/>
      <c r="DS126" s="189"/>
      <c r="DT126" s="189"/>
      <c r="DU126" s="189"/>
      <c r="DV126" s="189"/>
      <c r="DW126" s="188"/>
      <c r="DX126" s="188"/>
    </row>
    <row r="127" spans="1:128" s="191" customFormat="1" ht="15.75" customHeight="1">
      <c r="A127" s="145" t="s">
        <v>81</v>
      </c>
      <c r="B127" s="192" t="str">
        <f t="shared" si="192"/>
        <v>BO</v>
      </c>
      <c r="C127" s="312">
        <v>35</v>
      </c>
      <c r="D127" s="111">
        <v>15</v>
      </c>
      <c r="E127" s="111">
        <v>17</v>
      </c>
      <c r="F127" s="111">
        <v>15</v>
      </c>
      <c r="G127" s="111">
        <v>0</v>
      </c>
      <c r="H127" s="111">
        <v>28</v>
      </c>
      <c r="I127" s="111">
        <v>20</v>
      </c>
      <c r="J127" s="111">
        <v>21</v>
      </c>
      <c r="K127" s="111">
        <v>86</v>
      </c>
      <c r="L127" s="111">
        <v>80</v>
      </c>
      <c r="M127" s="111">
        <v>20</v>
      </c>
      <c r="N127" s="111">
        <v>40</v>
      </c>
      <c r="O127" s="111"/>
      <c r="P127" s="111"/>
      <c r="Q127" s="111"/>
      <c r="R127" s="111"/>
      <c r="S127" s="344"/>
      <c r="T127" s="207"/>
      <c r="U127" s="208"/>
      <c r="V127" s="208"/>
      <c r="W127" s="208"/>
      <c r="X127" s="208"/>
      <c r="Y127" s="208"/>
      <c r="Z127" s="208"/>
      <c r="AA127" s="208"/>
      <c r="AB127" s="208"/>
      <c r="AC127" s="208"/>
      <c r="AD127" s="208"/>
      <c r="AE127" s="208"/>
      <c r="AF127" s="208"/>
      <c r="AG127" s="208"/>
      <c r="AH127" s="209"/>
      <c r="AI127" s="208"/>
      <c r="AJ127" s="210"/>
      <c r="AK127" s="207"/>
      <c r="AL127" s="208"/>
      <c r="AM127" s="208"/>
      <c r="AN127" s="208"/>
      <c r="AO127" s="208"/>
      <c r="AP127" s="208"/>
      <c r="AQ127" s="208"/>
      <c r="AR127" s="208"/>
      <c r="AS127" s="208"/>
      <c r="AT127" s="208"/>
      <c r="AU127" s="208"/>
      <c r="AV127" s="208"/>
      <c r="AW127" s="208"/>
      <c r="AX127" s="208"/>
      <c r="AY127" s="208"/>
      <c r="AZ127" s="208"/>
      <c r="BA127" s="210"/>
      <c r="BB127" s="207"/>
      <c r="BC127" s="208"/>
      <c r="BD127" s="208"/>
      <c r="BE127" s="208"/>
      <c r="BF127" s="208"/>
      <c r="BG127" s="208"/>
      <c r="BH127" s="208"/>
      <c r="BI127" s="208"/>
      <c r="BJ127" s="208"/>
      <c r="BK127" s="208"/>
      <c r="BL127" s="208"/>
      <c r="BM127" s="208"/>
      <c r="BN127" s="208"/>
      <c r="BO127" s="208"/>
      <c r="BP127" s="208"/>
      <c r="BQ127" s="208"/>
      <c r="BR127" s="210"/>
      <c r="BS127" s="211">
        <v>28</v>
      </c>
      <c r="BT127" s="212">
        <v>23</v>
      </c>
      <c r="BU127" s="212">
        <v>0</v>
      </c>
      <c r="BV127" s="212">
        <v>5</v>
      </c>
      <c r="BW127" s="1338">
        <v>0</v>
      </c>
      <c r="BX127" s="1338">
        <v>44</v>
      </c>
      <c r="BY127" s="1338">
        <v>3</v>
      </c>
      <c r="BZ127" s="1338">
        <v>17</v>
      </c>
      <c r="CA127" s="1338">
        <v>10</v>
      </c>
      <c r="CB127" s="1338">
        <v>70</v>
      </c>
      <c r="CC127" s="1338">
        <v>17</v>
      </c>
      <c r="CD127" s="1338">
        <v>10</v>
      </c>
      <c r="CE127" s="1338"/>
      <c r="CF127" s="1338"/>
      <c r="CG127" s="1338"/>
      <c r="CH127" s="1338"/>
      <c r="CI127" s="1438"/>
      <c r="CJ127" s="323"/>
      <c r="CK127" s="211">
        <v>11</v>
      </c>
      <c r="CL127" s="212">
        <v>8.5</v>
      </c>
      <c r="CM127" s="213">
        <v>27.5</v>
      </c>
      <c r="CN127" s="309">
        <f>IF(CK126=0,"",100*CK127/CK126)</f>
        <v>55</v>
      </c>
      <c r="CO127" s="129">
        <f t="shared" si="23"/>
        <v>23.545454545454547</v>
      </c>
      <c r="CP127" s="142">
        <f t="shared" si="24"/>
        <v>24</v>
      </c>
      <c r="CQ127" s="143">
        <f t="shared" si="193"/>
        <v>0</v>
      </c>
      <c r="CR127" s="81">
        <f t="shared" si="193"/>
        <v>15</v>
      </c>
      <c r="CS127" s="81">
        <f t="shared" si="193"/>
        <v>15</v>
      </c>
      <c r="CT127" s="81">
        <f t="shared" si="193"/>
        <v>17</v>
      </c>
      <c r="CU127" s="81">
        <f t="shared" si="193"/>
        <v>20</v>
      </c>
      <c r="CV127" s="144">
        <f t="shared" si="193"/>
        <v>20</v>
      </c>
      <c r="CW127" s="144">
        <f t="shared" si="193"/>
        <v>21</v>
      </c>
      <c r="CX127" s="81">
        <f t="shared" si="194"/>
        <v>28</v>
      </c>
      <c r="CY127" s="81">
        <f t="shared" si="194"/>
        <v>35</v>
      </c>
      <c r="CZ127" s="81">
        <f t="shared" si="194"/>
        <v>40</v>
      </c>
      <c r="DA127" s="81">
        <f t="shared" si="194"/>
        <v>80</v>
      </c>
      <c r="DB127" s="143">
        <f t="shared" si="194"/>
        <v>86</v>
      </c>
      <c r="DC127" s="143">
        <f t="shared" si="195"/>
        <v>0</v>
      </c>
      <c r="DD127" s="81">
        <f t="shared" si="196"/>
        <v>0</v>
      </c>
      <c r="DE127" s="81">
        <f t="shared" si="197"/>
        <v>3</v>
      </c>
      <c r="DF127" s="81">
        <f t="shared" si="198"/>
        <v>5</v>
      </c>
      <c r="DG127" s="81">
        <f t="shared" si="199"/>
        <v>10</v>
      </c>
      <c r="DH127" s="144">
        <f t="shared" si="200"/>
        <v>10</v>
      </c>
      <c r="DI127" s="144">
        <f t="shared" si="201"/>
        <v>17</v>
      </c>
      <c r="DJ127" s="81">
        <f t="shared" si="202"/>
        <v>17</v>
      </c>
      <c r="DK127" s="81">
        <f t="shared" si="203"/>
        <v>23</v>
      </c>
      <c r="DL127" s="81">
        <f t="shared" si="204"/>
        <v>28</v>
      </c>
      <c r="DM127" s="81">
        <f t="shared" si="205"/>
        <v>44</v>
      </c>
      <c r="DN127" s="143">
        <f t="shared" si="206"/>
        <v>70</v>
      </c>
      <c r="DO127" s="189"/>
      <c r="DP127" s="190"/>
      <c r="DQ127" s="189"/>
      <c r="DR127" s="189"/>
      <c r="DS127" s="189"/>
      <c r="DT127" s="189"/>
      <c r="DU127" s="189"/>
      <c r="DV127" s="189"/>
      <c r="DW127" s="188"/>
      <c r="DX127" s="188"/>
    </row>
    <row r="128" spans="1:128" s="191" customFormat="1" ht="15.75" customHeight="1">
      <c r="A128" s="145" t="s">
        <v>82</v>
      </c>
      <c r="B128" s="192" t="str">
        <f t="shared" si="192"/>
        <v>BO</v>
      </c>
      <c r="C128" s="324"/>
      <c r="D128" s="325"/>
      <c r="E128" s="325"/>
      <c r="F128" s="325"/>
      <c r="G128" s="325"/>
      <c r="H128" s="325"/>
      <c r="I128" s="325"/>
      <c r="J128" s="325"/>
      <c r="K128" s="325"/>
      <c r="L128" s="325"/>
      <c r="M128" s="325"/>
      <c r="N128" s="325"/>
      <c r="O128" s="325"/>
      <c r="P128" s="325"/>
      <c r="Q128" s="325"/>
      <c r="R128" s="325"/>
      <c r="S128" s="326"/>
      <c r="T128" s="202"/>
      <c r="U128" s="203"/>
      <c r="V128" s="203"/>
      <c r="W128" s="203"/>
      <c r="X128" s="203"/>
      <c r="Y128" s="203"/>
      <c r="Z128" s="203"/>
      <c r="AA128" s="203"/>
      <c r="AB128" s="203"/>
      <c r="AC128" s="203"/>
      <c r="AD128" s="203"/>
      <c r="AE128" s="203"/>
      <c r="AF128" s="203"/>
      <c r="AG128" s="203"/>
      <c r="AH128" s="341"/>
      <c r="AI128" s="203"/>
      <c r="AJ128" s="204"/>
      <c r="AK128" s="202"/>
      <c r="AL128" s="203"/>
      <c r="AM128" s="203"/>
      <c r="AN128" s="203"/>
      <c r="AO128" s="203"/>
      <c r="AP128" s="203"/>
      <c r="AQ128" s="203"/>
      <c r="AR128" s="203"/>
      <c r="AS128" s="203"/>
      <c r="AT128" s="203"/>
      <c r="AU128" s="203"/>
      <c r="AV128" s="203"/>
      <c r="AW128" s="203"/>
      <c r="AX128" s="203"/>
      <c r="AY128" s="203"/>
      <c r="AZ128" s="203"/>
      <c r="BA128" s="204"/>
      <c r="BB128" s="202"/>
      <c r="BC128" s="203"/>
      <c r="BD128" s="203"/>
      <c r="BE128" s="203"/>
      <c r="BF128" s="203"/>
      <c r="BG128" s="203"/>
      <c r="BH128" s="203"/>
      <c r="BI128" s="203"/>
      <c r="BJ128" s="203"/>
      <c r="BK128" s="203"/>
      <c r="BL128" s="203"/>
      <c r="BM128" s="203"/>
      <c r="BN128" s="203"/>
      <c r="BO128" s="203"/>
      <c r="BP128" s="203"/>
      <c r="BQ128" s="203"/>
      <c r="BR128" s="204"/>
      <c r="BS128" s="211">
        <v>50</v>
      </c>
      <c r="BT128" s="212">
        <v>35</v>
      </c>
      <c r="BU128" s="212">
        <v>0</v>
      </c>
      <c r="BV128" s="212">
        <v>8</v>
      </c>
      <c r="BW128" s="1338">
        <v>0</v>
      </c>
      <c r="BX128" s="1338">
        <v>30</v>
      </c>
      <c r="BY128" s="1338">
        <v>4</v>
      </c>
      <c r="BZ128" s="1338">
        <v>14</v>
      </c>
      <c r="CA128" s="1338">
        <v>12</v>
      </c>
      <c r="CB128" s="1338">
        <v>140</v>
      </c>
      <c r="CC128" s="1338">
        <v>28</v>
      </c>
      <c r="CD128" s="1338">
        <v>25</v>
      </c>
      <c r="CE128" s="1338"/>
      <c r="CF128" s="1338"/>
      <c r="CG128" s="1338"/>
      <c r="CH128" s="1338"/>
      <c r="CI128" s="1438"/>
      <c r="CJ128" s="323"/>
      <c r="CK128" s="211">
        <v>13</v>
      </c>
      <c r="CL128" s="212">
        <v>10</v>
      </c>
      <c r="CM128" s="213">
        <v>32.5</v>
      </c>
      <c r="CN128" s="327">
        <f>IF(CK126=0,"",100*CK128/CK126)</f>
        <v>65</v>
      </c>
      <c r="CO128" s="129">
        <f t="shared" si="23"/>
        <v>20.6</v>
      </c>
      <c r="CP128" s="142">
        <f t="shared" si="24"/>
        <v>12</v>
      </c>
      <c r="CQ128" s="67"/>
      <c r="CR128" s="67"/>
      <c r="CS128" s="67"/>
      <c r="CT128" s="67"/>
      <c r="CU128" s="1315"/>
      <c r="CV128" s="67"/>
      <c r="CW128" s="1315"/>
      <c r="CX128" s="67"/>
      <c r="CY128" s="67"/>
      <c r="CZ128" s="67"/>
      <c r="DA128" s="67"/>
      <c r="DB128" s="143"/>
      <c r="DC128" s="143">
        <f t="shared" si="195"/>
        <v>0</v>
      </c>
      <c r="DD128" s="81">
        <f t="shared" si="196"/>
        <v>0</v>
      </c>
      <c r="DE128" s="81">
        <f t="shared" si="197"/>
        <v>4</v>
      </c>
      <c r="DF128" s="81">
        <f t="shared" si="198"/>
        <v>8</v>
      </c>
      <c r="DG128" s="81">
        <f t="shared" si="199"/>
        <v>12</v>
      </c>
      <c r="DH128" s="144">
        <f t="shared" si="200"/>
        <v>14</v>
      </c>
      <c r="DI128" s="144">
        <f t="shared" si="201"/>
        <v>25</v>
      </c>
      <c r="DJ128" s="81">
        <f t="shared" si="202"/>
        <v>28</v>
      </c>
      <c r="DK128" s="81">
        <f t="shared" si="203"/>
        <v>30</v>
      </c>
      <c r="DL128" s="81">
        <f t="shared" si="204"/>
        <v>35</v>
      </c>
      <c r="DM128" s="81">
        <f t="shared" si="205"/>
        <v>50</v>
      </c>
      <c r="DN128" s="143">
        <f t="shared" si="206"/>
        <v>140</v>
      </c>
      <c r="DO128" s="189"/>
      <c r="DP128" s="190"/>
      <c r="DQ128" s="189"/>
      <c r="DR128" s="189"/>
      <c r="DS128" s="189"/>
      <c r="DT128" s="189"/>
      <c r="DU128" s="189"/>
      <c r="DV128" s="189"/>
      <c r="DW128" s="188"/>
      <c r="DX128" s="188"/>
    </row>
    <row r="129" spans="1:128" s="191" customFormat="1" ht="15.75" customHeight="1">
      <c r="A129" s="145" t="s">
        <v>83</v>
      </c>
      <c r="B129" s="192" t="str">
        <f t="shared" si="192"/>
        <v>BO</v>
      </c>
      <c r="C129" s="328"/>
      <c r="D129" s="329"/>
      <c r="E129" s="329"/>
      <c r="F129" s="329"/>
      <c r="G129" s="329"/>
      <c r="H129" s="329"/>
      <c r="I129" s="329"/>
      <c r="J129" s="329"/>
      <c r="K129" s="329"/>
      <c r="L129" s="329"/>
      <c r="M129" s="329"/>
      <c r="N129" s="329"/>
      <c r="O129" s="329"/>
      <c r="P129" s="329"/>
      <c r="Q129" s="329"/>
      <c r="R129" s="329"/>
      <c r="S129" s="330"/>
      <c r="T129" s="202"/>
      <c r="U129" s="203"/>
      <c r="V129" s="203"/>
      <c r="W129" s="203"/>
      <c r="X129" s="203"/>
      <c r="Y129" s="203"/>
      <c r="Z129" s="203"/>
      <c r="AA129" s="203"/>
      <c r="AB129" s="203"/>
      <c r="AC129" s="203"/>
      <c r="AD129" s="203"/>
      <c r="AE129" s="203"/>
      <c r="AF129" s="203"/>
      <c r="AG129" s="203"/>
      <c r="AH129" s="341"/>
      <c r="AI129" s="203"/>
      <c r="AJ129" s="204"/>
      <c r="AK129" s="202"/>
      <c r="AL129" s="203"/>
      <c r="AM129" s="203"/>
      <c r="AN129" s="203"/>
      <c r="AO129" s="203"/>
      <c r="AP129" s="203"/>
      <c r="AQ129" s="203"/>
      <c r="AR129" s="203"/>
      <c r="AS129" s="203"/>
      <c r="AT129" s="203"/>
      <c r="AU129" s="203"/>
      <c r="AV129" s="203"/>
      <c r="AW129" s="203"/>
      <c r="AX129" s="203"/>
      <c r="AY129" s="203"/>
      <c r="AZ129" s="203"/>
      <c r="BA129" s="204"/>
      <c r="BB129" s="202"/>
      <c r="BC129" s="203"/>
      <c r="BD129" s="203"/>
      <c r="BE129" s="203"/>
      <c r="BF129" s="203"/>
      <c r="BG129" s="203"/>
      <c r="BH129" s="203"/>
      <c r="BI129" s="203"/>
      <c r="BJ129" s="203"/>
      <c r="BK129" s="203"/>
      <c r="BL129" s="203"/>
      <c r="BM129" s="203"/>
      <c r="BN129" s="203"/>
      <c r="BO129" s="203"/>
      <c r="BP129" s="203"/>
      <c r="BQ129" s="203"/>
      <c r="BR129" s="204"/>
      <c r="BS129" s="211">
        <v>20</v>
      </c>
      <c r="BT129" s="212">
        <v>10</v>
      </c>
      <c r="BU129" s="212">
        <v>0</v>
      </c>
      <c r="BV129" s="212">
        <v>0</v>
      </c>
      <c r="BW129" s="1338">
        <v>0</v>
      </c>
      <c r="BX129" s="1338">
        <v>20</v>
      </c>
      <c r="BY129" s="1338">
        <v>2</v>
      </c>
      <c r="BZ129" s="1338">
        <v>6</v>
      </c>
      <c r="CA129" s="1338">
        <v>3</v>
      </c>
      <c r="CB129" s="1338">
        <v>60</v>
      </c>
      <c r="CC129" s="1338">
        <v>2</v>
      </c>
      <c r="CD129" s="1338">
        <v>20</v>
      </c>
      <c r="CE129" s="1338"/>
      <c r="CF129" s="1338"/>
      <c r="CG129" s="1338"/>
      <c r="CH129" s="1338"/>
      <c r="CI129" s="1438"/>
      <c r="CJ129" s="323"/>
      <c r="CK129" s="211">
        <v>2.5</v>
      </c>
      <c r="CL129" s="212">
        <v>1.5</v>
      </c>
      <c r="CM129" s="213">
        <v>10</v>
      </c>
      <c r="CN129" s="310">
        <f>IF(CK126=0,"",100*CK129/CK126)</f>
        <v>12.5</v>
      </c>
      <c r="CO129" s="129">
        <f t="shared" si="23"/>
        <v>8.3000000000000007</v>
      </c>
      <c r="CP129" s="142">
        <f t="shared" si="24"/>
        <v>12</v>
      </c>
      <c r="CQ129" s="67"/>
      <c r="CR129" s="67"/>
      <c r="CS129" s="67"/>
      <c r="CT129" s="67"/>
      <c r="CU129" s="1315"/>
      <c r="CV129" s="67"/>
      <c r="CW129" s="1315"/>
      <c r="CX129" s="67"/>
      <c r="CY129" s="67"/>
      <c r="CZ129" s="67"/>
      <c r="DA129" s="67"/>
      <c r="DB129" s="143"/>
      <c r="DC129" s="143">
        <f t="shared" si="195"/>
        <v>0</v>
      </c>
      <c r="DD129" s="81">
        <f t="shared" si="196"/>
        <v>0</v>
      </c>
      <c r="DE129" s="81">
        <f t="shared" si="197"/>
        <v>0</v>
      </c>
      <c r="DF129" s="81">
        <f t="shared" si="198"/>
        <v>2</v>
      </c>
      <c r="DG129" s="81">
        <f t="shared" si="199"/>
        <v>2</v>
      </c>
      <c r="DH129" s="144">
        <f t="shared" si="200"/>
        <v>3</v>
      </c>
      <c r="DI129" s="144">
        <f t="shared" si="201"/>
        <v>6</v>
      </c>
      <c r="DJ129" s="81">
        <f t="shared" si="202"/>
        <v>10</v>
      </c>
      <c r="DK129" s="81">
        <f t="shared" si="203"/>
        <v>20</v>
      </c>
      <c r="DL129" s="81">
        <f t="shared" si="204"/>
        <v>20</v>
      </c>
      <c r="DM129" s="81">
        <f t="shared" si="205"/>
        <v>20</v>
      </c>
      <c r="DN129" s="143">
        <f t="shared" si="206"/>
        <v>60</v>
      </c>
      <c r="DO129" s="189"/>
      <c r="DP129" s="190"/>
      <c r="DQ129" s="189"/>
      <c r="DR129" s="189"/>
      <c r="DS129" s="189"/>
      <c r="DT129" s="189"/>
      <c r="DU129" s="189"/>
      <c r="DV129" s="189"/>
      <c r="DW129" s="188"/>
      <c r="DX129" s="188"/>
    </row>
    <row r="130" spans="1:128" s="191" customFormat="1" ht="15.75" customHeight="1">
      <c r="A130" s="145" t="s">
        <v>84</v>
      </c>
      <c r="B130" s="192" t="str">
        <f t="shared" si="192"/>
        <v>BO</v>
      </c>
      <c r="C130" s="328"/>
      <c r="D130" s="329"/>
      <c r="E130" s="329"/>
      <c r="F130" s="329"/>
      <c r="G130" s="329"/>
      <c r="H130" s="329"/>
      <c r="I130" s="329"/>
      <c r="J130" s="329"/>
      <c r="K130" s="329"/>
      <c r="L130" s="329"/>
      <c r="M130" s="329"/>
      <c r="N130" s="329"/>
      <c r="O130" s="329"/>
      <c r="P130" s="329"/>
      <c r="Q130" s="329"/>
      <c r="R130" s="329"/>
      <c r="S130" s="330"/>
      <c r="T130" s="202"/>
      <c r="U130" s="203"/>
      <c r="V130" s="203"/>
      <c r="W130" s="203"/>
      <c r="X130" s="203"/>
      <c r="Y130" s="203"/>
      <c r="Z130" s="203"/>
      <c r="AA130" s="203"/>
      <c r="AB130" s="203"/>
      <c r="AC130" s="203"/>
      <c r="AD130" s="203"/>
      <c r="AE130" s="203"/>
      <c r="AF130" s="203"/>
      <c r="AG130" s="203"/>
      <c r="AH130" s="341"/>
      <c r="AI130" s="203"/>
      <c r="AJ130" s="204"/>
      <c r="AK130" s="202"/>
      <c r="AL130" s="203"/>
      <c r="AM130" s="203"/>
      <c r="AN130" s="203"/>
      <c r="AO130" s="203"/>
      <c r="AP130" s="203"/>
      <c r="AQ130" s="203"/>
      <c r="AR130" s="203"/>
      <c r="AS130" s="203"/>
      <c r="AT130" s="203"/>
      <c r="AU130" s="203"/>
      <c r="AV130" s="203"/>
      <c r="AW130" s="203"/>
      <c r="AX130" s="203"/>
      <c r="AY130" s="203"/>
      <c r="AZ130" s="203"/>
      <c r="BA130" s="204"/>
      <c r="BB130" s="202"/>
      <c r="BC130" s="203"/>
      <c r="BD130" s="203"/>
      <c r="BE130" s="203"/>
      <c r="BF130" s="203"/>
      <c r="BG130" s="203"/>
      <c r="BH130" s="203"/>
      <c r="BI130" s="203"/>
      <c r="BJ130" s="203"/>
      <c r="BK130" s="203"/>
      <c r="BL130" s="203"/>
      <c r="BM130" s="203"/>
      <c r="BN130" s="203"/>
      <c r="BO130" s="203"/>
      <c r="BP130" s="203"/>
      <c r="BQ130" s="203"/>
      <c r="BR130" s="204"/>
      <c r="BS130" s="211">
        <v>20</v>
      </c>
      <c r="BT130" s="212">
        <v>15</v>
      </c>
      <c r="BU130" s="212">
        <v>0</v>
      </c>
      <c r="BV130" s="212">
        <v>2</v>
      </c>
      <c r="BW130" s="1338">
        <v>0</v>
      </c>
      <c r="BX130" s="1338">
        <v>15</v>
      </c>
      <c r="BY130" s="1338">
        <v>7</v>
      </c>
      <c r="BZ130" s="1338">
        <v>2</v>
      </c>
      <c r="CA130" s="1338">
        <v>5</v>
      </c>
      <c r="CB130" s="1338">
        <v>10</v>
      </c>
      <c r="CC130" s="1338">
        <v>3</v>
      </c>
      <c r="CD130" s="1338">
        <v>10</v>
      </c>
      <c r="CE130" s="1338"/>
      <c r="CF130" s="1338"/>
      <c r="CG130" s="1338"/>
      <c r="CH130" s="1338"/>
      <c r="CI130" s="1438"/>
      <c r="CJ130" s="323"/>
      <c r="CK130" s="211">
        <v>4</v>
      </c>
      <c r="CL130" s="212">
        <v>3</v>
      </c>
      <c r="CM130" s="213">
        <v>5.5</v>
      </c>
      <c r="CN130" s="310">
        <f>IF(CK126=0,"",100*CK130/CK126)</f>
        <v>20</v>
      </c>
      <c r="CO130" s="129">
        <f t="shared" si="23"/>
        <v>6.9</v>
      </c>
      <c r="CP130" s="142">
        <f t="shared" si="24"/>
        <v>12</v>
      </c>
      <c r="CQ130" s="67"/>
      <c r="CR130" s="67"/>
      <c r="CS130" s="67"/>
      <c r="CT130" s="67"/>
      <c r="CU130" s="1315"/>
      <c r="CV130" s="67"/>
      <c r="CW130" s="1315"/>
      <c r="CX130" s="67"/>
      <c r="CY130" s="67"/>
      <c r="CZ130" s="67"/>
      <c r="DA130" s="67"/>
      <c r="DB130" s="143"/>
      <c r="DC130" s="143">
        <f t="shared" si="195"/>
        <v>0</v>
      </c>
      <c r="DD130" s="81">
        <f t="shared" si="196"/>
        <v>0</v>
      </c>
      <c r="DE130" s="81">
        <f t="shared" si="197"/>
        <v>2</v>
      </c>
      <c r="DF130" s="81">
        <f t="shared" si="198"/>
        <v>2</v>
      </c>
      <c r="DG130" s="81">
        <f t="shared" si="199"/>
        <v>3</v>
      </c>
      <c r="DH130" s="144">
        <f t="shared" si="200"/>
        <v>5</v>
      </c>
      <c r="DI130" s="144">
        <f t="shared" si="201"/>
        <v>7</v>
      </c>
      <c r="DJ130" s="81">
        <f t="shared" si="202"/>
        <v>10</v>
      </c>
      <c r="DK130" s="81">
        <f t="shared" si="203"/>
        <v>10</v>
      </c>
      <c r="DL130" s="81">
        <f t="shared" si="204"/>
        <v>15</v>
      </c>
      <c r="DM130" s="81">
        <f t="shared" si="205"/>
        <v>15</v>
      </c>
      <c r="DN130" s="143">
        <f t="shared" si="206"/>
        <v>20</v>
      </c>
      <c r="DO130" s="189"/>
      <c r="DP130" s="190"/>
      <c r="DQ130" s="189"/>
      <c r="DR130" s="189"/>
      <c r="DS130" s="189"/>
      <c r="DT130" s="189"/>
      <c r="DU130" s="189"/>
      <c r="DV130" s="189"/>
      <c r="DW130" s="188"/>
      <c r="DX130" s="188"/>
    </row>
    <row r="131" spans="1:128" s="191" customFormat="1" ht="15.75" customHeight="1">
      <c r="A131" s="145" t="s">
        <v>85</v>
      </c>
      <c r="B131" s="192" t="str">
        <f t="shared" si="192"/>
        <v>BO</v>
      </c>
      <c r="C131" s="328"/>
      <c r="D131" s="329"/>
      <c r="E131" s="329"/>
      <c r="F131" s="329"/>
      <c r="G131" s="329"/>
      <c r="H131" s="329"/>
      <c r="I131" s="329"/>
      <c r="J131" s="329"/>
      <c r="K131" s="329"/>
      <c r="L131" s="329"/>
      <c r="M131" s="329"/>
      <c r="N131" s="329"/>
      <c r="O131" s="329"/>
      <c r="P131" s="329"/>
      <c r="Q131" s="329"/>
      <c r="R131" s="329"/>
      <c r="S131" s="330"/>
      <c r="T131" s="202"/>
      <c r="U131" s="203"/>
      <c r="V131" s="203"/>
      <c r="W131" s="203"/>
      <c r="X131" s="203"/>
      <c r="Y131" s="203"/>
      <c r="Z131" s="203"/>
      <c r="AA131" s="203"/>
      <c r="AB131" s="203"/>
      <c r="AC131" s="203"/>
      <c r="AD131" s="203"/>
      <c r="AE131" s="203"/>
      <c r="AF131" s="203"/>
      <c r="AG131" s="203"/>
      <c r="AH131" s="341"/>
      <c r="AI131" s="203"/>
      <c r="AJ131" s="204"/>
      <c r="AK131" s="202"/>
      <c r="AL131" s="203"/>
      <c r="AM131" s="203"/>
      <c r="AN131" s="203"/>
      <c r="AO131" s="203"/>
      <c r="AP131" s="203"/>
      <c r="AQ131" s="203"/>
      <c r="AR131" s="203"/>
      <c r="AS131" s="203"/>
      <c r="AT131" s="203"/>
      <c r="AU131" s="203"/>
      <c r="AV131" s="203"/>
      <c r="AW131" s="203"/>
      <c r="AX131" s="203"/>
      <c r="AY131" s="203"/>
      <c r="AZ131" s="203"/>
      <c r="BA131" s="204"/>
      <c r="BB131" s="202"/>
      <c r="BC131" s="203"/>
      <c r="BD131" s="203"/>
      <c r="BE131" s="203"/>
      <c r="BF131" s="203"/>
      <c r="BG131" s="203"/>
      <c r="BH131" s="203"/>
      <c r="BI131" s="203"/>
      <c r="BJ131" s="203"/>
      <c r="BK131" s="203"/>
      <c r="BL131" s="203"/>
      <c r="BM131" s="203"/>
      <c r="BN131" s="203"/>
      <c r="BO131" s="203"/>
      <c r="BP131" s="203"/>
      <c r="BQ131" s="203"/>
      <c r="BR131" s="204"/>
      <c r="BS131" s="211">
        <v>15</v>
      </c>
      <c r="BT131" s="212">
        <v>3</v>
      </c>
      <c r="BU131" s="212">
        <v>0</v>
      </c>
      <c r="BV131" s="212">
        <v>0</v>
      </c>
      <c r="BW131" s="1338">
        <v>0</v>
      </c>
      <c r="BX131" s="1338">
        <v>0</v>
      </c>
      <c r="BY131" s="1338">
        <v>0</v>
      </c>
      <c r="BZ131" s="1338">
        <v>0</v>
      </c>
      <c r="CA131" s="1338">
        <v>2</v>
      </c>
      <c r="CB131" s="1338">
        <v>0</v>
      </c>
      <c r="CC131" s="1338">
        <v>0</v>
      </c>
      <c r="CD131" s="1338">
        <v>0</v>
      </c>
      <c r="CE131" s="1338"/>
      <c r="CF131" s="1338"/>
      <c r="CG131" s="1338"/>
      <c r="CH131" s="1338"/>
      <c r="CI131" s="1438"/>
      <c r="CJ131" s="323"/>
      <c r="CK131" s="211">
        <f>6*20/25</f>
        <v>4.8</v>
      </c>
      <c r="CL131" s="212">
        <v>4</v>
      </c>
      <c r="CM131" s="213">
        <v>12</v>
      </c>
      <c r="CN131" s="310">
        <f>IF(CK126=0,"",100*CK131/CK126)</f>
        <v>24</v>
      </c>
      <c r="CO131" s="129">
        <f t="shared" si="23"/>
        <v>0.5</v>
      </c>
      <c r="CP131" s="142">
        <f t="shared" si="24"/>
        <v>12</v>
      </c>
      <c r="CQ131" s="67"/>
      <c r="CR131" s="67"/>
      <c r="CS131" s="67"/>
      <c r="CT131" s="67"/>
      <c r="CU131" s="1315"/>
      <c r="CV131" s="67"/>
      <c r="CW131" s="1315"/>
      <c r="CX131" s="67"/>
      <c r="CY131" s="67"/>
      <c r="CZ131" s="67"/>
      <c r="DA131" s="67"/>
      <c r="DB131" s="143"/>
      <c r="DC131" s="143">
        <f t="shared" si="195"/>
        <v>0</v>
      </c>
      <c r="DD131" s="81">
        <f t="shared" si="196"/>
        <v>0</v>
      </c>
      <c r="DE131" s="81">
        <f t="shared" si="197"/>
        <v>0</v>
      </c>
      <c r="DF131" s="81">
        <f t="shared" si="198"/>
        <v>0</v>
      </c>
      <c r="DG131" s="81">
        <f t="shared" si="199"/>
        <v>0</v>
      </c>
      <c r="DH131" s="144">
        <f t="shared" si="200"/>
        <v>0</v>
      </c>
      <c r="DI131" s="144">
        <f t="shared" si="201"/>
        <v>0</v>
      </c>
      <c r="DJ131" s="81">
        <f t="shared" si="202"/>
        <v>0</v>
      </c>
      <c r="DK131" s="81">
        <f t="shared" si="203"/>
        <v>0</v>
      </c>
      <c r="DL131" s="81">
        <f t="shared" si="204"/>
        <v>2</v>
      </c>
      <c r="DM131" s="81">
        <f t="shared" si="205"/>
        <v>3</v>
      </c>
      <c r="DN131" s="143">
        <f t="shared" si="206"/>
        <v>15</v>
      </c>
      <c r="DO131" s="189"/>
      <c r="DP131" s="190"/>
      <c r="DQ131" s="189"/>
      <c r="DR131" s="189"/>
      <c r="DS131" s="189"/>
      <c r="DT131" s="189"/>
      <c r="DU131" s="189"/>
      <c r="DV131" s="189"/>
      <c r="DW131" s="188"/>
      <c r="DX131" s="188"/>
    </row>
    <row r="132" spans="1:128" s="191" customFormat="1" ht="15.75" customHeight="1">
      <c r="A132" s="145" t="s">
        <v>86</v>
      </c>
      <c r="B132" s="192" t="str">
        <f t="shared" si="192"/>
        <v>BO</v>
      </c>
      <c r="C132" s="328"/>
      <c r="D132" s="329"/>
      <c r="E132" s="329"/>
      <c r="F132" s="329"/>
      <c r="G132" s="329"/>
      <c r="H132" s="329"/>
      <c r="I132" s="329"/>
      <c r="J132" s="329"/>
      <c r="K132" s="329"/>
      <c r="L132" s="329"/>
      <c r="M132" s="329"/>
      <c r="N132" s="329"/>
      <c r="O132" s="329"/>
      <c r="P132" s="329"/>
      <c r="Q132" s="329"/>
      <c r="R132" s="329"/>
      <c r="S132" s="330"/>
      <c r="T132" s="202"/>
      <c r="U132" s="203"/>
      <c r="V132" s="203"/>
      <c r="W132" s="203"/>
      <c r="X132" s="203"/>
      <c r="Y132" s="203"/>
      <c r="Z132" s="203"/>
      <c r="AA132" s="203"/>
      <c r="AB132" s="203"/>
      <c r="AC132" s="203"/>
      <c r="AD132" s="203"/>
      <c r="AE132" s="203"/>
      <c r="AF132" s="203"/>
      <c r="AG132" s="203"/>
      <c r="AH132" s="341"/>
      <c r="AI132" s="203"/>
      <c r="AJ132" s="204"/>
      <c r="AK132" s="202"/>
      <c r="AL132" s="203"/>
      <c r="AM132" s="203"/>
      <c r="AN132" s="203"/>
      <c r="AO132" s="203"/>
      <c r="AP132" s="203"/>
      <c r="AQ132" s="203"/>
      <c r="AR132" s="203"/>
      <c r="AS132" s="203"/>
      <c r="AT132" s="203"/>
      <c r="AU132" s="203"/>
      <c r="AV132" s="203"/>
      <c r="AW132" s="203"/>
      <c r="AX132" s="203"/>
      <c r="AY132" s="203"/>
      <c r="AZ132" s="203"/>
      <c r="BA132" s="204"/>
      <c r="BB132" s="202"/>
      <c r="BC132" s="203"/>
      <c r="BD132" s="203"/>
      <c r="BE132" s="203"/>
      <c r="BF132" s="203"/>
      <c r="BG132" s="203"/>
      <c r="BH132" s="203"/>
      <c r="BI132" s="203"/>
      <c r="BJ132" s="203"/>
      <c r="BK132" s="203"/>
      <c r="BL132" s="203"/>
      <c r="BM132" s="203"/>
      <c r="BN132" s="203"/>
      <c r="BO132" s="203"/>
      <c r="BP132" s="203"/>
      <c r="BQ132" s="203"/>
      <c r="BR132" s="204"/>
      <c r="BS132" s="211">
        <v>10</v>
      </c>
      <c r="BT132" s="212">
        <v>0</v>
      </c>
      <c r="BU132" s="212">
        <v>0</v>
      </c>
      <c r="BV132" s="212">
        <v>1</v>
      </c>
      <c r="BW132" s="1338">
        <v>0</v>
      </c>
      <c r="BX132" s="1338">
        <v>10</v>
      </c>
      <c r="BY132" s="1338">
        <v>3</v>
      </c>
      <c r="BZ132" s="1338">
        <v>8</v>
      </c>
      <c r="CA132" s="1338">
        <v>0</v>
      </c>
      <c r="CB132" s="1338">
        <v>0</v>
      </c>
      <c r="CC132" s="1338">
        <v>2</v>
      </c>
      <c r="CD132" s="1338">
        <v>25</v>
      </c>
      <c r="CE132" s="1338"/>
      <c r="CF132" s="1338"/>
      <c r="CG132" s="1338"/>
      <c r="CH132" s="1338"/>
      <c r="CI132" s="1438"/>
      <c r="CJ132" s="323"/>
      <c r="CK132" s="211">
        <v>0</v>
      </c>
      <c r="CL132" s="212">
        <v>0</v>
      </c>
      <c r="CM132" s="213">
        <v>0</v>
      </c>
      <c r="CN132" s="310">
        <f>IF(CK126=0,"",100*CK132/CK126)</f>
        <v>0</v>
      </c>
      <c r="CO132" s="129">
        <f t="shared" si="23"/>
        <v>3.4</v>
      </c>
      <c r="CP132" s="142">
        <f t="shared" si="24"/>
        <v>12</v>
      </c>
      <c r="CQ132" s="67"/>
      <c r="CR132" s="67"/>
      <c r="CS132" s="67"/>
      <c r="CT132" s="67"/>
      <c r="CU132" s="1315"/>
      <c r="CV132" s="67"/>
      <c r="CW132" s="1315"/>
      <c r="CX132" s="67"/>
      <c r="CY132" s="67"/>
      <c r="CZ132" s="67"/>
      <c r="DA132" s="67"/>
      <c r="DB132" s="143"/>
      <c r="DC132" s="143">
        <f t="shared" si="195"/>
        <v>0</v>
      </c>
      <c r="DD132" s="81">
        <f t="shared" si="196"/>
        <v>0</v>
      </c>
      <c r="DE132" s="81">
        <f t="shared" si="197"/>
        <v>0</v>
      </c>
      <c r="DF132" s="81">
        <f t="shared" si="198"/>
        <v>0</v>
      </c>
      <c r="DG132" s="81">
        <f t="shared" si="199"/>
        <v>0</v>
      </c>
      <c r="DH132" s="144">
        <f t="shared" si="200"/>
        <v>1</v>
      </c>
      <c r="DI132" s="144">
        <f t="shared" si="201"/>
        <v>2</v>
      </c>
      <c r="DJ132" s="81">
        <f t="shared" si="202"/>
        <v>3</v>
      </c>
      <c r="DK132" s="81">
        <f t="shared" si="203"/>
        <v>8</v>
      </c>
      <c r="DL132" s="81">
        <f t="shared" si="204"/>
        <v>10</v>
      </c>
      <c r="DM132" s="81">
        <f t="shared" si="205"/>
        <v>10</v>
      </c>
      <c r="DN132" s="143">
        <f t="shared" si="206"/>
        <v>25</v>
      </c>
      <c r="DO132" s="189"/>
      <c r="DP132" s="190"/>
      <c r="DQ132" s="189"/>
      <c r="DR132" s="189"/>
      <c r="DS132" s="189"/>
      <c r="DT132" s="189"/>
      <c r="DU132" s="189"/>
      <c r="DV132" s="189"/>
      <c r="DW132" s="188"/>
      <c r="DX132" s="188"/>
    </row>
    <row r="133" spans="1:128" s="191" customFormat="1" ht="15.75" customHeight="1" thickBot="1">
      <c r="A133" s="101" t="s">
        <v>87</v>
      </c>
      <c r="B133" s="192" t="str">
        <f t="shared" si="192"/>
        <v>BO</v>
      </c>
      <c r="C133" s="331"/>
      <c r="D133" s="332"/>
      <c r="E133" s="332"/>
      <c r="F133" s="332"/>
      <c r="G133" s="332"/>
      <c r="H133" s="332"/>
      <c r="I133" s="332"/>
      <c r="J133" s="332"/>
      <c r="K133" s="332"/>
      <c r="L133" s="332"/>
      <c r="M133" s="332"/>
      <c r="N133" s="332"/>
      <c r="O133" s="332"/>
      <c r="P133" s="332"/>
      <c r="Q133" s="332"/>
      <c r="R133" s="332"/>
      <c r="S133" s="333"/>
      <c r="T133" s="218"/>
      <c r="U133" s="219"/>
      <c r="V133" s="219"/>
      <c r="W133" s="219"/>
      <c r="X133" s="219"/>
      <c r="Y133" s="219"/>
      <c r="Z133" s="219"/>
      <c r="AA133" s="219"/>
      <c r="AB133" s="219"/>
      <c r="AC133" s="219"/>
      <c r="AD133" s="219"/>
      <c r="AE133" s="219"/>
      <c r="AF133" s="219"/>
      <c r="AG133" s="219"/>
      <c r="AH133" s="220"/>
      <c r="AI133" s="219"/>
      <c r="AJ133" s="221"/>
      <c r="AK133" s="218"/>
      <c r="AL133" s="219"/>
      <c r="AM133" s="219"/>
      <c r="AN133" s="219"/>
      <c r="AO133" s="219"/>
      <c r="AP133" s="219"/>
      <c r="AQ133" s="219"/>
      <c r="AR133" s="219"/>
      <c r="AS133" s="219"/>
      <c r="AT133" s="219"/>
      <c r="AU133" s="219"/>
      <c r="AV133" s="219"/>
      <c r="AW133" s="219"/>
      <c r="AX133" s="219"/>
      <c r="AY133" s="219"/>
      <c r="AZ133" s="219"/>
      <c r="BA133" s="221"/>
      <c r="BB133" s="218"/>
      <c r="BC133" s="219"/>
      <c r="BD133" s="219"/>
      <c r="BE133" s="219"/>
      <c r="BF133" s="219"/>
      <c r="BG133" s="219"/>
      <c r="BH133" s="219"/>
      <c r="BI133" s="219"/>
      <c r="BJ133" s="219"/>
      <c r="BK133" s="219"/>
      <c r="BL133" s="219"/>
      <c r="BM133" s="219"/>
      <c r="BN133" s="219"/>
      <c r="BO133" s="219"/>
      <c r="BP133" s="219"/>
      <c r="BQ133" s="219"/>
      <c r="BR133" s="221"/>
      <c r="BS133" s="315">
        <f>IF(BS126="","",SUM(BS126,BS128,-BS129,-BS130,-BS131,BS132))</f>
        <v>40</v>
      </c>
      <c r="BT133" s="316">
        <f>IF(BT126="","",SUM(BT126,BT128,-BT129,-BT130,-BT131,BT132))</f>
        <v>37</v>
      </c>
      <c r="BU133" s="316">
        <f>IF(BU126="","",SUM(BU126,BU128,-BU129,-BU130,-BU131,BU132))</f>
        <v>0</v>
      </c>
      <c r="BV133" s="316">
        <f>IF(BV126="","",SUM(BV126,BV128,-BV129,-BV130,-BV131,BV132))</f>
        <v>17</v>
      </c>
      <c r="BW133" s="1439">
        <v>0</v>
      </c>
      <c r="BX133" s="1439">
        <v>65</v>
      </c>
      <c r="BY133" s="1439">
        <f t="shared" ref="BY133:CD133" si="207">IF(BY126="","",SUM(BY126,BY128,-BY129,-BY130,-BY131,BY132))</f>
        <v>3</v>
      </c>
      <c r="BZ133" s="1439">
        <f t="shared" si="207"/>
        <v>34</v>
      </c>
      <c r="CA133" s="1439">
        <f t="shared" si="207"/>
        <v>17</v>
      </c>
      <c r="CB133" s="1439">
        <f t="shared" si="207"/>
        <v>190</v>
      </c>
      <c r="CC133" s="1439">
        <f t="shared" si="207"/>
        <v>50</v>
      </c>
      <c r="CD133" s="1439">
        <f t="shared" si="207"/>
        <v>34</v>
      </c>
      <c r="CE133" s="1439"/>
      <c r="CF133" s="1439"/>
      <c r="CG133" s="1439"/>
      <c r="CH133" s="1439"/>
      <c r="CI133" s="1439"/>
      <c r="CJ133" s="334"/>
      <c r="CK133" s="297">
        <f>IF(CK126="","",CK126+SUM(CK128,CK132)-SUM(CK129:CK131))</f>
        <v>21.7</v>
      </c>
      <c r="CL133" s="335">
        <f>IF(CL126="","",CL126+SUM(CL128,CL132)-SUM(CL129:CL131))</f>
        <v>16.5</v>
      </c>
      <c r="CM133" s="336">
        <f>IF(CM126="","",CM126+SUM(CM128,CM132)-SUM(CM129:CM131))</f>
        <v>55</v>
      </c>
      <c r="CN133" s="337">
        <f>IF(CK126=0,"",100*CK133/CK126)</f>
        <v>108.5</v>
      </c>
      <c r="CO133" s="129">
        <f t="shared" si="23"/>
        <v>29.7</v>
      </c>
      <c r="CP133" s="142">
        <f t="shared" si="24"/>
        <v>12</v>
      </c>
      <c r="CQ133" s="67"/>
      <c r="CR133" s="67"/>
      <c r="CS133" s="67"/>
      <c r="CT133" s="67"/>
      <c r="CU133" s="1315"/>
      <c r="CV133" s="67"/>
      <c r="CW133" s="1315"/>
      <c r="CX133" s="67"/>
      <c r="CY133" s="67"/>
      <c r="CZ133" s="67"/>
      <c r="DA133" s="67"/>
      <c r="DB133" s="143"/>
      <c r="DC133" s="143">
        <f t="shared" si="195"/>
        <v>0</v>
      </c>
      <c r="DD133" s="81">
        <f t="shared" si="196"/>
        <v>0</v>
      </c>
      <c r="DE133" s="81">
        <f t="shared" si="197"/>
        <v>3</v>
      </c>
      <c r="DF133" s="81">
        <f t="shared" si="198"/>
        <v>17</v>
      </c>
      <c r="DG133" s="81">
        <f t="shared" si="199"/>
        <v>17</v>
      </c>
      <c r="DH133" s="144">
        <f t="shared" si="200"/>
        <v>34</v>
      </c>
      <c r="DI133" s="144">
        <f t="shared" si="201"/>
        <v>34</v>
      </c>
      <c r="DJ133" s="81">
        <f t="shared" si="202"/>
        <v>37</v>
      </c>
      <c r="DK133" s="81">
        <f t="shared" si="203"/>
        <v>40</v>
      </c>
      <c r="DL133" s="81">
        <f t="shared" si="204"/>
        <v>50</v>
      </c>
      <c r="DM133" s="81">
        <f t="shared" si="205"/>
        <v>65</v>
      </c>
      <c r="DN133" s="143">
        <f t="shared" si="206"/>
        <v>190</v>
      </c>
      <c r="DO133" s="189"/>
      <c r="DP133" s="190"/>
      <c r="DQ133" s="189"/>
      <c r="DR133" s="189"/>
      <c r="DS133" s="189"/>
      <c r="DT133" s="189"/>
      <c r="DU133" s="189"/>
      <c r="DV133" s="189"/>
      <c r="DW133" s="188"/>
      <c r="DX133" s="188"/>
    </row>
    <row r="134" spans="1:128" s="191" customFormat="1" ht="15.75" customHeight="1" thickBot="1">
      <c r="A134" s="132" t="s">
        <v>92</v>
      </c>
      <c r="B134" s="175" t="str">
        <f t="shared" ref="B134:B141" si="208">$B$9</f>
        <v>VP</v>
      </c>
      <c r="C134" s="300">
        <v>0</v>
      </c>
      <c r="D134" s="342">
        <v>0</v>
      </c>
      <c r="E134" s="342">
        <v>0</v>
      </c>
      <c r="F134" s="342">
        <v>0</v>
      </c>
      <c r="G134" s="342">
        <v>0</v>
      </c>
      <c r="H134" s="342">
        <v>0</v>
      </c>
      <c r="I134" s="342">
        <v>0</v>
      </c>
      <c r="J134" s="342">
        <v>0</v>
      </c>
      <c r="K134" s="342">
        <v>0</v>
      </c>
      <c r="L134" s="342">
        <v>0</v>
      </c>
      <c r="M134" s="342">
        <v>0</v>
      </c>
      <c r="N134" s="342">
        <v>0</v>
      </c>
      <c r="O134" s="342"/>
      <c r="P134" s="342"/>
      <c r="Q134" s="342"/>
      <c r="R134" s="342"/>
      <c r="S134" s="343"/>
      <c r="T134" s="230">
        <v>0</v>
      </c>
      <c r="U134" s="231">
        <v>0</v>
      </c>
      <c r="V134" s="231">
        <v>10</v>
      </c>
      <c r="W134" s="231">
        <v>5</v>
      </c>
      <c r="X134" s="231">
        <v>0</v>
      </c>
      <c r="Y134" s="231">
        <v>40</v>
      </c>
      <c r="Z134" s="231">
        <v>0</v>
      </c>
      <c r="AA134" s="231">
        <v>0</v>
      </c>
      <c r="AB134" s="231">
        <v>0</v>
      </c>
      <c r="AC134" s="231">
        <v>0</v>
      </c>
      <c r="AD134" s="231">
        <v>0</v>
      </c>
      <c r="AE134" s="231">
        <v>0</v>
      </c>
      <c r="AF134" s="231"/>
      <c r="AG134" s="231"/>
      <c r="AH134" s="270"/>
      <c r="AI134" s="231"/>
      <c r="AJ134" s="233"/>
      <c r="AK134" s="182"/>
      <c r="AL134" s="183"/>
      <c r="AM134" s="183"/>
      <c r="AN134" s="183"/>
      <c r="AO134" s="183"/>
      <c r="AP134" s="183"/>
      <c r="AQ134" s="183"/>
      <c r="AR134" s="183"/>
      <c r="AS134" s="183"/>
      <c r="AT134" s="183"/>
      <c r="AU134" s="183"/>
      <c r="AV134" s="183"/>
      <c r="AW134" s="183"/>
      <c r="AX134" s="183"/>
      <c r="AY134" s="183"/>
      <c r="AZ134" s="183"/>
      <c r="BA134" s="184"/>
      <c r="BB134" s="182"/>
      <c r="BC134" s="183"/>
      <c r="BD134" s="183"/>
      <c r="BE134" s="183"/>
      <c r="BF134" s="183"/>
      <c r="BG134" s="183"/>
      <c r="BH134" s="183"/>
      <c r="BI134" s="183"/>
      <c r="BJ134" s="183"/>
      <c r="BK134" s="183"/>
      <c r="BL134" s="183"/>
      <c r="BM134" s="183"/>
      <c r="BN134" s="183"/>
      <c r="BO134" s="183"/>
      <c r="BP134" s="183"/>
      <c r="BQ134" s="183"/>
      <c r="BR134" s="184"/>
      <c r="BS134" s="182"/>
      <c r="BT134" s="183"/>
      <c r="BU134" s="183"/>
      <c r="BV134" s="183"/>
      <c r="BW134" s="1424"/>
      <c r="BX134" s="1424"/>
      <c r="BY134" s="1424"/>
      <c r="BZ134" s="1424"/>
      <c r="CA134" s="1424"/>
      <c r="CB134" s="1424"/>
      <c r="CC134" s="1424"/>
      <c r="CD134" s="1424"/>
      <c r="CE134" s="1424"/>
      <c r="CF134" s="1424"/>
      <c r="CG134" s="1424"/>
      <c r="CH134" s="1424"/>
      <c r="CI134" s="1425"/>
      <c r="CJ134" s="185"/>
      <c r="CK134" s="230">
        <v>0</v>
      </c>
      <c r="CL134" s="231">
        <v>0</v>
      </c>
      <c r="CM134" s="233">
        <v>0</v>
      </c>
      <c r="CN134" s="276" t="s">
        <v>80</v>
      </c>
      <c r="CO134" s="129">
        <f t="shared" si="23"/>
        <v>0.68181818181818177</v>
      </c>
      <c r="CP134" s="142">
        <f t="shared" si="24"/>
        <v>24</v>
      </c>
      <c r="CQ134" s="143">
        <f t="shared" ref="CQ134:CW135" si="209">IF(OR(-FLOOR(((17-COUNT($C134:$S134))/2),1)+CQ$5&lt;1,-FLOOR(((17-COUNT($C134:$S134))/2),1)+CQ$5&gt;COUNT($C134:$S134)),"",LARGE($C134:$S134,-FLOOR(((17-COUNT($C134:$S134))/2),1)+CQ$5))</f>
        <v>0</v>
      </c>
      <c r="CR134" s="81">
        <f t="shared" si="209"/>
        <v>0</v>
      </c>
      <c r="CS134" s="81">
        <f t="shared" si="209"/>
        <v>0</v>
      </c>
      <c r="CT134" s="81">
        <f t="shared" si="209"/>
        <v>0</v>
      </c>
      <c r="CU134" s="81">
        <f t="shared" si="209"/>
        <v>0</v>
      </c>
      <c r="CV134" s="144">
        <f t="shared" si="209"/>
        <v>0</v>
      </c>
      <c r="CW134" s="144">
        <f t="shared" si="209"/>
        <v>0</v>
      </c>
      <c r="CX134" s="81">
        <f t="shared" ref="CX134:DB135" si="210">IF(OR(-FLOOR(((17-COUNT($C134:$S134))/2),1)+CX$5&lt;1,-FLOOR(((17-COUNT($C134:$S134))/2),1)+CX$5&gt;COUNT($C134:$S134)),"",LARGE($C134:$S134,-FLOOR(((17-COUNT($C134:$S134))/2),1)+CX$5))</f>
        <v>0</v>
      </c>
      <c r="CY134" s="81">
        <f t="shared" si="210"/>
        <v>0</v>
      </c>
      <c r="CZ134" s="81">
        <f t="shared" si="210"/>
        <v>0</v>
      </c>
      <c r="DA134" s="81">
        <f t="shared" si="210"/>
        <v>0</v>
      </c>
      <c r="DB134" s="143">
        <f t="shared" si="210"/>
        <v>0</v>
      </c>
      <c r="DC134" s="143">
        <f t="shared" ref="DC134:DC141" si="211">IF(OR(-FLOOR(((17-COUNT($T134:$AJ134))/2),1)+DC$5&lt;1,-FLOOR(((17-COUNT($T134:$AJ134))/2),1)+DC$5&gt;COUNT($T134:$AJ134)),"",LARGE($T134:$AJ134,-FLOOR(((17-COUNT($T134:$AJ134))/2),1)+DC$5))</f>
        <v>0</v>
      </c>
      <c r="DD134" s="81">
        <f t="shared" ref="DD134:DD141" si="212">IF(OR(-FLOOR(((17-COUNT($T134:$AJ134))/2),1)+DD$5&lt;1,-FLOOR(((17-COUNT($T134:$AJ134))/2),1)+DD$5&gt;COUNT($T134:$AJ134)),"",LARGE($T134:$AJ134,-FLOOR(((17-COUNT($T134:$AJ134))/2),1)+DD$5))</f>
        <v>0</v>
      </c>
      <c r="DE134" s="81">
        <f t="shared" ref="DE134:DE141" si="213">IF(OR(-FLOOR(((17-COUNT($T134:$AJ134))/2),1)+DE$5&lt;1,-FLOOR(((17-COUNT($T134:$AJ134))/2),1)+DE$5&gt;COUNT($T134:$AJ134)),"",LARGE($T134:$AJ134,-FLOOR(((17-COUNT($T134:$AJ134))/2),1)+DE$5))</f>
        <v>0</v>
      </c>
      <c r="DF134" s="81">
        <f t="shared" ref="DF134:DF141" si="214">IF(OR(-FLOOR(((17-COUNT($T134:$AJ134))/2),1)+DF$5&lt;1,-FLOOR(((17-COUNT($T134:$AJ134))/2),1)+DF$5&gt;COUNT($T134:$AJ134)),"",LARGE($T134:$AJ134,-FLOOR(((17-COUNT($T134:$AJ134))/2),1)+DF$5))</f>
        <v>0</v>
      </c>
      <c r="DG134" s="81">
        <f t="shared" ref="DG134:DG141" si="215">IF(OR(-FLOOR(((17-COUNT($T134:$AJ134))/2),1)+DG$5&lt;1,-FLOOR(((17-COUNT($T134:$AJ134))/2),1)+DG$5&gt;COUNT($T134:$AJ134)),"",LARGE($T134:$AJ134,-FLOOR(((17-COUNT($T134:$AJ134))/2),1)+DG$5))</f>
        <v>0</v>
      </c>
      <c r="DH134" s="144">
        <f t="shared" ref="DH134:DH141" si="216">IF(OR(-FLOOR(((17-COUNT($T134:$AJ134))/2),1)+DH$5&lt;1,-FLOOR(((17-COUNT($T134:$AJ134))/2),1)+DH$5&gt;COUNT($T134:$AJ134)),"",LARGE($T134:$AJ134,-FLOOR(((17-COUNT($T134:$AJ134))/2),1)+DH$5))</f>
        <v>0</v>
      </c>
      <c r="DI134" s="144">
        <f t="shared" ref="DI134:DI141" si="217">IF(OR(-FLOOR(((17-COUNT($T134:$AJ134))/2),1)+DI$5&lt;1,-FLOOR(((17-COUNT($T134:$AJ134))/2),1)+DI$5&gt;COUNT($T134:$AJ134)),"",LARGE($T134:$AJ134,-FLOOR(((17-COUNT($T134:$AJ134))/2),1)+DI$5))</f>
        <v>0</v>
      </c>
      <c r="DJ134" s="81">
        <f t="shared" ref="DJ134:DJ141" si="218">IF(OR(-FLOOR(((17-COUNT($T134:$AJ134))/2),1)+DJ$5&lt;1,-FLOOR(((17-COUNT($T134:$AJ134))/2),1)+DJ$5&gt;COUNT($T134:$AJ134)),"",LARGE($T134:$AJ134,-FLOOR(((17-COUNT($T134:$AJ134))/2),1)+DJ$5))</f>
        <v>0</v>
      </c>
      <c r="DK134" s="81">
        <f t="shared" ref="DK134:DK141" si="219">IF(OR(-FLOOR(((17-COUNT($T134:$AJ134))/2),1)+DK$5&lt;1,-FLOOR(((17-COUNT($T134:$AJ134))/2),1)+DK$5&gt;COUNT($T134:$AJ134)),"",LARGE($T134:$AJ134,-FLOOR(((17-COUNT($T134:$AJ134))/2),1)+DK$5))</f>
        <v>0</v>
      </c>
      <c r="DL134" s="81">
        <f t="shared" ref="DL134:DL141" si="220">IF(OR(-FLOOR(((17-COUNT($T134:$AJ134))/2),1)+DL$5&lt;1,-FLOOR(((17-COUNT($T134:$AJ134))/2),1)+DL$5&gt;COUNT($T134:$AJ134)),"",LARGE($T134:$AJ134,-FLOOR(((17-COUNT($T134:$AJ134))/2),1)+DL$5))</f>
        <v>5</v>
      </c>
      <c r="DM134" s="81">
        <f t="shared" ref="DM134:DM141" si="221">IF(OR(-FLOOR(((17-COUNT($T134:$AJ134))/2),1)+DM$5&lt;1,-FLOOR(((17-COUNT($T134:$AJ134))/2),1)+DM$5&gt;COUNT($T134:$AJ134)),"",LARGE($T134:$AJ134,-FLOOR(((17-COUNT($T134:$AJ134))/2),1)+DM$5))</f>
        <v>10</v>
      </c>
      <c r="DN134" s="143">
        <f t="shared" ref="DN134:DN141" si="222">IF(OR(-FLOOR(((17-COUNT($T134:$AJ134))/2),1)+DN$5&lt;1,-FLOOR(((17-COUNT($T134:$AJ134))/2),1)+DN$5&gt;COUNT($T134:$AJ134)),"",LARGE($T134:$AJ134,-FLOOR(((17-COUNT($T134:$AJ134))/2),1)+DN$5))</f>
        <v>40</v>
      </c>
      <c r="DO134" s="189"/>
      <c r="DP134" s="190"/>
      <c r="DQ134" s="189"/>
      <c r="DR134" s="189"/>
      <c r="DS134" s="189"/>
      <c r="DT134" s="189"/>
      <c r="DU134" s="189"/>
      <c r="DV134" s="189"/>
      <c r="DW134" s="188"/>
      <c r="DX134" s="188"/>
    </row>
    <row r="135" spans="1:128" s="191" customFormat="1" ht="15.75" customHeight="1" thickBot="1">
      <c r="A135" s="145" t="s">
        <v>81</v>
      </c>
      <c r="B135" s="192" t="str">
        <f t="shared" si="208"/>
        <v>VP</v>
      </c>
      <c r="C135" s="312">
        <v>0</v>
      </c>
      <c r="D135" s="111">
        <v>0</v>
      </c>
      <c r="E135" s="111">
        <v>0</v>
      </c>
      <c r="F135" s="111">
        <v>0</v>
      </c>
      <c r="G135" s="111">
        <v>0</v>
      </c>
      <c r="H135" s="111">
        <v>0</v>
      </c>
      <c r="I135" s="111">
        <v>0</v>
      </c>
      <c r="J135" s="111">
        <v>0</v>
      </c>
      <c r="K135" s="111">
        <v>0</v>
      </c>
      <c r="L135" s="111">
        <v>0</v>
      </c>
      <c r="M135" s="111">
        <v>0</v>
      </c>
      <c r="N135" s="111">
        <v>0</v>
      </c>
      <c r="O135" s="111"/>
      <c r="P135" s="111"/>
      <c r="Q135" s="111"/>
      <c r="R135" s="111"/>
      <c r="S135" s="344"/>
      <c r="T135" s="230">
        <v>0</v>
      </c>
      <c r="U135" s="231">
        <v>0</v>
      </c>
      <c r="V135" s="212">
        <v>8</v>
      </c>
      <c r="W135" s="212">
        <v>3</v>
      </c>
      <c r="X135" s="212">
        <v>0</v>
      </c>
      <c r="Y135" s="212">
        <v>35</v>
      </c>
      <c r="Z135" s="231">
        <v>0</v>
      </c>
      <c r="AA135" s="231">
        <v>0</v>
      </c>
      <c r="AB135" s="212">
        <v>0</v>
      </c>
      <c r="AC135" s="212">
        <v>0</v>
      </c>
      <c r="AD135" s="212">
        <v>0</v>
      </c>
      <c r="AE135" s="212">
        <v>0</v>
      </c>
      <c r="AF135" s="212"/>
      <c r="AG135" s="212"/>
      <c r="AH135" s="281"/>
      <c r="AI135" s="212"/>
      <c r="AJ135" s="213"/>
      <c r="AK135" s="202"/>
      <c r="AL135" s="203"/>
      <c r="AM135" s="203"/>
      <c r="AN135" s="203"/>
      <c r="AO135" s="203"/>
      <c r="AP135" s="203"/>
      <c r="AQ135" s="203"/>
      <c r="AR135" s="203"/>
      <c r="AS135" s="203"/>
      <c r="AT135" s="203"/>
      <c r="AU135" s="203"/>
      <c r="AV135" s="203"/>
      <c r="AW135" s="203"/>
      <c r="AX135" s="203"/>
      <c r="AY135" s="203"/>
      <c r="AZ135" s="203"/>
      <c r="BA135" s="204"/>
      <c r="BB135" s="202"/>
      <c r="BC135" s="203"/>
      <c r="BD135" s="203"/>
      <c r="BE135" s="203"/>
      <c r="BF135" s="203"/>
      <c r="BG135" s="203"/>
      <c r="BH135" s="203"/>
      <c r="BI135" s="203"/>
      <c r="BJ135" s="203"/>
      <c r="BK135" s="203"/>
      <c r="BL135" s="203"/>
      <c r="BM135" s="203"/>
      <c r="BN135" s="203"/>
      <c r="BO135" s="203"/>
      <c r="BP135" s="203"/>
      <c r="BQ135" s="203"/>
      <c r="BR135" s="204"/>
      <c r="BS135" s="202"/>
      <c r="BT135" s="203"/>
      <c r="BU135" s="203"/>
      <c r="BV135" s="203"/>
      <c r="BW135" s="203"/>
      <c r="BX135" s="203"/>
      <c r="BY135" s="203"/>
      <c r="BZ135" s="203"/>
      <c r="CA135" s="203"/>
      <c r="CB135" s="203"/>
      <c r="CC135" s="203"/>
      <c r="CD135" s="203"/>
      <c r="CE135" s="203"/>
      <c r="CF135" s="203"/>
      <c r="CG135" s="203"/>
      <c r="CH135" s="203"/>
      <c r="CI135" s="204"/>
      <c r="CJ135" s="92"/>
      <c r="CK135" s="242">
        <v>0</v>
      </c>
      <c r="CL135" s="243">
        <v>0</v>
      </c>
      <c r="CM135" s="244">
        <v>0</v>
      </c>
      <c r="CN135" s="282" t="str">
        <f>IF(CK134=0,"",100*CK135/CK134)</f>
        <v/>
      </c>
      <c r="CO135" s="129">
        <f t="shared" si="23"/>
        <v>0.5</v>
      </c>
      <c r="CP135" s="142">
        <f t="shared" si="24"/>
        <v>24</v>
      </c>
      <c r="CQ135" s="143">
        <f t="shared" si="209"/>
        <v>0</v>
      </c>
      <c r="CR135" s="81">
        <f t="shared" si="209"/>
        <v>0</v>
      </c>
      <c r="CS135" s="81">
        <f t="shared" si="209"/>
        <v>0</v>
      </c>
      <c r="CT135" s="81">
        <f t="shared" si="209"/>
        <v>0</v>
      </c>
      <c r="CU135" s="81">
        <f t="shared" si="209"/>
        <v>0</v>
      </c>
      <c r="CV135" s="144">
        <f t="shared" si="209"/>
        <v>0</v>
      </c>
      <c r="CW135" s="144">
        <f t="shared" si="209"/>
        <v>0</v>
      </c>
      <c r="CX135" s="81">
        <f t="shared" si="210"/>
        <v>0</v>
      </c>
      <c r="CY135" s="81">
        <f t="shared" si="210"/>
        <v>0</v>
      </c>
      <c r="CZ135" s="81">
        <f t="shared" si="210"/>
        <v>0</v>
      </c>
      <c r="DA135" s="81">
        <f t="shared" si="210"/>
        <v>0</v>
      </c>
      <c r="DB135" s="143">
        <f t="shared" si="210"/>
        <v>0</v>
      </c>
      <c r="DC135" s="143">
        <f t="shared" si="211"/>
        <v>0</v>
      </c>
      <c r="DD135" s="81">
        <f t="shared" si="212"/>
        <v>0</v>
      </c>
      <c r="DE135" s="81">
        <f t="shared" si="213"/>
        <v>0</v>
      </c>
      <c r="DF135" s="81">
        <f t="shared" si="214"/>
        <v>0</v>
      </c>
      <c r="DG135" s="81">
        <f t="shared" si="215"/>
        <v>0</v>
      </c>
      <c r="DH135" s="144">
        <f t="shared" si="216"/>
        <v>0</v>
      </c>
      <c r="DI135" s="144">
        <f t="shared" si="217"/>
        <v>0</v>
      </c>
      <c r="DJ135" s="81">
        <f t="shared" si="218"/>
        <v>0</v>
      </c>
      <c r="DK135" s="81">
        <f t="shared" si="219"/>
        <v>0</v>
      </c>
      <c r="DL135" s="81">
        <f t="shared" si="220"/>
        <v>3</v>
      </c>
      <c r="DM135" s="81">
        <f t="shared" si="221"/>
        <v>8</v>
      </c>
      <c r="DN135" s="143">
        <f t="shared" si="222"/>
        <v>35</v>
      </c>
      <c r="DO135" s="189"/>
      <c r="DP135" s="190"/>
      <c r="DQ135" s="189"/>
      <c r="DR135" s="189"/>
      <c r="DS135" s="189"/>
      <c r="DT135" s="189"/>
      <c r="DU135" s="189"/>
      <c r="DV135" s="189"/>
      <c r="DW135" s="188"/>
      <c r="DX135" s="188"/>
    </row>
    <row r="136" spans="1:128" s="191" customFormat="1" ht="15.75" customHeight="1" thickBot="1">
      <c r="A136" s="145" t="s">
        <v>82</v>
      </c>
      <c r="B136" s="192" t="str">
        <f t="shared" si="208"/>
        <v>VP</v>
      </c>
      <c r="C136" s="324"/>
      <c r="D136" s="325"/>
      <c r="E136" s="325"/>
      <c r="F136" s="325"/>
      <c r="G136" s="325"/>
      <c r="H136" s="325"/>
      <c r="I136" s="325"/>
      <c r="J136" s="325"/>
      <c r="K136" s="325"/>
      <c r="L136" s="325"/>
      <c r="M136" s="325"/>
      <c r="N136" s="325"/>
      <c r="O136" s="325"/>
      <c r="P136" s="325"/>
      <c r="Q136" s="325"/>
      <c r="R136" s="325"/>
      <c r="S136" s="326"/>
      <c r="T136" s="230">
        <v>0</v>
      </c>
      <c r="U136" s="231">
        <v>0</v>
      </c>
      <c r="V136" s="212">
        <v>5</v>
      </c>
      <c r="W136" s="212">
        <v>6</v>
      </c>
      <c r="X136" s="212">
        <v>0</v>
      </c>
      <c r="Y136" s="212">
        <v>40</v>
      </c>
      <c r="Z136" s="231">
        <v>0</v>
      </c>
      <c r="AA136" s="231">
        <v>0</v>
      </c>
      <c r="AB136" s="212">
        <v>0</v>
      </c>
      <c r="AC136" s="212">
        <v>0</v>
      </c>
      <c r="AD136" s="212">
        <v>0</v>
      </c>
      <c r="AE136" s="212">
        <v>0</v>
      </c>
      <c r="AF136" s="212"/>
      <c r="AG136" s="212"/>
      <c r="AH136" s="281"/>
      <c r="AI136" s="212"/>
      <c r="AJ136" s="213"/>
      <c r="AK136" s="202"/>
      <c r="AL136" s="203"/>
      <c r="AM136" s="203"/>
      <c r="AN136" s="203"/>
      <c r="AO136" s="203"/>
      <c r="AP136" s="203"/>
      <c r="AQ136" s="203"/>
      <c r="AR136" s="203"/>
      <c r="AS136" s="203"/>
      <c r="AT136" s="203"/>
      <c r="AU136" s="203"/>
      <c r="AV136" s="203"/>
      <c r="AW136" s="203"/>
      <c r="AX136" s="203"/>
      <c r="AY136" s="203"/>
      <c r="AZ136" s="203"/>
      <c r="BA136" s="204"/>
      <c r="BB136" s="202"/>
      <c r="BC136" s="203"/>
      <c r="BD136" s="203"/>
      <c r="BE136" s="203"/>
      <c r="BF136" s="203"/>
      <c r="BG136" s="203"/>
      <c r="BH136" s="203"/>
      <c r="BI136" s="203"/>
      <c r="BJ136" s="203"/>
      <c r="BK136" s="203"/>
      <c r="BL136" s="203"/>
      <c r="BM136" s="203"/>
      <c r="BN136" s="203"/>
      <c r="BO136" s="203"/>
      <c r="BP136" s="203"/>
      <c r="BQ136" s="203"/>
      <c r="BR136" s="204"/>
      <c r="BS136" s="202"/>
      <c r="BT136" s="203"/>
      <c r="BU136" s="203"/>
      <c r="BV136" s="203"/>
      <c r="BW136" s="203"/>
      <c r="BX136" s="203"/>
      <c r="BY136" s="203"/>
      <c r="BZ136" s="203"/>
      <c r="CA136" s="203"/>
      <c r="CB136" s="203"/>
      <c r="CC136" s="203"/>
      <c r="CD136" s="203"/>
      <c r="CE136" s="203"/>
      <c r="CF136" s="203"/>
      <c r="CG136" s="203"/>
      <c r="CH136" s="203"/>
      <c r="CI136" s="204"/>
      <c r="CJ136" s="92"/>
      <c r="CK136" s="242">
        <v>0</v>
      </c>
      <c r="CL136" s="243">
        <v>0</v>
      </c>
      <c r="CM136" s="244">
        <v>0</v>
      </c>
      <c r="CN136" s="286" t="str">
        <f>IF(CK134=0,"",100*CK136/CK134)</f>
        <v/>
      </c>
      <c r="CO136" s="129">
        <f t="shared" si="23"/>
        <v>1.1000000000000001</v>
      </c>
      <c r="CP136" s="142">
        <f t="shared" si="24"/>
        <v>12</v>
      </c>
      <c r="CQ136" s="67"/>
      <c r="CR136" s="67"/>
      <c r="CS136" s="67"/>
      <c r="CT136" s="67"/>
      <c r="CU136" s="1315"/>
      <c r="CV136" s="67"/>
      <c r="CW136" s="1315"/>
      <c r="CX136" s="67"/>
      <c r="CY136" s="67"/>
      <c r="CZ136" s="67"/>
      <c r="DA136" s="67"/>
      <c r="DB136" s="143"/>
      <c r="DC136" s="143">
        <f t="shared" si="211"/>
        <v>0</v>
      </c>
      <c r="DD136" s="81">
        <f t="shared" si="212"/>
        <v>0</v>
      </c>
      <c r="DE136" s="81">
        <f t="shared" si="213"/>
        <v>0</v>
      </c>
      <c r="DF136" s="81">
        <f t="shared" si="214"/>
        <v>0</v>
      </c>
      <c r="DG136" s="81">
        <f t="shared" si="215"/>
        <v>0</v>
      </c>
      <c r="DH136" s="144">
        <f t="shared" si="216"/>
        <v>0</v>
      </c>
      <c r="DI136" s="144">
        <f t="shared" si="217"/>
        <v>0</v>
      </c>
      <c r="DJ136" s="81">
        <f t="shared" si="218"/>
        <v>0</v>
      </c>
      <c r="DK136" s="81">
        <f t="shared" si="219"/>
        <v>0</v>
      </c>
      <c r="DL136" s="81">
        <f t="shared" si="220"/>
        <v>5</v>
      </c>
      <c r="DM136" s="81">
        <f t="shared" si="221"/>
        <v>6</v>
      </c>
      <c r="DN136" s="143">
        <f t="shared" si="222"/>
        <v>40</v>
      </c>
      <c r="DO136" s="189"/>
      <c r="DP136" s="190"/>
      <c r="DQ136" s="189"/>
      <c r="DR136" s="189"/>
      <c r="DS136" s="189"/>
      <c r="DT136" s="189"/>
      <c r="DU136" s="189"/>
      <c r="DV136" s="189"/>
      <c r="DW136" s="188"/>
      <c r="DX136" s="188"/>
    </row>
    <row r="137" spans="1:128" s="191" customFormat="1" ht="15.75" customHeight="1" thickBot="1">
      <c r="A137" s="145" t="s">
        <v>83</v>
      </c>
      <c r="B137" s="192" t="str">
        <f t="shared" si="208"/>
        <v>VP</v>
      </c>
      <c r="C137" s="328"/>
      <c r="D137" s="329"/>
      <c r="E137" s="329"/>
      <c r="F137" s="329"/>
      <c r="G137" s="329"/>
      <c r="H137" s="329"/>
      <c r="I137" s="329"/>
      <c r="J137" s="329"/>
      <c r="K137" s="329"/>
      <c r="L137" s="329"/>
      <c r="M137" s="329"/>
      <c r="N137" s="329"/>
      <c r="O137" s="329"/>
      <c r="P137" s="329"/>
      <c r="Q137" s="329"/>
      <c r="R137" s="329"/>
      <c r="S137" s="330"/>
      <c r="T137" s="230">
        <v>0</v>
      </c>
      <c r="U137" s="231">
        <v>0</v>
      </c>
      <c r="V137" s="212">
        <v>0</v>
      </c>
      <c r="W137" s="212">
        <v>1</v>
      </c>
      <c r="X137" s="212">
        <v>0</v>
      </c>
      <c r="Y137" s="212">
        <v>5</v>
      </c>
      <c r="Z137" s="231">
        <v>0</v>
      </c>
      <c r="AA137" s="231">
        <v>0</v>
      </c>
      <c r="AB137" s="212">
        <v>0</v>
      </c>
      <c r="AC137" s="212">
        <v>0</v>
      </c>
      <c r="AD137" s="212">
        <v>0</v>
      </c>
      <c r="AE137" s="212">
        <v>0</v>
      </c>
      <c r="AF137" s="212"/>
      <c r="AG137" s="212"/>
      <c r="AH137" s="281"/>
      <c r="AI137" s="212"/>
      <c r="AJ137" s="213"/>
      <c r="AK137" s="207"/>
      <c r="AL137" s="208"/>
      <c r="AM137" s="208"/>
      <c r="AN137" s="208"/>
      <c r="AO137" s="208"/>
      <c r="AP137" s="208"/>
      <c r="AQ137" s="208"/>
      <c r="AR137" s="208"/>
      <c r="AS137" s="208"/>
      <c r="AT137" s="208"/>
      <c r="AU137" s="208"/>
      <c r="AV137" s="208"/>
      <c r="AW137" s="208"/>
      <c r="AX137" s="208"/>
      <c r="AY137" s="208"/>
      <c r="AZ137" s="208"/>
      <c r="BA137" s="210"/>
      <c r="BB137" s="202"/>
      <c r="BC137" s="203"/>
      <c r="BD137" s="203"/>
      <c r="BE137" s="203"/>
      <c r="BF137" s="203"/>
      <c r="BG137" s="203"/>
      <c r="BH137" s="203"/>
      <c r="BI137" s="203"/>
      <c r="BJ137" s="203"/>
      <c r="BK137" s="203"/>
      <c r="BL137" s="203"/>
      <c r="BM137" s="203"/>
      <c r="BN137" s="203"/>
      <c r="BO137" s="203"/>
      <c r="BP137" s="203"/>
      <c r="BQ137" s="203"/>
      <c r="BR137" s="204"/>
      <c r="BS137" s="202"/>
      <c r="BT137" s="203"/>
      <c r="BU137" s="203"/>
      <c r="BV137" s="203"/>
      <c r="BW137" s="203"/>
      <c r="BX137" s="203"/>
      <c r="BY137" s="203"/>
      <c r="BZ137" s="203"/>
      <c r="CA137" s="203"/>
      <c r="CB137" s="203"/>
      <c r="CC137" s="203"/>
      <c r="CD137" s="203"/>
      <c r="CE137" s="203"/>
      <c r="CF137" s="203"/>
      <c r="CG137" s="203"/>
      <c r="CH137" s="203"/>
      <c r="CI137" s="204"/>
      <c r="CJ137" s="92"/>
      <c r="CK137" s="242">
        <v>0</v>
      </c>
      <c r="CL137" s="243">
        <v>0</v>
      </c>
      <c r="CM137" s="244">
        <v>0</v>
      </c>
      <c r="CN137" s="291" t="str">
        <f>IF(CK134=0,"",100*CK137/CK134)</f>
        <v/>
      </c>
      <c r="CO137" s="129">
        <f t="shared" si="23"/>
        <v>0.1</v>
      </c>
      <c r="CP137" s="142">
        <f t="shared" si="24"/>
        <v>12</v>
      </c>
      <c r="CQ137" s="67"/>
      <c r="CR137" s="67"/>
      <c r="CS137" s="67"/>
      <c r="CT137" s="67"/>
      <c r="CU137" s="1315"/>
      <c r="CV137" s="67"/>
      <c r="CW137" s="1315"/>
      <c r="CX137" s="67"/>
      <c r="CY137" s="67"/>
      <c r="CZ137" s="67"/>
      <c r="DA137" s="67"/>
      <c r="DB137" s="143"/>
      <c r="DC137" s="143">
        <f t="shared" si="211"/>
        <v>0</v>
      </c>
      <c r="DD137" s="81">
        <f t="shared" si="212"/>
        <v>0</v>
      </c>
      <c r="DE137" s="81">
        <f t="shared" si="213"/>
        <v>0</v>
      </c>
      <c r="DF137" s="81">
        <f t="shared" si="214"/>
        <v>0</v>
      </c>
      <c r="DG137" s="81">
        <f t="shared" si="215"/>
        <v>0</v>
      </c>
      <c r="DH137" s="144">
        <f t="shared" si="216"/>
        <v>0</v>
      </c>
      <c r="DI137" s="144">
        <f t="shared" si="217"/>
        <v>0</v>
      </c>
      <c r="DJ137" s="81">
        <f t="shared" si="218"/>
        <v>0</v>
      </c>
      <c r="DK137" s="81">
        <f t="shared" si="219"/>
        <v>0</v>
      </c>
      <c r="DL137" s="81">
        <f t="shared" si="220"/>
        <v>0</v>
      </c>
      <c r="DM137" s="81">
        <f t="shared" si="221"/>
        <v>1</v>
      </c>
      <c r="DN137" s="143">
        <f t="shared" si="222"/>
        <v>5</v>
      </c>
      <c r="DO137" s="189"/>
      <c r="DP137" s="190"/>
      <c r="DQ137" s="189"/>
      <c r="DR137" s="189"/>
      <c r="DS137" s="189"/>
      <c r="DT137" s="189"/>
      <c r="DU137" s="189"/>
      <c r="DV137" s="189"/>
      <c r="DW137" s="188"/>
      <c r="DX137" s="188"/>
    </row>
    <row r="138" spans="1:128" s="191" customFormat="1" ht="15.75" customHeight="1" thickBot="1">
      <c r="A138" s="145" t="s">
        <v>84</v>
      </c>
      <c r="B138" s="192" t="str">
        <f t="shared" si="208"/>
        <v>VP</v>
      </c>
      <c r="C138" s="328"/>
      <c r="D138" s="329"/>
      <c r="E138" s="329"/>
      <c r="F138" s="329"/>
      <c r="G138" s="329"/>
      <c r="H138" s="329"/>
      <c r="I138" s="329"/>
      <c r="J138" s="329"/>
      <c r="K138" s="329"/>
      <c r="L138" s="329"/>
      <c r="M138" s="329"/>
      <c r="N138" s="329"/>
      <c r="O138" s="329"/>
      <c r="P138" s="329"/>
      <c r="Q138" s="329"/>
      <c r="R138" s="329"/>
      <c r="S138" s="330"/>
      <c r="T138" s="230">
        <v>0</v>
      </c>
      <c r="U138" s="231">
        <v>0</v>
      </c>
      <c r="V138" s="212">
        <v>0</v>
      </c>
      <c r="W138" s="212">
        <v>2</v>
      </c>
      <c r="X138" s="212">
        <v>0</v>
      </c>
      <c r="Y138" s="212">
        <v>5</v>
      </c>
      <c r="Z138" s="231">
        <v>0</v>
      </c>
      <c r="AA138" s="231">
        <v>0</v>
      </c>
      <c r="AB138" s="212">
        <v>0</v>
      </c>
      <c r="AC138" s="212">
        <v>0</v>
      </c>
      <c r="AD138" s="212">
        <v>0</v>
      </c>
      <c r="AE138" s="212">
        <v>0</v>
      </c>
      <c r="AF138" s="212"/>
      <c r="AG138" s="212"/>
      <c r="AH138" s="281"/>
      <c r="AI138" s="212"/>
      <c r="AJ138" s="213"/>
      <c r="AK138" s="207"/>
      <c r="AL138" s="208"/>
      <c r="AM138" s="208"/>
      <c r="AN138" s="208"/>
      <c r="AO138" s="208"/>
      <c r="AP138" s="208"/>
      <c r="AQ138" s="208"/>
      <c r="AR138" s="208"/>
      <c r="AS138" s="208"/>
      <c r="AT138" s="208"/>
      <c r="AU138" s="208"/>
      <c r="AV138" s="208"/>
      <c r="AW138" s="208"/>
      <c r="AX138" s="208"/>
      <c r="AY138" s="208"/>
      <c r="AZ138" s="208"/>
      <c r="BA138" s="210"/>
      <c r="BB138" s="207"/>
      <c r="BC138" s="208"/>
      <c r="BD138" s="208"/>
      <c r="BE138" s="208"/>
      <c r="BF138" s="208"/>
      <c r="BG138" s="208"/>
      <c r="BH138" s="208"/>
      <c r="BI138" s="208"/>
      <c r="BJ138" s="208"/>
      <c r="BK138" s="208"/>
      <c r="BL138" s="208"/>
      <c r="BM138" s="208"/>
      <c r="BN138" s="208"/>
      <c r="BO138" s="208"/>
      <c r="BP138" s="208"/>
      <c r="BQ138" s="208"/>
      <c r="BR138" s="210"/>
      <c r="BS138" s="202"/>
      <c r="BT138" s="203"/>
      <c r="BU138" s="203"/>
      <c r="BV138" s="203"/>
      <c r="BW138" s="203"/>
      <c r="BX138" s="203"/>
      <c r="BY138" s="203"/>
      <c r="BZ138" s="203"/>
      <c r="CA138" s="203"/>
      <c r="CB138" s="203"/>
      <c r="CC138" s="203"/>
      <c r="CD138" s="203"/>
      <c r="CE138" s="203"/>
      <c r="CF138" s="203"/>
      <c r="CG138" s="203"/>
      <c r="CH138" s="203"/>
      <c r="CI138" s="204"/>
      <c r="CJ138" s="92"/>
      <c r="CK138" s="242">
        <v>0</v>
      </c>
      <c r="CL138" s="243">
        <v>0</v>
      </c>
      <c r="CM138" s="244">
        <v>0</v>
      </c>
      <c r="CN138" s="291" t="str">
        <f>IF(CK134=0,"",100*CK138/CK134)</f>
        <v/>
      </c>
      <c r="CO138" s="129">
        <f t="shared" si="23"/>
        <v>0.2</v>
      </c>
      <c r="CP138" s="142">
        <f t="shared" si="24"/>
        <v>12</v>
      </c>
      <c r="CQ138" s="67"/>
      <c r="CR138" s="67"/>
      <c r="CS138" s="67"/>
      <c r="CT138" s="67"/>
      <c r="CU138" s="1315"/>
      <c r="CV138" s="67"/>
      <c r="CW138" s="1315"/>
      <c r="CX138" s="67"/>
      <c r="CY138" s="67"/>
      <c r="CZ138" s="67"/>
      <c r="DA138" s="67"/>
      <c r="DB138" s="143"/>
      <c r="DC138" s="143">
        <f t="shared" si="211"/>
        <v>0</v>
      </c>
      <c r="DD138" s="81">
        <f t="shared" si="212"/>
        <v>0</v>
      </c>
      <c r="DE138" s="81">
        <f t="shared" si="213"/>
        <v>0</v>
      </c>
      <c r="DF138" s="81">
        <f t="shared" si="214"/>
        <v>0</v>
      </c>
      <c r="DG138" s="81">
        <f t="shared" si="215"/>
        <v>0</v>
      </c>
      <c r="DH138" s="144">
        <f t="shared" si="216"/>
        <v>0</v>
      </c>
      <c r="DI138" s="144">
        <f t="shared" si="217"/>
        <v>0</v>
      </c>
      <c r="DJ138" s="81">
        <f t="shared" si="218"/>
        <v>0</v>
      </c>
      <c r="DK138" s="81">
        <f t="shared" si="219"/>
        <v>0</v>
      </c>
      <c r="DL138" s="81">
        <f t="shared" si="220"/>
        <v>0</v>
      </c>
      <c r="DM138" s="81">
        <f t="shared" si="221"/>
        <v>2</v>
      </c>
      <c r="DN138" s="143">
        <f t="shared" si="222"/>
        <v>5</v>
      </c>
      <c r="DO138" s="189"/>
      <c r="DP138" s="190"/>
      <c r="DQ138" s="189"/>
      <c r="DR138" s="189"/>
      <c r="DS138" s="189"/>
      <c r="DT138" s="189"/>
      <c r="DU138" s="189"/>
      <c r="DV138" s="189"/>
      <c r="DW138" s="188"/>
      <c r="DX138" s="188"/>
    </row>
    <row r="139" spans="1:128" s="191" customFormat="1" ht="15.75" customHeight="1" thickBot="1">
      <c r="A139" s="145" t="s">
        <v>85</v>
      </c>
      <c r="B139" s="192" t="str">
        <f t="shared" si="208"/>
        <v>VP</v>
      </c>
      <c r="C139" s="328"/>
      <c r="D139" s="329"/>
      <c r="E139" s="329"/>
      <c r="F139" s="329"/>
      <c r="G139" s="329"/>
      <c r="H139" s="329"/>
      <c r="I139" s="329"/>
      <c r="J139" s="329"/>
      <c r="K139" s="329"/>
      <c r="L139" s="329"/>
      <c r="M139" s="329"/>
      <c r="N139" s="329"/>
      <c r="O139" s="329"/>
      <c r="P139" s="329"/>
      <c r="Q139" s="329"/>
      <c r="R139" s="329"/>
      <c r="S139" s="330"/>
      <c r="T139" s="230">
        <v>0</v>
      </c>
      <c r="U139" s="231">
        <v>0</v>
      </c>
      <c r="V139" s="212">
        <v>1</v>
      </c>
      <c r="W139" s="212">
        <v>0</v>
      </c>
      <c r="X139" s="212">
        <v>0</v>
      </c>
      <c r="Y139" s="212">
        <v>0</v>
      </c>
      <c r="Z139" s="231">
        <v>0</v>
      </c>
      <c r="AA139" s="231">
        <v>0</v>
      </c>
      <c r="AB139" s="212">
        <v>0</v>
      </c>
      <c r="AC139" s="212">
        <v>0</v>
      </c>
      <c r="AD139" s="212">
        <v>0</v>
      </c>
      <c r="AE139" s="212">
        <v>0</v>
      </c>
      <c r="AF139" s="212"/>
      <c r="AG139" s="212"/>
      <c r="AH139" s="281"/>
      <c r="AI139" s="212"/>
      <c r="AJ139" s="213"/>
      <c r="AK139" s="207"/>
      <c r="AL139" s="208"/>
      <c r="AM139" s="208"/>
      <c r="AN139" s="208"/>
      <c r="AO139" s="208"/>
      <c r="AP139" s="208"/>
      <c r="AQ139" s="208"/>
      <c r="AR139" s="208"/>
      <c r="AS139" s="208"/>
      <c r="AT139" s="208"/>
      <c r="AU139" s="208"/>
      <c r="AV139" s="208"/>
      <c r="AW139" s="208"/>
      <c r="AX139" s="208"/>
      <c r="AY139" s="208"/>
      <c r="AZ139" s="208"/>
      <c r="BA139" s="210"/>
      <c r="BB139" s="207"/>
      <c r="BC139" s="208"/>
      <c r="BD139" s="208"/>
      <c r="BE139" s="208"/>
      <c r="BF139" s="208"/>
      <c r="BG139" s="208"/>
      <c r="BH139" s="208"/>
      <c r="BI139" s="208"/>
      <c r="BJ139" s="208"/>
      <c r="BK139" s="208"/>
      <c r="BL139" s="208"/>
      <c r="BM139" s="208"/>
      <c r="BN139" s="208"/>
      <c r="BO139" s="208"/>
      <c r="BP139" s="208"/>
      <c r="BQ139" s="208"/>
      <c r="BR139" s="210"/>
      <c r="BS139" s="202"/>
      <c r="BT139" s="203"/>
      <c r="BU139" s="203"/>
      <c r="BV139" s="203"/>
      <c r="BW139" s="203"/>
      <c r="BX139" s="203"/>
      <c r="BY139" s="203"/>
      <c r="BZ139" s="203"/>
      <c r="CA139" s="203"/>
      <c r="CB139" s="203"/>
      <c r="CC139" s="203"/>
      <c r="CD139" s="203"/>
      <c r="CE139" s="203"/>
      <c r="CF139" s="203"/>
      <c r="CG139" s="203"/>
      <c r="CH139" s="203"/>
      <c r="CI139" s="204"/>
      <c r="CJ139" s="92"/>
      <c r="CK139" s="242">
        <v>0</v>
      </c>
      <c r="CL139" s="243">
        <v>0</v>
      </c>
      <c r="CM139" s="244">
        <v>0</v>
      </c>
      <c r="CN139" s="291" t="str">
        <f>IF(CK134=0,"",100*CK139/CK134)</f>
        <v/>
      </c>
      <c r="CO139" s="129">
        <f t="shared" si="23"/>
        <v>0</v>
      </c>
      <c r="CP139" s="142">
        <f t="shared" si="24"/>
        <v>12</v>
      </c>
      <c r="CQ139" s="67"/>
      <c r="CR139" s="67"/>
      <c r="CS139" s="67"/>
      <c r="CT139" s="67"/>
      <c r="CU139" s="1315"/>
      <c r="CV139" s="67"/>
      <c r="CW139" s="1315"/>
      <c r="CX139" s="67"/>
      <c r="CY139" s="67"/>
      <c r="CZ139" s="67"/>
      <c r="DA139" s="67"/>
      <c r="DB139" s="143"/>
      <c r="DC139" s="143">
        <f t="shared" si="211"/>
        <v>0</v>
      </c>
      <c r="DD139" s="81">
        <f t="shared" si="212"/>
        <v>0</v>
      </c>
      <c r="DE139" s="81">
        <f t="shared" si="213"/>
        <v>0</v>
      </c>
      <c r="DF139" s="81">
        <f t="shared" si="214"/>
        <v>0</v>
      </c>
      <c r="DG139" s="81">
        <f t="shared" si="215"/>
        <v>0</v>
      </c>
      <c r="DH139" s="144">
        <f t="shared" si="216"/>
        <v>0</v>
      </c>
      <c r="DI139" s="144">
        <f t="shared" si="217"/>
        <v>0</v>
      </c>
      <c r="DJ139" s="81">
        <f t="shared" si="218"/>
        <v>0</v>
      </c>
      <c r="DK139" s="81">
        <f t="shared" si="219"/>
        <v>0</v>
      </c>
      <c r="DL139" s="81">
        <f t="shared" si="220"/>
        <v>0</v>
      </c>
      <c r="DM139" s="81">
        <f t="shared" si="221"/>
        <v>0</v>
      </c>
      <c r="DN139" s="143">
        <f t="shared" si="222"/>
        <v>1</v>
      </c>
      <c r="DO139" s="189"/>
      <c r="DP139" s="190"/>
      <c r="DQ139" s="189"/>
      <c r="DR139" s="189"/>
      <c r="DS139" s="189"/>
      <c r="DT139" s="189"/>
      <c r="DU139" s="189"/>
      <c r="DV139" s="189"/>
      <c r="DW139" s="188"/>
      <c r="DX139" s="188"/>
    </row>
    <row r="140" spans="1:128" s="191" customFormat="1" ht="15.75" customHeight="1">
      <c r="A140" s="145" t="s">
        <v>86</v>
      </c>
      <c r="B140" s="192" t="str">
        <f t="shared" si="208"/>
        <v>VP</v>
      </c>
      <c r="C140" s="328"/>
      <c r="D140" s="329"/>
      <c r="E140" s="329"/>
      <c r="F140" s="329"/>
      <c r="G140" s="329"/>
      <c r="H140" s="329"/>
      <c r="I140" s="329"/>
      <c r="J140" s="329"/>
      <c r="K140" s="329"/>
      <c r="L140" s="329"/>
      <c r="M140" s="329"/>
      <c r="N140" s="329"/>
      <c r="O140" s="329"/>
      <c r="P140" s="329"/>
      <c r="Q140" s="329"/>
      <c r="R140" s="329"/>
      <c r="S140" s="330"/>
      <c r="T140" s="230">
        <v>0</v>
      </c>
      <c r="U140" s="231">
        <v>0</v>
      </c>
      <c r="V140" s="212">
        <v>0</v>
      </c>
      <c r="W140" s="212">
        <v>0</v>
      </c>
      <c r="X140" s="212">
        <v>0</v>
      </c>
      <c r="Y140" s="212">
        <v>0</v>
      </c>
      <c r="Z140" s="231">
        <v>0</v>
      </c>
      <c r="AA140" s="231">
        <v>0</v>
      </c>
      <c r="AB140" s="212">
        <v>0</v>
      </c>
      <c r="AC140" s="212">
        <v>0</v>
      </c>
      <c r="AD140" s="212">
        <v>0</v>
      </c>
      <c r="AE140" s="212">
        <v>0</v>
      </c>
      <c r="AF140" s="212"/>
      <c r="AG140" s="212"/>
      <c r="AH140" s="281"/>
      <c r="AI140" s="212"/>
      <c r="AJ140" s="213"/>
      <c r="AK140" s="207"/>
      <c r="AL140" s="208"/>
      <c r="AM140" s="208"/>
      <c r="AN140" s="208"/>
      <c r="AO140" s="208"/>
      <c r="AP140" s="208"/>
      <c r="AQ140" s="208"/>
      <c r="AR140" s="208"/>
      <c r="AS140" s="208"/>
      <c r="AT140" s="208"/>
      <c r="AU140" s="208"/>
      <c r="AV140" s="208"/>
      <c r="AW140" s="208"/>
      <c r="AX140" s="208"/>
      <c r="AY140" s="208"/>
      <c r="AZ140" s="208"/>
      <c r="BA140" s="210"/>
      <c r="BB140" s="207"/>
      <c r="BC140" s="208"/>
      <c r="BD140" s="208"/>
      <c r="BE140" s="208"/>
      <c r="BF140" s="208"/>
      <c r="BG140" s="208"/>
      <c r="BH140" s="208"/>
      <c r="BI140" s="208"/>
      <c r="BJ140" s="208"/>
      <c r="BK140" s="208"/>
      <c r="BL140" s="208"/>
      <c r="BM140" s="208"/>
      <c r="BN140" s="208"/>
      <c r="BO140" s="208"/>
      <c r="BP140" s="208"/>
      <c r="BQ140" s="208"/>
      <c r="BR140" s="210"/>
      <c r="BS140" s="202"/>
      <c r="BT140" s="203"/>
      <c r="BU140" s="203"/>
      <c r="BV140" s="203"/>
      <c r="BW140" s="203"/>
      <c r="BX140" s="203"/>
      <c r="BY140" s="203"/>
      <c r="BZ140" s="203"/>
      <c r="CA140" s="203"/>
      <c r="CB140" s="203"/>
      <c r="CC140" s="203"/>
      <c r="CD140" s="203"/>
      <c r="CE140" s="203"/>
      <c r="CF140" s="203"/>
      <c r="CG140" s="203"/>
      <c r="CH140" s="203"/>
      <c r="CI140" s="204"/>
      <c r="CJ140" s="92"/>
      <c r="CK140" s="242">
        <v>0</v>
      </c>
      <c r="CL140" s="243">
        <v>0</v>
      </c>
      <c r="CM140" s="244">
        <v>0</v>
      </c>
      <c r="CN140" s="291" t="str">
        <f>IF(CK134=0,"",100*CK140/CK134)</f>
        <v/>
      </c>
      <c r="CO140" s="129">
        <f t="shared" si="23"/>
        <v>0</v>
      </c>
      <c r="CP140" s="142">
        <f t="shared" si="24"/>
        <v>12</v>
      </c>
      <c r="CQ140" s="67"/>
      <c r="CR140" s="67"/>
      <c r="CS140" s="67"/>
      <c r="CT140" s="67"/>
      <c r="CU140" s="1315"/>
      <c r="CV140" s="67"/>
      <c r="CW140" s="1315"/>
      <c r="CX140" s="67"/>
      <c r="CY140" s="67"/>
      <c r="CZ140" s="67"/>
      <c r="DA140" s="67"/>
      <c r="DB140" s="143"/>
      <c r="DC140" s="143">
        <f t="shared" si="211"/>
        <v>0</v>
      </c>
      <c r="DD140" s="81">
        <f t="shared" si="212"/>
        <v>0</v>
      </c>
      <c r="DE140" s="81">
        <f t="shared" si="213"/>
        <v>0</v>
      </c>
      <c r="DF140" s="81">
        <f t="shared" si="214"/>
        <v>0</v>
      </c>
      <c r="DG140" s="81">
        <f t="shared" si="215"/>
        <v>0</v>
      </c>
      <c r="DH140" s="144">
        <f t="shared" si="216"/>
        <v>0</v>
      </c>
      <c r="DI140" s="144">
        <f t="shared" si="217"/>
        <v>0</v>
      </c>
      <c r="DJ140" s="81">
        <f t="shared" si="218"/>
        <v>0</v>
      </c>
      <c r="DK140" s="81">
        <f t="shared" si="219"/>
        <v>0</v>
      </c>
      <c r="DL140" s="81">
        <f t="shared" si="220"/>
        <v>0</v>
      </c>
      <c r="DM140" s="81">
        <f t="shared" si="221"/>
        <v>0</v>
      </c>
      <c r="DN140" s="143">
        <f t="shared" si="222"/>
        <v>0</v>
      </c>
      <c r="DO140" s="189"/>
      <c r="DP140" s="190"/>
      <c r="DQ140" s="189"/>
      <c r="DR140" s="189"/>
      <c r="DS140" s="189"/>
      <c r="DT140" s="189"/>
      <c r="DU140" s="189"/>
      <c r="DV140" s="189"/>
      <c r="DW140" s="188"/>
      <c r="DX140" s="188"/>
    </row>
    <row r="141" spans="1:128" s="191" customFormat="1" ht="15.75" customHeight="1" thickBot="1">
      <c r="A141" s="101" t="s">
        <v>87</v>
      </c>
      <c r="B141" s="192" t="str">
        <f t="shared" si="208"/>
        <v>VP</v>
      </c>
      <c r="C141" s="331"/>
      <c r="D141" s="332"/>
      <c r="E141" s="332"/>
      <c r="F141" s="332"/>
      <c r="G141" s="332"/>
      <c r="H141" s="332"/>
      <c r="I141" s="332"/>
      <c r="J141" s="332"/>
      <c r="K141" s="332"/>
      <c r="L141" s="332"/>
      <c r="M141" s="332"/>
      <c r="N141" s="332"/>
      <c r="O141" s="332"/>
      <c r="P141" s="332"/>
      <c r="Q141" s="332"/>
      <c r="R141" s="332"/>
      <c r="S141" s="333"/>
      <c r="T141" s="315">
        <f t="shared" ref="T141:AC141" si="223">IF(T134="","",SUM(T134,T136,-T137,-T138,-T139,T140))</f>
        <v>0</v>
      </c>
      <c r="U141" s="316">
        <f t="shared" si="223"/>
        <v>0</v>
      </c>
      <c r="V141" s="316">
        <f t="shared" si="223"/>
        <v>14</v>
      </c>
      <c r="W141" s="316">
        <f t="shared" si="223"/>
        <v>8</v>
      </c>
      <c r="X141" s="316">
        <f t="shared" si="223"/>
        <v>0</v>
      </c>
      <c r="Y141" s="316">
        <f t="shared" si="223"/>
        <v>70</v>
      </c>
      <c r="Z141" s="316">
        <f t="shared" si="223"/>
        <v>0</v>
      </c>
      <c r="AA141" s="316">
        <f t="shared" si="223"/>
        <v>0</v>
      </c>
      <c r="AB141" s="316">
        <f t="shared" si="223"/>
        <v>0</v>
      </c>
      <c r="AC141" s="316">
        <f t="shared" si="223"/>
        <v>0</v>
      </c>
      <c r="AD141" s="316">
        <v>0</v>
      </c>
      <c r="AE141" s="316">
        <v>0</v>
      </c>
      <c r="AF141" s="316"/>
      <c r="AG141" s="316"/>
      <c r="AH141" s="316"/>
      <c r="AI141" s="316"/>
      <c r="AJ141" s="316"/>
      <c r="AK141" s="218"/>
      <c r="AL141" s="219"/>
      <c r="AM141" s="219"/>
      <c r="AN141" s="219"/>
      <c r="AO141" s="219"/>
      <c r="AP141" s="219"/>
      <c r="AQ141" s="219"/>
      <c r="AR141" s="219"/>
      <c r="AS141" s="219"/>
      <c r="AT141" s="219"/>
      <c r="AU141" s="219"/>
      <c r="AV141" s="219"/>
      <c r="AW141" s="219"/>
      <c r="AX141" s="219"/>
      <c r="AY141" s="219"/>
      <c r="AZ141" s="219"/>
      <c r="BA141" s="221"/>
      <c r="BB141" s="218"/>
      <c r="BC141" s="219"/>
      <c r="BD141" s="219"/>
      <c r="BE141" s="219"/>
      <c r="BF141" s="219"/>
      <c r="BG141" s="219"/>
      <c r="BH141" s="219"/>
      <c r="BI141" s="219"/>
      <c r="BJ141" s="219"/>
      <c r="BK141" s="219"/>
      <c r="BL141" s="219"/>
      <c r="BM141" s="219"/>
      <c r="BN141" s="219"/>
      <c r="BO141" s="219"/>
      <c r="BP141" s="219"/>
      <c r="BQ141" s="219"/>
      <c r="BR141" s="221"/>
      <c r="BS141" s="218"/>
      <c r="BT141" s="219"/>
      <c r="BU141" s="219"/>
      <c r="BV141" s="219"/>
      <c r="BW141" s="219"/>
      <c r="BX141" s="219"/>
      <c r="BY141" s="219"/>
      <c r="BZ141" s="219"/>
      <c r="CA141" s="219"/>
      <c r="CB141" s="219"/>
      <c r="CC141" s="219"/>
      <c r="CD141" s="219"/>
      <c r="CE141" s="219"/>
      <c r="CF141" s="219"/>
      <c r="CG141" s="219"/>
      <c r="CH141" s="219"/>
      <c r="CI141" s="221"/>
      <c r="CJ141" s="228"/>
      <c r="CK141" s="297">
        <f>IF(CK134="","",CK134+SUM(CK136,CK140)-SUM(CK137:CK139))</f>
        <v>0</v>
      </c>
      <c r="CL141" s="226">
        <v>0</v>
      </c>
      <c r="CM141" s="227">
        <v>0</v>
      </c>
      <c r="CN141" s="298" t="str">
        <f>IF(CK134=0,"",100*CK141/CK134)</f>
        <v/>
      </c>
      <c r="CO141" s="129">
        <f t="shared" si="23"/>
        <v>2.2000000000000002</v>
      </c>
      <c r="CP141" s="142">
        <f t="shared" si="24"/>
        <v>12</v>
      </c>
      <c r="CQ141" s="67"/>
      <c r="CR141" s="67"/>
      <c r="CS141" s="67"/>
      <c r="CT141" s="67"/>
      <c r="CU141" s="1315"/>
      <c r="CV141" s="67"/>
      <c r="CW141" s="1315"/>
      <c r="CX141" s="67"/>
      <c r="CY141" s="67"/>
      <c r="CZ141" s="67"/>
      <c r="DA141" s="67"/>
      <c r="DB141" s="143"/>
      <c r="DC141" s="143">
        <f t="shared" si="211"/>
        <v>0</v>
      </c>
      <c r="DD141" s="81">
        <f t="shared" si="212"/>
        <v>0</v>
      </c>
      <c r="DE141" s="81">
        <f t="shared" si="213"/>
        <v>0</v>
      </c>
      <c r="DF141" s="81">
        <f t="shared" si="214"/>
        <v>0</v>
      </c>
      <c r="DG141" s="81">
        <f t="shared" si="215"/>
        <v>0</v>
      </c>
      <c r="DH141" s="144">
        <f t="shared" si="216"/>
        <v>0</v>
      </c>
      <c r="DI141" s="144">
        <f t="shared" si="217"/>
        <v>0</v>
      </c>
      <c r="DJ141" s="81">
        <f t="shared" si="218"/>
        <v>0</v>
      </c>
      <c r="DK141" s="81">
        <f t="shared" si="219"/>
        <v>0</v>
      </c>
      <c r="DL141" s="81">
        <f t="shared" si="220"/>
        <v>8</v>
      </c>
      <c r="DM141" s="81">
        <f t="shared" si="221"/>
        <v>14</v>
      </c>
      <c r="DN141" s="143">
        <f t="shared" si="222"/>
        <v>70</v>
      </c>
      <c r="DO141" s="189"/>
      <c r="DP141" s="190"/>
      <c r="DQ141" s="189"/>
      <c r="DR141" s="189"/>
      <c r="DS141" s="189"/>
      <c r="DT141" s="189"/>
      <c r="DU141" s="189"/>
      <c r="DV141" s="189"/>
      <c r="DW141" s="188"/>
      <c r="DX141" s="188"/>
    </row>
    <row r="142" spans="1:128" s="191" customFormat="1" ht="15.75" customHeight="1" thickBot="1">
      <c r="A142" s="132" t="s">
        <v>92</v>
      </c>
      <c r="B142" s="175" t="str">
        <f t="shared" ref="B142:B149" si="224">$B$10</f>
        <v>P</v>
      </c>
      <c r="C142" s="300">
        <v>0</v>
      </c>
      <c r="D142" s="342">
        <v>0</v>
      </c>
      <c r="E142" s="342">
        <v>5</v>
      </c>
      <c r="F142" s="342">
        <v>0</v>
      </c>
      <c r="G142" s="342">
        <v>0</v>
      </c>
      <c r="H142" s="342">
        <v>10</v>
      </c>
      <c r="I142" s="342">
        <v>0</v>
      </c>
      <c r="J142" s="342">
        <v>4</v>
      </c>
      <c r="K142" s="342">
        <v>5</v>
      </c>
      <c r="L142" s="342">
        <v>0</v>
      </c>
      <c r="M142" s="342">
        <v>0</v>
      </c>
      <c r="N142" s="342">
        <v>0</v>
      </c>
      <c r="O142" s="342"/>
      <c r="P142" s="342"/>
      <c r="Q142" s="342"/>
      <c r="R142" s="342"/>
      <c r="S142" s="343"/>
      <c r="T142" s="338"/>
      <c r="U142" s="339"/>
      <c r="V142" s="339"/>
      <c r="W142" s="339"/>
      <c r="X142" s="339"/>
      <c r="Y142" s="339"/>
      <c r="Z142" s="339"/>
      <c r="AA142" s="339"/>
      <c r="AB142" s="339"/>
      <c r="AC142" s="339"/>
      <c r="AD142" s="339"/>
      <c r="AE142" s="339"/>
      <c r="AF142" s="339"/>
      <c r="AG142" s="339"/>
      <c r="AH142" s="339"/>
      <c r="AI142" s="339"/>
      <c r="AJ142" s="340"/>
      <c r="AK142" s="230">
        <v>0</v>
      </c>
      <c r="AL142" s="231">
        <v>0</v>
      </c>
      <c r="AM142" s="231">
        <v>9</v>
      </c>
      <c r="AN142" s="231">
        <v>5</v>
      </c>
      <c r="AO142" s="231">
        <v>0</v>
      </c>
      <c r="AP142" s="231">
        <v>20</v>
      </c>
      <c r="AQ142" s="231">
        <v>0</v>
      </c>
      <c r="AR142" s="231">
        <v>0</v>
      </c>
      <c r="AS142" s="231">
        <v>0</v>
      </c>
      <c r="AT142" s="231">
        <v>0</v>
      </c>
      <c r="AU142" s="231">
        <v>0</v>
      </c>
      <c r="AV142" s="231">
        <v>0</v>
      </c>
      <c r="AW142" s="231"/>
      <c r="AX142" s="231"/>
      <c r="AY142" s="231"/>
      <c r="AZ142" s="231"/>
      <c r="BA142" s="233"/>
      <c r="BB142" s="182"/>
      <c r="BC142" s="183"/>
      <c r="BD142" s="183"/>
      <c r="BE142" s="183"/>
      <c r="BF142" s="183"/>
      <c r="BG142" s="183"/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183"/>
      <c r="BR142" s="184"/>
      <c r="BS142" s="182"/>
      <c r="BT142" s="183"/>
      <c r="BU142" s="183"/>
      <c r="BV142" s="183"/>
      <c r="BW142" s="1424"/>
      <c r="BX142" s="1424"/>
      <c r="BY142" s="1424"/>
      <c r="BZ142" s="1424"/>
      <c r="CA142" s="1424"/>
      <c r="CB142" s="1424"/>
      <c r="CC142" s="1424"/>
      <c r="CD142" s="1424"/>
      <c r="CE142" s="1424"/>
      <c r="CF142" s="1424"/>
      <c r="CG142" s="1424"/>
      <c r="CH142" s="1424"/>
      <c r="CI142" s="1425"/>
      <c r="CJ142" s="185"/>
      <c r="CK142" s="230">
        <v>0</v>
      </c>
      <c r="CL142" s="231">
        <v>0</v>
      </c>
      <c r="CM142" s="233">
        <v>4</v>
      </c>
      <c r="CN142" s="276" t="s">
        <v>80</v>
      </c>
      <c r="CO142" s="129">
        <f t="shared" si="23"/>
        <v>1.7272727272727273</v>
      </c>
      <c r="CP142" s="142">
        <f t="shared" si="24"/>
        <v>24</v>
      </c>
      <c r="CQ142" s="143">
        <f t="shared" ref="CQ142:CW143" si="225">IF(OR(-FLOOR(((17-COUNT($C142:$S142))/2),1)+CQ$5&lt;1,-FLOOR(((17-COUNT($C142:$S142))/2),1)+CQ$5&gt;COUNT($C142:$S142)),"",LARGE($C142:$S142,-FLOOR(((17-COUNT($C142:$S142))/2),1)+CQ$5))</f>
        <v>0</v>
      </c>
      <c r="CR142" s="81">
        <f t="shared" si="225"/>
        <v>0</v>
      </c>
      <c r="CS142" s="81">
        <f t="shared" si="225"/>
        <v>0</v>
      </c>
      <c r="CT142" s="81">
        <f t="shared" si="225"/>
        <v>0</v>
      </c>
      <c r="CU142" s="81">
        <f t="shared" si="225"/>
        <v>0</v>
      </c>
      <c r="CV142" s="144">
        <f t="shared" si="225"/>
        <v>0</v>
      </c>
      <c r="CW142" s="144">
        <f t="shared" si="225"/>
        <v>0</v>
      </c>
      <c r="CX142" s="81">
        <f t="shared" ref="CX142:DB143" si="226">IF(OR(-FLOOR(((17-COUNT($C142:$S142))/2),1)+CX$5&lt;1,-FLOOR(((17-COUNT($C142:$S142))/2),1)+CX$5&gt;COUNT($C142:$S142)),"",LARGE($C142:$S142,-FLOOR(((17-COUNT($C142:$S142))/2),1)+CX$5))</f>
        <v>0</v>
      </c>
      <c r="CY142" s="81">
        <f t="shared" si="226"/>
        <v>4</v>
      </c>
      <c r="CZ142" s="81">
        <f t="shared" si="226"/>
        <v>5</v>
      </c>
      <c r="DA142" s="81">
        <f t="shared" si="226"/>
        <v>5</v>
      </c>
      <c r="DB142" s="143">
        <f t="shared" si="226"/>
        <v>10</v>
      </c>
      <c r="DC142" s="143">
        <f t="shared" ref="DC142:DC149" si="227">IF(OR(-FLOOR(((17-COUNT($AK142:$BA142))/2),1)+DC$5&lt;1,-FLOOR(((17-COUNT($AK142:$BA142))/2),1)+DC$5&gt;COUNT($AK142:$BA142)),"",LARGE($AK142:$BA142,-FLOOR(((17-COUNT($AK142:$BA142))/2),1)+DC$5))</f>
        <v>0</v>
      </c>
      <c r="DD142" s="81">
        <f t="shared" ref="DD142:DD149" si="228">IF(OR(-FLOOR(((17-COUNT($AK142:$BA142))/2),1)+DD$5&lt;1,-FLOOR(((17-COUNT($AK142:$BA142))/2),1)+DD$5&gt;COUNT($AK142:$BA142)),"",LARGE($AK142:$BA142,-FLOOR(((17-COUNT($AK142:$BA142))/2),1)+DD$5))</f>
        <v>0</v>
      </c>
      <c r="DE142" s="81">
        <f t="shared" ref="DE142:DE149" si="229">IF(OR(-FLOOR(((17-COUNT($AK142:$BA142))/2),1)+DE$5&lt;1,-FLOOR(((17-COUNT($AK142:$BA142))/2),1)+DE$5&gt;COUNT($AK142:$BA142)),"",LARGE($AK142:$BA142,-FLOOR(((17-COUNT($AK142:$BA142))/2),1)+DE$5))</f>
        <v>0</v>
      </c>
      <c r="DF142" s="81">
        <f t="shared" ref="DF142:DF149" si="230">IF(OR(-FLOOR(((17-COUNT($AK142:$BA142))/2),1)+DF$5&lt;1,-FLOOR(((17-COUNT($AK142:$BA142))/2),1)+DF$5&gt;COUNT($AK142:$BA142)),"",LARGE($AK142:$BA142,-FLOOR(((17-COUNT($AK142:$BA142))/2),1)+DF$5))</f>
        <v>0</v>
      </c>
      <c r="DG142" s="81">
        <f t="shared" ref="DG142:DG149" si="231">IF(OR(-FLOOR(((17-COUNT($AK142:$BA142))/2),1)+DG$5&lt;1,-FLOOR(((17-COUNT($AK142:$BA142))/2),1)+DG$5&gt;COUNT($AK142:$BA142)),"",LARGE($AK142:$BA142,-FLOOR(((17-COUNT($AK142:$BA142))/2),1)+DG$5))</f>
        <v>0</v>
      </c>
      <c r="DH142" s="144">
        <f t="shared" ref="DH142:DH149" si="232">IF(OR(-FLOOR(((17-COUNT($AK142:$BA142))/2),1)+DH$5&lt;1,-FLOOR(((17-COUNT($AK142:$BA142))/2),1)+DH$5&gt;COUNT($AK142:$BA142)),"",LARGE($AK142:$BA142,-FLOOR(((17-COUNT($AK142:$BA142))/2),1)+DH$5))</f>
        <v>0</v>
      </c>
      <c r="DI142" s="144">
        <f t="shared" ref="DI142:DI149" si="233">IF(OR(-FLOOR(((17-COUNT($AK142:$BA142))/2),1)+DI$5&lt;1,-FLOOR(((17-COUNT($AK142:$BA142))/2),1)+DI$5&gt;COUNT($AK142:$BA142)),"",LARGE($AK142:$BA142,-FLOOR(((17-COUNT($AK142:$BA142))/2),1)+DI$5))</f>
        <v>0</v>
      </c>
      <c r="DJ142" s="81">
        <f t="shared" ref="DJ142:DJ149" si="234">IF(OR(-FLOOR(((17-COUNT($AK142:$BA142))/2),1)+DJ$5&lt;1,-FLOOR(((17-COUNT($AK142:$BA142))/2),1)+DJ$5&gt;COUNT($AK142:$BA142)),"",LARGE($AK142:$BA142,-FLOOR(((17-COUNT($AK142:$BA142))/2),1)+DJ$5))</f>
        <v>0</v>
      </c>
      <c r="DK142" s="81">
        <f t="shared" ref="DK142:DK149" si="235">IF(OR(-FLOOR(((17-COUNT($AK142:$BA142))/2),1)+DK$5&lt;1,-FLOOR(((17-COUNT($AK142:$BA142))/2),1)+DK$5&gt;COUNT($AK142:$BA142)),"",LARGE($AK142:$BA142,-FLOOR(((17-COUNT($AK142:$BA142))/2),1)+DK$5))</f>
        <v>0</v>
      </c>
      <c r="DL142" s="81">
        <f t="shared" ref="DL142:DL149" si="236">IF(OR(-FLOOR(((17-COUNT($AK142:$BA142))/2),1)+DL$5&lt;1,-FLOOR(((17-COUNT($AK142:$BA142))/2),1)+DL$5&gt;COUNT($AK142:$BA142)),"",LARGE($AK142:$BA142,-FLOOR(((17-COUNT($AK142:$BA142))/2),1)+DL$5))</f>
        <v>5</v>
      </c>
      <c r="DM142" s="81">
        <f t="shared" ref="DM142:DM149" si="237">IF(OR(-FLOOR(((17-COUNT($AK142:$BA142))/2),1)+DM$5&lt;1,-FLOOR(((17-COUNT($AK142:$BA142))/2),1)+DM$5&gt;COUNT($AK142:$BA142)),"",LARGE($AK142:$BA142,-FLOOR(((17-COUNT($AK142:$BA142))/2),1)+DM$5))</f>
        <v>9</v>
      </c>
      <c r="DN142" s="143">
        <f t="shared" ref="DN142:DN149" si="238">IF(OR(-FLOOR(((17-COUNT($AK142:$BA142))/2),1)+DN$5&lt;1,-FLOOR(((17-COUNT($AK142:$BA142))/2),1)+DN$5&gt;COUNT($AK142:$BA142)),"",LARGE($AK142:$BA142,-FLOOR(((17-COUNT($AK142:$BA142))/2),1)+DN$5))</f>
        <v>20</v>
      </c>
      <c r="DO142" s="189"/>
      <c r="DP142" s="190"/>
      <c r="DQ142" s="189"/>
      <c r="DR142" s="189"/>
      <c r="DS142" s="189"/>
      <c r="DT142" s="189"/>
      <c r="DU142" s="189"/>
      <c r="DV142" s="189"/>
      <c r="DW142" s="188"/>
      <c r="DX142" s="188"/>
    </row>
    <row r="143" spans="1:128" s="191" customFormat="1" ht="15.75" customHeight="1" thickBot="1">
      <c r="A143" s="145" t="s">
        <v>81</v>
      </c>
      <c r="B143" s="192" t="str">
        <f t="shared" si="224"/>
        <v>P</v>
      </c>
      <c r="C143" s="312">
        <v>0</v>
      </c>
      <c r="D143" s="111">
        <v>0</v>
      </c>
      <c r="E143" s="111">
        <v>3</v>
      </c>
      <c r="F143" s="111">
        <v>0</v>
      </c>
      <c r="G143" s="111">
        <v>0</v>
      </c>
      <c r="H143" s="111">
        <v>9</v>
      </c>
      <c r="I143" s="111">
        <v>0</v>
      </c>
      <c r="J143" s="111">
        <v>2</v>
      </c>
      <c r="K143" s="111">
        <v>3</v>
      </c>
      <c r="L143" s="111">
        <v>0</v>
      </c>
      <c r="M143" s="111">
        <v>0</v>
      </c>
      <c r="N143" s="111">
        <v>0</v>
      </c>
      <c r="O143" s="111"/>
      <c r="P143" s="111"/>
      <c r="Q143" s="111"/>
      <c r="R143" s="111"/>
      <c r="S143" s="344"/>
      <c r="T143" s="207"/>
      <c r="U143" s="208"/>
      <c r="V143" s="208"/>
      <c r="W143" s="208"/>
      <c r="X143" s="208"/>
      <c r="Y143" s="208"/>
      <c r="Z143" s="208"/>
      <c r="AA143" s="208"/>
      <c r="AB143" s="208"/>
      <c r="AC143" s="208"/>
      <c r="AD143" s="208"/>
      <c r="AE143" s="208"/>
      <c r="AF143" s="208"/>
      <c r="AG143" s="208"/>
      <c r="AH143" s="209"/>
      <c r="AI143" s="208"/>
      <c r="AJ143" s="210"/>
      <c r="AK143" s="211">
        <v>0</v>
      </c>
      <c r="AL143" s="212">
        <v>0</v>
      </c>
      <c r="AM143" s="212">
        <v>6</v>
      </c>
      <c r="AN143" s="212">
        <v>4</v>
      </c>
      <c r="AO143" s="212">
        <v>0</v>
      </c>
      <c r="AP143" s="212">
        <v>14</v>
      </c>
      <c r="AQ143" s="231">
        <v>0</v>
      </c>
      <c r="AR143" s="231">
        <v>0</v>
      </c>
      <c r="AS143" s="231">
        <v>0</v>
      </c>
      <c r="AT143" s="231">
        <v>0</v>
      </c>
      <c r="AU143" s="231">
        <v>0</v>
      </c>
      <c r="AV143" s="231">
        <v>0</v>
      </c>
      <c r="AW143" s="212"/>
      <c r="AX143" s="212"/>
      <c r="AY143" s="212"/>
      <c r="AZ143" s="212"/>
      <c r="BA143" s="213"/>
      <c r="BB143" s="202"/>
      <c r="BC143" s="203"/>
      <c r="BD143" s="203"/>
      <c r="BE143" s="203"/>
      <c r="BF143" s="203"/>
      <c r="BG143" s="203"/>
      <c r="BH143" s="203"/>
      <c r="BI143" s="203"/>
      <c r="BJ143" s="203"/>
      <c r="BK143" s="203"/>
      <c r="BL143" s="203"/>
      <c r="BM143" s="203"/>
      <c r="BN143" s="203"/>
      <c r="BO143" s="203"/>
      <c r="BP143" s="203"/>
      <c r="BQ143" s="203"/>
      <c r="BR143" s="204"/>
      <c r="BS143" s="202"/>
      <c r="BT143" s="203"/>
      <c r="BU143" s="203"/>
      <c r="BV143" s="203"/>
      <c r="BW143" s="203"/>
      <c r="BX143" s="203"/>
      <c r="BY143" s="203"/>
      <c r="BZ143" s="203"/>
      <c r="CA143" s="203"/>
      <c r="CB143" s="203"/>
      <c r="CC143" s="203"/>
      <c r="CD143" s="203"/>
      <c r="CE143" s="203"/>
      <c r="CF143" s="203"/>
      <c r="CG143" s="203"/>
      <c r="CH143" s="203"/>
      <c r="CI143" s="204"/>
      <c r="CJ143" s="92"/>
      <c r="CK143" s="242">
        <v>0</v>
      </c>
      <c r="CL143" s="243">
        <v>0</v>
      </c>
      <c r="CM143" s="244">
        <v>2.5</v>
      </c>
      <c r="CN143" s="282" t="str">
        <f>IF(CK142=0,"",100*CK143/CK142)</f>
        <v/>
      </c>
      <c r="CO143" s="129">
        <f t="shared" si="23"/>
        <v>1.2272727272727273</v>
      </c>
      <c r="CP143" s="142">
        <f t="shared" si="24"/>
        <v>24</v>
      </c>
      <c r="CQ143" s="143">
        <f t="shared" si="225"/>
        <v>0</v>
      </c>
      <c r="CR143" s="81">
        <f t="shared" si="225"/>
        <v>0</v>
      </c>
      <c r="CS143" s="81">
        <f t="shared" si="225"/>
        <v>0</v>
      </c>
      <c r="CT143" s="81">
        <f t="shared" si="225"/>
        <v>0</v>
      </c>
      <c r="CU143" s="81">
        <f t="shared" si="225"/>
        <v>0</v>
      </c>
      <c r="CV143" s="144">
        <f t="shared" si="225"/>
        <v>0</v>
      </c>
      <c r="CW143" s="144">
        <f t="shared" si="225"/>
        <v>0</v>
      </c>
      <c r="CX143" s="81">
        <f t="shared" si="226"/>
        <v>0</v>
      </c>
      <c r="CY143" s="81">
        <f t="shared" si="226"/>
        <v>2</v>
      </c>
      <c r="CZ143" s="81">
        <f t="shared" si="226"/>
        <v>3</v>
      </c>
      <c r="DA143" s="81">
        <f t="shared" si="226"/>
        <v>3</v>
      </c>
      <c r="DB143" s="143">
        <f t="shared" si="226"/>
        <v>9</v>
      </c>
      <c r="DC143" s="143">
        <f t="shared" si="227"/>
        <v>0</v>
      </c>
      <c r="DD143" s="81">
        <f t="shared" si="228"/>
        <v>0</v>
      </c>
      <c r="DE143" s="81">
        <f t="shared" si="229"/>
        <v>0</v>
      </c>
      <c r="DF143" s="81">
        <f t="shared" si="230"/>
        <v>0</v>
      </c>
      <c r="DG143" s="81">
        <f t="shared" si="231"/>
        <v>0</v>
      </c>
      <c r="DH143" s="144">
        <f t="shared" si="232"/>
        <v>0</v>
      </c>
      <c r="DI143" s="144">
        <f t="shared" si="233"/>
        <v>0</v>
      </c>
      <c r="DJ143" s="81">
        <f t="shared" si="234"/>
        <v>0</v>
      </c>
      <c r="DK143" s="81">
        <f t="shared" si="235"/>
        <v>0</v>
      </c>
      <c r="DL143" s="81">
        <f t="shared" si="236"/>
        <v>4</v>
      </c>
      <c r="DM143" s="81">
        <f t="shared" si="237"/>
        <v>6</v>
      </c>
      <c r="DN143" s="143">
        <f t="shared" si="238"/>
        <v>14</v>
      </c>
      <c r="DO143" s="189"/>
      <c r="DP143" s="190"/>
      <c r="DQ143" s="189"/>
      <c r="DR143" s="189"/>
      <c r="DS143" s="189"/>
      <c r="DT143" s="189"/>
      <c r="DU143" s="189"/>
      <c r="DV143" s="189"/>
      <c r="DW143" s="188"/>
      <c r="DX143" s="188"/>
    </row>
    <row r="144" spans="1:128" s="191" customFormat="1" ht="15.75" customHeight="1" thickBot="1">
      <c r="A144" s="145" t="s">
        <v>82</v>
      </c>
      <c r="B144" s="192" t="str">
        <f t="shared" si="224"/>
        <v>P</v>
      </c>
      <c r="C144" s="324"/>
      <c r="D144" s="325"/>
      <c r="E144" s="325"/>
      <c r="F144" s="325"/>
      <c r="G144" s="325"/>
      <c r="H144" s="325"/>
      <c r="I144" s="325"/>
      <c r="J144" s="325"/>
      <c r="K144" s="325"/>
      <c r="L144" s="325"/>
      <c r="M144" s="325"/>
      <c r="N144" s="325"/>
      <c r="O144" s="325"/>
      <c r="P144" s="325"/>
      <c r="Q144" s="325"/>
      <c r="R144" s="325"/>
      <c r="S144" s="326"/>
      <c r="T144" s="202"/>
      <c r="U144" s="203"/>
      <c r="V144" s="203"/>
      <c r="W144" s="203"/>
      <c r="X144" s="203"/>
      <c r="Y144" s="203"/>
      <c r="Z144" s="203"/>
      <c r="AA144" s="203"/>
      <c r="AB144" s="203"/>
      <c r="AC144" s="203"/>
      <c r="AD144" s="203"/>
      <c r="AE144" s="203"/>
      <c r="AF144" s="203"/>
      <c r="AG144" s="203"/>
      <c r="AH144" s="341"/>
      <c r="AI144" s="203"/>
      <c r="AJ144" s="204"/>
      <c r="AK144" s="211">
        <v>0</v>
      </c>
      <c r="AL144" s="212">
        <v>0</v>
      </c>
      <c r="AM144" s="212">
        <v>2</v>
      </c>
      <c r="AN144" s="212">
        <v>3</v>
      </c>
      <c r="AO144" s="212">
        <v>0</v>
      </c>
      <c r="AP144" s="212">
        <v>10</v>
      </c>
      <c r="AQ144" s="231">
        <v>0</v>
      </c>
      <c r="AR144" s="231">
        <v>0</v>
      </c>
      <c r="AS144" s="231">
        <v>0</v>
      </c>
      <c r="AT144" s="231">
        <v>0</v>
      </c>
      <c r="AU144" s="231">
        <v>0</v>
      </c>
      <c r="AV144" s="231">
        <v>0</v>
      </c>
      <c r="AW144" s="212"/>
      <c r="AX144" s="212"/>
      <c r="AY144" s="212"/>
      <c r="AZ144" s="212"/>
      <c r="BA144" s="213"/>
      <c r="BB144" s="202"/>
      <c r="BC144" s="203"/>
      <c r="BD144" s="203"/>
      <c r="BE144" s="203"/>
      <c r="BF144" s="203"/>
      <c r="BG144" s="203"/>
      <c r="BH144" s="203"/>
      <c r="BI144" s="203"/>
      <c r="BJ144" s="203"/>
      <c r="BK144" s="203"/>
      <c r="BL144" s="203"/>
      <c r="BM144" s="203"/>
      <c r="BN144" s="203"/>
      <c r="BO144" s="203"/>
      <c r="BP144" s="203"/>
      <c r="BQ144" s="203"/>
      <c r="BR144" s="204"/>
      <c r="BS144" s="202"/>
      <c r="BT144" s="203"/>
      <c r="BU144" s="203"/>
      <c r="BV144" s="203"/>
      <c r="BW144" s="203"/>
      <c r="BX144" s="203"/>
      <c r="BY144" s="203"/>
      <c r="BZ144" s="203"/>
      <c r="CA144" s="203"/>
      <c r="CB144" s="203"/>
      <c r="CC144" s="203"/>
      <c r="CD144" s="203"/>
      <c r="CE144" s="203"/>
      <c r="CF144" s="203"/>
      <c r="CG144" s="203"/>
      <c r="CH144" s="203"/>
      <c r="CI144" s="204"/>
      <c r="CJ144" s="92"/>
      <c r="CK144" s="242">
        <v>0</v>
      </c>
      <c r="CL144" s="243">
        <v>0</v>
      </c>
      <c r="CM144" s="244">
        <v>2.5</v>
      </c>
      <c r="CN144" s="286" t="str">
        <f>IF(CK142=0,"",100*CK144/CK142)</f>
        <v/>
      </c>
      <c r="CO144" s="129">
        <f t="shared" si="23"/>
        <v>0.5</v>
      </c>
      <c r="CP144" s="142">
        <f t="shared" si="24"/>
        <v>12</v>
      </c>
      <c r="CQ144" s="67"/>
      <c r="CR144" s="67"/>
      <c r="CS144" s="67"/>
      <c r="CT144" s="67"/>
      <c r="CU144" s="1315"/>
      <c r="CV144" s="67"/>
      <c r="CW144" s="1315"/>
      <c r="CX144" s="67"/>
      <c r="CY144" s="67"/>
      <c r="CZ144" s="67"/>
      <c r="DA144" s="67"/>
      <c r="DB144" s="143"/>
      <c r="DC144" s="143">
        <f t="shared" si="227"/>
        <v>0</v>
      </c>
      <c r="DD144" s="81">
        <f t="shared" si="228"/>
        <v>0</v>
      </c>
      <c r="DE144" s="81">
        <f t="shared" si="229"/>
        <v>0</v>
      </c>
      <c r="DF144" s="81">
        <f t="shared" si="230"/>
        <v>0</v>
      </c>
      <c r="DG144" s="81">
        <f t="shared" si="231"/>
        <v>0</v>
      </c>
      <c r="DH144" s="144">
        <f t="shared" si="232"/>
        <v>0</v>
      </c>
      <c r="DI144" s="144">
        <f t="shared" si="233"/>
        <v>0</v>
      </c>
      <c r="DJ144" s="81">
        <f t="shared" si="234"/>
        <v>0</v>
      </c>
      <c r="DK144" s="81">
        <f t="shared" si="235"/>
        <v>0</v>
      </c>
      <c r="DL144" s="81">
        <f t="shared" si="236"/>
        <v>2</v>
      </c>
      <c r="DM144" s="81">
        <f t="shared" si="237"/>
        <v>3</v>
      </c>
      <c r="DN144" s="143">
        <f t="shared" si="238"/>
        <v>10</v>
      </c>
      <c r="DO144" s="189"/>
      <c r="DP144" s="190"/>
      <c r="DQ144" s="189"/>
      <c r="DR144" s="189"/>
      <c r="DS144" s="189"/>
      <c r="DT144" s="189"/>
      <c r="DU144" s="189"/>
      <c r="DV144" s="189"/>
      <c r="DW144" s="188"/>
      <c r="DX144" s="188"/>
    </row>
    <row r="145" spans="1:128" s="191" customFormat="1" ht="15.75" customHeight="1" thickBot="1">
      <c r="A145" s="145" t="s">
        <v>83</v>
      </c>
      <c r="B145" s="192" t="str">
        <f t="shared" si="224"/>
        <v>P</v>
      </c>
      <c r="C145" s="328"/>
      <c r="D145" s="329"/>
      <c r="E145" s="329"/>
      <c r="F145" s="329"/>
      <c r="G145" s="329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30"/>
      <c r="T145" s="202"/>
      <c r="U145" s="203"/>
      <c r="V145" s="203"/>
      <c r="W145" s="203"/>
      <c r="X145" s="203"/>
      <c r="Y145" s="203"/>
      <c r="Z145" s="203"/>
      <c r="AA145" s="203"/>
      <c r="AB145" s="203"/>
      <c r="AC145" s="203"/>
      <c r="AD145" s="203"/>
      <c r="AE145" s="203"/>
      <c r="AF145" s="203"/>
      <c r="AG145" s="203"/>
      <c r="AH145" s="341"/>
      <c r="AI145" s="203"/>
      <c r="AJ145" s="204"/>
      <c r="AK145" s="211">
        <v>0</v>
      </c>
      <c r="AL145" s="212">
        <v>0</v>
      </c>
      <c r="AM145" s="212">
        <v>1</v>
      </c>
      <c r="AN145" s="212">
        <v>2</v>
      </c>
      <c r="AO145" s="212">
        <v>0</v>
      </c>
      <c r="AP145" s="212">
        <v>3</v>
      </c>
      <c r="AQ145" s="231">
        <v>0</v>
      </c>
      <c r="AR145" s="231">
        <v>0</v>
      </c>
      <c r="AS145" s="231">
        <v>0</v>
      </c>
      <c r="AT145" s="231">
        <v>0</v>
      </c>
      <c r="AU145" s="231">
        <v>0</v>
      </c>
      <c r="AV145" s="231">
        <v>0</v>
      </c>
      <c r="AW145" s="212"/>
      <c r="AX145" s="212"/>
      <c r="AY145" s="212"/>
      <c r="AZ145" s="212"/>
      <c r="BA145" s="213"/>
      <c r="BB145" s="202"/>
      <c r="BC145" s="203"/>
      <c r="BD145" s="203"/>
      <c r="BE145" s="203"/>
      <c r="BF145" s="203"/>
      <c r="BG145" s="203"/>
      <c r="BH145" s="203"/>
      <c r="BI145" s="203"/>
      <c r="BJ145" s="203"/>
      <c r="BK145" s="203"/>
      <c r="BL145" s="203"/>
      <c r="BM145" s="203"/>
      <c r="BN145" s="203"/>
      <c r="BO145" s="203"/>
      <c r="BP145" s="203"/>
      <c r="BQ145" s="203"/>
      <c r="BR145" s="204"/>
      <c r="BS145" s="202"/>
      <c r="BT145" s="203"/>
      <c r="BU145" s="203"/>
      <c r="BV145" s="203"/>
      <c r="BW145" s="203"/>
      <c r="BX145" s="203"/>
      <c r="BY145" s="203"/>
      <c r="BZ145" s="203"/>
      <c r="CA145" s="203"/>
      <c r="CB145" s="203"/>
      <c r="CC145" s="203"/>
      <c r="CD145" s="203"/>
      <c r="CE145" s="203"/>
      <c r="CF145" s="203"/>
      <c r="CG145" s="203"/>
      <c r="CH145" s="203"/>
      <c r="CI145" s="204"/>
      <c r="CJ145" s="92"/>
      <c r="CK145" s="242">
        <v>0</v>
      </c>
      <c r="CL145" s="243">
        <v>0</v>
      </c>
      <c r="CM145" s="244">
        <v>0.5</v>
      </c>
      <c r="CN145" s="291" t="str">
        <f>IF(CK142=0,"",100*CK145/CK142)</f>
        <v/>
      </c>
      <c r="CO145" s="129">
        <f t="shared" si="23"/>
        <v>0.3</v>
      </c>
      <c r="CP145" s="142">
        <f t="shared" si="24"/>
        <v>12</v>
      </c>
      <c r="CQ145" s="67"/>
      <c r="CR145" s="67"/>
      <c r="CS145" s="67"/>
      <c r="CT145" s="67"/>
      <c r="CU145" s="1315"/>
      <c r="CV145" s="67"/>
      <c r="CW145" s="1315"/>
      <c r="CX145" s="67"/>
      <c r="CY145" s="67"/>
      <c r="CZ145" s="67"/>
      <c r="DA145" s="67"/>
      <c r="DB145" s="143"/>
      <c r="DC145" s="143">
        <f t="shared" si="227"/>
        <v>0</v>
      </c>
      <c r="DD145" s="81">
        <f t="shared" si="228"/>
        <v>0</v>
      </c>
      <c r="DE145" s="81">
        <f t="shared" si="229"/>
        <v>0</v>
      </c>
      <c r="DF145" s="81">
        <f t="shared" si="230"/>
        <v>0</v>
      </c>
      <c r="DG145" s="81">
        <f t="shared" si="231"/>
        <v>0</v>
      </c>
      <c r="DH145" s="144">
        <f t="shared" si="232"/>
        <v>0</v>
      </c>
      <c r="DI145" s="144">
        <f t="shared" si="233"/>
        <v>0</v>
      </c>
      <c r="DJ145" s="81">
        <f t="shared" si="234"/>
        <v>0</v>
      </c>
      <c r="DK145" s="81">
        <f t="shared" si="235"/>
        <v>0</v>
      </c>
      <c r="DL145" s="81">
        <f t="shared" si="236"/>
        <v>1</v>
      </c>
      <c r="DM145" s="81">
        <f t="shared" si="237"/>
        <v>2</v>
      </c>
      <c r="DN145" s="143">
        <f t="shared" si="238"/>
        <v>3</v>
      </c>
      <c r="DO145" s="189"/>
      <c r="DP145" s="190"/>
      <c r="DQ145" s="189"/>
      <c r="DR145" s="189"/>
      <c r="DS145" s="189"/>
      <c r="DT145" s="189"/>
      <c r="DU145" s="189"/>
      <c r="DV145" s="189"/>
      <c r="DW145" s="188"/>
      <c r="DX145" s="188"/>
    </row>
    <row r="146" spans="1:128" s="191" customFormat="1" ht="15.75" customHeight="1" thickBot="1">
      <c r="A146" s="145" t="s">
        <v>84</v>
      </c>
      <c r="B146" s="192" t="str">
        <f t="shared" si="224"/>
        <v>P</v>
      </c>
      <c r="C146" s="328"/>
      <c r="D146" s="329"/>
      <c r="E146" s="329"/>
      <c r="F146" s="329"/>
      <c r="G146" s="329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30"/>
      <c r="T146" s="202"/>
      <c r="U146" s="203"/>
      <c r="V146" s="203"/>
      <c r="W146" s="203"/>
      <c r="X146" s="203"/>
      <c r="Y146" s="203"/>
      <c r="Z146" s="203"/>
      <c r="AA146" s="203"/>
      <c r="AB146" s="203"/>
      <c r="AC146" s="203"/>
      <c r="AD146" s="203"/>
      <c r="AE146" s="203"/>
      <c r="AF146" s="203"/>
      <c r="AG146" s="203"/>
      <c r="AH146" s="341"/>
      <c r="AI146" s="203"/>
      <c r="AJ146" s="204"/>
      <c r="AK146" s="211">
        <v>0</v>
      </c>
      <c r="AL146" s="212">
        <v>0</v>
      </c>
      <c r="AM146" s="212">
        <v>1</v>
      </c>
      <c r="AN146" s="212">
        <v>0</v>
      </c>
      <c r="AO146" s="212">
        <v>0</v>
      </c>
      <c r="AP146" s="212">
        <v>5</v>
      </c>
      <c r="AQ146" s="231">
        <v>0</v>
      </c>
      <c r="AR146" s="231">
        <v>0</v>
      </c>
      <c r="AS146" s="231">
        <v>0</v>
      </c>
      <c r="AT146" s="231">
        <v>0</v>
      </c>
      <c r="AU146" s="231">
        <v>0</v>
      </c>
      <c r="AV146" s="231">
        <v>0</v>
      </c>
      <c r="AW146" s="212"/>
      <c r="AX146" s="212"/>
      <c r="AY146" s="212"/>
      <c r="AZ146" s="212"/>
      <c r="BA146" s="213"/>
      <c r="BB146" s="207"/>
      <c r="BC146" s="208"/>
      <c r="BD146" s="208"/>
      <c r="BE146" s="208"/>
      <c r="BF146" s="208"/>
      <c r="BG146" s="208"/>
      <c r="BH146" s="208"/>
      <c r="BI146" s="208"/>
      <c r="BJ146" s="208"/>
      <c r="BK146" s="208"/>
      <c r="BL146" s="208"/>
      <c r="BM146" s="208"/>
      <c r="BN146" s="208"/>
      <c r="BO146" s="208"/>
      <c r="BP146" s="208"/>
      <c r="BQ146" s="208"/>
      <c r="BR146" s="210"/>
      <c r="BS146" s="202"/>
      <c r="BT146" s="203"/>
      <c r="BU146" s="203"/>
      <c r="BV146" s="203"/>
      <c r="BW146" s="203"/>
      <c r="BX146" s="203"/>
      <c r="BY146" s="203"/>
      <c r="BZ146" s="203"/>
      <c r="CA146" s="203"/>
      <c r="CB146" s="203"/>
      <c r="CC146" s="203"/>
      <c r="CD146" s="203"/>
      <c r="CE146" s="203"/>
      <c r="CF146" s="203"/>
      <c r="CG146" s="203"/>
      <c r="CH146" s="203"/>
      <c r="CI146" s="204"/>
      <c r="CJ146" s="92"/>
      <c r="CK146" s="242">
        <v>0</v>
      </c>
      <c r="CL146" s="243">
        <v>0</v>
      </c>
      <c r="CM146" s="244">
        <v>0.5</v>
      </c>
      <c r="CN146" s="291" t="str">
        <f>IF(CK142=0,"",100*CK146/CK142)</f>
        <v/>
      </c>
      <c r="CO146" s="129">
        <f t="shared" si="23"/>
        <v>0.1</v>
      </c>
      <c r="CP146" s="142">
        <f t="shared" si="24"/>
        <v>12</v>
      </c>
      <c r="CQ146" s="67"/>
      <c r="CR146" s="67"/>
      <c r="CS146" s="67"/>
      <c r="CT146" s="67"/>
      <c r="CU146" s="1315"/>
      <c r="CV146" s="67"/>
      <c r="CW146" s="1315"/>
      <c r="CX146" s="67"/>
      <c r="CY146" s="67"/>
      <c r="CZ146" s="67"/>
      <c r="DA146" s="67"/>
      <c r="DB146" s="143"/>
      <c r="DC146" s="143">
        <f t="shared" si="227"/>
        <v>0</v>
      </c>
      <c r="DD146" s="81">
        <f t="shared" si="228"/>
        <v>0</v>
      </c>
      <c r="DE146" s="81">
        <f t="shared" si="229"/>
        <v>0</v>
      </c>
      <c r="DF146" s="81">
        <f t="shared" si="230"/>
        <v>0</v>
      </c>
      <c r="DG146" s="81">
        <f t="shared" si="231"/>
        <v>0</v>
      </c>
      <c r="DH146" s="144">
        <f t="shared" si="232"/>
        <v>0</v>
      </c>
      <c r="DI146" s="144">
        <f t="shared" si="233"/>
        <v>0</v>
      </c>
      <c r="DJ146" s="81">
        <f t="shared" si="234"/>
        <v>0</v>
      </c>
      <c r="DK146" s="81">
        <f t="shared" si="235"/>
        <v>0</v>
      </c>
      <c r="DL146" s="81">
        <f t="shared" si="236"/>
        <v>0</v>
      </c>
      <c r="DM146" s="81">
        <f t="shared" si="237"/>
        <v>1</v>
      </c>
      <c r="DN146" s="143">
        <f t="shared" si="238"/>
        <v>5</v>
      </c>
      <c r="DO146" s="189"/>
      <c r="DP146" s="190"/>
      <c r="DQ146" s="189"/>
      <c r="DR146" s="189"/>
      <c r="DS146" s="189"/>
      <c r="DT146" s="189"/>
      <c r="DU146" s="189"/>
      <c r="DV146" s="189"/>
      <c r="DW146" s="188"/>
      <c r="DX146" s="188"/>
    </row>
    <row r="147" spans="1:128" s="191" customFormat="1" ht="15.75" customHeight="1" thickBot="1">
      <c r="A147" s="145" t="s">
        <v>85</v>
      </c>
      <c r="B147" s="192" t="str">
        <f t="shared" si="224"/>
        <v>P</v>
      </c>
      <c r="C147" s="328"/>
      <c r="D147" s="329"/>
      <c r="E147" s="329"/>
      <c r="F147" s="329"/>
      <c r="G147" s="329"/>
      <c r="H147" s="329"/>
      <c r="I147" s="329"/>
      <c r="J147" s="329"/>
      <c r="K147" s="329"/>
      <c r="L147" s="329"/>
      <c r="M147" s="329"/>
      <c r="N147" s="329"/>
      <c r="O147" s="329"/>
      <c r="P147" s="329"/>
      <c r="Q147" s="329"/>
      <c r="R147" s="329"/>
      <c r="S147" s="330"/>
      <c r="T147" s="202"/>
      <c r="U147" s="203"/>
      <c r="V147" s="203"/>
      <c r="W147" s="203"/>
      <c r="X147" s="203"/>
      <c r="Y147" s="203"/>
      <c r="Z147" s="203"/>
      <c r="AA147" s="203"/>
      <c r="AB147" s="203"/>
      <c r="AC147" s="203"/>
      <c r="AD147" s="203"/>
      <c r="AE147" s="203"/>
      <c r="AF147" s="203"/>
      <c r="AG147" s="203"/>
      <c r="AH147" s="341"/>
      <c r="AI147" s="203"/>
      <c r="AJ147" s="204"/>
      <c r="AK147" s="211">
        <v>0</v>
      </c>
      <c r="AL147" s="212">
        <v>0</v>
      </c>
      <c r="AM147" s="212">
        <v>0</v>
      </c>
      <c r="AN147" s="212">
        <v>0</v>
      </c>
      <c r="AO147" s="212">
        <v>0</v>
      </c>
      <c r="AP147" s="212">
        <v>1</v>
      </c>
      <c r="AQ147" s="231">
        <v>0</v>
      </c>
      <c r="AR147" s="231">
        <v>0</v>
      </c>
      <c r="AS147" s="231">
        <v>0</v>
      </c>
      <c r="AT147" s="231">
        <v>0</v>
      </c>
      <c r="AU147" s="231">
        <v>0</v>
      </c>
      <c r="AV147" s="231">
        <v>0</v>
      </c>
      <c r="AW147" s="212"/>
      <c r="AX147" s="212"/>
      <c r="AY147" s="212"/>
      <c r="AZ147" s="212"/>
      <c r="BA147" s="213"/>
      <c r="BB147" s="207"/>
      <c r="BC147" s="208"/>
      <c r="BD147" s="208"/>
      <c r="BE147" s="208"/>
      <c r="BF147" s="208"/>
      <c r="BG147" s="208"/>
      <c r="BH147" s="208"/>
      <c r="BI147" s="208"/>
      <c r="BJ147" s="208"/>
      <c r="BK147" s="208"/>
      <c r="BL147" s="208"/>
      <c r="BM147" s="208"/>
      <c r="BN147" s="208"/>
      <c r="BO147" s="208"/>
      <c r="BP147" s="208"/>
      <c r="BQ147" s="208"/>
      <c r="BR147" s="210"/>
      <c r="BS147" s="202"/>
      <c r="BT147" s="203"/>
      <c r="BU147" s="203"/>
      <c r="BV147" s="203"/>
      <c r="BW147" s="203"/>
      <c r="BX147" s="203"/>
      <c r="BY147" s="203"/>
      <c r="BZ147" s="203"/>
      <c r="CA147" s="203"/>
      <c r="CB147" s="203"/>
      <c r="CC147" s="203"/>
      <c r="CD147" s="203"/>
      <c r="CE147" s="203"/>
      <c r="CF147" s="203"/>
      <c r="CG147" s="203"/>
      <c r="CH147" s="203"/>
      <c r="CI147" s="204"/>
      <c r="CJ147" s="92"/>
      <c r="CK147" s="242">
        <v>0</v>
      </c>
      <c r="CL147" s="243">
        <v>0</v>
      </c>
      <c r="CM147" s="244">
        <v>1</v>
      </c>
      <c r="CN147" s="291" t="str">
        <f>IF(CK142=0,"",100*CK147/CK142)</f>
        <v/>
      </c>
      <c r="CO147" s="129">
        <f t="shared" si="23"/>
        <v>0</v>
      </c>
      <c r="CP147" s="142">
        <f t="shared" si="24"/>
        <v>12</v>
      </c>
      <c r="CQ147" s="67"/>
      <c r="CR147" s="67"/>
      <c r="CS147" s="67"/>
      <c r="CT147" s="67"/>
      <c r="CU147" s="1315"/>
      <c r="CV147" s="67"/>
      <c r="CW147" s="1315"/>
      <c r="CX147" s="67"/>
      <c r="CY147" s="67"/>
      <c r="CZ147" s="67"/>
      <c r="DA147" s="67"/>
      <c r="DB147" s="143"/>
      <c r="DC147" s="143">
        <f t="shared" si="227"/>
        <v>0</v>
      </c>
      <c r="DD147" s="81">
        <f t="shared" si="228"/>
        <v>0</v>
      </c>
      <c r="DE147" s="81">
        <f t="shared" si="229"/>
        <v>0</v>
      </c>
      <c r="DF147" s="81">
        <f t="shared" si="230"/>
        <v>0</v>
      </c>
      <c r="DG147" s="81">
        <f t="shared" si="231"/>
        <v>0</v>
      </c>
      <c r="DH147" s="144">
        <f t="shared" si="232"/>
        <v>0</v>
      </c>
      <c r="DI147" s="144">
        <f t="shared" si="233"/>
        <v>0</v>
      </c>
      <c r="DJ147" s="81">
        <f t="shared" si="234"/>
        <v>0</v>
      </c>
      <c r="DK147" s="81">
        <f t="shared" si="235"/>
        <v>0</v>
      </c>
      <c r="DL147" s="81">
        <f t="shared" si="236"/>
        <v>0</v>
      </c>
      <c r="DM147" s="81">
        <f t="shared" si="237"/>
        <v>0</v>
      </c>
      <c r="DN147" s="143">
        <f t="shared" si="238"/>
        <v>1</v>
      </c>
      <c r="DO147" s="189"/>
      <c r="DP147" s="190"/>
      <c r="DQ147" s="189"/>
      <c r="DR147" s="189"/>
      <c r="DS147" s="189"/>
      <c r="DT147" s="189"/>
      <c r="DU147" s="189"/>
      <c r="DV147" s="189"/>
      <c r="DW147" s="188"/>
      <c r="DX147" s="188"/>
    </row>
    <row r="148" spans="1:128" s="191" customFormat="1" ht="15.75" customHeight="1">
      <c r="A148" s="145" t="s">
        <v>86</v>
      </c>
      <c r="B148" s="192" t="str">
        <f t="shared" si="224"/>
        <v>P</v>
      </c>
      <c r="C148" s="328"/>
      <c r="D148" s="329"/>
      <c r="E148" s="329"/>
      <c r="F148" s="329"/>
      <c r="G148" s="329"/>
      <c r="H148" s="329"/>
      <c r="I148" s="329"/>
      <c r="J148" s="329"/>
      <c r="K148" s="329"/>
      <c r="L148" s="329"/>
      <c r="M148" s="329"/>
      <c r="N148" s="329"/>
      <c r="O148" s="329"/>
      <c r="P148" s="329"/>
      <c r="Q148" s="329"/>
      <c r="R148" s="329"/>
      <c r="S148" s="330"/>
      <c r="T148" s="202"/>
      <c r="U148" s="203"/>
      <c r="V148" s="203"/>
      <c r="W148" s="203"/>
      <c r="X148" s="203"/>
      <c r="Y148" s="203"/>
      <c r="Z148" s="203"/>
      <c r="AA148" s="203"/>
      <c r="AB148" s="203"/>
      <c r="AC148" s="203"/>
      <c r="AD148" s="203"/>
      <c r="AE148" s="203"/>
      <c r="AF148" s="203"/>
      <c r="AG148" s="203"/>
      <c r="AH148" s="341"/>
      <c r="AI148" s="203"/>
      <c r="AJ148" s="204"/>
      <c r="AK148" s="211">
        <v>0</v>
      </c>
      <c r="AL148" s="212">
        <v>0</v>
      </c>
      <c r="AM148" s="212">
        <v>1</v>
      </c>
      <c r="AN148" s="212">
        <v>0</v>
      </c>
      <c r="AO148" s="212">
        <v>0</v>
      </c>
      <c r="AP148" s="212">
        <v>0</v>
      </c>
      <c r="AQ148" s="231">
        <v>0</v>
      </c>
      <c r="AR148" s="231">
        <v>0</v>
      </c>
      <c r="AS148" s="231">
        <v>0</v>
      </c>
      <c r="AT148" s="231">
        <v>0</v>
      </c>
      <c r="AU148" s="231">
        <v>0</v>
      </c>
      <c r="AV148" s="231">
        <v>0</v>
      </c>
      <c r="AW148" s="212"/>
      <c r="AX148" s="212"/>
      <c r="AY148" s="212"/>
      <c r="AZ148" s="212"/>
      <c r="BA148" s="213"/>
      <c r="BB148" s="207"/>
      <c r="BC148" s="208"/>
      <c r="BD148" s="208"/>
      <c r="BE148" s="208"/>
      <c r="BF148" s="208"/>
      <c r="BG148" s="208"/>
      <c r="BH148" s="208"/>
      <c r="BI148" s="208"/>
      <c r="BJ148" s="208"/>
      <c r="BK148" s="208"/>
      <c r="BL148" s="208"/>
      <c r="BM148" s="208"/>
      <c r="BN148" s="208"/>
      <c r="BO148" s="208"/>
      <c r="BP148" s="208"/>
      <c r="BQ148" s="208"/>
      <c r="BR148" s="210"/>
      <c r="BS148" s="202"/>
      <c r="BT148" s="203"/>
      <c r="BU148" s="203"/>
      <c r="BV148" s="203"/>
      <c r="BW148" s="203"/>
      <c r="BX148" s="203"/>
      <c r="BY148" s="203"/>
      <c r="BZ148" s="203"/>
      <c r="CA148" s="203"/>
      <c r="CB148" s="203"/>
      <c r="CC148" s="203"/>
      <c r="CD148" s="203"/>
      <c r="CE148" s="203"/>
      <c r="CF148" s="203"/>
      <c r="CG148" s="203"/>
      <c r="CH148" s="203"/>
      <c r="CI148" s="204"/>
      <c r="CJ148" s="92"/>
      <c r="CK148" s="242">
        <v>0</v>
      </c>
      <c r="CL148" s="243">
        <v>0</v>
      </c>
      <c r="CM148" s="244">
        <v>0</v>
      </c>
      <c r="CN148" s="291" t="str">
        <f>IF(CK142=0,"",100*CK148/CK142)</f>
        <v/>
      </c>
      <c r="CO148" s="129">
        <f t="shared" si="23"/>
        <v>0</v>
      </c>
      <c r="CP148" s="142">
        <f t="shared" si="24"/>
        <v>12</v>
      </c>
      <c r="CQ148" s="67"/>
      <c r="CR148" s="67"/>
      <c r="CS148" s="67"/>
      <c r="CT148" s="67"/>
      <c r="CU148" s="1315"/>
      <c r="CV148" s="67"/>
      <c r="CW148" s="1315"/>
      <c r="CX148" s="67"/>
      <c r="CY148" s="67"/>
      <c r="CZ148" s="67"/>
      <c r="DA148" s="67"/>
      <c r="DB148" s="143"/>
      <c r="DC148" s="143">
        <f t="shared" si="227"/>
        <v>0</v>
      </c>
      <c r="DD148" s="81">
        <f t="shared" si="228"/>
        <v>0</v>
      </c>
      <c r="DE148" s="81">
        <f t="shared" si="229"/>
        <v>0</v>
      </c>
      <c r="DF148" s="81">
        <f t="shared" si="230"/>
        <v>0</v>
      </c>
      <c r="DG148" s="81">
        <f t="shared" si="231"/>
        <v>0</v>
      </c>
      <c r="DH148" s="144">
        <f t="shared" si="232"/>
        <v>0</v>
      </c>
      <c r="DI148" s="144">
        <f t="shared" si="233"/>
        <v>0</v>
      </c>
      <c r="DJ148" s="81">
        <f t="shared" si="234"/>
        <v>0</v>
      </c>
      <c r="DK148" s="81">
        <f t="shared" si="235"/>
        <v>0</v>
      </c>
      <c r="DL148" s="81">
        <f t="shared" si="236"/>
        <v>0</v>
      </c>
      <c r="DM148" s="81">
        <f t="shared" si="237"/>
        <v>0</v>
      </c>
      <c r="DN148" s="143">
        <f t="shared" si="238"/>
        <v>1</v>
      </c>
      <c r="DO148" s="189"/>
      <c r="DP148" s="190"/>
      <c r="DQ148" s="189"/>
      <c r="DR148" s="189"/>
      <c r="DS148" s="189"/>
      <c r="DT148" s="189"/>
      <c r="DU148" s="189"/>
      <c r="DV148" s="189"/>
      <c r="DW148" s="188"/>
      <c r="DX148" s="188"/>
    </row>
    <row r="149" spans="1:128" s="191" customFormat="1" ht="15.75" customHeight="1" thickBot="1">
      <c r="A149" s="101" t="s">
        <v>87</v>
      </c>
      <c r="B149" s="192" t="str">
        <f t="shared" si="224"/>
        <v>P</v>
      </c>
      <c r="C149" s="331"/>
      <c r="D149" s="332"/>
      <c r="E149" s="332"/>
      <c r="F149" s="332"/>
      <c r="G149" s="332"/>
      <c r="H149" s="332"/>
      <c r="I149" s="332"/>
      <c r="J149" s="332"/>
      <c r="K149" s="332"/>
      <c r="L149" s="332"/>
      <c r="M149" s="332"/>
      <c r="N149" s="332"/>
      <c r="O149" s="332"/>
      <c r="P149" s="332"/>
      <c r="Q149" s="332"/>
      <c r="R149" s="332"/>
      <c r="S149" s="333"/>
      <c r="T149" s="218"/>
      <c r="U149" s="219"/>
      <c r="V149" s="219"/>
      <c r="W149" s="219"/>
      <c r="X149" s="219"/>
      <c r="Y149" s="219"/>
      <c r="Z149" s="219"/>
      <c r="AA149" s="219"/>
      <c r="AB149" s="219"/>
      <c r="AC149" s="219"/>
      <c r="AD149" s="219"/>
      <c r="AE149" s="219"/>
      <c r="AF149" s="219"/>
      <c r="AG149" s="219"/>
      <c r="AH149" s="220"/>
      <c r="AI149" s="219"/>
      <c r="AJ149" s="221"/>
      <c r="AK149" s="315">
        <f t="shared" ref="AK149:AV149" si="239">IF(AK142="","",SUM(AK142,AK144,-AK145,-AK146,-AK147,AK148))</f>
        <v>0</v>
      </c>
      <c r="AL149" s="316">
        <f t="shared" si="239"/>
        <v>0</v>
      </c>
      <c r="AM149" s="316">
        <f t="shared" si="239"/>
        <v>10</v>
      </c>
      <c r="AN149" s="316">
        <f t="shared" si="239"/>
        <v>6</v>
      </c>
      <c r="AO149" s="316">
        <f t="shared" si="239"/>
        <v>0</v>
      </c>
      <c r="AP149" s="316">
        <f t="shared" si="239"/>
        <v>21</v>
      </c>
      <c r="AQ149" s="316">
        <f t="shared" si="239"/>
        <v>0</v>
      </c>
      <c r="AR149" s="316">
        <f t="shared" si="239"/>
        <v>0</v>
      </c>
      <c r="AS149" s="316">
        <f t="shared" si="239"/>
        <v>0</v>
      </c>
      <c r="AT149" s="316">
        <f t="shared" si="239"/>
        <v>0</v>
      </c>
      <c r="AU149" s="316">
        <f t="shared" si="239"/>
        <v>0</v>
      </c>
      <c r="AV149" s="316">
        <f t="shared" si="239"/>
        <v>0</v>
      </c>
      <c r="AW149" s="316"/>
      <c r="AX149" s="316"/>
      <c r="AY149" s="316"/>
      <c r="AZ149" s="316"/>
      <c r="BA149" s="316"/>
      <c r="BB149" s="218"/>
      <c r="BC149" s="219"/>
      <c r="BD149" s="219"/>
      <c r="BE149" s="219"/>
      <c r="BF149" s="219"/>
      <c r="BG149" s="219"/>
      <c r="BH149" s="219"/>
      <c r="BI149" s="219"/>
      <c r="BJ149" s="219"/>
      <c r="BK149" s="219"/>
      <c r="BL149" s="219"/>
      <c r="BM149" s="219"/>
      <c r="BN149" s="219"/>
      <c r="BO149" s="219"/>
      <c r="BP149" s="219"/>
      <c r="BQ149" s="219"/>
      <c r="BR149" s="221"/>
      <c r="BS149" s="218"/>
      <c r="BT149" s="219"/>
      <c r="BU149" s="219"/>
      <c r="BV149" s="219"/>
      <c r="BW149" s="219"/>
      <c r="BX149" s="219"/>
      <c r="BY149" s="219"/>
      <c r="BZ149" s="219"/>
      <c r="CA149" s="219"/>
      <c r="CB149" s="219"/>
      <c r="CC149" s="219"/>
      <c r="CD149" s="219"/>
      <c r="CE149" s="219"/>
      <c r="CF149" s="219"/>
      <c r="CG149" s="219"/>
      <c r="CH149" s="219"/>
      <c r="CI149" s="221"/>
      <c r="CJ149" s="228"/>
      <c r="CK149" s="297">
        <f>IF(CK142="","",CK142+SUM(CK144,CK148)-SUM(CK145:CK147))</f>
        <v>0</v>
      </c>
      <c r="CL149" s="226">
        <v>0</v>
      </c>
      <c r="CM149" s="227">
        <f>4+2.5-0.5-0.5-1</f>
        <v>4.5</v>
      </c>
      <c r="CN149" s="298" t="str">
        <f>IF(CK142=0,"",100*CK149/CK142)</f>
        <v/>
      </c>
      <c r="CO149" s="129">
        <f t="shared" si="23"/>
        <v>1.6</v>
      </c>
      <c r="CP149" s="142">
        <f t="shared" si="24"/>
        <v>12</v>
      </c>
      <c r="CQ149" s="67"/>
      <c r="CR149" s="67"/>
      <c r="CS149" s="67"/>
      <c r="CT149" s="67"/>
      <c r="CU149" s="1315"/>
      <c r="CV149" s="67"/>
      <c r="CW149" s="1315"/>
      <c r="CX149" s="67"/>
      <c r="CY149" s="67"/>
      <c r="CZ149" s="67"/>
      <c r="DA149" s="67"/>
      <c r="DB149" s="143"/>
      <c r="DC149" s="143">
        <f t="shared" si="227"/>
        <v>0</v>
      </c>
      <c r="DD149" s="81">
        <f t="shared" si="228"/>
        <v>0</v>
      </c>
      <c r="DE149" s="81">
        <f t="shared" si="229"/>
        <v>0</v>
      </c>
      <c r="DF149" s="81">
        <f t="shared" si="230"/>
        <v>0</v>
      </c>
      <c r="DG149" s="81">
        <f t="shared" si="231"/>
        <v>0</v>
      </c>
      <c r="DH149" s="144">
        <f t="shared" si="232"/>
        <v>0</v>
      </c>
      <c r="DI149" s="144">
        <f t="shared" si="233"/>
        <v>0</v>
      </c>
      <c r="DJ149" s="81">
        <f t="shared" si="234"/>
        <v>0</v>
      </c>
      <c r="DK149" s="81">
        <f t="shared" si="235"/>
        <v>0</v>
      </c>
      <c r="DL149" s="81">
        <f t="shared" si="236"/>
        <v>6</v>
      </c>
      <c r="DM149" s="81">
        <f t="shared" si="237"/>
        <v>10</v>
      </c>
      <c r="DN149" s="143">
        <f t="shared" si="238"/>
        <v>21</v>
      </c>
      <c r="DO149" s="189"/>
      <c r="DP149" s="190"/>
      <c r="DQ149" s="189"/>
      <c r="DR149" s="189"/>
      <c r="DS149" s="189"/>
      <c r="DT149" s="189"/>
      <c r="DU149" s="189"/>
      <c r="DV149" s="189"/>
      <c r="DW149" s="188"/>
      <c r="DX149" s="188"/>
    </row>
    <row r="150" spans="1:128" s="191" customFormat="1" ht="15.75" customHeight="1" thickBot="1">
      <c r="A150" s="132" t="s">
        <v>92</v>
      </c>
      <c r="B150" s="175" t="str">
        <f t="shared" ref="B150:B157" si="240">$B$11</f>
        <v>M</v>
      </c>
      <c r="C150" s="300">
        <v>0</v>
      </c>
      <c r="D150" s="342">
        <v>0</v>
      </c>
      <c r="E150" s="342">
        <v>8</v>
      </c>
      <c r="F150" s="342">
        <v>5</v>
      </c>
      <c r="G150" s="342">
        <v>5</v>
      </c>
      <c r="H150" s="342">
        <v>30</v>
      </c>
      <c r="I150" s="342">
        <v>0</v>
      </c>
      <c r="J150" s="342">
        <v>10</v>
      </c>
      <c r="K150" s="342">
        <v>10</v>
      </c>
      <c r="L150" s="342">
        <v>0</v>
      </c>
      <c r="M150" s="342">
        <v>0</v>
      </c>
      <c r="N150" s="342">
        <v>0</v>
      </c>
      <c r="O150" s="342"/>
      <c r="P150" s="342"/>
      <c r="Q150" s="342"/>
      <c r="R150" s="342"/>
      <c r="S150" s="343"/>
      <c r="T150" s="338"/>
      <c r="U150" s="339"/>
      <c r="V150" s="339"/>
      <c r="W150" s="339"/>
      <c r="X150" s="339"/>
      <c r="Y150" s="339"/>
      <c r="Z150" s="339"/>
      <c r="AA150" s="339"/>
      <c r="AB150" s="339"/>
      <c r="AC150" s="339"/>
      <c r="AD150" s="339"/>
      <c r="AE150" s="339"/>
      <c r="AF150" s="339"/>
      <c r="AG150" s="339"/>
      <c r="AH150" s="209"/>
      <c r="AI150" s="339"/>
      <c r="AJ150" s="340"/>
      <c r="AK150" s="338"/>
      <c r="AL150" s="339"/>
      <c r="AM150" s="339"/>
      <c r="AN150" s="339"/>
      <c r="AO150" s="339"/>
      <c r="AP150" s="339"/>
      <c r="AQ150" s="339"/>
      <c r="AR150" s="339"/>
      <c r="AS150" s="339"/>
      <c r="AT150" s="339"/>
      <c r="AU150" s="339"/>
      <c r="AV150" s="339"/>
      <c r="AW150" s="339"/>
      <c r="AX150" s="339"/>
      <c r="AY150" s="339"/>
      <c r="AZ150" s="339"/>
      <c r="BA150" s="340"/>
      <c r="BB150" s="230">
        <v>0</v>
      </c>
      <c r="BC150" s="231">
        <v>0</v>
      </c>
      <c r="BD150" s="231">
        <v>10</v>
      </c>
      <c r="BE150" s="231">
        <v>50</v>
      </c>
      <c r="BF150" s="231">
        <v>0</v>
      </c>
      <c r="BG150" s="231">
        <v>28</v>
      </c>
      <c r="BH150" s="231">
        <v>0</v>
      </c>
      <c r="BI150" s="231">
        <v>12</v>
      </c>
      <c r="BJ150" s="231">
        <v>20</v>
      </c>
      <c r="BK150" s="231">
        <v>0</v>
      </c>
      <c r="BL150" s="231">
        <v>0</v>
      </c>
      <c r="BM150" s="231">
        <v>12</v>
      </c>
      <c r="BN150" s="231"/>
      <c r="BO150" s="231"/>
      <c r="BP150" s="231"/>
      <c r="BQ150" s="231"/>
      <c r="BR150" s="233"/>
      <c r="BS150" s="182"/>
      <c r="BT150" s="183"/>
      <c r="BU150" s="183"/>
      <c r="BV150" s="183"/>
      <c r="BW150" s="1424"/>
      <c r="BX150" s="1424"/>
      <c r="BY150" s="1424"/>
      <c r="BZ150" s="1424"/>
      <c r="CA150" s="1424"/>
      <c r="CB150" s="1424"/>
      <c r="CC150" s="1424"/>
      <c r="CD150" s="1424"/>
      <c r="CE150" s="1424"/>
      <c r="CF150" s="1424"/>
      <c r="CG150" s="1424"/>
      <c r="CH150" s="1424"/>
      <c r="CI150" s="1425"/>
      <c r="CJ150" s="185"/>
      <c r="CK150" s="230">
        <v>5</v>
      </c>
      <c r="CL150" s="231">
        <v>0</v>
      </c>
      <c r="CM150" s="233">
        <v>10</v>
      </c>
      <c r="CN150" s="276" t="s">
        <v>80</v>
      </c>
      <c r="CO150" s="129">
        <f t="shared" si="23"/>
        <v>6.8181818181818183</v>
      </c>
      <c r="CP150" s="142">
        <f t="shared" si="24"/>
        <v>24</v>
      </c>
      <c r="CQ150" s="143">
        <f t="shared" ref="CQ150:CW151" si="241">IF(OR(-FLOOR(((17-COUNT($C150:$S150))/2),1)+CQ$5&lt;1,-FLOOR(((17-COUNT($C150:$S150))/2),1)+CQ$5&gt;COUNT($C150:$S150)),"",LARGE($C150:$S150,-FLOOR(((17-COUNT($C150:$S150))/2),1)+CQ$5))</f>
        <v>0</v>
      </c>
      <c r="CR150" s="81">
        <f t="shared" si="241"/>
        <v>0</v>
      </c>
      <c r="CS150" s="81">
        <f t="shared" si="241"/>
        <v>0</v>
      </c>
      <c r="CT150" s="81">
        <f t="shared" si="241"/>
        <v>0</v>
      </c>
      <c r="CU150" s="81">
        <f t="shared" si="241"/>
        <v>0</v>
      </c>
      <c r="CV150" s="144">
        <f t="shared" si="241"/>
        <v>0</v>
      </c>
      <c r="CW150" s="144">
        <f t="shared" si="241"/>
        <v>5</v>
      </c>
      <c r="CX150" s="81">
        <f t="shared" ref="CX150:DB151" si="242">IF(OR(-FLOOR(((17-COUNT($C150:$S150))/2),1)+CX$5&lt;1,-FLOOR(((17-COUNT($C150:$S150))/2),1)+CX$5&gt;COUNT($C150:$S150)),"",LARGE($C150:$S150,-FLOOR(((17-COUNT($C150:$S150))/2),1)+CX$5))</f>
        <v>5</v>
      </c>
      <c r="CY150" s="81">
        <f t="shared" si="242"/>
        <v>8</v>
      </c>
      <c r="CZ150" s="81">
        <f t="shared" si="242"/>
        <v>10</v>
      </c>
      <c r="DA150" s="81">
        <f t="shared" si="242"/>
        <v>10</v>
      </c>
      <c r="DB150" s="143">
        <f t="shared" si="242"/>
        <v>30</v>
      </c>
      <c r="DC150" s="143">
        <f t="shared" ref="DC150:DC157" si="243">IF(OR(-FLOOR(((17-COUNT($BB150:$BR150))/2),1)+DC$5&lt;1,-FLOOR(((17-COUNT($BB150:$BR150))/2),1)+DC$5&gt;COUNT($BB150:$BR150)),"",LARGE($BB150:$BR150,-FLOOR(((17-COUNT($BB150:$BR150))/2),1)+DC$5))</f>
        <v>0</v>
      </c>
      <c r="DD150" s="81">
        <f t="shared" ref="DD150:DD157" si="244">IF(OR(-FLOOR(((17-COUNT($BB150:$BR150))/2),1)+DD$5&lt;1,-FLOOR(((17-COUNT($BB150:$BR150))/2),1)+DD$5&gt;COUNT($BB150:$BR150)),"",LARGE($BB150:$BR150,-FLOOR(((17-COUNT($BB150:$BR150))/2),1)+DD$5))</f>
        <v>0</v>
      </c>
      <c r="DE150" s="81">
        <f t="shared" ref="DE150:DE157" si="245">IF(OR(-FLOOR(((17-COUNT($BB150:$BR150))/2),1)+DE$5&lt;1,-FLOOR(((17-COUNT($BB150:$BR150))/2),1)+DE$5&gt;COUNT($BB150:$BR150)),"",LARGE($BB150:$BR150,-FLOOR(((17-COUNT($BB150:$BR150))/2),1)+DE$5))</f>
        <v>0</v>
      </c>
      <c r="DF150" s="81">
        <f t="shared" ref="DF150:DF157" si="246">IF(OR(-FLOOR(((17-COUNT($BB150:$BR150))/2),1)+DF$5&lt;1,-FLOOR(((17-COUNT($BB150:$BR150))/2),1)+DF$5&gt;COUNT($BB150:$BR150)),"",LARGE($BB150:$BR150,-FLOOR(((17-COUNT($BB150:$BR150))/2),1)+DF$5))</f>
        <v>0</v>
      </c>
      <c r="DG150" s="81">
        <f t="shared" ref="DG150:DG157" si="247">IF(OR(-FLOOR(((17-COUNT($BB150:$BR150))/2),1)+DG$5&lt;1,-FLOOR(((17-COUNT($BB150:$BR150))/2),1)+DG$5&gt;COUNT($BB150:$BR150)),"",LARGE($BB150:$BR150,-FLOOR(((17-COUNT($BB150:$BR150))/2),1)+DG$5))</f>
        <v>0</v>
      </c>
      <c r="DH150" s="144">
        <f t="shared" ref="DH150:DH157" si="248">IF(OR(-FLOOR(((17-COUNT($BB150:$BR150))/2),1)+DH$5&lt;1,-FLOOR(((17-COUNT($BB150:$BR150))/2),1)+DH$5&gt;COUNT($BB150:$BR150)),"",LARGE($BB150:$BR150,-FLOOR(((17-COUNT($BB150:$BR150))/2),1)+DH$5))</f>
        <v>0</v>
      </c>
      <c r="DI150" s="144">
        <f t="shared" ref="DI150:DI157" si="249">IF(OR(-FLOOR(((17-COUNT($BB150:$BR150))/2),1)+DI$5&lt;1,-FLOOR(((17-COUNT($BB150:$BR150))/2),1)+DI$5&gt;COUNT($BB150:$BR150)),"",LARGE($BB150:$BR150,-FLOOR(((17-COUNT($BB150:$BR150))/2),1)+DI$5))</f>
        <v>10</v>
      </c>
      <c r="DJ150" s="81">
        <f t="shared" ref="DJ150:DJ157" si="250">IF(OR(-FLOOR(((17-COUNT($BB150:$BR150))/2),1)+DJ$5&lt;1,-FLOOR(((17-COUNT($BB150:$BR150))/2),1)+DJ$5&gt;COUNT($BB150:$BR150)),"",LARGE($BB150:$BR150,-FLOOR(((17-COUNT($BB150:$BR150))/2),1)+DJ$5))</f>
        <v>12</v>
      </c>
      <c r="DK150" s="81">
        <f t="shared" ref="DK150:DK157" si="251">IF(OR(-FLOOR(((17-COUNT($BB150:$BR150))/2),1)+DK$5&lt;1,-FLOOR(((17-COUNT($BB150:$BR150))/2),1)+DK$5&gt;COUNT($BB150:$BR150)),"",LARGE($BB150:$BR150,-FLOOR(((17-COUNT($BB150:$BR150))/2),1)+DK$5))</f>
        <v>12</v>
      </c>
      <c r="DL150" s="81">
        <f t="shared" ref="DL150:DL157" si="252">IF(OR(-FLOOR(((17-COUNT($BB150:$BR150))/2),1)+DL$5&lt;1,-FLOOR(((17-COUNT($BB150:$BR150))/2),1)+DL$5&gt;COUNT($BB150:$BR150)),"",LARGE($BB150:$BR150,-FLOOR(((17-COUNT($BB150:$BR150))/2),1)+DL$5))</f>
        <v>20</v>
      </c>
      <c r="DM150" s="81">
        <f t="shared" ref="DM150:DM157" si="253">IF(OR(-FLOOR(((17-COUNT($BB150:$BR150))/2),1)+DM$5&lt;1,-FLOOR(((17-COUNT($BB150:$BR150))/2),1)+DM$5&gt;COUNT($BB150:$BR150)),"",LARGE($BB150:$BR150,-FLOOR(((17-COUNT($BB150:$BR150))/2),1)+DM$5))</f>
        <v>28</v>
      </c>
      <c r="DN150" s="143">
        <f t="shared" ref="DN150:DN157" si="254">IF(OR(-FLOOR(((17-COUNT($BB150:$BR150))/2),1)+DN$5&lt;1,-FLOOR(((17-COUNT($BB150:$BR150))/2),1)+DN$5&gt;COUNT($BB150:$BR150)),"",LARGE($BB150:$BR150,-FLOOR(((17-COUNT($BB150:$BR150))/2),1)+DN$5))</f>
        <v>50</v>
      </c>
      <c r="DO150" s="189"/>
      <c r="DP150" s="190"/>
      <c r="DQ150" s="189"/>
      <c r="DR150" s="189"/>
      <c r="DS150" s="189"/>
      <c r="DT150" s="189"/>
      <c r="DU150" s="189"/>
      <c r="DV150" s="189"/>
      <c r="DW150" s="188"/>
      <c r="DX150" s="188"/>
    </row>
    <row r="151" spans="1:128" s="191" customFormat="1" ht="15.75" customHeight="1" thickBot="1">
      <c r="A151" s="145" t="s">
        <v>81</v>
      </c>
      <c r="B151" s="192" t="str">
        <f t="shared" si="240"/>
        <v>M</v>
      </c>
      <c r="C151" s="312">
        <v>0</v>
      </c>
      <c r="D151" s="111">
        <v>0</v>
      </c>
      <c r="E151" s="111">
        <v>6</v>
      </c>
      <c r="F151" s="111">
        <v>3</v>
      </c>
      <c r="G151" s="111">
        <v>4</v>
      </c>
      <c r="H151" s="111">
        <v>25</v>
      </c>
      <c r="I151" s="111">
        <v>0</v>
      </c>
      <c r="J151" s="111">
        <v>8</v>
      </c>
      <c r="K151" s="111">
        <v>6</v>
      </c>
      <c r="L151" s="111">
        <v>0</v>
      </c>
      <c r="M151" s="111">
        <v>0</v>
      </c>
      <c r="N151" s="111">
        <v>0</v>
      </c>
      <c r="O151" s="111"/>
      <c r="P151" s="111"/>
      <c r="Q151" s="111"/>
      <c r="R151" s="111"/>
      <c r="S151" s="344"/>
      <c r="T151" s="207"/>
      <c r="U151" s="208"/>
      <c r="V151" s="208"/>
      <c r="W151" s="208"/>
      <c r="X151" s="208"/>
      <c r="Y151" s="208"/>
      <c r="Z151" s="208"/>
      <c r="AA151" s="208"/>
      <c r="AB151" s="208"/>
      <c r="AC151" s="208"/>
      <c r="AD151" s="208"/>
      <c r="AE151" s="208"/>
      <c r="AF151" s="208"/>
      <c r="AG151" s="208"/>
      <c r="AH151" s="209"/>
      <c r="AI151" s="208"/>
      <c r="AJ151" s="210"/>
      <c r="AK151" s="207"/>
      <c r="AL151" s="208"/>
      <c r="AM151" s="208"/>
      <c r="AN151" s="208"/>
      <c r="AO151" s="208"/>
      <c r="AP151" s="208"/>
      <c r="AQ151" s="208"/>
      <c r="AR151" s="208"/>
      <c r="AS151" s="208"/>
      <c r="AT151" s="208"/>
      <c r="AU151" s="208"/>
      <c r="AV151" s="208"/>
      <c r="AW151" s="208"/>
      <c r="AX151" s="208"/>
      <c r="AY151" s="208"/>
      <c r="AZ151" s="208"/>
      <c r="BA151" s="210"/>
      <c r="BB151" s="230">
        <v>0</v>
      </c>
      <c r="BC151" s="231">
        <v>0</v>
      </c>
      <c r="BD151" s="212">
        <v>7</v>
      </c>
      <c r="BE151" s="212">
        <v>25</v>
      </c>
      <c r="BF151" s="231">
        <v>0</v>
      </c>
      <c r="BG151" s="212">
        <v>20</v>
      </c>
      <c r="BH151" s="212">
        <v>0</v>
      </c>
      <c r="BI151" s="212">
        <v>9</v>
      </c>
      <c r="BJ151" s="212">
        <v>17</v>
      </c>
      <c r="BK151" s="212">
        <v>0</v>
      </c>
      <c r="BL151" s="212">
        <v>0</v>
      </c>
      <c r="BM151" s="212">
        <v>9</v>
      </c>
      <c r="BN151" s="212"/>
      <c r="BO151" s="212"/>
      <c r="BP151" s="212"/>
      <c r="BQ151" s="212"/>
      <c r="BR151" s="213"/>
      <c r="BS151" s="202"/>
      <c r="BT151" s="203"/>
      <c r="BU151" s="203"/>
      <c r="BV151" s="203"/>
      <c r="BW151" s="203"/>
      <c r="BX151" s="203"/>
      <c r="BY151" s="203"/>
      <c r="BZ151" s="203"/>
      <c r="CA151" s="203"/>
      <c r="CB151" s="203"/>
      <c r="CC151" s="203"/>
      <c r="CD151" s="203"/>
      <c r="CE151" s="203"/>
      <c r="CF151" s="203"/>
      <c r="CG151" s="203"/>
      <c r="CH151" s="203"/>
      <c r="CI151" s="204"/>
      <c r="CJ151" s="92"/>
      <c r="CK151" s="242">
        <v>3</v>
      </c>
      <c r="CL151" s="243">
        <v>0</v>
      </c>
      <c r="CM151" s="244">
        <v>5.5</v>
      </c>
      <c r="CN151" s="282">
        <f>IF(CK150=0,"",100*CK151/CK150)</f>
        <v>60</v>
      </c>
      <c r="CO151" s="129">
        <f t="shared" si="23"/>
        <v>5.1818181818181817</v>
      </c>
      <c r="CP151" s="142">
        <f t="shared" si="24"/>
        <v>24</v>
      </c>
      <c r="CQ151" s="143">
        <f t="shared" si="241"/>
        <v>0</v>
      </c>
      <c r="CR151" s="81">
        <f t="shared" si="241"/>
        <v>0</v>
      </c>
      <c r="CS151" s="81">
        <f t="shared" si="241"/>
        <v>0</v>
      </c>
      <c r="CT151" s="81">
        <f t="shared" si="241"/>
        <v>0</v>
      </c>
      <c r="CU151" s="81">
        <f t="shared" si="241"/>
        <v>0</v>
      </c>
      <c r="CV151" s="144">
        <f t="shared" si="241"/>
        <v>0</v>
      </c>
      <c r="CW151" s="144">
        <f t="shared" si="241"/>
        <v>3</v>
      </c>
      <c r="CX151" s="81">
        <f t="shared" si="242"/>
        <v>4</v>
      </c>
      <c r="CY151" s="81">
        <f t="shared" si="242"/>
        <v>6</v>
      </c>
      <c r="CZ151" s="81">
        <f t="shared" si="242"/>
        <v>6</v>
      </c>
      <c r="DA151" s="81">
        <f t="shared" si="242"/>
        <v>8</v>
      </c>
      <c r="DB151" s="143">
        <f t="shared" si="242"/>
        <v>25</v>
      </c>
      <c r="DC151" s="143">
        <f t="shared" si="243"/>
        <v>0</v>
      </c>
      <c r="DD151" s="81">
        <f t="shared" si="244"/>
        <v>0</v>
      </c>
      <c r="DE151" s="81">
        <f t="shared" si="245"/>
        <v>0</v>
      </c>
      <c r="DF151" s="81">
        <f t="shared" si="246"/>
        <v>0</v>
      </c>
      <c r="DG151" s="81">
        <f t="shared" si="247"/>
        <v>0</v>
      </c>
      <c r="DH151" s="144">
        <f t="shared" si="248"/>
        <v>0</v>
      </c>
      <c r="DI151" s="144">
        <f t="shared" si="249"/>
        <v>7</v>
      </c>
      <c r="DJ151" s="81">
        <f t="shared" si="250"/>
        <v>9</v>
      </c>
      <c r="DK151" s="81">
        <f t="shared" si="251"/>
        <v>9</v>
      </c>
      <c r="DL151" s="81">
        <f t="shared" si="252"/>
        <v>17</v>
      </c>
      <c r="DM151" s="81">
        <f t="shared" si="253"/>
        <v>20</v>
      </c>
      <c r="DN151" s="143">
        <f t="shared" si="254"/>
        <v>25</v>
      </c>
      <c r="DO151" s="189"/>
      <c r="DP151" s="190"/>
      <c r="DQ151" s="189"/>
      <c r="DR151" s="189"/>
      <c r="DS151" s="189"/>
      <c r="DT151" s="189"/>
      <c r="DU151" s="189"/>
      <c r="DV151" s="189"/>
      <c r="DW151" s="188"/>
      <c r="DX151" s="188"/>
    </row>
    <row r="152" spans="1:128" s="191" customFormat="1" ht="15.75" customHeight="1" thickBot="1">
      <c r="A152" s="145" t="s">
        <v>82</v>
      </c>
      <c r="B152" s="192" t="str">
        <f t="shared" si="240"/>
        <v>M</v>
      </c>
      <c r="C152" s="324"/>
      <c r="D152" s="325"/>
      <c r="E152" s="325"/>
      <c r="F152" s="325"/>
      <c r="G152" s="325"/>
      <c r="H152" s="325"/>
      <c r="I152" s="325"/>
      <c r="J152" s="325"/>
      <c r="K152" s="325"/>
      <c r="L152" s="325"/>
      <c r="M152" s="325"/>
      <c r="N152" s="325"/>
      <c r="O152" s="325"/>
      <c r="P152" s="325"/>
      <c r="Q152" s="325"/>
      <c r="R152" s="325"/>
      <c r="S152" s="326"/>
      <c r="T152" s="202"/>
      <c r="U152" s="203"/>
      <c r="V152" s="203"/>
      <c r="W152" s="203"/>
      <c r="X152" s="203"/>
      <c r="Y152" s="203"/>
      <c r="Z152" s="203"/>
      <c r="AA152" s="203"/>
      <c r="AB152" s="203"/>
      <c r="AC152" s="203"/>
      <c r="AD152" s="203"/>
      <c r="AE152" s="203"/>
      <c r="AF152" s="203"/>
      <c r="AG152" s="203"/>
      <c r="AH152" s="341"/>
      <c r="AI152" s="203"/>
      <c r="AJ152" s="204"/>
      <c r="AK152" s="202"/>
      <c r="AL152" s="203"/>
      <c r="AM152" s="203"/>
      <c r="AN152" s="203"/>
      <c r="AO152" s="203"/>
      <c r="AP152" s="203"/>
      <c r="AQ152" s="203"/>
      <c r="AR152" s="203"/>
      <c r="AS152" s="203"/>
      <c r="AT152" s="203"/>
      <c r="AU152" s="203"/>
      <c r="AV152" s="203"/>
      <c r="AW152" s="203"/>
      <c r="AX152" s="203"/>
      <c r="AY152" s="203"/>
      <c r="AZ152" s="203"/>
      <c r="BA152" s="204"/>
      <c r="BB152" s="230">
        <v>0</v>
      </c>
      <c r="BC152" s="231">
        <v>0</v>
      </c>
      <c r="BD152" s="212">
        <v>8</v>
      </c>
      <c r="BE152" s="212">
        <v>40</v>
      </c>
      <c r="BF152" s="231">
        <v>0</v>
      </c>
      <c r="BG152" s="212">
        <v>15</v>
      </c>
      <c r="BH152" s="212">
        <v>0</v>
      </c>
      <c r="BI152" s="212">
        <v>15</v>
      </c>
      <c r="BJ152" s="212">
        <v>10</v>
      </c>
      <c r="BK152" s="212">
        <v>0</v>
      </c>
      <c r="BL152" s="212">
        <v>0</v>
      </c>
      <c r="BM152" s="212">
        <v>15</v>
      </c>
      <c r="BN152" s="212"/>
      <c r="BO152" s="212"/>
      <c r="BP152" s="212"/>
      <c r="BQ152" s="212"/>
      <c r="BR152" s="213"/>
      <c r="BS152" s="202"/>
      <c r="BT152" s="203"/>
      <c r="BU152" s="203"/>
      <c r="BV152" s="203"/>
      <c r="BW152" s="203"/>
      <c r="BX152" s="203"/>
      <c r="BY152" s="203"/>
      <c r="BZ152" s="203"/>
      <c r="CA152" s="203"/>
      <c r="CB152" s="203"/>
      <c r="CC152" s="203"/>
      <c r="CD152" s="203"/>
      <c r="CE152" s="203"/>
      <c r="CF152" s="203"/>
      <c r="CG152" s="203"/>
      <c r="CH152" s="203"/>
      <c r="CI152" s="204"/>
      <c r="CJ152" s="92"/>
      <c r="CK152" s="242">
        <v>3</v>
      </c>
      <c r="CL152" s="243">
        <v>0</v>
      </c>
      <c r="CM152" s="244">
        <v>6.5</v>
      </c>
      <c r="CN152" s="286">
        <f>IF(CK150=0,"",100*CK152/CK150)</f>
        <v>60</v>
      </c>
      <c r="CO152" s="129">
        <f t="shared" si="23"/>
        <v>6.3</v>
      </c>
      <c r="CP152" s="142">
        <f t="shared" si="24"/>
        <v>12</v>
      </c>
      <c r="CQ152" s="67"/>
      <c r="CR152" s="67"/>
      <c r="CS152" s="67"/>
      <c r="CT152" s="67"/>
      <c r="CU152" s="1315"/>
      <c r="CV152" s="67"/>
      <c r="CW152" s="1315"/>
      <c r="CX152" s="67"/>
      <c r="CY152" s="67"/>
      <c r="CZ152" s="67"/>
      <c r="DA152" s="67"/>
      <c r="DB152" s="143"/>
      <c r="DC152" s="143">
        <f t="shared" si="243"/>
        <v>0</v>
      </c>
      <c r="DD152" s="81">
        <f t="shared" si="244"/>
        <v>0</v>
      </c>
      <c r="DE152" s="81">
        <f t="shared" si="245"/>
        <v>0</v>
      </c>
      <c r="DF152" s="81">
        <f t="shared" si="246"/>
        <v>0</v>
      </c>
      <c r="DG152" s="81">
        <f t="shared" si="247"/>
        <v>0</v>
      </c>
      <c r="DH152" s="144">
        <f t="shared" si="248"/>
        <v>0</v>
      </c>
      <c r="DI152" s="144">
        <f t="shared" si="249"/>
        <v>8</v>
      </c>
      <c r="DJ152" s="81">
        <f t="shared" si="250"/>
        <v>10</v>
      </c>
      <c r="DK152" s="81">
        <f t="shared" si="251"/>
        <v>15</v>
      </c>
      <c r="DL152" s="81">
        <f t="shared" si="252"/>
        <v>15</v>
      </c>
      <c r="DM152" s="81">
        <f t="shared" si="253"/>
        <v>15</v>
      </c>
      <c r="DN152" s="143">
        <f t="shared" si="254"/>
        <v>40</v>
      </c>
      <c r="DO152" s="189"/>
      <c r="DP152" s="190"/>
      <c r="DQ152" s="189"/>
      <c r="DR152" s="189"/>
      <c r="DS152" s="189"/>
      <c r="DT152" s="189"/>
      <c r="DU152" s="189"/>
      <c r="DV152" s="189"/>
      <c r="DW152" s="188"/>
      <c r="DX152" s="188"/>
    </row>
    <row r="153" spans="1:128" s="191" customFormat="1" ht="15.75" customHeight="1" thickBot="1">
      <c r="A153" s="145" t="s">
        <v>83</v>
      </c>
      <c r="B153" s="192" t="str">
        <f t="shared" si="240"/>
        <v>M</v>
      </c>
      <c r="C153" s="328"/>
      <c r="D153" s="329"/>
      <c r="E153" s="329"/>
      <c r="F153" s="329"/>
      <c r="G153" s="329"/>
      <c r="H153" s="329"/>
      <c r="I153" s="329"/>
      <c r="J153" s="329"/>
      <c r="K153" s="329"/>
      <c r="L153" s="329"/>
      <c r="M153" s="329"/>
      <c r="N153" s="329"/>
      <c r="O153" s="329"/>
      <c r="P153" s="329"/>
      <c r="Q153" s="329"/>
      <c r="R153" s="329"/>
      <c r="S153" s="330"/>
      <c r="T153" s="202"/>
      <c r="U153" s="203"/>
      <c r="V153" s="203"/>
      <c r="W153" s="203"/>
      <c r="X153" s="203"/>
      <c r="Y153" s="203"/>
      <c r="Z153" s="203"/>
      <c r="AA153" s="203"/>
      <c r="AB153" s="203"/>
      <c r="AC153" s="203"/>
      <c r="AD153" s="203"/>
      <c r="AE153" s="203"/>
      <c r="AF153" s="203"/>
      <c r="AG153" s="203"/>
      <c r="AH153" s="341"/>
      <c r="AI153" s="203"/>
      <c r="AJ153" s="204"/>
      <c r="AK153" s="207"/>
      <c r="AL153" s="208"/>
      <c r="AM153" s="208"/>
      <c r="AN153" s="208"/>
      <c r="AO153" s="208"/>
      <c r="AP153" s="208"/>
      <c r="AQ153" s="208"/>
      <c r="AR153" s="208"/>
      <c r="AS153" s="208"/>
      <c r="AT153" s="208"/>
      <c r="AU153" s="208"/>
      <c r="AV153" s="208"/>
      <c r="AW153" s="208"/>
      <c r="AX153" s="208"/>
      <c r="AY153" s="208"/>
      <c r="AZ153" s="208"/>
      <c r="BA153" s="210"/>
      <c r="BB153" s="230">
        <v>0</v>
      </c>
      <c r="BC153" s="231">
        <v>0</v>
      </c>
      <c r="BD153" s="212">
        <v>0</v>
      </c>
      <c r="BE153" s="212">
        <v>15</v>
      </c>
      <c r="BF153" s="231">
        <v>0</v>
      </c>
      <c r="BG153" s="212">
        <v>10</v>
      </c>
      <c r="BH153" s="212">
        <v>0</v>
      </c>
      <c r="BI153" s="212">
        <v>5</v>
      </c>
      <c r="BJ153" s="212">
        <v>5</v>
      </c>
      <c r="BK153" s="212">
        <v>0</v>
      </c>
      <c r="BL153" s="212">
        <v>0</v>
      </c>
      <c r="BM153" s="212">
        <v>5</v>
      </c>
      <c r="BN153" s="212"/>
      <c r="BO153" s="212"/>
      <c r="BP153" s="212"/>
      <c r="BQ153" s="212"/>
      <c r="BR153" s="213"/>
      <c r="BS153" s="202"/>
      <c r="BT153" s="203"/>
      <c r="BU153" s="203"/>
      <c r="BV153" s="203"/>
      <c r="BW153" s="203"/>
      <c r="BX153" s="203"/>
      <c r="BY153" s="203"/>
      <c r="BZ153" s="203"/>
      <c r="CA153" s="203"/>
      <c r="CB153" s="203"/>
      <c r="CC153" s="203"/>
      <c r="CD153" s="203"/>
      <c r="CE153" s="203"/>
      <c r="CF153" s="203"/>
      <c r="CG153" s="203"/>
      <c r="CH153" s="203"/>
      <c r="CI153" s="204"/>
      <c r="CJ153" s="92"/>
      <c r="CK153" s="242">
        <v>0.5</v>
      </c>
      <c r="CL153" s="243">
        <v>0</v>
      </c>
      <c r="CM153" s="244">
        <v>1</v>
      </c>
      <c r="CN153" s="291">
        <f>IF(CK150=0,"",100*CK153/CK150)</f>
        <v>10</v>
      </c>
      <c r="CO153" s="129">
        <f t="shared" si="23"/>
        <v>2.5</v>
      </c>
      <c r="CP153" s="142">
        <f t="shared" si="24"/>
        <v>12</v>
      </c>
      <c r="CQ153" s="67"/>
      <c r="CR153" s="67"/>
      <c r="CS153" s="67"/>
      <c r="CT153" s="67"/>
      <c r="CU153" s="1315"/>
      <c r="CV153" s="67"/>
      <c r="CW153" s="1315"/>
      <c r="CX153" s="67"/>
      <c r="CY153" s="67"/>
      <c r="CZ153" s="67"/>
      <c r="DA153" s="67"/>
      <c r="DB153" s="143"/>
      <c r="DC153" s="143">
        <f t="shared" si="243"/>
        <v>0</v>
      </c>
      <c r="DD153" s="81">
        <f t="shared" si="244"/>
        <v>0</v>
      </c>
      <c r="DE153" s="81">
        <f t="shared" si="245"/>
        <v>0</v>
      </c>
      <c r="DF153" s="81">
        <f t="shared" si="246"/>
        <v>0</v>
      </c>
      <c r="DG153" s="81">
        <f t="shared" si="247"/>
        <v>0</v>
      </c>
      <c r="DH153" s="144">
        <f t="shared" si="248"/>
        <v>0</v>
      </c>
      <c r="DI153" s="144">
        <f t="shared" si="249"/>
        <v>0</v>
      </c>
      <c r="DJ153" s="81">
        <f t="shared" si="250"/>
        <v>5</v>
      </c>
      <c r="DK153" s="81">
        <f t="shared" si="251"/>
        <v>5</v>
      </c>
      <c r="DL153" s="81">
        <f t="shared" si="252"/>
        <v>5</v>
      </c>
      <c r="DM153" s="81">
        <f t="shared" si="253"/>
        <v>10</v>
      </c>
      <c r="DN153" s="143">
        <f t="shared" si="254"/>
        <v>15</v>
      </c>
      <c r="DO153" s="189"/>
      <c r="DP153" s="190"/>
      <c r="DQ153" s="189"/>
      <c r="DR153" s="189"/>
      <c r="DS153" s="189"/>
      <c r="DT153" s="189"/>
      <c r="DU153" s="189"/>
      <c r="DV153" s="189"/>
      <c r="DW153" s="188"/>
      <c r="DX153" s="188"/>
    </row>
    <row r="154" spans="1:128" s="191" customFormat="1" ht="15.75" customHeight="1" thickBot="1">
      <c r="A154" s="145" t="s">
        <v>84</v>
      </c>
      <c r="B154" s="192" t="str">
        <f t="shared" si="240"/>
        <v>M</v>
      </c>
      <c r="C154" s="328"/>
      <c r="D154" s="329"/>
      <c r="E154" s="329"/>
      <c r="F154" s="329"/>
      <c r="G154" s="329"/>
      <c r="H154" s="329"/>
      <c r="I154" s="329"/>
      <c r="J154" s="329"/>
      <c r="K154" s="329"/>
      <c r="L154" s="329"/>
      <c r="M154" s="329"/>
      <c r="N154" s="329"/>
      <c r="O154" s="329"/>
      <c r="P154" s="329"/>
      <c r="Q154" s="329"/>
      <c r="R154" s="329"/>
      <c r="S154" s="330"/>
      <c r="T154" s="202"/>
      <c r="U154" s="203"/>
      <c r="V154" s="203"/>
      <c r="W154" s="203"/>
      <c r="X154" s="203"/>
      <c r="Y154" s="203"/>
      <c r="Z154" s="203"/>
      <c r="AA154" s="203"/>
      <c r="AB154" s="203"/>
      <c r="AC154" s="203"/>
      <c r="AD154" s="203"/>
      <c r="AE154" s="203"/>
      <c r="AF154" s="203"/>
      <c r="AG154" s="203"/>
      <c r="AH154" s="341"/>
      <c r="AI154" s="203"/>
      <c r="AJ154" s="204"/>
      <c r="AK154" s="207"/>
      <c r="AL154" s="208"/>
      <c r="AM154" s="208"/>
      <c r="AN154" s="208"/>
      <c r="AO154" s="208"/>
      <c r="AP154" s="208"/>
      <c r="AQ154" s="208"/>
      <c r="AR154" s="208"/>
      <c r="AS154" s="208"/>
      <c r="AT154" s="208"/>
      <c r="AU154" s="208"/>
      <c r="AV154" s="208"/>
      <c r="AW154" s="208"/>
      <c r="AX154" s="208"/>
      <c r="AY154" s="208"/>
      <c r="AZ154" s="208"/>
      <c r="BA154" s="210"/>
      <c r="BB154" s="230">
        <v>0</v>
      </c>
      <c r="BC154" s="231">
        <v>0</v>
      </c>
      <c r="BD154" s="212">
        <v>4</v>
      </c>
      <c r="BE154" s="212">
        <v>5</v>
      </c>
      <c r="BF154" s="231">
        <v>0</v>
      </c>
      <c r="BG154" s="212">
        <v>5</v>
      </c>
      <c r="BH154" s="212">
        <v>0</v>
      </c>
      <c r="BI154" s="212">
        <v>3</v>
      </c>
      <c r="BJ154" s="212">
        <v>3</v>
      </c>
      <c r="BK154" s="212">
        <v>0</v>
      </c>
      <c r="BL154" s="212">
        <v>0</v>
      </c>
      <c r="BM154" s="212">
        <v>3</v>
      </c>
      <c r="BN154" s="212"/>
      <c r="BO154" s="212"/>
      <c r="BP154" s="212"/>
      <c r="BQ154" s="212"/>
      <c r="BR154" s="213"/>
      <c r="BS154" s="202"/>
      <c r="BT154" s="203"/>
      <c r="BU154" s="203"/>
      <c r="BV154" s="203"/>
      <c r="BW154" s="203"/>
      <c r="BX154" s="203"/>
      <c r="BY154" s="203"/>
      <c r="BZ154" s="203"/>
      <c r="CA154" s="203"/>
      <c r="CB154" s="203"/>
      <c r="CC154" s="203"/>
      <c r="CD154" s="203"/>
      <c r="CE154" s="203"/>
      <c r="CF154" s="203"/>
      <c r="CG154" s="203"/>
      <c r="CH154" s="203"/>
      <c r="CI154" s="204"/>
      <c r="CJ154" s="92"/>
      <c r="CK154" s="242">
        <v>1</v>
      </c>
      <c r="CL154" s="243">
        <v>0</v>
      </c>
      <c r="CM154" s="244">
        <v>2</v>
      </c>
      <c r="CN154" s="291">
        <f>IF(CK150=0,"",100*CK154/CK150)</f>
        <v>20</v>
      </c>
      <c r="CO154" s="129">
        <f t="shared" si="23"/>
        <v>1.8</v>
      </c>
      <c r="CP154" s="142">
        <f t="shared" si="24"/>
        <v>12</v>
      </c>
      <c r="CQ154" s="67"/>
      <c r="CR154" s="67"/>
      <c r="CS154" s="67"/>
      <c r="CT154" s="67"/>
      <c r="CU154" s="1315"/>
      <c r="CV154" s="67"/>
      <c r="CW154" s="1315"/>
      <c r="CX154" s="67"/>
      <c r="CY154" s="67"/>
      <c r="CZ154" s="67"/>
      <c r="DA154" s="67"/>
      <c r="DB154" s="143"/>
      <c r="DC154" s="143">
        <f t="shared" si="243"/>
        <v>0</v>
      </c>
      <c r="DD154" s="81">
        <f t="shared" si="244"/>
        <v>0</v>
      </c>
      <c r="DE154" s="81">
        <f t="shared" si="245"/>
        <v>0</v>
      </c>
      <c r="DF154" s="81">
        <f t="shared" si="246"/>
        <v>0</v>
      </c>
      <c r="DG154" s="81">
        <f t="shared" si="247"/>
        <v>0</v>
      </c>
      <c r="DH154" s="144">
        <f t="shared" si="248"/>
        <v>0</v>
      </c>
      <c r="DI154" s="144">
        <f t="shared" si="249"/>
        <v>3</v>
      </c>
      <c r="DJ154" s="81">
        <f t="shared" si="250"/>
        <v>3</v>
      </c>
      <c r="DK154" s="81">
        <f t="shared" si="251"/>
        <v>3</v>
      </c>
      <c r="DL154" s="81">
        <f t="shared" si="252"/>
        <v>4</v>
      </c>
      <c r="DM154" s="81">
        <f t="shared" si="253"/>
        <v>5</v>
      </c>
      <c r="DN154" s="143">
        <f t="shared" si="254"/>
        <v>5</v>
      </c>
      <c r="DO154" s="189"/>
      <c r="DP154" s="190"/>
      <c r="DQ154" s="189"/>
      <c r="DR154" s="189"/>
      <c r="DS154" s="189"/>
      <c r="DT154" s="189"/>
      <c r="DU154" s="189"/>
      <c r="DV154" s="189"/>
      <c r="DW154" s="188"/>
      <c r="DX154" s="188"/>
    </row>
    <row r="155" spans="1:128" s="191" customFormat="1" ht="15.75" customHeight="1" thickBot="1">
      <c r="A155" s="145" t="s">
        <v>85</v>
      </c>
      <c r="B155" s="192" t="str">
        <f t="shared" si="240"/>
        <v>M</v>
      </c>
      <c r="C155" s="328"/>
      <c r="D155" s="329"/>
      <c r="E155" s="329"/>
      <c r="F155" s="329"/>
      <c r="G155" s="329"/>
      <c r="H155" s="329"/>
      <c r="I155" s="329"/>
      <c r="J155" s="329"/>
      <c r="K155" s="329"/>
      <c r="L155" s="329"/>
      <c r="M155" s="329"/>
      <c r="N155" s="329"/>
      <c r="O155" s="329"/>
      <c r="P155" s="329"/>
      <c r="Q155" s="329"/>
      <c r="R155" s="329"/>
      <c r="S155" s="330"/>
      <c r="T155" s="202"/>
      <c r="U155" s="203"/>
      <c r="V155" s="203"/>
      <c r="W155" s="203"/>
      <c r="X155" s="203"/>
      <c r="Y155" s="203"/>
      <c r="Z155" s="203"/>
      <c r="AA155" s="203"/>
      <c r="AB155" s="203"/>
      <c r="AC155" s="203"/>
      <c r="AD155" s="203"/>
      <c r="AE155" s="203"/>
      <c r="AF155" s="203"/>
      <c r="AG155" s="203"/>
      <c r="AH155" s="341"/>
      <c r="AI155" s="203"/>
      <c r="AJ155" s="204"/>
      <c r="AK155" s="207"/>
      <c r="AL155" s="208"/>
      <c r="AM155" s="208"/>
      <c r="AN155" s="208"/>
      <c r="AO155" s="208"/>
      <c r="AP155" s="208"/>
      <c r="AQ155" s="208"/>
      <c r="AR155" s="208"/>
      <c r="AS155" s="208"/>
      <c r="AT155" s="208"/>
      <c r="AU155" s="208"/>
      <c r="AV155" s="208"/>
      <c r="AW155" s="208"/>
      <c r="AX155" s="208"/>
      <c r="AY155" s="208"/>
      <c r="AZ155" s="208"/>
      <c r="BA155" s="210"/>
      <c r="BB155" s="230">
        <v>0</v>
      </c>
      <c r="BC155" s="231">
        <v>0</v>
      </c>
      <c r="BD155" s="212">
        <v>1</v>
      </c>
      <c r="BE155" s="212">
        <v>20</v>
      </c>
      <c r="BF155" s="231">
        <v>0</v>
      </c>
      <c r="BG155" s="212">
        <v>10</v>
      </c>
      <c r="BH155" s="212">
        <v>0</v>
      </c>
      <c r="BI155" s="212">
        <v>2</v>
      </c>
      <c r="BJ155" s="212">
        <v>2</v>
      </c>
      <c r="BK155" s="212">
        <v>0</v>
      </c>
      <c r="BL155" s="212">
        <v>0</v>
      </c>
      <c r="BM155" s="212">
        <v>2</v>
      </c>
      <c r="BN155" s="212"/>
      <c r="BO155" s="212"/>
      <c r="BP155" s="212"/>
      <c r="BQ155" s="212"/>
      <c r="BR155" s="213"/>
      <c r="BS155" s="202"/>
      <c r="BT155" s="203"/>
      <c r="BU155" s="203"/>
      <c r="BV155" s="203"/>
      <c r="BW155" s="203"/>
      <c r="BX155" s="203"/>
      <c r="BY155" s="203"/>
      <c r="BZ155" s="203"/>
      <c r="CA155" s="203"/>
      <c r="CB155" s="203"/>
      <c r="CC155" s="203"/>
      <c r="CD155" s="203"/>
      <c r="CE155" s="203"/>
      <c r="CF155" s="203"/>
      <c r="CG155" s="203"/>
      <c r="CH155" s="203"/>
      <c r="CI155" s="204"/>
      <c r="CJ155" s="92"/>
      <c r="CK155" s="242">
        <v>1</v>
      </c>
      <c r="CL155" s="243">
        <v>0</v>
      </c>
      <c r="CM155" s="244">
        <v>2.5</v>
      </c>
      <c r="CN155" s="291">
        <f>IF(CK150=0,"",100*CK155/CK150)</f>
        <v>20</v>
      </c>
      <c r="CO155" s="129">
        <f t="shared" si="23"/>
        <v>1.7</v>
      </c>
      <c r="CP155" s="142">
        <f t="shared" si="24"/>
        <v>12</v>
      </c>
      <c r="CQ155" s="67"/>
      <c r="CR155" s="67"/>
      <c r="CS155" s="67"/>
      <c r="CT155" s="67"/>
      <c r="CU155" s="1315"/>
      <c r="CV155" s="67"/>
      <c r="CW155" s="1315"/>
      <c r="CX155" s="67"/>
      <c r="CY155" s="67"/>
      <c r="CZ155" s="67"/>
      <c r="DA155" s="67"/>
      <c r="DB155" s="143"/>
      <c r="DC155" s="143">
        <f t="shared" si="243"/>
        <v>0</v>
      </c>
      <c r="DD155" s="81">
        <f t="shared" si="244"/>
        <v>0</v>
      </c>
      <c r="DE155" s="81">
        <f t="shared" si="245"/>
        <v>0</v>
      </c>
      <c r="DF155" s="81">
        <f t="shared" si="246"/>
        <v>0</v>
      </c>
      <c r="DG155" s="81">
        <f t="shared" si="247"/>
        <v>0</v>
      </c>
      <c r="DH155" s="144">
        <f t="shared" si="248"/>
        <v>0</v>
      </c>
      <c r="DI155" s="144">
        <f t="shared" si="249"/>
        <v>1</v>
      </c>
      <c r="DJ155" s="81">
        <f t="shared" si="250"/>
        <v>2</v>
      </c>
      <c r="DK155" s="81">
        <f t="shared" si="251"/>
        <v>2</v>
      </c>
      <c r="DL155" s="81">
        <f t="shared" si="252"/>
        <v>2</v>
      </c>
      <c r="DM155" s="81">
        <f t="shared" si="253"/>
        <v>10</v>
      </c>
      <c r="DN155" s="143">
        <f t="shared" si="254"/>
        <v>20</v>
      </c>
      <c r="DO155" s="189"/>
      <c r="DP155" s="190"/>
      <c r="DQ155" s="189"/>
      <c r="DR155" s="189"/>
      <c r="DS155" s="189"/>
      <c r="DT155" s="189"/>
      <c r="DU155" s="189"/>
      <c r="DV155" s="189"/>
      <c r="DW155" s="188"/>
      <c r="DX155" s="188"/>
    </row>
    <row r="156" spans="1:128" s="191" customFormat="1" ht="15.75" customHeight="1">
      <c r="A156" s="145" t="s">
        <v>86</v>
      </c>
      <c r="B156" s="192" t="str">
        <f t="shared" si="240"/>
        <v>M</v>
      </c>
      <c r="C156" s="328"/>
      <c r="D156" s="329"/>
      <c r="E156" s="329"/>
      <c r="F156" s="329"/>
      <c r="G156" s="329"/>
      <c r="H156" s="329"/>
      <c r="I156" s="329"/>
      <c r="J156" s="329"/>
      <c r="K156" s="329"/>
      <c r="L156" s="329"/>
      <c r="M156" s="329"/>
      <c r="N156" s="329"/>
      <c r="O156" s="329"/>
      <c r="P156" s="329"/>
      <c r="Q156" s="329"/>
      <c r="R156" s="329"/>
      <c r="S156" s="330"/>
      <c r="T156" s="202"/>
      <c r="U156" s="203"/>
      <c r="V156" s="203"/>
      <c r="W156" s="203"/>
      <c r="X156" s="203"/>
      <c r="Y156" s="203"/>
      <c r="Z156" s="203"/>
      <c r="AA156" s="203"/>
      <c r="AB156" s="203"/>
      <c r="AC156" s="203"/>
      <c r="AD156" s="203"/>
      <c r="AE156" s="203"/>
      <c r="AF156" s="203"/>
      <c r="AG156" s="203"/>
      <c r="AH156" s="341"/>
      <c r="AI156" s="203"/>
      <c r="AJ156" s="204"/>
      <c r="AK156" s="207"/>
      <c r="AL156" s="208"/>
      <c r="AM156" s="208"/>
      <c r="AN156" s="208"/>
      <c r="AO156" s="208"/>
      <c r="AP156" s="208"/>
      <c r="AQ156" s="208"/>
      <c r="AR156" s="208"/>
      <c r="AS156" s="208"/>
      <c r="AT156" s="208"/>
      <c r="AU156" s="208"/>
      <c r="AV156" s="208"/>
      <c r="AW156" s="208"/>
      <c r="AX156" s="208"/>
      <c r="AY156" s="208"/>
      <c r="AZ156" s="208"/>
      <c r="BA156" s="210"/>
      <c r="BB156" s="230">
        <v>0</v>
      </c>
      <c r="BC156" s="231">
        <v>0</v>
      </c>
      <c r="BD156" s="212">
        <v>0</v>
      </c>
      <c r="BE156" s="212">
        <v>0</v>
      </c>
      <c r="BF156" s="231">
        <v>0</v>
      </c>
      <c r="BG156" s="212">
        <v>2</v>
      </c>
      <c r="BH156" s="212">
        <v>0</v>
      </c>
      <c r="BI156" s="212">
        <v>0</v>
      </c>
      <c r="BJ156" s="212">
        <v>2</v>
      </c>
      <c r="BK156" s="212">
        <v>0</v>
      </c>
      <c r="BL156" s="212">
        <v>0</v>
      </c>
      <c r="BM156" s="212">
        <v>0</v>
      </c>
      <c r="BN156" s="212"/>
      <c r="BO156" s="212"/>
      <c r="BP156" s="212"/>
      <c r="BQ156" s="212"/>
      <c r="BR156" s="213"/>
      <c r="BS156" s="202"/>
      <c r="BT156" s="203"/>
      <c r="BU156" s="203"/>
      <c r="BV156" s="203"/>
      <c r="BW156" s="203"/>
      <c r="BX156" s="203"/>
      <c r="BY156" s="203"/>
      <c r="BZ156" s="203"/>
      <c r="CA156" s="203"/>
      <c r="CB156" s="203"/>
      <c r="CC156" s="203"/>
      <c r="CD156" s="203"/>
      <c r="CE156" s="203"/>
      <c r="CF156" s="203"/>
      <c r="CG156" s="203"/>
      <c r="CH156" s="203"/>
      <c r="CI156" s="204"/>
      <c r="CJ156" s="92"/>
      <c r="CK156" s="242">
        <v>0</v>
      </c>
      <c r="CL156" s="243">
        <v>0</v>
      </c>
      <c r="CM156" s="244">
        <v>0</v>
      </c>
      <c r="CN156" s="291">
        <f>IF(CK150=0,"",100*CK156/CK150)</f>
        <v>0</v>
      </c>
      <c r="CO156" s="129">
        <f t="shared" si="23"/>
        <v>0.2</v>
      </c>
      <c r="CP156" s="142">
        <f t="shared" si="24"/>
        <v>12</v>
      </c>
      <c r="CQ156" s="67"/>
      <c r="CR156" s="67"/>
      <c r="CS156" s="67"/>
      <c r="CT156" s="67"/>
      <c r="CU156" s="1315"/>
      <c r="CV156" s="67"/>
      <c r="CW156" s="1315"/>
      <c r="CX156" s="67"/>
      <c r="CY156" s="67"/>
      <c r="CZ156" s="67"/>
      <c r="DA156" s="67"/>
      <c r="DB156" s="143"/>
      <c r="DC156" s="143">
        <f t="shared" si="243"/>
        <v>0</v>
      </c>
      <c r="DD156" s="81">
        <f t="shared" si="244"/>
        <v>0</v>
      </c>
      <c r="DE156" s="81">
        <f t="shared" si="245"/>
        <v>0</v>
      </c>
      <c r="DF156" s="81">
        <f t="shared" si="246"/>
        <v>0</v>
      </c>
      <c r="DG156" s="81">
        <f t="shared" si="247"/>
        <v>0</v>
      </c>
      <c r="DH156" s="144">
        <f t="shared" si="248"/>
        <v>0</v>
      </c>
      <c r="DI156" s="144">
        <f t="shared" si="249"/>
        <v>0</v>
      </c>
      <c r="DJ156" s="81">
        <f t="shared" si="250"/>
        <v>0</v>
      </c>
      <c r="DK156" s="81">
        <f t="shared" si="251"/>
        <v>0</v>
      </c>
      <c r="DL156" s="81">
        <f t="shared" si="252"/>
        <v>0</v>
      </c>
      <c r="DM156" s="81">
        <f t="shared" si="253"/>
        <v>2</v>
      </c>
      <c r="DN156" s="143">
        <f t="shared" si="254"/>
        <v>2</v>
      </c>
      <c r="DO156" s="189"/>
      <c r="DP156" s="190"/>
      <c r="DQ156" s="189"/>
      <c r="DR156" s="189"/>
      <c r="DS156" s="189"/>
      <c r="DT156" s="189"/>
      <c r="DU156" s="189"/>
      <c r="DV156" s="189"/>
      <c r="DW156" s="188"/>
      <c r="DX156" s="188"/>
    </row>
    <row r="157" spans="1:128" s="191" customFormat="1" ht="15.75" customHeight="1" thickBot="1">
      <c r="A157" s="101" t="s">
        <v>87</v>
      </c>
      <c r="B157" s="192" t="str">
        <f t="shared" si="240"/>
        <v>M</v>
      </c>
      <c r="C157" s="331"/>
      <c r="D157" s="332"/>
      <c r="E157" s="332"/>
      <c r="F157" s="332"/>
      <c r="G157" s="332"/>
      <c r="H157" s="332"/>
      <c r="I157" s="332"/>
      <c r="J157" s="332"/>
      <c r="K157" s="332"/>
      <c r="L157" s="332"/>
      <c r="M157" s="332"/>
      <c r="N157" s="332"/>
      <c r="O157" s="332"/>
      <c r="P157" s="332"/>
      <c r="Q157" s="332"/>
      <c r="R157" s="332"/>
      <c r="S157" s="333"/>
      <c r="T157" s="218"/>
      <c r="U157" s="219"/>
      <c r="V157" s="219"/>
      <c r="W157" s="219"/>
      <c r="X157" s="219"/>
      <c r="Y157" s="219"/>
      <c r="Z157" s="219"/>
      <c r="AA157" s="219"/>
      <c r="AB157" s="219"/>
      <c r="AC157" s="219"/>
      <c r="AD157" s="219"/>
      <c r="AE157" s="219"/>
      <c r="AF157" s="219"/>
      <c r="AG157" s="219"/>
      <c r="AH157" s="220"/>
      <c r="AI157" s="219"/>
      <c r="AJ157" s="221"/>
      <c r="AK157" s="218"/>
      <c r="AL157" s="219"/>
      <c r="AM157" s="219"/>
      <c r="AN157" s="219"/>
      <c r="AO157" s="219"/>
      <c r="AP157" s="219"/>
      <c r="AQ157" s="219"/>
      <c r="AR157" s="219"/>
      <c r="AS157" s="219"/>
      <c r="AT157" s="219"/>
      <c r="AU157" s="219"/>
      <c r="AV157" s="219"/>
      <c r="AW157" s="219"/>
      <c r="AX157" s="219"/>
      <c r="AY157" s="219"/>
      <c r="AZ157" s="219"/>
      <c r="BA157" s="221"/>
      <c r="BB157" s="315">
        <f t="shared" ref="BB157:BJ157" si="255">IF(BB150="","",SUM(BB150,BB152,-BB153,-BB154,-BB155,BB156))</f>
        <v>0</v>
      </c>
      <c r="BC157" s="316">
        <f t="shared" si="255"/>
        <v>0</v>
      </c>
      <c r="BD157" s="316">
        <f t="shared" si="255"/>
        <v>13</v>
      </c>
      <c r="BE157" s="316">
        <f t="shared" si="255"/>
        <v>50</v>
      </c>
      <c r="BF157" s="316">
        <f t="shared" si="255"/>
        <v>0</v>
      </c>
      <c r="BG157" s="316">
        <f t="shared" si="255"/>
        <v>20</v>
      </c>
      <c r="BH157" s="316">
        <f t="shared" si="255"/>
        <v>0</v>
      </c>
      <c r="BI157" s="316">
        <f t="shared" si="255"/>
        <v>17</v>
      </c>
      <c r="BJ157" s="316">
        <f t="shared" si="255"/>
        <v>22</v>
      </c>
      <c r="BK157" s="316"/>
      <c r="BL157" s="316"/>
      <c r="BM157" s="316">
        <f t="shared" ref="BM157" si="256">IF(BM150="","",SUM(BM150,BM152,-BM153,-BM154,-BM155,BM156))</f>
        <v>17</v>
      </c>
      <c r="BN157" s="316"/>
      <c r="BO157" s="316"/>
      <c r="BP157" s="316"/>
      <c r="BQ157" s="316"/>
      <c r="BR157" s="316"/>
      <c r="BS157" s="218"/>
      <c r="BT157" s="219"/>
      <c r="BU157" s="219"/>
      <c r="BV157" s="219"/>
      <c r="BW157" s="219"/>
      <c r="BX157" s="219"/>
      <c r="BY157" s="219"/>
      <c r="BZ157" s="219"/>
      <c r="CA157" s="219"/>
      <c r="CB157" s="219"/>
      <c r="CC157" s="219"/>
      <c r="CD157" s="219"/>
      <c r="CE157" s="219"/>
      <c r="CF157" s="219"/>
      <c r="CG157" s="219"/>
      <c r="CH157" s="219"/>
      <c r="CI157" s="221"/>
      <c r="CJ157" s="228"/>
      <c r="CK157" s="297">
        <f>IF(CK150="","",CK150+SUM(CK152,CK156)-SUM(CK153:CK155))</f>
        <v>5.5</v>
      </c>
      <c r="CL157" s="226">
        <v>0</v>
      </c>
      <c r="CM157" s="227">
        <f>10+6.5-1-2-2.5</f>
        <v>11</v>
      </c>
      <c r="CN157" s="298">
        <f>IF(CK150=0,"",100*CK157/CK150)</f>
        <v>110</v>
      </c>
      <c r="CO157" s="129">
        <f t="shared" si="23"/>
        <v>11.125</v>
      </c>
      <c r="CP157" s="142">
        <f t="shared" si="24"/>
        <v>10</v>
      </c>
      <c r="CQ157" s="67"/>
      <c r="CR157" s="67"/>
      <c r="CS157" s="67"/>
      <c r="CT157" s="67"/>
      <c r="CU157" s="1315"/>
      <c r="CV157" s="67"/>
      <c r="CW157" s="1315"/>
      <c r="CX157" s="67"/>
      <c r="CY157" s="67"/>
      <c r="CZ157" s="67"/>
      <c r="DA157" s="67"/>
      <c r="DB157" s="143"/>
      <c r="DC157" s="143" t="str">
        <f t="shared" si="243"/>
        <v/>
      </c>
      <c r="DD157" s="81">
        <f t="shared" si="244"/>
        <v>0</v>
      </c>
      <c r="DE157" s="81">
        <f t="shared" si="245"/>
        <v>0</v>
      </c>
      <c r="DF157" s="81">
        <f t="shared" si="246"/>
        <v>0</v>
      </c>
      <c r="DG157" s="81">
        <f t="shared" si="247"/>
        <v>0</v>
      </c>
      <c r="DH157" s="144">
        <f t="shared" si="248"/>
        <v>13</v>
      </c>
      <c r="DI157" s="144">
        <f t="shared" si="249"/>
        <v>17</v>
      </c>
      <c r="DJ157" s="81">
        <f t="shared" si="250"/>
        <v>17</v>
      </c>
      <c r="DK157" s="81">
        <f t="shared" si="251"/>
        <v>20</v>
      </c>
      <c r="DL157" s="81">
        <f t="shared" si="252"/>
        <v>22</v>
      </c>
      <c r="DM157" s="81">
        <f t="shared" si="253"/>
        <v>50</v>
      </c>
      <c r="DN157" s="143" t="str">
        <f t="shared" si="254"/>
        <v/>
      </c>
      <c r="DO157" s="189"/>
      <c r="DP157" s="190"/>
      <c r="DQ157" s="189"/>
      <c r="DR157" s="189"/>
      <c r="DS157" s="189"/>
      <c r="DT157" s="189"/>
      <c r="DU157" s="189"/>
      <c r="DV157" s="189"/>
      <c r="DW157" s="188"/>
      <c r="DX157" s="188"/>
    </row>
    <row r="158" spans="1:128" s="191" customFormat="1" ht="15.75" customHeight="1" thickBot="1">
      <c r="A158" s="132" t="s">
        <v>92</v>
      </c>
      <c r="B158" s="175" t="str">
        <f t="shared" ref="B158:B165" si="257">$B$12</f>
        <v>BO</v>
      </c>
      <c r="C158" s="300">
        <v>0</v>
      </c>
      <c r="D158" s="342">
        <v>0</v>
      </c>
      <c r="E158" s="342">
        <v>30</v>
      </c>
      <c r="F158" s="342">
        <v>7</v>
      </c>
      <c r="G158" s="342">
        <v>0</v>
      </c>
      <c r="H158" s="342">
        <v>50</v>
      </c>
      <c r="I158" s="342">
        <v>5</v>
      </c>
      <c r="J158" s="342">
        <v>20</v>
      </c>
      <c r="K158" s="342">
        <v>30</v>
      </c>
      <c r="L158" s="342">
        <v>0</v>
      </c>
      <c r="M158" s="342">
        <v>0</v>
      </c>
      <c r="N158" s="342">
        <v>0</v>
      </c>
      <c r="O158" s="342"/>
      <c r="P158" s="342"/>
      <c r="Q158" s="342"/>
      <c r="R158" s="342"/>
      <c r="S158" s="343"/>
      <c r="T158" s="338"/>
      <c r="U158" s="339"/>
      <c r="V158" s="339"/>
      <c r="W158" s="339"/>
      <c r="X158" s="339"/>
      <c r="Y158" s="339"/>
      <c r="Z158" s="339"/>
      <c r="AA158" s="339"/>
      <c r="AB158" s="339"/>
      <c r="AC158" s="339"/>
      <c r="AD158" s="339"/>
      <c r="AE158" s="339"/>
      <c r="AF158" s="339"/>
      <c r="AG158" s="339"/>
      <c r="AH158" s="209"/>
      <c r="AI158" s="339"/>
      <c r="AJ158" s="340"/>
      <c r="AK158" s="338"/>
      <c r="AL158" s="339"/>
      <c r="AM158" s="339"/>
      <c r="AN158" s="339"/>
      <c r="AO158" s="339"/>
      <c r="AP158" s="339"/>
      <c r="AQ158" s="339"/>
      <c r="AR158" s="339"/>
      <c r="AS158" s="339"/>
      <c r="AT158" s="339"/>
      <c r="AU158" s="339"/>
      <c r="AV158" s="339"/>
      <c r="AW158" s="339"/>
      <c r="AX158" s="339"/>
      <c r="AY158" s="339"/>
      <c r="AZ158" s="339"/>
      <c r="BA158" s="340"/>
      <c r="BB158" s="338"/>
      <c r="BC158" s="339"/>
      <c r="BD158" s="339"/>
      <c r="BE158" s="339"/>
      <c r="BF158" s="339"/>
      <c r="BG158" s="339"/>
      <c r="BH158" s="339"/>
      <c r="BI158" s="339"/>
      <c r="BJ158" s="339"/>
      <c r="BK158" s="339"/>
      <c r="BL158" s="339"/>
      <c r="BM158" s="339"/>
      <c r="BN158" s="339"/>
      <c r="BO158" s="339"/>
      <c r="BP158" s="339"/>
      <c r="BQ158" s="339"/>
      <c r="BR158" s="340"/>
      <c r="BS158" s="230">
        <v>0</v>
      </c>
      <c r="BT158" s="231">
        <v>0</v>
      </c>
      <c r="BU158" s="231">
        <v>30</v>
      </c>
      <c r="BV158" s="231">
        <v>20</v>
      </c>
      <c r="BW158" s="1436">
        <v>5</v>
      </c>
      <c r="BX158" s="1436">
        <v>20</v>
      </c>
      <c r="BY158" s="1436">
        <v>0</v>
      </c>
      <c r="BZ158" s="1436">
        <v>17</v>
      </c>
      <c r="CA158" s="1436">
        <v>5</v>
      </c>
      <c r="CB158" s="1436">
        <v>0</v>
      </c>
      <c r="CC158" s="1436">
        <v>0</v>
      </c>
      <c r="CD158" s="1436">
        <v>0</v>
      </c>
      <c r="CE158" s="1436"/>
      <c r="CF158" s="1436"/>
      <c r="CG158" s="1436"/>
      <c r="CH158" s="1436"/>
      <c r="CI158" s="1437"/>
      <c r="CJ158" s="185"/>
      <c r="CK158" s="230">
        <v>5</v>
      </c>
      <c r="CL158" s="231">
        <v>0</v>
      </c>
      <c r="CM158" s="233">
        <v>30</v>
      </c>
      <c r="CN158" s="276" t="s">
        <v>80</v>
      </c>
      <c r="CO158" s="129">
        <f t="shared" si="23"/>
        <v>8.5909090909090917</v>
      </c>
      <c r="CP158" s="142">
        <f t="shared" si="24"/>
        <v>24</v>
      </c>
      <c r="CQ158" s="143">
        <f t="shared" ref="CQ158:CW159" si="258">IF(OR(-FLOOR(((17-COUNT($C158:$S158))/2),1)+CQ$5&lt;1,-FLOOR(((17-COUNT($C158:$S158))/2),1)+CQ$5&gt;COUNT($C158:$S158)),"",LARGE($C158:$S158,-FLOOR(((17-COUNT($C158:$S158))/2),1)+CQ$5))</f>
        <v>0</v>
      </c>
      <c r="CR158" s="81">
        <f t="shared" si="258"/>
        <v>0</v>
      </c>
      <c r="CS158" s="81">
        <f t="shared" si="258"/>
        <v>0</v>
      </c>
      <c r="CT158" s="81">
        <f t="shared" si="258"/>
        <v>0</v>
      </c>
      <c r="CU158" s="81">
        <f t="shared" si="258"/>
        <v>0</v>
      </c>
      <c r="CV158" s="144">
        <f t="shared" si="258"/>
        <v>0</v>
      </c>
      <c r="CW158" s="144">
        <f t="shared" si="258"/>
        <v>5</v>
      </c>
      <c r="CX158" s="81">
        <f t="shared" ref="CX158:DB159" si="259">IF(OR(-FLOOR(((17-COUNT($C158:$S158))/2),1)+CX$5&lt;1,-FLOOR(((17-COUNT($C158:$S158))/2),1)+CX$5&gt;COUNT($C158:$S158)),"",LARGE($C158:$S158,-FLOOR(((17-COUNT($C158:$S158))/2),1)+CX$5))</f>
        <v>7</v>
      </c>
      <c r="CY158" s="81">
        <f t="shared" si="259"/>
        <v>20</v>
      </c>
      <c r="CZ158" s="81">
        <f t="shared" si="259"/>
        <v>30</v>
      </c>
      <c r="DA158" s="81">
        <f t="shared" si="259"/>
        <v>30</v>
      </c>
      <c r="DB158" s="143">
        <f t="shared" si="259"/>
        <v>50</v>
      </c>
      <c r="DC158" s="143">
        <f t="shared" ref="DC158:DC165" si="260">IF(OR(-FLOOR(((17-COUNT($BS158:$CI158))/2),1)+DC$5&lt;1,-FLOOR(((17-COUNT($BS158:$CI158))/2),1)+DC$5&gt;COUNT($BS158:$CI158)),"",LARGE($BS158:$CI158,-FLOOR(((17-COUNT($BS158:$CI158))/2),1)+DC$5))</f>
        <v>0</v>
      </c>
      <c r="DD158" s="81">
        <f t="shared" ref="DD158:DD165" si="261">IF(OR(-FLOOR(((17-COUNT($BS158:$CI158))/2),1)+DD$5&lt;1,-FLOOR(((17-COUNT($BS158:$CI158))/2),1)+DD$5&gt;COUNT($BS158:$CI158)),"",LARGE($BS158:$CI158,-FLOOR(((17-COUNT($BS158:$CI158))/2),1)+DD$5))</f>
        <v>0</v>
      </c>
      <c r="DE158" s="81">
        <f t="shared" ref="DE158:DE165" si="262">IF(OR(-FLOOR(((17-COUNT($BS158:$CI158))/2),1)+DE$5&lt;1,-FLOOR(((17-COUNT($BS158:$CI158))/2),1)+DE$5&gt;COUNT($BS158:$CI158)),"",LARGE($BS158:$CI158,-FLOOR(((17-COUNT($BS158:$CI158))/2),1)+DE$5))</f>
        <v>0</v>
      </c>
      <c r="DF158" s="81">
        <f t="shared" ref="DF158:DF165" si="263">IF(OR(-FLOOR(((17-COUNT($BS158:$CI158))/2),1)+DF$5&lt;1,-FLOOR(((17-COUNT($BS158:$CI158))/2),1)+DF$5&gt;COUNT($BS158:$CI158)),"",LARGE($BS158:$CI158,-FLOOR(((17-COUNT($BS158:$CI158))/2),1)+DF$5))</f>
        <v>0</v>
      </c>
      <c r="DG158" s="81">
        <f t="shared" ref="DG158:DG165" si="264">IF(OR(-FLOOR(((17-COUNT($BS158:$CI158))/2),1)+DG$5&lt;1,-FLOOR(((17-COUNT($BS158:$CI158))/2),1)+DG$5&gt;COUNT($BS158:$CI158)),"",LARGE($BS158:$CI158,-FLOOR(((17-COUNT($BS158:$CI158))/2),1)+DG$5))</f>
        <v>0</v>
      </c>
      <c r="DH158" s="144">
        <f t="shared" ref="DH158:DH165" si="265">IF(OR(-FLOOR(((17-COUNT($BS158:$CI158))/2),1)+DH$5&lt;1,-FLOOR(((17-COUNT($BS158:$CI158))/2),1)+DH$5&gt;COUNT($BS158:$CI158)),"",LARGE($BS158:$CI158,-FLOOR(((17-COUNT($BS158:$CI158))/2),1)+DH$5))</f>
        <v>0</v>
      </c>
      <c r="DI158" s="144">
        <f t="shared" ref="DI158:DI165" si="266">IF(OR(-FLOOR(((17-COUNT($BS158:$CI158))/2),1)+DI$5&lt;1,-FLOOR(((17-COUNT($BS158:$CI158))/2),1)+DI$5&gt;COUNT($BS158:$CI158)),"",LARGE($BS158:$CI158,-FLOOR(((17-COUNT($BS158:$CI158))/2),1)+DI$5))</f>
        <v>5</v>
      </c>
      <c r="DJ158" s="81">
        <f t="shared" ref="DJ158:DJ165" si="267">IF(OR(-FLOOR(((17-COUNT($BS158:$CI158))/2),1)+DJ$5&lt;1,-FLOOR(((17-COUNT($BS158:$CI158))/2),1)+DJ$5&gt;COUNT($BS158:$CI158)),"",LARGE($BS158:$CI158,-FLOOR(((17-COUNT($BS158:$CI158))/2),1)+DJ$5))</f>
        <v>5</v>
      </c>
      <c r="DK158" s="81">
        <f t="shared" ref="DK158:DK165" si="268">IF(OR(-FLOOR(((17-COUNT($BS158:$CI158))/2),1)+DK$5&lt;1,-FLOOR(((17-COUNT($BS158:$CI158))/2),1)+DK$5&gt;COUNT($BS158:$CI158)),"",LARGE($BS158:$CI158,-FLOOR(((17-COUNT($BS158:$CI158))/2),1)+DK$5))</f>
        <v>17</v>
      </c>
      <c r="DL158" s="81">
        <f t="shared" ref="DL158:DL165" si="269">IF(OR(-FLOOR(((17-COUNT($BS158:$CI158))/2),1)+DL$5&lt;1,-FLOOR(((17-COUNT($BS158:$CI158))/2),1)+DL$5&gt;COUNT($BS158:$CI158)),"",LARGE($BS158:$CI158,-FLOOR(((17-COUNT($BS158:$CI158))/2),1)+DL$5))</f>
        <v>20</v>
      </c>
      <c r="DM158" s="81">
        <f t="shared" ref="DM158:DM165" si="270">IF(OR(-FLOOR(((17-COUNT($BS158:$CI158))/2),1)+DM$5&lt;1,-FLOOR(((17-COUNT($BS158:$CI158))/2),1)+DM$5&gt;COUNT($BS158:$CI158)),"",LARGE($BS158:$CI158,-FLOOR(((17-COUNT($BS158:$CI158))/2),1)+DM$5))</f>
        <v>20</v>
      </c>
      <c r="DN158" s="143">
        <f t="shared" ref="DN158:DN165" si="271">IF(OR(-FLOOR(((17-COUNT($BS158:$CI158))/2),1)+DN$5&lt;1,-FLOOR(((17-COUNT($BS158:$CI158))/2),1)+DN$5&gt;COUNT($BS158:$CI158)),"",LARGE($BS158:$CI158,-FLOOR(((17-COUNT($BS158:$CI158))/2),1)+DN$5))</f>
        <v>30</v>
      </c>
      <c r="DO158" s="189"/>
      <c r="DP158" s="190"/>
      <c r="DQ158" s="189"/>
      <c r="DR158" s="189"/>
      <c r="DS158" s="189"/>
      <c r="DT158" s="189"/>
      <c r="DU158" s="189"/>
      <c r="DV158" s="189"/>
      <c r="DW158" s="188"/>
      <c r="DX158" s="188"/>
    </row>
    <row r="159" spans="1:128" s="191" customFormat="1" ht="15.75" customHeight="1">
      <c r="A159" s="145" t="s">
        <v>81</v>
      </c>
      <c r="B159" s="192" t="str">
        <f t="shared" si="257"/>
        <v>BO</v>
      </c>
      <c r="C159" s="312">
        <v>0</v>
      </c>
      <c r="D159" s="111">
        <v>0</v>
      </c>
      <c r="E159" s="111">
        <v>28</v>
      </c>
      <c r="F159" s="111">
        <v>5</v>
      </c>
      <c r="G159" s="111">
        <v>0</v>
      </c>
      <c r="H159" s="111">
        <v>45</v>
      </c>
      <c r="I159" s="111">
        <v>3</v>
      </c>
      <c r="J159" s="111">
        <v>17</v>
      </c>
      <c r="K159" s="111">
        <v>21</v>
      </c>
      <c r="L159" s="111">
        <v>0</v>
      </c>
      <c r="M159" s="111">
        <v>0</v>
      </c>
      <c r="N159" s="111">
        <v>0</v>
      </c>
      <c r="O159" s="111"/>
      <c r="P159" s="111"/>
      <c r="Q159" s="111"/>
      <c r="R159" s="111"/>
      <c r="S159" s="344"/>
      <c r="T159" s="207"/>
      <c r="U159" s="208"/>
      <c r="V159" s="208"/>
      <c r="W159" s="208"/>
      <c r="X159" s="208"/>
      <c r="Y159" s="208"/>
      <c r="Z159" s="208"/>
      <c r="AA159" s="208"/>
      <c r="AB159" s="208"/>
      <c r="AC159" s="208"/>
      <c r="AD159" s="208"/>
      <c r="AE159" s="208"/>
      <c r="AF159" s="208"/>
      <c r="AG159" s="208"/>
      <c r="AH159" s="209"/>
      <c r="AI159" s="208"/>
      <c r="AJ159" s="210"/>
      <c r="AK159" s="207"/>
      <c r="AL159" s="208"/>
      <c r="AM159" s="208"/>
      <c r="AN159" s="208"/>
      <c r="AO159" s="208"/>
      <c r="AP159" s="208"/>
      <c r="AQ159" s="208"/>
      <c r="AR159" s="208"/>
      <c r="AS159" s="208"/>
      <c r="AT159" s="208"/>
      <c r="AU159" s="208"/>
      <c r="AV159" s="208"/>
      <c r="AW159" s="208"/>
      <c r="AX159" s="208"/>
      <c r="AY159" s="208"/>
      <c r="AZ159" s="208"/>
      <c r="BA159" s="210"/>
      <c r="BB159" s="207"/>
      <c r="BC159" s="208"/>
      <c r="BD159" s="208"/>
      <c r="BE159" s="208"/>
      <c r="BF159" s="208"/>
      <c r="BG159" s="208"/>
      <c r="BH159" s="208"/>
      <c r="BI159" s="208"/>
      <c r="BJ159" s="208"/>
      <c r="BK159" s="208"/>
      <c r="BL159" s="208"/>
      <c r="BM159" s="208"/>
      <c r="BN159" s="208"/>
      <c r="BO159" s="208"/>
      <c r="BP159" s="208"/>
      <c r="BQ159" s="208"/>
      <c r="BR159" s="210"/>
      <c r="BS159" s="211">
        <v>0</v>
      </c>
      <c r="BT159" s="212">
        <v>0</v>
      </c>
      <c r="BU159" s="212">
        <v>28</v>
      </c>
      <c r="BV159" s="212">
        <v>15</v>
      </c>
      <c r="BW159" s="1338">
        <v>4</v>
      </c>
      <c r="BX159" s="1338">
        <v>15</v>
      </c>
      <c r="BY159" s="1338">
        <v>0</v>
      </c>
      <c r="BZ159" s="1338">
        <v>15</v>
      </c>
      <c r="CA159" s="1338">
        <v>3</v>
      </c>
      <c r="CB159" s="1338">
        <v>0</v>
      </c>
      <c r="CC159" s="1338">
        <v>0</v>
      </c>
      <c r="CD159" s="1338">
        <v>0</v>
      </c>
      <c r="CE159" s="1338"/>
      <c r="CF159" s="1338"/>
      <c r="CG159" s="1338"/>
      <c r="CH159" s="1338"/>
      <c r="CI159" s="1438"/>
      <c r="CJ159" s="92"/>
      <c r="CK159" s="242">
        <v>3</v>
      </c>
      <c r="CL159" s="243">
        <v>0</v>
      </c>
      <c r="CM159" s="244">
        <v>17</v>
      </c>
      <c r="CN159" s="282">
        <f>IF(CK158=0,"",100*CK159/CK158)</f>
        <v>60</v>
      </c>
      <c r="CO159" s="129">
        <f t="shared" si="23"/>
        <v>7</v>
      </c>
      <c r="CP159" s="142">
        <f t="shared" si="24"/>
        <v>24</v>
      </c>
      <c r="CQ159" s="143">
        <f t="shared" si="258"/>
        <v>0</v>
      </c>
      <c r="CR159" s="81">
        <f t="shared" si="258"/>
        <v>0</v>
      </c>
      <c r="CS159" s="81">
        <f t="shared" si="258"/>
        <v>0</v>
      </c>
      <c r="CT159" s="81">
        <f t="shared" si="258"/>
        <v>0</v>
      </c>
      <c r="CU159" s="81">
        <f t="shared" si="258"/>
        <v>0</v>
      </c>
      <c r="CV159" s="144">
        <f t="shared" si="258"/>
        <v>0</v>
      </c>
      <c r="CW159" s="144">
        <f t="shared" si="258"/>
        <v>3</v>
      </c>
      <c r="CX159" s="81">
        <f t="shared" si="259"/>
        <v>5</v>
      </c>
      <c r="CY159" s="81">
        <f t="shared" si="259"/>
        <v>17</v>
      </c>
      <c r="CZ159" s="81">
        <f t="shared" si="259"/>
        <v>21</v>
      </c>
      <c r="DA159" s="81">
        <f t="shared" si="259"/>
        <v>28</v>
      </c>
      <c r="DB159" s="143">
        <f t="shared" si="259"/>
        <v>45</v>
      </c>
      <c r="DC159" s="143">
        <f t="shared" si="260"/>
        <v>0</v>
      </c>
      <c r="DD159" s="81">
        <f t="shared" si="261"/>
        <v>0</v>
      </c>
      <c r="DE159" s="81">
        <f t="shared" si="262"/>
        <v>0</v>
      </c>
      <c r="DF159" s="81">
        <f t="shared" si="263"/>
        <v>0</v>
      </c>
      <c r="DG159" s="81">
        <f t="shared" si="264"/>
        <v>0</v>
      </c>
      <c r="DH159" s="144">
        <f t="shared" si="265"/>
        <v>0</v>
      </c>
      <c r="DI159" s="144">
        <f t="shared" si="266"/>
        <v>3</v>
      </c>
      <c r="DJ159" s="81">
        <f t="shared" si="267"/>
        <v>4</v>
      </c>
      <c r="DK159" s="81">
        <f t="shared" si="268"/>
        <v>15</v>
      </c>
      <c r="DL159" s="81">
        <f t="shared" si="269"/>
        <v>15</v>
      </c>
      <c r="DM159" s="81">
        <f t="shared" si="270"/>
        <v>15</v>
      </c>
      <c r="DN159" s="143">
        <f t="shared" si="271"/>
        <v>28</v>
      </c>
      <c r="DO159" s="189"/>
      <c r="DP159" s="190"/>
      <c r="DQ159" s="189"/>
      <c r="DR159" s="189"/>
      <c r="DS159" s="189"/>
      <c r="DT159" s="189"/>
      <c r="DU159" s="189"/>
      <c r="DV159" s="189"/>
      <c r="DW159" s="188"/>
      <c r="DX159" s="188"/>
    </row>
    <row r="160" spans="1:128" s="191" customFormat="1" ht="15.75" customHeight="1">
      <c r="A160" s="145" t="s">
        <v>82</v>
      </c>
      <c r="B160" s="192" t="str">
        <f t="shared" si="257"/>
        <v>BO</v>
      </c>
      <c r="C160" s="324"/>
      <c r="D160" s="325"/>
      <c r="E160" s="325"/>
      <c r="F160" s="325"/>
      <c r="G160" s="325"/>
      <c r="H160" s="325"/>
      <c r="I160" s="325"/>
      <c r="J160" s="325"/>
      <c r="K160" s="325"/>
      <c r="L160" s="325"/>
      <c r="M160" s="325"/>
      <c r="N160" s="325"/>
      <c r="O160" s="325"/>
      <c r="P160" s="325"/>
      <c r="Q160" s="325"/>
      <c r="R160" s="325"/>
      <c r="S160" s="326"/>
      <c r="T160" s="202"/>
      <c r="U160" s="203"/>
      <c r="V160" s="203"/>
      <c r="W160" s="203"/>
      <c r="X160" s="203"/>
      <c r="Y160" s="203"/>
      <c r="Z160" s="203"/>
      <c r="AA160" s="203"/>
      <c r="AB160" s="203"/>
      <c r="AC160" s="203"/>
      <c r="AD160" s="203"/>
      <c r="AE160" s="203"/>
      <c r="AF160" s="203"/>
      <c r="AG160" s="203"/>
      <c r="AH160" s="341"/>
      <c r="AI160" s="203"/>
      <c r="AJ160" s="204"/>
      <c r="AK160" s="202"/>
      <c r="AL160" s="203"/>
      <c r="AM160" s="203"/>
      <c r="AN160" s="203"/>
      <c r="AO160" s="203"/>
      <c r="AP160" s="203"/>
      <c r="AQ160" s="203"/>
      <c r="AR160" s="203"/>
      <c r="AS160" s="203"/>
      <c r="AT160" s="203"/>
      <c r="AU160" s="203"/>
      <c r="AV160" s="203"/>
      <c r="AW160" s="203"/>
      <c r="AX160" s="203"/>
      <c r="AY160" s="203"/>
      <c r="AZ160" s="203"/>
      <c r="BA160" s="204"/>
      <c r="BB160" s="202"/>
      <c r="BC160" s="203"/>
      <c r="BD160" s="203"/>
      <c r="BE160" s="203"/>
      <c r="BF160" s="203"/>
      <c r="BG160" s="203"/>
      <c r="BH160" s="203"/>
      <c r="BI160" s="203"/>
      <c r="BJ160" s="203"/>
      <c r="BK160" s="203"/>
      <c r="BL160" s="203"/>
      <c r="BM160" s="203"/>
      <c r="BN160" s="203"/>
      <c r="BO160" s="203"/>
      <c r="BP160" s="203"/>
      <c r="BQ160" s="203"/>
      <c r="BR160" s="204"/>
      <c r="BS160" s="211">
        <v>0</v>
      </c>
      <c r="BT160" s="212">
        <v>0</v>
      </c>
      <c r="BU160" s="212">
        <v>8</v>
      </c>
      <c r="BV160" s="212">
        <v>5</v>
      </c>
      <c r="BW160" s="1338">
        <v>6</v>
      </c>
      <c r="BX160" s="1338">
        <v>10</v>
      </c>
      <c r="BY160" s="1338">
        <v>0</v>
      </c>
      <c r="BZ160" s="1338">
        <v>11</v>
      </c>
      <c r="CA160" s="1338">
        <v>2</v>
      </c>
      <c r="CB160" s="1338">
        <v>0</v>
      </c>
      <c r="CC160" s="1338">
        <v>0</v>
      </c>
      <c r="CD160" s="1338">
        <v>0</v>
      </c>
      <c r="CE160" s="1338"/>
      <c r="CF160" s="1338"/>
      <c r="CG160" s="1338"/>
      <c r="CH160" s="1338"/>
      <c r="CI160" s="1438"/>
      <c r="CJ160" s="92"/>
      <c r="CK160" s="242">
        <v>3</v>
      </c>
      <c r="CL160" s="243">
        <v>0</v>
      </c>
      <c r="CM160" s="244">
        <v>20</v>
      </c>
      <c r="CN160" s="286">
        <f>IF(CK158=0,"",100*CK160/CK158)</f>
        <v>60</v>
      </c>
      <c r="CO160" s="129">
        <f t="shared" si="23"/>
        <v>3.1</v>
      </c>
      <c r="CP160" s="142">
        <f t="shared" si="24"/>
        <v>12</v>
      </c>
      <c r="CQ160" s="67"/>
      <c r="CR160" s="67"/>
      <c r="CS160" s="67"/>
      <c r="CT160" s="67"/>
      <c r="CU160" s="1315"/>
      <c r="CV160" s="67"/>
      <c r="CW160" s="1315"/>
      <c r="CX160" s="67"/>
      <c r="CY160" s="67"/>
      <c r="CZ160" s="67"/>
      <c r="DA160" s="67"/>
      <c r="DB160" s="143"/>
      <c r="DC160" s="143">
        <f t="shared" si="260"/>
        <v>0</v>
      </c>
      <c r="DD160" s="81">
        <f t="shared" si="261"/>
        <v>0</v>
      </c>
      <c r="DE160" s="81">
        <f t="shared" si="262"/>
        <v>0</v>
      </c>
      <c r="DF160" s="81">
        <f t="shared" si="263"/>
        <v>0</v>
      </c>
      <c r="DG160" s="81">
        <f t="shared" si="264"/>
        <v>0</v>
      </c>
      <c r="DH160" s="144">
        <f t="shared" si="265"/>
        <v>0</v>
      </c>
      <c r="DI160" s="144">
        <f t="shared" si="266"/>
        <v>2</v>
      </c>
      <c r="DJ160" s="81">
        <f t="shared" si="267"/>
        <v>5</v>
      </c>
      <c r="DK160" s="81">
        <f t="shared" si="268"/>
        <v>6</v>
      </c>
      <c r="DL160" s="81">
        <f t="shared" si="269"/>
        <v>8</v>
      </c>
      <c r="DM160" s="81">
        <f t="shared" si="270"/>
        <v>10</v>
      </c>
      <c r="DN160" s="143">
        <f t="shared" si="271"/>
        <v>11</v>
      </c>
      <c r="DO160" s="189"/>
      <c r="DP160" s="190"/>
      <c r="DQ160" s="189"/>
      <c r="DR160" s="189"/>
      <c r="DS160" s="189"/>
      <c r="DT160" s="189"/>
      <c r="DU160" s="189"/>
      <c r="DV160" s="189"/>
      <c r="DW160" s="188"/>
      <c r="DX160" s="188"/>
    </row>
    <row r="161" spans="1:128" s="191" customFormat="1" ht="15.75" customHeight="1">
      <c r="A161" s="145" t="s">
        <v>83</v>
      </c>
      <c r="B161" s="192" t="str">
        <f t="shared" si="257"/>
        <v>BO</v>
      </c>
      <c r="C161" s="328"/>
      <c r="D161" s="329"/>
      <c r="E161" s="329"/>
      <c r="F161" s="329"/>
      <c r="G161" s="329"/>
      <c r="H161" s="329"/>
      <c r="I161" s="329"/>
      <c r="J161" s="329"/>
      <c r="K161" s="329"/>
      <c r="L161" s="329"/>
      <c r="M161" s="329"/>
      <c r="N161" s="329"/>
      <c r="O161" s="329"/>
      <c r="P161" s="329"/>
      <c r="Q161" s="329"/>
      <c r="R161" s="329"/>
      <c r="S161" s="330"/>
      <c r="T161" s="202"/>
      <c r="U161" s="203"/>
      <c r="V161" s="203"/>
      <c r="W161" s="203"/>
      <c r="X161" s="203"/>
      <c r="Y161" s="203"/>
      <c r="Z161" s="203"/>
      <c r="AA161" s="203"/>
      <c r="AB161" s="203"/>
      <c r="AC161" s="203"/>
      <c r="AD161" s="203"/>
      <c r="AE161" s="203"/>
      <c r="AF161" s="203"/>
      <c r="AG161" s="203"/>
      <c r="AH161" s="341"/>
      <c r="AI161" s="203"/>
      <c r="AJ161" s="204"/>
      <c r="AK161" s="202"/>
      <c r="AL161" s="203"/>
      <c r="AM161" s="203"/>
      <c r="AN161" s="203"/>
      <c r="AO161" s="203"/>
      <c r="AP161" s="203"/>
      <c r="AQ161" s="203"/>
      <c r="AR161" s="203"/>
      <c r="AS161" s="203"/>
      <c r="AT161" s="203"/>
      <c r="AU161" s="203"/>
      <c r="AV161" s="203"/>
      <c r="AW161" s="203"/>
      <c r="AX161" s="203"/>
      <c r="AY161" s="203"/>
      <c r="AZ161" s="203"/>
      <c r="BA161" s="204"/>
      <c r="BB161" s="202"/>
      <c r="BC161" s="203"/>
      <c r="BD161" s="203"/>
      <c r="BE161" s="203"/>
      <c r="BF161" s="203"/>
      <c r="BG161" s="203"/>
      <c r="BH161" s="203"/>
      <c r="BI161" s="203"/>
      <c r="BJ161" s="203"/>
      <c r="BK161" s="203"/>
      <c r="BL161" s="203"/>
      <c r="BM161" s="203"/>
      <c r="BN161" s="203"/>
      <c r="BO161" s="203"/>
      <c r="BP161" s="203"/>
      <c r="BQ161" s="203"/>
      <c r="BR161" s="204"/>
      <c r="BS161" s="211">
        <v>0</v>
      </c>
      <c r="BT161" s="212">
        <v>0</v>
      </c>
      <c r="BU161" s="212">
        <v>10</v>
      </c>
      <c r="BV161" s="212">
        <v>0</v>
      </c>
      <c r="BW161" s="1338">
        <v>0</v>
      </c>
      <c r="BX161" s="1338">
        <v>10</v>
      </c>
      <c r="BY161" s="1338">
        <v>0</v>
      </c>
      <c r="BZ161" s="1338">
        <v>8</v>
      </c>
      <c r="CA161" s="1338">
        <v>0</v>
      </c>
      <c r="CB161" s="1338">
        <v>0</v>
      </c>
      <c r="CC161" s="1338">
        <v>0</v>
      </c>
      <c r="CD161" s="1338">
        <v>0</v>
      </c>
      <c r="CE161" s="1338"/>
      <c r="CF161" s="1338"/>
      <c r="CG161" s="1338"/>
      <c r="CH161" s="1338"/>
      <c r="CI161" s="1438"/>
      <c r="CJ161" s="92"/>
      <c r="CK161" s="242">
        <v>0.5</v>
      </c>
      <c r="CL161" s="243">
        <v>0</v>
      </c>
      <c r="CM161" s="244">
        <v>6</v>
      </c>
      <c r="CN161" s="291">
        <f>IF(CK158=0,"",100*CK161/CK158)</f>
        <v>10</v>
      </c>
      <c r="CO161" s="129">
        <f t="shared" si="23"/>
        <v>1.8</v>
      </c>
      <c r="CP161" s="142">
        <f t="shared" si="24"/>
        <v>12</v>
      </c>
      <c r="CQ161" s="67"/>
      <c r="CR161" s="67"/>
      <c r="CS161" s="67"/>
      <c r="CT161" s="67"/>
      <c r="CU161" s="1315"/>
      <c r="CV161" s="67"/>
      <c r="CW161" s="1315"/>
      <c r="CX161" s="67"/>
      <c r="CY161" s="67"/>
      <c r="CZ161" s="67"/>
      <c r="DA161" s="67"/>
      <c r="DB161" s="143"/>
      <c r="DC161" s="143">
        <f t="shared" si="260"/>
        <v>0</v>
      </c>
      <c r="DD161" s="81">
        <f t="shared" si="261"/>
        <v>0</v>
      </c>
      <c r="DE161" s="81">
        <f t="shared" si="262"/>
        <v>0</v>
      </c>
      <c r="DF161" s="81">
        <f t="shared" si="263"/>
        <v>0</v>
      </c>
      <c r="DG161" s="81">
        <f t="shared" si="264"/>
        <v>0</v>
      </c>
      <c r="DH161" s="144">
        <f t="shared" si="265"/>
        <v>0</v>
      </c>
      <c r="DI161" s="144">
        <f t="shared" si="266"/>
        <v>0</v>
      </c>
      <c r="DJ161" s="81">
        <f t="shared" si="267"/>
        <v>0</v>
      </c>
      <c r="DK161" s="81">
        <f t="shared" si="268"/>
        <v>0</v>
      </c>
      <c r="DL161" s="81">
        <f t="shared" si="269"/>
        <v>8</v>
      </c>
      <c r="DM161" s="81">
        <f t="shared" si="270"/>
        <v>10</v>
      </c>
      <c r="DN161" s="143">
        <f t="shared" si="271"/>
        <v>10</v>
      </c>
      <c r="DO161" s="189"/>
      <c r="DP161" s="190"/>
      <c r="DQ161" s="189"/>
      <c r="DR161" s="189"/>
      <c r="DS161" s="189"/>
      <c r="DT161" s="189"/>
      <c r="DU161" s="189"/>
      <c r="DV161" s="189"/>
      <c r="DW161" s="188"/>
      <c r="DX161" s="188"/>
    </row>
    <row r="162" spans="1:128" s="191" customFormat="1" ht="15.75" customHeight="1">
      <c r="A162" s="145" t="s">
        <v>84</v>
      </c>
      <c r="B162" s="192" t="str">
        <f t="shared" si="257"/>
        <v>BO</v>
      </c>
      <c r="C162" s="328"/>
      <c r="D162" s="329"/>
      <c r="E162" s="329"/>
      <c r="F162" s="329"/>
      <c r="G162" s="329"/>
      <c r="H162" s="329"/>
      <c r="I162" s="329"/>
      <c r="J162" s="329"/>
      <c r="K162" s="329"/>
      <c r="L162" s="329"/>
      <c r="M162" s="329"/>
      <c r="N162" s="329"/>
      <c r="O162" s="329"/>
      <c r="P162" s="329"/>
      <c r="Q162" s="329"/>
      <c r="R162" s="329"/>
      <c r="S162" s="330"/>
      <c r="T162" s="202"/>
      <c r="U162" s="203"/>
      <c r="V162" s="203"/>
      <c r="W162" s="203"/>
      <c r="X162" s="203"/>
      <c r="Y162" s="203"/>
      <c r="Z162" s="203"/>
      <c r="AA162" s="203"/>
      <c r="AB162" s="203"/>
      <c r="AC162" s="203"/>
      <c r="AD162" s="203"/>
      <c r="AE162" s="203"/>
      <c r="AF162" s="203"/>
      <c r="AG162" s="203"/>
      <c r="AH162" s="341"/>
      <c r="AI162" s="203"/>
      <c r="AJ162" s="204"/>
      <c r="AK162" s="202"/>
      <c r="AL162" s="203"/>
      <c r="AM162" s="203"/>
      <c r="AN162" s="203"/>
      <c r="AO162" s="203"/>
      <c r="AP162" s="203"/>
      <c r="AQ162" s="203"/>
      <c r="AR162" s="203"/>
      <c r="AS162" s="203"/>
      <c r="AT162" s="203"/>
      <c r="AU162" s="203"/>
      <c r="AV162" s="203"/>
      <c r="AW162" s="203"/>
      <c r="AX162" s="203"/>
      <c r="AY162" s="203"/>
      <c r="AZ162" s="203"/>
      <c r="BA162" s="204"/>
      <c r="BB162" s="202"/>
      <c r="BC162" s="203"/>
      <c r="BD162" s="203"/>
      <c r="BE162" s="203"/>
      <c r="BF162" s="203"/>
      <c r="BG162" s="203"/>
      <c r="BH162" s="203"/>
      <c r="BI162" s="203"/>
      <c r="BJ162" s="203"/>
      <c r="BK162" s="203"/>
      <c r="BL162" s="203"/>
      <c r="BM162" s="203"/>
      <c r="BN162" s="203"/>
      <c r="BO162" s="203"/>
      <c r="BP162" s="203"/>
      <c r="BQ162" s="203"/>
      <c r="BR162" s="204"/>
      <c r="BS162" s="211">
        <v>0</v>
      </c>
      <c r="BT162" s="212">
        <v>0</v>
      </c>
      <c r="BU162" s="212">
        <v>5</v>
      </c>
      <c r="BV162" s="212">
        <v>5</v>
      </c>
      <c r="BW162" s="1338">
        <v>2</v>
      </c>
      <c r="BX162" s="1338">
        <v>10</v>
      </c>
      <c r="BY162" s="1338">
        <v>0</v>
      </c>
      <c r="BZ162" s="1338">
        <v>3</v>
      </c>
      <c r="CA162" s="1338">
        <v>1</v>
      </c>
      <c r="CB162" s="1338">
        <v>0</v>
      </c>
      <c r="CC162" s="1338">
        <v>0</v>
      </c>
      <c r="CD162" s="1338">
        <v>0</v>
      </c>
      <c r="CE162" s="1338"/>
      <c r="CF162" s="1338"/>
      <c r="CG162" s="1338"/>
      <c r="CH162" s="1338"/>
      <c r="CI162" s="1438"/>
      <c r="CJ162" s="92"/>
      <c r="CK162" s="242">
        <v>1</v>
      </c>
      <c r="CL162" s="243">
        <v>0</v>
      </c>
      <c r="CM162" s="244">
        <v>3.5</v>
      </c>
      <c r="CN162" s="291">
        <f>IF(CK158=0,"",100*CK162/CK158)</f>
        <v>20</v>
      </c>
      <c r="CO162" s="129">
        <f t="shared" si="23"/>
        <v>1.6</v>
      </c>
      <c r="CP162" s="142">
        <f t="shared" si="24"/>
        <v>12</v>
      </c>
      <c r="CQ162" s="67"/>
      <c r="CR162" s="67"/>
      <c r="CS162" s="67"/>
      <c r="CT162" s="67"/>
      <c r="CU162" s="1315"/>
      <c r="CV162" s="67"/>
      <c r="CW162" s="1315"/>
      <c r="CX162" s="67"/>
      <c r="CY162" s="67"/>
      <c r="CZ162" s="67"/>
      <c r="DA162" s="67"/>
      <c r="DB162" s="143"/>
      <c r="DC162" s="143">
        <f t="shared" si="260"/>
        <v>0</v>
      </c>
      <c r="DD162" s="81">
        <f t="shared" si="261"/>
        <v>0</v>
      </c>
      <c r="DE162" s="81">
        <f t="shared" si="262"/>
        <v>0</v>
      </c>
      <c r="DF162" s="81">
        <f t="shared" si="263"/>
        <v>0</v>
      </c>
      <c r="DG162" s="81">
        <f t="shared" si="264"/>
        <v>0</v>
      </c>
      <c r="DH162" s="144">
        <f t="shared" si="265"/>
        <v>0</v>
      </c>
      <c r="DI162" s="144">
        <f t="shared" si="266"/>
        <v>1</v>
      </c>
      <c r="DJ162" s="81">
        <f t="shared" si="267"/>
        <v>2</v>
      </c>
      <c r="DK162" s="81">
        <f t="shared" si="268"/>
        <v>3</v>
      </c>
      <c r="DL162" s="81">
        <f t="shared" si="269"/>
        <v>5</v>
      </c>
      <c r="DM162" s="81">
        <f t="shared" si="270"/>
        <v>5</v>
      </c>
      <c r="DN162" s="143">
        <f t="shared" si="271"/>
        <v>10</v>
      </c>
      <c r="DO162" s="189"/>
      <c r="DP162" s="190"/>
      <c r="DQ162" s="189"/>
      <c r="DR162" s="189"/>
      <c r="DS162" s="189"/>
      <c r="DT162" s="189"/>
      <c r="DU162" s="189"/>
      <c r="DV162" s="189"/>
      <c r="DW162" s="188"/>
      <c r="DX162" s="188"/>
    </row>
    <row r="163" spans="1:128" s="191" customFormat="1" ht="15.75" customHeight="1">
      <c r="A163" s="145" t="s">
        <v>85</v>
      </c>
      <c r="B163" s="192" t="str">
        <f t="shared" si="257"/>
        <v>BO</v>
      </c>
      <c r="C163" s="328"/>
      <c r="D163" s="329"/>
      <c r="E163" s="329"/>
      <c r="F163" s="329"/>
      <c r="G163" s="329"/>
      <c r="H163" s="329"/>
      <c r="I163" s="329"/>
      <c r="J163" s="329"/>
      <c r="K163" s="329"/>
      <c r="L163" s="329"/>
      <c r="M163" s="329"/>
      <c r="N163" s="329"/>
      <c r="O163" s="329"/>
      <c r="P163" s="329"/>
      <c r="Q163" s="329"/>
      <c r="R163" s="329"/>
      <c r="S163" s="330"/>
      <c r="T163" s="202"/>
      <c r="U163" s="203"/>
      <c r="V163" s="203"/>
      <c r="W163" s="203"/>
      <c r="X163" s="203"/>
      <c r="Y163" s="203"/>
      <c r="Z163" s="203"/>
      <c r="AA163" s="203"/>
      <c r="AB163" s="203"/>
      <c r="AC163" s="203"/>
      <c r="AD163" s="203"/>
      <c r="AE163" s="203"/>
      <c r="AF163" s="203"/>
      <c r="AG163" s="203"/>
      <c r="AH163" s="341"/>
      <c r="AI163" s="203"/>
      <c r="AJ163" s="204"/>
      <c r="AK163" s="202"/>
      <c r="AL163" s="203"/>
      <c r="AM163" s="203"/>
      <c r="AN163" s="203"/>
      <c r="AO163" s="203"/>
      <c r="AP163" s="203"/>
      <c r="AQ163" s="203"/>
      <c r="AR163" s="203"/>
      <c r="AS163" s="203"/>
      <c r="AT163" s="203"/>
      <c r="AU163" s="203"/>
      <c r="AV163" s="203"/>
      <c r="AW163" s="203"/>
      <c r="AX163" s="203"/>
      <c r="AY163" s="203"/>
      <c r="AZ163" s="203"/>
      <c r="BA163" s="204"/>
      <c r="BB163" s="202"/>
      <c r="BC163" s="203"/>
      <c r="BD163" s="203"/>
      <c r="BE163" s="203"/>
      <c r="BF163" s="203"/>
      <c r="BG163" s="203"/>
      <c r="BH163" s="203"/>
      <c r="BI163" s="203"/>
      <c r="BJ163" s="203"/>
      <c r="BK163" s="203"/>
      <c r="BL163" s="203"/>
      <c r="BM163" s="203"/>
      <c r="BN163" s="203"/>
      <c r="BO163" s="203"/>
      <c r="BP163" s="203"/>
      <c r="BQ163" s="203"/>
      <c r="BR163" s="204"/>
      <c r="BS163" s="211">
        <v>0</v>
      </c>
      <c r="BT163" s="212">
        <v>0</v>
      </c>
      <c r="BU163" s="212">
        <v>0</v>
      </c>
      <c r="BV163" s="212">
        <v>0</v>
      </c>
      <c r="BW163" s="1338">
        <v>0</v>
      </c>
      <c r="BX163" s="1338">
        <v>1</v>
      </c>
      <c r="BY163" s="1338">
        <v>0</v>
      </c>
      <c r="BZ163" s="1338">
        <v>0</v>
      </c>
      <c r="CA163" s="1338">
        <v>0</v>
      </c>
      <c r="CB163" s="1338">
        <v>0</v>
      </c>
      <c r="CC163" s="1338">
        <v>0</v>
      </c>
      <c r="CD163" s="1338">
        <v>0</v>
      </c>
      <c r="CE163" s="1338"/>
      <c r="CF163" s="1338"/>
      <c r="CG163" s="1338"/>
      <c r="CH163" s="1338"/>
      <c r="CI163" s="1438"/>
      <c r="CJ163" s="92"/>
      <c r="CK163" s="242">
        <v>1</v>
      </c>
      <c r="CL163" s="243">
        <v>0</v>
      </c>
      <c r="CM163" s="244">
        <v>7</v>
      </c>
      <c r="CN163" s="291">
        <f>IF(CK158=0,"",100*CK163/CK158)</f>
        <v>20</v>
      </c>
      <c r="CO163" s="129">
        <f t="shared" si="23"/>
        <v>0</v>
      </c>
      <c r="CP163" s="142">
        <f t="shared" si="24"/>
        <v>12</v>
      </c>
      <c r="CQ163" s="67"/>
      <c r="CR163" s="67"/>
      <c r="CS163" s="67"/>
      <c r="CT163" s="67"/>
      <c r="CU163" s="1315"/>
      <c r="CV163" s="67"/>
      <c r="CW163" s="1315"/>
      <c r="CX163" s="67"/>
      <c r="CY163" s="67"/>
      <c r="CZ163" s="67"/>
      <c r="DA163" s="67"/>
      <c r="DB163" s="143"/>
      <c r="DC163" s="143">
        <f t="shared" si="260"/>
        <v>0</v>
      </c>
      <c r="DD163" s="81">
        <f t="shared" si="261"/>
        <v>0</v>
      </c>
      <c r="DE163" s="81">
        <f t="shared" si="262"/>
        <v>0</v>
      </c>
      <c r="DF163" s="81">
        <f t="shared" si="263"/>
        <v>0</v>
      </c>
      <c r="DG163" s="81">
        <f t="shared" si="264"/>
        <v>0</v>
      </c>
      <c r="DH163" s="144">
        <f t="shared" si="265"/>
        <v>0</v>
      </c>
      <c r="DI163" s="144">
        <f t="shared" si="266"/>
        <v>0</v>
      </c>
      <c r="DJ163" s="81">
        <f t="shared" si="267"/>
        <v>0</v>
      </c>
      <c r="DK163" s="81">
        <f t="shared" si="268"/>
        <v>0</v>
      </c>
      <c r="DL163" s="81">
        <f t="shared" si="269"/>
        <v>0</v>
      </c>
      <c r="DM163" s="81">
        <f t="shared" si="270"/>
        <v>0</v>
      </c>
      <c r="DN163" s="143">
        <f t="shared" si="271"/>
        <v>1</v>
      </c>
      <c r="DO163" s="189"/>
      <c r="DP163" s="190"/>
      <c r="DQ163" s="189"/>
      <c r="DR163" s="189"/>
      <c r="DS163" s="189"/>
      <c r="DT163" s="189"/>
      <c r="DU163" s="189"/>
      <c r="DV163" s="189"/>
      <c r="DW163" s="188"/>
      <c r="DX163" s="188"/>
    </row>
    <row r="164" spans="1:128" s="191" customFormat="1" ht="15.75" customHeight="1">
      <c r="A164" s="145" t="s">
        <v>86</v>
      </c>
      <c r="B164" s="192" t="str">
        <f t="shared" si="257"/>
        <v>BO</v>
      </c>
      <c r="C164" s="328"/>
      <c r="D164" s="329"/>
      <c r="E164" s="329"/>
      <c r="F164" s="329"/>
      <c r="G164" s="329"/>
      <c r="H164" s="329"/>
      <c r="I164" s="329"/>
      <c r="J164" s="329"/>
      <c r="K164" s="329"/>
      <c r="L164" s="329"/>
      <c r="M164" s="329"/>
      <c r="N164" s="329"/>
      <c r="O164" s="329"/>
      <c r="P164" s="329"/>
      <c r="Q164" s="329"/>
      <c r="R164" s="329"/>
      <c r="S164" s="330"/>
      <c r="T164" s="202"/>
      <c r="U164" s="203"/>
      <c r="V164" s="203"/>
      <c r="W164" s="203"/>
      <c r="X164" s="203"/>
      <c r="Y164" s="203"/>
      <c r="Z164" s="203"/>
      <c r="AA164" s="203"/>
      <c r="AB164" s="203"/>
      <c r="AC164" s="203"/>
      <c r="AD164" s="203"/>
      <c r="AE164" s="203"/>
      <c r="AF164" s="203"/>
      <c r="AG164" s="203"/>
      <c r="AH164" s="341"/>
      <c r="AI164" s="203"/>
      <c r="AJ164" s="204"/>
      <c r="AK164" s="202"/>
      <c r="AL164" s="203"/>
      <c r="AM164" s="203"/>
      <c r="AN164" s="203"/>
      <c r="AO164" s="203"/>
      <c r="AP164" s="203"/>
      <c r="AQ164" s="203"/>
      <c r="AR164" s="203"/>
      <c r="AS164" s="203"/>
      <c r="AT164" s="203"/>
      <c r="AU164" s="203"/>
      <c r="AV164" s="203"/>
      <c r="AW164" s="203"/>
      <c r="AX164" s="203"/>
      <c r="AY164" s="203"/>
      <c r="AZ164" s="203"/>
      <c r="BA164" s="204"/>
      <c r="BB164" s="202"/>
      <c r="BC164" s="203"/>
      <c r="BD164" s="203"/>
      <c r="BE164" s="203"/>
      <c r="BF164" s="203"/>
      <c r="BG164" s="203"/>
      <c r="BH164" s="203"/>
      <c r="BI164" s="203"/>
      <c r="BJ164" s="203"/>
      <c r="BK164" s="203"/>
      <c r="BL164" s="203"/>
      <c r="BM164" s="203"/>
      <c r="BN164" s="203"/>
      <c r="BO164" s="203"/>
      <c r="BP164" s="203"/>
      <c r="BQ164" s="203"/>
      <c r="BR164" s="204"/>
      <c r="BS164" s="211">
        <v>0</v>
      </c>
      <c r="BT164" s="212">
        <v>0</v>
      </c>
      <c r="BU164" s="212">
        <v>3</v>
      </c>
      <c r="BV164" s="212">
        <v>0</v>
      </c>
      <c r="BW164" s="1338">
        <v>2</v>
      </c>
      <c r="BX164" s="1338">
        <v>10</v>
      </c>
      <c r="BY164" s="1338">
        <v>0</v>
      </c>
      <c r="BZ164" s="1338">
        <v>3</v>
      </c>
      <c r="CA164" s="1338">
        <v>1</v>
      </c>
      <c r="CB164" s="1338">
        <v>0</v>
      </c>
      <c r="CC164" s="1338">
        <v>0</v>
      </c>
      <c r="CD164" s="1338">
        <v>0</v>
      </c>
      <c r="CE164" s="1338"/>
      <c r="CF164" s="1338"/>
      <c r="CG164" s="1338"/>
      <c r="CH164" s="1338"/>
      <c r="CI164" s="1438"/>
      <c r="CJ164" s="92"/>
      <c r="CK164" s="242">
        <v>0</v>
      </c>
      <c r="CL164" s="243">
        <v>0</v>
      </c>
      <c r="CM164" s="244">
        <v>0</v>
      </c>
      <c r="CN164" s="291">
        <f>IF(CK158=0,"",100*CK164/CK158)</f>
        <v>0</v>
      </c>
      <c r="CO164" s="129">
        <f t="shared" si="23"/>
        <v>0.9</v>
      </c>
      <c r="CP164" s="142">
        <f t="shared" si="24"/>
        <v>12</v>
      </c>
      <c r="CQ164" s="67"/>
      <c r="CR164" s="67"/>
      <c r="CS164" s="67"/>
      <c r="CT164" s="67"/>
      <c r="CU164" s="1315"/>
      <c r="CV164" s="67"/>
      <c r="CW164" s="1315"/>
      <c r="CX164" s="67"/>
      <c r="CY164" s="67"/>
      <c r="CZ164" s="67"/>
      <c r="DA164" s="67"/>
      <c r="DB164" s="143"/>
      <c r="DC164" s="143">
        <f t="shared" si="260"/>
        <v>0</v>
      </c>
      <c r="DD164" s="81">
        <f t="shared" si="261"/>
        <v>0</v>
      </c>
      <c r="DE164" s="81">
        <f t="shared" si="262"/>
        <v>0</v>
      </c>
      <c r="DF164" s="81">
        <f t="shared" si="263"/>
        <v>0</v>
      </c>
      <c r="DG164" s="81">
        <f t="shared" si="264"/>
        <v>0</v>
      </c>
      <c r="DH164" s="144">
        <f t="shared" si="265"/>
        <v>0</v>
      </c>
      <c r="DI164" s="144">
        <f t="shared" si="266"/>
        <v>0</v>
      </c>
      <c r="DJ164" s="81">
        <f t="shared" si="267"/>
        <v>1</v>
      </c>
      <c r="DK164" s="81">
        <f t="shared" si="268"/>
        <v>2</v>
      </c>
      <c r="DL164" s="81">
        <f t="shared" si="269"/>
        <v>3</v>
      </c>
      <c r="DM164" s="81">
        <f t="shared" si="270"/>
        <v>3</v>
      </c>
      <c r="DN164" s="143">
        <f t="shared" si="271"/>
        <v>10</v>
      </c>
      <c r="DO164" s="189"/>
      <c r="DP164" s="190"/>
      <c r="DQ164" s="189"/>
      <c r="DR164" s="189"/>
      <c r="DS164" s="189"/>
      <c r="DT164" s="189"/>
      <c r="DU164" s="189"/>
      <c r="DV164" s="189"/>
      <c r="DW164" s="188"/>
      <c r="DX164" s="188"/>
    </row>
    <row r="165" spans="1:128" s="191" customFormat="1" ht="15.75" customHeight="1" thickBot="1">
      <c r="A165" s="101" t="s">
        <v>87</v>
      </c>
      <c r="B165" s="192" t="str">
        <f t="shared" si="257"/>
        <v>BO</v>
      </c>
      <c r="C165" s="331"/>
      <c r="D165" s="332"/>
      <c r="E165" s="332"/>
      <c r="F165" s="332"/>
      <c r="G165" s="332"/>
      <c r="H165" s="332"/>
      <c r="I165" s="332"/>
      <c r="J165" s="332"/>
      <c r="K165" s="332"/>
      <c r="L165" s="332"/>
      <c r="M165" s="332"/>
      <c r="N165" s="332"/>
      <c r="O165" s="332"/>
      <c r="P165" s="332"/>
      <c r="Q165" s="332"/>
      <c r="R165" s="332"/>
      <c r="S165" s="333"/>
      <c r="T165" s="218"/>
      <c r="U165" s="219"/>
      <c r="V165" s="219"/>
      <c r="W165" s="219"/>
      <c r="X165" s="219"/>
      <c r="Y165" s="219"/>
      <c r="Z165" s="219"/>
      <c r="AA165" s="219"/>
      <c r="AB165" s="219"/>
      <c r="AC165" s="219"/>
      <c r="AD165" s="219"/>
      <c r="AE165" s="219"/>
      <c r="AF165" s="219"/>
      <c r="AG165" s="219"/>
      <c r="AH165" s="220"/>
      <c r="AI165" s="219"/>
      <c r="AJ165" s="221"/>
      <c r="AK165" s="218"/>
      <c r="AL165" s="219"/>
      <c r="AM165" s="219"/>
      <c r="AN165" s="219"/>
      <c r="AO165" s="219"/>
      <c r="AP165" s="219"/>
      <c r="AQ165" s="219"/>
      <c r="AR165" s="219"/>
      <c r="AS165" s="219"/>
      <c r="AT165" s="219"/>
      <c r="AU165" s="219"/>
      <c r="AV165" s="219"/>
      <c r="AW165" s="219"/>
      <c r="AX165" s="219"/>
      <c r="AY165" s="219"/>
      <c r="AZ165" s="219"/>
      <c r="BA165" s="221"/>
      <c r="BB165" s="218"/>
      <c r="BC165" s="219"/>
      <c r="BD165" s="219"/>
      <c r="BE165" s="219"/>
      <c r="BF165" s="219"/>
      <c r="BG165" s="219"/>
      <c r="BH165" s="219"/>
      <c r="BI165" s="219"/>
      <c r="BJ165" s="219"/>
      <c r="BK165" s="219"/>
      <c r="BL165" s="219"/>
      <c r="BM165" s="219"/>
      <c r="BN165" s="219"/>
      <c r="BO165" s="219"/>
      <c r="BP165" s="219"/>
      <c r="BQ165" s="219"/>
      <c r="BR165" s="221"/>
      <c r="BS165" s="315">
        <f>IF(BS158="","",SUM(BS158,BS160,-BS161,-BS162,-BS163,BS164))</f>
        <v>0</v>
      </c>
      <c r="BT165" s="316">
        <f>IF(BT158="","",SUM(BT158,BT160,-BT161,-BT162,-BT163,BT164))</f>
        <v>0</v>
      </c>
      <c r="BU165" s="316">
        <f>IF(BU158="","",SUM(BU158,BU160,-BU161,-BU162,-BU163,BU164))</f>
        <v>26</v>
      </c>
      <c r="BV165" s="316">
        <f>IF(BV158="","",SUM(BV158,BV160,-BV161,-BV162,-BV163,BV164))</f>
        <v>20</v>
      </c>
      <c r="BW165" s="1439">
        <v>11</v>
      </c>
      <c r="BX165" s="1439">
        <v>20</v>
      </c>
      <c r="BY165" s="1439">
        <f t="shared" ref="BY165:CD165" si="272">IF(BY158="","",SUM(BY158,BY160,-BY161,-BY162,-BY163,BY164))</f>
        <v>0</v>
      </c>
      <c r="BZ165" s="1439">
        <f t="shared" si="272"/>
        <v>20</v>
      </c>
      <c r="CA165" s="1439">
        <f t="shared" si="272"/>
        <v>7</v>
      </c>
      <c r="CB165" s="1439">
        <f t="shared" si="272"/>
        <v>0</v>
      </c>
      <c r="CC165" s="1439">
        <f t="shared" si="272"/>
        <v>0</v>
      </c>
      <c r="CD165" s="1439">
        <f t="shared" si="272"/>
        <v>0</v>
      </c>
      <c r="CE165" s="1439"/>
      <c r="CF165" s="1439"/>
      <c r="CG165" s="1439"/>
      <c r="CH165" s="1439"/>
      <c r="CI165" s="1439"/>
      <c r="CJ165" s="228"/>
      <c r="CK165" s="297">
        <f>IF(CK158="","",CK158+SUM(CK160,CK164)-SUM(CK161:CK163))</f>
        <v>5.5</v>
      </c>
      <c r="CL165" s="226">
        <v>0</v>
      </c>
      <c r="CM165" s="227">
        <f>30+20-6-3.5-7</f>
        <v>33.5</v>
      </c>
      <c r="CN165" s="298">
        <f>IF(CK158=0,"",100*CK165/CK158)</f>
        <v>110</v>
      </c>
      <c r="CO165" s="129">
        <f t="shared" si="23"/>
        <v>7.8</v>
      </c>
      <c r="CP165" s="142">
        <f t="shared" si="24"/>
        <v>12</v>
      </c>
      <c r="CQ165" s="67"/>
      <c r="CR165" s="67"/>
      <c r="CS165" s="67"/>
      <c r="CT165" s="67"/>
      <c r="CU165" s="1315"/>
      <c r="CV165" s="67"/>
      <c r="CW165" s="1315"/>
      <c r="CX165" s="67"/>
      <c r="CY165" s="67"/>
      <c r="CZ165" s="67"/>
      <c r="DA165" s="67"/>
      <c r="DB165" s="143"/>
      <c r="DC165" s="143">
        <f t="shared" si="260"/>
        <v>0</v>
      </c>
      <c r="DD165" s="81">
        <f t="shared" si="261"/>
        <v>0</v>
      </c>
      <c r="DE165" s="81">
        <f t="shared" si="262"/>
        <v>0</v>
      </c>
      <c r="DF165" s="81">
        <f t="shared" si="263"/>
        <v>0</v>
      </c>
      <c r="DG165" s="81">
        <f t="shared" si="264"/>
        <v>0</v>
      </c>
      <c r="DH165" s="144">
        <f t="shared" si="265"/>
        <v>0</v>
      </c>
      <c r="DI165" s="144">
        <f t="shared" si="266"/>
        <v>7</v>
      </c>
      <c r="DJ165" s="81">
        <f t="shared" si="267"/>
        <v>11</v>
      </c>
      <c r="DK165" s="81">
        <f t="shared" si="268"/>
        <v>20</v>
      </c>
      <c r="DL165" s="81">
        <f t="shared" si="269"/>
        <v>20</v>
      </c>
      <c r="DM165" s="81">
        <f t="shared" si="270"/>
        <v>20</v>
      </c>
      <c r="DN165" s="143">
        <f t="shared" si="271"/>
        <v>26</v>
      </c>
      <c r="DO165" s="189"/>
      <c r="DP165" s="190"/>
      <c r="DQ165" s="189"/>
      <c r="DR165" s="189"/>
      <c r="DS165" s="189"/>
      <c r="DT165" s="189"/>
      <c r="DU165" s="189"/>
      <c r="DV165" s="189"/>
      <c r="DW165" s="188"/>
      <c r="DX165" s="188"/>
    </row>
    <row r="166" spans="1:128" s="191" customFormat="1" ht="15.75" customHeight="1">
      <c r="A166" s="132" t="s">
        <v>93</v>
      </c>
      <c r="B166" s="175" t="str">
        <f>$B$9</f>
        <v>VP</v>
      </c>
      <c r="C166" s="229">
        <v>0</v>
      </c>
      <c r="D166" s="345">
        <v>0</v>
      </c>
      <c r="E166" s="345">
        <v>0</v>
      </c>
      <c r="F166" s="345">
        <v>0</v>
      </c>
      <c r="G166" s="345">
        <v>0</v>
      </c>
      <c r="H166" s="345">
        <v>0</v>
      </c>
      <c r="I166" s="345">
        <v>0</v>
      </c>
      <c r="J166" s="345">
        <v>0</v>
      </c>
      <c r="K166" s="345">
        <v>0</v>
      </c>
      <c r="L166" s="345">
        <v>0</v>
      </c>
      <c r="M166" s="345">
        <v>0</v>
      </c>
      <c r="N166" s="345">
        <v>0</v>
      </c>
      <c r="O166" s="345"/>
      <c r="P166" s="345"/>
      <c r="Q166" s="345"/>
      <c r="R166" s="345"/>
      <c r="S166" s="346"/>
      <c r="T166" s="257">
        <v>0</v>
      </c>
      <c r="U166" s="176">
        <v>0</v>
      </c>
      <c r="V166" s="176">
        <v>0</v>
      </c>
      <c r="W166" s="176">
        <v>0</v>
      </c>
      <c r="X166" s="176">
        <v>0</v>
      </c>
      <c r="Y166" s="176">
        <v>0</v>
      </c>
      <c r="Z166" s="176">
        <v>0</v>
      </c>
      <c r="AA166" s="176">
        <v>0</v>
      </c>
      <c r="AB166" s="176">
        <v>0</v>
      </c>
      <c r="AC166" s="176">
        <v>0</v>
      </c>
      <c r="AD166" s="176">
        <v>0</v>
      </c>
      <c r="AE166" s="176">
        <v>0</v>
      </c>
      <c r="AF166" s="176"/>
      <c r="AG166" s="176"/>
      <c r="AH166" s="232"/>
      <c r="AI166" s="176"/>
      <c r="AJ166" s="178"/>
      <c r="AK166" s="182"/>
      <c r="AL166" s="183"/>
      <c r="AM166" s="183"/>
      <c r="AN166" s="183"/>
      <c r="AO166" s="183"/>
      <c r="AP166" s="183"/>
      <c r="AQ166" s="183"/>
      <c r="AR166" s="183"/>
      <c r="AS166" s="183"/>
      <c r="AT166" s="183"/>
      <c r="AU166" s="183"/>
      <c r="AV166" s="183"/>
      <c r="AW166" s="183"/>
      <c r="AX166" s="183"/>
      <c r="AY166" s="183"/>
      <c r="AZ166" s="183"/>
      <c r="BA166" s="184"/>
      <c r="BB166" s="182"/>
      <c r="BC166" s="183"/>
      <c r="BD166" s="183"/>
      <c r="BE166" s="183"/>
      <c r="BF166" s="183"/>
      <c r="BG166" s="183"/>
      <c r="BH166" s="183"/>
      <c r="BI166" s="183"/>
      <c r="BJ166" s="183"/>
      <c r="BK166" s="183"/>
      <c r="BL166" s="183"/>
      <c r="BM166" s="183"/>
      <c r="BN166" s="183"/>
      <c r="BO166" s="183"/>
      <c r="BP166" s="183"/>
      <c r="BQ166" s="183"/>
      <c r="BR166" s="184"/>
      <c r="BS166" s="182"/>
      <c r="BT166" s="183"/>
      <c r="BU166" s="183"/>
      <c r="BV166" s="183"/>
      <c r="BW166" s="1424"/>
      <c r="BX166" s="1424"/>
      <c r="BY166" s="1424"/>
      <c r="BZ166" s="1424"/>
      <c r="CA166" s="1424"/>
      <c r="CB166" s="1424"/>
      <c r="CC166" s="1424"/>
      <c r="CD166" s="1424"/>
      <c r="CE166" s="1424"/>
      <c r="CF166" s="1424"/>
      <c r="CG166" s="1424"/>
      <c r="CH166" s="1424"/>
      <c r="CI166" s="1425"/>
      <c r="CJ166" s="185"/>
      <c r="CK166" s="257">
        <v>0</v>
      </c>
      <c r="CL166" s="176">
        <v>0</v>
      </c>
      <c r="CM166" s="178">
        <v>0</v>
      </c>
      <c r="CN166" s="188"/>
      <c r="CO166" s="129">
        <f t="shared" si="23"/>
        <v>0</v>
      </c>
      <c r="CP166" s="142">
        <f t="shared" si="24"/>
        <v>24</v>
      </c>
      <c r="CQ166" s="143">
        <f t="shared" ref="CQ166:CQ197" si="273">IF(OR(-FLOOR(((17-COUNT($C166:$S166))/2),1)+CQ$5&lt;1,-FLOOR(((17-COUNT($C166:$S166))/2),1)+CQ$5&gt;COUNT($C166:$S166)),"",LARGE($C166:$S166,-FLOOR(((17-COUNT($C166:$S166))/2),1)+CQ$5))</f>
        <v>0</v>
      </c>
      <c r="CR166" s="81">
        <f t="shared" ref="CR166:CR197" si="274">IF(OR(-FLOOR(((17-COUNT($C166:$S166))/2),1)+CR$5&lt;1,-FLOOR(((17-COUNT($C166:$S166))/2),1)+CR$5&gt;COUNT($C166:$S166)),"",LARGE($C166:$S166,-FLOOR(((17-COUNT($C166:$S166))/2),1)+CR$5))</f>
        <v>0</v>
      </c>
      <c r="CS166" s="81">
        <f t="shared" ref="CS166:CS197" si="275">IF(OR(-FLOOR(((17-COUNT($C166:$S166))/2),1)+CS$5&lt;1,-FLOOR(((17-COUNT($C166:$S166))/2),1)+CS$5&gt;COUNT($C166:$S166)),"",LARGE($C166:$S166,-FLOOR(((17-COUNT($C166:$S166))/2),1)+CS$5))</f>
        <v>0</v>
      </c>
      <c r="CT166" s="81">
        <f t="shared" ref="CT166:CT197" si="276">IF(OR(-FLOOR(((17-COUNT($C166:$S166))/2),1)+CT$5&lt;1,-FLOOR(((17-COUNT($C166:$S166))/2),1)+CT$5&gt;COUNT($C166:$S166)),"",LARGE($C166:$S166,-FLOOR(((17-COUNT($C166:$S166))/2),1)+CT$5))</f>
        <v>0</v>
      </c>
      <c r="CU166" s="81">
        <f t="shared" ref="CU166:CU197" si="277">IF(OR(-FLOOR(((17-COUNT($C166:$S166))/2),1)+CU$5&lt;1,-FLOOR(((17-COUNT($C166:$S166))/2),1)+CU$5&gt;COUNT($C166:$S166)),"",LARGE($C166:$S166,-FLOOR(((17-COUNT($C166:$S166))/2),1)+CU$5))</f>
        <v>0</v>
      </c>
      <c r="CV166" s="144">
        <f t="shared" ref="CV166:CV197" si="278">IF(OR(-FLOOR(((17-COUNT($C166:$S166))/2),1)+CV$5&lt;1,-FLOOR(((17-COUNT($C166:$S166))/2),1)+CV$5&gt;COUNT($C166:$S166)),"",LARGE($C166:$S166,-FLOOR(((17-COUNT($C166:$S166))/2),1)+CV$5))</f>
        <v>0</v>
      </c>
      <c r="CW166" s="144">
        <f t="shared" ref="CW166:CW197" si="279">IF(OR(-FLOOR(((17-COUNT($C166:$S166))/2),1)+CW$5&lt;1,-FLOOR(((17-COUNT($C166:$S166))/2),1)+CW$5&gt;COUNT($C166:$S166)),"",LARGE($C166:$S166,-FLOOR(((17-COUNT($C166:$S166))/2),1)+CW$5))</f>
        <v>0</v>
      </c>
      <c r="CX166" s="81">
        <f t="shared" ref="CX166:CX197" si="280">IF(OR(-FLOOR(((17-COUNT($C166:$S166))/2),1)+CX$5&lt;1,-FLOOR(((17-COUNT($C166:$S166))/2),1)+CX$5&gt;COUNT($C166:$S166)),"",LARGE($C166:$S166,-FLOOR(((17-COUNT($C166:$S166))/2),1)+CX$5))</f>
        <v>0</v>
      </c>
      <c r="CY166" s="81">
        <f t="shared" ref="CY166:CY197" si="281">IF(OR(-FLOOR(((17-COUNT($C166:$S166))/2),1)+CY$5&lt;1,-FLOOR(((17-COUNT($C166:$S166))/2),1)+CY$5&gt;COUNT($C166:$S166)),"",LARGE($C166:$S166,-FLOOR(((17-COUNT($C166:$S166))/2),1)+CY$5))</f>
        <v>0</v>
      </c>
      <c r="CZ166" s="81">
        <f t="shared" ref="CZ166:CZ197" si="282">IF(OR(-FLOOR(((17-COUNT($C166:$S166))/2),1)+CZ$5&lt;1,-FLOOR(((17-COUNT($C166:$S166))/2),1)+CZ$5&gt;COUNT($C166:$S166)),"",LARGE($C166:$S166,-FLOOR(((17-COUNT($C166:$S166))/2),1)+CZ$5))</f>
        <v>0</v>
      </c>
      <c r="DA166" s="81">
        <f t="shared" ref="DA166:DA197" si="283">IF(OR(-FLOOR(((17-COUNT($C166:$S166))/2),1)+DA$5&lt;1,-FLOOR(((17-COUNT($C166:$S166))/2),1)+DA$5&gt;COUNT($C166:$S166)),"",LARGE($C166:$S166,-FLOOR(((17-COUNT($C166:$S166))/2),1)+DA$5))</f>
        <v>0</v>
      </c>
      <c r="DB166" s="143">
        <f t="shared" ref="DB166:DB197" si="284">IF(OR(-FLOOR(((17-COUNT($C166:$S166))/2),1)+DB$5&lt;1,-FLOOR(((17-COUNT($C166:$S166))/2),1)+DB$5&gt;COUNT($C166:$S166)),"",LARGE($C166:$S166,-FLOOR(((17-COUNT($C166:$S166))/2),1)+DB$5))</f>
        <v>0</v>
      </c>
      <c r="DC166" s="143">
        <f t="shared" ref="DC166:DN166" si="285">IF(OR(-FLOOR(((17-COUNT($T166:$AJ166))/2),1)+DC$5&lt;1,-FLOOR(((17-COUNT($T166:$AJ166))/2),1)+DC$5&gt;COUNT($T166:$AJ166)),"",LARGE($T166:$AJ166,-FLOOR(((17-COUNT($T166:$AJ166))/2),1)+DC$5))</f>
        <v>0</v>
      </c>
      <c r="DD166" s="81">
        <f t="shared" si="285"/>
        <v>0</v>
      </c>
      <c r="DE166" s="81">
        <f t="shared" si="285"/>
        <v>0</v>
      </c>
      <c r="DF166" s="81">
        <f t="shared" si="285"/>
        <v>0</v>
      </c>
      <c r="DG166" s="81">
        <f t="shared" si="285"/>
        <v>0</v>
      </c>
      <c r="DH166" s="144">
        <f t="shared" si="285"/>
        <v>0</v>
      </c>
      <c r="DI166" s="144">
        <f t="shared" si="285"/>
        <v>0</v>
      </c>
      <c r="DJ166" s="81">
        <f t="shared" si="285"/>
        <v>0</v>
      </c>
      <c r="DK166" s="81">
        <f t="shared" si="285"/>
        <v>0</v>
      </c>
      <c r="DL166" s="81">
        <f t="shared" si="285"/>
        <v>0</v>
      </c>
      <c r="DM166" s="81">
        <f t="shared" si="285"/>
        <v>0</v>
      </c>
      <c r="DN166" s="143">
        <f t="shared" si="285"/>
        <v>0</v>
      </c>
      <c r="DO166" s="189"/>
      <c r="DP166" s="190"/>
      <c r="DQ166" s="189"/>
      <c r="DR166" s="189"/>
      <c r="DS166" s="189"/>
      <c r="DT166" s="189"/>
      <c r="DU166" s="189"/>
      <c r="DV166" s="189"/>
      <c r="DW166" s="188"/>
      <c r="DX166" s="188"/>
    </row>
    <row r="167" spans="1:128" s="191" customFormat="1" ht="15.75" customHeight="1">
      <c r="A167" s="311"/>
      <c r="B167" s="192" t="str">
        <f>$B$10</f>
        <v>P</v>
      </c>
      <c r="C167" s="278">
        <v>0</v>
      </c>
      <c r="D167" s="347">
        <v>0</v>
      </c>
      <c r="E167" s="347">
        <v>0</v>
      </c>
      <c r="F167" s="347">
        <v>0</v>
      </c>
      <c r="G167" s="347">
        <v>2</v>
      </c>
      <c r="H167" s="347">
        <v>0</v>
      </c>
      <c r="I167" s="347">
        <v>0</v>
      </c>
      <c r="J167" s="347">
        <v>0</v>
      </c>
      <c r="K167" s="347">
        <v>0</v>
      </c>
      <c r="L167" s="347">
        <v>0</v>
      </c>
      <c r="M167" s="347">
        <v>0</v>
      </c>
      <c r="N167" s="347">
        <v>0</v>
      </c>
      <c r="O167" s="347"/>
      <c r="P167" s="347"/>
      <c r="Q167" s="347"/>
      <c r="R167" s="347"/>
      <c r="S167" s="348"/>
      <c r="T167" s="193"/>
      <c r="U167" s="194"/>
      <c r="V167" s="194"/>
      <c r="W167" s="194"/>
      <c r="X167" s="194"/>
      <c r="Y167" s="194"/>
      <c r="Z167" s="194"/>
      <c r="AA167" s="194"/>
      <c r="AB167" s="194"/>
      <c r="AC167" s="194"/>
      <c r="AD167" s="194"/>
      <c r="AE167" s="194"/>
      <c r="AF167" s="194"/>
      <c r="AG167" s="194"/>
      <c r="AH167" s="195"/>
      <c r="AI167" s="194"/>
      <c r="AJ167" s="196"/>
      <c r="AK167" s="211">
        <v>0</v>
      </c>
      <c r="AL167" s="212">
        <v>0</v>
      </c>
      <c r="AM167" s="212">
        <v>0</v>
      </c>
      <c r="AN167" s="212">
        <v>0</v>
      </c>
      <c r="AO167" s="212">
        <v>2</v>
      </c>
      <c r="AP167" s="212">
        <v>0</v>
      </c>
      <c r="AQ167" s="212">
        <v>0</v>
      </c>
      <c r="AR167" s="212">
        <v>0</v>
      </c>
      <c r="AS167" s="212">
        <v>0</v>
      </c>
      <c r="AT167" s="212">
        <v>0</v>
      </c>
      <c r="AU167" s="212">
        <v>0</v>
      </c>
      <c r="AV167" s="212">
        <v>0</v>
      </c>
      <c r="AW167" s="212"/>
      <c r="AX167" s="212"/>
      <c r="AY167" s="212"/>
      <c r="AZ167" s="212"/>
      <c r="BA167" s="213"/>
      <c r="BB167" s="202"/>
      <c r="BC167" s="203"/>
      <c r="BD167" s="203"/>
      <c r="BE167" s="203"/>
      <c r="BF167" s="203"/>
      <c r="BG167" s="203"/>
      <c r="BH167" s="203"/>
      <c r="BI167" s="203"/>
      <c r="BJ167" s="203"/>
      <c r="BK167" s="203"/>
      <c r="BL167" s="203"/>
      <c r="BM167" s="203"/>
      <c r="BN167" s="203"/>
      <c r="BO167" s="203"/>
      <c r="BP167" s="203"/>
      <c r="BQ167" s="203"/>
      <c r="BR167" s="204"/>
      <c r="BS167" s="202"/>
      <c r="BT167" s="203"/>
      <c r="BU167" s="203"/>
      <c r="BV167" s="203"/>
      <c r="BW167" s="203"/>
      <c r="BX167" s="203"/>
      <c r="BY167" s="203"/>
      <c r="BZ167" s="203"/>
      <c r="CA167" s="203"/>
      <c r="CB167" s="203"/>
      <c r="CC167" s="203"/>
      <c r="CD167" s="203"/>
      <c r="CE167" s="203"/>
      <c r="CF167" s="203"/>
      <c r="CG167" s="203"/>
      <c r="CH167" s="203"/>
      <c r="CI167" s="204"/>
      <c r="CJ167" s="92"/>
      <c r="CK167" s="259">
        <v>0</v>
      </c>
      <c r="CL167" s="260">
        <v>0</v>
      </c>
      <c r="CM167" s="261">
        <v>0</v>
      </c>
      <c r="CN167" s="188"/>
      <c r="CO167" s="129">
        <f t="shared" si="23"/>
        <v>9.0909090909090912E-2</v>
      </c>
      <c r="CP167" s="142">
        <f t="shared" si="24"/>
        <v>24</v>
      </c>
      <c r="CQ167" s="143">
        <f t="shared" si="273"/>
        <v>0</v>
      </c>
      <c r="CR167" s="81">
        <f t="shared" si="274"/>
        <v>0</v>
      </c>
      <c r="CS167" s="81">
        <f t="shared" si="275"/>
        <v>0</v>
      </c>
      <c r="CT167" s="81">
        <f t="shared" si="276"/>
        <v>0</v>
      </c>
      <c r="CU167" s="81">
        <f t="shared" si="277"/>
        <v>0</v>
      </c>
      <c r="CV167" s="144">
        <f t="shared" si="278"/>
        <v>0</v>
      </c>
      <c r="CW167" s="144">
        <f t="shared" si="279"/>
        <v>0</v>
      </c>
      <c r="CX167" s="81">
        <f t="shared" si="280"/>
        <v>0</v>
      </c>
      <c r="CY167" s="81">
        <f t="shared" si="281"/>
        <v>0</v>
      </c>
      <c r="CZ167" s="81">
        <f t="shared" si="282"/>
        <v>0</v>
      </c>
      <c r="DA167" s="81">
        <f t="shared" si="283"/>
        <v>0</v>
      </c>
      <c r="DB167" s="143">
        <f t="shared" si="284"/>
        <v>2</v>
      </c>
      <c r="DC167" s="143">
        <f t="shared" ref="DC167:DN167" si="286">IF(OR(-FLOOR(((17-COUNT($AK167:$BA167))/2),1)+DC$5&lt;1,-FLOOR(((17-COUNT($AK167:$BA167))/2),1)+DC$5&gt;COUNT($AK167:$BA167)),"",LARGE($AK167:$BA167,-FLOOR(((17-COUNT($AK167:$BA167))/2),1)+DC$5))</f>
        <v>0</v>
      </c>
      <c r="DD167" s="81">
        <f t="shared" si="286"/>
        <v>0</v>
      </c>
      <c r="DE167" s="81">
        <f t="shared" si="286"/>
        <v>0</v>
      </c>
      <c r="DF167" s="81">
        <f t="shared" si="286"/>
        <v>0</v>
      </c>
      <c r="DG167" s="81">
        <f t="shared" si="286"/>
        <v>0</v>
      </c>
      <c r="DH167" s="144">
        <f t="shared" si="286"/>
        <v>0</v>
      </c>
      <c r="DI167" s="144">
        <f t="shared" si="286"/>
        <v>0</v>
      </c>
      <c r="DJ167" s="81">
        <f t="shared" si="286"/>
        <v>0</v>
      </c>
      <c r="DK167" s="81">
        <f t="shared" si="286"/>
        <v>0</v>
      </c>
      <c r="DL167" s="81">
        <f t="shared" si="286"/>
        <v>0</v>
      </c>
      <c r="DM167" s="81">
        <f t="shared" si="286"/>
        <v>0</v>
      </c>
      <c r="DN167" s="143">
        <f t="shared" si="286"/>
        <v>2</v>
      </c>
      <c r="DO167" s="189"/>
      <c r="DP167" s="190"/>
      <c r="DQ167" s="189"/>
      <c r="DR167" s="189"/>
      <c r="DS167" s="189"/>
      <c r="DT167" s="189"/>
      <c r="DU167" s="189"/>
      <c r="DV167" s="189"/>
      <c r="DW167" s="188"/>
      <c r="DX167" s="188"/>
    </row>
    <row r="168" spans="1:128" s="191" customFormat="1" ht="15.75" customHeight="1">
      <c r="A168" s="311"/>
      <c r="B168" s="192" t="str">
        <f>$B$11</f>
        <v>M</v>
      </c>
      <c r="C168" s="278">
        <v>15</v>
      </c>
      <c r="D168" s="347">
        <v>0</v>
      </c>
      <c r="E168" s="347">
        <v>0</v>
      </c>
      <c r="F168" s="347">
        <v>0</v>
      </c>
      <c r="G168" s="347">
        <v>4</v>
      </c>
      <c r="H168" s="347">
        <v>0</v>
      </c>
      <c r="I168" s="347">
        <v>0</v>
      </c>
      <c r="J168" s="347">
        <v>0</v>
      </c>
      <c r="K168" s="347">
        <v>0</v>
      </c>
      <c r="L168" s="347">
        <v>0</v>
      </c>
      <c r="M168" s="347">
        <v>2</v>
      </c>
      <c r="N168" s="347">
        <v>0</v>
      </c>
      <c r="O168" s="347"/>
      <c r="P168" s="347"/>
      <c r="Q168" s="347"/>
      <c r="R168" s="347"/>
      <c r="S168" s="348"/>
      <c r="T168" s="207"/>
      <c r="U168" s="208"/>
      <c r="V168" s="208"/>
      <c r="W168" s="208"/>
      <c r="X168" s="208"/>
      <c r="Y168" s="208"/>
      <c r="Z168" s="208"/>
      <c r="AA168" s="208"/>
      <c r="AB168" s="208"/>
      <c r="AC168" s="208"/>
      <c r="AD168" s="208"/>
      <c r="AE168" s="208"/>
      <c r="AF168" s="208"/>
      <c r="AG168" s="208"/>
      <c r="AH168" s="209"/>
      <c r="AI168" s="208"/>
      <c r="AJ168" s="210"/>
      <c r="AK168" s="193"/>
      <c r="AL168" s="194"/>
      <c r="AM168" s="194"/>
      <c r="AN168" s="194"/>
      <c r="AO168" s="194"/>
      <c r="AP168" s="194"/>
      <c r="AQ168" s="194"/>
      <c r="AR168" s="194"/>
      <c r="AS168" s="194"/>
      <c r="AT168" s="194"/>
      <c r="AU168" s="194"/>
      <c r="AV168" s="194"/>
      <c r="AW168" s="194"/>
      <c r="AX168" s="194"/>
      <c r="AY168" s="194"/>
      <c r="AZ168" s="194"/>
      <c r="BA168" s="196"/>
      <c r="BB168" s="211">
        <v>15</v>
      </c>
      <c r="BC168" s="212">
        <v>0</v>
      </c>
      <c r="BD168" s="212">
        <v>0</v>
      </c>
      <c r="BE168" s="212">
        <v>0</v>
      </c>
      <c r="BF168" s="212">
        <v>0</v>
      </c>
      <c r="BG168" s="212">
        <v>0</v>
      </c>
      <c r="BH168" s="212">
        <v>0</v>
      </c>
      <c r="BI168" s="212">
        <v>0</v>
      </c>
      <c r="BJ168" s="212">
        <v>0</v>
      </c>
      <c r="BK168" s="212">
        <v>0</v>
      </c>
      <c r="BL168" s="212">
        <v>0</v>
      </c>
      <c r="BM168" s="212">
        <v>0</v>
      </c>
      <c r="BN168" s="212"/>
      <c r="BO168" s="212"/>
      <c r="BP168" s="212"/>
      <c r="BQ168" s="212"/>
      <c r="BR168" s="213"/>
      <c r="BS168" s="202"/>
      <c r="BT168" s="203"/>
      <c r="BU168" s="203"/>
      <c r="BV168" s="203"/>
      <c r="BW168" s="203"/>
      <c r="BX168" s="203"/>
      <c r="BY168" s="203"/>
      <c r="BZ168" s="203"/>
      <c r="CA168" s="203"/>
      <c r="CB168" s="203"/>
      <c r="CC168" s="203"/>
      <c r="CD168" s="203"/>
      <c r="CE168" s="203"/>
      <c r="CF168" s="203"/>
      <c r="CG168" s="203"/>
      <c r="CH168" s="203"/>
      <c r="CI168" s="204"/>
      <c r="CJ168" s="92"/>
      <c r="CK168" s="259">
        <v>0</v>
      </c>
      <c r="CL168" s="260">
        <v>0</v>
      </c>
      <c r="CM168" s="261">
        <v>0</v>
      </c>
      <c r="CN168" s="188"/>
      <c r="CO168" s="129">
        <f t="shared" si="23"/>
        <v>0.95454545454545459</v>
      </c>
      <c r="CP168" s="142">
        <f t="shared" si="24"/>
        <v>24</v>
      </c>
      <c r="CQ168" s="143">
        <f t="shared" si="273"/>
        <v>0</v>
      </c>
      <c r="CR168" s="81">
        <f t="shared" si="274"/>
        <v>0</v>
      </c>
      <c r="CS168" s="81">
        <f t="shared" si="275"/>
        <v>0</v>
      </c>
      <c r="CT168" s="81">
        <f t="shared" si="276"/>
        <v>0</v>
      </c>
      <c r="CU168" s="81">
        <f t="shared" si="277"/>
        <v>0</v>
      </c>
      <c r="CV168" s="144">
        <f t="shared" si="278"/>
        <v>0</v>
      </c>
      <c r="CW168" s="144">
        <f t="shared" si="279"/>
        <v>0</v>
      </c>
      <c r="CX168" s="81">
        <f t="shared" si="280"/>
        <v>0</v>
      </c>
      <c r="CY168" s="81">
        <f t="shared" si="281"/>
        <v>0</v>
      </c>
      <c r="CZ168" s="81">
        <f t="shared" si="282"/>
        <v>2</v>
      </c>
      <c r="DA168" s="81">
        <f t="shared" si="283"/>
        <v>4</v>
      </c>
      <c r="DB168" s="143">
        <f t="shared" si="284"/>
        <v>15</v>
      </c>
      <c r="DC168" s="143">
        <f t="shared" ref="DC168:DN168" si="287">IF(OR(-FLOOR(((17-COUNT($BB168:$BR168))/2),1)+DC$5&lt;1,-FLOOR(((17-COUNT($BB168:$BR168))/2),1)+DC$5&gt;COUNT($BB168:$BR168)),"",LARGE($BB168:$BR168,-FLOOR(((17-COUNT($BB168:$BR168))/2),1)+DC$5))</f>
        <v>0</v>
      </c>
      <c r="DD168" s="81">
        <f t="shared" si="287"/>
        <v>0</v>
      </c>
      <c r="DE168" s="81">
        <f t="shared" si="287"/>
        <v>0</v>
      </c>
      <c r="DF168" s="81">
        <f t="shared" si="287"/>
        <v>0</v>
      </c>
      <c r="DG168" s="81">
        <f t="shared" si="287"/>
        <v>0</v>
      </c>
      <c r="DH168" s="144">
        <f t="shared" si="287"/>
        <v>0</v>
      </c>
      <c r="DI168" s="144">
        <f t="shared" si="287"/>
        <v>0</v>
      </c>
      <c r="DJ168" s="81">
        <f t="shared" si="287"/>
        <v>0</v>
      </c>
      <c r="DK168" s="81">
        <f t="shared" si="287"/>
        <v>0</v>
      </c>
      <c r="DL168" s="81">
        <f t="shared" si="287"/>
        <v>0</v>
      </c>
      <c r="DM168" s="81">
        <f t="shared" si="287"/>
        <v>0</v>
      </c>
      <c r="DN168" s="143">
        <f t="shared" si="287"/>
        <v>15</v>
      </c>
      <c r="DO168" s="189"/>
      <c r="DP168" s="190"/>
      <c r="DQ168" s="189"/>
      <c r="DR168" s="189"/>
      <c r="DS168" s="189"/>
      <c r="DT168" s="189"/>
      <c r="DU168" s="189"/>
      <c r="DV168" s="189"/>
      <c r="DW168" s="188"/>
      <c r="DX168" s="188"/>
    </row>
    <row r="169" spans="1:128" s="191" customFormat="1" ht="15.75" customHeight="1" thickBot="1">
      <c r="A169" s="101"/>
      <c r="B169" s="215" t="str">
        <f>$B$12</f>
        <v>BO</v>
      </c>
      <c r="C169" s="250">
        <v>30</v>
      </c>
      <c r="D169" s="349">
        <v>0</v>
      </c>
      <c r="E169" s="349">
        <v>0</v>
      </c>
      <c r="F169" s="349">
        <v>0</v>
      </c>
      <c r="G169" s="349">
        <v>0</v>
      </c>
      <c r="H169" s="349">
        <v>0</v>
      </c>
      <c r="I169" s="349">
        <v>0</v>
      </c>
      <c r="J169" s="349">
        <v>0</v>
      </c>
      <c r="K169" s="349">
        <v>0</v>
      </c>
      <c r="L169" s="349">
        <v>0</v>
      </c>
      <c r="M169" s="349">
        <v>0</v>
      </c>
      <c r="N169" s="349">
        <v>0</v>
      </c>
      <c r="O169" s="349"/>
      <c r="P169" s="349"/>
      <c r="Q169" s="349"/>
      <c r="R169" s="349"/>
      <c r="S169" s="350"/>
      <c r="T169" s="218"/>
      <c r="U169" s="219"/>
      <c r="V169" s="219"/>
      <c r="W169" s="219"/>
      <c r="X169" s="219"/>
      <c r="Y169" s="219"/>
      <c r="Z169" s="219"/>
      <c r="AA169" s="219"/>
      <c r="AB169" s="219"/>
      <c r="AC169" s="219"/>
      <c r="AD169" s="219"/>
      <c r="AE169" s="219"/>
      <c r="AF169" s="219"/>
      <c r="AG169" s="219"/>
      <c r="AH169" s="220"/>
      <c r="AI169" s="219"/>
      <c r="AJ169" s="221"/>
      <c r="AK169" s="218"/>
      <c r="AL169" s="219"/>
      <c r="AM169" s="219"/>
      <c r="AN169" s="219"/>
      <c r="AO169" s="219"/>
      <c r="AP169" s="219"/>
      <c r="AQ169" s="219"/>
      <c r="AR169" s="219"/>
      <c r="AS169" s="219"/>
      <c r="AT169" s="219"/>
      <c r="AU169" s="219"/>
      <c r="AV169" s="219"/>
      <c r="AW169" s="219"/>
      <c r="AX169" s="219"/>
      <c r="AY169" s="219"/>
      <c r="AZ169" s="219"/>
      <c r="BA169" s="221"/>
      <c r="BB169" s="222"/>
      <c r="BC169" s="223"/>
      <c r="BD169" s="223"/>
      <c r="BE169" s="223"/>
      <c r="BF169" s="223"/>
      <c r="BG169" s="223"/>
      <c r="BH169" s="223"/>
      <c r="BI169" s="223"/>
      <c r="BJ169" s="223"/>
      <c r="BK169" s="223"/>
      <c r="BL169" s="223"/>
      <c r="BM169" s="223"/>
      <c r="BN169" s="223"/>
      <c r="BO169" s="223"/>
      <c r="BP169" s="223"/>
      <c r="BQ169" s="223"/>
      <c r="BR169" s="224"/>
      <c r="BS169" s="225">
        <v>0</v>
      </c>
      <c r="BT169" s="226">
        <v>0</v>
      </c>
      <c r="BU169" s="226">
        <v>0</v>
      </c>
      <c r="BV169" s="226">
        <v>0</v>
      </c>
      <c r="BW169" s="1428"/>
      <c r="BX169" s="1428"/>
      <c r="BY169" s="1428"/>
      <c r="BZ169" s="1428"/>
      <c r="CA169" s="1428"/>
      <c r="CB169" s="1428"/>
      <c r="CC169" s="1428"/>
      <c r="CD169" s="1428"/>
      <c r="CE169" s="1428"/>
      <c r="CF169" s="1428"/>
      <c r="CG169" s="1428"/>
      <c r="CH169" s="1428"/>
      <c r="CI169" s="1429"/>
      <c r="CJ169" s="228"/>
      <c r="CK169" s="225">
        <v>0</v>
      </c>
      <c r="CL169" s="226">
        <v>0</v>
      </c>
      <c r="CM169" s="227">
        <v>0</v>
      </c>
      <c r="CN169" s="188"/>
      <c r="CO169" s="129">
        <f t="shared" si="23"/>
        <v>0</v>
      </c>
      <c r="CP169" s="142">
        <f t="shared" si="24"/>
        <v>16</v>
      </c>
      <c r="CQ169" s="143">
        <f t="shared" si="273"/>
        <v>0</v>
      </c>
      <c r="CR169" s="81">
        <f t="shared" si="274"/>
        <v>0</v>
      </c>
      <c r="CS169" s="81">
        <f t="shared" si="275"/>
        <v>0</v>
      </c>
      <c r="CT169" s="81">
        <f t="shared" si="276"/>
        <v>0</v>
      </c>
      <c r="CU169" s="81">
        <f t="shared" si="277"/>
        <v>0</v>
      </c>
      <c r="CV169" s="144">
        <f t="shared" si="278"/>
        <v>0</v>
      </c>
      <c r="CW169" s="144">
        <f t="shared" si="279"/>
        <v>0</v>
      </c>
      <c r="CX169" s="81">
        <f t="shared" si="280"/>
        <v>0</v>
      </c>
      <c r="CY169" s="81">
        <f t="shared" si="281"/>
        <v>0</v>
      </c>
      <c r="CZ169" s="81">
        <f t="shared" si="282"/>
        <v>0</v>
      </c>
      <c r="DA169" s="81">
        <f t="shared" si="283"/>
        <v>0</v>
      </c>
      <c r="DB169" s="143">
        <f t="shared" si="284"/>
        <v>30</v>
      </c>
      <c r="DC169" s="143" t="str">
        <f t="shared" ref="DC169:DN169" si="288">IF(OR(-FLOOR(((17-COUNT($BS169:$CI169))/2),1)+DC$5&lt;1,-FLOOR(((17-COUNT($BS169:$CI169))/2),1)+DC$5&gt;COUNT($BS169:$CI169)),"",LARGE($BS169:$CI169,-FLOOR(((17-COUNT($BS169:$CI169))/2),1)+DC$5))</f>
        <v/>
      </c>
      <c r="DD169" s="81" t="str">
        <f t="shared" si="288"/>
        <v/>
      </c>
      <c r="DE169" s="81" t="str">
        <f t="shared" si="288"/>
        <v/>
      </c>
      <c r="DF169" s="81" t="str">
        <f t="shared" si="288"/>
        <v/>
      </c>
      <c r="DG169" s="81">
        <f t="shared" si="288"/>
        <v>0</v>
      </c>
      <c r="DH169" s="144">
        <f t="shared" si="288"/>
        <v>0</v>
      </c>
      <c r="DI169" s="144">
        <f t="shared" si="288"/>
        <v>0</v>
      </c>
      <c r="DJ169" s="81">
        <f t="shared" si="288"/>
        <v>0</v>
      </c>
      <c r="DK169" s="81" t="str">
        <f t="shared" si="288"/>
        <v/>
      </c>
      <c r="DL169" s="81" t="str">
        <f t="shared" si="288"/>
        <v/>
      </c>
      <c r="DM169" s="81" t="str">
        <f t="shared" si="288"/>
        <v/>
      </c>
      <c r="DN169" s="143" t="str">
        <f t="shared" si="288"/>
        <v/>
      </c>
      <c r="DO169" s="189"/>
      <c r="DP169" s="190"/>
      <c r="DQ169" s="189"/>
      <c r="DR169" s="189"/>
      <c r="DS169" s="189"/>
      <c r="DT169" s="189"/>
      <c r="DU169" s="189"/>
      <c r="DV169" s="189"/>
      <c r="DW169" s="188"/>
      <c r="DX169" s="188"/>
    </row>
    <row r="170" spans="1:128" s="191" customFormat="1" ht="15.75" customHeight="1">
      <c r="A170" s="132" t="s">
        <v>94</v>
      </c>
      <c r="B170" s="175" t="str">
        <f>$B$9</f>
        <v>VP</v>
      </c>
      <c r="C170" s="229">
        <v>4</v>
      </c>
      <c r="D170" s="345">
        <v>4</v>
      </c>
      <c r="E170" s="345">
        <v>0</v>
      </c>
      <c r="F170" s="345">
        <v>10</v>
      </c>
      <c r="G170" s="345">
        <v>5</v>
      </c>
      <c r="H170" s="345">
        <v>5</v>
      </c>
      <c r="I170" s="345">
        <v>8</v>
      </c>
      <c r="J170" s="345">
        <v>3</v>
      </c>
      <c r="K170" s="345">
        <v>10</v>
      </c>
      <c r="L170" s="345">
        <v>15</v>
      </c>
      <c r="M170" s="345">
        <v>15</v>
      </c>
      <c r="N170" s="345">
        <v>0</v>
      </c>
      <c r="O170" s="345"/>
      <c r="P170" s="345"/>
      <c r="Q170" s="345"/>
      <c r="R170" s="345"/>
      <c r="S170" s="346"/>
      <c r="T170" s="257">
        <v>5</v>
      </c>
      <c r="U170" s="176">
        <v>15</v>
      </c>
      <c r="V170" s="176">
        <v>4</v>
      </c>
      <c r="W170" s="176">
        <v>5</v>
      </c>
      <c r="X170" s="176">
        <v>12</v>
      </c>
      <c r="Y170" s="176">
        <v>12</v>
      </c>
      <c r="Z170" s="176">
        <v>8</v>
      </c>
      <c r="AA170" s="176">
        <v>8</v>
      </c>
      <c r="AB170" s="176">
        <v>13</v>
      </c>
      <c r="AC170" s="176">
        <v>10</v>
      </c>
      <c r="AD170" s="176">
        <v>12</v>
      </c>
      <c r="AE170" s="176">
        <v>6</v>
      </c>
      <c r="AF170" s="176"/>
      <c r="AG170" s="176"/>
      <c r="AH170" s="232"/>
      <c r="AI170" s="176"/>
      <c r="AJ170" s="178"/>
      <c r="AK170" s="182"/>
      <c r="AL170" s="183"/>
      <c r="AM170" s="183"/>
      <c r="AN170" s="183"/>
      <c r="AO170" s="183"/>
      <c r="AP170" s="183"/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  <c r="BA170" s="184"/>
      <c r="BB170" s="182"/>
      <c r="BC170" s="183"/>
      <c r="BD170" s="183"/>
      <c r="BE170" s="183"/>
      <c r="BF170" s="183"/>
      <c r="BG170" s="183"/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183"/>
      <c r="BR170" s="184"/>
      <c r="BS170" s="182"/>
      <c r="BT170" s="183"/>
      <c r="BU170" s="183"/>
      <c r="BV170" s="183"/>
      <c r="BW170" s="1424"/>
      <c r="BX170" s="1424"/>
      <c r="BY170" s="1424"/>
      <c r="BZ170" s="1424"/>
      <c r="CA170" s="1424"/>
      <c r="CB170" s="1424"/>
      <c r="CC170" s="1424"/>
      <c r="CD170" s="1424"/>
      <c r="CE170" s="1424"/>
      <c r="CF170" s="1424"/>
      <c r="CG170" s="1424"/>
      <c r="CH170" s="1424"/>
      <c r="CI170" s="1425"/>
      <c r="CJ170" s="185"/>
      <c r="CK170" s="257">
        <v>9</v>
      </c>
      <c r="CL170" s="176">
        <v>6</v>
      </c>
      <c r="CM170" s="178">
        <v>12</v>
      </c>
      <c r="CN170" s="188"/>
      <c r="CO170" s="129">
        <f t="shared" si="23"/>
        <v>7.9090909090909092</v>
      </c>
      <c r="CP170" s="142">
        <f t="shared" si="24"/>
        <v>24</v>
      </c>
      <c r="CQ170" s="143">
        <f t="shared" si="273"/>
        <v>0</v>
      </c>
      <c r="CR170" s="81">
        <f t="shared" si="274"/>
        <v>0</v>
      </c>
      <c r="CS170" s="81">
        <f t="shared" si="275"/>
        <v>3</v>
      </c>
      <c r="CT170" s="81">
        <f t="shared" si="276"/>
        <v>4</v>
      </c>
      <c r="CU170" s="81">
        <f t="shared" si="277"/>
        <v>4</v>
      </c>
      <c r="CV170" s="144">
        <f t="shared" si="278"/>
        <v>5</v>
      </c>
      <c r="CW170" s="144">
        <f t="shared" si="279"/>
        <v>5</v>
      </c>
      <c r="CX170" s="81">
        <f t="shared" si="280"/>
        <v>8</v>
      </c>
      <c r="CY170" s="81">
        <f t="shared" si="281"/>
        <v>10</v>
      </c>
      <c r="CZ170" s="81">
        <f t="shared" si="282"/>
        <v>10</v>
      </c>
      <c r="DA170" s="81">
        <f t="shared" si="283"/>
        <v>15</v>
      </c>
      <c r="DB170" s="143">
        <f t="shared" si="284"/>
        <v>15</v>
      </c>
      <c r="DC170" s="143">
        <f t="shared" ref="DC170:DN170" si="289">IF(OR(-FLOOR(((17-COUNT($T170:$AJ170))/2),1)+DC$5&lt;1,-FLOOR(((17-COUNT($T170:$AJ170))/2),1)+DC$5&gt;COUNT($T170:$AJ170)),"",LARGE($T170:$AJ170,-FLOOR(((17-COUNT($T170:$AJ170))/2),1)+DC$5))</f>
        <v>4</v>
      </c>
      <c r="DD170" s="81">
        <f t="shared" si="289"/>
        <v>5</v>
      </c>
      <c r="DE170" s="81">
        <f t="shared" si="289"/>
        <v>5</v>
      </c>
      <c r="DF170" s="81">
        <f t="shared" si="289"/>
        <v>6</v>
      </c>
      <c r="DG170" s="81">
        <f t="shared" si="289"/>
        <v>8</v>
      </c>
      <c r="DH170" s="144">
        <f t="shared" si="289"/>
        <v>8</v>
      </c>
      <c r="DI170" s="144">
        <f t="shared" si="289"/>
        <v>10</v>
      </c>
      <c r="DJ170" s="81">
        <f t="shared" si="289"/>
        <v>12</v>
      </c>
      <c r="DK170" s="81">
        <f t="shared" si="289"/>
        <v>12</v>
      </c>
      <c r="DL170" s="81">
        <f t="shared" si="289"/>
        <v>12</v>
      </c>
      <c r="DM170" s="81">
        <f t="shared" si="289"/>
        <v>13</v>
      </c>
      <c r="DN170" s="143">
        <f t="shared" si="289"/>
        <v>15</v>
      </c>
      <c r="DO170" s="189"/>
      <c r="DP170" s="190"/>
      <c r="DQ170" s="189"/>
      <c r="DR170" s="189"/>
      <c r="DS170" s="189"/>
      <c r="DT170" s="189"/>
      <c r="DU170" s="189"/>
      <c r="DV170" s="189"/>
      <c r="DW170" s="188"/>
      <c r="DX170" s="188"/>
    </row>
    <row r="171" spans="1:128" s="191" customFormat="1" ht="15.75" customHeight="1">
      <c r="A171" s="311"/>
      <c r="B171" s="192" t="str">
        <f>$B$10</f>
        <v>P</v>
      </c>
      <c r="C171" s="278">
        <v>10</v>
      </c>
      <c r="D171" s="347">
        <v>6</v>
      </c>
      <c r="E171" s="347">
        <v>0</v>
      </c>
      <c r="F171" s="347">
        <v>12</v>
      </c>
      <c r="G171" s="347">
        <v>5</v>
      </c>
      <c r="H171" s="347">
        <v>20</v>
      </c>
      <c r="I171" s="347">
        <v>15</v>
      </c>
      <c r="J171" s="347">
        <v>2</v>
      </c>
      <c r="K171" s="347">
        <v>20</v>
      </c>
      <c r="L171" s="347">
        <v>23</v>
      </c>
      <c r="M171" s="347">
        <v>10</v>
      </c>
      <c r="N171" s="347">
        <v>0</v>
      </c>
      <c r="O171" s="347"/>
      <c r="P171" s="347"/>
      <c r="Q171" s="347"/>
      <c r="R171" s="347"/>
      <c r="S171" s="348"/>
      <c r="T171" s="193"/>
      <c r="U171" s="194"/>
      <c r="V171" s="194"/>
      <c r="W171" s="194"/>
      <c r="X171" s="194"/>
      <c r="Y171" s="194"/>
      <c r="Z171" s="194"/>
      <c r="AA171" s="194"/>
      <c r="AB171" s="194"/>
      <c r="AC171" s="194"/>
      <c r="AD171" s="194"/>
      <c r="AE171" s="194"/>
      <c r="AF171" s="194"/>
      <c r="AG171" s="194"/>
      <c r="AH171" s="195"/>
      <c r="AI171" s="194"/>
      <c r="AJ171" s="196"/>
      <c r="AK171" s="211">
        <v>0</v>
      </c>
      <c r="AL171" s="212">
        <v>0</v>
      </c>
      <c r="AM171" s="212">
        <v>7</v>
      </c>
      <c r="AN171" s="212">
        <v>5</v>
      </c>
      <c r="AO171" s="212">
        <v>2</v>
      </c>
      <c r="AP171" s="212">
        <v>5</v>
      </c>
      <c r="AQ171" s="212">
        <v>8</v>
      </c>
      <c r="AR171" s="212">
        <v>2</v>
      </c>
      <c r="AS171" s="212">
        <v>15</v>
      </c>
      <c r="AT171" s="212">
        <v>15</v>
      </c>
      <c r="AU171" s="212">
        <v>16</v>
      </c>
      <c r="AV171" s="212">
        <v>10</v>
      </c>
      <c r="AW171" s="212"/>
      <c r="AX171" s="212"/>
      <c r="AY171" s="212"/>
      <c r="AZ171" s="212"/>
      <c r="BA171" s="213"/>
      <c r="BB171" s="202"/>
      <c r="BC171" s="203"/>
      <c r="BD171" s="203"/>
      <c r="BE171" s="203"/>
      <c r="BF171" s="203"/>
      <c r="BG171" s="203"/>
      <c r="BH171" s="203"/>
      <c r="BI171" s="203"/>
      <c r="BJ171" s="203"/>
      <c r="BK171" s="203"/>
      <c r="BL171" s="203"/>
      <c r="BM171" s="203"/>
      <c r="BN171" s="203"/>
      <c r="BO171" s="203"/>
      <c r="BP171" s="203"/>
      <c r="BQ171" s="203"/>
      <c r="BR171" s="204"/>
      <c r="BS171" s="202"/>
      <c r="BT171" s="203"/>
      <c r="BU171" s="203"/>
      <c r="BV171" s="203"/>
      <c r="BW171" s="203"/>
      <c r="BX171" s="203"/>
      <c r="BY171" s="203"/>
      <c r="BZ171" s="203"/>
      <c r="CA171" s="203"/>
      <c r="CB171" s="203"/>
      <c r="CC171" s="203"/>
      <c r="CD171" s="203"/>
      <c r="CE171" s="203"/>
      <c r="CF171" s="203"/>
      <c r="CG171" s="203"/>
      <c r="CH171" s="203"/>
      <c r="CI171" s="204"/>
      <c r="CJ171" s="92"/>
      <c r="CK171" s="259">
        <v>7</v>
      </c>
      <c r="CL171" s="260">
        <v>6</v>
      </c>
      <c r="CM171" s="261">
        <v>8</v>
      </c>
      <c r="CN171" s="188"/>
      <c r="CO171" s="129">
        <f t="shared" si="23"/>
        <v>8.4090909090909083</v>
      </c>
      <c r="CP171" s="142">
        <f t="shared" si="24"/>
        <v>24</v>
      </c>
      <c r="CQ171" s="143">
        <f t="shared" si="273"/>
        <v>0</v>
      </c>
      <c r="CR171" s="81">
        <f t="shared" si="274"/>
        <v>0</v>
      </c>
      <c r="CS171" s="81">
        <f t="shared" si="275"/>
        <v>2</v>
      </c>
      <c r="CT171" s="81">
        <f t="shared" si="276"/>
        <v>5</v>
      </c>
      <c r="CU171" s="81">
        <f t="shared" si="277"/>
        <v>6</v>
      </c>
      <c r="CV171" s="144">
        <f t="shared" si="278"/>
        <v>10</v>
      </c>
      <c r="CW171" s="144">
        <f t="shared" si="279"/>
        <v>10</v>
      </c>
      <c r="CX171" s="81">
        <f t="shared" si="280"/>
        <v>12</v>
      </c>
      <c r="CY171" s="81">
        <f t="shared" si="281"/>
        <v>15</v>
      </c>
      <c r="CZ171" s="81">
        <f t="shared" si="282"/>
        <v>20</v>
      </c>
      <c r="DA171" s="81">
        <f t="shared" si="283"/>
        <v>20</v>
      </c>
      <c r="DB171" s="143">
        <f t="shared" si="284"/>
        <v>23</v>
      </c>
      <c r="DC171" s="143">
        <f t="shared" ref="DC171:DN171" si="290">IF(OR(-FLOOR(((17-COUNT($AK171:$BA171))/2),1)+DC$5&lt;1,-FLOOR(((17-COUNT($AK171:$BA171))/2),1)+DC$5&gt;COUNT($AK171:$BA171)),"",LARGE($AK171:$BA171,-FLOOR(((17-COUNT($AK171:$BA171))/2),1)+DC$5))</f>
        <v>0</v>
      </c>
      <c r="DD171" s="81">
        <f t="shared" si="290"/>
        <v>0</v>
      </c>
      <c r="DE171" s="81">
        <f t="shared" si="290"/>
        <v>2</v>
      </c>
      <c r="DF171" s="81">
        <f t="shared" si="290"/>
        <v>2</v>
      </c>
      <c r="DG171" s="81">
        <f t="shared" si="290"/>
        <v>5</v>
      </c>
      <c r="DH171" s="144">
        <f t="shared" si="290"/>
        <v>5</v>
      </c>
      <c r="DI171" s="144">
        <f t="shared" si="290"/>
        <v>7</v>
      </c>
      <c r="DJ171" s="81">
        <f t="shared" si="290"/>
        <v>8</v>
      </c>
      <c r="DK171" s="81">
        <f t="shared" si="290"/>
        <v>10</v>
      </c>
      <c r="DL171" s="81">
        <f t="shared" si="290"/>
        <v>15</v>
      </c>
      <c r="DM171" s="81">
        <f t="shared" si="290"/>
        <v>15</v>
      </c>
      <c r="DN171" s="143">
        <f t="shared" si="290"/>
        <v>16</v>
      </c>
      <c r="DO171" s="189"/>
      <c r="DP171" s="190"/>
      <c r="DQ171" s="189"/>
      <c r="DR171" s="189"/>
      <c r="DS171" s="189"/>
      <c r="DT171" s="189"/>
      <c r="DU171" s="189"/>
      <c r="DV171" s="189"/>
      <c r="DW171" s="188"/>
      <c r="DX171" s="188"/>
    </row>
    <row r="172" spans="1:128" s="191" customFormat="1" ht="15.75" customHeight="1">
      <c r="A172" s="311"/>
      <c r="B172" s="192" t="str">
        <f>$B$11</f>
        <v>M</v>
      </c>
      <c r="C172" s="278">
        <v>35</v>
      </c>
      <c r="D172" s="347">
        <v>10</v>
      </c>
      <c r="E172" s="347">
        <v>0</v>
      </c>
      <c r="F172" s="347">
        <v>15</v>
      </c>
      <c r="G172" s="347">
        <v>10</v>
      </c>
      <c r="H172" s="347">
        <v>30</v>
      </c>
      <c r="I172" s="347">
        <v>27</v>
      </c>
      <c r="J172" s="347">
        <v>7</v>
      </c>
      <c r="K172" s="347">
        <v>35</v>
      </c>
      <c r="L172" s="347">
        <v>30</v>
      </c>
      <c r="M172" s="347">
        <v>9</v>
      </c>
      <c r="N172" s="347">
        <v>0</v>
      </c>
      <c r="O172" s="347"/>
      <c r="P172" s="347"/>
      <c r="Q172" s="347"/>
      <c r="R172" s="347"/>
      <c r="S172" s="348"/>
      <c r="T172" s="207"/>
      <c r="U172" s="208"/>
      <c r="V172" s="208"/>
      <c r="W172" s="208"/>
      <c r="X172" s="208"/>
      <c r="Y172" s="208"/>
      <c r="Z172" s="208"/>
      <c r="AA172" s="208"/>
      <c r="AB172" s="208"/>
      <c r="AC172" s="208"/>
      <c r="AD172" s="208"/>
      <c r="AE172" s="208"/>
      <c r="AF172" s="208"/>
      <c r="AG172" s="208"/>
      <c r="AH172" s="209"/>
      <c r="AI172" s="208"/>
      <c r="AJ172" s="210"/>
      <c r="AK172" s="193"/>
      <c r="AL172" s="194"/>
      <c r="AM172" s="194"/>
      <c r="AN172" s="194"/>
      <c r="AO172" s="194"/>
      <c r="AP172" s="194"/>
      <c r="AQ172" s="194"/>
      <c r="AR172" s="194"/>
      <c r="AS172" s="194"/>
      <c r="AT172" s="194"/>
      <c r="AU172" s="194"/>
      <c r="AV172" s="194"/>
      <c r="AW172" s="194"/>
      <c r="AX172" s="194"/>
      <c r="AY172" s="194"/>
      <c r="AZ172" s="194"/>
      <c r="BA172" s="196"/>
      <c r="BB172" s="211">
        <v>13</v>
      </c>
      <c r="BC172" s="212">
        <v>0</v>
      </c>
      <c r="BD172" s="351">
        <v>12</v>
      </c>
      <c r="BE172" s="212">
        <v>52</v>
      </c>
      <c r="BF172" s="212">
        <v>10</v>
      </c>
      <c r="BG172" s="212">
        <v>0</v>
      </c>
      <c r="BH172" s="212">
        <v>0</v>
      </c>
      <c r="BI172" s="212">
        <v>9</v>
      </c>
      <c r="BJ172" s="212">
        <v>10</v>
      </c>
      <c r="BK172" s="212">
        <v>48</v>
      </c>
      <c r="BL172" s="212">
        <v>10</v>
      </c>
      <c r="BM172" s="212">
        <v>9</v>
      </c>
      <c r="BN172" s="212"/>
      <c r="BO172" s="212"/>
      <c r="BP172" s="212"/>
      <c r="BQ172" s="212"/>
      <c r="BR172" s="213"/>
      <c r="BS172" s="202"/>
      <c r="BT172" s="203"/>
      <c r="BU172" s="203"/>
      <c r="BV172" s="203"/>
      <c r="BW172" s="203"/>
      <c r="BX172" s="203"/>
      <c r="BY172" s="203"/>
      <c r="BZ172" s="203"/>
      <c r="CA172" s="203"/>
      <c r="CB172" s="203"/>
      <c r="CC172" s="203"/>
      <c r="CD172" s="203"/>
      <c r="CE172" s="203"/>
      <c r="CF172" s="203"/>
      <c r="CG172" s="203"/>
      <c r="CH172" s="203"/>
      <c r="CI172" s="204"/>
      <c r="CJ172" s="92"/>
      <c r="CK172" s="259">
        <v>12</v>
      </c>
      <c r="CL172" s="260">
        <v>9</v>
      </c>
      <c r="CM172" s="261">
        <v>15</v>
      </c>
      <c r="CN172" s="188"/>
      <c r="CO172" s="129">
        <f t="shared" si="23"/>
        <v>14.954545454545455</v>
      </c>
      <c r="CP172" s="142">
        <f t="shared" si="24"/>
        <v>24</v>
      </c>
      <c r="CQ172" s="143">
        <f t="shared" si="273"/>
        <v>0</v>
      </c>
      <c r="CR172" s="81">
        <f t="shared" si="274"/>
        <v>0</v>
      </c>
      <c r="CS172" s="81">
        <f t="shared" si="275"/>
        <v>7</v>
      </c>
      <c r="CT172" s="81">
        <f t="shared" si="276"/>
        <v>9</v>
      </c>
      <c r="CU172" s="81">
        <f t="shared" si="277"/>
        <v>10</v>
      </c>
      <c r="CV172" s="144">
        <f t="shared" si="278"/>
        <v>10</v>
      </c>
      <c r="CW172" s="144">
        <f t="shared" si="279"/>
        <v>15</v>
      </c>
      <c r="CX172" s="81">
        <f t="shared" si="280"/>
        <v>27</v>
      </c>
      <c r="CY172" s="81">
        <f t="shared" si="281"/>
        <v>30</v>
      </c>
      <c r="CZ172" s="81">
        <f t="shared" si="282"/>
        <v>30</v>
      </c>
      <c r="DA172" s="81">
        <f t="shared" si="283"/>
        <v>35</v>
      </c>
      <c r="DB172" s="143">
        <f t="shared" si="284"/>
        <v>35</v>
      </c>
      <c r="DC172" s="143">
        <f t="shared" ref="DC172:DN172" si="291">IF(OR(-FLOOR(((17-COUNT($BB172:$BR172))/2),1)+DC$5&lt;1,-FLOOR(((17-COUNT($BB172:$BR172))/2),1)+DC$5&gt;COUNT($BB172:$BR172)),"",LARGE($BB172:$BR172,-FLOOR(((17-COUNT($BB172:$BR172))/2),1)+DC$5))</f>
        <v>0</v>
      </c>
      <c r="DD172" s="81">
        <f t="shared" si="291"/>
        <v>0</v>
      </c>
      <c r="DE172" s="81">
        <f t="shared" si="291"/>
        <v>0</v>
      </c>
      <c r="DF172" s="81">
        <f t="shared" si="291"/>
        <v>9</v>
      </c>
      <c r="DG172" s="81">
        <f t="shared" si="291"/>
        <v>9</v>
      </c>
      <c r="DH172" s="144">
        <f t="shared" si="291"/>
        <v>10</v>
      </c>
      <c r="DI172" s="144">
        <f t="shared" si="291"/>
        <v>10</v>
      </c>
      <c r="DJ172" s="81">
        <f t="shared" si="291"/>
        <v>10</v>
      </c>
      <c r="DK172" s="81">
        <f t="shared" si="291"/>
        <v>12</v>
      </c>
      <c r="DL172" s="81">
        <f t="shared" si="291"/>
        <v>13</v>
      </c>
      <c r="DM172" s="81">
        <f t="shared" si="291"/>
        <v>48</v>
      </c>
      <c r="DN172" s="143">
        <f t="shared" si="291"/>
        <v>52</v>
      </c>
      <c r="DO172" s="189"/>
      <c r="DP172" s="190"/>
      <c r="DQ172" s="189"/>
      <c r="DR172" s="189"/>
      <c r="DS172" s="189"/>
      <c r="DT172" s="189"/>
      <c r="DU172" s="189"/>
      <c r="DV172" s="189"/>
      <c r="DW172" s="188"/>
      <c r="DX172" s="188"/>
    </row>
    <row r="173" spans="1:128" s="191" customFormat="1" ht="15.75" customHeight="1" thickBot="1">
      <c r="A173" s="101"/>
      <c r="B173" s="215" t="str">
        <f>$B$12</f>
        <v>BO</v>
      </c>
      <c r="C173" s="250">
        <v>50</v>
      </c>
      <c r="D173" s="349">
        <v>35</v>
      </c>
      <c r="E173" s="349">
        <v>0</v>
      </c>
      <c r="F173" s="349">
        <v>25</v>
      </c>
      <c r="G173" s="349">
        <v>30</v>
      </c>
      <c r="H173" s="349">
        <v>40</v>
      </c>
      <c r="I173" s="349">
        <v>20</v>
      </c>
      <c r="J173" s="349">
        <v>15</v>
      </c>
      <c r="K173" s="349">
        <v>15</v>
      </c>
      <c r="L173" s="349">
        <v>38</v>
      </c>
      <c r="M173" s="349">
        <v>20</v>
      </c>
      <c r="N173" s="349">
        <v>0</v>
      </c>
      <c r="O173" s="349"/>
      <c r="P173" s="349"/>
      <c r="Q173" s="349"/>
      <c r="R173" s="349"/>
      <c r="S173" s="350"/>
      <c r="T173" s="218"/>
      <c r="U173" s="219"/>
      <c r="V173" s="219"/>
      <c r="W173" s="219"/>
      <c r="X173" s="219"/>
      <c r="Y173" s="219"/>
      <c r="Z173" s="219"/>
      <c r="AA173" s="219"/>
      <c r="AB173" s="219"/>
      <c r="AC173" s="219"/>
      <c r="AD173" s="219"/>
      <c r="AE173" s="219"/>
      <c r="AF173" s="219"/>
      <c r="AG173" s="219"/>
      <c r="AH173" s="220"/>
      <c r="AI173" s="219"/>
      <c r="AJ173" s="221"/>
      <c r="AK173" s="218"/>
      <c r="AL173" s="219"/>
      <c r="AM173" s="219"/>
      <c r="AN173" s="219"/>
      <c r="AO173" s="219"/>
      <c r="AP173" s="219"/>
      <c r="AQ173" s="219"/>
      <c r="AR173" s="219"/>
      <c r="AS173" s="219"/>
      <c r="AT173" s="219"/>
      <c r="AU173" s="219"/>
      <c r="AV173" s="219"/>
      <c r="AW173" s="219"/>
      <c r="AX173" s="219"/>
      <c r="AY173" s="219"/>
      <c r="AZ173" s="219"/>
      <c r="BA173" s="221"/>
      <c r="BB173" s="222"/>
      <c r="BC173" s="223"/>
      <c r="BD173" s="223"/>
      <c r="BE173" s="223"/>
      <c r="BF173" s="223"/>
      <c r="BG173" s="223"/>
      <c r="BH173" s="223"/>
      <c r="BI173" s="223"/>
      <c r="BJ173" s="223"/>
      <c r="BK173" s="223"/>
      <c r="BL173" s="223"/>
      <c r="BM173" s="223"/>
      <c r="BN173" s="223"/>
      <c r="BO173" s="223"/>
      <c r="BP173" s="223"/>
      <c r="BQ173" s="223"/>
      <c r="BR173" s="224"/>
      <c r="BS173" s="225">
        <v>0</v>
      </c>
      <c r="BT173" s="226">
        <v>30</v>
      </c>
      <c r="BU173" s="226">
        <v>27</v>
      </c>
      <c r="BV173" s="226">
        <v>30</v>
      </c>
      <c r="BW173" s="1428"/>
      <c r="BX173" s="1428"/>
      <c r="BY173" s="1428"/>
      <c r="BZ173" s="1428"/>
      <c r="CA173" s="1428"/>
      <c r="CB173" s="1428"/>
      <c r="CC173" s="1428"/>
      <c r="CD173" s="1428"/>
      <c r="CE173" s="1428"/>
      <c r="CF173" s="1428"/>
      <c r="CG173" s="1428"/>
      <c r="CH173" s="1428"/>
      <c r="CI173" s="1429"/>
      <c r="CJ173" s="228"/>
      <c r="CK173" s="225">
        <v>22</v>
      </c>
      <c r="CL173" s="226">
        <v>17</v>
      </c>
      <c r="CM173" s="227">
        <v>27</v>
      </c>
      <c r="CN173" s="188"/>
      <c r="CO173" s="129">
        <f t="shared" si="23"/>
        <v>23.214285714285715</v>
      </c>
      <c r="CP173" s="142">
        <f t="shared" si="24"/>
        <v>16</v>
      </c>
      <c r="CQ173" s="143">
        <f t="shared" si="273"/>
        <v>0</v>
      </c>
      <c r="CR173" s="81">
        <f t="shared" si="274"/>
        <v>0</v>
      </c>
      <c r="CS173" s="81">
        <f t="shared" si="275"/>
        <v>15</v>
      </c>
      <c r="CT173" s="81">
        <f t="shared" si="276"/>
        <v>15</v>
      </c>
      <c r="CU173" s="81">
        <f t="shared" si="277"/>
        <v>20</v>
      </c>
      <c r="CV173" s="144">
        <f t="shared" si="278"/>
        <v>20</v>
      </c>
      <c r="CW173" s="144">
        <f t="shared" si="279"/>
        <v>25</v>
      </c>
      <c r="CX173" s="81">
        <f t="shared" si="280"/>
        <v>30</v>
      </c>
      <c r="CY173" s="81">
        <f t="shared" si="281"/>
        <v>35</v>
      </c>
      <c r="CZ173" s="81">
        <f t="shared" si="282"/>
        <v>38</v>
      </c>
      <c r="DA173" s="81">
        <f t="shared" si="283"/>
        <v>40</v>
      </c>
      <c r="DB173" s="143">
        <f t="shared" si="284"/>
        <v>50</v>
      </c>
      <c r="DC173" s="143" t="str">
        <f t="shared" ref="DC173:DN173" si="292">IF(OR(-FLOOR(((17-COUNT($BS173:$CI173))/2),1)+DC$5&lt;1,-FLOOR(((17-COUNT($BS173:$CI173))/2),1)+DC$5&gt;COUNT($BS173:$CI173)),"",LARGE($BS173:$CI173,-FLOOR(((17-COUNT($BS173:$CI173))/2),1)+DC$5))</f>
        <v/>
      </c>
      <c r="DD173" s="81" t="str">
        <f t="shared" si="292"/>
        <v/>
      </c>
      <c r="DE173" s="81" t="str">
        <f t="shared" si="292"/>
        <v/>
      </c>
      <c r="DF173" s="81" t="str">
        <f t="shared" si="292"/>
        <v/>
      </c>
      <c r="DG173" s="81">
        <f t="shared" si="292"/>
        <v>0</v>
      </c>
      <c r="DH173" s="144">
        <f t="shared" si="292"/>
        <v>27</v>
      </c>
      <c r="DI173" s="144">
        <f t="shared" si="292"/>
        <v>30</v>
      </c>
      <c r="DJ173" s="81">
        <f t="shared" si="292"/>
        <v>30</v>
      </c>
      <c r="DK173" s="81" t="str">
        <f t="shared" si="292"/>
        <v/>
      </c>
      <c r="DL173" s="81" t="str">
        <f t="shared" si="292"/>
        <v/>
      </c>
      <c r="DM173" s="81" t="str">
        <f t="shared" si="292"/>
        <v/>
      </c>
      <c r="DN173" s="143" t="str">
        <f t="shared" si="292"/>
        <v/>
      </c>
      <c r="DO173" s="189"/>
      <c r="DP173" s="190"/>
      <c r="DQ173" s="189"/>
      <c r="DR173" s="189"/>
      <c r="DS173" s="189"/>
      <c r="DT173" s="189"/>
      <c r="DU173" s="189"/>
      <c r="DV173" s="189"/>
      <c r="DW173" s="188"/>
      <c r="DX173" s="188"/>
    </row>
    <row r="174" spans="1:128" s="191" customFormat="1" ht="15.75" customHeight="1">
      <c r="A174" s="133" t="s">
        <v>95</v>
      </c>
      <c r="B174" s="175" t="str">
        <f>$B$9</f>
        <v>VP</v>
      </c>
      <c r="C174" s="229">
        <v>0</v>
      </c>
      <c r="D174" s="345">
        <v>0</v>
      </c>
      <c r="E174" s="345">
        <v>3</v>
      </c>
      <c r="F174" s="345">
        <v>0</v>
      </c>
      <c r="G174" s="345">
        <v>0</v>
      </c>
      <c r="H174" s="345">
        <v>0</v>
      </c>
      <c r="I174" s="345">
        <v>0</v>
      </c>
      <c r="J174" s="345">
        <v>0</v>
      </c>
      <c r="K174" s="345">
        <v>5</v>
      </c>
      <c r="L174" s="345">
        <v>5</v>
      </c>
      <c r="M174" s="345">
        <v>0</v>
      </c>
      <c r="N174" s="345">
        <v>0</v>
      </c>
      <c r="O174" s="345"/>
      <c r="P174" s="345"/>
      <c r="Q174" s="345"/>
      <c r="R174" s="345"/>
      <c r="S174" s="346"/>
      <c r="T174" s="257">
        <v>0</v>
      </c>
      <c r="U174" s="176">
        <v>0</v>
      </c>
      <c r="V174" s="176">
        <v>0</v>
      </c>
      <c r="W174" s="176">
        <v>0</v>
      </c>
      <c r="X174" s="176">
        <v>0</v>
      </c>
      <c r="Y174" s="176">
        <v>0</v>
      </c>
      <c r="Z174" s="176">
        <v>0</v>
      </c>
      <c r="AA174" s="176">
        <v>0</v>
      </c>
      <c r="AB174" s="176">
        <v>4</v>
      </c>
      <c r="AC174" s="176">
        <v>5</v>
      </c>
      <c r="AD174" s="176">
        <v>0</v>
      </c>
      <c r="AE174" s="176">
        <v>0</v>
      </c>
      <c r="AF174" s="176"/>
      <c r="AG174" s="176"/>
      <c r="AH174" s="232"/>
      <c r="AI174" s="176"/>
      <c r="AJ174" s="178"/>
      <c r="AK174" s="182"/>
      <c r="AL174" s="183"/>
      <c r="AM174" s="183"/>
      <c r="AN174" s="183"/>
      <c r="AO174" s="183"/>
      <c r="AP174" s="183"/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  <c r="BA174" s="184"/>
      <c r="BB174" s="182"/>
      <c r="BC174" s="183"/>
      <c r="BD174" s="183"/>
      <c r="BE174" s="183"/>
      <c r="BF174" s="183"/>
      <c r="BG174" s="183"/>
      <c r="BH174" s="183"/>
      <c r="BI174" s="183"/>
      <c r="BJ174" s="183"/>
      <c r="BK174" s="183"/>
      <c r="BL174" s="183"/>
      <c r="BM174" s="183"/>
      <c r="BN174" s="183"/>
      <c r="BO174" s="183"/>
      <c r="BP174" s="183"/>
      <c r="BQ174" s="183"/>
      <c r="BR174" s="184"/>
      <c r="BS174" s="182"/>
      <c r="BT174" s="183"/>
      <c r="BU174" s="183"/>
      <c r="BV174" s="183"/>
      <c r="BW174" s="1424"/>
      <c r="BX174" s="1424"/>
      <c r="BY174" s="1424"/>
      <c r="BZ174" s="1424"/>
      <c r="CA174" s="1424"/>
      <c r="CB174" s="1424"/>
      <c r="CC174" s="1424"/>
      <c r="CD174" s="1424"/>
      <c r="CE174" s="1424"/>
      <c r="CF174" s="1424"/>
      <c r="CG174" s="1424"/>
      <c r="CH174" s="1424"/>
      <c r="CI174" s="1425"/>
      <c r="CJ174" s="185"/>
      <c r="CK174" s="257">
        <v>0</v>
      </c>
      <c r="CL174" s="176">
        <v>0</v>
      </c>
      <c r="CM174" s="178">
        <v>0</v>
      </c>
      <c r="CN174" s="258"/>
      <c r="CO174" s="129">
        <f t="shared" si="23"/>
        <v>0.77272727272727271</v>
      </c>
      <c r="CP174" s="142">
        <f t="shared" si="24"/>
        <v>24</v>
      </c>
      <c r="CQ174" s="143">
        <f t="shared" si="273"/>
        <v>0</v>
      </c>
      <c r="CR174" s="81">
        <f t="shared" si="274"/>
        <v>0</v>
      </c>
      <c r="CS174" s="81">
        <f t="shared" si="275"/>
        <v>0</v>
      </c>
      <c r="CT174" s="81">
        <f t="shared" si="276"/>
        <v>0</v>
      </c>
      <c r="CU174" s="81">
        <f t="shared" si="277"/>
        <v>0</v>
      </c>
      <c r="CV174" s="144">
        <f t="shared" si="278"/>
        <v>0</v>
      </c>
      <c r="CW174" s="144">
        <f t="shared" si="279"/>
        <v>0</v>
      </c>
      <c r="CX174" s="81">
        <f t="shared" si="280"/>
        <v>0</v>
      </c>
      <c r="CY174" s="81">
        <f t="shared" si="281"/>
        <v>0</v>
      </c>
      <c r="CZ174" s="81">
        <f t="shared" si="282"/>
        <v>3</v>
      </c>
      <c r="DA174" s="81">
        <f t="shared" si="283"/>
        <v>5</v>
      </c>
      <c r="DB174" s="143">
        <f t="shared" si="284"/>
        <v>5</v>
      </c>
      <c r="DC174" s="143">
        <f t="shared" ref="DC174:DN174" si="293">IF(OR(-FLOOR(((17-COUNT($T174:$AJ174))/2),1)+DC$5&lt;1,-FLOOR(((17-COUNT($T174:$AJ174))/2),1)+DC$5&gt;COUNT($T174:$AJ174)),"",LARGE($T174:$AJ174,-FLOOR(((17-COUNT($T174:$AJ174))/2),1)+DC$5))</f>
        <v>0</v>
      </c>
      <c r="DD174" s="81">
        <f t="shared" si="293"/>
        <v>0</v>
      </c>
      <c r="DE174" s="81">
        <f t="shared" si="293"/>
        <v>0</v>
      </c>
      <c r="DF174" s="81">
        <f t="shared" si="293"/>
        <v>0</v>
      </c>
      <c r="DG174" s="81">
        <f t="shared" si="293"/>
        <v>0</v>
      </c>
      <c r="DH174" s="144">
        <f t="shared" si="293"/>
        <v>0</v>
      </c>
      <c r="DI174" s="144">
        <f t="shared" si="293"/>
        <v>0</v>
      </c>
      <c r="DJ174" s="81">
        <f t="shared" si="293"/>
        <v>0</v>
      </c>
      <c r="DK174" s="81">
        <f t="shared" si="293"/>
        <v>0</v>
      </c>
      <c r="DL174" s="81">
        <f t="shared" si="293"/>
        <v>0</v>
      </c>
      <c r="DM174" s="81">
        <f t="shared" si="293"/>
        <v>4</v>
      </c>
      <c r="DN174" s="143">
        <f t="shared" si="293"/>
        <v>5</v>
      </c>
      <c r="DO174" s="189"/>
      <c r="DP174" s="190"/>
      <c r="DQ174" s="189"/>
      <c r="DR174" s="189"/>
      <c r="DS174" s="189"/>
      <c r="DT174" s="189"/>
      <c r="DU174" s="189"/>
      <c r="DV174" s="189"/>
      <c r="DW174" s="188"/>
      <c r="DX174" s="188"/>
    </row>
    <row r="175" spans="1:128" s="191" customFormat="1" ht="15.75" customHeight="1">
      <c r="A175" s="256"/>
      <c r="B175" s="192" t="str">
        <f>$B$10</f>
        <v>P</v>
      </c>
      <c r="C175" s="278">
        <v>0</v>
      </c>
      <c r="D175" s="347">
        <v>0</v>
      </c>
      <c r="E175" s="347">
        <v>0</v>
      </c>
      <c r="F175" s="347">
        <v>0</v>
      </c>
      <c r="G175" s="347">
        <v>0</v>
      </c>
      <c r="H175" s="347">
        <v>0</v>
      </c>
      <c r="I175" s="347">
        <v>0</v>
      </c>
      <c r="J175" s="347">
        <v>0</v>
      </c>
      <c r="K175" s="347">
        <v>2</v>
      </c>
      <c r="L175" s="347">
        <v>3</v>
      </c>
      <c r="M175" s="347">
        <v>0</v>
      </c>
      <c r="N175" s="347">
        <v>0</v>
      </c>
      <c r="O175" s="347"/>
      <c r="P175" s="347"/>
      <c r="Q175" s="347"/>
      <c r="R175" s="347"/>
      <c r="S175" s="348"/>
      <c r="T175" s="193"/>
      <c r="U175" s="194"/>
      <c r="V175" s="194"/>
      <c r="W175" s="194"/>
      <c r="X175" s="194"/>
      <c r="Y175" s="194"/>
      <c r="Z175" s="194"/>
      <c r="AA175" s="194"/>
      <c r="AB175" s="194"/>
      <c r="AC175" s="194"/>
      <c r="AD175" s="194"/>
      <c r="AE175" s="194"/>
      <c r="AF175" s="194"/>
      <c r="AG175" s="194"/>
      <c r="AH175" s="195"/>
      <c r="AI175" s="194"/>
      <c r="AJ175" s="196"/>
      <c r="AK175" s="211">
        <v>0</v>
      </c>
      <c r="AL175" s="212">
        <v>0</v>
      </c>
      <c r="AM175" s="212">
        <v>0</v>
      </c>
      <c r="AN175" s="212">
        <v>0</v>
      </c>
      <c r="AO175" s="212">
        <v>0</v>
      </c>
      <c r="AP175" s="212">
        <v>0</v>
      </c>
      <c r="AQ175" s="212">
        <v>0</v>
      </c>
      <c r="AR175" s="212">
        <v>0</v>
      </c>
      <c r="AS175" s="212">
        <v>0</v>
      </c>
      <c r="AT175" s="212">
        <v>0</v>
      </c>
      <c r="AU175" s="212">
        <v>0</v>
      </c>
      <c r="AV175" s="212">
        <v>0</v>
      </c>
      <c r="AW175" s="212"/>
      <c r="AX175" s="212"/>
      <c r="AY175" s="212"/>
      <c r="AZ175" s="212"/>
      <c r="BA175" s="213"/>
      <c r="BB175" s="202"/>
      <c r="BC175" s="203"/>
      <c r="BD175" s="203"/>
      <c r="BE175" s="203"/>
      <c r="BF175" s="203"/>
      <c r="BG175" s="203"/>
      <c r="BH175" s="203"/>
      <c r="BI175" s="203"/>
      <c r="BJ175" s="203"/>
      <c r="BK175" s="203"/>
      <c r="BL175" s="203"/>
      <c r="BM175" s="203"/>
      <c r="BN175" s="203"/>
      <c r="BO175" s="203"/>
      <c r="BP175" s="203"/>
      <c r="BQ175" s="203"/>
      <c r="BR175" s="204"/>
      <c r="BS175" s="202"/>
      <c r="BT175" s="203"/>
      <c r="BU175" s="203"/>
      <c r="BV175" s="203"/>
      <c r="BW175" s="203"/>
      <c r="BX175" s="203"/>
      <c r="BY175" s="203"/>
      <c r="BZ175" s="203"/>
      <c r="CA175" s="203"/>
      <c r="CB175" s="203"/>
      <c r="CC175" s="203"/>
      <c r="CD175" s="203"/>
      <c r="CE175" s="203"/>
      <c r="CF175" s="203"/>
      <c r="CG175" s="203"/>
      <c r="CH175" s="203"/>
      <c r="CI175" s="204"/>
      <c r="CJ175" s="92"/>
      <c r="CK175" s="259">
        <v>0</v>
      </c>
      <c r="CL175" s="260">
        <v>0</v>
      </c>
      <c r="CM175" s="261">
        <v>0</v>
      </c>
      <c r="CN175" s="258"/>
      <c r="CO175" s="129">
        <f t="shared" si="23"/>
        <v>9.0909090909090912E-2</v>
      </c>
      <c r="CP175" s="142">
        <f t="shared" si="24"/>
        <v>24</v>
      </c>
      <c r="CQ175" s="143">
        <f t="shared" si="273"/>
        <v>0</v>
      </c>
      <c r="CR175" s="81">
        <f t="shared" si="274"/>
        <v>0</v>
      </c>
      <c r="CS175" s="81">
        <f t="shared" si="275"/>
        <v>0</v>
      </c>
      <c r="CT175" s="81">
        <f t="shared" si="276"/>
        <v>0</v>
      </c>
      <c r="CU175" s="81">
        <f t="shared" si="277"/>
        <v>0</v>
      </c>
      <c r="CV175" s="144">
        <f t="shared" si="278"/>
        <v>0</v>
      </c>
      <c r="CW175" s="144">
        <f t="shared" si="279"/>
        <v>0</v>
      </c>
      <c r="CX175" s="81">
        <f t="shared" si="280"/>
        <v>0</v>
      </c>
      <c r="CY175" s="81">
        <f t="shared" si="281"/>
        <v>0</v>
      </c>
      <c r="CZ175" s="81">
        <f t="shared" si="282"/>
        <v>0</v>
      </c>
      <c r="DA175" s="81">
        <f t="shared" si="283"/>
        <v>2</v>
      </c>
      <c r="DB175" s="143">
        <f t="shared" si="284"/>
        <v>3</v>
      </c>
      <c r="DC175" s="143">
        <f t="shared" ref="DC175:DN175" si="294">IF(OR(-FLOOR(((17-COUNT($AK175:$BA175))/2),1)+DC$5&lt;1,-FLOOR(((17-COUNT($AK175:$BA175))/2),1)+DC$5&gt;COUNT($AK175:$BA175)),"",LARGE($AK175:$BA175,-FLOOR(((17-COUNT($AK175:$BA175))/2),1)+DC$5))</f>
        <v>0</v>
      </c>
      <c r="DD175" s="81">
        <f t="shared" si="294"/>
        <v>0</v>
      </c>
      <c r="DE175" s="81">
        <f t="shared" si="294"/>
        <v>0</v>
      </c>
      <c r="DF175" s="81">
        <f t="shared" si="294"/>
        <v>0</v>
      </c>
      <c r="DG175" s="81">
        <f t="shared" si="294"/>
        <v>0</v>
      </c>
      <c r="DH175" s="144">
        <f t="shared" si="294"/>
        <v>0</v>
      </c>
      <c r="DI175" s="144">
        <f t="shared" si="294"/>
        <v>0</v>
      </c>
      <c r="DJ175" s="81">
        <f t="shared" si="294"/>
        <v>0</v>
      </c>
      <c r="DK175" s="81">
        <f t="shared" si="294"/>
        <v>0</v>
      </c>
      <c r="DL175" s="81">
        <f t="shared" si="294"/>
        <v>0</v>
      </c>
      <c r="DM175" s="81">
        <f t="shared" si="294"/>
        <v>0</v>
      </c>
      <c r="DN175" s="143">
        <f t="shared" si="294"/>
        <v>0</v>
      </c>
      <c r="DO175" s="189"/>
      <c r="DP175" s="190"/>
      <c r="DQ175" s="189"/>
      <c r="DR175" s="189"/>
      <c r="DS175" s="189"/>
      <c r="DT175" s="189"/>
      <c r="DU175" s="189"/>
      <c r="DV175" s="189"/>
      <c r="DW175" s="188"/>
      <c r="DX175" s="188"/>
    </row>
    <row r="176" spans="1:128" s="191" customFormat="1" ht="15.75" customHeight="1">
      <c r="A176" s="256"/>
      <c r="B176" s="192" t="str">
        <f>$B$11</f>
        <v>M</v>
      </c>
      <c r="C176" s="278">
        <v>0</v>
      </c>
      <c r="D176" s="347">
        <v>0</v>
      </c>
      <c r="E176" s="347">
        <v>0</v>
      </c>
      <c r="F176" s="347">
        <v>0</v>
      </c>
      <c r="G176" s="347">
        <v>0</v>
      </c>
      <c r="H176" s="347">
        <v>0</v>
      </c>
      <c r="I176" s="347">
        <v>0</v>
      </c>
      <c r="J176" s="347">
        <v>0</v>
      </c>
      <c r="K176" s="347">
        <v>0</v>
      </c>
      <c r="L176" s="347">
        <v>0</v>
      </c>
      <c r="M176" s="347">
        <v>0</v>
      </c>
      <c r="N176" s="347">
        <v>0</v>
      </c>
      <c r="O176" s="347"/>
      <c r="P176" s="347"/>
      <c r="Q176" s="347"/>
      <c r="R176" s="347"/>
      <c r="S176" s="348"/>
      <c r="T176" s="207"/>
      <c r="U176" s="208"/>
      <c r="V176" s="208"/>
      <c r="W176" s="208"/>
      <c r="X176" s="208"/>
      <c r="Y176" s="208"/>
      <c r="Z176" s="208"/>
      <c r="AA176" s="208"/>
      <c r="AB176" s="208"/>
      <c r="AC176" s="208"/>
      <c r="AD176" s="208"/>
      <c r="AE176" s="208"/>
      <c r="AF176" s="208"/>
      <c r="AG176" s="208"/>
      <c r="AH176" s="209"/>
      <c r="AI176" s="208"/>
      <c r="AJ176" s="210"/>
      <c r="AK176" s="193"/>
      <c r="AL176" s="194"/>
      <c r="AM176" s="194"/>
      <c r="AN176" s="194"/>
      <c r="AO176" s="194"/>
      <c r="AP176" s="194"/>
      <c r="AQ176" s="194"/>
      <c r="AR176" s="194"/>
      <c r="AS176" s="194"/>
      <c r="AT176" s="194"/>
      <c r="AU176" s="194"/>
      <c r="AV176" s="194"/>
      <c r="AW176" s="194"/>
      <c r="AX176" s="194"/>
      <c r="AY176" s="194"/>
      <c r="AZ176" s="194"/>
      <c r="BA176" s="196"/>
      <c r="BB176" s="211">
        <v>3</v>
      </c>
      <c r="BC176" s="212">
        <v>0</v>
      </c>
      <c r="BD176" s="212">
        <v>0</v>
      </c>
      <c r="BE176" s="212">
        <v>0</v>
      </c>
      <c r="BF176" s="212">
        <v>0</v>
      </c>
      <c r="BG176" s="212">
        <v>0</v>
      </c>
      <c r="BH176" s="212">
        <v>0</v>
      </c>
      <c r="BI176" s="212">
        <v>0</v>
      </c>
      <c r="BJ176" s="212">
        <v>0</v>
      </c>
      <c r="BK176" s="212">
        <v>0</v>
      </c>
      <c r="BL176" s="212">
        <v>0</v>
      </c>
      <c r="BM176" s="212">
        <v>0</v>
      </c>
      <c r="BN176" s="212"/>
      <c r="BO176" s="212"/>
      <c r="BP176" s="212"/>
      <c r="BQ176" s="212"/>
      <c r="BR176" s="213"/>
      <c r="BS176" s="202"/>
      <c r="BT176" s="203"/>
      <c r="BU176" s="203"/>
      <c r="BV176" s="203"/>
      <c r="BW176" s="203"/>
      <c r="BX176" s="203"/>
      <c r="BY176" s="203"/>
      <c r="BZ176" s="203"/>
      <c r="CA176" s="203"/>
      <c r="CB176" s="203"/>
      <c r="CC176" s="203"/>
      <c r="CD176" s="203"/>
      <c r="CE176" s="203"/>
      <c r="CF176" s="203"/>
      <c r="CG176" s="203"/>
      <c r="CH176" s="203"/>
      <c r="CI176" s="204"/>
      <c r="CJ176" s="92"/>
      <c r="CK176" s="259">
        <v>0</v>
      </c>
      <c r="CL176" s="260">
        <v>0</v>
      </c>
      <c r="CM176" s="261">
        <v>0</v>
      </c>
      <c r="CN176" s="258"/>
      <c r="CO176" s="129">
        <f t="shared" si="23"/>
        <v>0</v>
      </c>
      <c r="CP176" s="142">
        <f t="shared" si="24"/>
        <v>24</v>
      </c>
      <c r="CQ176" s="143">
        <f t="shared" si="273"/>
        <v>0</v>
      </c>
      <c r="CR176" s="81">
        <f t="shared" si="274"/>
        <v>0</v>
      </c>
      <c r="CS176" s="81">
        <f t="shared" si="275"/>
        <v>0</v>
      </c>
      <c r="CT176" s="81">
        <f t="shared" si="276"/>
        <v>0</v>
      </c>
      <c r="CU176" s="81">
        <f t="shared" si="277"/>
        <v>0</v>
      </c>
      <c r="CV176" s="144">
        <f t="shared" si="278"/>
        <v>0</v>
      </c>
      <c r="CW176" s="144">
        <f t="shared" si="279"/>
        <v>0</v>
      </c>
      <c r="CX176" s="81">
        <f t="shared" si="280"/>
        <v>0</v>
      </c>
      <c r="CY176" s="81">
        <f t="shared" si="281"/>
        <v>0</v>
      </c>
      <c r="CZ176" s="81">
        <f t="shared" si="282"/>
        <v>0</v>
      </c>
      <c r="DA176" s="81">
        <f t="shared" si="283"/>
        <v>0</v>
      </c>
      <c r="DB176" s="143">
        <f t="shared" si="284"/>
        <v>0</v>
      </c>
      <c r="DC176" s="143">
        <f t="shared" ref="DC176:DN176" si="295">IF(OR(-FLOOR(((17-COUNT($BB176:$BR176))/2),1)+DC$5&lt;1,-FLOOR(((17-COUNT($BB176:$BR176))/2),1)+DC$5&gt;COUNT($BB176:$BR176)),"",LARGE($BB176:$BR176,-FLOOR(((17-COUNT($BB176:$BR176))/2),1)+DC$5))</f>
        <v>0</v>
      </c>
      <c r="DD176" s="81">
        <f t="shared" si="295"/>
        <v>0</v>
      </c>
      <c r="DE176" s="81">
        <f t="shared" si="295"/>
        <v>0</v>
      </c>
      <c r="DF176" s="81">
        <f t="shared" si="295"/>
        <v>0</v>
      </c>
      <c r="DG176" s="81">
        <f t="shared" si="295"/>
        <v>0</v>
      </c>
      <c r="DH176" s="144">
        <f t="shared" si="295"/>
        <v>0</v>
      </c>
      <c r="DI176" s="144">
        <f t="shared" si="295"/>
        <v>0</v>
      </c>
      <c r="DJ176" s="81">
        <f t="shared" si="295"/>
        <v>0</v>
      </c>
      <c r="DK176" s="81">
        <f t="shared" si="295"/>
        <v>0</v>
      </c>
      <c r="DL176" s="81">
        <f t="shared" si="295"/>
        <v>0</v>
      </c>
      <c r="DM176" s="81">
        <f t="shared" si="295"/>
        <v>0</v>
      </c>
      <c r="DN176" s="143">
        <f t="shared" si="295"/>
        <v>3</v>
      </c>
      <c r="DO176" s="189"/>
      <c r="DP176" s="190"/>
      <c r="DQ176" s="189"/>
      <c r="DR176" s="189"/>
      <c r="DS176" s="189"/>
      <c r="DT176" s="189"/>
      <c r="DU176" s="189"/>
      <c r="DV176" s="189"/>
      <c r="DW176" s="188"/>
      <c r="DX176" s="188"/>
    </row>
    <row r="177" spans="1:128" s="191" customFormat="1" ht="15.75" customHeight="1" thickBot="1">
      <c r="A177" s="100"/>
      <c r="B177" s="215" t="str">
        <f>$B$12</f>
        <v>BO</v>
      </c>
      <c r="C177" s="250">
        <v>0</v>
      </c>
      <c r="D177" s="349">
        <v>0</v>
      </c>
      <c r="E177" s="349">
        <v>0</v>
      </c>
      <c r="F177" s="349">
        <v>0</v>
      </c>
      <c r="G177" s="349">
        <v>0</v>
      </c>
      <c r="H177" s="349">
        <v>0</v>
      </c>
      <c r="I177" s="349">
        <v>0</v>
      </c>
      <c r="J177" s="349">
        <v>0</v>
      </c>
      <c r="K177" s="349">
        <v>0</v>
      </c>
      <c r="L177" s="349">
        <v>0</v>
      </c>
      <c r="M177" s="349">
        <v>0</v>
      </c>
      <c r="N177" s="349">
        <v>0</v>
      </c>
      <c r="O177" s="349"/>
      <c r="P177" s="349"/>
      <c r="Q177" s="349"/>
      <c r="R177" s="349"/>
      <c r="S177" s="350"/>
      <c r="T177" s="218"/>
      <c r="U177" s="219"/>
      <c r="V177" s="219"/>
      <c r="W177" s="219"/>
      <c r="X177" s="219"/>
      <c r="Y177" s="219"/>
      <c r="Z177" s="219"/>
      <c r="AA177" s="219"/>
      <c r="AB177" s="219"/>
      <c r="AC177" s="219"/>
      <c r="AD177" s="219"/>
      <c r="AE177" s="219"/>
      <c r="AF177" s="219"/>
      <c r="AG177" s="219"/>
      <c r="AH177" s="220"/>
      <c r="AI177" s="219"/>
      <c r="AJ177" s="221"/>
      <c r="AK177" s="218"/>
      <c r="AL177" s="219"/>
      <c r="AM177" s="219"/>
      <c r="AN177" s="219"/>
      <c r="AO177" s="219"/>
      <c r="AP177" s="219"/>
      <c r="AQ177" s="219"/>
      <c r="AR177" s="219"/>
      <c r="AS177" s="219"/>
      <c r="AT177" s="219"/>
      <c r="AU177" s="219"/>
      <c r="AV177" s="219"/>
      <c r="AW177" s="219"/>
      <c r="AX177" s="219"/>
      <c r="AY177" s="219"/>
      <c r="AZ177" s="219"/>
      <c r="BA177" s="221"/>
      <c r="BB177" s="222"/>
      <c r="BC177" s="223"/>
      <c r="BD177" s="223"/>
      <c r="BE177" s="223"/>
      <c r="BF177" s="223"/>
      <c r="BG177" s="223"/>
      <c r="BH177" s="223"/>
      <c r="BI177" s="223"/>
      <c r="BJ177" s="223"/>
      <c r="BK177" s="223"/>
      <c r="BL177" s="223"/>
      <c r="BM177" s="223"/>
      <c r="BN177" s="223"/>
      <c r="BO177" s="223"/>
      <c r="BP177" s="223"/>
      <c r="BQ177" s="223"/>
      <c r="BR177" s="224"/>
      <c r="BS177" s="225">
        <v>0</v>
      </c>
      <c r="BT177" s="226">
        <v>0</v>
      </c>
      <c r="BU177" s="226">
        <v>0</v>
      </c>
      <c r="BV177" s="226">
        <v>0</v>
      </c>
      <c r="BW177" s="1428"/>
      <c r="BX177" s="1428"/>
      <c r="BY177" s="1428"/>
      <c r="BZ177" s="1428"/>
      <c r="CA177" s="1428"/>
      <c r="CB177" s="1428"/>
      <c r="CC177" s="1428"/>
      <c r="CD177" s="1428"/>
      <c r="CE177" s="1428"/>
      <c r="CF177" s="1428"/>
      <c r="CG177" s="1428"/>
      <c r="CH177" s="1428"/>
      <c r="CI177" s="1429"/>
      <c r="CJ177" s="228"/>
      <c r="CK177" s="225">
        <v>0</v>
      </c>
      <c r="CL177" s="226">
        <v>0</v>
      </c>
      <c r="CM177" s="227">
        <v>0</v>
      </c>
      <c r="CN177" s="258"/>
      <c r="CO177" s="129">
        <f t="shared" si="23"/>
        <v>0</v>
      </c>
      <c r="CP177" s="142">
        <f t="shared" si="24"/>
        <v>16</v>
      </c>
      <c r="CQ177" s="143">
        <f t="shared" si="273"/>
        <v>0</v>
      </c>
      <c r="CR177" s="81">
        <f t="shared" si="274"/>
        <v>0</v>
      </c>
      <c r="CS177" s="81">
        <f t="shared" si="275"/>
        <v>0</v>
      </c>
      <c r="CT177" s="81">
        <f t="shared" si="276"/>
        <v>0</v>
      </c>
      <c r="CU177" s="81">
        <f t="shared" si="277"/>
        <v>0</v>
      </c>
      <c r="CV177" s="144">
        <f t="shared" si="278"/>
        <v>0</v>
      </c>
      <c r="CW177" s="144">
        <f t="shared" si="279"/>
        <v>0</v>
      </c>
      <c r="CX177" s="81">
        <f t="shared" si="280"/>
        <v>0</v>
      </c>
      <c r="CY177" s="81">
        <f t="shared" si="281"/>
        <v>0</v>
      </c>
      <c r="CZ177" s="81">
        <f t="shared" si="282"/>
        <v>0</v>
      </c>
      <c r="DA177" s="81">
        <f t="shared" si="283"/>
        <v>0</v>
      </c>
      <c r="DB177" s="143">
        <f t="shared" si="284"/>
        <v>0</v>
      </c>
      <c r="DC177" s="143" t="str">
        <f t="shared" ref="DC177:DN177" si="296">IF(OR(-FLOOR(((17-COUNT($BS177:$CI177))/2),1)+DC$5&lt;1,-FLOOR(((17-COUNT($BS177:$CI177))/2),1)+DC$5&gt;COUNT($BS177:$CI177)),"",LARGE($BS177:$CI177,-FLOOR(((17-COUNT($BS177:$CI177))/2),1)+DC$5))</f>
        <v/>
      </c>
      <c r="DD177" s="81" t="str">
        <f t="shared" si="296"/>
        <v/>
      </c>
      <c r="DE177" s="81" t="str">
        <f t="shared" si="296"/>
        <v/>
      </c>
      <c r="DF177" s="81" t="str">
        <f t="shared" si="296"/>
        <v/>
      </c>
      <c r="DG177" s="81">
        <f t="shared" si="296"/>
        <v>0</v>
      </c>
      <c r="DH177" s="144">
        <f t="shared" si="296"/>
        <v>0</v>
      </c>
      <c r="DI177" s="144">
        <f t="shared" si="296"/>
        <v>0</v>
      </c>
      <c r="DJ177" s="81">
        <f t="shared" si="296"/>
        <v>0</v>
      </c>
      <c r="DK177" s="81" t="str">
        <f t="shared" si="296"/>
        <v/>
      </c>
      <c r="DL177" s="81" t="str">
        <f t="shared" si="296"/>
        <v/>
      </c>
      <c r="DM177" s="81" t="str">
        <f t="shared" si="296"/>
        <v/>
      </c>
      <c r="DN177" s="143" t="str">
        <f t="shared" si="296"/>
        <v/>
      </c>
      <c r="DO177" s="189"/>
      <c r="DP177" s="190"/>
      <c r="DQ177" s="189"/>
      <c r="DR177" s="189"/>
      <c r="DS177" s="189"/>
      <c r="DT177" s="189"/>
      <c r="DU177" s="189"/>
      <c r="DV177" s="189"/>
      <c r="DW177" s="188"/>
      <c r="DX177" s="188"/>
    </row>
    <row r="178" spans="1:128" s="191" customFormat="1" ht="15.75" customHeight="1">
      <c r="A178" s="133" t="s">
        <v>865</v>
      </c>
      <c r="B178" s="175" t="str">
        <f>$B$9</f>
        <v>VP</v>
      </c>
      <c r="C178" s="229">
        <v>0</v>
      </c>
      <c r="D178" s="137">
        <v>0</v>
      </c>
      <c r="E178" s="137">
        <v>0</v>
      </c>
      <c r="F178" s="137">
        <v>0</v>
      </c>
      <c r="G178" s="137">
        <v>0</v>
      </c>
      <c r="H178" s="137">
        <v>0</v>
      </c>
      <c r="I178" s="137">
        <v>0</v>
      </c>
      <c r="J178" s="137">
        <v>0</v>
      </c>
      <c r="K178" s="137">
        <v>0</v>
      </c>
      <c r="L178" s="137">
        <v>0</v>
      </c>
      <c r="M178" s="137">
        <v>0</v>
      </c>
      <c r="N178" s="137">
        <v>0</v>
      </c>
      <c r="O178" s="137"/>
      <c r="P178" s="137"/>
      <c r="Q178" s="137"/>
      <c r="R178" s="137"/>
      <c r="S178" s="138"/>
      <c r="T178" s="257">
        <v>0</v>
      </c>
      <c r="U178" s="176">
        <v>0</v>
      </c>
      <c r="V178" s="176">
        <v>0</v>
      </c>
      <c r="W178" s="176">
        <v>0</v>
      </c>
      <c r="X178" s="176">
        <v>0</v>
      </c>
      <c r="Y178" s="176">
        <v>0</v>
      </c>
      <c r="Z178" s="176">
        <v>0</v>
      </c>
      <c r="AA178" s="176">
        <v>0</v>
      </c>
      <c r="AB178" s="176">
        <v>0</v>
      </c>
      <c r="AC178" s="352">
        <v>0</v>
      </c>
      <c r="AD178" s="352">
        <v>0</v>
      </c>
      <c r="AE178" s="352">
        <v>0</v>
      </c>
      <c r="AF178" s="352"/>
      <c r="AG178" s="176"/>
      <c r="AH178" s="232"/>
      <c r="AI178" s="176"/>
      <c r="AJ178" s="178"/>
      <c r="AK178" s="182"/>
      <c r="AL178" s="183"/>
      <c r="AM178" s="183"/>
      <c r="AN178" s="183"/>
      <c r="AO178" s="183"/>
      <c r="AP178" s="183"/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83"/>
      <c r="BA178" s="184"/>
      <c r="BB178" s="182"/>
      <c r="BC178" s="183"/>
      <c r="BD178" s="183"/>
      <c r="BE178" s="183"/>
      <c r="BF178" s="183"/>
      <c r="BG178" s="183"/>
      <c r="BH178" s="183"/>
      <c r="BI178" s="183"/>
      <c r="BJ178" s="183"/>
      <c r="BK178" s="183"/>
      <c r="BL178" s="183"/>
      <c r="BM178" s="183"/>
      <c r="BN178" s="183"/>
      <c r="BO178" s="183"/>
      <c r="BP178" s="183"/>
      <c r="BQ178" s="183"/>
      <c r="BR178" s="184"/>
      <c r="BS178" s="182"/>
      <c r="BT178" s="183"/>
      <c r="BU178" s="183"/>
      <c r="BV178" s="183"/>
      <c r="BW178" s="1424"/>
      <c r="BX178" s="1424"/>
      <c r="BY178" s="1424"/>
      <c r="BZ178" s="1424"/>
      <c r="CA178" s="1424"/>
      <c r="CB178" s="1424"/>
      <c r="CC178" s="1424"/>
      <c r="CD178" s="1424"/>
      <c r="CE178" s="1424"/>
      <c r="CF178" s="1424"/>
      <c r="CG178" s="1424"/>
      <c r="CH178" s="1424"/>
      <c r="CI178" s="1425"/>
      <c r="CJ178" s="185"/>
      <c r="CK178" s="257">
        <v>0</v>
      </c>
      <c r="CL178" s="176">
        <v>0</v>
      </c>
      <c r="CM178" s="178">
        <v>0</v>
      </c>
      <c r="CN178" s="258"/>
      <c r="CO178" s="129">
        <f t="shared" si="23"/>
        <v>0</v>
      </c>
      <c r="CP178" s="142">
        <f t="shared" si="24"/>
        <v>24</v>
      </c>
      <c r="CQ178" s="143">
        <f t="shared" si="273"/>
        <v>0</v>
      </c>
      <c r="CR178" s="81">
        <f t="shared" si="274"/>
        <v>0</v>
      </c>
      <c r="CS178" s="81">
        <f t="shared" si="275"/>
        <v>0</v>
      </c>
      <c r="CT178" s="81">
        <f t="shared" si="276"/>
        <v>0</v>
      </c>
      <c r="CU178" s="81">
        <f t="shared" si="277"/>
        <v>0</v>
      </c>
      <c r="CV178" s="144">
        <f t="shared" si="278"/>
        <v>0</v>
      </c>
      <c r="CW178" s="144">
        <f t="shared" si="279"/>
        <v>0</v>
      </c>
      <c r="CX178" s="81">
        <f t="shared" si="280"/>
        <v>0</v>
      </c>
      <c r="CY178" s="81">
        <f t="shared" si="281"/>
        <v>0</v>
      </c>
      <c r="CZ178" s="81">
        <f t="shared" si="282"/>
        <v>0</v>
      </c>
      <c r="DA178" s="81">
        <f t="shared" si="283"/>
        <v>0</v>
      </c>
      <c r="DB178" s="143">
        <f t="shared" si="284"/>
        <v>0</v>
      </c>
      <c r="DC178" s="143">
        <f t="shared" ref="DC178:DN178" si="297">IF(OR(-FLOOR(((17-COUNT($T178:$AJ178))/2),1)+DC$5&lt;1,-FLOOR(((17-COUNT($T178:$AJ178))/2),1)+DC$5&gt;COUNT($T178:$AJ178)),"",LARGE($T178:$AJ178,-FLOOR(((17-COUNT($T178:$AJ178))/2),1)+DC$5))</f>
        <v>0</v>
      </c>
      <c r="DD178" s="81">
        <f t="shared" si="297"/>
        <v>0</v>
      </c>
      <c r="DE178" s="81">
        <f t="shared" si="297"/>
        <v>0</v>
      </c>
      <c r="DF178" s="81">
        <f t="shared" si="297"/>
        <v>0</v>
      </c>
      <c r="DG178" s="81">
        <f t="shared" si="297"/>
        <v>0</v>
      </c>
      <c r="DH178" s="144">
        <f t="shared" si="297"/>
        <v>0</v>
      </c>
      <c r="DI178" s="144">
        <f t="shared" si="297"/>
        <v>0</v>
      </c>
      <c r="DJ178" s="81">
        <f t="shared" si="297"/>
        <v>0</v>
      </c>
      <c r="DK178" s="81">
        <f t="shared" si="297"/>
        <v>0</v>
      </c>
      <c r="DL178" s="81">
        <f t="shared" si="297"/>
        <v>0</v>
      </c>
      <c r="DM178" s="81">
        <f t="shared" si="297"/>
        <v>0</v>
      </c>
      <c r="DN178" s="143">
        <f t="shared" si="297"/>
        <v>0</v>
      </c>
      <c r="DO178" s="189"/>
      <c r="DP178" s="190"/>
      <c r="DQ178" s="189"/>
      <c r="DR178" s="189"/>
      <c r="DS178" s="189"/>
      <c r="DT178" s="189"/>
      <c r="DU178" s="189"/>
      <c r="DV178" s="189"/>
      <c r="DW178" s="188"/>
      <c r="DX178" s="188"/>
    </row>
    <row r="179" spans="1:128" s="191" customFormat="1" ht="15.75" customHeight="1">
      <c r="A179" s="256"/>
      <c r="B179" s="192" t="str">
        <f>$B$10</f>
        <v>P</v>
      </c>
      <c r="C179" s="240">
        <v>0</v>
      </c>
      <c r="D179" s="149">
        <v>0</v>
      </c>
      <c r="E179" s="149">
        <v>0</v>
      </c>
      <c r="F179" s="149">
        <v>0</v>
      </c>
      <c r="G179" s="149">
        <v>0</v>
      </c>
      <c r="H179" s="149">
        <v>0</v>
      </c>
      <c r="I179" s="149">
        <v>0</v>
      </c>
      <c r="J179" s="149">
        <v>0</v>
      </c>
      <c r="K179" s="149">
        <v>0</v>
      </c>
      <c r="L179" s="149">
        <v>0</v>
      </c>
      <c r="M179" s="149">
        <v>0</v>
      </c>
      <c r="N179" s="149">
        <v>0</v>
      </c>
      <c r="O179" s="149"/>
      <c r="P179" s="149"/>
      <c r="Q179" s="149"/>
      <c r="R179" s="149"/>
      <c r="S179" s="150"/>
      <c r="T179" s="193"/>
      <c r="U179" s="194"/>
      <c r="V179" s="194"/>
      <c r="W179" s="194"/>
      <c r="X179" s="194"/>
      <c r="Y179" s="194"/>
      <c r="Z179" s="194"/>
      <c r="AA179" s="194"/>
      <c r="AB179" s="194"/>
      <c r="AC179" s="194"/>
      <c r="AD179" s="194"/>
      <c r="AE179" s="194"/>
      <c r="AF179" s="194"/>
      <c r="AG179" s="194"/>
      <c r="AH179" s="195"/>
      <c r="AI179" s="194"/>
      <c r="AJ179" s="196"/>
      <c r="AK179" s="211">
        <v>0</v>
      </c>
      <c r="AL179" s="212">
        <v>0</v>
      </c>
      <c r="AM179" s="212">
        <v>0</v>
      </c>
      <c r="AN179" s="212">
        <v>0</v>
      </c>
      <c r="AO179" s="212">
        <v>0</v>
      </c>
      <c r="AP179" s="212">
        <v>1</v>
      </c>
      <c r="AQ179" s="212">
        <v>0</v>
      </c>
      <c r="AR179" s="212">
        <v>0</v>
      </c>
      <c r="AS179" s="212">
        <v>0</v>
      </c>
      <c r="AT179" s="212"/>
      <c r="AU179" s="212">
        <v>0</v>
      </c>
      <c r="AV179" s="305">
        <v>0</v>
      </c>
      <c r="AW179" s="212"/>
      <c r="AX179" s="305"/>
      <c r="AY179" s="212"/>
      <c r="AZ179" s="212"/>
      <c r="BA179" s="213"/>
      <c r="BB179" s="202"/>
      <c r="BC179" s="203"/>
      <c r="BD179" s="203"/>
      <c r="BE179" s="203"/>
      <c r="BF179" s="203"/>
      <c r="BG179" s="203"/>
      <c r="BH179" s="203"/>
      <c r="BI179" s="203"/>
      <c r="BJ179" s="203"/>
      <c r="BK179" s="203"/>
      <c r="BL179" s="203"/>
      <c r="BM179" s="203"/>
      <c r="BN179" s="203"/>
      <c r="BO179" s="203"/>
      <c r="BP179" s="203"/>
      <c r="BQ179" s="203"/>
      <c r="BR179" s="204"/>
      <c r="BS179" s="202"/>
      <c r="BT179" s="203"/>
      <c r="BU179" s="203"/>
      <c r="BV179" s="203"/>
      <c r="BW179" s="203"/>
      <c r="BX179" s="203"/>
      <c r="BY179" s="203"/>
      <c r="BZ179" s="203"/>
      <c r="CA179" s="203"/>
      <c r="CB179" s="203"/>
      <c r="CC179" s="203"/>
      <c r="CD179" s="203"/>
      <c r="CE179" s="203"/>
      <c r="CF179" s="203"/>
      <c r="CG179" s="203"/>
      <c r="CH179" s="203"/>
      <c r="CI179" s="204"/>
      <c r="CJ179" s="92"/>
      <c r="CK179" s="259">
        <v>0</v>
      </c>
      <c r="CL179" s="260">
        <v>0</v>
      </c>
      <c r="CM179" s="261">
        <v>0</v>
      </c>
      <c r="CN179" s="258"/>
      <c r="CO179" s="129">
        <f t="shared" si="23"/>
        <v>0</v>
      </c>
      <c r="CP179" s="142">
        <f t="shared" si="24"/>
        <v>23</v>
      </c>
      <c r="CQ179" s="143">
        <f t="shared" si="273"/>
        <v>0</v>
      </c>
      <c r="CR179" s="81">
        <f t="shared" si="274"/>
        <v>0</v>
      </c>
      <c r="CS179" s="81">
        <f t="shared" si="275"/>
        <v>0</v>
      </c>
      <c r="CT179" s="81">
        <f t="shared" si="276"/>
        <v>0</v>
      </c>
      <c r="CU179" s="81">
        <f t="shared" si="277"/>
        <v>0</v>
      </c>
      <c r="CV179" s="144">
        <f t="shared" si="278"/>
        <v>0</v>
      </c>
      <c r="CW179" s="144">
        <f t="shared" si="279"/>
        <v>0</v>
      </c>
      <c r="CX179" s="81">
        <f t="shared" si="280"/>
        <v>0</v>
      </c>
      <c r="CY179" s="81">
        <f t="shared" si="281"/>
        <v>0</v>
      </c>
      <c r="CZ179" s="81">
        <f t="shared" si="282"/>
        <v>0</v>
      </c>
      <c r="DA179" s="81">
        <f t="shared" si="283"/>
        <v>0</v>
      </c>
      <c r="DB179" s="143">
        <f t="shared" si="284"/>
        <v>0</v>
      </c>
      <c r="DC179" s="143">
        <f t="shared" ref="DC179:DN179" si="298">IF(OR(-FLOOR(((17-COUNT($AK179:$BA179))/2),1)+DC$5&lt;1,-FLOOR(((17-COUNT($AK179:$BA179))/2),1)+DC$5&gt;COUNT($AK179:$BA179)),"",LARGE($AK179:$BA179,-FLOOR(((17-COUNT($AK179:$BA179))/2),1)+DC$5))</f>
        <v>0</v>
      </c>
      <c r="DD179" s="81">
        <f t="shared" si="298"/>
        <v>0</v>
      </c>
      <c r="DE179" s="81">
        <f t="shared" si="298"/>
        <v>0</v>
      </c>
      <c r="DF179" s="81">
        <f t="shared" si="298"/>
        <v>0</v>
      </c>
      <c r="DG179" s="81">
        <f t="shared" si="298"/>
        <v>0</v>
      </c>
      <c r="DH179" s="144">
        <f t="shared" si="298"/>
        <v>0</v>
      </c>
      <c r="DI179" s="144">
        <f t="shared" si="298"/>
        <v>0</v>
      </c>
      <c r="DJ179" s="81">
        <f t="shared" si="298"/>
        <v>0</v>
      </c>
      <c r="DK179" s="81">
        <f t="shared" si="298"/>
        <v>0</v>
      </c>
      <c r="DL179" s="81">
        <f t="shared" si="298"/>
        <v>0</v>
      </c>
      <c r="DM179" s="81">
        <f t="shared" si="298"/>
        <v>1</v>
      </c>
      <c r="DN179" s="143" t="str">
        <f t="shared" si="298"/>
        <v/>
      </c>
      <c r="DO179" s="189"/>
      <c r="DP179" s="190"/>
      <c r="DQ179" s="189"/>
      <c r="DR179" s="189"/>
      <c r="DS179" s="189"/>
      <c r="DT179" s="189"/>
      <c r="DU179" s="189"/>
      <c r="DV179" s="189"/>
      <c r="DW179" s="188"/>
      <c r="DX179" s="188"/>
    </row>
    <row r="180" spans="1:128" s="355" customFormat="1" ht="15.75" customHeight="1">
      <c r="A180" s="256"/>
      <c r="B180" s="192" t="str">
        <f>$B$11</f>
        <v>M</v>
      </c>
      <c r="C180" s="240">
        <v>0</v>
      </c>
      <c r="D180" s="149">
        <v>0</v>
      </c>
      <c r="E180" s="149">
        <v>0</v>
      </c>
      <c r="F180" s="149">
        <v>0</v>
      </c>
      <c r="G180" s="149">
        <v>0</v>
      </c>
      <c r="H180" s="149">
        <v>0</v>
      </c>
      <c r="I180" s="149">
        <v>0</v>
      </c>
      <c r="J180" s="149">
        <v>0</v>
      </c>
      <c r="K180" s="149">
        <v>0</v>
      </c>
      <c r="L180" s="149">
        <v>0</v>
      </c>
      <c r="M180" s="149">
        <v>0</v>
      </c>
      <c r="N180" s="149">
        <v>0</v>
      </c>
      <c r="O180" s="149"/>
      <c r="P180" s="149"/>
      <c r="Q180" s="149"/>
      <c r="R180" s="149"/>
      <c r="S180" s="150"/>
      <c r="T180" s="207"/>
      <c r="U180" s="208"/>
      <c r="V180" s="208"/>
      <c r="W180" s="208"/>
      <c r="X180" s="208"/>
      <c r="Y180" s="208"/>
      <c r="Z180" s="208"/>
      <c r="AA180" s="208"/>
      <c r="AB180" s="208"/>
      <c r="AC180" s="208"/>
      <c r="AD180" s="208"/>
      <c r="AE180" s="208"/>
      <c r="AF180" s="208"/>
      <c r="AG180" s="208"/>
      <c r="AH180" s="209"/>
      <c r="AI180" s="208"/>
      <c r="AJ180" s="210"/>
      <c r="AK180" s="193"/>
      <c r="AL180" s="194"/>
      <c r="AM180" s="194"/>
      <c r="AN180" s="194"/>
      <c r="AO180" s="194"/>
      <c r="AP180" s="194"/>
      <c r="AQ180" s="194"/>
      <c r="AR180" s="194"/>
      <c r="AS180" s="194"/>
      <c r="AT180" s="194"/>
      <c r="AU180" s="194"/>
      <c r="AV180" s="194"/>
      <c r="AW180" s="194"/>
      <c r="AX180" s="194"/>
      <c r="AY180" s="194"/>
      <c r="AZ180" s="194"/>
      <c r="BA180" s="196"/>
      <c r="BB180" s="211">
        <v>0</v>
      </c>
      <c r="BC180" s="212">
        <v>0</v>
      </c>
      <c r="BD180" s="212">
        <v>0</v>
      </c>
      <c r="BE180" s="212">
        <v>1</v>
      </c>
      <c r="BF180" s="212">
        <v>0</v>
      </c>
      <c r="BG180" s="212">
        <v>3</v>
      </c>
      <c r="BH180" s="212">
        <v>0</v>
      </c>
      <c r="BI180" s="212">
        <v>0</v>
      </c>
      <c r="BJ180" s="212">
        <v>2</v>
      </c>
      <c r="BK180" s="212">
        <v>0</v>
      </c>
      <c r="BL180" s="212">
        <v>0</v>
      </c>
      <c r="BM180" s="212">
        <v>0</v>
      </c>
      <c r="BN180" s="212"/>
      <c r="BO180" s="212"/>
      <c r="BP180" s="212"/>
      <c r="BQ180" s="212"/>
      <c r="BR180" s="213"/>
      <c r="BS180" s="202"/>
      <c r="BT180" s="203"/>
      <c r="BU180" s="203"/>
      <c r="BV180" s="203"/>
      <c r="BW180" s="203"/>
      <c r="BX180" s="203"/>
      <c r="BY180" s="203"/>
      <c r="BZ180" s="203"/>
      <c r="CA180" s="203"/>
      <c r="CB180" s="203"/>
      <c r="CC180" s="203"/>
      <c r="CD180" s="203"/>
      <c r="CE180" s="203"/>
      <c r="CF180" s="203"/>
      <c r="CG180" s="203"/>
      <c r="CH180" s="203"/>
      <c r="CI180" s="204"/>
      <c r="CJ180" s="92"/>
      <c r="CK180" s="211">
        <v>0</v>
      </c>
      <c r="CL180" s="212">
        <v>0</v>
      </c>
      <c r="CM180" s="213">
        <v>0</v>
      </c>
      <c r="CN180" s="258"/>
      <c r="CO180" s="129">
        <f t="shared" si="23"/>
        <v>0.13636363636363635</v>
      </c>
      <c r="CP180" s="142">
        <f t="shared" si="24"/>
        <v>24</v>
      </c>
      <c r="CQ180" s="143">
        <f t="shared" si="273"/>
        <v>0</v>
      </c>
      <c r="CR180" s="81">
        <f t="shared" si="274"/>
        <v>0</v>
      </c>
      <c r="CS180" s="81">
        <f t="shared" si="275"/>
        <v>0</v>
      </c>
      <c r="CT180" s="81">
        <f t="shared" si="276"/>
        <v>0</v>
      </c>
      <c r="CU180" s="81">
        <f t="shared" si="277"/>
        <v>0</v>
      </c>
      <c r="CV180" s="144">
        <f t="shared" si="278"/>
        <v>0</v>
      </c>
      <c r="CW180" s="144">
        <f t="shared" si="279"/>
        <v>0</v>
      </c>
      <c r="CX180" s="81">
        <f t="shared" si="280"/>
        <v>0</v>
      </c>
      <c r="CY180" s="81">
        <f t="shared" si="281"/>
        <v>0</v>
      </c>
      <c r="CZ180" s="81">
        <f t="shared" si="282"/>
        <v>0</v>
      </c>
      <c r="DA180" s="81">
        <f t="shared" si="283"/>
        <v>0</v>
      </c>
      <c r="DB180" s="143">
        <f t="shared" si="284"/>
        <v>0</v>
      </c>
      <c r="DC180" s="143">
        <f t="shared" ref="DC180:DN180" si="299">IF(OR(-FLOOR(((17-COUNT($BB180:$BR180))/2),1)+DC$5&lt;1,-FLOOR(((17-COUNT($BB180:$BR180))/2),1)+DC$5&gt;COUNT($BB180:$BR180)),"",LARGE($BB180:$BR180,-FLOOR(((17-COUNT($BB180:$BR180))/2),1)+DC$5))</f>
        <v>0</v>
      </c>
      <c r="DD180" s="81">
        <f t="shared" si="299"/>
        <v>0</v>
      </c>
      <c r="DE180" s="81">
        <f t="shared" si="299"/>
        <v>0</v>
      </c>
      <c r="DF180" s="81">
        <f t="shared" si="299"/>
        <v>0</v>
      </c>
      <c r="DG180" s="81">
        <f t="shared" si="299"/>
        <v>0</v>
      </c>
      <c r="DH180" s="144">
        <f t="shared" si="299"/>
        <v>0</v>
      </c>
      <c r="DI180" s="144">
        <f t="shared" si="299"/>
        <v>0</v>
      </c>
      <c r="DJ180" s="81">
        <f t="shared" si="299"/>
        <v>0</v>
      </c>
      <c r="DK180" s="81">
        <f t="shared" si="299"/>
        <v>0</v>
      </c>
      <c r="DL180" s="81">
        <f t="shared" si="299"/>
        <v>1</v>
      </c>
      <c r="DM180" s="81">
        <f t="shared" si="299"/>
        <v>2</v>
      </c>
      <c r="DN180" s="143">
        <f t="shared" si="299"/>
        <v>3</v>
      </c>
      <c r="DO180" s="353"/>
      <c r="DP180" s="354"/>
      <c r="DQ180" s="353"/>
      <c r="DR180" s="353"/>
      <c r="DS180" s="353"/>
      <c r="DT180" s="353"/>
      <c r="DU180" s="353"/>
      <c r="DV180" s="353"/>
      <c r="DW180" s="258"/>
      <c r="DX180" s="258"/>
    </row>
    <row r="181" spans="1:128" s="355" customFormat="1" ht="15.75" customHeight="1" thickBot="1">
      <c r="A181" s="100"/>
      <c r="B181" s="215" t="str">
        <f>$B$12</f>
        <v>BO</v>
      </c>
      <c r="C181" s="250">
        <v>0</v>
      </c>
      <c r="D181" s="216">
        <v>0</v>
      </c>
      <c r="E181" s="216">
        <v>0</v>
      </c>
      <c r="F181" s="216">
        <v>0</v>
      </c>
      <c r="G181" s="216">
        <v>0</v>
      </c>
      <c r="H181" s="216">
        <v>0</v>
      </c>
      <c r="I181" s="216">
        <v>0</v>
      </c>
      <c r="J181" s="216">
        <v>0</v>
      </c>
      <c r="K181" s="216">
        <v>0</v>
      </c>
      <c r="L181" s="216">
        <v>0</v>
      </c>
      <c r="M181" s="216">
        <v>0</v>
      </c>
      <c r="N181" s="216">
        <v>0</v>
      </c>
      <c r="O181" s="216"/>
      <c r="P181" s="216"/>
      <c r="Q181" s="216"/>
      <c r="R181" s="216"/>
      <c r="S181" s="217"/>
      <c r="T181" s="218"/>
      <c r="U181" s="219"/>
      <c r="V181" s="219"/>
      <c r="W181" s="219"/>
      <c r="X181" s="219"/>
      <c r="Y181" s="219"/>
      <c r="Z181" s="219"/>
      <c r="AA181" s="219"/>
      <c r="AB181" s="219"/>
      <c r="AC181" s="219"/>
      <c r="AD181" s="219"/>
      <c r="AE181" s="219"/>
      <c r="AF181" s="219"/>
      <c r="AG181" s="219"/>
      <c r="AH181" s="220"/>
      <c r="AI181" s="219"/>
      <c r="AJ181" s="221"/>
      <c r="AK181" s="218"/>
      <c r="AL181" s="219"/>
      <c r="AM181" s="219"/>
      <c r="AN181" s="219"/>
      <c r="AO181" s="219"/>
      <c r="AP181" s="219"/>
      <c r="AQ181" s="219"/>
      <c r="AR181" s="219"/>
      <c r="AS181" s="219"/>
      <c r="AT181" s="219"/>
      <c r="AU181" s="219"/>
      <c r="AV181" s="219"/>
      <c r="AW181" s="219"/>
      <c r="AX181" s="219"/>
      <c r="AY181" s="219"/>
      <c r="AZ181" s="219"/>
      <c r="BA181" s="221"/>
      <c r="BB181" s="218"/>
      <c r="BC181" s="219"/>
      <c r="BD181" s="219"/>
      <c r="BE181" s="219"/>
      <c r="BF181" s="219"/>
      <c r="BG181" s="219"/>
      <c r="BH181" s="219"/>
      <c r="BI181" s="219"/>
      <c r="BJ181" s="219"/>
      <c r="BK181" s="219"/>
      <c r="BL181" s="219"/>
      <c r="BM181" s="219"/>
      <c r="BN181" s="219"/>
      <c r="BO181" s="219"/>
      <c r="BP181" s="219"/>
      <c r="BQ181" s="219"/>
      <c r="BR181" s="221"/>
      <c r="BS181" s="225">
        <v>0</v>
      </c>
      <c r="BT181" s="226">
        <v>0</v>
      </c>
      <c r="BU181" s="226">
        <v>0</v>
      </c>
      <c r="BV181" s="226">
        <v>0</v>
      </c>
      <c r="BW181" s="1428"/>
      <c r="BX181" s="1428"/>
      <c r="BY181" s="1428"/>
      <c r="BZ181" s="1428"/>
      <c r="CA181" s="1428"/>
      <c r="CB181" s="1428"/>
      <c r="CC181" s="1428"/>
      <c r="CD181" s="1428"/>
      <c r="CE181" s="1428"/>
      <c r="CF181" s="1428"/>
      <c r="CG181" s="1428"/>
      <c r="CH181" s="1428"/>
      <c r="CI181" s="1429"/>
      <c r="CJ181" s="228"/>
      <c r="CK181" s="225">
        <v>0</v>
      </c>
      <c r="CL181" s="226">
        <v>0</v>
      </c>
      <c r="CM181" s="227">
        <v>0</v>
      </c>
      <c r="CN181" s="258"/>
      <c r="CO181" s="129">
        <f t="shared" si="23"/>
        <v>0</v>
      </c>
      <c r="CP181" s="142">
        <f t="shared" si="24"/>
        <v>16</v>
      </c>
      <c r="CQ181" s="143">
        <f t="shared" si="273"/>
        <v>0</v>
      </c>
      <c r="CR181" s="81">
        <f t="shared" si="274"/>
        <v>0</v>
      </c>
      <c r="CS181" s="81">
        <f t="shared" si="275"/>
        <v>0</v>
      </c>
      <c r="CT181" s="81">
        <f t="shared" si="276"/>
        <v>0</v>
      </c>
      <c r="CU181" s="81">
        <f t="shared" si="277"/>
        <v>0</v>
      </c>
      <c r="CV181" s="144">
        <f t="shared" si="278"/>
        <v>0</v>
      </c>
      <c r="CW181" s="144">
        <f t="shared" si="279"/>
        <v>0</v>
      </c>
      <c r="CX181" s="81">
        <f t="shared" si="280"/>
        <v>0</v>
      </c>
      <c r="CY181" s="81">
        <f t="shared" si="281"/>
        <v>0</v>
      </c>
      <c r="CZ181" s="81">
        <f t="shared" si="282"/>
        <v>0</v>
      </c>
      <c r="DA181" s="81">
        <f t="shared" si="283"/>
        <v>0</v>
      </c>
      <c r="DB181" s="143">
        <f t="shared" si="284"/>
        <v>0</v>
      </c>
      <c r="DC181" s="143" t="str">
        <f t="shared" ref="DC181:DN181" si="300">IF(OR(-FLOOR(((17-COUNT($BS181:$CI181))/2),1)+DC$5&lt;1,-FLOOR(((17-COUNT($BS181:$CI181))/2),1)+DC$5&gt;COUNT($BS181:$CI181)),"",LARGE($BS181:$CI181,-FLOOR(((17-COUNT($BS181:$CI181))/2),1)+DC$5))</f>
        <v/>
      </c>
      <c r="DD181" s="81" t="str">
        <f t="shared" si="300"/>
        <v/>
      </c>
      <c r="DE181" s="81" t="str">
        <f t="shared" si="300"/>
        <v/>
      </c>
      <c r="DF181" s="81" t="str">
        <f t="shared" si="300"/>
        <v/>
      </c>
      <c r="DG181" s="81">
        <f t="shared" si="300"/>
        <v>0</v>
      </c>
      <c r="DH181" s="144">
        <f t="shared" si="300"/>
        <v>0</v>
      </c>
      <c r="DI181" s="144">
        <f t="shared" si="300"/>
        <v>0</v>
      </c>
      <c r="DJ181" s="81">
        <f t="shared" si="300"/>
        <v>0</v>
      </c>
      <c r="DK181" s="81" t="str">
        <f t="shared" si="300"/>
        <v/>
      </c>
      <c r="DL181" s="81" t="str">
        <f t="shared" si="300"/>
        <v/>
      </c>
      <c r="DM181" s="81" t="str">
        <f t="shared" si="300"/>
        <v/>
      </c>
      <c r="DN181" s="143" t="str">
        <f t="shared" si="300"/>
        <v/>
      </c>
      <c r="DO181" s="353"/>
      <c r="DP181" s="354"/>
      <c r="DQ181" s="353"/>
      <c r="DR181" s="353"/>
      <c r="DS181" s="353"/>
      <c r="DT181" s="353"/>
      <c r="DU181" s="353"/>
      <c r="DV181" s="353"/>
      <c r="DW181" s="258"/>
      <c r="DX181" s="258"/>
    </row>
    <row r="182" spans="1:128" s="191" customFormat="1" ht="15.75" customHeight="1">
      <c r="A182" s="356" t="s">
        <v>96</v>
      </c>
      <c r="B182" s="175" t="str">
        <f>$B$9</f>
        <v>VP</v>
      </c>
      <c r="C182" s="229">
        <v>0</v>
      </c>
      <c r="D182" s="137">
        <v>0</v>
      </c>
      <c r="E182" s="137">
        <v>0</v>
      </c>
      <c r="F182" s="137">
        <v>0</v>
      </c>
      <c r="G182" s="137">
        <v>0</v>
      </c>
      <c r="H182" s="137">
        <v>0</v>
      </c>
      <c r="I182" s="137">
        <v>0</v>
      </c>
      <c r="J182" s="137">
        <v>0</v>
      </c>
      <c r="K182" s="137">
        <v>1</v>
      </c>
      <c r="L182" s="137">
        <v>0</v>
      </c>
      <c r="M182" s="137">
        <v>0</v>
      </c>
      <c r="N182" s="137">
        <v>0</v>
      </c>
      <c r="O182" s="137"/>
      <c r="P182" s="137"/>
      <c r="Q182" s="137"/>
      <c r="R182" s="137"/>
      <c r="S182" s="138"/>
      <c r="T182" s="257">
        <v>0</v>
      </c>
      <c r="U182" s="176">
        <v>0</v>
      </c>
      <c r="V182" s="176">
        <v>0</v>
      </c>
      <c r="W182" s="176">
        <v>0</v>
      </c>
      <c r="X182" s="176">
        <v>0</v>
      </c>
      <c r="Y182" s="176">
        <v>0</v>
      </c>
      <c r="Z182" s="176">
        <v>0</v>
      </c>
      <c r="AA182" s="176">
        <v>1</v>
      </c>
      <c r="AB182" s="176">
        <v>1</v>
      </c>
      <c r="AC182" s="352">
        <v>0</v>
      </c>
      <c r="AD182" s="352">
        <v>0</v>
      </c>
      <c r="AE182" s="352">
        <v>0</v>
      </c>
      <c r="AF182" s="352"/>
      <c r="AG182" s="176"/>
      <c r="AH182" s="232"/>
      <c r="AI182" s="176"/>
      <c r="AJ182" s="178"/>
      <c r="AK182" s="182"/>
      <c r="AL182" s="183"/>
      <c r="AM182" s="183"/>
      <c r="AN182" s="183"/>
      <c r="AO182" s="183"/>
      <c r="AP182" s="183"/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  <c r="BA182" s="184"/>
      <c r="BB182" s="182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183"/>
      <c r="BR182" s="184"/>
      <c r="BS182" s="182"/>
      <c r="BT182" s="183"/>
      <c r="BU182" s="183"/>
      <c r="BV182" s="183"/>
      <c r="BW182" s="1424"/>
      <c r="BX182" s="1424"/>
      <c r="BY182" s="1424"/>
      <c r="BZ182" s="1424"/>
      <c r="CA182" s="1424"/>
      <c r="CB182" s="1424"/>
      <c r="CC182" s="1424"/>
      <c r="CD182" s="1424"/>
      <c r="CE182" s="1424"/>
      <c r="CF182" s="1424"/>
      <c r="CG182" s="1424"/>
      <c r="CH182" s="1424"/>
      <c r="CI182" s="1425"/>
      <c r="CJ182" s="185"/>
      <c r="CK182" s="257">
        <v>0</v>
      </c>
      <c r="CL182" s="176">
        <v>0</v>
      </c>
      <c r="CM182" s="178">
        <v>0</v>
      </c>
      <c r="CN182" s="188"/>
      <c r="CO182" s="129">
        <f t="shared" si="23"/>
        <v>9.0909090909090912E-2</v>
      </c>
      <c r="CP182" s="142">
        <f t="shared" si="24"/>
        <v>24</v>
      </c>
      <c r="CQ182" s="143">
        <f t="shared" si="273"/>
        <v>0</v>
      </c>
      <c r="CR182" s="81">
        <f t="shared" si="274"/>
        <v>0</v>
      </c>
      <c r="CS182" s="81">
        <f t="shared" si="275"/>
        <v>0</v>
      </c>
      <c r="CT182" s="81">
        <f t="shared" si="276"/>
        <v>0</v>
      </c>
      <c r="CU182" s="81">
        <f t="shared" si="277"/>
        <v>0</v>
      </c>
      <c r="CV182" s="144">
        <f t="shared" si="278"/>
        <v>0</v>
      </c>
      <c r="CW182" s="144">
        <f t="shared" si="279"/>
        <v>0</v>
      </c>
      <c r="CX182" s="81">
        <f t="shared" si="280"/>
        <v>0</v>
      </c>
      <c r="CY182" s="81">
        <f t="shared" si="281"/>
        <v>0</v>
      </c>
      <c r="CZ182" s="81">
        <f t="shared" si="282"/>
        <v>0</v>
      </c>
      <c r="DA182" s="81">
        <f t="shared" si="283"/>
        <v>0</v>
      </c>
      <c r="DB182" s="143">
        <f t="shared" si="284"/>
        <v>1</v>
      </c>
      <c r="DC182" s="143">
        <f t="shared" ref="DC182:DN182" si="301">IF(OR(-FLOOR(((17-COUNT($T182:$AJ182))/2),1)+DC$5&lt;1,-FLOOR(((17-COUNT($T182:$AJ182))/2),1)+DC$5&gt;COUNT($T182:$AJ182)),"",LARGE($T182:$AJ182,-FLOOR(((17-COUNT($T182:$AJ182))/2),1)+DC$5))</f>
        <v>0</v>
      </c>
      <c r="DD182" s="81">
        <f t="shared" si="301"/>
        <v>0</v>
      </c>
      <c r="DE182" s="81">
        <f t="shared" si="301"/>
        <v>0</v>
      </c>
      <c r="DF182" s="81">
        <f t="shared" si="301"/>
        <v>0</v>
      </c>
      <c r="DG182" s="81">
        <f t="shared" si="301"/>
        <v>0</v>
      </c>
      <c r="DH182" s="144">
        <f t="shared" si="301"/>
        <v>0</v>
      </c>
      <c r="DI182" s="144">
        <f t="shared" si="301"/>
        <v>0</v>
      </c>
      <c r="DJ182" s="81">
        <f t="shared" si="301"/>
        <v>0</v>
      </c>
      <c r="DK182" s="81">
        <f t="shared" si="301"/>
        <v>0</v>
      </c>
      <c r="DL182" s="81">
        <f t="shared" si="301"/>
        <v>0</v>
      </c>
      <c r="DM182" s="81">
        <f t="shared" si="301"/>
        <v>1</v>
      </c>
      <c r="DN182" s="143">
        <f t="shared" si="301"/>
        <v>1</v>
      </c>
      <c r="DO182" s="189"/>
      <c r="DP182" s="190"/>
      <c r="DQ182" s="189"/>
      <c r="DR182" s="189"/>
      <c r="DS182" s="189"/>
      <c r="DT182" s="189"/>
      <c r="DU182" s="189"/>
      <c r="DV182" s="189"/>
      <c r="DW182" s="188"/>
      <c r="DX182" s="188"/>
    </row>
    <row r="183" spans="1:128" s="191" customFormat="1" ht="15.75" customHeight="1">
      <c r="A183" s="256"/>
      <c r="B183" s="192" t="str">
        <f>$B$10</f>
        <v>P</v>
      </c>
      <c r="C183" s="240">
        <v>0</v>
      </c>
      <c r="D183" s="149">
        <v>0</v>
      </c>
      <c r="E183" s="149">
        <v>0</v>
      </c>
      <c r="F183" s="149">
        <v>0</v>
      </c>
      <c r="G183" s="149">
        <v>0</v>
      </c>
      <c r="H183" s="149">
        <v>0</v>
      </c>
      <c r="I183" s="149">
        <v>0</v>
      </c>
      <c r="J183" s="149">
        <v>0</v>
      </c>
      <c r="K183" s="149">
        <v>1</v>
      </c>
      <c r="L183" s="149">
        <v>0</v>
      </c>
      <c r="M183" s="149">
        <v>0</v>
      </c>
      <c r="N183" s="149">
        <v>0</v>
      </c>
      <c r="O183" s="149"/>
      <c r="P183" s="149"/>
      <c r="Q183" s="149"/>
      <c r="R183" s="149"/>
      <c r="S183" s="150"/>
      <c r="T183" s="193"/>
      <c r="U183" s="194"/>
      <c r="V183" s="194"/>
      <c r="W183" s="194"/>
      <c r="X183" s="194"/>
      <c r="Y183" s="194"/>
      <c r="Z183" s="194"/>
      <c r="AA183" s="194"/>
      <c r="AB183" s="194"/>
      <c r="AC183" s="194"/>
      <c r="AD183" s="194"/>
      <c r="AE183" s="194"/>
      <c r="AF183" s="194"/>
      <c r="AG183" s="194"/>
      <c r="AH183" s="195"/>
      <c r="AI183" s="194"/>
      <c r="AJ183" s="196"/>
      <c r="AK183" s="211">
        <v>0</v>
      </c>
      <c r="AL183" s="212">
        <v>0</v>
      </c>
      <c r="AM183" s="212">
        <v>0</v>
      </c>
      <c r="AN183" s="212">
        <v>0</v>
      </c>
      <c r="AO183" s="212">
        <v>0</v>
      </c>
      <c r="AP183" s="212">
        <v>0</v>
      </c>
      <c r="AQ183" s="212">
        <v>0</v>
      </c>
      <c r="AR183" s="212">
        <v>0</v>
      </c>
      <c r="AS183" s="212">
        <v>0</v>
      </c>
      <c r="AT183" s="212">
        <v>0</v>
      </c>
      <c r="AU183" s="212">
        <v>0</v>
      </c>
      <c r="AV183" s="305">
        <v>0</v>
      </c>
      <c r="AW183" s="212"/>
      <c r="AX183" s="305"/>
      <c r="AY183" s="212"/>
      <c r="AZ183" s="212"/>
      <c r="BA183" s="213"/>
      <c r="BB183" s="202"/>
      <c r="BC183" s="203"/>
      <c r="BD183" s="203"/>
      <c r="BE183" s="203"/>
      <c r="BF183" s="203"/>
      <c r="BG183" s="203"/>
      <c r="BH183" s="203"/>
      <c r="BI183" s="203"/>
      <c r="BJ183" s="203"/>
      <c r="BK183" s="203"/>
      <c r="BL183" s="203"/>
      <c r="BM183" s="203"/>
      <c r="BN183" s="203"/>
      <c r="BO183" s="203"/>
      <c r="BP183" s="203"/>
      <c r="BQ183" s="203"/>
      <c r="BR183" s="204"/>
      <c r="BS183" s="202"/>
      <c r="BT183" s="203"/>
      <c r="BU183" s="203"/>
      <c r="BV183" s="203"/>
      <c r="BW183" s="203"/>
      <c r="BX183" s="203"/>
      <c r="BY183" s="203"/>
      <c r="BZ183" s="203"/>
      <c r="CA183" s="203"/>
      <c r="CB183" s="203"/>
      <c r="CC183" s="203"/>
      <c r="CD183" s="203"/>
      <c r="CE183" s="203"/>
      <c r="CF183" s="203"/>
      <c r="CG183" s="203"/>
      <c r="CH183" s="203"/>
      <c r="CI183" s="204"/>
      <c r="CJ183" s="92"/>
      <c r="CK183" s="259">
        <v>0</v>
      </c>
      <c r="CL183" s="260">
        <v>0</v>
      </c>
      <c r="CM183" s="261">
        <v>0</v>
      </c>
      <c r="CN183" s="258"/>
      <c r="CO183" s="129">
        <f t="shared" si="23"/>
        <v>0</v>
      </c>
      <c r="CP183" s="142">
        <f t="shared" si="24"/>
        <v>24</v>
      </c>
      <c r="CQ183" s="143">
        <f t="shared" si="273"/>
        <v>0</v>
      </c>
      <c r="CR183" s="81">
        <f t="shared" si="274"/>
        <v>0</v>
      </c>
      <c r="CS183" s="81">
        <f t="shared" si="275"/>
        <v>0</v>
      </c>
      <c r="CT183" s="81">
        <f t="shared" si="276"/>
        <v>0</v>
      </c>
      <c r="CU183" s="81">
        <f t="shared" si="277"/>
        <v>0</v>
      </c>
      <c r="CV183" s="144">
        <f t="shared" si="278"/>
        <v>0</v>
      </c>
      <c r="CW183" s="144">
        <f t="shared" si="279"/>
        <v>0</v>
      </c>
      <c r="CX183" s="81">
        <f t="shared" si="280"/>
        <v>0</v>
      </c>
      <c r="CY183" s="81">
        <f t="shared" si="281"/>
        <v>0</v>
      </c>
      <c r="CZ183" s="81">
        <f t="shared" si="282"/>
        <v>0</v>
      </c>
      <c r="DA183" s="81">
        <f t="shared" si="283"/>
        <v>0</v>
      </c>
      <c r="DB183" s="143">
        <f t="shared" si="284"/>
        <v>1</v>
      </c>
      <c r="DC183" s="143">
        <f t="shared" ref="DC183:DN183" si="302">IF(OR(-FLOOR(((17-COUNT($AK183:$BA183))/2),1)+DC$5&lt;1,-FLOOR(((17-COUNT($AK183:$BA183))/2),1)+DC$5&gt;COUNT($AK183:$BA183)),"",LARGE($AK183:$BA183,-FLOOR(((17-COUNT($AK183:$BA183))/2),1)+DC$5))</f>
        <v>0</v>
      </c>
      <c r="DD183" s="81">
        <f t="shared" si="302"/>
        <v>0</v>
      </c>
      <c r="DE183" s="81">
        <f t="shared" si="302"/>
        <v>0</v>
      </c>
      <c r="DF183" s="81">
        <f t="shared" si="302"/>
        <v>0</v>
      </c>
      <c r="DG183" s="81">
        <f t="shared" si="302"/>
        <v>0</v>
      </c>
      <c r="DH183" s="144">
        <f t="shared" si="302"/>
        <v>0</v>
      </c>
      <c r="DI183" s="144">
        <f t="shared" si="302"/>
        <v>0</v>
      </c>
      <c r="DJ183" s="81">
        <f t="shared" si="302"/>
        <v>0</v>
      </c>
      <c r="DK183" s="81">
        <f t="shared" si="302"/>
        <v>0</v>
      </c>
      <c r="DL183" s="81">
        <f t="shared" si="302"/>
        <v>0</v>
      </c>
      <c r="DM183" s="81">
        <f t="shared" si="302"/>
        <v>0</v>
      </c>
      <c r="DN183" s="143">
        <f t="shared" si="302"/>
        <v>0</v>
      </c>
      <c r="DO183" s="189"/>
      <c r="DP183" s="190"/>
      <c r="DQ183" s="189"/>
      <c r="DR183" s="189"/>
      <c r="DS183" s="189"/>
      <c r="DT183" s="189"/>
      <c r="DU183" s="189"/>
      <c r="DV183" s="189"/>
      <c r="DW183" s="188"/>
      <c r="DX183" s="188"/>
    </row>
    <row r="184" spans="1:128" s="191" customFormat="1" ht="15.75" customHeight="1">
      <c r="A184" s="256"/>
      <c r="B184" s="192" t="str">
        <f>$B$11</f>
        <v>M</v>
      </c>
      <c r="C184" s="240">
        <v>1</v>
      </c>
      <c r="D184" s="149">
        <v>0</v>
      </c>
      <c r="E184" s="149">
        <v>0</v>
      </c>
      <c r="F184" s="149">
        <v>0</v>
      </c>
      <c r="G184" s="149">
        <v>0</v>
      </c>
      <c r="H184" s="149">
        <v>0</v>
      </c>
      <c r="I184" s="149">
        <v>0</v>
      </c>
      <c r="J184" s="149">
        <v>0</v>
      </c>
      <c r="K184" s="149">
        <v>2</v>
      </c>
      <c r="L184" s="149">
        <v>0</v>
      </c>
      <c r="M184" s="149">
        <v>1</v>
      </c>
      <c r="N184" s="149">
        <v>0</v>
      </c>
      <c r="O184" s="149"/>
      <c r="P184" s="149"/>
      <c r="Q184" s="149"/>
      <c r="R184" s="149"/>
      <c r="S184" s="150"/>
      <c r="T184" s="207"/>
      <c r="U184" s="208"/>
      <c r="V184" s="208"/>
      <c r="W184" s="208"/>
      <c r="X184" s="208"/>
      <c r="Y184" s="208"/>
      <c r="Z184" s="208"/>
      <c r="AA184" s="208"/>
      <c r="AB184" s="208"/>
      <c r="AC184" s="208"/>
      <c r="AD184" s="208"/>
      <c r="AE184" s="208"/>
      <c r="AF184" s="208"/>
      <c r="AG184" s="208"/>
      <c r="AH184" s="209"/>
      <c r="AI184" s="208"/>
      <c r="AJ184" s="210"/>
      <c r="AK184" s="193"/>
      <c r="AL184" s="194"/>
      <c r="AM184" s="194"/>
      <c r="AN184" s="194"/>
      <c r="AO184" s="194"/>
      <c r="AP184" s="194"/>
      <c r="AQ184" s="194"/>
      <c r="AR184" s="194"/>
      <c r="AS184" s="194"/>
      <c r="AT184" s="194"/>
      <c r="AU184" s="194"/>
      <c r="AV184" s="194"/>
      <c r="AW184" s="194"/>
      <c r="AX184" s="194"/>
      <c r="AY184" s="194"/>
      <c r="AZ184" s="194"/>
      <c r="BA184" s="196"/>
      <c r="BB184" s="211">
        <v>0</v>
      </c>
      <c r="BC184" s="212">
        <v>0</v>
      </c>
      <c r="BD184" s="212">
        <v>0</v>
      </c>
      <c r="BE184" s="212">
        <v>0</v>
      </c>
      <c r="BF184" s="212">
        <v>0</v>
      </c>
      <c r="BG184" s="212">
        <v>0</v>
      </c>
      <c r="BH184" s="212">
        <v>0</v>
      </c>
      <c r="BI184" s="212">
        <v>1</v>
      </c>
      <c r="BJ184" s="212">
        <v>0</v>
      </c>
      <c r="BK184" s="212">
        <v>0</v>
      </c>
      <c r="BL184" s="212">
        <v>0</v>
      </c>
      <c r="BM184" s="212">
        <v>1</v>
      </c>
      <c r="BN184" s="212"/>
      <c r="BO184" s="212"/>
      <c r="BP184" s="212"/>
      <c r="BQ184" s="212"/>
      <c r="BR184" s="213"/>
      <c r="BS184" s="202"/>
      <c r="BT184" s="203"/>
      <c r="BU184" s="203"/>
      <c r="BV184" s="203"/>
      <c r="BW184" s="203"/>
      <c r="BX184" s="203"/>
      <c r="BY184" s="203"/>
      <c r="BZ184" s="203"/>
      <c r="CA184" s="203"/>
      <c r="CB184" s="203"/>
      <c r="CC184" s="203"/>
      <c r="CD184" s="203"/>
      <c r="CE184" s="203"/>
      <c r="CF184" s="203"/>
      <c r="CG184" s="203"/>
      <c r="CH184" s="203"/>
      <c r="CI184" s="204"/>
      <c r="CJ184" s="92"/>
      <c r="CK184" s="259">
        <v>0</v>
      </c>
      <c r="CL184" s="260">
        <v>0</v>
      </c>
      <c r="CM184" s="261">
        <v>0</v>
      </c>
      <c r="CN184" s="258"/>
      <c r="CO184" s="129">
        <f t="shared" si="23"/>
        <v>0.18181818181818182</v>
      </c>
      <c r="CP184" s="142">
        <f t="shared" si="24"/>
        <v>24</v>
      </c>
      <c r="CQ184" s="143">
        <f t="shared" si="273"/>
        <v>0</v>
      </c>
      <c r="CR184" s="81">
        <f t="shared" si="274"/>
        <v>0</v>
      </c>
      <c r="CS184" s="81">
        <f t="shared" si="275"/>
        <v>0</v>
      </c>
      <c r="CT184" s="81">
        <f t="shared" si="276"/>
        <v>0</v>
      </c>
      <c r="CU184" s="81">
        <f t="shared" si="277"/>
        <v>0</v>
      </c>
      <c r="CV184" s="144">
        <f t="shared" si="278"/>
        <v>0</v>
      </c>
      <c r="CW184" s="144">
        <f t="shared" si="279"/>
        <v>0</v>
      </c>
      <c r="CX184" s="81">
        <f t="shared" si="280"/>
        <v>0</v>
      </c>
      <c r="CY184" s="81">
        <f t="shared" si="281"/>
        <v>0</v>
      </c>
      <c r="CZ184" s="81">
        <f t="shared" si="282"/>
        <v>1</v>
      </c>
      <c r="DA184" s="81">
        <f t="shared" si="283"/>
        <v>1</v>
      </c>
      <c r="DB184" s="143">
        <f t="shared" si="284"/>
        <v>2</v>
      </c>
      <c r="DC184" s="143">
        <f t="shared" ref="DC184:DN184" si="303">IF(OR(-FLOOR(((17-COUNT($BB184:$BR184))/2),1)+DC$5&lt;1,-FLOOR(((17-COUNT($BB184:$BR184))/2),1)+DC$5&gt;COUNT($BB184:$BR184)),"",LARGE($BB184:$BR184,-FLOOR(((17-COUNT($BB184:$BR184))/2),1)+DC$5))</f>
        <v>0</v>
      </c>
      <c r="DD184" s="81">
        <f t="shared" si="303"/>
        <v>0</v>
      </c>
      <c r="DE184" s="81">
        <f t="shared" si="303"/>
        <v>0</v>
      </c>
      <c r="DF184" s="81">
        <f t="shared" si="303"/>
        <v>0</v>
      </c>
      <c r="DG184" s="81">
        <f t="shared" si="303"/>
        <v>0</v>
      </c>
      <c r="DH184" s="144">
        <f t="shared" si="303"/>
        <v>0</v>
      </c>
      <c r="DI184" s="144">
        <f t="shared" si="303"/>
        <v>0</v>
      </c>
      <c r="DJ184" s="81">
        <f t="shared" si="303"/>
        <v>0</v>
      </c>
      <c r="DK184" s="81">
        <f t="shared" si="303"/>
        <v>0</v>
      </c>
      <c r="DL184" s="81">
        <f t="shared" si="303"/>
        <v>0</v>
      </c>
      <c r="DM184" s="81">
        <f t="shared" si="303"/>
        <v>1</v>
      </c>
      <c r="DN184" s="143">
        <f t="shared" si="303"/>
        <v>1</v>
      </c>
      <c r="DO184" s="189"/>
      <c r="DP184" s="190"/>
      <c r="DQ184" s="189"/>
      <c r="DR184" s="189"/>
      <c r="DS184" s="189"/>
      <c r="DT184" s="189"/>
      <c r="DU184" s="189"/>
      <c r="DV184" s="189"/>
      <c r="DW184" s="188"/>
      <c r="DX184" s="188"/>
    </row>
    <row r="185" spans="1:128" s="191" customFormat="1" ht="15.75" customHeight="1" thickBot="1">
      <c r="A185" s="100"/>
      <c r="B185" s="215" t="str">
        <f>$B$12</f>
        <v>BO</v>
      </c>
      <c r="C185" s="250">
        <v>3</v>
      </c>
      <c r="D185" s="216">
        <v>0</v>
      </c>
      <c r="E185" s="216">
        <v>1</v>
      </c>
      <c r="F185" s="216">
        <v>0</v>
      </c>
      <c r="G185" s="216">
        <v>0</v>
      </c>
      <c r="H185" s="216">
        <v>0</v>
      </c>
      <c r="I185" s="216">
        <v>0</v>
      </c>
      <c r="J185" s="216">
        <v>1</v>
      </c>
      <c r="K185" s="216">
        <v>5</v>
      </c>
      <c r="L185" s="216">
        <v>0</v>
      </c>
      <c r="M185" s="216">
        <v>1</v>
      </c>
      <c r="N185" s="216">
        <v>0</v>
      </c>
      <c r="O185" s="216"/>
      <c r="P185" s="216"/>
      <c r="Q185" s="216"/>
      <c r="R185" s="216"/>
      <c r="S185" s="217"/>
      <c r="T185" s="218"/>
      <c r="U185" s="219"/>
      <c r="V185" s="219"/>
      <c r="W185" s="219"/>
      <c r="X185" s="219"/>
      <c r="Y185" s="219"/>
      <c r="Z185" s="219"/>
      <c r="AA185" s="219"/>
      <c r="AB185" s="219"/>
      <c r="AC185" s="219"/>
      <c r="AD185" s="219"/>
      <c r="AE185" s="219"/>
      <c r="AF185" s="219"/>
      <c r="AG185" s="219"/>
      <c r="AH185" s="220"/>
      <c r="AI185" s="219"/>
      <c r="AJ185" s="221"/>
      <c r="AK185" s="218"/>
      <c r="AL185" s="219"/>
      <c r="AM185" s="219"/>
      <c r="AN185" s="219"/>
      <c r="AO185" s="219"/>
      <c r="AP185" s="219"/>
      <c r="AQ185" s="219"/>
      <c r="AR185" s="219"/>
      <c r="AS185" s="219"/>
      <c r="AT185" s="219"/>
      <c r="AU185" s="219"/>
      <c r="AV185" s="219"/>
      <c r="AW185" s="219"/>
      <c r="AX185" s="219"/>
      <c r="AY185" s="219"/>
      <c r="AZ185" s="219"/>
      <c r="BA185" s="221"/>
      <c r="BB185" s="218"/>
      <c r="BC185" s="219"/>
      <c r="BD185" s="219"/>
      <c r="BE185" s="219"/>
      <c r="BF185" s="219"/>
      <c r="BG185" s="219"/>
      <c r="BH185" s="219"/>
      <c r="BI185" s="219"/>
      <c r="BJ185" s="219"/>
      <c r="BK185" s="219"/>
      <c r="BL185" s="219"/>
      <c r="BM185" s="219"/>
      <c r="BN185" s="219"/>
      <c r="BO185" s="219"/>
      <c r="BP185" s="219"/>
      <c r="BQ185" s="219"/>
      <c r="BR185" s="221"/>
      <c r="BS185" s="225">
        <v>0</v>
      </c>
      <c r="BT185" s="226">
        <v>0</v>
      </c>
      <c r="BU185" s="226">
        <v>0</v>
      </c>
      <c r="BV185" s="226"/>
      <c r="BW185" s="1428"/>
      <c r="BX185" s="1428"/>
      <c r="BY185" s="1428"/>
      <c r="BZ185" s="1428"/>
      <c r="CA185" s="1428"/>
      <c r="CB185" s="1428"/>
      <c r="CC185" s="1428"/>
      <c r="CD185" s="1428"/>
      <c r="CE185" s="1428"/>
      <c r="CF185" s="1428"/>
      <c r="CG185" s="1428"/>
      <c r="CH185" s="1428"/>
      <c r="CI185" s="1429"/>
      <c r="CJ185" s="228"/>
      <c r="CK185" s="225">
        <v>0</v>
      </c>
      <c r="CL185" s="226">
        <v>0</v>
      </c>
      <c r="CM185" s="227">
        <v>0</v>
      </c>
      <c r="CN185" s="258"/>
      <c r="CO185" s="129">
        <f t="shared" si="23"/>
        <v>0.46153846153846156</v>
      </c>
      <c r="CP185" s="142">
        <f t="shared" si="24"/>
        <v>15</v>
      </c>
      <c r="CQ185" s="143">
        <f t="shared" si="273"/>
        <v>0</v>
      </c>
      <c r="CR185" s="81">
        <f t="shared" si="274"/>
        <v>0</v>
      </c>
      <c r="CS185" s="81">
        <f t="shared" si="275"/>
        <v>0</v>
      </c>
      <c r="CT185" s="81">
        <f t="shared" si="276"/>
        <v>0</v>
      </c>
      <c r="CU185" s="81">
        <f t="shared" si="277"/>
        <v>0</v>
      </c>
      <c r="CV185" s="144">
        <f t="shared" si="278"/>
        <v>0</v>
      </c>
      <c r="CW185" s="144">
        <f t="shared" si="279"/>
        <v>0</v>
      </c>
      <c r="CX185" s="81">
        <f t="shared" si="280"/>
        <v>1</v>
      </c>
      <c r="CY185" s="81">
        <f t="shared" si="281"/>
        <v>1</v>
      </c>
      <c r="CZ185" s="81">
        <f t="shared" si="282"/>
        <v>1</v>
      </c>
      <c r="DA185" s="81">
        <f t="shared" si="283"/>
        <v>3</v>
      </c>
      <c r="DB185" s="143">
        <f t="shared" si="284"/>
        <v>5</v>
      </c>
      <c r="DC185" s="143" t="str">
        <f t="shared" ref="DC185:DN185" si="304">IF(OR(-FLOOR(((17-COUNT($BS185:$CI185))/2),1)+DC$5&lt;1,-FLOOR(((17-COUNT($BS185:$CI185))/2),1)+DC$5&gt;COUNT($BS185:$CI185)),"",LARGE($BS185:$CI185,-FLOOR(((17-COUNT($BS185:$CI185))/2),1)+DC$5))</f>
        <v/>
      </c>
      <c r="DD185" s="81" t="str">
        <f t="shared" si="304"/>
        <v/>
      </c>
      <c r="DE185" s="81" t="str">
        <f t="shared" si="304"/>
        <v/>
      </c>
      <c r="DF185" s="81" t="str">
        <f t="shared" si="304"/>
        <v/>
      </c>
      <c r="DG185" s="81">
        <f t="shared" si="304"/>
        <v>0</v>
      </c>
      <c r="DH185" s="144">
        <f t="shared" si="304"/>
        <v>0</v>
      </c>
      <c r="DI185" s="144">
        <f t="shared" si="304"/>
        <v>0</v>
      </c>
      <c r="DJ185" s="81" t="str">
        <f t="shared" si="304"/>
        <v/>
      </c>
      <c r="DK185" s="81" t="str">
        <f t="shared" si="304"/>
        <v/>
      </c>
      <c r="DL185" s="81" t="str">
        <f t="shared" si="304"/>
        <v/>
      </c>
      <c r="DM185" s="81" t="str">
        <f t="shared" si="304"/>
        <v/>
      </c>
      <c r="DN185" s="143" t="str">
        <f t="shared" si="304"/>
        <v/>
      </c>
      <c r="DO185" s="189"/>
      <c r="DP185" s="190"/>
      <c r="DQ185" s="189"/>
      <c r="DR185" s="189"/>
      <c r="DS185" s="189"/>
      <c r="DT185" s="189"/>
      <c r="DU185" s="189"/>
      <c r="DV185" s="189"/>
      <c r="DW185" s="188"/>
      <c r="DX185" s="188"/>
    </row>
    <row r="186" spans="1:128" s="191" customFormat="1" ht="15.75" customHeight="1">
      <c r="A186" s="133" t="s">
        <v>97</v>
      </c>
      <c r="B186" s="175" t="str">
        <f>$B$9</f>
        <v>VP</v>
      </c>
      <c r="C186" s="229">
        <v>0</v>
      </c>
      <c r="D186" s="137">
        <v>0</v>
      </c>
      <c r="E186" s="137">
        <v>0</v>
      </c>
      <c r="F186" s="137">
        <v>0</v>
      </c>
      <c r="G186" s="137">
        <v>0</v>
      </c>
      <c r="H186" s="137">
        <v>0</v>
      </c>
      <c r="I186" s="137">
        <v>0</v>
      </c>
      <c r="J186" s="137">
        <v>0</v>
      </c>
      <c r="K186" s="137">
        <v>0</v>
      </c>
      <c r="L186" s="137">
        <v>0</v>
      </c>
      <c r="M186" s="137">
        <v>0</v>
      </c>
      <c r="N186" s="137">
        <v>0</v>
      </c>
      <c r="O186" s="137"/>
      <c r="P186" s="137"/>
      <c r="Q186" s="137"/>
      <c r="R186" s="137"/>
      <c r="S186" s="138"/>
      <c r="T186" s="257">
        <v>0</v>
      </c>
      <c r="U186" s="176">
        <v>0</v>
      </c>
      <c r="V186" s="176">
        <v>0</v>
      </c>
      <c r="W186" s="176">
        <v>0</v>
      </c>
      <c r="X186" s="176">
        <v>0</v>
      </c>
      <c r="Y186" s="176">
        <v>0</v>
      </c>
      <c r="Z186" s="176">
        <v>0</v>
      </c>
      <c r="AA186" s="176">
        <v>0</v>
      </c>
      <c r="AB186" s="176">
        <v>0</v>
      </c>
      <c r="AC186" s="352">
        <v>0</v>
      </c>
      <c r="AD186" s="352">
        <v>0</v>
      </c>
      <c r="AE186" s="352">
        <v>0</v>
      </c>
      <c r="AF186" s="352"/>
      <c r="AG186" s="176"/>
      <c r="AH186" s="232"/>
      <c r="AI186" s="176"/>
      <c r="AJ186" s="178"/>
      <c r="AK186" s="182"/>
      <c r="AL186" s="183"/>
      <c r="AM186" s="183"/>
      <c r="AN186" s="183"/>
      <c r="AO186" s="183"/>
      <c r="AP186" s="183"/>
      <c r="AQ186" s="183"/>
      <c r="AR186" s="183"/>
      <c r="AS186" s="183"/>
      <c r="AT186" s="183"/>
      <c r="AU186" s="183"/>
      <c r="AV186" s="183"/>
      <c r="AW186" s="183"/>
      <c r="AX186" s="183"/>
      <c r="AY186" s="183"/>
      <c r="AZ186" s="183"/>
      <c r="BA186" s="184"/>
      <c r="BB186" s="182"/>
      <c r="BC186" s="183"/>
      <c r="BD186" s="183"/>
      <c r="BE186" s="183"/>
      <c r="BF186" s="183"/>
      <c r="BG186" s="183"/>
      <c r="BH186" s="183"/>
      <c r="BI186" s="183"/>
      <c r="BJ186" s="183"/>
      <c r="BK186" s="183"/>
      <c r="BL186" s="183"/>
      <c r="BM186" s="183"/>
      <c r="BN186" s="183"/>
      <c r="BO186" s="183"/>
      <c r="BP186" s="183"/>
      <c r="BQ186" s="183"/>
      <c r="BR186" s="184"/>
      <c r="BS186" s="182"/>
      <c r="BT186" s="183"/>
      <c r="BU186" s="183"/>
      <c r="BV186" s="183"/>
      <c r="BW186" s="1424"/>
      <c r="BX186" s="1424"/>
      <c r="BY186" s="1424"/>
      <c r="BZ186" s="1424"/>
      <c r="CA186" s="1424"/>
      <c r="CB186" s="1424"/>
      <c r="CC186" s="1424"/>
      <c r="CD186" s="1424"/>
      <c r="CE186" s="1424"/>
      <c r="CF186" s="1424"/>
      <c r="CG186" s="1424"/>
      <c r="CH186" s="1424"/>
      <c r="CI186" s="1425"/>
      <c r="CJ186" s="185"/>
      <c r="CK186" s="257">
        <v>0</v>
      </c>
      <c r="CL186" s="176">
        <v>0</v>
      </c>
      <c r="CM186" s="178">
        <v>0</v>
      </c>
      <c r="CN186" s="188"/>
      <c r="CO186" s="129">
        <f t="shared" si="23"/>
        <v>0</v>
      </c>
      <c r="CP186" s="142">
        <f t="shared" si="24"/>
        <v>24</v>
      </c>
      <c r="CQ186" s="143">
        <f t="shared" si="273"/>
        <v>0</v>
      </c>
      <c r="CR186" s="81">
        <f t="shared" si="274"/>
        <v>0</v>
      </c>
      <c r="CS186" s="81">
        <f t="shared" si="275"/>
        <v>0</v>
      </c>
      <c r="CT186" s="81">
        <f t="shared" si="276"/>
        <v>0</v>
      </c>
      <c r="CU186" s="81">
        <f t="shared" si="277"/>
        <v>0</v>
      </c>
      <c r="CV186" s="144">
        <f t="shared" si="278"/>
        <v>0</v>
      </c>
      <c r="CW186" s="144">
        <f t="shared" si="279"/>
        <v>0</v>
      </c>
      <c r="CX186" s="81">
        <f t="shared" si="280"/>
        <v>0</v>
      </c>
      <c r="CY186" s="81">
        <f t="shared" si="281"/>
        <v>0</v>
      </c>
      <c r="CZ186" s="81">
        <f t="shared" si="282"/>
        <v>0</v>
      </c>
      <c r="DA186" s="81">
        <f t="shared" si="283"/>
        <v>0</v>
      </c>
      <c r="DB186" s="143">
        <f t="shared" si="284"/>
        <v>0</v>
      </c>
      <c r="DC186" s="143">
        <f t="shared" ref="DC186:DN186" si="305">IF(OR(-FLOOR(((17-COUNT($T186:$AJ186))/2),1)+DC$5&lt;1,-FLOOR(((17-COUNT($T186:$AJ186))/2),1)+DC$5&gt;COUNT($T186:$AJ186)),"",LARGE($T186:$AJ186,-FLOOR(((17-COUNT($T186:$AJ186))/2),1)+DC$5))</f>
        <v>0</v>
      </c>
      <c r="DD186" s="81">
        <f t="shared" si="305"/>
        <v>0</v>
      </c>
      <c r="DE186" s="81">
        <f t="shared" si="305"/>
        <v>0</v>
      </c>
      <c r="DF186" s="81">
        <f t="shared" si="305"/>
        <v>0</v>
      </c>
      <c r="DG186" s="81">
        <f t="shared" si="305"/>
        <v>0</v>
      </c>
      <c r="DH186" s="144">
        <f t="shared" si="305"/>
        <v>0</v>
      </c>
      <c r="DI186" s="144">
        <f t="shared" si="305"/>
        <v>0</v>
      </c>
      <c r="DJ186" s="81">
        <f t="shared" si="305"/>
        <v>0</v>
      </c>
      <c r="DK186" s="81">
        <f t="shared" si="305"/>
        <v>0</v>
      </c>
      <c r="DL186" s="81">
        <f t="shared" si="305"/>
        <v>0</v>
      </c>
      <c r="DM186" s="81">
        <f t="shared" si="305"/>
        <v>0</v>
      </c>
      <c r="DN186" s="143">
        <f t="shared" si="305"/>
        <v>0</v>
      </c>
      <c r="DO186" s="189"/>
      <c r="DP186" s="190"/>
      <c r="DQ186" s="189"/>
      <c r="DR186" s="189"/>
      <c r="DS186" s="189"/>
      <c r="DT186" s="189"/>
      <c r="DU186" s="189"/>
      <c r="DV186" s="189"/>
      <c r="DW186" s="188"/>
      <c r="DX186" s="188"/>
    </row>
    <row r="187" spans="1:128" s="191" customFormat="1" ht="15.75" customHeight="1">
      <c r="A187" s="256"/>
      <c r="B187" s="192" t="str">
        <f>$B$10</f>
        <v>P</v>
      </c>
      <c r="C187" s="240">
        <v>0</v>
      </c>
      <c r="D187" s="149">
        <v>0</v>
      </c>
      <c r="E187" s="149">
        <v>0</v>
      </c>
      <c r="F187" s="149">
        <v>0</v>
      </c>
      <c r="G187" s="149">
        <v>1</v>
      </c>
      <c r="H187" s="149">
        <v>0</v>
      </c>
      <c r="I187" s="149">
        <v>0</v>
      </c>
      <c r="J187" s="149">
        <v>0</v>
      </c>
      <c r="K187" s="149">
        <v>0</v>
      </c>
      <c r="L187" s="149">
        <v>0</v>
      </c>
      <c r="M187" s="149">
        <v>0</v>
      </c>
      <c r="N187" s="149">
        <v>0</v>
      </c>
      <c r="O187" s="149"/>
      <c r="P187" s="149"/>
      <c r="Q187" s="149"/>
      <c r="R187" s="149"/>
      <c r="S187" s="150"/>
      <c r="T187" s="193"/>
      <c r="U187" s="194"/>
      <c r="V187" s="194"/>
      <c r="W187" s="194"/>
      <c r="X187" s="194"/>
      <c r="Y187" s="194"/>
      <c r="Z187" s="194"/>
      <c r="AA187" s="194"/>
      <c r="AB187" s="194"/>
      <c r="AC187" s="194"/>
      <c r="AD187" s="194"/>
      <c r="AE187" s="194"/>
      <c r="AF187" s="194"/>
      <c r="AG187" s="194"/>
      <c r="AH187" s="195"/>
      <c r="AI187" s="194"/>
      <c r="AJ187" s="196"/>
      <c r="AK187" s="211">
        <v>0</v>
      </c>
      <c r="AL187" s="212">
        <v>0</v>
      </c>
      <c r="AM187" s="212">
        <v>0</v>
      </c>
      <c r="AN187" s="212">
        <v>0</v>
      </c>
      <c r="AO187" s="212">
        <v>0</v>
      </c>
      <c r="AP187" s="212">
        <v>1</v>
      </c>
      <c r="AQ187" s="212">
        <v>0</v>
      </c>
      <c r="AR187" s="212">
        <v>0</v>
      </c>
      <c r="AS187" s="212">
        <v>0</v>
      </c>
      <c r="AT187" s="212">
        <v>1</v>
      </c>
      <c r="AU187" s="212">
        <v>0</v>
      </c>
      <c r="AV187" s="305">
        <v>0</v>
      </c>
      <c r="AW187" s="212"/>
      <c r="AX187" s="305"/>
      <c r="AY187" s="212"/>
      <c r="AZ187" s="212"/>
      <c r="BA187" s="213"/>
      <c r="BB187" s="202"/>
      <c r="BC187" s="203"/>
      <c r="BD187" s="203"/>
      <c r="BE187" s="203"/>
      <c r="BF187" s="203"/>
      <c r="BG187" s="203"/>
      <c r="BH187" s="203"/>
      <c r="BI187" s="203"/>
      <c r="BJ187" s="203"/>
      <c r="BK187" s="203"/>
      <c r="BL187" s="203"/>
      <c r="BM187" s="203"/>
      <c r="BN187" s="203"/>
      <c r="BO187" s="203"/>
      <c r="BP187" s="203"/>
      <c r="BQ187" s="203"/>
      <c r="BR187" s="204"/>
      <c r="BS187" s="202"/>
      <c r="BT187" s="203"/>
      <c r="BU187" s="203"/>
      <c r="BV187" s="203"/>
      <c r="BW187" s="203"/>
      <c r="BX187" s="203"/>
      <c r="BY187" s="203"/>
      <c r="BZ187" s="203"/>
      <c r="CA187" s="203"/>
      <c r="CB187" s="203"/>
      <c r="CC187" s="203"/>
      <c r="CD187" s="203"/>
      <c r="CE187" s="203"/>
      <c r="CF187" s="203"/>
      <c r="CG187" s="203"/>
      <c r="CH187" s="203"/>
      <c r="CI187" s="204"/>
      <c r="CJ187" s="92"/>
      <c r="CK187" s="259">
        <v>0</v>
      </c>
      <c r="CL187" s="260">
        <v>0</v>
      </c>
      <c r="CM187" s="261">
        <v>0</v>
      </c>
      <c r="CN187" s="258"/>
      <c r="CO187" s="129">
        <f t="shared" si="23"/>
        <v>9.0909090909090912E-2</v>
      </c>
      <c r="CP187" s="142">
        <f t="shared" si="24"/>
        <v>24</v>
      </c>
      <c r="CQ187" s="143">
        <f t="shared" si="273"/>
        <v>0</v>
      </c>
      <c r="CR187" s="81">
        <f t="shared" si="274"/>
        <v>0</v>
      </c>
      <c r="CS187" s="81">
        <f t="shared" si="275"/>
        <v>0</v>
      </c>
      <c r="CT187" s="81">
        <f t="shared" si="276"/>
        <v>0</v>
      </c>
      <c r="CU187" s="81">
        <f t="shared" si="277"/>
        <v>0</v>
      </c>
      <c r="CV187" s="144">
        <f t="shared" si="278"/>
        <v>0</v>
      </c>
      <c r="CW187" s="144">
        <f t="shared" si="279"/>
        <v>0</v>
      </c>
      <c r="CX187" s="81">
        <f t="shared" si="280"/>
        <v>0</v>
      </c>
      <c r="CY187" s="81">
        <f t="shared" si="281"/>
        <v>0</v>
      </c>
      <c r="CZ187" s="81">
        <f t="shared" si="282"/>
        <v>0</v>
      </c>
      <c r="DA187" s="81">
        <f t="shared" si="283"/>
        <v>0</v>
      </c>
      <c r="DB187" s="143">
        <f t="shared" si="284"/>
        <v>1</v>
      </c>
      <c r="DC187" s="143">
        <f t="shared" ref="DC187:DN187" si="306">IF(OR(-FLOOR(((17-COUNT($AK187:$BA187))/2),1)+DC$5&lt;1,-FLOOR(((17-COUNT($AK187:$BA187))/2),1)+DC$5&gt;COUNT($AK187:$BA187)),"",LARGE($AK187:$BA187,-FLOOR(((17-COUNT($AK187:$BA187))/2),1)+DC$5))</f>
        <v>0</v>
      </c>
      <c r="DD187" s="81">
        <f t="shared" si="306"/>
        <v>0</v>
      </c>
      <c r="DE187" s="81">
        <f t="shared" si="306"/>
        <v>0</v>
      </c>
      <c r="DF187" s="81">
        <f t="shared" si="306"/>
        <v>0</v>
      </c>
      <c r="DG187" s="81">
        <f t="shared" si="306"/>
        <v>0</v>
      </c>
      <c r="DH187" s="144">
        <f t="shared" si="306"/>
        <v>0</v>
      </c>
      <c r="DI187" s="144">
        <f t="shared" si="306"/>
        <v>0</v>
      </c>
      <c r="DJ187" s="81">
        <f t="shared" si="306"/>
        <v>0</v>
      </c>
      <c r="DK187" s="81">
        <f t="shared" si="306"/>
        <v>0</v>
      </c>
      <c r="DL187" s="81">
        <f t="shared" si="306"/>
        <v>0</v>
      </c>
      <c r="DM187" s="81">
        <f t="shared" si="306"/>
        <v>1</v>
      </c>
      <c r="DN187" s="143">
        <f t="shared" si="306"/>
        <v>1</v>
      </c>
      <c r="DO187" s="189"/>
      <c r="DP187" s="190"/>
      <c r="DQ187" s="189"/>
      <c r="DR187" s="189"/>
      <c r="DS187" s="189"/>
      <c r="DT187" s="189"/>
      <c r="DU187" s="189"/>
      <c r="DV187" s="189"/>
      <c r="DW187" s="188"/>
      <c r="DX187" s="188"/>
    </row>
    <row r="188" spans="1:128" s="191" customFormat="1" ht="15.75" customHeight="1">
      <c r="A188" s="256"/>
      <c r="B188" s="192" t="str">
        <f>$B$11</f>
        <v>M</v>
      </c>
      <c r="C188" s="240">
        <v>2</v>
      </c>
      <c r="D188" s="149">
        <v>1</v>
      </c>
      <c r="E188" s="149">
        <v>1</v>
      </c>
      <c r="F188" s="149">
        <v>0</v>
      </c>
      <c r="G188" s="149">
        <v>1</v>
      </c>
      <c r="H188" s="149">
        <v>1</v>
      </c>
      <c r="I188" s="149">
        <v>0</v>
      </c>
      <c r="J188" s="149">
        <v>1</v>
      </c>
      <c r="K188" s="149">
        <v>2</v>
      </c>
      <c r="L188" s="149">
        <v>1</v>
      </c>
      <c r="M188" s="149">
        <v>1</v>
      </c>
      <c r="N188" s="149">
        <v>2</v>
      </c>
      <c r="O188" s="149"/>
      <c r="P188" s="149"/>
      <c r="Q188" s="149"/>
      <c r="R188" s="149"/>
      <c r="S188" s="150"/>
      <c r="T188" s="207"/>
      <c r="U188" s="208"/>
      <c r="V188" s="208"/>
      <c r="W188" s="208"/>
      <c r="X188" s="208"/>
      <c r="Y188" s="208"/>
      <c r="Z188" s="208"/>
      <c r="AA188" s="208"/>
      <c r="AB188" s="208"/>
      <c r="AC188" s="208"/>
      <c r="AD188" s="208"/>
      <c r="AE188" s="208"/>
      <c r="AF188" s="208"/>
      <c r="AG188" s="208"/>
      <c r="AH188" s="209"/>
      <c r="AI188" s="208"/>
      <c r="AJ188" s="210"/>
      <c r="AK188" s="193"/>
      <c r="AL188" s="194"/>
      <c r="AM188" s="194"/>
      <c r="AN188" s="194"/>
      <c r="AO188" s="194"/>
      <c r="AP188" s="194"/>
      <c r="AQ188" s="194"/>
      <c r="AR188" s="194"/>
      <c r="AS188" s="194"/>
      <c r="AT188" s="194"/>
      <c r="AU188" s="194"/>
      <c r="AV188" s="194"/>
      <c r="AW188" s="194"/>
      <c r="AX188" s="194"/>
      <c r="AY188" s="194"/>
      <c r="AZ188" s="194"/>
      <c r="BA188" s="196"/>
      <c r="BB188" s="211">
        <v>2</v>
      </c>
      <c r="BC188" s="212">
        <v>0</v>
      </c>
      <c r="BD188" s="212">
        <v>1</v>
      </c>
      <c r="BE188" s="212">
        <v>3</v>
      </c>
      <c r="BF188" s="212">
        <v>2</v>
      </c>
      <c r="BG188" s="212">
        <v>2</v>
      </c>
      <c r="BH188" s="212">
        <v>0</v>
      </c>
      <c r="BI188" s="212">
        <v>2</v>
      </c>
      <c r="BJ188" s="212">
        <v>1</v>
      </c>
      <c r="BK188" s="212">
        <v>1</v>
      </c>
      <c r="BL188" s="212">
        <v>1</v>
      </c>
      <c r="BM188" s="212">
        <v>2</v>
      </c>
      <c r="BN188" s="212"/>
      <c r="BO188" s="212"/>
      <c r="BP188" s="212"/>
      <c r="BQ188" s="212"/>
      <c r="BR188" s="213"/>
      <c r="BS188" s="202"/>
      <c r="BT188" s="203"/>
      <c r="BU188" s="203"/>
      <c r="BV188" s="203"/>
      <c r="BW188" s="203"/>
      <c r="BX188" s="203"/>
      <c r="BY188" s="203"/>
      <c r="BZ188" s="203"/>
      <c r="CA188" s="203"/>
      <c r="CB188" s="203"/>
      <c r="CC188" s="203"/>
      <c r="CD188" s="203"/>
      <c r="CE188" s="203"/>
      <c r="CF188" s="203"/>
      <c r="CG188" s="203"/>
      <c r="CH188" s="203"/>
      <c r="CI188" s="204"/>
      <c r="CJ188" s="92"/>
      <c r="CK188" s="259">
        <v>1</v>
      </c>
      <c r="CL188" s="260">
        <v>0.5</v>
      </c>
      <c r="CM188" s="261">
        <v>1.5</v>
      </c>
      <c r="CN188" s="258"/>
      <c r="CO188" s="129">
        <f t="shared" si="23"/>
        <v>1.2272727272727273</v>
      </c>
      <c r="CP188" s="142">
        <f t="shared" si="24"/>
        <v>24</v>
      </c>
      <c r="CQ188" s="143">
        <f t="shared" si="273"/>
        <v>0</v>
      </c>
      <c r="CR188" s="81">
        <f t="shared" si="274"/>
        <v>0</v>
      </c>
      <c r="CS188" s="81">
        <f t="shared" si="275"/>
        <v>1</v>
      </c>
      <c r="CT188" s="81">
        <f t="shared" si="276"/>
        <v>1</v>
      </c>
      <c r="CU188" s="81">
        <f t="shared" si="277"/>
        <v>1</v>
      </c>
      <c r="CV188" s="144">
        <f t="shared" si="278"/>
        <v>1</v>
      </c>
      <c r="CW188" s="144">
        <f t="shared" si="279"/>
        <v>1</v>
      </c>
      <c r="CX188" s="81">
        <f t="shared" si="280"/>
        <v>1</v>
      </c>
      <c r="CY188" s="81">
        <f t="shared" si="281"/>
        <v>1</v>
      </c>
      <c r="CZ188" s="81">
        <f t="shared" si="282"/>
        <v>2</v>
      </c>
      <c r="DA188" s="81">
        <f t="shared" si="283"/>
        <v>2</v>
      </c>
      <c r="DB188" s="143">
        <f t="shared" si="284"/>
        <v>2</v>
      </c>
      <c r="DC188" s="143">
        <f t="shared" ref="DC188:DN188" si="307">IF(OR(-FLOOR(((17-COUNT($BB188:$BR188))/2),1)+DC$5&lt;1,-FLOOR(((17-COUNT($BB188:$BR188))/2),1)+DC$5&gt;COUNT($BB188:$BR188)),"",LARGE($BB188:$BR188,-FLOOR(((17-COUNT($BB188:$BR188))/2),1)+DC$5))</f>
        <v>0</v>
      </c>
      <c r="DD188" s="81">
        <f t="shared" si="307"/>
        <v>0</v>
      </c>
      <c r="DE188" s="81">
        <f t="shared" si="307"/>
        <v>1</v>
      </c>
      <c r="DF188" s="81">
        <f t="shared" si="307"/>
        <v>1</v>
      </c>
      <c r="DG188" s="81">
        <f t="shared" si="307"/>
        <v>1</v>
      </c>
      <c r="DH188" s="144">
        <f t="shared" si="307"/>
        <v>1</v>
      </c>
      <c r="DI188" s="144">
        <f t="shared" si="307"/>
        <v>2</v>
      </c>
      <c r="DJ188" s="81">
        <f t="shared" si="307"/>
        <v>2</v>
      </c>
      <c r="DK188" s="81">
        <f t="shared" si="307"/>
        <v>2</v>
      </c>
      <c r="DL188" s="81">
        <f t="shared" si="307"/>
        <v>2</v>
      </c>
      <c r="DM188" s="81">
        <f t="shared" si="307"/>
        <v>2</v>
      </c>
      <c r="DN188" s="143">
        <f t="shared" si="307"/>
        <v>3</v>
      </c>
      <c r="DO188" s="189"/>
      <c r="DP188" s="190"/>
      <c r="DQ188" s="189"/>
      <c r="DR188" s="189"/>
      <c r="DS188" s="189"/>
      <c r="DT188" s="189"/>
      <c r="DU188" s="189"/>
      <c r="DV188" s="189"/>
      <c r="DW188" s="188"/>
      <c r="DX188" s="188"/>
    </row>
    <row r="189" spans="1:128" s="191" customFormat="1" ht="15.75" customHeight="1" thickBot="1">
      <c r="A189" s="100"/>
      <c r="B189" s="215" t="str">
        <f>$B$12</f>
        <v>BO</v>
      </c>
      <c r="C189" s="250">
        <v>3</v>
      </c>
      <c r="D189" s="216">
        <v>3</v>
      </c>
      <c r="E189" s="216">
        <v>2</v>
      </c>
      <c r="F189" s="216">
        <v>1</v>
      </c>
      <c r="G189" s="216">
        <v>2</v>
      </c>
      <c r="H189" s="216">
        <v>2</v>
      </c>
      <c r="I189" s="216">
        <v>1</v>
      </c>
      <c r="J189" s="216">
        <v>2</v>
      </c>
      <c r="K189" s="216">
        <v>5</v>
      </c>
      <c r="L189" s="216">
        <v>2</v>
      </c>
      <c r="M189" s="216">
        <v>1</v>
      </c>
      <c r="N189" s="216">
        <v>6</v>
      </c>
      <c r="O189" s="216"/>
      <c r="P189" s="216"/>
      <c r="Q189" s="216"/>
      <c r="R189" s="216"/>
      <c r="S189" s="217"/>
      <c r="T189" s="218"/>
      <c r="U189" s="219"/>
      <c r="V189" s="219"/>
      <c r="W189" s="219"/>
      <c r="X189" s="219"/>
      <c r="Y189" s="219"/>
      <c r="Z189" s="219"/>
      <c r="AA189" s="219"/>
      <c r="AB189" s="219"/>
      <c r="AC189" s="219"/>
      <c r="AD189" s="219"/>
      <c r="AE189" s="219"/>
      <c r="AF189" s="219"/>
      <c r="AG189" s="219"/>
      <c r="AH189" s="220"/>
      <c r="AI189" s="219"/>
      <c r="AJ189" s="221"/>
      <c r="AK189" s="218"/>
      <c r="AL189" s="219"/>
      <c r="AM189" s="219"/>
      <c r="AN189" s="219"/>
      <c r="AO189" s="219"/>
      <c r="AP189" s="219"/>
      <c r="AQ189" s="219"/>
      <c r="AR189" s="219"/>
      <c r="AS189" s="219"/>
      <c r="AT189" s="219"/>
      <c r="AU189" s="219"/>
      <c r="AV189" s="219"/>
      <c r="AW189" s="219"/>
      <c r="AX189" s="219"/>
      <c r="AY189" s="219"/>
      <c r="AZ189" s="219"/>
      <c r="BA189" s="221"/>
      <c r="BB189" s="218"/>
      <c r="BC189" s="219"/>
      <c r="BD189" s="219"/>
      <c r="BE189" s="219"/>
      <c r="BF189" s="219"/>
      <c r="BG189" s="219"/>
      <c r="BH189" s="219"/>
      <c r="BI189" s="219"/>
      <c r="BJ189" s="219"/>
      <c r="BK189" s="219"/>
      <c r="BL189" s="219"/>
      <c r="BM189" s="219"/>
      <c r="BN189" s="219"/>
      <c r="BO189" s="219"/>
      <c r="BP189" s="219"/>
      <c r="BQ189" s="219"/>
      <c r="BR189" s="221"/>
      <c r="BS189" s="225">
        <v>5</v>
      </c>
      <c r="BT189" s="226">
        <v>5</v>
      </c>
      <c r="BU189" s="226">
        <v>3</v>
      </c>
      <c r="BV189" s="226"/>
      <c r="BW189" s="1428"/>
      <c r="BX189" s="1428"/>
      <c r="BY189" s="1428"/>
      <c r="BZ189" s="1428"/>
      <c r="CA189" s="1428"/>
      <c r="CB189" s="1428"/>
      <c r="CC189" s="1428"/>
      <c r="CD189" s="1428"/>
      <c r="CE189" s="1428"/>
      <c r="CF189" s="1428"/>
      <c r="CG189" s="1428"/>
      <c r="CH189" s="1428"/>
      <c r="CI189" s="1429"/>
      <c r="CJ189" s="228"/>
      <c r="CK189" s="225">
        <v>4</v>
      </c>
      <c r="CL189" s="226">
        <v>2</v>
      </c>
      <c r="CM189" s="227">
        <v>6</v>
      </c>
      <c r="CN189" s="258"/>
      <c r="CO189" s="129">
        <f t="shared" si="23"/>
        <v>2.7692307692307692</v>
      </c>
      <c r="CP189" s="142">
        <f t="shared" si="24"/>
        <v>15</v>
      </c>
      <c r="CQ189" s="143">
        <f t="shared" si="273"/>
        <v>1</v>
      </c>
      <c r="CR189" s="81">
        <f t="shared" si="274"/>
        <v>1</v>
      </c>
      <c r="CS189" s="81">
        <f t="shared" si="275"/>
        <v>1</v>
      </c>
      <c r="CT189" s="81">
        <f t="shared" si="276"/>
        <v>2</v>
      </c>
      <c r="CU189" s="81">
        <f t="shared" si="277"/>
        <v>2</v>
      </c>
      <c r="CV189" s="144">
        <f t="shared" si="278"/>
        <v>2</v>
      </c>
      <c r="CW189" s="144">
        <f t="shared" si="279"/>
        <v>2</v>
      </c>
      <c r="CX189" s="81">
        <f t="shared" si="280"/>
        <v>2</v>
      </c>
      <c r="CY189" s="81">
        <f t="shared" si="281"/>
        <v>3</v>
      </c>
      <c r="CZ189" s="81">
        <f t="shared" si="282"/>
        <v>3</v>
      </c>
      <c r="DA189" s="81">
        <f t="shared" si="283"/>
        <v>5</v>
      </c>
      <c r="DB189" s="143">
        <f t="shared" si="284"/>
        <v>6</v>
      </c>
      <c r="DC189" s="143" t="str">
        <f t="shared" ref="DC189:DN189" si="308">IF(OR(-FLOOR(((17-COUNT($BS189:$CI189))/2),1)+DC$5&lt;1,-FLOOR(((17-COUNT($BS189:$CI189))/2),1)+DC$5&gt;COUNT($BS189:$CI189)),"",LARGE($BS189:$CI189,-FLOOR(((17-COUNT($BS189:$CI189))/2),1)+DC$5))</f>
        <v/>
      </c>
      <c r="DD189" s="81" t="str">
        <f t="shared" si="308"/>
        <v/>
      </c>
      <c r="DE189" s="81" t="str">
        <f t="shared" si="308"/>
        <v/>
      </c>
      <c r="DF189" s="81" t="str">
        <f t="shared" si="308"/>
        <v/>
      </c>
      <c r="DG189" s="81">
        <f t="shared" si="308"/>
        <v>3</v>
      </c>
      <c r="DH189" s="144">
        <f t="shared" si="308"/>
        <v>5</v>
      </c>
      <c r="DI189" s="144">
        <f t="shared" si="308"/>
        <v>5</v>
      </c>
      <c r="DJ189" s="81" t="str">
        <f t="shared" si="308"/>
        <v/>
      </c>
      <c r="DK189" s="81" t="str">
        <f t="shared" si="308"/>
        <v/>
      </c>
      <c r="DL189" s="81" t="str">
        <f t="shared" si="308"/>
        <v/>
      </c>
      <c r="DM189" s="81" t="str">
        <f t="shared" si="308"/>
        <v/>
      </c>
      <c r="DN189" s="143" t="str">
        <f t="shared" si="308"/>
        <v/>
      </c>
      <c r="DO189" s="189"/>
      <c r="DP189" s="190"/>
      <c r="DQ189" s="189"/>
      <c r="DR189" s="189"/>
      <c r="DS189" s="189"/>
      <c r="DT189" s="189"/>
      <c r="DU189" s="189"/>
      <c r="DV189" s="189"/>
      <c r="DW189" s="188"/>
      <c r="DX189" s="188"/>
    </row>
    <row r="190" spans="1:128" s="191" customFormat="1" ht="15.75" customHeight="1">
      <c r="A190" s="133" t="s">
        <v>866</v>
      </c>
      <c r="B190" s="175" t="str">
        <f>$B$9</f>
        <v>VP</v>
      </c>
      <c r="C190" s="229">
        <v>0</v>
      </c>
      <c r="D190" s="137">
        <v>0</v>
      </c>
      <c r="E190" s="137">
        <v>0</v>
      </c>
      <c r="F190" s="137">
        <v>0</v>
      </c>
      <c r="G190" s="137">
        <v>0</v>
      </c>
      <c r="H190" s="137">
        <v>0</v>
      </c>
      <c r="I190" s="137">
        <v>0</v>
      </c>
      <c r="J190" s="137">
        <v>0</v>
      </c>
      <c r="K190" s="137">
        <v>0</v>
      </c>
      <c r="L190" s="137">
        <v>0</v>
      </c>
      <c r="M190" s="137">
        <v>0</v>
      </c>
      <c r="N190" s="137">
        <v>0</v>
      </c>
      <c r="O190" s="137"/>
      <c r="P190" s="137"/>
      <c r="Q190" s="137"/>
      <c r="R190" s="137"/>
      <c r="S190" s="138"/>
      <c r="T190" s="257">
        <v>0</v>
      </c>
      <c r="U190" s="176">
        <v>0</v>
      </c>
      <c r="V190" s="176">
        <v>0</v>
      </c>
      <c r="W190" s="176">
        <v>0</v>
      </c>
      <c r="X190" s="176">
        <v>0</v>
      </c>
      <c r="Y190" s="176">
        <v>0</v>
      </c>
      <c r="Z190" s="176">
        <v>0</v>
      </c>
      <c r="AA190" s="176">
        <v>0</v>
      </c>
      <c r="AB190" s="176">
        <v>0</v>
      </c>
      <c r="AC190" s="352">
        <v>0</v>
      </c>
      <c r="AD190" s="352">
        <v>0</v>
      </c>
      <c r="AE190" s="352">
        <v>0</v>
      </c>
      <c r="AF190" s="352"/>
      <c r="AG190" s="176"/>
      <c r="AH190" s="232"/>
      <c r="AI190" s="176"/>
      <c r="AJ190" s="178"/>
      <c r="AK190" s="182"/>
      <c r="AL190" s="183"/>
      <c r="AM190" s="183"/>
      <c r="AN190" s="183"/>
      <c r="AO190" s="183"/>
      <c r="AP190" s="183"/>
      <c r="AQ190" s="183"/>
      <c r="AR190" s="183"/>
      <c r="AS190" s="183"/>
      <c r="AT190" s="183"/>
      <c r="AU190" s="183"/>
      <c r="AV190" s="183"/>
      <c r="AW190" s="183"/>
      <c r="AX190" s="183"/>
      <c r="AY190" s="183"/>
      <c r="AZ190" s="183"/>
      <c r="BA190" s="184"/>
      <c r="BB190" s="182"/>
      <c r="BC190" s="183"/>
      <c r="BD190" s="183"/>
      <c r="BE190" s="183"/>
      <c r="BF190" s="183"/>
      <c r="BG190" s="183"/>
      <c r="BH190" s="183"/>
      <c r="BI190" s="183"/>
      <c r="BJ190" s="183"/>
      <c r="BK190" s="183"/>
      <c r="BL190" s="183"/>
      <c r="BM190" s="183"/>
      <c r="BN190" s="183"/>
      <c r="BO190" s="183"/>
      <c r="BP190" s="183"/>
      <c r="BQ190" s="183"/>
      <c r="BR190" s="184"/>
      <c r="BS190" s="182"/>
      <c r="BT190" s="183"/>
      <c r="BU190" s="183"/>
      <c r="BV190" s="183"/>
      <c r="BW190" s="1424"/>
      <c r="BX190" s="1424"/>
      <c r="BY190" s="1424"/>
      <c r="BZ190" s="1424"/>
      <c r="CA190" s="1424"/>
      <c r="CB190" s="1424"/>
      <c r="CC190" s="1424"/>
      <c r="CD190" s="1424"/>
      <c r="CE190" s="1424"/>
      <c r="CF190" s="1424"/>
      <c r="CG190" s="1424"/>
      <c r="CH190" s="1424"/>
      <c r="CI190" s="1425"/>
      <c r="CJ190" s="185"/>
      <c r="CK190" s="257">
        <v>0</v>
      </c>
      <c r="CL190" s="176">
        <v>0</v>
      </c>
      <c r="CM190" s="178">
        <v>0</v>
      </c>
      <c r="CN190" s="188"/>
      <c r="CO190" s="129">
        <f t="shared" si="23"/>
        <v>0</v>
      </c>
      <c r="CP190" s="142">
        <f t="shared" si="24"/>
        <v>24</v>
      </c>
      <c r="CQ190" s="143">
        <f t="shared" si="273"/>
        <v>0</v>
      </c>
      <c r="CR190" s="81">
        <f t="shared" si="274"/>
        <v>0</v>
      </c>
      <c r="CS190" s="81">
        <f t="shared" si="275"/>
        <v>0</v>
      </c>
      <c r="CT190" s="81">
        <f t="shared" si="276"/>
        <v>0</v>
      </c>
      <c r="CU190" s="81">
        <f t="shared" si="277"/>
        <v>0</v>
      </c>
      <c r="CV190" s="144">
        <f t="shared" si="278"/>
        <v>0</v>
      </c>
      <c r="CW190" s="144">
        <f t="shared" si="279"/>
        <v>0</v>
      </c>
      <c r="CX190" s="81">
        <f t="shared" si="280"/>
        <v>0</v>
      </c>
      <c r="CY190" s="81">
        <f t="shared" si="281"/>
        <v>0</v>
      </c>
      <c r="CZ190" s="81">
        <f t="shared" si="282"/>
        <v>0</v>
      </c>
      <c r="DA190" s="81">
        <f t="shared" si="283"/>
        <v>0</v>
      </c>
      <c r="DB190" s="143">
        <f t="shared" si="284"/>
        <v>0</v>
      </c>
      <c r="DC190" s="143">
        <f t="shared" ref="DC190:DN190" si="309">IF(OR(-FLOOR(((17-COUNT($T190:$AJ190))/2),1)+DC$5&lt;1,-FLOOR(((17-COUNT($T190:$AJ190))/2),1)+DC$5&gt;COUNT($T190:$AJ190)),"",LARGE($T190:$AJ190,-FLOOR(((17-COUNT($T190:$AJ190))/2),1)+DC$5))</f>
        <v>0</v>
      </c>
      <c r="DD190" s="81">
        <f t="shared" si="309"/>
        <v>0</v>
      </c>
      <c r="DE190" s="81">
        <f t="shared" si="309"/>
        <v>0</v>
      </c>
      <c r="DF190" s="81">
        <f t="shared" si="309"/>
        <v>0</v>
      </c>
      <c r="DG190" s="81">
        <f t="shared" si="309"/>
        <v>0</v>
      </c>
      <c r="DH190" s="144">
        <f t="shared" si="309"/>
        <v>0</v>
      </c>
      <c r="DI190" s="144">
        <f t="shared" si="309"/>
        <v>0</v>
      </c>
      <c r="DJ190" s="81">
        <f t="shared" si="309"/>
        <v>0</v>
      </c>
      <c r="DK190" s="81">
        <f t="shared" si="309"/>
        <v>0</v>
      </c>
      <c r="DL190" s="81">
        <f t="shared" si="309"/>
        <v>0</v>
      </c>
      <c r="DM190" s="81">
        <f t="shared" si="309"/>
        <v>0</v>
      </c>
      <c r="DN190" s="143">
        <f t="shared" si="309"/>
        <v>0</v>
      </c>
      <c r="DO190" s="189"/>
      <c r="DP190" s="190"/>
      <c r="DQ190" s="189"/>
      <c r="DR190" s="189"/>
      <c r="DS190" s="189"/>
      <c r="DT190" s="189"/>
      <c r="DU190" s="189"/>
      <c r="DV190" s="189"/>
      <c r="DW190" s="188"/>
      <c r="DX190" s="188"/>
    </row>
    <row r="191" spans="1:128" s="191" customFormat="1" ht="15.75" customHeight="1">
      <c r="A191" s="256"/>
      <c r="B191" s="192" t="str">
        <f>$B$10</f>
        <v>P</v>
      </c>
      <c r="C191" s="240">
        <v>0</v>
      </c>
      <c r="D191" s="149">
        <v>0</v>
      </c>
      <c r="E191" s="149">
        <v>0</v>
      </c>
      <c r="F191" s="149">
        <v>0</v>
      </c>
      <c r="G191" s="149">
        <v>0</v>
      </c>
      <c r="H191" s="149">
        <v>0</v>
      </c>
      <c r="I191" s="149">
        <v>1</v>
      </c>
      <c r="J191" s="149">
        <v>0</v>
      </c>
      <c r="K191" s="149">
        <v>0</v>
      </c>
      <c r="L191" s="149">
        <v>0</v>
      </c>
      <c r="M191" s="149">
        <v>0</v>
      </c>
      <c r="N191" s="149">
        <v>0</v>
      </c>
      <c r="O191" s="149"/>
      <c r="P191" s="149"/>
      <c r="Q191" s="149"/>
      <c r="R191" s="149"/>
      <c r="S191" s="150"/>
      <c r="T191" s="193"/>
      <c r="U191" s="194"/>
      <c r="V191" s="194"/>
      <c r="W191" s="194"/>
      <c r="X191" s="194"/>
      <c r="Y191" s="194"/>
      <c r="Z191" s="194"/>
      <c r="AA191" s="194"/>
      <c r="AB191" s="194"/>
      <c r="AC191" s="194"/>
      <c r="AD191" s="194"/>
      <c r="AE191" s="194"/>
      <c r="AF191" s="194"/>
      <c r="AG191" s="194"/>
      <c r="AH191" s="195"/>
      <c r="AI191" s="194"/>
      <c r="AJ191" s="196"/>
      <c r="AK191" s="211">
        <v>0</v>
      </c>
      <c r="AL191" s="212">
        <v>0</v>
      </c>
      <c r="AM191" s="212">
        <v>0</v>
      </c>
      <c r="AN191" s="212">
        <v>0</v>
      </c>
      <c r="AO191" s="212">
        <v>0</v>
      </c>
      <c r="AP191" s="212">
        <v>1</v>
      </c>
      <c r="AQ191" s="212">
        <v>0</v>
      </c>
      <c r="AR191" s="212">
        <v>0</v>
      </c>
      <c r="AS191" s="212">
        <v>0</v>
      </c>
      <c r="AT191" s="212">
        <v>0</v>
      </c>
      <c r="AU191" s="212">
        <v>0</v>
      </c>
      <c r="AV191" s="305">
        <v>0</v>
      </c>
      <c r="AW191" s="212"/>
      <c r="AX191" s="305"/>
      <c r="AY191" s="212"/>
      <c r="AZ191" s="212"/>
      <c r="BA191" s="213"/>
      <c r="BB191" s="202"/>
      <c r="BC191" s="203"/>
      <c r="BD191" s="203"/>
      <c r="BE191" s="203"/>
      <c r="BF191" s="203"/>
      <c r="BG191" s="203"/>
      <c r="BH191" s="203"/>
      <c r="BI191" s="203"/>
      <c r="BJ191" s="203"/>
      <c r="BK191" s="203"/>
      <c r="BL191" s="203"/>
      <c r="BM191" s="203"/>
      <c r="BN191" s="203"/>
      <c r="BO191" s="203"/>
      <c r="BP191" s="203"/>
      <c r="BQ191" s="203"/>
      <c r="BR191" s="204"/>
      <c r="BS191" s="202"/>
      <c r="BT191" s="203"/>
      <c r="BU191" s="203"/>
      <c r="BV191" s="203"/>
      <c r="BW191" s="203"/>
      <c r="BX191" s="203"/>
      <c r="BY191" s="203"/>
      <c r="BZ191" s="203"/>
      <c r="CA191" s="203"/>
      <c r="CB191" s="203"/>
      <c r="CC191" s="203"/>
      <c r="CD191" s="203"/>
      <c r="CE191" s="203"/>
      <c r="CF191" s="203"/>
      <c r="CG191" s="203"/>
      <c r="CH191" s="203"/>
      <c r="CI191" s="204"/>
      <c r="CJ191" s="92"/>
      <c r="CK191" s="259">
        <v>0</v>
      </c>
      <c r="CL191" s="260">
        <v>0</v>
      </c>
      <c r="CM191" s="261">
        <v>0</v>
      </c>
      <c r="CN191" s="258"/>
      <c r="CO191" s="129">
        <f t="shared" si="23"/>
        <v>4.5454545454545456E-2</v>
      </c>
      <c r="CP191" s="142">
        <f t="shared" si="24"/>
        <v>24</v>
      </c>
      <c r="CQ191" s="143">
        <f t="shared" si="273"/>
        <v>0</v>
      </c>
      <c r="CR191" s="81">
        <f t="shared" si="274"/>
        <v>0</v>
      </c>
      <c r="CS191" s="81">
        <f t="shared" si="275"/>
        <v>0</v>
      </c>
      <c r="CT191" s="81">
        <f t="shared" si="276"/>
        <v>0</v>
      </c>
      <c r="CU191" s="81">
        <f t="shared" si="277"/>
        <v>0</v>
      </c>
      <c r="CV191" s="144">
        <f t="shared" si="278"/>
        <v>0</v>
      </c>
      <c r="CW191" s="144">
        <f t="shared" si="279"/>
        <v>0</v>
      </c>
      <c r="CX191" s="81">
        <f t="shared" si="280"/>
        <v>0</v>
      </c>
      <c r="CY191" s="81">
        <f t="shared" si="281"/>
        <v>0</v>
      </c>
      <c r="CZ191" s="81">
        <f t="shared" si="282"/>
        <v>0</v>
      </c>
      <c r="DA191" s="81">
        <f t="shared" si="283"/>
        <v>0</v>
      </c>
      <c r="DB191" s="143">
        <f t="shared" si="284"/>
        <v>1</v>
      </c>
      <c r="DC191" s="143">
        <f t="shared" ref="DC191:DN191" si="310">IF(OR(-FLOOR(((17-COUNT($AK191:$BA191))/2),1)+DC$5&lt;1,-FLOOR(((17-COUNT($AK191:$BA191))/2),1)+DC$5&gt;COUNT($AK191:$BA191)),"",LARGE($AK191:$BA191,-FLOOR(((17-COUNT($AK191:$BA191))/2),1)+DC$5))</f>
        <v>0</v>
      </c>
      <c r="DD191" s="81">
        <f t="shared" si="310"/>
        <v>0</v>
      </c>
      <c r="DE191" s="81">
        <f t="shared" si="310"/>
        <v>0</v>
      </c>
      <c r="DF191" s="81">
        <f t="shared" si="310"/>
        <v>0</v>
      </c>
      <c r="DG191" s="81">
        <f t="shared" si="310"/>
        <v>0</v>
      </c>
      <c r="DH191" s="144">
        <f t="shared" si="310"/>
        <v>0</v>
      </c>
      <c r="DI191" s="144">
        <f t="shared" si="310"/>
        <v>0</v>
      </c>
      <c r="DJ191" s="81">
        <f t="shared" si="310"/>
        <v>0</v>
      </c>
      <c r="DK191" s="81">
        <f t="shared" si="310"/>
        <v>0</v>
      </c>
      <c r="DL191" s="81">
        <f t="shared" si="310"/>
        <v>0</v>
      </c>
      <c r="DM191" s="81">
        <f t="shared" si="310"/>
        <v>0</v>
      </c>
      <c r="DN191" s="143">
        <f t="shared" si="310"/>
        <v>1</v>
      </c>
      <c r="DO191" s="189"/>
      <c r="DP191" s="190"/>
      <c r="DQ191" s="189"/>
      <c r="DR191" s="189"/>
      <c r="DS191" s="189"/>
      <c r="DT191" s="189"/>
      <c r="DU191" s="189"/>
      <c r="DV191" s="189"/>
      <c r="DW191" s="188"/>
      <c r="DX191" s="188"/>
    </row>
    <row r="192" spans="1:128" s="191" customFormat="1" ht="15.75" customHeight="1">
      <c r="A192" s="256"/>
      <c r="B192" s="192" t="str">
        <f>$B$11</f>
        <v>M</v>
      </c>
      <c r="C192" s="240">
        <v>0</v>
      </c>
      <c r="D192" s="149">
        <v>0</v>
      </c>
      <c r="E192" s="149">
        <v>0</v>
      </c>
      <c r="F192" s="149">
        <v>0</v>
      </c>
      <c r="G192" s="149">
        <v>0</v>
      </c>
      <c r="H192" s="149">
        <v>0</v>
      </c>
      <c r="I192" s="149">
        <v>0</v>
      </c>
      <c r="J192" s="149">
        <v>1</v>
      </c>
      <c r="K192" s="149">
        <v>1</v>
      </c>
      <c r="L192" s="149">
        <v>0</v>
      </c>
      <c r="M192" s="149">
        <v>1</v>
      </c>
      <c r="N192" s="149">
        <v>0</v>
      </c>
      <c r="O192" s="149"/>
      <c r="P192" s="149"/>
      <c r="Q192" s="149"/>
      <c r="R192" s="149"/>
      <c r="S192" s="150"/>
      <c r="T192" s="207"/>
      <c r="U192" s="208"/>
      <c r="V192" s="208"/>
      <c r="W192" s="208"/>
      <c r="X192" s="208"/>
      <c r="Y192" s="208"/>
      <c r="Z192" s="208"/>
      <c r="AA192" s="208"/>
      <c r="AB192" s="208"/>
      <c r="AC192" s="208"/>
      <c r="AD192" s="208"/>
      <c r="AE192" s="208"/>
      <c r="AF192" s="208"/>
      <c r="AG192" s="208"/>
      <c r="AH192" s="209"/>
      <c r="AI192" s="208"/>
      <c r="AJ192" s="210"/>
      <c r="AK192" s="193"/>
      <c r="AL192" s="194"/>
      <c r="AM192" s="194"/>
      <c r="AN192" s="194"/>
      <c r="AO192" s="194"/>
      <c r="AP192" s="194"/>
      <c r="AQ192" s="194"/>
      <c r="AR192" s="194"/>
      <c r="AS192" s="194"/>
      <c r="AT192" s="194"/>
      <c r="AU192" s="194"/>
      <c r="AV192" s="194"/>
      <c r="AW192" s="194"/>
      <c r="AX192" s="194"/>
      <c r="AY192" s="194"/>
      <c r="AZ192" s="194"/>
      <c r="BA192" s="196"/>
      <c r="BB192" s="211">
        <v>0</v>
      </c>
      <c r="BC192" s="212">
        <v>0</v>
      </c>
      <c r="BD192" s="212">
        <v>2</v>
      </c>
      <c r="BE192" s="212">
        <v>3</v>
      </c>
      <c r="BF192" s="212">
        <v>2</v>
      </c>
      <c r="BG192" s="212">
        <v>1</v>
      </c>
      <c r="BH192" s="212">
        <v>1</v>
      </c>
      <c r="BI192" s="212">
        <v>3</v>
      </c>
      <c r="BJ192" s="212">
        <v>0</v>
      </c>
      <c r="BK192" s="212">
        <v>0</v>
      </c>
      <c r="BL192" s="212">
        <v>1</v>
      </c>
      <c r="BM192" s="212">
        <v>3</v>
      </c>
      <c r="BN192" s="212"/>
      <c r="BO192" s="212"/>
      <c r="BP192" s="212"/>
      <c r="BQ192" s="212"/>
      <c r="BR192" s="213"/>
      <c r="BS192" s="202"/>
      <c r="BT192" s="203"/>
      <c r="BU192" s="203"/>
      <c r="BV192" s="203"/>
      <c r="BW192" s="203"/>
      <c r="BX192" s="203"/>
      <c r="BY192" s="203"/>
      <c r="BZ192" s="203"/>
      <c r="CA192" s="203"/>
      <c r="CB192" s="203"/>
      <c r="CC192" s="203"/>
      <c r="CD192" s="203"/>
      <c r="CE192" s="203"/>
      <c r="CF192" s="203"/>
      <c r="CG192" s="203"/>
      <c r="CH192" s="203"/>
      <c r="CI192" s="204"/>
      <c r="CJ192" s="92"/>
      <c r="CK192" s="259">
        <v>1</v>
      </c>
      <c r="CL192" s="260">
        <v>0.5</v>
      </c>
      <c r="CM192" s="261">
        <v>1.5</v>
      </c>
      <c r="CN192" s="258"/>
      <c r="CO192" s="129">
        <f t="shared" si="23"/>
        <v>0.72727272727272729</v>
      </c>
      <c r="CP192" s="142">
        <f t="shared" si="24"/>
        <v>24</v>
      </c>
      <c r="CQ192" s="143">
        <f t="shared" si="273"/>
        <v>0</v>
      </c>
      <c r="CR192" s="81">
        <f t="shared" si="274"/>
        <v>0</v>
      </c>
      <c r="CS192" s="81">
        <f t="shared" si="275"/>
        <v>0</v>
      </c>
      <c r="CT192" s="81">
        <f t="shared" si="276"/>
        <v>0</v>
      </c>
      <c r="CU192" s="81">
        <f t="shared" si="277"/>
        <v>0</v>
      </c>
      <c r="CV192" s="144">
        <f t="shared" si="278"/>
        <v>0</v>
      </c>
      <c r="CW192" s="144">
        <f t="shared" si="279"/>
        <v>0</v>
      </c>
      <c r="CX192" s="81">
        <f t="shared" si="280"/>
        <v>0</v>
      </c>
      <c r="CY192" s="81">
        <f t="shared" si="281"/>
        <v>0</v>
      </c>
      <c r="CZ192" s="81">
        <f t="shared" si="282"/>
        <v>1</v>
      </c>
      <c r="DA192" s="81">
        <f t="shared" si="283"/>
        <v>1</v>
      </c>
      <c r="DB192" s="143">
        <f t="shared" si="284"/>
        <v>1</v>
      </c>
      <c r="DC192" s="143">
        <f t="shared" ref="DC192:DN192" si="311">IF(OR(-FLOOR(((17-COUNT($BB192:$BR192))/2),1)+DC$5&lt;1,-FLOOR(((17-COUNT($BB192:$BR192))/2),1)+DC$5&gt;COUNT($BB192:$BR192)),"",LARGE($BB192:$BR192,-FLOOR(((17-COUNT($BB192:$BR192))/2),1)+DC$5))</f>
        <v>0</v>
      </c>
      <c r="DD192" s="81">
        <f t="shared" si="311"/>
        <v>0</v>
      </c>
      <c r="DE192" s="81">
        <f t="shared" si="311"/>
        <v>0</v>
      </c>
      <c r="DF192" s="81">
        <f t="shared" si="311"/>
        <v>0</v>
      </c>
      <c r="DG192" s="81">
        <f t="shared" si="311"/>
        <v>1</v>
      </c>
      <c r="DH192" s="144">
        <f t="shared" si="311"/>
        <v>1</v>
      </c>
      <c r="DI192" s="144">
        <f t="shared" si="311"/>
        <v>1</v>
      </c>
      <c r="DJ192" s="81">
        <f t="shared" si="311"/>
        <v>2</v>
      </c>
      <c r="DK192" s="81">
        <f t="shared" si="311"/>
        <v>2</v>
      </c>
      <c r="DL192" s="81">
        <f t="shared" si="311"/>
        <v>3</v>
      </c>
      <c r="DM192" s="81">
        <f t="shared" si="311"/>
        <v>3</v>
      </c>
      <c r="DN192" s="143">
        <f t="shared" si="311"/>
        <v>3</v>
      </c>
      <c r="DO192" s="189"/>
      <c r="DP192" s="190"/>
      <c r="DQ192" s="189"/>
      <c r="DR192" s="189"/>
      <c r="DS192" s="189"/>
      <c r="DT192" s="189"/>
      <c r="DU192" s="189"/>
      <c r="DV192" s="189"/>
      <c r="DW192" s="188"/>
      <c r="DX192" s="188"/>
    </row>
    <row r="193" spans="1:246" s="191" customFormat="1" ht="15.75" customHeight="1" thickBot="1">
      <c r="A193" s="100"/>
      <c r="B193" s="215" t="str">
        <f>$B$12</f>
        <v>BO</v>
      </c>
      <c r="C193" s="250">
        <v>1</v>
      </c>
      <c r="D193" s="216">
        <v>1</v>
      </c>
      <c r="E193" s="216">
        <v>1</v>
      </c>
      <c r="F193" s="216">
        <v>0</v>
      </c>
      <c r="G193" s="216">
        <v>0</v>
      </c>
      <c r="H193" s="216">
        <v>0</v>
      </c>
      <c r="I193" s="216">
        <v>1</v>
      </c>
      <c r="J193" s="216">
        <v>0</v>
      </c>
      <c r="K193" s="216">
        <v>1</v>
      </c>
      <c r="L193" s="216">
        <v>0</v>
      </c>
      <c r="M193" s="216">
        <v>0</v>
      </c>
      <c r="N193" s="216">
        <v>0</v>
      </c>
      <c r="O193" s="216"/>
      <c r="P193" s="216"/>
      <c r="Q193" s="216"/>
      <c r="R193" s="216"/>
      <c r="S193" s="217"/>
      <c r="T193" s="218"/>
      <c r="U193" s="219"/>
      <c r="V193" s="219"/>
      <c r="W193" s="219"/>
      <c r="X193" s="219"/>
      <c r="Y193" s="219"/>
      <c r="Z193" s="219"/>
      <c r="AA193" s="219"/>
      <c r="AB193" s="219"/>
      <c r="AC193" s="219"/>
      <c r="AD193" s="219"/>
      <c r="AE193" s="219"/>
      <c r="AF193" s="219"/>
      <c r="AG193" s="219"/>
      <c r="AH193" s="220"/>
      <c r="AI193" s="219"/>
      <c r="AJ193" s="221"/>
      <c r="AK193" s="218"/>
      <c r="AL193" s="219"/>
      <c r="AM193" s="219"/>
      <c r="AN193" s="219"/>
      <c r="AO193" s="219"/>
      <c r="AP193" s="219"/>
      <c r="AQ193" s="219"/>
      <c r="AR193" s="219"/>
      <c r="AS193" s="219"/>
      <c r="AT193" s="219"/>
      <c r="AU193" s="219"/>
      <c r="AV193" s="219"/>
      <c r="AW193" s="219"/>
      <c r="AX193" s="219"/>
      <c r="AY193" s="219"/>
      <c r="AZ193" s="219"/>
      <c r="BA193" s="221"/>
      <c r="BB193" s="218"/>
      <c r="BC193" s="219"/>
      <c r="BD193" s="219"/>
      <c r="BE193" s="219"/>
      <c r="BF193" s="219"/>
      <c r="BG193" s="219"/>
      <c r="BH193" s="219"/>
      <c r="BI193" s="219"/>
      <c r="BJ193" s="219"/>
      <c r="BK193" s="219"/>
      <c r="BL193" s="219"/>
      <c r="BM193" s="219"/>
      <c r="BN193" s="219"/>
      <c r="BO193" s="219"/>
      <c r="BP193" s="219"/>
      <c r="BQ193" s="219"/>
      <c r="BR193" s="221"/>
      <c r="BS193" s="225">
        <v>2</v>
      </c>
      <c r="BT193" s="226">
        <v>3</v>
      </c>
      <c r="BU193" s="226">
        <v>2</v>
      </c>
      <c r="BV193" s="226"/>
      <c r="BW193" s="1428"/>
      <c r="BX193" s="1428"/>
      <c r="BY193" s="1428"/>
      <c r="BZ193" s="1428"/>
      <c r="CA193" s="1428"/>
      <c r="CB193" s="1428"/>
      <c r="CC193" s="1428"/>
      <c r="CD193" s="1428"/>
      <c r="CE193" s="1428"/>
      <c r="CF193" s="1428"/>
      <c r="CG193" s="1428"/>
      <c r="CH193" s="1428"/>
      <c r="CI193" s="1429"/>
      <c r="CJ193" s="228"/>
      <c r="CK193" s="225">
        <v>2</v>
      </c>
      <c r="CL193" s="226">
        <v>1</v>
      </c>
      <c r="CM193" s="227">
        <v>3</v>
      </c>
      <c r="CN193" s="258"/>
      <c r="CO193" s="129">
        <f t="shared" si="23"/>
        <v>0.69230769230769229</v>
      </c>
      <c r="CP193" s="142">
        <f t="shared" si="24"/>
        <v>15</v>
      </c>
      <c r="CQ193" s="143">
        <f t="shared" si="273"/>
        <v>0</v>
      </c>
      <c r="CR193" s="81">
        <f t="shared" si="274"/>
        <v>0</v>
      </c>
      <c r="CS193" s="81">
        <f t="shared" si="275"/>
        <v>0</v>
      </c>
      <c r="CT193" s="81">
        <f t="shared" si="276"/>
        <v>0</v>
      </c>
      <c r="CU193" s="81">
        <f t="shared" si="277"/>
        <v>0</v>
      </c>
      <c r="CV193" s="144">
        <f t="shared" si="278"/>
        <v>0</v>
      </c>
      <c r="CW193" s="144">
        <f t="shared" si="279"/>
        <v>0</v>
      </c>
      <c r="CX193" s="81">
        <f t="shared" si="280"/>
        <v>1</v>
      </c>
      <c r="CY193" s="81">
        <f t="shared" si="281"/>
        <v>1</v>
      </c>
      <c r="CZ193" s="81">
        <f t="shared" si="282"/>
        <v>1</v>
      </c>
      <c r="DA193" s="81">
        <f t="shared" si="283"/>
        <v>1</v>
      </c>
      <c r="DB193" s="143">
        <f t="shared" si="284"/>
        <v>1</v>
      </c>
      <c r="DC193" s="143" t="str">
        <f t="shared" ref="DC193:DN193" si="312">IF(OR(-FLOOR(((17-COUNT($BS193:$CI193))/2),1)+DC$5&lt;1,-FLOOR(((17-COUNT($BS193:$CI193))/2),1)+DC$5&gt;COUNT($BS193:$CI193)),"",LARGE($BS193:$CI193,-FLOOR(((17-COUNT($BS193:$CI193))/2),1)+DC$5))</f>
        <v/>
      </c>
      <c r="DD193" s="81" t="str">
        <f t="shared" si="312"/>
        <v/>
      </c>
      <c r="DE193" s="81" t="str">
        <f t="shared" si="312"/>
        <v/>
      </c>
      <c r="DF193" s="81" t="str">
        <f t="shared" si="312"/>
        <v/>
      </c>
      <c r="DG193" s="81">
        <f t="shared" si="312"/>
        <v>2</v>
      </c>
      <c r="DH193" s="144">
        <f t="shared" si="312"/>
        <v>2</v>
      </c>
      <c r="DI193" s="144">
        <f t="shared" si="312"/>
        <v>3</v>
      </c>
      <c r="DJ193" s="81" t="str">
        <f t="shared" si="312"/>
        <v/>
      </c>
      <c r="DK193" s="81" t="str">
        <f t="shared" si="312"/>
        <v/>
      </c>
      <c r="DL193" s="81" t="str">
        <f t="shared" si="312"/>
        <v/>
      </c>
      <c r="DM193" s="81" t="str">
        <f t="shared" si="312"/>
        <v/>
      </c>
      <c r="DN193" s="143" t="str">
        <f t="shared" si="312"/>
        <v/>
      </c>
      <c r="DO193" s="189"/>
      <c r="DP193" s="190"/>
      <c r="DQ193" s="189"/>
      <c r="DR193" s="189"/>
      <c r="DS193" s="189"/>
      <c r="DT193" s="189"/>
      <c r="DU193" s="189"/>
      <c r="DV193" s="189"/>
      <c r="DW193" s="188"/>
      <c r="DX193" s="188"/>
    </row>
    <row r="194" spans="1:246" s="191" customFormat="1" ht="15.75" customHeight="1">
      <c r="A194" s="133" t="s">
        <v>863</v>
      </c>
      <c r="B194" s="175" t="str">
        <f>$B$9</f>
        <v>VP</v>
      </c>
      <c r="C194" s="229">
        <v>0</v>
      </c>
      <c r="D194" s="137">
        <v>0</v>
      </c>
      <c r="E194" s="137">
        <v>0</v>
      </c>
      <c r="F194" s="137">
        <v>0</v>
      </c>
      <c r="G194" s="137">
        <v>0</v>
      </c>
      <c r="H194" s="137">
        <v>0</v>
      </c>
      <c r="I194" s="137">
        <v>0</v>
      </c>
      <c r="J194" s="137">
        <v>2</v>
      </c>
      <c r="K194" s="137">
        <v>0</v>
      </c>
      <c r="L194" s="137">
        <v>0</v>
      </c>
      <c r="M194" s="137">
        <v>0</v>
      </c>
      <c r="N194" s="137">
        <v>0</v>
      </c>
      <c r="O194" s="137"/>
      <c r="P194" s="137"/>
      <c r="Q194" s="137"/>
      <c r="R194" s="137"/>
      <c r="S194" s="138"/>
      <c r="T194" s="257">
        <v>0</v>
      </c>
      <c r="U194" s="176">
        <v>0</v>
      </c>
      <c r="V194" s="176">
        <v>0</v>
      </c>
      <c r="W194" s="176">
        <v>0</v>
      </c>
      <c r="X194" s="176">
        <v>0</v>
      </c>
      <c r="Y194" s="176">
        <v>0</v>
      </c>
      <c r="Z194" s="176">
        <v>0</v>
      </c>
      <c r="AA194" s="176">
        <v>0</v>
      </c>
      <c r="AB194" s="176">
        <v>0</v>
      </c>
      <c r="AC194" s="352">
        <v>0</v>
      </c>
      <c r="AD194" s="352">
        <v>0</v>
      </c>
      <c r="AE194" s="352">
        <v>0</v>
      </c>
      <c r="AF194" s="352"/>
      <c r="AG194" s="176"/>
      <c r="AH194" s="232"/>
      <c r="AI194" s="176"/>
      <c r="AJ194" s="178"/>
      <c r="AK194" s="182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4"/>
      <c r="BB194" s="182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4"/>
      <c r="BS194" s="182"/>
      <c r="BT194" s="183"/>
      <c r="BU194" s="183"/>
      <c r="BV194" s="183"/>
      <c r="BW194" s="1424"/>
      <c r="BX194" s="1424"/>
      <c r="BY194" s="1424"/>
      <c r="BZ194" s="1424"/>
      <c r="CA194" s="1424"/>
      <c r="CB194" s="1424"/>
      <c r="CC194" s="1424"/>
      <c r="CD194" s="1424"/>
      <c r="CE194" s="1424"/>
      <c r="CF194" s="1424"/>
      <c r="CG194" s="1424"/>
      <c r="CH194" s="1424"/>
      <c r="CI194" s="1425"/>
      <c r="CJ194" s="185"/>
      <c r="CK194" s="257">
        <v>0</v>
      </c>
      <c r="CL194" s="176">
        <v>0</v>
      </c>
      <c r="CM194" s="178">
        <v>0</v>
      </c>
      <c r="CN194" s="188"/>
      <c r="CO194" s="129">
        <f t="shared" si="23"/>
        <v>0</v>
      </c>
      <c r="CP194" s="142">
        <f t="shared" si="24"/>
        <v>24</v>
      </c>
      <c r="CQ194" s="143">
        <f t="shared" si="273"/>
        <v>0</v>
      </c>
      <c r="CR194" s="81">
        <f t="shared" si="274"/>
        <v>0</v>
      </c>
      <c r="CS194" s="81">
        <f t="shared" si="275"/>
        <v>0</v>
      </c>
      <c r="CT194" s="81">
        <f t="shared" si="276"/>
        <v>0</v>
      </c>
      <c r="CU194" s="81">
        <f t="shared" si="277"/>
        <v>0</v>
      </c>
      <c r="CV194" s="144">
        <f t="shared" si="278"/>
        <v>0</v>
      </c>
      <c r="CW194" s="144">
        <f t="shared" si="279"/>
        <v>0</v>
      </c>
      <c r="CX194" s="81">
        <f t="shared" si="280"/>
        <v>0</v>
      </c>
      <c r="CY194" s="81">
        <f t="shared" si="281"/>
        <v>0</v>
      </c>
      <c r="CZ194" s="81">
        <f t="shared" si="282"/>
        <v>0</v>
      </c>
      <c r="DA194" s="81">
        <f t="shared" si="283"/>
        <v>0</v>
      </c>
      <c r="DB194" s="143">
        <f t="shared" si="284"/>
        <v>2</v>
      </c>
      <c r="DC194" s="143">
        <f t="shared" ref="DC194:DN194" si="313">IF(OR(-FLOOR(((17-COUNT($T194:$AJ194))/2),1)+DC$5&lt;1,-FLOOR(((17-COUNT($T194:$AJ194))/2),1)+DC$5&gt;COUNT($T194:$AJ194)),"",LARGE($T194:$AJ194,-FLOOR(((17-COUNT($T194:$AJ194))/2),1)+DC$5))</f>
        <v>0</v>
      </c>
      <c r="DD194" s="81">
        <f t="shared" si="313"/>
        <v>0</v>
      </c>
      <c r="DE194" s="81">
        <f t="shared" si="313"/>
        <v>0</v>
      </c>
      <c r="DF194" s="81">
        <f t="shared" si="313"/>
        <v>0</v>
      </c>
      <c r="DG194" s="81">
        <f t="shared" si="313"/>
        <v>0</v>
      </c>
      <c r="DH194" s="144">
        <f t="shared" si="313"/>
        <v>0</v>
      </c>
      <c r="DI194" s="144">
        <f t="shared" si="313"/>
        <v>0</v>
      </c>
      <c r="DJ194" s="81">
        <f t="shared" si="313"/>
        <v>0</v>
      </c>
      <c r="DK194" s="81">
        <f t="shared" si="313"/>
        <v>0</v>
      </c>
      <c r="DL194" s="81">
        <f t="shared" si="313"/>
        <v>0</v>
      </c>
      <c r="DM194" s="81">
        <f t="shared" si="313"/>
        <v>0</v>
      </c>
      <c r="DN194" s="143">
        <f t="shared" si="313"/>
        <v>0</v>
      </c>
      <c r="DO194" s="189"/>
      <c r="DP194" s="190"/>
      <c r="DQ194" s="189"/>
      <c r="DR194" s="189"/>
      <c r="DS194" s="189"/>
      <c r="DT194" s="189"/>
      <c r="DU194" s="189"/>
      <c r="DV194" s="189"/>
      <c r="DW194" s="188"/>
      <c r="DX194" s="188"/>
    </row>
    <row r="195" spans="1:246" s="191" customFormat="1" ht="15.75" customHeight="1">
      <c r="A195" s="256"/>
      <c r="B195" s="192" t="str">
        <f>$B$10</f>
        <v>P</v>
      </c>
      <c r="C195" s="240">
        <v>0</v>
      </c>
      <c r="D195" s="149">
        <v>0</v>
      </c>
      <c r="E195" s="149">
        <v>0</v>
      </c>
      <c r="F195" s="149">
        <v>0</v>
      </c>
      <c r="G195" s="149">
        <v>0</v>
      </c>
      <c r="H195" s="149">
        <v>0</v>
      </c>
      <c r="I195" s="149">
        <v>0</v>
      </c>
      <c r="J195" s="149">
        <v>5</v>
      </c>
      <c r="K195" s="149">
        <v>0</v>
      </c>
      <c r="L195" s="149">
        <v>0</v>
      </c>
      <c r="M195" s="149">
        <v>0</v>
      </c>
      <c r="N195" s="149">
        <v>0</v>
      </c>
      <c r="O195" s="149"/>
      <c r="P195" s="149"/>
      <c r="Q195" s="149"/>
      <c r="R195" s="149"/>
      <c r="S195" s="150"/>
      <c r="T195" s="193"/>
      <c r="U195" s="194"/>
      <c r="V195" s="194"/>
      <c r="W195" s="194"/>
      <c r="X195" s="194"/>
      <c r="Y195" s="194"/>
      <c r="Z195" s="194"/>
      <c r="AA195" s="194"/>
      <c r="AB195" s="194"/>
      <c r="AC195" s="194"/>
      <c r="AD195" s="194"/>
      <c r="AE195" s="194"/>
      <c r="AF195" s="194"/>
      <c r="AG195" s="194"/>
      <c r="AH195" s="195"/>
      <c r="AI195" s="194"/>
      <c r="AJ195" s="196"/>
      <c r="AK195" s="211">
        <v>0</v>
      </c>
      <c r="AL195" s="212">
        <v>0</v>
      </c>
      <c r="AM195" s="212">
        <v>0</v>
      </c>
      <c r="AN195" s="212">
        <v>0</v>
      </c>
      <c r="AO195" s="212">
        <v>0</v>
      </c>
      <c r="AP195" s="212">
        <v>0</v>
      </c>
      <c r="AQ195" s="212">
        <v>0</v>
      </c>
      <c r="AR195" s="212">
        <v>0</v>
      </c>
      <c r="AS195" s="212">
        <v>0</v>
      </c>
      <c r="AT195" s="212">
        <v>11</v>
      </c>
      <c r="AU195" s="212">
        <v>0</v>
      </c>
      <c r="AV195" s="305">
        <v>0</v>
      </c>
      <c r="AW195" s="212"/>
      <c r="AX195" s="305"/>
      <c r="AY195" s="212"/>
      <c r="AZ195" s="212"/>
      <c r="BA195" s="213"/>
      <c r="BB195" s="202"/>
      <c r="BC195" s="203"/>
      <c r="BD195" s="203"/>
      <c r="BE195" s="203"/>
      <c r="BF195" s="203"/>
      <c r="BG195" s="203"/>
      <c r="BH195" s="203"/>
      <c r="BI195" s="203"/>
      <c r="BJ195" s="203"/>
      <c r="BK195" s="203"/>
      <c r="BL195" s="203"/>
      <c r="BM195" s="203"/>
      <c r="BN195" s="203"/>
      <c r="BO195" s="203"/>
      <c r="BP195" s="203"/>
      <c r="BQ195" s="203"/>
      <c r="BR195" s="204"/>
      <c r="BS195" s="202"/>
      <c r="BT195" s="203"/>
      <c r="BU195" s="203"/>
      <c r="BV195" s="203"/>
      <c r="BW195" s="203"/>
      <c r="BX195" s="203"/>
      <c r="BY195" s="203"/>
      <c r="BZ195" s="203"/>
      <c r="CA195" s="203"/>
      <c r="CB195" s="203"/>
      <c r="CC195" s="203"/>
      <c r="CD195" s="203"/>
      <c r="CE195" s="203"/>
      <c r="CF195" s="203"/>
      <c r="CG195" s="203"/>
      <c r="CH195" s="203"/>
      <c r="CI195" s="204"/>
      <c r="CJ195" s="92"/>
      <c r="CK195" s="259">
        <v>0</v>
      </c>
      <c r="CL195" s="260">
        <v>0</v>
      </c>
      <c r="CM195" s="261">
        <v>0</v>
      </c>
      <c r="CN195" s="258"/>
      <c r="CO195" s="129">
        <f t="shared" si="23"/>
        <v>0.22727272727272727</v>
      </c>
      <c r="CP195" s="142">
        <f t="shared" si="24"/>
        <v>24</v>
      </c>
      <c r="CQ195" s="143">
        <f t="shared" si="273"/>
        <v>0</v>
      </c>
      <c r="CR195" s="81">
        <f t="shared" si="274"/>
        <v>0</v>
      </c>
      <c r="CS195" s="81">
        <f t="shared" si="275"/>
        <v>0</v>
      </c>
      <c r="CT195" s="81">
        <f t="shared" si="276"/>
        <v>0</v>
      </c>
      <c r="CU195" s="81">
        <f t="shared" si="277"/>
        <v>0</v>
      </c>
      <c r="CV195" s="144">
        <f t="shared" si="278"/>
        <v>0</v>
      </c>
      <c r="CW195" s="144">
        <f t="shared" si="279"/>
        <v>0</v>
      </c>
      <c r="CX195" s="81">
        <f t="shared" si="280"/>
        <v>0</v>
      </c>
      <c r="CY195" s="81">
        <f t="shared" si="281"/>
        <v>0</v>
      </c>
      <c r="CZ195" s="81">
        <f t="shared" si="282"/>
        <v>0</v>
      </c>
      <c r="DA195" s="81">
        <f t="shared" si="283"/>
        <v>0</v>
      </c>
      <c r="DB195" s="143">
        <f t="shared" si="284"/>
        <v>5</v>
      </c>
      <c r="DC195" s="143">
        <f t="shared" ref="DC195:DN195" si="314">IF(OR(-FLOOR(((17-COUNT($AK195:$BA195))/2),1)+DC$5&lt;1,-FLOOR(((17-COUNT($AK195:$BA195))/2),1)+DC$5&gt;COUNT($AK195:$BA195)),"",LARGE($AK195:$BA195,-FLOOR(((17-COUNT($AK195:$BA195))/2),1)+DC$5))</f>
        <v>0</v>
      </c>
      <c r="DD195" s="81">
        <f t="shared" si="314"/>
        <v>0</v>
      </c>
      <c r="DE195" s="81">
        <f t="shared" si="314"/>
        <v>0</v>
      </c>
      <c r="DF195" s="81">
        <f t="shared" si="314"/>
        <v>0</v>
      </c>
      <c r="DG195" s="81">
        <f t="shared" si="314"/>
        <v>0</v>
      </c>
      <c r="DH195" s="144">
        <f t="shared" si="314"/>
        <v>0</v>
      </c>
      <c r="DI195" s="144">
        <f t="shared" si="314"/>
        <v>0</v>
      </c>
      <c r="DJ195" s="81">
        <f t="shared" si="314"/>
        <v>0</v>
      </c>
      <c r="DK195" s="81">
        <f t="shared" si="314"/>
        <v>0</v>
      </c>
      <c r="DL195" s="81">
        <f t="shared" si="314"/>
        <v>0</v>
      </c>
      <c r="DM195" s="81">
        <f t="shared" si="314"/>
        <v>0</v>
      </c>
      <c r="DN195" s="143">
        <f t="shared" si="314"/>
        <v>11</v>
      </c>
      <c r="DO195" s="189"/>
      <c r="DP195" s="190"/>
      <c r="DQ195" s="189"/>
      <c r="DR195" s="189"/>
      <c r="DS195" s="189"/>
      <c r="DT195" s="189"/>
      <c r="DU195" s="189"/>
      <c r="DV195" s="189"/>
      <c r="DW195" s="188"/>
      <c r="DX195" s="188"/>
    </row>
    <row r="196" spans="1:246" s="191" customFormat="1" ht="15.75" customHeight="1">
      <c r="A196" s="256"/>
      <c r="B196" s="192" t="str">
        <f>$B$11</f>
        <v>M</v>
      </c>
      <c r="C196" s="240">
        <v>300</v>
      </c>
      <c r="D196" s="149">
        <v>0</v>
      </c>
      <c r="E196" s="149">
        <v>0</v>
      </c>
      <c r="F196" s="149">
        <v>0</v>
      </c>
      <c r="G196" s="149">
        <v>0</v>
      </c>
      <c r="H196" s="149">
        <v>0</v>
      </c>
      <c r="I196" s="149">
        <v>0</v>
      </c>
      <c r="J196" s="149">
        <v>8</v>
      </c>
      <c r="K196" s="149">
        <v>0</v>
      </c>
      <c r="L196" s="149">
        <v>0</v>
      </c>
      <c r="M196" s="149">
        <v>0</v>
      </c>
      <c r="N196" s="149">
        <v>0</v>
      </c>
      <c r="O196" s="149"/>
      <c r="P196" s="149"/>
      <c r="Q196" s="149"/>
      <c r="R196" s="149"/>
      <c r="S196" s="150"/>
      <c r="T196" s="207"/>
      <c r="U196" s="208"/>
      <c r="V196" s="208"/>
      <c r="W196" s="208"/>
      <c r="X196" s="208"/>
      <c r="Y196" s="208"/>
      <c r="Z196" s="208"/>
      <c r="AA196" s="208"/>
      <c r="AB196" s="208"/>
      <c r="AC196" s="208"/>
      <c r="AD196" s="208"/>
      <c r="AE196" s="208"/>
      <c r="AF196" s="208"/>
      <c r="AG196" s="208"/>
      <c r="AH196" s="209"/>
      <c r="AI196" s="208"/>
      <c r="AJ196" s="210"/>
      <c r="AK196" s="193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6"/>
      <c r="BB196" s="211">
        <v>0</v>
      </c>
      <c r="BC196" s="212">
        <v>15</v>
      </c>
      <c r="BD196" s="212">
        <v>0</v>
      </c>
      <c r="BE196" s="212">
        <v>10</v>
      </c>
      <c r="BF196" s="212">
        <v>0</v>
      </c>
      <c r="BG196" s="212">
        <v>7</v>
      </c>
      <c r="BH196" s="212">
        <v>0</v>
      </c>
      <c r="BI196" s="212">
        <v>0</v>
      </c>
      <c r="BJ196" s="212">
        <v>0</v>
      </c>
      <c r="BK196" s="212">
        <v>0</v>
      </c>
      <c r="BL196" s="212">
        <v>0</v>
      </c>
      <c r="BM196" s="212">
        <v>0</v>
      </c>
      <c r="BN196" s="212"/>
      <c r="BO196" s="212"/>
      <c r="BP196" s="212"/>
      <c r="BQ196" s="212"/>
      <c r="BR196" s="213"/>
      <c r="BS196" s="202"/>
      <c r="BT196" s="203"/>
      <c r="BU196" s="203"/>
      <c r="BV196" s="203"/>
      <c r="BW196" s="203"/>
      <c r="BX196" s="203"/>
      <c r="BY196" s="203"/>
      <c r="BZ196" s="203"/>
      <c r="CA196" s="203"/>
      <c r="CB196" s="203"/>
      <c r="CC196" s="203"/>
      <c r="CD196" s="203"/>
      <c r="CE196" s="203"/>
      <c r="CF196" s="203"/>
      <c r="CG196" s="203"/>
      <c r="CH196" s="203"/>
      <c r="CI196" s="204"/>
      <c r="CJ196" s="92"/>
      <c r="CK196" s="259">
        <v>2</v>
      </c>
      <c r="CL196" s="260">
        <v>1</v>
      </c>
      <c r="CM196" s="261">
        <v>3</v>
      </c>
      <c r="CN196" s="258"/>
      <c r="CO196" s="129">
        <f t="shared" si="23"/>
        <v>1.8181818181818181</v>
      </c>
      <c r="CP196" s="142">
        <f t="shared" si="24"/>
        <v>24</v>
      </c>
      <c r="CQ196" s="143">
        <f t="shared" si="273"/>
        <v>0</v>
      </c>
      <c r="CR196" s="81">
        <f t="shared" si="274"/>
        <v>0</v>
      </c>
      <c r="CS196" s="81">
        <f t="shared" si="275"/>
        <v>0</v>
      </c>
      <c r="CT196" s="81">
        <f t="shared" si="276"/>
        <v>0</v>
      </c>
      <c r="CU196" s="81">
        <f t="shared" si="277"/>
        <v>0</v>
      </c>
      <c r="CV196" s="144">
        <f t="shared" si="278"/>
        <v>0</v>
      </c>
      <c r="CW196" s="144">
        <f t="shared" si="279"/>
        <v>0</v>
      </c>
      <c r="CX196" s="81">
        <f t="shared" si="280"/>
        <v>0</v>
      </c>
      <c r="CY196" s="81">
        <f t="shared" si="281"/>
        <v>0</v>
      </c>
      <c r="CZ196" s="81">
        <f t="shared" si="282"/>
        <v>0</v>
      </c>
      <c r="DA196" s="81">
        <f t="shared" si="283"/>
        <v>8</v>
      </c>
      <c r="DB196" s="143">
        <f t="shared" si="284"/>
        <v>300</v>
      </c>
      <c r="DC196" s="143">
        <f t="shared" ref="DC196:DN196" si="315">IF(OR(-FLOOR(((17-COUNT($BB196:$BR196))/2),1)+DC$5&lt;1,-FLOOR(((17-COUNT($BB196:$BR196))/2),1)+DC$5&gt;COUNT($BB196:$BR196)),"",LARGE($BB196:$BR196,-FLOOR(((17-COUNT($BB196:$BR196))/2),1)+DC$5))</f>
        <v>0</v>
      </c>
      <c r="DD196" s="81">
        <f t="shared" si="315"/>
        <v>0</v>
      </c>
      <c r="DE196" s="81">
        <f t="shared" si="315"/>
        <v>0</v>
      </c>
      <c r="DF196" s="81">
        <f t="shared" si="315"/>
        <v>0</v>
      </c>
      <c r="DG196" s="81">
        <f t="shared" si="315"/>
        <v>0</v>
      </c>
      <c r="DH196" s="144">
        <f t="shared" si="315"/>
        <v>0</v>
      </c>
      <c r="DI196" s="144">
        <f t="shared" si="315"/>
        <v>0</v>
      </c>
      <c r="DJ196" s="81">
        <f t="shared" si="315"/>
        <v>0</v>
      </c>
      <c r="DK196" s="81">
        <f t="shared" si="315"/>
        <v>0</v>
      </c>
      <c r="DL196" s="81">
        <f t="shared" si="315"/>
        <v>7</v>
      </c>
      <c r="DM196" s="81">
        <f t="shared" si="315"/>
        <v>10</v>
      </c>
      <c r="DN196" s="143">
        <f t="shared" si="315"/>
        <v>15</v>
      </c>
      <c r="DO196" s="189"/>
      <c r="DP196" s="190"/>
      <c r="DQ196" s="189"/>
      <c r="DR196" s="189"/>
      <c r="DS196" s="189"/>
      <c r="DT196" s="189"/>
      <c r="DU196" s="189"/>
      <c r="DV196" s="189"/>
      <c r="DW196" s="188"/>
      <c r="DX196" s="188"/>
    </row>
    <row r="197" spans="1:246" s="191" customFormat="1" ht="15.75" customHeight="1" thickBot="1">
      <c r="A197" s="100"/>
      <c r="B197" s="215" t="str">
        <f>$B$12</f>
        <v>BO</v>
      </c>
      <c r="C197" s="250">
        <v>500</v>
      </c>
      <c r="D197" s="216">
        <v>0</v>
      </c>
      <c r="E197" s="216">
        <v>0</v>
      </c>
      <c r="F197" s="216">
        <v>0</v>
      </c>
      <c r="G197" s="216">
        <v>0</v>
      </c>
      <c r="H197" s="216">
        <v>0</v>
      </c>
      <c r="I197" s="216">
        <v>0</v>
      </c>
      <c r="J197" s="216">
        <v>10</v>
      </c>
      <c r="K197" s="216">
        <v>0</v>
      </c>
      <c r="L197" s="216">
        <v>0</v>
      </c>
      <c r="M197" s="216">
        <v>0</v>
      </c>
      <c r="N197" s="216">
        <v>0</v>
      </c>
      <c r="O197" s="216"/>
      <c r="P197" s="216"/>
      <c r="Q197" s="216"/>
      <c r="R197" s="216"/>
      <c r="S197" s="217"/>
      <c r="T197" s="218"/>
      <c r="U197" s="219"/>
      <c r="V197" s="219"/>
      <c r="W197" s="219"/>
      <c r="X197" s="219"/>
      <c r="Y197" s="219"/>
      <c r="Z197" s="219"/>
      <c r="AA197" s="219"/>
      <c r="AB197" s="219"/>
      <c r="AC197" s="219"/>
      <c r="AD197" s="219"/>
      <c r="AE197" s="219"/>
      <c r="AF197" s="219"/>
      <c r="AG197" s="219"/>
      <c r="AH197" s="220"/>
      <c r="AI197" s="219"/>
      <c r="AJ197" s="221"/>
      <c r="AK197" s="218"/>
      <c r="AL197" s="219"/>
      <c r="AM197" s="219"/>
      <c r="AN197" s="219"/>
      <c r="AO197" s="219"/>
      <c r="AP197" s="219"/>
      <c r="AQ197" s="219"/>
      <c r="AR197" s="219"/>
      <c r="AS197" s="219"/>
      <c r="AT197" s="219"/>
      <c r="AU197" s="219"/>
      <c r="AV197" s="219"/>
      <c r="AW197" s="219"/>
      <c r="AX197" s="219"/>
      <c r="AY197" s="219"/>
      <c r="AZ197" s="219"/>
      <c r="BA197" s="221"/>
      <c r="BB197" s="218"/>
      <c r="BC197" s="219"/>
      <c r="BD197" s="219"/>
      <c r="BE197" s="219"/>
      <c r="BF197" s="219"/>
      <c r="BG197" s="219"/>
      <c r="BH197" s="219"/>
      <c r="BI197" s="219"/>
      <c r="BJ197" s="219"/>
      <c r="BK197" s="219"/>
      <c r="BL197" s="219"/>
      <c r="BM197" s="219"/>
      <c r="BN197" s="219"/>
      <c r="BO197" s="219"/>
      <c r="BP197" s="219"/>
      <c r="BQ197" s="219"/>
      <c r="BR197" s="221"/>
      <c r="BS197" s="225">
        <v>0</v>
      </c>
      <c r="BT197" s="226">
        <v>0</v>
      </c>
      <c r="BU197" s="226">
        <v>0</v>
      </c>
      <c r="BV197" s="226"/>
      <c r="BW197" s="1428"/>
      <c r="BX197" s="1428"/>
      <c r="BY197" s="1428"/>
      <c r="BZ197" s="1428"/>
      <c r="CA197" s="1428"/>
      <c r="CB197" s="1428"/>
      <c r="CC197" s="1428"/>
      <c r="CD197" s="1428"/>
      <c r="CE197" s="1428"/>
      <c r="CF197" s="1428"/>
      <c r="CG197" s="1428"/>
      <c r="CH197" s="1428"/>
      <c r="CI197" s="1429"/>
      <c r="CJ197" s="228"/>
      <c r="CK197" s="225">
        <v>0</v>
      </c>
      <c r="CL197" s="226">
        <v>0</v>
      </c>
      <c r="CM197" s="227">
        <v>0</v>
      </c>
      <c r="CN197" s="258"/>
      <c r="CO197" s="129">
        <f t="shared" si="23"/>
        <v>0.76923076923076927</v>
      </c>
      <c r="CP197" s="357">
        <f t="shared" si="24"/>
        <v>15</v>
      </c>
      <c r="CQ197" s="143">
        <f t="shared" si="273"/>
        <v>0</v>
      </c>
      <c r="CR197" s="81">
        <f t="shared" si="274"/>
        <v>0</v>
      </c>
      <c r="CS197" s="81">
        <f t="shared" si="275"/>
        <v>0</v>
      </c>
      <c r="CT197" s="81">
        <f t="shared" si="276"/>
        <v>0</v>
      </c>
      <c r="CU197" s="81">
        <f t="shared" si="277"/>
        <v>0</v>
      </c>
      <c r="CV197" s="144">
        <f t="shared" si="278"/>
        <v>0</v>
      </c>
      <c r="CW197" s="144">
        <f t="shared" si="279"/>
        <v>0</v>
      </c>
      <c r="CX197" s="81">
        <f t="shared" si="280"/>
        <v>0</v>
      </c>
      <c r="CY197" s="81">
        <f t="shared" si="281"/>
        <v>0</v>
      </c>
      <c r="CZ197" s="81">
        <f t="shared" si="282"/>
        <v>0</v>
      </c>
      <c r="DA197" s="81">
        <f t="shared" si="283"/>
        <v>10</v>
      </c>
      <c r="DB197" s="143">
        <f t="shared" si="284"/>
        <v>500</v>
      </c>
      <c r="DC197" s="143" t="str">
        <f t="shared" ref="DC197:DN197" si="316">IF(OR(-FLOOR(((17-COUNT($BS197:$CI197))/2),1)+DC$5&lt;1,-FLOOR(((17-COUNT($BS197:$CI197))/2),1)+DC$5&gt;COUNT($BS197:$CI197)),"",LARGE($BS197:$CI197,-FLOOR(((17-COUNT($BS197:$CI197))/2),1)+DC$5))</f>
        <v/>
      </c>
      <c r="DD197" s="81" t="str">
        <f t="shared" si="316"/>
        <v/>
      </c>
      <c r="DE197" s="81" t="str">
        <f t="shared" si="316"/>
        <v/>
      </c>
      <c r="DF197" s="81" t="str">
        <f t="shared" si="316"/>
        <v/>
      </c>
      <c r="DG197" s="81">
        <f t="shared" si="316"/>
        <v>0</v>
      </c>
      <c r="DH197" s="144">
        <f t="shared" si="316"/>
        <v>0</v>
      </c>
      <c r="DI197" s="144">
        <f t="shared" si="316"/>
        <v>0</v>
      </c>
      <c r="DJ197" s="81" t="str">
        <f t="shared" si="316"/>
        <v/>
      </c>
      <c r="DK197" s="81" t="str">
        <f t="shared" si="316"/>
        <v/>
      </c>
      <c r="DL197" s="81" t="str">
        <f t="shared" si="316"/>
        <v/>
      </c>
      <c r="DM197" s="81" t="str">
        <f t="shared" si="316"/>
        <v/>
      </c>
      <c r="DN197" s="143" t="str">
        <f t="shared" si="316"/>
        <v/>
      </c>
      <c r="DO197" s="189"/>
      <c r="DP197" s="190"/>
      <c r="DQ197" s="189"/>
      <c r="DR197" s="189"/>
      <c r="DS197" s="189"/>
      <c r="DT197" s="189"/>
      <c r="DU197" s="189"/>
      <c r="DV197" s="189"/>
      <c r="DW197" s="188"/>
      <c r="DX197" s="188"/>
    </row>
    <row r="198" spans="1:246" s="354" customFormat="1" ht="14.25" customHeight="1">
      <c r="T198" s="393"/>
      <c r="U198" s="393"/>
      <c r="V198" s="393"/>
      <c r="W198" s="393"/>
      <c r="X198" s="393"/>
      <c r="Y198" s="393"/>
      <c r="Z198" s="393"/>
      <c r="AK198" s="393"/>
      <c r="AL198" s="393"/>
      <c r="AM198" s="393"/>
      <c r="AN198" s="393"/>
      <c r="AO198" s="393"/>
      <c r="AP198" s="393"/>
      <c r="AQ198" s="393"/>
      <c r="AR198" s="393"/>
      <c r="AS198" s="393"/>
      <c r="AT198" s="393"/>
      <c r="AU198" s="393"/>
      <c r="AV198" s="393"/>
      <c r="AW198" s="393"/>
      <c r="AX198" s="393"/>
      <c r="AY198" s="393"/>
      <c r="BB198" s="393"/>
      <c r="BC198" s="393"/>
      <c r="BD198" s="393"/>
      <c r="BE198" s="393"/>
      <c r="BF198" s="393"/>
      <c r="BG198" s="393"/>
      <c r="BH198" s="393"/>
      <c r="BI198" s="393"/>
      <c r="BJ198" s="393"/>
      <c r="BK198" s="393"/>
      <c r="BL198" s="393"/>
      <c r="BM198" s="393"/>
      <c r="BN198" s="393"/>
      <c r="BO198" s="393"/>
      <c r="BS198" s="393"/>
      <c r="BT198" s="393"/>
      <c r="BU198" s="393"/>
      <c r="BV198" s="393"/>
      <c r="BW198" s="393"/>
      <c r="BX198" s="393"/>
      <c r="BY198" s="393"/>
      <c r="BZ198" s="393"/>
      <c r="CA198" s="393"/>
      <c r="CB198" s="393"/>
      <c r="CN198" s="258"/>
      <c r="CO198" s="358"/>
      <c r="CP198" s="258"/>
      <c r="CQ198" s="258"/>
      <c r="CR198" s="258"/>
      <c r="DW198" s="258"/>
      <c r="DX198" s="258"/>
      <c r="DY198" s="355"/>
      <c r="DZ198" s="355"/>
      <c r="EA198" s="355"/>
      <c r="EB198" s="355"/>
      <c r="EC198" s="355"/>
      <c r="ED198" s="355"/>
      <c r="EE198" s="355"/>
      <c r="EF198" s="355"/>
      <c r="EG198" s="355"/>
      <c r="EH198" s="355"/>
      <c r="EI198" s="355"/>
      <c r="EJ198" s="355"/>
      <c r="EK198" s="355"/>
      <c r="EL198" s="355"/>
      <c r="EM198" s="355"/>
      <c r="EN198" s="355"/>
      <c r="EO198" s="355"/>
      <c r="EP198" s="355"/>
      <c r="EQ198" s="355"/>
      <c r="ER198" s="355"/>
      <c r="ES198" s="355"/>
      <c r="ET198" s="355"/>
      <c r="EU198" s="355"/>
      <c r="EV198" s="355"/>
      <c r="EW198" s="355"/>
      <c r="EX198" s="355"/>
      <c r="EY198" s="355"/>
      <c r="EZ198" s="355"/>
      <c r="FA198" s="355"/>
      <c r="FB198" s="355"/>
      <c r="FC198" s="355"/>
      <c r="FD198" s="355"/>
      <c r="FE198" s="355"/>
      <c r="FF198" s="355"/>
      <c r="FG198" s="355"/>
      <c r="FH198" s="355"/>
      <c r="FI198" s="355"/>
      <c r="FJ198" s="355"/>
      <c r="FK198" s="355"/>
      <c r="FL198" s="355"/>
      <c r="FM198" s="355"/>
      <c r="FN198" s="355"/>
      <c r="FO198" s="355"/>
      <c r="FP198" s="355"/>
      <c r="FQ198" s="355"/>
      <c r="FR198" s="355"/>
      <c r="FS198" s="355"/>
      <c r="FT198" s="355"/>
      <c r="FU198" s="355"/>
      <c r="FV198" s="355"/>
      <c r="FW198" s="355"/>
      <c r="FX198" s="355"/>
      <c r="FY198" s="355"/>
      <c r="FZ198" s="355"/>
      <c r="GA198" s="355"/>
      <c r="GB198" s="355"/>
      <c r="GC198" s="355"/>
      <c r="GD198" s="355"/>
      <c r="GE198" s="355"/>
      <c r="GF198" s="355"/>
      <c r="GG198" s="355"/>
      <c r="GH198" s="355"/>
      <c r="GI198" s="355"/>
      <c r="GJ198" s="355"/>
      <c r="GK198" s="355"/>
      <c r="GL198" s="355"/>
      <c r="GM198" s="355"/>
      <c r="GN198" s="355"/>
      <c r="GO198" s="355"/>
      <c r="GP198" s="355"/>
      <c r="GQ198" s="355"/>
      <c r="GR198" s="355"/>
      <c r="GS198" s="355"/>
      <c r="GT198" s="355"/>
      <c r="GU198" s="355"/>
      <c r="GV198" s="355"/>
      <c r="GW198" s="355"/>
      <c r="GX198" s="355"/>
      <c r="GY198" s="355"/>
      <c r="GZ198" s="355"/>
      <c r="HA198" s="355"/>
      <c r="HB198" s="355"/>
      <c r="HC198" s="355"/>
      <c r="HD198" s="355"/>
      <c r="HE198" s="355"/>
      <c r="HF198" s="355"/>
      <c r="HG198" s="355"/>
      <c r="HH198" s="355"/>
      <c r="HI198" s="355"/>
      <c r="HJ198" s="355"/>
      <c r="HK198" s="355"/>
      <c r="HL198" s="355"/>
      <c r="HM198" s="355"/>
      <c r="HN198" s="355"/>
      <c r="HO198" s="355"/>
      <c r="HP198" s="355"/>
      <c r="HQ198" s="355"/>
      <c r="HR198" s="355"/>
      <c r="HS198" s="355"/>
      <c r="HT198" s="355"/>
      <c r="HU198" s="355"/>
      <c r="HV198" s="355"/>
      <c r="HW198" s="355"/>
      <c r="HX198" s="355"/>
      <c r="HY198" s="355"/>
      <c r="HZ198" s="355"/>
      <c r="IA198" s="355"/>
      <c r="IB198" s="355"/>
      <c r="IC198" s="355"/>
      <c r="ID198" s="355"/>
      <c r="IE198" s="355"/>
      <c r="IF198" s="355"/>
      <c r="IG198" s="355"/>
      <c r="IH198" s="355"/>
      <c r="II198" s="355"/>
      <c r="IJ198" s="355"/>
      <c r="IK198" s="355"/>
      <c r="IL198" s="355"/>
    </row>
    <row r="199" spans="1:246" s="354" customFormat="1" ht="42" customHeight="1">
      <c r="A199" s="359" t="s">
        <v>98</v>
      </c>
      <c r="C199" s="359"/>
      <c r="T199" s="393"/>
      <c r="U199" s="393"/>
      <c r="V199" s="393"/>
      <c r="W199" s="393"/>
      <c r="X199" s="393"/>
      <c r="Y199" s="393"/>
      <c r="Z199" s="393"/>
      <c r="AK199" s="393"/>
      <c r="AL199" s="393"/>
      <c r="AM199" s="393"/>
      <c r="AN199" s="393"/>
      <c r="AO199" s="393"/>
      <c r="AP199" s="393"/>
      <c r="AQ199" s="393"/>
      <c r="AR199" s="393"/>
      <c r="AS199" s="393"/>
      <c r="AT199" s="393"/>
      <c r="AU199" s="393"/>
      <c r="AV199" s="393"/>
      <c r="AW199" s="393"/>
      <c r="AX199" s="393"/>
      <c r="AY199" s="393"/>
      <c r="BB199" s="393"/>
      <c r="BC199" s="393"/>
      <c r="BD199" s="393"/>
      <c r="BE199" s="393"/>
      <c r="BF199" s="393"/>
      <c r="BG199" s="393"/>
      <c r="BH199" s="393"/>
      <c r="BI199" s="393"/>
      <c r="BJ199" s="393"/>
      <c r="BK199" s="393"/>
      <c r="BL199" s="393"/>
      <c r="BM199" s="393"/>
      <c r="BN199" s="393"/>
      <c r="BO199" s="393"/>
      <c r="BS199" s="393"/>
      <c r="BT199" s="393"/>
      <c r="BU199" s="393"/>
      <c r="BV199" s="393"/>
      <c r="BW199" s="393"/>
      <c r="BX199" s="393"/>
      <c r="BY199" s="393"/>
      <c r="BZ199" s="393"/>
      <c r="CA199" s="393"/>
      <c r="CB199" s="393"/>
      <c r="CN199" s="360" t="s">
        <v>99</v>
      </c>
      <c r="CO199" s="361" t="s">
        <v>100</v>
      </c>
      <c r="CP199" s="258"/>
      <c r="CQ199" s="258"/>
      <c r="CR199" s="258"/>
      <c r="DY199" s="355"/>
      <c r="DZ199" s="355"/>
      <c r="EA199" s="355"/>
      <c r="EB199" s="355"/>
      <c r="EC199" s="355"/>
      <c r="ED199" s="355"/>
      <c r="EE199" s="355"/>
      <c r="EF199" s="355"/>
      <c r="EG199" s="355"/>
      <c r="EH199" s="355"/>
      <c r="EI199" s="355"/>
      <c r="EJ199" s="355"/>
      <c r="EK199" s="355"/>
      <c r="EL199" s="355"/>
      <c r="EM199" s="355"/>
      <c r="EN199" s="355"/>
      <c r="EO199" s="355"/>
      <c r="EP199" s="355"/>
      <c r="EQ199" s="355"/>
      <c r="ER199" s="355"/>
      <c r="ES199" s="355"/>
      <c r="ET199" s="355"/>
      <c r="EU199" s="355"/>
      <c r="EV199" s="355"/>
      <c r="EW199" s="355"/>
      <c r="EX199" s="355"/>
      <c r="EY199" s="355"/>
      <c r="EZ199" s="355"/>
      <c r="FA199" s="355"/>
      <c r="FB199" s="355"/>
      <c r="FC199" s="355"/>
      <c r="FD199" s="355"/>
      <c r="FE199" s="355"/>
      <c r="FF199" s="355"/>
      <c r="FG199" s="355"/>
      <c r="FH199" s="355"/>
      <c r="FI199" s="355"/>
      <c r="FJ199" s="355"/>
      <c r="FK199" s="355"/>
      <c r="FL199" s="355"/>
      <c r="FM199" s="355"/>
      <c r="FN199" s="355"/>
      <c r="FO199" s="355"/>
      <c r="FP199" s="355"/>
      <c r="FQ199" s="355"/>
      <c r="FR199" s="355"/>
      <c r="FS199" s="355"/>
      <c r="FT199" s="355"/>
      <c r="FU199" s="355"/>
      <c r="FV199" s="355"/>
      <c r="FW199" s="355"/>
      <c r="FX199" s="355"/>
      <c r="FY199" s="355"/>
      <c r="FZ199" s="355"/>
      <c r="GA199" s="355"/>
      <c r="GB199" s="355"/>
      <c r="GC199" s="355"/>
      <c r="GD199" s="355"/>
      <c r="GE199" s="355"/>
      <c r="GF199" s="355"/>
      <c r="GG199" s="355"/>
      <c r="GH199" s="355"/>
      <c r="GI199" s="355"/>
      <c r="GJ199" s="355"/>
      <c r="GK199" s="355"/>
      <c r="GL199" s="355"/>
      <c r="GM199" s="355"/>
      <c r="GN199" s="355"/>
      <c r="GO199" s="355"/>
      <c r="GP199" s="355"/>
      <c r="GQ199" s="355"/>
      <c r="GR199" s="355"/>
      <c r="GS199" s="355"/>
      <c r="GT199" s="355"/>
      <c r="GU199" s="355"/>
      <c r="GV199" s="355"/>
      <c r="GW199" s="355"/>
      <c r="GX199" s="355"/>
      <c r="GY199" s="355"/>
      <c r="GZ199" s="355"/>
      <c r="HA199" s="355"/>
      <c r="HB199" s="355"/>
      <c r="HC199" s="355"/>
      <c r="HD199" s="355"/>
      <c r="HE199" s="355"/>
      <c r="HF199" s="355"/>
      <c r="HG199" s="355"/>
      <c r="HH199" s="355"/>
      <c r="HI199" s="355"/>
      <c r="HJ199" s="355"/>
      <c r="HK199" s="355"/>
      <c r="HL199" s="355"/>
      <c r="HM199" s="355"/>
      <c r="HN199" s="355"/>
      <c r="HO199" s="355"/>
      <c r="HP199" s="355"/>
      <c r="HQ199" s="355"/>
      <c r="HR199" s="355"/>
      <c r="HS199" s="355"/>
      <c r="HT199" s="355"/>
      <c r="HU199" s="355"/>
      <c r="HV199" s="355"/>
      <c r="HW199" s="355"/>
      <c r="HX199" s="355"/>
      <c r="HY199" s="355"/>
      <c r="HZ199" s="355"/>
      <c r="IA199" s="355"/>
      <c r="IB199" s="355"/>
      <c r="IC199" s="355"/>
      <c r="ID199" s="355"/>
      <c r="IE199" s="355"/>
      <c r="IF199" s="355"/>
      <c r="IG199" s="355"/>
      <c r="IH199" s="355"/>
      <c r="II199" s="355"/>
      <c r="IJ199" s="355"/>
      <c r="IK199" s="355"/>
      <c r="IL199" s="355"/>
    </row>
    <row r="200" spans="1:246" s="355" customFormat="1" ht="15.75" customHeight="1">
      <c r="A200" s="362" t="s">
        <v>101</v>
      </c>
      <c r="B200" s="363" t="str">
        <f>$B$9</f>
        <v>VP</v>
      </c>
      <c r="C200" s="364"/>
      <c r="D200" s="365"/>
      <c r="E200" s="365"/>
      <c r="F200" s="365"/>
      <c r="G200" s="365"/>
      <c r="H200" s="365"/>
      <c r="I200" s="365"/>
      <c r="J200" s="365"/>
      <c r="K200" s="365"/>
      <c r="L200" s="365"/>
      <c r="M200" s="365"/>
      <c r="N200" s="365"/>
      <c r="O200" s="365"/>
      <c r="P200" s="365"/>
      <c r="Q200" s="365"/>
      <c r="R200" s="365"/>
      <c r="S200" s="366"/>
      <c r="T200" s="1125"/>
      <c r="U200" s="369"/>
      <c r="V200" s="369"/>
      <c r="W200" s="369"/>
      <c r="X200" s="369"/>
      <c r="Y200" s="369"/>
      <c r="Z200" s="369"/>
      <c r="AA200" s="365"/>
      <c r="AB200" s="365"/>
      <c r="AC200" s="365"/>
      <c r="AD200" s="365"/>
      <c r="AE200" s="365"/>
      <c r="AF200" s="365"/>
      <c r="AG200" s="365"/>
      <c r="AH200" s="365"/>
      <c r="AI200" s="365"/>
      <c r="AJ200" s="366"/>
      <c r="AK200" s="1125"/>
      <c r="AL200" s="369"/>
      <c r="AM200" s="369"/>
      <c r="AN200" s="1134"/>
      <c r="AO200" s="369"/>
      <c r="AP200" s="369"/>
      <c r="AQ200" s="369"/>
      <c r="AR200" s="369"/>
      <c r="AS200" s="369"/>
      <c r="AT200" s="369"/>
      <c r="AU200" s="369"/>
      <c r="AV200" s="369"/>
      <c r="AW200" s="369"/>
      <c r="AX200" s="369"/>
      <c r="AY200" s="369"/>
      <c r="AZ200" s="368"/>
      <c r="BA200" s="366"/>
      <c r="BB200" s="1125"/>
      <c r="BC200" s="369"/>
      <c r="BD200" s="369"/>
      <c r="BE200" s="369"/>
      <c r="BF200" s="369"/>
      <c r="BG200" s="369"/>
      <c r="BH200" s="369"/>
      <c r="BI200" s="369"/>
      <c r="BJ200" s="369"/>
      <c r="BK200" s="369"/>
      <c r="BL200" s="369"/>
      <c r="BM200" s="369"/>
      <c r="BN200" s="369"/>
      <c r="BO200" s="369"/>
      <c r="BP200" s="365"/>
      <c r="BQ200" s="365"/>
      <c r="BR200" s="366"/>
      <c r="BS200" s="1125"/>
      <c r="BT200" s="369"/>
      <c r="BU200" s="369"/>
      <c r="BV200" s="369"/>
      <c r="BW200" s="369"/>
      <c r="BX200" s="369"/>
      <c r="BY200" s="369"/>
      <c r="BZ200" s="369"/>
      <c r="CA200" s="369"/>
      <c r="CB200" s="369"/>
      <c r="CC200" s="365"/>
      <c r="CD200" s="365"/>
      <c r="CE200" s="365"/>
      <c r="CF200" s="365"/>
      <c r="CG200" s="365"/>
      <c r="CH200" s="369"/>
      <c r="CI200" s="366"/>
      <c r="CJ200" s="92"/>
      <c r="CK200" s="367"/>
      <c r="CL200" s="365"/>
      <c r="CM200" s="366"/>
      <c r="CN200" s="370">
        <f>$CK$206*CK200/100</f>
        <v>0</v>
      </c>
      <c r="CO200" s="371">
        <f>IF(wb_summary=0,"",CN200/wb_summary)</f>
        <v>0</v>
      </c>
      <c r="CP200" s="258"/>
      <c r="CQ200" s="258"/>
      <c r="CR200" s="258"/>
      <c r="CS200" s="258"/>
      <c r="CT200" s="258"/>
      <c r="CU200" s="258"/>
      <c r="CV200" s="258"/>
      <c r="CW200" s="258"/>
      <c r="CX200" s="258"/>
      <c r="CY200" s="258"/>
      <c r="CZ200" s="258"/>
      <c r="DA200" s="258"/>
      <c r="DB200" s="258"/>
      <c r="DC200" s="258"/>
      <c r="DD200" s="258"/>
      <c r="DE200" s="258"/>
      <c r="DF200" s="258"/>
      <c r="DG200" s="258"/>
      <c r="DH200" s="258"/>
      <c r="DI200" s="258"/>
      <c r="DJ200" s="258"/>
      <c r="DK200" s="258"/>
      <c r="DL200" s="258"/>
      <c r="DM200" s="258"/>
      <c r="DN200" s="258"/>
      <c r="DO200" s="353"/>
      <c r="DP200" s="258"/>
      <c r="DQ200" s="353"/>
      <c r="DR200" s="353"/>
      <c r="DS200" s="353"/>
      <c r="DT200" s="353"/>
      <c r="DU200" s="353"/>
      <c r="DV200" s="353"/>
      <c r="DW200" s="258"/>
      <c r="DX200" s="354"/>
    </row>
    <row r="201" spans="1:246" s="355" customFormat="1" ht="15.75" customHeight="1">
      <c r="A201" s="372"/>
      <c r="B201" s="373" t="str">
        <f>$B$10</f>
        <v>P</v>
      </c>
      <c r="C201" s="374"/>
      <c r="D201" s="375"/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  <c r="S201" s="376"/>
      <c r="T201" s="1126"/>
      <c r="U201" s="379"/>
      <c r="V201" s="379"/>
      <c r="W201" s="379"/>
      <c r="X201" s="379"/>
      <c r="Y201" s="379"/>
      <c r="Z201" s="379"/>
      <c r="AA201" s="375"/>
      <c r="AB201" s="375"/>
      <c r="AC201" s="375"/>
      <c r="AD201" s="375"/>
      <c r="AE201" s="375"/>
      <c r="AF201" s="375"/>
      <c r="AG201" s="375"/>
      <c r="AH201" s="375"/>
      <c r="AI201" s="375"/>
      <c r="AJ201" s="376"/>
      <c r="AK201" s="1126"/>
      <c r="AL201" s="379"/>
      <c r="AM201" s="379"/>
      <c r="AN201" s="1135"/>
      <c r="AO201" s="379"/>
      <c r="AP201" s="379"/>
      <c r="AQ201" s="379"/>
      <c r="AR201" s="379"/>
      <c r="AS201" s="379"/>
      <c r="AT201" s="379"/>
      <c r="AU201" s="379"/>
      <c r="AV201" s="379"/>
      <c r="AW201" s="379"/>
      <c r="AX201" s="379"/>
      <c r="AY201" s="379"/>
      <c r="AZ201" s="378"/>
      <c r="BA201" s="376"/>
      <c r="BB201" s="1126"/>
      <c r="BC201" s="379"/>
      <c r="BD201" s="379"/>
      <c r="BE201" s="379"/>
      <c r="BF201" s="379"/>
      <c r="BG201" s="379"/>
      <c r="BH201" s="379"/>
      <c r="BI201" s="379"/>
      <c r="BJ201" s="379"/>
      <c r="BK201" s="379"/>
      <c r="BL201" s="379"/>
      <c r="BM201" s="379"/>
      <c r="BN201" s="379"/>
      <c r="BO201" s="379"/>
      <c r="BP201" s="375"/>
      <c r="BQ201" s="375"/>
      <c r="BR201" s="376"/>
      <c r="BS201" s="1126"/>
      <c r="BT201" s="379"/>
      <c r="BU201" s="379"/>
      <c r="BV201" s="379"/>
      <c r="BW201" s="379"/>
      <c r="BX201" s="379"/>
      <c r="BY201" s="379"/>
      <c r="BZ201" s="379"/>
      <c r="CA201" s="379"/>
      <c r="CB201" s="379"/>
      <c r="CC201" s="375"/>
      <c r="CD201" s="375"/>
      <c r="CE201" s="375"/>
      <c r="CF201" s="375"/>
      <c r="CG201" s="375"/>
      <c r="CH201" s="379"/>
      <c r="CI201" s="376"/>
      <c r="CJ201" s="92"/>
      <c r="CK201" s="377"/>
      <c r="CL201" s="380"/>
      <c r="CM201" s="376"/>
      <c r="CN201" s="370">
        <f>$CK$206*CK201/100</f>
        <v>0</v>
      </c>
      <c r="CO201" s="371">
        <f>IF(wb_summary=0,"",CN201/wb_summary)</f>
        <v>0</v>
      </c>
      <c r="CP201" s="258"/>
      <c r="CQ201" s="258"/>
      <c r="CR201" s="258"/>
      <c r="CS201" s="258"/>
      <c r="CT201" s="258"/>
      <c r="CU201" s="258"/>
      <c r="CV201" s="258"/>
      <c r="CW201" s="258"/>
      <c r="CX201" s="258"/>
      <c r="CY201" s="258"/>
      <c r="CZ201" s="258"/>
      <c r="DA201" s="258"/>
      <c r="DB201" s="258"/>
      <c r="DC201" s="258"/>
      <c r="DD201" s="258"/>
      <c r="DE201" s="258"/>
      <c r="DF201" s="258"/>
      <c r="DG201" s="258"/>
      <c r="DH201" s="258"/>
      <c r="DI201" s="258"/>
      <c r="DJ201" s="258"/>
      <c r="DK201" s="258"/>
      <c r="DL201" s="258"/>
      <c r="DM201" s="258"/>
      <c r="DN201" s="258"/>
      <c r="DO201" s="353"/>
      <c r="DP201" s="258"/>
      <c r="DQ201" s="353"/>
      <c r="DR201" s="353"/>
      <c r="DS201" s="353"/>
      <c r="DT201" s="353"/>
      <c r="DU201" s="353"/>
      <c r="DV201" s="353"/>
      <c r="DW201" s="258"/>
      <c r="DX201" s="354"/>
    </row>
    <row r="202" spans="1:246" s="355" customFormat="1" ht="15.75" customHeight="1">
      <c r="A202" s="372"/>
      <c r="B202" s="373" t="str">
        <f>$B$11</f>
        <v>M</v>
      </c>
      <c r="C202" s="374"/>
      <c r="D202" s="375"/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  <c r="S202" s="376"/>
      <c r="T202" s="1126"/>
      <c r="U202" s="379"/>
      <c r="V202" s="379"/>
      <c r="W202" s="379"/>
      <c r="X202" s="379"/>
      <c r="Y202" s="379"/>
      <c r="Z202" s="379"/>
      <c r="AA202" s="375"/>
      <c r="AB202" s="375"/>
      <c r="AC202" s="375"/>
      <c r="AD202" s="375"/>
      <c r="AE202" s="375"/>
      <c r="AF202" s="375"/>
      <c r="AG202" s="375"/>
      <c r="AH202" s="375"/>
      <c r="AI202" s="375"/>
      <c r="AJ202" s="376"/>
      <c r="AK202" s="1126"/>
      <c r="AL202" s="379"/>
      <c r="AM202" s="379"/>
      <c r="AN202" s="1135"/>
      <c r="AO202" s="379"/>
      <c r="AP202" s="379"/>
      <c r="AQ202" s="379"/>
      <c r="AR202" s="379"/>
      <c r="AS202" s="379"/>
      <c r="AT202" s="379"/>
      <c r="AU202" s="379"/>
      <c r="AV202" s="379"/>
      <c r="AW202" s="379"/>
      <c r="AX202" s="379"/>
      <c r="AY202" s="379"/>
      <c r="AZ202" s="378"/>
      <c r="BA202" s="376"/>
      <c r="BB202" s="1126"/>
      <c r="BC202" s="379"/>
      <c r="BD202" s="379"/>
      <c r="BE202" s="379"/>
      <c r="BF202" s="379"/>
      <c r="BG202" s="379"/>
      <c r="BH202" s="379"/>
      <c r="BI202" s="379"/>
      <c r="BJ202" s="379"/>
      <c r="BK202" s="379"/>
      <c r="BL202" s="379"/>
      <c r="BM202" s="379"/>
      <c r="BN202" s="379"/>
      <c r="BO202" s="379"/>
      <c r="BP202" s="375"/>
      <c r="BQ202" s="375"/>
      <c r="BR202" s="376"/>
      <c r="BS202" s="1126"/>
      <c r="BT202" s="379"/>
      <c r="BU202" s="379"/>
      <c r="BV202" s="379"/>
      <c r="BW202" s="379"/>
      <c r="BX202" s="379"/>
      <c r="BY202" s="379"/>
      <c r="BZ202" s="379"/>
      <c r="CA202" s="379"/>
      <c r="CB202" s="379"/>
      <c r="CC202" s="375"/>
      <c r="CD202" s="375"/>
      <c r="CE202" s="375"/>
      <c r="CF202" s="375"/>
      <c r="CG202" s="375"/>
      <c r="CH202" s="379"/>
      <c r="CI202" s="376"/>
      <c r="CJ202" s="92"/>
      <c r="CK202" s="377"/>
      <c r="CL202" s="380"/>
      <c r="CM202" s="376"/>
      <c r="CN202" s="370">
        <f>$CK$206*CK202/100</f>
        <v>0</v>
      </c>
      <c r="CO202" s="371">
        <f>IF(wb_summary=0,"",CN202/wb_summary)</f>
        <v>0</v>
      </c>
      <c r="CP202" s="258"/>
      <c r="CQ202" s="258"/>
      <c r="CR202" s="258"/>
      <c r="CS202" s="258"/>
      <c r="CT202" s="258"/>
      <c r="CU202" s="258"/>
      <c r="CV202" s="258"/>
      <c r="CW202" s="258"/>
      <c r="CX202" s="258"/>
      <c r="CY202" s="258"/>
      <c r="CZ202" s="258"/>
      <c r="DA202" s="258"/>
      <c r="DB202" s="258"/>
      <c r="DC202" s="258"/>
      <c r="DD202" s="258"/>
      <c r="DE202" s="258"/>
      <c r="DF202" s="258"/>
      <c r="DG202" s="258"/>
      <c r="DH202" s="258"/>
      <c r="DI202" s="258"/>
      <c r="DJ202" s="258"/>
      <c r="DK202" s="258"/>
      <c r="DL202" s="258"/>
      <c r="DM202" s="258"/>
      <c r="DN202" s="258"/>
      <c r="DO202" s="353"/>
      <c r="DP202" s="258"/>
      <c r="DQ202" s="353"/>
      <c r="DR202" s="353"/>
      <c r="DS202" s="353"/>
      <c r="DT202" s="353"/>
      <c r="DU202" s="353"/>
      <c r="DV202" s="353"/>
      <c r="DW202" s="258"/>
      <c r="DX202" s="354"/>
    </row>
    <row r="203" spans="1:246" s="355" customFormat="1" ht="15.75" customHeight="1">
      <c r="A203" s="372"/>
      <c r="B203" s="381" t="str">
        <f>$B$12</f>
        <v>BO</v>
      </c>
      <c r="C203" s="382"/>
      <c r="D203" s="383"/>
      <c r="E203" s="383"/>
      <c r="F203" s="383"/>
      <c r="G203" s="383"/>
      <c r="H203" s="383"/>
      <c r="I203" s="383"/>
      <c r="J203" s="383"/>
      <c r="K203" s="383"/>
      <c r="L203" s="383"/>
      <c r="M203" s="383"/>
      <c r="N203" s="383"/>
      <c r="O203" s="383"/>
      <c r="P203" s="383"/>
      <c r="Q203" s="383"/>
      <c r="R203" s="383"/>
      <c r="S203" s="384"/>
      <c r="T203" s="382"/>
      <c r="U203" s="386"/>
      <c r="V203" s="386"/>
      <c r="W203" s="386"/>
      <c r="X203" s="386"/>
      <c r="Y203" s="386"/>
      <c r="Z203" s="386"/>
      <c r="AA203" s="383"/>
      <c r="AB203" s="383"/>
      <c r="AC203" s="383"/>
      <c r="AD203" s="383"/>
      <c r="AE203" s="383"/>
      <c r="AF203" s="383"/>
      <c r="AG203" s="383"/>
      <c r="AH203" s="383"/>
      <c r="AI203" s="383"/>
      <c r="AJ203" s="384"/>
      <c r="AK203" s="382"/>
      <c r="AL203" s="386"/>
      <c r="AM203" s="386"/>
      <c r="AN203" s="1136"/>
      <c r="AO203" s="386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5"/>
      <c r="BA203" s="384"/>
      <c r="BB203" s="382"/>
      <c r="BC203" s="386"/>
      <c r="BD203" s="386"/>
      <c r="BE203" s="386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3"/>
      <c r="BQ203" s="383"/>
      <c r="BR203" s="384"/>
      <c r="BS203" s="382"/>
      <c r="BT203" s="386"/>
      <c r="BU203" s="386"/>
      <c r="BV203" s="386"/>
      <c r="BW203" s="386"/>
      <c r="BX203" s="386"/>
      <c r="BY203" s="386"/>
      <c r="BZ203" s="386"/>
      <c r="CA203" s="386"/>
      <c r="CB203" s="386"/>
      <c r="CC203" s="383"/>
      <c r="CD203" s="383"/>
      <c r="CE203" s="383"/>
      <c r="CF203" s="383"/>
      <c r="CG203" s="383"/>
      <c r="CH203" s="386"/>
      <c r="CI203" s="384"/>
      <c r="CJ203" s="92"/>
      <c r="CK203" s="377"/>
      <c r="CL203" s="380"/>
      <c r="CM203" s="376"/>
      <c r="CN203" s="370">
        <f>$CK$206*CK203/100</f>
        <v>0</v>
      </c>
      <c r="CO203" s="371">
        <f>IF(wb_summary=0,"",CN203/wb_summary)</f>
        <v>0</v>
      </c>
      <c r="CP203" s="258"/>
      <c r="CQ203" s="258"/>
      <c r="CR203" s="258"/>
      <c r="CS203" s="258"/>
      <c r="CT203" s="258"/>
      <c r="CU203" s="258"/>
      <c r="CV203" s="258"/>
      <c r="CW203" s="258"/>
      <c r="CX203" s="258"/>
      <c r="CY203" s="258"/>
      <c r="CZ203" s="258"/>
      <c r="DA203" s="258"/>
      <c r="DB203" s="258"/>
      <c r="DC203" s="258"/>
      <c r="DD203" s="258"/>
      <c r="DE203" s="258"/>
      <c r="DF203" s="258"/>
      <c r="DG203" s="258"/>
      <c r="DH203" s="258"/>
      <c r="DI203" s="258"/>
      <c r="DJ203" s="258"/>
      <c r="DK203" s="258"/>
      <c r="DL203" s="258"/>
      <c r="DM203" s="258"/>
      <c r="DN203" s="258"/>
      <c r="DO203" s="353"/>
      <c r="DP203" s="258"/>
      <c r="DQ203" s="353"/>
      <c r="DR203" s="353"/>
      <c r="DS203" s="353"/>
      <c r="DT203" s="353"/>
      <c r="DU203" s="353"/>
      <c r="DV203" s="353"/>
      <c r="DW203" s="258"/>
      <c r="DX203" s="354"/>
    </row>
    <row r="204" spans="1:246" s="355" customFormat="1" ht="15.75" customHeight="1">
      <c r="A204" s="387"/>
      <c r="B204" s="388"/>
      <c r="C204" s="389">
        <f t="shared" ref="C204:AC204" si="317">SUM(C200:C203)</f>
        <v>0</v>
      </c>
      <c r="D204" s="390">
        <f t="shared" si="317"/>
        <v>0</v>
      </c>
      <c r="E204" s="390">
        <f t="shared" si="317"/>
        <v>0</v>
      </c>
      <c r="F204" s="390">
        <f t="shared" si="317"/>
        <v>0</v>
      </c>
      <c r="G204" s="390">
        <f t="shared" si="317"/>
        <v>0</v>
      </c>
      <c r="H204" s="390">
        <f t="shared" si="317"/>
        <v>0</v>
      </c>
      <c r="I204" s="390">
        <f t="shared" si="317"/>
        <v>0</v>
      </c>
      <c r="J204" s="390">
        <f t="shared" si="317"/>
        <v>0</v>
      </c>
      <c r="K204" s="390">
        <f t="shared" si="317"/>
        <v>0</v>
      </c>
      <c r="L204" s="390">
        <f t="shared" si="317"/>
        <v>0</v>
      </c>
      <c r="M204" s="390">
        <f t="shared" si="317"/>
        <v>0</v>
      </c>
      <c r="N204" s="390">
        <f t="shared" si="317"/>
        <v>0</v>
      </c>
      <c r="O204" s="390"/>
      <c r="P204" s="390"/>
      <c r="Q204" s="390"/>
      <c r="R204" s="390"/>
      <c r="S204" s="391"/>
      <c r="T204" s="390">
        <f t="shared" si="317"/>
        <v>0</v>
      </c>
      <c r="U204" s="390">
        <f t="shared" si="317"/>
        <v>0</v>
      </c>
      <c r="V204" s="390">
        <f t="shared" si="317"/>
        <v>0</v>
      </c>
      <c r="W204" s="390">
        <f t="shared" si="317"/>
        <v>0</v>
      </c>
      <c r="X204" s="390">
        <f t="shared" si="317"/>
        <v>0</v>
      </c>
      <c r="Y204" s="390">
        <f t="shared" si="317"/>
        <v>0</v>
      </c>
      <c r="Z204" s="390">
        <f t="shared" si="317"/>
        <v>0</v>
      </c>
      <c r="AA204" s="390">
        <f t="shared" si="317"/>
        <v>0</v>
      </c>
      <c r="AB204" s="390">
        <f t="shared" si="317"/>
        <v>0</v>
      </c>
      <c r="AC204" s="390">
        <f t="shared" si="317"/>
        <v>0</v>
      </c>
      <c r="AD204" s="390"/>
      <c r="AE204" s="390"/>
      <c r="AF204" s="390"/>
      <c r="AG204" s="390"/>
      <c r="AH204" s="390"/>
      <c r="AI204" s="390"/>
      <c r="AJ204" s="391"/>
      <c r="AK204" s="390">
        <f t="shared" ref="AK204:BJ204" si="318">SUM(AK200:AK203)</f>
        <v>0</v>
      </c>
      <c r="AL204" s="390">
        <f t="shared" si="318"/>
        <v>0</v>
      </c>
      <c r="AM204" s="390">
        <f t="shared" si="318"/>
        <v>0</v>
      </c>
      <c r="AN204" s="390">
        <f t="shared" si="318"/>
        <v>0</v>
      </c>
      <c r="AO204" s="390">
        <f t="shared" si="318"/>
        <v>0</v>
      </c>
      <c r="AP204" s="390">
        <f t="shared" si="318"/>
        <v>0</v>
      </c>
      <c r="AQ204" s="390">
        <f t="shared" si="318"/>
        <v>0</v>
      </c>
      <c r="AR204" s="390">
        <f t="shared" si="318"/>
        <v>0</v>
      </c>
      <c r="AS204" s="390">
        <f t="shared" si="318"/>
        <v>0</v>
      </c>
      <c r="AT204" s="390">
        <f t="shared" si="318"/>
        <v>0</v>
      </c>
      <c r="AU204" s="390">
        <f t="shared" si="318"/>
        <v>0</v>
      </c>
      <c r="AV204" s="390">
        <f t="shared" si="318"/>
        <v>0</v>
      </c>
      <c r="AW204" s="390"/>
      <c r="AX204" s="390"/>
      <c r="AY204" s="390"/>
      <c r="AZ204" s="390"/>
      <c r="BA204" s="391"/>
      <c r="BB204" s="390">
        <f t="shared" si="318"/>
        <v>0</v>
      </c>
      <c r="BC204" s="390">
        <f t="shared" si="318"/>
        <v>0</v>
      </c>
      <c r="BD204" s="390">
        <f t="shared" si="318"/>
        <v>0</v>
      </c>
      <c r="BE204" s="390">
        <f t="shared" si="318"/>
        <v>0</v>
      </c>
      <c r="BF204" s="390">
        <f t="shared" si="318"/>
        <v>0</v>
      </c>
      <c r="BG204" s="390">
        <f t="shared" si="318"/>
        <v>0</v>
      </c>
      <c r="BH204" s="390">
        <f t="shared" si="318"/>
        <v>0</v>
      </c>
      <c r="BI204" s="390">
        <f t="shared" si="318"/>
        <v>0</v>
      </c>
      <c r="BJ204" s="389">
        <f t="shared" si="318"/>
        <v>0</v>
      </c>
      <c r="BK204" s="389"/>
      <c r="BL204" s="389"/>
      <c r="BM204" s="389">
        <f t="shared" ref="BM204:BV204" si="319">SUM(BM200:BM203)</f>
        <v>0</v>
      </c>
      <c r="BN204" s="389"/>
      <c r="BO204" s="389"/>
      <c r="BP204" s="389"/>
      <c r="BQ204" s="389"/>
      <c r="BR204" s="391"/>
      <c r="BS204" s="389">
        <f t="shared" si="319"/>
        <v>0</v>
      </c>
      <c r="BT204" s="389">
        <f t="shared" si="319"/>
        <v>0</v>
      </c>
      <c r="BU204" s="389">
        <f t="shared" si="319"/>
        <v>0</v>
      </c>
      <c r="BV204" s="389">
        <f t="shared" si="319"/>
        <v>0</v>
      </c>
      <c r="BW204" s="389"/>
      <c r="BX204" s="389"/>
      <c r="BY204" s="389">
        <f t="shared" ref="BY204:CD204" si="320">SUM(BY200:BY203)</f>
        <v>0</v>
      </c>
      <c r="BZ204" s="389">
        <f t="shared" si="320"/>
        <v>0</v>
      </c>
      <c r="CA204" s="389">
        <f t="shared" si="320"/>
        <v>0</v>
      </c>
      <c r="CB204" s="389">
        <f t="shared" si="320"/>
        <v>0</v>
      </c>
      <c r="CC204" s="389">
        <f t="shared" si="320"/>
        <v>0</v>
      </c>
      <c r="CD204" s="389">
        <f t="shared" si="320"/>
        <v>0</v>
      </c>
      <c r="CE204" s="389"/>
      <c r="CF204" s="389"/>
      <c r="CG204" s="389"/>
      <c r="CH204" s="389"/>
      <c r="CI204" s="389"/>
      <c r="CJ204" s="92"/>
      <c r="CK204" s="392">
        <f>SUM(CK200:CK203)</f>
        <v>0</v>
      </c>
      <c r="CL204" s="389">
        <f>SUM(CL200:CL203)</f>
        <v>0</v>
      </c>
      <c r="CM204" s="391">
        <f>SUM(CM200:CM203)</f>
        <v>0</v>
      </c>
      <c r="CN204" s="370"/>
      <c r="CO204" s="371"/>
      <c r="CP204" s="258"/>
      <c r="CQ204" s="258"/>
      <c r="CR204" s="258"/>
      <c r="CS204" s="258"/>
      <c r="CT204" s="258"/>
      <c r="CU204" s="258"/>
      <c r="CV204" s="258"/>
      <c r="CW204" s="258"/>
      <c r="CX204" s="258"/>
      <c r="CY204" s="258"/>
      <c r="CZ204" s="258"/>
      <c r="DA204" s="258"/>
      <c r="DB204" s="258"/>
      <c r="DC204" s="258"/>
      <c r="DD204" s="258"/>
      <c r="DE204" s="258"/>
      <c r="DF204" s="258"/>
      <c r="DG204" s="258"/>
      <c r="DH204" s="258"/>
      <c r="DI204" s="258"/>
      <c r="DJ204" s="258"/>
      <c r="DK204" s="258"/>
      <c r="DL204" s="258"/>
      <c r="DM204" s="258"/>
      <c r="DN204" s="258"/>
      <c r="DO204" s="353"/>
      <c r="DP204" s="258"/>
      <c r="DQ204" s="353"/>
      <c r="DR204" s="353"/>
      <c r="DS204" s="353"/>
      <c r="DT204" s="353"/>
      <c r="DU204" s="353"/>
      <c r="DV204" s="353"/>
      <c r="DW204" s="258"/>
      <c r="DX204" s="354"/>
    </row>
    <row r="205" spans="1:246" s="398" customFormat="1" ht="15.75" customHeight="1">
      <c r="A205" s="393" t="s">
        <v>102</v>
      </c>
      <c r="B205" s="394"/>
      <c r="C205" s="395"/>
      <c r="D205" s="396"/>
      <c r="E205" s="397"/>
      <c r="G205" s="395"/>
      <c r="H205" s="395"/>
      <c r="I205" s="395"/>
      <c r="J205" s="395"/>
      <c r="P205" s="395"/>
      <c r="Q205" s="395"/>
      <c r="R205" s="395"/>
      <c r="S205" s="399"/>
      <c r="T205" s="1127"/>
      <c r="U205" s="1127"/>
      <c r="V205" s="395"/>
      <c r="W205" s="1127"/>
      <c r="X205" s="1127"/>
      <c r="Y205" s="1127"/>
      <c r="Z205" s="395"/>
      <c r="AA205" s="395"/>
      <c r="AB205" s="395"/>
      <c r="AC205" s="395"/>
      <c r="AD205" s="395"/>
      <c r="AE205" s="395"/>
      <c r="AF205" s="395"/>
      <c r="AG205" s="395"/>
      <c r="AH205" s="395"/>
      <c r="AI205" s="395"/>
      <c r="AJ205" s="400"/>
      <c r="AK205" s="395"/>
      <c r="AL205" s="395"/>
      <c r="AM205" s="395"/>
      <c r="AN205" s="395"/>
      <c r="AO205" s="395"/>
      <c r="AP205" s="395"/>
      <c r="AQ205" s="395"/>
      <c r="AR205" s="395"/>
      <c r="AS205" s="395"/>
      <c r="AT205" s="395"/>
      <c r="AU205" s="395"/>
      <c r="AV205" s="395"/>
      <c r="AW205" s="395"/>
      <c r="AX205" s="395"/>
      <c r="AY205" s="395"/>
      <c r="AZ205" s="395"/>
      <c r="BA205" s="400"/>
      <c r="BB205" s="395"/>
      <c r="BC205" s="395"/>
      <c r="BD205" s="395"/>
      <c r="BE205" s="395"/>
      <c r="BF205" s="395"/>
      <c r="BG205" s="395"/>
      <c r="BH205" s="395"/>
      <c r="BI205" s="395"/>
      <c r="BJ205" s="395"/>
      <c r="BK205" s="395"/>
      <c r="BL205" s="395"/>
      <c r="BM205" s="395"/>
      <c r="BN205" s="395"/>
      <c r="BO205" s="395"/>
      <c r="BP205" s="395"/>
      <c r="BQ205" s="395"/>
      <c r="BR205" s="400"/>
      <c r="BS205" s="395"/>
      <c r="BT205" s="395"/>
      <c r="BU205" s="395"/>
      <c r="BV205" s="395"/>
      <c r="BW205" s="395"/>
      <c r="BX205" s="395"/>
      <c r="BY205" s="395"/>
      <c r="BZ205" s="395"/>
      <c r="CA205" s="395"/>
      <c r="CB205" s="395"/>
      <c r="CC205" s="395"/>
      <c r="CD205" s="395"/>
      <c r="CE205" s="395"/>
      <c r="CF205" s="395"/>
      <c r="CG205" s="395"/>
      <c r="CH205" s="395"/>
      <c r="CJ205" s="92"/>
      <c r="CK205" s="401"/>
      <c r="CL205" s="380"/>
      <c r="CM205" s="376"/>
      <c r="CN205" s="370"/>
      <c r="CO205" s="371"/>
      <c r="CP205" s="258"/>
      <c r="CQ205" s="258"/>
      <c r="CR205" s="258"/>
      <c r="CS205" s="258"/>
      <c r="CT205" s="258"/>
      <c r="CU205" s="258"/>
      <c r="CV205" s="258"/>
      <c r="CW205" s="258"/>
      <c r="CX205" s="258"/>
      <c r="CY205" s="258"/>
      <c r="CZ205" s="258"/>
      <c r="DA205" s="258"/>
      <c r="DB205" s="258"/>
      <c r="DC205" s="258"/>
      <c r="DD205" s="258"/>
      <c r="DE205" s="258"/>
      <c r="DF205" s="258"/>
      <c r="DG205" s="258"/>
      <c r="DH205" s="258"/>
      <c r="DI205" s="258"/>
      <c r="DJ205" s="258"/>
      <c r="DK205" s="258"/>
      <c r="DL205" s="258"/>
      <c r="DM205" s="258"/>
      <c r="DN205" s="258"/>
      <c r="DO205" s="380"/>
      <c r="DP205" s="258"/>
      <c r="DQ205" s="380"/>
      <c r="DR205" s="380"/>
      <c r="DS205" s="380"/>
      <c r="DT205" s="380"/>
      <c r="DU205" s="380"/>
      <c r="DV205" s="380"/>
      <c r="DW205" s="258"/>
      <c r="DX205" s="354"/>
    </row>
    <row r="206" spans="1:246" s="413" customFormat="1" ht="15.75" customHeight="1">
      <c r="A206" s="402" t="s">
        <v>103</v>
      </c>
      <c r="B206" s="403"/>
      <c r="C206" s="402" t="str">
        <f t="shared" ref="C206:AC206" si="321">IF(OR(C205="",C$228=0),"",C205/C$228)</f>
        <v/>
      </c>
      <c r="D206" s="402" t="str">
        <f t="shared" si="321"/>
        <v/>
      </c>
      <c r="E206" s="402" t="str">
        <f t="shared" si="321"/>
        <v/>
      </c>
      <c r="F206" s="402" t="str">
        <f t="shared" si="321"/>
        <v/>
      </c>
      <c r="G206" s="402" t="str">
        <f t="shared" si="321"/>
        <v/>
      </c>
      <c r="H206" s="402" t="str">
        <f t="shared" si="321"/>
        <v/>
      </c>
      <c r="I206" s="402" t="str">
        <f t="shared" si="321"/>
        <v/>
      </c>
      <c r="J206" s="402" t="str">
        <f t="shared" si="321"/>
        <v/>
      </c>
      <c r="K206" s="402" t="str">
        <f t="shared" si="321"/>
        <v/>
      </c>
      <c r="L206" s="402" t="str">
        <f t="shared" si="321"/>
        <v/>
      </c>
      <c r="M206" s="402" t="str">
        <f t="shared" si="321"/>
        <v/>
      </c>
      <c r="N206" s="402" t="str">
        <f t="shared" si="321"/>
        <v/>
      </c>
      <c r="O206" s="402"/>
      <c r="P206" s="402"/>
      <c r="Q206" s="402"/>
      <c r="R206" s="402"/>
      <c r="S206" s="404"/>
      <c r="T206" s="402" t="str">
        <f t="shared" si="321"/>
        <v/>
      </c>
      <c r="U206" s="402" t="str">
        <f t="shared" si="321"/>
        <v/>
      </c>
      <c r="V206" s="402" t="str">
        <f t="shared" si="321"/>
        <v/>
      </c>
      <c r="W206" s="402" t="str">
        <f t="shared" si="321"/>
        <v/>
      </c>
      <c r="X206" s="402" t="str">
        <f t="shared" si="321"/>
        <v/>
      </c>
      <c r="Y206" s="402" t="str">
        <f t="shared" si="321"/>
        <v/>
      </c>
      <c r="Z206" s="402" t="str">
        <f t="shared" si="321"/>
        <v/>
      </c>
      <c r="AA206" s="402" t="str">
        <f t="shared" si="321"/>
        <v/>
      </c>
      <c r="AB206" s="402" t="str">
        <f t="shared" si="321"/>
        <v/>
      </c>
      <c r="AC206" s="402" t="str">
        <f t="shared" si="321"/>
        <v/>
      </c>
      <c r="AD206" s="402"/>
      <c r="AE206" s="402"/>
      <c r="AF206" s="402"/>
      <c r="AG206" s="402"/>
      <c r="AH206" s="402"/>
      <c r="AI206" s="402"/>
      <c r="AJ206" s="404"/>
      <c r="AK206" s="402" t="str">
        <f t="shared" ref="AK206:BJ206" si="322">IF(OR(AK205="",AK$228=0),"",AK205/AK$228)</f>
        <v/>
      </c>
      <c r="AL206" s="402" t="str">
        <f t="shared" si="322"/>
        <v/>
      </c>
      <c r="AM206" s="402" t="str">
        <f t="shared" si="322"/>
        <v/>
      </c>
      <c r="AN206" s="402" t="str">
        <f t="shared" si="322"/>
        <v/>
      </c>
      <c r="AO206" s="402" t="str">
        <f t="shared" si="322"/>
        <v/>
      </c>
      <c r="AP206" s="402" t="str">
        <f t="shared" si="322"/>
        <v/>
      </c>
      <c r="AQ206" s="402" t="str">
        <f t="shared" si="322"/>
        <v/>
      </c>
      <c r="AR206" s="402" t="str">
        <f t="shared" si="322"/>
        <v/>
      </c>
      <c r="AS206" s="402" t="str">
        <f t="shared" si="322"/>
        <v/>
      </c>
      <c r="AT206" s="402" t="str">
        <f t="shared" si="322"/>
        <v/>
      </c>
      <c r="AU206" s="402" t="str">
        <f t="shared" si="322"/>
        <v/>
      </c>
      <c r="AV206" s="402" t="str">
        <f t="shared" si="322"/>
        <v/>
      </c>
      <c r="AW206" s="402"/>
      <c r="AX206" s="402"/>
      <c r="AY206" s="402"/>
      <c r="AZ206" s="402"/>
      <c r="BA206" s="404"/>
      <c r="BB206" s="402" t="str">
        <f t="shared" si="322"/>
        <v/>
      </c>
      <c r="BC206" s="402" t="str">
        <f t="shared" si="322"/>
        <v/>
      </c>
      <c r="BD206" s="402" t="str">
        <f t="shared" si="322"/>
        <v/>
      </c>
      <c r="BE206" s="402" t="str">
        <f t="shared" si="322"/>
        <v/>
      </c>
      <c r="BF206" s="402" t="str">
        <f t="shared" si="322"/>
        <v/>
      </c>
      <c r="BG206" s="402" t="str">
        <f t="shared" si="322"/>
        <v/>
      </c>
      <c r="BH206" s="402" t="str">
        <f t="shared" si="322"/>
        <v/>
      </c>
      <c r="BI206" s="402" t="str">
        <f t="shared" si="322"/>
        <v/>
      </c>
      <c r="BJ206" s="402" t="str">
        <f t="shared" si="322"/>
        <v/>
      </c>
      <c r="BK206" s="402"/>
      <c r="BL206" s="402"/>
      <c r="BM206" s="402" t="str">
        <f t="shared" ref="BM206:BV206" si="323">IF(OR(BM205="",BM$228=0),"",BM205/BM$228)</f>
        <v/>
      </c>
      <c r="BN206" s="402"/>
      <c r="BO206" s="402"/>
      <c r="BP206" s="402"/>
      <c r="BQ206" s="402"/>
      <c r="BR206" s="404"/>
      <c r="BS206" s="402" t="str">
        <f t="shared" si="323"/>
        <v/>
      </c>
      <c r="BT206" s="402" t="str">
        <f t="shared" si="323"/>
        <v/>
      </c>
      <c r="BU206" s="402" t="str">
        <f t="shared" si="323"/>
        <v/>
      </c>
      <c r="BV206" s="402" t="str">
        <f t="shared" si="323"/>
        <v/>
      </c>
      <c r="BW206" s="1440"/>
      <c r="BX206" s="1440"/>
      <c r="BY206" s="1440" t="str">
        <f t="shared" ref="BY206:CD206" si="324">IF(OR(BY205="",BY$228=0),"",BY205/BY$228)</f>
        <v/>
      </c>
      <c r="BZ206" s="1440" t="str">
        <f t="shared" si="324"/>
        <v/>
      </c>
      <c r="CA206" s="1440" t="str">
        <f t="shared" si="324"/>
        <v/>
      </c>
      <c r="CB206" s="1440" t="str">
        <f t="shared" si="324"/>
        <v/>
      </c>
      <c r="CC206" s="1440" t="str">
        <f t="shared" si="324"/>
        <v/>
      </c>
      <c r="CD206" s="1440" t="str">
        <f t="shared" si="324"/>
        <v/>
      </c>
      <c r="CE206" s="1440"/>
      <c r="CF206" s="1440"/>
      <c r="CG206" s="1440"/>
      <c r="CH206" s="1440"/>
      <c r="CI206" s="1440"/>
      <c r="CJ206" s="92"/>
      <c r="CK206" s="405"/>
      <c r="CL206" s="406"/>
      <c r="CM206" s="407"/>
      <c r="CN206" s="408"/>
      <c r="CO206" s="409"/>
      <c r="CP206" s="410"/>
      <c r="CQ206" s="410"/>
      <c r="CR206" s="410"/>
      <c r="CS206" s="410"/>
      <c r="CT206" s="410"/>
      <c r="CU206" s="410"/>
      <c r="CV206" s="410"/>
      <c r="CW206" s="410"/>
      <c r="CX206" s="410"/>
      <c r="CY206" s="410"/>
      <c r="CZ206" s="410"/>
      <c r="DA206" s="410"/>
      <c r="DB206" s="410"/>
      <c r="DC206" s="410"/>
      <c r="DD206" s="410"/>
      <c r="DE206" s="410"/>
      <c r="DF206" s="410"/>
      <c r="DG206" s="410"/>
      <c r="DH206" s="410"/>
      <c r="DI206" s="410"/>
      <c r="DJ206" s="410"/>
      <c r="DK206" s="410"/>
      <c r="DL206" s="410"/>
      <c r="DM206" s="410"/>
      <c r="DN206" s="410"/>
      <c r="DO206" s="411"/>
      <c r="DP206" s="410"/>
      <c r="DQ206" s="411"/>
      <c r="DR206" s="411"/>
      <c r="DS206" s="411"/>
      <c r="DT206" s="411"/>
      <c r="DU206" s="411"/>
      <c r="DV206" s="411"/>
      <c r="DW206" s="410"/>
      <c r="DX206" s="412"/>
    </row>
    <row r="207" spans="1:246" s="355" customFormat="1" ht="15.75" customHeight="1">
      <c r="A207" s="362" t="s">
        <v>104</v>
      </c>
      <c r="B207" s="363" t="str">
        <f>$B$9</f>
        <v>VP</v>
      </c>
      <c r="C207" s="364"/>
      <c r="D207" s="365"/>
      <c r="E207" s="365"/>
      <c r="F207" s="365"/>
      <c r="G207" s="365"/>
      <c r="H207" s="365"/>
      <c r="I207" s="365"/>
      <c r="J207" s="365"/>
      <c r="K207" s="365"/>
      <c r="L207" s="365"/>
      <c r="M207" s="365"/>
      <c r="N207" s="365"/>
      <c r="O207" s="365"/>
      <c r="P207" s="365"/>
      <c r="Q207" s="365"/>
      <c r="R207" s="365"/>
      <c r="S207" s="366"/>
      <c r="T207" s="1125"/>
      <c r="U207" s="369"/>
      <c r="V207" s="369"/>
      <c r="W207" s="369"/>
      <c r="X207" s="369"/>
      <c r="Y207" s="369"/>
      <c r="Z207" s="369"/>
      <c r="AA207" s="365"/>
      <c r="AB207" s="365"/>
      <c r="AC207" s="365"/>
      <c r="AD207" s="365"/>
      <c r="AE207" s="365"/>
      <c r="AF207" s="365"/>
      <c r="AG207" s="365"/>
      <c r="AH207" s="365"/>
      <c r="AI207" s="365"/>
      <c r="AJ207" s="366"/>
      <c r="AK207" s="1125"/>
      <c r="AL207" s="369"/>
      <c r="AM207" s="369"/>
      <c r="AN207" s="1134"/>
      <c r="AO207" s="369"/>
      <c r="AP207" s="369"/>
      <c r="AQ207" s="369"/>
      <c r="AR207" s="369"/>
      <c r="AS207" s="369"/>
      <c r="AT207" s="369"/>
      <c r="AU207" s="369"/>
      <c r="AV207" s="369"/>
      <c r="AW207" s="369"/>
      <c r="AX207" s="369"/>
      <c r="AY207" s="369"/>
      <c r="AZ207" s="368"/>
      <c r="BA207" s="366"/>
      <c r="BB207" s="1125"/>
      <c r="BC207" s="369"/>
      <c r="BD207" s="369"/>
      <c r="BE207" s="369"/>
      <c r="BF207" s="369"/>
      <c r="BG207" s="369"/>
      <c r="BH207" s="369"/>
      <c r="BI207" s="369"/>
      <c r="BJ207" s="369"/>
      <c r="BK207" s="369"/>
      <c r="BL207" s="369"/>
      <c r="BM207" s="369"/>
      <c r="BN207" s="369"/>
      <c r="BO207" s="369"/>
      <c r="BP207" s="365"/>
      <c r="BQ207" s="365"/>
      <c r="BR207" s="366"/>
      <c r="BS207" s="1125"/>
      <c r="BT207" s="369"/>
      <c r="BU207" s="369"/>
      <c r="BV207" s="369"/>
      <c r="BW207" s="369"/>
      <c r="BX207" s="369"/>
      <c r="BY207" s="369"/>
      <c r="BZ207" s="369"/>
      <c r="CA207" s="369"/>
      <c r="CB207" s="369"/>
      <c r="CC207" s="365"/>
      <c r="CD207" s="365"/>
      <c r="CE207" s="365"/>
      <c r="CF207" s="365"/>
      <c r="CG207" s="365"/>
      <c r="CH207" s="369"/>
      <c r="CI207" s="366"/>
      <c r="CJ207" s="92"/>
      <c r="CK207" s="398"/>
      <c r="CL207" s="398"/>
      <c r="CM207" s="398"/>
      <c r="CN207" s="370">
        <f>$CK$213*CK207/100</f>
        <v>0</v>
      </c>
      <c r="CO207" s="371">
        <f>IF(wb_summary=0,"",CN207/wb_summary)</f>
        <v>0</v>
      </c>
      <c r="CP207" s="258"/>
      <c r="CQ207" s="258"/>
      <c r="CR207" s="258"/>
      <c r="CS207" s="258"/>
      <c r="CT207" s="258"/>
      <c r="CU207" s="258"/>
      <c r="CV207" s="258"/>
      <c r="CW207" s="258"/>
      <c r="CX207" s="258"/>
      <c r="CY207" s="258"/>
      <c r="CZ207" s="258"/>
      <c r="DA207" s="258"/>
      <c r="DB207" s="258"/>
      <c r="DC207" s="258"/>
      <c r="DD207" s="258"/>
      <c r="DE207" s="258"/>
      <c r="DF207" s="258"/>
      <c r="DG207" s="258"/>
      <c r="DH207" s="258"/>
      <c r="DI207" s="258"/>
      <c r="DJ207" s="258"/>
      <c r="DK207" s="258"/>
      <c r="DL207" s="258"/>
      <c r="DM207" s="258"/>
      <c r="DN207" s="258"/>
      <c r="DO207" s="353"/>
      <c r="DP207" s="258"/>
      <c r="DQ207" s="353"/>
      <c r="DR207" s="353"/>
      <c r="DS207" s="353"/>
      <c r="DT207" s="353"/>
      <c r="DU207" s="353"/>
      <c r="DV207" s="353"/>
      <c r="DW207" s="258"/>
      <c r="DX207" s="354"/>
    </row>
    <row r="208" spans="1:246" s="355" customFormat="1" ht="15.75" customHeight="1">
      <c r="A208" s="372"/>
      <c r="B208" s="373" t="str">
        <f>$B$10</f>
        <v>P</v>
      </c>
      <c r="C208" s="374"/>
      <c r="D208" s="375"/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  <c r="S208" s="376"/>
      <c r="T208" s="1126"/>
      <c r="U208" s="379"/>
      <c r="V208" s="379"/>
      <c r="W208" s="379"/>
      <c r="X208" s="379"/>
      <c r="Y208" s="379"/>
      <c r="Z208" s="379"/>
      <c r="AA208" s="375"/>
      <c r="AB208" s="375"/>
      <c r="AC208" s="375"/>
      <c r="AD208" s="375"/>
      <c r="AE208" s="375"/>
      <c r="AF208" s="375"/>
      <c r="AG208" s="375"/>
      <c r="AH208" s="375"/>
      <c r="AI208" s="375"/>
      <c r="AJ208" s="376"/>
      <c r="AK208" s="1126"/>
      <c r="AL208" s="379"/>
      <c r="AM208" s="379"/>
      <c r="AN208" s="1135"/>
      <c r="AO208" s="379"/>
      <c r="AP208" s="379"/>
      <c r="AQ208" s="379"/>
      <c r="AR208" s="379"/>
      <c r="AS208" s="379"/>
      <c r="AT208" s="379"/>
      <c r="AU208" s="379"/>
      <c r="AV208" s="379"/>
      <c r="AW208" s="379"/>
      <c r="AX208" s="379"/>
      <c r="AY208" s="379"/>
      <c r="AZ208" s="378"/>
      <c r="BA208" s="376"/>
      <c r="BB208" s="1126"/>
      <c r="BC208" s="379"/>
      <c r="BD208" s="379"/>
      <c r="BE208" s="379"/>
      <c r="BF208" s="379"/>
      <c r="BG208" s="379"/>
      <c r="BH208" s="379"/>
      <c r="BI208" s="379"/>
      <c r="BJ208" s="379"/>
      <c r="BK208" s="379"/>
      <c r="BL208" s="379"/>
      <c r="BM208" s="379"/>
      <c r="BN208" s="379"/>
      <c r="BO208" s="379"/>
      <c r="BP208" s="375"/>
      <c r="BQ208" s="375"/>
      <c r="BR208" s="376"/>
      <c r="BS208" s="1126"/>
      <c r="BT208" s="379"/>
      <c r="BU208" s="379"/>
      <c r="BV208" s="379"/>
      <c r="BW208" s="379"/>
      <c r="BX208" s="379"/>
      <c r="BY208" s="379"/>
      <c r="BZ208" s="379"/>
      <c r="CA208" s="379"/>
      <c r="CB208" s="379"/>
      <c r="CC208" s="375"/>
      <c r="CD208" s="375"/>
      <c r="CE208" s="375"/>
      <c r="CF208" s="375"/>
      <c r="CG208" s="375"/>
      <c r="CH208" s="379"/>
      <c r="CI208" s="376"/>
      <c r="CJ208" s="92"/>
      <c r="CK208" s="398"/>
      <c r="CL208" s="398"/>
      <c r="CM208" s="398"/>
      <c r="CN208" s="370">
        <f>$CK$213*CK208/100</f>
        <v>0</v>
      </c>
      <c r="CO208" s="371">
        <f>IF(wb_summary=0,"",CN208/wb_summary)</f>
        <v>0</v>
      </c>
      <c r="CP208" s="258"/>
      <c r="CQ208" s="258"/>
      <c r="CR208" s="258"/>
      <c r="CS208" s="258"/>
      <c r="CT208" s="258"/>
      <c r="CU208" s="258"/>
      <c r="CV208" s="258"/>
      <c r="CW208" s="258"/>
      <c r="CX208" s="258"/>
      <c r="CY208" s="258"/>
      <c r="CZ208" s="258"/>
      <c r="DA208" s="258"/>
      <c r="DB208" s="258"/>
      <c r="DC208" s="258"/>
      <c r="DD208" s="258"/>
      <c r="DE208" s="258"/>
      <c r="DF208" s="258"/>
      <c r="DG208" s="258"/>
      <c r="DH208" s="258"/>
      <c r="DI208" s="258"/>
      <c r="DJ208" s="258"/>
      <c r="DK208" s="258"/>
      <c r="DL208" s="258"/>
      <c r="DM208" s="258"/>
      <c r="DN208" s="258"/>
      <c r="DO208" s="353"/>
      <c r="DP208" s="258"/>
      <c r="DQ208" s="353"/>
      <c r="DR208" s="353"/>
      <c r="DS208" s="353"/>
      <c r="DT208" s="353"/>
      <c r="DU208" s="353"/>
      <c r="DV208" s="353"/>
      <c r="DW208" s="258"/>
      <c r="DX208" s="354"/>
    </row>
    <row r="209" spans="1:128" s="355" customFormat="1" ht="15.75" customHeight="1">
      <c r="A209" s="372"/>
      <c r="B209" s="373" t="str">
        <f>$B$11</f>
        <v>M</v>
      </c>
      <c r="C209" s="374"/>
      <c r="D209" s="375"/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  <c r="S209" s="376"/>
      <c r="T209" s="1126"/>
      <c r="U209" s="379"/>
      <c r="V209" s="379"/>
      <c r="W209" s="379"/>
      <c r="X209" s="379"/>
      <c r="Y209" s="379"/>
      <c r="Z209" s="379"/>
      <c r="AA209" s="375"/>
      <c r="AB209" s="375"/>
      <c r="AC209" s="375"/>
      <c r="AD209" s="375"/>
      <c r="AE209" s="375"/>
      <c r="AF209" s="375"/>
      <c r="AG209" s="375"/>
      <c r="AH209" s="375"/>
      <c r="AI209" s="375"/>
      <c r="AJ209" s="376"/>
      <c r="AK209" s="1126"/>
      <c r="AL209" s="379"/>
      <c r="AM209" s="379"/>
      <c r="AN209" s="1135"/>
      <c r="AO209" s="379"/>
      <c r="AP209" s="379"/>
      <c r="AQ209" s="379"/>
      <c r="AR209" s="379"/>
      <c r="AS209" s="379"/>
      <c r="AT209" s="379"/>
      <c r="AU209" s="379"/>
      <c r="AV209" s="379"/>
      <c r="AW209" s="379"/>
      <c r="AX209" s="379"/>
      <c r="AY209" s="379"/>
      <c r="AZ209" s="378"/>
      <c r="BA209" s="376"/>
      <c r="BB209" s="1126"/>
      <c r="BC209" s="379"/>
      <c r="BD209" s="379"/>
      <c r="BE209" s="379"/>
      <c r="BF209" s="379"/>
      <c r="BG209" s="379"/>
      <c r="BH209" s="379"/>
      <c r="BI209" s="379"/>
      <c r="BJ209" s="379"/>
      <c r="BK209" s="379"/>
      <c r="BL209" s="379"/>
      <c r="BM209" s="379"/>
      <c r="BN209" s="379"/>
      <c r="BO209" s="379"/>
      <c r="BP209" s="375"/>
      <c r="BQ209" s="375"/>
      <c r="BR209" s="376"/>
      <c r="BS209" s="1126"/>
      <c r="BT209" s="379"/>
      <c r="BU209" s="379"/>
      <c r="BV209" s="379"/>
      <c r="BW209" s="379"/>
      <c r="BX209" s="379"/>
      <c r="BY209" s="379"/>
      <c r="BZ209" s="379"/>
      <c r="CA209" s="379"/>
      <c r="CB209" s="379"/>
      <c r="CC209" s="375"/>
      <c r="CD209" s="375"/>
      <c r="CE209" s="375"/>
      <c r="CF209" s="375"/>
      <c r="CG209" s="375"/>
      <c r="CH209" s="379"/>
      <c r="CI209" s="376"/>
      <c r="CJ209" s="92"/>
      <c r="CK209" s="398"/>
      <c r="CL209" s="398"/>
      <c r="CM209" s="398"/>
      <c r="CN209" s="370">
        <f>$CK$213*CK209/100</f>
        <v>0</v>
      </c>
      <c r="CO209" s="371">
        <f>IF(wb_summary=0,"",CN209/wb_summary)</f>
        <v>0</v>
      </c>
      <c r="CP209" s="258"/>
      <c r="CQ209" s="258"/>
      <c r="CR209" s="258"/>
      <c r="CS209" s="258"/>
      <c r="CT209" s="258"/>
      <c r="CU209" s="258"/>
      <c r="CV209" s="258"/>
      <c r="CW209" s="258"/>
      <c r="CX209" s="258"/>
      <c r="CY209" s="258"/>
      <c r="CZ209" s="258"/>
      <c r="DA209" s="258"/>
      <c r="DB209" s="258"/>
      <c r="DC209" s="258"/>
      <c r="DD209" s="258"/>
      <c r="DE209" s="258"/>
      <c r="DF209" s="258"/>
      <c r="DG209" s="258"/>
      <c r="DH209" s="258"/>
      <c r="DI209" s="258"/>
      <c r="DJ209" s="258"/>
      <c r="DK209" s="258"/>
      <c r="DL209" s="258"/>
      <c r="DM209" s="258"/>
      <c r="DN209" s="258"/>
      <c r="DO209" s="353"/>
      <c r="DP209" s="258"/>
      <c r="DQ209" s="353"/>
      <c r="DR209" s="353"/>
      <c r="DS209" s="353"/>
      <c r="DT209" s="353"/>
      <c r="DU209" s="353"/>
      <c r="DV209" s="353"/>
      <c r="DW209" s="258"/>
      <c r="DX209" s="354"/>
    </row>
    <row r="210" spans="1:128" s="355" customFormat="1" ht="15.75" customHeight="1">
      <c r="A210" s="372"/>
      <c r="B210" s="381" t="str">
        <f>$B$12</f>
        <v>BO</v>
      </c>
      <c r="C210" s="382"/>
      <c r="D210" s="383"/>
      <c r="E210" s="383"/>
      <c r="F210" s="383"/>
      <c r="G210" s="383"/>
      <c r="H210" s="383"/>
      <c r="I210" s="383"/>
      <c r="J210" s="383"/>
      <c r="K210" s="383"/>
      <c r="L210" s="383"/>
      <c r="M210" s="383"/>
      <c r="N210" s="383"/>
      <c r="O210" s="383"/>
      <c r="P210" s="383"/>
      <c r="Q210" s="383"/>
      <c r="R210" s="383"/>
      <c r="S210" s="384"/>
      <c r="T210" s="382"/>
      <c r="U210" s="386"/>
      <c r="V210" s="386"/>
      <c r="W210" s="386"/>
      <c r="X210" s="386"/>
      <c r="Y210" s="386"/>
      <c r="Z210" s="386"/>
      <c r="AA210" s="383"/>
      <c r="AB210" s="383"/>
      <c r="AC210" s="383"/>
      <c r="AD210" s="383"/>
      <c r="AE210" s="383"/>
      <c r="AF210" s="383"/>
      <c r="AG210" s="383"/>
      <c r="AH210" s="383"/>
      <c r="AI210" s="383"/>
      <c r="AJ210" s="384"/>
      <c r="AK210" s="382"/>
      <c r="AL210" s="386"/>
      <c r="AM210" s="386"/>
      <c r="AN210" s="1136"/>
      <c r="AO210" s="386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5"/>
      <c r="BA210" s="384"/>
      <c r="BB210" s="382"/>
      <c r="BC210" s="386"/>
      <c r="BD210" s="386"/>
      <c r="BE210" s="386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3"/>
      <c r="BQ210" s="383"/>
      <c r="BR210" s="384"/>
      <c r="BS210" s="382"/>
      <c r="BT210" s="386"/>
      <c r="BU210" s="386"/>
      <c r="BV210" s="386"/>
      <c r="BW210" s="386"/>
      <c r="BX210" s="386"/>
      <c r="BY210" s="386"/>
      <c r="BZ210" s="386"/>
      <c r="CA210" s="386"/>
      <c r="CB210" s="386"/>
      <c r="CC210" s="383"/>
      <c r="CD210" s="383"/>
      <c r="CE210" s="383"/>
      <c r="CF210" s="383"/>
      <c r="CG210" s="383"/>
      <c r="CH210" s="386"/>
      <c r="CI210" s="384"/>
      <c r="CJ210" s="92"/>
      <c r="CK210" s="398"/>
      <c r="CL210" s="398"/>
      <c r="CM210" s="398"/>
      <c r="CN210" s="370">
        <f>$CK$213*CK210/100</f>
        <v>0</v>
      </c>
      <c r="CO210" s="371">
        <f>IF(wb_summary=0,"",CN210/wb_summary)</f>
        <v>0</v>
      </c>
      <c r="CP210" s="258"/>
      <c r="CQ210" s="258"/>
      <c r="CR210" s="258"/>
      <c r="CS210" s="258"/>
      <c r="CT210" s="258"/>
      <c r="CU210" s="258"/>
      <c r="CV210" s="258"/>
      <c r="CW210" s="258"/>
      <c r="CX210" s="258"/>
      <c r="CY210" s="258"/>
      <c r="CZ210" s="258"/>
      <c r="DA210" s="258"/>
      <c r="DB210" s="258"/>
      <c r="DC210" s="258"/>
      <c r="DD210" s="258"/>
      <c r="DE210" s="258"/>
      <c r="DF210" s="258"/>
      <c r="DG210" s="258"/>
      <c r="DH210" s="258"/>
      <c r="DI210" s="258"/>
      <c r="DJ210" s="258"/>
      <c r="DK210" s="258"/>
      <c r="DL210" s="258"/>
      <c r="DM210" s="258"/>
      <c r="DN210" s="258"/>
      <c r="DO210" s="353"/>
      <c r="DP210" s="258"/>
      <c r="DQ210" s="353"/>
      <c r="DR210" s="353"/>
      <c r="DS210" s="353"/>
      <c r="DT210" s="353"/>
      <c r="DU210" s="353"/>
      <c r="DV210" s="353"/>
      <c r="DW210" s="258"/>
      <c r="DX210" s="354"/>
    </row>
    <row r="211" spans="1:128" s="355" customFormat="1" ht="15.75" customHeight="1">
      <c r="A211" s="387"/>
      <c r="B211" s="388"/>
      <c r="C211" s="389">
        <f t="shared" ref="C211:AC211" si="325">SUM(C207:C210)</f>
        <v>0</v>
      </c>
      <c r="D211" s="390">
        <f t="shared" si="325"/>
        <v>0</v>
      </c>
      <c r="E211" s="390">
        <f t="shared" si="325"/>
        <v>0</v>
      </c>
      <c r="F211" s="390">
        <f t="shared" si="325"/>
        <v>0</v>
      </c>
      <c r="G211" s="390">
        <f t="shared" si="325"/>
        <v>0</v>
      </c>
      <c r="H211" s="390">
        <f t="shared" si="325"/>
        <v>0</v>
      </c>
      <c r="I211" s="390">
        <f t="shared" si="325"/>
        <v>0</v>
      </c>
      <c r="J211" s="390">
        <f t="shared" si="325"/>
        <v>0</v>
      </c>
      <c r="K211" s="390">
        <f t="shared" si="325"/>
        <v>0</v>
      </c>
      <c r="L211" s="390">
        <f t="shared" si="325"/>
        <v>0</v>
      </c>
      <c r="M211" s="390">
        <f t="shared" si="325"/>
        <v>0</v>
      </c>
      <c r="N211" s="390">
        <f t="shared" si="325"/>
        <v>0</v>
      </c>
      <c r="O211" s="390"/>
      <c r="P211" s="390"/>
      <c r="Q211" s="390"/>
      <c r="R211" s="390"/>
      <c r="S211" s="391"/>
      <c r="T211" s="390">
        <f t="shared" si="325"/>
        <v>0</v>
      </c>
      <c r="U211" s="390">
        <f t="shared" si="325"/>
        <v>0</v>
      </c>
      <c r="V211" s="390">
        <f t="shared" si="325"/>
        <v>0</v>
      </c>
      <c r="W211" s="390">
        <f t="shared" si="325"/>
        <v>0</v>
      </c>
      <c r="X211" s="390">
        <f t="shared" si="325"/>
        <v>0</v>
      </c>
      <c r="Y211" s="390">
        <f t="shared" si="325"/>
        <v>0</v>
      </c>
      <c r="Z211" s="390">
        <f t="shared" si="325"/>
        <v>0</v>
      </c>
      <c r="AA211" s="390">
        <f t="shared" si="325"/>
        <v>0</v>
      </c>
      <c r="AB211" s="390">
        <f t="shared" si="325"/>
        <v>0</v>
      </c>
      <c r="AC211" s="390">
        <f t="shared" si="325"/>
        <v>0</v>
      </c>
      <c r="AD211" s="390"/>
      <c r="AE211" s="390"/>
      <c r="AF211" s="390"/>
      <c r="AG211" s="390"/>
      <c r="AH211" s="390"/>
      <c r="AI211" s="390"/>
      <c r="AJ211" s="391"/>
      <c r="AK211" s="390">
        <f t="shared" ref="AK211:BJ211" si="326">SUM(AK207:AK210)</f>
        <v>0</v>
      </c>
      <c r="AL211" s="390">
        <f t="shared" si="326"/>
        <v>0</v>
      </c>
      <c r="AM211" s="390">
        <f t="shared" si="326"/>
        <v>0</v>
      </c>
      <c r="AN211" s="390">
        <f t="shared" si="326"/>
        <v>0</v>
      </c>
      <c r="AO211" s="390">
        <f t="shared" si="326"/>
        <v>0</v>
      </c>
      <c r="AP211" s="390">
        <f t="shared" si="326"/>
        <v>0</v>
      </c>
      <c r="AQ211" s="390">
        <f t="shared" si="326"/>
        <v>0</v>
      </c>
      <c r="AR211" s="390">
        <f t="shared" si="326"/>
        <v>0</v>
      </c>
      <c r="AS211" s="390">
        <f t="shared" si="326"/>
        <v>0</v>
      </c>
      <c r="AT211" s="390">
        <f t="shared" si="326"/>
        <v>0</v>
      </c>
      <c r="AU211" s="390">
        <f t="shared" si="326"/>
        <v>0</v>
      </c>
      <c r="AV211" s="390">
        <f t="shared" si="326"/>
        <v>0</v>
      </c>
      <c r="AW211" s="390"/>
      <c r="AX211" s="390"/>
      <c r="AY211" s="390"/>
      <c r="AZ211" s="390"/>
      <c r="BA211" s="391"/>
      <c r="BB211" s="390">
        <f t="shared" si="326"/>
        <v>0</v>
      </c>
      <c r="BC211" s="390">
        <f t="shared" si="326"/>
        <v>0</v>
      </c>
      <c r="BD211" s="390">
        <f t="shared" si="326"/>
        <v>0</v>
      </c>
      <c r="BE211" s="390">
        <f t="shared" si="326"/>
        <v>0</v>
      </c>
      <c r="BF211" s="390">
        <f t="shared" si="326"/>
        <v>0</v>
      </c>
      <c r="BG211" s="390">
        <f t="shared" si="326"/>
        <v>0</v>
      </c>
      <c r="BH211" s="390">
        <f t="shared" si="326"/>
        <v>0</v>
      </c>
      <c r="BI211" s="390">
        <f t="shared" si="326"/>
        <v>0</v>
      </c>
      <c r="BJ211" s="389">
        <f t="shared" si="326"/>
        <v>0</v>
      </c>
      <c r="BK211" s="389"/>
      <c r="BL211" s="389"/>
      <c r="BM211" s="389">
        <f t="shared" ref="BM211:BV211" si="327">SUM(BM207:BM210)</f>
        <v>0</v>
      </c>
      <c r="BN211" s="389"/>
      <c r="BO211" s="389"/>
      <c r="BP211" s="389"/>
      <c r="BQ211" s="389"/>
      <c r="BR211" s="391"/>
      <c r="BS211" s="389">
        <f t="shared" si="327"/>
        <v>0</v>
      </c>
      <c r="BT211" s="389">
        <f t="shared" si="327"/>
        <v>0</v>
      </c>
      <c r="BU211" s="389">
        <f t="shared" si="327"/>
        <v>0</v>
      </c>
      <c r="BV211" s="389">
        <f t="shared" si="327"/>
        <v>0</v>
      </c>
      <c r="BW211" s="389"/>
      <c r="BX211" s="389"/>
      <c r="BY211" s="389">
        <f t="shared" ref="BY211:CD211" si="328">SUM(BY207:BY210)</f>
        <v>0</v>
      </c>
      <c r="BZ211" s="389">
        <f t="shared" si="328"/>
        <v>0</v>
      </c>
      <c r="CA211" s="389">
        <f t="shared" si="328"/>
        <v>0</v>
      </c>
      <c r="CB211" s="389">
        <f t="shared" si="328"/>
        <v>0</v>
      </c>
      <c r="CC211" s="389">
        <f t="shared" si="328"/>
        <v>0</v>
      </c>
      <c r="CD211" s="389">
        <f t="shared" si="328"/>
        <v>0</v>
      </c>
      <c r="CE211" s="389"/>
      <c r="CF211" s="389"/>
      <c r="CG211" s="389"/>
      <c r="CH211" s="389"/>
      <c r="CI211" s="389"/>
      <c r="CJ211" s="92"/>
      <c r="CK211" s="389">
        <f>SUM(CK207:CK210)</f>
        <v>0</v>
      </c>
      <c r="CL211" s="389">
        <f>SUM(CL207:CL210)</f>
        <v>0</v>
      </c>
      <c r="CM211" s="389">
        <f>SUM(CM207:CM210)</f>
        <v>0</v>
      </c>
      <c r="CN211" s="370"/>
      <c r="CO211" s="371"/>
      <c r="CP211" s="258"/>
      <c r="CQ211" s="258"/>
      <c r="CR211" s="258"/>
      <c r="CS211" s="258"/>
      <c r="CT211" s="258"/>
      <c r="CU211" s="258"/>
      <c r="CV211" s="258"/>
      <c r="CW211" s="258"/>
      <c r="CX211" s="258"/>
      <c r="CY211" s="258"/>
      <c r="CZ211" s="258"/>
      <c r="DA211" s="258"/>
      <c r="DB211" s="258"/>
      <c r="DC211" s="258"/>
      <c r="DD211" s="258"/>
      <c r="DE211" s="258"/>
      <c r="DF211" s="258"/>
      <c r="DG211" s="258"/>
      <c r="DH211" s="258"/>
      <c r="DI211" s="258"/>
      <c r="DJ211" s="258"/>
      <c r="DK211" s="258"/>
      <c r="DL211" s="258"/>
      <c r="DM211" s="258"/>
      <c r="DN211" s="258"/>
      <c r="DO211" s="353"/>
      <c r="DP211" s="258"/>
      <c r="DQ211" s="353"/>
      <c r="DR211" s="353"/>
      <c r="DS211" s="353"/>
      <c r="DT211" s="353"/>
      <c r="DU211" s="353"/>
      <c r="DV211" s="353"/>
      <c r="DW211" s="258"/>
      <c r="DX211" s="354"/>
    </row>
    <row r="212" spans="1:128" s="398" customFormat="1" ht="15.75" customHeight="1">
      <c r="A212" s="393" t="s">
        <v>102</v>
      </c>
      <c r="B212" s="394"/>
      <c r="C212" s="395"/>
      <c r="D212" s="396"/>
      <c r="E212" s="397"/>
      <c r="G212" s="395"/>
      <c r="H212" s="395"/>
      <c r="I212" s="395"/>
      <c r="J212" s="395"/>
      <c r="P212" s="395"/>
      <c r="Q212" s="395"/>
      <c r="R212" s="395"/>
      <c r="S212" s="399"/>
      <c r="T212" s="1127"/>
      <c r="U212" s="1127"/>
      <c r="V212" s="395"/>
      <c r="W212" s="1127"/>
      <c r="X212" s="1127"/>
      <c r="Y212" s="1127"/>
      <c r="Z212" s="395"/>
      <c r="AA212" s="395"/>
      <c r="AB212" s="395"/>
      <c r="AC212" s="395"/>
      <c r="AD212" s="395"/>
      <c r="AE212" s="395"/>
      <c r="AF212" s="395"/>
      <c r="AG212" s="395"/>
      <c r="AH212" s="395"/>
      <c r="AI212" s="395"/>
      <c r="AJ212" s="400"/>
      <c r="AK212" s="395"/>
      <c r="AL212" s="395"/>
      <c r="AM212" s="395"/>
      <c r="AN212" s="395"/>
      <c r="AO212" s="395"/>
      <c r="AP212" s="395"/>
      <c r="AQ212" s="395"/>
      <c r="AR212" s="395"/>
      <c r="AS212" s="395"/>
      <c r="AT212" s="395"/>
      <c r="AU212" s="395"/>
      <c r="AV212" s="395"/>
      <c r="AW212" s="395"/>
      <c r="AX212" s="395"/>
      <c r="AY212" s="395"/>
      <c r="AZ212" s="395"/>
      <c r="BA212" s="400"/>
      <c r="BB212" s="395"/>
      <c r="BC212" s="395"/>
      <c r="BD212" s="395"/>
      <c r="BE212" s="395"/>
      <c r="BF212" s="395"/>
      <c r="BG212" s="395"/>
      <c r="BH212" s="395"/>
      <c r="BI212" s="395"/>
      <c r="BJ212" s="395"/>
      <c r="BK212" s="395"/>
      <c r="BL212" s="395"/>
      <c r="BM212" s="395"/>
      <c r="BN212" s="395"/>
      <c r="BO212" s="395"/>
      <c r="BP212" s="395"/>
      <c r="BQ212" s="395"/>
      <c r="BR212" s="400"/>
      <c r="BS212" s="395"/>
      <c r="BT212" s="395"/>
      <c r="BU212" s="395"/>
      <c r="BV212" s="395"/>
      <c r="BW212" s="395"/>
      <c r="BX212" s="395"/>
      <c r="BY212" s="395"/>
      <c r="BZ212" s="395"/>
      <c r="CA212" s="395"/>
      <c r="CB212" s="395"/>
      <c r="CC212" s="395"/>
      <c r="CD212" s="395"/>
      <c r="CE212" s="395"/>
      <c r="CF212" s="395"/>
      <c r="CG212" s="395"/>
      <c r="CH212" s="395"/>
      <c r="CJ212" s="92"/>
      <c r="CK212" s="395"/>
      <c r="CN212" s="370"/>
      <c r="CO212" s="371"/>
      <c r="CP212" s="258"/>
      <c r="CQ212" s="258"/>
      <c r="CR212" s="258"/>
      <c r="CS212" s="258"/>
      <c r="CT212" s="258"/>
      <c r="CU212" s="258"/>
      <c r="CV212" s="258"/>
      <c r="CW212" s="258"/>
      <c r="CX212" s="258"/>
      <c r="CY212" s="258"/>
      <c r="CZ212" s="258"/>
      <c r="DA212" s="258"/>
      <c r="DB212" s="258"/>
      <c r="DC212" s="258"/>
      <c r="DD212" s="258"/>
      <c r="DE212" s="258"/>
      <c r="DF212" s="258"/>
      <c r="DG212" s="258"/>
      <c r="DH212" s="258"/>
      <c r="DI212" s="258"/>
      <c r="DJ212" s="258"/>
      <c r="DK212" s="258"/>
      <c r="DL212" s="258"/>
      <c r="DM212" s="258"/>
      <c r="DN212" s="258"/>
      <c r="DO212" s="380"/>
      <c r="DP212" s="258"/>
      <c r="DQ212" s="380"/>
      <c r="DR212" s="380"/>
      <c r="DS212" s="380"/>
      <c r="DT212" s="380"/>
      <c r="DU212" s="380"/>
      <c r="DV212" s="380"/>
      <c r="DW212" s="258"/>
      <c r="DX212" s="354"/>
    </row>
    <row r="213" spans="1:128" s="417" customFormat="1" ht="15.75" customHeight="1">
      <c r="A213" s="402" t="s">
        <v>103</v>
      </c>
      <c r="B213" s="403"/>
      <c r="C213" s="402" t="str">
        <f t="shared" ref="C213:AC213" si="329">IF(OR(C212="",C$228=0),"",C212/C$228)</f>
        <v/>
      </c>
      <c r="D213" s="402" t="str">
        <f t="shared" si="329"/>
        <v/>
      </c>
      <c r="E213" s="402" t="str">
        <f t="shared" si="329"/>
        <v/>
      </c>
      <c r="F213" s="402" t="str">
        <f t="shared" si="329"/>
        <v/>
      </c>
      <c r="G213" s="402" t="str">
        <f t="shared" si="329"/>
        <v/>
      </c>
      <c r="H213" s="402" t="str">
        <f t="shared" si="329"/>
        <v/>
      </c>
      <c r="I213" s="402" t="str">
        <f t="shared" si="329"/>
        <v/>
      </c>
      <c r="J213" s="402" t="str">
        <f t="shared" si="329"/>
        <v/>
      </c>
      <c r="K213" s="402" t="str">
        <f t="shared" si="329"/>
        <v/>
      </c>
      <c r="L213" s="402" t="str">
        <f t="shared" si="329"/>
        <v/>
      </c>
      <c r="M213" s="402" t="str">
        <f t="shared" si="329"/>
        <v/>
      </c>
      <c r="N213" s="402" t="str">
        <f t="shared" si="329"/>
        <v/>
      </c>
      <c r="O213" s="402"/>
      <c r="P213" s="402"/>
      <c r="Q213" s="402"/>
      <c r="R213" s="402"/>
      <c r="S213" s="404"/>
      <c r="T213" s="402" t="str">
        <f t="shared" si="329"/>
        <v/>
      </c>
      <c r="U213" s="402" t="str">
        <f t="shared" si="329"/>
        <v/>
      </c>
      <c r="V213" s="402" t="str">
        <f t="shared" si="329"/>
        <v/>
      </c>
      <c r="W213" s="402" t="str">
        <f t="shared" si="329"/>
        <v/>
      </c>
      <c r="X213" s="402" t="str">
        <f t="shared" si="329"/>
        <v/>
      </c>
      <c r="Y213" s="402" t="str">
        <f t="shared" si="329"/>
        <v/>
      </c>
      <c r="Z213" s="402" t="str">
        <f t="shared" si="329"/>
        <v/>
      </c>
      <c r="AA213" s="402" t="str">
        <f t="shared" si="329"/>
        <v/>
      </c>
      <c r="AB213" s="402" t="str">
        <f t="shared" si="329"/>
        <v/>
      </c>
      <c r="AC213" s="402" t="str">
        <f t="shared" si="329"/>
        <v/>
      </c>
      <c r="AD213" s="402"/>
      <c r="AE213" s="402"/>
      <c r="AF213" s="402"/>
      <c r="AG213" s="402"/>
      <c r="AH213" s="402"/>
      <c r="AI213" s="402"/>
      <c r="AJ213" s="404"/>
      <c r="AK213" s="402" t="str">
        <f t="shared" ref="AK213:BJ213" si="330">IF(OR(AK212="",AK$228=0),"",AK212/AK$228)</f>
        <v/>
      </c>
      <c r="AL213" s="402" t="str">
        <f t="shared" si="330"/>
        <v/>
      </c>
      <c r="AM213" s="402" t="str">
        <f t="shared" si="330"/>
        <v/>
      </c>
      <c r="AN213" s="402" t="str">
        <f t="shared" si="330"/>
        <v/>
      </c>
      <c r="AO213" s="402" t="str">
        <f t="shared" si="330"/>
        <v/>
      </c>
      <c r="AP213" s="402" t="str">
        <f t="shared" si="330"/>
        <v/>
      </c>
      <c r="AQ213" s="402" t="str">
        <f t="shared" si="330"/>
        <v/>
      </c>
      <c r="AR213" s="402" t="str">
        <f t="shared" si="330"/>
        <v/>
      </c>
      <c r="AS213" s="402" t="str">
        <f t="shared" si="330"/>
        <v/>
      </c>
      <c r="AT213" s="402" t="str">
        <f t="shared" si="330"/>
        <v/>
      </c>
      <c r="AU213" s="402" t="str">
        <f t="shared" si="330"/>
        <v/>
      </c>
      <c r="AV213" s="402" t="str">
        <f t="shared" si="330"/>
        <v/>
      </c>
      <c r="AW213" s="402"/>
      <c r="AX213" s="402"/>
      <c r="AY213" s="402"/>
      <c r="AZ213" s="402"/>
      <c r="BA213" s="404"/>
      <c r="BB213" s="402" t="str">
        <f t="shared" si="330"/>
        <v/>
      </c>
      <c r="BC213" s="402" t="str">
        <f t="shared" si="330"/>
        <v/>
      </c>
      <c r="BD213" s="402" t="str">
        <f t="shared" si="330"/>
        <v/>
      </c>
      <c r="BE213" s="402" t="str">
        <f t="shared" si="330"/>
        <v/>
      </c>
      <c r="BF213" s="402" t="str">
        <f t="shared" si="330"/>
        <v/>
      </c>
      <c r="BG213" s="402" t="str">
        <f t="shared" si="330"/>
        <v/>
      </c>
      <c r="BH213" s="402" t="str">
        <f t="shared" si="330"/>
        <v/>
      </c>
      <c r="BI213" s="402" t="str">
        <f t="shared" si="330"/>
        <v/>
      </c>
      <c r="BJ213" s="402" t="str">
        <f t="shared" si="330"/>
        <v/>
      </c>
      <c r="BK213" s="402"/>
      <c r="BL213" s="402"/>
      <c r="BM213" s="402" t="str">
        <f t="shared" ref="BM213:BV213" si="331">IF(OR(BM212="",BM$228=0),"",BM212/BM$228)</f>
        <v/>
      </c>
      <c r="BN213" s="402"/>
      <c r="BO213" s="402"/>
      <c r="BP213" s="402"/>
      <c r="BQ213" s="402"/>
      <c r="BR213" s="404"/>
      <c r="BS213" s="402" t="str">
        <f t="shared" si="331"/>
        <v/>
      </c>
      <c r="BT213" s="402" t="str">
        <f t="shared" si="331"/>
        <v/>
      </c>
      <c r="BU213" s="402" t="str">
        <f t="shared" si="331"/>
        <v/>
      </c>
      <c r="BV213" s="402" t="str">
        <f t="shared" si="331"/>
        <v/>
      </c>
      <c r="BW213" s="1440"/>
      <c r="BX213" s="1440"/>
      <c r="BY213" s="1440" t="str">
        <f t="shared" ref="BY213:CD213" si="332">IF(OR(BY212="",BY$228=0),"",BY212/BY$228)</f>
        <v/>
      </c>
      <c r="BZ213" s="1440" t="str">
        <f t="shared" si="332"/>
        <v/>
      </c>
      <c r="CA213" s="1440" t="str">
        <f t="shared" si="332"/>
        <v/>
      </c>
      <c r="CB213" s="1440" t="str">
        <f t="shared" si="332"/>
        <v/>
      </c>
      <c r="CC213" s="1440" t="str">
        <f t="shared" si="332"/>
        <v/>
      </c>
      <c r="CD213" s="1440" t="str">
        <f t="shared" si="332"/>
        <v/>
      </c>
      <c r="CE213" s="1440"/>
      <c r="CF213" s="1440"/>
      <c r="CG213" s="1440"/>
      <c r="CH213" s="1440"/>
      <c r="CI213" s="1440"/>
      <c r="CJ213" s="92"/>
      <c r="CK213" s="405"/>
      <c r="CL213" s="406"/>
      <c r="CM213" s="407"/>
      <c r="CN213" s="408"/>
      <c r="CO213" s="409"/>
      <c r="CP213" s="414"/>
      <c r="CQ213" s="414"/>
      <c r="CR213" s="414"/>
      <c r="CS213" s="414"/>
      <c r="CT213" s="414"/>
      <c r="CU213" s="414"/>
      <c r="CV213" s="414"/>
      <c r="CW213" s="414"/>
      <c r="CX213" s="414"/>
      <c r="CY213" s="414"/>
      <c r="CZ213" s="414"/>
      <c r="DA213" s="414"/>
      <c r="DB213" s="414"/>
      <c r="DC213" s="414"/>
      <c r="DD213" s="414"/>
      <c r="DE213" s="414"/>
      <c r="DF213" s="414"/>
      <c r="DG213" s="414"/>
      <c r="DH213" s="414"/>
      <c r="DI213" s="414"/>
      <c r="DJ213" s="414"/>
      <c r="DK213" s="414"/>
      <c r="DL213" s="414"/>
      <c r="DM213" s="414"/>
      <c r="DN213" s="414"/>
      <c r="DO213" s="415"/>
      <c r="DP213" s="414"/>
      <c r="DQ213" s="415"/>
      <c r="DR213" s="415"/>
      <c r="DS213" s="415"/>
      <c r="DT213" s="415"/>
      <c r="DU213" s="415"/>
      <c r="DV213" s="415"/>
      <c r="DW213" s="414"/>
      <c r="DX213" s="416"/>
    </row>
    <row r="214" spans="1:128" s="355" customFormat="1" ht="15.75" customHeight="1">
      <c r="A214" s="418" t="s">
        <v>105</v>
      </c>
      <c r="B214" s="363" t="str">
        <f>$B$9</f>
        <v>VP</v>
      </c>
      <c r="C214" s="364"/>
      <c r="D214" s="365"/>
      <c r="E214" s="365"/>
      <c r="F214" s="365"/>
      <c r="G214" s="365"/>
      <c r="H214" s="365"/>
      <c r="I214" s="365"/>
      <c r="J214" s="365"/>
      <c r="K214" s="365"/>
      <c r="L214" s="365"/>
      <c r="M214" s="365"/>
      <c r="N214" s="365"/>
      <c r="O214" s="365"/>
      <c r="P214" s="365"/>
      <c r="Q214" s="365"/>
      <c r="R214" s="365"/>
      <c r="S214" s="366"/>
      <c r="T214" s="1125"/>
      <c r="U214" s="369"/>
      <c r="V214" s="369"/>
      <c r="W214" s="369"/>
      <c r="X214" s="369"/>
      <c r="Y214" s="369"/>
      <c r="Z214" s="369"/>
      <c r="AA214" s="365"/>
      <c r="AB214" s="365"/>
      <c r="AC214" s="365"/>
      <c r="AD214" s="365"/>
      <c r="AE214" s="365"/>
      <c r="AF214" s="365"/>
      <c r="AG214" s="365"/>
      <c r="AH214" s="365"/>
      <c r="AI214" s="365"/>
      <c r="AJ214" s="366"/>
      <c r="AK214" s="1125"/>
      <c r="AL214" s="369"/>
      <c r="AM214" s="369"/>
      <c r="AN214" s="1134"/>
      <c r="AO214" s="369"/>
      <c r="AP214" s="369"/>
      <c r="AQ214" s="369"/>
      <c r="AR214" s="369"/>
      <c r="AS214" s="369"/>
      <c r="AT214" s="369"/>
      <c r="AU214" s="369"/>
      <c r="AV214" s="369"/>
      <c r="AW214" s="369"/>
      <c r="AX214" s="369"/>
      <c r="AY214" s="369"/>
      <c r="AZ214" s="368"/>
      <c r="BA214" s="366"/>
      <c r="BB214" s="1125"/>
      <c r="BC214" s="369"/>
      <c r="BD214" s="369"/>
      <c r="BE214" s="369"/>
      <c r="BF214" s="369"/>
      <c r="BG214" s="369"/>
      <c r="BH214" s="369"/>
      <c r="BI214" s="369"/>
      <c r="BJ214" s="369"/>
      <c r="BK214" s="369"/>
      <c r="BL214" s="369"/>
      <c r="BM214" s="369"/>
      <c r="BN214" s="369"/>
      <c r="BO214" s="369"/>
      <c r="BP214" s="365"/>
      <c r="BQ214" s="365"/>
      <c r="BR214" s="366"/>
      <c r="BS214" s="1125"/>
      <c r="BT214" s="369"/>
      <c r="BU214" s="369"/>
      <c r="BV214" s="369"/>
      <c r="BW214" s="369"/>
      <c r="BX214" s="369"/>
      <c r="BY214" s="369"/>
      <c r="BZ214" s="369"/>
      <c r="CA214" s="369"/>
      <c r="CB214" s="369"/>
      <c r="CC214" s="365"/>
      <c r="CD214" s="365"/>
      <c r="CE214" s="365"/>
      <c r="CF214" s="365"/>
      <c r="CG214" s="365"/>
      <c r="CH214" s="369"/>
      <c r="CI214" s="366"/>
      <c r="CJ214" s="92"/>
      <c r="CK214" s="398"/>
      <c r="CL214" s="398"/>
      <c r="CM214" s="398"/>
      <c r="CN214" s="370">
        <f>$CK$220*CK214/100</f>
        <v>0</v>
      </c>
      <c r="CO214" s="371">
        <f>IF(wb_summary=0,"",CN214/wb_summary)</f>
        <v>0</v>
      </c>
      <c r="CP214" s="258"/>
      <c r="CQ214" s="258"/>
      <c r="CR214" s="258"/>
      <c r="CS214" s="258"/>
      <c r="CT214" s="258"/>
      <c r="CU214" s="258"/>
      <c r="CV214" s="258"/>
      <c r="CW214" s="258"/>
      <c r="CX214" s="258"/>
      <c r="CY214" s="258"/>
      <c r="CZ214" s="258"/>
      <c r="DA214" s="258"/>
      <c r="DB214" s="258"/>
      <c r="DC214" s="258"/>
      <c r="DD214" s="258"/>
      <c r="DE214" s="258"/>
      <c r="DF214" s="258"/>
      <c r="DG214" s="258"/>
      <c r="DH214" s="258"/>
      <c r="DI214" s="258"/>
      <c r="DJ214" s="258"/>
      <c r="DK214" s="258"/>
      <c r="DL214" s="258"/>
      <c r="DM214" s="258"/>
      <c r="DN214" s="258"/>
      <c r="DO214" s="353"/>
      <c r="DP214" s="258"/>
      <c r="DQ214" s="353"/>
      <c r="DR214" s="353"/>
      <c r="DS214" s="353"/>
      <c r="DT214" s="353"/>
      <c r="DU214" s="353"/>
      <c r="DV214" s="353"/>
      <c r="DW214" s="258"/>
      <c r="DX214" s="354"/>
    </row>
    <row r="215" spans="1:128" s="355" customFormat="1" ht="15.75" customHeight="1">
      <c r="A215" s="353"/>
      <c r="B215" s="373" t="str">
        <f>$B$10</f>
        <v>P</v>
      </c>
      <c r="C215" s="374"/>
      <c r="D215" s="375"/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  <c r="S215" s="376"/>
      <c r="T215" s="1126"/>
      <c r="U215" s="379"/>
      <c r="V215" s="379"/>
      <c r="W215" s="379"/>
      <c r="X215" s="379"/>
      <c r="Y215" s="379"/>
      <c r="Z215" s="379"/>
      <c r="AA215" s="375"/>
      <c r="AB215" s="375"/>
      <c r="AC215" s="375"/>
      <c r="AD215" s="375"/>
      <c r="AE215" s="375"/>
      <c r="AF215" s="375"/>
      <c r="AG215" s="375"/>
      <c r="AH215" s="375"/>
      <c r="AI215" s="375"/>
      <c r="AJ215" s="376"/>
      <c r="AK215" s="1126"/>
      <c r="AL215" s="379"/>
      <c r="AM215" s="379"/>
      <c r="AN215" s="1135"/>
      <c r="AO215" s="379"/>
      <c r="AP215" s="379"/>
      <c r="AQ215" s="379"/>
      <c r="AR215" s="379"/>
      <c r="AS215" s="379"/>
      <c r="AT215" s="379"/>
      <c r="AU215" s="379"/>
      <c r="AV215" s="379"/>
      <c r="AW215" s="379"/>
      <c r="AX215" s="379"/>
      <c r="AY215" s="379"/>
      <c r="AZ215" s="378"/>
      <c r="BA215" s="376"/>
      <c r="BB215" s="1126"/>
      <c r="BC215" s="379"/>
      <c r="BD215" s="379"/>
      <c r="BE215" s="379"/>
      <c r="BF215" s="379"/>
      <c r="BG215" s="379"/>
      <c r="BH215" s="379"/>
      <c r="BI215" s="379"/>
      <c r="BJ215" s="379"/>
      <c r="BK215" s="379"/>
      <c r="BL215" s="379"/>
      <c r="BM215" s="379"/>
      <c r="BN215" s="379"/>
      <c r="BO215" s="379"/>
      <c r="BP215" s="375"/>
      <c r="BQ215" s="375"/>
      <c r="BR215" s="376"/>
      <c r="BS215" s="1126"/>
      <c r="BT215" s="379"/>
      <c r="BU215" s="379"/>
      <c r="BV215" s="379"/>
      <c r="BW215" s="379"/>
      <c r="BX215" s="379"/>
      <c r="BY215" s="379"/>
      <c r="BZ215" s="379"/>
      <c r="CA215" s="379"/>
      <c r="CB215" s="379"/>
      <c r="CC215" s="375"/>
      <c r="CD215" s="375"/>
      <c r="CE215" s="375"/>
      <c r="CF215" s="375"/>
      <c r="CG215" s="375"/>
      <c r="CH215" s="379"/>
      <c r="CI215" s="376"/>
      <c r="CJ215" s="92"/>
      <c r="CK215" s="398"/>
      <c r="CL215" s="398"/>
      <c r="CM215" s="398"/>
      <c r="CN215" s="370">
        <f>$CK$220*CK215/100</f>
        <v>0</v>
      </c>
      <c r="CO215" s="371">
        <f>IF(wb_summary=0,"",CN215/wb_summary)</f>
        <v>0</v>
      </c>
      <c r="CP215" s="258"/>
      <c r="CQ215" s="258"/>
      <c r="CR215" s="258"/>
      <c r="CS215" s="258"/>
      <c r="CT215" s="258"/>
      <c r="CU215" s="258"/>
      <c r="CV215" s="258"/>
      <c r="CW215" s="258"/>
      <c r="CX215" s="258"/>
      <c r="CY215" s="258"/>
      <c r="CZ215" s="258"/>
      <c r="DA215" s="258"/>
      <c r="DB215" s="258"/>
      <c r="DC215" s="258"/>
      <c r="DD215" s="258"/>
      <c r="DE215" s="258"/>
      <c r="DF215" s="258"/>
      <c r="DG215" s="258"/>
      <c r="DH215" s="258"/>
      <c r="DI215" s="258"/>
      <c r="DJ215" s="258"/>
      <c r="DK215" s="258"/>
      <c r="DL215" s="258"/>
      <c r="DM215" s="258"/>
      <c r="DN215" s="258"/>
      <c r="DO215" s="353"/>
      <c r="DP215" s="258"/>
      <c r="DQ215" s="353"/>
      <c r="DR215" s="353"/>
      <c r="DS215" s="353"/>
      <c r="DT215" s="353"/>
      <c r="DU215" s="353"/>
      <c r="DV215" s="353"/>
      <c r="DW215" s="258"/>
      <c r="DX215" s="354"/>
    </row>
    <row r="216" spans="1:128" s="355" customFormat="1" ht="15.75" customHeight="1">
      <c r="A216" s="353"/>
      <c r="B216" s="373" t="str">
        <f>$B$11</f>
        <v>M</v>
      </c>
      <c r="C216" s="374"/>
      <c r="D216" s="375"/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  <c r="S216" s="376"/>
      <c r="T216" s="1126"/>
      <c r="U216" s="379"/>
      <c r="V216" s="379"/>
      <c r="W216" s="379"/>
      <c r="X216" s="379"/>
      <c r="Y216" s="379"/>
      <c r="Z216" s="379"/>
      <c r="AA216" s="375"/>
      <c r="AB216" s="375"/>
      <c r="AC216" s="375"/>
      <c r="AD216" s="375"/>
      <c r="AE216" s="375"/>
      <c r="AF216" s="375"/>
      <c r="AG216" s="375"/>
      <c r="AH216" s="375"/>
      <c r="AI216" s="375"/>
      <c r="AJ216" s="376"/>
      <c r="AK216" s="1126"/>
      <c r="AL216" s="379"/>
      <c r="AM216" s="379"/>
      <c r="AN216" s="1135"/>
      <c r="AO216" s="379"/>
      <c r="AP216" s="379"/>
      <c r="AQ216" s="379"/>
      <c r="AR216" s="379"/>
      <c r="AS216" s="379"/>
      <c r="AT216" s="379"/>
      <c r="AU216" s="379"/>
      <c r="AV216" s="379"/>
      <c r="AW216" s="379"/>
      <c r="AX216" s="379"/>
      <c r="AY216" s="379"/>
      <c r="AZ216" s="378"/>
      <c r="BA216" s="376"/>
      <c r="BB216" s="1126"/>
      <c r="BC216" s="379"/>
      <c r="BD216" s="379"/>
      <c r="BE216" s="379"/>
      <c r="BF216" s="379"/>
      <c r="BG216" s="379"/>
      <c r="BH216" s="379"/>
      <c r="BI216" s="379"/>
      <c r="BJ216" s="379"/>
      <c r="BK216" s="379"/>
      <c r="BL216" s="379"/>
      <c r="BM216" s="379"/>
      <c r="BN216" s="379"/>
      <c r="BO216" s="379"/>
      <c r="BP216" s="375"/>
      <c r="BQ216" s="375"/>
      <c r="BR216" s="376"/>
      <c r="BS216" s="1126"/>
      <c r="BT216" s="379"/>
      <c r="BU216" s="379"/>
      <c r="BV216" s="379"/>
      <c r="BW216" s="379"/>
      <c r="BX216" s="379"/>
      <c r="BY216" s="379"/>
      <c r="BZ216" s="379"/>
      <c r="CA216" s="379"/>
      <c r="CB216" s="379"/>
      <c r="CC216" s="375"/>
      <c r="CD216" s="375"/>
      <c r="CE216" s="375"/>
      <c r="CF216" s="375"/>
      <c r="CG216" s="375"/>
      <c r="CH216" s="379"/>
      <c r="CI216" s="376"/>
      <c r="CJ216" s="92"/>
      <c r="CK216" s="398"/>
      <c r="CL216" s="398"/>
      <c r="CM216" s="398"/>
      <c r="CN216" s="370">
        <f>$CK$220*CK216/100</f>
        <v>0</v>
      </c>
      <c r="CO216" s="371">
        <f>IF(wb_summary=0,"",CN216/wb_summary)</f>
        <v>0</v>
      </c>
      <c r="CP216" s="258"/>
      <c r="CQ216" s="258"/>
      <c r="CR216" s="258"/>
      <c r="CS216" s="258"/>
      <c r="CT216" s="258"/>
      <c r="CU216" s="258"/>
      <c r="CV216" s="258"/>
      <c r="CW216" s="258"/>
      <c r="CX216" s="258"/>
      <c r="CY216" s="258"/>
      <c r="CZ216" s="258"/>
      <c r="DA216" s="258"/>
      <c r="DB216" s="258"/>
      <c r="DC216" s="258"/>
      <c r="DD216" s="258"/>
      <c r="DE216" s="258"/>
      <c r="DF216" s="258"/>
      <c r="DG216" s="258"/>
      <c r="DH216" s="258"/>
      <c r="DI216" s="258"/>
      <c r="DJ216" s="258"/>
      <c r="DK216" s="258"/>
      <c r="DL216" s="258"/>
      <c r="DM216" s="258"/>
      <c r="DN216" s="258"/>
      <c r="DO216" s="353"/>
      <c r="DP216" s="258"/>
      <c r="DQ216" s="353"/>
      <c r="DR216" s="353"/>
      <c r="DS216" s="353"/>
      <c r="DT216" s="353"/>
      <c r="DU216" s="353"/>
      <c r="DV216" s="353"/>
      <c r="DW216" s="258"/>
      <c r="DX216" s="354"/>
    </row>
    <row r="217" spans="1:128" s="355" customFormat="1" ht="15.75" customHeight="1">
      <c r="A217" s="353"/>
      <c r="B217" s="381" t="str">
        <f>$B$12</f>
        <v>BO</v>
      </c>
      <c r="C217" s="382"/>
      <c r="D217" s="383"/>
      <c r="E217" s="383"/>
      <c r="F217" s="383"/>
      <c r="G217" s="383"/>
      <c r="H217" s="383"/>
      <c r="I217" s="383"/>
      <c r="J217" s="383"/>
      <c r="K217" s="383"/>
      <c r="L217" s="383"/>
      <c r="M217" s="383"/>
      <c r="N217" s="383"/>
      <c r="O217" s="383"/>
      <c r="P217" s="383"/>
      <c r="Q217" s="383"/>
      <c r="R217" s="383"/>
      <c r="S217" s="384"/>
      <c r="T217" s="382"/>
      <c r="U217" s="386"/>
      <c r="V217" s="386"/>
      <c r="W217" s="386"/>
      <c r="X217" s="386"/>
      <c r="Y217" s="386"/>
      <c r="Z217" s="386"/>
      <c r="AA217" s="383"/>
      <c r="AB217" s="383"/>
      <c r="AC217" s="383"/>
      <c r="AD217" s="383"/>
      <c r="AE217" s="383"/>
      <c r="AF217" s="383"/>
      <c r="AG217" s="383"/>
      <c r="AH217" s="383"/>
      <c r="AI217" s="383"/>
      <c r="AJ217" s="384"/>
      <c r="AK217" s="382"/>
      <c r="AL217" s="386"/>
      <c r="AM217" s="386"/>
      <c r="AN217" s="1136"/>
      <c r="AO217" s="386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5"/>
      <c r="BA217" s="384"/>
      <c r="BB217" s="382"/>
      <c r="BC217" s="386"/>
      <c r="BD217" s="386"/>
      <c r="BE217" s="386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3"/>
      <c r="BQ217" s="383"/>
      <c r="BR217" s="384"/>
      <c r="BS217" s="382"/>
      <c r="BT217" s="386"/>
      <c r="BU217" s="386"/>
      <c r="BV217" s="386"/>
      <c r="BW217" s="386"/>
      <c r="BX217" s="386"/>
      <c r="BY217" s="386"/>
      <c r="BZ217" s="386"/>
      <c r="CA217" s="386"/>
      <c r="CB217" s="386"/>
      <c r="CC217" s="383"/>
      <c r="CD217" s="383"/>
      <c r="CE217" s="383"/>
      <c r="CF217" s="383"/>
      <c r="CG217" s="383"/>
      <c r="CH217" s="386"/>
      <c r="CI217" s="384"/>
      <c r="CJ217" s="92"/>
      <c r="CK217" s="398"/>
      <c r="CL217" s="398"/>
      <c r="CM217" s="398"/>
      <c r="CN217" s="370">
        <f>$CK$220*CK217/100</f>
        <v>0</v>
      </c>
      <c r="CO217" s="371">
        <f>IF(wb_summary=0,"",CN217/wb_summary)</f>
        <v>0</v>
      </c>
      <c r="CP217" s="258"/>
      <c r="CQ217" s="258"/>
      <c r="CR217" s="258"/>
      <c r="CS217" s="258"/>
      <c r="CT217" s="258"/>
      <c r="CU217" s="258"/>
      <c r="CV217" s="258"/>
      <c r="CW217" s="258"/>
      <c r="CX217" s="258"/>
      <c r="CY217" s="258"/>
      <c r="CZ217" s="258"/>
      <c r="DA217" s="258"/>
      <c r="DB217" s="258"/>
      <c r="DC217" s="258"/>
      <c r="DD217" s="258"/>
      <c r="DE217" s="258"/>
      <c r="DF217" s="258"/>
      <c r="DG217" s="258"/>
      <c r="DH217" s="258"/>
      <c r="DI217" s="258"/>
      <c r="DJ217" s="258"/>
      <c r="DK217" s="258"/>
      <c r="DL217" s="258"/>
      <c r="DM217" s="258"/>
      <c r="DN217" s="258"/>
      <c r="DO217" s="353"/>
      <c r="DP217" s="258"/>
      <c r="DQ217" s="353"/>
      <c r="DR217" s="353"/>
      <c r="DS217" s="353"/>
      <c r="DT217" s="353"/>
      <c r="DU217" s="353"/>
      <c r="DV217" s="353"/>
      <c r="DW217" s="258"/>
      <c r="DX217" s="354"/>
    </row>
    <row r="218" spans="1:128" s="355" customFormat="1" ht="15.75" customHeight="1">
      <c r="A218" s="387"/>
      <c r="B218" s="387"/>
      <c r="C218" s="389">
        <f t="shared" ref="C218:AC218" si="333">SUM(C214:C217)</f>
        <v>0</v>
      </c>
      <c r="D218" s="390">
        <f t="shared" si="333"/>
        <v>0</v>
      </c>
      <c r="E218" s="390">
        <f t="shared" si="333"/>
        <v>0</v>
      </c>
      <c r="F218" s="390">
        <f t="shared" si="333"/>
        <v>0</v>
      </c>
      <c r="G218" s="390">
        <f t="shared" si="333"/>
        <v>0</v>
      </c>
      <c r="H218" s="390">
        <f t="shared" si="333"/>
        <v>0</v>
      </c>
      <c r="I218" s="390">
        <f t="shared" si="333"/>
        <v>0</v>
      </c>
      <c r="J218" s="390">
        <f t="shared" si="333"/>
        <v>0</v>
      </c>
      <c r="K218" s="390">
        <f t="shared" si="333"/>
        <v>0</v>
      </c>
      <c r="L218" s="390">
        <f t="shared" si="333"/>
        <v>0</v>
      </c>
      <c r="M218" s="390">
        <f t="shared" si="333"/>
        <v>0</v>
      </c>
      <c r="N218" s="390">
        <f t="shared" si="333"/>
        <v>0</v>
      </c>
      <c r="O218" s="390"/>
      <c r="P218" s="390"/>
      <c r="Q218" s="390"/>
      <c r="R218" s="390"/>
      <c r="S218" s="391"/>
      <c r="T218" s="390">
        <f t="shared" si="333"/>
        <v>0</v>
      </c>
      <c r="U218" s="390">
        <f t="shared" si="333"/>
        <v>0</v>
      </c>
      <c r="V218" s="390">
        <f t="shared" si="333"/>
        <v>0</v>
      </c>
      <c r="W218" s="390">
        <f t="shared" si="333"/>
        <v>0</v>
      </c>
      <c r="X218" s="390">
        <f t="shared" si="333"/>
        <v>0</v>
      </c>
      <c r="Y218" s="390">
        <f t="shared" si="333"/>
        <v>0</v>
      </c>
      <c r="Z218" s="390">
        <f t="shared" si="333"/>
        <v>0</v>
      </c>
      <c r="AA218" s="390">
        <f t="shared" si="333"/>
        <v>0</v>
      </c>
      <c r="AB218" s="390">
        <f t="shared" si="333"/>
        <v>0</v>
      </c>
      <c r="AC218" s="390">
        <f t="shared" si="333"/>
        <v>0</v>
      </c>
      <c r="AD218" s="390"/>
      <c r="AE218" s="390"/>
      <c r="AF218" s="390"/>
      <c r="AG218" s="390"/>
      <c r="AH218" s="390"/>
      <c r="AI218" s="390"/>
      <c r="AJ218" s="391"/>
      <c r="AK218" s="390">
        <f t="shared" ref="AK218:BJ218" si="334">SUM(AK214:AK217)</f>
        <v>0</v>
      </c>
      <c r="AL218" s="390">
        <f t="shared" si="334"/>
        <v>0</v>
      </c>
      <c r="AM218" s="390">
        <f t="shared" si="334"/>
        <v>0</v>
      </c>
      <c r="AN218" s="390">
        <f t="shared" si="334"/>
        <v>0</v>
      </c>
      <c r="AO218" s="390">
        <f t="shared" si="334"/>
        <v>0</v>
      </c>
      <c r="AP218" s="390">
        <f t="shared" si="334"/>
        <v>0</v>
      </c>
      <c r="AQ218" s="390">
        <f t="shared" si="334"/>
        <v>0</v>
      </c>
      <c r="AR218" s="390">
        <f t="shared" si="334"/>
        <v>0</v>
      </c>
      <c r="AS218" s="390">
        <f t="shared" si="334"/>
        <v>0</v>
      </c>
      <c r="AT218" s="390">
        <f t="shared" si="334"/>
        <v>0</v>
      </c>
      <c r="AU218" s="390">
        <f t="shared" si="334"/>
        <v>0</v>
      </c>
      <c r="AV218" s="390">
        <f t="shared" si="334"/>
        <v>0</v>
      </c>
      <c r="AW218" s="390"/>
      <c r="AX218" s="390"/>
      <c r="AY218" s="390"/>
      <c r="AZ218" s="390"/>
      <c r="BA218" s="391"/>
      <c r="BB218" s="390">
        <f t="shared" si="334"/>
        <v>0</v>
      </c>
      <c r="BC218" s="390">
        <f t="shared" si="334"/>
        <v>0</v>
      </c>
      <c r="BD218" s="390">
        <f t="shared" si="334"/>
        <v>0</v>
      </c>
      <c r="BE218" s="390">
        <f t="shared" si="334"/>
        <v>0</v>
      </c>
      <c r="BF218" s="390">
        <f t="shared" si="334"/>
        <v>0</v>
      </c>
      <c r="BG218" s="390">
        <f t="shared" si="334"/>
        <v>0</v>
      </c>
      <c r="BH218" s="390">
        <f t="shared" si="334"/>
        <v>0</v>
      </c>
      <c r="BI218" s="390">
        <f t="shared" si="334"/>
        <v>0</v>
      </c>
      <c r="BJ218" s="389">
        <f t="shared" si="334"/>
        <v>0</v>
      </c>
      <c r="BK218" s="389"/>
      <c r="BL218" s="389"/>
      <c r="BM218" s="389">
        <f t="shared" ref="BM218:BV218" si="335">SUM(BM214:BM217)</f>
        <v>0</v>
      </c>
      <c r="BN218" s="389"/>
      <c r="BO218" s="389"/>
      <c r="BP218" s="389"/>
      <c r="BQ218" s="389"/>
      <c r="BR218" s="391"/>
      <c r="BS218" s="389">
        <f t="shared" si="335"/>
        <v>0</v>
      </c>
      <c r="BT218" s="389">
        <f t="shared" si="335"/>
        <v>0</v>
      </c>
      <c r="BU218" s="389">
        <f t="shared" si="335"/>
        <v>0</v>
      </c>
      <c r="BV218" s="389">
        <f t="shared" si="335"/>
        <v>0</v>
      </c>
      <c r="BW218" s="389"/>
      <c r="BX218" s="389"/>
      <c r="BY218" s="389">
        <f t="shared" ref="BY218:CD218" si="336">SUM(BY214:BY217)</f>
        <v>0</v>
      </c>
      <c r="BZ218" s="389">
        <f t="shared" si="336"/>
        <v>0</v>
      </c>
      <c r="CA218" s="389">
        <f t="shared" si="336"/>
        <v>0</v>
      </c>
      <c r="CB218" s="389">
        <f t="shared" si="336"/>
        <v>0</v>
      </c>
      <c r="CC218" s="389">
        <f t="shared" si="336"/>
        <v>0</v>
      </c>
      <c r="CD218" s="389">
        <f t="shared" si="336"/>
        <v>0</v>
      </c>
      <c r="CE218" s="389"/>
      <c r="CF218" s="389"/>
      <c r="CG218" s="389"/>
      <c r="CH218" s="389"/>
      <c r="CI218" s="389"/>
      <c r="CJ218" s="92"/>
      <c r="CK218" s="389">
        <f>SUM(CK214:CK217)</f>
        <v>0</v>
      </c>
      <c r="CL218" s="389">
        <f>SUM(CL214:CL217)</f>
        <v>0</v>
      </c>
      <c r="CM218" s="389">
        <f>SUM(CM214:CM217)</f>
        <v>0</v>
      </c>
      <c r="CN218" s="370"/>
      <c r="CO218" s="371"/>
      <c r="CP218" s="258"/>
      <c r="CQ218" s="258"/>
      <c r="CR218" s="258"/>
      <c r="CS218" s="258"/>
      <c r="CT218" s="258"/>
      <c r="CU218" s="258"/>
      <c r="CV218" s="258"/>
      <c r="CW218" s="258"/>
      <c r="CX218" s="258"/>
      <c r="CY218" s="258"/>
      <c r="CZ218" s="258"/>
      <c r="DA218" s="258"/>
      <c r="DB218" s="258"/>
      <c r="DC218" s="258"/>
      <c r="DD218" s="258"/>
      <c r="DE218" s="258"/>
      <c r="DF218" s="258"/>
      <c r="DG218" s="258"/>
      <c r="DH218" s="258"/>
      <c r="DI218" s="258"/>
      <c r="DJ218" s="258"/>
      <c r="DK218" s="258"/>
      <c r="DL218" s="258"/>
      <c r="DM218" s="258"/>
      <c r="DN218" s="258"/>
      <c r="DO218" s="353"/>
      <c r="DP218" s="258"/>
      <c r="DQ218" s="353"/>
      <c r="DR218" s="353"/>
      <c r="DS218" s="353"/>
      <c r="DT218" s="353"/>
      <c r="DU218" s="353"/>
      <c r="DV218" s="353"/>
      <c r="DW218" s="258"/>
      <c r="DX218" s="354"/>
    </row>
    <row r="219" spans="1:128" s="398" customFormat="1" ht="15.75" customHeight="1">
      <c r="A219" s="393" t="s">
        <v>102</v>
      </c>
      <c r="B219" s="354"/>
      <c r="C219" s="395"/>
      <c r="D219" s="396"/>
      <c r="E219" s="397"/>
      <c r="G219" s="395"/>
      <c r="H219" s="395"/>
      <c r="I219" s="395"/>
      <c r="J219" s="395"/>
      <c r="P219" s="395"/>
      <c r="Q219" s="395"/>
      <c r="R219" s="395"/>
      <c r="S219" s="399"/>
      <c r="T219" s="1127"/>
      <c r="U219" s="1127"/>
      <c r="V219" s="395"/>
      <c r="W219" s="1127"/>
      <c r="X219" s="1127"/>
      <c r="Y219" s="1127"/>
      <c r="Z219" s="395"/>
      <c r="AA219" s="395"/>
      <c r="AB219" s="395"/>
      <c r="AC219" s="395"/>
      <c r="AD219" s="395"/>
      <c r="AE219" s="395"/>
      <c r="AF219" s="395"/>
      <c r="AG219" s="395"/>
      <c r="AH219" s="395"/>
      <c r="AI219" s="395"/>
      <c r="AJ219" s="400"/>
      <c r="AK219" s="395"/>
      <c r="AL219" s="395"/>
      <c r="AM219" s="395"/>
      <c r="AN219" s="395"/>
      <c r="AO219" s="395"/>
      <c r="AP219" s="395"/>
      <c r="AQ219" s="395"/>
      <c r="AR219" s="395"/>
      <c r="AS219" s="395"/>
      <c r="AT219" s="395"/>
      <c r="AU219" s="395"/>
      <c r="AV219" s="395"/>
      <c r="AW219" s="395"/>
      <c r="AX219" s="395"/>
      <c r="AY219" s="395"/>
      <c r="AZ219" s="395"/>
      <c r="BA219" s="400"/>
      <c r="BB219" s="395"/>
      <c r="BC219" s="395"/>
      <c r="BD219" s="395"/>
      <c r="BE219" s="395"/>
      <c r="BF219" s="395"/>
      <c r="BG219" s="395"/>
      <c r="BH219" s="395"/>
      <c r="BI219" s="395"/>
      <c r="BJ219" s="395"/>
      <c r="BK219" s="395"/>
      <c r="BL219" s="395"/>
      <c r="BM219" s="395"/>
      <c r="BN219" s="395"/>
      <c r="BO219" s="395"/>
      <c r="BP219" s="395"/>
      <c r="BQ219" s="395"/>
      <c r="BR219" s="400"/>
      <c r="BS219" s="395"/>
      <c r="BT219" s="395"/>
      <c r="BU219" s="395"/>
      <c r="BV219" s="395"/>
      <c r="BW219" s="395"/>
      <c r="BX219" s="395"/>
      <c r="BY219" s="395"/>
      <c r="BZ219" s="395"/>
      <c r="CA219" s="395"/>
      <c r="CB219" s="395"/>
      <c r="CC219" s="395"/>
      <c r="CD219" s="395"/>
      <c r="CE219" s="395"/>
      <c r="CF219" s="395"/>
      <c r="CG219" s="395"/>
      <c r="CH219" s="395"/>
      <c r="CJ219" s="92"/>
      <c r="CK219" s="395"/>
      <c r="CN219" s="370"/>
      <c r="CO219" s="371"/>
      <c r="CP219" s="258"/>
      <c r="CQ219" s="258"/>
      <c r="CR219" s="258"/>
      <c r="CS219" s="258"/>
      <c r="CT219" s="258"/>
      <c r="CU219" s="258"/>
      <c r="CV219" s="258"/>
      <c r="CW219" s="258"/>
      <c r="CX219" s="258"/>
      <c r="CY219" s="258"/>
      <c r="CZ219" s="258"/>
      <c r="DA219" s="258"/>
      <c r="DB219" s="258"/>
      <c r="DC219" s="258"/>
      <c r="DD219" s="258"/>
      <c r="DE219" s="258"/>
      <c r="DF219" s="258"/>
      <c r="DG219" s="258"/>
      <c r="DH219" s="258"/>
      <c r="DI219" s="258"/>
      <c r="DJ219" s="258"/>
      <c r="DK219" s="258"/>
      <c r="DL219" s="258"/>
      <c r="DM219" s="258"/>
      <c r="DN219" s="258"/>
      <c r="DO219" s="380"/>
      <c r="DP219" s="258"/>
      <c r="DQ219" s="380"/>
      <c r="DR219" s="380"/>
      <c r="DS219" s="380"/>
      <c r="DT219" s="380"/>
      <c r="DU219" s="380"/>
      <c r="DV219" s="380"/>
      <c r="DW219" s="258"/>
      <c r="DX219" s="354"/>
    </row>
    <row r="220" spans="1:128" s="413" customFormat="1" ht="15.75" customHeight="1">
      <c r="A220" s="402" t="s">
        <v>103</v>
      </c>
      <c r="B220" s="402"/>
      <c r="C220" s="402" t="str">
        <f t="shared" ref="C220:AC220" si="337">IF(OR(C219="",C$228=0),"",C219/C$228)</f>
        <v/>
      </c>
      <c r="D220" s="402" t="str">
        <f t="shared" si="337"/>
        <v/>
      </c>
      <c r="E220" s="402" t="str">
        <f t="shared" si="337"/>
        <v/>
      </c>
      <c r="F220" s="402" t="str">
        <f t="shared" si="337"/>
        <v/>
      </c>
      <c r="G220" s="402" t="str">
        <f t="shared" si="337"/>
        <v/>
      </c>
      <c r="H220" s="402" t="str">
        <f t="shared" si="337"/>
        <v/>
      </c>
      <c r="I220" s="402" t="str">
        <f t="shared" si="337"/>
        <v/>
      </c>
      <c r="J220" s="402" t="str">
        <f t="shared" si="337"/>
        <v/>
      </c>
      <c r="K220" s="402" t="str">
        <f t="shared" si="337"/>
        <v/>
      </c>
      <c r="L220" s="402" t="str">
        <f t="shared" si="337"/>
        <v/>
      </c>
      <c r="M220" s="402" t="str">
        <f t="shared" si="337"/>
        <v/>
      </c>
      <c r="N220" s="402" t="str">
        <f t="shared" si="337"/>
        <v/>
      </c>
      <c r="O220" s="402"/>
      <c r="P220" s="402"/>
      <c r="Q220" s="402"/>
      <c r="R220" s="402"/>
      <c r="S220" s="404"/>
      <c r="T220" s="402" t="str">
        <f t="shared" si="337"/>
        <v/>
      </c>
      <c r="U220" s="402" t="str">
        <f t="shared" si="337"/>
        <v/>
      </c>
      <c r="V220" s="402" t="str">
        <f t="shared" si="337"/>
        <v/>
      </c>
      <c r="W220" s="402" t="str">
        <f t="shared" si="337"/>
        <v/>
      </c>
      <c r="X220" s="402" t="str">
        <f t="shared" si="337"/>
        <v/>
      </c>
      <c r="Y220" s="402" t="str">
        <f t="shared" si="337"/>
        <v/>
      </c>
      <c r="Z220" s="402" t="str">
        <f t="shared" si="337"/>
        <v/>
      </c>
      <c r="AA220" s="402" t="str">
        <f t="shared" si="337"/>
        <v/>
      </c>
      <c r="AB220" s="402" t="str">
        <f t="shared" si="337"/>
        <v/>
      </c>
      <c r="AC220" s="402" t="str">
        <f t="shared" si="337"/>
        <v/>
      </c>
      <c r="AD220" s="402"/>
      <c r="AE220" s="402"/>
      <c r="AF220" s="402"/>
      <c r="AG220" s="402"/>
      <c r="AH220" s="402"/>
      <c r="AI220" s="402"/>
      <c r="AJ220" s="404"/>
      <c r="AK220" s="402" t="str">
        <f t="shared" ref="AK220:BJ220" si="338">IF(OR(AK219="",AK$228=0),"",AK219/AK$228)</f>
        <v/>
      </c>
      <c r="AL220" s="402" t="str">
        <f t="shared" si="338"/>
        <v/>
      </c>
      <c r="AM220" s="402" t="str">
        <f t="shared" si="338"/>
        <v/>
      </c>
      <c r="AN220" s="402" t="str">
        <f t="shared" si="338"/>
        <v/>
      </c>
      <c r="AO220" s="402" t="str">
        <f t="shared" si="338"/>
        <v/>
      </c>
      <c r="AP220" s="402" t="str">
        <f t="shared" si="338"/>
        <v/>
      </c>
      <c r="AQ220" s="402" t="str">
        <f t="shared" si="338"/>
        <v/>
      </c>
      <c r="AR220" s="402" t="str">
        <f t="shared" si="338"/>
        <v/>
      </c>
      <c r="AS220" s="402" t="str">
        <f t="shared" si="338"/>
        <v/>
      </c>
      <c r="AT220" s="402" t="str">
        <f t="shared" si="338"/>
        <v/>
      </c>
      <c r="AU220" s="402" t="str">
        <f t="shared" si="338"/>
        <v/>
      </c>
      <c r="AV220" s="402" t="str">
        <f t="shared" si="338"/>
        <v/>
      </c>
      <c r="AW220" s="402"/>
      <c r="AX220" s="402"/>
      <c r="AY220" s="402"/>
      <c r="AZ220" s="402"/>
      <c r="BA220" s="404"/>
      <c r="BB220" s="402" t="str">
        <f t="shared" si="338"/>
        <v/>
      </c>
      <c r="BC220" s="402" t="str">
        <f t="shared" si="338"/>
        <v/>
      </c>
      <c r="BD220" s="402" t="str">
        <f t="shared" si="338"/>
        <v/>
      </c>
      <c r="BE220" s="402" t="str">
        <f t="shared" si="338"/>
        <v/>
      </c>
      <c r="BF220" s="402" t="str">
        <f t="shared" si="338"/>
        <v/>
      </c>
      <c r="BG220" s="402" t="str">
        <f t="shared" si="338"/>
        <v/>
      </c>
      <c r="BH220" s="402" t="str">
        <f t="shared" si="338"/>
        <v/>
      </c>
      <c r="BI220" s="402" t="str">
        <f t="shared" si="338"/>
        <v/>
      </c>
      <c r="BJ220" s="402" t="str">
        <f t="shared" si="338"/>
        <v/>
      </c>
      <c r="BK220" s="402"/>
      <c r="BL220" s="402"/>
      <c r="BM220" s="402" t="str">
        <f t="shared" ref="BM220:BV220" si="339">IF(OR(BM219="",BM$228=0),"",BM219/BM$228)</f>
        <v/>
      </c>
      <c r="BN220" s="402"/>
      <c r="BO220" s="402"/>
      <c r="BP220" s="402"/>
      <c r="BQ220" s="402"/>
      <c r="BR220" s="404"/>
      <c r="BS220" s="402" t="str">
        <f t="shared" si="339"/>
        <v/>
      </c>
      <c r="BT220" s="402" t="str">
        <f t="shared" si="339"/>
        <v/>
      </c>
      <c r="BU220" s="402" t="str">
        <f t="shared" si="339"/>
        <v/>
      </c>
      <c r="BV220" s="402" t="str">
        <f t="shared" si="339"/>
        <v/>
      </c>
      <c r="BW220" s="1440"/>
      <c r="BX220" s="1440"/>
      <c r="BY220" s="1440" t="str">
        <f t="shared" ref="BY220:CD220" si="340">IF(OR(BY219="",BY$228=0),"",BY219/BY$228)</f>
        <v/>
      </c>
      <c r="BZ220" s="1440" t="str">
        <f t="shared" si="340"/>
        <v/>
      </c>
      <c r="CA220" s="1440" t="str">
        <f t="shared" si="340"/>
        <v/>
      </c>
      <c r="CB220" s="1440" t="str">
        <f t="shared" si="340"/>
        <v/>
      </c>
      <c r="CC220" s="1440" t="str">
        <f t="shared" si="340"/>
        <v/>
      </c>
      <c r="CD220" s="1440" t="str">
        <f t="shared" si="340"/>
        <v/>
      </c>
      <c r="CE220" s="1440"/>
      <c r="CF220" s="1440"/>
      <c r="CG220" s="1440"/>
      <c r="CH220" s="1440"/>
      <c r="CI220" s="1440"/>
      <c r="CJ220" s="92"/>
      <c r="CK220" s="405"/>
      <c r="CL220" s="406"/>
      <c r="CM220" s="407"/>
      <c r="CN220" s="408"/>
      <c r="CO220" s="409"/>
      <c r="CP220" s="410"/>
      <c r="CQ220" s="410"/>
      <c r="CR220" s="410"/>
      <c r="CS220" s="410"/>
      <c r="CT220" s="410"/>
      <c r="CU220" s="410"/>
      <c r="CV220" s="410"/>
      <c r="CW220" s="410"/>
      <c r="CX220" s="410"/>
      <c r="CY220" s="410"/>
      <c r="CZ220" s="410"/>
      <c r="DA220" s="410"/>
      <c r="DB220" s="410"/>
      <c r="DC220" s="410"/>
      <c r="DD220" s="410"/>
      <c r="DE220" s="410"/>
      <c r="DF220" s="410"/>
      <c r="DG220" s="410"/>
      <c r="DH220" s="410"/>
      <c r="DI220" s="410"/>
      <c r="DJ220" s="410"/>
      <c r="DK220" s="410"/>
      <c r="DL220" s="410"/>
      <c r="DM220" s="410"/>
      <c r="DN220" s="410"/>
      <c r="DO220" s="411"/>
      <c r="DP220" s="410"/>
      <c r="DQ220" s="411"/>
      <c r="DR220" s="411"/>
      <c r="DS220" s="411"/>
      <c r="DT220" s="411"/>
      <c r="DU220" s="411"/>
      <c r="DV220" s="411"/>
      <c r="DW220" s="410"/>
      <c r="DX220" s="412"/>
    </row>
    <row r="221" spans="1:128" s="355" customFormat="1" ht="15.75" customHeight="1">
      <c r="A221" s="418" t="s">
        <v>106</v>
      </c>
      <c r="B221" s="363" t="str">
        <f>$B$9</f>
        <v>VP</v>
      </c>
      <c r="C221" s="364"/>
      <c r="D221" s="365"/>
      <c r="E221" s="365"/>
      <c r="F221" s="365"/>
      <c r="G221" s="365"/>
      <c r="H221" s="365"/>
      <c r="I221" s="365"/>
      <c r="J221" s="365"/>
      <c r="K221" s="365"/>
      <c r="L221" s="365"/>
      <c r="M221" s="365"/>
      <c r="N221" s="365"/>
      <c r="O221" s="365"/>
      <c r="P221" s="365"/>
      <c r="Q221" s="365"/>
      <c r="R221" s="365"/>
      <c r="S221" s="366"/>
      <c r="T221" s="1125"/>
      <c r="U221" s="369"/>
      <c r="V221" s="369"/>
      <c r="W221" s="369"/>
      <c r="X221" s="369"/>
      <c r="Y221" s="369"/>
      <c r="Z221" s="369"/>
      <c r="AA221" s="365"/>
      <c r="AB221" s="365"/>
      <c r="AC221" s="365"/>
      <c r="AD221" s="365"/>
      <c r="AE221" s="365"/>
      <c r="AF221" s="365"/>
      <c r="AG221" s="365"/>
      <c r="AH221" s="365"/>
      <c r="AI221" s="365"/>
      <c r="AJ221" s="366"/>
      <c r="AK221" s="1125"/>
      <c r="AL221" s="369"/>
      <c r="AM221" s="369"/>
      <c r="AN221" s="1134"/>
      <c r="AO221" s="369"/>
      <c r="AP221" s="369"/>
      <c r="AQ221" s="369"/>
      <c r="AR221" s="369"/>
      <c r="AS221" s="369"/>
      <c r="AT221" s="369"/>
      <c r="AU221" s="369"/>
      <c r="AV221" s="369"/>
      <c r="AW221" s="369"/>
      <c r="AX221" s="369"/>
      <c r="AY221" s="369"/>
      <c r="AZ221" s="368"/>
      <c r="BA221" s="366"/>
      <c r="BB221" s="1125"/>
      <c r="BC221" s="369"/>
      <c r="BD221" s="369"/>
      <c r="BE221" s="369"/>
      <c r="BF221" s="369"/>
      <c r="BG221" s="369"/>
      <c r="BH221" s="369"/>
      <c r="BI221" s="369"/>
      <c r="BJ221" s="369"/>
      <c r="BK221" s="369"/>
      <c r="BL221" s="369"/>
      <c r="BM221" s="369"/>
      <c r="BN221" s="369"/>
      <c r="BO221" s="369"/>
      <c r="BP221" s="365"/>
      <c r="BQ221" s="365"/>
      <c r="BR221" s="366"/>
      <c r="BS221" s="1125"/>
      <c r="BT221" s="369"/>
      <c r="BU221" s="369"/>
      <c r="BV221" s="369"/>
      <c r="BW221" s="369"/>
      <c r="BX221" s="369"/>
      <c r="BY221" s="369"/>
      <c r="BZ221" s="369"/>
      <c r="CA221" s="369"/>
      <c r="CB221" s="369"/>
      <c r="CC221" s="365"/>
      <c r="CD221" s="365"/>
      <c r="CE221" s="365"/>
      <c r="CF221" s="365"/>
      <c r="CG221" s="365"/>
      <c r="CH221" s="369"/>
      <c r="CI221" s="366"/>
      <c r="CJ221" s="92"/>
      <c r="CK221" s="398"/>
      <c r="CL221" s="398"/>
      <c r="CM221" s="398"/>
      <c r="CN221" s="419">
        <f>$CK$227*CK221/100</f>
        <v>0</v>
      </c>
      <c r="CO221" s="420">
        <f>IF(wb_summary=0,"",CN221/wb_summary)</f>
        <v>0</v>
      </c>
      <c r="CP221" s="258"/>
      <c r="CQ221" s="258"/>
      <c r="CR221" s="258"/>
      <c r="CS221" s="258"/>
      <c r="CT221" s="258"/>
      <c r="CU221" s="258"/>
      <c r="CV221" s="258"/>
      <c r="CW221" s="258"/>
      <c r="CX221" s="258"/>
      <c r="CY221" s="258"/>
      <c r="CZ221" s="258"/>
      <c r="DA221" s="258"/>
      <c r="DB221" s="258"/>
      <c r="DC221" s="258"/>
      <c r="DD221" s="258"/>
      <c r="DE221" s="258"/>
      <c r="DF221" s="258"/>
      <c r="DG221" s="258"/>
      <c r="DH221" s="258"/>
      <c r="DI221" s="258"/>
      <c r="DJ221" s="258"/>
      <c r="DK221" s="258"/>
      <c r="DL221" s="258"/>
      <c r="DM221" s="258"/>
      <c r="DN221" s="258"/>
      <c r="DO221" s="353"/>
      <c r="DP221" s="258"/>
      <c r="DQ221" s="353"/>
      <c r="DR221" s="353"/>
      <c r="DS221" s="353"/>
      <c r="DT221" s="353"/>
      <c r="DU221" s="353"/>
      <c r="DV221" s="353"/>
      <c r="DW221" s="258"/>
      <c r="DX221" s="354"/>
    </row>
    <row r="222" spans="1:128" s="355" customFormat="1" ht="15.75" customHeight="1">
      <c r="A222" s="353"/>
      <c r="B222" s="373" t="str">
        <f>$B$10</f>
        <v>P</v>
      </c>
      <c r="C222" s="374"/>
      <c r="D222" s="375"/>
      <c r="E222" s="375"/>
      <c r="F222" s="375"/>
      <c r="G222" s="375"/>
      <c r="H222" s="375"/>
      <c r="I222" s="375"/>
      <c r="J222" s="375"/>
      <c r="K222" s="375"/>
      <c r="L222" s="375"/>
      <c r="M222" s="375"/>
      <c r="N222" s="375"/>
      <c r="O222" s="375"/>
      <c r="P222" s="375"/>
      <c r="Q222" s="375"/>
      <c r="R222" s="375"/>
      <c r="S222" s="376"/>
      <c r="T222" s="1126"/>
      <c r="U222" s="379"/>
      <c r="V222" s="379"/>
      <c r="W222" s="379"/>
      <c r="X222" s="379"/>
      <c r="Y222" s="379"/>
      <c r="Z222" s="379"/>
      <c r="AA222" s="375"/>
      <c r="AB222" s="375"/>
      <c r="AC222" s="375"/>
      <c r="AD222" s="375"/>
      <c r="AE222" s="375"/>
      <c r="AF222" s="375"/>
      <c r="AG222" s="375"/>
      <c r="AH222" s="375"/>
      <c r="AI222" s="375"/>
      <c r="AJ222" s="376"/>
      <c r="AK222" s="1126"/>
      <c r="AL222" s="379"/>
      <c r="AM222" s="379"/>
      <c r="AN222" s="1135"/>
      <c r="AO222" s="379"/>
      <c r="AP222" s="379"/>
      <c r="AQ222" s="379"/>
      <c r="AR222" s="379"/>
      <c r="AS222" s="379"/>
      <c r="AT222" s="379"/>
      <c r="AU222" s="379"/>
      <c r="AV222" s="379"/>
      <c r="AW222" s="379"/>
      <c r="AX222" s="379"/>
      <c r="AY222" s="379"/>
      <c r="AZ222" s="378"/>
      <c r="BA222" s="376"/>
      <c r="BB222" s="1126"/>
      <c r="BC222" s="379"/>
      <c r="BD222" s="379"/>
      <c r="BE222" s="379"/>
      <c r="BF222" s="379"/>
      <c r="BG222" s="379"/>
      <c r="BH222" s="379"/>
      <c r="BI222" s="379"/>
      <c r="BJ222" s="379"/>
      <c r="BK222" s="379"/>
      <c r="BL222" s="379"/>
      <c r="BM222" s="379"/>
      <c r="BN222" s="379"/>
      <c r="BO222" s="379"/>
      <c r="BP222" s="375"/>
      <c r="BQ222" s="375"/>
      <c r="BR222" s="376"/>
      <c r="BS222" s="1126"/>
      <c r="BT222" s="379"/>
      <c r="BU222" s="379"/>
      <c r="BV222" s="379"/>
      <c r="BW222" s="379"/>
      <c r="BX222" s="379"/>
      <c r="BY222" s="379"/>
      <c r="BZ222" s="379"/>
      <c r="CA222" s="379"/>
      <c r="CB222" s="379"/>
      <c r="CC222" s="375"/>
      <c r="CD222" s="375"/>
      <c r="CE222" s="375"/>
      <c r="CF222" s="375"/>
      <c r="CG222" s="375"/>
      <c r="CH222" s="379"/>
      <c r="CI222" s="376"/>
      <c r="CJ222" s="92"/>
      <c r="CK222" s="398"/>
      <c r="CL222" s="398"/>
      <c r="CM222" s="398"/>
      <c r="CN222" s="421">
        <f>$CK$227*CK222/100</f>
        <v>0</v>
      </c>
      <c r="CO222" s="422">
        <f>IF(wb_summary=0,"",CN222/wb_summary)</f>
        <v>0</v>
      </c>
      <c r="CP222" s="258"/>
      <c r="CQ222" s="258"/>
      <c r="CR222" s="258"/>
      <c r="CS222" s="258"/>
      <c r="CT222" s="258"/>
      <c r="CU222" s="258"/>
      <c r="CV222" s="258"/>
      <c r="CW222" s="258"/>
      <c r="CX222" s="258"/>
      <c r="CY222" s="258"/>
      <c r="CZ222" s="258"/>
      <c r="DA222" s="258"/>
      <c r="DB222" s="258"/>
      <c r="DC222" s="258"/>
      <c r="DD222" s="258"/>
      <c r="DE222" s="258"/>
      <c r="DF222" s="258"/>
      <c r="DG222" s="258"/>
      <c r="DH222" s="258"/>
      <c r="DI222" s="258"/>
      <c r="DJ222" s="258"/>
      <c r="DK222" s="258"/>
      <c r="DL222" s="258"/>
      <c r="DM222" s="258"/>
      <c r="DN222" s="258"/>
      <c r="DO222" s="353"/>
      <c r="DP222" s="258"/>
      <c r="DQ222" s="353"/>
      <c r="DR222" s="353"/>
      <c r="DS222" s="353"/>
      <c r="DT222" s="353"/>
      <c r="DU222" s="353"/>
      <c r="DV222" s="353"/>
      <c r="DW222" s="258"/>
      <c r="DX222" s="354"/>
    </row>
    <row r="223" spans="1:128" s="355" customFormat="1" ht="15.75" customHeight="1">
      <c r="A223" s="353"/>
      <c r="B223" s="373" t="str">
        <f>$B$11</f>
        <v>M</v>
      </c>
      <c r="C223" s="374"/>
      <c r="D223" s="375"/>
      <c r="E223" s="375"/>
      <c r="F223" s="375"/>
      <c r="G223" s="375"/>
      <c r="H223" s="375"/>
      <c r="I223" s="375"/>
      <c r="J223" s="375"/>
      <c r="K223" s="375"/>
      <c r="L223" s="375"/>
      <c r="M223" s="375"/>
      <c r="N223" s="375"/>
      <c r="O223" s="375"/>
      <c r="P223" s="375"/>
      <c r="Q223" s="375"/>
      <c r="R223" s="375"/>
      <c r="S223" s="376"/>
      <c r="T223" s="1126"/>
      <c r="U223" s="379"/>
      <c r="V223" s="379"/>
      <c r="W223" s="379"/>
      <c r="X223" s="379"/>
      <c r="Y223" s="379"/>
      <c r="Z223" s="379"/>
      <c r="AA223" s="375"/>
      <c r="AB223" s="375"/>
      <c r="AC223" s="375"/>
      <c r="AD223" s="375"/>
      <c r="AE223" s="375"/>
      <c r="AF223" s="375"/>
      <c r="AG223" s="375"/>
      <c r="AH223" s="375"/>
      <c r="AI223" s="375"/>
      <c r="AJ223" s="376"/>
      <c r="AK223" s="1126"/>
      <c r="AL223" s="379"/>
      <c r="AM223" s="379"/>
      <c r="AN223" s="1135"/>
      <c r="AO223" s="379"/>
      <c r="AP223" s="379"/>
      <c r="AQ223" s="379"/>
      <c r="AR223" s="379"/>
      <c r="AS223" s="379"/>
      <c r="AT223" s="379"/>
      <c r="AU223" s="379"/>
      <c r="AV223" s="379"/>
      <c r="AW223" s="379"/>
      <c r="AX223" s="379"/>
      <c r="AY223" s="379"/>
      <c r="AZ223" s="378"/>
      <c r="BA223" s="376"/>
      <c r="BB223" s="1126"/>
      <c r="BC223" s="379"/>
      <c r="BD223" s="379"/>
      <c r="BE223" s="379"/>
      <c r="BF223" s="379"/>
      <c r="BG223" s="379"/>
      <c r="BH223" s="379"/>
      <c r="BI223" s="379"/>
      <c r="BJ223" s="379"/>
      <c r="BK223" s="379"/>
      <c r="BL223" s="379"/>
      <c r="BM223" s="379"/>
      <c r="BN223" s="379"/>
      <c r="BO223" s="379"/>
      <c r="BP223" s="375"/>
      <c r="BQ223" s="375"/>
      <c r="BR223" s="376"/>
      <c r="BS223" s="1126"/>
      <c r="BT223" s="379"/>
      <c r="BU223" s="379"/>
      <c r="BV223" s="379"/>
      <c r="BW223" s="379"/>
      <c r="BX223" s="379"/>
      <c r="BY223" s="379"/>
      <c r="BZ223" s="379"/>
      <c r="CA223" s="379"/>
      <c r="CB223" s="379"/>
      <c r="CC223" s="375"/>
      <c r="CD223" s="375"/>
      <c r="CE223" s="375"/>
      <c r="CF223" s="375"/>
      <c r="CG223" s="375"/>
      <c r="CH223" s="379"/>
      <c r="CI223" s="376"/>
      <c r="CJ223" s="92"/>
      <c r="CK223" s="398"/>
      <c r="CL223" s="398"/>
      <c r="CM223" s="398"/>
      <c r="CN223" s="421">
        <f>$CK$227*CK223/100</f>
        <v>0</v>
      </c>
      <c r="CO223" s="422">
        <f>IF(wb_summary=0,"",CN223/wb_summary)</f>
        <v>0</v>
      </c>
      <c r="CP223" s="258"/>
      <c r="CQ223" s="258"/>
      <c r="CR223" s="258"/>
      <c r="CS223" s="258"/>
      <c r="CT223" s="258"/>
      <c r="CU223" s="258"/>
      <c r="CV223" s="258"/>
      <c r="CW223" s="258"/>
      <c r="CX223" s="258"/>
      <c r="CY223" s="258"/>
      <c r="CZ223" s="258"/>
      <c r="DA223" s="258"/>
      <c r="DB223" s="258"/>
      <c r="DC223" s="258"/>
      <c r="DD223" s="258"/>
      <c r="DE223" s="258"/>
      <c r="DF223" s="258"/>
      <c r="DG223" s="258"/>
      <c r="DH223" s="258"/>
      <c r="DI223" s="258"/>
      <c r="DJ223" s="258"/>
      <c r="DK223" s="258"/>
      <c r="DL223" s="258"/>
      <c r="DM223" s="258"/>
      <c r="DN223" s="258"/>
      <c r="DO223" s="353"/>
      <c r="DP223" s="258"/>
      <c r="DQ223" s="353"/>
      <c r="DR223" s="353"/>
      <c r="DS223" s="353"/>
      <c r="DT223" s="353"/>
      <c r="DU223" s="353"/>
      <c r="DV223" s="353"/>
      <c r="DW223" s="258"/>
      <c r="DX223" s="354"/>
    </row>
    <row r="224" spans="1:128" s="355" customFormat="1" ht="15.75" customHeight="1">
      <c r="A224" s="353"/>
      <c r="B224" s="381" t="str">
        <f>$B$12</f>
        <v>BO</v>
      </c>
      <c r="C224" s="382"/>
      <c r="D224" s="383"/>
      <c r="E224" s="383"/>
      <c r="F224" s="383"/>
      <c r="G224" s="383"/>
      <c r="H224" s="383"/>
      <c r="I224" s="383"/>
      <c r="J224" s="383"/>
      <c r="K224" s="383"/>
      <c r="L224" s="383"/>
      <c r="M224" s="383"/>
      <c r="N224" s="383"/>
      <c r="O224" s="383"/>
      <c r="P224" s="383"/>
      <c r="Q224" s="383"/>
      <c r="R224" s="383"/>
      <c r="S224" s="384"/>
      <c r="T224" s="382"/>
      <c r="U224" s="386"/>
      <c r="V224" s="386"/>
      <c r="W224" s="386"/>
      <c r="X224" s="386"/>
      <c r="Y224" s="386"/>
      <c r="Z224" s="386"/>
      <c r="AA224" s="383"/>
      <c r="AB224" s="383"/>
      <c r="AC224" s="383"/>
      <c r="AD224" s="383"/>
      <c r="AE224" s="383"/>
      <c r="AF224" s="383"/>
      <c r="AG224" s="383"/>
      <c r="AH224" s="383"/>
      <c r="AI224" s="383"/>
      <c r="AJ224" s="384"/>
      <c r="AK224" s="382"/>
      <c r="AL224" s="386"/>
      <c r="AM224" s="386"/>
      <c r="AN224" s="1136"/>
      <c r="AO224" s="386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5"/>
      <c r="BA224" s="384"/>
      <c r="BB224" s="382"/>
      <c r="BC224" s="386"/>
      <c r="BD224" s="386"/>
      <c r="BE224" s="386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3"/>
      <c r="BQ224" s="383"/>
      <c r="BR224" s="384"/>
      <c r="BS224" s="382"/>
      <c r="BT224" s="386"/>
      <c r="BU224" s="386"/>
      <c r="BV224" s="386"/>
      <c r="BW224" s="386"/>
      <c r="BX224" s="386"/>
      <c r="BY224" s="386"/>
      <c r="BZ224" s="386"/>
      <c r="CA224" s="386"/>
      <c r="CB224" s="386"/>
      <c r="CC224" s="383"/>
      <c r="CD224" s="383"/>
      <c r="CE224" s="383"/>
      <c r="CF224" s="383"/>
      <c r="CG224" s="383"/>
      <c r="CH224" s="386"/>
      <c r="CI224" s="384"/>
      <c r="CJ224" s="92"/>
      <c r="CK224" s="398"/>
      <c r="CL224" s="398"/>
      <c r="CM224" s="398"/>
      <c r="CN224" s="421">
        <f>$CK$227*CK224/100</f>
        <v>0</v>
      </c>
      <c r="CO224" s="422">
        <f>IF(wb_summary=0,"",CN224/wb_summary)</f>
        <v>0</v>
      </c>
      <c r="CP224" s="258"/>
      <c r="CQ224" s="258"/>
      <c r="CR224" s="258"/>
      <c r="CS224" s="258"/>
      <c r="CT224" s="258"/>
      <c r="CU224" s="258"/>
      <c r="CV224" s="258"/>
      <c r="CW224" s="258"/>
      <c r="CX224" s="258"/>
      <c r="CY224" s="258"/>
      <c r="CZ224" s="258"/>
      <c r="DA224" s="258"/>
      <c r="DB224" s="258"/>
      <c r="DC224" s="258"/>
      <c r="DD224" s="258"/>
      <c r="DE224" s="258"/>
      <c r="DF224" s="258"/>
      <c r="DG224" s="258"/>
      <c r="DH224" s="258"/>
      <c r="DI224" s="258"/>
      <c r="DJ224" s="258"/>
      <c r="DK224" s="258"/>
      <c r="DL224" s="258"/>
      <c r="DM224" s="258"/>
      <c r="DN224" s="258"/>
      <c r="DO224" s="353"/>
      <c r="DP224" s="258"/>
      <c r="DQ224" s="353"/>
      <c r="DR224" s="353"/>
      <c r="DS224" s="353"/>
      <c r="DT224" s="353"/>
      <c r="DU224" s="353"/>
      <c r="DV224" s="353"/>
      <c r="DW224" s="258"/>
      <c r="DX224" s="354"/>
    </row>
    <row r="225" spans="1:246" s="355" customFormat="1" ht="15.75" customHeight="1">
      <c r="A225" s="387"/>
      <c r="B225" s="387"/>
      <c r="C225" s="389">
        <f t="shared" ref="C225:AC225" si="341">SUM(C221:C224)</f>
        <v>0</v>
      </c>
      <c r="D225" s="390">
        <f t="shared" si="341"/>
        <v>0</v>
      </c>
      <c r="E225" s="390">
        <f t="shared" si="341"/>
        <v>0</v>
      </c>
      <c r="F225" s="390">
        <f t="shared" si="341"/>
        <v>0</v>
      </c>
      <c r="G225" s="390">
        <f t="shared" si="341"/>
        <v>0</v>
      </c>
      <c r="H225" s="390">
        <f t="shared" si="341"/>
        <v>0</v>
      </c>
      <c r="I225" s="390">
        <f t="shared" si="341"/>
        <v>0</v>
      </c>
      <c r="J225" s="390">
        <f t="shared" si="341"/>
        <v>0</v>
      </c>
      <c r="K225" s="390">
        <f t="shared" si="341"/>
        <v>0</v>
      </c>
      <c r="L225" s="390">
        <f t="shared" si="341"/>
        <v>0</v>
      </c>
      <c r="M225" s="390">
        <f t="shared" si="341"/>
        <v>0</v>
      </c>
      <c r="N225" s="390">
        <f t="shared" si="341"/>
        <v>0</v>
      </c>
      <c r="O225" s="390"/>
      <c r="P225" s="390"/>
      <c r="Q225" s="390"/>
      <c r="R225" s="390"/>
      <c r="S225" s="391"/>
      <c r="T225" s="390">
        <f t="shared" si="341"/>
        <v>0</v>
      </c>
      <c r="U225" s="390">
        <f t="shared" si="341"/>
        <v>0</v>
      </c>
      <c r="V225" s="390">
        <f t="shared" si="341"/>
        <v>0</v>
      </c>
      <c r="W225" s="390">
        <f t="shared" si="341"/>
        <v>0</v>
      </c>
      <c r="X225" s="390">
        <f t="shared" si="341"/>
        <v>0</v>
      </c>
      <c r="Y225" s="390">
        <f t="shared" si="341"/>
        <v>0</v>
      </c>
      <c r="Z225" s="390">
        <f t="shared" si="341"/>
        <v>0</v>
      </c>
      <c r="AA225" s="390">
        <f t="shared" si="341"/>
        <v>0</v>
      </c>
      <c r="AB225" s="390">
        <f t="shared" si="341"/>
        <v>0</v>
      </c>
      <c r="AC225" s="390">
        <f t="shared" si="341"/>
        <v>0</v>
      </c>
      <c r="AD225" s="390"/>
      <c r="AE225" s="390"/>
      <c r="AF225" s="390"/>
      <c r="AG225" s="390"/>
      <c r="AH225" s="390"/>
      <c r="AI225" s="390"/>
      <c r="AJ225" s="391"/>
      <c r="AK225" s="390">
        <f t="shared" ref="AK225:BJ225" si="342">SUM(AK221:AK224)</f>
        <v>0</v>
      </c>
      <c r="AL225" s="390">
        <f t="shared" si="342"/>
        <v>0</v>
      </c>
      <c r="AM225" s="390">
        <f t="shared" si="342"/>
        <v>0</v>
      </c>
      <c r="AN225" s="390">
        <f t="shared" si="342"/>
        <v>0</v>
      </c>
      <c r="AO225" s="390">
        <f t="shared" si="342"/>
        <v>0</v>
      </c>
      <c r="AP225" s="390">
        <f t="shared" si="342"/>
        <v>0</v>
      </c>
      <c r="AQ225" s="390">
        <f t="shared" si="342"/>
        <v>0</v>
      </c>
      <c r="AR225" s="390">
        <f t="shared" si="342"/>
        <v>0</v>
      </c>
      <c r="AS225" s="390">
        <f t="shared" si="342"/>
        <v>0</v>
      </c>
      <c r="AT225" s="390">
        <f t="shared" si="342"/>
        <v>0</v>
      </c>
      <c r="AU225" s="390">
        <f t="shared" si="342"/>
        <v>0</v>
      </c>
      <c r="AV225" s="390">
        <f t="shared" si="342"/>
        <v>0</v>
      </c>
      <c r="AW225" s="390"/>
      <c r="AX225" s="390"/>
      <c r="AY225" s="390"/>
      <c r="AZ225" s="390"/>
      <c r="BA225" s="391"/>
      <c r="BB225" s="390">
        <f t="shared" si="342"/>
        <v>0</v>
      </c>
      <c r="BC225" s="390">
        <f t="shared" si="342"/>
        <v>0</v>
      </c>
      <c r="BD225" s="390">
        <f t="shared" si="342"/>
        <v>0</v>
      </c>
      <c r="BE225" s="390">
        <f t="shared" si="342"/>
        <v>0</v>
      </c>
      <c r="BF225" s="390">
        <f t="shared" si="342"/>
        <v>0</v>
      </c>
      <c r="BG225" s="390">
        <f t="shared" si="342"/>
        <v>0</v>
      </c>
      <c r="BH225" s="390">
        <f t="shared" si="342"/>
        <v>0</v>
      </c>
      <c r="BI225" s="390">
        <f t="shared" si="342"/>
        <v>0</v>
      </c>
      <c r="BJ225" s="389">
        <f t="shared" si="342"/>
        <v>0</v>
      </c>
      <c r="BK225" s="389"/>
      <c r="BL225" s="389"/>
      <c r="BM225" s="389">
        <f t="shared" ref="BM225:BV225" si="343">SUM(BM221:BM224)</f>
        <v>0</v>
      </c>
      <c r="BN225" s="389"/>
      <c r="BO225" s="389"/>
      <c r="BP225" s="389"/>
      <c r="BQ225" s="389"/>
      <c r="BR225" s="391"/>
      <c r="BS225" s="389">
        <f t="shared" si="343"/>
        <v>0</v>
      </c>
      <c r="BT225" s="389">
        <f t="shared" si="343"/>
        <v>0</v>
      </c>
      <c r="BU225" s="389">
        <f t="shared" si="343"/>
        <v>0</v>
      </c>
      <c r="BV225" s="389">
        <f t="shared" si="343"/>
        <v>0</v>
      </c>
      <c r="BW225" s="389"/>
      <c r="BX225" s="389"/>
      <c r="BY225" s="389">
        <f t="shared" ref="BY225:CD225" si="344">SUM(BY221:BY224)</f>
        <v>0</v>
      </c>
      <c r="BZ225" s="389">
        <f t="shared" si="344"/>
        <v>0</v>
      </c>
      <c r="CA225" s="389">
        <f t="shared" si="344"/>
        <v>0</v>
      </c>
      <c r="CB225" s="389">
        <f t="shared" si="344"/>
        <v>0</v>
      </c>
      <c r="CC225" s="389">
        <f t="shared" si="344"/>
        <v>0</v>
      </c>
      <c r="CD225" s="389">
        <f t="shared" si="344"/>
        <v>0</v>
      </c>
      <c r="CE225" s="389"/>
      <c r="CF225" s="389"/>
      <c r="CG225" s="389"/>
      <c r="CH225" s="389"/>
      <c r="CI225" s="389"/>
      <c r="CJ225" s="92"/>
      <c r="CK225" s="389">
        <f>SUM(CK221:CK224)</f>
        <v>0</v>
      </c>
      <c r="CL225" s="389">
        <f>SUM(CL221:CL224)</f>
        <v>0</v>
      </c>
      <c r="CM225" s="389">
        <f>SUM(CM221:CM224)</f>
        <v>0</v>
      </c>
      <c r="CN225" s="421"/>
      <c r="CO225" s="422"/>
      <c r="CP225" s="258"/>
      <c r="CQ225" s="258"/>
      <c r="CR225" s="258"/>
      <c r="CS225" s="258"/>
      <c r="CT225" s="258"/>
      <c r="CU225" s="258"/>
      <c r="CV225" s="258"/>
      <c r="CW225" s="258"/>
      <c r="CX225" s="258"/>
      <c r="CY225" s="258"/>
      <c r="CZ225" s="258"/>
      <c r="DA225" s="258"/>
      <c r="DB225" s="258"/>
      <c r="DC225" s="258"/>
      <c r="DD225" s="258"/>
      <c r="DE225" s="258"/>
      <c r="DF225" s="258"/>
      <c r="DG225" s="258"/>
      <c r="DH225" s="258"/>
      <c r="DI225" s="258"/>
      <c r="DJ225" s="258"/>
      <c r="DK225" s="258"/>
      <c r="DL225" s="258"/>
      <c r="DM225" s="258"/>
      <c r="DN225" s="258"/>
      <c r="DO225" s="353"/>
      <c r="DP225" s="258"/>
      <c r="DQ225" s="353"/>
      <c r="DR225" s="353"/>
      <c r="DS225" s="353"/>
      <c r="DT225" s="353"/>
      <c r="DU225" s="353"/>
      <c r="DV225" s="353"/>
      <c r="DW225" s="258"/>
      <c r="DX225" s="354"/>
    </row>
    <row r="226" spans="1:246" s="398" customFormat="1" ht="15.75" customHeight="1">
      <c r="A226" s="393" t="s">
        <v>102</v>
      </c>
      <c r="B226" s="354"/>
      <c r="C226" s="395"/>
      <c r="D226" s="396"/>
      <c r="E226" s="397"/>
      <c r="G226" s="395"/>
      <c r="H226" s="395"/>
      <c r="I226" s="395"/>
      <c r="J226" s="395"/>
      <c r="P226" s="395"/>
      <c r="Q226" s="395"/>
      <c r="R226" s="395"/>
      <c r="S226" s="399"/>
      <c r="T226" s="1127"/>
      <c r="U226" s="1127"/>
      <c r="V226" s="395"/>
      <c r="W226" s="1127"/>
      <c r="X226" s="1127"/>
      <c r="Y226" s="1127"/>
      <c r="Z226" s="395"/>
      <c r="AA226" s="395"/>
      <c r="AB226" s="395"/>
      <c r="AC226" s="395"/>
      <c r="AD226" s="395"/>
      <c r="AE226" s="395"/>
      <c r="AF226" s="395"/>
      <c r="AG226" s="395"/>
      <c r="AH226" s="395"/>
      <c r="AI226" s="395"/>
      <c r="AJ226" s="400"/>
      <c r="AK226" s="395"/>
      <c r="AL226" s="395"/>
      <c r="AM226" s="395"/>
      <c r="AN226" s="395"/>
      <c r="AO226" s="395"/>
      <c r="AP226" s="395"/>
      <c r="AQ226" s="395"/>
      <c r="AR226" s="395"/>
      <c r="AS226" s="395"/>
      <c r="AT226" s="395"/>
      <c r="AU226" s="395"/>
      <c r="AV226" s="395"/>
      <c r="AW226" s="395"/>
      <c r="AX226" s="395"/>
      <c r="AY226" s="395"/>
      <c r="AZ226" s="395"/>
      <c r="BA226" s="400"/>
      <c r="BB226" s="395"/>
      <c r="BC226" s="395"/>
      <c r="BD226" s="395"/>
      <c r="BE226" s="395"/>
      <c r="BF226" s="395"/>
      <c r="BG226" s="395"/>
      <c r="BH226" s="395"/>
      <c r="BI226" s="395"/>
      <c r="BJ226" s="395"/>
      <c r="BK226" s="395"/>
      <c r="BL226" s="395"/>
      <c r="BM226" s="395"/>
      <c r="BN226" s="395"/>
      <c r="BO226" s="395"/>
      <c r="BP226" s="395"/>
      <c r="BQ226" s="395"/>
      <c r="BR226" s="400"/>
      <c r="BS226" s="395"/>
      <c r="BT226" s="395"/>
      <c r="BU226" s="395"/>
      <c r="BV226" s="395"/>
      <c r="BW226" s="395"/>
      <c r="BX226" s="395"/>
      <c r="BY226" s="395"/>
      <c r="BZ226" s="395"/>
      <c r="CA226" s="395"/>
      <c r="CB226" s="395"/>
      <c r="CC226" s="395"/>
      <c r="CD226" s="395"/>
      <c r="CE226" s="395"/>
      <c r="CF226" s="395"/>
      <c r="CG226" s="395"/>
      <c r="CH226" s="395"/>
      <c r="CJ226" s="92"/>
      <c r="CK226" s="395"/>
      <c r="CN226" s="421"/>
      <c r="CO226" s="422"/>
      <c r="CP226" s="258"/>
      <c r="CQ226" s="258"/>
      <c r="CR226" s="258"/>
      <c r="CS226" s="258"/>
      <c r="CT226" s="258"/>
      <c r="CU226" s="258"/>
      <c r="CV226" s="258"/>
      <c r="CW226" s="258"/>
      <c r="CX226" s="258"/>
      <c r="CY226" s="258"/>
      <c r="CZ226" s="258"/>
      <c r="DA226" s="258"/>
      <c r="DB226" s="258"/>
      <c r="DC226" s="258"/>
      <c r="DD226" s="258"/>
      <c r="DE226" s="258"/>
      <c r="DF226" s="258"/>
      <c r="DG226" s="258"/>
      <c r="DH226" s="258"/>
      <c r="DI226" s="258"/>
      <c r="DJ226" s="258"/>
      <c r="DK226" s="258"/>
      <c r="DL226" s="258"/>
      <c r="DM226" s="258"/>
      <c r="DN226" s="258"/>
      <c r="DO226" s="380"/>
      <c r="DP226" s="258"/>
      <c r="DQ226" s="380"/>
      <c r="DR226" s="380"/>
      <c r="DS226" s="380"/>
      <c r="DT226" s="380"/>
      <c r="DU226" s="380"/>
      <c r="DV226" s="380"/>
      <c r="DW226" s="258"/>
      <c r="DX226" s="354"/>
    </row>
    <row r="227" spans="1:246" s="413" customFormat="1" ht="15.75" customHeight="1">
      <c r="A227" s="402" t="s">
        <v>103</v>
      </c>
      <c r="B227" s="402"/>
      <c r="C227" s="402" t="str">
        <f t="shared" ref="C227:AC227" si="345">IF(OR(C226="",C$228=0),"",C226/C$228)</f>
        <v/>
      </c>
      <c r="D227" s="402" t="str">
        <f t="shared" si="345"/>
        <v/>
      </c>
      <c r="E227" s="402" t="str">
        <f t="shared" si="345"/>
        <v/>
      </c>
      <c r="F227" s="402" t="str">
        <f t="shared" si="345"/>
        <v/>
      </c>
      <c r="G227" s="402" t="str">
        <f t="shared" si="345"/>
        <v/>
      </c>
      <c r="H227" s="402" t="str">
        <f t="shared" si="345"/>
        <v/>
      </c>
      <c r="I227" s="402" t="str">
        <f t="shared" si="345"/>
        <v/>
      </c>
      <c r="J227" s="402" t="str">
        <f t="shared" si="345"/>
        <v/>
      </c>
      <c r="K227" s="402" t="str">
        <f t="shared" si="345"/>
        <v/>
      </c>
      <c r="L227" s="402" t="str">
        <f t="shared" si="345"/>
        <v/>
      </c>
      <c r="M227" s="402" t="str">
        <f t="shared" si="345"/>
        <v/>
      </c>
      <c r="N227" s="402" t="str">
        <f t="shared" si="345"/>
        <v/>
      </c>
      <c r="O227" s="402"/>
      <c r="P227" s="402"/>
      <c r="Q227" s="402"/>
      <c r="R227" s="402"/>
      <c r="S227" s="404"/>
      <c r="T227" s="402" t="str">
        <f t="shared" si="345"/>
        <v/>
      </c>
      <c r="U227" s="402" t="str">
        <f t="shared" si="345"/>
        <v/>
      </c>
      <c r="V227" s="402" t="str">
        <f t="shared" si="345"/>
        <v/>
      </c>
      <c r="W227" s="402" t="str">
        <f t="shared" si="345"/>
        <v/>
      </c>
      <c r="X227" s="402" t="str">
        <f t="shared" si="345"/>
        <v/>
      </c>
      <c r="Y227" s="402" t="str">
        <f t="shared" si="345"/>
        <v/>
      </c>
      <c r="Z227" s="402" t="str">
        <f t="shared" si="345"/>
        <v/>
      </c>
      <c r="AA227" s="402" t="str">
        <f t="shared" si="345"/>
        <v/>
      </c>
      <c r="AB227" s="402" t="str">
        <f t="shared" si="345"/>
        <v/>
      </c>
      <c r="AC227" s="402" t="str">
        <f t="shared" si="345"/>
        <v/>
      </c>
      <c r="AD227" s="402"/>
      <c r="AE227" s="402"/>
      <c r="AF227" s="402"/>
      <c r="AG227" s="402"/>
      <c r="AH227" s="402"/>
      <c r="AI227" s="402"/>
      <c r="AJ227" s="404"/>
      <c r="AK227" s="402" t="str">
        <f t="shared" ref="AK227:BJ227" si="346">IF(OR(AK226="",AK$228=0),"",AK226/AK$228)</f>
        <v/>
      </c>
      <c r="AL227" s="402" t="str">
        <f t="shared" si="346"/>
        <v/>
      </c>
      <c r="AM227" s="402" t="str">
        <f t="shared" si="346"/>
        <v/>
      </c>
      <c r="AN227" s="402" t="str">
        <f t="shared" si="346"/>
        <v/>
      </c>
      <c r="AO227" s="402" t="str">
        <f t="shared" si="346"/>
        <v/>
      </c>
      <c r="AP227" s="402" t="str">
        <f t="shared" si="346"/>
        <v/>
      </c>
      <c r="AQ227" s="402" t="str">
        <f t="shared" si="346"/>
        <v/>
      </c>
      <c r="AR227" s="402" t="str">
        <f t="shared" si="346"/>
        <v/>
      </c>
      <c r="AS227" s="402" t="str">
        <f t="shared" si="346"/>
        <v/>
      </c>
      <c r="AT227" s="402" t="str">
        <f t="shared" si="346"/>
        <v/>
      </c>
      <c r="AU227" s="402" t="str">
        <f t="shared" si="346"/>
        <v/>
      </c>
      <c r="AV227" s="402" t="str">
        <f t="shared" si="346"/>
        <v/>
      </c>
      <c r="AW227" s="402"/>
      <c r="AX227" s="402"/>
      <c r="AY227" s="402"/>
      <c r="AZ227" s="402"/>
      <c r="BA227" s="404"/>
      <c r="BB227" s="402" t="str">
        <f t="shared" si="346"/>
        <v/>
      </c>
      <c r="BC227" s="402" t="str">
        <f t="shared" si="346"/>
        <v/>
      </c>
      <c r="BD227" s="402" t="str">
        <f t="shared" si="346"/>
        <v/>
      </c>
      <c r="BE227" s="402" t="str">
        <f t="shared" si="346"/>
        <v/>
      </c>
      <c r="BF227" s="402" t="str">
        <f t="shared" si="346"/>
        <v/>
      </c>
      <c r="BG227" s="402" t="str">
        <f t="shared" si="346"/>
        <v/>
      </c>
      <c r="BH227" s="402" t="str">
        <f t="shared" si="346"/>
        <v/>
      </c>
      <c r="BI227" s="402" t="str">
        <f t="shared" si="346"/>
        <v/>
      </c>
      <c r="BJ227" s="402" t="str">
        <f t="shared" si="346"/>
        <v/>
      </c>
      <c r="BK227" s="402"/>
      <c r="BL227" s="402"/>
      <c r="BM227" s="402" t="str">
        <f t="shared" ref="BM227:BV227" si="347">IF(OR(BM226="",BM$228=0),"",BM226/BM$228)</f>
        <v/>
      </c>
      <c r="BN227" s="402"/>
      <c r="BO227" s="402"/>
      <c r="BP227" s="402"/>
      <c r="BQ227" s="402"/>
      <c r="BR227" s="404"/>
      <c r="BS227" s="402" t="str">
        <f t="shared" si="347"/>
        <v/>
      </c>
      <c r="BT227" s="402" t="str">
        <f t="shared" si="347"/>
        <v/>
      </c>
      <c r="BU227" s="402" t="str">
        <f t="shared" si="347"/>
        <v/>
      </c>
      <c r="BV227" s="402" t="str">
        <f t="shared" si="347"/>
        <v/>
      </c>
      <c r="BW227" s="1440"/>
      <c r="BX227" s="1440"/>
      <c r="BY227" s="1440" t="str">
        <f t="shared" ref="BY227:CD227" si="348">IF(OR(BY226="",BY$228=0),"",BY226/BY$228)</f>
        <v/>
      </c>
      <c r="BZ227" s="1440" t="str">
        <f t="shared" si="348"/>
        <v/>
      </c>
      <c r="CA227" s="1440" t="str">
        <f t="shared" si="348"/>
        <v/>
      </c>
      <c r="CB227" s="1440" t="str">
        <f t="shared" si="348"/>
        <v/>
      </c>
      <c r="CC227" s="1440" t="str">
        <f t="shared" si="348"/>
        <v/>
      </c>
      <c r="CD227" s="1440" t="str">
        <f t="shared" si="348"/>
        <v/>
      </c>
      <c r="CE227" s="1440"/>
      <c r="CF227" s="1440"/>
      <c r="CG227" s="1440"/>
      <c r="CH227" s="1440"/>
      <c r="CI227" s="1440"/>
      <c r="CJ227" s="92"/>
      <c r="CK227" s="405"/>
      <c r="CL227" s="406"/>
      <c r="CM227" s="407"/>
      <c r="CN227" s="408"/>
      <c r="CO227" s="423"/>
      <c r="CP227" s="410"/>
      <c r="CQ227" s="410"/>
      <c r="CR227" s="410"/>
      <c r="CS227" s="410"/>
      <c r="CT227" s="410"/>
      <c r="CU227" s="410"/>
      <c r="CV227" s="410"/>
      <c r="CW227" s="410"/>
      <c r="CX227" s="410"/>
      <c r="CY227" s="410"/>
      <c r="CZ227" s="410"/>
      <c r="DA227" s="410"/>
      <c r="DB227" s="410"/>
      <c r="DC227" s="410"/>
      <c r="DD227" s="410"/>
      <c r="DE227" s="410"/>
      <c r="DF227" s="410"/>
      <c r="DG227" s="410"/>
      <c r="DH227" s="410"/>
      <c r="DI227" s="410"/>
      <c r="DJ227" s="410"/>
      <c r="DK227" s="410"/>
      <c r="DL227" s="410"/>
      <c r="DM227" s="410"/>
      <c r="DN227" s="410"/>
      <c r="DO227" s="411"/>
      <c r="DP227" s="410"/>
      <c r="DQ227" s="411"/>
      <c r="DR227" s="411"/>
      <c r="DS227" s="411"/>
      <c r="DT227" s="411"/>
      <c r="DU227" s="411"/>
      <c r="DV227" s="411"/>
      <c r="DW227" s="410"/>
      <c r="DX227" s="412"/>
    </row>
    <row r="228" spans="1:246" s="355" customFormat="1" ht="15.75" customHeight="1">
      <c r="A228" s="424" t="s">
        <v>107</v>
      </c>
      <c r="B228" s="425"/>
      <c r="C228" s="426"/>
      <c r="D228" s="427"/>
      <c r="E228" s="427"/>
      <c r="F228" s="427"/>
      <c r="G228" s="427"/>
      <c r="H228" s="427"/>
      <c r="I228" s="427"/>
      <c r="J228" s="427"/>
      <c r="K228" s="427"/>
      <c r="L228" s="427"/>
      <c r="M228" s="427"/>
      <c r="N228" s="427"/>
      <c r="O228" s="427"/>
      <c r="P228" s="427"/>
      <c r="Q228" s="427"/>
      <c r="R228" s="427"/>
      <c r="S228" s="428"/>
      <c r="T228" s="426"/>
      <c r="U228" s="427"/>
      <c r="V228" s="427"/>
      <c r="W228" s="427"/>
      <c r="X228" s="427"/>
      <c r="Y228" s="427"/>
      <c r="Z228" s="427"/>
      <c r="AA228" s="427"/>
      <c r="AB228" s="427"/>
      <c r="AC228" s="427"/>
      <c r="AD228" s="427"/>
      <c r="AE228" s="427"/>
      <c r="AF228" s="427"/>
      <c r="AG228" s="427"/>
      <c r="AH228" s="427"/>
      <c r="AI228" s="427"/>
      <c r="AJ228" s="428"/>
      <c r="AK228" s="426"/>
      <c r="AL228" s="427"/>
      <c r="AM228" s="427"/>
      <c r="AN228" s="427"/>
      <c r="AO228" s="427"/>
      <c r="AP228" s="427"/>
      <c r="AQ228" s="427"/>
      <c r="AR228" s="427"/>
      <c r="AS228" s="427"/>
      <c r="AT228" s="427"/>
      <c r="AU228" s="427"/>
      <c r="AV228" s="427"/>
      <c r="AW228" s="427"/>
      <c r="AX228" s="427"/>
      <c r="AY228" s="427"/>
      <c r="AZ228" s="427"/>
      <c r="BA228" s="428"/>
      <c r="BB228" s="426"/>
      <c r="BC228" s="427"/>
      <c r="BD228" s="427"/>
      <c r="BE228" s="427"/>
      <c r="BF228" s="427"/>
      <c r="BG228" s="427"/>
      <c r="BH228" s="427"/>
      <c r="BI228" s="427"/>
      <c r="BJ228" s="427"/>
      <c r="BK228" s="427"/>
      <c r="BL228" s="427"/>
      <c r="BM228" s="427"/>
      <c r="BN228" s="427"/>
      <c r="BO228" s="427"/>
      <c r="BP228" s="427"/>
      <c r="BQ228" s="427"/>
      <c r="BR228" s="428"/>
      <c r="BS228" s="426"/>
      <c r="BT228" s="427"/>
      <c r="BU228" s="427"/>
      <c r="BV228" s="427"/>
      <c r="BW228" s="427"/>
      <c r="BX228" s="427"/>
      <c r="BY228" s="427"/>
      <c r="BZ228" s="427"/>
      <c r="CA228" s="427"/>
      <c r="CB228" s="427"/>
      <c r="CC228" s="427"/>
      <c r="CD228" s="427"/>
      <c r="CE228" s="427"/>
      <c r="CF228" s="427"/>
      <c r="CG228" s="427"/>
      <c r="CH228" s="427"/>
      <c r="CI228" s="429"/>
      <c r="CJ228" s="92"/>
      <c r="CK228" s="395"/>
      <c r="CL228" s="398"/>
      <c r="CM228" s="398"/>
      <c r="CN228" s="430"/>
      <c r="CO228" s="431"/>
      <c r="CP228" s="258"/>
      <c r="CQ228" s="258"/>
      <c r="CR228" s="258"/>
      <c r="CS228" s="258"/>
      <c r="CT228" s="258"/>
      <c r="CU228" s="258"/>
      <c r="CV228" s="258"/>
      <c r="CW228" s="258"/>
      <c r="CX228" s="258"/>
      <c r="CY228" s="258"/>
      <c r="CZ228" s="258"/>
      <c r="DA228" s="258"/>
      <c r="DB228" s="258"/>
      <c r="DC228" s="258"/>
      <c r="DD228" s="258"/>
      <c r="DE228" s="258"/>
      <c r="DF228" s="258"/>
      <c r="DG228" s="258"/>
      <c r="DH228" s="258"/>
      <c r="DI228" s="258"/>
      <c r="DJ228" s="258"/>
      <c r="DK228" s="258"/>
      <c r="DL228" s="258"/>
      <c r="DM228" s="258"/>
      <c r="DN228" s="258"/>
      <c r="DO228" s="353"/>
      <c r="DP228" s="258"/>
      <c r="DQ228" s="353"/>
      <c r="DR228" s="353"/>
      <c r="DS228" s="353"/>
      <c r="DT228" s="353"/>
      <c r="DU228" s="353"/>
      <c r="DV228" s="353"/>
      <c r="DW228" s="258"/>
      <c r="DX228" s="354"/>
    </row>
    <row r="229" spans="1:246" s="60" customFormat="1" ht="15.75" customHeight="1">
      <c r="T229" s="1128"/>
      <c r="U229" s="1128"/>
      <c r="V229" s="1128"/>
      <c r="W229" s="1128"/>
      <c r="X229" s="1128"/>
      <c r="Y229" s="1128"/>
      <c r="Z229" s="1128"/>
      <c r="AK229" s="1128"/>
      <c r="AL229" s="1128"/>
      <c r="AM229" s="1128"/>
      <c r="AN229" s="1128"/>
      <c r="AO229" s="1128"/>
      <c r="AP229" s="1128"/>
      <c r="AQ229" s="1128"/>
      <c r="AR229" s="1128"/>
      <c r="AS229" s="1128"/>
      <c r="AT229" s="1128"/>
      <c r="AU229" s="1128"/>
      <c r="AV229" s="1128"/>
      <c r="AW229" s="1128"/>
      <c r="AX229" s="1128"/>
      <c r="AY229" s="1128"/>
      <c r="BB229" s="1128"/>
      <c r="BC229" s="1128"/>
      <c r="BD229" s="1128"/>
      <c r="BE229" s="1128"/>
      <c r="BF229" s="1128"/>
      <c r="BG229" s="1128"/>
      <c r="BH229" s="1128"/>
      <c r="BI229" s="1128"/>
      <c r="BJ229" s="1128"/>
      <c r="BK229" s="1128"/>
      <c r="BL229" s="1128"/>
      <c r="BM229" s="1128"/>
      <c r="BN229" s="1128"/>
      <c r="BO229" s="1128"/>
      <c r="BS229" s="1128"/>
      <c r="BT229" s="1128"/>
      <c r="BU229" s="1128"/>
      <c r="BV229" s="1128"/>
      <c r="BW229" s="1128"/>
      <c r="BX229" s="1128"/>
      <c r="BY229" s="1128"/>
      <c r="BZ229" s="1128"/>
      <c r="CA229" s="1128"/>
      <c r="CB229" s="1128"/>
      <c r="CJ229" s="92"/>
      <c r="CN229" s="432"/>
      <c r="CO229" s="433"/>
      <c r="CP229" s="432"/>
      <c r="CQ229" s="432"/>
      <c r="CR229" s="432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055" t="s">
        <v>597</v>
      </c>
      <c r="D232" s="1056" t="s">
        <v>598</v>
      </c>
      <c r="E232" s="1056" t="s">
        <v>599</v>
      </c>
      <c r="F232" s="1056" t="s">
        <v>600</v>
      </c>
      <c r="G232" s="1056" t="s">
        <v>601</v>
      </c>
      <c r="H232" s="1056" t="s">
        <v>602</v>
      </c>
      <c r="I232" s="1056" t="s">
        <v>603</v>
      </c>
      <c r="J232" s="1056" t="s">
        <v>604</v>
      </c>
      <c r="K232" s="1056" t="s">
        <v>605</v>
      </c>
      <c r="L232" s="1056" t="s">
        <v>606</v>
      </c>
      <c r="M232" s="1056" t="s">
        <v>607</v>
      </c>
      <c r="N232" t="s">
        <v>597</v>
      </c>
      <c r="O232"/>
      <c r="P232"/>
      <c r="Q232"/>
      <c r="R232"/>
      <c r="S232"/>
      <c r="T232" s="1129" t="s">
        <v>608</v>
      </c>
      <c r="U232" s="1129" t="s">
        <v>609</v>
      </c>
      <c r="V232" s="1129" t="s">
        <v>610</v>
      </c>
      <c r="W232" s="1129" t="s">
        <v>611</v>
      </c>
      <c r="X232" s="1129" t="s">
        <v>612</v>
      </c>
      <c r="Y232" s="1129" t="s">
        <v>613</v>
      </c>
      <c r="Z232" s="1129" t="s">
        <v>614</v>
      </c>
      <c r="AA232" t="s">
        <v>615</v>
      </c>
      <c r="AB232" t="s">
        <v>616</v>
      </c>
      <c r="AC232" t="s">
        <v>617</v>
      </c>
      <c r="AD232" t="s">
        <v>618</v>
      </c>
      <c r="AE232" t="s">
        <v>619</v>
      </c>
      <c r="AF232"/>
      <c r="AG232"/>
      <c r="AH232"/>
      <c r="AI232"/>
      <c r="AJ232"/>
      <c r="AK232" s="1129" t="s">
        <v>620</v>
      </c>
      <c r="AL232" s="1129" t="s">
        <v>621</v>
      </c>
      <c r="AM232" s="1129" t="s">
        <v>622</v>
      </c>
      <c r="AN232" s="1129" t="s">
        <v>623</v>
      </c>
      <c r="AO232" s="1129" t="s">
        <v>624</v>
      </c>
      <c r="AP232" s="1129" t="s">
        <v>625</v>
      </c>
      <c r="AQ232" s="1129" t="s">
        <v>626</v>
      </c>
      <c r="AR232" s="1129" t="s">
        <v>627</v>
      </c>
      <c r="AS232" s="1129" t="s">
        <v>628</v>
      </c>
      <c r="AT232" s="1129" t="s">
        <v>629</v>
      </c>
      <c r="AU232" s="1129" t="s">
        <v>630</v>
      </c>
      <c r="AV232" s="1129" t="s">
        <v>631</v>
      </c>
      <c r="AW232" s="1129"/>
      <c r="AX232" s="1129"/>
    </row>
    <row r="233" spans="1:246" ht="12" customHeight="1">
      <c r="C233" s="1057">
        <v>59301</v>
      </c>
      <c r="D233" s="1058">
        <v>15.65</v>
      </c>
      <c r="E233" s="1058">
        <v>14.19</v>
      </c>
      <c r="F233" s="1058">
        <v>17.45</v>
      </c>
      <c r="G233" s="1058">
        <v>18.07</v>
      </c>
      <c r="H233" s="1058">
        <v>14.21</v>
      </c>
      <c r="I233" s="1058">
        <v>9.01</v>
      </c>
      <c r="J233" s="1058">
        <v>5.09</v>
      </c>
      <c r="K233" s="1058">
        <v>2.91</v>
      </c>
      <c r="L233" s="1058">
        <v>1.56</v>
      </c>
      <c r="M233" s="1058">
        <v>1.71</v>
      </c>
      <c r="N233">
        <v>59301</v>
      </c>
      <c r="O233"/>
      <c r="P233"/>
      <c r="Q233"/>
      <c r="R233"/>
      <c r="S233"/>
      <c r="T233" s="1129">
        <v>3.33</v>
      </c>
      <c r="U233" s="1129">
        <v>2.34</v>
      </c>
      <c r="V233" s="1129">
        <v>2.02</v>
      </c>
      <c r="W233" s="1129">
        <v>1.71</v>
      </c>
      <c r="X233" s="1129">
        <v>1.6</v>
      </c>
      <c r="Y233" s="1129">
        <v>1.22</v>
      </c>
      <c r="Z233" s="112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129">
        <v>4.97</v>
      </c>
      <c r="AL233" s="1129">
        <v>4.07</v>
      </c>
      <c r="AM233" s="1129">
        <v>3.53</v>
      </c>
      <c r="AN233" s="1129">
        <v>3.23</v>
      </c>
      <c r="AO233" s="1129">
        <v>2.77</v>
      </c>
      <c r="AP233" s="1129">
        <v>2.63</v>
      </c>
      <c r="AQ233" s="1129">
        <v>2.23</v>
      </c>
      <c r="AR233" s="1129">
        <v>1.78</v>
      </c>
      <c r="AS233" s="1129">
        <v>1.42</v>
      </c>
      <c r="AT233" s="1129">
        <v>1.01</v>
      </c>
      <c r="AU233" s="1129">
        <v>0.87</v>
      </c>
      <c r="AV233" s="1129">
        <v>1.07</v>
      </c>
      <c r="AW233" s="1129"/>
      <c r="AX233" s="1129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129"/>
      <c r="U235" s="1129"/>
      <c r="V235" s="1129"/>
      <c r="W235" s="1129"/>
      <c r="X235" s="1129"/>
      <c r="Y235" s="1129"/>
      <c r="Z235" s="1129"/>
      <c r="AA235"/>
      <c r="AB235"/>
      <c r="AC235"/>
      <c r="AD235"/>
      <c r="AE235"/>
      <c r="AF235"/>
      <c r="AG235"/>
      <c r="AH235"/>
      <c r="AI235"/>
      <c r="AJ235"/>
      <c r="AK235" s="1129"/>
      <c r="AL235" s="1129"/>
      <c r="AM235" s="1129"/>
      <c r="AN235" s="1129"/>
      <c r="AO235" s="1129"/>
      <c r="AP235" s="1129"/>
      <c r="AQ235" s="1129"/>
      <c r="AR235" s="1129"/>
      <c r="AS235" s="1129"/>
      <c r="AT235" s="1129"/>
      <c r="AU235" s="1129"/>
      <c r="AV235" s="1129"/>
      <c r="AW235" s="1129"/>
      <c r="AX235" s="1129"/>
    </row>
    <row r="236" spans="1:246" ht="12" customHeight="1">
      <c r="C236" s="1057"/>
      <c r="D236" s="1058"/>
      <c r="E236" s="1058"/>
      <c r="F236" s="1058"/>
      <c r="G236" s="1058"/>
      <c r="H236" s="1058"/>
      <c r="I236" s="1058"/>
      <c r="J236" s="1058"/>
      <c r="K236" s="1058"/>
      <c r="L236" s="1058"/>
      <c r="M236" s="1058"/>
      <c r="N236"/>
      <c r="O236"/>
      <c r="P236"/>
      <c r="Q236"/>
      <c r="R236"/>
      <c r="S236"/>
      <c r="T236" s="1129"/>
      <c r="U236" s="1129"/>
      <c r="V236" s="1129"/>
      <c r="W236" s="1129"/>
      <c r="X236" s="1129"/>
      <c r="Y236" s="1129"/>
      <c r="Z236" s="1129"/>
      <c r="AA236"/>
      <c r="AB236"/>
      <c r="AC236"/>
      <c r="AD236"/>
      <c r="AE236"/>
      <c r="AF236"/>
      <c r="AG236"/>
      <c r="AH236"/>
      <c r="AI236"/>
      <c r="AJ236"/>
      <c r="AK236" s="1129"/>
      <c r="AL236" s="1129"/>
      <c r="AM236" s="1129"/>
      <c r="AN236" s="1129"/>
      <c r="AO236" s="1129"/>
      <c r="AP236" s="1129"/>
      <c r="AQ236" s="1129"/>
      <c r="AR236" s="1129"/>
      <c r="AS236" s="1129"/>
      <c r="AT236" s="1129"/>
      <c r="AU236" s="1129"/>
      <c r="AV236" s="1129"/>
      <c r="AW236" s="1129"/>
      <c r="AX236" s="1129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29" t="s">
        <v>632</v>
      </c>
      <c r="U237" s="1129" t="s">
        <v>633</v>
      </c>
      <c r="V237" s="1129" t="s">
        <v>634</v>
      </c>
      <c r="W237" s="1129" t="s">
        <v>635</v>
      </c>
      <c r="X237" s="1129" t="s">
        <v>636</v>
      </c>
      <c r="Y237" s="1129" t="s">
        <v>637</v>
      </c>
      <c r="Z237" s="1129" t="s">
        <v>638</v>
      </c>
      <c r="AA237" t="s">
        <v>639</v>
      </c>
      <c r="AB237" t="s">
        <v>640</v>
      </c>
      <c r="AC237" t="s">
        <v>641</v>
      </c>
      <c r="AD237" t="s">
        <v>642</v>
      </c>
      <c r="AE237" t="s">
        <v>643</v>
      </c>
      <c r="AF237"/>
      <c r="AG237"/>
      <c r="AH237"/>
      <c r="AI237"/>
      <c r="AJ237"/>
      <c r="AK237" s="1129"/>
      <c r="AL237" s="1129"/>
      <c r="AM237" s="1129"/>
      <c r="AN237" s="1129"/>
      <c r="AO237" s="1129"/>
      <c r="AP237" s="1129"/>
      <c r="AQ237" s="1129"/>
      <c r="AR237" s="1129"/>
      <c r="AS237" s="1129"/>
      <c r="AT237" s="1129"/>
      <c r="AU237" s="1129"/>
      <c r="AV237" s="1129"/>
      <c r="AW237" s="1129"/>
      <c r="AX237" s="1129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644</v>
      </c>
      <c r="O238"/>
      <c r="P238"/>
      <c r="Q238"/>
      <c r="R238"/>
      <c r="S238"/>
      <c r="T238" s="1129">
        <v>-3.33</v>
      </c>
      <c r="U238" s="1129">
        <v>-2.34</v>
      </c>
      <c r="V238" s="1129">
        <v>-2.02</v>
      </c>
      <c r="W238" s="1129">
        <v>-1.71</v>
      </c>
      <c r="X238" s="1129">
        <v>-1.6</v>
      </c>
      <c r="Y238" s="1129">
        <v>-1.22</v>
      </c>
      <c r="Z238" s="112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129"/>
      <c r="AL238" s="1129"/>
      <c r="AM238" s="1129"/>
      <c r="AN238" s="1129"/>
      <c r="AO238" s="1129"/>
      <c r="AP238" s="1129"/>
      <c r="AQ238" s="1129"/>
      <c r="AR238" s="1129"/>
      <c r="AS238" s="1129"/>
      <c r="AT238" s="1129"/>
      <c r="AU238" s="1129"/>
      <c r="AV238" s="1129"/>
      <c r="AW238" s="1129"/>
      <c r="AX238" s="1129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645</v>
      </c>
      <c r="O239"/>
      <c r="P239"/>
      <c r="Q239"/>
      <c r="R239"/>
      <c r="S239"/>
      <c r="T239" s="1129">
        <v>4.07</v>
      </c>
      <c r="U239" s="1129">
        <v>3.53</v>
      </c>
      <c r="V239" s="1129">
        <v>3.23</v>
      </c>
      <c r="W239" s="1129">
        <v>2.77</v>
      </c>
      <c r="X239" s="1129">
        <v>2.63</v>
      </c>
      <c r="Y239" s="1129">
        <v>2.23</v>
      </c>
      <c r="Z239" s="112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129"/>
      <c r="AL239" s="1129"/>
      <c r="AM239" s="1129"/>
      <c r="AN239" s="1129"/>
      <c r="AO239" s="1129"/>
      <c r="AP239" s="1129"/>
      <c r="AQ239" s="1129"/>
      <c r="AR239" s="1129"/>
      <c r="AS239" s="1129"/>
      <c r="AT239" s="1129"/>
      <c r="AU239" s="1129"/>
      <c r="AV239" s="1129"/>
      <c r="AW239" s="1129"/>
      <c r="AX239" s="1129"/>
    </row>
    <row r="240" spans="1:246" ht="12" customHeight="1">
      <c r="AG240"/>
      <c r="AH240"/>
      <c r="AI240"/>
      <c r="AJ240"/>
      <c r="AK240" s="1129"/>
      <c r="AL240" s="1129"/>
      <c r="AM240" s="1129"/>
      <c r="AN240" s="1129"/>
      <c r="AO240" s="1129"/>
      <c r="AP240" s="1129"/>
      <c r="AQ240" s="1129"/>
      <c r="AR240" s="1129"/>
      <c r="AS240" s="1129"/>
      <c r="AT240" s="1129"/>
      <c r="AU240" s="1129"/>
      <c r="AV240" s="1129"/>
      <c r="AW240" s="1129"/>
      <c r="AX240" s="1129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29"/>
      <c r="AL241" s="1129"/>
      <c r="AM241" s="1129"/>
      <c r="AN241" s="1129"/>
      <c r="AO241" s="1129"/>
      <c r="AP241" s="1129"/>
      <c r="AQ241" s="1129"/>
      <c r="AR241" s="1129"/>
      <c r="AS241" s="1129"/>
      <c r="AT241" s="1129"/>
      <c r="AU241" s="1129"/>
      <c r="AV241" s="1129"/>
      <c r="AW241" s="1129"/>
      <c r="AX241" s="1129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29"/>
      <c r="U242" s="1129"/>
      <c r="V242" s="1129"/>
      <c r="W242" s="1129"/>
      <c r="X242" s="1129"/>
      <c r="Y242" s="1129"/>
      <c r="Z242" s="1129"/>
      <c r="AA242"/>
      <c r="AB242"/>
      <c r="AC242"/>
      <c r="AD242"/>
      <c r="AE242"/>
      <c r="AF242"/>
      <c r="AG242"/>
      <c r="AH242"/>
      <c r="AI242"/>
      <c r="AJ242"/>
      <c r="AK242" s="1129"/>
      <c r="AL242" s="1129"/>
      <c r="AM242" s="1129"/>
      <c r="AN242" s="1129"/>
      <c r="AO242" s="1129"/>
      <c r="AP242" s="1129"/>
      <c r="AQ242" s="1129"/>
      <c r="AR242" s="1129"/>
      <c r="AS242" s="1129"/>
      <c r="AT242" s="1129"/>
      <c r="AU242" s="1129"/>
      <c r="AV242" s="1129"/>
      <c r="AW242" s="1129"/>
      <c r="AX242" s="1129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29"/>
      <c r="U243" s="1129"/>
      <c r="V243" s="1129"/>
      <c r="W243" s="1129"/>
      <c r="X243" s="1129"/>
      <c r="Y243" s="1129"/>
      <c r="Z243" s="1129"/>
      <c r="AA243"/>
      <c r="AB243"/>
      <c r="AC243"/>
      <c r="AD243"/>
      <c r="AE243"/>
      <c r="AF243"/>
      <c r="AG243"/>
      <c r="AH243"/>
      <c r="AI243"/>
      <c r="AJ243"/>
      <c r="AK243" s="1129"/>
      <c r="AL243" s="1129"/>
      <c r="AM243" s="1129"/>
      <c r="AN243" s="1129"/>
      <c r="AO243" s="1129"/>
      <c r="AP243" s="1129"/>
      <c r="AQ243" s="1129"/>
      <c r="AR243" s="1129"/>
      <c r="AS243" s="1129"/>
      <c r="AT243" s="1129"/>
      <c r="AU243" s="1129"/>
      <c r="AV243" s="1129"/>
      <c r="AW243" s="1129"/>
      <c r="AX243" s="1129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29"/>
      <c r="U244" s="1129"/>
      <c r="V244" s="1129"/>
      <c r="W244" s="1129"/>
      <c r="X244" s="1129"/>
      <c r="Y244" s="1129"/>
      <c r="Z244" s="1129"/>
      <c r="AA244"/>
      <c r="AB244"/>
      <c r="AC244"/>
      <c r="AD244"/>
      <c r="AE244"/>
      <c r="AF244"/>
      <c r="AG244"/>
      <c r="AH244"/>
      <c r="AI244"/>
      <c r="AJ244"/>
      <c r="AK244" s="1129"/>
      <c r="AL244" s="1129"/>
      <c r="AM244" s="1129"/>
      <c r="AN244" s="1129"/>
      <c r="AO244" s="1129"/>
      <c r="AP244" s="1129"/>
      <c r="AQ244" s="1129"/>
      <c r="AR244" s="1129"/>
      <c r="AS244" s="1129"/>
      <c r="AT244" s="1129"/>
      <c r="AU244" s="1129"/>
      <c r="AV244" s="1129"/>
      <c r="AW244" s="1129"/>
      <c r="AX244" s="1129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29"/>
      <c r="U245" s="1129"/>
      <c r="V245" s="1129"/>
      <c r="W245" s="1129"/>
      <c r="X245" s="1129"/>
      <c r="Y245" s="1129"/>
      <c r="Z245" s="1129"/>
      <c r="AA245"/>
      <c r="AB245"/>
      <c r="AC245"/>
      <c r="AD245"/>
      <c r="AE245"/>
      <c r="AF245"/>
      <c r="AG245"/>
      <c r="AH245"/>
      <c r="AI245"/>
      <c r="AJ245"/>
      <c r="AK245" s="1129"/>
      <c r="AL245" s="1129"/>
      <c r="AM245" s="1129"/>
      <c r="AN245" s="1129"/>
      <c r="AO245" s="1129"/>
      <c r="AP245" s="1129"/>
      <c r="AQ245" s="1129"/>
      <c r="AR245" s="1129"/>
      <c r="AS245" s="1129"/>
      <c r="AT245" s="1129"/>
      <c r="AU245" s="1129"/>
      <c r="AV245" s="1129"/>
      <c r="AW245" s="1129"/>
      <c r="AX245" s="1129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29"/>
      <c r="U246" s="1129"/>
      <c r="V246" s="1129"/>
      <c r="W246" s="1129"/>
      <c r="X246" s="1129"/>
      <c r="Y246" s="1129"/>
      <c r="Z246" s="1129"/>
      <c r="AA246"/>
      <c r="AB246"/>
      <c r="AC246"/>
      <c r="AD246"/>
      <c r="AE246"/>
      <c r="AF246"/>
      <c r="AG246"/>
      <c r="AH246"/>
      <c r="AI246"/>
      <c r="AJ246"/>
      <c r="AK246" s="1129"/>
      <c r="AL246" s="1129"/>
      <c r="AM246" s="1129"/>
      <c r="AN246" s="1129"/>
      <c r="AO246" s="1129"/>
      <c r="AP246" s="1129"/>
      <c r="AQ246" s="1129"/>
      <c r="AR246" s="1129"/>
      <c r="AS246" s="1129"/>
      <c r="AT246" s="1129"/>
      <c r="AU246" s="1129"/>
      <c r="AV246" s="1129"/>
      <c r="AW246" s="1129"/>
      <c r="AX246" s="1129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29"/>
      <c r="U247" s="1129"/>
      <c r="V247" s="1129"/>
      <c r="W247" s="1129"/>
      <c r="X247" s="1129"/>
      <c r="AB247"/>
      <c r="AC247"/>
      <c r="AD247"/>
      <c r="AE247"/>
      <c r="AF247"/>
      <c r="AG247"/>
      <c r="AH247"/>
      <c r="AI247"/>
      <c r="AJ247"/>
      <c r="AK247" s="1129"/>
      <c r="AL247" s="1129"/>
      <c r="AM247" s="1129"/>
      <c r="AN247" s="1129"/>
      <c r="AO247" s="1129"/>
      <c r="AP247" s="1129"/>
      <c r="AQ247" s="1129"/>
      <c r="AR247" s="1129"/>
      <c r="AS247" s="1129"/>
      <c r="AT247" s="1129"/>
      <c r="AU247" s="1129"/>
      <c r="AV247" s="1129"/>
      <c r="AW247" s="1129"/>
      <c r="AX247" s="1129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29"/>
      <c r="U248" s="1129"/>
      <c r="V248" s="1129"/>
      <c r="W248" s="1129"/>
      <c r="X248" s="1129"/>
      <c r="AB248"/>
      <c r="AC248"/>
      <c r="AD248"/>
      <c r="AE248"/>
      <c r="AF248"/>
      <c r="AG248"/>
      <c r="AH248"/>
      <c r="AI248"/>
      <c r="AJ248"/>
      <c r="AK248" s="1129"/>
      <c r="AL248" s="1129"/>
      <c r="AM248" s="1129"/>
      <c r="AN248" s="1129"/>
      <c r="AO248" s="1129"/>
      <c r="AP248" s="1129"/>
      <c r="AQ248" s="1129"/>
      <c r="AR248" s="1129"/>
      <c r="AS248" s="1129"/>
      <c r="AT248" s="1129"/>
      <c r="AU248" s="1129"/>
      <c r="AV248" s="1129"/>
      <c r="AW248" s="1129"/>
      <c r="AX248" s="1129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29"/>
      <c r="U249" s="1129"/>
      <c r="V249" s="1129"/>
      <c r="W249" s="1129"/>
      <c r="X249" s="1129"/>
      <c r="AB249"/>
      <c r="AC249"/>
      <c r="AD249"/>
      <c r="AE249"/>
      <c r="AF249"/>
      <c r="AG249"/>
      <c r="AH249"/>
      <c r="AI249"/>
      <c r="AJ249"/>
      <c r="AK249" s="1129"/>
      <c r="AL249" s="1129"/>
      <c r="AM249" s="1129"/>
      <c r="AN249" s="1129"/>
      <c r="AO249" s="1129"/>
      <c r="AP249" s="1129"/>
      <c r="AQ249" s="1129"/>
      <c r="AR249" s="1129"/>
      <c r="AS249" s="1129"/>
      <c r="AT249" s="1129"/>
      <c r="AU249" s="1129"/>
      <c r="AV249" s="1129"/>
      <c r="AW249" s="1129"/>
      <c r="AX249" s="112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29"/>
      <c r="U250" s="1129"/>
      <c r="V250" s="1129"/>
      <c r="W250" s="1129"/>
      <c r="X250" s="1129"/>
      <c r="Y250" s="1129"/>
      <c r="Z250" s="1129"/>
      <c r="AA250"/>
      <c r="AB250"/>
      <c r="AC250"/>
      <c r="AD250"/>
      <c r="AE250"/>
      <c r="AF250"/>
      <c r="AG250"/>
      <c r="AH250"/>
      <c r="AI250"/>
      <c r="AJ250"/>
      <c r="AK250" s="1129"/>
      <c r="AL250" s="1129"/>
      <c r="AM250" s="1129"/>
      <c r="AN250" s="1129"/>
      <c r="AO250" s="1129"/>
      <c r="AP250" s="1129"/>
      <c r="AQ250" s="1129"/>
      <c r="AR250" s="1129"/>
      <c r="AS250" s="1129"/>
      <c r="AT250" s="1129"/>
      <c r="AU250" s="1129"/>
      <c r="AV250" s="1129"/>
      <c r="AW250" s="1129"/>
      <c r="AX250" s="1129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29"/>
      <c r="U251" s="1129"/>
      <c r="V251" s="1129"/>
      <c r="W251" s="1129"/>
      <c r="X251" s="1129"/>
      <c r="Y251" s="1129"/>
      <c r="Z251" s="1129"/>
      <c r="AA251"/>
      <c r="AB251"/>
      <c r="AC251"/>
      <c r="AD251"/>
      <c r="AE251"/>
      <c r="AF251"/>
      <c r="AG251"/>
      <c r="AH251"/>
      <c r="AI251"/>
      <c r="AJ251"/>
      <c r="AK251" s="1129"/>
      <c r="AL251" s="1129"/>
      <c r="AM251" s="1129"/>
      <c r="AN251" s="1129"/>
      <c r="AO251" s="1129"/>
      <c r="AP251" s="1129"/>
      <c r="AQ251" s="1129"/>
      <c r="AR251" s="1129"/>
      <c r="AS251" s="1129"/>
      <c r="AT251" s="1129"/>
      <c r="AU251" s="1129"/>
      <c r="AV251" s="1129"/>
      <c r="AW251" s="1129"/>
      <c r="AX251" s="1129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29"/>
      <c r="U252" s="1129"/>
      <c r="V252" s="1129"/>
      <c r="W252" s="1129"/>
      <c r="X252" s="1129"/>
      <c r="Y252" s="1129"/>
      <c r="Z252" s="1129"/>
      <c r="AA252"/>
      <c r="AB252"/>
      <c r="AC252"/>
      <c r="AD252"/>
      <c r="AE252"/>
      <c r="AF252"/>
      <c r="AG252"/>
      <c r="AH252"/>
      <c r="AI252"/>
      <c r="AJ252"/>
      <c r="AK252" s="1129"/>
      <c r="AL252" s="1129"/>
      <c r="AM252" s="1129"/>
      <c r="AN252" s="1129"/>
      <c r="AO252" s="1129"/>
      <c r="AP252" s="1129"/>
      <c r="AQ252" s="1129"/>
      <c r="AR252" s="1129"/>
      <c r="AS252" s="1129"/>
      <c r="AT252" s="1129"/>
      <c r="AU252" s="1129"/>
      <c r="AV252" s="1129"/>
      <c r="AW252" s="1129"/>
      <c r="AX252" s="1129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29"/>
      <c r="U253" s="1129"/>
      <c r="V253" s="1129"/>
      <c r="W253" s="1129"/>
      <c r="X253" s="1129"/>
      <c r="Y253" s="1129"/>
      <c r="Z253" s="1129"/>
      <c r="AA253"/>
      <c r="AB253"/>
      <c r="AC253"/>
      <c r="AD253"/>
      <c r="AE253"/>
      <c r="AF253"/>
      <c r="AG253"/>
      <c r="AH253"/>
      <c r="AI253"/>
      <c r="AJ253"/>
      <c r="AK253" s="1129"/>
      <c r="AL253" s="1129"/>
      <c r="AM253" s="1129"/>
      <c r="AN253" s="1129"/>
      <c r="AO253" s="1129"/>
      <c r="AP253" s="1129"/>
      <c r="AQ253" s="1129"/>
      <c r="AR253" s="1129"/>
      <c r="AS253" s="1129"/>
      <c r="AT253" s="1129"/>
      <c r="AU253" s="1129"/>
      <c r="AV253" s="1129"/>
      <c r="AW253" s="1129"/>
      <c r="AX253" s="1129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29"/>
      <c r="U254" s="1129"/>
      <c r="V254" s="1129"/>
      <c r="W254" s="1129"/>
      <c r="X254" s="1129"/>
      <c r="Y254" s="1129"/>
      <c r="Z254" s="1129"/>
      <c r="AA254"/>
      <c r="AB254"/>
      <c r="AC254"/>
      <c r="AD254"/>
      <c r="AE254"/>
      <c r="AF254"/>
      <c r="AG254"/>
      <c r="AH254"/>
      <c r="AI254"/>
      <c r="AJ254"/>
      <c r="AK254" s="1129"/>
      <c r="AL254" s="1129"/>
      <c r="AM254" s="1129"/>
      <c r="AN254" s="1129"/>
      <c r="AO254" s="1129"/>
      <c r="AP254" s="1129"/>
      <c r="AQ254" s="1129"/>
      <c r="AR254" s="1129"/>
      <c r="AS254" s="1129"/>
      <c r="AT254" s="1129"/>
      <c r="AU254" s="1129"/>
      <c r="AV254" s="1129"/>
      <c r="AW254" s="1129"/>
      <c r="AX254" s="1129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29"/>
      <c r="U255" s="1129"/>
      <c r="V255" s="1129"/>
      <c r="W255" s="1129"/>
      <c r="X255" s="1129"/>
      <c r="Y255" s="1129"/>
      <c r="Z255" s="1129"/>
      <c r="AA255"/>
      <c r="AB255"/>
      <c r="AC255"/>
      <c r="AD255"/>
      <c r="AE255"/>
      <c r="AF255"/>
      <c r="AG255"/>
      <c r="AH255"/>
      <c r="AI255"/>
      <c r="AJ255"/>
      <c r="AK255" s="1129"/>
      <c r="AL255" s="1129"/>
      <c r="AM255" s="1129"/>
      <c r="AN255" s="1129"/>
      <c r="AO255" s="1129"/>
      <c r="AP255" s="1129"/>
      <c r="AQ255" s="1129"/>
      <c r="AR255" s="1129"/>
      <c r="AS255" s="1129"/>
      <c r="AT255" s="1129"/>
      <c r="AU255" s="1129"/>
      <c r="AV255" s="1129"/>
      <c r="AW255" s="1129"/>
      <c r="AX255" s="1129"/>
    </row>
    <row r="256" spans="3:50" ht="12" customHeight="1">
      <c r="C256" t="s">
        <v>646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29"/>
      <c r="U256" s="1129"/>
      <c r="V256" s="1129"/>
      <c r="W256" s="1129"/>
      <c r="X256" s="1129"/>
      <c r="Y256" s="1129"/>
      <c r="Z256" s="1129"/>
      <c r="AA256"/>
      <c r="AB256"/>
      <c r="AC256"/>
      <c r="AD256"/>
      <c r="AE256"/>
      <c r="AF256"/>
      <c r="AG256"/>
      <c r="AH256"/>
      <c r="AI256"/>
      <c r="AJ256"/>
      <c r="AK256" s="1129"/>
      <c r="AL256" s="1129"/>
      <c r="AM256" s="1129"/>
      <c r="AN256" s="1129"/>
      <c r="AO256" s="1129"/>
      <c r="AP256" s="1129"/>
      <c r="AQ256" s="1129"/>
      <c r="AR256" s="1129"/>
      <c r="AS256" s="1129"/>
      <c r="AT256" s="1129"/>
      <c r="AU256" s="1129"/>
      <c r="AV256" s="1129"/>
      <c r="AW256" s="1129"/>
      <c r="AX256" s="1129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29"/>
      <c r="U257" s="1129"/>
      <c r="V257" s="1129"/>
      <c r="W257" s="1129"/>
      <c r="X257" s="1129"/>
      <c r="Y257" s="1129"/>
      <c r="Z257" s="1129"/>
      <c r="AA257"/>
      <c r="AB257"/>
      <c r="AC257"/>
      <c r="AD257"/>
      <c r="AE257"/>
      <c r="AF257"/>
      <c r="AG257"/>
      <c r="AH257"/>
      <c r="AI257"/>
      <c r="AJ257"/>
      <c r="AK257" s="1129"/>
      <c r="AL257" s="1129"/>
      <c r="AM257" s="1129"/>
      <c r="AN257" s="1129"/>
      <c r="AO257" s="1129"/>
      <c r="AP257" s="1129"/>
      <c r="AQ257" s="1129"/>
      <c r="AR257" s="1129"/>
      <c r="AS257" s="1129"/>
      <c r="AT257" s="1129"/>
      <c r="AU257" s="1129"/>
      <c r="AV257" s="1129"/>
      <c r="AW257" s="1129"/>
      <c r="AX257" s="1129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29"/>
      <c r="U258" s="1129"/>
      <c r="V258" s="1129"/>
      <c r="W258" s="1129"/>
      <c r="X258" s="1129"/>
      <c r="Y258" s="1129"/>
      <c r="Z258" s="1129"/>
      <c r="AA258"/>
      <c r="AB258"/>
      <c r="AC258"/>
      <c r="AD258"/>
      <c r="AE258"/>
      <c r="AF258"/>
      <c r="AG258"/>
      <c r="AH258"/>
      <c r="AI258"/>
      <c r="AJ258"/>
      <c r="AK258" s="1129"/>
      <c r="AL258" s="1129"/>
      <c r="AM258" s="1129"/>
      <c r="AN258" s="1129"/>
      <c r="AO258" s="1129"/>
      <c r="AP258" s="1129"/>
      <c r="AQ258" s="1129"/>
      <c r="AR258" s="1129"/>
      <c r="AS258" s="1129"/>
      <c r="AT258" s="1129"/>
      <c r="AU258" s="1129"/>
      <c r="AV258" s="1129"/>
      <c r="AW258" s="1129"/>
      <c r="AX258" s="1129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29"/>
      <c r="U259" s="1129"/>
      <c r="V259" s="1129"/>
      <c r="W259" s="1129"/>
      <c r="X259" s="1129"/>
      <c r="Y259" s="1129"/>
      <c r="Z259" s="1129"/>
      <c r="AA259"/>
      <c r="AB259"/>
      <c r="AC259"/>
      <c r="AD259"/>
      <c r="AE259"/>
      <c r="AF259"/>
      <c r="AG259"/>
      <c r="AH259"/>
      <c r="AI259"/>
      <c r="AJ259"/>
      <c r="AK259" s="1129"/>
      <c r="AL259" s="1129"/>
      <c r="AM259" s="1129"/>
      <c r="AN259" s="1129"/>
      <c r="AO259" s="1129"/>
      <c r="AP259" s="1129"/>
      <c r="AQ259" s="1129"/>
      <c r="AR259" s="1129"/>
      <c r="AS259" s="1129"/>
      <c r="AT259" s="1129"/>
      <c r="AU259" s="1129"/>
      <c r="AV259" s="1129"/>
      <c r="AW259" s="1129"/>
      <c r="AX259" s="112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29"/>
      <c r="U260" s="1129"/>
      <c r="V260" s="1129"/>
      <c r="W260" s="1129"/>
      <c r="X260" s="1129"/>
      <c r="Y260" s="1129"/>
      <c r="Z260" s="1129"/>
      <c r="AA260"/>
      <c r="AB260"/>
      <c r="AC260"/>
      <c r="AD260"/>
      <c r="AE260"/>
      <c r="AF260"/>
      <c r="AG260"/>
      <c r="AH260"/>
      <c r="AI260"/>
      <c r="AJ260"/>
      <c r="AK260" s="1129"/>
      <c r="AL260" s="1129"/>
      <c r="AM260" s="1129"/>
      <c r="AN260" s="1129"/>
      <c r="AO260" s="1129"/>
      <c r="AP260" s="1129"/>
      <c r="AQ260" s="1129"/>
      <c r="AR260" s="1129"/>
      <c r="AS260" s="1129"/>
      <c r="AT260" s="1129"/>
      <c r="AU260" s="1129"/>
      <c r="AV260" s="1129"/>
      <c r="AW260" s="1129"/>
      <c r="AX260" s="1129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29"/>
      <c r="U261" s="1129"/>
      <c r="V261" s="1129"/>
      <c r="W261" s="1129"/>
      <c r="X261" s="1129"/>
      <c r="Y261" s="1129"/>
      <c r="Z261" s="1129"/>
      <c r="AA261"/>
      <c r="AB261"/>
      <c r="AC261"/>
      <c r="AD261"/>
      <c r="AE261"/>
      <c r="AF261"/>
      <c r="AG261"/>
      <c r="AH261"/>
      <c r="AI261"/>
      <c r="AJ261"/>
      <c r="AK261" s="1129"/>
      <c r="AL261" s="1129"/>
      <c r="AM261" s="1129"/>
      <c r="AN261" s="1129"/>
      <c r="AO261" s="1129"/>
      <c r="AP261" s="1129"/>
      <c r="AQ261" s="1129"/>
      <c r="AR261" s="1129"/>
      <c r="AS261" s="1129"/>
      <c r="AT261" s="1129"/>
      <c r="AU261" s="1129"/>
      <c r="AV261" s="1129"/>
      <c r="AW261" s="1129"/>
      <c r="AX261" s="1129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29"/>
      <c r="U262" s="1129"/>
      <c r="V262" s="1129"/>
      <c r="W262" s="1129"/>
      <c r="X262" s="1129"/>
      <c r="Y262" s="1129"/>
      <c r="Z262" s="1129"/>
      <c r="AA262"/>
      <c r="AB262"/>
      <c r="AC262"/>
      <c r="AD262"/>
      <c r="AE262"/>
      <c r="AF262"/>
      <c r="AG262"/>
      <c r="AH262"/>
      <c r="AI262"/>
      <c r="AJ262"/>
      <c r="AK262" s="1129"/>
      <c r="AL262" s="1129"/>
      <c r="AM262" s="1129"/>
      <c r="AN262" s="1129"/>
      <c r="AO262" s="1129"/>
      <c r="AP262" s="1129"/>
      <c r="AQ262" s="1129"/>
      <c r="AR262" s="1129"/>
      <c r="AS262" s="1129"/>
      <c r="AT262" s="1129"/>
      <c r="AU262" s="1129"/>
      <c r="AV262" s="1129"/>
      <c r="AW262" s="1129"/>
      <c r="AX262" s="1129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29"/>
      <c r="U263" s="1129"/>
      <c r="V263" s="1129"/>
      <c r="W263" s="1129"/>
      <c r="X263" s="1129"/>
      <c r="Y263" s="1129"/>
      <c r="Z263" s="1129"/>
      <c r="AA263"/>
      <c r="AB263"/>
      <c r="AC263"/>
      <c r="AD263"/>
      <c r="AE263"/>
      <c r="AF263"/>
      <c r="AG263"/>
      <c r="AH263"/>
      <c r="AI263"/>
      <c r="AJ263"/>
      <c r="AK263" s="1129"/>
      <c r="AL263" s="1129"/>
      <c r="AM263" s="1129"/>
      <c r="AN263" s="1129"/>
      <c r="AO263" s="1129"/>
      <c r="AP263" s="1129"/>
      <c r="AQ263" s="1129"/>
      <c r="AR263" s="1129"/>
      <c r="AS263" s="1129"/>
      <c r="AT263" s="1129"/>
      <c r="AU263" s="1129"/>
      <c r="AV263" s="1129"/>
      <c r="AW263" s="1129"/>
      <c r="AX263" s="1129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29"/>
      <c r="U264" s="1129"/>
      <c r="V264" s="1129"/>
      <c r="W264" s="1129"/>
      <c r="X264" s="1129"/>
      <c r="Y264" s="1129"/>
      <c r="Z264" s="1129"/>
      <c r="AA264"/>
      <c r="AB264"/>
      <c r="AC264"/>
      <c r="AD264"/>
      <c r="AE264"/>
      <c r="AF264"/>
      <c r="AG264"/>
      <c r="AH264"/>
      <c r="AI264"/>
      <c r="AJ264"/>
      <c r="AK264" s="1129"/>
      <c r="AL264" s="1129"/>
      <c r="AM264" s="1129"/>
      <c r="AN264" s="1129"/>
      <c r="AO264" s="1129"/>
      <c r="AP264" s="1129"/>
      <c r="AQ264" s="1129"/>
      <c r="AR264" s="1129"/>
      <c r="AS264" s="1129"/>
      <c r="AT264" s="1129"/>
      <c r="AU264" s="1129"/>
      <c r="AV264" s="1129"/>
      <c r="AW264" s="1129"/>
      <c r="AX264" s="1129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29"/>
      <c r="U265" s="1129"/>
      <c r="V265" s="1129"/>
      <c r="W265" s="1129"/>
      <c r="X265" s="1129"/>
      <c r="Y265" s="1129"/>
      <c r="Z265" s="1129"/>
      <c r="AA265"/>
      <c r="AB265"/>
      <c r="AC265"/>
      <c r="AD265"/>
      <c r="AE265"/>
      <c r="AF265"/>
      <c r="AG265"/>
      <c r="AH265"/>
      <c r="AI265"/>
      <c r="AJ265"/>
      <c r="AK265" s="1129"/>
      <c r="AL265" s="1129"/>
      <c r="AM265" s="1129"/>
      <c r="AN265" s="1129"/>
      <c r="AO265" s="1129"/>
      <c r="AP265" s="1129"/>
      <c r="AQ265" s="1129"/>
      <c r="AR265" s="1129"/>
      <c r="AS265" s="1129"/>
      <c r="AT265" s="1129"/>
      <c r="AU265" s="1129"/>
      <c r="AV265" s="1129"/>
      <c r="AW265" s="1129"/>
      <c r="AX265" s="1129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29"/>
      <c r="U266" s="1129"/>
      <c r="V266" s="1129"/>
      <c r="W266" s="1129"/>
      <c r="X266" s="1129"/>
      <c r="Y266" s="1129"/>
      <c r="Z266" s="1129"/>
      <c r="AA266"/>
      <c r="AB266"/>
      <c r="AC266"/>
      <c r="AD266"/>
      <c r="AE266"/>
      <c r="AF266"/>
      <c r="AG266"/>
      <c r="AH266"/>
      <c r="AI266"/>
      <c r="AJ266"/>
      <c r="AK266" s="1129"/>
      <c r="AL266" s="1129"/>
      <c r="AM266" s="1129"/>
      <c r="AN266" s="1129"/>
      <c r="AO266" s="1129"/>
      <c r="AP266" s="1129"/>
      <c r="AQ266" s="1129"/>
      <c r="AR266" s="1129"/>
      <c r="AS266" s="1129"/>
      <c r="AT266" s="1129"/>
      <c r="AU266" s="1129"/>
      <c r="AV266" s="1129"/>
      <c r="AW266" s="1129"/>
      <c r="AX266" s="1129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29"/>
      <c r="U267" s="1129"/>
      <c r="V267" s="1129"/>
      <c r="W267" s="1129"/>
      <c r="X267" s="1129"/>
      <c r="Y267" s="1129"/>
      <c r="Z267" s="1129"/>
      <c r="AA267"/>
      <c r="AB267"/>
      <c r="AC267"/>
      <c r="AD267"/>
      <c r="AE267"/>
      <c r="AF267"/>
      <c r="AG267"/>
      <c r="AH267"/>
      <c r="AI267"/>
      <c r="AJ267"/>
      <c r="AK267" s="1129"/>
      <c r="AL267" s="1129"/>
      <c r="AM267" s="1129"/>
      <c r="AN267" s="1129"/>
      <c r="AO267" s="1129"/>
      <c r="AP267" s="1129"/>
      <c r="AQ267" s="1129"/>
      <c r="AR267" s="1129"/>
      <c r="AS267" s="1129"/>
      <c r="AT267" s="1129"/>
      <c r="AU267" s="1129"/>
      <c r="AV267" s="1129"/>
      <c r="AW267" s="1129"/>
      <c r="AX267" s="1129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29"/>
      <c r="U268" s="1129"/>
      <c r="V268" s="1129"/>
      <c r="W268" s="1129"/>
      <c r="X268" s="1129"/>
      <c r="Y268" s="1129"/>
      <c r="Z268" s="1129"/>
      <c r="AA268"/>
      <c r="AB268"/>
      <c r="AC268"/>
      <c r="AD268"/>
      <c r="AE268"/>
      <c r="AF268"/>
      <c r="AG268"/>
      <c r="AH268"/>
      <c r="AI268"/>
      <c r="AJ268"/>
      <c r="AK268" s="1129"/>
      <c r="AL268" s="1129"/>
      <c r="AM268" s="1129"/>
      <c r="AN268" s="1129"/>
      <c r="AO268" s="1129"/>
      <c r="AP268" s="1129"/>
      <c r="AQ268" s="1129"/>
      <c r="AR268" s="1129"/>
      <c r="AS268" s="1129"/>
      <c r="AT268" s="1129"/>
      <c r="AU268" s="1129"/>
      <c r="AV268" s="1129"/>
      <c r="AW268" s="1129"/>
      <c r="AX268" s="1129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29"/>
      <c r="U269" s="1129"/>
      <c r="V269" s="1129"/>
      <c r="W269" s="1129"/>
      <c r="X269" s="1129"/>
      <c r="Y269" s="1129"/>
      <c r="Z269" s="1129"/>
      <c r="AA269"/>
      <c r="AB269"/>
      <c r="AC269"/>
      <c r="AD269"/>
      <c r="AE269"/>
      <c r="AF269"/>
      <c r="AG269"/>
      <c r="AH269"/>
      <c r="AI269"/>
      <c r="AJ269"/>
      <c r="AK269" s="1129"/>
      <c r="AL269" s="1129"/>
      <c r="AM269" s="1129"/>
      <c r="AN269" s="1129"/>
      <c r="AO269" s="1129"/>
      <c r="AP269" s="1129"/>
      <c r="AQ269" s="1129"/>
      <c r="AR269" s="1129"/>
      <c r="AS269" s="1129"/>
      <c r="AT269" s="1129"/>
      <c r="AU269" s="1129"/>
      <c r="AV269" s="1129"/>
      <c r="AW269" s="1129"/>
      <c r="AX269" s="112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29"/>
      <c r="U270" s="1129"/>
      <c r="V270" s="1489"/>
      <c r="W270" s="1489"/>
      <c r="X270" s="1132" t="s">
        <v>647</v>
      </c>
      <c r="Y270" s="1132">
        <v>59301</v>
      </c>
      <c r="Z270" s="1132" t="s">
        <v>648</v>
      </c>
      <c r="AA270" s="1059" t="s">
        <v>649</v>
      </c>
      <c r="AB270" s="1059" t="s">
        <v>650</v>
      </c>
      <c r="AC270" s="1059" t="s">
        <v>651</v>
      </c>
      <c r="AD270" s="1059" t="s">
        <v>653</v>
      </c>
      <c r="AE270" t="s">
        <v>652</v>
      </c>
      <c r="AF270"/>
      <c r="AG270" s="1490"/>
      <c r="AH270" s="1490"/>
      <c r="AI270"/>
      <c r="AJ270"/>
      <c r="AK270" s="1129"/>
      <c r="AL270" s="1129"/>
      <c r="AM270" s="1129"/>
      <c r="AN270" s="1129"/>
      <c r="AO270" s="1129"/>
      <c r="AP270" s="1129"/>
      <c r="AQ270" s="1129"/>
      <c r="AR270" s="1129"/>
      <c r="AS270" s="1129"/>
      <c r="AT270" s="1129"/>
      <c r="AU270" s="1129"/>
      <c r="AV270" s="1129"/>
      <c r="AW270" s="1129"/>
      <c r="AX270" s="1129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29"/>
      <c r="U271" s="1129"/>
      <c r="V271" s="1129"/>
      <c r="W271" s="1129"/>
      <c r="X271" s="1129" t="s">
        <v>654</v>
      </c>
      <c r="Y271" s="1129">
        <v>100</v>
      </c>
      <c r="Z271" s="112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129"/>
      <c r="AL271" s="1129"/>
      <c r="AM271" s="1129"/>
      <c r="AN271" s="1129"/>
      <c r="AO271" s="1129"/>
      <c r="AP271" s="1129"/>
      <c r="AQ271" s="1129"/>
      <c r="AR271" s="1129"/>
      <c r="AS271" s="1129"/>
      <c r="AT271" s="1129"/>
      <c r="AU271" s="1129"/>
      <c r="AV271" s="1129"/>
      <c r="AW271" s="1129"/>
      <c r="AX271" s="1129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29"/>
      <c r="U272" s="1129"/>
      <c r="V272" s="1129"/>
      <c r="W272" s="1129"/>
      <c r="X272" s="1133" t="s">
        <v>655</v>
      </c>
      <c r="Y272" s="1133">
        <v>4</v>
      </c>
      <c r="Z272" s="1133">
        <v>0.5</v>
      </c>
      <c r="AA272" s="1060">
        <v>1</v>
      </c>
      <c r="AB272" s="1060">
        <v>0.5</v>
      </c>
      <c r="AC272" s="1060">
        <v>2</v>
      </c>
      <c r="AD272" s="1060">
        <v>0.5</v>
      </c>
      <c r="AE272">
        <v>4.5</v>
      </c>
      <c r="AF272"/>
      <c r="AG272"/>
      <c r="AH272"/>
      <c r="AI272"/>
      <c r="AJ272"/>
      <c r="AK272" s="1129"/>
      <c r="AL272" s="1129"/>
      <c r="AM272" s="1129"/>
      <c r="AN272" s="1129"/>
      <c r="AO272" s="1129"/>
      <c r="AP272" s="1129"/>
      <c r="AQ272" s="1129"/>
      <c r="AR272" s="1129"/>
      <c r="AS272" s="1129"/>
      <c r="AT272" s="1129"/>
      <c r="AU272" s="1129"/>
      <c r="AV272" s="1129"/>
      <c r="AW272" s="1129"/>
      <c r="AX272" s="1129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29"/>
      <c r="U273" s="1129"/>
      <c r="V273" s="1129"/>
      <c r="W273" s="1129"/>
      <c r="X273" s="1129" t="s">
        <v>656</v>
      </c>
      <c r="Y273" s="1129">
        <v>5</v>
      </c>
      <c r="Z273" s="112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129"/>
      <c r="AL273" s="1129"/>
      <c r="AM273" s="1129"/>
      <c r="AN273" s="1129"/>
      <c r="AO273" s="1129"/>
      <c r="AP273" s="1129"/>
      <c r="AQ273" s="1129"/>
      <c r="AR273" s="1129"/>
      <c r="AS273" s="1129"/>
      <c r="AT273" s="1129"/>
      <c r="AU273" s="1129"/>
      <c r="AV273" s="1129"/>
      <c r="AW273" s="1129"/>
      <c r="AX273" s="1129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29"/>
      <c r="U274" s="1129"/>
      <c r="V274" s="1129"/>
      <c r="W274" s="1129"/>
      <c r="X274" s="1133" t="s">
        <v>657</v>
      </c>
      <c r="Y274" s="1133">
        <v>6</v>
      </c>
      <c r="Z274" s="1133">
        <v>1</v>
      </c>
      <c r="AA274" s="1060">
        <v>1.5</v>
      </c>
      <c r="AB274" s="1060">
        <v>1</v>
      </c>
      <c r="AC274" s="1060">
        <v>2.5</v>
      </c>
      <c r="AD274" s="1060">
        <v>0.5</v>
      </c>
      <c r="AE274">
        <v>6.5</v>
      </c>
      <c r="AF274"/>
      <c r="AG274"/>
      <c r="AH274"/>
      <c r="AI274"/>
      <c r="AJ274"/>
      <c r="AK274" s="1129"/>
      <c r="AL274" s="1129"/>
      <c r="AM274" s="1129"/>
      <c r="AN274" s="1129"/>
      <c r="AO274" s="1129"/>
      <c r="AP274" s="1129"/>
      <c r="AQ274" s="1129"/>
      <c r="AR274" s="1129"/>
      <c r="AS274" s="1129"/>
      <c r="AT274" s="1129"/>
      <c r="AU274" s="1129"/>
      <c r="AV274" s="1129"/>
      <c r="AW274" s="1129"/>
      <c r="AX274" s="1129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29"/>
      <c r="U275" s="1129"/>
      <c r="V275" s="1129"/>
      <c r="W275" s="1129"/>
      <c r="X275" s="1129" t="s">
        <v>658</v>
      </c>
      <c r="Y275" s="1129">
        <v>7</v>
      </c>
      <c r="Z275" s="112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129"/>
      <c r="AL275" s="1129"/>
      <c r="AM275" s="1129"/>
      <c r="AN275" s="1129"/>
      <c r="AO275" s="1129"/>
      <c r="AP275" s="1129"/>
      <c r="AQ275" s="1129"/>
      <c r="AR275" s="1129"/>
      <c r="AS275" s="1129"/>
      <c r="AT275" s="1129"/>
      <c r="AU275" s="1129"/>
      <c r="AV275" s="1129"/>
      <c r="AW275" s="1129"/>
      <c r="AX275" s="1129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29"/>
      <c r="U276" s="1129"/>
      <c r="V276" s="1129"/>
      <c r="W276" s="1129"/>
      <c r="X276" s="1133" t="s">
        <v>659</v>
      </c>
      <c r="Y276" s="1133">
        <v>8</v>
      </c>
      <c r="Z276" s="1133">
        <v>1</v>
      </c>
      <c r="AA276" s="1060">
        <v>2</v>
      </c>
      <c r="AB276" s="1060">
        <v>1</v>
      </c>
      <c r="AC276" s="1060">
        <v>3.5</v>
      </c>
      <c r="AD276" s="1060">
        <v>0.5</v>
      </c>
      <c r="AE276">
        <v>8</v>
      </c>
      <c r="AF276"/>
      <c r="AG276"/>
      <c r="AH276"/>
      <c r="AI276"/>
      <c r="AJ276"/>
      <c r="AK276" s="1129"/>
      <c r="AL276" s="1129"/>
      <c r="AM276" s="1129"/>
      <c r="AN276" s="1129"/>
      <c r="AO276" s="1129"/>
      <c r="AP276" s="1129"/>
      <c r="AQ276" s="1129"/>
      <c r="AR276" s="1129"/>
      <c r="AS276" s="1129"/>
      <c r="AT276" s="1129"/>
      <c r="AU276" s="1129"/>
      <c r="AV276" s="1129"/>
      <c r="AW276" s="1129"/>
      <c r="AX276" s="1129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29"/>
      <c r="U277" s="1129"/>
      <c r="V277" s="1129"/>
      <c r="W277" s="1129"/>
      <c r="X277" s="1129" t="s">
        <v>660</v>
      </c>
      <c r="Y277" s="1129">
        <v>9</v>
      </c>
      <c r="Z277" s="112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129"/>
      <c r="AL277" s="1129"/>
      <c r="AM277" s="1129"/>
      <c r="AN277" s="1129"/>
      <c r="AO277" s="1129"/>
      <c r="AP277" s="1129"/>
      <c r="AQ277" s="1129"/>
      <c r="AR277" s="1129"/>
      <c r="AS277" s="1129"/>
      <c r="AT277" s="1129"/>
      <c r="AU277" s="1129"/>
      <c r="AV277" s="1129"/>
      <c r="AW277" s="1129"/>
      <c r="AX277" s="1129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29"/>
      <c r="U278" s="1129"/>
      <c r="V278" s="1129"/>
      <c r="W278" s="1129"/>
      <c r="X278" s="1133" t="s">
        <v>661</v>
      </c>
      <c r="Y278" s="1133">
        <v>10</v>
      </c>
      <c r="Z278" s="1133">
        <v>1.5</v>
      </c>
      <c r="AA278" s="1060">
        <v>2</v>
      </c>
      <c r="AB278" s="1060">
        <v>1.5</v>
      </c>
      <c r="AC278" s="1060">
        <v>4.5</v>
      </c>
      <c r="AD278" s="1060">
        <v>1</v>
      </c>
      <c r="AE278">
        <v>10.5</v>
      </c>
      <c r="AF278"/>
      <c r="AG278"/>
      <c r="AH278"/>
      <c r="AI278"/>
      <c r="AJ278"/>
      <c r="AK278" s="1129"/>
      <c r="AL278" s="1129"/>
      <c r="AM278" s="1129"/>
      <c r="AN278" s="1129"/>
      <c r="AO278" s="1129"/>
      <c r="AP278" s="1129"/>
      <c r="AQ278" s="1129"/>
      <c r="AR278" s="1129"/>
      <c r="AS278" s="1129"/>
      <c r="AT278" s="1129"/>
      <c r="AU278" s="1129"/>
      <c r="AV278" s="1129"/>
      <c r="AW278" s="1129"/>
      <c r="AX278" s="1129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29"/>
      <c r="U279" s="1129"/>
      <c r="V279" s="1129"/>
      <c r="W279" s="1129"/>
      <c r="X279" s="1129"/>
      <c r="Y279" s="1129"/>
      <c r="Z279" s="1129"/>
      <c r="AA279"/>
      <c r="AB279"/>
      <c r="AC279"/>
      <c r="AD279"/>
      <c r="AE279"/>
      <c r="AF279"/>
      <c r="AG279"/>
      <c r="AH279"/>
      <c r="AI279"/>
      <c r="AJ279"/>
      <c r="AK279" s="1129"/>
      <c r="AL279" s="1129"/>
      <c r="AM279" s="1129"/>
      <c r="AN279" s="1129"/>
      <c r="AO279" s="1129"/>
      <c r="AP279" s="1129"/>
      <c r="AQ279" s="1129"/>
      <c r="AR279" s="1129"/>
      <c r="AS279" s="1129"/>
      <c r="AT279" s="1129"/>
      <c r="AU279" s="1129"/>
      <c r="AV279" s="1129"/>
      <c r="AW279" s="1129"/>
      <c r="AX279" s="112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29"/>
      <c r="U280" s="1129"/>
      <c r="V280" s="1129"/>
      <c r="W280" s="1129"/>
      <c r="X280" s="1129"/>
      <c r="Y280" s="1129"/>
      <c r="Z280" s="1129"/>
      <c r="AA280"/>
      <c r="AB280"/>
      <c r="AC280"/>
      <c r="AD280"/>
      <c r="AE280"/>
      <c r="AF280"/>
      <c r="AG280"/>
      <c r="AH280"/>
      <c r="AI280"/>
      <c r="AJ280"/>
      <c r="AK280" s="1129"/>
      <c r="AL280" s="1129"/>
      <c r="AM280" s="1129"/>
      <c r="AN280" s="1129"/>
      <c r="AO280" s="1129"/>
      <c r="AP280" s="1129"/>
      <c r="AQ280" s="1129"/>
      <c r="AR280" s="1129"/>
      <c r="AS280" s="1129"/>
      <c r="AT280" s="1129"/>
      <c r="AU280" s="1129"/>
      <c r="AV280" s="1129"/>
      <c r="AW280" s="1129"/>
      <c r="AX280" s="1129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29"/>
      <c r="U281" s="1129"/>
      <c r="V281" s="1129"/>
      <c r="W281" s="1129"/>
      <c r="X281" s="1129"/>
      <c r="Y281" s="1129"/>
      <c r="Z281" s="1129"/>
      <c r="AA281"/>
      <c r="AB281"/>
      <c r="AC281"/>
      <c r="AD281"/>
      <c r="AE281"/>
      <c r="AF281"/>
      <c r="AG281"/>
      <c r="AH281"/>
      <c r="AI281"/>
      <c r="AJ281"/>
      <c r="AK281" s="1129"/>
      <c r="AL281" s="1129"/>
      <c r="AM281" s="1129"/>
      <c r="AN281" s="1129"/>
      <c r="AO281" s="1129"/>
      <c r="AP281" s="1129"/>
      <c r="AQ281" s="1129"/>
      <c r="AR281" s="1129"/>
      <c r="AS281" s="1129"/>
      <c r="AT281" s="1129"/>
      <c r="AU281" s="1129"/>
      <c r="AV281" s="1129"/>
      <c r="AW281" s="1129"/>
      <c r="AX281" s="1129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29"/>
      <c r="U282" s="1129"/>
      <c r="V282" s="1129"/>
      <c r="W282" s="1129"/>
      <c r="X282" s="1129"/>
      <c r="Y282" s="1129"/>
      <c r="Z282" s="1129"/>
      <c r="AA282"/>
      <c r="AB282"/>
      <c r="AC282"/>
      <c r="AD282"/>
      <c r="AE282"/>
      <c r="AF282"/>
      <c r="AG282"/>
      <c r="AH282"/>
      <c r="AI282"/>
      <c r="AJ282"/>
      <c r="AK282" s="1129"/>
      <c r="AL282" s="1129"/>
      <c r="AM282" s="1129"/>
      <c r="AN282" s="1129"/>
      <c r="AO282" s="1129"/>
      <c r="AP282" s="1129"/>
      <c r="AQ282" s="1129"/>
      <c r="AR282" s="1129"/>
      <c r="AS282" s="1129"/>
      <c r="AT282" s="1129"/>
      <c r="AU282" s="1129"/>
      <c r="AV282" s="1129"/>
      <c r="AW282" s="1129"/>
      <c r="AX282" s="1129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29"/>
      <c r="U283" s="1129"/>
      <c r="V283" s="1129"/>
      <c r="W283" s="1129"/>
      <c r="X283" s="1129"/>
      <c r="Y283" s="1129"/>
      <c r="Z283" s="1129"/>
      <c r="AA283"/>
      <c r="AB283"/>
      <c r="AC283"/>
      <c r="AD283"/>
      <c r="AE283"/>
      <c r="AF283"/>
      <c r="AG283"/>
      <c r="AH283"/>
      <c r="AI283"/>
      <c r="AJ283"/>
      <c r="AK283" s="1129"/>
      <c r="AL283" s="1129"/>
      <c r="AM283" s="1129"/>
      <c r="AN283" s="1129"/>
      <c r="AO283" s="1129"/>
      <c r="AP283" s="1129"/>
      <c r="AQ283" s="1129"/>
      <c r="AR283" s="1129"/>
      <c r="AS283" s="1129"/>
      <c r="AT283" s="1129"/>
      <c r="AU283" s="1129"/>
      <c r="AV283" s="1129"/>
      <c r="AW283" s="1129"/>
      <c r="AX283" s="1129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29"/>
      <c r="U284" s="1129"/>
      <c r="V284" s="1129"/>
      <c r="W284" s="1129"/>
      <c r="X284" s="1129"/>
      <c r="Y284" s="1129"/>
      <c r="Z284" s="1129"/>
      <c r="AA284"/>
      <c r="AB284"/>
      <c r="AC284"/>
      <c r="AD284"/>
      <c r="AE284"/>
      <c r="AF284"/>
      <c r="AG284"/>
      <c r="AH284"/>
      <c r="AI284"/>
      <c r="AJ284"/>
      <c r="AK284" s="1129"/>
      <c r="AL284" s="1129"/>
      <c r="AM284" s="1129"/>
      <c r="AN284" s="1129"/>
      <c r="AO284" s="1129"/>
      <c r="AP284" s="1129"/>
      <c r="AQ284" s="1129"/>
      <c r="AR284" s="1129"/>
      <c r="AS284" s="1129"/>
      <c r="AT284" s="1129"/>
      <c r="AU284" s="1129"/>
      <c r="AV284" s="1129"/>
      <c r="AW284" s="1129"/>
      <c r="AX284" s="1129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29"/>
      <c r="U285" s="1129"/>
      <c r="V285" s="1129"/>
      <c r="W285" s="1129"/>
      <c r="X285" s="1129"/>
      <c r="Y285" s="1129"/>
      <c r="Z285" s="1129"/>
      <c r="AA285"/>
      <c r="AB285"/>
      <c r="AC285"/>
      <c r="AD285"/>
      <c r="AE285"/>
      <c r="AF285"/>
      <c r="AG285"/>
      <c r="AH285"/>
      <c r="AI285"/>
      <c r="AJ285"/>
      <c r="AK285" s="1129"/>
      <c r="AL285" s="1129"/>
      <c r="AM285" s="1129"/>
      <c r="AN285" s="1129"/>
      <c r="AO285" s="1129"/>
      <c r="AP285" s="1129"/>
      <c r="AQ285" s="1129"/>
      <c r="AR285" s="1129"/>
      <c r="AS285" s="1129"/>
      <c r="AT285" s="1129"/>
      <c r="AU285" s="1129"/>
      <c r="AV285" s="1129"/>
      <c r="AW285" s="1129"/>
      <c r="AX285" s="1129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29"/>
      <c r="U286" s="1129"/>
      <c r="V286" s="1129"/>
      <c r="W286" s="1129"/>
      <c r="X286" s="1129"/>
      <c r="Y286" s="1129"/>
      <c r="AC286"/>
      <c r="AD286"/>
      <c r="AE286"/>
      <c r="AF286"/>
      <c r="AG286"/>
      <c r="AH286"/>
      <c r="AI286"/>
      <c r="AJ286"/>
      <c r="AK286" s="1129"/>
      <c r="AL286" s="1129"/>
      <c r="AM286" s="1129"/>
      <c r="AN286" s="1129"/>
      <c r="AO286" s="1129"/>
      <c r="AP286" s="1129"/>
      <c r="AQ286" s="1129"/>
      <c r="AR286" s="1129"/>
      <c r="AS286" s="1129"/>
      <c r="AT286" s="1129"/>
      <c r="AU286" s="1129"/>
      <c r="AV286" s="1129"/>
      <c r="AW286" s="1129"/>
      <c r="AX286" s="1129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29"/>
      <c r="U287" s="1129"/>
      <c r="V287" s="1129"/>
      <c r="W287" s="1129"/>
      <c r="X287" s="1129"/>
      <c r="Y287" s="1129"/>
      <c r="AC287"/>
      <c r="AD287"/>
      <c r="AE287"/>
      <c r="AF287"/>
      <c r="AG287"/>
      <c r="AH287"/>
      <c r="AI287"/>
      <c r="AJ287"/>
      <c r="AK287" s="1129"/>
      <c r="AL287" s="1129"/>
      <c r="AM287" s="1129"/>
      <c r="AN287" s="1129"/>
      <c r="AO287" s="1129"/>
      <c r="AP287" s="1129"/>
      <c r="AQ287" s="1129"/>
      <c r="AR287" s="1129"/>
      <c r="AS287" s="1129"/>
      <c r="AT287" s="1129"/>
      <c r="AU287" s="1129"/>
      <c r="AV287" s="1129"/>
      <c r="AW287" s="1129"/>
      <c r="AX287" s="1129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29"/>
      <c r="U288" s="1129"/>
      <c r="V288" s="1129"/>
      <c r="W288" s="1129"/>
      <c r="X288" s="1129"/>
      <c r="Y288" s="1129"/>
      <c r="AC288"/>
      <c r="AD288"/>
      <c r="AE288"/>
      <c r="AF288"/>
      <c r="AG288"/>
      <c r="AH288"/>
      <c r="AI288"/>
      <c r="AJ288"/>
      <c r="AK288" s="1129"/>
      <c r="AL288" s="1129"/>
      <c r="AM288" s="1129"/>
      <c r="AN288" s="1129"/>
      <c r="AO288" s="1129"/>
      <c r="AP288" s="1129"/>
      <c r="AQ288" s="1129"/>
      <c r="AR288" s="1129"/>
      <c r="AS288" s="1129"/>
      <c r="AT288" s="1129"/>
      <c r="AU288" s="1129"/>
      <c r="AV288" s="1129"/>
      <c r="AW288" s="1129"/>
      <c r="AX288" s="1129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29"/>
      <c r="U289" s="1129"/>
      <c r="V289" s="1129"/>
      <c r="W289" s="1129"/>
      <c r="X289" s="1129"/>
      <c r="Y289" s="1129"/>
      <c r="Z289" s="1129"/>
      <c r="AA289"/>
      <c r="AB289"/>
      <c r="AC289"/>
      <c r="AD289"/>
      <c r="AE289"/>
      <c r="AF289"/>
      <c r="AG289"/>
      <c r="AH289"/>
      <c r="AI289"/>
      <c r="AJ289"/>
      <c r="AK289" s="1129"/>
      <c r="AL289" s="1129"/>
      <c r="AM289" s="1129"/>
      <c r="AN289" s="1129"/>
      <c r="AO289" s="1129"/>
      <c r="AP289" s="1129"/>
      <c r="AQ289" s="1129"/>
      <c r="AR289" s="1129"/>
      <c r="AS289" s="1129"/>
      <c r="AT289" s="1129"/>
      <c r="AU289" s="1129"/>
      <c r="AV289" s="1129"/>
      <c r="AW289" s="1129"/>
      <c r="AX289" s="112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29"/>
      <c r="U290" s="1129"/>
      <c r="V290" s="1129"/>
      <c r="W290" s="1129"/>
      <c r="X290" s="1129"/>
      <c r="Y290" s="1129"/>
      <c r="Z290" s="1129"/>
      <c r="AA290"/>
      <c r="AB290"/>
      <c r="AC290"/>
      <c r="AD290"/>
      <c r="AE290"/>
      <c r="AF290"/>
      <c r="AG290"/>
      <c r="AH290"/>
      <c r="AI290"/>
      <c r="AJ290"/>
      <c r="AK290" s="1129"/>
      <c r="AL290" s="1129"/>
      <c r="AM290" s="1129"/>
      <c r="AN290" s="1129"/>
      <c r="AO290" s="1129"/>
      <c r="AP290" s="1129"/>
      <c r="AQ290" s="1129"/>
      <c r="AR290" s="1129"/>
      <c r="AS290" s="1129"/>
      <c r="AT290" s="1129"/>
      <c r="AU290" s="1129"/>
      <c r="AV290" s="1129"/>
      <c r="AW290" s="1129"/>
      <c r="AX290" s="1129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29"/>
      <c r="U291" s="1129"/>
      <c r="V291" s="1129"/>
      <c r="W291" s="1129"/>
      <c r="X291" s="1129"/>
      <c r="Y291" s="1129"/>
      <c r="Z291" s="1129"/>
      <c r="AA291"/>
      <c r="AB291"/>
      <c r="AC291"/>
      <c r="AD291"/>
      <c r="AE291"/>
      <c r="AF291"/>
      <c r="AG291"/>
      <c r="AH291"/>
      <c r="AI291"/>
      <c r="AJ291"/>
      <c r="AK291" s="1129"/>
      <c r="AL291" s="1129"/>
      <c r="AM291" s="1129"/>
      <c r="AN291" s="1129"/>
      <c r="AO291" s="1129"/>
      <c r="AP291" s="1129"/>
      <c r="AQ291" s="1129"/>
      <c r="AR291" s="1129"/>
      <c r="AS291" s="1129"/>
      <c r="AT291" s="1129"/>
      <c r="AU291" s="1129"/>
      <c r="AV291" s="1129"/>
      <c r="AW291" s="1129"/>
      <c r="AX291" s="1129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29"/>
      <c r="U292" s="1129"/>
      <c r="V292" s="1129"/>
      <c r="W292" s="1129"/>
      <c r="X292" s="1129"/>
      <c r="Y292" s="1129"/>
      <c r="Z292" s="1129"/>
      <c r="AA292"/>
      <c r="AB292"/>
      <c r="AC292"/>
      <c r="AD292"/>
      <c r="AE292"/>
      <c r="AF292"/>
      <c r="AG292"/>
      <c r="AH292"/>
      <c r="AI292"/>
      <c r="AJ292"/>
      <c r="AK292" s="1129"/>
      <c r="AL292" s="1129"/>
      <c r="AM292" s="1129"/>
      <c r="AN292" s="1129"/>
      <c r="AO292" s="1129"/>
      <c r="AP292" s="1129"/>
      <c r="AQ292" s="1129"/>
      <c r="AR292" s="1129"/>
      <c r="AS292" s="1129"/>
      <c r="AT292" s="1129"/>
      <c r="AU292" s="1129"/>
      <c r="AV292" s="1129"/>
      <c r="AW292" s="1129"/>
      <c r="AX292" s="1129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29"/>
      <c r="U293" s="1129"/>
      <c r="V293" s="1129"/>
      <c r="W293" s="1129"/>
      <c r="X293" s="1129"/>
      <c r="Y293" s="1129"/>
      <c r="Z293" s="1129"/>
      <c r="AA293"/>
      <c r="AB293"/>
      <c r="AC293"/>
      <c r="AD293"/>
      <c r="AE293"/>
      <c r="AF293"/>
      <c r="AG293"/>
      <c r="AH293"/>
      <c r="AI293"/>
      <c r="AJ293"/>
      <c r="AK293" s="1129"/>
      <c r="AL293" s="1129"/>
      <c r="AM293" s="1129"/>
      <c r="AN293" s="1129"/>
      <c r="AO293" s="1129"/>
      <c r="AP293" s="1129"/>
      <c r="AQ293" s="1129"/>
      <c r="AR293" s="1129"/>
      <c r="AS293" s="1129"/>
      <c r="AT293" s="1129"/>
      <c r="AU293" s="1129"/>
      <c r="AV293" s="1129"/>
      <c r="AW293" s="1129"/>
      <c r="AX293" s="1129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29"/>
      <c r="U294" s="1129"/>
      <c r="V294" s="1129"/>
      <c r="W294" s="1129"/>
      <c r="X294" s="1129"/>
      <c r="Y294" s="1129"/>
      <c r="Z294" s="1129"/>
      <c r="AA294"/>
      <c r="AB294"/>
      <c r="AC294"/>
      <c r="AD294"/>
      <c r="AE294"/>
      <c r="AF294"/>
      <c r="AG294"/>
      <c r="AH294"/>
      <c r="AI294"/>
      <c r="AJ294"/>
      <c r="AK294" s="1129"/>
      <c r="AL294" s="1129"/>
      <c r="AM294" s="1129"/>
      <c r="AN294" s="1129"/>
      <c r="AO294" s="1129"/>
      <c r="AP294" s="1129"/>
      <c r="AQ294" s="1129"/>
      <c r="AR294" s="1129"/>
      <c r="AS294" s="1129"/>
      <c r="AT294" s="1129"/>
      <c r="AU294" s="1129"/>
      <c r="AV294" s="1129"/>
      <c r="AW294" s="1129"/>
      <c r="AX294" s="1129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29"/>
      <c r="U295" s="1129"/>
      <c r="V295" s="1129"/>
      <c r="W295" s="1129"/>
      <c r="X295" s="1129"/>
      <c r="Y295" s="1129"/>
      <c r="Z295" s="1129"/>
      <c r="AA295"/>
      <c r="AB295"/>
      <c r="AC295"/>
      <c r="AD295"/>
      <c r="AE295"/>
      <c r="AF295"/>
      <c r="AG295"/>
      <c r="AH295"/>
      <c r="AI295"/>
      <c r="AJ295"/>
      <c r="AK295" s="1129"/>
      <c r="AL295" s="1129"/>
      <c r="AM295" s="1129"/>
      <c r="AN295" s="1129"/>
      <c r="AO295" s="1129"/>
      <c r="AP295" s="1129"/>
      <c r="AQ295" s="1129"/>
      <c r="AR295" s="1129"/>
      <c r="AS295" s="1129"/>
      <c r="AT295" s="1129"/>
      <c r="AU295" s="1129"/>
      <c r="AV295" s="1129"/>
      <c r="AW295" s="1129"/>
      <c r="AX295" s="1129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29"/>
      <c r="U296" s="1129"/>
      <c r="V296" s="1129"/>
      <c r="W296" s="1129"/>
      <c r="X296" s="1129"/>
      <c r="Y296" s="1129"/>
      <c r="Z296" s="1129"/>
      <c r="AA296"/>
      <c r="AB296"/>
      <c r="AC296"/>
      <c r="AD296"/>
      <c r="AE296"/>
      <c r="AF296"/>
      <c r="AG296"/>
      <c r="AH296"/>
      <c r="AI296"/>
      <c r="AJ296"/>
      <c r="AK296" s="1129"/>
      <c r="AL296" s="1129"/>
      <c r="AM296" s="1129"/>
      <c r="AN296" s="1129"/>
      <c r="AO296" s="1129"/>
      <c r="AP296" s="1129"/>
      <c r="AQ296" s="1129"/>
      <c r="AR296" s="1129"/>
      <c r="AS296" s="1129"/>
      <c r="AT296" s="1129"/>
      <c r="AU296" s="1129"/>
      <c r="AV296" s="1129"/>
      <c r="AW296" s="1129"/>
      <c r="AX296" s="1129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29"/>
      <c r="U297" s="1129"/>
      <c r="V297" s="1129"/>
      <c r="W297" s="1129"/>
      <c r="X297" s="1129"/>
      <c r="Y297" s="1129"/>
      <c r="Z297" s="1129"/>
      <c r="AA297"/>
      <c r="AB297"/>
      <c r="AC297"/>
      <c r="AD297"/>
      <c r="AE297"/>
      <c r="AF297"/>
      <c r="AG297"/>
      <c r="AH297"/>
      <c r="AI297"/>
      <c r="AJ297"/>
      <c r="AK297" s="1129"/>
      <c r="AL297" s="1129"/>
      <c r="AM297" s="1129"/>
      <c r="AN297" s="1129"/>
      <c r="AO297" s="1129"/>
      <c r="AP297" s="1129"/>
      <c r="AQ297" s="1129"/>
      <c r="AR297" s="1129"/>
      <c r="AS297" s="1129"/>
      <c r="AT297" s="1129"/>
      <c r="AU297" s="1129"/>
      <c r="AV297" s="1129"/>
      <c r="AW297" s="1129"/>
      <c r="AX297" s="1129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29"/>
      <c r="U298" s="1129"/>
      <c r="V298" s="1129"/>
      <c r="W298" s="1129"/>
      <c r="X298" s="1129"/>
      <c r="Y298" s="1129"/>
      <c r="Z298" s="1129"/>
      <c r="AA298"/>
      <c r="AB298"/>
      <c r="AC298"/>
      <c r="AD298"/>
      <c r="AE298"/>
      <c r="AF298"/>
      <c r="AG298"/>
      <c r="AH298"/>
      <c r="AI298"/>
      <c r="AJ298"/>
      <c r="AK298" s="1129"/>
      <c r="AL298" s="1129"/>
      <c r="AM298" s="1129"/>
      <c r="AN298" s="1129"/>
      <c r="AO298" s="1129"/>
      <c r="AP298" s="1129"/>
      <c r="AQ298" s="1129"/>
      <c r="AR298" s="1129"/>
      <c r="AS298" s="1129"/>
      <c r="AT298" s="1129"/>
      <c r="AU298" s="1129"/>
      <c r="AV298" s="1129"/>
      <c r="AW298" s="1129"/>
      <c r="AX298" s="1129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29"/>
      <c r="U299" s="1129"/>
      <c r="V299" s="1129"/>
      <c r="W299" s="1129"/>
      <c r="X299" s="1129"/>
      <c r="Y299" s="1129"/>
      <c r="Z299" s="1129"/>
      <c r="AA299"/>
      <c r="AB299"/>
      <c r="AC299"/>
      <c r="AD299"/>
      <c r="AE299"/>
      <c r="AF299"/>
      <c r="AG299"/>
      <c r="AH299"/>
      <c r="AI299"/>
      <c r="AJ299"/>
      <c r="AK299" s="1129"/>
      <c r="AL299" s="1129"/>
      <c r="AM299" s="1129"/>
      <c r="AN299" s="1129"/>
      <c r="AO299" s="1129"/>
      <c r="AP299" s="1129"/>
      <c r="AQ299" s="1129"/>
      <c r="AR299" s="1129"/>
      <c r="AS299" s="1129"/>
      <c r="AT299" s="1129"/>
      <c r="AU299" s="1129"/>
      <c r="AV299" s="1129"/>
      <c r="AW299" s="1129"/>
      <c r="AX299" s="112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29"/>
      <c r="U300" s="1129"/>
      <c r="V300" s="1129"/>
      <c r="W300" s="1129"/>
      <c r="X300" s="1129"/>
      <c r="Y300" s="1129"/>
      <c r="Z300" s="1129"/>
      <c r="AA300"/>
      <c r="AB300"/>
      <c r="AC300"/>
      <c r="AD300"/>
      <c r="AE300"/>
      <c r="AF300"/>
      <c r="AG300"/>
      <c r="AH300"/>
      <c r="AI300"/>
      <c r="AJ300"/>
      <c r="AK300" s="1129"/>
      <c r="AL300" s="1129"/>
      <c r="AM300" s="1129"/>
      <c r="AN300" s="1129"/>
      <c r="AO300" s="1129"/>
      <c r="AP300" s="1129"/>
      <c r="AQ300" s="1129"/>
      <c r="AR300" s="1129"/>
      <c r="AS300" s="1129"/>
      <c r="AT300" s="1129"/>
      <c r="AU300" s="1129"/>
      <c r="AV300" s="1129"/>
      <c r="AW300" s="1129"/>
      <c r="AX300" s="1129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29"/>
      <c r="U301" s="1129"/>
      <c r="V301" s="1129"/>
      <c r="W301" s="1129"/>
      <c r="X301" s="1129"/>
      <c r="Y301" s="1129"/>
      <c r="Z301" s="1129"/>
      <c r="AA301"/>
      <c r="AB301"/>
      <c r="AC301"/>
      <c r="AD301"/>
      <c r="AE301"/>
      <c r="AF301"/>
      <c r="AG301"/>
      <c r="AH301"/>
      <c r="AI301"/>
      <c r="AJ301"/>
      <c r="AK301" s="1129"/>
      <c r="AL301" s="1129"/>
      <c r="AM301" s="1129"/>
      <c r="AN301" s="1129"/>
      <c r="AO301" s="1129"/>
      <c r="AP301" s="1129"/>
      <c r="AQ301" s="1129"/>
      <c r="AR301" s="1129"/>
      <c r="AS301" s="1129"/>
      <c r="AT301" s="1129"/>
      <c r="AU301" s="1129"/>
      <c r="AV301" s="1129"/>
      <c r="AW301" s="1129"/>
      <c r="AX301" s="1129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29"/>
      <c r="U302" s="1129"/>
      <c r="V302" s="1129"/>
      <c r="W302" s="1129"/>
      <c r="X302" s="1129"/>
      <c r="Y302" s="1129"/>
      <c r="Z302" s="1129"/>
      <c r="AA302"/>
      <c r="AB302"/>
      <c r="AC302"/>
      <c r="AD302"/>
      <c r="AE302"/>
      <c r="AF302"/>
      <c r="AG302"/>
      <c r="AH302"/>
      <c r="AI302"/>
      <c r="AJ302"/>
      <c r="AK302" s="1129"/>
      <c r="AL302" s="1129"/>
      <c r="AM302" s="1129"/>
      <c r="AN302" s="1129"/>
      <c r="AO302" s="1129"/>
      <c r="AP302" s="1129"/>
      <c r="AQ302" s="1129"/>
      <c r="AR302" s="1129"/>
      <c r="AS302" s="1129"/>
      <c r="AT302" s="1129"/>
      <c r="AU302" s="1129"/>
      <c r="AV302" s="1129"/>
      <c r="AW302" s="1129"/>
      <c r="AX302" s="1129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29"/>
      <c r="U303" s="1129"/>
      <c r="V303" s="1129"/>
      <c r="W303" s="1129"/>
      <c r="X303" s="1129"/>
      <c r="Y303" s="1129"/>
      <c r="Z303" s="1129"/>
      <c r="AA303"/>
      <c r="AB303"/>
      <c r="AC303"/>
      <c r="AD303"/>
      <c r="AE303"/>
      <c r="AF303"/>
      <c r="AG303"/>
      <c r="AH303"/>
      <c r="AI303"/>
      <c r="AJ303"/>
      <c r="AK303" s="1129"/>
      <c r="AL303" s="1129"/>
      <c r="AM303" s="1129"/>
      <c r="AN303" s="1129"/>
      <c r="AO303" s="1129"/>
      <c r="AP303" s="1129"/>
      <c r="AQ303" s="1129"/>
      <c r="AR303" s="1129"/>
      <c r="AS303" s="1129"/>
      <c r="AT303" s="1129"/>
      <c r="AU303" s="1129"/>
      <c r="AV303" s="1129"/>
      <c r="AW303" s="1129"/>
      <c r="AX303" s="1129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29"/>
      <c r="U304" s="1129"/>
      <c r="V304" s="1129"/>
      <c r="W304" s="1129"/>
      <c r="X304" s="1129"/>
      <c r="Y304" s="1129"/>
      <c r="Z304" s="1129"/>
      <c r="AA304"/>
      <c r="AB304"/>
      <c r="AC304"/>
      <c r="AD304"/>
      <c r="AE304"/>
      <c r="AF304"/>
      <c r="AG304"/>
      <c r="AH304"/>
      <c r="AI304"/>
      <c r="AJ304"/>
      <c r="AK304" s="1129"/>
      <c r="AL304" s="1129"/>
      <c r="AM304" s="1129"/>
      <c r="AN304" s="1129"/>
      <c r="AO304" s="1129"/>
      <c r="AP304" s="1129"/>
      <c r="AQ304" s="1129"/>
      <c r="AR304" s="1129"/>
      <c r="AS304" s="1129"/>
      <c r="AT304" s="1129"/>
      <c r="AU304" s="1129"/>
      <c r="AV304" s="1129"/>
      <c r="AW304" s="1129"/>
      <c r="AX304" s="1129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29"/>
      <c r="U305" s="1129"/>
      <c r="V305" s="1129"/>
      <c r="W305" s="1129"/>
      <c r="X305" s="1129"/>
      <c r="Y305" s="1129"/>
      <c r="Z305" s="1129"/>
      <c r="AA305"/>
      <c r="AB305"/>
      <c r="AC305"/>
      <c r="AD305"/>
      <c r="AE305"/>
      <c r="AF305"/>
      <c r="AG305"/>
      <c r="AH305"/>
      <c r="AI305"/>
      <c r="AJ305"/>
      <c r="AK305" s="1129"/>
      <c r="AL305" s="1129"/>
      <c r="AM305" s="1129"/>
      <c r="AN305" s="1129"/>
      <c r="AO305" s="1129"/>
      <c r="AP305" s="1129"/>
      <c r="AQ305" s="1129"/>
      <c r="AR305" s="1129"/>
      <c r="AS305" s="1129"/>
      <c r="AT305" s="1129"/>
      <c r="AU305" s="1129"/>
      <c r="AV305" s="1129"/>
      <c r="AW305" s="1129"/>
      <c r="AX305" s="1129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29"/>
      <c r="U306" s="1129"/>
      <c r="V306" s="1129"/>
      <c r="W306" s="1129"/>
      <c r="X306" s="1129"/>
      <c r="Y306" s="1129"/>
      <c r="Z306" s="1129"/>
      <c r="AA306"/>
      <c r="AB306"/>
      <c r="AC306"/>
      <c r="AD306"/>
      <c r="AE306"/>
      <c r="AF306"/>
      <c r="AG306"/>
      <c r="AH306"/>
      <c r="AI306"/>
      <c r="AJ306"/>
      <c r="AK306" s="1129"/>
      <c r="AL306" s="1129"/>
      <c r="AM306" s="1129"/>
      <c r="AN306" s="1129"/>
      <c r="AO306" s="1129"/>
      <c r="AP306" s="1129"/>
      <c r="AQ306" s="1129"/>
      <c r="AR306" s="1129"/>
      <c r="AS306" s="1129"/>
      <c r="AT306" s="1129"/>
      <c r="AU306" s="1129"/>
      <c r="AV306" s="1129"/>
      <c r="AW306" s="1129"/>
      <c r="AX306" s="1129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29"/>
      <c r="U307" s="1129"/>
      <c r="V307" s="1129"/>
      <c r="W307" s="1129"/>
      <c r="X307" s="1129"/>
      <c r="Y307" s="1129"/>
      <c r="Z307" s="1129"/>
      <c r="AA307"/>
      <c r="AB307"/>
      <c r="AC307"/>
      <c r="AD307"/>
      <c r="AE307"/>
      <c r="AF307"/>
      <c r="AG307"/>
      <c r="AH307"/>
      <c r="AI307"/>
      <c r="AJ307"/>
      <c r="AK307" s="1129"/>
      <c r="AL307" s="1129"/>
      <c r="AM307" s="1129"/>
      <c r="AN307" s="1129"/>
      <c r="AO307" s="1129"/>
      <c r="AP307" s="1129"/>
      <c r="AQ307" s="1129"/>
      <c r="AR307" s="1129"/>
      <c r="AS307" s="1129"/>
      <c r="AT307" s="1129"/>
      <c r="AU307" s="1129"/>
      <c r="AV307" s="1129"/>
      <c r="AW307" s="1129"/>
      <c r="AX307" s="1129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29"/>
      <c r="U308" s="1129"/>
      <c r="V308" s="1129"/>
      <c r="W308" s="1129"/>
      <c r="X308" s="1129"/>
      <c r="Y308" s="1129"/>
      <c r="Z308" s="1129"/>
      <c r="AA308"/>
      <c r="AB308"/>
      <c r="AC308"/>
      <c r="AD308"/>
      <c r="AE308"/>
      <c r="AF308"/>
      <c r="AG308"/>
      <c r="AH308"/>
      <c r="AI308"/>
      <c r="AJ308"/>
      <c r="AK308" s="1129"/>
      <c r="AL308" s="1129"/>
      <c r="AM308" s="1129"/>
      <c r="AN308" s="1129"/>
      <c r="AO308" s="1129"/>
      <c r="AP308" s="1129"/>
      <c r="AQ308" s="1129"/>
      <c r="AR308" s="1129"/>
      <c r="AS308" s="1129"/>
      <c r="AT308" s="1129"/>
      <c r="AU308" s="1129"/>
      <c r="AV308" s="1129"/>
      <c r="AW308" s="1129"/>
      <c r="AX308" s="1129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29"/>
      <c r="U309" s="1129"/>
      <c r="V309" s="1129"/>
      <c r="W309" s="1129"/>
      <c r="X309" s="1129"/>
      <c r="Y309" s="1129"/>
      <c r="Z309" s="1129"/>
      <c r="AA309"/>
      <c r="AB309"/>
      <c r="AC309"/>
      <c r="AD309"/>
      <c r="AE309"/>
      <c r="AF309"/>
      <c r="AG309"/>
      <c r="AH309"/>
      <c r="AI309"/>
      <c r="AJ309"/>
      <c r="AK309" s="1129"/>
      <c r="AL309" s="1129"/>
      <c r="AM309" s="1129"/>
      <c r="AN309" s="1129"/>
      <c r="AO309" s="1129"/>
      <c r="AP309" s="1129"/>
      <c r="AQ309" s="1129"/>
      <c r="AR309" s="1129"/>
      <c r="AS309" s="1129"/>
      <c r="AT309" s="1129"/>
      <c r="AU309" s="1129"/>
      <c r="AV309" s="1129"/>
      <c r="AW309" s="1129"/>
      <c r="AX309" s="112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29"/>
      <c r="U310" s="1129"/>
      <c r="V310" s="1489"/>
      <c r="W310" s="1489"/>
      <c r="X310" s="1129"/>
      <c r="Y310" s="1129"/>
      <c r="Z310" s="1129"/>
      <c r="AA310"/>
      <c r="AB310"/>
      <c r="AC310"/>
      <c r="AD310"/>
      <c r="AE310"/>
      <c r="AF310"/>
      <c r="AG310" s="1490"/>
      <c r="AH310" s="1490"/>
      <c r="AI310"/>
      <c r="AJ310"/>
      <c r="AK310" s="1129"/>
      <c r="AL310" s="1129"/>
      <c r="AM310" s="1129"/>
      <c r="AN310" s="1129"/>
      <c r="AO310" s="1129"/>
      <c r="AP310" s="1129"/>
      <c r="AQ310" s="1129"/>
      <c r="AR310" s="1129"/>
      <c r="AS310" s="1129"/>
      <c r="AT310" s="1129"/>
      <c r="AU310" s="1129"/>
      <c r="AV310" s="1129"/>
      <c r="AW310" s="1129"/>
      <c r="AX310" s="1129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29"/>
      <c r="U311" s="1129"/>
      <c r="V311" s="1129"/>
      <c r="W311" s="1129"/>
      <c r="X311" s="1129"/>
      <c r="Y311" s="1129"/>
      <c r="Z311" s="1129"/>
      <c r="AA311"/>
      <c r="AB311"/>
      <c r="AC311"/>
      <c r="AD311"/>
      <c r="AE311"/>
      <c r="AF311"/>
      <c r="AG311"/>
      <c r="AH311"/>
      <c r="AI311"/>
      <c r="AJ311"/>
      <c r="AK311" s="1129"/>
      <c r="AL311" s="1129"/>
      <c r="AM311" s="1129"/>
      <c r="AN311" s="1129"/>
      <c r="AO311" s="1129"/>
      <c r="AP311" s="1129"/>
      <c r="AQ311" s="1129"/>
      <c r="AR311" s="1129"/>
      <c r="AS311" s="1129"/>
      <c r="AT311" s="1129"/>
      <c r="AU311" s="1129"/>
      <c r="AV311" s="1129"/>
      <c r="AW311" s="1129"/>
      <c r="AX311" s="1129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29"/>
      <c r="U312" s="1129"/>
      <c r="V312" s="1129"/>
      <c r="W312" s="1129"/>
      <c r="X312" s="1129"/>
      <c r="Y312" s="1129"/>
      <c r="Z312" s="1129"/>
      <c r="AA312"/>
      <c r="AB312"/>
      <c r="AC312"/>
      <c r="AD312"/>
      <c r="AE312"/>
      <c r="AF312"/>
      <c r="AG312"/>
      <c r="AH312"/>
      <c r="AI312"/>
      <c r="AJ312"/>
      <c r="AK312" s="1129"/>
      <c r="AL312" s="1129"/>
      <c r="AM312" s="1129"/>
      <c r="AN312" s="1129"/>
      <c r="AO312" s="1129"/>
      <c r="AP312" s="1129"/>
      <c r="AQ312" s="1129"/>
      <c r="AR312" s="1129"/>
      <c r="AS312" s="1129"/>
      <c r="AT312" s="1129"/>
      <c r="AU312" s="1129"/>
      <c r="AV312" s="1129"/>
      <c r="AW312" s="1129"/>
      <c r="AX312" s="1129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29"/>
      <c r="U313" s="1129"/>
      <c r="V313" s="1129"/>
      <c r="W313" s="1129"/>
      <c r="X313" s="1129"/>
      <c r="AB313"/>
      <c r="AC313"/>
      <c r="AD313"/>
      <c r="AE313"/>
      <c r="AF313"/>
      <c r="AG313"/>
      <c r="AH313"/>
      <c r="AI313"/>
      <c r="AJ313"/>
      <c r="AK313" s="1129"/>
      <c r="AL313" s="1129"/>
      <c r="AM313" s="1129"/>
      <c r="AN313" s="1129"/>
      <c r="AO313" s="1129"/>
      <c r="AP313" s="1129"/>
      <c r="AQ313" s="1129"/>
      <c r="AR313" s="1129"/>
      <c r="AS313" s="1129"/>
      <c r="AT313" s="1129"/>
      <c r="AU313" s="1129"/>
      <c r="AV313" s="1129"/>
      <c r="AW313" s="1129"/>
      <c r="AX313" s="1129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29"/>
      <c r="U314" s="1129"/>
      <c r="V314" s="1129"/>
      <c r="W314" s="1129"/>
      <c r="X314" s="1129"/>
      <c r="AB314"/>
      <c r="AC314"/>
      <c r="AD314"/>
      <c r="AE314"/>
      <c r="AF314"/>
      <c r="AG314"/>
      <c r="AH314"/>
      <c r="AI314"/>
      <c r="AJ314"/>
      <c r="AK314" s="1129"/>
      <c r="AL314" s="1129"/>
      <c r="AM314" s="1129"/>
      <c r="AN314" s="1129"/>
      <c r="AO314" s="1129"/>
      <c r="AP314" s="1129"/>
      <c r="AQ314" s="1129"/>
      <c r="AR314" s="1129"/>
      <c r="AS314" s="1129"/>
      <c r="AT314" s="1129"/>
      <c r="AU314" s="1129"/>
      <c r="AV314" s="1129"/>
      <c r="AW314" s="1129"/>
      <c r="AX314" s="1129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29"/>
      <c r="U315" s="1129"/>
      <c r="V315" s="1129"/>
      <c r="W315" s="1129"/>
      <c r="X315" s="1129"/>
      <c r="AB315"/>
      <c r="AC315"/>
      <c r="AD315"/>
      <c r="AE315"/>
      <c r="AF315"/>
      <c r="AG315"/>
      <c r="AH315"/>
      <c r="AI315"/>
      <c r="AJ315"/>
      <c r="AK315" s="1129"/>
      <c r="AL315" s="1129"/>
      <c r="AM315" s="1129"/>
      <c r="AN315" s="1129"/>
      <c r="AO315" s="1129"/>
      <c r="AP315" s="1129"/>
      <c r="AQ315" s="1129"/>
      <c r="AR315" s="1129"/>
      <c r="AS315" s="1129"/>
      <c r="AT315" s="1129"/>
      <c r="AU315" s="1129"/>
      <c r="AV315" s="1129"/>
      <c r="AW315" s="1129"/>
      <c r="AX315" s="1129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29"/>
      <c r="U316" s="1129"/>
      <c r="V316" s="1129"/>
      <c r="W316" s="1129"/>
      <c r="X316" s="1129"/>
      <c r="Y316" s="1129"/>
      <c r="Z316" s="1129"/>
      <c r="AA316"/>
      <c r="AB316"/>
      <c r="AC316"/>
      <c r="AD316"/>
      <c r="AE316"/>
      <c r="AF316"/>
      <c r="AG316"/>
      <c r="AH316"/>
      <c r="AI316"/>
      <c r="AJ316"/>
      <c r="AK316" s="1129"/>
      <c r="AL316" s="1129"/>
      <c r="AM316" s="1129"/>
      <c r="AN316" s="1129"/>
      <c r="AO316" s="1129"/>
      <c r="AP316" s="1129"/>
      <c r="AQ316" s="1129"/>
      <c r="AR316" s="1129"/>
      <c r="AS316" s="1129"/>
      <c r="AT316" s="1129"/>
      <c r="AU316" s="1129"/>
      <c r="AV316" s="1129"/>
      <c r="AW316" s="1129"/>
      <c r="AX316" s="1129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29"/>
      <c r="U317" s="1129"/>
      <c r="V317" s="1129"/>
      <c r="W317" s="1129"/>
      <c r="X317" s="1129"/>
      <c r="Y317" s="1129"/>
      <c r="Z317" s="1129"/>
      <c r="AA317"/>
      <c r="AB317"/>
      <c r="AC317"/>
      <c r="AD317"/>
      <c r="AE317"/>
      <c r="AF317"/>
      <c r="AG317"/>
      <c r="AH317"/>
      <c r="AI317"/>
      <c r="AJ317"/>
      <c r="AK317" s="1129"/>
      <c r="AL317" s="1129"/>
      <c r="AM317" s="1129"/>
      <c r="AN317" s="1129"/>
      <c r="AO317" s="1129"/>
      <c r="AP317" s="1129"/>
      <c r="AQ317" s="1129"/>
      <c r="AR317" s="1129"/>
      <c r="AS317" s="1129"/>
      <c r="AT317" s="1129"/>
      <c r="AU317" s="1129"/>
      <c r="AV317" s="1129"/>
      <c r="AW317" s="1129"/>
      <c r="AX317" s="1129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29"/>
      <c r="U318" s="1129"/>
      <c r="V318" s="1129"/>
      <c r="W318" s="1129"/>
      <c r="X318" s="1129"/>
      <c r="Y318" s="1129"/>
      <c r="Z318" s="1129"/>
      <c r="AA318"/>
      <c r="AB318"/>
      <c r="AC318"/>
      <c r="AD318"/>
      <c r="AE318"/>
      <c r="AF318"/>
      <c r="AG318"/>
      <c r="AH318"/>
      <c r="AI318"/>
      <c r="AJ318"/>
      <c r="AK318" s="1129"/>
      <c r="AL318" s="1129"/>
      <c r="AM318" s="1129"/>
      <c r="AN318" s="1129"/>
      <c r="AO318" s="1129"/>
      <c r="AP318" s="1129"/>
      <c r="AQ318" s="1129"/>
      <c r="AR318" s="1129"/>
      <c r="AS318" s="1129"/>
      <c r="AT318" s="1129"/>
      <c r="AU318" s="1129"/>
      <c r="AV318" s="1129"/>
      <c r="AW318" s="1129"/>
      <c r="AX318" s="1129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29"/>
      <c r="U319" s="1129"/>
      <c r="V319" s="1129"/>
      <c r="W319" s="1129"/>
      <c r="X319" s="1129"/>
      <c r="Y319" s="1129"/>
      <c r="Z319" s="1129"/>
      <c r="AA319"/>
      <c r="AB319"/>
      <c r="AC319"/>
      <c r="AD319"/>
      <c r="AE319"/>
      <c r="AF319"/>
      <c r="AG319"/>
      <c r="AH319"/>
      <c r="AI319"/>
      <c r="AJ319"/>
      <c r="AK319" s="1129"/>
      <c r="AL319" s="1129"/>
      <c r="AM319" s="1129"/>
      <c r="AN319" s="1129"/>
      <c r="AO319" s="1129"/>
      <c r="AP319" s="1129"/>
      <c r="AQ319" s="1129"/>
      <c r="AR319" s="1129"/>
      <c r="AS319" s="1129"/>
      <c r="AT319" s="1129"/>
      <c r="AU319" s="1129"/>
      <c r="AV319" s="1129"/>
      <c r="AW319" s="1129"/>
      <c r="AX319" s="112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06" t="s">
        <v>671</v>
      </c>
      <c r="O320" s="1107"/>
      <c r="P320" s="1107"/>
      <c r="Q320" s="1108"/>
      <c r="R320" s="1107"/>
      <c r="S320"/>
      <c r="T320" s="1129"/>
      <c r="U320" s="1129"/>
      <c r="V320" s="1129"/>
      <c r="W320" s="1129"/>
      <c r="AC320"/>
      <c r="AD320"/>
      <c r="AE320"/>
      <c r="AF320"/>
      <c r="AG320"/>
      <c r="AH320"/>
      <c r="AI320"/>
      <c r="AJ320"/>
      <c r="AK320" s="1129"/>
      <c r="AL320" s="1129"/>
      <c r="AM320" s="1129"/>
      <c r="AN320" s="1129"/>
      <c r="AO320" s="1129"/>
      <c r="AP320" s="1129"/>
      <c r="AQ320" s="1129"/>
      <c r="AR320" s="1129"/>
      <c r="AS320" s="1129"/>
      <c r="AT320" s="1129"/>
      <c r="AU320" s="1129"/>
      <c r="AV320" s="1129"/>
      <c r="AW320" s="1129"/>
      <c r="AX320" s="1129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07" t="s">
        <v>672</v>
      </c>
      <c r="O321" s="1107"/>
      <c r="P321" s="1107"/>
      <c r="Q321" s="1108"/>
      <c r="R321" s="1109"/>
      <c r="S321"/>
      <c r="T321" s="1129"/>
      <c r="U321" s="1129"/>
      <c r="V321" s="1129"/>
      <c r="W321" s="1129"/>
      <c r="AC321"/>
      <c r="AD321"/>
      <c r="AE321"/>
      <c r="AF321"/>
      <c r="AG321"/>
      <c r="AH321"/>
      <c r="AI321"/>
      <c r="AJ321"/>
      <c r="AK321" s="1129"/>
      <c r="AL321" s="1129"/>
      <c r="AM321" s="1129"/>
      <c r="AN321" s="1129"/>
      <c r="AO321" s="1129"/>
      <c r="AP321" s="1129"/>
      <c r="AQ321" s="1129"/>
      <c r="AR321" s="1129"/>
      <c r="AS321" s="1129"/>
      <c r="AT321" s="1129"/>
      <c r="AU321" s="1129"/>
      <c r="AV321" s="1129"/>
      <c r="AW321" s="1129"/>
      <c r="AX321" s="1129"/>
    </row>
    <row r="322" spans="3:50" ht="12" customHeight="1">
      <c r="N322" s="1107" t="s">
        <v>469</v>
      </c>
      <c r="O322" s="1107"/>
      <c r="P322" s="1107"/>
      <c r="Q322" s="1108"/>
      <c r="R322" s="1109"/>
    </row>
    <row r="323" spans="3:50" ht="12" customHeight="1">
      <c r="N323" s="1107" t="s">
        <v>673</v>
      </c>
      <c r="O323" s="1107"/>
      <c r="P323" s="1107"/>
      <c r="Q323" s="1108"/>
      <c r="R323" s="1109"/>
    </row>
    <row r="324" spans="3:50" ht="12" customHeight="1">
      <c r="N324" s="1107" t="s">
        <v>674</v>
      </c>
      <c r="O324" s="1107"/>
      <c r="P324" s="1107"/>
      <c r="Q324" s="1108"/>
      <c r="R324" s="1109"/>
    </row>
    <row r="325" spans="3:50" ht="12" customHeight="1">
      <c r="N325" s="1107" t="s">
        <v>675</v>
      </c>
      <c r="O325" s="1107"/>
      <c r="P325" s="1107"/>
      <c r="Q325" s="1108"/>
      <c r="R325" s="1109"/>
    </row>
    <row r="326" spans="3:50" ht="12" customHeight="1">
      <c r="N326" s="1107" t="s">
        <v>676</v>
      </c>
      <c r="O326" s="1107"/>
      <c r="P326" s="1107"/>
      <c r="Q326" s="1108"/>
      <c r="R326" s="1109"/>
    </row>
    <row r="327" spans="3:50" ht="12" customHeight="1">
      <c r="N327" s="1107" t="s">
        <v>677</v>
      </c>
      <c r="O327" s="1107"/>
      <c r="P327" s="1107"/>
      <c r="Q327" s="1108"/>
      <c r="R327" s="1109"/>
    </row>
    <row r="65536" ht="12.75" customHeight="1"/>
  </sheetData>
  <sheetProtection sheet="1" formatCells="0" formatColumns="0" formatRows="0" autoFilter="0" pivotTables="0"/>
  <mergeCells count="5">
    <mergeCell ref="DQ4:DW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80" zoomScaleNormal="80" zoomScaleSheetLayoutView="50" zoomScalePageLayoutView="80" workbookViewId="0">
      <pane xSplit="1" ySplit="7" topLeftCell="BG511" activePane="bottomRight" state="frozen"/>
      <selection pane="topRight" activeCell="B1" sqref="B1"/>
      <selection pane="bottomLeft" activeCell="A8" sqref="A8"/>
      <selection pane="bottomRight" activeCell="BG547" sqref="BG54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4" customWidth="1"/>
    <col min="3" max="18" width="8.83203125" style="47" customWidth="1"/>
    <col min="19" max="19" width="1.83203125" style="435" customWidth="1"/>
    <col min="20" max="36" width="8.83203125" style="47" customWidth="1"/>
    <col min="37" max="37" width="1.83203125" style="435" customWidth="1"/>
    <col min="38" max="49" width="8.83203125" style="47" customWidth="1"/>
    <col min="50" max="54" width="8.83203125" style="47" hidden="1" customWidth="1"/>
    <col min="55" max="55" width="1.83203125" style="435" customWidth="1"/>
    <col min="56" max="67" width="8.83203125" style="47" customWidth="1"/>
    <col min="68" max="72" width="8.83203125" style="47" hidden="1" customWidth="1"/>
    <col min="73" max="73" width="1.6640625" style="435" customWidth="1"/>
    <col min="74" max="75" width="10.33203125" style="434" customWidth="1"/>
    <col min="76" max="76" width="13" style="434" customWidth="1"/>
    <col min="77" max="77" width="13.6640625" style="434" customWidth="1"/>
    <col min="78" max="81" width="11.5" style="436"/>
    <col min="82" max="93" width="8" style="1100" customWidth="1"/>
    <col min="94" max="110" width="6.33203125" style="436" hidden="1" customWidth="1"/>
    <col min="111" max="114" width="5" style="437" customWidth="1"/>
    <col min="115" max="115" width="5" style="47" customWidth="1"/>
    <col min="116" max="122" width="11.5" style="47"/>
    <col min="123" max="123" width="60" style="438" customWidth="1"/>
    <col min="124" max="16384" width="11.5" style="47"/>
  </cols>
  <sheetData>
    <row r="1" spans="1:124" s="30" customFormat="1" ht="17" customHeight="1">
      <c r="A1" s="439" t="str">
        <f>IF(WB!A1="","",WB!A1)</f>
        <v>South Africa Baseline Assessment</v>
      </c>
      <c r="B1" s="439" t="str">
        <f>IF(WB!B1="","",WB!B1)</f>
        <v>ZANFL</v>
      </c>
      <c r="C1" s="440"/>
      <c r="D1" s="1141" t="s">
        <v>706</v>
      </c>
      <c r="E1" s="1141"/>
      <c r="F1" s="1141"/>
      <c r="G1" s="1142">
        <f>[1]ExpFactors!$C$1</f>
        <v>8800</v>
      </c>
      <c r="H1" s="1143" t="str">
        <f>[1]ExpFactors!$D$1</f>
        <v>kJ</v>
      </c>
      <c r="I1" s="1144"/>
      <c r="J1" s="1145" t="s">
        <v>727</v>
      </c>
      <c r="K1" s="1148">
        <f>[1]ExpFactors!$F$1</f>
        <v>4.1867999999999999</v>
      </c>
      <c r="L1" s="440"/>
      <c r="M1" s="440"/>
      <c r="N1" s="440"/>
      <c r="O1" s="440"/>
      <c r="P1" s="440"/>
      <c r="Q1" s="440"/>
      <c r="R1" s="440"/>
      <c r="S1" s="440"/>
      <c r="T1" s="441"/>
      <c r="U1" s="441"/>
      <c r="V1" s="441"/>
      <c r="W1" s="441"/>
      <c r="X1" s="441"/>
      <c r="Y1" s="441"/>
      <c r="Z1" s="1321"/>
      <c r="AA1" s="1321"/>
      <c r="AB1" s="1321"/>
      <c r="AC1" s="1321"/>
      <c r="AD1" s="441"/>
      <c r="AE1" s="1321"/>
      <c r="AF1" s="441"/>
      <c r="AG1" s="441"/>
      <c r="AH1" s="441"/>
      <c r="AI1" s="441"/>
      <c r="AJ1" s="441"/>
      <c r="AK1" s="440"/>
      <c r="AL1" s="441"/>
      <c r="AM1" s="441"/>
      <c r="AN1" s="441"/>
      <c r="AO1" s="441"/>
      <c r="AP1" s="441"/>
      <c r="AQ1" s="441"/>
      <c r="AR1" s="441"/>
      <c r="AS1" s="441"/>
      <c r="AT1" s="441"/>
      <c r="AU1" s="441"/>
      <c r="AV1" s="441"/>
      <c r="AW1" s="441"/>
      <c r="AX1" s="441"/>
      <c r="AY1" s="441"/>
      <c r="AZ1" s="441"/>
      <c r="BA1" s="441"/>
      <c r="BB1" s="441"/>
      <c r="BC1" s="440"/>
      <c r="BD1" s="1321"/>
      <c r="BE1" s="1321"/>
      <c r="BF1" s="1321"/>
      <c r="BG1" s="1321"/>
      <c r="BH1" s="1321"/>
      <c r="BI1" s="1321"/>
      <c r="BJ1" s="1321"/>
      <c r="BK1" s="1321"/>
      <c r="BL1" s="1321"/>
      <c r="BM1" s="1321"/>
      <c r="BN1" s="1321"/>
      <c r="BO1" s="1321"/>
      <c r="BP1" s="1321"/>
      <c r="BQ1" s="1321"/>
      <c r="BR1" s="1321"/>
      <c r="BS1" s="1321"/>
      <c r="BT1" s="1321"/>
      <c r="BU1" s="440"/>
      <c r="BV1" s="442" t="str">
        <f>IF(B1="","",B1)</f>
        <v>ZANFL</v>
      </c>
      <c r="BW1" s="443"/>
      <c r="BX1" s="443"/>
      <c r="BY1" s="443"/>
      <c r="BZ1" s="27"/>
      <c r="CA1" s="27"/>
      <c r="CB1" s="27"/>
      <c r="CC1" s="27"/>
      <c r="CD1" s="1061"/>
      <c r="CE1" s="1062"/>
      <c r="CF1" s="1062"/>
      <c r="CG1" s="1062"/>
      <c r="CH1" s="1062"/>
      <c r="CI1" s="1062"/>
      <c r="CJ1" s="1062"/>
      <c r="CK1" s="1062"/>
      <c r="CL1" s="1062"/>
      <c r="CM1" s="1062"/>
      <c r="CN1" s="1062"/>
      <c r="CO1" s="1062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46"/>
      <c r="DH1" s="447"/>
      <c r="DI1" s="447"/>
      <c r="DJ1" s="447"/>
      <c r="DK1" s="448"/>
      <c r="DL1" s="29"/>
      <c r="DM1" s="29"/>
      <c r="DN1" s="29"/>
      <c r="DO1" s="29"/>
      <c r="DP1" s="29"/>
      <c r="DQ1" s="29"/>
      <c r="DR1" s="29"/>
      <c r="DS1" s="449"/>
      <c r="DT1" s="29"/>
    </row>
    <row r="2" spans="1:124" ht="15.75" customHeight="1" thickBot="1">
      <c r="A2" s="450" t="str">
        <f>IF(WB!A2="","",WB!A2)</f>
        <v>Northern inland open access farming and livestock</v>
      </c>
      <c r="B2" s="1283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1"/>
      <c r="BV2" s="452" t="s">
        <v>108</v>
      </c>
      <c r="BW2" s="453"/>
      <c r="BX2" s="453"/>
      <c r="BY2" s="453"/>
      <c r="BZ2" s="44"/>
      <c r="CA2" s="44"/>
      <c r="CB2" s="44"/>
      <c r="CC2" s="44"/>
      <c r="CD2" s="1061" t="s">
        <v>109</v>
      </c>
      <c r="CE2" s="1062"/>
      <c r="CF2" s="1062"/>
      <c r="CG2" s="1062"/>
      <c r="CH2" s="1062"/>
      <c r="CI2" s="1062"/>
      <c r="CJ2" s="1062"/>
      <c r="CK2" s="1062"/>
      <c r="CL2" s="1062"/>
      <c r="CM2" s="1062"/>
      <c r="CN2" s="1062"/>
      <c r="CO2" s="1062"/>
      <c r="CP2" s="44" t="s">
        <v>110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56"/>
      <c r="DH2" s="457"/>
      <c r="DI2" s="457"/>
      <c r="DJ2" s="457"/>
      <c r="DK2" s="458"/>
      <c r="DL2" s="46"/>
      <c r="DM2" s="46"/>
      <c r="DN2" s="46"/>
      <c r="DO2" s="46"/>
      <c r="DP2" s="46"/>
      <c r="DQ2" s="46"/>
      <c r="DR2" s="46"/>
      <c r="DS2" s="459"/>
      <c r="DT2" s="46"/>
    </row>
    <row r="3" spans="1:124" s="470" customFormat="1" ht="15.75" customHeight="1" thickBot="1">
      <c r="A3" s="460" t="s">
        <v>34</v>
      </c>
      <c r="B3" s="461" t="str">
        <f>WB!T3</f>
        <v>V Poor</v>
      </c>
      <c r="C3" s="461" t="str">
        <f>WB!U3</f>
        <v>V Poor</v>
      </c>
      <c r="D3" s="461" t="str">
        <f>WB!V3</f>
        <v>V Poor</v>
      </c>
      <c r="E3" s="461" t="str">
        <f>WB!W3</f>
        <v>V Poor</v>
      </c>
      <c r="F3" s="461" t="str">
        <f>WB!X3</f>
        <v>V Poor</v>
      </c>
      <c r="G3" s="461" t="str">
        <f>WB!Y3</f>
        <v>V Poor</v>
      </c>
      <c r="H3" s="461" t="str">
        <f>WB!Z3</f>
        <v>V Poor</v>
      </c>
      <c r="I3" s="461" t="str">
        <f>WB!AA3</f>
        <v>V Poor</v>
      </c>
      <c r="J3" s="461" t="str">
        <f>WB!AB3</f>
        <v>V Poor</v>
      </c>
      <c r="K3" s="461" t="str">
        <f>WB!AC3</f>
        <v>V Poor</v>
      </c>
      <c r="L3" s="461" t="str">
        <f>WB!AD3</f>
        <v>V Poor</v>
      </c>
      <c r="M3" s="461" t="str">
        <f>WB!AE3</f>
        <v>V Poor</v>
      </c>
      <c r="N3" s="461"/>
      <c r="O3" s="461"/>
      <c r="P3" s="461"/>
      <c r="Q3" s="461"/>
      <c r="R3" s="461"/>
      <c r="S3" s="462"/>
      <c r="T3" s="461" t="str">
        <f>WB!AK3</f>
        <v>Poor</v>
      </c>
      <c r="U3" s="461" t="str">
        <f>WB!AL3</f>
        <v>Poor</v>
      </c>
      <c r="V3" s="461" t="str">
        <f>WB!AM3</f>
        <v>Poor</v>
      </c>
      <c r="W3" s="461" t="str">
        <f>WB!AN3</f>
        <v>Poor</v>
      </c>
      <c r="X3" s="461" t="str">
        <f>WB!AO3</f>
        <v>Poor</v>
      </c>
      <c r="Y3" s="461" t="str">
        <f>WB!AP3</f>
        <v>Poor</v>
      </c>
      <c r="Z3" s="1322" t="str">
        <f>WB!AQ3</f>
        <v>Poor</v>
      </c>
      <c r="AA3" s="1322" t="str">
        <f>WB!AR3</f>
        <v>Poor</v>
      </c>
      <c r="AB3" s="1322" t="str">
        <f>WB!AS3</f>
        <v>Poor</v>
      </c>
      <c r="AC3" s="1322" t="str">
        <f>WB!AT3</f>
        <v>Poor</v>
      </c>
      <c r="AD3" s="461" t="str">
        <f>WB!AU3</f>
        <v>Poor</v>
      </c>
      <c r="AE3" s="1322" t="str">
        <f>WB!AV3</f>
        <v>Poor</v>
      </c>
      <c r="AF3" s="461"/>
      <c r="AG3" s="461"/>
      <c r="AH3" s="461"/>
      <c r="AI3" s="461"/>
      <c r="AJ3" s="461"/>
      <c r="AK3" s="462"/>
      <c r="AL3" s="461" t="str">
        <f>WB!BB3</f>
        <v>Middle</v>
      </c>
      <c r="AM3" s="461" t="str">
        <f>WB!BC3</f>
        <v>Middle</v>
      </c>
      <c r="AN3" s="461" t="str">
        <f>WB!BD3</f>
        <v>Middle</v>
      </c>
      <c r="AO3" s="461" t="str">
        <f>WB!BE3</f>
        <v>Middle</v>
      </c>
      <c r="AP3" s="461" t="str">
        <f>WB!BF3</f>
        <v>Middle</v>
      </c>
      <c r="AQ3" s="461" t="str">
        <f>WB!BG3</f>
        <v>Middle</v>
      </c>
      <c r="AR3" s="461" t="str">
        <f>WB!BH3</f>
        <v>Middle</v>
      </c>
      <c r="AS3" s="461" t="str">
        <f>WB!BI3</f>
        <v>Middle</v>
      </c>
      <c r="AT3" s="461" t="str">
        <f>WB!BJ3</f>
        <v>Middle</v>
      </c>
      <c r="AU3" s="461" t="str">
        <f>WB!BK3</f>
        <v>Middle</v>
      </c>
      <c r="AV3" s="461" t="str">
        <f>WB!BL3</f>
        <v>Middle</v>
      </c>
      <c r="AW3" s="461" t="str">
        <f>WB!BM3</f>
        <v>Middle</v>
      </c>
      <c r="AX3" s="461"/>
      <c r="AY3" s="461"/>
      <c r="AZ3" s="461"/>
      <c r="BA3" s="461"/>
      <c r="BB3" s="461"/>
      <c r="BC3" s="462"/>
      <c r="BD3" s="1322" t="str">
        <f>WB!BS3</f>
        <v>B Off</v>
      </c>
      <c r="BE3" s="1322" t="str">
        <f>WB!BT3</f>
        <v>B Off</v>
      </c>
      <c r="BF3" s="1322" t="str">
        <f>WB!BU3</f>
        <v>B Off</v>
      </c>
      <c r="BG3" s="1322" t="str">
        <f>WB!BV3</f>
        <v>B Off</v>
      </c>
      <c r="BH3" s="1322" t="str">
        <f>WB!BW3</f>
        <v>B Off</v>
      </c>
      <c r="BI3" s="1322" t="str">
        <f>WB!BX3</f>
        <v>B Off</v>
      </c>
      <c r="BJ3" s="1322" t="str">
        <f>WB!BY3</f>
        <v>B Off</v>
      </c>
      <c r="BK3" s="1322" t="str">
        <f>WB!BZ3</f>
        <v>B Off</v>
      </c>
      <c r="BL3" s="1322" t="str">
        <f>WB!CA3</f>
        <v>B Off</v>
      </c>
      <c r="BM3" s="1322" t="str">
        <f>WB!CB3</f>
        <v>B Off</v>
      </c>
      <c r="BN3" s="1322" t="str">
        <f>WB!CC3</f>
        <v>B Off</v>
      </c>
      <c r="BO3" s="1322" t="str">
        <f>WB!CD3</f>
        <v>B Off</v>
      </c>
      <c r="BP3" s="1322"/>
      <c r="BQ3" s="1322"/>
      <c r="BR3" s="1322"/>
      <c r="BS3" s="1322"/>
      <c r="BT3" s="1322"/>
      <c r="BU3" s="462"/>
      <c r="BV3" s="463" t="s">
        <v>111</v>
      </c>
      <c r="BW3" s="464"/>
      <c r="BX3" s="464"/>
      <c r="BY3" s="464"/>
      <c r="BZ3" s="188" t="s">
        <v>112</v>
      </c>
      <c r="CA3" s="188"/>
      <c r="CB3" s="188"/>
      <c r="CC3" s="98"/>
      <c r="CD3" s="1063"/>
      <c r="CE3" s="1064"/>
      <c r="CF3" s="1064"/>
      <c r="CG3" s="1064"/>
      <c r="CH3" s="1064"/>
      <c r="CI3" s="1064"/>
      <c r="CJ3" s="1064"/>
      <c r="CK3" s="1064"/>
      <c r="CL3" s="1064"/>
      <c r="CM3" s="1064"/>
      <c r="CN3" s="1064"/>
      <c r="CO3" s="1064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466" t="s">
        <v>47</v>
      </c>
      <c r="DH3" s="96"/>
      <c r="DI3" s="96"/>
      <c r="DJ3" s="96"/>
      <c r="DK3" s="467"/>
      <c r="DL3" s="468"/>
      <c r="DM3" s="468"/>
      <c r="DN3" s="468"/>
      <c r="DO3" s="468"/>
      <c r="DP3" s="468"/>
      <c r="DQ3" s="468"/>
      <c r="DR3" s="468"/>
      <c r="DS3" s="469"/>
      <c r="DT3" s="468"/>
    </row>
    <row r="4" spans="1:124" s="484" customFormat="1" ht="36.75" customHeight="1">
      <c r="A4" s="471" t="s">
        <v>113</v>
      </c>
      <c r="B4" s="472" t="str">
        <f>IF(WB!T4="","",WB!T4)</f>
        <v>Pongola</v>
      </c>
      <c r="C4" s="472" t="str">
        <f>IF(WB!U4="","",WB!U4)</f>
        <v>Abaqulusi</v>
      </c>
      <c r="D4" s="472" t="str">
        <f>IF(WB!V4="","",WB!V4)</f>
        <v>Dannhuaser</v>
      </c>
      <c r="E4" s="472" t="str">
        <f>IF(WB!W4="","",WB!W4)</f>
        <v>Dannhauser</v>
      </c>
      <c r="F4" s="472" t="str">
        <f>IF(WB!X4="","",WB!X4)</f>
        <v>Dannhauser</v>
      </c>
      <c r="G4" s="472" t="str">
        <f>IF(WB!Y4="","",WB!Y4)</f>
        <v>Nquthu</v>
      </c>
      <c r="H4" s="472" t="str">
        <f>IF(WB!Z4="","",WB!Z4)</f>
        <v>Nquthu</v>
      </c>
      <c r="I4" s="472" t="str">
        <f>IF(WB!AA4="","",WB!AA4)</f>
        <v>Nquthu</v>
      </c>
      <c r="J4" s="472" t="str">
        <f>IF(WB!AB4="","",WB!AB4)</f>
        <v>Msinga</v>
      </c>
      <c r="K4" s="472" t="str">
        <f>IF(WB!AC4="","",WB!AC4)</f>
        <v>Msinga</v>
      </c>
      <c r="L4" s="472" t="str">
        <f>IF(WB!AD4="","",WB!AD4)</f>
        <v>Indaka</v>
      </c>
      <c r="M4" s="472" t="str">
        <f>IF(WB!AE4="","",WB!AE4)</f>
        <v>Mnambithi</v>
      </c>
      <c r="N4" s="472"/>
      <c r="O4" s="472"/>
      <c r="P4" s="472"/>
      <c r="Q4" s="472"/>
      <c r="R4" s="472"/>
      <c r="S4" s="473"/>
      <c r="T4" s="472" t="str">
        <f>IF(WB!AK4="","",WB!AK4)</f>
        <v>Pongola</v>
      </c>
      <c r="U4" s="472" t="str">
        <f>IF(WB!AL4="","",WB!AL4)</f>
        <v>Abaqulusi</v>
      </c>
      <c r="V4" s="472" t="str">
        <f>IF(WB!AM4="","",WB!AM4)</f>
        <v>Dannhuaser</v>
      </c>
      <c r="W4" s="472" t="str">
        <f>IF(WB!AN4="","",WB!AN4)</f>
        <v>Dannhauser</v>
      </c>
      <c r="X4" s="472" t="str">
        <f>IF(WB!AO4="","",WB!AO4)</f>
        <v>Dannhauser</v>
      </c>
      <c r="Y4" s="472" t="str">
        <f>IF(WB!AP4="","",WB!AP4)</f>
        <v>Nquthu</v>
      </c>
      <c r="Z4" s="1323" t="str">
        <f>IF(WB!AQ4="","",WB!AQ4)</f>
        <v>Nquthu</v>
      </c>
      <c r="AA4" s="1323" t="str">
        <f>IF(WB!AR4="","",WB!AR4)</f>
        <v>Nquthu</v>
      </c>
      <c r="AB4" s="1323" t="str">
        <f>IF(WB!AS4="","",WB!AS4)</f>
        <v>Msinga</v>
      </c>
      <c r="AC4" s="1323" t="str">
        <f>IF(WB!AT4="","",WB!AT4)</f>
        <v>Msinga</v>
      </c>
      <c r="AD4" s="472" t="str">
        <f>IF(WB!AU4="","",WB!AU4)</f>
        <v>Indaka</v>
      </c>
      <c r="AE4" s="1323" t="str">
        <f>IF(WB!AV4="","",WB!AV4)</f>
        <v>Mnambithi</v>
      </c>
      <c r="AF4" s="472"/>
      <c r="AG4" s="472"/>
      <c r="AH4" s="472"/>
      <c r="AI4" s="472"/>
      <c r="AJ4" s="472"/>
      <c r="AK4" s="473"/>
      <c r="AL4" s="472" t="str">
        <f>IF(WB!BB4="","",WB!BB4)</f>
        <v>Pongola</v>
      </c>
      <c r="AM4" s="472" t="str">
        <f>IF(WB!BC4="","",WB!BC4)</f>
        <v>Abaqulusi</v>
      </c>
      <c r="AN4" s="472" t="str">
        <f>IF(WB!BD4="","",WB!BD4)</f>
        <v>Dannhuaser</v>
      </c>
      <c r="AO4" s="472" t="str">
        <f>IF(WB!BE4="","",WB!BE4)</f>
        <v>Dannhauser</v>
      </c>
      <c r="AP4" s="472" t="str">
        <f>IF(WB!BF4="","",WB!BF4)</f>
        <v>Dannhauser</v>
      </c>
      <c r="AQ4" s="472" t="str">
        <f>IF(WB!BG4="","",WB!BG4)</f>
        <v>Nquthu</v>
      </c>
      <c r="AR4" s="472" t="str">
        <f>IF(WB!BH4="","",WB!BH4)</f>
        <v>Nquthu</v>
      </c>
      <c r="AS4" s="472" t="str">
        <f>IF(WB!BI4="","",WB!BI4)</f>
        <v>Nquthu</v>
      </c>
      <c r="AT4" s="472" t="str">
        <f>IF(WB!BJ4="","",WB!BJ4)</f>
        <v>Msinga</v>
      </c>
      <c r="AU4" s="472" t="str">
        <f>IF(WB!BK4="","",WB!BK4)</f>
        <v>Msinga</v>
      </c>
      <c r="AV4" s="472" t="str">
        <f>IF(WB!BL4="","",WB!BL4)</f>
        <v/>
      </c>
      <c r="AW4" s="472" t="str">
        <f>IF(WB!BM4="","",WB!BM4)</f>
        <v>Mnambithi</v>
      </c>
      <c r="AX4" s="472"/>
      <c r="AY4" s="472"/>
      <c r="AZ4" s="472"/>
      <c r="BA4" s="472"/>
      <c r="BB4" s="472"/>
      <c r="BC4" s="473"/>
      <c r="BD4" s="1323" t="str">
        <f>IF(WB!BS4="","",WB!BS4)</f>
        <v>Pongola</v>
      </c>
      <c r="BE4" s="1323" t="str">
        <f>IF(WB!BT4="","",WB!BT4)</f>
        <v>Abaqulusi</v>
      </c>
      <c r="BF4" s="1323" t="str">
        <f>IF(WB!BU4="","",WB!BU4)</f>
        <v>Dannhuaser</v>
      </c>
      <c r="BG4" s="1323" t="str">
        <f>IF(WB!BV4="","",WB!BV4)</f>
        <v>Dannhauser</v>
      </c>
      <c r="BH4" s="1323" t="str">
        <f>IF(WB!BW4="","",WB!BW4)</f>
        <v>Dannhauser</v>
      </c>
      <c r="BI4" s="1323" t="str">
        <f>IF(WB!BX4="","",WB!BX4)</f>
        <v>Nquthu</v>
      </c>
      <c r="BJ4" s="1323" t="str">
        <f>IF(WB!BY4="","",WB!BY4)</f>
        <v>Nquthu</v>
      </c>
      <c r="BK4" s="1323" t="str">
        <f>IF(WB!BZ4="","",WB!BZ4)</f>
        <v>Nquthu</v>
      </c>
      <c r="BL4" s="1323" t="str">
        <f>IF(WB!CA4="","",WB!CA4)</f>
        <v>Msinga</v>
      </c>
      <c r="BM4" s="1323" t="str">
        <f>IF(WB!CB4="","",WB!CB4)</f>
        <v>Msinga</v>
      </c>
      <c r="BN4" s="1323" t="s">
        <v>857</v>
      </c>
      <c r="BO4" s="1323" t="str">
        <f>IF(WB!CD4="","",WB!CD4)</f>
        <v>Mnambithi</v>
      </c>
      <c r="BP4" s="1323"/>
      <c r="BQ4" s="1323"/>
      <c r="BR4" s="1323"/>
      <c r="BS4" s="1323"/>
      <c r="BT4" s="1323"/>
      <c r="BU4" s="473"/>
      <c r="BV4" s="474" t="s">
        <v>114</v>
      </c>
      <c r="BW4" s="474" t="s">
        <v>115</v>
      </c>
      <c r="BX4" s="474" t="s">
        <v>116</v>
      </c>
      <c r="BY4" s="474" t="s">
        <v>117</v>
      </c>
      <c r="BZ4" s="475" t="str">
        <f>WB!B9</f>
        <v>VP</v>
      </c>
      <c r="CA4" s="476" t="str">
        <f>WB!B10</f>
        <v>P</v>
      </c>
      <c r="CB4" s="476" t="s">
        <v>63</v>
      </c>
      <c r="CC4" s="476" t="str">
        <f>WB!B12</f>
        <v>BO</v>
      </c>
      <c r="CD4" s="1065" t="s">
        <v>1202</v>
      </c>
      <c r="CE4" s="1066" t="s">
        <v>1118</v>
      </c>
      <c r="CF4" s="1067"/>
      <c r="CG4" s="1067"/>
      <c r="CH4" s="1067"/>
      <c r="CI4" s="1067"/>
      <c r="CJ4" s="1067"/>
      <c r="CK4" s="1067"/>
      <c r="CL4" s="1067"/>
      <c r="CM4" s="1067"/>
      <c r="CN4" s="1067"/>
      <c r="CO4" s="1067"/>
      <c r="CP4" s="476"/>
      <c r="CQ4" s="476"/>
      <c r="CR4" s="476"/>
      <c r="CS4" s="476"/>
      <c r="CT4" s="476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80" t="str">
        <f>BZ4</f>
        <v>VP</v>
      </c>
      <c r="DH4" s="481" t="str">
        <f>CA4</f>
        <v>P</v>
      </c>
      <c r="DI4" s="481" t="str">
        <f>CB4</f>
        <v>M</v>
      </c>
      <c r="DJ4" s="481" t="str">
        <f>CC4</f>
        <v>BO</v>
      </c>
      <c r="DK4" s="482"/>
      <c r="DL4" s="1491" t="s">
        <v>51</v>
      </c>
      <c r="DM4" s="1491"/>
      <c r="DN4" s="1491"/>
      <c r="DO4" s="1491"/>
      <c r="DP4" s="1491"/>
      <c r="DQ4" s="1491"/>
      <c r="DR4" s="1491"/>
      <c r="DS4" s="475" t="s">
        <v>50</v>
      </c>
      <c r="DT4" s="483"/>
    </row>
    <row r="5" spans="1:124" s="484" customFormat="1" ht="24.5" customHeight="1">
      <c r="A5" s="485" t="s">
        <v>118</v>
      </c>
      <c r="B5" s="472" t="str">
        <f>IF(WB!T5="","",WB!T5)</f>
        <v>Altona</v>
      </c>
      <c r="C5" s="472" t="str">
        <f>IF(WB!U5="","",WB!U5)</f>
        <v>Ezidulini</v>
      </c>
      <c r="D5" s="472" t="str">
        <f>IF(WB!V5="","",WB!V5)</f>
        <v>Motloung</v>
      </c>
      <c r="E5" s="472" t="str">
        <f>IF(WB!W5="","",WB!W5)</f>
        <v>Mbabane</v>
      </c>
      <c r="F5" s="472" t="str">
        <f>IF(WB!X5="","",WB!X5)</f>
        <v>Anniville</v>
      </c>
      <c r="G5" s="472" t="str">
        <f>IF(WB!Y5="","",WB!Y5)</f>
        <v>KwaBhekabantu</v>
      </c>
      <c r="H5" s="472" t="str">
        <f>IF(WB!Z5="","",WB!Z5)</f>
        <v>KwaMfeka</v>
      </c>
      <c r="I5" s="472" t="str">
        <f>IF(WB!AA5="","",WB!AA5)</f>
        <v>Ndatshana</v>
      </c>
      <c r="J5" s="472" t="str">
        <f>IF(WB!AB5="","",WB!AB5)</f>
        <v>KwaMathonsi</v>
      </c>
      <c r="K5" s="472" t="str">
        <f>IF(WB!AC5="","",WB!AC5)</f>
        <v>Macanco</v>
      </c>
      <c r="L5" s="472" t="str">
        <f>IF(WB!AD5="","",WB!AD5)</f>
        <v>Wetterklerfontein</v>
      </c>
      <c r="M5" s="472" t="str">
        <f>IF(WB!AE5="","",WB!AE5)</f>
        <v>Driefontein</v>
      </c>
      <c r="N5" s="472"/>
      <c r="O5" s="472"/>
      <c r="P5" s="472"/>
      <c r="Q5" s="472"/>
      <c r="R5" s="472"/>
      <c r="S5" s="486"/>
      <c r="T5" s="472" t="str">
        <f>IF(WB!AK5="","",WB!AK5)</f>
        <v>Altona</v>
      </c>
      <c r="U5" s="472" t="str">
        <f>IF(WB!AL5="","",WB!AL5)</f>
        <v>Ezidulini</v>
      </c>
      <c r="V5" s="472" t="str">
        <f>IF(WB!AM5="","",WB!AM5)</f>
        <v>Motloung</v>
      </c>
      <c r="W5" s="472" t="str">
        <f>IF(WB!AN5="","",WB!AN5)</f>
        <v>Mbabane</v>
      </c>
      <c r="X5" s="472" t="str">
        <f>IF(WB!AO5="","",WB!AO5)</f>
        <v>Anniville</v>
      </c>
      <c r="Y5" s="472" t="str">
        <f>IF(WB!AP5="","",WB!AP5)</f>
        <v>KwaBhekabantu</v>
      </c>
      <c r="Z5" s="1323" t="str">
        <f>IF(WB!AQ5="","",WB!AQ5)</f>
        <v>KwaMfeka</v>
      </c>
      <c r="AA5" s="1323" t="str">
        <f>IF(WB!AR5="","",WB!AR5)</f>
        <v>Ndatshana</v>
      </c>
      <c r="AB5" s="1323" t="str">
        <f>IF(WB!AS5="","",WB!AS5)</f>
        <v>KwaMathonsi</v>
      </c>
      <c r="AC5" s="1323" t="str">
        <f>IF(WB!AT5="","",WB!AT5)</f>
        <v>Macanco</v>
      </c>
      <c r="AD5" s="472" t="str">
        <f>IF(WB!AU5="","",WB!AU5)</f>
        <v>Wetterklerfontein</v>
      </c>
      <c r="AE5" s="1323" t="str">
        <f>IF(WB!AV5="","",WB!AV5)</f>
        <v>Driefontein</v>
      </c>
      <c r="AF5" s="472"/>
      <c r="AG5" s="472"/>
      <c r="AH5" s="472"/>
      <c r="AI5" s="472"/>
      <c r="AJ5" s="472"/>
      <c r="AK5" s="486"/>
      <c r="AL5" s="472" t="str">
        <f>IF(WB!BB5="","",WB!BB5)</f>
        <v>Altona</v>
      </c>
      <c r="AM5" s="472" t="str">
        <f>IF(WB!BC5="","",WB!BC5)</f>
        <v>Ezidulini</v>
      </c>
      <c r="AN5" s="472" t="str">
        <f>IF(WB!BD5="","",WB!BD5)</f>
        <v>Motloung</v>
      </c>
      <c r="AO5" s="472" t="str">
        <f>IF(WB!BE5="","",WB!BE5)</f>
        <v>Mbabane</v>
      </c>
      <c r="AP5" s="472" t="str">
        <f>IF(WB!BF5="","",WB!BF5)</f>
        <v>Anniville</v>
      </c>
      <c r="AQ5" s="472" t="str">
        <f>IF(WB!BG5="","",WB!BG5)</f>
        <v>KwaBhekabantu</v>
      </c>
      <c r="AR5" s="472" t="str">
        <f>IF(WB!BH5="","",WB!BH5)</f>
        <v>KwaMfeka</v>
      </c>
      <c r="AS5" s="472" t="str">
        <f>IF(WB!BI5="","",WB!BI5)</f>
        <v>Ndatshana</v>
      </c>
      <c r="AT5" s="472" t="str">
        <f>IF(WB!BJ5="","",WB!BJ5)</f>
        <v>KwaMathonsi</v>
      </c>
      <c r="AU5" s="472" t="str">
        <f>IF(WB!BK5="","",WB!BK5)</f>
        <v>Macanco</v>
      </c>
      <c r="AV5" s="472" t="str">
        <f>IF(WB!BL5="","",WB!BL5)</f>
        <v>Wetterklerfontein</v>
      </c>
      <c r="AW5" s="472" t="str">
        <f>IF(WB!BM5="","",WB!BM5)</f>
        <v>Driefontein</v>
      </c>
      <c r="AX5" s="472"/>
      <c r="AY5" s="472"/>
      <c r="AZ5" s="472"/>
      <c r="BA5" s="472"/>
      <c r="BB5" s="472"/>
      <c r="BC5" s="486"/>
      <c r="BD5" s="1323" t="str">
        <f>IF(WB!BS5="","",WB!BS5)</f>
        <v>Altona</v>
      </c>
      <c r="BE5" s="1323" t="str">
        <f>IF(WB!BT5="","",WB!BT5)</f>
        <v>Ezidulini</v>
      </c>
      <c r="BF5" s="1323" t="str">
        <f>IF(WB!BU5="","",WB!BU5)</f>
        <v>Motloung</v>
      </c>
      <c r="BG5" s="1323" t="str">
        <f>IF(WB!BV5="","",WB!BV5)</f>
        <v>Mbabane</v>
      </c>
      <c r="BH5" s="1323" t="str">
        <f>IF(WB!BW5="","",WB!BW5)</f>
        <v>Anniville</v>
      </c>
      <c r="BI5" s="1323" t="str">
        <f>IF(WB!BX5="","",WB!BX5)</f>
        <v>KwaBhekabantu</v>
      </c>
      <c r="BJ5" s="1323" t="str">
        <f>IF(WB!BY5="","",WB!BY5)</f>
        <v>KwaMfeka</v>
      </c>
      <c r="BK5" s="1323" t="str">
        <f>IF(WB!BZ5="","",WB!BZ5)</f>
        <v>Ndatshana</v>
      </c>
      <c r="BL5" s="1323" t="str">
        <f>IF(WB!CA5="","",WB!CA5)</f>
        <v>KwaMathonsi</v>
      </c>
      <c r="BM5" s="1323" t="str">
        <f>IF(WB!CB5="","",WB!CB5)</f>
        <v>Macanco</v>
      </c>
      <c r="BN5" s="1323" t="str">
        <f>IF(WB!CC5="","",WB!CC5)</f>
        <v>Wetterklerfontein</v>
      </c>
      <c r="BO5" s="1323" t="str">
        <f>IF(WB!CD5="","",WB!CD5)</f>
        <v>Driefontein</v>
      </c>
      <c r="BP5" s="1323"/>
      <c r="BQ5" s="1323"/>
      <c r="BR5" s="1323"/>
      <c r="BS5" s="1323"/>
      <c r="BT5" s="1323"/>
      <c r="BU5" s="486"/>
      <c r="BV5" s="74"/>
      <c r="BW5" s="74"/>
      <c r="BX5" s="74"/>
      <c r="BY5" s="74"/>
      <c r="BZ5" s="475"/>
      <c r="CA5" s="475"/>
      <c r="CB5" s="475"/>
      <c r="CC5" s="475"/>
      <c r="CD5" s="1068" t="str">
        <f>IF(UPPER($CD$4)=UPPER($BZ$4),$BV$4,IF(UPPER($CD$4)=UPPER($CA$4),$BW$4,IF(UPPER($CD$4)=UPPER($CB$4),$BX$4,$BY$4)))</f>
        <v>'Better-Off'</v>
      </c>
      <c r="CE5" s="1066"/>
      <c r="CF5" s="1066"/>
      <c r="CG5" s="1066"/>
      <c r="CH5" s="1066"/>
      <c r="CI5" s="1066"/>
      <c r="CJ5" s="1066"/>
      <c r="CK5" s="1066"/>
      <c r="CL5" s="1066"/>
      <c r="CM5" s="1066"/>
      <c r="CN5" s="1066"/>
      <c r="CO5" s="1066"/>
      <c r="CP5" s="476" t="str">
        <f>IF($CD$4=$BZ$4,$BW$4,$BY$4)</f>
        <v>'Better-Off'</v>
      </c>
      <c r="CQ5" s="475"/>
      <c r="CR5" s="475"/>
      <c r="CS5" s="475"/>
      <c r="CT5" s="475"/>
      <c r="CU5" s="475"/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80"/>
      <c r="DH5" s="483"/>
      <c r="DI5" s="483"/>
      <c r="DJ5" s="483"/>
      <c r="DK5" s="489"/>
      <c r="DL5" s="490"/>
      <c r="DM5" s="490"/>
      <c r="DN5" s="490"/>
      <c r="DO5" s="490"/>
      <c r="DP5" s="490"/>
      <c r="DQ5" s="490"/>
      <c r="DR5" s="490"/>
      <c r="DS5" s="490"/>
      <c r="DT5" s="483"/>
    </row>
    <row r="6" spans="1:124" s="498" customFormat="1" ht="14.25" customHeight="1">
      <c r="A6" s="485" t="s">
        <v>119</v>
      </c>
      <c r="B6" s="1284">
        <f>IF(WB!T6="","",WB!T6)</f>
        <v>1</v>
      </c>
      <c r="C6" s="491">
        <f>IF(WB!U6="","",WB!U6)</f>
        <v>2</v>
      </c>
      <c r="D6" s="491">
        <f>IF(WB!V6="","",WB!V6)</f>
        <v>3</v>
      </c>
      <c r="E6" s="491">
        <f>IF(WB!W6="","",WB!W6)</f>
        <v>4</v>
      </c>
      <c r="F6" s="491">
        <f>IF(WB!X6="","",WB!X6)</f>
        <v>5</v>
      </c>
      <c r="G6" s="491">
        <f>IF(WB!Y6="","",WB!Y6)</f>
        <v>6</v>
      </c>
      <c r="H6" s="491">
        <f>IF(WB!Z6="","",WB!Z6)</f>
        <v>7</v>
      </c>
      <c r="I6" s="491">
        <f>IF(WB!AA6="","",WB!AA6)</f>
        <v>8</v>
      </c>
      <c r="J6" s="491">
        <f>IF(WB!AB6="","",WB!AB6)</f>
        <v>9</v>
      </c>
      <c r="K6" s="491">
        <f>IF(WB!AC6="","",WB!AC6)</f>
        <v>10</v>
      </c>
      <c r="L6" s="491">
        <f>IF(WB!AD6="","",WB!AD6)</f>
        <v>11</v>
      </c>
      <c r="M6" s="491">
        <f>IF(WB!AE6="","",WB!AE6)</f>
        <v>12</v>
      </c>
      <c r="N6" s="491"/>
      <c r="O6" s="491"/>
      <c r="P6" s="491"/>
      <c r="Q6" s="491"/>
      <c r="R6" s="491"/>
      <c r="S6" s="492"/>
      <c r="T6" s="491">
        <f>IF(WB!AK6="","",WB!AK6)</f>
        <v>18</v>
      </c>
      <c r="U6" s="491">
        <f>IF(WB!AL6="","",WB!AL6)</f>
        <v>19</v>
      </c>
      <c r="V6" s="491">
        <f>IF(WB!AM6="","",WB!AM6)</f>
        <v>20</v>
      </c>
      <c r="W6" s="491">
        <f>IF(WB!AN6="","",WB!AN6)</f>
        <v>21</v>
      </c>
      <c r="X6" s="491">
        <f>IF(WB!AO6="","",WB!AO6)</f>
        <v>22</v>
      </c>
      <c r="Y6" s="491">
        <f>IF(WB!AP6="","",WB!AP6)</f>
        <v>23</v>
      </c>
      <c r="Z6" s="1324">
        <f>IF(WB!AQ6="","",WB!AQ6)</f>
        <v>24</v>
      </c>
      <c r="AA6" s="1324">
        <f>IF(WB!AR6="","",WB!AR6)</f>
        <v>25</v>
      </c>
      <c r="AB6" s="1324">
        <f>IF(WB!AS6="","",WB!AS6)</f>
        <v>26</v>
      </c>
      <c r="AC6" s="1324">
        <f>IF(WB!AT6="","",WB!AT6)</f>
        <v>27</v>
      </c>
      <c r="AD6" s="491">
        <f>IF(WB!AU6="","",WB!AU6)</f>
        <v>28</v>
      </c>
      <c r="AE6" s="1324">
        <f>IF(WB!AV6="","",WB!AV6)</f>
        <v>29</v>
      </c>
      <c r="AF6" s="491"/>
      <c r="AG6" s="491"/>
      <c r="AH6" s="491"/>
      <c r="AI6" s="491"/>
      <c r="AJ6" s="491"/>
      <c r="AK6" s="492"/>
      <c r="AL6" s="491">
        <f>IF(WB!BB6="","",WB!BB6)</f>
        <v>35</v>
      </c>
      <c r="AM6" s="491">
        <f>IF(WB!BC6="","",WB!BC6)</f>
        <v>36</v>
      </c>
      <c r="AN6" s="491">
        <f>IF(WB!BD6="","",WB!BD6)</f>
        <v>37</v>
      </c>
      <c r="AO6" s="491">
        <f>IF(WB!BE6="","",WB!BE6)</f>
        <v>38</v>
      </c>
      <c r="AP6" s="491">
        <f>IF(WB!BF6="","",WB!BF6)</f>
        <v>39</v>
      </c>
      <c r="AQ6" s="491">
        <f>IF(WB!BG6="","",WB!BG6)</f>
        <v>40</v>
      </c>
      <c r="AR6" s="491">
        <f>IF(WB!BH6="","",WB!BH6)</f>
        <v>41</v>
      </c>
      <c r="AS6" s="491">
        <f>IF(WB!BI6="","",WB!BI6)</f>
        <v>42</v>
      </c>
      <c r="AT6" s="491">
        <f>IF(WB!BJ6="","",WB!BJ6)</f>
        <v>43</v>
      </c>
      <c r="AU6" s="491">
        <f>IF(WB!BK6="","",WB!BK6)</f>
        <v>44</v>
      </c>
      <c r="AV6" s="491">
        <f>IF(WB!BL6="","",WB!BL6)</f>
        <v>45</v>
      </c>
      <c r="AW6" s="491">
        <f>IF(WB!BM6="","",WB!BM6)</f>
        <v>46</v>
      </c>
      <c r="AX6" s="491"/>
      <c r="AY6" s="491"/>
      <c r="AZ6" s="491"/>
      <c r="BA6" s="491"/>
      <c r="BB6" s="491"/>
      <c r="BC6" s="492"/>
      <c r="BD6" s="1324">
        <f>IF(WB!BS6="","",WB!BS6)</f>
        <v>52</v>
      </c>
      <c r="BE6" s="1324">
        <f>IF(WB!BT6="","",WB!BT6)</f>
        <v>53</v>
      </c>
      <c r="BF6" s="1324">
        <f>IF(WB!BU6="","",WB!BU6)</f>
        <v>54</v>
      </c>
      <c r="BG6" s="1324">
        <f>IF(WB!BV6="","",WB!BV6)</f>
        <v>55</v>
      </c>
      <c r="BH6" s="1324">
        <f>IF(WB!BW6="","",WB!BW6)</f>
        <v>56</v>
      </c>
      <c r="BI6" s="1324">
        <f>IF(WB!BX6="","",WB!BX6)</f>
        <v>57</v>
      </c>
      <c r="BJ6" s="1324">
        <f>IF(WB!BY6="","",WB!BY6)</f>
        <v>58</v>
      </c>
      <c r="BK6" s="1324">
        <f>IF(WB!BZ6="","",WB!BZ6)</f>
        <v>59</v>
      </c>
      <c r="BL6" s="1324">
        <f>IF(WB!CA6="","",WB!CA6)</f>
        <v>60</v>
      </c>
      <c r="BM6" s="1324">
        <f>IF(WB!CB6="","",WB!CB6)</f>
        <v>61</v>
      </c>
      <c r="BN6" s="1324">
        <f>IF(WB!CC6="","",WB!CC6)</f>
        <v>62</v>
      </c>
      <c r="BO6" s="1324">
        <f>IF(WB!CD6="","",WB!CD6)</f>
        <v>63</v>
      </c>
      <c r="BP6" s="1324"/>
      <c r="BQ6" s="1324"/>
      <c r="BR6" s="1324"/>
      <c r="BS6" s="1324"/>
      <c r="BT6" s="1324"/>
      <c r="BU6" s="492"/>
      <c r="BV6" s="88"/>
      <c r="BW6" s="88"/>
      <c r="BX6" s="88"/>
      <c r="BY6" s="88"/>
      <c r="BZ6" s="493"/>
      <c r="CA6" s="493"/>
      <c r="CB6" s="493"/>
      <c r="CC6" s="493"/>
      <c r="CD6" s="1319" t="s">
        <v>48</v>
      </c>
      <c r="CE6" s="1064"/>
      <c r="CF6" s="1064"/>
      <c r="CG6" s="1064"/>
      <c r="CH6" s="1064"/>
      <c r="CI6" s="1064"/>
      <c r="CJ6" s="1064"/>
      <c r="CK6" s="1064"/>
      <c r="CL6" s="1064"/>
      <c r="CM6" s="1064"/>
      <c r="CN6" s="1064"/>
      <c r="CO6" s="1064" t="s">
        <v>1117</v>
      </c>
      <c r="CP6" s="1492" t="s">
        <v>48</v>
      </c>
      <c r="CQ6" s="1492"/>
      <c r="CR6" s="493"/>
      <c r="CS6" s="493"/>
      <c r="CT6" s="493"/>
      <c r="CU6" s="493"/>
      <c r="CV6" s="493"/>
      <c r="CW6" s="493"/>
      <c r="CX6" s="493"/>
      <c r="CY6" s="493"/>
      <c r="CZ6" s="493"/>
      <c r="DA6" s="493"/>
      <c r="DB6" s="493"/>
      <c r="DC6" s="493"/>
      <c r="DD6" s="493"/>
      <c r="DE6" s="1493" t="s">
        <v>49</v>
      </c>
      <c r="DF6" s="1493"/>
      <c r="DG6" s="494"/>
      <c r="DH6" s="495"/>
      <c r="DI6" s="495"/>
      <c r="DJ6" s="495"/>
      <c r="DK6" s="496"/>
      <c r="DL6" s="497"/>
      <c r="DM6" s="497"/>
      <c r="DN6" s="497"/>
      <c r="DO6" s="497"/>
      <c r="DP6" s="497"/>
      <c r="DQ6" s="497"/>
      <c r="DR6" s="497"/>
      <c r="DS6" s="497"/>
      <c r="DT6" s="495"/>
    </row>
    <row r="7" spans="1:124" s="498" customFormat="1" ht="15.75" customHeight="1" thickBot="1">
      <c r="A7" s="499" t="s">
        <v>120</v>
      </c>
      <c r="B7" s="1285" t="str">
        <f>IF(WB!T7="","",WB!T7)</f>
        <v>Nonjabulo Hlongwane_x000D_Nontando  Mthethwa_x000D_Cynthia Mapatlare_x000D_Zinhle Dladla</v>
      </c>
      <c r="C7" s="500" t="str">
        <f>IF(WB!U7="","",WB!U7)</f>
        <v>Nonjabulo Hlongwane_x000D_Nontando  Mthethwa_x000D_Cynthia Mapatlare_x000D_Zinhle Dladla</v>
      </c>
      <c r="D7" s="500" t="str">
        <f>IF(WB!V7="","",WB!V7)</f>
        <v>Nonjabulo Hlongwane_x000D_Nontando  Mthethwa_x000D_Cynthia Mapatlare_x000D_Zinhle Dladla</v>
      </c>
      <c r="E7" s="500" t="str">
        <f>IF(WB!W7="","",WB!W7)</f>
        <v>Nonjabulo Hlongwane_x000D_Nontando  Mthethwa_x000D_Cynthia Mapatlare_x000D_Zinhle Dladla</v>
      </c>
      <c r="F7" s="500" t="str">
        <f>IF(WB!X7="","",WB!X7)</f>
        <v>Nonjabulo Hlongwane_x000D_Nontando  Mthethwa_x000D_Cynthia Mapatlare_x000D_Zinhle Dladla</v>
      </c>
      <c r="G7" s="500" t="str">
        <f>IF(WB!Y7="","",WB!Y7)</f>
        <v>Nonjabulo Hlongwane_x000D_Nontando  Mthethwa_x000D_Cynthia Mapatlare_x000D_Zinhle Dladla</v>
      </c>
      <c r="H7" s="500" t="str">
        <f>IF(WB!Z7="","",WB!Z7)</f>
        <v>Nonjabulo Hlongwane_x000D_Nontando  Mthethwa_x000D_Cynthia Mapatlare_x000D_Zinhle Dladla</v>
      </c>
      <c r="I7" s="500" t="str">
        <f>IF(WB!AA7="","",WB!AA7)</f>
        <v>Nonjabulo Hlongwane_x000D_Nontando  Mthethwa_x000D_Cynthia Mapatlare_x000D_Zinhle Dladla</v>
      </c>
      <c r="J7" s="500" t="str">
        <f>IF(WB!AB7="","",WB!AB7)</f>
        <v>Nonjabulo Hlongwane_x000D_Nontando  Mthethwa_x000D_Cynthia Mapatlare_x000D_Zinhle Dladla</v>
      </c>
      <c r="K7" s="500" t="str">
        <f>IF(WB!AC7="","",WB!AC7)</f>
        <v>Nonjabulo Hlongwane_x000D_Nontando  Mthethwa_x000D_Cynthia Mapatlare_x000D_Zinhle Dladla</v>
      </c>
      <c r="L7" s="500" t="str">
        <f>IF(WB!AD7="","",WB!AD7)</f>
        <v>Nonjabulo Hlongwane_x000D_Nontando  Mthethwa_x000D_Cynthia Mapatlare_x000D_Zinhle Dladla</v>
      </c>
      <c r="M7" s="500" t="str">
        <f>IF(WB!AE7="","",WB!AE7)</f>
        <v>Nonjabulo Hlongwane_x000D_Nontando  Mthethwa_x000D_Cynthia Mapatlare_x000D_Zinhle Dladla</v>
      </c>
      <c r="N7" s="500"/>
      <c r="O7" s="500"/>
      <c r="P7" s="500"/>
      <c r="Q7" s="500"/>
      <c r="R7" s="500"/>
      <c r="S7" s="501"/>
      <c r="T7" s="500" t="str">
        <f>IF(WB!AK7="","",WB!AK7)</f>
        <v>Nonjabulo Hlongwane_x000D_Nontando  Mthethwa_x000D_Cynthia Mapatlare_x000D_Zinhle Dladla</v>
      </c>
      <c r="U7" s="500" t="str">
        <f>IF(WB!AL7="","",WB!AL7)</f>
        <v>Nonjabulo Hlongwane_x000D_Nontando  Mthethwa_x000D_Cynthia Mapatlare_x000D_Zinhle Dladla</v>
      </c>
      <c r="V7" s="500" t="str">
        <f>IF(WB!AM7="","",WB!AM7)</f>
        <v>Nonjabulo Hlongwane_x000D_Nontando  Mthethwa_x000D_Cynthia Mapatlare_x000D_Zinhle Dladla</v>
      </c>
      <c r="W7" s="500" t="str">
        <f>IF(WB!AN7="","",WB!AN7)</f>
        <v>Nonjabulo Hlongwane_x000D_Nontando  Mthethwa_x000D_Cynthia Mapatlare_x000D_Zinhle Dladla</v>
      </c>
      <c r="X7" s="500" t="str">
        <f>IF(WB!AO7="","",WB!AO7)</f>
        <v>Nonjabulo Hlongwane_x000D_Nontando  Mthethwa_x000D_Cynthia Mapatlare_x000D_Zinhle Dladla</v>
      </c>
      <c r="Y7" s="500" t="str">
        <f>IF(WB!AP7="","",WB!AP7)</f>
        <v>Nonjabulo Hlongwane_x000D_Nontando  Mthethwa_x000D_Cynthia Mapatlare_x000D_Zinhle Dladla</v>
      </c>
      <c r="Z7" s="1325" t="str">
        <f>IF(WB!AQ7="","",WB!AQ7)</f>
        <v>Nonjabulo Hlongwane_x000D_Nontando  Mthethwa_x000D_Cynthia Mapatlare_x000D_Zinhle Dladla</v>
      </c>
      <c r="AA7" s="1325" t="str">
        <f>IF(WB!AR7="","",WB!AR7)</f>
        <v>Nonjabulo Hlongwane_x000D_Nontando  Mthethwa_x000D_Cynthia Mapatlare_x000D_Zinhle Dladla</v>
      </c>
      <c r="AB7" s="1325" t="str">
        <f>IF(WB!AS7="","",WB!AS7)</f>
        <v>Nonjabulo Hlongwane_x000D_Nontando  Mthethwa_x000D_Cynthia Mapatlare_x000D_Zinhle Dladla</v>
      </c>
      <c r="AC7" s="1325" t="str">
        <f>IF(WB!AT7="","",WB!AT7)</f>
        <v>Nonjabulo Hlongwane_x000D_Nontando  Mthethwa_x000D_Cynthia Mapatlare_x000D_Zinhle Dladla</v>
      </c>
      <c r="AD7" s="500" t="str">
        <f>IF(WB!AU7="","",WB!AU7)</f>
        <v>Nonjabulo Hlongwane_x000D_Nontando  Mthethwa_x000D_Cynthia Mapatlare_x000D_Zinhle Dladla</v>
      </c>
      <c r="AE7" s="1325" t="str">
        <f>IF(WB!AV7="","",WB!AV7)</f>
        <v>Nonjabulo Hlongwane_x000D_Nontando  Mthethwa_x000D_Cynthia Mapatlare_x000D_Zinhle Dladla</v>
      </c>
      <c r="AF7" s="500"/>
      <c r="AG7" s="500"/>
      <c r="AH7" s="500"/>
      <c r="AI7" s="500"/>
      <c r="AJ7" s="500"/>
      <c r="AK7" s="501"/>
      <c r="AL7" s="500" t="str">
        <f>IF(WB!BB7="","",WB!BB7)</f>
        <v/>
      </c>
      <c r="AM7" s="500" t="str">
        <f>IF(WB!BC7="","",WB!BC7)</f>
        <v/>
      </c>
      <c r="AN7" s="500" t="str">
        <f>IF(WB!BD7="","",WB!BD7)</f>
        <v/>
      </c>
      <c r="AO7" s="500" t="str">
        <f>IF(WB!BE7="","",WB!BE7)</f>
        <v/>
      </c>
      <c r="AP7" s="500" t="str">
        <f>IF(WB!BF7="","",WB!BF7)</f>
        <v/>
      </c>
      <c r="AQ7" s="500" t="str">
        <f>IF(WB!BG7="","",WB!BG7)</f>
        <v/>
      </c>
      <c r="AR7" s="500" t="str">
        <f>IF(WB!BH7="","",WB!BH7)</f>
        <v/>
      </c>
      <c r="AS7" s="500" t="str">
        <f>IF(WB!BI7="","",WB!BI7)</f>
        <v/>
      </c>
      <c r="AT7" s="500" t="str">
        <f>IF(WB!BJ7="","",WB!BJ7)</f>
        <v/>
      </c>
      <c r="AU7" s="500" t="str">
        <f>IF(WB!BK7="","",WB!BK7)</f>
        <v/>
      </c>
      <c r="AV7" s="500" t="str">
        <f>IF(WB!BL7="","",WB!BL7)</f>
        <v/>
      </c>
      <c r="AW7" s="500" t="str">
        <f>IF(WB!BM7="","",WB!BM7)</f>
        <v/>
      </c>
      <c r="AX7" s="500"/>
      <c r="AY7" s="500"/>
      <c r="AZ7" s="500"/>
      <c r="BA7" s="500"/>
      <c r="BB7" s="500"/>
      <c r="BC7" s="501"/>
      <c r="BD7" s="1325" t="str">
        <f>IF(WB!BS7="","",WB!BS7)</f>
        <v/>
      </c>
      <c r="BE7" s="1325" t="str">
        <f>IF(WB!BT7="","",WB!BT7)</f>
        <v/>
      </c>
      <c r="BF7" s="1325" t="str">
        <f>IF(WB!BU7="","",WB!BU7)</f>
        <v/>
      </c>
      <c r="BG7" s="1325" t="str">
        <f>IF(WB!BV7="","",WB!BV7)</f>
        <v/>
      </c>
      <c r="BH7" s="1325" t="str">
        <f>IF(WB!BW7="","",WB!BW7)</f>
        <v/>
      </c>
      <c r="BI7" s="1325" t="str">
        <f>IF(WB!BX7="","",WB!BX7)</f>
        <v/>
      </c>
      <c r="BJ7" s="1325" t="str">
        <f>IF(WB!BY7="","",WB!BY7)</f>
        <v/>
      </c>
      <c r="BK7" s="1325" t="str">
        <f>IF(WB!BZ7="","",WB!BZ7)</f>
        <v/>
      </c>
      <c r="BL7" s="1325" t="str">
        <f>IF(WB!CA7="","",WB!CA7)</f>
        <v/>
      </c>
      <c r="BM7" s="1325" t="str">
        <f>IF(WB!CB7="","",WB!CB7)</f>
        <v/>
      </c>
      <c r="BN7" s="1325" t="str">
        <f>IF(WB!CC7="","",WB!CC7)</f>
        <v/>
      </c>
      <c r="BO7" s="1325" t="str">
        <f>IF(WB!CD7="","",WB!CD7)</f>
        <v/>
      </c>
      <c r="BP7" s="1325"/>
      <c r="BQ7" s="1325"/>
      <c r="BR7" s="1325"/>
      <c r="BS7" s="1325"/>
      <c r="BT7" s="1325"/>
      <c r="BU7" s="501"/>
      <c r="BV7" s="502"/>
      <c r="BW7" s="502"/>
      <c r="BX7" s="502"/>
      <c r="BY7" s="502"/>
      <c r="BZ7" s="493"/>
      <c r="CA7" s="493"/>
      <c r="CB7" s="493"/>
      <c r="CC7" s="493"/>
      <c r="CD7" s="1069">
        <v>14</v>
      </c>
      <c r="CE7" s="1070">
        <v>13</v>
      </c>
      <c r="CF7" s="1070">
        <v>12</v>
      </c>
      <c r="CG7" s="1070">
        <v>11</v>
      </c>
      <c r="CH7" s="1070">
        <v>10</v>
      </c>
      <c r="CI7" s="1071">
        <v>9</v>
      </c>
      <c r="CJ7" s="1071">
        <v>8</v>
      </c>
      <c r="CK7" s="1070">
        <v>7</v>
      </c>
      <c r="CL7" s="1070">
        <v>6</v>
      </c>
      <c r="CM7" s="1070">
        <v>5</v>
      </c>
      <c r="CN7" s="1070">
        <v>4</v>
      </c>
      <c r="CO7" s="1069">
        <v>3</v>
      </c>
      <c r="CP7" s="143">
        <v>17</v>
      </c>
      <c r="CQ7" s="80">
        <v>16</v>
      </c>
      <c r="CR7" s="81">
        <v>15</v>
      </c>
      <c r="CS7" s="81">
        <v>14</v>
      </c>
      <c r="CT7" s="81">
        <v>13</v>
      </c>
      <c r="CU7" s="81">
        <v>12</v>
      </c>
      <c r="CV7" s="81">
        <v>11</v>
      </c>
      <c r="CW7" s="144">
        <v>10</v>
      </c>
      <c r="CX7" s="144">
        <v>9</v>
      </c>
      <c r="CY7" s="144">
        <v>8</v>
      </c>
      <c r="CZ7" s="81">
        <v>7</v>
      </c>
      <c r="DA7" s="81">
        <v>6</v>
      </c>
      <c r="DB7" s="81">
        <v>5</v>
      </c>
      <c r="DC7" s="81">
        <v>4</v>
      </c>
      <c r="DD7" s="81">
        <v>3</v>
      </c>
      <c r="DE7" s="80">
        <v>2</v>
      </c>
      <c r="DF7" s="505">
        <v>1</v>
      </c>
      <c r="DG7" s="494"/>
      <c r="DH7" s="495"/>
      <c r="DI7" s="495"/>
      <c r="DJ7" s="495"/>
      <c r="DK7" s="496"/>
      <c r="DL7" s="497"/>
      <c r="DM7" s="497"/>
      <c r="DN7" s="497"/>
      <c r="DO7" s="497"/>
      <c r="DP7" s="497"/>
      <c r="DQ7" s="497"/>
      <c r="DR7" s="497"/>
      <c r="DS7" s="506"/>
      <c r="DT7" s="495"/>
    </row>
    <row r="8" spans="1:124" s="498" customFormat="1" ht="15.75" customHeight="1">
      <c r="A8" s="471" t="s">
        <v>121</v>
      </c>
      <c r="B8" s="1286" t="s">
        <v>122</v>
      </c>
      <c r="C8" s="507" t="s">
        <v>122</v>
      </c>
      <c r="D8" s="507" t="s">
        <v>122</v>
      </c>
      <c r="E8" s="507" t="s">
        <v>122</v>
      </c>
      <c r="F8" s="507" t="s">
        <v>122</v>
      </c>
      <c r="G8" s="507" t="s">
        <v>123</v>
      </c>
      <c r="H8" s="507" t="s">
        <v>122</v>
      </c>
      <c r="I8" s="508" t="s">
        <v>124</v>
      </c>
      <c r="J8" s="507" t="s">
        <v>122</v>
      </c>
      <c r="K8" s="507" t="s">
        <v>122</v>
      </c>
      <c r="L8" s="507" t="s">
        <v>122</v>
      </c>
      <c r="M8" s="507" t="s">
        <v>122</v>
      </c>
      <c r="N8" s="507"/>
      <c r="O8" s="507"/>
      <c r="P8" s="507"/>
      <c r="Q8" s="507"/>
      <c r="R8" s="507"/>
      <c r="S8" s="509"/>
      <c r="T8" s="507" t="s">
        <v>122</v>
      </c>
      <c r="U8" s="507" t="s">
        <v>122</v>
      </c>
      <c r="V8" s="507" t="s">
        <v>122</v>
      </c>
      <c r="W8" s="507" t="s">
        <v>122</v>
      </c>
      <c r="X8" s="507" t="s">
        <v>122</v>
      </c>
      <c r="Y8" s="507" t="s">
        <v>123</v>
      </c>
      <c r="Z8" s="507" t="s">
        <v>122</v>
      </c>
      <c r="AA8" s="507" t="s">
        <v>123</v>
      </c>
      <c r="AB8" s="507" t="s">
        <v>122</v>
      </c>
      <c r="AC8" s="507" t="s">
        <v>122</v>
      </c>
      <c r="AD8" s="507" t="s">
        <v>122</v>
      </c>
      <c r="AE8" s="507" t="s">
        <v>122</v>
      </c>
      <c r="AF8" s="507"/>
      <c r="AG8" s="507"/>
      <c r="AH8" s="507"/>
      <c r="AI8" s="507"/>
      <c r="AJ8" s="507"/>
      <c r="AK8" s="509"/>
      <c r="AL8" s="507" t="s">
        <v>122</v>
      </c>
      <c r="AM8" s="507" t="s">
        <v>122</v>
      </c>
      <c r="AN8" s="507" t="s">
        <v>122</v>
      </c>
      <c r="AO8" s="507" t="s">
        <v>122</v>
      </c>
      <c r="AP8" s="507" t="s">
        <v>122</v>
      </c>
      <c r="AQ8" s="507" t="s">
        <v>122</v>
      </c>
      <c r="AR8" s="507" t="s">
        <v>122</v>
      </c>
      <c r="AS8" s="507" t="s">
        <v>122</v>
      </c>
      <c r="AT8" s="507" t="s">
        <v>122</v>
      </c>
      <c r="AU8" s="507" t="s">
        <v>122</v>
      </c>
      <c r="AV8" s="507" t="s">
        <v>122</v>
      </c>
      <c r="AW8" s="507" t="s">
        <v>122</v>
      </c>
      <c r="AX8" s="507"/>
      <c r="AY8" s="507"/>
      <c r="AZ8" s="507"/>
      <c r="BA8" s="507"/>
      <c r="BB8" s="507"/>
      <c r="BC8" s="509"/>
      <c r="BD8" s="507" t="s">
        <v>122</v>
      </c>
      <c r="BE8" s="507" t="s">
        <v>122</v>
      </c>
      <c r="BF8" s="507" t="s">
        <v>122</v>
      </c>
      <c r="BG8" s="507" t="s">
        <v>122</v>
      </c>
      <c r="BH8" s="507" t="s">
        <v>123</v>
      </c>
      <c r="BI8" s="507" t="s">
        <v>122</v>
      </c>
      <c r="BJ8" s="507" t="s">
        <v>122</v>
      </c>
      <c r="BK8" s="507" t="s">
        <v>122</v>
      </c>
      <c r="BL8" s="507" t="s">
        <v>122</v>
      </c>
      <c r="BM8" s="507" t="s">
        <v>122</v>
      </c>
      <c r="BN8" s="507" t="s">
        <v>122</v>
      </c>
      <c r="BO8" s="507" t="s">
        <v>122</v>
      </c>
      <c r="BP8" s="507"/>
      <c r="BQ8" s="507"/>
      <c r="BR8" s="507"/>
      <c r="BS8" s="507"/>
      <c r="BT8" s="507"/>
      <c r="BU8" s="510"/>
      <c r="BV8" s="507" t="s">
        <v>122</v>
      </c>
      <c r="BW8" s="511" t="str">
        <f>IF($BV$8="","",$BV$8)</f>
        <v>2013/14</v>
      </c>
      <c r="BX8" s="511" t="str">
        <f>IF($BV$8="","",$BV$8)</f>
        <v>2013/14</v>
      </c>
      <c r="BY8" s="511" t="str">
        <f>IF($BV$8="","",$BV$8)</f>
        <v>2013/14</v>
      </c>
      <c r="BZ8" s="493"/>
      <c r="CA8" s="493"/>
      <c r="CB8" s="493"/>
      <c r="CC8" s="493"/>
      <c r="CD8" s="1063"/>
      <c r="CE8" s="1064"/>
      <c r="CF8" s="1064"/>
      <c r="CG8" s="1064"/>
      <c r="CH8" s="1064"/>
      <c r="CI8" s="1064"/>
      <c r="CJ8" s="1064"/>
      <c r="CK8" s="1064"/>
      <c r="CL8" s="1064"/>
      <c r="CM8" s="1064"/>
      <c r="CN8" s="1064"/>
      <c r="CO8" s="1063"/>
      <c r="CP8" s="493"/>
      <c r="CQ8" s="493"/>
      <c r="CR8" s="493"/>
      <c r="CS8" s="493"/>
      <c r="CT8" s="493"/>
      <c r="CU8" s="493"/>
      <c r="CV8" s="493"/>
      <c r="CW8" s="493"/>
      <c r="CX8" s="493"/>
      <c r="CY8" s="493"/>
      <c r="CZ8" s="493"/>
      <c r="DA8" s="493"/>
      <c r="DB8" s="493"/>
      <c r="DC8" s="493"/>
      <c r="DD8" s="493"/>
      <c r="DE8" s="493"/>
      <c r="DF8" s="493"/>
      <c r="DG8" s="494"/>
      <c r="DH8" s="495"/>
      <c r="DI8" s="495"/>
      <c r="DJ8" s="495"/>
      <c r="DK8" s="496"/>
      <c r="DL8" s="497"/>
      <c r="DM8" s="497"/>
      <c r="DN8" s="497"/>
      <c r="DO8" s="497"/>
      <c r="DP8" s="497"/>
      <c r="DQ8" s="497"/>
      <c r="DR8" s="497"/>
      <c r="DS8" s="497"/>
      <c r="DT8" s="495"/>
    </row>
    <row r="9" spans="1:124" s="498" customFormat="1" ht="15.75" customHeight="1" thickBot="1">
      <c r="A9" s="499" t="s">
        <v>125</v>
      </c>
      <c r="B9" s="1287" t="s">
        <v>126</v>
      </c>
      <c r="C9" s="502" t="str">
        <f t="shared" ref="C9:M9" si="0">IF($B$9="","",$B$9)</f>
        <v>ZAR</v>
      </c>
      <c r="D9" s="502" t="str">
        <f t="shared" si="0"/>
        <v>ZAR</v>
      </c>
      <c r="E9" s="502" t="str">
        <f t="shared" si="0"/>
        <v>ZAR</v>
      </c>
      <c r="F9" s="502" t="str">
        <f t="shared" si="0"/>
        <v>ZAR</v>
      </c>
      <c r="G9" s="502" t="str">
        <f t="shared" si="0"/>
        <v>ZAR</v>
      </c>
      <c r="H9" s="502" t="str">
        <f t="shared" si="0"/>
        <v>ZAR</v>
      </c>
      <c r="I9" s="502" t="str">
        <f t="shared" si="0"/>
        <v>ZAR</v>
      </c>
      <c r="J9" s="502" t="str">
        <f t="shared" si="0"/>
        <v>ZAR</v>
      </c>
      <c r="K9" s="502" t="str">
        <f t="shared" si="0"/>
        <v>ZAR</v>
      </c>
      <c r="L9" s="502" t="str">
        <f t="shared" si="0"/>
        <v>ZAR</v>
      </c>
      <c r="M9" s="502" t="str">
        <f t="shared" si="0"/>
        <v>ZAR</v>
      </c>
      <c r="N9" s="502"/>
      <c r="O9" s="502"/>
      <c r="P9" s="502"/>
      <c r="Q9" s="502"/>
      <c r="R9" s="502"/>
      <c r="S9" s="501"/>
      <c r="T9" s="502" t="str">
        <f t="shared" ref="T9:AE9" si="1">IF($B$9="","",$B$9)</f>
        <v>ZAR</v>
      </c>
      <c r="U9" s="502" t="str">
        <f t="shared" si="1"/>
        <v>ZAR</v>
      </c>
      <c r="V9" s="502" t="str">
        <f t="shared" si="1"/>
        <v>ZAR</v>
      </c>
      <c r="W9" s="502" t="str">
        <f t="shared" si="1"/>
        <v>ZAR</v>
      </c>
      <c r="X9" s="502" t="str">
        <f t="shared" si="1"/>
        <v>ZAR</v>
      </c>
      <c r="Y9" s="502" t="str">
        <f t="shared" si="1"/>
        <v>ZAR</v>
      </c>
      <c r="Z9" s="1326" t="str">
        <f t="shared" si="1"/>
        <v>ZAR</v>
      </c>
      <c r="AA9" s="1326" t="str">
        <f t="shared" si="1"/>
        <v>ZAR</v>
      </c>
      <c r="AB9" s="1326" t="str">
        <f t="shared" si="1"/>
        <v>ZAR</v>
      </c>
      <c r="AC9" s="1326" t="str">
        <f t="shared" si="1"/>
        <v>ZAR</v>
      </c>
      <c r="AD9" s="502" t="str">
        <f t="shared" si="1"/>
        <v>ZAR</v>
      </c>
      <c r="AE9" s="1326" t="str">
        <f t="shared" si="1"/>
        <v>ZAR</v>
      </c>
      <c r="AF9" s="502"/>
      <c r="AG9" s="502"/>
      <c r="AH9" s="502"/>
      <c r="AI9" s="502"/>
      <c r="AJ9" s="502"/>
      <c r="AK9" s="501"/>
      <c r="AL9" s="502" t="str">
        <f t="shared" ref="AL9:AW9" si="2">IF($B$9="","",$B$9)</f>
        <v>ZAR</v>
      </c>
      <c r="AM9" s="502" t="str">
        <f t="shared" si="2"/>
        <v>ZAR</v>
      </c>
      <c r="AN9" s="502" t="str">
        <f t="shared" si="2"/>
        <v>ZAR</v>
      </c>
      <c r="AO9" s="502" t="str">
        <f t="shared" si="2"/>
        <v>ZAR</v>
      </c>
      <c r="AP9" s="502" t="str">
        <f t="shared" si="2"/>
        <v>ZAR</v>
      </c>
      <c r="AQ9" s="502" t="str">
        <f t="shared" si="2"/>
        <v>ZAR</v>
      </c>
      <c r="AR9" s="502" t="str">
        <f t="shared" si="2"/>
        <v>ZAR</v>
      </c>
      <c r="AS9" s="502" t="str">
        <f t="shared" si="2"/>
        <v>ZAR</v>
      </c>
      <c r="AT9" s="502" t="str">
        <f t="shared" si="2"/>
        <v>ZAR</v>
      </c>
      <c r="AU9" s="502" t="str">
        <f t="shared" si="2"/>
        <v>ZAR</v>
      </c>
      <c r="AV9" s="502" t="str">
        <f t="shared" si="2"/>
        <v>ZAR</v>
      </c>
      <c r="AW9" s="502" t="str">
        <f t="shared" si="2"/>
        <v>ZAR</v>
      </c>
      <c r="AX9" s="502"/>
      <c r="AY9" s="502"/>
      <c r="AZ9" s="502"/>
      <c r="BA9" s="502"/>
      <c r="BB9" s="502"/>
      <c r="BC9" s="501"/>
      <c r="BD9" s="1326" t="str">
        <f t="shared" ref="BD9:BO9" si="3">IF($B$9="","",$B$9)</f>
        <v>ZAR</v>
      </c>
      <c r="BE9" s="1326" t="str">
        <f t="shared" si="3"/>
        <v>ZAR</v>
      </c>
      <c r="BF9" s="1326" t="str">
        <f t="shared" si="3"/>
        <v>ZAR</v>
      </c>
      <c r="BG9" s="1326" t="str">
        <f t="shared" si="3"/>
        <v>ZAR</v>
      </c>
      <c r="BH9" s="1326" t="str">
        <f t="shared" si="3"/>
        <v>ZAR</v>
      </c>
      <c r="BI9" s="1326" t="str">
        <f t="shared" si="3"/>
        <v>ZAR</v>
      </c>
      <c r="BJ9" s="1326" t="str">
        <f t="shared" si="3"/>
        <v>ZAR</v>
      </c>
      <c r="BK9" s="1326" t="str">
        <f t="shared" si="3"/>
        <v>ZAR</v>
      </c>
      <c r="BL9" s="1326" t="str">
        <f t="shared" si="3"/>
        <v>ZAR</v>
      </c>
      <c r="BM9" s="1326" t="str">
        <f t="shared" si="3"/>
        <v>ZAR</v>
      </c>
      <c r="BN9" s="1326" t="str">
        <f t="shared" si="3"/>
        <v>ZAR</v>
      </c>
      <c r="BO9" s="1326" t="str">
        <f t="shared" si="3"/>
        <v>ZAR</v>
      </c>
      <c r="BP9" s="1326"/>
      <c r="BQ9" s="1326"/>
      <c r="BR9" s="1326"/>
      <c r="BS9" s="1326"/>
      <c r="BT9" s="1326"/>
      <c r="BU9" s="501"/>
      <c r="BV9" s="502" t="str">
        <f>IF($B$9="","",$B$9)</f>
        <v>ZAR</v>
      </c>
      <c r="BW9" s="502" t="str">
        <f>IF($B$9="","",$B$9)</f>
        <v>ZAR</v>
      </c>
      <c r="BX9" s="502" t="str">
        <f>IF($B$9="","",$B$9)</f>
        <v>ZAR</v>
      </c>
      <c r="BY9" s="502" t="str">
        <f>IF($B$9="","",$B$9)</f>
        <v>ZAR</v>
      </c>
      <c r="BZ9" s="493"/>
      <c r="CA9" s="493"/>
      <c r="CB9" s="493"/>
      <c r="CC9" s="493"/>
      <c r="CD9" s="1063"/>
      <c r="CE9" s="1064"/>
      <c r="CF9" s="1064"/>
      <c r="CG9" s="1064"/>
      <c r="CH9" s="1064"/>
      <c r="CI9" s="1064"/>
      <c r="CJ9" s="1064"/>
      <c r="CK9" s="1064"/>
      <c r="CL9" s="1064"/>
      <c r="CM9" s="1064"/>
      <c r="CN9" s="1064"/>
      <c r="CO9" s="1063"/>
      <c r="CP9" s="493"/>
      <c r="CQ9" s="493"/>
      <c r="CR9" s="493"/>
      <c r="CS9" s="493"/>
      <c r="CT9" s="493"/>
      <c r="CU9" s="493"/>
      <c r="CV9" s="493"/>
      <c r="CW9" s="493"/>
      <c r="CX9" s="493"/>
      <c r="CY9" s="493"/>
      <c r="CZ9" s="493"/>
      <c r="DA9" s="493"/>
      <c r="DB9" s="493"/>
      <c r="DC9" s="493"/>
      <c r="DD9" s="493"/>
      <c r="DE9" s="493"/>
      <c r="DF9" s="493"/>
      <c r="DG9" s="494"/>
      <c r="DH9" s="495"/>
      <c r="DI9" s="495"/>
      <c r="DJ9" s="495"/>
      <c r="DK9" s="496"/>
      <c r="DL9" s="497"/>
      <c r="DM9" s="497"/>
      <c r="DN9" s="497"/>
      <c r="DO9" s="497"/>
      <c r="DP9" s="497"/>
      <c r="DQ9" s="497"/>
      <c r="DR9" s="497"/>
      <c r="DS9" s="497"/>
      <c r="DT9" s="495"/>
    </row>
    <row r="10" spans="1:124" s="498" customFormat="1" ht="15.75" customHeight="1">
      <c r="A10" s="512" t="s">
        <v>127</v>
      </c>
      <c r="B10" s="1288">
        <f t="shared" ref="B10:M10" si="4">SUM(B11:B19)</f>
        <v>0.98649018698418345</v>
      </c>
      <c r="C10" s="513">
        <f t="shared" si="4"/>
        <v>1.0147668730554074</v>
      </c>
      <c r="D10" s="513">
        <f t="shared" si="4"/>
        <v>1.2655970442640692</v>
      </c>
      <c r="E10" s="513">
        <f t="shared" si="4"/>
        <v>1.0081462346359882</v>
      </c>
      <c r="F10" s="513">
        <f t="shared" si="4"/>
        <v>0.87988742685340593</v>
      </c>
      <c r="G10" s="513">
        <f t="shared" si="4"/>
        <v>1.697036240720674</v>
      </c>
      <c r="H10" s="513">
        <f t="shared" si="4"/>
        <v>1.0043803661574651</v>
      </c>
      <c r="I10" s="513">
        <f t="shared" si="4"/>
        <v>1.4146442335441229</v>
      </c>
      <c r="J10" s="513">
        <f t="shared" si="4"/>
        <v>0.96198344740100084</v>
      </c>
      <c r="K10" s="513">
        <f t="shared" si="4"/>
        <v>0.8772402383522111</v>
      </c>
      <c r="L10" s="513">
        <f t="shared" si="4"/>
        <v>0.98467326446065351</v>
      </c>
      <c r="M10" s="513">
        <f t="shared" si="4"/>
        <v>1.4759853937830538</v>
      </c>
      <c r="N10" s="513"/>
      <c r="O10" s="513"/>
      <c r="P10" s="513"/>
      <c r="Q10" s="513"/>
      <c r="R10" s="513"/>
      <c r="S10" s="514"/>
      <c r="T10" s="513">
        <f t="shared" ref="T10:AE10" si="5">SUM(T11:T19)</f>
        <v>1.1128839866334577</v>
      </c>
      <c r="U10" s="513">
        <f t="shared" si="5"/>
        <v>1.04372513272765</v>
      </c>
      <c r="V10" s="513">
        <f t="shared" si="5"/>
        <v>1.1151900945652522</v>
      </c>
      <c r="W10" s="513">
        <f t="shared" si="5"/>
        <v>0.9227854204385072</v>
      </c>
      <c r="X10" s="513">
        <f t="shared" si="5"/>
        <v>1.0355733095267745</v>
      </c>
      <c r="Y10" s="513">
        <f t="shared" si="5"/>
        <v>1.1910296923370693</v>
      </c>
      <c r="Z10" s="1327">
        <f t="shared" si="5"/>
        <v>1.3938171826257597</v>
      </c>
      <c r="AA10" s="1327">
        <f t="shared" si="5"/>
        <v>1.0842498707845578</v>
      </c>
      <c r="AB10" s="1327">
        <f t="shared" si="5"/>
        <v>1.4765658998052176</v>
      </c>
      <c r="AC10" s="1327">
        <f t="shared" si="5"/>
        <v>0.97695970325861348</v>
      </c>
      <c r="AD10" s="513">
        <f t="shared" si="5"/>
        <v>1.7281715746782897</v>
      </c>
      <c r="AE10" s="1327">
        <f t="shared" si="5"/>
        <v>1.1688279031714404</v>
      </c>
      <c r="AF10" s="513"/>
      <c r="AG10" s="513"/>
      <c r="AH10" s="513"/>
      <c r="AI10" s="513"/>
      <c r="AJ10" s="513"/>
      <c r="AK10" s="514"/>
      <c r="AL10" s="513">
        <f t="shared" ref="AL10:AW10" si="6">SUM(AL11:AL19)</f>
        <v>1.4291081362082665</v>
      </c>
      <c r="AM10" s="513">
        <f t="shared" si="6"/>
        <v>1.0589533801921365</v>
      </c>
      <c r="AN10" s="513">
        <f t="shared" si="6"/>
        <v>1.8866102159613092</v>
      </c>
      <c r="AO10" s="513">
        <f t="shared" si="6"/>
        <v>1.7841080207100357</v>
      </c>
      <c r="AP10" s="513">
        <f t="shared" si="6"/>
        <v>1.1674846006780131</v>
      </c>
      <c r="AQ10" s="513">
        <f t="shared" si="6"/>
        <v>1.9332539435107763</v>
      </c>
      <c r="AR10" s="513">
        <f t="shared" si="6"/>
        <v>1.5645923315434187</v>
      </c>
      <c r="AS10" s="513">
        <f t="shared" si="6"/>
        <v>1.9359734866650851</v>
      </c>
      <c r="AT10" s="513">
        <f t="shared" si="6"/>
        <v>1.7519265060546758</v>
      </c>
      <c r="AU10" s="513">
        <f t="shared" si="6"/>
        <v>1.032488525296013</v>
      </c>
      <c r="AV10" s="513">
        <f t="shared" si="6"/>
        <v>1.234050924028939</v>
      </c>
      <c r="AW10" s="513">
        <f t="shared" si="6"/>
        <v>1.6291145563640319</v>
      </c>
      <c r="AX10" s="513"/>
      <c r="AY10" s="513"/>
      <c r="AZ10" s="513"/>
      <c r="BA10" s="513"/>
      <c r="BB10" s="513"/>
      <c r="BC10" s="514"/>
      <c r="BD10" s="1327">
        <f t="shared" ref="BD10:BO10" si="7">SUM(BD11:BD19)</f>
        <v>1.8823471766272313</v>
      </c>
      <c r="BE10" s="1327">
        <f t="shared" si="7"/>
        <v>1.5932563645064342</v>
      </c>
      <c r="BF10" s="1327">
        <f t="shared" si="7"/>
        <v>1.4284355081652136</v>
      </c>
      <c r="BG10" s="1327">
        <f t="shared" si="7"/>
        <v>2.6474762365130755</v>
      </c>
      <c r="BH10" s="1327">
        <f t="shared" si="7"/>
        <v>1.6205518585105851</v>
      </c>
      <c r="BI10" s="1327">
        <f t="shared" si="7"/>
        <v>1.5720993630528377</v>
      </c>
      <c r="BJ10" s="1327">
        <f t="shared" si="7"/>
        <v>1.3674419892885012</v>
      </c>
      <c r="BK10" s="1327">
        <f t="shared" si="7"/>
        <v>1.3203229790058115</v>
      </c>
      <c r="BL10" s="1327">
        <f t="shared" si="7"/>
        <v>1.4725381012314931</v>
      </c>
      <c r="BM10" s="1327">
        <f t="shared" si="7"/>
        <v>1.3325021366957244</v>
      </c>
      <c r="BN10" s="1327">
        <f t="shared" si="7"/>
        <v>1.4913066692403487</v>
      </c>
      <c r="BO10" s="1327">
        <f t="shared" si="7"/>
        <v>1.2492589238190119</v>
      </c>
      <c r="BP10" s="1327"/>
      <c r="BQ10" s="1327"/>
      <c r="BR10" s="1327"/>
      <c r="BS10" s="1327"/>
      <c r="BT10" s="1327"/>
      <c r="BU10" s="514"/>
      <c r="BV10" s="513">
        <f>SUM(BV11:BV19)</f>
        <v>1.2926293876481054</v>
      </c>
      <c r="BW10" s="513">
        <f>SUM(BW11:BW19)</f>
        <v>1.3841864602134852</v>
      </c>
      <c r="BX10" s="513">
        <f>SUM(BX11:BX19)</f>
        <v>1.4848360335266559</v>
      </c>
      <c r="BY10" s="513">
        <f>SUM(BY11:BY19)</f>
        <v>1.5777773680157741</v>
      </c>
      <c r="BZ10" s="515">
        <f t="shared" ref="BZ10:BZ27" si="8">IF(DG10&lt;3,"",(SUM(B10:R10)-MIN(B10:R10)-MAX(B10:R10))/(DG10-2))</f>
        <v>1.099655447113935</v>
      </c>
      <c r="CA10" s="515">
        <f t="shared" ref="CA10:CA27" si="9">IF(DH10&lt;3,"",(SUM(T10:AJ10)-MIN(T10:AJ10)-MAX(T10:AJ10))/(DH10-2))</f>
        <v>1.1598822775435793</v>
      </c>
      <c r="CB10" s="515">
        <f t="shared" ref="CB10:CB27" si="10">IF(DI10&lt;3,"",(SUM(AL10:BB10)-MIN(AL10:BB10)-MAX(AL10:BB10))/(DI10-2))</f>
        <v>1.5439202615251608</v>
      </c>
      <c r="CC10" s="515">
        <f t="shared" ref="CC10:CC27" si="11">IF(DJ10&lt;3,"",(SUM(BD10:BT10)-MIN(BD10:BT10)-MAX(BD10:BT10))/(DJ10-2))</f>
        <v>1.5080802146324177</v>
      </c>
      <c r="CD10" s="1072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1.2492589238190119</v>
      </c>
      <c r="CE10" s="1073">
        <f t="shared" si="12"/>
        <v>1.3203229790058115</v>
      </c>
      <c r="CF10" s="1073">
        <f t="shared" si="12"/>
        <v>1.3325021366957244</v>
      </c>
      <c r="CG10" s="1073">
        <f t="shared" si="12"/>
        <v>1.3674419892885012</v>
      </c>
      <c r="CH10" s="1073">
        <f t="shared" si="12"/>
        <v>1.4284355081652136</v>
      </c>
      <c r="CI10" s="1074">
        <f t="shared" si="12"/>
        <v>1.4725381012314931</v>
      </c>
      <c r="CJ10" s="1074">
        <f t="shared" si="12"/>
        <v>1.4913066692403487</v>
      </c>
      <c r="CK10" s="1073">
        <f t="shared" si="12"/>
        <v>1.5720993630528377</v>
      </c>
      <c r="CL10" s="1073">
        <f t="shared" si="12"/>
        <v>1.5932563645064342</v>
      </c>
      <c r="CM10" s="1073">
        <f t="shared" si="12"/>
        <v>1.6205518585105851</v>
      </c>
      <c r="CN10" s="1073">
        <f t="shared" si="12"/>
        <v>1.8823471766272313</v>
      </c>
      <c r="CO10" s="1072">
        <f t="shared" si="12"/>
        <v>2.6474762365130755</v>
      </c>
      <c r="CP10" s="520" t="str">
        <f t="shared" ref="CP10:CP43" si="13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1" t="str">
        <f t="shared" ref="CQ10:CQ43" si="14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2" t="str">
        <f t="shared" ref="CR10:CR43" si="15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22">
        <f t="shared" ref="CS10:CS43" si="16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1.2492589238190119</v>
      </c>
      <c r="CT10" s="522">
        <f t="shared" ref="CT10:CT43" si="17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1.3203229790058115</v>
      </c>
      <c r="CU10" s="522">
        <f t="shared" ref="CU10:CU43" si="18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1.3325021366957244</v>
      </c>
      <c r="CV10" s="522">
        <f t="shared" ref="CV10:CV43" si="19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1.3674419892885012</v>
      </c>
      <c r="CW10" s="523">
        <f t="shared" ref="CW10:CW43" si="20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1.4284355081652136</v>
      </c>
      <c r="CX10" s="523">
        <f t="shared" ref="CX10:CX43" si="21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1.4725381012314931</v>
      </c>
      <c r="CY10" s="523">
        <f t="shared" ref="CY10:CY43" si="22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1.4913066692403487</v>
      </c>
      <c r="CZ10" s="522">
        <f t="shared" ref="CZ10:CZ43" si="23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1.5720993630528377</v>
      </c>
      <c r="DA10" s="522">
        <f t="shared" ref="DA10:DA43" si="24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1.5932563645064342</v>
      </c>
      <c r="DB10" s="522">
        <f t="shared" ref="DB10:DB43" si="25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1.6205518585105851</v>
      </c>
      <c r="DC10" s="522">
        <f t="shared" ref="DC10:DC43" si="26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1.8823471766272313</v>
      </c>
      <c r="DD10" s="522">
        <f t="shared" ref="DD10:DD43" si="27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2.6474762365130755</v>
      </c>
      <c r="DE10" s="521" t="str">
        <f t="shared" ref="DE10:DE43" si="28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0" t="str">
        <f t="shared" ref="DF10:DF43" si="29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24">
        <f t="shared" ref="DG10:DG27" si="30">COUNT(B10:R10)</f>
        <v>12</v>
      </c>
      <c r="DH10" s="495">
        <f t="shared" ref="DH10:DH27" si="31">COUNT(T10:AJ10)</f>
        <v>12</v>
      </c>
      <c r="DI10" s="495">
        <f t="shared" ref="DI10:DI27" si="32">COUNT(AL10:BB10)</f>
        <v>12</v>
      </c>
      <c r="DJ10" s="495">
        <f t="shared" ref="DJ10:DJ27" si="33">COUNT(BD10:BT10)</f>
        <v>12</v>
      </c>
      <c r="DK10" s="496"/>
      <c r="DL10" s="525"/>
      <c r="DM10" s="525"/>
      <c r="DN10" s="525"/>
      <c r="DO10" s="525"/>
      <c r="DP10" s="525"/>
      <c r="DQ10" s="525"/>
      <c r="DR10" s="525"/>
      <c r="DS10" s="525"/>
      <c r="DT10" s="495"/>
    </row>
    <row r="11" spans="1:124" s="498" customFormat="1" ht="15.75" customHeight="1">
      <c r="A11" s="526" t="s">
        <v>684</v>
      </c>
      <c r="B11" s="527">
        <f>SUM(B832,B838,B840:B842,B847)</f>
        <v>6.8293381960505231E-2</v>
      </c>
      <c r="C11" s="527">
        <f t="shared" ref="C11:M11" si="34">SUM(C832,C838,C840:C842,C847)</f>
        <v>4.3534879618098793E-2</v>
      </c>
      <c r="D11" s="527">
        <f t="shared" si="34"/>
        <v>5.985437344333748E-2</v>
      </c>
      <c r="E11" s="527">
        <f t="shared" si="34"/>
        <v>4.1901626712328763E-2</v>
      </c>
      <c r="F11" s="527">
        <f t="shared" si="34"/>
        <v>0</v>
      </c>
      <c r="G11" s="527">
        <f t="shared" si="34"/>
        <v>0.41587740971357412</v>
      </c>
      <c r="H11" s="527">
        <f t="shared" si="34"/>
        <v>3.9430479452054794E-2</v>
      </c>
      <c r="I11" s="527">
        <f t="shared" si="34"/>
        <v>1.4681946111174007E-2</v>
      </c>
      <c r="J11" s="527">
        <f t="shared" si="34"/>
        <v>6.0918442858511342E-2</v>
      </c>
      <c r="K11" s="527">
        <f t="shared" si="34"/>
        <v>3.9430479452054789E-3</v>
      </c>
      <c r="L11" s="527">
        <f t="shared" si="34"/>
        <v>2.3658287671232875E-2</v>
      </c>
      <c r="M11" s="527">
        <f t="shared" si="34"/>
        <v>5.3768835616438346E-2</v>
      </c>
      <c r="N11" s="527"/>
      <c r="O11" s="527"/>
      <c r="P11" s="527"/>
      <c r="Q11" s="527"/>
      <c r="R11" s="527"/>
      <c r="S11" s="528"/>
      <c r="T11" s="527">
        <f>SUM(T832,T838,T840:T842,T847)</f>
        <v>0.31544383561643835</v>
      </c>
      <c r="U11" s="527">
        <f t="shared" ref="U11:AE11" si="35">SUM(U832,U838,U840:U842,U847)</f>
        <v>1.7206027397260272E-2</v>
      </c>
      <c r="V11" s="527">
        <f t="shared" si="35"/>
        <v>0.27298024236037932</v>
      </c>
      <c r="W11" s="527">
        <f t="shared" si="35"/>
        <v>0</v>
      </c>
      <c r="X11" s="527">
        <f t="shared" si="35"/>
        <v>5.1471307596513069E-2</v>
      </c>
      <c r="Y11" s="527">
        <f t="shared" si="35"/>
        <v>2.3185121917808214E-2</v>
      </c>
      <c r="Z11" s="527">
        <f t="shared" si="35"/>
        <v>0.61073495301709502</v>
      </c>
      <c r="AA11" s="527">
        <f t="shared" si="35"/>
        <v>0.41007698630136985</v>
      </c>
      <c r="AB11" s="527">
        <f t="shared" si="35"/>
        <v>0.45759948462496403</v>
      </c>
      <c r="AC11" s="527">
        <f t="shared" si="35"/>
        <v>0.37941242839352424</v>
      </c>
      <c r="AD11" s="527">
        <f t="shared" si="35"/>
        <v>1.4809180252801992</v>
      </c>
      <c r="AE11" s="527">
        <f t="shared" si="35"/>
        <v>8.1806419053549184E-2</v>
      </c>
      <c r="AF11" s="527"/>
      <c r="AG11" s="527"/>
      <c r="AH11" s="527"/>
      <c r="AI11" s="527"/>
      <c r="AJ11" s="527"/>
      <c r="AK11" s="528"/>
      <c r="AL11" s="527">
        <f>SUM(AL832,AL838,AL840:AL842,AL847)</f>
        <v>0.16042380448318802</v>
      </c>
      <c r="AM11" s="527">
        <f t="shared" ref="AM11:AW11" si="36">SUM(AM832,AM838,AM840:AM842,AM847)</f>
        <v>7.27123312577833E-2</v>
      </c>
      <c r="AN11" s="527">
        <f t="shared" si="36"/>
        <v>6.5608426733084257E-2</v>
      </c>
      <c r="AO11" s="527">
        <f t="shared" si="36"/>
        <v>7.6104981838937311E-2</v>
      </c>
      <c r="AP11" s="527">
        <f t="shared" si="36"/>
        <v>9.013876089663761E-2</v>
      </c>
      <c r="AQ11" s="527">
        <f t="shared" si="36"/>
        <v>0.41410025183340249</v>
      </c>
      <c r="AR11" s="527">
        <f t="shared" si="36"/>
        <v>0.7691815691158157</v>
      </c>
      <c r="AS11" s="527">
        <f t="shared" si="36"/>
        <v>0.20982816521378161</v>
      </c>
      <c r="AT11" s="527">
        <f t="shared" si="36"/>
        <v>0.13884742216687421</v>
      </c>
      <c r="AU11" s="527">
        <f t="shared" si="36"/>
        <v>0</v>
      </c>
      <c r="AV11" s="527">
        <f t="shared" si="36"/>
        <v>0.6308876712328767</v>
      </c>
      <c r="AW11" s="527">
        <f t="shared" si="36"/>
        <v>0</v>
      </c>
      <c r="AX11" s="527"/>
      <c r="AY11" s="527"/>
      <c r="AZ11" s="527"/>
      <c r="BA11" s="527"/>
      <c r="BB11" s="527"/>
      <c r="BC11" s="528"/>
      <c r="BD11" s="527">
        <f>SUM(BD832,BD838,BD840:BD842,BD847)</f>
        <v>0.1690384729140722</v>
      </c>
      <c r="BE11" s="527">
        <f t="shared" ref="BE11:BO11" si="37">SUM(BE832,BE838,BE840:BE842,BE847)</f>
        <v>0.2213221793275218</v>
      </c>
      <c r="BF11" s="527">
        <f t="shared" si="37"/>
        <v>0.48397845579078452</v>
      </c>
      <c r="BG11" s="527">
        <f t="shared" si="37"/>
        <v>0.31309153175591531</v>
      </c>
      <c r="BH11" s="527">
        <f t="shared" si="37"/>
        <v>0</v>
      </c>
      <c r="BI11" s="527">
        <f t="shared" si="37"/>
        <v>6.8655861946272892E-2</v>
      </c>
      <c r="BJ11" s="527">
        <f t="shared" si="37"/>
        <v>0.23658287671232875</v>
      </c>
      <c r="BK11" s="527">
        <f t="shared" si="37"/>
        <v>3.6904740037359898E-2</v>
      </c>
      <c r="BL11" s="527">
        <f t="shared" si="37"/>
        <v>0.42174712467137121</v>
      </c>
      <c r="BM11" s="527">
        <f t="shared" si="37"/>
        <v>0.31544383561643835</v>
      </c>
      <c r="BN11" s="527">
        <f t="shared" si="37"/>
        <v>0.34280530925695307</v>
      </c>
      <c r="BO11" s="527">
        <f t="shared" si="37"/>
        <v>0.25061166625155662</v>
      </c>
      <c r="BP11" s="1328"/>
      <c r="BQ11" s="1328"/>
      <c r="BR11" s="1328"/>
      <c r="BS11" s="1328"/>
      <c r="BT11" s="1328"/>
      <c r="BU11" s="528"/>
      <c r="BV11" s="527">
        <f>SUM(BV832,BV838,BV840:BV842,BV847)</f>
        <v>6.048561581569116E-2</v>
      </c>
      <c r="BW11" s="527">
        <f t="shared" ref="BW11:BY11" si="38">SUM(BW832,BW838,BW840:BW842,BW847)</f>
        <v>7.3242556662515571E-2</v>
      </c>
      <c r="BX11" s="527">
        <f t="shared" si="38"/>
        <v>0.15934288418430884</v>
      </c>
      <c r="BY11" s="527">
        <f t="shared" si="38"/>
        <v>0.36252877490660024</v>
      </c>
      <c r="BZ11" s="515">
        <f t="shared" si="8"/>
        <v>4.0998530138888711E-2</v>
      </c>
      <c r="CA11" s="515">
        <f t="shared" si="9"/>
        <v>0.26199168062789024</v>
      </c>
      <c r="CB11" s="515">
        <f t="shared" si="10"/>
        <v>0.18586518156565657</v>
      </c>
      <c r="CC11" s="515">
        <f t="shared" si="11"/>
        <v>0.23762035984897906</v>
      </c>
      <c r="CD11" s="1072">
        <f t="shared" si="12"/>
        <v>0</v>
      </c>
      <c r="CE11" s="1073">
        <f t="shared" ref="CE11:CO19" si="39">IF(UPPER($CD$4)=UPPER($BZ$4),IF(OR(-FLOOR(((17-COUNT($B11:$R11))/2),1)+CE$7&lt;1,-FLOOR(((17-COUNT($B11:$R11))/2),1)+CE$7&gt;COUNT($B11:$R11)),"",LARGE($B11:$R11,-FLOOR(((17-COUNT($B11:$R11))/2),1)+CE$7)),IF(UPPER($CD$4)=UPPER($CA$4),IF(OR(-FLOOR(((17-COUNT($T11:$AJ11))/2),1)+CE$7&lt;1,-FLOOR(((17-COUNT($T11:$AJ11))/2),1)+CE$7&gt;COUNT($T11:$AJ11)),"",LARGE($T11:$AJ11,-FLOOR(((17-COUNT($T11:$AJ11))/2),1)+CE$7)),IF(UPPER($CD$4)=UPPER($CB$4),IF(OR(-FLOOR(((17-COUNT($AL11:$BB11))/2),1)+CE$7&lt;1,-FLOOR(((17-COUNT($AL11:$BB11))/2),1)+CE$7&gt;COUNT($AL11:$BB11)),"",LARGE($AL11:$BB11,-FLOOR(((17-COUNT($AL11:$BB11))/2),1)+CE$7)),IF(OR(-FLOOR(((17-COUNT($BD11:$BT11))/2),1)+CE$7&lt;1,-FLOOR(((17-COUNT($BD11:$BT11))/2),1)+CE$7&gt;COUNT($BD11:$BT11)),"",LARGE($BD11:$BT11,-FLOOR(((17-COUNT($BD11:$BT11))/2),1)+CE$7)))))</f>
        <v>3.6904740037359898E-2</v>
      </c>
      <c r="CF11" s="1073">
        <f t="shared" si="39"/>
        <v>6.8655861946272892E-2</v>
      </c>
      <c r="CG11" s="1073">
        <f t="shared" si="39"/>
        <v>0.1690384729140722</v>
      </c>
      <c r="CH11" s="1073">
        <f t="shared" si="39"/>
        <v>0.2213221793275218</v>
      </c>
      <c r="CI11" s="1074">
        <f t="shared" si="39"/>
        <v>0.23658287671232875</v>
      </c>
      <c r="CJ11" s="1074">
        <f t="shared" si="39"/>
        <v>0.25061166625155662</v>
      </c>
      <c r="CK11" s="1073">
        <f t="shared" si="39"/>
        <v>0.31309153175591531</v>
      </c>
      <c r="CL11" s="1073">
        <f t="shared" si="39"/>
        <v>0.31544383561643835</v>
      </c>
      <c r="CM11" s="1073">
        <f t="shared" si="39"/>
        <v>0.34280530925695307</v>
      </c>
      <c r="CN11" s="1073">
        <f t="shared" si="39"/>
        <v>0.42174712467137121</v>
      </c>
      <c r="CO11" s="1072">
        <f t="shared" si="39"/>
        <v>0.48397845579078452</v>
      </c>
      <c r="CP11" s="520" t="str">
        <f t="shared" si="13"/>
        <v/>
      </c>
      <c r="CQ11" s="521" t="str">
        <f t="shared" si="14"/>
        <v/>
      </c>
      <c r="CR11" s="522" t="str">
        <f t="shared" si="15"/>
        <v/>
      </c>
      <c r="CS11" s="522">
        <f t="shared" si="16"/>
        <v>0</v>
      </c>
      <c r="CT11" s="522">
        <f t="shared" si="17"/>
        <v>3.6904740037359898E-2</v>
      </c>
      <c r="CU11" s="522">
        <f t="shared" si="18"/>
        <v>6.8655861946272892E-2</v>
      </c>
      <c r="CV11" s="522">
        <f t="shared" si="19"/>
        <v>0.1690384729140722</v>
      </c>
      <c r="CW11" s="523">
        <f t="shared" si="20"/>
        <v>0.2213221793275218</v>
      </c>
      <c r="CX11" s="523">
        <f t="shared" si="21"/>
        <v>0.23658287671232875</v>
      </c>
      <c r="CY11" s="523">
        <f t="shared" si="22"/>
        <v>0.25061166625155662</v>
      </c>
      <c r="CZ11" s="522">
        <f t="shared" si="23"/>
        <v>0.31309153175591531</v>
      </c>
      <c r="DA11" s="522">
        <f t="shared" si="24"/>
        <v>0.31544383561643835</v>
      </c>
      <c r="DB11" s="522">
        <f t="shared" si="25"/>
        <v>0.34280530925695307</v>
      </c>
      <c r="DC11" s="522">
        <f t="shared" si="26"/>
        <v>0.42174712467137121</v>
      </c>
      <c r="DD11" s="522">
        <f t="shared" si="27"/>
        <v>0.48397845579078452</v>
      </c>
      <c r="DE11" s="521" t="str">
        <f t="shared" si="28"/>
        <v/>
      </c>
      <c r="DF11" s="520" t="str">
        <f t="shared" si="29"/>
        <v/>
      </c>
      <c r="DG11" s="524">
        <f t="shared" si="30"/>
        <v>12</v>
      </c>
      <c r="DH11" s="495">
        <f t="shared" si="31"/>
        <v>12</v>
      </c>
      <c r="DI11" s="495">
        <f t="shared" si="32"/>
        <v>12</v>
      </c>
      <c r="DJ11" s="495">
        <f t="shared" si="33"/>
        <v>12</v>
      </c>
      <c r="DK11" s="496"/>
      <c r="DL11" s="525"/>
      <c r="DM11" s="525"/>
      <c r="DN11" s="525"/>
      <c r="DO11" s="525"/>
      <c r="DP11" s="525"/>
      <c r="DQ11" s="525"/>
      <c r="DR11" s="525"/>
      <c r="DS11" s="525"/>
      <c r="DT11" s="495"/>
    </row>
    <row r="12" spans="1:124" s="498" customFormat="1" ht="15.75" customHeight="1">
      <c r="A12" s="526" t="s">
        <v>685</v>
      </c>
      <c r="B12" s="527">
        <f t="shared" ref="B12:M12" si="40">SUM(B830:B831,B833:B837,B839,B843:B846,B848:B850)</f>
        <v>2.8333333333333335E-2</v>
      </c>
      <c r="C12" s="527">
        <f t="shared" si="40"/>
        <v>6.5472073474470739E-3</v>
      </c>
      <c r="D12" s="527">
        <f t="shared" si="40"/>
        <v>8.8299433374844326E-3</v>
      </c>
      <c r="E12" s="527">
        <f t="shared" si="40"/>
        <v>6.665267372353674E-2</v>
      </c>
      <c r="F12" s="527">
        <f t="shared" si="40"/>
        <v>0</v>
      </c>
      <c r="G12" s="527">
        <f t="shared" si="40"/>
        <v>4.0167951243443141E-2</v>
      </c>
      <c r="H12" s="527">
        <f t="shared" si="40"/>
        <v>5.2231994603569948E-2</v>
      </c>
      <c r="I12" s="527">
        <f t="shared" si="40"/>
        <v>2.9727779048265974E-2</v>
      </c>
      <c r="J12" s="527">
        <f t="shared" si="40"/>
        <v>6.6056774275952371E-2</v>
      </c>
      <c r="K12" s="527">
        <f t="shared" si="40"/>
        <v>2.9180599833956E-2</v>
      </c>
      <c r="L12" s="527">
        <f t="shared" si="40"/>
        <v>2.8333333333333335E-2</v>
      </c>
      <c r="M12" s="527">
        <f t="shared" si="40"/>
        <v>4.1157628589758105E-2</v>
      </c>
      <c r="N12" s="527"/>
      <c r="O12" s="527"/>
      <c r="P12" s="527"/>
      <c r="Q12" s="527"/>
      <c r="R12" s="527"/>
      <c r="S12" s="528"/>
      <c r="T12" s="527">
        <f t="shared" ref="T12:AE12" si="41">SUM(T830:T831,T833:T837,T839,T843:T846,T848:T850)</f>
        <v>2.8333333333333335E-2</v>
      </c>
      <c r="U12" s="527">
        <f t="shared" si="41"/>
        <v>3.1249392429903017E-2</v>
      </c>
      <c r="V12" s="527">
        <f t="shared" si="41"/>
        <v>2.9234999010122296E-2</v>
      </c>
      <c r="W12" s="527">
        <f t="shared" si="41"/>
        <v>3.0756971621570626E-2</v>
      </c>
      <c r="X12" s="527">
        <f t="shared" si="41"/>
        <v>8.8498455790784539E-3</v>
      </c>
      <c r="Y12" s="527">
        <f t="shared" si="41"/>
        <v>4.2946471564964714E-2</v>
      </c>
      <c r="Z12" s="527">
        <f t="shared" si="41"/>
        <v>3.0877371372504625E-2</v>
      </c>
      <c r="AA12" s="527">
        <f t="shared" si="41"/>
        <v>0</v>
      </c>
      <c r="AB12" s="527">
        <f t="shared" si="41"/>
        <v>5.800750729635662E-2</v>
      </c>
      <c r="AC12" s="527">
        <f t="shared" si="41"/>
        <v>3.0365525114155252E-2</v>
      </c>
      <c r="AD12" s="527">
        <f t="shared" si="41"/>
        <v>0.19658040182648404</v>
      </c>
      <c r="AE12" s="527">
        <f t="shared" si="41"/>
        <v>3.2614561228725615E-2</v>
      </c>
      <c r="AF12" s="527"/>
      <c r="AG12" s="527"/>
      <c r="AH12" s="527"/>
      <c r="AI12" s="527"/>
      <c r="AJ12" s="527"/>
      <c r="AK12" s="528"/>
      <c r="AL12" s="527">
        <f t="shared" ref="AL12:AW12" si="42">SUM(AL830:AL831,AL833:AL837,AL839,AL843:AL846,AL848:AL850)</f>
        <v>4.1055569738480693E-2</v>
      </c>
      <c r="AM12" s="527">
        <f t="shared" si="42"/>
        <v>1.6141050186799503E-2</v>
      </c>
      <c r="AN12" s="527">
        <f t="shared" si="42"/>
        <v>2.5363221253632212E-3</v>
      </c>
      <c r="AO12" s="527">
        <f t="shared" si="42"/>
        <v>5.67340390203404E-3</v>
      </c>
      <c r="AP12" s="527">
        <f t="shared" si="42"/>
        <v>4.8313830220008305E-2</v>
      </c>
      <c r="AQ12" s="527">
        <f t="shared" si="42"/>
        <v>4.1627231216272306E-2</v>
      </c>
      <c r="AR12" s="527">
        <f t="shared" si="42"/>
        <v>3.5295839559983402E-2</v>
      </c>
      <c r="AS12" s="527">
        <f t="shared" si="42"/>
        <v>0.15106893524283935</v>
      </c>
      <c r="AT12" s="527">
        <f t="shared" si="42"/>
        <v>0.10079869759236197</v>
      </c>
      <c r="AU12" s="527">
        <f t="shared" si="42"/>
        <v>0</v>
      </c>
      <c r="AV12" s="527">
        <f t="shared" si="42"/>
        <v>0</v>
      </c>
      <c r="AW12" s="527">
        <f t="shared" si="42"/>
        <v>0</v>
      </c>
      <c r="AX12" s="527"/>
      <c r="AY12" s="527"/>
      <c r="AZ12" s="527"/>
      <c r="BA12" s="527"/>
      <c r="BB12" s="527"/>
      <c r="BC12" s="528"/>
      <c r="BD12" s="527">
        <f t="shared" ref="BD12:BO12" si="43">SUM(BD830:BD831,BD833:BD837,BD839,BD843:BD846,BD848:BD850)</f>
        <v>0.5278279119447904</v>
      </c>
      <c r="BE12" s="527">
        <f t="shared" si="43"/>
        <v>0.44846039696969703</v>
      </c>
      <c r="BF12" s="527">
        <f t="shared" si="43"/>
        <v>0.14256073604192609</v>
      </c>
      <c r="BG12" s="527">
        <f t="shared" si="43"/>
        <v>0.9682399645080948</v>
      </c>
      <c r="BH12" s="527">
        <f t="shared" si="43"/>
        <v>0</v>
      </c>
      <c r="BI12" s="527">
        <f t="shared" si="43"/>
        <v>6.5910869951965836E-2</v>
      </c>
      <c r="BJ12" s="527">
        <f t="shared" si="43"/>
        <v>2.8333333333333335E-2</v>
      </c>
      <c r="BK12" s="527">
        <f t="shared" si="43"/>
        <v>5.2676522312162723E-2</v>
      </c>
      <c r="BL12" s="527">
        <f t="shared" si="43"/>
        <v>4.6768876435588767E-2</v>
      </c>
      <c r="BM12" s="527">
        <f t="shared" si="43"/>
        <v>2.8333333333333335E-2</v>
      </c>
      <c r="BN12" s="527">
        <f t="shared" si="43"/>
        <v>7.7258335408883355E-2</v>
      </c>
      <c r="BO12" s="527">
        <f t="shared" si="43"/>
        <v>4.1985410543794101E-2</v>
      </c>
      <c r="BP12" s="1328"/>
      <c r="BQ12" s="1328"/>
      <c r="BR12" s="1328"/>
      <c r="BS12" s="1328"/>
      <c r="BT12" s="1328"/>
      <c r="BU12" s="528"/>
      <c r="BV12" s="527">
        <f>SUM(BV830:BV831,BV833:BV837,BV839,BV843:BV846,BV848:BV850)</f>
        <v>4.2412889995848899E-2</v>
      </c>
      <c r="BW12" s="527">
        <f t="shared" ref="BW12:BY12" si="44">SUM(BW830:BW831,BW833:BW837,BW839,BW843:BW846,BW848:BW850)</f>
        <v>3.769457368202573E-2</v>
      </c>
      <c r="BX12" s="527">
        <f t="shared" si="44"/>
        <v>4.3963564964715651E-2</v>
      </c>
      <c r="BY12" s="527">
        <f t="shared" si="44"/>
        <v>0.21181393109173929</v>
      </c>
      <c r="BZ12" s="515">
        <f t="shared" si="8"/>
        <v>3.3056654494654378E-2</v>
      </c>
      <c r="CA12" s="515">
        <f t="shared" si="9"/>
        <v>3.2323597855071454E-2</v>
      </c>
      <c r="CB12" s="515">
        <f t="shared" si="10"/>
        <v>2.9144194454130346E-2</v>
      </c>
      <c r="CC12" s="515">
        <f t="shared" si="11"/>
        <v>0.14601157262754744</v>
      </c>
      <c r="CD12" s="1072">
        <f t="shared" si="12"/>
        <v>0</v>
      </c>
      <c r="CE12" s="1073">
        <f t="shared" si="39"/>
        <v>2.8333333333333335E-2</v>
      </c>
      <c r="CF12" s="1073">
        <f t="shared" si="39"/>
        <v>2.8333333333333335E-2</v>
      </c>
      <c r="CG12" s="1073">
        <f t="shared" si="39"/>
        <v>4.1985410543794101E-2</v>
      </c>
      <c r="CH12" s="1073">
        <f t="shared" si="39"/>
        <v>4.6768876435588767E-2</v>
      </c>
      <c r="CI12" s="1074">
        <f t="shared" si="39"/>
        <v>5.2676522312162723E-2</v>
      </c>
      <c r="CJ12" s="1074">
        <f t="shared" si="39"/>
        <v>6.5910869951965836E-2</v>
      </c>
      <c r="CK12" s="1073">
        <f t="shared" si="39"/>
        <v>7.7258335408883355E-2</v>
      </c>
      <c r="CL12" s="1073">
        <f t="shared" si="39"/>
        <v>0.14256073604192609</v>
      </c>
      <c r="CM12" s="1073">
        <f t="shared" si="39"/>
        <v>0.44846039696969703</v>
      </c>
      <c r="CN12" s="1073">
        <f t="shared" si="39"/>
        <v>0.5278279119447904</v>
      </c>
      <c r="CO12" s="1072">
        <f t="shared" si="39"/>
        <v>0.9682399645080948</v>
      </c>
      <c r="CP12" s="520" t="str">
        <f t="shared" si="13"/>
        <v/>
      </c>
      <c r="CQ12" s="521" t="str">
        <f t="shared" si="14"/>
        <v/>
      </c>
      <c r="CR12" s="522" t="str">
        <f t="shared" si="15"/>
        <v/>
      </c>
      <c r="CS12" s="522">
        <f t="shared" si="16"/>
        <v>0</v>
      </c>
      <c r="CT12" s="522">
        <f t="shared" si="17"/>
        <v>2.8333333333333335E-2</v>
      </c>
      <c r="CU12" s="522">
        <f t="shared" si="18"/>
        <v>2.8333333333333335E-2</v>
      </c>
      <c r="CV12" s="522">
        <f t="shared" si="19"/>
        <v>4.1985410543794101E-2</v>
      </c>
      <c r="CW12" s="523">
        <f t="shared" si="20"/>
        <v>4.6768876435588767E-2</v>
      </c>
      <c r="CX12" s="523">
        <f t="shared" si="21"/>
        <v>5.2676522312162723E-2</v>
      </c>
      <c r="CY12" s="523">
        <f t="shared" si="22"/>
        <v>6.5910869951965836E-2</v>
      </c>
      <c r="CZ12" s="522">
        <f t="shared" si="23"/>
        <v>7.7258335408883355E-2</v>
      </c>
      <c r="DA12" s="522">
        <f t="shared" si="24"/>
        <v>0.14256073604192609</v>
      </c>
      <c r="DB12" s="522">
        <f t="shared" si="25"/>
        <v>0.44846039696969703</v>
      </c>
      <c r="DC12" s="522">
        <f t="shared" si="26"/>
        <v>0.5278279119447904</v>
      </c>
      <c r="DD12" s="522">
        <f t="shared" si="27"/>
        <v>0.9682399645080948</v>
      </c>
      <c r="DE12" s="521" t="str">
        <f t="shared" si="28"/>
        <v/>
      </c>
      <c r="DF12" s="520" t="str">
        <f t="shared" si="29"/>
        <v/>
      </c>
      <c r="DG12" s="524">
        <f t="shared" si="30"/>
        <v>12</v>
      </c>
      <c r="DH12" s="495">
        <f t="shared" si="31"/>
        <v>12</v>
      </c>
      <c r="DI12" s="495">
        <f t="shared" si="32"/>
        <v>12</v>
      </c>
      <c r="DJ12" s="495">
        <f t="shared" si="33"/>
        <v>12</v>
      </c>
      <c r="DK12" s="496"/>
      <c r="DL12" s="525"/>
      <c r="DM12" s="525"/>
      <c r="DN12" s="525"/>
      <c r="DO12" s="525"/>
      <c r="DP12" s="525"/>
      <c r="DQ12" s="525"/>
      <c r="DR12" s="525"/>
      <c r="DS12" s="525"/>
      <c r="DT12" s="495"/>
    </row>
    <row r="13" spans="1:124" s="498" customFormat="1" ht="15.75" customHeight="1">
      <c r="A13" s="526" t="s">
        <v>128</v>
      </c>
      <c r="B13" s="1289">
        <f t="shared" ref="B13:M13" si="45">SUM(B820:B829)</f>
        <v>0</v>
      </c>
      <c r="C13" s="527">
        <f t="shared" si="45"/>
        <v>0.10699462951432129</v>
      </c>
      <c r="D13" s="527">
        <f t="shared" si="45"/>
        <v>0</v>
      </c>
      <c r="E13" s="527">
        <f t="shared" si="45"/>
        <v>9.5518513387297638E-2</v>
      </c>
      <c r="F13" s="527">
        <f t="shared" si="45"/>
        <v>0</v>
      </c>
      <c r="G13" s="527">
        <f t="shared" si="45"/>
        <v>0.18104849371674403</v>
      </c>
      <c r="H13" s="527">
        <f t="shared" si="45"/>
        <v>0</v>
      </c>
      <c r="I13" s="527">
        <f t="shared" si="45"/>
        <v>0.12626065323219746</v>
      </c>
      <c r="J13" s="527">
        <f t="shared" si="45"/>
        <v>1.0904169460676311E-2</v>
      </c>
      <c r="K13" s="527">
        <f t="shared" si="45"/>
        <v>0.11660784557907847</v>
      </c>
      <c r="L13" s="527">
        <f t="shared" si="45"/>
        <v>5.5398287671232879E-2</v>
      </c>
      <c r="M13" s="527">
        <f t="shared" si="45"/>
        <v>8.7837413675987783E-2</v>
      </c>
      <c r="N13" s="527"/>
      <c r="O13" s="527"/>
      <c r="P13" s="527"/>
      <c r="Q13" s="527"/>
      <c r="R13" s="527"/>
      <c r="S13" s="528"/>
      <c r="T13" s="527">
        <f t="shared" ref="T13:AE13" si="46">SUM(T820:T829)</f>
        <v>0</v>
      </c>
      <c r="U13" s="527">
        <f t="shared" si="46"/>
        <v>0.10825467394996037</v>
      </c>
      <c r="V13" s="527">
        <f t="shared" si="46"/>
        <v>8.7277545550340063E-2</v>
      </c>
      <c r="W13" s="527">
        <f t="shared" si="46"/>
        <v>8.7019686969319596E-2</v>
      </c>
      <c r="X13" s="527">
        <f t="shared" si="46"/>
        <v>2.8155317559153171E-2</v>
      </c>
      <c r="Y13" s="527">
        <f t="shared" si="46"/>
        <v>0.19663761332503113</v>
      </c>
      <c r="Z13" s="1328">
        <f t="shared" si="46"/>
        <v>0</v>
      </c>
      <c r="AA13" s="1328">
        <f t="shared" si="46"/>
        <v>9.532840597758406E-2</v>
      </c>
      <c r="AB13" s="1328">
        <f t="shared" si="46"/>
        <v>0.13288053692882462</v>
      </c>
      <c r="AC13" s="1328">
        <f t="shared" si="46"/>
        <v>9.6246262453300133E-2</v>
      </c>
      <c r="AD13" s="527">
        <f t="shared" si="46"/>
        <v>5.0673147571606479E-2</v>
      </c>
      <c r="AE13" s="1328">
        <f t="shared" si="46"/>
        <v>0.26819262141967626</v>
      </c>
      <c r="AF13" s="527"/>
      <c r="AG13" s="527"/>
      <c r="AH13" s="527"/>
      <c r="AI13" s="527"/>
      <c r="AJ13" s="527"/>
      <c r="AK13" s="528"/>
      <c r="AL13" s="527">
        <f t="shared" ref="AL13:AW13" si="47">SUM(AL820:AL829)</f>
        <v>0.16335968555417185</v>
      </c>
      <c r="AM13" s="527">
        <f t="shared" si="47"/>
        <v>5.9504178082191779E-2</v>
      </c>
      <c r="AN13" s="527">
        <f t="shared" si="47"/>
        <v>0.28831734329597347</v>
      </c>
      <c r="AO13" s="527">
        <f t="shared" si="47"/>
        <v>0.16948061176836862</v>
      </c>
      <c r="AP13" s="527">
        <f t="shared" si="47"/>
        <v>0.11712388698630138</v>
      </c>
      <c r="AQ13" s="527">
        <f t="shared" si="47"/>
        <v>0.12270891448733914</v>
      </c>
      <c r="AR13" s="527">
        <f t="shared" si="47"/>
        <v>8.8110362702366135E-2</v>
      </c>
      <c r="AS13" s="527">
        <f t="shared" si="47"/>
        <v>0.16611885740971361</v>
      </c>
      <c r="AT13" s="527">
        <f t="shared" si="47"/>
        <v>9.8788132004981322E-2</v>
      </c>
      <c r="AU13" s="527">
        <f t="shared" si="47"/>
        <v>0.18466095890410961</v>
      </c>
      <c r="AV13" s="527">
        <f t="shared" si="47"/>
        <v>8.4455245952677477E-2</v>
      </c>
      <c r="AW13" s="527">
        <f t="shared" si="47"/>
        <v>0.24815163449564137</v>
      </c>
      <c r="AX13" s="527"/>
      <c r="AY13" s="527"/>
      <c r="AZ13" s="527"/>
      <c r="BA13" s="527"/>
      <c r="BB13" s="527"/>
      <c r="BC13" s="528"/>
      <c r="BD13" s="1328">
        <f t="shared" ref="BD13:BO13" si="48">SUM(BD820:BD829)</f>
        <v>0.25802547011207971</v>
      </c>
      <c r="BE13" s="1328">
        <f t="shared" si="48"/>
        <v>0.22957691469489416</v>
      </c>
      <c r="BF13" s="1328">
        <f t="shared" si="48"/>
        <v>0.29151705401618927</v>
      </c>
      <c r="BG13" s="1328">
        <f t="shared" si="48"/>
        <v>0.14839127957658782</v>
      </c>
      <c r="BH13" s="1328">
        <f t="shared" si="48"/>
        <v>0.31101216687422167</v>
      </c>
      <c r="BI13" s="1328">
        <f t="shared" si="48"/>
        <v>0.44909819871908918</v>
      </c>
      <c r="BJ13" s="1328">
        <f t="shared" si="48"/>
        <v>0.19164525840597757</v>
      </c>
      <c r="BK13" s="1328">
        <f t="shared" si="48"/>
        <v>0.11512245252179329</v>
      </c>
      <c r="BL13" s="1328">
        <f t="shared" si="48"/>
        <v>4.540479452054795E-2</v>
      </c>
      <c r="BM13" s="1328">
        <f t="shared" si="48"/>
        <v>0.12986004047322541</v>
      </c>
      <c r="BN13" s="1328">
        <f t="shared" si="48"/>
        <v>0.14494350477376505</v>
      </c>
      <c r="BO13" s="1328">
        <f t="shared" si="48"/>
        <v>0.30618954545454546</v>
      </c>
      <c r="BP13" s="1328"/>
      <c r="BQ13" s="1328"/>
      <c r="BR13" s="1328"/>
      <c r="BS13" s="1328"/>
      <c r="BT13" s="1328"/>
      <c r="BU13" s="528"/>
      <c r="BV13" s="527">
        <f>SUM(BV820:BV829)</f>
        <v>3.6650793586550434E-2</v>
      </c>
      <c r="BW13" s="527">
        <f>SUM(BW820:BW829)</f>
        <v>7.2467355541718556E-2</v>
      </c>
      <c r="BX13" s="527">
        <f>SUM(BX820:BX829)</f>
        <v>9.4431110211706096E-2</v>
      </c>
      <c r="BY13" s="527">
        <f>SUM(BY820:BY829)</f>
        <v>0.1182507043897883</v>
      </c>
      <c r="BZ13" s="515">
        <f t="shared" si="8"/>
        <v>5.9952151252079179E-2</v>
      </c>
      <c r="CA13" s="515">
        <f t="shared" si="9"/>
        <v>8.8247319028511961E-2</v>
      </c>
      <c r="CB13" s="515">
        <f t="shared" si="10"/>
        <v>0.14429582902656707</v>
      </c>
      <c r="CC13" s="515">
        <f t="shared" si="11"/>
        <v>0.21262836869032792</v>
      </c>
      <c r="CD13" s="1072">
        <f t="shared" si="12"/>
        <v>4.540479452054795E-2</v>
      </c>
      <c r="CE13" s="1073">
        <f t="shared" si="39"/>
        <v>0.11512245252179329</v>
      </c>
      <c r="CF13" s="1073">
        <f t="shared" si="39"/>
        <v>0.12986004047322541</v>
      </c>
      <c r="CG13" s="1073">
        <f t="shared" si="39"/>
        <v>0.14494350477376505</v>
      </c>
      <c r="CH13" s="1073">
        <f t="shared" si="39"/>
        <v>0.14839127957658782</v>
      </c>
      <c r="CI13" s="1074">
        <f t="shared" si="39"/>
        <v>0.19164525840597757</v>
      </c>
      <c r="CJ13" s="1074">
        <f t="shared" si="39"/>
        <v>0.22957691469489416</v>
      </c>
      <c r="CK13" s="1073">
        <f t="shared" si="39"/>
        <v>0.25802547011207971</v>
      </c>
      <c r="CL13" s="1073">
        <f t="shared" si="39"/>
        <v>0.29151705401618927</v>
      </c>
      <c r="CM13" s="1073">
        <f t="shared" si="39"/>
        <v>0.30618954545454546</v>
      </c>
      <c r="CN13" s="1073">
        <f t="shared" si="39"/>
        <v>0.31101216687422167</v>
      </c>
      <c r="CO13" s="1072">
        <f t="shared" si="39"/>
        <v>0.44909819871908918</v>
      </c>
      <c r="CP13" s="520" t="str">
        <f t="shared" si="13"/>
        <v/>
      </c>
      <c r="CQ13" s="521" t="str">
        <f t="shared" si="14"/>
        <v/>
      </c>
      <c r="CR13" s="522" t="str">
        <f t="shared" si="15"/>
        <v/>
      </c>
      <c r="CS13" s="522">
        <f t="shared" si="16"/>
        <v>4.540479452054795E-2</v>
      </c>
      <c r="CT13" s="522">
        <f t="shared" si="17"/>
        <v>0.11512245252179329</v>
      </c>
      <c r="CU13" s="522">
        <f t="shared" si="18"/>
        <v>0.12986004047322541</v>
      </c>
      <c r="CV13" s="522">
        <f t="shared" si="19"/>
        <v>0.14494350477376505</v>
      </c>
      <c r="CW13" s="523">
        <f t="shared" si="20"/>
        <v>0.14839127957658782</v>
      </c>
      <c r="CX13" s="523">
        <f t="shared" si="21"/>
        <v>0.19164525840597757</v>
      </c>
      <c r="CY13" s="523">
        <f t="shared" si="22"/>
        <v>0.22957691469489416</v>
      </c>
      <c r="CZ13" s="522">
        <f t="shared" si="23"/>
        <v>0.25802547011207971</v>
      </c>
      <c r="DA13" s="522">
        <f t="shared" si="24"/>
        <v>0.29151705401618927</v>
      </c>
      <c r="DB13" s="522">
        <f t="shared" si="25"/>
        <v>0.30618954545454546</v>
      </c>
      <c r="DC13" s="522">
        <f t="shared" si="26"/>
        <v>0.31101216687422167</v>
      </c>
      <c r="DD13" s="522">
        <f t="shared" si="27"/>
        <v>0.44909819871908918</v>
      </c>
      <c r="DE13" s="521" t="str">
        <f t="shared" si="28"/>
        <v/>
      </c>
      <c r="DF13" s="520" t="str">
        <f t="shared" si="29"/>
        <v/>
      </c>
      <c r="DG13" s="524">
        <f t="shared" si="30"/>
        <v>12</v>
      </c>
      <c r="DH13" s="495">
        <f t="shared" si="31"/>
        <v>12</v>
      </c>
      <c r="DI13" s="495">
        <f t="shared" si="32"/>
        <v>12</v>
      </c>
      <c r="DJ13" s="495">
        <f t="shared" si="33"/>
        <v>12</v>
      </c>
      <c r="DK13" s="496"/>
      <c r="DL13" s="525"/>
      <c r="DM13" s="525"/>
      <c r="DN13" s="525"/>
      <c r="DO13" s="525"/>
      <c r="DP13" s="525"/>
      <c r="DQ13" s="525"/>
      <c r="DR13" s="525"/>
      <c r="DS13" s="525"/>
      <c r="DT13" s="495"/>
    </row>
    <row r="14" spans="1:124" s="498" customFormat="1" ht="15.75" customHeight="1">
      <c r="A14" s="526" t="s">
        <v>129</v>
      </c>
      <c r="B14" s="1289">
        <f t="shared" ref="B14:M14" si="49">+SUM(B851:B852)</f>
        <v>0</v>
      </c>
      <c r="C14" s="527">
        <f t="shared" si="49"/>
        <v>0</v>
      </c>
      <c r="D14" s="527">
        <f t="shared" si="49"/>
        <v>0</v>
      </c>
      <c r="E14" s="527">
        <f t="shared" si="49"/>
        <v>0</v>
      </c>
      <c r="F14" s="527">
        <f t="shared" si="49"/>
        <v>0</v>
      </c>
      <c r="G14" s="527">
        <f t="shared" si="49"/>
        <v>0</v>
      </c>
      <c r="H14" s="527">
        <f t="shared" si="49"/>
        <v>0</v>
      </c>
      <c r="I14" s="527">
        <f t="shared" si="49"/>
        <v>0</v>
      </c>
      <c r="J14" s="527">
        <f t="shared" si="49"/>
        <v>0</v>
      </c>
      <c r="K14" s="527">
        <f t="shared" si="49"/>
        <v>0</v>
      </c>
      <c r="L14" s="527">
        <f t="shared" si="49"/>
        <v>0</v>
      </c>
      <c r="M14" s="527">
        <f t="shared" si="49"/>
        <v>0</v>
      </c>
      <c r="N14" s="527"/>
      <c r="O14" s="527"/>
      <c r="P14" s="527"/>
      <c r="Q14" s="527"/>
      <c r="R14" s="527"/>
      <c r="S14" s="528"/>
      <c r="T14" s="527">
        <f t="shared" ref="T14:AE14" si="50">+SUM(T851:T852)</f>
        <v>0</v>
      </c>
      <c r="U14" s="527">
        <f t="shared" si="50"/>
        <v>0</v>
      </c>
      <c r="V14" s="527">
        <f t="shared" si="50"/>
        <v>0</v>
      </c>
      <c r="W14" s="527">
        <f t="shared" si="50"/>
        <v>0</v>
      </c>
      <c r="X14" s="527">
        <f t="shared" si="50"/>
        <v>0</v>
      </c>
      <c r="Y14" s="527">
        <f t="shared" si="50"/>
        <v>0</v>
      </c>
      <c r="Z14" s="1328">
        <f t="shared" si="50"/>
        <v>0</v>
      </c>
      <c r="AA14" s="1328">
        <f t="shared" si="50"/>
        <v>0</v>
      </c>
      <c r="AB14" s="1328">
        <f t="shared" si="50"/>
        <v>0</v>
      </c>
      <c r="AC14" s="1328">
        <f t="shared" si="50"/>
        <v>0</v>
      </c>
      <c r="AD14" s="527">
        <f t="shared" si="50"/>
        <v>0</v>
      </c>
      <c r="AE14" s="1328">
        <f t="shared" si="50"/>
        <v>0</v>
      </c>
      <c r="AF14" s="527"/>
      <c r="AG14" s="527"/>
      <c r="AH14" s="527"/>
      <c r="AI14" s="527"/>
      <c r="AJ14" s="527"/>
      <c r="AK14" s="528"/>
      <c r="AL14" s="527">
        <f t="shared" ref="AL14:AW14" si="51">+SUM(AL851:AL852)</f>
        <v>0</v>
      </c>
      <c r="AM14" s="527">
        <f t="shared" si="51"/>
        <v>0</v>
      </c>
      <c r="AN14" s="527">
        <f t="shared" si="51"/>
        <v>0</v>
      </c>
      <c r="AO14" s="527">
        <f t="shared" si="51"/>
        <v>0</v>
      </c>
      <c r="AP14" s="527">
        <f t="shared" si="51"/>
        <v>0</v>
      </c>
      <c r="AQ14" s="527">
        <f t="shared" si="51"/>
        <v>0</v>
      </c>
      <c r="AR14" s="527">
        <f t="shared" si="51"/>
        <v>0</v>
      </c>
      <c r="AS14" s="527">
        <f t="shared" si="51"/>
        <v>0</v>
      </c>
      <c r="AT14" s="527">
        <f t="shared" si="51"/>
        <v>0</v>
      </c>
      <c r="AU14" s="527">
        <f t="shared" si="51"/>
        <v>0</v>
      </c>
      <c r="AV14" s="527">
        <f t="shared" si="51"/>
        <v>0</v>
      </c>
      <c r="AW14" s="527">
        <f t="shared" si="51"/>
        <v>0</v>
      </c>
      <c r="AX14" s="527"/>
      <c r="AY14" s="527"/>
      <c r="AZ14" s="527"/>
      <c r="BA14" s="527"/>
      <c r="BB14" s="527"/>
      <c r="BC14" s="528"/>
      <c r="BD14" s="1328">
        <f t="shared" ref="BD14:BO14" si="52">+SUM(BD851:BD852)</f>
        <v>0</v>
      </c>
      <c r="BE14" s="1328">
        <f t="shared" si="52"/>
        <v>0</v>
      </c>
      <c r="BF14" s="1328">
        <f t="shared" si="52"/>
        <v>0</v>
      </c>
      <c r="BG14" s="1328">
        <f t="shared" si="52"/>
        <v>0</v>
      </c>
      <c r="BH14" s="1328">
        <f t="shared" si="52"/>
        <v>0</v>
      </c>
      <c r="BI14" s="1328">
        <f t="shared" si="52"/>
        <v>0</v>
      </c>
      <c r="BJ14" s="1328">
        <f t="shared" si="52"/>
        <v>0</v>
      </c>
      <c r="BK14" s="1328">
        <f t="shared" si="52"/>
        <v>0</v>
      </c>
      <c r="BL14" s="1328">
        <f t="shared" si="52"/>
        <v>0</v>
      </c>
      <c r="BM14" s="1328">
        <f t="shared" si="52"/>
        <v>0</v>
      </c>
      <c r="BN14" s="1328">
        <f t="shared" si="52"/>
        <v>0</v>
      </c>
      <c r="BO14" s="1328">
        <f t="shared" si="52"/>
        <v>0</v>
      </c>
      <c r="BP14" s="1328"/>
      <c r="BQ14" s="1328"/>
      <c r="BR14" s="1328"/>
      <c r="BS14" s="1328"/>
      <c r="BT14" s="1328"/>
      <c r="BU14" s="528"/>
      <c r="BV14" s="527">
        <f>+SUM(BV851:BV852)</f>
        <v>0</v>
      </c>
      <c r="BW14" s="527">
        <f>+SUM(BW851:BW852)</f>
        <v>0</v>
      </c>
      <c r="BX14" s="527">
        <f>+SUM(BX851:BX852)</f>
        <v>0</v>
      </c>
      <c r="BY14" s="527">
        <f>+SUM(BY851:BY852)</f>
        <v>0</v>
      </c>
      <c r="BZ14" s="515">
        <f t="shared" si="8"/>
        <v>0</v>
      </c>
      <c r="CA14" s="515">
        <f t="shared" si="9"/>
        <v>0</v>
      </c>
      <c r="CB14" s="515">
        <f t="shared" si="10"/>
        <v>0</v>
      </c>
      <c r="CC14" s="515">
        <f t="shared" si="11"/>
        <v>0</v>
      </c>
      <c r="CD14" s="1072">
        <f t="shared" si="12"/>
        <v>0</v>
      </c>
      <c r="CE14" s="1073">
        <f t="shared" si="39"/>
        <v>0</v>
      </c>
      <c r="CF14" s="1073">
        <f t="shared" si="39"/>
        <v>0</v>
      </c>
      <c r="CG14" s="1073">
        <f t="shared" si="39"/>
        <v>0</v>
      </c>
      <c r="CH14" s="1073">
        <f t="shared" si="39"/>
        <v>0</v>
      </c>
      <c r="CI14" s="1074">
        <f t="shared" si="39"/>
        <v>0</v>
      </c>
      <c r="CJ14" s="1074">
        <f t="shared" si="39"/>
        <v>0</v>
      </c>
      <c r="CK14" s="1073">
        <f t="shared" si="39"/>
        <v>0</v>
      </c>
      <c r="CL14" s="1073">
        <f t="shared" si="39"/>
        <v>0</v>
      </c>
      <c r="CM14" s="1073">
        <f t="shared" si="39"/>
        <v>0</v>
      </c>
      <c r="CN14" s="1073">
        <f t="shared" si="39"/>
        <v>0</v>
      </c>
      <c r="CO14" s="1072">
        <f t="shared" si="39"/>
        <v>0</v>
      </c>
      <c r="CP14" s="520" t="str">
        <f t="shared" si="13"/>
        <v/>
      </c>
      <c r="CQ14" s="521" t="str">
        <f t="shared" si="14"/>
        <v/>
      </c>
      <c r="CR14" s="522" t="str">
        <f t="shared" si="15"/>
        <v/>
      </c>
      <c r="CS14" s="522">
        <f t="shared" si="16"/>
        <v>0</v>
      </c>
      <c r="CT14" s="522">
        <f t="shared" si="17"/>
        <v>0</v>
      </c>
      <c r="CU14" s="522">
        <f t="shared" si="18"/>
        <v>0</v>
      </c>
      <c r="CV14" s="522">
        <f t="shared" si="19"/>
        <v>0</v>
      </c>
      <c r="CW14" s="523">
        <f t="shared" si="20"/>
        <v>0</v>
      </c>
      <c r="CX14" s="523">
        <f t="shared" si="21"/>
        <v>0</v>
      </c>
      <c r="CY14" s="523">
        <f t="shared" si="22"/>
        <v>0</v>
      </c>
      <c r="CZ14" s="522">
        <f t="shared" si="23"/>
        <v>0</v>
      </c>
      <c r="DA14" s="522">
        <f t="shared" si="24"/>
        <v>0</v>
      </c>
      <c r="DB14" s="522">
        <f t="shared" si="25"/>
        <v>0</v>
      </c>
      <c r="DC14" s="522">
        <f t="shared" si="26"/>
        <v>0</v>
      </c>
      <c r="DD14" s="522">
        <f t="shared" si="27"/>
        <v>0</v>
      </c>
      <c r="DE14" s="521" t="str">
        <f t="shared" si="28"/>
        <v/>
      </c>
      <c r="DF14" s="520" t="str">
        <f t="shared" si="29"/>
        <v/>
      </c>
      <c r="DG14" s="524">
        <f t="shared" si="30"/>
        <v>12</v>
      </c>
      <c r="DH14" s="495">
        <f t="shared" si="31"/>
        <v>12</v>
      </c>
      <c r="DI14" s="495">
        <f t="shared" si="32"/>
        <v>12</v>
      </c>
      <c r="DJ14" s="495">
        <f t="shared" si="33"/>
        <v>12</v>
      </c>
      <c r="DK14" s="496"/>
      <c r="DL14" s="525"/>
      <c r="DM14" s="525"/>
      <c r="DN14" s="525"/>
      <c r="DO14" s="525"/>
      <c r="DP14" s="525"/>
      <c r="DQ14" s="525"/>
      <c r="DR14" s="525"/>
      <c r="DS14" s="525"/>
      <c r="DT14" s="495"/>
    </row>
    <row r="15" spans="1:124" s="498" customFormat="1" ht="15" customHeight="1">
      <c r="A15" s="526" t="s">
        <v>130</v>
      </c>
      <c r="B15" s="1289">
        <f t="shared" ref="B15:M15" si="53">SUM(B854:B858)</f>
        <v>0</v>
      </c>
      <c r="C15" s="527">
        <f t="shared" si="53"/>
        <v>0</v>
      </c>
      <c r="D15" s="527">
        <f t="shared" si="53"/>
        <v>0</v>
      </c>
      <c r="E15" s="527">
        <f t="shared" si="53"/>
        <v>0</v>
      </c>
      <c r="F15" s="527">
        <f t="shared" si="53"/>
        <v>0</v>
      </c>
      <c r="G15" s="527">
        <f t="shared" si="53"/>
        <v>0.15485424657534247</v>
      </c>
      <c r="H15" s="527">
        <f t="shared" si="53"/>
        <v>0.15772191780821918</v>
      </c>
      <c r="I15" s="527">
        <f t="shared" si="53"/>
        <v>0.34412054794520547</v>
      </c>
      <c r="J15" s="527">
        <f t="shared" si="53"/>
        <v>0</v>
      </c>
      <c r="K15" s="527">
        <f t="shared" si="53"/>
        <v>0</v>
      </c>
      <c r="L15" s="527">
        <f t="shared" si="53"/>
        <v>0</v>
      </c>
      <c r="M15" s="527">
        <f t="shared" si="53"/>
        <v>0.51618082191780823</v>
      </c>
      <c r="N15" s="527"/>
      <c r="O15" s="527"/>
      <c r="P15" s="527"/>
      <c r="Q15" s="527"/>
      <c r="R15" s="527"/>
      <c r="S15" s="528"/>
      <c r="T15" s="527">
        <f t="shared" ref="T15:AE15" si="54">SUM(T854:T858)</f>
        <v>0</v>
      </c>
      <c r="U15" s="527">
        <f t="shared" si="54"/>
        <v>0</v>
      </c>
      <c r="V15" s="527">
        <f t="shared" si="54"/>
        <v>0</v>
      </c>
      <c r="W15" s="527">
        <f t="shared" si="54"/>
        <v>0</v>
      </c>
      <c r="X15" s="527">
        <f t="shared" si="54"/>
        <v>0</v>
      </c>
      <c r="Y15" s="527">
        <f t="shared" si="54"/>
        <v>0</v>
      </c>
      <c r="Z15" s="1328">
        <f t="shared" si="54"/>
        <v>0</v>
      </c>
      <c r="AA15" s="1328">
        <f t="shared" si="54"/>
        <v>0</v>
      </c>
      <c r="AB15" s="1328">
        <f t="shared" si="54"/>
        <v>0.17470735511064275</v>
      </c>
      <c r="AC15" s="1328">
        <f t="shared" si="54"/>
        <v>0</v>
      </c>
      <c r="AD15" s="527">
        <f t="shared" si="54"/>
        <v>0</v>
      </c>
      <c r="AE15" s="1328">
        <f t="shared" si="54"/>
        <v>0</v>
      </c>
      <c r="AF15" s="527"/>
      <c r="AG15" s="527"/>
      <c r="AH15" s="527"/>
      <c r="AI15" s="527"/>
      <c r="AJ15" s="527"/>
      <c r="AK15" s="528"/>
      <c r="AL15" s="527">
        <f t="shared" ref="AL15:AW15" si="55">SUM(AL854:AL858)</f>
        <v>0.189266301369863</v>
      </c>
      <c r="AM15" s="527">
        <f t="shared" si="55"/>
        <v>0</v>
      </c>
      <c r="AN15" s="527">
        <f t="shared" si="55"/>
        <v>0.32595863013698628</v>
      </c>
      <c r="AO15" s="527">
        <f t="shared" si="55"/>
        <v>0.63088767123287681</v>
      </c>
      <c r="AP15" s="527">
        <f t="shared" si="55"/>
        <v>0</v>
      </c>
      <c r="AQ15" s="527">
        <f t="shared" si="55"/>
        <v>0.2208106849315068</v>
      </c>
      <c r="AR15" s="527">
        <f t="shared" si="55"/>
        <v>3.1544383561643831E-2</v>
      </c>
      <c r="AS15" s="527">
        <f t="shared" si="55"/>
        <v>0.15772191780821918</v>
      </c>
      <c r="AT15" s="527">
        <f t="shared" si="55"/>
        <v>0.2602411643835616</v>
      </c>
      <c r="AU15" s="527">
        <f t="shared" si="55"/>
        <v>0</v>
      </c>
      <c r="AV15" s="527">
        <f t="shared" si="55"/>
        <v>0</v>
      </c>
      <c r="AW15" s="527">
        <f t="shared" si="55"/>
        <v>0</v>
      </c>
      <c r="AX15" s="527"/>
      <c r="AY15" s="527"/>
      <c r="AZ15" s="527"/>
      <c r="BA15" s="527"/>
      <c r="BB15" s="527"/>
      <c r="BC15" s="528"/>
      <c r="BD15" s="1328">
        <f t="shared" ref="BD15:BO15" si="56">SUM(BD854:BD858)</f>
        <v>0</v>
      </c>
      <c r="BE15" s="1328">
        <f t="shared" si="56"/>
        <v>0</v>
      </c>
      <c r="BF15" s="1328">
        <f t="shared" si="56"/>
        <v>0</v>
      </c>
      <c r="BG15" s="1328">
        <f t="shared" si="56"/>
        <v>0</v>
      </c>
      <c r="BH15" s="1328">
        <f t="shared" si="56"/>
        <v>0</v>
      </c>
      <c r="BI15" s="1328">
        <f t="shared" si="56"/>
        <v>0</v>
      </c>
      <c r="BJ15" s="1328">
        <f t="shared" si="56"/>
        <v>0</v>
      </c>
      <c r="BK15" s="1328">
        <f t="shared" si="56"/>
        <v>0</v>
      </c>
      <c r="BL15" s="1328">
        <f t="shared" si="56"/>
        <v>0</v>
      </c>
      <c r="BM15" s="1328">
        <f t="shared" si="56"/>
        <v>0</v>
      </c>
      <c r="BN15" s="1328">
        <f t="shared" si="56"/>
        <v>0</v>
      </c>
      <c r="BO15" s="1328">
        <f t="shared" si="56"/>
        <v>0</v>
      </c>
      <c r="BP15" s="1328"/>
      <c r="BQ15" s="1328"/>
      <c r="BR15" s="1328"/>
      <c r="BS15" s="1328"/>
      <c r="BT15" s="1328"/>
      <c r="BU15" s="528"/>
      <c r="BV15" s="527">
        <f>SUM(BV854:BV858)</f>
        <v>0.11829143835616437</v>
      </c>
      <c r="BW15" s="527">
        <f>SUM(BW854:BW858)</f>
        <v>9.46331506849315E-2</v>
      </c>
      <c r="BX15" s="527">
        <f>SUM(BX854:BX858)</f>
        <v>0.14668138356164384</v>
      </c>
      <c r="BY15" s="527">
        <f>SUM(BY854:BY858)</f>
        <v>0</v>
      </c>
      <c r="BZ15" s="515">
        <f t="shared" si="8"/>
        <v>6.5669671232876689E-2</v>
      </c>
      <c r="CA15" s="515">
        <f t="shared" si="9"/>
        <v>0</v>
      </c>
      <c r="CB15" s="515">
        <f t="shared" si="10"/>
        <v>0.11855430821917808</v>
      </c>
      <c r="CC15" s="515">
        <f t="shared" si="11"/>
        <v>0</v>
      </c>
      <c r="CD15" s="1072">
        <f t="shared" si="12"/>
        <v>0</v>
      </c>
      <c r="CE15" s="1073">
        <f t="shared" si="39"/>
        <v>0</v>
      </c>
      <c r="CF15" s="1073">
        <f t="shared" si="39"/>
        <v>0</v>
      </c>
      <c r="CG15" s="1073">
        <f t="shared" si="39"/>
        <v>0</v>
      </c>
      <c r="CH15" s="1073">
        <f t="shared" si="39"/>
        <v>0</v>
      </c>
      <c r="CI15" s="1074">
        <f t="shared" si="39"/>
        <v>0</v>
      </c>
      <c r="CJ15" s="1074">
        <f t="shared" si="39"/>
        <v>0</v>
      </c>
      <c r="CK15" s="1073">
        <f t="shared" si="39"/>
        <v>0</v>
      </c>
      <c r="CL15" s="1073">
        <f t="shared" si="39"/>
        <v>0</v>
      </c>
      <c r="CM15" s="1073">
        <f t="shared" si="39"/>
        <v>0</v>
      </c>
      <c r="CN15" s="1073">
        <f t="shared" si="39"/>
        <v>0</v>
      </c>
      <c r="CO15" s="1072">
        <f t="shared" si="39"/>
        <v>0</v>
      </c>
      <c r="CP15" s="520" t="str">
        <f t="shared" si="13"/>
        <v/>
      </c>
      <c r="CQ15" s="521" t="str">
        <f t="shared" si="14"/>
        <v/>
      </c>
      <c r="CR15" s="522" t="str">
        <f t="shared" si="15"/>
        <v/>
      </c>
      <c r="CS15" s="522">
        <f t="shared" si="16"/>
        <v>0</v>
      </c>
      <c r="CT15" s="522">
        <f t="shared" si="17"/>
        <v>0</v>
      </c>
      <c r="CU15" s="522">
        <f t="shared" si="18"/>
        <v>0</v>
      </c>
      <c r="CV15" s="522">
        <f t="shared" si="19"/>
        <v>0</v>
      </c>
      <c r="CW15" s="523">
        <f t="shared" si="20"/>
        <v>0</v>
      </c>
      <c r="CX15" s="523">
        <f t="shared" si="21"/>
        <v>0</v>
      </c>
      <c r="CY15" s="523">
        <f t="shared" si="22"/>
        <v>0</v>
      </c>
      <c r="CZ15" s="522">
        <f t="shared" si="23"/>
        <v>0</v>
      </c>
      <c r="DA15" s="522">
        <f t="shared" si="24"/>
        <v>0</v>
      </c>
      <c r="DB15" s="522">
        <f t="shared" si="25"/>
        <v>0</v>
      </c>
      <c r="DC15" s="522">
        <f t="shared" si="26"/>
        <v>0</v>
      </c>
      <c r="DD15" s="522">
        <f t="shared" si="27"/>
        <v>0</v>
      </c>
      <c r="DE15" s="521" t="str">
        <f t="shared" si="28"/>
        <v/>
      </c>
      <c r="DF15" s="520" t="str">
        <f t="shared" si="29"/>
        <v/>
      </c>
      <c r="DG15" s="524">
        <f t="shared" si="30"/>
        <v>12</v>
      </c>
      <c r="DH15" s="495">
        <f t="shared" si="31"/>
        <v>12</v>
      </c>
      <c r="DI15" s="495">
        <f t="shared" si="32"/>
        <v>12</v>
      </c>
      <c r="DJ15" s="495">
        <f t="shared" si="33"/>
        <v>12</v>
      </c>
      <c r="DK15" s="496"/>
      <c r="DL15" s="525"/>
      <c r="DM15" s="525"/>
      <c r="DN15" s="525"/>
      <c r="DO15" s="525"/>
      <c r="DP15" s="525"/>
      <c r="DQ15" s="525"/>
      <c r="DR15" s="525"/>
      <c r="DS15" s="525"/>
      <c r="DT15" s="495"/>
    </row>
    <row r="16" spans="1:124" s="498" customFormat="1" ht="15.75" customHeight="1">
      <c r="A16" s="526" t="s">
        <v>686</v>
      </c>
      <c r="B16" s="527">
        <f>SUM(B859:B864,B886)</f>
        <v>0.53086180893079526</v>
      </c>
      <c r="C16" s="527">
        <f t="shared" ref="C16:F16" si="57">SUM(C859:C864,C886)</f>
        <v>0.61933877708592777</v>
      </c>
      <c r="D16" s="527">
        <f t="shared" si="57"/>
        <v>0.81848290236612697</v>
      </c>
      <c r="E16" s="527">
        <f t="shared" si="57"/>
        <v>0.56261102615193026</v>
      </c>
      <c r="F16" s="527">
        <f t="shared" si="57"/>
        <v>0.54321514072229138</v>
      </c>
      <c r="G16" s="527">
        <f t="shared" ref="G16:M16" si="58">SUM(G859:G864,G886)</f>
        <v>0.53743950866070422</v>
      </c>
      <c r="H16" s="527">
        <f t="shared" si="58"/>
        <v>0.56065579576587798</v>
      </c>
      <c r="I16" s="527">
        <f t="shared" si="58"/>
        <v>0.55777959261858934</v>
      </c>
      <c r="J16" s="527">
        <f t="shared" si="58"/>
        <v>0.51711211319091865</v>
      </c>
      <c r="K16" s="527">
        <f t="shared" si="58"/>
        <v>0.48699314271481947</v>
      </c>
      <c r="L16" s="527">
        <f t="shared" si="58"/>
        <v>0.66507552627646327</v>
      </c>
      <c r="M16" s="527">
        <f t="shared" si="58"/>
        <v>0.54379578489754332</v>
      </c>
      <c r="N16" s="527"/>
      <c r="O16" s="527"/>
      <c r="P16" s="527"/>
      <c r="Q16" s="527"/>
      <c r="R16" s="527"/>
      <c r="S16" s="528"/>
      <c r="T16" s="527">
        <f>SUM(T859:T864,T886)</f>
        <v>0.6144480941469489</v>
      </c>
      <c r="U16" s="527">
        <f t="shared" ref="U16:AE16" si="59">SUM(U859:U864,U886)</f>
        <v>0.66546941632514434</v>
      </c>
      <c r="V16" s="527">
        <f t="shared" si="59"/>
        <v>0.56308950612127606</v>
      </c>
      <c r="W16" s="527">
        <f t="shared" si="59"/>
        <v>0.65124671500056608</v>
      </c>
      <c r="X16" s="527">
        <f t="shared" si="59"/>
        <v>0.6873260480697384</v>
      </c>
      <c r="Y16" s="527">
        <f t="shared" si="59"/>
        <v>0.71973125439601504</v>
      </c>
      <c r="Z16" s="527">
        <f t="shared" si="59"/>
        <v>0.60979298684478656</v>
      </c>
      <c r="AA16" s="527">
        <f t="shared" si="59"/>
        <v>0.47095191123287672</v>
      </c>
      <c r="AB16" s="527">
        <f t="shared" si="59"/>
        <v>0.52279250866941285</v>
      </c>
      <c r="AC16" s="527">
        <f t="shared" si="59"/>
        <v>0.38970869962640098</v>
      </c>
      <c r="AD16" s="527">
        <f t="shared" si="59"/>
        <v>0</v>
      </c>
      <c r="AE16" s="527">
        <f t="shared" si="59"/>
        <v>0.6257832164383561</v>
      </c>
      <c r="AF16" s="527"/>
      <c r="AG16" s="527"/>
      <c r="AH16" s="527"/>
      <c r="AI16" s="527"/>
      <c r="AJ16" s="527"/>
      <c r="AK16" s="528"/>
      <c r="AL16" s="527">
        <f>SUM(AL859:AL864,AL886)</f>
        <v>0.48587005838107095</v>
      </c>
      <c r="AM16" s="527">
        <f t="shared" ref="AM16:AW16" si="60">SUM(AM859:AM864,AM886)</f>
        <v>0.49760144069738477</v>
      </c>
      <c r="AN16" s="527">
        <f t="shared" si="60"/>
        <v>0.77317977982565389</v>
      </c>
      <c r="AO16" s="527">
        <f t="shared" si="60"/>
        <v>0.57988483486924036</v>
      </c>
      <c r="AP16" s="527">
        <f t="shared" si="60"/>
        <v>0.51351519115815691</v>
      </c>
      <c r="AQ16" s="527">
        <f t="shared" si="60"/>
        <v>0.67165205230386049</v>
      </c>
      <c r="AR16" s="527">
        <f t="shared" si="60"/>
        <v>0.29400799315068493</v>
      </c>
      <c r="AS16" s="527">
        <f t="shared" si="60"/>
        <v>0.49642430510585306</v>
      </c>
      <c r="AT16" s="527">
        <f t="shared" si="60"/>
        <v>0.35149502521793274</v>
      </c>
      <c r="AU16" s="527">
        <f t="shared" si="60"/>
        <v>0.51058234557907844</v>
      </c>
      <c r="AV16" s="527">
        <f t="shared" si="60"/>
        <v>0.13309253237858032</v>
      </c>
      <c r="AW16" s="527">
        <f t="shared" si="60"/>
        <v>0.73804733125778332</v>
      </c>
      <c r="AX16" s="527"/>
      <c r="AY16" s="527"/>
      <c r="AZ16" s="527"/>
      <c r="BA16" s="527"/>
      <c r="BB16" s="527"/>
      <c r="BC16" s="528"/>
      <c r="BD16" s="527">
        <f>SUM(BD859:BD864,BD886)</f>
        <v>0.65726633611457042</v>
      </c>
      <c r="BE16" s="527">
        <f t="shared" ref="BE16:BO16" si="61">SUM(BE859:BE864,BE886)</f>
        <v>0.4778051240846824</v>
      </c>
      <c r="BF16" s="527">
        <f t="shared" si="61"/>
        <v>0.25035356432129513</v>
      </c>
      <c r="BG16" s="527">
        <f t="shared" si="61"/>
        <v>0.86140672677459507</v>
      </c>
      <c r="BH16" s="527">
        <f t="shared" si="61"/>
        <v>0.91303940801992522</v>
      </c>
      <c r="BI16" s="527">
        <f t="shared" si="61"/>
        <v>0.70949612609855894</v>
      </c>
      <c r="BJ16" s="527">
        <f t="shared" si="61"/>
        <v>0.69879621160647565</v>
      </c>
      <c r="BK16" s="527">
        <f t="shared" si="61"/>
        <v>0.80427424315068485</v>
      </c>
      <c r="BL16" s="527">
        <f t="shared" si="61"/>
        <v>0.71449853648816941</v>
      </c>
      <c r="BM16" s="527">
        <f t="shared" si="61"/>
        <v>0.58233017633872974</v>
      </c>
      <c r="BN16" s="527">
        <f t="shared" si="61"/>
        <v>0.69598902216687419</v>
      </c>
      <c r="BO16" s="527">
        <f t="shared" si="61"/>
        <v>0.45651970400996261</v>
      </c>
      <c r="BP16" s="1328"/>
      <c r="BQ16" s="1328"/>
      <c r="BR16" s="1328"/>
      <c r="BS16" s="1328"/>
      <c r="BT16" s="1328"/>
      <c r="BU16" s="528"/>
      <c r="BV16" s="527">
        <f>SUM(BV859:BV864,BV886)</f>
        <v>0.65941317907845587</v>
      </c>
      <c r="BW16" s="1466">
        <f t="shared" ref="BW16:BY16" si="62">SUM(BW859:BW864,BW886)</f>
        <v>0.71440989937733512</v>
      </c>
      <c r="BX16" s="1466">
        <f t="shared" si="62"/>
        <v>0.6807752441843089</v>
      </c>
      <c r="BY16" s="1466">
        <f t="shared" si="62"/>
        <v>0.610559792652553</v>
      </c>
      <c r="BZ16" s="515">
        <f t="shared" si="8"/>
        <v>0.56378850743010422</v>
      </c>
      <c r="CA16" s="515">
        <f t="shared" si="9"/>
        <v>0.58006091024755091</v>
      </c>
      <c r="CB16" s="515">
        <f t="shared" si="10"/>
        <v>0.51390805777210458</v>
      </c>
      <c r="CC16" s="515">
        <f t="shared" si="11"/>
        <v>0.66583822068333043</v>
      </c>
      <c r="CD16" s="1072">
        <f t="shared" si="12"/>
        <v>0.25035356432129513</v>
      </c>
      <c r="CE16" s="1073">
        <f t="shared" si="39"/>
        <v>0.45651970400996261</v>
      </c>
      <c r="CF16" s="1073">
        <f t="shared" si="39"/>
        <v>0.4778051240846824</v>
      </c>
      <c r="CG16" s="1073">
        <f t="shared" si="39"/>
        <v>0.58233017633872974</v>
      </c>
      <c r="CH16" s="1073">
        <f t="shared" si="39"/>
        <v>0.65726633611457042</v>
      </c>
      <c r="CI16" s="1074">
        <f t="shared" si="39"/>
        <v>0.69598902216687419</v>
      </c>
      <c r="CJ16" s="1074">
        <f t="shared" si="39"/>
        <v>0.69879621160647565</v>
      </c>
      <c r="CK16" s="1073">
        <f t="shared" si="39"/>
        <v>0.70949612609855894</v>
      </c>
      <c r="CL16" s="1073">
        <f t="shared" si="39"/>
        <v>0.71449853648816941</v>
      </c>
      <c r="CM16" s="1073">
        <f t="shared" si="39"/>
        <v>0.80427424315068485</v>
      </c>
      <c r="CN16" s="1073">
        <f t="shared" si="39"/>
        <v>0.86140672677459507</v>
      </c>
      <c r="CO16" s="1072">
        <f t="shared" si="39"/>
        <v>0.91303940801992522</v>
      </c>
      <c r="CP16" s="520" t="str">
        <f t="shared" si="13"/>
        <v/>
      </c>
      <c r="CQ16" s="521" t="str">
        <f t="shared" si="14"/>
        <v/>
      </c>
      <c r="CR16" s="522" t="str">
        <f t="shared" si="15"/>
        <v/>
      </c>
      <c r="CS16" s="522">
        <f t="shared" si="16"/>
        <v>0.25035356432129513</v>
      </c>
      <c r="CT16" s="522">
        <f t="shared" si="17"/>
        <v>0.45651970400996261</v>
      </c>
      <c r="CU16" s="522">
        <f t="shared" si="18"/>
        <v>0.4778051240846824</v>
      </c>
      <c r="CV16" s="522">
        <f t="shared" si="19"/>
        <v>0.58233017633872974</v>
      </c>
      <c r="CW16" s="523">
        <f t="shared" si="20"/>
        <v>0.65726633611457042</v>
      </c>
      <c r="CX16" s="523">
        <f t="shared" si="21"/>
        <v>0.69598902216687419</v>
      </c>
      <c r="CY16" s="523">
        <f t="shared" si="22"/>
        <v>0.69879621160647565</v>
      </c>
      <c r="CZ16" s="522">
        <f t="shared" si="23"/>
        <v>0.70949612609855894</v>
      </c>
      <c r="DA16" s="522">
        <f t="shared" si="24"/>
        <v>0.71449853648816941</v>
      </c>
      <c r="DB16" s="522">
        <f t="shared" si="25"/>
        <v>0.80427424315068485</v>
      </c>
      <c r="DC16" s="522">
        <f t="shared" si="26"/>
        <v>0.86140672677459507</v>
      </c>
      <c r="DD16" s="522">
        <f t="shared" si="27"/>
        <v>0.91303940801992522</v>
      </c>
      <c r="DE16" s="521" t="str">
        <f t="shared" si="28"/>
        <v/>
      </c>
      <c r="DF16" s="520" t="str">
        <f t="shared" si="29"/>
        <v/>
      </c>
      <c r="DG16" s="524">
        <f t="shared" si="30"/>
        <v>12</v>
      </c>
      <c r="DH16" s="495">
        <f t="shared" si="31"/>
        <v>12</v>
      </c>
      <c r="DI16" s="495">
        <f t="shared" si="32"/>
        <v>12</v>
      </c>
      <c r="DJ16" s="495">
        <f t="shared" si="33"/>
        <v>12</v>
      </c>
      <c r="DK16" s="496"/>
      <c r="DL16" s="525"/>
      <c r="DM16" s="525"/>
      <c r="DN16" s="525"/>
      <c r="DO16" s="525"/>
      <c r="DP16" s="525"/>
      <c r="DQ16" s="525"/>
      <c r="DR16" s="525"/>
      <c r="DS16" s="525"/>
      <c r="DT16" s="495"/>
    </row>
    <row r="17" spans="1:124" s="498" customFormat="1" ht="15.75" customHeight="1">
      <c r="A17" s="526" t="s">
        <v>669</v>
      </c>
      <c r="B17" s="527">
        <f>SUM(B865:B885,B887:B888)</f>
        <v>0.24793326842198898</v>
      </c>
      <c r="C17" s="527">
        <f t="shared" ref="C17:F17" si="63">SUM(C865:C885,C887:C888)</f>
        <v>0.15898630012453302</v>
      </c>
      <c r="D17" s="527">
        <f t="shared" si="63"/>
        <v>0.2296203013075965</v>
      </c>
      <c r="E17" s="527">
        <f t="shared" si="63"/>
        <v>0.14225604545454545</v>
      </c>
      <c r="F17" s="527">
        <f t="shared" si="63"/>
        <v>0.16055048443337483</v>
      </c>
      <c r="G17" s="527">
        <f t="shared" ref="G17:M17" si="64">SUM(G865:G885,G887:G888)</f>
        <v>0.25942352258575796</v>
      </c>
      <c r="H17" s="527">
        <f t="shared" si="64"/>
        <v>5.545128963885429E-2</v>
      </c>
      <c r="I17" s="527">
        <f t="shared" si="64"/>
        <v>0.25549362800860415</v>
      </c>
      <c r="J17" s="527">
        <f t="shared" si="64"/>
        <v>0.21541685603985056</v>
      </c>
      <c r="K17" s="527">
        <f t="shared" si="64"/>
        <v>0.15325139215442091</v>
      </c>
      <c r="L17" s="527">
        <f t="shared" si="64"/>
        <v>9.316021046077208E-2</v>
      </c>
      <c r="M17" s="527">
        <f t="shared" si="64"/>
        <v>0.12501980086040984</v>
      </c>
      <c r="N17" s="527"/>
      <c r="O17" s="527"/>
      <c r="P17" s="527"/>
      <c r="Q17" s="527"/>
      <c r="R17" s="527"/>
      <c r="S17" s="528"/>
      <c r="T17" s="527">
        <f>SUM(T865:T885,T887:T888)</f>
        <v>0.15465872353673724</v>
      </c>
      <c r="U17" s="527">
        <f t="shared" ref="U17:AE17" si="65">SUM(U865:U885,U887:U888)</f>
        <v>0.22154562262538208</v>
      </c>
      <c r="V17" s="527">
        <f t="shared" si="65"/>
        <v>0.16260780152313439</v>
      </c>
      <c r="W17" s="527">
        <f t="shared" si="65"/>
        <v>0.15376204684705083</v>
      </c>
      <c r="X17" s="527">
        <f t="shared" si="65"/>
        <v>0.25977079072229137</v>
      </c>
      <c r="Y17" s="527">
        <f t="shared" si="65"/>
        <v>0.20852923113325028</v>
      </c>
      <c r="Z17" s="527">
        <f t="shared" si="65"/>
        <v>0.14241187139137326</v>
      </c>
      <c r="AA17" s="527">
        <f t="shared" si="65"/>
        <v>0.10789256727272728</v>
      </c>
      <c r="AB17" s="527">
        <f t="shared" si="65"/>
        <v>0.13057850717501679</v>
      </c>
      <c r="AC17" s="527">
        <f t="shared" si="65"/>
        <v>8.122678767123287E-2</v>
      </c>
      <c r="AD17" s="527">
        <f t="shared" si="65"/>
        <v>0</v>
      </c>
      <c r="AE17" s="527">
        <f t="shared" si="65"/>
        <v>0.16043108503113324</v>
      </c>
      <c r="AF17" s="527"/>
      <c r="AG17" s="527"/>
      <c r="AH17" s="527"/>
      <c r="AI17" s="527"/>
      <c r="AJ17" s="527"/>
      <c r="AK17" s="528"/>
      <c r="AL17" s="527">
        <f>SUM(AL865:AL885,AL887:AL888)</f>
        <v>0.27008509763387289</v>
      </c>
      <c r="AM17" s="527">
        <f t="shared" ref="AM17:AW17" si="66">SUM(AM865:AM885,AM887:AM888)</f>
        <v>0.27013723711083426</v>
      </c>
      <c r="AN17" s="527">
        <f t="shared" si="66"/>
        <v>0.29873458156911581</v>
      </c>
      <c r="AO17" s="527">
        <f t="shared" si="66"/>
        <v>0.24271143773349932</v>
      </c>
      <c r="AP17" s="527">
        <f t="shared" si="66"/>
        <v>0.2595040425280199</v>
      </c>
      <c r="AQ17" s="527">
        <f t="shared" si="66"/>
        <v>0.33007967646326275</v>
      </c>
      <c r="AR17" s="527">
        <f t="shared" si="66"/>
        <v>0.24724583424657537</v>
      </c>
      <c r="AS17" s="527">
        <f t="shared" si="66"/>
        <v>0.55639860747198</v>
      </c>
      <c r="AT17" s="527">
        <f t="shared" si="66"/>
        <v>0.68270844564134492</v>
      </c>
      <c r="AU17" s="527">
        <f t="shared" si="66"/>
        <v>0.23803887160647572</v>
      </c>
      <c r="AV17" s="527">
        <f t="shared" si="66"/>
        <v>0.26656785541718553</v>
      </c>
      <c r="AW17" s="527">
        <f t="shared" si="66"/>
        <v>0.48418543188044827</v>
      </c>
      <c r="AX17" s="527"/>
      <c r="AY17" s="527"/>
      <c r="AZ17" s="527"/>
      <c r="BA17" s="527"/>
      <c r="BB17" s="527"/>
      <c r="BC17" s="528"/>
      <c r="BD17" s="527">
        <f>SUM(BD865:BD885,BD887:BD888)</f>
        <v>0.27018898554171855</v>
      </c>
      <c r="BE17" s="527">
        <f t="shared" ref="BE17:BO17" si="67">SUM(BE865:BE885,BE887:BE888)</f>
        <v>0.2160917494296388</v>
      </c>
      <c r="BF17" s="527">
        <f t="shared" si="67"/>
        <v>0.26002569799501862</v>
      </c>
      <c r="BG17" s="527">
        <f t="shared" si="67"/>
        <v>0.35634673389788291</v>
      </c>
      <c r="BH17" s="527">
        <f t="shared" si="67"/>
        <v>0.39650028361643824</v>
      </c>
      <c r="BI17" s="527">
        <f t="shared" si="67"/>
        <v>0.27893830633695071</v>
      </c>
      <c r="BJ17" s="527">
        <f t="shared" si="67"/>
        <v>0.21208430923038601</v>
      </c>
      <c r="BK17" s="527">
        <f t="shared" si="67"/>
        <v>0.31134502098381067</v>
      </c>
      <c r="BL17" s="527">
        <f t="shared" si="67"/>
        <v>0.24411876911581565</v>
      </c>
      <c r="BM17" s="527">
        <f t="shared" si="67"/>
        <v>0.27653475093399749</v>
      </c>
      <c r="BN17" s="527">
        <f t="shared" si="67"/>
        <v>0.23031049763387296</v>
      </c>
      <c r="BO17" s="527">
        <f t="shared" si="67"/>
        <v>0.19395259755915314</v>
      </c>
      <c r="BP17" s="1328"/>
      <c r="BQ17" s="1328"/>
      <c r="BR17" s="1328"/>
      <c r="BS17" s="1328"/>
      <c r="BT17" s="1328"/>
      <c r="BU17" s="528"/>
      <c r="BV17" s="527">
        <f>SUM(BV865:BV885,BV887:BV888)</f>
        <v>0.24442308986301364</v>
      </c>
      <c r="BW17" s="1466">
        <f t="shared" ref="BW17:BY17" si="68">SUM(BW865:BW885,BW887:BW888)</f>
        <v>0.26078654331257778</v>
      </c>
      <c r="BX17" s="1466">
        <f t="shared" si="68"/>
        <v>0.24059422737235367</v>
      </c>
      <c r="BY17" s="1466">
        <f t="shared" si="68"/>
        <v>0.27462416497509334</v>
      </c>
      <c r="BZ17" s="515">
        <f t="shared" si="8"/>
        <v>0.17816882872660963</v>
      </c>
      <c r="CA17" s="515">
        <f t="shared" si="9"/>
        <v>0.1523644244207038</v>
      </c>
      <c r="CB17" s="515">
        <f t="shared" si="10"/>
        <v>0.32256498020547936</v>
      </c>
      <c r="CC17" s="515">
        <f t="shared" si="11"/>
        <v>0.26559848210990927</v>
      </c>
      <c r="CD17" s="1072">
        <f t="shared" si="12"/>
        <v>0.19395259755915314</v>
      </c>
      <c r="CE17" s="1073">
        <f t="shared" si="39"/>
        <v>0.21208430923038601</v>
      </c>
      <c r="CF17" s="1073">
        <f t="shared" si="39"/>
        <v>0.2160917494296388</v>
      </c>
      <c r="CG17" s="1073">
        <f t="shared" si="39"/>
        <v>0.23031049763387296</v>
      </c>
      <c r="CH17" s="1073">
        <f t="shared" si="39"/>
        <v>0.24411876911581565</v>
      </c>
      <c r="CI17" s="1074">
        <f t="shared" si="39"/>
        <v>0.26002569799501862</v>
      </c>
      <c r="CJ17" s="1074">
        <f t="shared" si="39"/>
        <v>0.27018898554171855</v>
      </c>
      <c r="CK17" s="1073">
        <f t="shared" si="39"/>
        <v>0.27653475093399749</v>
      </c>
      <c r="CL17" s="1073">
        <f t="shared" si="39"/>
        <v>0.27893830633695071</v>
      </c>
      <c r="CM17" s="1073">
        <f t="shared" si="39"/>
        <v>0.31134502098381067</v>
      </c>
      <c r="CN17" s="1073">
        <f t="shared" si="39"/>
        <v>0.35634673389788291</v>
      </c>
      <c r="CO17" s="1072">
        <f t="shared" si="39"/>
        <v>0.39650028361643824</v>
      </c>
      <c r="CP17" s="520" t="str">
        <f t="shared" si="13"/>
        <v/>
      </c>
      <c r="CQ17" s="521" t="str">
        <f t="shared" si="14"/>
        <v/>
      </c>
      <c r="CR17" s="522" t="str">
        <f t="shared" si="15"/>
        <v/>
      </c>
      <c r="CS17" s="522">
        <f t="shared" si="16"/>
        <v>0.19395259755915314</v>
      </c>
      <c r="CT17" s="522">
        <f t="shared" si="17"/>
        <v>0.21208430923038601</v>
      </c>
      <c r="CU17" s="522">
        <f t="shared" si="18"/>
        <v>0.2160917494296388</v>
      </c>
      <c r="CV17" s="522">
        <f t="shared" si="19"/>
        <v>0.23031049763387296</v>
      </c>
      <c r="CW17" s="523">
        <f t="shared" si="20"/>
        <v>0.24411876911581565</v>
      </c>
      <c r="CX17" s="523">
        <f t="shared" si="21"/>
        <v>0.26002569799501862</v>
      </c>
      <c r="CY17" s="523">
        <f t="shared" si="22"/>
        <v>0.27018898554171855</v>
      </c>
      <c r="CZ17" s="522">
        <f t="shared" si="23"/>
        <v>0.27653475093399749</v>
      </c>
      <c r="DA17" s="522">
        <f t="shared" si="24"/>
        <v>0.27893830633695071</v>
      </c>
      <c r="DB17" s="522">
        <f t="shared" si="25"/>
        <v>0.31134502098381067</v>
      </c>
      <c r="DC17" s="522">
        <f t="shared" si="26"/>
        <v>0.35634673389788291</v>
      </c>
      <c r="DD17" s="522">
        <f t="shared" si="27"/>
        <v>0.39650028361643824</v>
      </c>
      <c r="DE17" s="521" t="str">
        <f t="shared" si="28"/>
        <v/>
      </c>
      <c r="DF17" s="520" t="str">
        <f t="shared" si="29"/>
        <v/>
      </c>
      <c r="DG17" s="524">
        <f t="shared" si="30"/>
        <v>12</v>
      </c>
      <c r="DH17" s="495">
        <f t="shared" si="31"/>
        <v>12</v>
      </c>
      <c r="DI17" s="495">
        <f t="shared" si="32"/>
        <v>12</v>
      </c>
      <c r="DJ17" s="495">
        <f t="shared" si="33"/>
        <v>12</v>
      </c>
      <c r="DK17" s="496"/>
      <c r="DL17" s="525"/>
      <c r="DM17" s="525"/>
      <c r="DN17" s="525"/>
      <c r="DO17" s="525"/>
      <c r="DP17" s="525"/>
      <c r="DQ17" s="525"/>
      <c r="DR17" s="525"/>
      <c r="DS17" s="525"/>
      <c r="DT17" s="495"/>
    </row>
    <row r="18" spans="1:124" s="498" customFormat="1" ht="15.75" customHeight="1">
      <c r="A18" s="526" t="s">
        <v>131</v>
      </c>
      <c r="B18" s="1289">
        <f t="shared" ref="B18:M18" si="69">SUM(B889:B895)</f>
        <v>0.11106839433756066</v>
      </c>
      <c r="C18" s="527">
        <f t="shared" si="69"/>
        <v>7.9365079365079375E-2</v>
      </c>
      <c r="D18" s="527">
        <f t="shared" si="69"/>
        <v>0.14880952380952381</v>
      </c>
      <c r="E18" s="527">
        <f t="shared" si="69"/>
        <v>9.9206349206349201E-2</v>
      </c>
      <c r="F18" s="527">
        <f t="shared" si="69"/>
        <v>0.17612180169773975</v>
      </c>
      <c r="G18" s="527">
        <f t="shared" si="69"/>
        <v>0.10822510822510822</v>
      </c>
      <c r="H18" s="527">
        <f t="shared" si="69"/>
        <v>0.1388888888888889</v>
      </c>
      <c r="I18" s="527">
        <f t="shared" si="69"/>
        <v>8.6580086580086577E-2</v>
      </c>
      <c r="J18" s="527">
        <f t="shared" si="69"/>
        <v>9.1575091575091583E-2</v>
      </c>
      <c r="K18" s="527">
        <f t="shared" si="69"/>
        <v>8.7264210124730679E-2</v>
      </c>
      <c r="L18" s="527">
        <f t="shared" si="69"/>
        <v>0.11904761904761904</v>
      </c>
      <c r="M18" s="527">
        <f t="shared" si="69"/>
        <v>0.10822510822510822</v>
      </c>
      <c r="N18" s="527"/>
      <c r="O18" s="527"/>
      <c r="P18" s="527"/>
      <c r="Q18" s="527"/>
      <c r="R18" s="527"/>
      <c r="S18" s="528"/>
      <c r="T18" s="527">
        <f t="shared" ref="T18:AE18" si="70">SUM(T889:T895)</f>
        <v>0</v>
      </c>
      <c r="U18" s="527">
        <f t="shared" si="70"/>
        <v>0</v>
      </c>
      <c r="V18" s="527">
        <f t="shared" si="70"/>
        <v>0</v>
      </c>
      <c r="W18" s="527">
        <f t="shared" si="70"/>
        <v>0</v>
      </c>
      <c r="X18" s="527">
        <f t="shared" si="70"/>
        <v>0</v>
      </c>
      <c r="Y18" s="527">
        <f t="shared" si="70"/>
        <v>0</v>
      </c>
      <c r="Z18" s="1328">
        <f t="shared" si="70"/>
        <v>0</v>
      </c>
      <c r="AA18" s="1328">
        <f t="shared" si="70"/>
        <v>0</v>
      </c>
      <c r="AB18" s="1328">
        <f t="shared" si="70"/>
        <v>0</v>
      </c>
      <c r="AC18" s="1328">
        <f t="shared" si="70"/>
        <v>0</v>
      </c>
      <c r="AD18" s="527">
        <f t="shared" si="70"/>
        <v>0</v>
      </c>
      <c r="AE18" s="1328">
        <f t="shared" si="70"/>
        <v>0</v>
      </c>
      <c r="AF18" s="527"/>
      <c r="AG18" s="527"/>
      <c r="AH18" s="527"/>
      <c r="AI18" s="527"/>
      <c r="AJ18" s="527"/>
      <c r="AK18" s="528"/>
      <c r="AL18" s="527">
        <f t="shared" ref="AL18:AW18" si="71">SUM(AL889:AL895)</f>
        <v>0.11904761904761904</v>
      </c>
      <c r="AM18" s="527">
        <f t="shared" si="71"/>
        <v>0.14285714285714285</v>
      </c>
      <c r="AN18" s="527">
        <f t="shared" si="71"/>
        <v>0.1322751322751323</v>
      </c>
      <c r="AO18" s="527">
        <f t="shared" si="71"/>
        <v>7.9365079365079375E-2</v>
      </c>
      <c r="AP18" s="527">
        <f t="shared" si="71"/>
        <v>0.1388888888888889</v>
      </c>
      <c r="AQ18" s="527">
        <f t="shared" si="71"/>
        <v>0.1322751322751323</v>
      </c>
      <c r="AR18" s="527">
        <f t="shared" si="71"/>
        <v>9.9206349206349201E-2</v>
      </c>
      <c r="AS18" s="527">
        <f t="shared" si="71"/>
        <v>0.1984126984126984</v>
      </c>
      <c r="AT18" s="527">
        <f t="shared" si="71"/>
        <v>0.11904761904761904</v>
      </c>
      <c r="AU18" s="527">
        <f t="shared" si="71"/>
        <v>9.9206349206349201E-2</v>
      </c>
      <c r="AV18" s="527">
        <f t="shared" si="71"/>
        <v>0.11904761904761904</v>
      </c>
      <c r="AW18" s="527">
        <f t="shared" si="71"/>
        <v>0.15873015873015875</v>
      </c>
      <c r="AX18" s="527"/>
      <c r="AY18" s="527"/>
      <c r="AZ18" s="527"/>
      <c r="BA18" s="527"/>
      <c r="BB18" s="527"/>
      <c r="BC18" s="528"/>
      <c r="BD18" s="1328">
        <f t="shared" ref="BD18:BO18" si="72">SUM(BD889:BD895)</f>
        <v>0</v>
      </c>
      <c r="BE18" s="1328">
        <f t="shared" si="72"/>
        <v>0</v>
      </c>
      <c r="BF18" s="1328">
        <f t="shared" si="72"/>
        <v>0</v>
      </c>
      <c r="BG18" s="1328">
        <f t="shared" si="72"/>
        <v>0</v>
      </c>
      <c r="BH18" s="1328">
        <f t="shared" si="72"/>
        <v>0</v>
      </c>
      <c r="BI18" s="1328">
        <f t="shared" si="72"/>
        <v>0</v>
      </c>
      <c r="BJ18" s="1328">
        <f t="shared" si="72"/>
        <v>0</v>
      </c>
      <c r="BK18" s="1328">
        <f t="shared" si="72"/>
        <v>0</v>
      </c>
      <c r="BL18" s="1328">
        <f t="shared" si="72"/>
        <v>0</v>
      </c>
      <c r="BM18" s="1328">
        <f t="shared" si="72"/>
        <v>0</v>
      </c>
      <c r="BN18" s="1328">
        <f t="shared" si="72"/>
        <v>0</v>
      </c>
      <c r="BO18" s="1328">
        <f t="shared" si="72"/>
        <v>0</v>
      </c>
      <c r="BP18" s="1328"/>
      <c r="BQ18" s="1328"/>
      <c r="BR18" s="1328"/>
      <c r="BS18" s="1328"/>
      <c r="BT18" s="1328"/>
      <c r="BU18" s="528"/>
      <c r="BV18" s="527">
        <f>SUM(BV889:BV895)</f>
        <v>0.13095238095238096</v>
      </c>
      <c r="BW18" s="527">
        <f>SUM(BW889:BW895)</f>
        <v>0.13095238095238096</v>
      </c>
      <c r="BX18" s="527">
        <f>SUM(BX889:BX895)</f>
        <v>0.11904761904761904</v>
      </c>
      <c r="BY18" s="527">
        <f>SUM(BY889:BY895)</f>
        <v>0</v>
      </c>
      <c r="BZ18" s="515">
        <f t="shared" si="8"/>
        <v>0.10988903800200671</v>
      </c>
      <c r="CA18" s="515">
        <f t="shared" si="9"/>
        <v>0</v>
      </c>
      <c r="CB18" s="515">
        <f t="shared" si="10"/>
        <v>0.12605820105820109</v>
      </c>
      <c r="CC18" s="515">
        <f t="shared" si="11"/>
        <v>0</v>
      </c>
      <c r="CD18" s="1072">
        <f t="shared" si="12"/>
        <v>0</v>
      </c>
      <c r="CE18" s="1073">
        <f t="shared" si="39"/>
        <v>0</v>
      </c>
      <c r="CF18" s="1073">
        <f t="shared" si="39"/>
        <v>0</v>
      </c>
      <c r="CG18" s="1073">
        <f t="shared" si="39"/>
        <v>0</v>
      </c>
      <c r="CH18" s="1073">
        <f t="shared" si="39"/>
        <v>0</v>
      </c>
      <c r="CI18" s="1074">
        <f t="shared" si="39"/>
        <v>0</v>
      </c>
      <c r="CJ18" s="1074">
        <f t="shared" si="39"/>
        <v>0</v>
      </c>
      <c r="CK18" s="1073">
        <f t="shared" si="39"/>
        <v>0</v>
      </c>
      <c r="CL18" s="1073">
        <f t="shared" si="39"/>
        <v>0</v>
      </c>
      <c r="CM18" s="1073">
        <f t="shared" si="39"/>
        <v>0</v>
      </c>
      <c r="CN18" s="1073">
        <f t="shared" si="39"/>
        <v>0</v>
      </c>
      <c r="CO18" s="1072">
        <f t="shared" si="39"/>
        <v>0</v>
      </c>
      <c r="CP18" s="520" t="str">
        <f t="shared" si="13"/>
        <v/>
      </c>
      <c r="CQ18" s="521" t="str">
        <f t="shared" si="14"/>
        <v/>
      </c>
      <c r="CR18" s="522" t="str">
        <f t="shared" si="15"/>
        <v/>
      </c>
      <c r="CS18" s="522">
        <f t="shared" si="16"/>
        <v>0</v>
      </c>
      <c r="CT18" s="522">
        <f t="shared" si="17"/>
        <v>0</v>
      </c>
      <c r="CU18" s="522">
        <f t="shared" si="18"/>
        <v>0</v>
      </c>
      <c r="CV18" s="522">
        <f t="shared" si="19"/>
        <v>0</v>
      </c>
      <c r="CW18" s="523">
        <f t="shared" si="20"/>
        <v>0</v>
      </c>
      <c r="CX18" s="523">
        <f t="shared" si="21"/>
        <v>0</v>
      </c>
      <c r="CY18" s="523">
        <f t="shared" si="22"/>
        <v>0</v>
      </c>
      <c r="CZ18" s="522">
        <f t="shared" si="23"/>
        <v>0</v>
      </c>
      <c r="DA18" s="522">
        <f t="shared" si="24"/>
        <v>0</v>
      </c>
      <c r="DB18" s="522">
        <f t="shared" si="25"/>
        <v>0</v>
      </c>
      <c r="DC18" s="522">
        <f t="shared" si="26"/>
        <v>0</v>
      </c>
      <c r="DD18" s="522">
        <f t="shared" si="27"/>
        <v>0</v>
      </c>
      <c r="DE18" s="521" t="str">
        <f t="shared" si="28"/>
        <v/>
      </c>
      <c r="DF18" s="520" t="str">
        <f t="shared" si="29"/>
        <v/>
      </c>
      <c r="DG18" s="524">
        <f t="shared" si="30"/>
        <v>12</v>
      </c>
      <c r="DH18" s="495">
        <f t="shared" si="31"/>
        <v>12</v>
      </c>
      <c r="DI18" s="495">
        <f t="shared" si="32"/>
        <v>12</v>
      </c>
      <c r="DJ18" s="495">
        <f t="shared" si="33"/>
        <v>12</v>
      </c>
      <c r="DK18" s="496"/>
      <c r="DL18" s="525"/>
      <c r="DM18" s="525"/>
      <c r="DN18" s="525"/>
      <c r="DO18" s="525"/>
      <c r="DP18" s="525"/>
      <c r="DQ18" s="525"/>
      <c r="DR18" s="525"/>
      <c r="DS18" s="525"/>
      <c r="DT18" s="495"/>
    </row>
    <row r="19" spans="1:124" s="498" customFormat="1" ht="15.75" customHeight="1">
      <c r="A19" s="526" t="s">
        <v>132</v>
      </c>
      <c r="B19" s="1289">
        <f>+SUM(B851:B852)</f>
        <v>0</v>
      </c>
      <c r="C19" s="527">
        <f t="shared" ref="C19:M19" si="73">SUM(C896:C899)+SUM(C851:C852)</f>
        <v>0</v>
      </c>
      <c r="D19" s="527">
        <f t="shared" si="73"/>
        <v>0</v>
      </c>
      <c r="E19" s="527">
        <f t="shared" si="73"/>
        <v>0</v>
      </c>
      <c r="F19" s="527">
        <f t="shared" si="73"/>
        <v>0</v>
      </c>
      <c r="G19" s="527">
        <f t="shared" si="73"/>
        <v>0</v>
      </c>
      <c r="H19" s="527">
        <f t="shared" si="73"/>
        <v>0</v>
      </c>
      <c r="I19" s="527">
        <f t="shared" si="73"/>
        <v>0</v>
      </c>
      <c r="J19" s="527">
        <f t="shared" si="73"/>
        <v>0</v>
      </c>
      <c r="K19" s="527">
        <f t="shared" si="73"/>
        <v>0</v>
      </c>
      <c r="L19" s="527">
        <f t="shared" si="73"/>
        <v>0</v>
      </c>
      <c r="M19" s="527">
        <f t="shared" si="73"/>
        <v>0</v>
      </c>
      <c r="N19" s="527"/>
      <c r="O19" s="527"/>
      <c r="P19" s="527"/>
      <c r="Q19" s="527"/>
      <c r="R19" s="527"/>
      <c r="S19" s="528"/>
      <c r="T19" s="527">
        <f t="shared" ref="T19:AE19" si="74">SUM(T896:T899)+SUM(T851:T852)</f>
        <v>0</v>
      </c>
      <c r="U19" s="527">
        <f t="shared" si="74"/>
        <v>0</v>
      </c>
      <c r="V19" s="527">
        <f t="shared" si="74"/>
        <v>0</v>
      </c>
      <c r="W19" s="527">
        <f t="shared" si="74"/>
        <v>0</v>
      </c>
      <c r="X19" s="527">
        <f t="shared" si="74"/>
        <v>0</v>
      </c>
      <c r="Y19" s="527">
        <f t="shared" si="74"/>
        <v>0</v>
      </c>
      <c r="Z19" s="1328">
        <f t="shared" si="74"/>
        <v>0</v>
      </c>
      <c r="AA19" s="1328">
        <f t="shared" si="74"/>
        <v>0</v>
      </c>
      <c r="AB19" s="1328">
        <f t="shared" si="74"/>
        <v>0</v>
      </c>
      <c r="AC19" s="1328">
        <f t="shared" si="74"/>
        <v>0</v>
      </c>
      <c r="AD19" s="527">
        <f t="shared" si="74"/>
        <v>0</v>
      </c>
      <c r="AE19" s="1328">
        <f t="shared" si="74"/>
        <v>0</v>
      </c>
      <c r="AF19" s="527"/>
      <c r="AG19" s="527"/>
      <c r="AH19" s="527"/>
      <c r="AI19" s="527"/>
      <c r="AJ19" s="527"/>
      <c r="AK19" s="528"/>
      <c r="AL19" s="527">
        <f t="shared" ref="AL19:AW19" si="75">SUM(AL896:AL899)+SUM(AL851:AL852)</f>
        <v>0</v>
      </c>
      <c r="AM19" s="527">
        <f t="shared" si="75"/>
        <v>0</v>
      </c>
      <c r="AN19" s="527">
        <f t="shared" si="75"/>
        <v>0</v>
      </c>
      <c r="AO19" s="527">
        <f t="shared" si="75"/>
        <v>0</v>
      </c>
      <c r="AP19" s="527">
        <f t="shared" si="75"/>
        <v>0</v>
      </c>
      <c r="AQ19" s="527">
        <f t="shared" si="75"/>
        <v>0</v>
      </c>
      <c r="AR19" s="527">
        <f t="shared" si="75"/>
        <v>0</v>
      </c>
      <c r="AS19" s="527">
        <f t="shared" si="75"/>
        <v>0</v>
      </c>
      <c r="AT19" s="527">
        <f t="shared" si="75"/>
        <v>0</v>
      </c>
      <c r="AU19" s="527">
        <f t="shared" si="75"/>
        <v>0</v>
      </c>
      <c r="AV19" s="527">
        <f t="shared" si="75"/>
        <v>0</v>
      </c>
      <c r="AW19" s="527">
        <f t="shared" si="75"/>
        <v>0</v>
      </c>
      <c r="AX19" s="527"/>
      <c r="AY19" s="527"/>
      <c r="AZ19" s="527"/>
      <c r="BA19" s="527"/>
      <c r="BB19" s="527"/>
      <c r="BC19" s="528"/>
      <c r="BD19" s="1328">
        <f t="shared" ref="BD19:BO19" si="76">SUM(BD896:BD899)+SUM(BD851:BD852)</f>
        <v>0</v>
      </c>
      <c r="BE19" s="1328">
        <f t="shared" si="76"/>
        <v>0</v>
      </c>
      <c r="BF19" s="1328">
        <f t="shared" si="76"/>
        <v>0</v>
      </c>
      <c r="BG19" s="1328">
        <f t="shared" si="76"/>
        <v>0</v>
      </c>
      <c r="BH19" s="1328">
        <f t="shared" si="76"/>
        <v>0</v>
      </c>
      <c r="BI19" s="1328">
        <f t="shared" si="76"/>
        <v>0</v>
      </c>
      <c r="BJ19" s="1328">
        <f t="shared" si="76"/>
        <v>0</v>
      </c>
      <c r="BK19" s="1328">
        <f t="shared" si="76"/>
        <v>0</v>
      </c>
      <c r="BL19" s="1328">
        <f t="shared" si="76"/>
        <v>0</v>
      </c>
      <c r="BM19" s="1328">
        <f t="shared" si="76"/>
        <v>0</v>
      </c>
      <c r="BN19" s="1328">
        <f t="shared" si="76"/>
        <v>0</v>
      </c>
      <c r="BO19" s="1328">
        <f t="shared" si="76"/>
        <v>0</v>
      </c>
      <c r="BP19" s="1328"/>
      <c r="BQ19" s="1328"/>
      <c r="BR19" s="1328"/>
      <c r="BS19" s="1328"/>
      <c r="BT19" s="1328"/>
      <c r="BU19" s="528"/>
      <c r="BV19" s="527">
        <f>SUM(BV896:BV899)</f>
        <v>0</v>
      </c>
      <c r="BW19" s="527">
        <f>SUM(BW896:BW899)</f>
        <v>0</v>
      </c>
      <c r="BX19" s="527">
        <f>SUM(BX896:BX899)</f>
        <v>0</v>
      </c>
      <c r="BY19" s="527">
        <f>SUM(BY896:BY899)</f>
        <v>0</v>
      </c>
      <c r="BZ19" s="515">
        <f t="shared" si="8"/>
        <v>0</v>
      </c>
      <c r="CA19" s="515">
        <f t="shared" si="9"/>
        <v>0</v>
      </c>
      <c r="CB19" s="515">
        <f t="shared" si="10"/>
        <v>0</v>
      </c>
      <c r="CC19" s="515">
        <f t="shared" si="11"/>
        <v>0</v>
      </c>
      <c r="CD19" s="1072">
        <f t="shared" si="12"/>
        <v>0</v>
      </c>
      <c r="CE19" s="1073">
        <f t="shared" si="39"/>
        <v>0</v>
      </c>
      <c r="CF19" s="1073">
        <f t="shared" si="39"/>
        <v>0</v>
      </c>
      <c r="CG19" s="1073">
        <f t="shared" si="39"/>
        <v>0</v>
      </c>
      <c r="CH19" s="1073">
        <f t="shared" si="39"/>
        <v>0</v>
      </c>
      <c r="CI19" s="1074">
        <f t="shared" si="39"/>
        <v>0</v>
      </c>
      <c r="CJ19" s="1074">
        <f t="shared" si="39"/>
        <v>0</v>
      </c>
      <c r="CK19" s="1073">
        <f t="shared" si="39"/>
        <v>0</v>
      </c>
      <c r="CL19" s="1073">
        <f t="shared" si="39"/>
        <v>0</v>
      </c>
      <c r="CM19" s="1073">
        <f t="shared" si="39"/>
        <v>0</v>
      </c>
      <c r="CN19" s="1073">
        <f t="shared" si="39"/>
        <v>0</v>
      </c>
      <c r="CO19" s="1072">
        <f t="shared" si="39"/>
        <v>0</v>
      </c>
      <c r="CP19" s="520" t="str">
        <f t="shared" si="13"/>
        <v/>
      </c>
      <c r="CQ19" s="521" t="str">
        <f t="shared" si="14"/>
        <v/>
      </c>
      <c r="CR19" s="522" t="str">
        <f t="shared" si="15"/>
        <v/>
      </c>
      <c r="CS19" s="522">
        <f t="shared" si="16"/>
        <v>0</v>
      </c>
      <c r="CT19" s="522">
        <f t="shared" si="17"/>
        <v>0</v>
      </c>
      <c r="CU19" s="522">
        <f t="shared" si="18"/>
        <v>0</v>
      </c>
      <c r="CV19" s="522">
        <f t="shared" si="19"/>
        <v>0</v>
      </c>
      <c r="CW19" s="523">
        <f t="shared" si="20"/>
        <v>0</v>
      </c>
      <c r="CX19" s="523">
        <f t="shared" si="21"/>
        <v>0</v>
      </c>
      <c r="CY19" s="523">
        <f t="shared" si="22"/>
        <v>0</v>
      </c>
      <c r="CZ19" s="522">
        <f t="shared" si="23"/>
        <v>0</v>
      </c>
      <c r="DA19" s="522">
        <f t="shared" si="24"/>
        <v>0</v>
      </c>
      <c r="DB19" s="522">
        <f t="shared" si="25"/>
        <v>0</v>
      </c>
      <c r="DC19" s="522">
        <f t="shared" si="26"/>
        <v>0</v>
      </c>
      <c r="DD19" s="522">
        <f t="shared" si="27"/>
        <v>0</v>
      </c>
      <c r="DE19" s="521" t="str">
        <f t="shared" si="28"/>
        <v/>
      </c>
      <c r="DF19" s="520" t="str">
        <f t="shared" si="29"/>
        <v/>
      </c>
      <c r="DG19" s="524">
        <f t="shared" si="30"/>
        <v>12</v>
      </c>
      <c r="DH19" s="495">
        <f t="shared" si="31"/>
        <v>12</v>
      </c>
      <c r="DI19" s="495">
        <f t="shared" si="32"/>
        <v>12</v>
      </c>
      <c r="DJ19" s="495">
        <f t="shared" si="33"/>
        <v>12</v>
      </c>
      <c r="DK19" s="496"/>
      <c r="DL19" s="525"/>
      <c r="DM19" s="525"/>
      <c r="DN19" s="525"/>
      <c r="DO19" s="525"/>
      <c r="DP19" s="525"/>
      <c r="DQ19" s="525"/>
      <c r="DR19" s="525"/>
      <c r="DS19" s="525"/>
      <c r="DT19" s="495"/>
    </row>
    <row r="20" spans="1:124" s="498" customFormat="1" ht="15.75" customHeight="1">
      <c r="A20" s="512" t="s">
        <v>133</v>
      </c>
      <c r="B20" s="1290">
        <f t="shared" ref="B20:M20" si="77">SUM(B21:B30)</f>
        <v>70560</v>
      </c>
      <c r="C20" s="529">
        <f t="shared" si="77"/>
        <v>44306</v>
      </c>
      <c r="D20" s="529">
        <f t="shared" si="77"/>
        <v>27782.400000000001</v>
      </c>
      <c r="E20" s="529">
        <f t="shared" si="77"/>
        <v>64186</v>
      </c>
      <c r="F20" s="529">
        <f t="shared" si="77"/>
        <v>71104</v>
      </c>
      <c r="G20" s="529">
        <f t="shared" si="77"/>
        <v>84080</v>
      </c>
      <c r="H20" s="529">
        <f t="shared" si="77"/>
        <v>38640</v>
      </c>
      <c r="I20" s="529">
        <f t="shared" si="77"/>
        <v>45110</v>
      </c>
      <c r="J20" s="529">
        <f t="shared" si="77"/>
        <v>51245</v>
      </c>
      <c r="K20" s="529">
        <f t="shared" si="77"/>
        <v>40765</v>
      </c>
      <c r="L20" s="529">
        <f t="shared" si="77"/>
        <v>38920</v>
      </c>
      <c r="M20" s="529">
        <f t="shared" si="77"/>
        <v>42754</v>
      </c>
      <c r="N20" s="529"/>
      <c r="O20" s="529"/>
      <c r="P20" s="529"/>
      <c r="Q20" s="529"/>
      <c r="R20" s="529"/>
      <c r="S20" s="530"/>
      <c r="T20" s="529">
        <f t="shared" ref="T20:AE20" si="78">SUM(T21:T30)</f>
        <v>36680</v>
      </c>
      <c r="U20" s="529">
        <f t="shared" si="78"/>
        <v>29670</v>
      </c>
      <c r="V20" s="529">
        <f t="shared" si="78"/>
        <v>30550</v>
      </c>
      <c r="W20" s="529">
        <f t="shared" si="78"/>
        <v>18516</v>
      </c>
      <c r="X20" s="529">
        <f t="shared" si="78"/>
        <v>26767</v>
      </c>
      <c r="Y20" s="529">
        <f t="shared" si="78"/>
        <v>41540.800000000003</v>
      </c>
      <c r="Z20" s="1329">
        <f t="shared" si="78"/>
        <v>9543</v>
      </c>
      <c r="AA20" s="1329">
        <f t="shared" si="78"/>
        <v>10460</v>
      </c>
      <c r="AB20" s="1329">
        <f t="shared" si="78"/>
        <v>44695.6</v>
      </c>
      <c r="AC20" s="1329">
        <f t="shared" si="78"/>
        <v>54870</v>
      </c>
      <c r="AD20" s="529">
        <f t="shared" si="78"/>
        <v>12190</v>
      </c>
      <c r="AE20" s="1329">
        <f t="shared" si="78"/>
        <v>23637</v>
      </c>
      <c r="AF20" s="529"/>
      <c r="AG20" s="529"/>
      <c r="AH20" s="529"/>
      <c r="AI20" s="529"/>
      <c r="AJ20" s="529"/>
      <c r="AK20" s="530"/>
      <c r="AL20" s="529">
        <f t="shared" ref="AL20:AW20" si="79">SUM(AL21:AL30)</f>
        <v>350415</v>
      </c>
      <c r="AM20" s="529">
        <f t="shared" si="79"/>
        <v>285580</v>
      </c>
      <c r="AN20" s="529">
        <f t="shared" si="79"/>
        <v>230570</v>
      </c>
      <c r="AO20" s="529">
        <f t="shared" si="79"/>
        <v>486160</v>
      </c>
      <c r="AP20" s="529">
        <f t="shared" si="79"/>
        <v>177090</v>
      </c>
      <c r="AQ20" s="529">
        <f t="shared" si="79"/>
        <v>881410</v>
      </c>
      <c r="AR20" s="529">
        <f t="shared" si="79"/>
        <v>109780</v>
      </c>
      <c r="AS20" s="529">
        <f t="shared" si="79"/>
        <v>93150</v>
      </c>
      <c r="AT20" s="529">
        <f t="shared" si="79"/>
        <v>129250</v>
      </c>
      <c r="AU20" s="529">
        <f t="shared" si="79"/>
        <v>96025</v>
      </c>
      <c r="AV20" s="529">
        <f t="shared" si="79"/>
        <v>93800</v>
      </c>
      <c r="AW20" s="529">
        <f t="shared" si="79"/>
        <v>166950</v>
      </c>
      <c r="AX20" s="529"/>
      <c r="AY20" s="529"/>
      <c r="AZ20" s="529"/>
      <c r="BA20" s="529"/>
      <c r="BB20" s="529"/>
      <c r="BC20" s="530"/>
      <c r="BD20" s="1329">
        <f t="shared" ref="BD20:BO20" si="80">SUM(BD21:BD30)</f>
        <v>155640</v>
      </c>
      <c r="BE20" s="1329">
        <f t="shared" si="80"/>
        <v>132085</v>
      </c>
      <c r="BF20" s="1329">
        <f t="shared" si="80"/>
        <v>30200</v>
      </c>
      <c r="BG20" s="1329">
        <f t="shared" si="80"/>
        <v>33710</v>
      </c>
      <c r="BH20" s="1329">
        <f t="shared" si="80"/>
        <v>0</v>
      </c>
      <c r="BI20" s="1329">
        <f t="shared" si="80"/>
        <v>417900</v>
      </c>
      <c r="BJ20" s="1329">
        <f t="shared" si="80"/>
        <v>162560</v>
      </c>
      <c r="BK20" s="1329">
        <f t="shared" si="80"/>
        <v>264725</v>
      </c>
      <c r="BL20" s="1329">
        <f t="shared" si="80"/>
        <v>469810</v>
      </c>
      <c r="BM20" s="1329">
        <f t="shared" si="80"/>
        <v>509440</v>
      </c>
      <c r="BN20" s="1329">
        <f t="shared" si="80"/>
        <v>145313</v>
      </c>
      <c r="BO20" s="1329">
        <f t="shared" si="80"/>
        <v>182032</v>
      </c>
      <c r="BP20" s="1329"/>
      <c r="BQ20" s="1329"/>
      <c r="BR20" s="1329"/>
      <c r="BS20" s="1329"/>
      <c r="BT20" s="1329"/>
      <c r="BU20" s="530"/>
      <c r="BV20" s="529">
        <f>SUM(BV21:BV30)</f>
        <v>49401</v>
      </c>
      <c r="BW20" s="529">
        <f>SUM(BW21:BW30)</f>
        <v>49892.5</v>
      </c>
      <c r="BX20" s="529">
        <f>SUM(BX21:BX30)</f>
        <v>103505</v>
      </c>
      <c r="BY20" s="529">
        <f>SUM(BY21:BY30)</f>
        <v>299752</v>
      </c>
      <c r="BZ20" s="531">
        <f t="shared" si="8"/>
        <v>50759</v>
      </c>
      <c r="CA20" s="531">
        <f t="shared" si="9"/>
        <v>27470.640000000003</v>
      </c>
      <c r="CB20" s="531">
        <f t="shared" si="10"/>
        <v>212562</v>
      </c>
      <c r="CC20" s="531">
        <f t="shared" si="11"/>
        <v>199397.5</v>
      </c>
      <c r="CD20" s="110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02">
        <f t="shared" si="12"/>
        <v>30200</v>
      </c>
      <c r="CF20" s="1102">
        <f t="shared" si="12"/>
        <v>33710</v>
      </c>
      <c r="CG20" s="1102">
        <f t="shared" si="12"/>
        <v>132085</v>
      </c>
      <c r="CH20" s="1102">
        <f t="shared" si="12"/>
        <v>145313</v>
      </c>
      <c r="CI20" s="1103">
        <f t="shared" si="12"/>
        <v>155640</v>
      </c>
      <c r="CJ20" s="1103">
        <f t="shared" si="12"/>
        <v>162560</v>
      </c>
      <c r="CK20" s="1102">
        <f t="shared" si="12"/>
        <v>182032</v>
      </c>
      <c r="CL20" s="1102">
        <f t="shared" si="12"/>
        <v>264725</v>
      </c>
      <c r="CM20" s="1102">
        <f t="shared" si="12"/>
        <v>417900</v>
      </c>
      <c r="CN20" s="1102">
        <f t="shared" si="12"/>
        <v>469810</v>
      </c>
      <c r="CO20" s="1101">
        <f t="shared" si="12"/>
        <v>509440</v>
      </c>
      <c r="CP20" s="532" t="str">
        <f t="shared" si="13"/>
        <v/>
      </c>
      <c r="CQ20" s="533" t="str">
        <f t="shared" si="14"/>
        <v/>
      </c>
      <c r="CR20" s="534" t="str">
        <f t="shared" si="15"/>
        <v/>
      </c>
      <c r="CS20" s="534">
        <f t="shared" si="16"/>
        <v>0</v>
      </c>
      <c r="CT20" s="534">
        <f t="shared" si="17"/>
        <v>30200</v>
      </c>
      <c r="CU20" s="534">
        <f t="shared" si="18"/>
        <v>33710</v>
      </c>
      <c r="CV20" s="534">
        <f t="shared" si="19"/>
        <v>132085</v>
      </c>
      <c r="CW20" s="535">
        <f t="shared" si="20"/>
        <v>145313</v>
      </c>
      <c r="CX20" s="535">
        <f t="shared" si="21"/>
        <v>155640</v>
      </c>
      <c r="CY20" s="535">
        <f t="shared" si="22"/>
        <v>162560</v>
      </c>
      <c r="CZ20" s="534">
        <f t="shared" si="23"/>
        <v>182032</v>
      </c>
      <c r="DA20" s="534">
        <f t="shared" si="24"/>
        <v>264725</v>
      </c>
      <c r="DB20" s="534">
        <f t="shared" si="25"/>
        <v>417900</v>
      </c>
      <c r="DC20" s="534">
        <f t="shared" si="26"/>
        <v>469810</v>
      </c>
      <c r="DD20" s="534">
        <f t="shared" si="27"/>
        <v>509440</v>
      </c>
      <c r="DE20" s="533" t="str">
        <f t="shared" si="28"/>
        <v/>
      </c>
      <c r="DF20" s="532" t="str">
        <f t="shared" si="29"/>
        <v/>
      </c>
      <c r="DG20" s="524">
        <f t="shared" si="30"/>
        <v>12</v>
      </c>
      <c r="DH20" s="495">
        <f t="shared" si="31"/>
        <v>12</v>
      </c>
      <c r="DI20" s="495">
        <f t="shared" si="32"/>
        <v>12</v>
      </c>
      <c r="DJ20" s="495">
        <f t="shared" si="33"/>
        <v>12</v>
      </c>
      <c r="DK20" s="496"/>
      <c r="DL20" s="525"/>
      <c r="DM20" s="525"/>
      <c r="DN20" s="525"/>
      <c r="DO20" s="525"/>
      <c r="DP20" s="525"/>
      <c r="DQ20" s="525"/>
      <c r="DR20" s="525"/>
      <c r="DS20" s="525"/>
      <c r="DT20" s="495"/>
    </row>
    <row r="21" spans="1:124" s="541" customFormat="1" ht="15.75" customHeight="1">
      <c r="A21" s="536" t="s">
        <v>134</v>
      </c>
      <c r="B21" s="1291">
        <f t="shared" ref="B21:M21" si="81">SUM(B931:B961)</f>
        <v>0</v>
      </c>
      <c r="C21" s="537">
        <f t="shared" si="81"/>
        <v>250</v>
      </c>
      <c r="D21" s="537">
        <f t="shared" si="81"/>
        <v>248</v>
      </c>
      <c r="E21" s="537">
        <f t="shared" si="81"/>
        <v>2450</v>
      </c>
      <c r="F21" s="537">
        <f t="shared" si="81"/>
        <v>0</v>
      </c>
      <c r="G21" s="537">
        <f t="shared" si="81"/>
        <v>0</v>
      </c>
      <c r="H21" s="537">
        <f t="shared" si="81"/>
        <v>0</v>
      </c>
      <c r="I21" s="537">
        <f t="shared" si="81"/>
        <v>110</v>
      </c>
      <c r="J21" s="537">
        <f t="shared" si="81"/>
        <v>28865</v>
      </c>
      <c r="K21" s="537">
        <f t="shared" si="81"/>
        <v>0</v>
      </c>
      <c r="L21" s="537">
        <f t="shared" si="81"/>
        <v>0</v>
      </c>
      <c r="M21" s="537">
        <f t="shared" si="81"/>
        <v>100</v>
      </c>
      <c r="N21" s="537"/>
      <c r="O21" s="537"/>
      <c r="P21" s="537"/>
      <c r="Q21" s="537"/>
      <c r="R21" s="537"/>
      <c r="S21" s="530"/>
      <c r="T21" s="537">
        <f t="shared" ref="T21:AE21" si="82">SUM(T931:T961)</f>
        <v>0</v>
      </c>
      <c r="U21" s="537">
        <f t="shared" si="82"/>
        <v>150</v>
      </c>
      <c r="V21" s="537">
        <f t="shared" si="82"/>
        <v>150</v>
      </c>
      <c r="W21" s="537">
        <f t="shared" si="82"/>
        <v>0</v>
      </c>
      <c r="X21" s="537">
        <f t="shared" si="82"/>
        <v>696</v>
      </c>
      <c r="Y21" s="537">
        <f t="shared" si="82"/>
        <v>630</v>
      </c>
      <c r="Z21" s="1330">
        <f t="shared" si="82"/>
        <v>1383</v>
      </c>
      <c r="AA21" s="1330">
        <f t="shared" si="82"/>
        <v>0</v>
      </c>
      <c r="AB21" s="1330">
        <f t="shared" si="82"/>
        <v>20545.599999999999</v>
      </c>
      <c r="AC21" s="1330">
        <f t="shared" si="82"/>
        <v>300</v>
      </c>
      <c r="AD21" s="537">
        <f t="shared" si="82"/>
        <v>12190</v>
      </c>
      <c r="AE21" s="1330">
        <f t="shared" si="82"/>
        <v>907</v>
      </c>
      <c r="AF21" s="537"/>
      <c r="AG21" s="537"/>
      <c r="AH21" s="537"/>
      <c r="AI21" s="537"/>
      <c r="AJ21" s="537"/>
      <c r="AK21" s="530"/>
      <c r="AL21" s="537">
        <f t="shared" ref="AL21:AW21" si="83">SUM(AL931:AL961)</f>
        <v>29410</v>
      </c>
      <c r="AM21" s="537">
        <f t="shared" si="83"/>
        <v>220</v>
      </c>
      <c r="AN21" s="537">
        <f t="shared" si="83"/>
        <v>30</v>
      </c>
      <c r="AO21" s="537">
        <f t="shared" si="83"/>
        <v>16700</v>
      </c>
      <c r="AP21" s="537">
        <f t="shared" si="83"/>
        <v>29640</v>
      </c>
      <c r="AQ21" s="537">
        <f t="shared" si="83"/>
        <v>26350</v>
      </c>
      <c r="AR21" s="537">
        <f t="shared" si="83"/>
        <v>6800</v>
      </c>
      <c r="AS21" s="537">
        <f t="shared" si="83"/>
        <v>370</v>
      </c>
      <c r="AT21" s="537">
        <f t="shared" si="83"/>
        <v>22870</v>
      </c>
      <c r="AU21" s="537">
        <f t="shared" si="83"/>
        <v>0</v>
      </c>
      <c r="AV21" s="537">
        <f t="shared" si="83"/>
        <v>0</v>
      </c>
      <c r="AW21" s="537">
        <f t="shared" si="83"/>
        <v>0</v>
      </c>
      <c r="AX21" s="537"/>
      <c r="AY21" s="537"/>
      <c r="AZ21" s="537"/>
      <c r="BA21" s="537"/>
      <c r="BB21" s="537"/>
      <c r="BC21" s="530"/>
      <c r="BD21" s="1330">
        <f t="shared" ref="BD21:BO21" si="84">SUM(BD931:BD961)</f>
        <v>68040</v>
      </c>
      <c r="BE21" s="1330">
        <f t="shared" si="84"/>
        <v>50960</v>
      </c>
      <c r="BF21" s="1330">
        <f t="shared" si="84"/>
        <v>600</v>
      </c>
      <c r="BG21" s="1330">
        <f t="shared" si="84"/>
        <v>13550</v>
      </c>
      <c r="BH21" s="1330">
        <f t="shared" si="84"/>
        <v>0</v>
      </c>
      <c r="BI21" s="1330">
        <f t="shared" si="84"/>
        <v>208900</v>
      </c>
      <c r="BJ21" s="1330">
        <f t="shared" si="84"/>
        <v>0</v>
      </c>
      <c r="BK21" s="1330">
        <f t="shared" si="84"/>
        <v>72225</v>
      </c>
      <c r="BL21" s="1330">
        <f t="shared" si="84"/>
        <v>106960</v>
      </c>
      <c r="BM21" s="1330">
        <f t="shared" si="84"/>
        <v>0</v>
      </c>
      <c r="BN21" s="1330">
        <f t="shared" si="84"/>
        <v>21550</v>
      </c>
      <c r="BO21" s="1330">
        <f t="shared" si="84"/>
        <v>69496</v>
      </c>
      <c r="BP21" s="1330"/>
      <c r="BQ21" s="1330"/>
      <c r="BR21" s="1330"/>
      <c r="BS21" s="1330"/>
      <c r="BT21" s="1330"/>
      <c r="BU21" s="530"/>
      <c r="BV21" s="537">
        <f>SUM(BV931:BV961)</f>
        <v>801</v>
      </c>
      <c r="BW21" s="537">
        <f>SUM(BW931:BW961)</f>
        <v>2152</v>
      </c>
      <c r="BX21" s="537">
        <f>SUM(BX931:BX961)</f>
        <v>15545</v>
      </c>
      <c r="BY21" s="537">
        <f>SUM(BY931:BY961)</f>
        <v>27087</v>
      </c>
      <c r="BZ21" s="531">
        <f t="shared" si="8"/>
        <v>315.8</v>
      </c>
      <c r="CA21" s="531">
        <f t="shared" si="9"/>
        <v>1640.6</v>
      </c>
      <c r="CB21" s="531">
        <f t="shared" si="10"/>
        <v>10275</v>
      </c>
      <c r="CC21" s="531">
        <f t="shared" si="11"/>
        <v>40338.1</v>
      </c>
      <c r="CD21" s="1101">
        <f t="shared" si="12"/>
        <v>0</v>
      </c>
      <c r="CE21" s="1102">
        <f t="shared" si="12"/>
        <v>0</v>
      </c>
      <c r="CF21" s="1102">
        <f t="shared" si="12"/>
        <v>0</v>
      </c>
      <c r="CG21" s="1102">
        <f t="shared" si="12"/>
        <v>600</v>
      </c>
      <c r="CH21" s="1102">
        <f t="shared" si="12"/>
        <v>13550</v>
      </c>
      <c r="CI21" s="1103">
        <f t="shared" si="12"/>
        <v>21550</v>
      </c>
      <c r="CJ21" s="1103">
        <f t="shared" si="12"/>
        <v>50960</v>
      </c>
      <c r="CK21" s="1102">
        <f t="shared" si="12"/>
        <v>68040</v>
      </c>
      <c r="CL21" s="1102">
        <f t="shared" si="12"/>
        <v>69496</v>
      </c>
      <c r="CM21" s="1102">
        <f t="shared" si="12"/>
        <v>72225</v>
      </c>
      <c r="CN21" s="1102">
        <f t="shared" si="12"/>
        <v>106960</v>
      </c>
      <c r="CO21" s="1101">
        <f t="shared" si="12"/>
        <v>208900</v>
      </c>
      <c r="CP21" s="532" t="str">
        <f t="shared" si="13"/>
        <v/>
      </c>
      <c r="CQ21" s="533" t="str">
        <f t="shared" si="14"/>
        <v/>
      </c>
      <c r="CR21" s="534" t="str">
        <f t="shared" si="15"/>
        <v/>
      </c>
      <c r="CS21" s="534">
        <f t="shared" si="16"/>
        <v>0</v>
      </c>
      <c r="CT21" s="534">
        <f t="shared" si="17"/>
        <v>0</v>
      </c>
      <c r="CU21" s="534">
        <f t="shared" si="18"/>
        <v>0</v>
      </c>
      <c r="CV21" s="534">
        <f t="shared" si="19"/>
        <v>600</v>
      </c>
      <c r="CW21" s="535">
        <f t="shared" si="20"/>
        <v>13550</v>
      </c>
      <c r="CX21" s="535">
        <f t="shared" si="21"/>
        <v>21550</v>
      </c>
      <c r="CY21" s="535">
        <f t="shared" si="22"/>
        <v>50960</v>
      </c>
      <c r="CZ21" s="534">
        <f t="shared" si="23"/>
        <v>68040</v>
      </c>
      <c r="DA21" s="534">
        <f t="shared" si="24"/>
        <v>69496</v>
      </c>
      <c r="DB21" s="534">
        <f t="shared" si="25"/>
        <v>72225</v>
      </c>
      <c r="DC21" s="534">
        <f t="shared" si="26"/>
        <v>106960</v>
      </c>
      <c r="DD21" s="534">
        <f t="shared" si="27"/>
        <v>208900</v>
      </c>
      <c r="DE21" s="533" t="str">
        <f t="shared" si="28"/>
        <v/>
      </c>
      <c r="DF21" s="532" t="str">
        <f t="shared" si="29"/>
        <v/>
      </c>
      <c r="DG21" s="524">
        <f t="shared" si="30"/>
        <v>12</v>
      </c>
      <c r="DH21" s="495">
        <f t="shared" si="31"/>
        <v>12</v>
      </c>
      <c r="DI21" s="495">
        <f t="shared" si="32"/>
        <v>12</v>
      </c>
      <c r="DJ21" s="495">
        <f t="shared" si="33"/>
        <v>12</v>
      </c>
      <c r="DK21" s="538"/>
      <c r="DL21" s="539"/>
      <c r="DM21" s="539"/>
      <c r="DN21" s="539"/>
      <c r="DO21" s="539"/>
      <c r="DP21" s="539"/>
      <c r="DQ21" s="539"/>
      <c r="DR21" s="539"/>
      <c r="DS21" s="539"/>
      <c r="DT21" s="540"/>
    </row>
    <row r="22" spans="1:124" s="541" customFormat="1" ht="15.75" customHeight="1">
      <c r="A22" s="536" t="s">
        <v>135</v>
      </c>
      <c r="B22" s="1291">
        <f t="shared" ref="B22:M22" si="85">SUM(B904:B919)</f>
        <v>0</v>
      </c>
      <c r="C22" s="537">
        <f t="shared" si="85"/>
        <v>0</v>
      </c>
      <c r="D22" s="537">
        <f t="shared" si="85"/>
        <v>0</v>
      </c>
      <c r="E22" s="537">
        <f t="shared" si="85"/>
        <v>0</v>
      </c>
      <c r="F22" s="537">
        <f t="shared" si="85"/>
        <v>0</v>
      </c>
      <c r="G22" s="537">
        <f t="shared" si="85"/>
        <v>0</v>
      </c>
      <c r="H22" s="537">
        <f t="shared" si="85"/>
        <v>0</v>
      </c>
      <c r="I22" s="537">
        <f t="shared" si="85"/>
        <v>0</v>
      </c>
      <c r="J22" s="537">
        <f t="shared" si="85"/>
        <v>0</v>
      </c>
      <c r="K22" s="537">
        <f t="shared" si="85"/>
        <v>0</v>
      </c>
      <c r="L22" s="537">
        <f t="shared" si="85"/>
        <v>0</v>
      </c>
      <c r="M22" s="537">
        <f t="shared" si="85"/>
        <v>0</v>
      </c>
      <c r="N22" s="537"/>
      <c r="O22" s="537"/>
      <c r="P22" s="537"/>
      <c r="Q22" s="537"/>
      <c r="R22" s="537"/>
      <c r="S22" s="530"/>
      <c r="T22" s="537">
        <f t="shared" ref="T22:AE22" si="86">SUM(T904:T919)</f>
        <v>0</v>
      </c>
      <c r="U22" s="537">
        <f t="shared" si="86"/>
        <v>0</v>
      </c>
      <c r="V22" s="537">
        <f t="shared" si="86"/>
        <v>0</v>
      </c>
      <c r="W22" s="537">
        <f t="shared" si="86"/>
        <v>0</v>
      </c>
      <c r="X22" s="537">
        <f t="shared" si="86"/>
        <v>0</v>
      </c>
      <c r="Y22" s="537">
        <f t="shared" si="86"/>
        <v>0</v>
      </c>
      <c r="Z22" s="1330">
        <f t="shared" si="86"/>
        <v>0</v>
      </c>
      <c r="AA22" s="1330">
        <f t="shared" si="86"/>
        <v>0</v>
      </c>
      <c r="AB22" s="1330">
        <f t="shared" si="86"/>
        <v>0</v>
      </c>
      <c r="AC22" s="1330">
        <f t="shared" si="86"/>
        <v>0</v>
      </c>
      <c r="AD22" s="537">
        <f t="shared" si="86"/>
        <v>0</v>
      </c>
      <c r="AE22" s="1330">
        <f t="shared" si="86"/>
        <v>0</v>
      </c>
      <c r="AF22" s="537"/>
      <c r="AG22" s="537"/>
      <c r="AH22" s="537"/>
      <c r="AI22" s="537"/>
      <c r="AJ22" s="537"/>
      <c r="AK22" s="530"/>
      <c r="AL22" s="537">
        <f t="shared" ref="AL22:AW22" si="87">SUM(AL904:AL919)</f>
        <v>18725</v>
      </c>
      <c r="AM22" s="537">
        <f t="shared" si="87"/>
        <v>2400</v>
      </c>
      <c r="AN22" s="537">
        <f t="shared" si="87"/>
        <v>0</v>
      </c>
      <c r="AO22" s="537">
        <f t="shared" si="87"/>
        <v>2000</v>
      </c>
      <c r="AP22" s="537">
        <f t="shared" si="87"/>
        <v>3450</v>
      </c>
      <c r="AQ22" s="537">
        <f t="shared" si="87"/>
        <v>9500</v>
      </c>
      <c r="AR22" s="537">
        <f t="shared" si="87"/>
        <v>6000</v>
      </c>
      <c r="AS22" s="537">
        <f t="shared" si="87"/>
        <v>4000</v>
      </c>
      <c r="AT22" s="537">
        <f t="shared" si="87"/>
        <v>8550</v>
      </c>
      <c r="AU22" s="537">
        <f t="shared" si="87"/>
        <v>12700</v>
      </c>
      <c r="AV22" s="537">
        <f t="shared" si="87"/>
        <v>8000</v>
      </c>
      <c r="AW22" s="537">
        <f t="shared" si="87"/>
        <v>3600</v>
      </c>
      <c r="AX22" s="537"/>
      <c r="AY22" s="537"/>
      <c r="AZ22" s="537"/>
      <c r="BA22" s="537"/>
      <c r="BB22" s="537"/>
      <c r="BC22" s="530"/>
      <c r="BD22" s="1330">
        <f t="shared" ref="BD22:BO22" si="88">SUM(BD904:BD919)</f>
        <v>12000</v>
      </c>
      <c r="BE22" s="1330">
        <f t="shared" si="88"/>
        <v>22000</v>
      </c>
      <c r="BF22" s="1330">
        <f t="shared" si="88"/>
        <v>15600</v>
      </c>
      <c r="BG22" s="1330">
        <f t="shared" si="88"/>
        <v>6000</v>
      </c>
      <c r="BH22" s="1330">
        <f t="shared" si="88"/>
        <v>0</v>
      </c>
      <c r="BI22" s="1330">
        <f t="shared" si="88"/>
        <v>10000</v>
      </c>
      <c r="BJ22" s="1330">
        <f t="shared" si="88"/>
        <v>0</v>
      </c>
      <c r="BK22" s="1330">
        <f t="shared" si="88"/>
        <v>2400</v>
      </c>
      <c r="BL22" s="1330">
        <f t="shared" si="88"/>
        <v>7350</v>
      </c>
      <c r="BM22" s="1330">
        <f t="shared" si="88"/>
        <v>6640</v>
      </c>
      <c r="BN22" s="1330">
        <f t="shared" si="88"/>
        <v>63</v>
      </c>
      <c r="BO22" s="1330">
        <f t="shared" si="88"/>
        <v>0</v>
      </c>
      <c r="BP22" s="1330"/>
      <c r="BQ22" s="1330"/>
      <c r="BR22" s="1330"/>
      <c r="BS22" s="1330"/>
      <c r="BT22" s="1330"/>
      <c r="BU22" s="530"/>
      <c r="BV22" s="537">
        <f>SUM(BV904:BV919)</f>
        <v>0</v>
      </c>
      <c r="BW22" s="537">
        <f>SUM(BW904:BW919)</f>
        <v>0</v>
      </c>
      <c r="BX22" s="537">
        <f>SUM(BX904:BX919)</f>
        <v>5500</v>
      </c>
      <c r="BY22" s="537">
        <f>SUM(BY904:BY919)</f>
        <v>10000</v>
      </c>
      <c r="BZ22" s="531">
        <f t="shared" si="8"/>
        <v>0</v>
      </c>
      <c r="CA22" s="531">
        <f t="shared" si="9"/>
        <v>0</v>
      </c>
      <c r="CB22" s="531">
        <f t="shared" si="10"/>
        <v>6020</v>
      </c>
      <c r="CC22" s="531">
        <f t="shared" si="11"/>
        <v>6005.3</v>
      </c>
      <c r="CD22" s="1101">
        <f t="shared" si="12"/>
        <v>0</v>
      </c>
      <c r="CE22" s="1102">
        <f t="shared" si="12"/>
        <v>0</v>
      </c>
      <c r="CF22" s="1102">
        <f t="shared" si="12"/>
        <v>0</v>
      </c>
      <c r="CG22" s="1102">
        <f t="shared" si="12"/>
        <v>63</v>
      </c>
      <c r="CH22" s="1102">
        <f t="shared" si="12"/>
        <v>2400</v>
      </c>
      <c r="CI22" s="1103">
        <f t="shared" si="12"/>
        <v>6000</v>
      </c>
      <c r="CJ22" s="1103">
        <f t="shared" si="12"/>
        <v>6640</v>
      </c>
      <c r="CK22" s="1102">
        <f t="shared" si="12"/>
        <v>7350</v>
      </c>
      <c r="CL22" s="1102">
        <f t="shared" si="12"/>
        <v>10000</v>
      </c>
      <c r="CM22" s="1102">
        <f t="shared" si="12"/>
        <v>12000</v>
      </c>
      <c r="CN22" s="1102">
        <f t="shared" si="12"/>
        <v>15600</v>
      </c>
      <c r="CO22" s="1101">
        <f t="shared" si="12"/>
        <v>22000</v>
      </c>
      <c r="CP22" s="532" t="str">
        <f t="shared" si="13"/>
        <v/>
      </c>
      <c r="CQ22" s="533" t="str">
        <f t="shared" si="14"/>
        <v/>
      </c>
      <c r="CR22" s="534" t="str">
        <f t="shared" si="15"/>
        <v/>
      </c>
      <c r="CS22" s="534">
        <f t="shared" si="16"/>
        <v>0</v>
      </c>
      <c r="CT22" s="534">
        <f t="shared" si="17"/>
        <v>0</v>
      </c>
      <c r="CU22" s="534">
        <f t="shared" si="18"/>
        <v>0</v>
      </c>
      <c r="CV22" s="534">
        <f t="shared" si="19"/>
        <v>63</v>
      </c>
      <c r="CW22" s="535">
        <f t="shared" si="20"/>
        <v>2400</v>
      </c>
      <c r="CX22" s="535">
        <f t="shared" si="21"/>
        <v>6000</v>
      </c>
      <c r="CY22" s="535">
        <f t="shared" si="22"/>
        <v>6640</v>
      </c>
      <c r="CZ22" s="534">
        <f t="shared" si="23"/>
        <v>7350</v>
      </c>
      <c r="DA22" s="534">
        <f t="shared" si="24"/>
        <v>10000</v>
      </c>
      <c r="DB22" s="534">
        <f t="shared" si="25"/>
        <v>12000</v>
      </c>
      <c r="DC22" s="534">
        <f t="shared" si="26"/>
        <v>15600</v>
      </c>
      <c r="DD22" s="534">
        <f t="shared" si="27"/>
        <v>22000</v>
      </c>
      <c r="DE22" s="533" t="str">
        <f t="shared" si="28"/>
        <v/>
      </c>
      <c r="DF22" s="532" t="str">
        <f t="shared" si="29"/>
        <v/>
      </c>
      <c r="DG22" s="524">
        <f t="shared" si="30"/>
        <v>12</v>
      </c>
      <c r="DH22" s="495">
        <f t="shared" si="31"/>
        <v>12</v>
      </c>
      <c r="DI22" s="495">
        <f t="shared" si="32"/>
        <v>12</v>
      </c>
      <c r="DJ22" s="495">
        <f t="shared" si="33"/>
        <v>12</v>
      </c>
      <c r="DK22" s="538"/>
      <c r="DL22" s="539"/>
      <c r="DM22" s="539"/>
      <c r="DN22" s="539"/>
      <c r="DO22" s="539"/>
      <c r="DP22" s="539"/>
      <c r="DQ22" s="539"/>
      <c r="DR22" s="539"/>
      <c r="DS22" s="539"/>
      <c r="DT22" s="540"/>
    </row>
    <row r="23" spans="1:124" s="541" customFormat="1" ht="15.75" customHeight="1">
      <c r="A23" s="536" t="s">
        <v>136</v>
      </c>
      <c r="B23" s="1291">
        <f t="shared" ref="B23:M23" si="89">SUM(B920:B930)</f>
        <v>0</v>
      </c>
      <c r="C23" s="537">
        <f t="shared" si="89"/>
        <v>7000</v>
      </c>
      <c r="D23" s="537">
        <f t="shared" si="89"/>
        <v>0</v>
      </c>
      <c r="E23" s="537">
        <f t="shared" si="89"/>
        <v>8000</v>
      </c>
      <c r="F23" s="537">
        <f t="shared" si="89"/>
        <v>0</v>
      </c>
      <c r="G23" s="537">
        <f t="shared" si="89"/>
        <v>17600</v>
      </c>
      <c r="H23" s="537">
        <f t="shared" si="89"/>
        <v>0</v>
      </c>
      <c r="I23" s="537">
        <f t="shared" si="89"/>
        <v>10400</v>
      </c>
      <c r="J23" s="537">
        <f t="shared" si="89"/>
        <v>420</v>
      </c>
      <c r="K23" s="537">
        <f t="shared" si="89"/>
        <v>2625</v>
      </c>
      <c r="L23" s="537">
        <f t="shared" si="89"/>
        <v>4360</v>
      </c>
      <c r="M23" s="537">
        <f t="shared" si="89"/>
        <v>4710</v>
      </c>
      <c r="N23" s="537"/>
      <c r="O23" s="537"/>
      <c r="P23" s="537"/>
      <c r="Q23" s="537"/>
      <c r="R23" s="537"/>
      <c r="S23" s="530"/>
      <c r="T23" s="537">
        <f t="shared" ref="T23:AE23" si="90">SUM(T920:T930)</f>
        <v>0</v>
      </c>
      <c r="U23" s="537">
        <f t="shared" si="90"/>
        <v>0</v>
      </c>
      <c r="V23" s="537">
        <f t="shared" si="90"/>
        <v>30400</v>
      </c>
      <c r="W23" s="537">
        <f t="shared" si="90"/>
        <v>10340</v>
      </c>
      <c r="X23" s="537">
        <f t="shared" si="90"/>
        <v>1375</v>
      </c>
      <c r="Y23" s="537">
        <f t="shared" si="90"/>
        <v>19300</v>
      </c>
      <c r="Z23" s="1330">
        <f t="shared" si="90"/>
        <v>0</v>
      </c>
      <c r="AA23" s="1330">
        <f t="shared" si="90"/>
        <v>10460</v>
      </c>
      <c r="AB23" s="1330">
        <f t="shared" si="90"/>
        <v>16950</v>
      </c>
      <c r="AC23" s="1330">
        <f t="shared" si="90"/>
        <v>2730</v>
      </c>
      <c r="AD23" s="537">
        <f t="shared" si="90"/>
        <v>0</v>
      </c>
      <c r="AE23" s="1330">
        <f t="shared" si="90"/>
        <v>19130</v>
      </c>
      <c r="AF23" s="537"/>
      <c r="AG23" s="537"/>
      <c r="AH23" s="537"/>
      <c r="AI23" s="537"/>
      <c r="AJ23" s="537"/>
      <c r="AK23" s="530"/>
      <c r="AL23" s="537">
        <f t="shared" ref="AL23:AW23" si="91">SUM(AL920:AL930)</f>
        <v>10640</v>
      </c>
      <c r="AM23" s="537">
        <f t="shared" si="91"/>
        <v>8800</v>
      </c>
      <c r="AN23" s="537">
        <f t="shared" si="91"/>
        <v>0</v>
      </c>
      <c r="AO23" s="537">
        <f t="shared" si="91"/>
        <v>67300</v>
      </c>
      <c r="AP23" s="537">
        <f t="shared" si="91"/>
        <v>4080</v>
      </c>
      <c r="AQ23" s="537">
        <f t="shared" si="91"/>
        <v>36700</v>
      </c>
      <c r="AR23" s="537">
        <f t="shared" si="91"/>
        <v>10400</v>
      </c>
      <c r="AS23" s="537">
        <f t="shared" si="91"/>
        <v>10300</v>
      </c>
      <c r="AT23" s="537">
        <f t="shared" si="91"/>
        <v>26790</v>
      </c>
      <c r="AU23" s="537">
        <f t="shared" si="91"/>
        <v>71625</v>
      </c>
      <c r="AV23" s="537">
        <f t="shared" si="91"/>
        <v>20040</v>
      </c>
      <c r="AW23" s="537">
        <f t="shared" si="91"/>
        <v>19350</v>
      </c>
      <c r="AX23" s="537"/>
      <c r="AY23" s="537"/>
      <c r="AZ23" s="537"/>
      <c r="BA23" s="537"/>
      <c r="BB23" s="537"/>
      <c r="BC23" s="530"/>
      <c r="BD23" s="1330">
        <f t="shared" ref="BD23:BO23" si="92">SUM(BD920:BD930)</f>
        <v>66000</v>
      </c>
      <c r="BE23" s="1330">
        <f t="shared" si="92"/>
        <v>54625</v>
      </c>
      <c r="BF23" s="1330">
        <f t="shared" si="92"/>
        <v>14000</v>
      </c>
      <c r="BG23" s="1330">
        <f t="shared" si="92"/>
        <v>13160</v>
      </c>
      <c r="BH23" s="1330">
        <f t="shared" si="92"/>
        <v>0</v>
      </c>
      <c r="BI23" s="1330">
        <f t="shared" si="92"/>
        <v>78000</v>
      </c>
      <c r="BJ23" s="1330">
        <f t="shared" si="92"/>
        <v>16400</v>
      </c>
      <c r="BK23" s="1330">
        <f t="shared" si="92"/>
        <v>24500</v>
      </c>
      <c r="BL23" s="1330">
        <f t="shared" si="92"/>
        <v>12300</v>
      </c>
      <c r="BM23" s="1330">
        <f t="shared" si="92"/>
        <v>80400</v>
      </c>
      <c r="BN23" s="1330">
        <f t="shared" si="92"/>
        <v>2700</v>
      </c>
      <c r="BO23" s="1330">
        <f t="shared" si="92"/>
        <v>111536</v>
      </c>
      <c r="BP23" s="1330"/>
      <c r="BQ23" s="1330"/>
      <c r="BR23" s="1330"/>
      <c r="BS23" s="1330"/>
      <c r="BT23" s="1330"/>
      <c r="BU23" s="530"/>
      <c r="BV23" s="537">
        <f>SUM(BV920:BV930)</f>
        <v>800</v>
      </c>
      <c r="BW23" s="537">
        <f>SUM(BW920:BW930)</f>
        <v>4300.5</v>
      </c>
      <c r="BX23" s="537">
        <f>SUM(BX920:BX930)</f>
        <v>14740</v>
      </c>
      <c r="BY23" s="537">
        <f>SUM(BY920:BY930)</f>
        <v>18645</v>
      </c>
      <c r="BZ23" s="531">
        <f t="shared" si="8"/>
        <v>3751.5</v>
      </c>
      <c r="CA23" s="531">
        <f t="shared" si="9"/>
        <v>8028.5</v>
      </c>
      <c r="CB23" s="531">
        <f t="shared" si="10"/>
        <v>21440</v>
      </c>
      <c r="CC23" s="531">
        <f t="shared" si="11"/>
        <v>36208.5</v>
      </c>
      <c r="CD23" s="1101">
        <f t="shared" si="12"/>
        <v>0</v>
      </c>
      <c r="CE23" s="1102">
        <f t="shared" si="12"/>
        <v>2700</v>
      </c>
      <c r="CF23" s="1102">
        <f t="shared" si="12"/>
        <v>12300</v>
      </c>
      <c r="CG23" s="1102">
        <f t="shared" si="12"/>
        <v>13160</v>
      </c>
      <c r="CH23" s="1102">
        <f t="shared" si="12"/>
        <v>14000</v>
      </c>
      <c r="CI23" s="1103">
        <f t="shared" si="12"/>
        <v>16400</v>
      </c>
      <c r="CJ23" s="1103">
        <f t="shared" si="12"/>
        <v>24500</v>
      </c>
      <c r="CK23" s="1102">
        <f t="shared" si="12"/>
        <v>54625</v>
      </c>
      <c r="CL23" s="1102">
        <f t="shared" si="12"/>
        <v>66000</v>
      </c>
      <c r="CM23" s="1102">
        <f t="shared" si="12"/>
        <v>78000</v>
      </c>
      <c r="CN23" s="1102">
        <f t="shared" si="12"/>
        <v>80400</v>
      </c>
      <c r="CO23" s="1101">
        <f t="shared" si="12"/>
        <v>111536</v>
      </c>
      <c r="CP23" s="532" t="str">
        <f t="shared" si="13"/>
        <v/>
      </c>
      <c r="CQ23" s="533" t="str">
        <f t="shared" si="14"/>
        <v/>
      </c>
      <c r="CR23" s="534" t="str">
        <f t="shared" si="15"/>
        <v/>
      </c>
      <c r="CS23" s="534">
        <f t="shared" si="16"/>
        <v>0</v>
      </c>
      <c r="CT23" s="534">
        <f t="shared" si="17"/>
        <v>2700</v>
      </c>
      <c r="CU23" s="534">
        <f t="shared" si="18"/>
        <v>12300</v>
      </c>
      <c r="CV23" s="534">
        <f t="shared" si="19"/>
        <v>13160</v>
      </c>
      <c r="CW23" s="535">
        <f t="shared" si="20"/>
        <v>14000</v>
      </c>
      <c r="CX23" s="535">
        <f t="shared" si="21"/>
        <v>16400</v>
      </c>
      <c r="CY23" s="535">
        <f t="shared" si="22"/>
        <v>24500</v>
      </c>
      <c r="CZ23" s="534">
        <f t="shared" si="23"/>
        <v>54625</v>
      </c>
      <c r="DA23" s="534">
        <f t="shared" si="24"/>
        <v>66000</v>
      </c>
      <c r="DB23" s="534">
        <f t="shared" si="25"/>
        <v>78000</v>
      </c>
      <c r="DC23" s="534">
        <f t="shared" si="26"/>
        <v>80400</v>
      </c>
      <c r="DD23" s="534">
        <f t="shared" si="27"/>
        <v>111536</v>
      </c>
      <c r="DE23" s="533" t="str">
        <f t="shared" si="28"/>
        <v/>
      </c>
      <c r="DF23" s="532" t="str">
        <f t="shared" si="29"/>
        <v/>
      </c>
      <c r="DG23" s="524">
        <f t="shared" si="30"/>
        <v>12</v>
      </c>
      <c r="DH23" s="495">
        <f t="shared" si="31"/>
        <v>12</v>
      </c>
      <c r="DI23" s="495">
        <f t="shared" si="32"/>
        <v>12</v>
      </c>
      <c r="DJ23" s="495">
        <f t="shared" si="33"/>
        <v>12</v>
      </c>
      <c r="DK23" s="538"/>
      <c r="DL23" s="539"/>
      <c r="DM23" s="539"/>
      <c r="DN23" s="539"/>
      <c r="DO23" s="539"/>
      <c r="DP23" s="539"/>
      <c r="DQ23" s="539"/>
      <c r="DR23" s="539"/>
      <c r="DS23" s="539"/>
      <c r="DT23" s="540"/>
    </row>
    <row r="24" spans="1:124" s="541" customFormat="1" ht="15.75" customHeight="1">
      <c r="A24" s="536" t="s">
        <v>662</v>
      </c>
      <c r="B24" s="1291">
        <f>SUM(B965:B968)</f>
        <v>0</v>
      </c>
      <c r="C24" s="537">
        <f t="shared" ref="C24:M24" si="93">SUM(C965:C968)</f>
        <v>0</v>
      </c>
      <c r="D24" s="537">
        <f t="shared" si="93"/>
        <v>11790.400000000001</v>
      </c>
      <c r="E24" s="537">
        <f t="shared" si="93"/>
        <v>2880</v>
      </c>
      <c r="F24" s="537">
        <f t="shared" si="93"/>
        <v>26280</v>
      </c>
      <c r="G24" s="537">
        <f t="shared" si="93"/>
        <v>0</v>
      </c>
      <c r="H24" s="537">
        <f t="shared" si="93"/>
        <v>0</v>
      </c>
      <c r="I24" s="537">
        <f t="shared" si="93"/>
        <v>0</v>
      </c>
      <c r="J24" s="537">
        <f t="shared" si="93"/>
        <v>0</v>
      </c>
      <c r="K24" s="537">
        <f t="shared" si="93"/>
        <v>5620</v>
      </c>
      <c r="L24" s="537">
        <f t="shared" si="93"/>
        <v>6000</v>
      </c>
      <c r="M24" s="537">
        <f t="shared" si="93"/>
        <v>4200</v>
      </c>
      <c r="N24" s="537"/>
      <c r="O24" s="537"/>
      <c r="P24" s="537"/>
      <c r="Q24" s="537"/>
      <c r="R24" s="537"/>
      <c r="S24" s="530"/>
      <c r="T24" s="537">
        <f>SUM(T965:T968)</f>
        <v>14420</v>
      </c>
      <c r="U24" s="537">
        <f t="shared" ref="U24:AE24" si="94">SUM(U965:U968)</f>
        <v>0</v>
      </c>
      <c r="V24" s="537">
        <f t="shared" si="94"/>
        <v>0</v>
      </c>
      <c r="W24" s="537">
        <f t="shared" si="94"/>
        <v>8176</v>
      </c>
      <c r="X24" s="537">
        <f t="shared" si="94"/>
        <v>3816</v>
      </c>
      <c r="Y24" s="537">
        <f t="shared" si="94"/>
        <v>3322.8</v>
      </c>
      <c r="Z24" s="1330">
        <f t="shared" si="94"/>
        <v>0</v>
      </c>
      <c r="AA24" s="1330">
        <f t="shared" si="94"/>
        <v>0</v>
      </c>
      <c r="AB24" s="1330">
        <f t="shared" si="94"/>
        <v>7200</v>
      </c>
      <c r="AC24" s="1330">
        <f t="shared" si="94"/>
        <v>15840</v>
      </c>
      <c r="AD24" s="537">
        <f t="shared" si="94"/>
        <v>0</v>
      </c>
      <c r="AE24" s="1330">
        <f t="shared" si="94"/>
        <v>3600</v>
      </c>
      <c r="AF24" s="537"/>
      <c r="AG24" s="537"/>
      <c r="AH24" s="537"/>
      <c r="AI24" s="537"/>
      <c r="AJ24" s="537"/>
      <c r="AK24" s="530"/>
      <c r="AL24" s="537">
        <f>SUM(AL965:AL968)</f>
        <v>0</v>
      </c>
      <c r="AM24" s="537">
        <f t="shared" ref="AM24:AW24" si="95">SUM(AM965:AM968)</f>
        <v>0</v>
      </c>
      <c r="AN24" s="537">
        <f t="shared" si="95"/>
        <v>31200</v>
      </c>
      <c r="AO24" s="537">
        <f t="shared" si="95"/>
        <v>134400</v>
      </c>
      <c r="AP24" s="537">
        <f t="shared" si="95"/>
        <v>36600</v>
      </c>
      <c r="AQ24" s="537">
        <f t="shared" si="95"/>
        <v>241560</v>
      </c>
      <c r="AR24" s="537">
        <f t="shared" si="95"/>
        <v>0</v>
      </c>
      <c r="AS24" s="537">
        <f t="shared" si="95"/>
        <v>0</v>
      </c>
      <c r="AT24" s="537">
        <f t="shared" si="95"/>
        <v>0</v>
      </c>
      <c r="AU24" s="537">
        <f t="shared" si="95"/>
        <v>0</v>
      </c>
      <c r="AV24" s="537">
        <f t="shared" si="95"/>
        <v>0</v>
      </c>
      <c r="AW24" s="537">
        <f t="shared" si="95"/>
        <v>108000</v>
      </c>
      <c r="AX24" s="537"/>
      <c r="AY24" s="537"/>
      <c r="AZ24" s="537"/>
      <c r="BA24" s="537"/>
      <c r="BB24" s="537"/>
      <c r="BC24" s="530"/>
      <c r="BD24" s="1330">
        <f>SUM(BD965:BD968)</f>
        <v>0</v>
      </c>
      <c r="BE24" s="1330">
        <f t="shared" ref="BE24:BO24" si="96">SUM(BE965:BE968)</f>
        <v>0</v>
      </c>
      <c r="BF24" s="1330">
        <f t="shared" si="96"/>
        <v>0</v>
      </c>
      <c r="BG24" s="1330">
        <f t="shared" si="96"/>
        <v>0</v>
      </c>
      <c r="BH24" s="1330">
        <f t="shared" si="96"/>
        <v>0</v>
      </c>
      <c r="BI24" s="1330">
        <f t="shared" si="96"/>
        <v>0</v>
      </c>
      <c r="BJ24" s="1330">
        <f t="shared" si="96"/>
        <v>0</v>
      </c>
      <c r="BK24" s="1330">
        <f t="shared" si="96"/>
        <v>0</v>
      </c>
      <c r="BL24" s="1330">
        <f t="shared" si="96"/>
        <v>0</v>
      </c>
      <c r="BM24" s="1330">
        <f t="shared" si="96"/>
        <v>0</v>
      </c>
      <c r="BN24" s="1330">
        <f t="shared" si="96"/>
        <v>0</v>
      </c>
      <c r="BO24" s="1330">
        <f t="shared" si="96"/>
        <v>0</v>
      </c>
      <c r="BP24" s="1330"/>
      <c r="BQ24" s="1330"/>
      <c r="BR24" s="1330"/>
      <c r="BS24" s="1330"/>
      <c r="BT24" s="1330"/>
      <c r="BU24" s="530"/>
      <c r="BV24" s="537">
        <f>SUM(BV965:BV968)</f>
        <v>6000</v>
      </c>
      <c r="BW24" s="537">
        <f>SUM(BW965:BW968)</f>
        <v>15120</v>
      </c>
      <c r="BX24" s="537">
        <f>SUM(BX965:BX968)</f>
        <v>29400</v>
      </c>
      <c r="BY24" s="537">
        <f>SUM(BY965:BY968)</f>
        <v>0</v>
      </c>
      <c r="BZ24" s="531">
        <f t="shared" si="8"/>
        <v>3049.04</v>
      </c>
      <c r="CA24" s="531">
        <f t="shared" si="9"/>
        <v>4053.4800000000005</v>
      </c>
      <c r="CB24" s="531">
        <f t="shared" si="10"/>
        <v>31020</v>
      </c>
      <c r="CC24" s="531">
        <f t="shared" si="11"/>
        <v>0</v>
      </c>
      <c r="CD24" s="1101">
        <f t="shared" si="12"/>
        <v>0</v>
      </c>
      <c r="CE24" s="1102">
        <f t="shared" si="12"/>
        <v>0</v>
      </c>
      <c r="CF24" s="1102">
        <f t="shared" si="12"/>
        <v>0</v>
      </c>
      <c r="CG24" s="1102">
        <f t="shared" si="12"/>
        <v>0</v>
      </c>
      <c r="CH24" s="1102">
        <f t="shared" si="12"/>
        <v>0</v>
      </c>
      <c r="CI24" s="1103">
        <f t="shared" si="12"/>
        <v>0</v>
      </c>
      <c r="CJ24" s="1103">
        <f t="shared" si="12"/>
        <v>0</v>
      </c>
      <c r="CK24" s="1102">
        <f t="shared" si="12"/>
        <v>0</v>
      </c>
      <c r="CL24" s="1102">
        <f t="shared" si="12"/>
        <v>0</v>
      </c>
      <c r="CM24" s="1102">
        <f t="shared" si="12"/>
        <v>0</v>
      </c>
      <c r="CN24" s="1102">
        <f t="shared" si="12"/>
        <v>0</v>
      </c>
      <c r="CO24" s="1101">
        <f t="shared" si="12"/>
        <v>0</v>
      </c>
      <c r="CP24" s="532" t="str">
        <f t="shared" si="13"/>
        <v/>
      </c>
      <c r="CQ24" s="533" t="str">
        <f t="shared" si="14"/>
        <v/>
      </c>
      <c r="CR24" s="534" t="str">
        <f t="shared" si="15"/>
        <v/>
      </c>
      <c r="CS24" s="534">
        <f t="shared" si="16"/>
        <v>0</v>
      </c>
      <c r="CT24" s="534">
        <f t="shared" si="17"/>
        <v>0</v>
      </c>
      <c r="CU24" s="534">
        <f t="shared" si="18"/>
        <v>0</v>
      </c>
      <c r="CV24" s="534">
        <f t="shared" si="19"/>
        <v>0</v>
      </c>
      <c r="CW24" s="535">
        <f t="shared" si="20"/>
        <v>0</v>
      </c>
      <c r="CX24" s="535">
        <f t="shared" si="21"/>
        <v>0</v>
      </c>
      <c r="CY24" s="535">
        <f t="shared" si="22"/>
        <v>0</v>
      </c>
      <c r="CZ24" s="534">
        <f t="shared" si="23"/>
        <v>0</v>
      </c>
      <c r="DA24" s="534">
        <f t="shared" si="24"/>
        <v>0</v>
      </c>
      <c r="DB24" s="534">
        <f t="shared" si="25"/>
        <v>0</v>
      </c>
      <c r="DC24" s="534">
        <f t="shared" si="26"/>
        <v>0</v>
      </c>
      <c r="DD24" s="534">
        <f t="shared" si="27"/>
        <v>0</v>
      </c>
      <c r="DE24" s="533" t="str">
        <f t="shared" si="28"/>
        <v/>
      </c>
      <c r="DF24" s="532" t="str">
        <f t="shared" si="29"/>
        <v/>
      </c>
      <c r="DG24" s="524">
        <f t="shared" si="30"/>
        <v>12</v>
      </c>
      <c r="DH24" s="495">
        <f t="shared" si="31"/>
        <v>12</v>
      </c>
      <c r="DI24" s="495">
        <f t="shared" si="32"/>
        <v>12</v>
      </c>
      <c r="DJ24" s="495">
        <f t="shared" si="33"/>
        <v>12</v>
      </c>
      <c r="DK24" s="538"/>
      <c r="DL24" s="539"/>
      <c r="DM24" s="539"/>
      <c r="DN24" s="539"/>
      <c r="DO24" s="539"/>
      <c r="DP24" s="539"/>
      <c r="DQ24" s="539"/>
      <c r="DR24" s="539"/>
      <c r="DS24" s="539"/>
      <c r="DT24" s="540"/>
    </row>
    <row r="25" spans="1:124" s="541" customFormat="1" ht="15.75" customHeight="1">
      <c r="A25" s="536" t="s">
        <v>663</v>
      </c>
      <c r="B25" s="1291">
        <f>SUM(B969:B971)</f>
        <v>0</v>
      </c>
      <c r="C25" s="537">
        <f t="shared" ref="C25:M25" si="97">SUM(C969:C971)</f>
        <v>0</v>
      </c>
      <c r="D25" s="537">
        <f t="shared" si="97"/>
        <v>0</v>
      </c>
      <c r="E25" s="537">
        <f t="shared" si="97"/>
        <v>0</v>
      </c>
      <c r="F25" s="537">
        <f t="shared" si="97"/>
        <v>0</v>
      </c>
      <c r="G25" s="537">
        <f t="shared" si="97"/>
        <v>0</v>
      </c>
      <c r="H25" s="537">
        <f t="shared" si="97"/>
        <v>0</v>
      </c>
      <c r="I25" s="537">
        <f t="shared" si="97"/>
        <v>0</v>
      </c>
      <c r="J25" s="537">
        <f t="shared" si="97"/>
        <v>0</v>
      </c>
      <c r="K25" s="537">
        <f t="shared" si="97"/>
        <v>0</v>
      </c>
      <c r="L25" s="537">
        <f t="shared" si="97"/>
        <v>0</v>
      </c>
      <c r="M25" s="537">
        <f t="shared" si="97"/>
        <v>0</v>
      </c>
      <c r="N25" s="537"/>
      <c r="O25" s="537"/>
      <c r="P25" s="537"/>
      <c r="Q25" s="537"/>
      <c r="R25" s="537"/>
      <c r="S25" s="530"/>
      <c r="T25" s="537">
        <f>SUM(T969:T971)</f>
        <v>0</v>
      </c>
      <c r="U25" s="537">
        <f t="shared" ref="U25:AE25" si="98">SUM(U969:U971)</f>
        <v>0</v>
      </c>
      <c r="V25" s="537">
        <f t="shared" si="98"/>
        <v>0</v>
      </c>
      <c r="W25" s="537">
        <f t="shared" si="98"/>
        <v>0</v>
      </c>
      <c r="X25" s="537">
        <f t="shared" si="98"/>
        <v>0</v>
      </c>
      <c r="Y25" s="537">
        <f t="shared" si="98"/>
        <v>0</v>
      </c>
      <c r="Z25" s="1330">
        <f t="shared" si="98"/>
        <v>0</v>
      </c>
      <c r="AA25" s="1330">
        <f t="shared" si="98"/>
        <v>0</v>
      </c>
      <c r="AB25" s="1330">
        <f t="shared" si="98"/>
        <v>0</v>
      </c>
      <c r="AC25" s="1330">
        <f t="shared" si="98"/>
        <v>0</v>
      </c>
      <c r="AD25" s="537">
        <f t="shared" si="98"/>
        <v>0</v>
      </c>
      <c r="AE25" s="1330">
        <f t="shared" si="98"/>
        <v>0</v>
      </c>
      <c r="AF25" s="537"/>
      <c r="AG25" s="537"/>
      <c r="AH25" s="537"/>
      <c r="AI25" s="537"/>
      <c r="AJ25" s="537"/>
      <c r="AK25" s="530"/>
      <c r="AL25" s="537">
        <f>SUM(AL969:AL971)</f>
        <v>0</v>
      </c>
      <c r="AM25" s="537">
        <f t="shared" ref="AM25:AW25" si="99">SUM(AM969:AM971)</f>
        <v>0</v>
      </c>
      <c r="AN25" s="537">
        <f t="shared" si="99"/>
        <v>0</v>
      </c>
      <c r="AO25" s="537">
        <f t="shared" si="99"/>
        <v>0</v>
      </c>
      <c r="AP25" s="537">
        <f t="shared" si="99"/>
        <v>0</v>
      </c>
      <c r="AQ25" s="537">
        <f t="shared" si="99"/>
        <v>498000</v>
      </c>
      <c r="AR25" s="537">
        <f t="shared" si="99"/>
        <v>0</v>
      </c>
      <c r="AS25" s="537">
        <f t="shared" si="99"/>
        <v>0</v>
      </c>
      <c r="AT25" s="537">
        <f t="shared" si="99"/>
        <v>0</v>
      </c>
      <c r="AU25" s="537">
        <f t="shared" si="99"/>
        <v>0</v>
      </c>
      <c r="AV25" s="537">
        <f t="shared" si="99"/>
        <v>0</v>
      </c>
      <c r="AW25" s="537">
        <f t="shared" si="99"/>
        <v>0</v>
      </c>
      <c r="AX25" s="537"/>
      <c r="AY25" s="537"/>
      <c r="AZ25" s="537"/>
      <c r="BA25" s="537"/>
      <c r="BB25" s="537"/>
      <c r="BC25" s="530"/>
      <c r="BD25" s="1330">
        <f>SUM(BD969:BD971)</f>
        <v>0</v>
      </c>
      <c r="BE25" s="1330">
        <f t="shared" ref="BE25:BO25" si="100">SUM(BE969:BE971)</f>
        <v>0</v>
      </c>
      <c r="BF25" s="1330">
        <f t="shared" si="100"/>
        <v>0</v>
      </c>
      <c r="BG25" s="1330">
        <f t="shared" si="100"/>
        <v>0</v>
      </c>
      <c r="BH25" s="1330">
        <f t="shared" si="100"/>
        <v>0</v>
      </c>
      <c r="BI25" s="1330">
        <f t="shared" si="100"/>
        <v>121000</v>
      </c>
      <c r="BJ25" s="1330">
        <f t="shared" si="100"/>
        <v>146160</v>
      </c>
      <c r="BK25" s="1330">
        <f t="shared" si="100"/>
        <v>159600</v>
      </c>
      <c r="BL25" s="1330">
        <f t="shared" si="100"/>
        <v>319200</v>
      </c>
      <c r="BM25" s="1330">
        <f t="shared" si="100"/>
        <v>422400</v>
      </c>
      <c r="BN25" s="1330">
        <f t="shared" si="100"/>
        <v>121000</v>
      </c>
      <c r="BO25" s="1330">
        <f t="shared" si="100"/>
        <v>0</v>
      </c>
      <c r="BP25" s="1330"/>
      <c r="BQ25" s="1330"/>
      <c r="BR25" s="1330"/>
      <c r="BS25" s="1330"/>
      <c r="BT25" s="1330"/>
      <c r="BU25" s="530"/>
      <c r="BV25" s="537">
        <f>SUM(BV969:BV971)</f>
        <v>0</v>
      </c>
      <c r="BW25" s="537">
        <f>SUM(BW969:BW971)</f>
        <v>0</v>
      </c>
      <c r="BX25" s="537">
        <f>SUM(BX969:BX971)</f>
        <v>0</v>
      </c>
      <c r="BY25" s="537">
        <f>SUM(BY969:BY971)</f>
        <v>92400</v>
      </c>
      <c r="BZ25" s="531">
        <f t="shared" si="8"/>
        <v>0</v>
      </c>
      <c r="CA25" s="531">
        <f t="shared" si="9"/>
        <v>0</v>
      </c>
      <c r="CB25" s="531">
        <f t="shared" si="10"/>
        <v>0</v>
      </c>
      <c r="CC25" s="531">
        <f t="shared" si="11"/>
        <v>86696</v>
      </c>
      <c r="CD25" s="1101">
        <f t="shared" si="12"/>
        <v>0</v>
      </c>
      <c r="CE25" s="1102">
        <f t="shared" si="12"/>
        <v>0</v>
      </c>
      <c r="CF25" s="1102">
        <f t="shared" si="12"/>
        <v>0</v>
      </c>
      <c r="CG25" s="1102">
        <f t="shared" si="12"/>
        <v>0</v>
      </c>
      <c r="CH25" s="1102">
        <f t="shared" si="12"/>
        <v>0</v>
      </c>
      <c r="CI25" s="1103">
        <f t="shared" si="12"/>
        <v>0</v>
      </c>
      <c r="CJ25" s="1103">
        <f t="shared" si="12"/>
        <v>121000</v>
      </c>
      <c r="CK25" s="1102">
        <f t="shared" si="12"/>
        <v>121000</v>
      </c>
      <c r="CL25" s="1102">
        <f t="shared" si="12"/>
        <v>146160</v>
      </c>
      <c r="CM25" s="1102">
        <f t="shared" si="12"/>
        <v>159600</v>
      </c>
      <c r="CN25" s="1102">
        <f t="shared" si="12"/>
        <v>319200</v>
      </c>
      <c r="CO25" s="1101">
        <f t="shared" si="12"/>
        <v>422400</v>
      </c>
      <c r="CP25" s="532" t="str">
        <f t="shared" si="13"/>
        <v/>
      </c>
      <c r="CQ25" s="533" t="str">
        <f t="shared" si="14"/>
        <v/>
      </c>
      <c r="CR25" s="534" t="str">
        <f t="shared" si="15"/>
        <v/>
      </c>
      <c r="CS25" s="534">
        <f t="shared" si="16"/>
        <v>0</v>
      </c>
      <c r="CT25" s="534">
        <f t="shared" si="17"/>
        <v>0</v>
      </c>
      <c r="CU25" s="534">
        <f t="shared" si="18"/>
        <v>0</v>
      </c>
      <c r="CV25" s="534">
        <f t="shared" si="19"/>
        <v>0</v>
      </c>
      <c r="CW25" s="535">
        <f t="shared" si="20"/>
        <v>0</v>
      </c>
      <c r="CX25" s="535">
        <f t="shared" si="21"/>
        <v>0</v>
      </c>
      <c r="CY25" s="535">
        <f t="shared" si="22"/>
        <v>121000</v>
      </c>
      <c r="CZ25" s="534">
        <f t="shared" si="23"/>
        <v>121000</v>
      </c>
      <c r="DA25" s="534">
        <f t="shared" si="24"/>
        <v>146160</v>
      </c>
      <c r="DB25" s="534">
        <f t="shared" si="25"/>
        <v>159600</v>
      </c>
      <c r="DC25" s="534">
        <f t="shared" si="26"/>
        <v>319200</v>
      </c>
      <c r="DD25" s="534">
        <f t="shared" si="27"/>
        <v>422400</v>
      </c>
      <c r="DE25" s="533" t="str">
        <f t="shared" si="28"/>
        <v/>
      </c>
      <c r="DF25" s="532" t="str">
        <f t="shared" si="29"/>
        <v/>
      </c>
      <c r="DG25" s="524">
        <f t="shared" si="30"/>
        <v>12</v>
      </c>
      <c r="DH25" s="495">
        <f t="shared" si="31"/>
        <v>12</v>
      </c>
      <c r="DI25" s="495">
        <f t="shared" si="32"/>
        <v>12</v>
      </c>
      <c r="DJ25" s="495">
        <f t="shared" si="33"/>
        <v>12</v>
      </c>
      <c r="DK25" s="538"/>
      <c r="DL25" s="539"/>
      <c r="DM25" s="539"/>
      <c r="DN25" s="539"/>
      <c r="DO25" s="539"/>
      <c r="DP25" s="539"/>
      <c r="DQ25" s="539"/>
      <c r="DR25" s="539"/>
      <c r="DS25" s="539"/>
      <c r="DT25" s="540"/>
    </row>
    <row r="26" spans="1:124" s="541" customFormat="1" ht="15.75" customHeight="1">
      <c r="A26" s="536" t="s">
        <v>137</v>
      </c>
      <c r="B26" s="1291">
        <f t="shared" ref="B26:M26" si="101">SUM(B972:B974)</f>
        <v>0</v>
      </c>
      <c r="C26" s="537">
        <f t="shared" si="101"/>
        <v>0</v>
      </c>
      <c r="D26" s="537">
        <f t="shared" si="101"/>
        <v>0</v>
      </c>
      <c r="E26" s="537">
        <f t="shared" si="101"/>
        <v>0</v>
      </c>
      <c r="F26" s="537">
        <f t="shared" si="101"/>
        <v>0</v>
      </c>
      <c r="G26" s="537">
        <f t="shared" si="101"/>
        <v>0</v>
      </c>
      <c r="H26" s="537">
        <f t="shared" si="101"/>
        <v>0</v>
      </c>
      <c r="I26" s="537">
        <f t="shared" si="101"/>
        <v>0</v>
      </c>
      <c r="J26" s="537">
        <f t="shared" si="101"/>
        <v>0</v>
      </c>
      <c r="K26" s="537">
        <f t="shared" si="101"/>
        <v>0</v>
      </c>
      <c r="L26" s="537">
        <f t="shared" si="101"/>
        <v>0</v>
      </c>
      <c r="M26" s="537">
        <f t="shared" si="101"/>
        <v>0</v>
      </c>
      <c r="N26" s="537"/>
      <c r="O26" s="537"/>
      <c r="P26" s="537"/>
      <c r="Q26" s="537"/>
      <c r="R26" s="537"/>
      <c r="S26" s="530"/>
      <c r="T26" s="537">
        <f t="shared" ref="T26:AE26" si="102">SUM(T972:T974)</f>
        <v>900</v>
      </c>
      <c r="U26" s="537">
        <f t="shared" si="102"/>
        <v>0</v>
      </c>
      <c r="V26" s="537">
        <f t="shared" si="102"/>
        <v>0</v>
      </c>
      <c r="W26" s="537">
        <f t="shared" si="102"/>
        <v>0</v>
      </c>
      <c r="X26" s="537">
        <f t="shared" si="102"/>
        <v>0</v>
      </c>
      <c r="Y26" s="537">
        <f t="shared" si="102"/>
        <v>0</v>
      </c>
      <c r="Z26" s="1330">
        <f t="shared" si="102"/>
        <v>0</v>
      </c>
      <c r="AA26" s="1330">
        <f t="shared" si="102"/>
        <v>0</v>
      </c>
      <c r="AB26" s="1330">
        <f t="shared" si="102"/>
        <v>0</v>
      </c>
      <c r="AC26" s="1330">
        <f t="shared" si="102"/>
        <v>0</v>
      </c>
      <c r="AD26" s="537">
        <f t="shared" si="102"/>
        <v>0</v>
      </c>
      <c r="AE26" s="1330">
        <f t="shared" si="102"/>
        <v>0</v>
      </c>
      <c r="AF26" s="537"/>
      <c r="AG26" s="537"/>
      <c r="AH26" s="537"/>
      <c r="AI26" s="537"/>
      <c r="AJ26" s="537"/>
      <c r="AK26" s="530"/>
      <c r="AL26" s="537">
        <f t="shared" ref="AL26:AW26" si="103">SUM(AL972:AL974)</f>
        <v>4000</v>
      </c>
      <c r="AM26" s="537">
        <f t="shared" si="103"/>
        <v>2400</v>
      </c>
      <c r="AN26" s="537">
        <f t="shared" si="103"/>
        <v>3600</v>
      </c>
      <c r="AO26" s="537">
        <f t="shared" si="103"/>
        <v>4800</v>
      </c>
      <c r="AP26" s="537">
        <f t="shared" si="103"/>
        <v>6000</v>
      </c>
      <c r="AQ26" s="537">
        <f t="shared" si="103"/>
        <v>6300</v>
      </c>
      <c r="AR26" s="537">
        <f t="shared" si="103"/>
        <v>8100</v>
      </c>
      <c r="AS26" s="537">
        <f t="shared" si="103"/>
        <v>9600</v>
      </c>
      <c r="AT26" s="537">
        <f t="shared" si="103"/>
        <v>22800</v>
      </c>
      <c r="AU26" s="537">
        <f t="shared" si="103"/>
        <v>11700</v>
      </c>
      <c r="AV26" s="537">
        <f t="shared" si="103"/>
        <v>7200</v>
      </c>
      <c r="AW26" s="537">
        <f t="shared" si="103"/>
        <v>36000</v>
      </c>
      <c r="AX26" s="537"/>
      <c r="AY26" s="537"/>
      <c r="AZ26" s="537"/>
      <c r="BA26" s="537"/>
      <c r="BB26" s="537"/>
      <c r="BC26" s="530"/>
      <c r="BD26" s="1330">
        <f t="shared" ref="BD26:BO26" si="104">SUM(BD972:BD974)</f>
        <v>0</v>
      </c>
      <c r="BE26" s="1330">
        <f t="shared" si="104"/>
        <v>0</v>
      </c>
      <c r="BF26" s="1330">
        <f t="shared" si="104"/>
        <v>0</v>
      </c>
      <c r="BG26" s="1330">
        <f t="shared" si="104"/>
        <v>0</v>
      </c>
      <c r="BH26" s="1330">
        <f t="shared" si="104"/>
        <v>0</v>
      </c>
      <c r="BI26" s="1330">
        <f t="shared" si="104"/>
        <v>0</v>
      </c>
      <c r="BJ26" s="1330">
        <f t="shared" si="104"/>
        <v>0</v>
      </c>
      <c r="BK26" s="1330">
        <f t="shared" si="104"/>
        <v>0</v>
      </c>
      <c r="BL26" s="1330">
        <f t="shared" si="104"/>
        <v>0</v>
      </c>
      <c r="BM26" s="1330">
        <f t="shared" si="104"/>
        <v>0</v>
      </c>
      <c r="BN26" s="1330">
        <f t="shared" si="104"/>
        <v>0</v>
      </c>
      <c r="BO26" s="1330">
        <f t="shared" si="104"/>
        <v>0</v>
      </c>
      <c r="BP26" s="1330"/>
      <c r="BQ26" s="1330"/>
      <c r="BR26" s="1330"/>
      <c r="BS26" s="1330"/>
      <c r="BT26" s="1330"/>
      <c r="BU26" s="530"/>
      <c r="BV26" s="537">
        <f>SUM(BV972:BV974)</f>
        <v>0</v>
      </c>
      <c r="BW26" s="537">
        <f>SUM(BW972:BW974)</f>
        <v>0</v>
      </c>
      <c r="BX26" s="537">
        <f>SUM(BX972:BX974)</f>
        <v>20400</v>
      </c>
      <c r="BY26" s="537">
        <f>SUM(BY972:BY974)</f>
        <v>0</v>
      </c>
      <c r="BZ26" s="531">
        <f t="shared" si="8"/>
        <v>0</v>
      </c>
      <c r="CA26" s="531">
        <f t="shared" si="9"/>
        <v>0</v>
      </c>
      <c r="CB26" s="531">
        <f t="shared" si="10"/>
        <v>8410</v>
      </c>
      <c r="CC26" s="531">
        <f t="shared" si="11"/>
        <v>0</v>
      </c>
      <c r="CD26" s="1101">
        <f t="shared" si="12"/>
        <v>0</v>
      </c>
      <c r="CE26" s="1102">
        <f t="shared" si="12"/>
        <v>0</v>
      </c>
      <c r="CF26" s="1102">
        <f t="shared" si="12"/>
        <v>0</v>
      </c>
      <c r="CG26" s="1102">
        <f t="shared" si="12"/>
        <v>0</v>
      </c>
      <c r="CH26" s="1102">
        <f t="shared" si="12"/>
        <v>0</v>
      </c>
      <c r="CI26" s="1103">
        <f t="shared" si="12"/>
        <v>0</v>
      </c>
      <c r="CJ26" s="1103">
        <f t="shared" si="12"/>
        <v>0</v>
      </c>
      <c r="CK26" s="1102">
        <f t="shared" si="12"/>
        <v>0</v>
      </c>
      <c r="CL26" s="1102">
        <f t="shared" si="12"/>
        <v>0</v>
      </c>
      <c r="CM26" s="1102">
        <f t="shared" si="12"/>
        <v>0</v>
      </c>
      <c r="CN26" s="1102">
        <f t="shared" si="12"/>
        <v>0</v>
      </c>
      <c r="CO26" s="1101">
        <f t="shared" si="12"/>
        <v>0</v>
      </c>
      <c r="CP26" s="532" t="str">
        <f t="shared" si="13"/>
        <v/>
      </c>
      <c r="CQ26" s="533" t="str">
        <f t="shared" si="14"/>
        <v/>
      </c>
      <c r="CR26" s="534" t="str">
        <f t="shared" si="15"/>
        <v/>
      </c>
      <c r="CS26" s="534">
        <f t="shared" si="16"/>
        <v>0</v>
      </c>
      <c r="CT26" s="534">
        <f t="shared" si="17"/>
        <v>0</v>
      </c>
      <c r="CU26" s="534">
        <f t="shared" si="18"/>
        <v>0</v>
      </c>
      <c r="CV26" s="534">
        <f t="shared" si="19"/>
        <v>0</v>
      </c>
      <c r="CW26" s="535">
        <f t="shared" si="20"/>
        <v>0</v>
      </c>
      <c r="CX26" s="535">
        <f t="shared" si="21"/>
        <v>0</v>
      </c>
      <c r="CY26" s="535">
        <f t="shared" si="22"/>
        <v>0</v>
      </c>
      <c r="CZ26" s="534">
        <f t="shared" si="23"/>
        <v>0</v>
      </c>
      <c r="DA26" s="534">
        <f t="shared" si="24"/>
        <v>0</v>
      </c>
      <c r="DB26" s="534">
        <f t="shared" si="25"/>
        <v>0</v>
      </c>
      <c r="DC26" s="534">
        <f t="shared" si="26"/>
        <v>0</v>
      </c>
      <c r="DD26" s="534">
        <f t="shared" si="27"/>
        <v>0</v>
      </c>
      <c r="DE26" s="533" t="str">
        <f t="shared" si="28"/>
        <v/>
      </c>
      <c r="DF26" s="532" t="str">
        <f t="shared" si="29"/>
        <v/>
      </c>
      <c r="DG26" s="524">
        <f t="shared" si="30"/>
        <v>12</v>
      </c>
      <c r="DH26" s="495">
        <f t="shared" si="31"/>
        <v>12</v>
      </c>
      <c r="DI26" s="495">
        <f t="shared" si="32"/>
        <v>12</v>
      </c>
      <c r="DJ26" s="495">
        <f t="shared" si="33"/>
        <v>12</v>
      </c>
      <c r="DK26" s="538"/>
      <c r="DL26" s="539"/>
      <c r="DM26" s="539"/>
      <c r="DN26" s="539"/>
      <c r="DO26" s="539"/>
      <c r="DP26" s="539"/>
      <c r="DQ26" s="539"/>
      <c r="DR26" s="539"/>
      <c r="DS26" s="539"/>
      <c r="DT26" s="540"/>
    </row>
    <row r="27" spans="1:124" s="541" customFormat="1" ht="15.75" customHeight="1">
      <c r="A27" s="536" t="s">
        <v>138</v>
      </c>
      <c r="B27" s="1291">
        <f t="shared" ref="B27:M27" si="105">SUM(B975:B976)</f>
        <v>0</v>
      </c>
      <c r="C27" s="537">
        <f t="shared" si="105"/>
        <v>0</v>
      </c>
      <c r="D27" s="537">
        <f t="shared" si="105"/>
        <v>0</v>
      </c>
      <c r="E27" s="537">
        <f t="shared" si="105"/>
        <v>0</v>
      </c>
      <c r="F27" s="537">
        <f t="shared" si="105"/>
        <v>0</v>
      </c>
      <c r="G27" s="537">
        <f t="shared" si="105"/>
        <v>0</v>
      </c>
      <c r="H27" s="537">
        <f t="shared" si="105"/>
        <v>0</v>
      </c>
      <c r="I27" s="537">
        <f t="shared" si="105"/>
        <v>0</v>
      </c>
      <c r="J27" s="537">
        <f t="shared" si="105"/>
        <v>0</v>
      </c>
      <c r="K27" s="537">
        <f t="shared" si="105"/>
        <v>5400</v>
      </c>
      <c r="L27" s="537">
        <f t="shared" si="105"/>
        <v>0</v>
      </c>
      <c r="M27" s="537">
        <f t="shared" si="105"/>
        <v>0</v>
      </c>
      <c r="N27" s="537"/>
      <c r="O27" s="537"/>
      <c r="P27" s="537"/>
      <c r="Q27" s="537"/>
      <c r="R27" s="537"/>
      <c r="S27" s="530"/>
      <c r="T27" s="537">
        <f t="shared" ref="T27:AE27" si="106">SUM(T975:T976)</f>
        <v>0</v>
      </c>
      <c r="U27" s="537">
        <f t="shared" si="106"/>
        <v>0</v>
      </c>
      <c r="V27" s="537">
        <f t="shared" si="106"/>
        <v>0</v>
      </c>
      <c r="W27" s="537">
        <f t="shared" si="106"/>
        <v>0</v>
      </c>
      <c r="X27" s="537">
        <f t="shared" si="106"/>
        <v>0</v>
      </c>
      <c r="Y27" s="537">
        <f t="shared" si="106"/>
        <v>2400</v>
      </c>
      <c r="Z27" s="1330">
        <f t="shared" si="106"/>
        <v>0</v>
      </c>
      <c r="AA27" s="1330">
        <f t="shared" si="106"/>
        <v>0</v>
      </c>
      <c r="AB27" s="1330">
        <f t="shared" si="106"/>
        <v>0</v>
      </c>
      <c r="AC27" s="1330">
        <f t="shared" si="106"/>
        <v>0</v>
      </c>
      <c r="AD27" s="537">
        <f t="shared" si="106"/>
        <v>0</v>
      </c>
      <c r="AE27" s="1330">
        <f t="shared" si="106"/>
        <v>0</v>
      </c>
      <c r="AF27" s="537"/>
      <c r="AG27" s="537"/>
      <c r="AH27" s="537"/>
      <c r="AI27" s="537"/>
      <c r="AJ27" s="537"/>
      <c r="AK27" s="530"/>
      <c r="AL27" s="537">
        <f t="shared" ref="AL27:AW27" si="107">SUM(AL975:AL976)</f>
        <v>234000</v>
      </c>
      <c r="AM27" s="537">
        <f t="shared" si="107"/>
        <v>126000</v>
      </c>
      <c r="AN27" s="537">
        <f t="shared" si="107"/>
        <v>157560</v>
      </c>
      <c r="AO27" s="537">
        <f t="shared" si="107"/>
        <v>165600</v>
      </c>
      <c r="AP27" s="537">
        <f t="shared" si="107"/>
        <v>36600</v>
      </c>
      <c r="AQ27" s="537">
        <f t="shared" si="107"/>
        <v>8520</v>
      </c>
      <c r="AR27" s="537">
        <f t="shared" si="107"/>
        <v>30240</v>
      </c>
      <c r="AS27" s="537">
        <f t="shared" si="107"/>
        <v>6000</v>
      </c>
      <c r="AT27" s="537">
        <f t="shared" si="107"/>
        <v>0</v>
      </c>
      <c r="AU27" s="537">
        <f t="shared" si="107"/>
        <v>0</v>
      </c>
      <c r="AV27" s="537">
        <f t="shared" si="107"/>
        <v>14400</v>
      </c>
      <c r="AW27" s="537">
        <f t="shared" si="107"/>
        <v>0</v>
      </c>
      <c r="AX27" s="537"/>
      <c r="AY27" s="537"/>
      <c r="AZ27" s="537"/>
      <c r="BA27" s="537"/>
      <c r="BB27" s="537"/>
      <c r="BC27" s="530"/>
      <c r="BD27" s="1330">
        <f t="shared" ref="BD27:BO27" si="108">SUM(BD975:BD976)</f>
        <v>0</v>
      </c>
      <c r="BE27" s="1330">
        <f t="shared" si="108"/>
        <v>0</v>
      </c>
      <c r="BF27" s="1330">
        <f t="shared" si="108"/>
        <v>0</v>
      </c>
      <c r="BG27" s="1330">
        <f t="shared" si="108"/>
        <v>0</v>
      </c>
      <c r="BH27" s="1330">
        <f t="shared" si="108"/>
        <v>0</v>
      </c>
      <c r="BI27" s="1330">
        <f t="shared" si="108"/>
        <v>0</v>
      </c>
      <c r="BJ27" s="1330">
        <f t="shared" si="108"/>
        <v>0</v>
      </c>
      <c r="BK27" s="1330">
        <f t="shared" si="108"/>
        <v>0</v>
      </c>
      <c r="BL27" s="1330">
        <f t="shared" si="108"/>
        <v>0</v>
      </c>
      <c r="BM27" s="1330">
        <f t="shared" si="108"/>
        <v>0</v>
      </c>
      <c r="BN27" s="1330">
        <f t="shared" si="108"/>
        <v>0</v>
      </c>
      <c r="BO27" s="1330">
        <f t="shared" si="108"/>
        <v>0</v>
      </c>
      <c r="BP27" s="1330"/>
      <c r="BQ27" s="1330"/>
      <c r="BR27" s="1330"/>
      <c r="BS27" s="1330"/>
      <c r="BT27" s="1330"/>
      <c r="BU27" s="530"/>
      <c r="BV27" s="537">
        <f>SUM(BV975:BV976)</f>
        <v>0</v>
      </c>
      <c r="BW27" s="537">
        <f>SUM(BW975:BW976)</f>
        <v>0</v>
      </c>
      <c r="BX27" s="537">
        <f>SUM(BX975:BX976)</f>
        <v>8400</v>
      </c>
      <c r="BY27" s="537">
        <f>SUM(BY975:BY976)</f>
        <v>141600</v>
      </c>
      <c r="BZ27" s="531">
        <f t="shared" si="8"/>
        <v>0</v>
      </c>
      <c r="CA27" s="531">
        <f t="shared" si="9"/>
        <v>0</v>
      </c>
      <c r="CB27" s="531">
        <f t="shared" si="10"/>
        <v>54492</v>
      </c>
      <c r="CC27" s="531">
        <f t="shared" si="11"/>
        <v>0</v>
      </c>
      <c r="CD27" s="1101">
        <f t="shared" si="12"/>
        <v>0</v>
      </c>
      <c r="CE27" s="1102">
        <f t="shared" si="12"/>
        <v>0</v>
      </c>
      <c r="CF27" s="1102">
        <f t="shared" si="12"/>
        <v>0</v>
      </c>
      <c r="CG27" s="1102">
        <f t="shared" si="12"/>
        <v>0</v>
      </c>
      <c r="CH27" s="1102">
        <f t="shared" si="12"/>
        <v>0</v>
      </c>
      <c r="CI27" s="1103">
        <f t="shared" si="12"/>
        <v>0</v>
      </c>
      <c r="CJ27" s="1103">
        <f t="shared" si="12"/>
        <v>0</v>
      </c>
      <c r="CK27" s="1102">
        <f t="shared" si="12"/>
        <v>0</v>
      </c>
      <c r="CL27" s="1102">
        <f t="shared" si="12"/>
        <v>0</v>
      </c>
      <c r="CM27" s="1102">
        <f t="shared" si="12"/>
        <v>0</v>
      </c>
      <c r="CN27" s="1102">
        <f t="shared" si="12"/>
        <v>0</v>
      </c>
      <c r="CO27" s="1101">
        <f t="shared" si="12"/>
        <v>0</v>
      </c>
      <c r="CP27" s="532" t="str">
        <f t="shared" si="13"/>
        <v/>
      </c>
      <c r="CQ27" s="533" t="str">
        <f t="shared" si="14"/>
        <v/>
      </c>
      <c r="CR27" s="534" t="str">
        <f t="shared" si="15"/>
        <v/>
      </c>
      <c r="CS27" s="534">
        <f t="shared" si="16"/>
        <v>0</v>
      </c>
      <c r="CT27" s="534">
        <f t="shared" si="17"/>
        <v>0</v>
      </c>
      <c r="CU27" s="534">
        <f t="shared" si="18"/>
        <v>0</v>
      </c>
      <c r="CV27" s="534">
        <f t="shared" si="19"/>
        <v>0</v>
      </c>
      <c r="CW27" s="535">
        <f t="shared" si="20"/>
        <v>0</v>
      </c>
      <c r="CX27" s="535">
        <f t="shared" si="21"/>
        <v>0</v>
      </c>
      <c r="CY27" s="535">
        <f t="shared" si="22"/>
        <v>0</v>
      </c>
      <c r="CZ27" s="534">
        <f t="shared" si="23"/>
        <v>0</v>
      </c>
      <c r="DA27" s="534">
        <f t="shared" si="24"/>
        <v>0</v>
      </c>
      <c r="DB27" s="534">
        <f t="shared" si="25"/>
        <v>0</v>
      </c>
      <c r="DC27" s="534">
        <f t="shared" si="26"/>
        <v>0</v>
      </c>
      <c r="DD27" s="534">
        <f t="shared" si="27"/>
        <v>0</v>
      </c>
      <c r="DE27" s="533" t="str">
        <f t="shared" si="28"/>
        <v/>
      </c>
      <c r="DF27" s="532" t="str">
        <f t="shared" si="29"/>
        <v/>
      </c>
      <c r="DG27" s="524">
        <f t="shared" si="30"/>
        <v>12</v>
      </c>
      <c r="DH27" s="495">
        <f t="shared" si="31"/>
        <v>12</v>
      </c>
      <c r="DI27" s="495">
        <f t="shared" si="32"/>
        <v>12</v>
      </c>
      <c r="DJ27" s="495">
        <f t="shared" si="33"/>
        <v>12</v>
      </c>
      <c r="DK27" s="538"/>
      <c r="DL27" s="539"/>
      <c r="DM27" s="539"/>
      <c r="DN27" s="539"/>
      <c r="DO27" s="539"/>
      <c r="DP27" s="539"/>
      <c r="DQ27" s="539"/>
      <c r="DR27" s="539"/>
      <c r="DS27" s="539"/>
      <c r="DT27" s="540"/>
    </row>
    <row r="28" spans="1:124" s="541" customFormat="1" ht="15.75" customHeight="1">
      <c r="A28" s="536" t="s">
        <v>139</v>
      </c>
      <c r="B28" s="1291">
        <f t="shared" ref="B28:M28" si="109">SUM(B977:B980)</f>
        <v>70560</v>
      </c>
      <c r="C28" s="537">
        <f t="shared" si="109"/>
        <v>37056</v>
      </c>
      <c r="D28" s="537">
        <f t="shared" si="109"/>
        <v>15744</v>
      </c>
      <c r="E28" s="537">
        <f t="shared" si="109"/>
        <v>46056</v>
      </c>
      <c r="F28" s="537">
        <f t="shared" si="109"/>
        <v>43824</v>
      </c>
      <c r="G28" s="537">
        <f t="shared" si="109"/>
        <v>66480</v>
      </c>
      <c r="H28" s="537">
        <f t="shared" si="109"/>
        <v>38640</v>
      </c>
      <c r="I28" s="537">
        <f t="shared" si="109"/>
        <v>33600</v>
      </c>
      <c r="J28" s="537">
        <f t="shared" si="109"/>
        <v>21360</v>
      </c>
      <c r="K28" s="537">
        <f t="shared" si="109"/>
        <v>24720</v>
      </c>
      <c r="L28" s="537">
        <f t="shared" si="109"/>
        <v>28560</v>
      </c>
      <c r="M28" s="537">
        <f t="shared" si="109"/>
        <v>33744</v>
      </c>
      <c r="N28" s="537"/>
      <c r="O28" s="537"/>
      <c r="P28" s="537"/>
      <c r="Q28" s="537"/>
      <c r="R28" s="537"/>
      <c r="S28" s="530"/>
      <c r="T28" s="537">
        <f t="shared" ref="T28:AE28" si="110">SUM(T977:T980)</f>
        <v>21360</v>
      </c>
      <c r="U28" s="537">
        <f t="shared" si="110"/>
        <v>29520</v>
      </c>
      <c r="V28" s="537">
        <f t="shared" si="110"/>
        <v>0</v>
      </c>
      <c r="W28" s="537">
        <f t="shared" si="110"/>
        <v>0</v>
      </c>
      <c r="X28" s="537">
        <f t="shared" si="110"/>
        <v>20880</v>
      </c>
      <c r="Y28" s="537">
        <f t="shared" si="110"/>
        <v>15888</v>
      </c>
      <c r="Z28" s="1330">
        <f t="shared" si="110"/>
        <v>8160</v>
      </c>
      <c r="AA28" s="1330">
        <f t="shared" si="110"/>
        <v>0</v>
      </c>
      <c r="AB28" s="1330">
        <f t="shared" si="110"/>
        <v>0</v>
      </c>
      <c r="AC28" s="1330">
        <f t="shared" si="110"/>
        <v>36000</v>
      </c>
      <c r="AD28" s="537">
        <f t="shared" si="110"/>
        <v>0</v>
      </c>
      <c r="AE28" s="1330">
        <f t="shared" si="110"/>
        <v>0</v>
      </c>
      <c r="AF28" s="537"/>
      <c r="AG28" s="537"/>
      <c r="AH28" s="537"/>
      <c r="AI28" s="537"/>
      <c r="AJ28" s="537"/>
      <c r="AK28" s="530"/>
      <c r="AL28" s="537">
        <f t="shared" ref="AL28:AW28" si="111">SUM(AL977:AL980)</f>
        <v>50640</v>
      </c>
      <c r="AM28" s="537">
        <f t="shared" si="111"/>
        <v>144160</v>
      </c>
      <c r="AN28" s="537">
        <f t="shared" si="111"/>
        <v>37680</v>
      </c>
      <c r="AO28" s="537">
        <f t="shared" si="111"/>
        <v>93360</v>
      </c>
      <c r="AP28" s="537">
        <f t="shared" si="111"/>
        <v>58920</v>
      </c>
      <c r="AQ28" s="537">
        <f t="shared" si="111"/>
        <v>47280</v>
      </c>
      <c r="AR28" s="537">
        <f t="shared" si="111"/>
        <v>48240</v>
      </c>
      <c r="AS28" s="537">
        <f t="shared" si="111"/>
        <v>50880</v>
      </c>
      <c r="AT28" s="537">
        <f t="shared" si="111"/>
        <v>48240</v>
      </c>
      <c r="AU28" s="537">
        <f t="shared" si="111"/>
        <v>0</v>
      </c>
      <c r="AV28" s="537">
        <f t="shared" si="111"/>
        <v>44160</v>
      </c>
      <c r="AW28" s="537">
        <f t="shared" si="111"/>
        <v>0</v>
      </c>
      <c r="AX28" s="537"/>
      <c r="AY28" s="537"/>
      <c r="AZ28" s="537"/>
      <c r="BA28" s="537"/>
      <c r="BB28" s="537"/>
      <c r="BC28" s="530"/>
      <c r="BD28" s="1330">
        <f t="shared" ref="BD28:BO28" si="112">SUM(BD977:BD980)</f>
        <v>0</v>
      </c>
      <c r="BE28" s="1330">
        <f t="shared" si="112"/>
        <v>0</v>
      </c>
      <c r="BF28" s="1330">
        <f t="shared" si="112"/>
        <v>0</v>
      </c>
      <c r="BG28" s="1330">
        <f t="shared" si="112"/>
        <v>0</v>
      </c>
      <c r="BH28" s="1330">
        <f t="shared" si="112"/>
        <v>0</v>
      </c>
      <c r="BI28" s="1330">
        <f t="shared" si="112"/>
        <v>0</v>
      </c>
      <c r="BJ28" s="1330">
        <f t="shared" si="112"/>
        <v>0</v>
      </c>
      <c r="BK28" s="1330">
        <f t="shared" si="112"/>
        <v>0</v>
      </c>
      <c r="BL28" s="1330">
        <f t="shared" si="112"/>
        <v>0</v>
      </c>
      <c r="BM28" s="1330">
        <f t="shared" si="112"/>
        <v>0</v>
      </c>
      <c r="BN28" s="1330">
        <f t="shared" si="112"/>
        <v>0</v>
      </c>
      <c r="BO28" s="1330">
        <f t="shared" si="112"/>
        <v>0</v>
      </c>
      <c r="BP28" s="1330"/>
      <c r="BQ28" s="1330"/>
      <c r="BR28" s="1330"/>
      <c r="BS28" s="1330"/>
      <c r="BT28" s="1330"/>
      <c r="BU28" s="530"/>
      <c r="BV28" s="537">
        <f>SUM(BV977:BV980)</f>
        <v>40800</v>
      </c>
      <c r="BW28" s="537">
        <f>SUM(BW977:BW980)</f>
        <v>28320</v>
      </c>
      <c r="BX28" s="537">
        <f>SUM(BX977:BX980)</f>
        <v>8520</v>
      </c>
      <c r="BY28" s="537">
        <f>SUM(BY977:BY980)</f>
        <v>8520</v>
      </c>
      <c r="BZ28" s="531"/>
      <c r="CA28" s="531"/>
      <c r="CB28" s="531"/>
      <c r="CC28" s="531"/>
      <c r="CD28" s="1101">
        <f t="shared" si="12"/>
        <v>0</v>
      </c>
      <c r="CE28" s="1102">
        <f t="shared" si="12"/>
        <v>0</v>
      </c>
      <c r="CF28" s="1102">
        <f t="shared" si="12"/>
        <v>0</v>
      </c>
      <c r="CG28" s="1102">
        <f t="shared" si="12"/>
        <v>0</v>
      </c>
      <c r="CH28" s="1102">
        <f t="shared" si="12"/>
        <v>0</v>
      </c>
      <c r="CI28" s="1103">
        <f t="shared" si="12"/>
        <v>0</v>
      </c>
      <c r="CJ28" s="1103">
        <f t="shared" si="12"/>
        <v>0</v>
      </c>
      <c r="CK28" s="1102">
        <f t="shared" si="12"/>
        <v>0</v>
      </c>
      <c r="CL28" s="1102">
        <f t="shared" si="12"/>
        <v>0</v>
      </c>
      <c r="CM28" s="1102">
        <f t="shared" si="12"/>
        <v>0</v>
      </c>
      <c r="CN28" s="1102">
        <f t="shared" si="12"/>
        <v>0</v>
      </c>
      <c r="CO28" s="1101">
        <f t="shared" si="12"/>
        <v>0</v>
      </c>
      <c r="CP28" s="532" t="str">
        <f t="shared" si="13"/>
        <v/>
      </c>
      <c r="CQ28" s="533" t="str">
        <f t="shared" si="14"/>
        <v/>
      </c>
      <c r="CR28" s="534" t="str">
        <f t="shared" si="15"/>
        <v/>
      </c>
      <c r="CS28" s="534">
        <f t="shared" si="16"/>
        <v>0</v>
      </c>
      <c r="CT28" s="534">
        <f t="shared" si="17"/>
        <v>0</v>
      </c>
      <c r="CU28" s="534">
        <f t="shared" si="18"/>
        <v>0</v>
      </c>
      <c r="CV28" s="534">
        <f t="shared" si="19"/>
        <v>0</v>
      </c>
      <c r="CW28" s="535">
        <f t="shared" si="20"/>
        <v>0</v>
      </c>
      <c r="CX28" s="535">
        <f t="shared" si="21"/>
        <v>0</v>
      </c>
      <c r="CY28" s="535">
        <f t="shared" si="22"/>
        <v>0</v>
      </c>
      <c r="CZ28" s="534">
        <f t="shared" si="23"/>
        <v>0</v>
      </c>
      <c r="DA28" s="534">
        <f t="shared" si="24"/>
        <v>0</v>
      </c>
      <c r="DB28" s="534">
        <f t="shared" si="25"/>
        <v>0</v>
      </c>
      <c r="DC28" s="534">
        <f t="shared" si="26"/>
        <v>0</v>
      </c>
      <c r="DD28" s="534">
        <f t="shared" si="27"/>
        <v>0</v>
      </c>
      <c r="DE28" s="533" t="str">
        <f t="shared" si="28"/>
        <v/>
      </c>
      <c r="DF28" s="532" t="str">
        <f t="shared" si="29"/>
        <v/>
      </c>
      <c r="DG28" s="524"/>
      <c r="DH28" s="495"/>
      <c r="DI28" s="495"/>
      <c r="DJ28" s="495"/>
      <c r="DK28" s="538"/>
      <c r="DL28" s="539"/>
      <c r="DM28" s="539"/>
      <c r="DN28" s="539"/>
      <c r="DO28" s="539"/>
      <c r="DP28" s="539"/>
      <c r="DQ28" s="539"/>
      <c r="DR28" s="539"/>
      <c r="DS28" s="539"/>
      <c r="DT28" s="540"/>
    </row>
    <row r="29" spans="1:124" s="541" customFormat="1" ht="15.75" customHeight="1">
      <c r="A29" s="536" t="s">
        <v>140</v>
      </c>
      <c r="B29" s="1291">
        <f t="shared" ref="B29:M29" si="113">SUM(B981:B984)</f>
        <v>0</v>
      </c>
      <c r="C29" s="537">
        <f t="shared" si="113"/>
        <v>0</v>
      </c>
      <c r="D29" s="537">
        <f t="shared" si="113"/>
        <v>0</v>
      </c>
      <c r="E29" s="537">
        <f t="shared" si="113"/>
        <v>4800</v>
      </c>
      <c r="F29" s="537">
        <f t="shared" si="113"/>
        <v>1000</v>
      </c>
      <c r="G29" s="537">
        <f t="shared" si="113"/>
        <v>0</v>
      </c>
      <c r="H29" s="537">
        <f t="shared" si="113"/>
        <v>0</v>
      </c>
      <c r="I29" s="537">
        <f t="shared" si="113"/>
        <v>1000</v>
      </c>
      <c r="J29" s="537">
        <f t="shared" si="113"/>
        <v>600</v>
      </c>
      <c r="K29" s="537">
        <f t="shared" si="113"/>
        <v>2400</v>
      </c>
      <c r="L29" s="537">
        <f t="shared" si="113"/>
        <v>0</v>
      </c>
      <c r="M29" s="537">
        <f t="shared" si="113"/>
        <v>0</v>
      </c>
      <c r="N29" s="537"/>
      <c r="O29" s="537"/>
      <c r="P29" s="537"/>
      <c r="Q29" s="537"/>
      <c r="R29" s="537"/>
      <c r="S29" s="530"/>
      <c r="T29" s="537">
        <f t="shared" ref="T29:AE29" si="114">SUM(T981:T984)</f>
        <v>0</v>
      </c>
      <c r="U29" s="537">
        <f t="shared" si="114"/>
        <v>0</v>
      </c>
      <c r="V29" s="537">
        <f t="shared" si="114"/>
        <v>0</v>
      </c>
      <c r="W29" s="537">
        <f t="shared" si="114"/>
        <v>0</v>
      </c>
      <c r="X29" s="537">
        <f t="shared" si="114"/>
        <v>0</v>
      </c>
      <c r="Y29" s="537">
        <f t="shared" si="114"/>
        <v>0</v>
      </c>
      <c r="Z29" s="1330">
        <f t="shared" si="114"/>
        <v>0</v>
      </c>
      <c r="AA29" s="1330">
        <f t="shared" si="114"/>
        <v>0</v>
      </c>
      <c r="AB29" s="1330">
        <f t="shared" si="114"/>
        <v>0</v>
      </c>
      <c r="AC29" s="1330">
        <f t="shared" si="114"/>
        <v>0</v>
      </c>
      <c r="AD29" s="537">
        <f t="shared" si="114"/>
        <v>0</v>
      </c>
      <c r="AE29" s="1330">
        <f t="shared" si="114"/>
        <v>0</v>
      </c>
      <c r="AF29" s="537"/>
      <c r="AG29" s="537"/>
      <c r="AH29" s="537"/>
      <c r="AI29" s="537"/>
      <c r="AJ29" s="537"/>
      <c r="AK29" s="530"/>
      <c r="AL29" s="537">
        <f t="shared" ref="AL29:AW29" si="115">SUM(AL981:AL984)</f>
        <v>3000</v>
      </c>
      <c r="AM29" s="537">
        <f t="shared" si="115"/>
        <v>1600</v>
      </c>
      <c r="AN29" s="537">
        <f t="shared" si="115"/>
        <v>500</v>
      </c>
      <c r="AO29" s="537">
        <f t="shared" si="115"/>
        <v>2000</v>
      </c>
      <c r="AP29" s="537">
        <f t="shared" si="115"/>
        <v>1800</v>
      </c>
      <c r="AQ29" s="537">
        <f t="shared" si="115"/>
        <v>7200</v>
      </c>
      <c r="AR29" s="537">
        <f t="shared" si="115"/>
        <v>0</v>
      </c>
      <c r="AS29" s="537">
        <f t="shared" si="115"/>
        <v>12000</v>
      </c>
      <c r="AT29" s="537">
        <f t="shared" si="115"/>
        <v>0</v>
      </c>
      <c r="AU29" s="537">
        <f t="shared" si="115"/>
        <v>0</v>
      </c>
      <c r="AV29" s="537">
        <f t="shared" si="115"/>
        <v>0</v>
      </c>
      <c r="AW29" s="537">
        <f t="shared" si="115"/>
        <v>0</v>
      </c>
      <c r="AX29" s="537"/>
      <c r="AY29" s="537"/>
      <c r="AZ29" s="537"/>
      <c r="BA29" s="537"/>
      <c r="BB29" s="537"/>
      <c r="BC29" s="530"/>
      <c r="BD29" s="1330">
        <f t="shared" ref="BD29:BO29" si="116">SUM(BD981:BD984)</f>
        <v>9600</v>
      </c>
      <c r="BE29" s="1330">
        <f t="shared" si="116"/>
        <v>4500</v>
      </c>
      <c r="BF29" s="1330">
        <f t="shared" si="116"/>
        <v>0</v>
      </c>
      <c r="BG29" s="1330">
        <f t="shared" si="116"/>
        <v>1000</v>
      </c>
      <c r="BH29" s="1330">
        <f t="shared" si="116"/>
        <v>0</v>
      </c>
      <c r="BI29" s="1330">
        <f t="shared" si="116"/>
        <v>0</v>
      </c>
      <c r="BJ29" s="1330">
        <f t="shared" si="116"/>
        <v>0</v>
      </c>
      <c r="BK29" s="1330">
        <f t="shared" si="116"/>
        <v>6000</v>
      </c>
      <c r="BL29" s="1330">
        <f t="shared" si="116"/>
        <v>24000</v>
      </c>
      <c r="BM29" s="1330">
        <f t="shared" si="116"/>
        <v>0</v>
      </c>
      <c r="BN29" s="1330">
        <f t="shared" si="116"/>
        <v>0</v>
      </c>
      <c r="BO29" s="1330">
        <f t="shared" si="116"/>
        <v>1000</v>
      </c>
      <c r="BP29" s="1330"/>
      <c r="BQ29" s="1330"/>
      <c r="BR29" s="1330"/>
      <c r="BS29" s="1330"/>
      <c r="BT29" s="1330"/>
      <c r="BU29" s="530"/>
      <c r="BV29" s="537">
        <f>SUM(BV981:BV984)</f>
        <v>1000</v>
      </c>
      <c r="BW29" s="537">
        <f>SUM(BW981:BW984)</f>
        <v>0</v>
      </c>
      <c r="BX29" s="537">
        <f>SUM(BX981:BX984)</f>
        <v>1000</v>
      </c>
      <c r="BY29" s="537">
        <f>SUM(BY981:BY984)</f>
        <v>1500</v>
      </c>
      <c r="BZ29" s="531"/>
      <c r="CA29" s="531"/>
      <c r="CB29" s="531"/>
      <c r="CC29" s="531"/>
      <c r="CD29" s="1101">
        <f t="shared" ref="CD29:CO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02">
        <f t="shared" si="117"/>
        <v>0</v>
      </c>
      <c r="CF29" s="1102">
        <f t="shared" si="117"/>
        <v>0</v>
      </c>
      <c r="CG29" s="1102">
        <f t="shared" si="117"/>
        <v>0</v>
      </c>
      <c r="CH29" s="1102">
        <f t="shared" si="117"/>
        <v>0</v>
      </c>
      <c r="CI29" s="1103">
        <f t="shared" si="117"/>
        <v>0</v>
      </c>
      <c r="CJ29" s="1103">
        <f t="shared" si="117"/>
        <v>1000</v>
      </c>
      <c r="CK29" s="1102">
        <f t="shared" si="117"/>
        <v>1000</v>
      </c>
      <c r="CL29" s="1102">
        <f t="shared" si="117"/>
        <v>4500</v>
      </c>
      <c r="CM29" s="1102">
        <f t="shared" si="117"/>
        <v>6000</v>
      </c>
      <c r="CN29" s="1102">
        <f t="shared" si="117"/>
        <v>9600</v>
      </c>
      <c r="CO29" s="1101">
        <f t="shared" si="117"/>
        <v>24000</v>
      </c>
      <c r="CP29" s="532" t="str">
        <f t="shared" si="13"/>
        <v/>
      </c>
      <c r="CQ29" s="533" t="str">
        <f t="shared" si="14"/>
        <v/>
      </c>
      <c r="CR29" s="534" t="str">
        <f t="shared" si="15"/>
        <v/>
      </c>
      <c r="CS29" s="534">
        <f t="shared" si="16"/>
        <v>0</v>
      </c>
      <c r="CT29" s="534">
        <f t="shared" si="17"/>
        <v>0</v>
      </c>
      <c r="CU29" s="534">
        <f t="shared" si="18"/>
        <v>0</v>
      </c>
      <c r="CV29" s="534">
        <f t="shared" si="19"/>
        <v>0</v>
      </c>
      <c r="CW29" s="535">
        <f t="shared" si="20"/>
        <v>0</v>
      </c>
      <c r="CX29" s="535">
        <f t="shared" si="21"/>
        <v>0</v>
      </c>
      <c r="CY29" s="535">
        <f t="shared" si="22"/>
        <v>1000</v>
      </c>
      <c r="CZ29" s="534">
        <f t="shared" si="23"/>
        <v>1000</v>
      </c>
      <c r="DA29" s="534">
        <f t="shared" si="24"/>
        <v>4500</v>
      </c>
      <c r="DB29" s="534">
        <f t="shared" si="25"/>
        <v>6000</v>
      </c>
      <c r="DC29" s="534">
        <f t="shared" si="26"/>
        <v>9600</v>
      </c>
      <c r="DD29" s="534">
        <f t="shared" si="27"/>
        <v>24000</v>
      </c>
      <c r="DE29" s="533" t="str">
        <f t="shared" si="28"/>
        <v/>
      </c>
      <c r="DF29" s="532" t="str">
        <f t="shared" si="29"/>
        <v/>
      </c>
      <c r="DG29" s="524"/>
      <c r="DH29" s="495"/>
      <c r="DI29" s="495"/>
      <c r="DJ29" s="495"/>
      <c r="DK29" s="538"/>
      <c r="DL29" s="539"/>
      <c r="DM29" s="539"/>
      <c r="DN29" s="539"/>
      <c r="DO29" s="539"/>
      <c r="DP29" s="539"/>
      <c r="DQ29" s="539"/>
      <c r="DR29" s="539"/>
      <c r="DS29" s="539"/>
      <c r="DT29" s="540"/>
    </row>
    <row r="30" spans="1:124" s="498" customFormat="1" ht="15.75" customHeight="1">
      <c r="A30" s="536" t="s">
        <v>141</v>
      </c>
      <c r="B30" s="1291">
        <f t="shared" ref="B30:M30" si="118">SUM(B962:B964)</f>
        <v>0</v>
      </c>
      <c r="C30" s="537">
        <f t="shared" si="118"/>
        <v>0</v>
      </c>
      <c r="D30" s="537">
        <f t="shared" si="118"/>
        <v>0</v>
      </c>
      <c r="E30" s="537">
        <f t="shared" si="118"/>
        <v>0</v>
      </c>
      <c r="F30" s="537">
        <f t="shared" si="118"/>
        <v>0</v>
      </c>
      <c r="G30" s="537">
        <f t="shared" si="118"/>
        <v>0</v>
      </c>
      <c r="H30" s="537">
        <f t="shared" si="118"/>
        <v>0</v>
      </c>
      <c r="I30" s="537">
        <f t="shared" si="118"/>
        <v>0</v>
      </c>
      <c r="J30" s="537">
        <f t="shared" si="118"/>
        <v>0</v>
      </c>
      <c r="K30" s="537">
        <f t="shared" si="118"/>
        <v>0</v>
      </c>
      <c r="L30" s="537">
        <f t="shared" si="118"/>
        <v>0</v>
      </c>
      <c r="M30" s="537">
        <f t="shared" si="118"/>
        <v>0</v>
      </c>
      <c r="N30" s="537"/>
      <c r="O30" s="537"/>
      <c r="P30" s="537"/>
      <c r="Q30" s="537"/>
      <c r="R30" s="537"/>
      <c r="S30" s="530"/>
      <c r="T30" s="537">
        <f t="shared" ref="T30:AE30" si="119">SUM(T962:T964)</f>
        <v>0</v>
      </c>
      <c r="U30" s="537">
        <f t="shared" si="119"/>
        <v>0</v>
      </c>
      <c r="V30" s="537">
        <f t="shared" si="119"/>
        <v>0</v>
      </c>
      <c r="W30" s="537">
        <f t="shared" si="119"/>
        <v>0</v>
      </c>
      <c r="X30" s="537">
        <f t="shared" si="119"/>
        <v>0</v>
      </c>
      <c r="Y30" s="537">
        <f t="shared" si="119"/>
        <v>0</v>
      </c>
      <c r="Z30" s="1330">
        <f t="shared" si="119"/>
        <v>0</v>
      </c>
      <c r="AA30" s="1330">
        <f t="shared" si="119"/>
        <v>0</v>
      </c>
      <c r="AB30" s="1330">
        <f t="shared" si="119"/>
        <v>0</v>
      </c>
      <c r="AC30" s="1330">
        <f t="shared" si="119"/>
        <v>0</v>
      </c>
      <c r="AD30" s="537">
        <f t="shared" si="119"/>
        <v>0</v>
      </c>
      <c r="AE30" s="1330">
        <f t="shared" si="119"/>
        <v>0</v>
      </c>
      <c r="AF30" s="537"/>
      <c r="AG30" s="537"/>
      <c r="AH30" s="537"/>
      <c r="AI30" s="537"/>
      <c r="AJ30" s="537"/>
      <c r="AK30" s="530"/>
      <c r="AL30" s="537">
        <f t="shared" ref="AL30:AW30" si="120">SUM(AL962:AL964)</f>
        <v>0</v>
      </c>
      <c r="AM30" s="537">
        <f t="shared" si="120"/>
        <v>0</v>
      </c>
      <c r="AN30" s="537">
        <f t="shared" si="120"/>
        <v>0</v>
      </c>
      <c r="AO30" s="537">
        <f t="shared" si="120"/>
        <v>0</v>
      </c>
      <c r="AP30" s="537">
        <f t="shared" si="120"/>
        <v>0</v>
      </c>
      <c r="AQ30" s="537">
        <f t="shared" si="120"/>
        <v>0</v>
      </c>
      <c r="AR30" s="537">
        <f t="shared" si="120"/>
        <v>0</v>
      </c>
      <c r="AS30" s="537">
        <f t="shared" si="120"/>
        <v>0</v>
      </c>
      <c r="AT30" s="537">
        <f t="shared" si="120"/>
        <v>0</v>
      </c>
      <c r="AU30" s="537">
        <f t="shared" si="120"/>
        <v>0</v>
      </c>
      <c r="AV30" s="537">
        <f t="shared" si="120"/>
        <v>0</v>
      </c>
      <c r="AW30" s="537">
        <f t="shared" si="120"/>
        <v>0</v>
      </c>
      <c r="AX30" s="537"/>
      <c r="AY30" s="537"/>
      <c r="AZ30" s="537"/>
      <c r="BA30" s="537"/>
      <c r="BB30" s="537"/>
      <c r="BC30" s="530"/>
      <c r="BD30" s="1330">
        <f t="shared" ref="BD30:BO30" si="121">SUM(BD962:BD964)</f>
        <v>0</v>
      </c>
      <c r="BE30" s="1330">
        <f t="shared" si="121"/>
        <v>0</v>
      </c>
      <c r="BF30" s="1330">
        <f t="shared" si="121"/>
        <v>0</v>
      </c>
      <c r="BG30" s="1330">
        <f t="shared" si="121"/>
        <v>0</v>
      </c>
      <c r="BH30" s="1330">
        <f t="shared" si="121"/>
        <v>0</v>
      </c>
      <c r="BI30" s="1330">
        <f t="shared" si="121"/>
        <v>0</v>
      </c>
      <c r="BJ30" s="1330">
        <f t="shared" si="121"/>
        <v>0</v>
      </c>
      <c r="BK30" s="1330">
        <f t="shared" si="121"/>
        <v>0</v>
      </c>
      <c r="BL30" s="1330">
        <f t="shared" si="121"/>
        <v>0</v>
      </c>
      <c r="BM30" s="1330">
        <f t="shared" si="121"/>
        <v>0</v>
      </c>
      <c r="BN30" s="1330">
        <f t="shared" si="121"/>
        <v>0</v>
      </c>
      <c r="BO30" s="1330">
        <f t="shared" si="121"/>
        <v>0</v>
      </c>
      <c r="BP30" s="1330"/>
      <c r="BQ30" s="1330"/>
      <c r="BR30" s="1330"/>
      <c r="BS30" s="1330"/>
      <c r="BT30" s="1330"/>
      <c r="BU30" s="530"/>
      <c r="BV30" s="537">
        <f>SUM(BV962:BV964)</f>
        <v>0</v>
      </c>
      <c r="BW30" s="537">
        <f>SUM(BW962:BW964)</f>
        <v>0</v>
      </c>
      <c r="BX30" s="537">
        <f>SUM(BX962:BX964)</f>
        <v>0</v>
      </c>
      <c r="BY30" s="537">
        <f>SUM(BY962:BY964)</f>
        <v>0</v>
      </c>
      <c r="BZ30" s="531">
        <f t="shared" ref="BZ30:BZ93" si="122">IF(DG30&lt;3,"",(SUM(B30:R30)-MIN(B30:R30)-MAX(B30:R30))/(DG30-2))</f>
        <v>0</v>
      </c>
      <c r="CA30" s="531">
        <f t="shared" ref="CA30:CA93" si="123">IF(DH30&lt;3,"",(SUM(T30:AJ30)-MIN(T30:AJ30)-MAX(T30:AJ30))/(DH30-2))</f>
        <v>0</v>
      </c>
      <c r="CB30" s="531">
        <f t="shared" ref="CB30:CB93" si="124">IF(DI30&lt;3,"",(SUM(AL30:BB30)-MIN(AL30:BB30)-MAX(AL30:BB30))/(DI30-2))</f>
        <v>0</v>
      </c>
      <c r="CC30" s="531">
        <f t="shared" ref="CC30:CC93" si="125">IF(DJ30&lt;3,"",(SUM(BD30:BT30)-MIN(BD30:BT30)-MAX(BD30:BT30))/(DJ30-2))</f>
        <v>0</v>
      </c>
      <c r="CD30" s="1101">
        <f t="shared" si="117"/>
        <v>0</v>
      </c>
      <c r="CE30" s="1102">
        <f t="shared" si="117"/>
        <v>0</v>
      </c>
      <c r="CF30" s="1102">
        <f t="shared" si="117"/>
        <v>0</v>
      </c>
      <c r="CG30" s="1102">
        <f t="shared" si="117"/>
        <v>0</v>
      </c>
      <c r="CH30" s="1102">
        <f t="shared" si="117"/>
        <v>0</v>
      </c>
      <c r="CI30" s="1103">
        <f t="shared" si="117"/>
        <v>0</v>
      </c>
      <c r="CJ30" s="1103">
        <f t="shared" si="117"/>
        <v>0</v>
      </c>
      <c r="CK30" s="1102">
        <f t="shared" si="117"/>
        <v>0</v>
      </c>
      <c r="CL30" s="1102">
        <f t="shared" si="117"/>
        <v>0</v>
      </c>
      <c r="CM30" s="1102">
        <f t="shared" si="117"/>
        <v>0</v>
      </c>
      <c r="CN30" s="1102">
        <f t="shared" si="117"/>
        <v>0</v>
      </c>
      <c r="CO30" s="1101">
        <f t="shared" si="117"/>
        <v>0</v>
      </c>
      <c r="CP30" s="532" t="str">
        <f t="shared" si="13"/>
        <v/>
      </c>
      <c r="CQ30" s="533" t="str">
        <f t="shared" si="14"/>
        <v/>
      </c>
      <c r="CR30" s="534" t="str">
        <f t="shared" si="15"/>
        <v/>
      </c>
      <c r="CS30" s="534">
        <f t="shared" si="16"/>
        <v>0</v>
      </c>
      <c r="CT30" s="534">
        <f t="shared" si="17"/>
        <v>0</v>
      </c>
      <c r="CU30" s="534">
        <f t="shared" si="18"/>
        <v>0</v>
      </c>
      <c r="CV30" s="534">
        <f t="shared" si="19"/>
        <v>0</v>
      </c>
      <c r="CW30" s="535">
        <f t="shared" si="20"/>
        <v>0</v>
      </c>
      <c r="CX30" s="535">
        <f t="shared" si="21"/>
        <v>0</v>
      </c>
      <c r="CY30" s="535">
        <f t="shared" si="22"/>
        <v>0</v>
      </c>
      <c r="CZ30" s="534">
        <f t="shared" si="23"/>
        <v>0</v>
      </c>
      <c r="DA30" s="534">
        <f t="shared" si="24"/>
        <v>0</v>
      </c>
      <c r="DB30" s="534">
        <f t="shared" si="25"/>
        <v>0</v>
      </c>
      <c r="DC30" s="534">
        <f t="shared" si="26"/>
        <v>0</v>
      </c>
      <c r="DD30" s="534">
        <f t="shared" si="27"/>
        <v>0</v>
      </c>
      <c r="DE30" s="533" t="str">
        <f t="shared" si="28"/>
        <v/>
      </c>
      <c r="DF30" s="532" t="str">
        <f t="shared" si="29"/>
        <v/>
      </c>
      <c r="DG30" s="524">
        <f t="shared" ref="DG30:DG43" si="126">COUNT(B30:R30)</f>
        <v>12</v>
      </c>
      <c r="DH30" s="495">
        <f t="shared" ref="DH30:DH43" si="127">COUNT(T30:AJ30)</f>
        <v>12</v>
      </c>
      <c r="DI30" s="495">
        <f t="shared" ref="DI30:DI43" si="128">COUNT(AL30:BB30)</f>
        <v>12</v>
      </c>
      <c r="DJ30" s="495">
        <f t="shared" ref="DJ30:DJ43" si="129">COUNT(BD30:BT30)</f>
        <v>12</v>
      </c>
      <c r="DK30" s="496"/>
      <c r="DL30" s="525"/>
      <c r="DM30" s="525"/>
      <c r="DN30" s="525"/>
      <c r="DO30" s="525"/>
      <c r="DP30" s="525"/>
      <c r="DQ30" s="525"/>
      <c r="DR30" s="525"/>
      <c r="DS30" s="525"/>
      <c r="DT30" s="495"/>
    </row>
    <row r="31" spans="1:124" s="498" customFormat="1" ht="15.75" customHeight="1">
      <c r="A31" s="1474" t="s">
        <v>142</v>
      </c>
      <c r="B31" s="529">
        <f t="shared" ref="B31:M31" si="130">SUM(B32:B41)</f>
        <v>35396.080000000002</v>
      </c>
      <c r="C31" s="529">
        <f t="shared" si="130"/>
        <v>23452</v>
      </c>
      <c r="D31" s="529">
        <f t="shared" si="130"/>
        <v>24354.627999999997</v>
      </c>
      <c r="E31" s="529">
        <f t="shared" si="130"/>
        <v>44123</v>
      </c>
      <c r="F31" s="529">
        <f t="shared" si="130"/>
        <v>45561.04</v>
      </c>
      <c r="G31" s="529">
        <f t="shared" si="130"/>
        <v>52464.72</v>
      </c>
      <c r="H31" s="529">
        <f t="shared" si="130"/>
        <v>18787.076000000001</v>
      </c>
      <c r="I31" s="529">
        <f t="shared" si="130"/>
        <v>27595.260000000002</v>
      </c>
      <c r="J31" s="529">
        <f t="shared" si="130"/>
        <v>33649.72</v>
      </c>
      <c r="K31" s="529">
        <f t="shared" si="130"/>
        <v>16288</v>
      </c>
      <c r="L31" s="529">
        <f t="shared" si="130"/>
        <v>18096.04</v>
      </c>
      <c r="M31" s="529">
        <f t="shared" si="130"/>
        <v>20309.04</v>
      </c>
      <c r="N31" s="529"/>
      <c r="O31" s="529"/>
      <c r="P31" s="529"/>
      <c r="Q31" s="529"/>
      <c r="R31" s="529"/>
      <c r="S31" s="530"/>
      <c r="T31" s="529">
        <f t="shared" ref="T31:AE31" si="131">SUM(T32:T41)</f>
        <v>18000</v>
      </c>
      <c r="U31" s="529">
        <f t="shared" si="131"/>
        <v>26887.878400000001</v>
      </c>
      <c r="V31" s="529">
        <f t="shared" si="131"/>
        <v>17414.099999999999</v>
      </c>
      <c r="W31" s="529">
        <f t="shared" si="131"/>
        <v>17388.254000000001</v>
      </c>
      <c r="X31" s="529">
        <f t="shared" si="131"/>
        <v>23061.3</v>
      </c>
      <c r="Y31" s="529">
        <f t="shared" si="131"/>
        <v>19618.8</v>
      </c>
      <c r="Z31" s="1329">
        <f t="shared" si="131"/>
        <v>25402.579999999998</v>
      </c>
      <c r="AA31" s="1329">
        <f t="shared" si="131"/>
        <v>26563.800000000003</v>
      </c>
      <c r="AB31" s="1329">
        <f t="shared" si="131"/>
        <v>43360.119999999995</v>
      </c>
      <c r="AC31" s="1329">
        <f t="shared" si="131"/>
        <v>40549.800000000003</v>
      </c>
      <c r="AD31" s="529">
        <f t="shared" si="131"/>
        <v>0</v>
      </c>
      <c r="AE31" s="1329">
        <f t="shared" si="131"/>
        <v>43316.6</v>
      </c>
      <c r="AF31" s="529"/>
      <c r="AG31" s="529"/>
      <c r="AH31" s="529"/>
      <c r="AI31" s="529"/>
      <c r="AJ31" s="529"/>
      <c r="AK31" s="530"/>
      <c r="AL31" s="529">
        <f t="shared" ref="AL31:AW31" si="132">SUM(AL32:AL41)</f>
        <v>80370.100000000006</v>
      </c>
      <c r="AM31" s="529">
        <f t="shared" si="132"/>
        <v>46870.080000000002</v>
      </c>
      <c r="AN31" s="529">
        <f t="shared" si="132"/>
        <v>63543.5</v>
      </c>
      <c r="AO31" s="529">
        <f t="shared" si="132"/>
        <v>56488.2</v>
      </c>
      <c r="AP31" s="529">
        <f t="shared" si="132"/>
        <v>94760.4</v>
      </c>
      <c r="AQ31" s="529">
        <f t="shared" si="132"/>
        <v>133962.4</v>
      </c>
      <c r="AR31" s="529">
        <f t="shared" si="132"/>
        <v>99810.4</v>
      </c>
      <c r="AS31" s="529">
        <f t="shared" si="132"/>
        <v>94376.4</v>
      </c>
      <c r="AT31" s="529">
        <f t="shared" si="132"/>
        <v>124236.28</v>
      </c>
      <c r="AU31" s="529">
        <f t="shared" si="132"/>
        <v>93968.4</v>
      </c>
      <c r="AV31" s="529">
        <f t="shared" si="132"/>
        <v>83741.88</v>
      </c>
      <c r="AW31" s="529">
        <f t="shared" si="132"/>
        <v>99692.2</v>
      </c>
      <c r="AX31" s="529"/>
      <c r="AY31" s="529"/>
      <c r="AZ31" s="529"/>
      <c r="BA31" s="529"/>
      <c r="BB31" s="529"/>
      <c r="BC31" s="530"/>
      <c r="BD31" s="1329">
        <f t="shared" ref="BD31:BO31" si="133">SUM(BD32:BD41)</f>
        <v>86348.45120000001</v>
      </c>
      <c r="BE31" s="1329">
        <f t="shared" si="133"/>
        <v>64683.432000000001</v>
      </c>
      <c r="BF31" s="1329">
        <f t="shared" si="133"/>
        <v>53224.84</v>
      </c>
      <c r="BG31" s="1329">
        <f t="shared" si="133"/>
        <v>46436.6512</v>
      </c>
      <c r="BH31" s="1329">
        <f t="shared" si="133"/>
        <v>38611.839999999997</v>
      </c>
      <c r="BI31" s="1329">
        <f t="shared" si="133"/>
        <v>75323.952000000005</v>
      </c>
      <c r="BJ31" s="1329">
        <f t="shared" si="133"/>
        <v>67462.432000000001</v>
      </c>
      <c r="BK31" s="1329">
        <f t="shared" si="133"/>
        <v>62970.879999999997</v>
      </c>
      <c r="BL31" s="1329">
        <f t="shared" si="133"/>
        <v>93715.199999999997</v>
      </c>
      <c r="BM31" s="1329">
        <f t="shared" si="133"/>
        <v>74560.040000000008</v>
      </c>
      <c r="BN31" s="1329">
        <f t="shared" si="133"/>
        <v>22134</v>
      </c>
      <c r="BO31" s="1329">
        <f t="shared" si="133"/>
        <v>17922</v>
      </c>
      <c r="BP31" s="1329"/>
      <c r="BQ31" s="1329"/>
      <c r="BR31" s="1329"/>
      <c r="BS31" s="1329"/>
      <c r="BT31" s="1329"/>
      <c r="BU31" s="530"/>
      <c r="BV31" s="529">
        <f>SUM(BV32:BV41)</f>
        <v>33384.239999999998</v>
      </c>
      <c r="BW31" s="529">
        <f>SUM(BW32:BW41)</f>
        <v>37860.119999999995</v>
      </c>
      <c r="BX31" s="529">
        <f>SUM(BX32:BX41)</f>
        <v>84710.12</v>
      </c>
      <c r="BY31" s="529">
        <f>SUM(BY32:BY41)</f>
        <v>98197.119999999995</v>
      </c>
      <c r="BZ31" s="1481">
        <f t="shared" si="122"/>
        <v>29132.388399999996</v>
      </c>
      <c r="CA31" s="1481">
        <f t="shared" si="123"/>
        <v>25820.311239999999</v>
      </c>
      <c r="CB31" s="1481">
        <f t="shared" si="124"/>
        <v>89098.776000000027</v>
      </c>
      <c r="CC31" s="1481">
        <f t="shared" si="125"/>
        <v>59175.651840000006</v>
      </c>
      <c r="CD31" s="1101">
        <f t="shared" si="117"/>
        <v>17922</v>
      </c>
      <c r="CE31" s="1102">
        <f t="shared" si="117"/>
        <v>22134</v>
      </c>
      <c r="CF31" s="1102">
        <f t="shared" si="117"/>
        <v>38611.839999999997</v>
      </c>
      <c r="CG31" s="1102">
        <f t="shared" si="117"/>
        <v>46436.6512</v>
      </c>
      <c r="CH31" s="1102">
        <f t="shared" si="117"/>
        <v>53224.84</v>
      </c>
      <c r="CI31" s="1103">
        <f t="shared" si="117"/>
        <v>62970.879999999997</v>
      </c>
      <c r="CJ31" s="1103">
        <f t="shared" si="117"/>
        <v>64683.432000000001</v>
      </c>
      <c r="CK31" s="1102">
        <f t="shared" si="117"/>
        <v>67462.432000000001</v>
      </c>
      <c r="CL31" s="1102">
        <f t="shared" si="117"/>
        <v>74560.040000000008</v>
      </c>
      <c r="CM31" s="1102">
        <f t="shared" si="117"/>
        <v>75323.952000000005</v>
      </c>
      <c r="CN31" s="1102">
        <f t="shared" si="117"/>
        <v>86348.45120000001</v>
      </c>
      <c r="CO31" s="1101">
        <f t="shared" si="117"/>
        <v>93715.199999999997</v>
      </c>
      <c r="CP31" s="1475" t="str">
        <f t="shared" si="13"/>
        <v/>
      </c>
      <c r="CQ31" s="1476" t="str">
        <f t="shared" si="14"/>
        <v/>
      </c>
      <c r="CR31" s="1477" t="str">
        <f t="shared" si="15"/>
        <v/>
      </c>
      <c r="CS31" s="1477">
        <f t="shared" si="16"/>
        <v>17922</v>
      </c>
      <c r="CT31" s="1477">
        <f t="shared" si="17"/>
        <v>22134</v>
      </c>
      <c r="CU31" s="1477">
        <f t="shared" si="18"/>
        <v>38611.839999999997</v>
      </c>
      <c r="CV31" s="1477">
        <f t="shared" si="19"/>
        <v>46436.6512</v>
      </c>
      <c r="CW31" s="1478">
        <f t="shared" si="20"/>
        <v>53224.84</v>
      </c>
      <c r="CX31" s="1478">
        <f t="shared" si="21"/>
        <v>62970.879999999997</v>
      </c>
      <c r="CY31" s="1478">
        <f t="shared" si="22"/>
        <v>64683.432000000001</v>
      </c>
      <c r="CZ31" s="1477">
        <f t="shared" si="23"/>
        <v>67462.432000000001</v>
      </c>
      <c r="DA31" s="1477">
        <f t="shared" si="24"/>
        <v>74560.040000000008</v>
      </c>
      <c r="DB31" s="1477">
        <f t="shared" si="25"/>
        <v>75323.952000000005</v>
      </c>
      <c r="DC31" s="1477">
        <f t="shared" si="26"/>
        <v>86348.45120000001</v>
      </c>
      <c r="DD31" s="1477">
        <f t="shared" si="27"/>
        <v>93715.199999999997</v>
      </c>
      <c r="DE31" s="1476" t="str">
        <f t="shared" si="28"/>
        <v/>
      </c>
      <c r="DF31" s="1475" t="str">
        <f t="shared" si="29"/>
        <v/>
      </c>
      <c r="DG31" s="524">
        <f t="shared" si="126"/>
        <v>12</v>
      </c>
      <c r="DH31" s="495">
        <f t="shared" si="127"/>
        <v>12</v>
      </c>
      <c r="DI31" s="495">
        <f t="shared" si="128"/>
        <v>12</v>
      </c>
      <c r="DJ31" s="495">
        <f t="shared" si="129"/>
        <v>12</v>
      </c>
      <c r="DK31" s="496"/>
      <c r="DL31" s="525"/>
      <c r="DM31" s="525"/>
      <c r="DN31" s="525"/>
      <c r="DO31" s="525"/>
      <c r="DP31" s="525"/>
      <c r="DQ31" s="525"/>
      <c r="DR31" s="525"/>
      <c r="DS31" s="525"/>
      <c r="DT31" s="495"/>
    </row>
    <row r="32" spans="1:124" s="498" customFormat="1" ht="15.75" customHeight="1">
      <c r="A32" s="485" t="s">
        <v>143</v>
      </c>
      <c r="B32" s="542">
        <f t="shared" ref="B32:M32" si="134">B988</f>
        <v>16224</v>
      </c>
      <c r="C32" s="542">
        <f t="shared" si="134"/>
        <v>10680</v>
      </c>
      <c r="D32" s="542">
        <f t="shared" si="134"/>
        <v>8268</v>
      </c>
      <c r="E32" s="542">
        <f t="shared" si="134"/>
        <v>7500</v>
      </c>
      <c r="F32" s="542">
        <f t="shared" si="134"/>
        <v>9960</v>
      </c>
      <c r="G32" s="542">
        <f t="shared" si="134"/>
        <v>8940</v>
      </c>
      <c r="H32" s="542">
        <f t="shared" si="134"/>
        <v>8520</v>
      </c>
      <c r="I32" s="542">
        <f t="shared" si="134"/>
        <v>10476</v>
      </c>
      <c r="J32" s="542">
        <f t="shared" si="134"/>
        <v>10104</v>
      </c>
      <c r="K32" s="542">
        <f t="shared" si="134"/>
        <v>9652</v>
      </c>
      <c r="L32" s="542">
        <f t="shared" si="134"/>
        <v>11688</v>
      </c>
      <c r="M32" s="542">
        <f t="shared" si="134"/>
        <v>11400</v>
      </c>
      <c r="N32" s="542"/>
      <c r="O32" s="542"/>
      <c r="P32" s="542"/>
      <c r="Q32" s="542"/>
      <c r="R32" s="542"/>
      <c r="S32" s="543"/>
      <c r="T32" s="542">
        <f t="shared" ref="T32:AE32" si="135">T988</f>
        <v>12276</v>
      </c>
      <c r="U32" s="542">
        <f t="shared" si="135"/>
        <v>10377.6</v>
      </c>
      <c r="V32" s="542">
        <f t="shared" si="135"/>
        <v>10377.6</v>
      </c>
      <c r="W32" s="542">
        <f t="shared" si="135"/>
        <v>9951.5040000000008</v>
      </c>
      <c r="X32" s="542">
        <f t="shared" si="135"/>
        <v>10546.8</v>
      </c>
      <c r="Y32" s="542">
        <f t="shared" si="135"/>
        <v>11808</v>
      </c>
      <c r="Z32" s="1331">
        <f t="shared" si="135"/>
        <v>12160</v>
      </c>
      <c r="AA32" s="1331">
        <f t="shared" si="135"/>
        <v>11199</v>
      </c>
      <c r="AB32" s="1331">
        <f t="shared" si="135"/>
        <v>12620</v>
      </c>
      <c r="AC32" s="1331">
        <f t="shared" si="135"/>
        <v>12716</v>
      </c>
      <c r="AD32" s="542">
        <f t="shared" si="135"/>
        <v>0</v>
      </c>
      <c r="AE32" s="1331">
        <f t="shared" si="135"/>
        <v>10184</v>
      </c>
      <c r="AF32" s="542"/>
      <c r="AG32" s="542"/>
      <c r="AH32" s="542"/>
      <c r="AI32" s="542"/>
      <c r="AJ32" s="542"/>
      <c r="AK32" s="543"/>
      <c r="AL32" s="542">
        <f t="shared" ref="AL32:AW32" si="136">AL988</f>
        <v>9984</v>
      </c>
      <c r="AM32" s="542">
        <f t="shared" si="136"/>
        <v>10536</v>
      </c>
      <c r="AN32" s="542">
        <f t="shared" si="136"/>
        <v>12516</v>
      </c>
      <c r="AO32" s="542">
        <f t="shared" si="136"/>
        <v>11988</v>
      </c>
      <c r="AP32" s="542">
        <f t="shared" si="136"/>
        <v>19740</v>
      </c>
      <c r="AQ32" s="542">
        <f t="shared" si="136"/>
        <v>18033</v>
      </c>
      <c r="AR32" s="542">
        <f t="shared" si="136"/>
        <v>9580</v>
      </c>
      <c r="AS32" s="542">
        <f t="shared" si="136"/>
        <v>14796</v>
      </c>
      <c r="AT32" s="542">
        <f t="shared" si="136"/>
        <v>15080.4</v>
      </c>
      <c r="AU32" s="542">
        <f t="shared" si="136"/>
        <v>18468</v>
      </c>
      <c r="AV32" s="542">
        <f t="shared" si="136"/>
        <v>11961</v>
      </c>
      <c r="AW32" s="542">
        <f t="shared" si="136"/>
        <v>27705</v>
      </c>
      <c r="AX32" s="542"/>
      <c r="AY32" s="542"/>
      <c r="AZ32" s="542"/>
      <c r="BA32" s="542"/>
      <c r="BB32" s="542"/>
      <c r="BC32" s="543"/>
      <c r="BD32" s="1331">
        <f t="shared" ref="BD32:BO32" si="137">BD988</f>
        <v>11822.4</v>
      </c>
      <c r="BE32" s="1331">
        <f t="shared" si="137"/>
        <v>5714.4</v>
      </c>
      <c r="BF32" s="1331">
        <f t="shared" si="137"/>
        <v>5963.4</v>
      </c>
      <c r="BG32" s="1331">
        <f t="shared" si="137"/>
        <v>19576.8</v>
      </c>
      <c r="BH32" s="1331">
        <f t="shared" si="137"/>
        <v>8952</v>
      </c>
      <c r="BI32" s="1331">
        <f t="shared" si="137"/>
        <v>9912</v>
      </c>
      <c r="BJ32" s="1331">
        <f t="shared" si="137"/>
        <v>14706</v>
      </c>
      <c r="BK32" s="1331">
        <f t="shared" si="137"/>
        <v>15822</v>
      </c>
      <c r="BL32" s="1331">
        <f t="shared" si="137"/>
        <v>12108</v>
      </c>
      <c r="BM32" s="1331">
        <f t="shared" si="137"/>
        <v>15528</v>
      </c>
      <c r="BN32" s="1331">
        <f t="shared" si="137"/>
        <v>11700</v>
      </c>
      <c r="BO32" s="1331">
        <f t="shared" si="137"/>
        <v>9408</v>
      </c>
      <c r="BP32" s="1331"/>
      <c r="BQ32" s="1331"/>
      <c r="BR32" s="1331"/>
      <c r="BS32" s="1331"/>
      <c r="BT32" s="1331"/>
      <c r="BU32" s="543"/>
      <c r="BV32" s="542">
        <f>BV988</f>
        <v>11508</v>
      </c>
      <c r="BW32" s="542">
        <f>BW988</f>
        <v>13368</v>
      </c>
      <c r="BX32" s="542">
        <f>BX988</f>
        <v>13128</v>
      </c>
      <c r="BY32" s="542">
        <f>BY988</f>
        <v>10740</v>
      </c>
      <c r="BZ32" s="1481">
        <f t="shared" si="122"/>
        <v>9968.7999999999993</v>
      </c>
      <c r="CA32" s="1481">
        <f t="shared" si="123"/>
        <v>11150.0504</v>
      </c>
      <c r="CB32" s="1481">
        <f t="shared" si="124"/>
        <v>14310.24</v>
      </c>
      <c r="CC32" s="1481">
        <f t="shared" si="125"/>
        <v>11592.18</v>
      </c>
      <c r="CD32" s="1101">
        <f t="shared" si="117"/>
        <v>5714.4</v>
      </c>
      <c r="CE32" s="1102">
        <f t="shared" si="117"/>
        <v>5963.4</v>
      </c>
      <c r="CF32" s="1102">
        <f t="shared" si="117"/>
        <v>8952</v>
      </c>
      <c r="CG32" s="1102">
        <f t="shared" si="117"/>
        <v>9408</v>
      </c>
      <c r="CH32" s="1102">
        <f t="shared" si="117"/>
        <v>9912</v>
      </c>
      <c r="CI32" s="1103">
        <f t="shared" si="117"/>
        <v>11700</v>
      </c>
      <c r="CJ32" s="1103">
        <f t="shared" si="117"/>
        <v>11822.4</v>
      </c>
      <c r="CK32" s="1102">
        <f t="shared" si="117"/>
        <v>12108</v>
      </c>
      <c r="CL32" s="1102">
        <f t="shared" si="117"/>
        <v>14706</v>
      </c>
      <c r="CM32" s="1102">
        <f t="shared" si="117"/>
        <v>15528</v>
      </c>
      <c r="CN32" s="1102">
        <f t="shared" si="117"/>
        <v>15822</v>
      </c>
      <c r="CO32" s="1101">
        <f t="shared" si="117"/>
        <v>19576.8</v>
      </c>
      <c r="CP32" s="1475" t="str">
        <f t="shared" si="13"/>
        <v/>
      </c>
      <c r="CQ32" s="1476" t="str">
        <f t="shared" si="14"/>
        <v/>
      </c>
      <c r="CR32" s="1477" t="str">
        <f t="shared" si="15"/>
        <v/>
      </c>
      <c r="CS32" s="1477">
        <f t="shared" si="16"/>
        <v>5714.4</v>
      </c>
      <c r="CT32" s="1477">
        <f t="shared" si="17"/>
        <v>5963.4</v>
      </c>
      <c r="CU32" s="1477">
        <f t="shared" si="18"/>
        <v>8952</v>
      </c>
      <c r="CV32" s="1477">
        <f t="shared" si="19"/>
        <v>9408</v>
      </c>
      <c r="CW32" s="1478">
        <f t="shared" si="20"/>
        <v>9912</v>
      </c>
      <c r="CX32" s="1478">
        <f t="shared" si="21"/>
        <v>11700</v>
      </c>
      <c r="CY32" s="1478">
        <f t="shared" si="22"/>
        <v>11822.4</v>
      </c>
      <c r="CZ32" s="1477">
        <f t="shared" si="23"/>
        <v>12108</v>
      </c>
      <c r="DA32" s="1477">
        <f t="shared" si="24"/>
        <v>14706</v>
      </c>
      <c r="DB32" s="1477">
        <f t="shared" si="25"/>
        <v>15528</v>
      </c>
      <c r="DC32" s="1477">
        <f t="shared" si="26"/>
        <v>15822</v>
      </c>
      <c r="DD32" s="1477">
        <f t="shared" si="27"/>
        <v>19576.8</v>
      </c>
      <c r="DE32" s="1476" t="str">
        <f t="shared" si="28"/>
        <v/>
      </c>
      <c r="DF32" s="1475" t="str">
        <f t="shared" si="29"/>
        <v/>
      </c>
      <c r="DG32" s="524">
        <f t="shared" si="126"/>
        <v>12</v>
      </c>
      <c r="DH32" s="495">
        <f t="shared" si="127"/>
        <v>12</v>
      </c>
      <c r="DI32" s="495">
        <f t="shared" si="128"/>
        <v>12</v>
      </c>
      <c r="DJ32" s="495">
        <f t="shared" si="129"/>
        <v>12</v>
      </c>
      <c r="DK32" s="496"/>
      <c r="DL32" s="525"/>
      <c r="DM32" s="525"/>
      <c r="DN32" s="525"/>
      <c r="DO32" s="525"/>
      <c r="DP32" s="525"/>
      <c r="DQ32" s="525"/>
      <c r="DR32" s="525"/>
      <c r="DS32" s="525"/>
      <c r="DT32" s="495"/>
    </row>
    <row r="33" spans="1:130" s="498" customFormat="1" ht="15.75" customHeight="1">
      <c r="A33" s="485" t="s">
        <v>144</v>
      </c>
      <c r="B33" s="542">
        <f>SUM(B989:B991)</f>
        <v>14442.08</v>
      </c>
      <c r="C33" s="542">
        <f t="shared" ref="C33:M33" si="138">SUM(C989:C991)</f>
        <v>4512</v>
      </c>
      <c r="D33" s="542">
        <f t="shared" si="138"/>
        <v>6920.6279999999988</v>
      </c>
      <c r="E33" s="542">
        <f t="shared" si="138"/>
        <v>5364</v>
      </c>
      <c r="F33" s="542">
        <f t="shared" si="138"/>
        <v>7209.04</v>
      </c>
      <c r="G33" s="542">
        <f t="shared" si="138"/>
        <v>11134.72</v>
      </c>
      <c r="H33" s="542">
        <f t="shared" si="138"/>
        <v>1768.1959999999999</v>
      </c>
      <c r="I33" s="542">
        <f t="shared" si="138"/>
        <v>11579.26</v>
      </c>
      <c r="J33" s="542">
        <f t="shared" si="138"/>
        <v>10875.72</v>
      </c>
      <c r="K33" s="542">
        <f t="shared" si="138"/>
        <v>5562</v>
      </c>
      <c r="L33" s="542">
        <f t="shared" si="138"/>
        <v>2472.04</v>
      </c>
      <c r="M33" s="542">
        <f t="shared" si="138"/>
        <v>3479.04</v>
      </c>
      <c r="N33" s="542"/>
      <c r="O33" s="542"/>
      <c r="P33" s="542"/>
      <c r="Q33" s="542"/>
      <c r="R33" s="542"/>
      <c r="S33" s="543"/>
      <c r="T33" s="542">
        <f>SUM(T989:T991)</f>
        <v>5724</v>
      </c>
      <c r="U33" s="542">
        <f t="shared" ref="U33:AE33" si="139">SUM(U989:U991)</f>
        <v>16510.278399999999</v>
      </c>
      <c r="V33" s="542">
        <f t="shared" si="139"/>
        <v>7036.5</v>
      </c>
      <c r="W33" s="542">
        <f t="shared" si="139"/>
        <v>7436.75</v>
      </c>
      <c r="X33" s="542">
        <f t="shared" si="139"/>
        <v>12514.5</v>
      </c>
      <c r="Y33" s="542">
        <f t="shared" si="139"/>
        <v>7810.8</v>
      </c>
      <c r="Z33" s="1331">
        <f t="shared" si="139"/>
        <v>5481.6</v>
      </c>
      <c r="AA33" s="1331">
        <f t="shared" si="139"/>
        <v>3649.2</v>
      </c>
      <c r="AB33" s="1331">
        <f t="shared" si="139"/>
        <v>3970.12</v>
      </c>
      <c r="AC33" s="1331">
        <f t="shared" si="139"/>
        <v>3593.8</v>
      </c>
      <c r="AD33" s="542">
        <f t="shared" si="139"/>
        <v>0</v>
      </c>
      <c r="AE33" s="1331">
        <f t="shared" si="139"/>
        <v>3282.6</v>
      </c>
      <c r="AF33" s="542"/>
      <c r="AG33" s="542"/>
      <c r="AH33" s="542"/>
      <c r="AI33" s="542"/>
      <c r="AJ33" s="542"/>
      <c r="AK33" s="543"/>
      <c r="AL33" s="542">
        <f>SUM(AL989:AL991)</f>
        <v>8371.1</v>
      </c>
      <c r="AM33" s="542">
        <f t="shared" ref="AM33:AW33" si="140">SUM(AM989:AM991)</f>
        <v>10736.08</v>
      </c>
      <c r="AN33" s="542">
        <f t="shared" si="140"/>
        <v>12199.5</v>
      </c>
      <c r="AO33" s="542">
        <f t="shared" si="140"/>
        <v>12742.199999999999</v>
      </c>
      <c r="AP33" s="542">
        <f t="shared" si="140"/>
        <v>42630.400000000001</v>
      </c>
      <c r="AQ33" s="542">
        <f t="shared" si="140"/>
        <v>41752.400000000001</v>
      </c>
      <c r="AR33" s="542">
        <f t="shared" si="140"/>
        <v>38186.400000000001</v>
      </c>
      <c r="AS33" s="542">
        <f t="shared" si="140"/>
        <v>46448.4</v>
      </c>
      <c r="AT33" s="542">
        <f t="shared" si="140"/>
        <v>93110.88</v>
      </c>
      <c r="AU33" s="542">
        <f t="shared" si="140"/>
        <v>43742.400000000001</v>
      </c>
      <c r="AV33" s="542">
        <f t="shared" si="140"/>
        <v>39390.879999999997</v>
      </c>
      <c r="AW33" s="542">
        <f t="shared" si="140"/>
        <v>40457.199999999997</v>
      </c>
      <c r="AX33" s="542"/>
      <c r="AY33" s="542"/>
      <c r="AZ33" s="542"/>
      <c r="BA33" s="542"/>
      <c r="BB33" s="542"/>
      <c r="BC33" s="543"/>
      <c r="BD33" s="1331">
        <f>SUM(BD989:BD991)</f>
        <v>24904.051200000002</v>
      </c>
      <c r="BE33" s="1331">
        <f t="shared" ref="BE33:BO33" si="141">SUM(BE989:BE991)</f>
        <v>12736.032000000001</v>
      </c>
      <c r="BF33" s="1331">
        <f t="shared" si="141"/>
        <v>11371.439999999999</v>
      </c>
      <c r="BG33" s="1331">
        <f t="shared" si="141"/>
        <v>12414.851200000001</v>
      </c>
      <c r="BH33" s="1331">
        <f t="shared" si="141"/>
        <v>7247.84</v>
      </c>
      <c r="BI33" s="1331">
        <f t="shared" si="141"/>
        <v>7631.9520000000002</v>
      </c>
      <c r="BJ33" s="1331">
        <f t="shared" si="141"/>
        <v>9564.4320000000007</v>
      </c>
      <c r="BK33" s="1331">
        <f t="shared" si="141"/>
        <v>10502.88</v>
      </c>
      <c r="BL33" s="1331">
        <f t="shared" si="141"/>
        <v>12853.199999999999</v>
      </c>
      <c r="BM33" s="1331">
        <f t="shared" si="141"/>
        <v>21359.040000000001</v>
      </c>
      <c r="BN33" s="1331">
        <f t="shared" si="141"/>
        <v>10434</v>
      </c>
      <c r="BO33" s="1331">
        <f t="shared" si="141"/>
        <v>8514</v>
      </c>
      <c r="BP33" s="1331"/>
      <c r="BQ33" s="1331"/>
      <c r="BR33" s="1331"/>
      <c r="BS33" s="1331"/>
      <c r="BT33" s="1331"/>
      <c r="BU33" s="543"/>
      <c r="BV33" s="542">
        <f>SUM(BV989:BV991)</f>
        <v>12102.24</v>
      </c>
      <c r="BW33" s="542">
        <f>SUM(BW989:BW991)</f>
        <v>12548.119999999999</v>
      </c>
      <c r="BX33" s="542">
        <f>SUM(BX989:BX991)</f>
        <v>14680.12</v>
      </c>
      <c r="BY33" s="542">
        <f>SUM(BY989:BY991)</f>
        <v>11648.12</v>
      </c>
      <c r="BZ33" s="1481">
        <f t="shared" si="122"/>
        <v>6910.8447999999989</v>
      </c>
      <c r="CA33" s="1481">
        <f t="shared" si="123"/>
        <v>6049.987000000001</v>
      </c>
      <c r="CB33" s="1481">
        <f t="shared" si="124"/>
        <v>32828.586000000003</v>
      </c>
      <c r="CC33" s="1481">
        <f t="shared" si="125"/>
        <v>11738.182720000001</v>
      </c>
      <c r="CD33" s="1101">
        <f t="shared" si="117"/>
        <v>7247.84</v>
      </c>
      <c r="CE33" s="1102">
        <f t="shared" si="117"/>
        <v>7631.9520000000002</v>
      </c>
      <c r="CF33" s="1102">
        <f t="shared" si="117"/>
        <v>8514</v>
      </c>
      <c r="CG33" s="1102">
        <f t="shared" si="117"/>
        <v>9564.4320000000007</v>
      </c>
      <c r="CH33" s="1102">
        <f t="shared" si="117"/>
        <v>10434</v>
      </c>
      <c r="CI33" s="1103">
        <f t="shared" si="117"/>
        <v>10502.88</v>
      </c>
      <c r="CJ33" s="1103">
        <f t="shared" si="117"/>
        <v>11371.439999999999</v>
      </c>
      <c r="CK33" s="1102">
        <f t="shared" si="117"/>
        <v>12414.851200000001</v>
      </c>
      <c r="CL33" s="1102">
        <f t="shared" si="117"/>
        <v>12736.032000000001</v>
      </c>
      <c r="CM33" s="1102">
        <f t="shared" si="117"/>
        <v>12853.199999999999</v>
      </c>
      <c r="CN33" s="1102">
        <f t="shared" si="117"/>
        <v>21359.040000000001</v>
      </c>
      <c r="CO33" s="1101">
        <f t="shared" si="117"/>
        <v>24904.051200000002</v>
      </c>
      <c r="CP33" s="1475" t="str">
        <f t="shared" si="13"/>
        <v/>
      </c>
      <c r="CQ33" s="1476" t="str">
        <f t="shared" si="14"/>
        <v/>
      </c>
      <c r="CR33" s="1477" t="str">
        <f t="shared" si="15"/>
        <v/>
      </c>
      <c r="CS33" s="1477">
        <f t="shared" si="16"/>
        <v>7247.84</v>
      </c>
      <c r="CT33" s="1477">
        <f t="shared" si="17"/>
        <v>7631.9520000000002</v>
      </c>
      <c r="CU33" s="1477">
        <f t="shared" si="18"/>
        <v>8514</v>
      </c>
      <c r="CV33" s="1477">
        <f t="shared" si="19"/>
        <v>9564.4320000000007</v>
      </c>
      <c r="CW33" s="1478">
        <f t="shared" si="20"/>
        <v>10434</v>
      </c>
      <c r="CX33" s="1478">
        <f t="shared" si="21"/>
        <v>10502.88</v>
      </c>
      <c r="CY33" s="1478">
        <f t="shared" si="22"/>
        <v>11371.439999999999</v>
      </c>
      <c r="CZ33" s="1477">
        <f t="shared" si="23"/>
        <v>12414.851200000001</v>
      </c>
      <c r="DA33" s="1477">
        <f t="shared" si="24"/>
        <v>12736.032000000001</v>
      </c>
      <c r="DB33" s="1477">
        <f t="shared" si="25"/>
        <v>12853.199999999999</v>
      </c>
      <c r="DC33" s="1477">
        <f t="shared" si="26"/>
        <v>21359.040000000001</v>
      </c>
      <c r="DD33" s="1477">
        <f t="shared" si="27"/>
        <v>24904.051200000002</v>
      </c>
      <c r="DE33" s="1476" t="str">
        <f t="shared" si="28"/>
        <v/>
      </c>
      <c r="DF33" s="1475" t="str">
        <f t="shared" si="29"/>
        <v/>
      </c>
      <c r="DG33" s="524">
        <f t="shared" si="126"/>
        <v>12</v>
      </c>
      <c r="DH33" s="495">
        <f t="shared" si="127"/>
        <v>12</v>
      </c>
      <c r="DI33" s="495">
        <f t="shared" si="128"/>
        <v>12</v>
      </c>
      <c r="DJ33" s="495">
        <f t="shared" si="129"/>
        <v>12</v>
      </c>
      <c r="DK33" s="496"/>
      <c r="DL33" s="525"/>
      <c r="DM33" s="525"/>
      <c r="DN33" s="525"/>
      <c r="DO33" s="525"/>
      <c r="DP33" s="525"/>
      <c r="DQ33" s="525"/>
      <c r="DR33" s="525"/>
      <c r="DS33" s="525"/>
      <c r="DT33" s="495"/>
    </row>
    <row r="34" spans="1:130" s="498" customFormat="1" ht="15.75" customHeight="1">
      <c r="A34" s="485" t="s">
        <v>145</v>
      </c>
      <c r="B34" s="1292">
        <f t="shared" ref="B34:M34" si="142">B992</f>
        <v>250</v>
      </c>
      <c r="C34" s="542">
        <f t="shared" si="142"/>
        <v>4289.5</v>
      </c>
      <c r="D34" s="542">
        <f t="shared" si="142"/>
        <v>1750</v>
      </c>
      <c r="E34" s="542">
        <f t="shared" si="142"/>
        <v>517</v>
      </c>
      <c r="F34" s="542">
        <f t="shared" si="142"/>
        <v>456</v>
      </c>
      <c r="G34" s="542">
        <f t="shared" si="142"/>
        <v>16200</v>
      </c>
      <c r="H34" s="542">
        <f t="shared" si="142"/>
        <v>2413.38</v>
      </c>
      <c r="I34" s="542">
        <f t="shared" si="142"/>
        <v>309</v>
      </c>
      <c r="J34" s="542">
        <f t="shared" si="142"/>
        <v>2010</v>
      </c>
      <c r="K34" s="542">
        <f t="shared" si="142"/>
        <v>264</v>
      </c>
      <c r="L34" s="542">
        <f t="shared" si="142"/>
        <v>526</v>
      </c>
      <c r="M34" s="542">
        <f t="shared" si="142"/>
        <v>800</v>
      </c>
      <c r="N34" s="542"/>
      <c r="O34" s="542"/>
      <c r="P34" s="542"/>
      <c r="Q34" s="542"/>
      <c r="R34" s="542"/>
      <c r="S34" s="543"/>
      <c r="T34" s="542">
        <f t="shared" ref="T34:AE38" si="143">T992</f>
        <v>0</v>
      </c>
      <c r="U34" s="542">
        <f t="shared" si="143"/>
        <v>0</v>
      </c>
      <c r="V34" s="542">
        <f t="shared" si="143"/>
        <v>0</v>
      </c>
      <c r="W34" s="542">
        <f t="shared" si="143"/>
        <v>0</v>
      </c>
      <c r="X34" s="542">
        <f t="shared" si="143"/>
        <v>0</v>
      </c>
      <c r="Y34" s="542">
        <f t="shared" si="143"/>
        <v>0</v>
      </c>
      <c r="Z34" s="1331">
        <f t="shared" si="143"/>
        <v>1089.5</v>
      </c>
      <c r="AA34" s="1331">
        <f t="shared" si="143"/>
        <v>3866.4</v>
      </c>
      <c r="AB34" s="1331">
        <f t="shared" si="143"/>
        <v>2856</v>
      </c>
      <c r="AC34" s="1331">
        <f t="shared" si="143"/>
        <v>2390</v>
      </c>
      <c r="AD34" s="542">
        <f t="shared" si="143"/>
        <v>0</v>
      </c>
      <c r="AE34" s="1331">
        <f t="shared" si="143"/>
        <v>4091</v>
      </c>
      <c r="AF34" s="542"/>
      <c r="AG34" s="542"/>
      <c r="AH34" s="542"/>
      <c r="AI34" s="542"/>
      <c r="AJ34" s="542"/>
      <c r="AK34" s="543"/>
      <c r="AL34" s="542">
        <f t="shared" ref="AL34:AW34" si="144">AL992</f>
        <v>5340</v>
      </c>
      <c r="AM34" s="542">
        <f t="shared" si="144"/>
        <v>7480</v>
      </c>
      <c r="AN34" s="542">
        <f t="shared" si="144"/>
        <v>5868</v>
      </c>
      <c r="AO34" s="542">
        <f t="shared" si="144"/>
        <v>10200</v>
      </c>
      <c r="AP34" s="542">
        <f t="shared" si="144"/>
        <v>16200</v>
      </c>
      <c r="AQ34" s="542">
        <f t="shared" si="144"/>
        <v>46200</v>
      </c>
      <c r="AR34" s="542">
        <f t="shared" si="144"/>
        <v>31440</v>
      </c>
      <c r="AS34" s="542">
        <f t="shared" si="144"/>
        <v>13730</v>
      </c>
      <c r="AT34" s="542">
        <f t="shared" si="144"/>
        <v>3650</v>
      </c>
      <c r="AU34" s="542">
        <f t="shared" si="144"/>
        <v>10200</v>
      </c>
      <c r="AV34" s="542">
        <f t="shared" si="144"/>
        <v>16200</v>
      </c>
      <c r="AW34" s="542">
        <f t="shared" si="144"/>
        <v>14900</v>
      </c>
      <c r="AX34" s="542"/>
      <c r="AY34" s="542"/>
      <c r="AZ34" s="542"/>
      <c r="BA34" s="542"/>
      <c r="BB34" s="542"/>
      <c r="BC34" s="543"/>
      <c r="BD34" s="1331">
        <f t="shared" ref="BD34:BO38" si="145">BD992</f>
        <v>15982</v>
      </c>
      <c r="BE34" s="1331">
        <f t="shared" si="145"/>
        <v>9496</v>
      </c>
      <c r="BF34" s="1331">
        <f t="shared" si="145"/>
        <v>11370</v>
      </c>
      <c r="BG34" s="1331">
        <f t="shared" si="145"/>
        <v>5605</v>
      </c>
      <c r="BH34" s="1331">
        <f t="shared" si="145"/>
        <v>6312</v>
      </c>
      <c r="BI34" s="1331">
        <f t="shared" si="145"/>
        <v>6100</v>
      </c>
      <c r="BJ34" s="1331">
        <f t="shared" si="145"/>
        <v>4692</v>
      </c>
      <c r="BK34" s="1331">
        <f t="shared" si="145"/>
        <v>5547</v>
      </c>
      <c r="BL34" s="1331">
        <f t="shared" si="145"/>
        <v>19824</v>
      </c>
      <c r="BM34" s="1331">
        <f t="shared" si="145"/>
        <v>6120</v>
      </c>
      <c r="BN34" s="1331">
        <f t="shared" si="145"/>
        <v>0</v>
      </c>
      <c r="BO34" s="1331">
        <f t="shared" si="145"/>
        <v>0</v>
      </c>
      <c r="BP34" s="1331"/>
      <c r="BQ34" s="1331"/>
      <c r="BR34" s="1331"/>
      <c r="BS34" s="1331"/>
      <c r="BT34" s="1331"/>
      <c r="BU34" s="543"/>
      <c r="BV34" s="542">
        <f t="shared" ref="BV34:BY41" si="146">BV992</f>
        <v>2540</v>
      </c>
      <c r="BW34" s="542">
        <f t="shared" si="146"/>
        <v>2790</v>
      </c>
      <c r="BX34" s="542">
        <f t="shared" si="146"/>
        <v>17995</v>
      </c>
      <c r="BY34" s="542">
        <f t="shared" si="146"/>
        <v>13359</v>
      </c>
      <c r="BZ34" s="1481">
        <f t="shared" si="122"/>
        <v>1333.4880000000001</v>
      </c>
      <c r="CA34" s="1481">
        <f t="shared" si="123"/>
        <v>1020.1899999999999</v>
      </c>
      <c r="CB34" s="1481">
        <f t="shared" si="124"/>
        <v>13155.8</v>
      </c>
      <c r="CC34" s="1481">
        <f t="shared" si="125"/>
        <v>7122.4</v>
      </c>
      <c r="CD34" s="1101">
        <f t="shared" si="117"/>
        <v>0</v>
      </c>
      <c r="CE34" s="1102">
        <f t="shared" si="117"/>
        <v>0</v>
      </c>
      <c r="CF34" s="1102">
        <f t="shared" si="117"/>
        <v>4692</v>
      </c>
      <c r="CG34" s="1102">
        <f t="shared" si="117"/>
        <v>5547</v>
      </c>
      <c r="CH34" s="1102">
        <f t="shared" si="117"/>
        <v>5605</v>
      </c>
      <c r="CI34" s="1103">
        <f t="shared" si="117"/>
        <v>6100</v>
      </c>
      <c r="CJ34" s="1103">
        <f t="shared" si="117"/>
        <v>6120</v>
      </c>
      <c r="CK34" s="1102">
        <f t="shared" si="117"/>
        <v>6312</v>
      </c>
      <c r="CL34" s="1102">
        <f t="shared" si="117"/>
        <v>9496</v>
      </c>
      <c r="CM34" s="1102">
        <f t="shared" si="117"/>
        <v>11370</v>
      </c>
      <c r="CN34" s="1102">
        <f t="shared" si="117"/>
        <v>15982</v>
      </c>
      <c r="CO34" s="1101">
        <f t="shared" si="117"/>
        <v>19824</v>
      </c>
      <c r="CP34" s="532" t="str">
        <f t="shared" si="13"/>
        <v/>
      </c>
      <c r="CQ34" s="533" t="str">
        <f t="shared" si="14"/>
        <v/>
      </c>
      <c r="CR34" s="534" t="str">
        <f t="shared" si="15"/>
        <v/>
      </c>
      <c r="CS34" s="534">
        <f t="shared" si="16"/>
        <v>0</v>
      </c>
      <c r="CT34" s="534">
        <f t="shared" si="17"/>
        <v>0</v>
      </c>
      <c r="CU34" s="534">
        <f t="shared" si="18"/>
        <v>4692</v>
      </c>
      <c r="CV34" s="534">
        <f t="shared" si="19"/>
        <v>5547</v>
      </c>
      <c r="CW34" s="535">
        <f t="shared" si="20"/>
        <v>5605</v>
      </c>
      <c r="CX34" s="535">
        <f t="shared" si="21"/>
        <v>6100</v>
      </c>
      <c r="CY34" s="535">
        <f t="shared" si="22"/>
        <v>6120</v>
      </c>
      <c r="CZ34" s="534">
        <f t="shared" si="23"/>
        <v>6312</v>
      </c>
      <c r="DA34" s="534">
        <f t="shared" si="24"/>
        <v>9496</v>
      </c>
      <c r="DB34" s="534">
        <f t="shared" si="25"/>
        <v>11370</v>
      </c>
      <c r="DC34" s="534">
        <f t="shared" si="26"/>
        <v>15982</v>
      </c>
      <c r="DD34" s="534">
        <f t="shared" si="27"/>
        <v>19824</v>
      </c>
      <c r="DE34" s="533" t="str">
        <f t="shared" si="28"/>
        <v/>
      </c>
      <c r="DF34" s="532" t="str">
        <f t="shared" si="29"/>
        <v/>
      </c>
      <c r="DG34" s="524">
        <f t="shared" si="126"/>
        <v>12</v>
      </c>
      <c r="DH34" s="495">
        <f t="shared" si="127"/>
        <v>12</v>
      </c>
      <c r="DI34" s="495">
        <f t="shared" si="128"/>
        <v>12</v>
      </c>
      <c r="DJ34" s="495">
        <f t="shared" si="129"/>
        <v>12</v>
      </c>
      <c r="DK34" s="496"/>
      <c r="DL34" s="525"/>
      <c r="DM34" s="525"/>
      <c r="DN34" s="525"/>
      <c r="DO34" s="525"/>
      <c r="DP34" s="525"/>
      <c r="DQ34" s="525"/>
      <c r="DR34" s="525"/>
      <c r="DS34" s="525"/>
      <c r="DT34" s="495"/>
    </row>
    <row r="35" spans="1:130" s="498" customFormat="1" ht="15.75" customHeight="1">
      <c r="A35" s="485" t="s">
        <v>55</v>
      </c>
      <c r="B35" s="1292">
        <f t="shared" ref="B35:M35" si="147">B993</f>
        <v>0</v>
      </c>
      <c r="C35" s="542">
        <f t="shared" si="147"/>
        <v>0</v>
      </c>
      <c r="D35" s="542">
        <f t="shared" si="147"/>
        <v>0</v>
      </c>
      <c r="E35" s="542">
        <f t="shared" si="147"/>
        <v>0</v>
      </c>
      <c r="F35" s="542">
        <f t="shared" si="147"/>
        <v>0</v>
      </c>
      <c r="G35" s="542">
        <f t="shared" si="147"/>
        <v>0</v>
      </c>
      <c r="H35" s="542">
        <f t="shared" si="147"/>
        <v>0</v>
      </c>
      <c r="I35" s="542">
        <f t="shared" si="147"/>
        <v>0</v>
      </c>
      <c r="J35" s="542">
        <f t="shared" si="147"/>
        <v>0</v>
      </c>
      <c r="K35" s="542">
        <f t="shared" si="147"/>
        <v>0</v>
      </c>
      <c r="L35" s="542">
        <f t="shared" si="147"/>
        <v>0</v>
      </c>
      <c r="M35" s="542">
        <f t="shared" si="147"/>
        <v>0</v>
      </c>
      <c r="N35" s="542"/>
      <c r="O35" s="542"/>
      <c r="P35" s="542"/>
      <c r="Q35" s="542"/>
      <c r="R35" s="542"/>
      <c r="S35" s="543"/>
      <c r="T35" s="542">
        <f t="shared" ref="T35:AD35" si="148">T993</f>
        <v>0</v>
      </c>
      <c r="U35" s="542">
        <f t="shared" si="148"/>
        <v>0</v>
      </c>
      <c r="V35" s="542">
        <f t="shared" si="148"/>
        <v>0</v>
      </c>
      <c r="W35" s="542">
        <f t="shared" si="148"/>
        <v>0</v>
      </c>
      <c r="X35" s="542">
        <f t="shared" si="148"/>
        <v>0</v>
      </c>
      <c r="Y35" s="542">
        <f t="shared" si="148"/>
        <v>0</v>
      </c>
      <c r="Z35" s="1331">
        <f t="shared" si="143"/>
        <v>0</v>
      </c>
      <c r="AA35" s="1331">
        <f t="shared" si="143"/>
        <v>0</v>
      </c>
      <c r="AB35" s="1331">
        <f t="shared" si="143"/>
        <v>0</v>
      </c>
      <c r="AC35" s="1331">
        <f t="shared" si="143"/>
        <v>0</v>
      </c>
      <c r="AD35" s="542">
        <f t="shared" si="148"/>
        <v>0</v>
      </c>
      <c r="AE35" s="1331">
        <f t="shared" si="143"/>
        <v>0</v>
      </c>
      <c r="AF35" s="542"/>
      <c r="AG35" s="542"/>
      <c r="AH35" s="542"/>
      <c r="AI35" s="542"/>
      <c r="AJ35" s="542"/>
      <c r="AK35" s="543"/>
      <c r="AL35" s="542">
        <f t="shared" ref="AL35:AW35" si="149">AL993</f>
        <v>0</v>
      </c>
      <c r="AM35" s="542">
        <f t="shared" si="149"/>
        <v>0</v>
      </c>
      <c r="AN35" s="542">
        <f t="shared" si="149"/>
        <v>0</v>
      </c>
      <c r="AO35" s="542">
        <f t="shared" si="149"/>
        <v>0</v>
      </c>
      <c r="AP35" s="542">
        <f t="shared" si="149"/>
        <v>0</v>
      </c>
      <c r="AQ35" s="542">
        <f t="shared" si="149"/>
        <v>0</v>
      </c>
      <c r="AR35" s="542">
        <f t="shared" si="149"/>
        <v>0</v>
      </c>
      <c r="AS35" s="542">
        <f t="shared" si="149"/>
        <v>0</v>
      </c>
      <c r="AT35" s="542">
        <f t="shared" si="149"/>
        <v>0</v>
      </c>
      <c r="AU35" s="542">
        <f t="shared" si="149"/>
        <v>0</v>
      </c>
      <c r="AV35" s="542">
        <f t="shared" si="149"/>
        <v>0</v>
      </c>
      <c r="AW35" s="542">
        <f t="shared" si="149"/>
        <v>0</v>
      </c>
      <c r="AX35" s="542"/>
      <c r="AY35" s="542"/>
      <c r="AZ35" s="542"/>
      <c r="BA35" s="542"/>
      <c r="BB35" s="542"/>
      <c r="BC35" s="543"/>
      <c r="BD35" s="1331">
        <f t="shared" si="145"/>
        <v>0</v>
      </c>
      <c r="BE35" s="1331">
        <f t="shared" si="145"/>
        <v>0</v>
      </c>
      <c r="BF35" s="1331">
        <f t="shared" si="145"/>
        <v>0</v>
      </c>
      <c r="BG35" s="1331">
        <f t="shared" si="145"/>
        <v>0</v>
      </c>
      <c r="BH35" s="1331">
        <f t="shared" si="145"/>
        <v>0</v>
      </c>
      <c r="BI35" s="1331">
        <f t="shared" si="145"/>
        <v>0</v>
      </c>
      <c r="BJ35" s="1331">
        <f t="shared" si="145"/>
        <v>0</v>
      </c>
      <c r="BK35" s="1331">
        <f t="shared" si="145"/>
        <v>0</v>
      </c>
      <c r="BL35" s="1331">
        <f t="shared" si="145"/>
        <v>0</v>
      </c>
      <c r="BM35" s="1331">
        <f t="shared" si="145"/>
        <v>0</v>
      </c>
      <c r="BN35" s="1331">
        <f t="shared" si="145"/>
        <v>0</v>
      </c>
      <c r="BO35" s="1331">
        <f t="shared" si="145"/>
        <v>0</v>
      </c>
      <c r="BP35" s="1331"/>
      <c r="BQ35" s="1331"/>
      <c r="BR35" s="1331"/>
      <c r="BS35" s="1331"/>
      <c r="BT35" s="1331"/>
      <c r="BU35" s="543"/>
      <c r="BV35" s="542">
        <f t="shared" si="146"/>
        <v>0</v>
      </c>
      <c r="BW35" s="542">
        <f t="shared" si="146"/>
        <v>0</v>
      </c>
      <c r="BX35" s="542">
        <f t="shared" si="146"/>
        <v>0</v>
      </c>
      <c r="BY35" s="542">
        <f t="shared" si="146"/>
        <v>0</v>
      </c>
      <c r="BZ35" s="1481">
        <f t="shared" si="122"/>
        <v>0</v>
      </c>
      <c r="CA35" s="1481">
        <f t="shared" si="123"/>
        <v>0</v>
      </c>
      <c r="CB35" s="1481">
        <f t="shared" si="124"/>
        <v>0</v>
      </c>
      <c r="CC35" s="1481">
        <f t="shared" si="125"/>
        <v>0</v>
      </c>
      <c r="CD35" s="1101">
        <f t="shared" si="117"/>
        <v>0</v>
      </c>
      <c r="CE35" s="1102">
        <f t="shared" si="117"/>
        <v>0</v>
      </c>
      <c r="CF35" s="1102">
        <f t="shared" si="117"/>
        <v>0</v>
      </c>
      <c r="CG35" s="1102">
        <f t="shared" si="117"/>
        <v>0</v>
      </c>
      <c r="CH35" s="1102">
        <f t="shared" si="117"/>
        <v>0</v>
      </c>
      <c r="CI35" s="1103">
        <f t="shared" si="117"/>
        <v>0</v>
      </c>
      <c r="CJ35" s="1103">
        <f t="shared" si="117"/>
        <v>0</v>
      </c>
      <c r="CK35" s="1102">
        <f t="shared" si="117"/>
        <v>0</v>
      </c>
      <c r="CL35" s="1102">
        <f t="shared" si="117"/>
        <v>0</v>
      </c>
      <c r="CM35" s="1102">
        <f t="shared" si="117"/>
        <v>0</v>
      </c>
      <c r="CN35" s="1102">
        <f t="shared" si="117"/>
        <v>0</v>
      </c>
      <c r="CO35" s="1101">
        <f t="shared" si="117"/>
        <v>0</v>
      </c>
      <c r="CP35" s="532" t="str">
        <f t="shared" si="13"/>
        <v/>
      </c>
      <c r="CQ35" s="533" t="str">
        <f t="shared" si="14"/>
        <v/>
      </c>
      <c r="CR35" s="534" t="str">
        <f t="shared" si="15"/>
        <v/>
      </c>
      <c r="CS35" s="534">
        <f t="shared" si="16"/>
        <v>0</v>
      </c>
      <c r="CT35" s="534">
        <f t="shared" si="17"/>
        <v>0</v>
      </c>
      <c r="CU35" s="534">
        <f t="shared" si="18"/>
        <v>0</v>
      </c>
      <c r="CV35" s="534">
        <f t="shared" si="19"/>
        <v>0</v>
      </c>
      <c r="CW35" s="535">
        <f t="shared" si="20"/>
        <v>0</v>
      </c>
      <c r="CX35" s="535">
        <f t="shared" si="21"/>
        <v>0</v>
      </c>
      <c r="CY35" s="535">
        <f t="shared" si="22"/>
        <v>0</v>
      </c>
      <c r="CZ35" s="534">
        <f t="shared" si="23"/>
        <v>0</v>
      </c>
      <c r="DA35" s="534">
        <f t="shared" si="24"/>
        <v>0</v>
      </c>
      <c r="DB35" s="534">
        <f t="shared" si="25"/>
        <v>0</v>
      </c>
      <c r="DC35" s="534">
        <f t="shared" si="26"/>
        <v>0</v>
      </c>
      <c r="DD35" s="534">
        <f t="shared" si="27"/>
        <v>0</v>
      </c>
      <c r="DE35" s="533" t="str">
        <f t="shared" si="28"/>
        <v/>
      </c>
      <c r="DF35" s="532" t="str">
        <f t="shared" si="29"/>
        <v/>
      </c>
      <c r="DG35" s="524">
        <f t="shared" si="126"/>
        <v>12</v>
      </c>
      <c r="DH35" s="495">
        <f t="shared" si="127"/>
        <v>12</v>
      </c>
      <c r="DI35" s="495">
        <f t="shared" si="128"/>
        <v>12</v>
      </c>
      <c r="DJ35" s="495">
        <f t="shared" si="129"/>
        <v>12</v>
      </c>
      <c r="DK35" s="496"/>
      <c r="DL35" s="525"/>
      <c r="DM35" s="525"/>
      <c r="DN35" s="525"/>
      <c r="DO35" s="525"/>
      <c r="DP35" s="525"/>
      <c r="DQ35" s="525"/>
      <c r="DR35" s="525"/>
      <c r="DS35" s="525"/>
      <c r="DT35" s="495"/>
    </row>
    <row r="36" spans="1:130" s="498" customFormat="1" ht="15.75" customHeight="1">
      <c r="A36" s="485" t="s">
        <v>146</v>
      </c>
      <c r="B36" s="1292">
        <f t="shared" ref="B36:M36" si="150">B994</f>
        <v>0</v>
      </c>
      <c r="C36" s="542">
        <f t="shared" si="150"/>
        <v>165</v>
      </c>
      <c r="D36" s="542">
        <f t="shared" si="150"/>
        <v>988</v>
      </c>
      <c r="E36" s="542">
        <f t="shared" si="150"/>
        <v>1370</v>
      </c>
      <c r="F36" s="542">
        <f t="shared" si="150"/>
        <v>1153</v>
      </c>
      <c r="G36" s="542">
        <f t="shared" si="150"/>
        <v>4190</v>
      </c>
      <c r="H36" s="542">
        <f t="shared" si="150"/>
        <v>56</v>
      </c>
      <c r="I36" s="542">
        <f t="shared" si="150"/>
        <v>950</v>
      </c>
      <c r="J36" s="542">
        <f t="shared" si="150"/>
        <v>950</v>
      </c>
      <c r="K36" s="542">
        <f t="shared" si="150"/>
        <v>0</v>
      </c>
      <c r="L36" s="542">
        <f t="shared" si="150"/>
        <v>340</v>
      </c>
      <c r="M36" s="542">
        <f t="shared" si="150"/>
        <v>600</v>
      </c>
      <c r="N36" s="542"/>
      <c r="O36" s="542"/>
      <c r="P36" s="542"/>
      <c r="Q36" s="542"/>
      <c r="R36" s="542"/>
      <c r="S36" s="543"/>
      <c r="T36" s="542">
        <f t="shared" ref="T36:AD36" si="151">T994</f>
        <v>0</v>
      </c>
      <c r="U36" s="542">
        <f t="shared" si="151"/>
        <v>0</v>
      </c>
      <c r="V36" s="542">
        <f t="shared" si="151"/>
        <v>0</v>
      </c>
      <c r="W36" s="542">
        <f t="shared" si="151"/>
        <v>0</v>
      </c>
      <c r="X36" s="542">
        <f t="shared" si="151"/>
        <v>0</v>
      </c>
      <c r="Y36" s="542">
        <f t="shared" si="151"/>
        <v>0</v>
      </c>
      <c r="Z36" s="1331">
        <f t="shared" si="143"/>
        <v>61.98</v>
      </c>
      <c r="AA36" s="1331">
        <f t="shared" si="143"/>
        <v>165.2</v>
      </c>
      <c r="AB36" s="1331">
        <f t="shared" si="143"/>
        <v>7364</v>
      </c>
      <c r="AC36" s="1331">
        <f t="shared" si="143"/>
        <v>1800</v>
      </c>
      <c r="AD36" s="542">
        <f t="shared" si="151"/>
        <v>0</v>
      </c>
      <c r="AE36" s="1331">
        <f t="shared" si="143"/>
        <v>2600</v>
      </c>
      <c r="AF36" s="542"/>
      <c r="AG36" s="542"/>
      <c r="AH36" s="542"/>
      <c r="AI36" s="542"/>
      <c r="AJ36" s="542"/>
      <c r="AK36" s="543"/>
      <c r="AL36" s="542">
        <f t="shared" ref="AL36:AW36" si="152">AL994</f>
        <v>2845</v>
      </c>
      <c r="AM36" s="542">
        <f t="shared" si="152"/>
        <v>3060</v>
      </c>
      <c r="AN36" s="542">
        <f t="shared" si="152"/>
        <v>4436</v>
      </c>
      <c r="AO36" s="542">
        <f t="shared" si="152"/>
        <v>5278</v>
      </c>
      <c r="AP36" s="542">
        <f t="shared" si="152"/>
        <v>4190</v>
      </c>
      <c r="AQ36" s="542">
        <f t="shared" si="152"/>
        <v>5028</v>
      </c>
      <c r="AR36" s="542">
        <f t="shared" si="152"/>
        <v>4934</v>
      </c>
      <c r="AS36" s="542">
        <f t="shared" si="152"/>
        <v>4720</v>
      </c>
      <c r="AT36" s="542">
        <f t="shared" si="152"/>
        <v>1430</v>
      </c>
      <c r="AU36" s="542">
        <f t="shared" si="152"/>
        <v>5278</v>
      </c>
      <c r="AV36" s="542">
        <f t="shared" si="152"/>
        <v>4190</v>
      </c>
      <c r="AW36" s="542">
        <f t="shared" si="152"/>
        <v>4490</v>
      </c>
      <c r="AX36" s="542"/>
      <c r="AY36" s="542"/>
      <c r="AZ36" s="542"/>
      <c r="BA36" s="542"/>
      <c r="BB36" s="542"/>
      <c r="BC36" s="543"/>
      <c r="BD36" s="1331">
        <f t="shared" si="145"/>
        <v>6600</v>
      </c>
      <c r="BE36" s="1331">
        <f t="shared" si="145"/>
        <v>17567</v>
      </c>
      <c r="BF36" s="1331">
        <f t="shared" si="145"/>
        <v>8360</v>
      </c>
      <c r="BG36" s="1331">
        <f t="shared" si="145"/>
        <v>2450</v>
      </c>
      <c r="BH36" s="1331">
        <f t="shared" si="145"/>
        <v>0</v>
      </c>
      <c r="BI36" s="1331">
        <f t="shared" si="145"/>
        <v>25100</v>
      </c>
      <c r="BJ36" s="1331">
        <f t="shared" si="145"/>
        <v>16200</v>
      </c>
      <c r="BK36" s="1331">
        <f t="shared" si="145"/>
        <v>14200</v>
      </c>
      <c r="BL36" s="1331">
        <f t="shared" si="145"/>
        <v>23326</v>
      </c>
      <c r="BM36" s="1331">
        <f t="shared" si="145"/>
        <v>8220</v>
      </c>
      <c r="BN36" s="1331">
        <f t="shared" si="145"/>
        <v>0</v>
      </c>
      <c r="BO36" s="1331">
        <f t="shared" si="145"/>
        <v>0</v>
      </c>
      <c r="BP36" s="1331"/>
      <c r="BQ36" s="1331"/>
      <c r="BR36" s="1331"/>
      <c r="BS36" s="1331"/>
      <c r="BT36" s="1331"/>
      <c r="BU36" s="543"/>
      <c r="BV36" s="542">
        <f t="shared" si="146"/>
        <v>1350</v>
      </c>
      <c r="BW36" s="542">
        <f t="shared" si="146"/>
        <v>2050</v>
      </c>
      <c r="BX36" s="542">
        <f t="shared" si="146"/>
        <v>17400</v>
      </c>
      <c r="BY36" s="542">
        <f t="shared" si="146"/>
        <v>35450</v>
      </c>
      <c r="BZ36" s="1481">
        <f t="shared" si="122"/>
        <v>657.2</v>
      </c>
      <c r="CA36" s="1481">
        <f t="shared" si="123"/>
        <v>462.71800000000002</v>
      </c>
      <c r="CB36" s="1481">
        <f t="shared" si="124"/>
        <v>4317.1000000000004</v>
      </c>
      <c r="CC36" s="1481">
        <f t="shared" si="125"/>
        <v>9692.2999999999993</v>
      </c>
      <c r="CD36" s="1101">
        <f t="shared" si="117"/>
        <v>0</v>
      </c>
      <c r="CE36" s="1102">
        <f t="shared" si="117"/>
        <v>0</v>
      </c>
      <c r="CF36" s="1102">
        <f t="shared" si="117"/>
        <v>0</v>
      </c>
      <c r="CG36" s="1102">
        <f t="shared" si="117"/>
        <v>2450</v>
      </c>
      <c r="CH36" s="1102">
        <f t="shared" si="117"/>
        <v>6600</v>
      </c>
      <c r="CI36" s="1103">
        <f t="shared" si="117"/>
        <v>8220</v>
      </c>
      <c r="CJ36" s="1103">
        <f t="shared" si="117"/>
        <v>8360</v>
      </c>
      <c r="CK36" s="1102">
        <f t="shared" si="117"/>
        <v>14200</v>
      </c>
      <c r="CL36" s="1102">
        <f t="shared" si="117"/>
        <v>16200</v>
      </c>
      <c r="CM36" s="1102">
        <f t="shared" si="117"/>
        <v>17567</v>
      </c>
      <c r="CN36" s="1102">
        <f t="shared" si="117"/>
        <v>23326</v>
      </c>
      <c r="CO36" s="1101">
        <f t="shared" si="117"/>
        <v>25100</v>
      </c>
      <c r="CP36" s="532" t="str">
        <f t="shared" si="13"/>
        <v/>
      </c>
      <c r="CQ36" s="533" t="str">
        <f t="shared" si="14"/>
        <v/>
      </c>
      <c r="CR36" s="534" t="str">
        <f t="shared" si="15"/>
        <v/>
      </c>
      <c r="CS36" s="534">
        <f t="shared" si="16"/>
        <v>0</v>
      </c>
      <c r="CT36" s="534">
        <f t="shared" si="17"/>
        <v>0</v>
      </c>
      <c r="CU36" s="534">
        <f t="shared" si="18"/>
        <v>0</v>
      </c>
      <c r="CV36" s="534">
        <f t="shared" si="19"/>
        <v>2450</v>
      </c>
      <c r="CW36" s="535">
        <f t="shared" si="20"/>
        <v>6600</v>
      </c>
      <c r="CX36" s="535">
        <f t="shared" si="21"/>
        <v>8220</v>
      </c>
      <c r="CY36" s="535">
        <f t="shared" si="22"/>
        <v>8360</v>
      </c>
      <c r="CZ36" s="534">
        <f t="shared" si="23"/>
        <v>14200</v>
      </c>
      <c r="DA36" s="534">
        <f t="shared" si="24"/>
        <v>16200</v>
      </c>
      <c r="DB36" s="534">
        <f t="shared" si="25"/>
        <v>17567</v>
      </c>
      <c r="DC36" s="534">
        <f t="shared" si="26"/>
        <v>23326</v>
      </c>
      <c r="DD36" s="534">
        <f t="shared" si="27"/>
        <v>25100</v>
      </c>
      <c r="DE36" s="533" t="str">
        <f t="shared" si="28"/>
        <v/>
      </c>
      <c r="DF36" s="532" t="str">
        <f t="shared" si="29"/>
        <v/>
      </c>
      <c r="DG36" s="524">
        <f t="shared" si="126"/>
        <v>12</v>
      </c>
      <c r="DH36" s="495">
        <f t="shared" si="127"/>
        <v>12</v>
      </c>
      <c r="DI36" s="495">
        <f t="shared" si="128"/>
        <v>12</v>
      </c>
      <c r="DJ36" s="495">
        <f t="shared" si="129"/>
        <v>12</v>
      </c>
      <c r="DK36" s="496"/>
      <c r="DL36" s="525"/>
      <c r="DM36" s="525"/>
      <c r="DN36" s="525"/>
      <c r="DO36" s="525"/>
      <c r="DP36" s="525"/>
      <c r="DQ36" s="525"/>
      <c r="DR36" s="525"/>
      <c r="DS36" s="525"/>
      <c r="DT36" s="495"/>
    </row>
    <row r="37" spans="1:130" s="498" customFormat="1" ht="15.75" customHeight="1">
      <c r="A37" s="485" t="s">
        <v>147</v>
      </c>
      <c r="B37" s="1292">
        <f t="shared" ref="B37:M37" si="153">B995</f>
        <v>4470</v>
      </c>
      <c r="C37" s="542">
        <f t="shared" si="153"/>
        <v>600</v>
      </c>
      <c r="D37" s="542">
        <f t="shared" si="153"/>
        <v>442</v>
      </c>
      <c r="E37" s="542">
        <f t="shared" si="153"/>
        <v>2000</v>
      </c>
      <c r="F37" s="542">
        <f t="shared" si="153"/>
        <v>2505</v>
      </c>
      <c r="G37" s="542">
        <f t="shared" si="153"/>
        <v>3500</v>
      </c>
      <c r="H37" s="542">
        <f t="shared" si="153"/>
        <v>4800</v>
      </c>
      <c r="I37" s="542">
        <f t="shared" si="153"/>
        <v>2100</v>
      </c>
      <c r="J37" s="542">
        <f t="shared" si="153"/>
        <v>1000</v>
      </c>
      <c r="K37" s="542">
        <f t="shared" si="153"/>
        <v>0</v>
      </c>
      <c r="L37" s="542">
        <f t="shared" si="153"/>
        <v>2250</v>
      </c>
      <c r="M37" s="542">
        <f t="shared" si="153"/>
        <v>2750</v>
      </c>
      <c r="N37" s="542"/>
      <c r="O37" s="542"/>
      <c r="P37" s="542"/>
      <c r="Q37" s="542"/>
      <c r="R37" s="542"/>
      <c r="S37" s="543"/>
      <c r="T37" s="542">
        <f t="shared" ref="T37:AD37" si="154">T995</f>
        <v>0</v>
      </c>
      <c r="U37" s="542">
        <f t="shared" si="154"/>
        <v>0</v>
      </c>
      <c r="V37" s="542">
        <f t="shared" si="154"/>
        <v>0</v>
      </c>
      <c r="W37" s="542">
        <f t="shared" si="154"/>
        <v>0</v>
      </c>
      <c r="X37" s="542">
        <f t="shared" si="154"/>
        <v>0</v>
      </c>
      <c r="Y37" s="542">
        <f t="shared" si="154"/>
        <v>0</v>
      </c>
      <c r="Z37" s="1331">
        <f t="shared" si="143"/>
        <v>2000</v>
      </c>
      <c r="AA37" s="1331">
        <f t="shared" si="143"/>
        <v>4000</v>
      </c>
      <c r="AB37" s="1331">
        <f t="shared" si="143"/>
        <v>3600</v>
      </c>
      <c r="AC37" s="1331">
        <f t="shared" si="143"/>
        <v>1000</v>
      </c>
      <c r="AD37" s="542">
        <f t="shared" si="154"/>
        <v>0</v>
      </c>
      <c r="AE37" s="1331">
        <f t="shared" si="143"/>
        <v>2000</v>
      </c>
      <c r="AF37" s="542"/>
      <c r="AG37" s="542"/>
      <c r="AH37" s="542"/>
      <c r="AI37" s="542"/>
      <c r="AJ37" s="542"/>
      <c r="AK37" s="543"/>
      <c r="AL37" s="542">
        <f t="shared" ref="AL37:AW37" si="155">AL995</f>
        <v>3500</v>
      </c>
      <c r="AM37" s="542">
        <f t="shared" si="155"/>
        <v>2800</v>
      </c>
      <c r="AN37" s="542">
        <f t="shared" si="155"/>
        <v>4600</v>
      </c>
      <c r="AO37" s="542">
        <f t="shared" si="155"/>
        <v>7400</v>
      </c>
      <c r="AP37" s="542">
        <f t="shared" si="155"/>
        <v>3500</v>
      </c>
      <c r="AQ37" s="542">
        <f t="shared" si="155"/>
        <v>18000</v>
      </c>
      <c r="AR37" s="542">
        <f t="shared" si="155"/>
        <v>4400</v>
      </c>
      <c r="AS37" s="542">
        <f t="shared" si="155"/>
        <v>3400</v>
      </c>
      <c r="AT37" s="542">
        <f t="shared" si="155"/>
        <v>2050</v>
      </c>
      <c r="AU37" s="542">
        <f t="shared" si="155"/>
        <v>7400</v>
      </c>
      <c r="AV37" s="542">
        <f t="shared" si="155"/>
        <v>3500</v>
      </c>
      <c r="AW37" s="542">
        <f t="shared" si="155"/>
        <v>4000</v>
      </c>
      <c r="AX37" s="542"/>
      <c r="AY37" s="542"/>
      <c r="AZ37" s="542"/>
      <c r="BA37" s="542"/>
      <c r="BB37" s="542"/>
      <c r="BC37" s="543"/>
      <c r="BD37" s="1331">
        <f t="shared" si="145"/>
        <v>6600</v>
      </c>
      <c r="BE37" s="1331">
        <f t="shared" si="145"/>
        <v>7800</v>
      </c>
      <c r="BF37" s="1331">
        <f t="shared" si="145"/>
        <v>2300</v>
      </c>
      <c r="BG37" s="1331">
        <f t="shared" si="145"/>
        <v>2100</v>
      </c>
      <c r="BH37" s="1331">
        <f t="shared" si="145"/>
        <v>4000</v>
      </c>
      <c r="BI37" s="1331">
        <f t="shared" si="145"/>
        <v>2800</v>
      </c>
      <c r="BJ37" s="1331">
        <f t="shared" si="145"/>
        <v>7600</v>
      </c>
      <c r="BK37" s="1331">
        <f t="shared" si="145"/>
        <v>2400</v>
      </c>
      <c r="BL37" s="1331">
        <f t="shared" si="145"/>
        <v>3600</v>
      </c>
      <c r="BM37" s="1331">
        <f t="shared" si="145"/>
        <v>5650</v>
      </c>
      <c r="BN37" s="1331">
        <f t="shared" si="145"/>
        <v>0</v>
      </c>
      <c r="BO37" s="1331">
        <f t="shared" si="145"/>
        <v>0</v>
      </c>
      <c r="BP37" s="1331"/>
      <c r="BQ37" s="1331"/>
      <c r="BR37" s="1331"/>
      <c r="BS37" s="1331"/>
      <c r="BT37" s="1331"/>
      <c r="BU37" s="543"/>
      <c r="BV37" s="542">
        <f t="shared" si="146"/>
        <v>2000</v>
      </c>
      <c r="BW37" s="542">
        <f t="shared" si="146"/>
        <v>2000</v>
      </c>
      <c r="BX37" s="542">
        <f t="shared" si="146"/>
        <v>4400</v>
      </c>
      <c r="BY37" s="542">
        <f t="shared" si="146"/>
        <v>5650</v>
      </c>
      <c r="BZ37" s="1481">
        <f t="shared" si="122"/>
        <v>2161.6999999999998</v>
      </c>
      <c r="CA37" s="1481">
        <f t="shared" si="123"/>
        <v>860</v>
      </c>
      <c r="CB37" s="1481">
        <f t="shared" si="124"/>
        <v>4450</v>
      </c>
      <c r="CC37" s="1481">
        <f t="shared" si="125"/>
        <v>3705</v>
      </c>
      <c r="CD37" s="1101">
        <f t="shared" si="117"/>
        <v>0</v>
      </c>
      <c r="CE37" s="1102">
        <f t="shared" si="117"/>
        <v>0</v>
      </c>
      <c r="CF37" s="1102">
        <f t="shared" si="117"/>
        <v>2100</v>
      </c>
      <c r="CG37" s="1102">
        <f t="shared" si="117"/>
        <v>2300</v>
      </c>
      <c r="CH37" s="1102">
        <f t="shared" si="117"/>
        <v>2400</v>
      </c>
      <c r="CI37" s="1103">
        <f t="shared" si="117"/>
        <v>2800</v>
      </c>
      <c r="CJ37" s="1103">
        <f t="shared" si="117"/>
        <v>3600</v>
      </c>
      <c r="CK37" s="1102">
        <f t="shared" si="117"/>
        <v>4000</v>
      </c>
      <c r="CL37" s="1102">
        <f t="shared" si="117"/>
        <v>5650</v>
      </c>
      <c r="CM37" s="1102">
        <f t="shared" si="117"/>
        <v>6600</v>
      </c>
      <c r="CN37" s="1102">
        <f t="shared" si="117"/>
        <v>7600</v>
      </c>
      <c r="CO37" s="1101">
        <f t="shared" si="117"/>
        <v>7800</v>
      </c>
      <c r="CP37" s="532" t="str">
        <f t="shared" si="13"/>
        <v/>
      </c>
      <c r="CQ37" s="533" t="str">
        <f t="shared" si="14"/>
        <v/>
      </c>
      <c r="CR37" s="534" t="str">
        <f t="shared" si="15"/>
        <v/>
      </c>
      <c r="CS37" s="534">
        <f t="shared" si="16"/>
        <v>0</v>
      </c>
      <c r="CT37" s="534">
        <f t="shared" si="17"/>
        <v>0</v>
      </c>
      <c r="CU37" s="534">
        <f t="shared" si="18"/>
        <v>2100</v>
      </c>
      <c r="CV37" s="534">
        <f t="shared" si="19"/>
        <v>2300</v>
      </c>
      <c r="CW37" s="535">
        <f t="shared" si="20"/>
        <v>2400</v>
      </c>
      <c r="CX37" s="535">
        <f t="shared" si="21"/>
        <v>2800</v>
      </c>
      <c r="CY37" s="535">
        <f t="shared" si="22"/>
        <v>3600</v>
      </c>
      <c r="CZ37" s="534">
        <f t="shared" si="23"/>
        <v>4000</v>
      </c>
      <c r="DA37" s="534">
        <f t="shared" si="24"/>
        <v>5650</v>
      </c>
      <c r="DB37" s="534">
        <f t="shared" si="25"/>
        <v>6600</v>
      </c>
      <c r="DC37" s="534">
        <f t="shared" si="26"/>
        <v>7600</v>
      </c>
      <c r="DD37" s="534">
        <f t="shared" si="27"/>
        <v>7800</v>
      </c>
      <c r="DE37" s="533" t="str">
        <f t="shared" si="28"/>
        <v/>
      </c>
      <c r="DF37" s="532" t="str">
        <f t="shared" si="29"/>
        <v/>
      </c>
      <c r="DG37" s="524">
        <f t="shared" si="126"/>
        <v>12</v>
      </c>
      <c r="DH37" s="495">
        <f t="shared" si="127"/>
        <v>12</v>
      </c>
      <c r="DI37" s="495">
        <f t="shared" si="128"/>
        <v>12</v>
      </c>
      <c r="DJ37" s="495">
        <f t="shared" si="129"/>
        <v>12</v>
      </c>
      <c r="DK37" s="496"/>
      <c r="DL37" s="525"/>
      <c r="DM37" s="525"/>
      <c r="DN37" s="525"/>
      <c r="DO37" s="525"/>
      <c r="DP37" s="525"/>
      <c r="DQ37" s="525"/>
      <c r="DR37" s="525"/>
      <c r="DS37" s="525"/>
      <c r="DT37" s="495"/>
    </row>
    <row r="38" spans="1:130" s="498" customFormat="1" ht="15.75" customHeight="1">
      <c r="A38" s="485" t="s">
        <v>148</v>
      </c>
      <c r="B38" s="1292">
        <f t="shared" ref="B38:M38" si="156">B996</f>
        <v>0</v>
      </c>
      <c r="C38" s="542">
        <f t="shared" si="156"/>
        <v>600</v>
      </c>
      <c r="D38" s="542">
        <f t="shared" si="156"/>
        <v>3000</v>
      </c>
      <c r="E38" s="542">
        <f t="shared" si="156"/>
        <v>4800</v>
      </c>
      <c r="F38" s="542">
        <f t="shared" si="156"/>
        <v>500</v>
      </c>
      <c r="G38" s="542">
        <f t="shared" si="156"/>
        <v>3000</v>
      </c>
      <c r="H38" s="542">
        <f t="shared" si="156"/>
        <v>800</v>
      </c>
      <c r="I38" s="542">
        <f t="shared" si="156"/>
        <v>1210</v>
      </c>
      <c r="J38" s="542">
        <f t="shared" si="156"/>
        <v>450</v>
      </c>
      <c r="K38" s="542">
        <f t="shared" si="156"/>
        <v>430</v>
      </c>
      <c r="L38" s="542">
        <f t="shared" si="156"/>
        <v>400</v>
      </c>
      <c r="M38" s="542">
        <f t="shared" si="156"/>
        <v>800</v>
      </c>
      <c r="N38" s="542"/>
      <c r="O38" s="542"/>
      <c r="P38" s="542"/>
      <c r="Q38" s="542"/>
      <c r="R38" s="542"/>
      <c r="S38" s="543"/>
      <c r="T38" s="542">
        <f t="shared" ref="T38:AD38" si="157">T996</f>
        <v>0</v>
      </c>
      <c r="U38" s="542">
        <f t="shared" si="157"/>
        <v>0</v>
      </c>
      <c r="V38" s="542">
        <f t="shared" si="157"/>
        <v>0</v>
      </c>
      <c r="W38" s="542">
        <f t="shared" si="157"/>
        <v>0</v>
      </c>
      <c r="X38" s="542">
        <f t="shared" si="157"/>
        <v>0</v>
      </c>
      <c r="Y38" s="542">
        <f t="shared" si="157"/>
        <v>0</v>
      </c>
      <c r="Z38" s="1331">
        <f t="shared" si="143"/>
        <v>2700</v>
      </c>
      <c r="AA38" s="1331">
        <f t="shared" si="143"/>
        <v>3000</v>
      </c>
      <c r="AB38" s="1331">
        <f t="shared" si="143"/>
        <v>4000</v>
      </c>
      <c r="AC38" s="1331">
        <f t="shared" si="143"/>
        <v>4500</v>
      </c>
      <c r="AD38" s="542">
        <f t="shared" si="157"/>
        <v>0</v>
      </c>
      <c r="AE38" s="1331">
        <f t="shared" si="143"/>
        <v>3000</v>
      </c>
      <c r="AF38" s="542"/>
      <c r="AG38" s="542"/>
      <c r="AH38" s="542"/>
      <c r="AI38" s="542"/>
      <c r="AJ38" s="542"/>
      <c r="AK38" s="543"/>
      <c r="AL38" s="542">
        <f t="shared" ref="AL38:AW38" si="158">AL996</f>
        <v>4000</v>
      </c>
      <c r="AM38" s="542">
        <f t="shared" si="158"/>
        <v>4000</v>
      </c>
      <c r="AN38" s="542">
        <f t="shared" si="158"/>
        <v>8000</v>
      </c>
      <c r="AO38" s="542">
        <f t="shared" si="158"/>
        <v>4000</v>
      </c>
      <c r="AP38" s="542">
        <f t="shared" si="158"/>
        <v>3000</v>
      </c>
      <c r="AQ38" s="542">
        <f t="shared" si="158"/>
        <v>3000</v>
      </c>
      <c r="AR38" s="542">
        <f t="shared" si="158"/>
        <v>4000</v>
      </c>
      <c r="AS38" s="542">
        <f t="shared" si="158"/>
        <v>4500</v>
      </c>
      <c r="AT38" s="542">
        <f t="shared" si="158"/>
        <v>2700</v>
      </c>
      <c r="AU38" s="542">
        <f t="shared" si="158"/>
        <v>4000</v>
      </c>
      <c r="AV38" s="542">
        <f t="shared" si="158"/>
        <v>3000</v>
      </c>
      <c r="AW38" s="542">
        <f t="shared" si="158"/>
        <v>3500</v>
      </c>
      <c r="AX38" s="542"/>
      <c r="AY38" s="542"/>
      <c r="AZ38" s="542"/>
      <c r="BA38" s="542"/>
      <c r="BB38" s="542"/>
      <c r="BC38" s="543"/>
      <c r="BD38" s="1331">
        <f t="shared" si="145"/>
        <v>6000</v>
      </c>
      <c r="BE38" s="1331">
        <f t="shared" si="145"/>
        <v>4000</v>
      </c>
      <c r="BF38" s="1331">
        <f t="shared" si="145"/>
        <v>2000</v>
      </c>
      <c r="BG38" s="1331">
        <f t="shared" si="145"/>
        <v>2000</v>
      </c>
      <c r="BH38" s="1331">
        <f t="shared" si="145"/>
        <v>5000</v>
      </c>
      <c r="BI38" s="1331">
        <f t="shared" si="145"/>
        <v>10000</v>
      </c>
      <c r="BJ38" s="1331">
        <f t="shared" si="145"/>
        <v>3000</v>
      </c>
      <c r="BK38" s="1331">
        <f t="shared" si="145"/>
        <v>3000</v>
      </c>
      <c r="BL38" s="1331">
        <f t="shared" si="145"/>
        <v>12000</v>
      </c>
      <c r="BM38" s="1331">
        <f t="shared" si="145"/>
        <v>7500</v>
      </c>
      <c r="BN38" s="1331">
        <f t="shared" si="145"/>
        <v>0</v>
      </c>
      <c r="BO38" s="1331">
        <f t="shared" si="145"/>
        <v>0</v>
      </c>
      <c r="BP38" s="1331"/>
      <c r="BQ38" s="1331"/>
      <c r="BR38" s="1331"/>
      <c r="BS38" s="1331"/>
      <c r="BT38" s="1331"/>
      <c r="BU38" s="543"/>
      <c r="BV38" s="542">
        <f t="shared" si="146"/>
        <v>800</v>
      </c>
      <c r="BW38" s="542">
        <f t="shared" si="146"/>
        <v>1000</v>
      </c>
      <c r="BX38" s="542">
        <f t="shared" si="146"/>
        <v>4000</v>
      </c>
      <c r="BY38" s="542">
        <f t="shared" si="146"/>
        <v>5000</v>
      </c>
      <c r="BZ38" s="1481">
        <f t="shared" si="122"/>
        <v>1119</v>
      </c>
      <c r="CA38" s="1481">
        <f t="shared" si="123"/>
        <v>1270</v>
      </c>
      <c r="CB38" s="1481">
        <f t="shared" si="124"/>
        <v>3700</v>
      </c>
      <c r="CC38" s="1481">
        <f t="shared" si="125"/>
        <v>4250</v>
      </c>
      <c r="CD38" s="1101">
        <f t="shared" si="117"/>
        <v>0</v>
      </c>
      <c r="CE38" s="1102">
        <f t="shared" si="117"/>
        <v>0</v>
      </c>
      <c r="CF38" s="1102">
        <f t="shared" si="117"/>
        <v>2000</v>
      </c>
      <c r="CG38" s="1102">
        <f t="shared" si="117"/>
        <v>2000</v>
      </c>
      <c r="CH38" s="1102">
        <f t="shared" si="117"/>
        <v>3000</v>
      </c>
      <c r="CI38" s="1103">
        <f t="shared" si="117"/>
        <v>3000</v>
      </c>
      <c r="CJ38" s="1103">
        <f t="shared" si="117"/>
        <v>4000</v>
      </c>
      <c r="CK38" s="1102">
        <f t="shared" si="117"/>
        <v>5000</v>
      </c>
      <c r="CL38" s="1102">
        <f t="shared" si="117"/>
        <v>6000</v>
      </c>
      <c r="CM38" s="1102">
        <f t="shared" si="117"/>
        <v>7500</v>
      </c>
      <c r="CN38" s="1102">
        <f t="shared" si="117"/>
        <v>10000</v>
      </c>
      <c r="CO38" s="1101">
        <f t="shared" si="117"/>
        <v>12000</v>
      </c>
      <c r="CP38" s="532" t="str">
        <f t="shared" si="13"/>
        <v/>
      </c>
      <c r="CQ38" s="533" t="str">
        <f t="shared" si="14"/>
        <v/>
      </c>
      <c r="CR38" s="534" t="str">
        <f t="shared" si="15"/>
        <v/>
      </c>
      <c r="CS38" s="534">
        <f t="shared" si="16"/>
        <v>0</v>
      </c>
      <c r="CT38" s="534">
        <f t="shared" si="17"/>
        <v>0</v>
      </c>
      <c r="CU38" s="534">
        <f t="shared" si="18"/>
        <v>2000</v>
      </c>
      <c r="CV38" s="534">
        <f t="shared" si="19"/>
        <v>2000</v>
      </c>
      <c r="CW38" s="535">
        <f t="shared" si="20"/>
        <v>3000</v>
      </c>
      <c r="CX38" s="535">
        <f t="shared" si="21"/>
        <v>3000</v>
      </c>
      <c r="CY38" s="535">
        <f t="shared" si="22"/>
        <v>4000</v>
      </c>
      <c r="CZ38" s="534">
        <f t="shared" si="23"/>
        <v>5000</v>
      </c>
      <c r="DA38" s="534">
        <f t="shared" si="24"/>
        <v>6000</v>
      </c>
      <c r="DB38" s="534">
        <f t="shared" si="25"/>
        <v>7500</v>
      </c>
      <c r="DC38" s="534">
        <f t="shared" si="26"/>
        <v>10000</v>
      </c>
      <c r="DD38" s="534">
        <f t="shared" si="27"/>
        <v>12000</v>
      </c>
      <c r="DE38" s="533" t="str">
        <f t="shared" si="28"/>
        <v/>
      </c>
      <c r="DF38" s="532" t="str">
        <f t="shared" si="29"/>
        <v/>
      </c>
      <c r="DG38" s="524">
        <f t="shared" si="126"/>
        <v>12</v>
      </c>
      <c r="DH38" s="495">
        <f t="shared" si="127"/>
        <v>12</v>
      </c>
      <c r="DI38" s="495">
        <f t="shared" si="128"/>
        <v>12</v>
      </c>
      <c r="DJ38" s="495">
        <f t="shared" si="129"/>
        <v>12</v>
      </c>
      <c r="DK38" s="496"/>
      <c r="DL38" s="525"/>
      <c r="DM38" s="525"/>
      <c r="DN38" s="525"/>
      <c r="DO38" s="525"/>
      <c r="DP38" s="525"/>
      <c r="DQ38" s="525"/>
      <c r="DR38" s="525"/>
      <c r="DS38" s="525"/>
      <c r="DT38" s="495"/>
    </row>
    <row r="39" spans="1:130" s="498" customFormat="1" ht="15.75" customHeight="1">
      <c r="A39" s="485" t="s">
        <v>149</v>
      </c>
      <c r="B39" s="1292">
        <f t="shared" ref="B39:M39" si="159">SUM(B802,B804)</f>
        <v>0</v>
      </c>
      <c r="C39" s="542">
        <f t="shared" si="159"/>
        <v>144</v>
      </c>
      <c r="D39" s="542">
        <f t="shared" si="159"/>
        <v>144</v>
      </c>
      <c r="E39" s="542">
        <f t="shared" si="159"/>
        <v>593</v>
      </c>
      <c r="F39" s="542">
        <f t="shared" si="159"/>
        <v>624</v>
      </c>
      <c r="G39" s="542">
        <f t="shared" si="159"/>
        <v>2500</v>
      </c>
      <c r="H39" s="542">
        <f t="shared" si="159"/>
        <v>60</v>
      </c>
      <c r="I39" s="542">
        <f t="shared" si="159"/>
        <v>180</v>
      </c>
      <c r="J39" s="542">
        <f t="shared" si="159"/>
        <v>120</v>
      </c>
      <c r="K39" s="542">
        <f t="shared" si="159"/>
        <v>60</v>
      </c>
      <c r="L39" s="542">
        <f t="shared" si="159"/>
        <v>60</v>
      </c>
      <c r="M39" s="542">
        <f t="shared" si="159"/>
        <v>120</v>
      </c>
      <c r="N39" s="542"/>
      <c r="O39" s="542"/>
      <c r="P39" s="542"/>
      <c r="Q39" s="542"/>
      <c r="R39" s="542"/>
      <c r="S39" s="543"/>
      <c r="T39" s="542">
        <f t="shared" ref="T39:AE39" si="160">SUM(T802,T804)</f>
        <v>0</v>
      </c>
      <c r="U39" s="542">
        <f t="shared" si="160"/>
        <v>0</v>
      </c>
      <c r="V39" s="542">
        <f t="shared" si="160"/>
        <v>0</v>
      </c>
      <c r="W39" s="542">
        <f t="shared" si="160"/>
        <v>0</v>
      </c>
      <c r="X39" s="542">
        <f t="shared" si="160"/>
        <v>0</v>
      </c>
      <c r="Y39" s="542">
        <f t="shared" si="160"/>
        <v>0</v>
      </c>
      <c r="Z39" s="1331">
        <f t="shared" si="160"/>
        <v>160</v>
      </c>
      <c r="AA39" s="1331">
        <f t="shared" si="160"/>
        <v>144</v>
      </c>
      <c r="AB39" s="1331">
        <f t="shared" si="160"/>
        <v>360</v>
      </c>
      <c r="AC39" s="1331">
        <f t="shared" si="160"/>
        <v>60</v>
      </c>
      <c r="AD39" s="542">
        <f t="shared" si="160"/>
        <v>0</v>
      </c>
      <c r="AE39" s="1331">
        <f t="shared" si="160"/>
        <v>288</v>
      </c>
      <c r="AF39" s="542"/>
      <c r="AG39" s="542"/>
      <c r="AH39" s="542"/>
      <c r="AI39" s="542"/>
      <c r="AJ39" s="542"/>
      <c r="AK39" s="543"/>
      <c r="AL39" s="542">
        <f t="shared" ref="AL39:AW39" si="161">SUM(AL802,AL804)</f>
        <v>720</v>
      </c>
      <c r="AM39" s="542">
        <f t="shared" si="161"/>
        <v>770</v>
      </c>
      <c r="AN39" s="542">
        <f t="shared" si="161"/>
        <v>1620</v>
      </c>
      <c r="AO39" s="542">
        <f t="shared" si="161"/>
        <v>1700</v>
      </c>
      <c r="AP39" s="542">
        <f t="shared" si="161"/>
        <v>2500</v>
      </c>
      <c r="AQ39" s="542">
        <f t="shared" si="161"/>
        <v>1205</v>
      </c>
      <c r="AR39" s="542">
        <f t="shared" si="161"/>
        <v>1300</v>
      </c>
      <c r="AS39" s="542">
        <f t="shared" si="161"/>
        <v>1144</v>
      </c>
      <c r="AT39" s="542">
        <f t="shared" si="161"/>
        <v>1820</v>
      </c>
      <c r="AU39" s="542">
        <f t="shared" si="161"/>
        <v>1700</v>
      </c>
      <c r="AV39" s="542">
        <f t="shared" si="161"/>
        <v>2500</v>
      </c>
      <c r="AW39" s="542">
        <f t="shared" si="161"/>
        <v>1440</v>
      </c>
      <c r="AX39" s="542"/>
      <c r="AY39" s="542"/>
      <c r="AZ39" s="542"/>
      <c r="BA39" s="542"/>
      <c r="BB39" s="542"/>
      <c r="BC39" s="543"/>
      <c r="BD39" s="1331">
        <f t="shared" ref="BD39:BO39" si="162">SUM(BD802,BD804)</f>
        <v>2950</v>
      </c>
      <c r="BE39" s="1331">
        <f t="shared" si="162"/>
        <v>2450</v>
      </c>
      <c r="BF39" s="1331">
        <f t="shared" si="162"/>
        <v>2440</v>
      </c>
      <c r="BG39" s="1331">
        <f t="shared" si="162"/>
        <v>700</v>
      </c>
      <c r="BH39" s="1331">
        <f t="shared" si="162"/>
        <v>1100</v>
      </c>
      <c r="BI39" s="1331">
        <f t="shared" si="162"/>
        <v>1900</v>
      </c>
      <c r="BJ39" s="1331">
        <f t="shared" si="162"/>
        <v>1900</v>
      </c>
      <c r="BK39" s="1331">
        <f t="shared" si="162"/>
        <v>1800</v>
      </c>
      <c r="BL39" s="1331">
        <f t="shared" si="162"/>
        <v>3620</v>
      </c>
      <c r="BM39" s="1331">
        <f t="shared" si="162"/>
        <v>1968</v>
      </c>
      <c r="BN39" s="1331">
        <f t="shared" si="162"/>
        <v>0</v>
      </c>
      <c r="BO39" s="1331">
        <f t="shared" si="162"/>
        <v>0</v>
      </c>
      <c r="BP39" s="1331"/>
      <c r="BQ39" s="1331"/>
      <c r="BR39" s="1331"/>
      <c r="BS39" s="1331"/>
      <c r="BT39" s="1331"/>
      <c r="BU39" s="543"/>
      <c r="BV39" s="542">
        <f t="shared" si="146"/>
        <v>0</v>
      </c>
      <c r="BW39" s="542">
        <f t="shared" si="146"/>
        <v>0</v>
      </c>
      <c r="BX39" s="542">
        <f t="shared" si="146"/>
        <v>100</v>
      </c>
      <c r="BY39" s="542">
        <f t="shared" si="146"/>
        <v>350</v>
      </c>
      <c r="BZ39" s="1481">
        <f t="shared" si="122"/>
        <v>210.5</v>
      </c>
      <c r="CA39" s="1481">
        <f t="shared" si="123"/>
        <v>65.2</v>
      </c>
      <c r="CB39" s="1481">
        <f t="shared" si="124"/>
        <v>1519.9</v>
      </c>
      <c r="CC39" s="1481">
        <f t="shared" si="125"/>
        <v>1720.8</v>
      </c>
      <c r="CD39" s="1101">
        <f t="shared" si="117"/>
        <v>0</v>
      </c>
      <c r="CE39" s="1102">
        <f t="shared" si="117"/>
        <v>0</v>
      </c>
      <c r="CF39" s="1102">
        <f t="shared" si="117"/>
        <v>700</v>
      </c>
      <c r="CG39" s="1102">
        <f t="shared" si="117"/>
        <v>1100</v>
      </c>
      <c r="CH39" s="1102">
        <f t="shared" si="117"/>
        <v>1800</v>
      </c>
      <c r="CI39" s="1103">
        <f t="shared" si="117"/>
        <v>1900</v>
      </c>
      <c r="CJ39" s="1103">
        <f t="shared" si="117"/>
        <v>1900</v>
      </c>
      <c r="CK39" s="1102">
        <f t="shared" si="117"/>
        <v>1968</v>
      </c>
      <c r="CL39" s="1102">
        <f t="shared" si="117"/>
        <v>2440</v>
      </c>
      <c r="CM39" s="1102">
        <f t="shared" si="117"/>
        <v>2450</v>
      </c>
      <c r="CN39" s="1102">
        <f t="shared" si="117"/>
        <v>2950</v>
      </c>
      <c r="CO39" s="1101">
        <f t="shared" si="117"/>
        <v>3620</v>
      </c>
      <c r="CP39" s="532" t="str">
        <f t="shared" si="13"/>
        <v/>
      </c>
      <c r="CQ39" s="533" t="str">
        <f t="shared" si="14"/>
        <v/>
      </c>
      <c r="CR39" s="534" t="str">
        <f t="shared" si="15"/>
        <v/>
      </c>
      <c r="CS39" s="534">
        <f t="shared" si="16"/>
        <v>0</v>
      </c>
      <c r="CT39" s="534">
        <f t="shared" si="17"/>
        <v>0</v>
      </c>
      <c r="CU39" s="534">
        <f t="shared" si="18"/>
        <v>700</v>
      </c>
      <c r="CV39" s="534">
        <f t="shared" si="19"/>
        <v>1100</v>
      </c>
      <c r="CW39" s="535">
        <f t="shared" si="20"/>
        <v>1800</v>
      </c>
      <c r="CX39" s="535">
        <f t="shared" si="21"/>
        <v>1900</v>
      </c>
      <c r="CY39" s="535">
        <f t="shared" si="22"/>
        <v>1900</v>
      </c>
      <c r="CZ39" s="534">
        <f t="shared" si="23"/>
        <v>1968</v>
      </c>
      <c r="DA39" s="534">
        <f t="shared" si="24"/>
        <v>2440</v>
      </c>
      <c r="DB39" s="534">
        <f t="shared" si="25"/>
        <v>2450</v>
      </c>
      <c r="DC39" s="534">
        <f t="shared" si="26"/>
        <v>2950</v>
      </c>
      <c r="DD39" s="534">
        <f t="shared" si="27"/>
        <v>3620</v>
      </c>
      <c r="DE39" s="533" t="str">
        <f t="shared" si="28"/>
        <v/>
      </c>
      <c r="DF39" s="532" t="str">
        <f t="shared" si="29"/>
        <v/>
      </c>
      <c r="DG39" s="524">
        <f t="shared" si="126"/>
        <v>12</v>
      </c>
      <c r="DH39" s="495">
        <f t="shared" si="127"/>
        <v>12</v>
      </c>
      <c r="DI39" s="495">
        <f t="shared" si="128"/>
        <v>12</v>
      </c>
      <c r="DJ39" s="495">
        <f t="shared" si="129"/>
        <v>12</v>
      </c>
      <c r="DK39" s="496"/>
      <c r="DL39" s="525"/>
      <c r="DM39" s="525"/>
      <c r="DN39" s="525"/>
      <c r="DO39" s="525"/>
      <c r="DP39" s="525"/>
      <c r="DQ39" s="525"/>
      <c r="DR39" s="525"/>
      <c r="DS39" s="525"/>
      <c r="DT39" s="495"/>
    </row>
    <row r="40" spans="1:130" s="498" customFormat="1" ht="15.75" customHeight="1">
      <c r="A40" s="485" t="s">
        <v>1188</v>
      </c>
      <c r="B40" s="1292">
        <f t="shared" ref="B40:M40" si="163">SUM(B803)</f>
        <v>0</v>
      </c>
      <c r="C40" s="542">
        <f t="shared" si="163"/>
        <v>360</v>
      </c>
      <c r="D40" s="542">
        <f t="shared" si="163"/>
        <v>312</v>
      </c>
      <c r="E40" s="542">
        <f t="shared" si="163"/>
        <v>312</v>
      </c>
      <c r="F40" s="542">
        <f t="shared" si="163"/>
        <v>1944</v>
      </c>
      <c r="G40" s="542">
        <f t="shared" si="163"/>
        <v>3000</v>
      </c>
      <c r="H40" s="542">
        <f t="shared" si="163"/>
        <v>360</v>
      </c>
      <c r="I40" s="542">
        <f t="shared" si="163"/>
        <v>480</v>
      </c>
      <c r="J40" s="542">
        <f t="shared" si="163"/>
        <v>960</v>
      </c>
      <c r="K40" s="542">
        <f t="shared" si="163"/>
        <v>320</v>
      </c>
      <c r="L40" s="542">
        <f t="shared" si="163"/>
        <v>360</v>
      </c>
      <c r="M40" s="542">
        <f t="shared" si="163"/>
        <v>360</v>
      </c>
      <c r="N40" s="542"/>
      <c r="O40" s="542"/>
      <c r="P40" s="542"/>
      <c r="Q40" s="542"/>
      <c r="R40" s="542"/>
      <c r="S40" s="543"/>
      <c r="T40" s="542">
        <f t="shared" ref="T40:AE40" si="164">SUM(T803)</f>
        <v>0</v>
      </c>
      <c r="U40" s="542">
        <f t="shared" si="164"/>
        <v>0</v>
      </c>
      <c r="V40" s="542">
        <f t="shared" si="164"/>
        <v>0</v>
      </c>
      <c r="W40" s="542">
        <f t="shared" si="164"/>
        <v>0</v>
      </c>
      <c r="X40" s="542">
        <f t="shared" si="164"/>
        <v>0</v>
      </c>
      <c r="Y40" s="542">
        <f t="shared" si="164"/>
        <v>0</v>
      </c>
      <c r="Z40" s="1331">
        <f t="shared" si="164"/>
        <v>240</v>
      </c>
      <c r="AA40" s="1331">
        <f t="shared" si="164"/>
        <v>540</v>
      </c>
      <c r="AB40" s="1331">
        <f t="shared" si="164"/>
        <v>460</v>
      </c>
      <c r="AC40" s="1331">
        <f t="shared" si="164"/>
        <v>480</v>
      </c>
      <c r="AD40" s="542">
        <f t="shared" si="164"/>
        <v>0</v>
      </c>
      <c r="AE40" s="1331">
        <f t="shared" si="164"/>
        <v>360</v>
      </c>
      <c r="AF40" s="542"/>
      <c r="AG40" s="542"/>
      <c r="AH40" s="542"/>
      <c r="AI40" s="542"/>
      <c r="AJ40" s="542"/>
      <c r="AK40" s="543"/>
      <c r="AL40" s="542">
        <f t="shared" ref="AL40:AW40" si="165">SUM(AL803)</f>
        <v>21600</v>
      </c>
      <c r="AM40" s="542">
        <f t="shared" si="165"/>
        <v>7488</v>
      </c>
      <c r="AN40" s="542">
        <f t="shared" si="165"/>
        <v>3744</v>
      </c>
      <c r="AO40" s="542">
        <f t="shared" si="165"/>
        <v>1200</v>
      </c>
      <c r="AP40" s="542">
        <f t="shared" si="165"/>
        <v>3000</v>
      </c>
      <c r="AQ40" s="542">
        <f t="shared" si="165"/>
        <v>744</v>
      </c>
      <c r="AR40" s="542">
        <f t="shared" si="165"/>
        <v>800</v>
      </c>
      <c r="AS40" s="542">
        <f t="shared" si="165"/>
        <v>1288</v>
      </c>
      <c r="AT40" s="542">
        <f t="shared" si="165"/>
        <v>125</v>
      </c>
      <c r="AU40" s="542">
        <f t="shared" si="165"/>
        <v>1200</v>
      </c>
      <c r="AV40" s="542">
        <f t="shared" si="165"/>
        <v>3000</v>
      </c>
      <c r="AW40" s="542">
        <f t="shared" si="165"/>
        <v>2000</v>
      </c>
      <c r="AX40" s="542"/>
      <c r="AY40" s="542"/>
      <c r="AZ40" s="542"/>
      <c r="BA40" s="542"/>
      <c r="BB40" s="542"/>
      <c r="BC40" s="543"/>
      <c r="BD40" s="1331">
        <f t="shared" ref="BD40:BO40" si="166">SUM(BD803)</f>
        <v>2500</v>
      </c>
      <c r="BE40" s="1331">
        <f t="shared" si="166"/>
        <v>2000</v>
      </c>
      <c r="BF40" s="1331">
        <f t="shared" si="166"/>
        <v>2800</v>
      </c>
      <c r="BG40" s="1331">
        <f t="shared" si="166"/>
        <v>1500</v>
      </c>
      <c r="BH40" s="1331">
        <f t="shared" si="166"/>
        <v>6000</v>
      </c>
      <c r="BI40" s="1331">
        <f t="shared" si="166"/>
        <v>3400</v>
      </c>
      <c r="BJ40" s="1331">
        <f t="shared" si="166"/>
        <v>9000</v>
      </c>
      <c r="BK40" s="1331">
        <f t="shared" si="166"/>
        <v>4800</v>
      </c>
      <c r="BL40" s="1331">
        <f t="shared" si="166"/>
        <v>1440</v>
      </c>
      <c r="BM40" s="1331">
        <f t="shared" si="166"/>
        <v>3400</v>
      </c>
      <c r="BN40" s="1331">
        <f t="shared" si="166"/>
        <v>0</v>
      </c>
      <c r="BO40" s="1331">
        <f t="shared" si="166"/>
        <v>0</v>
      </c>
      <c r="BP40" s="1331"/>
      <c r="BQ40" s="1331"/>
      <c r="BR40" s="1331"/>
      <c r="BS40" s="1331"/>
      <c r="BT40" s="1331"/>
      <c r="BU40" s="543"/>
      <c r="BV40" s="542">
        <f t="shared" si="146"/>
        <v>504</v>
      </c>
      <c r="BW40" s="542">
        <f t="shared" si="146"/>
        <v>604</v>
      </c>
      <c r="BX40" s="542">
        <f t="shared" si="146"/>
        <v>2657</v>
      </c>
      <c r="BY40" s="542">
        <f t="shared" si="146"/>
        <v>5200</v>
      </c>
      <c r="BZ40" s="1481">
        <f t="shared" si="122"/>
        <v>576.79999999999995</v>
      </c>
      <c r="CA40" s="1481">
        <f t="shared" si="123"/>
        <v>154</v>
      </c>
      <c r="CB40" s="1481">
        <f t="shared" si="124"/>
        <v>2446.4</v>
      </c>
      <c r="CC40" s="1481">
        <f t="shared" si="125"/>
        <v>2784</v>
      </c>
      <c r="CD40" s="1101">
        <f t="shared" si="117"/>
        <v>0</v>
      </c>
      <c r="CE40" s="1102">
        <f t="shared" si="117"/>
        <v>0</v>
      </c>
      <c r="CF40" s="1102">
        <f t="shared" si="117"/>
        <v>1440</v>
      </c>
      <c r="CG40" s="1102">
        <f t="shared" si="117"/>
        <v>1500</v>
      </c>
      <c r="CH40" s="1102">
        <f t="shared" si="117"/>
        <v>2000</v>
      </c>
      <c r="CI40" s="1103">
        <f t="shared" si="117"/>
        <v>2500</v>
      </c>
      <c r="CJ40" s="1103">
        <f t="shared" si="117"/>
        <v>2800</v>
      </c>
      <c r="CK40" s="1102">
        <f t="shared" si="117"/>
        <v>3400</v>
      </c>
      <c r="CL40" s="1102">
        <f t="shared" si="117"/>
        <v>3400</v>
      </c>
      <c r="CM40" s="1102">
        <f t="shared" si="117"/>
        <v>4800</v>
      </c>
      <c r="CN40" s="1102">
        <f t="shared" si="117"/>
        <v>6000</v>
      </c>
      <c r="CO40" s="1101">
        <f t="shared" si="117"/>
        <v>9000</v>
      </c>
      <c r="CP40" s="532" t="str">
        <f t="shared" si="13"/>
        <v/>
      </c>
      <c r="CQ40" s="533" t="str">
        <f t="shared" si="14"/>
        <v/>
      </c>
      <c r="CR40" s="534" t="str">
        <f t="shared" si="15"/>
        <v/>
      </c>
      <c r="CS40" s="534">
        <f t="shared" si="16"/>
        <v>0</v>
      </c>
      <c r="CT40" s="534">
        <f t="shared" si="17"/>
        <v>0</v>
      </c>
      <c r="CU40" s="534">
        <f t="shared" si="18"/>
        <v>1440</v>
      </c>
      <c r="CV40" s="534">
        <f t="shared" si="19"/>
        <v>1500</v>
      </c>
      <c r="CW40" s="535">
        <f t="shared" si="20"/>
        <v>2000</v>
      </c>
      <c r="CX40" s="535">
        <f t="shared" si="21"/>
        <v>2500</v>
      </c>
      <c r="CY40" s="535">
        <f t="shared" si="22"/>
        <v>2800</v>
      </c>
      <c r="CZ40" s="534">
        <f t="shared" si="23"/>
        <v>3400</v>
      </c>
      <c r="DA40" s="534">
        <f t="shared" si="24"/>
        <v>3400</v>
      </c>
      <c r="DB40" s="534">
        <f t="shared" si="25"/>
        <v>4800</v>
      </c>
      <c r="DC40" s="534">
        <f t="shared" si="26"/>
        <v>6000</v>
      </c>
      <c r="DD40" s="534">
        <f t="shared" si="27"/>
        <v>9000</v>
      </c>
      <c r="DE40" s="533" t="str">
        <f t="shared" si="28"/>
        <v/>
      </c>
      <c r="DF40" s="532" t="str">
        <f t="shared" si="29"/>
        <v/>
      </c>
      <c r="DG40" s="524">
        <f t="shared" si="126"/>
        <v>12</v>
      </c>
      <c r="DH40" s="495">
        <f t="shared" si="127"/>
        <v>12</v>
      </c>
      <c r="DI40" s="495">
        <f t="shared" si="128"/>
        <v>12</v>
      </c>
      <c r="DJ40" s="495">
        <f t="shared" si="129"/>
        <v>12</v>
      </c>
      <c r="DK40" s="496"/>
      <c r="DL40" s="525"/>
      <c r="DM40" s="525"/>
      <c r="DN40" s="525"/>
      <c r="DO40" s="525"/>
      <c r="DP40" s="525"/>
      <c r="DQ40" s="525"/>
      <c r="DR40" s="525"/>
      <c r="DS40" s="525"/>
      <c r="DT40" s="495"/>
    </row>
    <row r="41" spans="1:130" s="498" customFormat="1" ht="15.75" customHeight="1">
      <c r="A41" s="485" t="s">
        <v>150</v>
      </c>
      <c r="B41" s="1293">
        <f t="shared" ref="B41:M41" si="167">SUM(B805:B810)</f>
        <v>10</v>
      </c>
      <c r="C41" s="544">
        <f t="shared" si="167"/>
        <v>2101.5</v>
      </c>
      <c r="D41" s="544">
        <f t="shared" si="167"/>
        <v>2530</v>
      </c>
      <c r="E41" s="544">
        <f t="shared" si="167"/>
        <v>21667</v>
      </c>
      <c r="F41" s="544">
        <f t="shared" si="167"/>
        <v>21210</v>
      </c>
      <c r="G41" s="544">
        <f t="shared" si="167"/>
        <v>0</v>
      </c>
      <c r="H41" s="544">
        <f t="shared" si="167"/>
        <v>9.5</v>
      </c>
      <c r="I41" s="544">
        <f t="shared" si="167"/>
        <v>311</v>
      </c>
      <c r="J41" s="544">
        <f t="shared" si="167"/>
        <v>7180</v>
      </c>
      <c r="K41" s="544">
        <f t="shared" si="167"/>
        <v>0</v>
      </c>
      <c r="L41" s="544">
        <f t="shared" si="167"/>
        <v>0</v>
      </c>
      <c r="M41" s="544">
        <f t="shared" si="167"/>
        <v>0</v>
      </c>
      <c r="N41" s="544"/>
      <c r="O41" s="544"/>
      <c r="P41" s="544"/>
      <c r="Q41" s="544"/>
      <c r="R41" s="544"/>
      <c r="S41" s="545"/>
      <c r="T41" s="544">
        <f t="shared" ref="T41:AE41" si="168">SUM(T805:T810)</f>
        <v>0</v>
      </c>
      <c r="U41" s="544">
        <f t="shared" si="168"/>
        <v>0</v>
      </c>
      <c r="V41" s="544">
        <f t="shared" si="168"/>
        <v>0</v>
      </c>
      <c r="W41" s="544">
        <f t="shared" si="168"/>
        <v>0</v>
      </c>
      <c r="X41" s="544">
        <f t="shared" si="168"/>
        <v>0</v>
      </c>
      <c r="Y41" s="544">
        <f t="shared" si="168"/>
        <v>0</v>
      </c>
      <c r="Z41" s="1332">
        <f t="shared" si="168"/>
        <v>1509.5</v>
      </c>
      <c r="AA41" s="1332">
        <f t="shared" si="168"/>
        <v>0</v>
      </c>
      <c r="AB41" s="1332">
        <f t="shared" si="168"/>
        <v>8130</v>
      </c>
      <c r="AC41" s="1332">
        <f t="shared" si="168"/>
        <v>14010</v>
      </c>
      <c r="AD41" s="544">
        <f t="shared" si="168"/>
        <v>0</v>
      </c>
      <c r="AE41" s="1332">
        <f t="shared" si="168"/>
        <v>17511</v>
      </c>
      <c r="AF41" s="544"/>
      <c r="AG41" s="544"/>
      <c r="AH41" s="544"/>
      <c r="AI41" s="544"/>
      <c r="AJ41" s="544"/>
      <c r="AK41" s="545"/>
      <c r="AL41" s="544">
        <f t="shared" ref="AL41:AW41" si="169">SUM(AL805:AL810)</f>
        <v>24010</v>
      </c>
      <c r="AM41" s="544">
        <f t="shared" si="169"/>
        <v>0</v>
      </c>
      <c r="AN41" s="544">
        <f t="shared" si="169"/>
        <v>10560</v>
      </c>
      <c r="AO41" s="544">
        <f t="shared" si="169"/>
        <v>1980</v>
      </c>
      <c r="AP41" s="544">
        <f t="shared" si="169"/>
        <v>0</v>
      </c>
      <c r="AQ41" s="544">
        <f t="shared" si="169"/>
        <v>0</v>
      </c>
      <c r="AR41" s="544">
        <f t="shared" si="169"/>
        <v>5170</v>
      </c>
      <c r="AS41" s="544">
        <f t="shared" si="169"/>
        <v>4350</v>
      </c>
      <c r="AT41" s="544">
        <f t="shared" si="169"/>
        <v>4270</v>
      </c>
      <c r="AU41" s="544">
        <f t="shared" si="169"/>
        <v>1980</v>
      </c>
      <c r="AV41" s="544">
        <f t="shared" si="169"/>
        <v>0</v>
      </c>
      <c r="AW41" s="544">
        <f t="shared" si="169"/>
        <v>1200</v>
      </c>
      <c r="AX41" s="544"/>
      <c r="AY41" s="544"/>
      <c r="AZ41" s="544"/>
      <c r="BA41" s="544"/>
      <c r="BB41" s="544"/>
      <c r="BC41" s="545"/>
      <c r="BD41" s="1332">
        <f t="shared" ref="BD41:BO41" si="170">SUM(BD805:BD810)</f>
        <v>8990</v>
      </c>
      <c r="BE41" s="1332">
        <f t="shared" si="170"/>
        <v>2920</v>
      </c>
      <c r="BF41" s="1332">
        <f t="shared" si="170"/>
        <v>6620</v>
      </c>
      <c r="BG41" s="1332">
        <f t="shared" si="170"/>
        <v>90</v>
      </c>
      <c r="BH41" s="1332">
        <f t="shared" si="170"/>
        <v>0</v>
      </c>
      <c r="BI41" s="1332">
        <f t="shared" si="170"/>
        <v>8480</v>
      </c>
      <c r="BJ41" s="1332">
        <f t="shared" si="170"/>
        <v>800</v>
      </c>
      <c r="BK41" s="1332">
        <f t="shared" si="170"/>
        <v>4899</v>
      </c>
      <c r="BL41" s="1332">
        <f t="shared" si="170"/>
        <v>4944</v>
      </c>
      <c r="BM41" s="1332">
        <f t="shared" si="170"/>
        <v>4815</v>
      </c>
      <c r="BN41" s="1332">
        <f t="shared" si="170"/>
        <v>0</v>
      </c>
      <c r="BO41" s="1332">
        <f t="shared" si="170"/>
        <v>0</v>
      </c>
      <c r="BP41" s="1332"/>
      <c r="BQ41" s="1332"/>
      <c r="BR41" s="1332"/>
      <c r="BS41" s="1332"/>
      <c r="BT41" s="1332"/>
      <c r="BU41" s="545"/>
      <c r="BV41" s="542">
        <f t="shared" si="146"/>
        <v>2580</v>
      </c>
      <c r="BW41" s="542">
        <f t="shared" si="146"/>
        <v>3500</v>
      </c>
      <c r="BX41" s="542">
        <f t="shared" si="146"/>
        <v>10350</v>
      </c>
      <c r="BY41" s="542">
        <f t="shared" si="146"/>
        <v>10800</v>
      </c>
      <c r="BZ41" s="1481">
        <f t="shared" si="122"/>
        <v>3335.2</v>
      </c>
      <c r="CA41" s="1481">
        <f t="shared" si="123"/>
        <v>2364.9499999999998</v>
      </c>
      <c r="CB41" s="1481">
        <f t="shared" si="124"/>
        <v>2951</v>
      </c>
      <c r="CC41" s="1481">
        <f t="shared" si="125"/>
        <v>3356.8</v>
      </c>
      <c r="CD41" s="1101">
        <f t="shared" si="117"/>
        <v>0</v>
      </c>
      <c r="CE41" s="1102">
        <f t="shared" si="117"/>
        <v>0</v>
      </c>
      <c r="CF41" s="1102">
        <f t="shared" si="117"/>
        <v>0</v>
      </c>
      <c r="CG41" s="1102">
        <f t="shared" si="117"/>
        <v>90</v>
      </c>
      <c r="CH41" s="1102">
        <f t="shared" si="117"/>
        <v>800</v>
      </c>
      <c r="CI41" s="1103">
        <f t="shared" si="117"/>
        <v>2920</v>
      </c>
      <c r="CJ41" s="1103">
        <f t="shared" si="117"/>
        <v>4815</v>
      </c>
      <c r="CK41" s="1102">
        <f t="shared" si="117"/>
        <v>4899</v>
      </c>
      <c r="CL41" s="1102">
        <f t="shared" si="117"/>
        <v>4944</v>
      </c>
      <c r="CM41" s="1102">
        <f t="shared" si="117"/>
        <v>6620</v>
      </c>
      <c r="CN41" s="1102">
        <f t="shared" si="117"/>
        <v>8480</v>
      </c>
      <c r="CO41" s="1101">
        <f t="shared" si="117"/>
        <v>8990</v>
      </c>
      <c r="CP41" s="532" t="str">
        <f t="shared" si="13"/>
        <v/>
      </c>
      <c r="CQ41" s="533" t="str">
        <f t="shared" si="14"/>
        <v/>
      </c>
      <c r="CR41" s="534" t="str">
        <f t="shared" si="15"/>
        <v/>
      </c>
      <c r="CS41" s="534">
        <f t="shared" si="16"/>
        <v>0</v>
      </c>
      <c r="CT41" s="534">
        <f t="shared" si="17"/>
        <v>0</v>
      </c>
      <c r="CU41" s="534">
        <f t="shared" si="18"/>
        <v>0</v>
      </c>
      <c r="CV41" s="534">
        <f t="shared" si="19"/>
        <v>90</v>
      </c>
      <c r="CW41" s="535">
        <f t="shared" si="20"/>
        <v>800</v>
      </c>
      <c r="CX41" s="535">
        <f t="shared" si="21"/>
        <v>2920</v>
      </c>
      <c r="CY41" s="535">
        <f t="shared" si="22"/>
        <v>4815</v>
      </c>
      <c r="CZ41" s="534">
        <f t="shared" si="23"/>
        <v>4899</v>
      </c>
      <c r="DA41" s="534">
        <f t="shared" si="24"/>
        <v>4944</v>
      </c>
      <c r="DB41" s="534">
        <f t="shared" si="25"/>
        <v>6620</v>
      </c>
      <c r="DC41" s="534">
        <f t="shared" si="26"/>
        <v>8480</v>
      </c>
      <c r="DD41" s="534">
        <f t="shared" si="27"/>
        <v>8990</v>
      </c>
      <c r="DE41" s="533" t="str">
        <f t="shared" si="28"/>
        <v/>
      </c>
      <c r="DF41" s="532" t="str">
        <f t="shared" si="29"/>
        <v/>
      </c>
      <c r="DG41" s="524">
        <f t="shared" si="126"/>
        <v>12</v>
      </c>
      <c r="DH41" s="495">
        <f t="shared" si="127"/>
        <v>12</v>
      </c>
      <c r="DI41" s="495">
        <f t="shared" si="128"/>
        <v>12</v>
      </c>
      <c r="DJ41" s="495">
        <f t="shared" si="129"/>
        <v>12</v>
      </c>
      <c r="DK41" s="496"/>
      <c r="DL41" s="525"/>
      <c r="DM41" s="525"/>
      <c r="DN41" s="525"/>
      <c r="DO41" s="525"/>
      <c r="DP41" s="525"/>
      <c r="DQ41" s="525"/>
      <c r="DR41" s="525"/>
      <c r="DS41" s="525"/>
      <c r="DT41" s="495"/>
    </row>
    <row r="42" spans="1:130" s="498" customFormat="1" ht="15.75" customHeight="1">
      <c r="A42" s="485" t="s">
        <v>151</v>
      </c>
      <c r="B42" s="1289">
        <f t="shared" ref="B42:M42" si="171">IF(B20=0,"",B32/B20)</f>
        <v>0.22993197278911565</v>
      </c>
      <c r="C42" s="527">
        <f t="shared" si="171"/>
        <v>0.24105087347086174</v>
      </c>
      <c r="D42" s="527">
        <f t="shared" si="171"/>
        <v>0.29759847961299241</v>
      </c>
      <c r="E42" s="527">
        <f t="shared" si="171"/>
        <v>0.11684791075935562</v>
      </c>
      <c r="F42" s="527">
        <f t="shared" si="171"/>
        <v>0.14007650765076507</v>
      </c>
      <c r="G42" s="527">
        <f t="shared" si="171"/>
        <v>0.10632730732635585</v>
      </c>
      <c r="H42" s="527">
        <f t="shared" si="171"/>
        <v>0.22049689440993789</v>
      </c>
      <c r="I42" s="527">
        <f t="shared" si="171"/>
        <v>0.23223232099312791</v>
      </c>
      <c r="J42" s="527">
        <f t="shared" si="171"/>
        <v>0.19717045565421018</v>
      </c>
      <c r="K42" s="527">
        <f t="shared" si="171"/>
        <v>0.23677174046363303</v>
      </c>
      <c r="L42" s="527">
        <f t="shared" si="171"/>
        <v>0.30030832476875641</v>
      </c>
      <c r="M42" s="527">
        <f t="shared" si="171"/>
        <v>0.26664171773401318</v>
      </c>
      <c r="N42" s="527"/>
      <c r="O42" s="527"/>
      <c r="P42" s="527"/>
      <c r="Q42" s="527"/>
      <c r="R42" s="527"/>
      <c r="S42" s="528"/>
      <c r="T42" s="527">
        <f t="shared" ref="T42:AE42" si="172">IF(T20=0,"",T32/T20)</f>
        <v>0.3346782988004362</v>
      </c>
      <c r="U42" s="527">
        <f t="shared" si="172"/>
        <v>0.34976744186046516</v>
      </c>
      <c r="V42" s="527">
        <f t="shared" si="172"/>
        <v>0.33969230769230768</v>
      </c>
      <c r="W42" s="527">
        <f t="shared" si="172"/>
        <v>0.53745430978613096</v>
      </c>
      <c r="X42" s="527">
        <f t="shared" si="172"/>
        <v>0.39402249037994541</v>
      </c>
      <c r="Y42" s="527">
        <f t="shared" si="172"/>
        <v>0.28425066440704078</v>
      </c>
      <c r="Z42" s="1328">
        <f t="shared" si="172"/>
        <v>1.2742324216703342</v>
      </c>
      <c r="AA42" s="1328">
        <f t="shared" si="172"/>
        <v>1.0706500956022944</v>
      </c>
      <c r="AB42" s="1328">
        <f t="shared" si="172"/>
        <v>0.28235441519970644</v>
      </c>
      <c r="AC42" s="1328">
        <f t="shared" si="172"/>
        <v>0.23174776745033715</v>
      </c>
      <c r="AD42" s="527">
        <f t="shared" si="172"/>
        <v>0</v>
      </c>
      <c r="AE42" s="1328">
        <f t="shared" si="172"/>
        <v>0.43084993865549776</v>
      </c>
      <c r="AF42" s="527"/>
      <c r="AG42" s="527"/>
      <c r="AH42" s="527"/>
      <c r="AI42" s="527"/>
      <c r="AJ42" s="527"/>
      <c r="AK42" s="528"/>
      <c r="AL42" s="527">
        <f t="shared" ref="AL42:AW42" si="173">IF(AL20=0,"",AL32/AL20)</f>
        <v>2.8491930996104618E-2</v>
      </c>
      <c r="AM42" s="527">
        <f t="shared" si="173"/>
        <v>3.6893339869738778E-2</v>
      </c>
      <c r="AN42" s="527">
        <f t="shared" si="173"/>
        <v>5.4282864206097931E-2</v>
      </c>
      <c r="AO42" s="527">
        <f t="shared" si="173"/>
        <v>2.465854862596676E-2</v>
      </c>
      <c r="AP42" s="527">
        <f t="shared" si="173"/>
        <v>0.11146874470608166</v>
      </c>
      <c r="AQ42" s="527">
        <f t="shared" si="173"/>
        <v>2.0459264133604112E-2</v>
      </c>
      <c r="AR42" s="527">
        <f t="shared" si="173"/>
        <v>8.7265439970850789E-2</v>
      </c>
      <c r="AS42" s="527">
        <f t="shared" si="173"/>
        <v>0.15884057971014492</v>
      </c>
      <c r="AT42" s="527">
        <f t="shared" si="173"/>
        <v>0.11667620889748549</v>
      </c>
      <c r="AU42" s="527">
        <f t="shared" si="173"/>
        <v>0.19232491538661806</v>
      </c>
      <c r="AV42" s="527">
        <f t="shared" si="173"/>
        <v>0.12751599147121534</v>
      </c>
      <c r="AW42" s="527">
        <f t="shared" si="173"/>
        <v>0.16594788858939802</v>
      </c>
      <c r="AX42" s="527"/>
      <c r="AY42" s="527"/>
      <c r="AZ42" s="527"/>
      <c r="BA42" s="527"/>
      <c r="BB42" s="527"/>
      <c r="BC42" s="528"/>
      <c r="BD42" s="1328">
        <f t="shared" ref="BD42:BO42" si="174">IF(BD20=0,"",BD32/BD20)</f>
        <v>7.5959907478797217E-2</v>
      </c>
      <c r="BE42" s="1328">
        <f t="shared" si="174"/>
        <v>4.3263050308513455E-2</v>
      </c>
      <c r="BF42" s="1328">
        <f t="shared" si="174"/>
        <v>0.19746357615894039</v>
      </c>
      <c r="BG42" s="1328">
        <f t="shared" si="174"/>
        <v>0.58074161969741911</v>
      </c>
      <c r="BH42" s="1328" t="str">
        <f t="shared" si="174"/>
        <v/>
      </c>
      <c r="BI42" s="1328">
        <f t="shared" si="174"/>
        <v>2.371859296482412E-2</v>
      </c>
      <c r="BJ42" s="1328">
        <f t="shared" si="174"/>
        <v>9.0465059055118105E-2</v>
      </c>
      <c r="BK42" s="1328">
        <f t="shared" si="174"/>
        <v>5.976768344508452E-2</v>
      </c>
      <c r="BL42" s="1328">
        <f t="shared" si="174"/>
        <v>2.5772120644515867E-2</v>
      </c>
      <c r="BM42" s="1328">
        <f t="shared" si="174"/>
        <v>3.0480527638190955E-2</v>
      </c>
      <c r="BN42" s="1328">
        <f t="shared" si="174"/>
        <v>8.051585198846628E-2</v>
      </c>
      <c r="BO42" s="1328">
        <f t="shared" si="174"/>
        <v>5.1683220532653597E-2</v>
      </c>
      <c r="BP42" s="1328"/>
      <c r="BQ42" s="1328"/>
      <c r="BR42" s="1328"/>
      <c r="BS42" s="1328"/>
      <c r="BT42" s="1328"/>
      <c r="BU42" s="528"/>
      <c r="BV42" s="527">
        <f>IF(BV20=0,"",BV32/BV20)</f>
        <v>0.23295074998481813</v>
      </c>
      <c r="BW42" s="527">
        <f>IF(BW20=0,"",BW32/BW20)</f>
        <v>0.26793606253444907</v>
      </c>
      <c r="BX42" s="527">
        <f>IF(BX20=0,"",BX32/BX20)</f>
        <v>0.12683445244191102</v>
      </c>
      <c r="BY42" s="527">
        <f>IF(BY20=0,"",BY32/BY20)</f>
        <v>3.5829619151832179E-2</v>
      </c>
      <c r="BZ42" s="1481">
        <f t="shared" si="122"/>
        <v>0.21788188735380126</v>
      </c>
      <c r="CA42" s="1482">
        <f t="shared" si="123"/>
        <v>0.42554677298341625</v>
      </c>
      <c r="CB42" s="1482">
        <f t="shared" si="124"/>
        <v>9.1204153704308427E-2</v>
      </c>
      <c r="CC42" s="1482">
        <f t="shared" si="125"/>
        <v>7.2818999694475597E-2</v>
      </c>
      <c r="CD42" s="1101">
        <f t="shared" si="117"/>
        <v>2.371859296482412E-2</v>
      </c>
      <c r="CE42" s="1102">
        <f t="shared" si="117"/>
        <v>2.5772120644515867E-2</v>
      </c>
      <c r="CF42" s="1102">
        <f t="shared" si="117"/>
        <v>3.0480527638190955E-2</v>
      </c>
      <c r="CG42" s="1102">
        <f t="shared" si="117"/>
        <v>4.3263050308513455E-2</v>
      </c>
      <c r="CH42" s="1102">
        <f t="shared" si="117"/>
        <v>5.1683220532653597E-2</v>
      </c>
      <c r="CI42" s="1103">
        <f t="shared" si="117"/>
        <v>5.976768344508452E-2</v>
      </c>
      <c r="CJ42" s="1103">
        <f t="shared" si="117"/>
        <v>7.5959907478797217E-2</v>
      </c>
      <c r="CK42" s="1102">
        <f t="shared" si="117"/>
        <v>8.051585198846628E-2</v>
      </c>
      <c r="CL42" s="1102">
        <f t="shared" si="117"/>
        <v>9.0465059055118105E-2</v>
      </c>
      <c r="CM42" s="1102">
        <f t="shared" si="117"/>
        <v>0.19746357615894039</v>
      </c>
      <c r="CN42" s="1102">
        <f t="shared" si="117"/>
        <v>0.58074161969741911</v>
      </c>
      <c r="CO42" s="1101" t="str">
        <f t="shared" si="117"/>
        <v/>
      </c>
      <c r="CP42" s="520" t="str">
        <f t="shared" si="13"/>
        <v/>
      </c>
      <c r="CQ42" s="521" t="str">
        <f t="shared" si="14"/>
        <v/>
      </c>
      <c r="CR42" s="522" t="str">
        <f t="shared" si="15"/>
        <v/>
      </c>
      <c r="CS42" s="522">
        <f t="shared" si="16"/>
        <v>2.371859296482412E-2</v>
      </c>
      <c r="CT42" s="522">
        <f t="shared" si="17"/>
        <v>2.5772120644515867E-2</v>
      </c>
      <c r="CU42" s="522">
        <f t="shared" si="18"/>
        <v>3.0480527638190955E-2</v>
      </c>
      <c r="CV42" s="522">
        <f t="shared" si="19"/>
        <v>4.3263050308513455E-2</v>
      </c>
      <c r="CW42" s="523">
        <f t="shared" si="20"/>
        <v>5.1683220532653597E-2</v>
      </c>
      <c r="CX42" s="523">
        <f t="shared" si="21"/>
        <v>5.976768344508452E-2</v>
      </c>
      <c r="CY42" s="523">
        <f t="shared" si="22"/>
        <v>7.5959907478797217E-2</v>
      </c>
      <c r="CZ42" s="522">
        <f t="shared" si="23"/>
        <v>8.051585198846628E-2</v>
      </c>
      <c r="DA42" s="522">
        <f t="shared" si="24"/>
        <v>9.0465059055118105E-2</v>
      </c>
      <c r="DB42" s="522">
        <f t="shared" si="25"/>
        <v>0.19746357615894039</v>
      </c>
      <c r="DC42" s="522">
        <f t="shared" si="26"/>
        <v>0.58074161969741911</v>
      </c>
      <c r="DD42" s="522" t="str">
        <f t="shared" si="27"/>
        <v/>
      </c>
      <c r="DE42" s="521" t="str">
        <f t="shared" si="28"/>
        <v/>
      </c>
      <c r="DF42" s="520" t="str">
        <f t="shared" si="29"/>
        <v/>
      </c>
      <c r="DG42" s="524">
        <f t="shared" si="126"/>
        <v>12</v>
      </c>
      <c r="DH42" s="495">
        <f t="shared" si="127"/>
        <v>12</v>
      </c>
      <c r="DI42" s="495">
        <f t="shared" si="128"/>
        <v>12</v>
      </c>
      <c r="DJ42" s="495">
        <f t="shared" si="129"/>
        <v>11</v>
      </c>
      <c r="DK42" s="496"/>
      <c r="DL42" s="525"/>
      <c r="DM42" s="525"/>
      <c r="DN42" s="525"/>
      <c r="DO42" s="525"/>
      <c r="DP42" s="525"/>
      <c r="DQ42" s="525"/>
      <c r="DR42" s="525"/>
      <c r="DS42" s="525"/>
      <c r="DT42" s="495"/>
    </row>
    <row r="43" spans="1:130" s="498" customFormat="1" ht="15.75" customHeight="1" thickBot="1">
      <c r="A43" s="1479" t="s">
        <v>152</v>
      </c>
      <c r="B43" s="1333">
        <f t="shared" ref="B43:M43" si="175">B20-B31</f>
        <v>35163.919999999998</v>
      </c>
      <c r="C43" s="1333">
        <f t="shared" si="175"/>
        <v>20854</v>
      </c>
      <c r="D43" s="1333">
        <f t="shared" si="175"/>
        <v>3427.7720000000045</v>
      </c>
      <c r="E43" s="1333">
        <f t="shared" si="175"/>
        <v>20063</v>
      </c>
      <c r="F43" s="1333">
        <f t="shared" si="175"/>
        <v>25542.959999999999</v>
      </c>
      <c r="G43" s="1333">
        <f t="shared" si="175"/>
        <v>31615.279999999999</v>
      </c>
      <c r="H43" s="1333">
        <f t="shared" si="175"/>
        <v>19852.923999999999</v>
      </c>
      <c r="I43" s="1333">
        <f t="shared" si="175"/>
        <v>17514.739999999998</v>
      </c>
      <c r="J43" s="1333">
        <f t="shared" si="175"/>
        <v>17595.28</v>
      </c>
      <c r="K43" s="1333">
        <f t="shared" si="175"/>
        <v>24477</v>
      </c>
      <c r="L43" s="1333">
        <f t="shared" si="175"/>
        <v>20823.96</v>
      </c>
      <c r="M43" s="1333">
        <f t="shared" si="175"/>
        <v>22444.959999999999</v>
      </c>
      <c r="N43" s="1333"/>
      <c r="O43" s="1333"/>
      <c r="P43" s="1333"/>
      <c r="Q43" s="1333"/>
      <c r="R43" s="1333"/>
      <c r="S43" s="1480"/>
      <c r="T43" s="1333">
        <f t="shared" ref="T43:AE43" si="176">T20-T31</f>
        <v>18680</v>
      </c>
      <c r="U43" s="1333">
        <f t="shared" si="176"/>
        <v>2782.1215999999986</v>
      </c>
      <c r="V43" s="1333">
        <f t="shared" si="176"/>
        <v>13135.900000000001</v>
      </c>
      <c r="W43" s="1333">
        <f t="shared" si="176"/>
        <v>1127.7459999999992</v>
      </c>
      <c r="X43" s="1333">
        <f t="shared" si="176"/>
        <v>3705.7000000000007</v>
      </c>
      <c r="Y43" s="1333">
        <f t="shared" si="176"/>
        <v>21922.000000000004</v>
      </c>
      <c r="Z43" s="1333">
        <f t="shared" si="176"/>
        <v>-15859.579999999998</v>
      </c>
      <c r="AA43" s="1333">
        <f t="shared" si="176"/>
        <v>-16103.800000000003</v>
      </c>
      <c r="AB43" s="1333">
        <f t="shared" si="176"/>
        <v>1335.4800000000032</v>
      </c>
      <c r="AC43" s="1333">
        <f t="shared" si="176"/>
        <v>14320.199999999997</v>
      </c>
      <c r="AD43" s="1333">
        <f t="shared" si="176"/>
        <v>12190</v>
      </c>
      <c r="AE43" s="1333">
        <f t="shared" si="176"/>
        <v>-19679.599999999999</v>
      </c>
      <c r="AF43" s="1333"/>
      <c r="AG43" s="1333"/>
      <c r="AH43" s="1333"/>
      <c r="AI43" s="1333"/>
      <c r="AJ43" s="1333"/>
      <c r="AK43" s="1480"/>
      <c r="AL43" s="1333">
        <f t="shared" ref="AL43:AW43" si="177">AL20-AL31</f>
        <v>270044.90000000002</v>
      </c>
      <c r="AM43" s="1333">
        <f t="shared" si="177"/>
        <v>238709.91999999998</v>
      </c>
      <c r="AN43" s="1333">
        <f t="shared" si="177"/>
        <v>167026.5</v>
      </c>
      <c r="AO43" s="1333">
        <f t="shared" si="177"/>
        <v>429671.8</v>
      </c>
      <c r="AP43" s="1333">
        <f t="shared" si="177"/>
        <v>82329.600000000006</v>
      </c>
      <c r="AQ43" s="1333">
        <f t="shared" si="177"/>
        <v>747447.6</v>
      </c>
      <c r="AR43" s="1333">
        <f t="shared" si="177"/>
        <v>9969.6000000000058</v>
      </c>
      <c r="AS43" s="1333">
        <f t="shared" si="177"/>
        <v>-1226.3999999999942</v>
      </c>
      <c r="AT43" s="1333">
        <f t="shared" si="177"/>
        <v>5013.7200000000012</v>
      </c>
      <c r="AU43" s="1333">
        <f t="shared" si="177"/>
        <v>2056.6000000000058</v>
      </c>
      <c r="AV43" s="1333">
        <f t="shared" si="177"/>
        <v>10058.119999999995</v>
      </c>
      <c r="AW43" s="1333">
        <f t="shared" si="177"/>
        <v>67257.8</v>
      </c>
      <c r="AX43" s="1333"/>
      <c r="AY43" s="1333"/>
      <c r="AZ43" s="1333"/>
      <c r="BA43" s="1333"/>
      <c r="BB43" s="1333"/>
      <c r="BC43" s="1480"/>
      <c r="BD43" s="1333">
        <f t="shared" ref="BD43:BO43" si="178">BD20-BD31</f>
        <v>69291.54879999999</v>
      </c>
      <c r="BE43" s="1333">
        <f t="shared" si="178"/>
        <v>67401.567999999999</v>
      </c>
      <c r="BF43" s="1333">
        <f t="shared" si="178"/>
        <v>-23024.839999999997</v>
      </c>
      <c r="BG43" s="1333">
        <f t="shared" si="178"/>
        <v>-12726.6512</v>
      </c>
      <c r="BH43" s="1333">
        <f t="shared" si="178"/>
        <v>-38611.839999999997</v>
      </c>
      <c r="BI43" s="1333">
        <f t="shared" si="178"/>
        <v>342576.04800000001</v>
      </c>
      <c r="BJ43" s="1333">
        <f t="shared" si="178"/>
        <v>95097.567999999999</v>
      </c>
      <c r="BK43" s="1333">
        <f t="shared" si="178"/>
        <v>201754.12</v>
      </c>
      <c r="BL43" s="1333">
        <f t="shared" si="178"/>
        <v>376094.8</v>
      </c>
      <c r="BM43" s="1333">
        <f t="shared" si="178"/>
        <v>434879.95999999996</v>
      </c>
      <c r="BN43" s="1333">
        <f t="shared" si="178"/>
        <v>123179</v>
      </c>
      <c r="BO43" s="1333">
        <f t="shared" si="178"/>
        <v>164110</v>
      </c>
      <c r="BP43" s="1333"/>
      <c r="BQ43" s="1333"/>
      <c r="BR43" s="1333"/>
      <c r="BS43" s="1333"/>
      <c r="BT43" s="1333"/>
      <c r="BU43" s="1480"/>
      <c r="BV43" s="1333">
        <f>BV811</f>
        <v>16016.760000000002</v>
      </c>
      <c r="BW43" s="1333">
        <f>BW20-BW31</f>
        <v>12032.380000000005</v>
      </c>
      <c r="BX43" s="1333">
        <f>BX20-BX31</f>
        <v>18794.880000000005</v>
      </c>
      <c r="BY43" s="1333">
        <f>BY20-BY31</f>
        <v>201554.88</v>
      </c>
      <c r="BZ43" s="1481">
        <f t="shared" si="122"/>
        <v>22078.410400000001</v>
      </c>
      <c r="CA43" s="1481">
        <f t="shared" si="123"/>
        <v>3531.3767599999992</v>
      </c>
      <c r="CB43" s="1481">
        <f t="shared" si="124"/>
        <v>128213.85600000006</v>
      </c>
      <c r="CC43" s="1481">
        <f t="shared" si="125"/>
        <v>140375.31615999999</v>
      </c>
      <c r="CD43" s="1101">
        <f t="shared" si="117"/>
        <v>-38611.839999999997</v>
      </c>
      <c r="CE43" s="1102">
        <f t="shared" si="117"/>
        <v>-23024.839999999997</v>
      </c>
      <c r="CF43" s="1102">
        <f t="shared" si="117"/>
        <v>-12726.6512</v>
      </c>
      <c r="CG43" s="1102">
        <f t="shared" si="117"/>
        <v>67401.567999999999</v>
      </c>
      <c r="CH43" s="1102">
        <f t="shared" si="117"/>
        <v>69291.54879999999</v>
      </c>
      <c r="CI43" s="1103">
        <f t="shared" si="117"/>
        <v>95097.567999999999</v>
      </c>
      <c r="CJ43" s="1103">
        <f t="shared" si="117"/>
        <v>123179</v>
      </c>
      <c r="CK43" s="1102">
        <f t="shared" si="117"/>
        <v>164110</v>
      </c>
      <c r="CL43" s="1102">
        <f t="shared" si="117"/>
        <v>201754.12</v>
      </c>
      <c r="CM43" s="1102">
        <f t="shared" si="117"/>
        <v>342576.04800000001</v>
      </c>
      <c r="CN43" s="1102">
        <f t="shared" si="117"/>
        <v>376094.8</v>
      </c>
      <c r="CO43" s="1101">
        <f t="shared" si="117"/>
        <v>434879.95999999996</v>
      </c>
      <c r="CP43" s="1475" t="str">
        <f t="shared" si="13"/>
        <v/>
      </c>
      <c r="CQ43" s="1476" t="str">
        <f t="shared" si="14"/>
        <v/>
      </c>
      <c r="CR43" s="1477" t="str">
        <f t="shared" si="15"/>
        <v/>
      </c>
      <c r="CS43" s="1477">
        <f t="shared" si="16"/>
        <v>-38611.839999999997</v>
      </c>
      <c r="CT43" s="1477">
        <f t="shared" si="17"/>
        <v>-23024.839999999997</v>
      </c>
      <c r="CU43" s="1477">
        <f t="shared" si="18"/>
        <v>-12726.6512</v>
      </c>
      <c r="CV43" s="1477">
        <f t="shared" si="19"/>
        <v>67401.567999999999</v>
      </c>
      <c r="CW43" s="1478">
        <f t="shared" si="20"/>
        <v>69291.54879999999</v>
      </c>
      <c r="CX43" s="1478">
        <f t="shared" si="21"/>
        <v>95097.567999999999</v>
      </c>
      <c r="CY43" s="1478">
        <f t="shared" si="22"/>
        <v>123179</v>
      </c>
      <c r="CZ43" s="1477">
        <f t="shared" si="23"/>
        <v>164110</v>
      </c>
      <c r="DA43" s="1477">
        <f t="shared" si="24"/>
        <v>201754.12</v>
      </c>
      <c r="DB43" s="1477">
        <f t="shared" si="25"/>
        <v>342576.04800000001</v>
      </c>
      <c r="DC43" s="1477">
        <f t="shared" si="26"/>
        <v>376094.8</v>
      </c>
      <c r="DD43" s="1477">
        <f t="shared" si="27"/>
        <v>434879.95999999996</v>
      </c>
      <c r="DE43" s="1476" t="str">
        <f t="shared" si="28"/>
        <v/>
      </c>
      <c r="DF43" s="1475" t="str">
        <f t="shared" si="29"/>
        <v/>
      </c>
      <c r="DG43" s="524">
        <f t="shared" si="126"/>
        <v>12</v>
      </c>
      <c r="DH43" s="495">
        <f t="shared" si="127"/>
        <v>12</v>
      </c>
      <c r="DI43" s="495">
        <f t="shared" si="128"/>
        <v>12</v>
      </c>
      <c r="DJ43" s="495">
        <f t="shared" si="129"/>
        <v>12</v>
      </c>
      <c r="DK43" s="496"/>
      <c r="DL43" s="525"/>
      <c r="DM43" s="525"/>
      <c r="DN43" s="525"/>
      <c r="DO43" s="525"/>
      <c r="DP43" s="525"/>
      <c r="DQ43" s="525"/>
      <c r="DR43" s="525"/>
      <c r="DS43" s="525"/>
      <c r="DT43" s="495"/>
    </row>
    <row r="44" spans="1:130" s="551" customFormat="1" ht="15.75" customHeight="1">
      <c r="A44" s="546" t="s">
        <v>59</v>
      </c>
      <c r="B44" s="1288"/>
      <c r="C44" s="513"/>
      <c r="D44" s="513"/>
      <c r="E44" s="513"/>
      <c r="F44" s="513"/>
      <c r="G44" s="513"/>
      <c r="H44" s="513"/>
      <c r="I44" s="513"/>
      <c r="J44" s="513"/>
      <c r="K44" s="513"/>
      <c r="L44" s="513"/>
      <c r="M44" s="513"/>
      <c r="N44" s="513"/>
      <c r="O44" s="513"/>
      <c r="P44" s="513"/>
      <c r="Q44" s="513"/>
      <c r="R44" s="513"/>
      <c r="S44" s="547"/>
      <c r="T44" s="513"/>
      <c r="U44" s="513"/>
      <c r="V44" s="513"/>
      <c r="W44" s="513"/>
      <c r="X44" s="513"/>
      <c r="Y44" s="513"/>
      <c r="Z44" s="1327"/>
      <c r="AA44" s="1327"/>
      <c r="AB44" s="1327"/>
      <c r="AC44" s="1327"/>
      <c r="AD44" s="513"/>
      <c r="AE44" s="1327"/>
      <c r="AF44" s="513"/>
      <c r="AG44" s="513"/>
      <c r="AH44" s="513"/>
      <c r="AI44" s="513"/>
      <c r="AJ44" s="513"/>
      <c r="AK44" s="547"/>
      <c r="AL44" s="513"/>
      <c r="AM44" s="513"/>
      <c r="AN44" s="513"/>
      <c r="AO44" s="513"/>
      <c r="AP44" s="513"/>
      <c r="AQ44" s="513"/>
      <c r="AR44" s="513"/>
      <c r="AS44" s="513"/>
      <c r="AT44" s="513"/>
      <c r="AU44" s="513"/>
      <c r="AV44" s="513"/>
      <c r="AW44" s="513"/>
      <c r="AX44" s="513"/>
      <c r="AY44" s="513"/>
      <c r="AZ44" s="513"/>
      <c r="BA44" s="513"/>
      <c r="BB44" s="513"/>
      <c r="BC44" s="547"/>
      <c r="BD44" s="1327"/>
      <c r="BE44" s="1327"/>
      <c r="BF44" s="1327"/>
      <c r="BG44" s="1327"/>
      <c r="BH44" s="1327"/>
      <c r="BI44" s="1327"/>
      <c r="BJ44" s="1327"/>
      <c r="BK44" s="1327"/>
      <c r="BL44" s="1327"/>
      <c r="BM44" s="1327"/>
      <c r="BN44" s="1327"/>
      <c r="BO44" s="1327"/>
      <c r="BP44" s="1327"/>
      <c r="BQ44" s="1327"/>
      <c r="BR44" s="1327"/>
      <c r="BS44" s="1327"/>
      <c r="BT44" s="1327"/>
      <c r="BU44" s="547"/>
      <c r="BV44" s="513"/>
      <c r="BW44" s="513"/>
      <c r="BX44" s="513"/>
      <c r="BY44" s="513"/>
      <c r="BZ44" s="531" t="str">
        <f t="shared" si="122"/>
        <v/>
      </c>
      <c r="CA44" s="531" t="str">
        <f t="shared" si="123"/>
        <v/>
      </c>
      <c r="CB44" s="531" t="str">
        <f t="shared" si="124"/>
        <v/>
      </c>
      <c r="CC44" s="531" t="str">
        <f t="shared" si="125"/>
        <v/>
      </c>
      <c r="CD44" s="1075"/>
      <c r="CE44" s="1076"/>
      <c r="CF44" s="1076"/>
      <c r="CG44" s="1076"/>
      <c r="CH44" s="1076"/>
      <c r="CI44" s="1076"/>
      <c r="CJ44" s="1076"/>
      <c r="CK44" s="1076"/>
      <c r="CL44" s="1076"/>
      <c r="CM44" s="1076"/>
      <c r="CN44" s="1076"/>
      <c r="CO44" s="1075"/>
      <c r="CP44" s="549"/>
      <c r="CQ44" s="549"/>
      <c r="CR44" s="549"/>
      <c r="CS44" s="549"/>
      <c r="CT44" s="549"/>
      <c r="CU44" s="549"/>
      <c r="CV44" s="549"/>
      <c r="CW44" s="549"/>
      <c r="CX44" s="549"/>
      <c r="CY44" s="549"/>
      <c r="CZ44" s="549"/>
      <c r="DA44" s="549"/>
      <c r="DB44" s="549"/>
      <c r="DC44" s="549"/>
      <c r="DD44" s="549"/>
      <c r="DE44" s="549"/>
      <c r="DF44" s="549"/>
      <c r="DG44" s="548"/>
      <c r="DH44" s="549"/>
      <c r="DI44" s="549"/>
      <c r="DJ44" s="549"/>
      <c r="DK44" s="550"/>
      <c r="DL44" s="549"/>
      <c r="DM44" s="549"/>
      <c r="DN44" s="549"/>
      <c r="DO44" s="549"/>
      <c r="DP44" s="549"/>
      <c r="DQ44" s="493"/>
      <c r="DR44" s="493"/>
      <c r="DS44" s="549"/>
      <c r="DT44" s="493"/>
      <c r="DU44" s="498"/>
      <c r="DV44" s="498"/>
      <c r="DW44" s="498"/>
      <c r="DX44" s="498"/>
      <c r="DY44" s="498"/>
      <c r="DZ44" s="498"/>
    </row>
    <row r="45" spans="1:130" s="551" customFormat="1" ht="15.75" customHeight="1">
      <c r="A45" s="552" t="s">
        <v>153</v>
      </c>
      <c r="B45" s="1294"/>
      <c r="C45" s="553"/>
      <c r="D45" s="553"/>
      <c r="E45" s="553"/>
      <c r="F45" s="553"/>
      <c r="G45" s="553"/>
      <c r="H45" s="553"/>
      <c r="I45" s="553"/>
      <c r="J45" s="553"/>
      <c r="K45" s="553"/>
      <c r="L45" s="553"/>
      <c r="M45" s="553"/>
      <c r="N45" s="553"/>
      <c r="O45" s="553"/>
      <c r="P45" s="553"/>
      <c r="Q45" s="553"/>
      <c r="R45" s="553"/>
      <c r="S45" s="547"/>
      <c r="T45" s="553"/>
      <c r="U45" s="553"/>
      <c r="V45" s="553"/>
      <c r="W45" s="553"/>
      <c r="X45" s="553"/>
      <c r="Y45" s="553"/>
      <c r="Z45" s="1334"/>
      <c r="AA45" s="1334"/>
      <c r="AB45" s="1334"/>
      <c r="AC45" s="1334"/>
      <c r="AD45" s="553"/>
      <c r="AE45" s="1334"/>
      <c r="AF45" s="553"/>
      <c r="AG45" s="553"/>
      <c r="AH45" s="553"/>
      <c r="AI45" s="553"/>
      <c r="AJ45" s="553"/>
      <c r="AK45" s="547"/>
      <c r="AL45" s="553"/>
      <c r="AM45" s="553"/>
      <c r="AN45" s="553"/>
      <c r="AO45" s="553"/>
      <c r="AP45" s="553"/>
      <c r="AQ45" s="553"/>
      <c r="AR45" s="553"/>
      <c r="AS45" s="553"/>
      <c r="AT45" s="553"/>
      <c r="AU45" s="553"/>
      <c r="AV45" s="553"/>
      <c r="AW45" s="553"/>
      <c r="AX45" s="553"/>
      <c r="AY45" s="553"/>
      <c r="AZ45" s="553"/>
      <c r="BA45" s="553"/>
      <c r="BB45" s="553"/>
      <c r="BC45" s="547"/>
      <c r="BD45" s="1334"/>
      <c r="BE45" s="1334"/>
      <c r="BF45" s="1334"/>
      <c r="BG45" s="1334"/>
      <c r="BH45" s="1334"/>
      <c r="BI45" s="1334"/>
      <c r="BJ45" s="1334"/>
      <c r="BK45" s="1334"/>
      <c r="BL45" s="1334"/>
      <c r="BM45" s="1334"/>
      <c r="BN45" s="1334"/>
      <c r="BO45" s="1334"/>
      <c r="BP45" s="1334"/>
      <c r="BQ45" s="1334"/>
      <c r="BR45" s="1334"/>
      <c r="BS45" s="1334"/>
      <c r="BT45" s="1334"/>
      <c r="BU45" s="547"/>
      <c r="BV45" s="554">
        <f>IF(WB!CK9="","",WB!CK9)</f>
        <v>0.35</v>
      </c>
      <c r="BW45" s="554">
        <f>IF(WB!CK10="","",WB!CK10)</f>
        <v>0.35</v>
      </c>
      <c r="BX45" s="554">
        <f>IF(WB!CK11="","",WB!CK11)</f>
        <v>0.2</v>
      </c>
      <c r="BY45" s="554">
        <f>IF(WB!CK12="","",WB!CK12)</f>
        <v>0.1</v>
      </c>
      <c r="BZ45" s="531" t="str">
        <f t="shared" si="122"/>
        <v/>
      </c>
      <c r="CA45" s="515" t="str">
        <f t="shared" si="123"/>
        <v/>
      </c>
      <c r="CB45" s="515" t="str">
        <f t="shared" si="124"/>
        <v/>
      </c>
      <c r="CC45" s="515" t="str">
        <f t="shared" si="125"/>
        <v/>
      </c>
      <c r="CD45" s="1077"/>
      <c r="CE45" s="1078"/>
      <c r="CF45" s="1078"/>
      <c r="CG45" s="1078"/>
      <c r="CH45" s="1078"/>
      <c r="CI45" s="1078"/>
      <c r="CJ45" s="1078"/>
      <c r="CK45" s="1078"/>
      <c r="CL45" s="1078"/>
      <c r="CM45" s="1078"/>
      <c r="CN45" s="1078"/>
      <c r="CO45" s="1077"/>
      <c r="CP45" s="555"/>
      <c r="CQ45" s="555"/>
      <c r="CR45" s="555"/>
      <c r="CS45" s="555"/>
      <c r="CT45" s="555"/>
      <c r="CU45" s="555"/>
      <c r="CV45" s="555"/>
      <c r="CW45" s="555"/>
      <c r="CX45" s="555"/>
      <c r="CY45" s="555"/>
      <c r="CZ45" s="555"/>
      <c r="DA45" s="555"/>
      <c r="DB45" s="555"/>
      <c r="DC45" s="555"/>
      <c r="DD45" s="555"/>
      <c r="DE45" s="555"/>
      <c r="DF45" s="555"/>
      <c r="DG45" s="556"/>
      <c r="DH45" s="493"/>
      <c r="DI45" s="493"/>
      <c r="DJ45" s="493"/>
      <c r="DK45" s="550"/>
      <c r="DL45" s="549"/>
      <c r="DM45" s="549"/>
      <c r="DN45" s="549"/>
      <c r="DO45" s="549"/>
      <c r="DP45" s="549"/>
      <c r="DQ45" s="493"/>
      <c r="DR45" s="493"/>
      <c r="DS45" s="549"/>
      <c r="DT45" s="493"/>
      <c r="DU45" s="498"/>
      <c r="DV45" s="498"/>
      <c r="DW45" s="498"/>
      <c r="DX45" s="498"/>
      <c r="DY45" s="498"/>
      <c r="DZ45" s="498"/>
    </row>
    <row r="46" spans="1:130" s="551" customFormat="1" ht="15.75" customHeight="1">
      <c r="A46" s="552" t="s">
        <v>65</v>
      </c>
      <c r="B46" s="1284">
        <f>IF(WB!T14="","",WB!T14)</f>
        <v>14</v>
      </c>
      <c r="C46" s="491">
        <f>IF(WB!U14="","",WB!U14)</f>
        <v>12</v>
      </c>
      <c r="D46" s="491">
        <f>IF(WB!V14="","",WB!V14)</f>
        <v>8</v>
      </c>
      <c r="E46" s="491">
        <f>IF(WB!W14="","",WB!W14)</f>
        <v>12</v>
      </c>
      <c r="F46" s="491">
        <f>IF(WB!X14="","",WB!X14)</f>
        <v>12</v>
      </c>
      <c r="G46" s="491">
        <f>IF(WB!Y14="","",WB!Y14)</f>
        <v>11</v>
      </c>
      <c r="H46" s="491">
        <f>IF(WB!Z14="","",WB!Z14)</f>
        <v>12</v>
      </c>
      <c r="I46" s="491">
        <f>IF(WB!AA14="","",WB!AA14)</f>
        <v>11</v>
      </c>
      <c r="J46" s="491">
        <f>IF(WB!AB14="","",WB!AB14)</f>
        <v>13</v>
      </c>
      <c r="K46" s="491">
        <f>IF(WB!AC14="","",WB!AC14)</f>
        <v>12</v>
      </c>
      <c r="L46" s="491">
        <f>IF(WB!AD14="","",WB!AD14)</f>
        <v>10</v>
      </c>
      <c r="M46" s="491">
        <f>IF(WB!AE14="","",WB!AE14)</f>
        <v>11</v>
      </c>
      <c r="N46" s="491"/>
      <c r="O46" s="491"/>
      <c r="P46" s="491"/>
      <c r="Q46" s="491"/>
      <c r="R46" s="491"/>
      <c r="S46" s="547"/>
      <c r="T46" s="491">
        <f>IF(WB!AK15="","",WB!AK15)</f>
        <v>12</v>
      </c>
      <c r="U46" s="491">
        <f>IF(WB!AL15="","",WB!AL15)</f>
        <v>11</v>
      </c>
      <c r="V46" s="491">
        <f>IF(WB!AM15="","",WB!AM15)</f>
        <v>13</v>
      </c>
      <c r="W46" s="491">
        <f>IF(WB!AN15="","",WB!AN15)</f>
        <v>11</v>
      </c>
      <c r="X46" s="491">
        <f>IF(WB!AO15="","",WB!AO15)</f>
        <v>8</v>
      </c>
      <c r="Y46" s="491">
        <f>IF(WB!AP15="","",WB!AP15)</f>
        <v>10</v>
      </c>
      <c r="Z46" s="1324">
        <f>IF(WB!AQ15="","",WB!AQ15)</f>
        <v>11</v>
      </c>
      <c r="AA46" s="1324">
        <f>IF(WB!AR15="","",WB!AR15)</f>
        <v>15</v>
      </c>
      <c r="AB46" s="1324">
        <f>IF(WB!AS15="","",WB!AS15)</f>
        <v>13</v>
      </c>
      <c r="AC46" s="1324">
        <f>IF(WB!AT15="","",WB!AT15)</f>
        <v>20</v>
      </c>
      <c r="AD46" s="491">
        <f>IF(WB!AU15="","",WB!AU15)</f>
        <v>10</v>
      </c>
      <c r="AE46" s="1324">
        <f>IF(WB!AV15="","",WB!AV15)</f>
        <v>10</v>
      </c>
      <c r="AF46" s="491"/>
      <c r="AG46" s="491"/>
      <c r="AH46" s="491"/>
      <c r="AI46" s="491"/>
      <c r="AJ46" s="491"/>
      <c r="AK46" s="547"/>
      <c r="AL46" s="491">
        <f>IF(WB!BB16="","",WB!BB16)</f>
        <v>10</v>
      </c>
      <c r="AM46" s="491">
        <f>IF(WB!BC16="","",WB!BC16)</f>
        <v>10</v>
      </c>
      <c r="AN46" s="491">
        <f>IF(WB!BD16="","",WB!BD16)</f>
        <v>9</v>
      </c>
      <c r="AO46" s="491">
        <f>IF(WB!BE16="","",WB!BE16)</f>
        <v>12</v>
      </c>
      <c r="AP46" s="491">
        <f>IF(WB!BF16="","",WB!BF16)</f>
        <v>12</v>
      </c>
      <c r="AQ46" s="491">
        <f>IF(WB!BG16="","",WB!BG16)</f>
        <v>9</v>
      </c>
      <c r="AR46" s="491">
        <f>IF(WB!BH16="","",WB!BH16)</f>
        <v>12</v>
      </c>
      <c r="AS46" s="491">
        <f>IF(WB!BI16="","",WB!BI16)</f>
        <v>6</v>
      </c>
      <c r="AT46" s="491">
        <f>IF(WB!BJ16="","",WB!BJ16)</f>
        <v>8</v>
      </c>
      <c r="AU46" s="491">
        <f>IF(WB!BK16="","",WB!BK16)</f>
        <v>12</v>
      </c>
      <c r="AV46" s="491">
        <f>IF(WB!BL16="","",WB!BL16)</f>
        <v>12</v>
      </c>
      <c r="AW46" s="491">
        <f>IF(WB!BM16="","",WB!BM16)</f>
        <v>6</v>
      </c>
      <c r="AX46" s="491"/>
      <c r="AY46" s="491"/>
      <c r="AZ46" s="491"/>
      <c r="BA46" s="491"/>
      <c r="BB46" s="491"/>
      <c r="BC46" s="547"/>
      <c r="BD46" s="1324">
        <f>IF(WB!BS17="","",WB!BS17)</f>
        <v>8</v>
      </c>
      <c r="BE46" s="1324">
        <f>IF(WB!BT17="","",WB!BT17)</f>
        <v>10</v>
      </c>
      <c r="BF46" s="1324">
        <f>IF(WB!BU17="","",WB!BU17)</f>
        <v>8</v>
      </c>
      <c r="BG46" s="1324">
        <f>IF(WB!BV17="","",WB!BV17)</f>
        <v>6</v>
      </c>
      <c r="BH46" s="1324">
        <f>IF(WB!BW17="","",WB!BW17)</f>
        <v>5</v>
      </c>
      <c r="BI46" s="1324">
        <f>IF(WB!BX17="","",WB!BX17)</f>
        <v>7</v>
      </c>
      <c r="BJ46" s="1324">
        <f>IF(WB!BY17="","",WB!BY17)</f>
        <v>10</v>
      </c>
      <c r="BK46" s="1324">
        <f>IF(WB!BZ17="","",WB!BZ17)</f>
        <v>8</v>
      </c>
      <c r="BL46" s="1324">
        <f>IF(WB!CA17="","",WB!CA17)</f>
        <v>9</v>
      </c>
      <c r="BM46" s="1324">
        <f>IF(WB!CB17="","",WB!CB17)</f>
        <v>12</v>
      </c>
      <c r="BN46" s="1324">
        <f>IF(WB!CC17="","",WB!CC17)</f>
        <v>9</v>
      </c>
      <c r="BO46" s="1324">
        <f>IF(WB!CD17="","",WB!CD17)</f>
        <v>10</v>
      </c>
      <c r="BP46" s="1324"/>
      <c r="BQ46" s="1324"/>
      <c r="BR46" s="1324"/>
      <c r="BS46" s="1324"/>
      <c r="BT46" s="1324"/>
      <c r="BU46" s="547"/>
      <c r="BV46" s="491">
        <f>IF(WB!CK14="","",WB!CK14)</f>
        <v>10</v>
      </c>
      <c r="BW46" s="491">
        <f>IF(WB!CK15="","",WB!CK15)</f>
        <v>10</v>
      </c>
      <c r="BX46" s="491">
        <f>IF(WB!CK16="","",WB!CK16)</f>
        <v>10</v>
      </c>
      <c r="BY46" s="491">
        <f>IF(WB!CK17="","",WB!CK17)</f>
        <v>8</v>
      </c>
      <c r="BZ46" s="531" t="str">
        <f t="shared" si="122"/>
        <v/>
      </c>
      <c r="CA46" s="531" t="str">
        <f t="shared" si="123"/>
        <v/>
      </c>
      <c r="CB46" s="531" t="str">
        <f t="shared" si="124"/>
        <v/>
      </c>
      <c r="CC46" s="531" t="str">
        <f t="shared" si="125"/>
        <v/>
      </c>
      <c r="CD46" s="1079"/>
      <c r="CE46" s="1080"/>
      <c r="CF46" s="1080"/>
      <c r="CG46" s="1080"/>
      <c r="CH46" s="1080"/>
      <c r="CI46" s="1080"/>
      <c r="CJ46" s="1080"/>
      <c r="CK46" s="1080"/>
      <c r="CL46" s="1080"/>
      <c r="CM46" s="1080"/>
      <c r="CN46" s="1080"/>
      <c r="CO46" s="1079"/>
      <c r="CP46" s="557"/>
      <c r="CQ46" s="557"/>
      <c r="CR46" s="557"/>
      <c r="CS46" s="557"/>
      <c r="CT46" s="557"/>
      <c r="CU46" s="557"/>
      <c r="CV46" s="557"/>
      <c r="CW46" s="557"/>
      <c r="CX46" s="557"/>
      <c r="CY46" s="557"/>
      <c r="CZ46" s="557"/>
      <c r="DA46" s="557"/>
      <c r="DB46" s="557"/>
      <c r="DC46" s="557"/>
      <c r="DD46" s="557"/>
      <c r="DE46" s="557"/>
      <c r="DF46" s="557"/>
      <c r="DG46" s="556"/>
      <c r="DH46" s="493"/>
      <c r="DI46" s="493"/>
      <c r="DJ46" s="493"/>
      <c r="DK46" s="550"/>
      <c r="DL46" s="549"/>
      <c r="DM46" s="549"/>
      <c r="DN46" s="549"/>
      <c r="DO46" s="549"/>
      <c r="DP46" s="549"/>
      <c r="DQ46" s="493"/>
      <c r="DR46" s="493"/>
      <c r="DS46" s="549"/>
      <c r="DT46" s="493"/>
      <c r="DU46" s="498"/>
      <c r="DV46" s="498"/>
      <c r="DW46" s="498"/>
      <c r="DX46" s="498"/>
      <c r="DY46" s="498"/>
      <c r="DZ46" s="498"/>
    </row>
    <row r="47" spans="1:130" s="551" customFormat="1" ht="15.75" customHeight="1">
      <c r="A47" s="552" t="s">
        <v>154</v>
      </c>
      <c r="B47" s="1284">
        <f>IF(WB!T18="","",WB!T18)</f>
        <v>0.5</v>
      </c>
      <c r="C47" s="491">
        <f>IF(WB!U18="","",WB!U18)</f>
        <v>0.7</v>
      </c>
      <c r="D47" s="491">
        <f>IF(WB!V18="","",WB!V18)</f>
        <v>1</v>
      </c>
      <c r="E47" s="491">
        <f>IF(WB!W18="","",WB!W18)</f>
        <v>1</v>
      </c>
      <c r="F47" s="491">
        <f>IF(WB!X18="","",WB!X18)</f>
        <v>0.25</v>
      </c>
      <c r="G47" s="491">
        <f>IF(WB!Y18="","",WB!Y18)</f>
        <v>1</v>
      </c>
      <c r="H47" s="491">
        <f>IF(WB!Z18="","",WB!Z18)</f>
        <v>1</v>
      </c>
      <c r="I47" s="491">
        <f>IF(WB!AA18="","",WB!AA18)</f>
        <v>1</v>
      </c>
      <c r="J47" s="491">
        <f>IF(WB!AB18="","",WB!AB18)</f>
        <v>1</v>
      </c>
      <c r="K47" s="491">
        <f>IF(WB!AC18="","",WB!AC18)</f>
        <v>0.5</v>
      </c>
      <c r="L47" s="491">
        <f>IF(WB!AD18="","",WB!AD18)</f>
        <v>1</v>
      </c>
      <c r="M47" s="491">
        <f>IF(WB!AE18="","",WB!AE18)</f>
        <v>1</v>
      </c>
      <c r="N47" s="491"/>
      <c r="O47" s="491"/>
      <c r="P47" s="491"/>
      <c r="Q47" s="491"/>
      <c r="R47" s="491"/>
      <c r="S47" s="547"/>
      <c r="T47" s="491">
        <f>IF(WB!AK19="","",WB!AK19)</f>
        <v>1</v>
      </c>
      <c r="U47" s="491">
        <f>IF(WB!AL19="","",WB!AL19)</f>
        <v>1</v>
      </c>
      <c r="V47" s="491">
        <f>IF(WB!AM19="","",WB!AM19)</f>
        <v>1.5</v>
      </c>
      <c r="W47" s="491">
        <f>IF(WB!AN19="","",WB!AN19)</f>
        <v>0.5</v>
      </c>
      <c r="X47" s="491">
        <f>IF(WB!AO19="","",WB!AO19)</f>
        <v>0.5</v>
      </c>
      <c r="Y47" s="491">
        <f>IF(WB!AP19="","",WB!AP19)</f>
        <v>0.6</v>
      </c>
      <c r="Z47" s="1324">
        <f>IF(WB!AQ19="","",WB!AQ19)</f>
        <v>1</v>
      </c>
      <c r="AA47" s="1324">
        <f>IF(WB!AR19="","",WB!AR19)</f>
        <v>1</v>
      </c>
      <c r="AB47" s="1324">
        <f>IF(WB!AS19="","",WB!AS19)</f>
        <v>1</v>
      </c>
      <c r="AC47" s="1324">
        <f>IF(WB!AT19="","",WB!AT19)</f>
        <v>2</v>
      </c>
      <c r="AD47" s="491">
        <f>IF(WB!AU19="","",WB!AU19)</f>
        <v>2</v>
      </c>
      <c r="AE47" s="1324">
        <f>IF(WB!AV19="","",WB!AV19)</f>
        <v>1</v>
      </c>
      <c r="AF47" s="491"/>
      <c r="AG47" s="491"/>
      <c r="AH47" s="491"/>
      <c r="AI47" s="491"/>
      <c r="AJ47" s="491"/>
      <c r="AK47" s="547"/>
      <c r="AL47" s="491">
        <f>IF(WB!BB20="","",WB!BB20)</f>
        <v>7.5</v>
      </c>
      <c r="AM47" s="491">
        <f>IF(WB!BC20="","",WB!BC20)</f>
        <v>1.5</v>
      </c>
      <c r="AN47" s="491">
        <f>IF(WB!BD20="","",WB!BD20)</f>
        <v>2</v>
      </c>
      <c r="AO47" s="491">
        <f>IF(WB!BE20="","",WB!BE20)</f>
        <v>1</v>
      </c>
      <c r="AP47" s="491">
        <f>IF(WB!BF20="","",WB!BF20)</f>
        <v>1</v>
      </c>
      <c r="AQ47" s="491">
        <f>IF(WB!BG20="","",WB!BG20)</f>
        <v>1</v>
      </c>
      <c r="AR47" s="491">
        <f>IF(WB!BH20="","",WB!BH20)</f>
        <v>1</v>
      </c>
      <c r="AS47" s="491">
        <f>IF(WB!BI20="","",WB!BI20)</f>
        <v>1</v>
      </c>
      <c r="AT47" s="491">
        <f>IF(WB!BJ20="","",WB!BJ20)</f>
        <v>2</v>
      </c>
      <c r="AU47" s="491">
        <f>IF(WB!BK20="","",WB!BK20)</f>
        <v>2</v>
      </c>
      <c r="AV47" s="491">
        <f>IF(WB!BL20="","",WB!BL20)</f>
        <v>1</v>
      </c>
      <c r="AW47" s="491">
        <f>IF(WB!BM20="","",WB!BM20)</f>
        <v>1</v>
      </c>
      <c r="AX47" s="491"/>
      <c r="AY47" s="491"/>
      <c r="AZ47" s="491"/>
      <c r="BA47" s="491"/>
      <c r="BB47" s="491"/>
      <c r="BC47" s="547"/>
      <c r="BD47" s="1324">
        <f>IF(WB!BS21="","",WB!BS21)</f>
        <v>5</v>
      </c>
      <c r="BE47" s="1324">
        <f>IF(WB!BT21="","",WB!BT21)</f>
        <v>10.5</v>
      </c>
      <c r="BF47" s="1324">
        <f>IF(WB!BU21="","",WB!BU21)</f>
        <v>1.5</v>
      </c>
      <c r="BG47" s="1324">
        <f>IF(WB!BV21="","",WB!BV21)</f>
        <v>6</v>
      </c>
      <c r="BH47" s="1324">
        <f>IF(WB!BW21="","",WB!BW21)</f>
        <v>3</v>
      </c>
      <c r="BI47" s="1324">
        <f>IF(WB!BX21="","",WB!BX21)</f>
        <v>7</v>
      </c>
      <c r="BJ47" s="1324">
        <f>IF(WB!BY21="","",WB!BY21)</f>
        <v>5</v>
      </c>
      <c r="BK47" s="1324">
        <f>IF(WB!BZ21="","",WB!BZ21)</f>
        <v>2</v>
      </c>
      <c r="BL47" s="1324">
        <f>IF(WB!CA21="","",WB!CA21)</f>
        <v>2</v>
      </c>
      <c r="BM47" s="1324">
        <f>IF(WB!CB21="","",WB!CB21)</f>
        <v>2</v>
      </c>
      <c r="BN47" s="1324">
        <f>IF(WB!CC21="","",WB!CC21)</f>
        <v>1</v>
      </c>
      <c r="BO47" s="1324">
        <f>IF(WB!CD21="","",WB!CD21)</f>
        <v>2</v>
      </c>
      <c r="BP47" s="1324"/>
      <c r="BQ47" s="1324"/>
      <c r="BR47" s="1324"/>
      <c r="BS47" s="1324"/>
      <c r="BT47" s="1324"/>
      <c r="BU47" s="547"/>
      <c r="BV47" s="491">
        <f>IF(WB!CK18="","",WB!CK18)</f>
        <v>1</v>
      </c>
      <c r="BW47" s="491">
        <f>IF(WB!CK19="","",WB!CK19)</f>
        <v>1</v>
      </c>
      <c r="BX47" s="491">
        <f>IF(WB!CK20="","",WB!CK20)</f>
        <v>2</v>
      </c>
      <c r="BY47" s="491">
        <f>IF(WB!CK21="","",WB!CK21)</f>
        <v>3</v>
      </c>
      <c r="BZ47" s="531" t="str">
        <f t="shared" si="122"/>
        <v/>
      </c>
      <c r="CA47" s="531" t="str">
        <f t="shared" si="123"/>
        <v/>
      </c>
      <c r="CB47" s="531" t="str">
        <f t="shared" si="124"/>
        <v/>
      </c>
      <c r="CC47" s="531" t="str">
        <f t="shared" si="125"/>
        <v/>
      </c>
      <c r="CD47" s="1079"/>
      <c r="CE47" s="1080"/>
      <c r="CF47" s="1080"/>
      <c r="CG47" s="1080"/>
      <c r="CH47" s="1080"/>
      <c r="CI47" s="1080"/>
      <c r="CJ47" s="1080"/>
      <c r="CK47" s="1080"/>
      <c r="CL47" s="1080"/>
      <c r="CM47" s="1080"/>
      <c r="CN47" s="1080"/>
      <c r="CO47" s="1079"/>
      <c r="CP47" s="557"/>
      <c r="CQ47" s="557"/>
      <c r="CR47" s="557"/>
      <c r="CS47" s="557"/>
      <c r="CT47" s="557"/>
      <c r="CU47" s="557"/>
      <c r="CV47" s="557"/>
      <c r="CW47" s="557"/>
      <c r="CX47" s="557"/>
      <c r="CY47" s="557"/>
      <c r="CZ47" s="557"/>
      <c r="DA47" s="557"/>
      <c r="DB47" s="557"/>
      <c r="DC47" s="557"/>
      <c r="DD47" s="557"/>
      <c r="DE47" s="557"/>
      <c r="DF47" s="557"/>
      <c r="DG47" s="556"/>
      <c r="DH47" s="493"/>
      <c r="DI47" s="493"/>
      <c r="DJ47" s="493"/>
      <c r="DK47" s="550"/>
      <c r="DL47" s="549"/>
      <c r="DM47" s="549"/>
      <c r="DN47" s="549"/>
      <c r="DO47" s="549"/>
      <c r="DP47" s="549"/>
      <c r="DQ47" s="493"/>
      <c r="DR47" s="493"/>
      <c r="DS47" s="549"/>
      <c r="DT47" s="493"/>
      <c r="DU47" s="498"/>
      <c r="DV47" s="498"/>
      <c r="DW47" s="498"/>
      <c r="DX47" s="498"/>
      <c r="DY47" s="498"/>
      <c r="DZ47" s="498"/>
    </row>
    <row r="48" spans="1:130" s="551" customFormat="1" ht="15.75" customHeight="1">
      <c r="A48" s="552" t="s">
        <v>155</v>
      </c>
      <c r="B48" s="1284">
        <f>IF(WB!T22="","",WB!T22)</f>
        <v>0.01</v>
      </c>
      <c r="C48" s="491">
        <f>IF(WB!U22="","",WB!U22)</f>
        <v>0.01</v>
      </c>
      <c r="D48" s="491">
        <f>IF(WB!V22="","",WB!V22)</f>
        <v>0.5</v>
      </c>
      <c r="E48" s="491">
        <f>IF(WB!W22="","",WB!W22)</f>
        <v>0.5</v>
      </c>
      <c r="F48" s="491">
        <f>IF(WB!X22="","",WB!X22)</f>
        <v>0</v>
      </c>
      <c r="G48" s="491">
        <f>IF(WB!Y22="","",WB!Y22)</f>
        <v>0.25</v>
      </c>
      <c r="H48" s="491">
        <f>IF(WB!Z22="","",WB!Z22)</f>
        <v>0.5</v>
      </c>
      <c r="I48" s="491">
        <f>IF(WB!AA22="","",WB!AA22)</f>
        <v>0.5</v>
      </c>
      <c r="J48" s="491">
        <f>IF(WB!AB22="","",WB!AB22)</f>
        <v>0.5</v>
      </c>
      <c r="K48" s="491">
        <f>IF(WB!AC22="","",WB!AC22)</f>
        <v>0.25</v>
      </c>
      <c r="L48" s="491">
        <f>IF(WB!AD22="","",WB!AD22)</f>
        <v>0.5</v>
      </c>
      <c r="M48" s="491">
        <f>IF(WB!AE22="","",WB!AE22)</f>
        <v>0.5</v>
      </c>
      <c r="N48" s="491"/>
      <c r="O48" s="491"/>
      <c r="P48" s="491"/>
      <c r="Q48" s="491"/>
      <c r="R48" s="491"/>
      <c r="S48" s="547"/>
      <c r="T48" s="491">
        <f>IF(WB!AK23="","",WB!AK23)</f>
        <v>0.5</v>
      </c>
      <c r="U48" s="491">
        <f>IF(WB!AL23="","",WB!AL23)</f>
        <v>0.3</v>
      </c>
      <c r="V48" s="491">
        <f>IF(WB!AM23="","",WB!AM23)</f>
        <v>1</v>
      </c>
      <c r="W48" s="491">
        <f>IF(WB!AN23="","",WB!AN23)</f>
        <v>0.25</v>
      </c>
      <c r="X48" s="491">
        <f>IF(WB!AO23="","",WB!AO23)</f>
        <v>0.2</v>
      </c>
      <c r="Y48" s="491">
        <f>IF(WB!AP23="","",WB!AP23)</f>
        <v>0.1</v>
      </c>
      <c r="Z48" s="1324">
        <f>IF(WB!AQ23="","",WB!AQ23)</f>
        <v>0.5</v>
      </c>
      <c r="AA48" s="1324">
        <f>IF(WB!AR23="","",WB!AR23)</f>
        <v>0</v>
      </c>
      <c r="AB48" s="1324">
        <f>IF(WB!AS23="","",WB!AS23)</f>
        <v>0.5</v>
      </c>
      <c r="AC48" s="1324">
        <f>IF(WB!AT23="","",WB!AT23)</f>
        <v>0.4</v>
      </c>
      <c r="AD48" s="491">
        <f>IF(WB!AU23="","",WB!AU23)</f>
        <v>1</v>
      </c>
      <c r="AE48" s="1324">
        <f>IF(WB!AV23="","",WB!AV23)</f>
        <v>0.5</v>
      </c>
      <c r="AF48" s="491"/>
      <c r="AG48" s="491"/>
      <c r="AH48" s="491"/>
      <c r="AI48" s="491"/>
      <c r="AJ48" s="491"/>
      <c r="AK48" s="547"/>
      <c r="AL48" s="491">
        <f>IF(WB!BB24="","",WB!BB24)</f>
        <v>7</v>
      </c>
      <c r="AM48" s="491">
        <f>IF(WB!BC24="","",WB!BC24)</f>
        <v>0.5</v>
      </c>
      <c r="AN48" s="491">
        <f>IF(WB!BD24="","",WB!BD24)</f>
        <v>1</v>
      </c>
      <c r="AO48" s="491">
        <f>IF(WB!BE24="","",WB!BE24)</f>
        <v>0.5</v>
      </c>
      <c r="AP48" s="491">
        <f>IF(WB!BF24="","",WB!BF24)</f>
        <v>0.5</v>
      </c>
      <c r="AQ48" s="491">
        <f>IF(WB!BG24="","",WB!BG24)</f>
        <v>0.5</v>
      </c>
      <c r="AR48" s="491">
        <f>IF(WB!BH24="","",WB!BH24)</f>
        <v>0.5</v>
      </c>
      <c r="AS48" s="491">
        <f>IF(WB!BI24="","",WB!BI24)</f>
        <v>0.5</v>
      </c>
      <c r="AT48" s="491">
        <f>IF(WB!BJ24="","",WB!BJ24)</f>
        <v>1</v>
      </c>
      <c r="AU48" s="491">
        <f>IF(WB!BK24="","",WB!BK24)</f>
        <v>0</v>
      </c>
      <c r="AV48" s="491">
        <f>IF(WB!BL24="","",WB!BL24)</f>
        <v>0.5</v>
      </c>
      <c r="AW48" s="491">
        <f>IF(WB!BM24="","",WB!BM24)</f>
        <v>0.5</v>
      </c>
      <c r="AX48" s="491"/>
      <c r="AY48" s="491"/>
      <c r="AZ48" s="491"/>
      <c r="BA48" s="491"/>
      <c r="BB48" s="491"/>
      <c r="BC48" s="547"/>
      <c r="BD48" s="1324">
        <f>IF(WB!BS25="","",WB!BS25)</f>
        <v>4</v>
      </c>
      <c r="BE48" s="1324">
        <f>IF(WB!BT25="","",WB!BT25)</f>
        <v>4</v>
      </c>
      <c r="BF48" s="1324">
        <f>IF(WB!BU25="","",WB!BU25)</f>
        <v>1</v>
      </c>
      <c r="BG48" s="1324">
        <f>IF(WB!BV25="","",WB!BV25)</f>
        <v>1.5</v>
      </c>
      <c r="BH48" s="1324" t="str">
        <f>IF(WB!BW25="","",WB!BW25)</f>
        <v>1,5</v>
      </c>
      <c r="BI48" s="1324">
        <f>IF(WB!BX25="","",WB!BX25)</f>
        <v>6</v>
      </c>
      <c r="BJ48" s="1324">
        <f>IF(WB!BY25="","",WB!BY25)</f>
        <v>0</v>
      </c>
      <c r="BK48" s="1324">
        <f>IF(WB!BZ25="","",WB!BZ25)</f>
        <v>1</v>
      </c>
      <c r="BL48" s="1324" t="str">
        <f>IF(WB!CA25="","",WB!CA25)</f>
        <v>1,5</v>
      </c>
      <c r="BM48" s="1324">
        <f>IF(WB!CB25="","",WB!CB25)</f>
        <v>0</v>
      </c>
      <c r="BN48" s="1324">
        <f>IF(WB!CC25="","",WB!CC25)</f>
        <v>0.5</v>
      </c>
      <c r="BO48" s="1324">
        <f>IF(WB!CD25="","",WB!CD25)</f>
        <v>1.5</v>
      </c>
      <c r="BP48" s="1324"/>
      <c r="BQ48" s="1324"/>
      <c r="BR48" s="1324"/>
      <c r="BS48" s="1324"/>
      <c r="BT48" s="1324"/>
      <c r="BU48" s="547"/>
      <c r="BV48" s="491">
        <f>IF(WB!CK22="","",WB!CK22)</f>
        <v>0.25</v>
      </c>
      <c r="BW48" s="491">
        <f>IF(WB!CK23="","",WB!CK23)</f>
        <v>0.5</v>
      </c>
      <c r="BX48" s="491">
        <f>IF(WB!CK24="","",WB!CK24)</f>
        <v>0.5</v>
      </c>
      <c r="BY48" s="491">
        <f>IF(WB!CK25="","",WB!CK25)</f>
        <v>1.5</v>
      </c>
      <c r="BZ48" s="531" t="str">
        <f t="shared" si="122"/>
        <v/>
      </c>
      <c r="CA48" s="531" t="str">
        <f t="shared" si="123"/>
        <v/>
      </c>
      <c r="CB48" s="531" t="str">
        <f t="shared" si="124"/>
        <v/>
      </c>
      <c r="CC48" s="531" t="str">
        <f t="shared" si="125"/>
        <v/>
      </c>
      <c r="CD48" s="1079"/>
      <c r="CE48" s="1080"/>
      <c r="CF48" s="1080"/>
      <c r="CG48" s="1080"/>
      <c r="CH48" s="1080"/>
      <c r="CI48" s="1080"/>
      <c r="CJ48" s="1080"/>
      <c r="CK48" s="1080"/>
      <c r="CL48" s="1080"/>
      <c r="CM48" s="1080"/>
      <c r="CN48" s="1080"/>
      <c r="CO48" s="1079"/>
      <c r="CP48" s="557"/>
      <c r="CQ48" s="557"/>
      <c r="CR48" s="557"/>
      <c r="CS48" s="557"/>
      <c r="CT48" s="557"/>
      <c r="CU48" s="557"/>
      <c r="CV48" s="557"/>
      <c r="CW48" s="557"/>
      <c r="CX48" s="557"/>
      <c r="CY48" s="557"/>
      <c r="CZ48" s="557"/>
      <c r="DA48" s="557"/>
      <c r="DB48" s="557"/>
      <c r="DC48" s="557"/>
      <c r="DD48" s="557"/>
      <c r="DE48" s="557"/>
      <c r="DF48" s="557"/>
      <c r="DG48" s="556"/>
      <c r="DH48" s="493"/>
      <c r="DI48" s="493"/>
      <c r="DJ48" s="493"/>
      <c r="DK48" s="550"/>
      <c r="DL48" s="549"/>
      <c r="DM48" s="549"/>
      <c r="DN48" s="549"/>
      <c r="DO48" s="549"/>
      <c r="DP48" s="549"/>
      <c r="DQ48" s="493"/>
      <c r="DR48" s="493"/>
      <c r="DS48" s="549"/>
      <c r="DT48" s="493"/>
      <c r="DU48" s="498"/>
      <c r="DV48" s="498"/>
      <c r="DW48" s="498"/>
      <c r="DX48" s="498"/>
      <c r="DY48" s="498"/>
      <c r="DZ48" s="498"/>
    </row>
    <row r="49" spans="1:130" s="551" customFormat="1" ht="15.75" customHeight="1">
      <c r="A49" s="552" t="s">
        <v>156</v>
      </c>
      <c r="B49" s="1284">
        <f>IF(WB!T26="","",WB!T26)</f>
        <v>0.01</v>
      </c>
      <c r="C49" s="491">
        <f>IF(WB!U26="","",WB!U26)</f>
        <v>0.01</v>
      </c>
      <c r="D49" s="491">
        <f>IF(WB!V26="","",WB!V26)</f>
        <v>0.5</v>
      </c>
      <c r="E49" s="491">
        <f>IF(WB!W26="","",WB!W26)</f>
        <v>5</v>
      </c>
      <c r="F49" s="491">
        <f>IF(WB!X26="","",WB!X26)</f>
        <v>0</v>
      </c>
      <c r="G49" s="491">
        <f>IF(WB!Y26="","",WB!Y26)</f>
        <v>0.25</v>
      </c>
      <c r="H49" s="491">
        <f>IF(WB!Z26="","",WB!Z26)</f>
        <v>0.5</v>
      </c>
      <c r="I49" s="491">
        <f>IF(WB!AA26="","",WB!AA26)</f>
        <v>0.5</v>
      </c>
      <c r="J49" s="491">
        <f>IF(WB!AB26="","",WB!AB26)</f>
        <v>0.5</v>
      </c>
      <c r="K49" s="491">
        <f>IF(WB!AC26="","",WB!AC26)</f>
        <v>0.25</v>
      </c>
      <c r="L49" s="491">
        <f>IF(WB!AD26="","",WB!AD26)</f>
        <v>0.5</v>
      </c>
      <c r="M49" s="491">
        <f>IF(WB!AE26="","",WB!AE26)</f>
        <v>0.5</v>
      </c>
      <c r="N49" s="491"/>
      <c r="O49" s="491"/>
      <c r="P49" s="491"/>
      <c r="Q49" s="491"/>
      <c r="R49" s="491"/>
      <c r="S49" s="547"/>
      <c r="T49" s="491">
        <f>IF(WB!AK27="","",WB!AK27)</f>
        <v>0.5</v>
      </c>
      <c r="U49" s="491">
        <f>IF(WB!AL27="","",WB!AL27)</f>
        <v>0.3</v>
      </c>
      <c r="V49" s="491">
        <f>IF(WB!AM27="","",WB!AM27)</f>
        <v>1</v>
      </c>
      <c r="W49" s="491">
        <f>IF(WB!AN27="","",WB!AN27)</f>
        <v>0.25</v>
      </c>
      <c r="X49" s="491">
        <f>IF(WB!AO27="","",WB!AO27)</f>
        <v>0.2</v>
      </c>
      <c r="Y49" s="491">
        <f>IF(WB!AP27="","",WB!AP27)</f>
        <v>0.1</v>
      </c>
      <c r="Z49" s="1324">
        <f>IF(WB!AQ27="","",WB!AQ27)</f>
        <v>0.5</v>
      </c>
      <c r="AA49" s="1324">
        <f>IF(WB!AR27="","",WB!AR27)</f>
        <v>0</v>
      </c>
      <c r="AB49" s="1324">
        <f>IF(WB!AS27="","",WB!AS27)</f>
        <v>0.3</v>
      </c>
      <c r="AC49" s="1324">
        <f>IF(WB!AT27="","",WB!AT27)</f>
        <v>0.2</v>
      </c>
      <c r="AD49" s="491">
        <f>IF(WB!AU27="","",WB!AU27)</f>
        <v>1</v>
      </c>
      <c r="AE49" s="1324">
        <f>IF(WB!AV27="","",WB!AV27)</f>
        <v>0.5</v>
      </c>
      <c r="AF49" s="491"/>
      <c r="AG49" s="491"/>
      <c r="AH49" s="491"/>
      <c r="AI49" s="491"/>
      <c r="AJ49" s="491"/>
      <c r="AK49" s="547"/>
      <c r="AL49" s="491">
        <f>IF(WB!BB28="","",WB!BB28)</f>
        <v>5</v>
      </c>
      <c r="AM49" s="491">
        <f>IF(WB!BC28="","",WB!BC28)</f>
        <v>0.5</v>
      </c>
      <c r="AN49" s="491">
        <f>IF(WB!BD28="","",WB!BD28)</f>
        <v>1</v>
      </c>
      <c r="AO49" s="491">
        <f>IF(WB!BE28="","",WB!BE28)</f>
        <v>0.5</v>
      </c>
      <c r="AP49" s="491">
        <f>IF(WB!BF28="","",WB!BF28)</f>
        <v>0.5</v>
      </c>
      <c r="AQ49" s="491">
        <f>IF(WB!BG28="","",WB!BG28)</f>
        <v>0.5</v>
      </c>
      <c r="AR49" s="491">
        <f>IF(WB!BH28="","",WB!BH28)</f>
        <v>0.5</v>
      </c>
      <c r="AS49" s="491">
        <f>IF(WB!BI28="","",WB!BI28)</f>
        <v>0.5</v>
      </c>
      <c r="AT49" s="491">
        <f>IF(WB!BJ28="","",WB!BJ28)</f>
        <v>0.5</v>
      </c>
      <c r="AU49" s="491">
        <f>IF(WB!BK28="","",WB!BK28)</f>
        <v>0</v>
      </c>
      <c r="AV49" s="491">
        <f>IF(WB!BL28="","",WB!BL28)</f>
        <v>0.5</v>
      </c>
      <c r="AW49" s="491">
        <f>IF(WB!BM28="","",WB!BM28)</f>
        <v>0.5</v>
      </c>
      <c r="AX49" s="491"/>
      <c r="AY49" s="491"/>
      <c r="AZ49" s="491"/>
      <c r="BA49" s="491"/>
      <c r="BB49" s="491"/>
      <c r="BC49" s="547"/>
      <c r="BD49" s="1324">
        <f>IF(WB!BS29="","",WB!BS29)</f>
        <v>1</v>
      </c>
      <c r="BE49" s="1324">
        <f>IF(WB!BT29="","",WB!BT29)</f>
        <v>1</v>
      </c>
      <c r="BF49" s="1324">
        <f>IF(WB!BU29="","",WB!BU29)</f>
        <v>1</v>
      </c>
      <c r="BG49" s="1324">
        <f>IF(WB!BV29="","",WB!BV29)</f>
        <v>1</v>
      </c>
      <c r="BH49" s="1324">
        <f>IF(WB!BW29="","",WB!BW29)</f>
        <v>0</v>
      </c>
      <c r="BI49" s="1324">
        <f>IF(WB!BX29="","",WB!BX29)</f>
        <v>2</v>
      </c>
      <c r="BJ49" s="1324">
        <f>IF(WB!BY29="","",WB!BY29)</f>
        <v>0</v>
      </c>
      <c r="BK49" s="1324">
        <f>IF(WB!BZ29="","",WB!BZ29)</f>
        <v>1</v>
      </c>
      <c r="BL49" s="1324" t="str">
        <f>IF(WB!CA29="","",WB!CA29)</f>
        <v>0,5</v>
      </c>
      <c r="BM49" s="1324">
        <f>IF(WB!CB29="","",WB!CB29)</f>
        <v>0</v>
      </c>
      <c r="BN49" s="1324" t="str">
        <f>IF(WB!CC29="","",WB!CC29)</f>
        <v>0,5</v>
      </c>
      <c r="BO49" s="1324" t="str">
        <f>IF(WB!CD29="","",WB!CD29)</f>
        <v>1,5</v>
      </c>
      <c r="BP49" s="1324"/>
      <c r="BQ49" s="1324"/>
      <c r="BR49" s="1324"/>
      <c r="BS49" s="1324"/>
      <c r="BT49" s="1324"/>
      <c r="BU49" s="547"/>
      <c r="BV49" s="491">
        <f>IF(WB!CK26="","",WB!CK26)</f>
        <v>0.25</v>
      </c>
      <c r="BW49" s="491">
        <f>IF(WB!CK27="","",WB!CK27)</f>
        <v>0.5</v>
      </c>
      <c r="BX49" s="491">
        <f>IF(WB!CK28="","",WB!CK28)</f>
        <v>0.5</v>
      </c>
      <c r="BY49" s="491">
        <f>IF(WB!CK29="","",WB!CK29)</f>
        <v>1</v>
      </c>
      <c r="BZ49" s="531" t="str">
        <f t="shared" si="122"/>
        <v/>
      </c>
      <c r="CA49" s="531" t="str">
        <f t="shared" si="123"/>
        <v/>
      </c>
      <c r="CB49" s="531" t="str">
        <f t="shared" si="124"/>
        <v/>
      </c>
      <c r="CC49" s="531" t="str">
        <f t="shared" si="125"/>
        <v/>
      </c>
      <c r="CD49" s="1079"/>
      <c r="CE49" s="1080"/>
      <c r="CF49" s="1080"/>
      <c r="CG49" s="1080"/>
      <c r="CH49" s="1080"/>
      <c r="CI49" s="1080"/>
      <c r="CJ49" s="1080"/>
      <c r="CK49" s="1080"/>
      <c r="CL49" s="1080"/>
      <c r="CM49" s="1080"/>
      <c r="CN49" s="1080"/>
      <c r="CO49" s="1079"/>
      <c r="CP49" s="557"/>
      <c r="CQ49" s="557"/>
      <c r="CR49" s="557"/>
      <c r="CS49" s="557"/>
      <c r="CT49" s="557"/>
      <c r="CU49" s="557"/>
      <c r="CV49" s="557"/>
      <c r="CW49" s="557"/>
      <c r="CX49" s="557"/>
      <c r="CY49" s="557"/>
      <c r="CZ49" s="557"/>
      <c r="DA49" s="557"/>
      <c r="DB49" s="557"/>
      <c r="DC49" s="557"/>
      <c r="DD49" s="557"/>
      <c r="DE49" s="557"/>
      <c r="DF49" s="557"/>
      <c r="DG49" s="556"/>
      <c r="DH49" s="493"/>
      <c r="DI49" s="493"/>
      <c r="DJ49" s="493"/>
      <c r="DK49" s="550"/>
      <c r="DL49" s="549"/>
      <c r="DM49" s="549"/>
      <c r="DN49" s="549"/>
      <c r="DO49" s="549"/>
      <c r="DP49" s="549"/>
      <c r="DQ49" s="493"/>
      <c r="DR49" s="493"/>
      <c r="DS49" s="549"/>
      <c r="DT49" s="493"/>
      <c r="DU49" s="498"/>
      <c r="DV49" s="498"/>
      <c r="DW49" s="498"/>
      <c r="DX49" s="498"/>
      <c r="DY49" s="498"/>
      <c r="DZ49" s="498"/>
    </row>
    <row r="50" spans="1:130" s="551" customFormat="1" ht="15.75" customHeight="1">
      <c r="A50" s="552" t="s">
        <v>157</v>
      </c>
      <c r="B50" s="1284">
        <f>IF(WB!T30="","",WB!T30)</f>
        <v>0</v>
      </c>
      <c r="C50" s="491">
        <f>IF(WB!U30="","",WB!U30)</f>
        <v>0</v>
      </c>
      <c r="D50" s="491">
        <f>IF(WB!V30="","",WB!V30)</f>
        <v>0</v>
      </c>
      <c r="E50" s="491">
        <f>IF(WB!W30="","",WB!W30)</f>
        <v>0</v>
      </c>
      <c r="F50" s="491">
        <f>IF(WB!X30="","",WB!X30)</f>
        <v>0</v>
      </c>
      <c r="G50" s="491">
        <f>IF(WB!Y30="","",WB!Y30)</f>
        <v>0</v>
      </c>
      <c r="H50" s="491">
        <f>IF(WB!Z30="","",WB!Z30)</f>
        <v>0</v>
      </c>
      <c r="I50" s="491">
        <f>IF(WB!AA30="","",WB!AA30)</f>
        <v>0</v>
      </c>
      <c r="J50" s="491">
        <f>IF(WB!AB30="","",WB!AB30)</f>
        <v>0</v>
      </c>
      <c r="K50" s="491">
        <f>IF(WB!AC30="","",WB!AC30)</f>
        <v>0</v>
      </c>
      <c r="L50" s="491">
        <f>IF(WB!AD30="","",WB!AD30)</f>
        <v>0</v>
      </c>
      <c r="M50" s="491">
        <f>IF(WB!AE30="","",WB!AE30)</f>
        <v>0</v>
      </c>
      <c r="N50" s="491"/>
      <c r="O50" s="491"/>
      <c r="P50" s="491"/>
      <c r="Q50" s="491"/>
      <c r="R50" s="491"/>
      <c r="S50" s="547"/>
      <c r="T50" s="491">
        <f>IF(WB!AK31="","",WB!AK31)</f>
        <v>0</v>
      </c>
      <c r="U50" s="491">
        <f>IF(WB!AL31="","",WB!AL31)</f>
        <v>0</v>
      </c>
      <c r="V50" s="491">
        <f>IF(WB!AM31="","",WB!AM31)</f>
        <v>0</v>
      </c>
      <c r="W50" s="491">
        <f>IF(WB!AN31="","",WB!AN31)</f>
        <v>0</v>
      </c>
      <c r="X50" s="491">
        <f>IF(WB!AO31="","",WB!AO31)</f>
        <v>0</v>
      </c>
      <c r="Y50" s="491">
        <f>IF(WB!AP31="","",WB!AP31)</f>
        <v>0</v>
      </c>
      <c r="Z50" s="1324">
        <f>IF(WB!AQ31="","",WB!AQ31)</f>
        <v>0</v>
      </c>
      <c r="AA50" s="1324">
        <f>IF(WB!AR31="","",WB!AR31)</f>
        <v>0</v>
      </c>
      <c r="AB50" s="1324">
        <f>IF(WB!AS31="","",WB!AS31)</f>
        <v>0.2</v>
      </c>
      <c r="AC50" s="1324">
        <f>IF(WB!AT31="","",WB!AT31)</f>
        <v>0.2</v>
      </c>
      <c r="AD50" s="491">
        <f>IF(WB!AU31="","",WB!AU31)</f>
        <v>0</v>
      </c>
      <c r="AE50" s="1324">
        <f>IF(WB!AV31="","",WB!AV31)</f>
        <v>0</v>
      </c>
      <c r="AF50" s="491"/>
      <c r="AG50" s="491"/>
      <c r="AH50" s="491"/>
      <c r="AI50" s="491"/>
      <c r="AJ50" s="491"/>
      <c r="AK50" s="547"/>
      <c r="AL50" s="491">
        <f>IF(WB!BB32="","",WB!BB32)</f>
        <v>2</v>
      </c>
      <c r="AM50" s="491">
        <f>IF(WB!BC32="","",WB!BC32)</f>
        <v>0</v>
      </c>
      <c r="AN50" s="491">
        <f>IF(WB!BD32="","",WB!BD32)</f>
        <v>0</v>
      </c>
      <c r="AO50" s="491">
        <f>IF(WB!BE32="","",WB!BE32)</f>
        <v>0</v>
      </c>
      <c r="AP50" s="491">
        <f>IF(WB!BF32="","",WB!BF32)</f>
        <v>0</v>
      </c>
      <c r="AQ50" s="491">
        <f>IF(WB!BG32="","",WB!BG32)</f>
        <v>0</v>
      </c>
      <c r="AR50" s="491">
        <f>IF(WB!BH32="","",WB!BH32)</f>
        <v>0</v>
      </c>
      <c r="AS50" s="491">
        <f>IF(WB!BI32="","",WB!BI32)</f>
        <v>0</v>
      </c>
      <c r="AT50" s="491">
        <f>IF(WB!BJ32="","",WB!BJ32)</f>
        <v>0</v>
      </c>
      <c r="AU50" s="491">
        <f>IF(WB!BK32="","",WB!BK32)</f>
        <v>0</v>
      </c>
      <c r="AV50" s="491">
        <f>IF(WB!BL32="","",WB!BL32)</f>
        <v>0</v>
      </c>
      <c r="AW50" s="491">
        <f>IF(WB!BM32="","",WB!BM32)</f>
        <v>0</v>
      </c>
      <c r="AX50" s="491"/>
      <c r="AY50" s="491"/>
      <c r="AZ50" s="491"/>
      <c r="BA50" s="491"/>
      <c r="BB50" s="491"/>
      <c r="BC50" s="547"/>
      <c r="BD50" s="1324">
        <f>IF(WB!BS33="","",WB!BS33)</f>
        <v>3</v>
      </c>
      <c r="BE50" s="1324">
        <f>IF(WB!BT33="","",WB!BT33)</f>
        <v>3</v>
      </c>
      <c r="BF50" s="1324">
        <f>IF(WB!BU33="","",WB!BU33)</f>
        <v>0</v>
      </c>
      <c r="BG50" s="1324">
        <f>IF(WB!BV33="","",WB!BV33)</f>
        <v>0.5</v>
      </c>
      <c r="BH50" s="1324">
        <f>IF(WB!BW33="","",WB!BW33)</f>
        <v>0</v>
      </c>
      <c r="BI50" s="1324">
        <f>IF(WB!BX33="","",WB!BX33)</f>
        <v>4</v>
      </c>
      <c r="BJ50" s="1324">
        <f>IF(WB!BY33="","",WB!BY33)</f>
        <v>0</v>
      </c>
      <c r="BK50" s="1324">
        <f>IF(WB!BZ33="","",WB!BZ33)</f>
        <v>0</v>
      </c>
      <c r="BL50" s="1324">
        <f>IF(WB!CA33="","",WB!CA33)</f>
        <v>1</v>
      </c>
      <c r="BM50" s="1324">
        <f>IF(WB!CB33="","",WB!CB33)</f>
        <v>0</v>
      </c>
      <c r="BN50" s="1324">
        <f>IF(WB!CC33="","",WB!CC33)</f>
        <v>0</v>
      </c>
      <c r="BO50" s="1324">
        <f>IF(WB!CD33="","",WB!CD33)</f>
        <v>0</v>
      </c>
      <c r="BP50" s="1324"/>
      <c r="BQ50" s="1324"/>
      <c r="BR50" s="1324"/>
      <c r="BS50" s="1324"/>
      <c r="BT50" s="1324"/>
      <c r="BU50" s="547"/>
      <c r="BV50" s="491">
        <f>IF(WB!CK30="","",WB!CK30)</f>
        <v>0</v>
      </c>
      <c r="BW50" s="491">
        <f>IF(WB!CK31="","",WB!CK31)</f>
        <v>0</v>
      </c>
      <c r="BX50" s="491">
        <f>IF(WB!CK32="","",WB!CK32)</f>
        <v>0</v>
      </c>
      <c r="BY50" s="491">
        <f>IF(WB!CK33="","",WB!CK33)</f>
        <v>0.5</v>
      </c>
      <c r="BZ50" s="531" t="str">
        <f t="shared" si="122"/>
        <v/>
      </c>
      <c r="CA50" s="531" t="str">
        <f t="shared" si="123"/>
        <v/>
      </c>
      <c r="CB50" s="531" t="str">
        <f t="shared" si="124"/>
        <v/>
      </c>
      <c r="CC50" s="531" t="str">
        <f t="shared" si="125"/>
        <v/>
      </c>
      <c r="CD50" s="1079"/>
      <c r="CE50" s="1080"/>
      <c r="CF50" s="1080"/>
      <c r="CG50" s="1080"/>
      <c r="CH50" s="1080"/>
      <c r="CI50" s="1080"/>
      <c r="CJ50" s="1080"/>
      <c r="CK50" s="1080"/>
      <c r="CL50" s="1080"/>
      <c r="CM50" s="1080"/>
      <c r="CN50" s="1080"/>
      <c r="CO50" s="1079"/>
      <c r="CP50" s="557"/>
      <c r="CQ50" s="557"/>
      <c r="CR50" s="557"/>
      <c r="CS50" s="557"/>
      <c r="CT50" s="557"/>
      <c r="CU50" s="557"/>
      <c r="CV50" s="557"/>
      <c r="CW50" s="557"/>
      <c r="CX50" s="557"/>
      <c r="CY50" s="557"/>
      <c r="CZ50" s="557"/>
      <c r="DA50" s="557"/>
      <c r="DB50" s="557"/>
      <c r="DC50" s="557"/>
      <c r="DD50" s="557"/>
      <c r="DE50" s="557"/>
      <c r="DF50" s="557"/>
      <c r="DG50" s="556"/>
      <c r="DH50" s="493"/>
      <c r="DI50" s="493"/>
      <c r="DJ50" s="493"/>
      <c r="DK50" s="550"/>
      <c r="DL50" s="549"/>
      <c r="DM50" s="549"/>
      <c r="DN50" s="549"/>
      <c r="DO50" s="549"/>
      <c r="DP50" s="549"/>
      <c r="DQ50" s="493"/>
      <c r="DR50" s="493"/>
      <c r="DS50" s="549"/>
      <c r="DT50" s="493"/>
      <c r="DU50" s="498"/>
      <c r="DV50" s="498"/>
      <c r="DW50" s="498"/>
      <c r="DX50" s="498"/>
      <c r="DY50" s="498"/>
      <c r="DZ50" s="498"/>
    </row>
    <row r="51" spans="1:130" s="551" customFormat="1" ht="15.75" customHeight="1">
      <c r="A51" s="552" t="s">
        <v>158</v>
      </c>
      <c r="B51" s="1284" t="str">
        <f>IF(WB!T34="","",WB!T34)</f>
        <v/>
      </c>
      <c r="C51" s="491" t="str">
        <f>IF(WB!U34="","",WB!U34)</f>
        <v/>
      </c>
      <c r="D51" s="491" t="str">
        <f>IF(WB!V34="","",WB!V34)</f>
        <v/>
      </c>
      <c r="E51" s="491" t="str">
        <f>IF(WB!W34="","",WB!W34)</f>
        <v/>
      </c>
      <c r="F51" s="491" t="str">
        <f>IF(WB!X34="","",WB!X34)</f>
        <v/>
      </c>
      <c r="G51" s="491" t="str">
        <f>IF(WB!Y34="","",WB!Y34)</f>
        <v/>
      </c>
      <c r="H51" s="491" t="str">
        <f>IF(WB!Z34="","",WB!Z34)</f>
        <v/>
      </c>
      <c r="I51" s="491" t="str">
        <f>IF(WB!AA34="","",WB!AA34)</f>
        <v/>
      </c>
      <c r="J51" s="491" t="str">
        <f>IF(WB!AB34="","",WB!AB34)</f>
        <v/>
      </c>
      <c r="K51" s="491" t="str">
        <f>IF(WB!AC34="","",WB!AC34)</f>
        <v/>
      </c>
      <c r="L51" s="491" t="str">
        <f>IF(WB!AD34="","",WB!AD34)</f>
        <v/>
      </c>
      <c r="M51" s="491" t="str">
        <f>IF(WB!AE34="","",WB!AE34)</f>
        <v/>
      </c>
      <c r="N51" s="491"/>
      <c r="O51" s="491"/>
      <c r="P51" s="491"/>
      <c r="Q51" s="491"/>
      <c r="R51" s="491"/>
      <c r="S51" s="547"/>
      <c r="T51" s="491" t="str">
        <f>IF(WB!AK42="","",WB!AK42)</f>
        <v/>
      </c>
      <c r="U51" s="491" t="str">
        <f>IF(WB!AL42="","",WB!AL42)</f>
        <v/>
      </c>
      <c r="V51" s="491" t="str">
        <f>IF(WB!AM42="","",WB!AM42)</f>
        <v/>
      </c>
      <c r="W51" s="491" t="str">
        <f>IF(WB!AN42="","",WB!AN42)</f>
        <v/>
      </c>
      <c r="X51" s="491" t="str">
        <f>IF(WB!AO42="","",WB!AO42)</f>
        <v/>
      </c>
      <c r="Y51" s="491" t="str">
        <f>IF(WB!AP42="","",WB!AP42)</f>
        <v/>
      </c>
      <c r="Z51" s="1324" t="str">
        <f>IF(WB!AQ42="","",WB!AQ42)</f>
        <v/>
      </c>
      <c r="AA51" s="1324" t="str">
        <f>IF(WB!AR42="","",WB!AR42)</f>
        <v/>
      </c>
      <c r="AB51" s="1324" t="str">
        <f>IF(WB!AS42="","",WB!AS42)</f>
        <v/>
      </c>
      <c r="AC51" s="1324" t="str">
        <f>IF(WB!AT42="","",WB!AT42)</f>
        <v/>
      </c>
      <c r="AD51" s="491" t="str">
        <f>IF(WB!AU42="","",WB!AU42)</f>
        <v/>
      </c>
      <c r="AE51" s="1324" t="str">
        <f>IF(WB!AV42="","",WB!AV42)</f>
        <v/>
      </c>
      <c r="AF51" s="491"/>
      <c r="AG51" s="491"/>
      <c r="AH51" s="491"/>
      <c r="AI51" s="491"/>
      <c r="AJ51" s="491"/>
      <c r="AK51" s="547"/>
      <c r="AL51" s="491" t="str">
        <f>IF(WB!BB50="","",WB!BB50)</f>
        <v/>
      </c>
      <c r="AM51" s="491" t="str">
        <f>IF(WB!BC50="","",WB!BC50)</f>
        <v/>
      </c>
      <c r="AN51" s="491" t="str">
        <f>IF(WB!BD50="","",WB!BD50)</f>
        <v/>
      </c>
      <c r="AO51" s="491" t="str">
        <f>IF(WB!BE50="","",WB!BE50)</f>
        <v/>
      </c>
      <c r="AP51" s="491" t="str">
        <f>IF(WB!BF50="","",WB!BF50)</f>
        <v/>
      </c>
      <c r="AQ51" s="491" t="str">
        <f>IF(WB!BG50="","",WB!BG50)</f>
        <v/>
      </c>
      <c r="AR51" s="491" t="str">
        <f>IF(WB!BH50="","",WB!BH50)</f>
        <v/>
      </c>
      <c r="AS51" s="491" t="str">
        <f>IF(WB!BI50="","",WB!BI50)</f>
        <v/>
      </c>
      <c r="AT51" s="491" t="str">
        <f>IF(WB!BJ50="","",WB!BJ50)</f>
        <v/>
      </c>
      <c r="AU51" s="491" t="str">
        <f>IF(WB!BK50="","",WB!BK50)</f>
        <v/>
      </c>
      <c r="AV51" s="491" t="str">
        <f>IF(WB!BL50="","",WB!BL50)</f>
        <v/>
      </c>
      <c r="AW51" s="491" t="str">
        <f>IF(WB!BM50="","",WB!BM50)</f>
        <v/>
      </c>
      <c r="AX51" s="491"/>
      <c r="AY51" s="491"/>
      <c r="AZ51" s="491"/>
      <c r="BA51" s="491"/>
      <c r="BB51" s="491"/>
      <c r="BC51" s="547"/>
      <c r="BD51" s="1324" t="str">
        <f>IF(WB!BS58="","",WB!BS58)</f>
        <v/>
      </c>
      <c r="BE51" s="1324" t="str">
        <f>IF(WB!BT58="","",WB!BT58)</f>
        <v/>
      </c>
      <c r="BF51" s="1324" t="str">
        <f>IF(WB!BU58="","",WB!BU58)</f>
        <v/>
      </c>
      <c r="BG51" s="1324" t="str">
        <f>IF(WB!BV58="","",WB!BV58)</f>
        <v/>
      </c>
      <c r="BH51" s="1324" t="str">
        <f>IF(WB!BW58="","",WB!BW58)</f>
        <v/>
      </c>
      <c r="BI51" s="1324" t="str">
        <f>IF(WB!BX58="","",WB!BX58)</f>
        <v/>
      </c>
      <c r="BJ51" s="1324" t="str">
        <f>IF(WB!BY58="","",WB!BY58)</f>
        <v/>
      </c>
      <c r="BK51" s="1324" t="str">
        <f>IF(WB!BZ58="","",WB!BZ58)</f>
        <v/>
      </c>
      <c r="BL51" s="1324" t="str">
        <f>IF(WB!CA58="","",WB!CA58)</f>
        <v/>
      </c>
      <c r="BM51" s="1324" t="str">
        <f>IF(WB!CB58="","",WB!CB58)</f>
        <v/>
      </c>
      <c r="BN51" s="1324" t="str">
        <f>IF(WB!CC58="","",WB!CC58)</f>
        <v/>
      </c>
      <c r="BO51" s="1324" t="str">
        <f>IF(WB!CD58="","",WB!CD58)</f>
        <v/>
      </c>
      <c r="BP51" s="1324"/>
      <c r="BQ51" s="1324"/>
      <c r="BR51" s="1324"/>
      <c r="BS51" s="1324"/>
      <c r="BT51" s="1324"/>
      <c r="BU51" s="547"/>
      <c r="BV51" s="491" t="str">
        <f>IF(WB!CK34="","",WB!CK34)</f>
        <v/>
      </c>
      <c r="BW51" s="491" t="str">
        <f>IF(WB!CK42="","",WB!CK42)</f>
        <v/>
      </c>
      <c r="BX51" s="491" t="str">
        <f>IF(WB!CK50="","",WB!CK50)</f>
        <v/>
      </c>
      <c r="BY51" s="491" t="str">
        <f>IF(WB!CK58="","",WB!CK58)</f>
        <v/>
      </c>
      <c r="BZ51" s="531" t="str">
        <f t="shared" si="122"/>
        <v/>
      </c>
      <c r="CA51" s="531" t="str">
        <f t="shared" si="123"/>
        <v/>
      </c>
      <c r="CB51" s="531" t="str">
        <f t="shared" si="124"/>
        <v/>
      </c>
      <c r="CC51" s="531" t="str">
        <f t="shared" si="125"/>
        <v/>
      </c>
      <c r="CD51" s="1079"/>
      <c r="CE51" s="1080"/>
      <c r="CF51" s="1080"/>
      <c r="CG51" s="1080"/>
      <c r="CH51" s="1080"/>
      <c r="CI51" s="1080"/>
      <c r="CJ51" s="1080"/>
      <c r="CK51" s="1080"/>
      <c r="CL51" s="1080"/>
      <c r="CM51" s="1080"/>
      <c r="CN51" s="1080"/>
      <c r="CO51" s="1079"/>
      <c r="CP51" s="557"/>
      <c r="CQ51" s="557"/>
      <c r="CR51" s="557"/>
      <c r="CS51" s="557"/>
      <c r="CT51" s="557"/>
      <c r="CU51" s="557"/>
      <c r="CV51" s="557"/>
      <c r="CW51" s="557"/>
      <c r="CX51" s="557"/>
      <c r="CY51" s="557"/>
      <c r="CZ51" s="557"/>
      <c r="DA51" s="557"/>
      <c r="DB51" s="557"/>
      <c r="DC51" s="557"/>
      <c r="DD51" s="557"/>
      <c r="DE51" s="557"/>
      <c r="DF51" s="557"/>
      <c r="DG51" s="556"/>
      <c r="DH51" s="493"/>
      <c r="DI51" s="493"/>
      <c r="DJ51" s="493"/>
      <c r="DK51" s="550"/>
      <c r="DL51" s="549"/>
      <c r="DM51" s="549"/>
      <c r="DN51" s="549"/>
      <c r="DO51" s="549"/>
      <c r="DP51" s="549"/>
      <c r="DQ51" s="493"/>
      <c r="DR51" s="493"/>
      <c r="DS51" s="549"/>
      <c r="DT51" s="493"/>
      <c r="DU51" s="498"/>
      <c r="DV51" s="498"/>
      <c r="DW51" s="498"/>
      <c r="DX51" s="498"/>
      <c r="DY51" s="498"/>
      <c r="DZ51" s="498"/>
    </row>
    <row r="52" spans="1:130" s="551" customFormat="1" ht="15.75" customHeight="1">
      <c r="A52" s="558" t="s">
        <v>159</v>
      </c>
      <c r="B52" s="1284">
        <f>IF(WB!T70="","",WB!T70)</f>
        <v>0</v>
      </c>
      <c r="C52" s="491">
        <f>IF(WB!U70="","",WB!U70)</f>
        <v>3</v>
      </c>
      <c r="D52" s="491">
        <f>IF(WB!V70="","",WB!V70)</f>
        <v>0</v>
      </c>
      <c r="E52" s="491">
        <f>IF(WB!W70="","",WB!W70)</f>
        <v>5</v>
      </c>
      <c r="F52" s="491">
        <f>IF(WB!X70="","",WB!X70)</f>
        <v>0</v>
      </c>
      <c r="G52" s="491">
        <f>IF(WB!Y70="","",WB!Y70)</f>
        <v>6</v>
      </c>
      <c r="H52" s="491">
        <f>IF(WB!Z70="","",WB!Z70)</f>
        <v>0</v>
      </c>
      <c r="I52" s="491">
        <f>IF(WB!AA70="","",WB!AA70)</f>
        <v>5</v>
      </c>
      <c r="J52" s="491">
        <f>IF(WB!AB70="","",WB!AB70)</f>
        <v>0</v>
      </c>
      <c r="K52" s="491">
        <f>IF(WB!AC70="","",WB!AC70)</f>
        <v>5</v>
      </c>
      <c r="L52" s="491">
        <f>IF(WB!AD70="","",WB!AD70)</f>
        <v>4</v>
      </c>
      <c r="M52" s="491">
        <f>IF(WB!AE70="","",WB!AE70)</f>
        <v>8</v>
      </c>
      <c r="N52" s="491"/>
      <c r="O52" s="491"/>
      <c r="P52" s="491"/>
      <c r="Q52" s="491"/>
      <c r="R52" s="491"/>
      <c r="S52" s="547"/>
      <c r="T52" s="491">
        <f>IF(WB!AK78="","",WB!AK78)</f>
        <v>0</v>
      </c>
      <c r="U52" s="491">
        <f>IF(WB!AL78="","",WB!AL78)</f>
        <v>7</v>
      </c>
      <c r="V52" s="491">
        <f>IF(WB!AM78="","",WB!AM78)</f>
        <v>8</v>
      </c>
      <c r="W52" s="491">
        <f>IF(WB!AN78="","",WB!AN78)</f>
        <v>6</v>
      </c>
      <c r="X52" s="491">
        <f>IF(WB!AO78="","",WB!AO78)</f>
        <v>2</v>
      </c>
      <c r="Y52" s="491">
        <f>IF(WB!AP78="","",WB!AP78)</f>
        <v>10</v>
      </c>
      <c r="Z52" s="1324">
        <f>IF(WB!AQ78="","",WB!AQ78)</f>
        <v>0</v>
      </c>
      <c r="AA52" s="1324">
        <f>IF(WB!AR78="","",WB!AR78)</f>
        <v>6</v>
      </c>
      <c r="AB52" s="1324">
        <f>IF(WB!AS78="","",WB!AS78)</f>
        <v>7</v>
      </c>
      <c r="AC52" s="1324">
        <f>IF(WB!AT78="","",WB!AT78)</f>
        <v>12</v>
      </c>
      <c r="AD52" s="491">
        <f>IF(WB!AU78="","",WB!AU78)</f>
        <v>15</v>
      </c>
      <c r="AE52" s="1324">
        <f>IF(WB!AV78="","",WB!AV78)</f>
        <v>10</v>
      </c>
      <c r="AF52" s="491"/>
      <c r="AG52" s="491"/>
      <c r="AH52" s="491"/>
      <c r="AI52" s="491"/>
      <c r="AJ52" s="491"/>
      <c r="AK52" s="547"/>
      <c r="AL52" s="491">
        <f>IF(WB!BB86="","",WB!BB86)</f>
        <v>10</v>
      </c>
      <c r="AM52" s="491">
        <f>IF(WB!BC86="","",WB!BC86)</f>
        <v>9</v>
      </c>
      <c r="AN52" s="491">
        <f>IF(WB!BD86="","",WB!BD86)</f>
        <v>15</v>
      </c>
      <c r="AO52" s="491">
        <f>IF(WB!BE86="","",WB!BE86)</f>
        <v>23</v>
      </c>
      <c r="AP52" s="491">
        <f>IF(WB!BF86="","",WB!BF86)</f>
        <v>10</v>
      </c>
      <c r="AQ52" s="491">
        <f>IF(WB!BG86="","",WB!BG86)</f>
        <v>20</v>
      </c>
      <c r="AR52" s="491">
        <f>IF(WB!BH86="","",WB!BH86)</f>
        <v>13</v>
      </c>
      <c r="AS52" s="491">
        <f>IF(WB!BI86="","",WB!BI86)</f>
        <v>10</v>
      </c>
      <c r="AT52" s="491">
        <f>IF(WB!BJ86="","",WB!BJ86)</f>
        <v>10</v>
      </c>
      <c r="AU52" s="491">
        <f>IF(WB!BK86="","",WB!BK86)</f>
        <v>25</v>
      </c>
      <c r="AV52" s="491">
        <f>IF(WB!BL86="","",WB!BL86)</f>
        <v>10</v>
      </c>
      <c r="AW52" s="491">
        <f>IF(WB!BM86="","",WB!BM86)</f>
        <v>10</v>
      </c>
      <c r="AX52" s="491"/>
      <c r="AY52" s="491"/>
      <c r="AZ52" s="491"/>
      <c r="BA52" s="491"/>
      <c r="BB52" s="491"/>
      <c r="BC52" s="547"/>
      <c r="BD52" s="1324">
        <f>IF(WB!BS94="","",WB!BS94)</f>
        <v>60</v>
      </c>
      <c r="BE52" s="1324">
        <f>IF(WB!BT94="","",WB!BT94)</f>
        <v>45</v>
      </c>
      <c r="BF52" s="1324">
        <f>IF(WB!BU94="","",WB!BU94)</f>
        <v>30</v>
      </c>
      <c r="BG52" s="1324">
        <f>IF(WB!BV94="","",WB!BV94)</f>
        <v>15</v>
      </c>
      <c r="BH52" s="1324">
        <f>IF(WB!BW94="","",WB!BW94)</f>
        <v>5</v>
      </c>
      <c r="BI52" s="1324">
        <f>IF(WB!BX94="","",WB!BX94)</f>
        <v>35</v>
      </c>
      <c r="BJ52" s="1324">
        <f>IF(WB!BY94="","",WB!BY94)</f>
        <v>10</v>
      </c>
      <c r="BK52" s="1324">
        <f>IF(WB!BZ94="","",WB!BZ94)</f>
        <v>15</v>
      </c>
      <c r="BL52" s="1324">
        <f>IF(WB!CA94="","",WB!CA94)</f>
        <v>25</v>
      </c>
      <c r="BM52" s="1324">
        <f>IF(WB!CB94="","",WB!CB94)</f>
        <v>28</v>
      </c>
      <c r="BN52" s="1324">
        <f>IF(WB!CC94="","",WB!CC94)</f>
        <v>5</v>
      </c>
      <c r="BO52" s="1324">
        <f>IF(WB!CD94="","",WB!CD94)</f>
        <v>40</v>
      </c>
      <c r="BP52" s="1324"/>
      <c r="BQ52" s="1324"/>
      <c r="BR52" s="1324"/>
      <c r="BS52" s="1324"/>
      <c r="BT52" s="1324"/>
      <c r="BU52" s="547"/>
      <c r="BV52" s="491">
        <f>IF(WB!CK70="","",WB!CK70)</f>
        <v>3</v>
      </c>
      <c r="BW52" s="491">
        <f>IF(WB!CK78="","",WB!CK78)</f>
        <v>7</v>
      </c>
      <c r="BX52" s="491">
        <f>IF(WB!CK86="","",WB!CK86)</f>
        <v>13</v>
      </c>
      <c r="BY52" s="491">
        <f>IF(WB!CK94="","",WB!CK94)</f>
        <v>25</v>
      </c>
      <c r="BZ52" s="531" t="str">
        <f t="shared" si="122"/>
        <v/>
      </c>
      <c r="CA52" s="531" t="str">
        <f t="shared" si="123"/>
        <v/>
      </c>
      <c r="CB52" s="531" t="str">
        <f t="shared" si="124"/>
        <v/>
      </c>
      <c r="CC52" s="531" t="str">
        <f t="shared" si="125"/>
        <v/>
      </c>
      <c r="CD52" s="1079"/>
      <c r="CE52" s="1080"/>
      <c r="CF52" s="1080"/>
      <c r="CG52" s="1080"/>
      <c r="CH52" s="1080"/>
      <c r="CI52" s="1080"/>
      <c r="CJ52" s="1080"/>
      <c r="CK52" s="1080"/>
      <c r="CL52" s="1080"/>
      <c r="CM52" s="1080"/>
      <c r="CN52" s="1080"/>
      <c r="CO52" s="1079"/>
      <c r="CP52" s="557"/>
      <c r="CQ52" s="557"/>
      <c r="CR52" s="557"/>
      <c r="CS52" s="557"/>
      <c r="CT52" s="557"/>
      <c r="CU52" s="557"/>
      <c r="CV52" s="557"/>
      <c r="CW52" s="557"/>
      <c r="CX52" s="557"/>
      <c r="CY52" s="557"/>
      <c r="CZ52" s="557"/>
      <c r="DA52" s="557"/>
      <c r="DB52" s="557"/>
      <c r="DC52" s="557"/>
      <c r="DD52" s="557"/>
      <c r="DE52" s="557"/>
      <c r="DF52" s="557"/>
      <c r="DG52" s="556"/>
      <c r="DH52" s="493"/>
      <c r="DI52" s="493"/>
      <c r="DJ52" s="493"/>
      <c r="DK52" s="550"/>
      <c r="DL52" s="549"/>
      <c r="DM52" s="549"/>
      <c r="DN52" s="549"/>
      <c r="DO52" s="549"/>
      <c r="DP52" s="549"/>
      <c r="DQ52" s="493"/>
      <c r="DR52" s="493"/>
      <c r="DS52" s="549"/>
      <c r="DT52" s="493"/>
      <c r="DU52" s="498"/>
      <c r="DV52" s="498"/>
      <c r="DW52" s="498"/>
      <c r="DX52" s="498"/>
      <c r="DY52" s="498"/>
      <c r="DZ52" s="498"/>
    </row>
    <row r="53" spans="1:130" s="551" customFormat="1" ht="15.75" customHeight="1">
      <c r="A53" s="552" t="s">
        <v>160</v>
      </c>
      <c r="B53" s="1284">
        <f>IF(WB!T66="","",WB!T66)</f>
        <v>0</v>
      </c>
      <c r="C53" s="491">
        <f>IF(WB!U66="","",WB!U66)</f>
        <v>0</v>
      </c>
      <c r="D53" s="491">
        <f>IF(WB!V66="","",WB!V66)</f>
        <v>0</v>
      </c>
      <c r="E53" s="491">
        <f>IF(WB!W66="","",WB!W66)</f>
        <v>2</v>
      </c>
      <c r="F53" s="491">
        <f>IF(WB!X66="","",WB!X66)</f>
        <v>0</v>
      </c>
      <c r="G53" s="491">
        <f>IF(WB!Y66="","",WB!Y66)</f>
        <v>1</v>
      </c>
      <c r="H53" s="491">
        <f>IF(WB!Z66="","",WB!Z66)</f>
        <v>0</v>
      </c>
      <c r="I53" s="491">
        <f>IF(WB!AA66="","",WB!AA66)</f>
        <v>0</v>
      </c>
      <c r="J53" s="491">
        <f>IF(WB!AB66="","",WB!AB66)</f>
        <v>0</v>
      </c>
      <c r="K53" s="491">
        <f>IF(WB!AC66="","",WB!AC66)</f>
        <v>0</v>
      </c>
      <c r="L53" s="491">
        <f>IF(WB!AD66="","",WB!AD66)</f>
        <v>0</v>
      </c>
      <c r="M53" s="491">
        <f>IF(WB!AE66="","",WB!AE66)</f>
        <v>0</v>
      </c>
      <c r="N53" s="491"/>
      <c r="O53" s="491"/>
      <c r="P53" s="491"/>
      <c r="Q53" s="491"/>
      <c r="R53" s="491"/>
      <c r="S53" s="547"/>
      <c r="T53" s="491">
        <f>IF(WB!AK67="","",WB!AK67)</f>
        <v>0</v>
      </c>
      <c r="U53" s="491">
        <f>IF(WB!AL67="","",WB!AL67)</f>
        <v>0</v>
      </c>
      <c r="V53" s="491">
        <f>IF(WB!AM67="","",WB!AM67)</f>
        <v>0</v>
      </c>
      <c r="W53" s="491">
        <f>IF(WB!AN67="","",WB!AN67)</f>
        <v>0</v>
      </c>
      <c r="X53" s="491">
        <f>IF(WB!AO67="","",WB!AO67)</f>
        <v>0</v>
      </c>
      <c r="Y53" s="491">
        <f>IF(WB!AP67="","",WB!AP67)</f>
        <v>6</v>
      </c>
      <c r="Z53" s="1324">
        <f>IF(WB!AQ67="","",WB!AQ67)</f>
        <v>0</v>
      </c>
      <c r="AA53" s="1324">
        <f>IF(WB!AR67="","",WB!AR67)</f>
        <v>0</v>
      </c>
      <c r="AB53" s="1324">
        <f>IF(WB!AS67="","",WB!AS67)</f>
        <v>0</v>
      </c>
      <c r="AC53" s="1324">
        <f>IF(WB!AT67="","",WB!AT67)</f>
        <v>0</v>
      </c>
      <c r="AD53" s="491">
        <f>IF(WB!AU67="","",WB!AU67)</f>
        <v>6</v>
      </c>
      <c r="AE53" s="1324">
        <f>IF(WB!AV67="","",WB!AV67)</f>
        <v>0</v>
      </c>
      <c r="AF53" s="491"/>
      <c r="AG53" s="491"/>
      <c r="AH53" s="491"/>
      <c r="AI53" s="491"/>
      <c r="AJ53" s="491"/>
      <c r="AK53" s="547"/>
      <c r="AL53" s="491">
        <f>IF(WB!BB68="","",WB!BB68)</f>
        <v>0</v>
      </c>
      <c r="AM53" s="491">
        <f>IF(WB!BC68="","",WB!BC68)</f>
        <v>4</v>
      </c>
      <c r="AN53" s="491">
        <f>IF(WB!BD68="","",WB!BD68)</f>
        <v>0</v>
      </c>
      <c r="AO53" s="491">
        <f>IF(WB!BE68="","",WB!BE68)</f>
        <v>0</v>
      </c>
      <c r="AP53" s="491">
        <f>IF(WB!BF68="","",WB!BF68)</f>
        <v>0</v>
      </c>
      <c r="AQ53" s="491">
        <f>IF(WB!BG68="","",WB!BG68)</f>
        <v>0</v>
      </c>
      <c r="AR53" s="491">
        <f>IF(WB!BH68="","",WB!BH68)</f>
        <v>6</v>
      </c>
      <c r="AS53" s="491">
        <f>IF(WB!BI68="","",WB!BI68)</f>
        <v>0</v>
      </c>
      <c r="AT53" s="491">
        <f>IF(WB!BJ68="","",WB!BJ68)</f>
        <v>0</v>
      </c>
      <c r="AU53" s="491">
        <f>IF(WB!BK68="","",WB!BK68)</f>
        <v>0</v>
      </c>
      <c r="AV53" s="491">
        <f>IF(WB!BL68="","",WB!BL68)</f>
        <v>0</v>
      </c>
      <c r="AW53" s="491">
        <f>IF(WB!BM68="","",WB!BM68)</f>
        <v>0</v>
      </c>
      <c r="AX53" s="491"/>
      <c r="AY53" s="491"/>
      <c r="AZ53" s="491"/>
      <c r="BA53" s="491"/>
      <c r="BB53" s="491"/>
      <c r="BC53" s="547"/>
      <c r="BD53" s="1324">
        <f>IF(WB!BS69="","",WB!BS69)</f>
        <v>0</v>
      </c>
      <c r="BE53" s="1324">
        <f>IF(WB!BT69="","",WB!BT69)</f>
        <v>0</v>
      </c>
      <c r="BF53" s="1324">
        <f>IF(WB!BU69="","",WB!BU69)</f>
        <v>0</v>
      </c>
      <c r="BG53" s="1324">
        <f>IF(WB!BV69="","",WB!BV69)</f>
        <v>0</v>
      </c>
      <c r="BH53" s="1324">
        <f>IF(WB!BW69="","",WB!BW69)</f>
        <v>0</v>
      </c>
      <c r="BI53" s="1324">
        <f>IF(WB!BX69="","",WB!BX69)</f>
        <v>0</v>
      </c>
      <c r="BJ53" s="1324">
        <f>IF(WB!BY69="","",WB!BY69)</f>
        <v>0</v>
      </c>
      <c r="BK53" s="1324">
        <f>IF(WB!BZ69="","",WB!BZ69)</f>
        <v>0</v>
      </c>
      <c r="BL53" s="1324">
        <f>IF(WB!CA69="","",WB!CA69)</f>
        <v>0</v>
      </c>
      <c r="BM53" s="1324">
        <f>IF(WB!CB69="","",WB!CB69)</f>
        <v>0</v>
      </c>
      <c r="BN53" s="1324">
        <f>IF(WB!CC69="","",WB!CC69)</f>
        <v>0</v>
      </c>
      <c r="BO53" s="1324">
        <f>IF(WB!CD69="","",WB!CD69)</f>
        <v>0</v>
      </c>
      <c r="BP53" s="1324"/>
      <c r="BQ53" s="1324"/>
      <c r="BR53" s="1324"/>
      <c r="BS53" s="1324"/>
      <c r="BT53" s="1324"/>
      <c r="BU53" s="547"/>
      <c r="BV53" s="491">
        <f>IF(WB!CK66="","",WB!CK66)</f>
        <v>0</v>
      </c>
      <c r="BW53" s="491">
        <f>IF(WB!CK67="","",WB!CK67)</f>
        <v>0</v>
      </c>
      <c r="BX53" s="491">
        <f>IF(WB!CK68="","",WB!CK68)</f>
        <v>0</v>
      </c>
      <c r="BY53" s="491">
        <f>IF(WB!CK69="","",WB!CK69)</f>
        <v>0</v>
      </c>
      <c r="BZ53" s="531" t="str">
        <f t="shared" si="122"/>
        <v/>
      </c>
      <c r="CA53" s="531" t="str">
        <f t="shared" si="123"/>
        <v/>
      </c>
      <c r="CB53" s="531" t="str">
        <f t="shared" si="124"/>
        <v/>
      </c>
      <c r="CC53" s="531" t="str">
        <f t="shared" si="125"/>
        <v/>
      </c>
      <c r="CD53" s="1079"/>
      <c r="CE53" s="1080"/>
      <c r="CF53" s="1080"/>
      <c r="CG53" s="1080"/>
      <c r="CH53" s="1080"/>
      <c r="CI53" s="1080"/>
      <c r="CJ53" s="1080"/>
      <c r="CK53" s="1080"/>
      <c r="CL53" s="1080"/>
      <c r="CM53" s="1080"/>
      <c r="CN53" s="1080"/>
      <c r="CO53" s="1079"/>
      <c r="CP53" s="557"/>
      <c r="CQ53" s="557"/>
      <c r="CR53" s="557"/>
      <c r="CS53" s="557"/>
      <c r="CT53" s="557"/>
      <c r="CU53" s="557"/>
      <c r="CV53" s="557"/>
      <c r="CW53" s="557"/>
      <c r="CX53" s="557"/>
      <c r="CY53" s="557"/>
      <c r="CZ53" s="557"/>
      <c r="DA53" s="557"/>
      <c r="DB53" s="557"/>
      <c r="DC53" s="557"/>
      <c r="DD53" s="557"/>
      <c r="DE53" s="557"/>
      <c r="DF53" s="557"/>
      <c r="DG53" s="556"/>
      <c r="DH53" s="493"/>
      <c r="DI53" s="493"/>
      <c r="DJ53" s="493"/>
      <c r="DK53" s="550"/>
      <c r="DL53" s="549"/>
      <c r="DM53" s="549"/>
      <c r="DN53" s="549"/>
      <c r="DO53" s="549"/>
      <c r="DP53" s="549"/>
      <c r="DQ53" s="493"/>
      <c r="DR53" s="493"/>
      <c r="DS53" s="549"/>
      <c r="DT53" s="493"/>
      <c r="DU53" s="498"/>
      <c r="DV53" s="498"/>
      <c r="DW53" s="498"/>
      <c r="DX53" s="498"/>
      <c r="DY53" s="498"/>
      <c r="DZ53" s="498"/>
    </row>
    <row r="54" spans="1:130" s="551" customFormat="1" ht="15.75" customHeight="1">
      <c r="A54" s="558" t="s">
        <v>161</v>
      </c>
      <c r="B54" s="1284">
        <f>IF(WB!T102="","",WB!T102)</f>
        <v>0</v>
      </c>
      <c r="C54" s="491">
        <f>IF(WB!U102="","",WB!U102)</f>
        <v>6</v>
      </c>
      <c r="D54" s="491">
        <f>IF(WB!V102="","",WB!V102)</f>
        <v>0</v>
      </c>
      <c r="E54" s="491">
        <f>IF(WB!W102="","",WB!W102)</f>
        <v>7</v>
      </c>
      <c r="F54" s="491">
        <f>IF(WB!X102="","",WB!X102)</f>
        <v>0</v>
      </c>
      <c r="G54" s="491">
        <f>IF(WB!Y102="","",WB!Y102)</f>
        <v>40</v>
      </c>
      <c r="H54" s="491">
        <f>IF(WB!Z102="","",WB!Z102)</f>
        <v>0</v>
      </c>
      <c r="I54" s="491">
        <f>IF(WB!AA102="","",WB!AA102)</f>
        <v>3</v>
      </c>
      <c r="J54" s="491">
        <f>IF(WB!AB102="","",WB!AB102)</f>
        <v>10</v>
      </c>
      <c r="K54" s="491">
        <f>IF(WB!AC102="","",WB!AC102)</f>
        <v>10</v>
      </c>
      <c r="L54" s="491">
        <f>IF(WB!AD102="","",WB!AD102)</f>
        <v>5</v>
      </c>
      <c r="M54" s="491">
        <f>IF(WB!AE102="","",WB!AE102)</f>
        <v>4</v>
      </c>
      <c r="N54" s="491"/>
      <c r="O54" s="491"/>
      <c r="P54" s="491"/>
      <c r="Q54" s="491"/>
      <c r="R54" s="491"/>
      <c r="S54" s="547"/>
      <c r="T54" s="491">
        <f>IF(WB!AK110="","",WB!AK110)</f>
        <v>0</v>
      </c>
      <c r="U54" s="491">
        <f>IF(WB!AL110="","",WB!AL110)</f>
        <v>3</v>
      </c>
      <c r="V54" s="491">
        <f>IF(WB!AM110="","",WB!AM110)</f>
        <v>4</v>
      </c>
      <c r="W54" s="491">
        <f>IF(WB!AN110="","",WB!AN110)</f>
        <v>5</v>
      </c>
      <c r="X54" s="491">
        <f>IF(WB!AO110="","",WB!AO110)</f>
        <v>3</v>
      </c>
      <c r="Y54" s="491">
        <f>IF(WB!AP110="","",WB!AP110)</f>
        <v>18</v>
      </c>
      <c r="Z54" s="1324">
        <f>IF(WB!AQ110="","",WB!AQ110)</f>
        <v>0</v>
      </c>
      <c r="AA54" s="1324">
        <f>IF(WB!AR110="","",WB!AR110)</f>
        <v>5</v>
      </c>
      <c r="AB54" s="1324">
        <f>IF(WB!AS110="","",WB!AS110)</f>
        <v>8</v>
      </c>
      <c r="AC54" s="1324">
        <f>IF(WB!AT110="","",WB!AT110)</f>
        <v>18</v>
      </c>
      <c r="AD54" s="491">
        <f>IF(WB!AU110="","",WB!AU110)</f>
        <v>23</v>
      </c>
      <c r="AE54" s="1324">
        <f>IF(WB!AV110="","",WB!AV110)</f>
        <v>6</v>
      </c>
      <c r="AF54" s="491"/>
      <c r="AG54" s="491"/>
      <c r="AH54" s="491"/>
      <c r="AI54" s="491"/>
      <c r="AJ54" s="491"/>
      <c r="AK54" s="547"/>
      <c r="AL54" s="491">
        <f>IF(WB!BB118="","",WB!BB118)</f>
        <v>5</v>
      </c>
      <c r="AM54" s="491">
        <f>IF(WB!BC118="","",WB!BC118)</f>
        <v>5</v>
      </c>
      <c r="AN54" s="491">
        <f>IF(WB!BD118="","",WB!BD118)</f>
        <v>0</v>
      </c>
      <c r="AO54" s="491">
        <f>IF(WB!BE118="","",WB!BE118)</f>
        <v>50</v>
      </c>
      <c r="AP54" s="491">
        <f>IF(WB!BF118="","",WB!BF118)</f>
        <v>20</v>
      </c>
      <c r="AQ54" s="491">
        <f>IF(WB!BG118="","",WB!BG118)</f>
        <v>35</v>
      </c>
      <c r="AR54" s="491">
        <f>IF(WB!BH118="","",WB!BH118)</f>
        <v>10</v>
      </c>
      <c r="AS54" s="491">
        <f>IF(WB!BI118="","",WB!BI118)</f>
        <v>9</v>
      </c>
      <c r="AT54" s="491">
        <f>IF(WB!BJ118="","",WB!BJ118)</f>
        <v>15</v>
      </c>
      <c r="AU54" s="491">
        <f>IF(WB!BK118="","",WB!BK118)</f>
        <v>80</v>
      </c>
      <c r="AV54" s="491">
        <f>IF(WB!BL118="","",WB!BL118)</f>
        <v>40</v>
      </c>
      <c r="AW54" s="491">
        <f>IF(WB!BM118="","",WB!BM118)</f>
        <v>9</v>
      </c>
      <c r="AX54" s="491"/>
      <c r="AY54" s="491"/>
      <c r="AZ54" s="491"/>
      <c r="BA54" s="491"/>
      <c r="BB54" s="491"/>
      <c r="BC54" s="547"/>
      <c r="BD54" s="1324">
        <f>IF(WB!BS126="","",WB!BS126)</f>
        <v>35</v>
      </c>
      <c r="BE54" s="1324">
        <f>IF(WB!BT126="","",WB!BT126)</f>
        <v>30</v>
      </c>
      <c r="BF54" s="1324">
        <f>IF(WB!BU126="","",WB!BU126)</f>
        <v>0</v>
      </c>
      <c r="BG54" s="1324">
        <f>IF(WB!BV126="","",WB!BV126)</f>
        <v>10</v>
      </c>
      <c r="BH54" s="1324">
        <f>IF(WB!BW126="","",WB!BW126)</f>
        <v>0</v>
      </c>
      <c r="BI54" s="1324">
        <f>IF(WB!BX126="","",WB!BX126)</f>
        <v>60</v>
      </c>
      <c r="BJ54" s="1324">
        <f>IF(WB!BY126="","",WB!BY126)</f>
        <v>5</v>
      </c>
      <c r="BK54" s="1324">
        <f>IF(WB!BZ126="","",WB!BZ126)</f>
        <v>20</v>
      </c>
      <c r="BL54" s="1324">
        <f>IF(WB!CA126="","",WB!CA126)</f>
        <v>15</v>
      </c>
      <c r="BM54" s="1324">
        <f>IF(WB!CB126="","",WB!CB126)</f>
        <v>120</v>
      </c>
      <c r="BN54" s="1324">
        <f>IF(WB!CC126="","",WB!CC126)</f>
        <v>25</v>
      </c>
      <c r="BO54" s="1324">
        <f>IF(WB!CD126="","",WB!CD126)</f>
        <v>14</v>
      </c>
      <c r="BP54" s="1324"/>
      <c r="BQ54" s="1324"/>
      <c r="BR54" s="1324"/>
      <c r="BS54" s="1324"/>
      <c r="BT54" s="1324"/>
      <c r="BU54" s="547"/>
      <c r="BV54" s="491">
        <f>IF(WB!CK102="","",WB!CK102)</f>
        <v>5</v>
      </c>
      <c r="BW54" s="491">
        <f>IF(WB!CK110="","",WB!CK110)</f>
        <v>5</v>
      </c>
      <c r="BX54" s="491">
        <f>IF(WB!CK118="","",WB!CK118)</f>
        <v>12</v>
      </c>
      <c r="BY54" s="491">
        <f>IF(WB!CK126="","",WB!CK126)</f>
        <v>20</v>
      </c>
      <c r="BZ54" s="531" t="str">
        <f t="shared" si="122"/>
        <v/>
      </c>
      <c r="CA54" s="531" t="str">
        <f t="shared" si="123"/>
        <v/>
      </c>
      <c r="CB54" s="531" t="str">
        <f t="shared" si="124"/>
        <v/>
      </c>
      <c r="CC54" s="531" t="str">
        <f t="shared" si="125"/>
        <v/>
      </c>
      <c r="CD54" s="1079"/>
      <c r="CE54" s="1080"/>
      <c r="CF54" s="1080"/>
      <c r="CG54" s="1080"/>
      <c r="CH54" s="1080"/>
      <c r="CI54" s="1080"/>
      <c r="CJ54" s="1080"/>
      <c r="CK54" s="1080"/>
      <c r="CL54" s="1080"/>
      <c r="CM54" s="1080"/>
      <c r="CN54" s="1080"/>
      <c r="CO54" s="1079"/>
      <c r="CP54" s="557"/>
      <c r="CQ54" s="557"/>
      <c r="CR54" s="557"/>
      <c r="CS54" s="557"/>
      <c r="CT54" s="557"/>
      <c r="CU54" s="557"/>
      <c r="CV54" s="557"/>
      <c r="CW54" s="557"/>
      <c r="CX54" s="557"/>
      <c r="CY54" s="557"/>
      <c r="CZ54" s="557"/>
      <c r="DA54" s="557"/>
      <c r="DB54" s="557"/>
      <c r="DC54" s="557"/>
      <c r="DD54" s="557"/>
      <c r="DE54" s="557"/>
      <c r="DF54" s="557"/>
      <c r="DG54" s="556"/>
      <c r="DH54" s="493"/>
      <c r="DI54" s="493"/>
      <c r="DJ54" s="493"/>
      <c r="DK54" s="550"/>
      <c r="DL54" s="549"/>
      <c r="DM54" s="549"/>
      <c r="DN54" s="549"/>
      <c r="DO54" s="549"/>
      <c r="DP54" s="549"/>
      <c r="DQ54" s="493"/>
      <c r="DR54" s="493"/>
      <c r="DS54" s="549"/>
      <c r="DT54" s="493"/>
      <c r="DU54" s="498"/>
      <c r="DV54" s="498"/>
      <c r="DW54" s="498"/>
      <c r="DX54" s="498"/>
      <c r="DY54" s="498"/>
      <c r="DZ54" s="498"/>
    </row>
    <row r="55" spans="1:130" s="551" customFormat="1" ht="15.75" customHeight="1">
      <c r="A55" s="558" t="s">
        <v>162</v>
      </c>
      <c r="B55" s="1284">
        <f>IF(WB!T134="","",WB!T134)</f>
        <v>0</v>
      </c>
      <c r="C55" s="491">
        <f>IF(WB!U134="","",WB!U134)</f>
        <v>0</v>
      </c>
      <c r="D55" s="491">
        <f>IF(WB!V134="","",WB!V134)</f>
        <v>10</v>
      </c>
      <c r="E55" s="491">
        <f>IF(WB!W134="","",WB!W134)</f>
        <v>5</v>
      </c>
      <c r="F55" s="491">
        <f>IF(WB!X134="","",WB!X134)</f>
        <v>0</v>
      </c>
      <c r="G55" s="491">
        <f>IF(WB!Y134="","",WB!Y134)</f>
        <v>40</v>
      </c>
      <c r="H55" s="491">
        <f>IF(WB!Z134="","",WB!Z134)</f>
        <v>0</v>
      </c>
      <c r="I55" s="491">
        <f>IF(WB!AA134="","",WB!AA134)</f>
        <v>0</v>
      </c>
      <c r="J55" s="491">
        <f>IF(WB!AB134="","",WB!AB134)</f>
        <v>0</v>
      </c>
      <c r="K55" s="491">
        <f>IF(WB!AC134="","",WB!AC134)</f>
        <v>0</v>
      </c>
      <c r="L55" s="491">
        <f>IF(WB!AD134="","",WB!AD134)</f>
        <v>0</v>
      </c>
      <c r="M55" s="491">
        <f>IF(WB!AE134="","",WB!AE134)</f>
        <v>0</v>
      </c>
      <c r="N55" s="491"/>
      <c r="O55" s="491"/>
      <c r="P55" s="491"/>
      <c r="Q55" s="491"/>
      <c r="R55" s="491"/>
      <c r="S55" s="547"/>
      <c r="T55" s="491">
        <f>IF(WB!AK142="","",WB!AK142)</f>
        <v>0</v>
      </c>
      <c r="U55" s="491">
        <f>IF(WB!AL142="","",WB!AL142)</f>
        <v>0</v>
      </c>
      <c r="V55" s="491">
        <f>IF(WB!AM142="","",WB!AM142)</f>
        <v>9</v>
      </c>
      <c r="W55" s="491">
        <f>IF(WB!AN142="","",WB!AN142)</f>
        <v>5</v>
      </c>
      <c r="X55" s="491">
        <f>IF(WB!AO142="","",WB!AO142)</f>
        <v>0</v>
      </c>
      <c r="Y55" s="491">
        <f>IF(WB!AP142="","",WB!AP142)</f>
        <v>20</v>
      </c>
      <c r="Z55" s="1324">
        <f>IF(WB!AQ142="","",WB!AQ142)</f>
        <v>0</v>
      </c>
      <c r="AA55" s="1324">
        <f>IF(WB!AR142="","",WB!AR142)</f>
        <v>0</v>
      </c>
      <c r="AB55" s="1324">
        <f>IF(WB!AS142="","",WB!AS142)</f>
        <v>0</v>
      </c>
      <c r="AC55" s="1324">
        <f>IF(WB!AT142="","",WB!AT142)</f>
        <v>0</v>
      </c>
      <c r="AD55" s="491">
        <f>IF(WB!AU142="","",WB!AU142)</f>
        <v>0</v>
      </c>
      <c r="AE55" s="1324">
        <f>IF(WB!AV142="","",WB!AV142)</f>
        <v>0</v>
      </c>
      <c r="AF55" s="491"/>
      <c r="AG55" s="491"/>
      <c r="AH55" s="491"/>
      <c r="AI55" s="491"/>
      <c r="AJ55" s="491"/>
      <c r="AK55" s="547"/>
      <c r="AL55" s="491">
        <f>IF(WB!BB150="","",WB!BB150)</f>
        <v>0</v>
      </c>
      <c r="AM55" s="491">
        <f>IF(WB!BC150="","",WB!BC150)</f>
        <v>0</v>
      </c>
      <c r="AN55" s="491">
        <f>IF(WB!BD150="","",WB!BD150)</f>
        <v>10</v>
      </c>
      <c r="AO55" s="491">
        <f>IF(WB!BE150="","",WB!BE150)</f>
        <v>50</v>
      </c>
      <c r="AP55" s="491">
        <f>IF(WB!BF150="","",WB!BF150)</f>
        <v>0</v>
      </c>
      <c r="AQ55" s="491">
        <f>IF(WB!BG150="","",WB!BG150)</f>
        <v>28</v>
      </c>
      <c r="AR55" s="491">
        <f>IF(WB!BH150="","",WB!BH150)</f>
        <v>0</v>
      </c>
      <c r="AS55" s="491">
        <f>IF(WB!BI150="","",WB!BI150)</f>
        <v>12</v>
      </c>
      <c r="AT55" s="491">
        <f>IF(WB!BJ150="","",WB!BJ150)</f>
        <v>20</v>
      </c>
      <c r="AU55" s="491">
        <f>IF(WB!BK150="","",WB!BK150)</f>
        <v>0</v>
      </c>
      <c r="AV55" s="491">
        <f>IF(WB!BL150="","",WB!BL150)</f>
        <v>0</v>
      </c>
      <c r="AW55" s="491">
        <f>IF(WB!BM150="","",WB!BM150)</f>
        <v>12</v>
      </c>
      <c r="AX55" s="491"/>
      <c r="AY55" s="491"/>
      <c r="AZ55" s="491"/>
      <c r="BA55" s="491"/>
      <c r="BB55" s="491"/>
      <c r="BC55" s="547"/>
      <c r="BD55" s="1324">
        <f>IF(WB!BS158="","",WB!BS158)</f>
        <v>0</v>
      </c>
      <c r="BE55" s="1324">
        <f>IF(WB!BT158="","",WB!BT158)</f>
        <v>0</v>
      </c>
      <c r="BF55" s="1324">
        <f>IF(WB!BU158="","",WB!BU158)</f>
        <v>30</v>
      </c>
      <c r="BG55" s="1324">
        <f>IF(WB!BV158="","",WB!BV158)</f>
        <v>20</v>
      </c>
      <c r="BH55" s="1324">
        <f>IF(WB!BW158="","",WB!BW158)</f>
        <v>5</v>
      </c>
      <c r="BI55" s="1324">
        <f>IF(WB!BX158="","",WB!BX158)</f>
        <v>20</v>
      </c>
      <c r="BJ55" s="1324">
        <f>IF(WB!BY158="","",WB!BY158)</f>
        <v>0</v>
      </c>
      <c r="BK55" s="1324">
        <f>IF(WB!BZ158="","",WB!BZ158)</f>
        <v>17</v>
      </c>
      <c r="BL55" s="1324">
        <f>IF(WB!CA158="","",WB!CA158)</f>
        <v>5</v>
      </c>
      <c r="BM55" s="1324">
        <f>IF(WB!CB158="","",WB!CB158)</f>
        <v>0</v>
      </c>
      <c r="BN55" s="1324">
        <f>IF(WB!CC158="","",WB!CC158)</f>
        <v>0</v>
      </c>
      <c r="BO55" s="1324">
        <f>IF(WB!CD158="","",WB!CD158)</f>
        <v>0</v>
      </c>
      <c r="BP55" s="1324"/>
      <c r="BQ55" s="1324"/>
      <c r="BR55" s="1324"/>
      <c r="BS55" s="1324"/>
      <c r="BT55" s="1324"/>
      <c r="BU55" s="547"/>
      <c r="BV55" s="491">
        <f>IF(WB!CK134="","",WB!CK134)</f>
        <v>0</v>
      </c>
      <c r="BW55" s="491">
        <f>IF(WB!CK142="","",WB!CK142)</f>
        <v>0</v>
      </c>
      <c r="BX55" s="491">
        <f>IF(WB!CK150="","",WB!CK150)</f>
        <v>5</v>
      </c>
      <c r="BY55" s="491">
        <f>IF(WB!CK158="","",WB!CK158)</f>
        <v>5</v>
      </c>
      <c r="BZ55" s="531" t="str">
        <f t="shared" si="122"/>
        <v/>
      </c>
      <c r="CA55" s="531" t="str">
        <f t="shared" si="123"/>
        <v/>
      </c>
      <c r="CB55" s="531" t="str">
        <f t="shared" si="124"/>
        <v/>
      </c>
      <c r="CC55" s="531" t="str">
        <f t="shared" si="125"/>
        <v/>
      </c>
      <c r="CD55" s="1079"/>
      <c r="CE55" s="1080"/>
      <c r="CF55" s="1080"/>
      <c r="CG55" s="1080"/>
      <c r="CH55" s="1080"/>
      <c r="CI55" s="1080"/>
      <c r="CJ55" s="1080"/>
      <c r="CK55" s="1080"/>
      <c r="CL55" s="1080"/>
      <c r="CM55" s="1080"/>
      <c r="CN55" s="1080"/>
      <c r="CO55" s="1079"/>
      <c r="CP55" s="557"/>
      <c r="CQ55" s="557"/>
      <c r="CR55" s="557"/>
      <c r="CS55" s="557"/>
      <c r="CT55" s="557"/>
      <c r="CU55" s="557"/>
      <c r="CV55" s="557"/>
      <c r="CW55" s="557"/>
      <c r="CX55" s="557"/>
      <c r="CY55" s="557"/>
      <c r="CZ55" s="557"/>
      <c r="DA55" s="557"/>
      <c r="DB55" s="557"/>
      <c r="DC55" s="557"/>
      <c r="DD55" s="557"/>
      <c r="DE55" s="557"/>
      <c r="DF55" s="557"/>
      <c r="DG55" s="556"/>
      <c r="DH55" s="493"/>
      <c r="DI55" s="493"/>
      <c r="DJ55" s="493"/>
      <c r="DK55" s="550"/>
      <c r="DL55" s="549"/>
      <c r="DM55" s="549"/>
      <c r="DN55" s="549"/>
      <c r="DO55" s="549"/>
      <c r="DP55" s="549"/>
      <c r="DQ55" s="493"/>
      <c r="DR55" s="493"/>
      <c r="DS55" s="549"/>
      <c r="DT55" s="493"/>
      <c r="DU55" s="498"/>
      <c r="DV55" s="498"/>
      <c r="DW55" s="498"/>
      <c r="DX55" s="498"/>
      <c r="DY55" s="498"/>
      <c r="DZ55" s="498"/>
    </row>
    <row r="56" spans="1:130" s="551" customFormat="1" ht="15.75" customHeight="1">
      <c r="A56" s="558" t="s">
        <v>163</v>
      </c>
      <c r="B56" s="1284">
        <f>IF(WB!T166="","",WB!T166)</f>
        <v>0</v>
      </c>
      <c r="C56" s="491">
        <f>IF(WB!U166="","",WB!U166)</f>
        <v>0</v>
      </c>
      <c r="D56" s="491">
        <f>IF(WB!V166="","",WB!V166)</f>
        <v>0</v>
      </c>
      <c r="E56" s="491">
        <f>IF(WB!W166="","",WB!W166)</f>
        <v>0</v>
      </c>
      <c r="F56" s="491">
        <f>IF(WB!X166="","",WB!X166)</f>
        <v>0</v>
      </c>
      <c r="G56" s="491">
        <f>IF(WB!Y166="","",WB!Y166)</f>
        <v>0</v>
      </c>
      <c r="H56" s="491">
        <f>IF(WB!Z166="","",WB!Z166)</f>
        <v>0</v>
      </c>
      <c r="I56" s="491">
        <f>IF(WB!AA166="","",WB!AA166)</f>
        <v>0</v>
      </c>
      <c r="J56" s="491">
        <f>IF(WB!AB166="","",WB!AB166)</f>
        <v>0</v>
      </c>
      <c r="K56" s="491">
        <f>IF(WB!AC166="","",WB!AC166)</f>
        <v>0</v>
      </c>
      <c r="L56" s="491">
        <f>IF(WB!AD166="","",WB!AD166)</f>
        <v>0</v>
      </c>
      <c r="M56" s="491">
        <f>IF(WB!AE166="","",WB!AE166)</f>
        <v>0</v>
      </c>
      <c r="N56" s="491"/>
      <c r="O56" s="491"/>
      <c r="P56" s="491"/>
      <c r="Q56" s="491"/>
      <c r="R56" s="491"/>
      <c r="S56" s="547"/>
      <c r="T56" s="491">
        <f>IF(WB!AK167="","",WB!AK167)</f>
        <v>0</v>
      </c>
      <c r="U56" s="491">
        <f>IF(WB!AL167="","",WB!AL167)</f>
        <v>0</v>
      </c>
      <c r="V56" s="491">
        <f>IF(WB!AM167="","",WB!AM167)</f>
        <v>0</v>
      </c>
      <c r="W56" s="491">
        <f>IF(WB!AN167="","",WB!AN167)</f>
        <v>0</v>
      </c>
      <c r="X56" s="491">
        <f>IF(WB!AO167="","",WB!AO167)</f>
        <v>2</v>
      </c>
      <c r="Y56" s="491">
        <f>IF(WB!AP167="","",WB!AP167)</f>
        <v>0</v>
      </c>
      <c r="Z56" s="1324">
        <f>IF(WB!AQ167="","",WB!AQ167)</f>
        <v>0</v>
      </c>
      <c r="AA56" s="1324">
        <f>IF(WB!AR167="","",WB!AR167)</f>
        <v>0</v>
      </c>
      <c r="AB56" s="1324">
        <f>IF(WB!AS167="","",WB!AS167)</f>
        <v>0</v>
      </c>
      <c r="AC56" s="1324">
        <f>IF(WB!AT167="","",WB!AT167)</f>
        <v>0</v>
      </c>
      <c r="AD56" s="491">
        <f>IF(WB!AU167="","",WB!AU167)</f>
        <v>0</v>
      </c>
      <c r="AE56" s="1324">
        <f>IF(WB!AV167="","",WB!AV167)</f>
        <v>0</v>
      </c>
      <c r="AF56" s="491"/>
      <c r="AG56" s="491"/>
      <c r="AH56" s="491"/>
      <c r="AI56" s="491"/>
      <c r="AJ56" s="491"/>
      <c r="AK56" s="547"/>
      <c r="AL56" s="491">
        <f>IF(WB!BB168="","",WB!BB168)</f>
        <v>15</v>
      </c>
      <c r="AM56" s="491">
        <f>IF(WB!BC168="","",WB!BC168)</f>
        <v>0</v>
      </c>
      <c r="AN56" s="491">
        <f>IF(WB!BD168="","",WB!BD168)</f>
        <v>0</v>
      </c>
      <c r="AO56" s="491">
        <f>IF(WB!BE168="","",WB!BE168)</f>
        <v>0</v>
      </c>
      <c r="AP56" s="491">
        <f>IF(WB!BF168="","",WB!BF168)</f>
        <v>0</v>
      </c>
      <c r="AQ56" s="491">
        <f>IF(WB!BG168="","",WB!BG168)</f>
        <v>0</v>
      </c>
      <c r="AR56" s="491">
        <f>IF(WB!BH168="","",WB!BH168)</f>
        <v>0</v>
      </c>
      <c r="AS56" s="491">
        <f>IF(WB!BI168="","",WB!BI168)</f>
        <v>0</v>
      </c>
      <c r="AT56" s="491">
        <f>IF(WB!BJ168="","",WB!BJ168)</f>
        <v>0</v>
      </c>
      <c r="AU56" s="491">
        <f>IF(WB!BK168="","",WB!BK168)</f>
        <v>0</v>
      </c>
      <c r="AV56" s="491">
        <f>IF(WB!BL168="","",WB!BL168)</f>
        <v>0</v>
      </c>
      <c r="AW56" s="491">
        <f>IF(WB!BM168="","",WB!BM168)</f>
        <v>0</v>
      </c>
      <c r="AX56" s="491"/>
      <c r="AY56" s="491"/>
      <c r="AZ56" s="491"/>
      <c r="BA56" s="491"/>
      <c r="BB56" s="491"/>
      <c r="BC56" s="547"/>
      <c r="BD56" s="1324">
        <f>IF(WB!BS169="","",WB!BS169)</f>
        <v>0</v>
      </c>
      <c r="BE56" s="1324">
        <f>IF(WB!BT169="","",WB!BT169)</f>
        <v>0</v>
      </c>
      <c r="BF56" s="1324">
        <f>IF(WB!BU169="","",WB!BU169)</f>
        <v>0</v>
      </c>
      <c r="BG56" s="1324">
        <f>IF(WB!BV169="","",WB!BV169)</f>
        <v>0</v>
      </c>
      <c r="BH56" s="1324" t="str">
        <f>IF(WB!BW169="","",WB!BW169)</f>
        <v/>
      </c>
      <c r="BI56" s="1324" t="str">
        <f>IF(WB!BX169="","",WB!BX169)</f>
        <v/>
      </c>
      <c r="BJ56" s="1324" t="str">
        <f>IF(WB!BY169="","",WB!BY169)</f>
        <v/>
      </c>
      <c r="BK56" s="1324" t="str">
        <f>IF(WB!BZ169="","",WB!BZ169)</f>
        <v/>
      </c>
      <c r="BL56" s="1324" t="str">
        <f>IF(WB!CA169="","",WB!CA169)</f>
        <v/>
      </c>
      <c r="BM56" s="1324" t="str">
        <f>IF(WB!CB169="","",WB!CB169)</f>
        <v/>
      </c>
      <c r="BN56" s="1324" t="str">
        <f>IF(WB!CC169="","",WB!CC169)</f>
        <v/>
      </c>
      <c r="BO56" s="1324" t="str">
        <f>IF(WB!CD169="","",WB!CD169)</f>
        <v/>
      </c>
      <c r="BP56" s="1324"/>
      <c r="BQ56" s="1324"/>
      <c r="BR56" s="1324"/>
      <c r="BS56" s="1324"/>
      <c r="BT56" s="1324"/>
      <c r="BU56" s="547"/>
      <c r="BV56" s="491">
        <f>IF(WB!CK166="","",WB!CK166)</f>
        <v>0</v>
      </c>
      <c r="BW56" s="491">
        <f>IF(WB!CK167="","",WB!CK167)</f>
        <v>0</v>
      </c>
      <c r="BX56" s="491">
        <f>IF(WB!CK168="","",WB!CK168)</f>
        <v>0</v>
      </c>
      <c r="BY56" s="491">
        <f>IF(WB!CK169="","",WB!CK169)</f>
        <v>0</v>
      </c>
      <c r="BZ56" s="531" t="str">
        <f t="shared" si="122"/>
        <v/>
      </c>
      <c r="CA56" s="531" t="str">
        <f t="shared" si="123"/>
        <v/>
      </c>
      <c r="CB56" s="531" t="str">
        <f t="shared" si="124"/>
        <v/>
      </c>
      <c r="CC56" s="531" t="str">
        <f t="shared" si="125"/>
        <v/>
      </c>
      <c r="CD56" s="1079"/>
      <c r="CE56" s="1080"/>
      <c r="CF56" s="1080"/>
      <c r="CG56" s="1080"/>
      <c r="CH56" s="1080"/>
      <c r="CI56" s="1080"/>
      <c r="CJ56" s="1080"/>
      <c r="CK56" s="1080"/>
      <c r="CL56" s="1080"/>
      <c r="CM56" s="1080"/>
      <c r="CN56" s="1080"/>
      <c r="CO56" s="1079"/>
      <c r="CP56" s="557"/>
      <c r="CQ56" s="557"/>
      <c r="CR56" s="557"/>
      <c r="CS56" s="557"/>
      <c r="CT56" s="557"/>
      <c r="CU56" s="557"/>
      <c r="CV56" s="557"/>
      <c r="CW56" s="557"/>
      <c r="CX56" s="557"/>
      <c r="CY56" s="557"/>
      <c r="CZ56" s="557"/>
      <c r="DA56" s="557"/>
      <c r="DB56" s="557"/>
      <c r="DC56" s="557"/>
      <c r="DD56" s="557"/>
      <c r="DE56" s="557"/>
      <c r="DF56" s="557"/>
      <c r="DG56" s="556"/>
      <c r="DH56" s="493"/>
      <c r="DI56" s="493"/>
      <c r="DJ56" s="493"/>
      <c r="DK56" s="550"/>
      <c r="DL56" s="549"/>
      <c r="DM56" s="549"/>
      <c r="DN56" s="549"/>
      <c r="DO56" s="549"/>
      <c r="DP56" s="549"/>
      <c r="DQ56" s="493"/>
      <c r="DR56" s="493"/>
      <c r="DS56" s="549"/>
      <c r="DT56" s="493"/>
      <c r="DU56" s="498"/>
      <c r="DV56" s="498"/>
      <c r="DW56" s="498"/>
      <c r="DX56" s="498"/>
      <c r="DY56" s="498"/>
      <c r="DZ56" s="498"/>
    </row>
    <row r="57" spans="1:130" s="551" customFormat="1" ht="15.75" customHeight="1">
      <c r="A57" s="559" t="s">
        <v>164</v>
      </c>
      <c r="B57" s="1284">
        <f>IF(WB!T170="","",WB!T170)</f>
        <v>5</v>
      </c>
      <c r="C57" s="491">
        <f>IF(WB!U170="","",WB!U170)</f>
        <v>15</v>
      </c>
      <c r="D57" s="491">
        <f>IF(WB!V170="","",WB!V170)</f>
        <v>4</v>
      </c>
      <c r="E57" s="491">
        <f>IF(WB!W170="","",WB!W170)</f>
        <v>5</v>
      </c>
      <c r="F57" s="491">
        <f>IF(WB!X170="","",WB!X170)</f>
        <v>12</v>
      </c>
      <c r="G57" s="491">
        <f>IF(WB!Y170="","",WB!Y170)</f>
        <v>12</v>
      </c>
      <c r="H57" s="491">
        <f>IF(WB!Z170="","",WB!Z170)</f>
        <v>8</v>
      </c>
      <c r="I57" s="491">
        <f>IF(WB!AA170="","",WB!AA170)</f>
        <v>8</v>
      </c>
      <c r="J57" s="491">
        <f>IF(WB!AB170="","",WB!AB170)</f>
        <v>13</v>
      </c>
      <c r="K57" s="491">
        <f>IF(WB!AC170="","",WB!AC170)</f>
        <v>10</v>
      </c>
      <c r="L57" s="491">
        <f>IF(WB!AD170="","",WB!AD170)</f>
        <v>12</v>
      </c>
      <c r="M57" s="491">
        <f>IF(WB!AE170="","",WB!AE170)</f>
        <v>6</v>
      </c>
      <c r="N57" s="491"/>
      <c r="O57" s="491"/>
      <c r="P57" s="491"/>
      <c r="Q57" s="491"/>
      <c r="R57" s="491"/>
      <c r="S57" s="547"/>
      <c r="T57" s="491">
        <f>IF(WB!AK171="","",WB!AK171)</f>
        <v>0</v>
      </c>
      <c r="U57" s="491">
        <f>IF(WB!AL171="","",WB!AL171)</f>
        <v>0</v>
      </c>
      <c r="V57" s="491">
        <f>IF(WB!AM171="","",WB!AM171)</f>
        <v>7</v>
      </c>
      <c r="W57" s="491">
        <f>IF(WB!AN171="","",WB!AN171)</f>
        <v>5</v>
      </c>
      <c r="X57" s="491">
        <f>IF(WB!AO171="","",WB!AO171)</f>
        <v>2</v>
      </c>
      <c r="Y57" s="491">
        <f>IF(WB!AP171="","",WB!AP171)</f>
        <v>5</v>
      </c>
      <c r="Z57" s="1324">
        <f>IF(WB!AQ171="","",WB!AQ171)</f>
        <v>8</v>
      </c>
      <c r="AA57" s="1324">
        <f>IF(WB!AR171="","",WB!AR171)</f>
        <v>2</v>
      </c>
      <c r="AB57" s="1324">
        <f>IF(WB!AS171="","",WB!AS171)</f>
        <v>15</v>
      </c>
      <c r="AC57" s="1324">
        <f>IF(WB!AT171="","",WB!AT171)</f>
        <v>15</v>
      </c>
      <c r="AD57" s="491">
        <f>IF(WB!AU171="","",WB!AU171)</f>
        <v>16</v>
      </c>
      <c r="AE57" s="1324">
        <f>IF(WB!AV171="","",WB!AV171)</f>
        <v>10</v>
      </c>
      <c r="AF57" s="491"/>
      <c r="AG57" s="491"/>
      <c r="AH57" s="491"/>
      <c r="AI57" s="491"/>
      <c r="AJ57" s="491"/>
      <c r="AK57" s="547"/>
      <c r="AL57" s="491">
        <f>IF(WB!BB172="","",WB!BB172)</f>
        <v>13</v>
      </c>
      <c r="AM57" s="491">
        <f>IF(WB!BC172="","",WB!BC172)</f>
        <v>0</v>
      </c>
      <c r="AN57" s="491">
        <f>IF(WB!BD172="","",WB!BD172)</f>
        <v>12</v>
      </c>
      <c r="AO57" s="491">
        <f>IF(WB!BE172="","",WB!BE172)</f>
        <v>52</v>
      </c>
      <c r="AP57" s="491">
        <f>IF(WB!BF172="","",WB!BF172)</f>
        <v>10</v>
      </c>
      <c r="AQ57" s="491">
        <f>IF(WB!BG172="","",WB!BG172)</f>
        <v>0</v>
      </c>
      <c r="AR57" s="491">
        <f>IF(WB!BH172="","",WB!BH172)</f>
        <v>0</v>
      </c>
      <c r="AS57" s="491">
        <f>IF(WB!BI172="","",WB!BI172)</f>
        <v>9</v>
      </c>
      <c r="AT57" s="491">
        <f>IF(WB!BJ172="","",WB!BJ172)</f>
        <v>10</v>
      </c>
      <c r="AU57" s="491">
        <f>IF(WB!BK172="","",WB!BK172)</f>
        <v>48</v>
      </c>
      <c r="AV57" s="491">
        <f>IF(WB!BL172="","",WB!BL172)</f>
        <v>10</v>
      </c>
      <c r="AW57" s="491">
        <f>IF(WB!BM172="","",WB!BM172)</f>
        <v>9</v>
      </c>
      <c r="AX57" s="491"/>
      <c r="AY57" s="491"/>
      <c r="AZ57" s="491"/>
      <c r="BA57" s="491"/>
      <c r="BB57" s="491"/>
      <c r="BC57" s="547"/>
      <c r="BD57" s="1324">
        <f>IF(WB!BS173="","",WB!BS173)</f>
        <v>0</v>
      </c>
      <c r="BE57" s="1324">
        <f>IF(WB!BT173="","",WB!BT173)</f>
        <v>30</v>
      </c>
      <c r="BF57" s="1324">
        <f>IF(WB!BU173="","",WB!BU173)</f>
        <v>27</v>
      </c>
      <c r="BG57" s="1324">
        <f>IF(WB!BV173="","",WB!BV173)</f>
        <v>30</v>
      </c>
      <c r="BH57" s="1324" t="str">
        <f>IF(WB!BW173="","",WB!BW173)</f>
        <v/>
      </c>
      <c r="BI57" s="1324" t="str">
        <f>IF(WB!BX173="","",WB!BX173)</f>
        <v/>
      </c>
      <c r="BJ57" s="1324" t="str">
        <f>IF(WB!BY173="","",WB!BY173)</f>
        <v/>
      </c>
      <c r="BK57" s="1324" t="str">
        <f>IF(WB!BZ173="","",WB!BZ173)</f>
        <v/>
      </c>
      <c r="BL57" s="1324" t="str">
        <f>IF(WB!CA173="","",WB!CA173)</f>
        <v/>
      </c>
      <c r="BM57" s="1324" t="str">
        <f>IF(WB!CB173="","",WB!CB173)</f>
        <v/>
      </c>
      <c r="BN57" s="1324" t="str">
        <f>IF(WB!CC173="","",WB!CC173)</f>
        <v/>
      </c>
      <c r="BO57" s="1324" t="str">
        <f>IF(WB!CD173="","",WB!CD173)</f>
        <v/>
      </c>
      <c r="BP57" s="1324"/>
      <c r="BQ57" s="1324"/>
      <c r="BR57" s="1324"/>
      <c r="BS57" s="1324"/>
      <c r="BT57" s="1324"/>
      <c r="BU57" s="547"/>
      <c r="BV57" s="491">
        <f>IF(WB!CK170="","",WB!CK170)</f>
        <v>9</v>
      </c>
      <c r="BW57" s="491">
        <f>IF(WB!CK171="","",WB!CK171)</f>
        <v>7</v>
      </c>
      <c r="BX57" s="491">
        <f>IF(WB!CK172="","",WB!CK172)</f>
        <v>12</v>
      </c>
      <c r="BY57" s="491">
        <f>IF(WB!CK173="","",WB!CK173)</f>
        <v>22</v>
      </c>
      <c r="BZ57" s="531" t="str">
        <f t="shared" si="122"/>
        <v/>
      </c>
      <c r="CA57" s="531" t="str">
        <f t="shared" si="123"/>
        <v/>
      </c>
      <c r="CB57" s="531" t="str">
        <f t="shared" si="124"/>
        <v/>
      </c>
      <c r="CC57" s="531" t="str">
        <f t="shared" si="125"/>
        <v/>
      </c>
      <c r="CD57" s="1079"/>
      <c r="CE57" s="1080"/>
      <c r="CF57" s="1080"/>
      <c r="CG57" s="1080"/>
      <c r="CH57" s="1080"/>
      <c r="CI57" s="1080"/>
      <c r="CJ57" s="1080"/>
      <c r="CK57" s="1080"/>
      <c r="CL57" s="1080"/>
      <c r="CM57" s="1080"/>
      <c r="CN57" s="1080"/>
      <c r="CO57" s="1079"/>
      <c r="CP57" s="557"/>
      <c r="CQ57" s="557"/>
      <c r="CR57" s="557"/>
      <c r="CS57" s="557"/>
      <c r="CT57" s="557"/>
      <c r="CU57" s="557"/>
      <c r="CV57" s="557"/>
      <c r="CW57" s="557"/>
      <c r="CX57" s="557"/>
      <c r="CY57" s="557"/>
      <c r="CZ57" s="557"/>
      <c r="DA57" s="557"/>
      <c r="DB57" s="557"/>
      <c r="DC57" s="557"/>
      <c r="DD57" s="557"/>
      <c r="DE57" s="557"/>
      <c r="DF57" s="557"/>
      <c r="DG57" s="556"/>
      <c r="DH57" s="493"/>
      <c r="DI57" s="493"/>
      <c r="DJ57" s="493"/>
      <c r="DK57" s="550"/>
      <c r="DL57" s="549"/>
      <c r="DM57" s="549"/>
      <c r="DN57" s="549"/>
      <c r="DO57" s="549"/>
      <c r="DP57" s="549"/>
      <c r="DQ57" s="493"/>
      <c r="DR57" s="493"/>
      <c r="DS57" s="549"/>
      <c r="DT57" s="493"/>
      <c r="DU57" s="498"/>
      <c r="DV57" s="498"/>
      <c r="DW57" s="498"/>
      <c r="DX57" s="498"/>
      <c r="DY57" s="498"/>
      <c r="DZ57" s="498"/>
    </row>
    <row r="58" spans="1:130" s="551" customFormat="1" ht="15.75" customHeight="1">
      <c r="A58" s="560" t="str">
        <f>WB!A174</f>
        <v>Other: Donkeys</v>
      </c>
      <c r="B58" s="1284">
        <f>IF(WB!T174="","",WB!T174)</f>
        <v>0</v>
      </c>
      <c r="C58" s="491">
        <f>IF(WB!U174="","",WB!U174)</f>
        <v>0</v>
      </c>
      <c r="D58" s="491">
        <f>IF(WB!V174="","",WB!V174)</f>
        <v>0</v>
      </c>
      <c r="E58" s="491">
        <f>IF(WB!W174="","",WB!W174)</f>
        <v>0</v>
      </c>
      <c r="F58" s="491">
        <f>IF(WB!X174="","",WB!X174)</f>
        <v>0</v>
      </c>
      <c r="G58" s="491">
        <f>IF(WB!Y174="","",WB!Y174)</f>
        <v>0</v>
      </c>
      <c r="H58" s="491">
        <f>IF(WB!Z174="","",WB!Z174)</f>
        <v>0</v>
      </c>
      <c r="I58" s="491">
        <f>IF(WB!AA174="","",WB!AA174)</f>
        <v>0</v>
      </c>
      <c r="J58" s="491">
        <f>IF(WB!AB174="","",WB!AB174)</f>
        <v>4</v>
      </c>
      <c r="K58" s="491">
        <f>IF(WB!AC174="","",WB!AC174)</f>
        <v>5</v>
      </c>
      <c r="L58" s="491">
        <f>IF(WB!AD174="","",WB!AD174)</f>
        <v>0</v>
      </c>
      <c r="M58" s="491">
        <f>IF(WB!AE174="","",WB!AE174)</f>
        <v>0</v>
      </c>
      <c r="N58" s="491"/>
      <c r="O58" s="491"/>
      <c r="P58" s="491"/>
      <c r="Q58" s="491"/>
      <c r="R58" s="491"/>
      <c r="S58" s="547"/>
      <c r="T58" s="491">
        <f>IF(WB!AK175="","",WB!AK175)</f>
        <v>0</v>
      </c>
      <c r="U58" s="491">
        <f>IF(WB!AL175="","",WB!AL175)</f>
        <v>0</v>
      </c>
      <c r="V58" s="491">
        <f>IF(WB!AM175="","",WB!AM175)</f>
        <v>0</v>
      </c>
      <c r="W58" s="491">
        <f>IF(WB!AN175="","",WB!AN175)</f>
        <v>0</v>
      </c>
      <c r="X58" s="491">
        <f>IF(WB!AO175="","",WB!AO175)</f>
        <v>0</v>
      </c>
      <c r="Y58" s="491">
        <f>IF(WB!AP175="","",WB!AP175)</f>
        <v>0</v>
      </c>
      <c r="Z58" s="1324">
        <f>IF(WB!AQ175="","",WB!AQ175)</f>
        <v>0</v>
      </c>
      <c r="AA58" s="1324">
        <f>IF(WB!AR175="","",WB!AR175)</f>
        <v>0</v>
      </c>
      <c r="AB58" s="1324">
        <f>IF(WB!AS175="","",WB!AS175)</f>
        <v>0</v>
      </c>
      <c r="AC58" s="1324">
        <f>IF(WB!AT175="","",WB!AT175)</f>
        <v>0</v>
      </c>
      <c r="AD58" s="491">
        <f>IF(WB!AU175="","",WB!AU175)</f>
        <v>0</v>
      </c>
      <c r="AE58" s="1324">
        <f>IF(WB!AV175="","",WB!AV175)</f>
        <v>0</v>
      </c>
      <c r="AF58" s="491"/>
      <c r="AG58" s="491"/>
      <c r="AH58" s="491"/>
      <c r="AI58" s="491"/>
      <c r="AJ58" s="491"/>
      <c r="AK58" s="547"/>
      <c r="AL58" s="491">
        <f>IF(WB!BB176="","",WB!BB176)</f>
        <v>3</v>
      </c>
      <c r="AM58" s="491">
        <f>IF(WB!BC176="","",WB!BC176)</f>
        <v>0</v>
      </c>
      <c r="AN58" s="491">
        <f>IF(WB!BD176="","",WB!BD176)</f>
        <v>0</v>
      </c>
      <c r="AO58" s="491">
        <f>IF(WB!BE176="","",WB!BE176)</f>
        <v>0</v>
      </c>
      <c r="AP58" s="491">
        <f>IF(WB!BF176="","",WB!BF176)</f>
        <v>0</v>
      </c>
      <c r="AQ58" s="491">
        <f>IF(WB!BG176="","",WB!BG176)</f>
        <v>0</v>
      </c>
      <c r="AR58" s="491">
        <f>IF(WB!BH176="","",WB!BH176)</f>
        <v>0</v>
      </c>
      <c r="AS58" s="491">
        <f>IF(WB!BI176="","",WB!BI176)</f>
        <v>0</v>
      </c>
      <c r="AT58" s="491">
        <f>IF(WB!BJ176="","",WB!BJ176)</f>
        <v>0</v>
      </c>
      <c r="AU58" s="491">
        <f>IF(WB!BK176="","",WB!BK176)</f>
        <v>0</v>
      </c>
      <c r="AV58" s="491">
        <f>IF(WB!BL176="","",WB!BL176)</f>
        <v>0</v>
      </c>
      <c r="AW58" s="491">
        <f>IF(WB!BM176="","",WB!BM176)</f>
        <v>0</v>
      </c>
      <c r="AX58" s="491"/>
      <c r="AY58" s="491"/>
      <c r="AZ58" s="491"/>
      <c r="BA58" s="491"/>
      <c r="BB58" s="491"/>
      <c r="BC58" s="547"/>
      <c r="BD58" s="1324">
        <f>IF(WB!BS177="","",WB!BS177)</f>
        <v>0</v>
      </c>
      <c r="BE58" s="1324">
        <f>IF(WB!BT177="","",WB!BT177)</f>
        <v>0</v>
      </c>
      <c r="BF58" s="1324">
        <f>IF(WB!BU177="","",WB!BU177)</f>
        <v>0</v>
      </c>
      <c r="BG58" s="1324">
        <f>IF(WB!BV177="","",WB!BV177)</f>
        <v>0</v>
      </c>
      <c r="BH58" s="1324" t="str">
        <f>IF(WB!BW177="","",WB!BW177)</f>
        <v/>
      </c>
      <c r="BI58" s="1324" t="str">
        <f>IF(WB!BX177="","",WB!BX177)</f>
        <v/>
      </c>
      <c r="BJ58" s="1324" t="str">
        <f>IF(WB!BY177="","",WB!BY177)</f>
        <v/>
      </c>
      <c r="BK58" s="1324" t="str">
        <f>IF(WB!BZ177="","",WB!BZ177)</f>
        <v/>
      </c>
      <c r="BL58" s="1324" t="str">
        <f>IF(WB!CA177="","",WB!CA177)</f>
        <v/>
      </c>
      <c r="BM58" s="1324" t="str">
        <f>IF(WB!CB177="","",WB!CB177)</f>
        <v/>
      </c>
      <c r="BN58" s="1324" t="str">
        <f>IF(WB!CC177="","",WB!CC177)</f>
        <v/>
      </c>
      <c r="BO58" s="1324" t="str">
        <f>IF(WB!CD177="","",WB!CD177)</f>
        <v/>
      </c>
      <c r="BP58" s="1324"/>
      <c r="BQ58" s="1324"/>
      <c r="BR58" s="1324"/>
      <c r="BS58" s="1324"/>
      <c r="BT58" s="1324"/>
      <c r="BU58" s="547"/>
      <c r="BV58" s="491">
        <f>IF(WB!CK174="","",WB!CK174)</f>
        <v>0</v>
      </c>
      <c r="BW58" s="491">
        <f>IF(WB!CK175="","",WB!CK175)</f>
        <v>0</v>
      </c>
      <c r="BX58" s="491">
        <f>IF(WB!CK176="","",WB!CK176)</f>
        <v>0</v>
      </c>
      <c r="BY58" s="491">
        <f>IF(WB!CK177="","",WB!CK177)</f>
        <v>0</v>
      </c>
      <c r="BZ58" s="531" t="str">
        <f t="shared" si="122"/>
        <v/>
      </c>
      <c r="CA58" s="531" t="str">
        <f t="shared" si="123"/>
        <v/>
      </c>
      <c r="CB58" s="531" t="str">
        <f t="shared" si="124"/>
        <v/>
      </c>
      <c r="CC58" s="531" t="str">
        <f t="shared" si="125"/>
        <v/>
      </c>
      <c r="CD58" s="1079"/>
      <c r="CE58" s="1080"/>
      <c r="CF58" s="1080"/>
      <c r="CG58" s="1080"/>
      <c r="CH58" s="1080"/>
      <c r="CI58" s="1080"/>
      <c r="CJ58" s="1080"/>
      <c r="CK58" s="1080"/>
      <c r="CL58" s="1080"/>
      <c r="CM58" s="1080"/>
      <c r="CN58" s="1080"/>
      <c r="CO58" s="1079"/>
      <c r="CP58" s="557"/>
      <c r="CQ58" s="557"/>
      <c r="CR58" s="557"/>
      <c r="CS58" s="557"/>
      <c r="CT58" s="557"/>
      <c r="CU58" s="557"/>
      <c r="CV58" s="557"/>
      <c r="CW58" s="557"/>
      <c r="CX58" s="557"/>
      <c r="CY58" s="557"/>
      <c r="CZ58" s="557"/>
      <c r="DA58" s="557"/>
      <c r="DB58" s="557"/>
      <c r="DC58" s="557"/>
      <c r="DD58" s="557"/>
      <c r="DE58" s="557"/>
      <c r="DF58" s="557"/>
      <c r="DG58" s="556"/>
      <c r="DH58" s="493"/>
      <c r="DI58" s="493"/>
      <c r="DJ58" s="493"/>
      <c r="DK58" s="550"/>
      <c r="DL58" s="549"/>
      <c r="DM58" s="549"/>
      <c r="DN58" s="549"/>
      <c r="DO58" s="549"/>
      <c r="DP58" s="549"/>
      <c r="DQ58" s="493"/>
      <c r="DR58" s="493"/>
      <c r="DS58" s="549"/>
      <c r="DT58" s="493"/>
      <c r="DU58" s="498"/>
      <c r="DV58" s="498"/>
      <c r="DW58" s="498"/>
      <c r="DX58" s="498"/>
      <c r="DY58" s="498"/>
      <c r="DZ58" s="498"/>
    </row>
    <row r="59" spans="1:130" s="551" customFormat="1" ht="15.75" customHeight="1">
      <c r="A59" s="558" t="str">
        <f>WB!A178</f>
        <v>Other: Horse or Ox Carts</v>
      </c>
      <c r="B59" s="1284">
        <f>IF(WB!T178="","",WB!T178)</f>
        <v>0</v>
      </c>
      <c r="C59" s="491">
        <f>IF(WB!U178="","",WB!U178)</f>
        <v>0</v>
      </c>
      <c r="D59" s="491">
        <f>IF(WB!V178="","",WB!V178)</f>
        <v>0</v>
      </c>
      <c r="E59" s="491">
        <f>IF(WB!W178="","",WB!W178)</f>
        <v>0</v>
      </c>
      <c r="F59" s="491">
        <f>IF(WB!X178="","",WB!X178)</f>
        <v>0</v>
      </c>
      <c r="G59" s="491">
        <f>IF(WB!Y178="","",WB!Y178)</f>
        <v>0</v>
      </c>
      <c r="H59" s="491">
        <f>IF(WB!Z178="","",WB!Z178)</f>
        <v>0</v>
      </c>
      <c r="I59" s="491">
        <f>IF(WB!AA178="","",WB!AA178)</f>
        <v>0</v>
      </c>
      <c r="J59" s="491">
        <f>IF(WB!AB178="","",WB!AB178)</f>
        <v>0</v>
      </c>
      <c r="K59" s="491">
        <f>IF(WB!AC178="","",WB!AC178)</f>
        <v>0</v>
      </c>
      <c r="L59" s="491">
        <f>IF(WB!AD178="","",WB!AD178)</f>
        <v>0</v>
      </c>
      <c r="M59" s="491">
        <f>IF(WB!AE178="","",WB!AE178)</f>
        <v>0</v>
      </c>
      <c r="N59" s="491"/>
      <c r="O59" s="491"/>
      <c r="P59" s="491"/>
      <c r="Q59" s="491"/>
      <c r="R59" s="491"/>
      <c r="S59" s="561"/>
      <c r="T59" s="491">
        <f>IF(WB!AK179="","",WB!AK179)</f>
        <v>0</v>
      </c>
      <c r="U59" s="491">
        <f>IF(WB!AL179="","",WB!AL179)</f>
        <v>0</v>
      </c>
      <c r="V59" s="491">
        <f>IF(WB!AM179="","",WB!AM179)</f>
        <v>0</v>
      </c>
      <c r="W59" s="491">
        <f>IF(WB!AN179="","",WB!AN179)</f>
        <v>0</v>
      </c>
      <c r="X59" s="491">
        <f>IF(WB!AO179="","",WB!AO179)</f>
        <v>0</v>
      </c>
      <c r="Y59" s="491">
        <f>IF(WB!AP179="","",WB!AP179)</f>
        <v>1</v>
      </c>
      <c r="Z59" s="1324">
        <f>IF(WB!AQ179="","",WB!AQ179)</f>
        <v>0</v>
      </c>
      <c r="AA59" s="1324">
        <f>IF(WB!AR179="","",WB!AR179)</f>
        <v>0</v>
      </c>
      <c r="AB59" s="1324">
        <f>IF(WB!AS179="","",WB!AS179)</f>
        <v>0</v>
      </c>
      <c r="AC59" s="1324" t="str">
        <f>IF(WB!AT179="","",WB!AT179)</f>
        <v/>
      </c>
      <c r="AD59" s="491">
        <f>IF(WB!AU179="","",WB!AU179)</f>
        <v>0</v>
      </c>
      <c r="AE59" s="1324">
        <f>IF(WB!AV179="","",WB!AV179)</f>
        <v>0</v>
      </c>
      <c r="AF59" s="491"/>
      <c r="AG59" s="491"/>
      <c r="AH59" s="491"/>
      <c r="AI59" s="491"/>
      <c r="AJ59" s="491"/>
      <c r="AK59" s="561"/>
      <c r="AL59" s="491">
        <f>IF(WB!BB180="","",WB!BB180)</f>
        <v>0</v>
      </c>
      <c r="AM59" s="491">
        <f>IF(WB!BC180="","",WB!BC180)</f>
        <v>0</v>
      </c>
      <c r="AN59" s="491">
        <f>IF(WB!BD180="","",WB!BD180)</f>
        <v>0</v>
      </c>
      <c r="AO59" s="491">
        <f>IF(WB!BE180="","",WB!BE180)</f>
        <v>1</v>
      </c>
      <c r="AP59" s="491">
        <f>IF(WB!BF180="","",WB!BF180)</f>
        <v>0</v>
      </c>
      <c r="AQ59" s="491">
        <f>IF(WB!BG180="","",WB!BG180)</f>
        <v>3</v>
      </c>
      <c r="AR59" s="491">
        <f>IF(WB!BH180="","",WB!BH180)</f>
        <v>0</v>
      </c>
      <c r="AS59" s="491">
        <f>IF(WB!BI180="","",WB!BI180)</f>
        <v>0</v>
      </c>
      <c r="AT59" s="491">
        <f>IF(WB!BJ180="","",WB!BJ180)</f>
        <v>2</v>
      </c>
      <c r="AU59" s="491">
        <f>IF(WB!BK180="","",WB!BK180)</f>
        <v>0</v>
      </c>
      <c r="AV59" s="491">
        <f>IF(WB!BL180="","",WB!BL180)</f>
        <v>0</v>
      </c>
      <c r="AW59" s="491">
        <f>IF(WB!BM180="","",WB!BM180)</f>
        <v>0</v>
      </c>
      <c r="AX59" s="491"/>
      <c r="AY59" s="491"/>
      <c r="AZ59" s="491"/>
      <c r="BA59" s="491"/>
      <c r="BB59" s="491"/>
      <c r="BC59" s="561"/>
      <c r="BD59" s="1324">
        <f>IF(WB!BS181="","",WB!BS181)</f>
        <v>0</v>
      </c>
      <c r="BE59" s="1324">
        <f>IF(WB!BT181="","",WB!BT181)</f>
        <v>0</v>
      </c>
      <c r="BF59" s="1324">
        <f>IF(WB!BU181="","",WB!BU181)</f>
        <v>0</v>
      </c>
      <c r="BG59" s="1324">
        <f>IF(WB!BV181="","",WB!BV181)</f>
        <v>0</v>
      </c>
      <c r="BH59" s="1324" t="str">
        <f>IF(WB!BW181="","",WB!BW181)</f>
        <v/>
      </c>
      <c r="BI59" s="1324" t="str">
        <f>IF(WB!BX181="","",WB!BX181)</f>
        <v/>
      </c>
      <c r="BJ59" s="1324" t="str">
        <f>IF(WB!BY181="","",WB!BY181)</f>
        <v/>
      </c>
      <c r="BK59" s="1324" t="str">
        <f>IF(WB!BZ181="","",WB!BZ181)</f>
        <v/>
      </c>
      <c r="BL59" s="1324" t="str">
        <f>IF(WB!CA181="","",WB!CA181)</f>
        <v/>
      </c>
      <c r="BM59" s="1324" t="str">
        <f>IF(WB!CB181="","",WB!CB181)</f>
        <v/>
      </c>
      <c r="BN59" s="1324" t="str">
        <f>IF(WB!CC181="","",WB!CC181)</f>
        <v/>
      </c>
      <c r="BO59" s="1324" t="str">
        <f>IF(WB!CD181="","",WB!CD181)</f>
        <v/>
      </c>
      <c r="BP59" s="1324"/>
      <c r="BQ59" s="1324"/>
      <c r="BR59" s="1324"/>
      <c r="BS59" s="1324"/>
      <c r="BT59" s="1324"/>
      <c r="BU59" s="561"/>
      <c r="BV59" s="491">
        <f>IF(WB!CK178="","",WB!CK178)</f>
        <v>0</v>
      </c>
      <c r="BW59" s="491">
        <f>IF(WB!CK179="","",WB!CK179)</f>
        <v>0</v>
      </c>
      <c r="BX59" s="491">
        <f>IF(WB!CK180="","",WB!CK180)</f>
        <v>0</v>
      </c>
      <c r="BY59" s="491">
        <f>IF(WB!CK181="","",WB!CK181)</f>
        <v>0</v>
      </c>
      <c r="BZ59" s="531" t="str">
        <f t="shared" si="122"/>
        <v/>
      </c>
      <c r="CA59" s="531" t="str">
        <f t="shared" si="123"/>
        <v/>
      </c>
      <c r="CB59" s="531" t="str">
        <f t="shared" si="124"/>
        <v/>
      </c>
      <c r="CC59" s="531" t="str">
        <f t="shared" si="125"/>
        <v/>
      </c>
      <c r="CD59" s="1079"/>
      <c r="CE59" s="1080"/>
      <c r="CF59" s="1080"/>
      <c r="CG59" s="1080"/>
      <c r="CH59" s="1080"/>
      <c r="CI59" s="1080"/>
      <c r="CJ59" s="1080"/>
      <c r="CK59" s="1080"/>
      <c r="CL59" s="1080"/>
      <c r="CM59" s="1080"/>
      <c r="CN59" s="1080"/>
      <c r="CO59" s="1079"/>
      <c r="CP59" s="557"/>
      <c r="CQ59" s="557"/>
      <c r="CR59" s="557"/>
      <c r="CS59" s="557"/>
      <c r="CT59" s="557"/>
      <c r="CU59" s="557"/>
      <c r="CV59" s="557"/>
      <c r="CW59" s="557"/>
      <c r="CX59" s="557"/>
      <c r="CY59" s="557"/>
      <c r="CZ59" s="557"/>
      <c r="DA59" s="557"/>
      <c r="DB59" s="557"/>
      <c r="DC59" s="557"/>
      <c r="DD59" s="557"/>
      <c r="DE59" s="557"/>
      <c r="DF59" s="557"/>
      <c r="DG59" s="556"/>
      <c r="DH59" s="493"/>
      <c r="DI59" s="493"/>
      <c r="DJ59" s="493"/>
      <c r="DK59" s="550"/>
      <c r="DL59" s="549"/>
      <c r="DM59" s="549"/>
      <c r="DN59" s="549"/>
      <c r="DO59" s="549"/>
      <c r="DP59" s="549"/>
      <c r="DQ59" s="493"/>
      <c r="DR59" s="493"/>
      <c r="DS59" s="549"/>
      <c r="DT59" s="493"/>
      <c r="DU59" s="498"/>
      <c r="DV59" s="498"/>
      <c r="DW59" s="498"/>
      <c r="DX59" s="498"/>
      <c r="DY59" s="498"/>
      <c r="DZ59" s="498"/>
    </row>
    <row r="60" spans="1:130" s="551" customFormat="1" ht="15.75" customHeight="1">
      <c r="A60" s="558" t="str">
        <f>WB!A182</f>
        <v>Other: Ploughs</v>
      </c>
      <c r="B60" s="1284">
        <f>IF(WB!T182="","",WB!T182)</f>
        <v>0</v>
      </c>
      <c r="C60" s="491">
        <f>IF(WB!U182="","",WB!U182)</f>
        <v>0</v>
      </c>
      <c r="D60" s="491">
        <f>IF(WB!V182="","",WB!V182)</f>
        <v>0</v>
      </c>
      <c r="E60" s="491">
        <f>IF(WB!W182="","",WB!W182)</f>
        <v>0</v>
      </c>
      <c r="F60" s="491">
        <f>IF(WB!X182="","",WB!X182)</f>
        <v>0</v>
      </c>
      <c r="G60" s="491">
        <f>IF(WB!Y182="","",WB!Y182)</f>
        <v>0</v>
      </c>
      <c r="H60" s="491">
        <f>IF(WB!Z182="","",WB!Z182)</f>
        <v>0</v>
      </c>
      <c r="I60" s="491">
        <f>IF(WB!AA182="","",WB!AA182)</f>
        <v>1</v>
      </c>
      <c r="J60" s="491">
        <f>IF(WB!AB182="","",WB!AB182)</f>
        <v>1</v>
      </c>
      <c r="K60" s="491">
        <f>IF(WB!AC182="","",WB!AC182)</f>
        <v>0</v>
      </c>
      <c r="L60" s="491">
        <f>IF(WB!AD182="","",WB!AD182)</f>
        <v>0</v>
      </c>
      <c r="M60" s="491">
        <f>IF(WB!AE182="","",WB!AE182)</f>
        <v>0</v>
      </c>
      <c r="N60" s="491"/>
      <c r="O60" s="491"/>
      <c r="P60" s="491"/>
      <c r="Q60" s="491"/>
      <c r="R60" s="491"/>
      <c r="S60" s="562"/>
      <c r="T60" s="491">
        <f>IF(WB!AK183="","",WB!AK183)</f>
        <v>0</v>
      </c>
      <c r="U60" s="491">
        <f>IF(WB!AL183="","",WB!AL183)</f>
        <v>0</v>
      </c>
      <c r="V60" s="491">
        <f>IF(WB!AM183="","",WB!AM183)</f>
        <v>0</v>
      </c>
      <c r="W60" s="491">
        <f>IF(WB!AN183="","",WB!AN183)</f>
        <v>0</v>
      </c>
      <c r="X60" s="491">
        <f>IF(WB!AO183="","",WB!AO183)</f>
        <v>0</v>
      </c>
      <c r="Y60" s="491">
        <f>IF(WB!AP183="","",WB!AP183)</f>
        <v>0</v>
      </c>
      <c r="Z60" s="1324">
        <f>IF(WB!AQ183="","",WB!AQ183)</f>
        <v>0</v>
      </c>
      <c r="AA60" s="1324">
        <f>IF(WB!AR183="","",WB!AR183)</f>
        <v>0</v>
      </c>
      <c r="AB60" s="1324">
        <f>IF(WB!AS183="","",WB!AS183)</f>
        <v>0</v>
      </c>
      <c r="AC60" s="1324">
        <f>IF(WB!AT183="","",WB!AT183)</f>
        <v>0</v>
      </c>
      <c r="AD60" s="491">
        <f>IF(WB!AU183="","",WB!AU183)</f>
        <v>0</v>
      </c>
      <c r="AE60" s="1324">
        <f>IF(WB!AV183="","",WB!AV183)</f>
        <v>0</v>
      </c>
      <c r="AF60" s="491"/>
      <c r="AG60" s="491"/>
      <c r="AH60" s="491"/>
      <c r="AI60" s="491"/>
      <c r="AJ60" s="491"/>
      <c r="AK60" s="562"/>
      <c r="AL60" s="491">
        <f>IF(WB!BB184="","",WB!BB184)</f>
        <v>0</v>
      </c>
      <c r="AM60" s="491">
        <f>IF(WB!BC184="","",WB!BC184)</f>
        <v>0</v>
      </c>
      <c r="AN60" s="491">
        <f>IF(WB!BD184="","",WB!BD184)</f>
        <v>0</v>
      </c>
      <c r="AO60" s="491">
        <f>IF(WB!BE184="","",WB!BE184)</f>
        <v>0</v>
      </c>
      <c r="AP60" s="491">
        <f>IF(WB!BF184="","",WB!BF184)</f>
        <v>0</v>
      </c>
      <c r="AQ60" s="491">
        <f>IF(WB!BG184="","",WB!BG184)</f>
        <v>0</v>
      </c>
      <c r="AR60" s="491">
        <f>IF(WB!BH184="","",WB!BH184)</f>
        <v>0</v>
      </c>
      <c r="AS60" s="491">
        <f>IF(WB!BI184="","",WB!BI184)</f>
        <v>1</v>
      </c>
      <c r="AT60" s="491">
        <f>IF(WB!BJ184="","",WB!BJ184)</f>
        <v>0</v>
      </c>
      <c r="AU60" s="491">
        <f>IF(WB!BK184="","",WB!BK184)</f>
        <v>0</v>
      </c>
      <c r="AV60" s="491">
        <f>IF(WB!BL184="","",WB!BL184)</f>
        <v>0</v>
      </c>
      <c r="AW60" s="491">
        <f>IF(WB!BM184="","",WB!BM184)</f>
        <v>1</v>
      </c>
      <c r="AX60" s="491"/>
      <c r="AY60" s="491"/>
      <c r="AZ60" s="491"/>
      <c r="BA60" s="491"/>
      <c r="BB60" s="491"/>
      <c r="BC60" s="562"/>
      <c r="BD60" s="1324">
        <f>IF(WB!BS185="","",WB!BS185)</f>
        <v>0</v>
      </c>
      <c r="BE60" s="1324">
        <f>IF(WB!BT185="","",WB!BT185)</f>
        <v>0</v>
      </c>
      <c r="BF60" s="1324">
        <f>IF(WB!BU185="","",WB!BU185)</f>
        <v>0</v>
      </c>
      <c r="BG60" s="1324" t="str">
        <f>IF(WB!BV185="","",WB!BV185)</f>
        <v/>
      </c>
      <c r="BH60" s="1324" t="str">
        <f>IF(WB!BW185="","",WB!BW185)</f>
        <v/>
      </c>
      <c r="BI60" s="1324" t="str">
        <f>IF(WB!BX185="","",WB!BX185)</f>
        <v/>
      </c>
      <c r="BJ60" s="1324" t="str">
        <f>IF(WB!BY185="","",WB!BY185)</f>
        <v/>
      </c>
      <c r="BK60" s="1324" t="str">
        <f>IF(WB!BZ185="","",WB!BZ185)</f>
        <v/>
      </c>
      <c r="BL60" s="1324" t="str">
        <f>IF(WB!CA185="","",WB!CA185)</f>
        <v/>
      </c>
      <c r="BM60" s="1324" t="str">
        <f>IF(WB!CB185="","",WB!CB185)</f>
        <v/>
      </c>
      <c r="BN60" s="1324" t="str">
        <f>IF(WB!CC185="","",WB!CC185)</f>
        <v/>
      </c>
      <c r="BO60" s="1324" t="str">
        <f>IF(WB!CD185="","",WB!CD185)</f>
        <v/>
      </c>
      <c r="BP60" s="1324"/>
      <c r="BQ60" s="1324"/>
      <c r="BR60" s="1324"/>
      <c r="BS60" s="1324"/>
      <c r="BT60" s="1324"/>
      <c r="BU60" s="562"/>
      <c r="BV60" s="491">
        <f>IF(WB!CK182="","",WB!CK182)</f>
        <v>0</v>
      </c>
      <c r="BW60" s="491">
        <f>IF(WB!CK183="","",WB!CK183)</f>
        <v>0</v>
      </c>
      <c r="BX60" s="491">
        <f>IF(WB!CK184="","",WB!CK184)</f>
        <v>0</v>
      </c>
      <c r="BY60" s="491">
        <f>IF(WB!CK185="","",WB!CK185)</f>
        <v>0</v>
      </c>
      <c r="BZ60" s="531" t="str">
        <f t="shared" si="122"/>
        <v/>
      </c>
      <c r="CA60" s="531" t="str">
        <f t="shared" si="123"/>
        <v/>
      </c>
      <c r="CB60" s="531" t="str">
        <f t="shared" si="124"/>
        <v/>
      </c>
      <c r="CC60" s="531" t="str">
        <f t="shared" si="125"/>
        <v/>
      </c>
      <c r="CD60" s="1079"/>
      <c r="CE60" s="1080"/>
      <c r="CF60" s="1080"/>
      <c r="CG60" s="1080"/>
      <c r="CH60" s="1080"/>
      <c r="CI60" s="1080"/>
      <c r="CJ60" s="1080"/>
      <c r="CK60" s="1080"/>
      <c r="CL60" s="1080"/>
      <c r="CM60" s="1080"/>
      <c r="CN60" s="1080"/>
      <c r="CO60" s="1079"/>
      <c r="CP60" s="557"/>
      <c r="CQ60" s="557"/>
      <c r="CR60" s="557"/>
      <c r="CS60" s="557"/>
      <c r="CT60" s="557"/>
      <c r="CU60" s="557"/>
      <c r="CV60" s="557"/>
      <c r="CW60" s="557"/>
      <c r="CX60" s="557"/>
      <c r="CY60" s="557"/>
      <c r="CZ60" s="557"/>
      <c r="DA60" s="557"/>
      <c r="DB60" s="557"/>
      <c r="DC60" s="557"/>
      <c r="DD60" s="557"/>
      <c r="DE60" s="557"/>
      <c r="DF60" s="557"/>
      <c r="DG60" s="556"/>
      <c r="DH60" s="493"/>
      <c r="DI60" s="493"/>
      <c r="DJ60" s="493"/>
      <c r="DK60" s="550"/>
      <c r="DL60" s="549"/>
      <c r="DM60" s="549"/>
      <c r="DN60" s="549"/>
      <c r="DO60" s="549"/>
      <c r="DP60" s="549"/>
      <c r="DQ60" s="493"/>
      <c r="DR60" s="493"/>
      <c r="DS60" s="549"/>
      <c r="DT60" s="493"/>
      <c r="DU60" s="498"/>
      <c r="DV60" s="498"/>
      <c r="DW60" s="498"/>
      <c r="DX60" s="498"/>
      <c r="DY60" s="498"/>
      <c r="DZ60" s="498"/>
    </row>
    <row r="61" spans="1:130" s="551" customFormat="1" ht="15.75" customHeight="1">
      <c r="A61" s="558" t="str">
        <f>WB!A186</f>
        <v>Other: Vehicles</v>
      </c>
      <c r="B61" s="1284">
        <f>IF(WB!T186="","",WB!T186)</f>
        <v>0</v>
      </c>
      <c r="C61" s="491">
        <f>IF(WB!U186="","",WB!U186)</f>
        <v>0</v>
      </c>
      <c r="D61" s="491">
        <f>IF(WB!V186="","",WB!V186)</f>
        <v>0</v>
      </c>
      <c r="E61" s="491">
        <f>IF(WB!W186="","",WB!W186)</f>
        <v>0</v>
      </c>
      <c r="F61" s="491">
        <f>IF(WB!X186="","",WB!X186)</f>
        <v>0</v>
      </c>
      <c r="G61" s="491">
        <f>IF(WB!Y186="","",WB!Y186)</f>
        <v>0</v>
      </c>
      <c r="H61" s="491">
        <f>IF(WB!Z186="","",WB!Z186)</f>
        <v>0</v>
      </c>
      <c r="I61" s="491">
        <f>IF(WB!AA186="","",WB!AA186)</f>
        <v>0</v>
      </c>
      <c r="J61" s="491">
        <f>IF(WB!AB186="","",WB!AB186)</f>
        <v>0</v>
      </c>
      <c r="K61" s="491">
        <f>IF(WB!AC186="","",WB!AC186)</f>
        <v>0</v>
      </c>
      <c r="L61" s="491">
        <f>IF(WB!AD186="","",WB!AD186)</f>
        <v>0</v>
      </c>
      <c r="M61" s="491">
        <f>IF(WB!AE186="","",WB!AE186)</f>
        <v>0</v>
      </c>
      <c r="N61" s="491"/>
      <c r="O61" s="491"/>
      <c r="P61" s="491"/>
      <c r="Q61" s="491"/>
      <c r="R61" s="491"/>
      <c r="S61" s="563"/>
      <c r="T61" s="491">
        <f>IF(WB!AK187="","",WB!AK187)</f>
        <v>0</v>
      </c>
      <c r="U61" s="491">
        <f>IF(WB!AL187="","",WB!AL187)</f>
        <v>0</v>
      </c>
      <c r="V61" s="491">
        <f>IF(WB!AM187="","",WB!AM187)</f>
        <v>0</v>
      </c>
      <c r="W61" s="491">
        <f>IF(WB!AN187="","",WB!AN187)</f>
        <v>0</v>
      </c>
      <c r="X61" s="491">
        <f>IF(WB!AO187="","",WB!AO187)</f>
        <v>0</v>
      </c>
      <c r="Y61" s="491">
        <f>IF(WB!AP187="","",WB!AP187)</f>
        <v>1</v>
      </c>
      <c r="Z61" s="1324">
        <f>IF(WB!AQ187="","",WB!AQ187)</f>
        <v>0</v>
      </c>
      <c r="AA61" s="1324">
        <f>IF(WB!AR187="","",WB!AR187)</f>
        <v>0</v>
      </c>
      <c r="AB61" s="1324">
        <f>IF(WB!AS187="","",WB!AS187)</f>
        <v>0</v>
      </c>
      <c r="AC61" s="1324">
        <f>IF(WB!AT187="","",WB!AT187)</f>
        <v>1</v>
      </c>
      <c r="AD61" s="491">
        <f>IF(WB!AU187="","",WB!AU187)</f>
        <v>0</v>
      </c>
      <c r="AE61" s="1324">
        <f>IF(WB!AV187="","",WB!AV187)</f>
        <v>0</v>
      </c>
      <c r="AF61" s="491"/>
      <c r="AG61" s="491"/>
      <c r="AH61" s="491"/>
      <c r="AI61" s="491"/>
      <c r="AJ61" s="491"/>
      <c r="AK61" s="563"/>
      <c r="AL61" s="491">
        <f>IF(WB!BB188="","",WB!BB188)</f>
        <v>2</v>
      </c>
      <c r="AM61" s="491">
        <f>IF(WB!BC188="","",WB!BC188)</f>
        <v>0</v>
      </c>
      <c r="AN61" s="491">
        <f>IF(WB!BD188="","",WB!BD188)</f>
        <v>1</v>
      </c>
      <c r="AO61" s="491">
        <f>IF(WB!BE188="","",WB!BE188)</f>
        <v>3</v>
      </c>
      <c r="AP61" s="491">
        <f>IF(WB!BF188="","",WB!BF188)</f>
        <v>2</v>
      </c>
      <c r="AQ61" s="491">
        <f>IF(WB!BG188="","",WB!BG188)</f>
        <v>2</v>
      </c>
      <c r="AR61" s="491">
        <f>IF(WB!BH188="","",WB!BH188)</f>
        <v>0</v>
      </c>
      <c r="AS61" s="491">
        <f>IF(WB!BI188="","",WB!BI188)</f>
        <v>2</v>
      </c>
      <c r="AT61" s="491">
        <f>IF(WB!BJ188="","",WB!BJ188)</f>
        <v>1</v>
      </c>
      <c r="AU61" s="491">
        <f>IF(WB!BK188="","",WB!BK188)</f>
        <v>1</v>
      </c>
      <c r="AV61" s="491">
        <f>IF(WB!BL188="","",WB!BL188)</f>
        <v>1</v>
      </c>
      <c r="AW61" s="491">
        <f>IF(WB!BM188="","",WB!BM188)</f>
        <v>2</v>
      </c>
      <c r="AX61" s="491"/>
      <c r="AY61" s="491"/>
      <c r="AZ61" s="491"/>
      <c r="BA61" s="491"/>
      <c r="BB61" s="491"/>
      <c r="BC61" s="563"/>
      <c r="BD61" s="1324">
        <f>IF(WB!BS189="","",WB!BS189)</f>
        <v>5</v>
      </c>
      <c r="BE61" s="1324">
        <f>IF(WB!BT189="","",WB!BT189)</f>
        <v>5</v>
      </c>
      <c r="BF61" s="1324">
        <f>IF(WB!BU189="","",WB!BU189)</f>
        <v>3</v>
      </c>
      <c r="BG61" s="1324" t="str">
        <f>IF(WB!BV189="","",WB!BV189)</f>
        <v/>
      </c>
      <c r="BH61" s="1324" t="str">
        <f>IF(WB!BW189="","",WB!BW189)</f>
        <v/>
      </c>
      <c r="BI61" s="1324" t="str">
        <f>IF(WB!BX189="","",WB!BX189)</f>
        <v/>
      </c>
      <c r="BJ61" s="1324" t="str">
        <f>IF(WB!BY189="","",WB!BY189)</f>
        <v/>
      </c>
      <c r="BK61" s="1324" t="str">
        <f>IF(WB!BZ189="","",WB!BZ189)</f>
        <v/>
      </c>
      <c r="BL61" s="1324" t="str">
        <f>IF(WB!CA189="","",WB!CA189)</f>
        <v/>
      </c>
      <c r="BM61" s="1324" t="str">
        <f>IF(WB!CB189="","",WB!CB189)</f>
        <v/>
      </c>
      <c r="BN61" s="1324" t="str">
        <f>IF(WB!CC189="","",WB!CC189)</f>
        <v/>
      </c>
      <c r="BO61" s="1324" t="str">
        <f>IF(WB!CD189="","",WB!CD189)</f>
        <v/>
      </c>
      <c r="BP61" s="1324"/>
      <c r="BQ61" s="1324"/>
      <c r="BR61" s="1324"/>
      <c r="BS61" s="1324"/>
      <c r="BT61" s="1324"/>
      <c r="BU61" s="563"/>
      <c r="BV61" s="491">
        <f>IF(WB!CK186="","",WB!CK186)</f>
        <v>0</v>
      </c>
      <c r="BW61" s="491">
        <f>IF(WB!CK187="","",WB!CK187)</f>
        <v>0</v>
      </c>
      <c r="BX61" s="491">
        <f>IF(WB!CK188="","",WB!CK188)</f>
        <v>1</v>
      </c>
      <c r="BY61" s="491">
        <f>IF(WB!CK189="","",WB!CK189)</f>
        <v>4</v>
      </c>
      <c r="BZ61" s="531" t="str">
        <f t="shared" si="122"/>
        <v/>
      </c>
      <c r="CA61" s="531" t="str">
        <f t="shared" si="123"/>
        <v/>
      </c>
      <c r="CB61" s="531" t="str">
        <f t="shared" si="124"/>
        <v/>
      </c>
      <c r="CC61" s="531" t="str">
        <f t="shared" si="125"/>
        <v/>
      </c>
      <c r="CD61" s="1079"/>
      <c r="CE61" s="1080"/>
      <c r="CF61" s="1080"/>
      <c r="CG61" s="1080"/>
      <c r="CH61" s="1080"/>
      <c r="CI61" s="1080"/>
      <c r="CJ61" s="1080"/>
      <c r="CK61" s="1080"/>
      <c r="CL61" s="1080"/>
      <c r="CM61" s="1080"/>
      <c r="CN61" s="1080"/>
      <c r="CO61" s="1079"/>
      <c r="CP61" s="557"/>
      <c r="CQ61" s="557"/>
      <c r="CR61" s="557"/>
      <c r="CS61" s="557"/>
      <c r="CT61" s="557"/>
      <c r="CU61" s="557"/>
      <c r="CV61" s="557"/>
      <c r="CW61" s="557"/>
      <c r="CX61" s="557"/>
      <c r="CY61" s="557"/>
      <c r="CZ61" s="557"/>
      <c r="DA61" s="557"/>
      <c r="DB61" s="557"/>
      <c r="DC61" s="557"/>
      <c r="DD61" s="557"/>
      <c r="DE61" s="557"/>
      <c r="DF61" s="557"/>
      <c r="DG61" s="556"/>
      <c r="DH61" s="493"/>
      <c r="DI61" s="493"/>
      <c r="DJ61" s="493"/>
      <c r="DK61" s="550"/>
      <c r="DL61" s="549"/>
      <c r="DM61" s="549"/>
      <c r="DN61" s="549"/>
      <c r="DO61" s="549"/>
      <c r="DP61" s="549"/>
      <c r="DQ61" s="493"/>
      <c r="DR61" s="493"/>
      <c r="DS61" s="549"/>
      <c r="DT61" s="493"/>
      <c r="DU61" s="498"/>
      <c r="DV61" s="498"/>
      <c r="DW61" s="498"/>
      <c r="DX61" s="498"/>
      <c r="DY61" s="498"/>
      <c r="DZ61" s="498"/>
    </row>
    <row r="62" spans="1:130" s="551" customFormat="1" ht="15.75" customHeight="1">
      <c r="A62" s="558" t="str">
        <f>WB!A190</f>
        <v xml:space="preserve">Other: Spaza Shop or Vendor </v>
      </c>
      <c r="B62" s="1284">
        <f>IF(WB!T190="","",WB!T190)</f>
        <v>0</v>
      </c>
      <c r="C62" s="491">
        <f>IF(WB!U190="","",WB!U190)</f>
        <v>0</v>
      </c>
      <c r="D62" s="491">
        <f>IF(WB!V190="","",WB!V190)</f>
        <v>0</v>
      </c>
      <c r="E62" s="491">
        <f>IF(WB!W190="","",WB!W190)</f>
        <v>0</v>
      </c>
      <c r="F62" s="491">
        <f>IF(WB!X190="","",WB!X190)</f>
        <v>0</v>
      </c>
      <c r="G62" s="491">
        <f>IF(WB!Y190="","",WB!Y190)</f>
        <v>0</v>
      </c>
      <c r="H62" s="491">
        <f>IF(WB!Z190="","",WB!Z190)</f>
        <v>0</v>
      </c>
      <c r="I62" s="491">
        <f>IF(WB!AA190="","",WB!AA190)</f>
        <v>0</v>
      </c>
      <c r="J62" s="491">
        <f>IF(WB!AB190="","",WB!AB190)</f>
        <v>0</v>
      </c>
      <c r="K62" s="491">
        <f>IF(WB!AC190="","",WB!AC190)</f>
        <v>0</v>
      </c>
      <c r="L62" s="491">
        <f>IF(WB!AD190="","",WB!AD190)</f>
        <v>0</v>
      </c>
      <c r="M62" s="491">
        <f>IF(WB!AE190="","",WB!AE190)</f>
        <v>0</v>
      </c>
      <c r="N62" s="491"/>
      <c r="O62" s="491"/>
      <c r="P62" s="491"/>
      <c r="Q62" s="491"/>
      <c r="R62" s="491"/>
      <c r="S62" s="564"/>
      <c r="T62" s="491">
        <f>IF(WB!AK191="","",WB!AK191)</f>
        <v>0</v>
      </c>
      <c r="U62" s="491">
        <f>IF(WB!AL191="","",WB!AL191)</f>
        <v>0</v>
      </c>
      <c r="V62" s="491">
        <f>IF(WB!AM191="","",WB!AM191)</f>
        <v>0</v>
      </c>
      <c r="W62" s="491">
        <f>IF(WB!AN191="","",WB!AN191)</f>
        <v>0</v>
      </c>
      <c r="X62" s="491">
        <f>IF(WB!AO191="","",WB!AO191)</f>
        <v>0</v>
      </c>
      <c r="Y62" s="491">
        <f>IF(WB!AP191="","",WB!AP191)</f>
        <v>1</v>
      </c>
      <c r="Z62" s="1324">
        <f>IF(WB!AQ191="","",WB!AQ191)</f>
        <v>0</v>
      </c>
      <c r="AA62" s="1324">
        <f>IF(WB!AR191="","",WB!AR191)</f>
        <v>0</v>
      </c>
      <c r="AB62" s="1324">
        <f>IF(WB!AS191="","",WB!AS191)</f>
        <v>0</v>
      </c>
      <c r="AC62" s="1324">
        <f>IF(WB!AT191="","",WB!AT191)</f>
        <v>0</v>
      </c>
      <c r="AD62" s="491">
        <f>IF(WB!AU191="","",WB!AU191)</f>
        <v>0</v>
      </c>
      <c r="AE62" s="1324">
        <f>IF(WB!AV191="","",WB!AV191)</f>
        <v>0</v>
      </c>
      <c r="AF62" s="491"/>
      <c r="AG62" s="491"/>
      <c r="AH62" s="491"/>
      <c r="AI62" s="491"/>
      <c r="AJ62" s="491"/>
      <c r="AK62" s="564"/>
      <c r="AL62" s="491">
        <f>IF(WB!BB192="","",WB!BB192)</f>
        <v>0</v>
      </c>
      <c r="AM62" s="491">
        <f>IF(WB!BC192="","",WB!BC192)</f>
        <v>0</v>
      </c>
      <c r="AN62" s="491">
        <f>IF(WB!BD192="","",WB!BD192)</f>
        <v>2</v>
      </c>
      <c r="AO62" s="491">
        <f>IF(WB!BE192="","",WB!BE192)</f>
        <v>3</v>
      </c>
      <c r="AP62" s="491">
        <f>IF(WB!BF192="","",WB!BF192)</f>
        <v>2</v>
      </c>
      <c r="AQ62" s="491">
        <f>IF(WB!BG192="","",WB!BG192)</f>
        <v>1</v>
      </c>
      <c r="AR62" s="491">
        <f>IF(WB!BH192="","",WB!BH192)</f>
        <v>1</v>
      </c>
      <c r="AS62" s="491">
        <f>IF(WB!BI192="","",WB!BI192)</f>
        <v>3</v>
      </c>
      <c r="AT62" s="491">
        <f>IF(WB!BJ192="","",WB!BJ192)</f>
        <v>0</v>
      </c>
      <c r="AU62" s="491">
        <f>IF(WB!BK192="","",WB!BK192)</f>
        <v>0</v>
      </c>
      <c r="AV62" s="491">
        <f>IF(WB!BL192="","",WB!BL192)</f>
        <v>1</v>
      </c>
      <c r="AW62" s="491">
        <f>IF(WB!BM192="","",WB!BM192)</f>
        <v>3</v>
      </c>
      <c r="AX62" s="491"/>
      <c r="AY62" s="491"/>
      <c r="AZ62" s="491"/>
      <c r="BA62" s="491"/>
      <c r="BB62" s="491"/>
      <c r="BC62" s="564"/>
      <c r="BD62" s="1324">
        <f>IF(WB!BS193="","",WB!BS193)</f>
        <v>2</v>
      </c>
      <c r="BE62" s="1324">
        <f>IF(WB!BT193="","",WB!BT193)</f>
        <v>3</v>
      </c>
      <c r="BF62" s="1324">
        <f>IF(WB!BU193="","",WB!BU193)</f>
        <v>2</v>
      </c>
      <c r="BG62" s="1324" t="str">
        <f>IF(WB!BV193="","",WB!BV193)</f>
        <v/>
      </c>
      <c r="BH62" s="1324" t="str">
        <f>IF(WB!BW193="","",WB!BW193)</f>
        <v/>
      </c>
      <c r="BI62" s="1324" t="str">
        <f>IF(WB!BX193="","",WB!BX193)</f>
        <v/>
      </c>
      <c r="BJ62" s="1324" t="str">
        <f>IF(WB!BY193="","",WB!BY193)</f>
        <v/>
      </c>
      <c r="BK62" s="1324" t="str">
        <f>IF(WB!BZ193="","",WB!BZ193)</f>
        <v/>
      </c>
      <c r="BL62" s="1324" t="str">
        <f>IF(WB!CA193="","",WB!CA193)</f>
        <v/>
      </c>
      <c r="BM62" s="1324" t="str">
        <f>IF(WB!CB193="","",WB!CB193)</f>
        <v/>
      </c>
      <c r="BN62" s="1324" t="str">
        <f>IF(WB!CC193="","",WB!CC193)</f>
        <v/>
      </c>
      <c r="BO62" s="1324" t="str">
        <f>IF(WB!CD193="","",WB!CD193)</f>
        <v/>
      </c>
      <c r="BP62" s="1324"/>
      <c r="BQ62" s="1324"/>
      <c r="BR62" s="1324"/>
      <c r="BS62" s="1324"/>
      <c r="BT62" s="1324"/>
      <c r="BU62" s="564"/>
      <c r="BV62" s="491">
        <f>IF(WB!CK190="","",WB!CK190)</f>
        <v>0</v>
      </c>
      <c r="BW62" s="491">
        <f>IF(WB!CK191="","",WB!CK191)</f>
        <v>0</v>
      </c>
      <c r="BX62" s="491">
        <f>IF(WB!CK192="","",WB!CK192)</f>
        <v>1</v>
      </c>
      <c r="BY62" s="491">
        <f>IF(WB!CK193="","",WB!CK193)</f>
        <v>2</v>
      </c>
      <c r="BZ62" s="531" t="str">
        <f t="shared" si="122"/>
        <v/>
      </c>
      <c r="CA62" s="531" t="str">
        <f t="shared" si="123"/>
        <v/>
      </c>
      <c r="CB62" s="531" t="str">
        <f t="shared" si="124"/>
        <v/>
      </c>
      <c r="CC62" s="531" t="str">
        <f t="shared" si="125"/>
        <v/>
      </c>
      <c r="CD62" s="1079"/>
      <c r="CE62" s="1080"/>
      <c r="CF62" s="1080"/>
      <c r="CG62" s="1080"/>
      <c r="CH62" s="1080"/>
      <c r="CI62" s="1080"/>
      <c r="CJ62" s="1080"/>
      <c r="CK62" s="1080"/>
      <c r="CL62" s="1080"/>
      <c r="CM62" s="1080"/>
      <c r="CN62" s="1080"/>
      <c r="CO62" s="1079"/>
      <c r="CP62" s="557"/>
      <c r="CQ62" s="557"/>
      <c r="CR62" s="557"/>
      <c r="CS62" s="557"/>
      <c r="CT62" s="557"/>
      <c r="CU62" s="557"/>
      <c r="CV62" s="557"/>
      <c r="CW62" s="557"/>
      <c r="CX62" s="557"/>
      <c r="CY62" s="557"/>
      <c r="CZ62" s="557"/>
      <c r="DA62" s="557"/>
      <c r="DB62" s="557"/>
      <c r="DC62" s="557"/>
      <c r="DD62" s="557"/>
      <c r="DE62" s="557"/>
      <c r="DF62" s="557"/>
      <c r="DG62" s="556"/>
      <c r="DH62" s="493"/>
      <c r="DI62" s="493"/>
      <c r="DJ62" s="493"/>
      <c r="DK62" s="550"/>
      <c r="DL62" s="549"/>
      <c r="DM62" s="549"/>
      <c r="DN62" s="549"/>
      <c r="DO62" s="549"/>
      <c r="DP62" s="549"/>
      <c r="DQ62" s="493"/>
      <c r="DR62" s="493"/>
      <c r="DS62" s="549"/>
      <c r="DT62" s="493"/>
      <c r="DU62" s="498"/>
      <c r="DV62" s="498"/>
      <c r="DW62" s="498"/>
      <c r="DX62" s="498"/>
      <c r="DY62" s="498"/>
      <c r="DZ62" s="498"/>
    </row>
    <row r="63" spans="1:130" s="551" customFormat="1" ht="15.75" customHeight="1" thickBot="1">
      <c r="A63" s="565" t="str">
        <f>WB!A194</f>
        <v>Other: Broilers/ other Poultry</v>
      </c>
      <c r="B63" s="1284">
        <f>IF(WB!T194="","",WB!T194)</f>
        <v>0</v>
      </c>
      <c r="C63" s="491">
        <f>IF(WB!U194="","",WB!U194)</f>
        <v>0</v>
      </c>
      <c r="D63" s="491">
        <f>IF(WB!V194="","",WB!V194)</f>
        <v>0</v>
      </c>
      <c r="E63" s="491">
        <f>IF(WB!W194="","",WB!W194)</f>
        <v>0</v>
      </c>
      <c r="F63" s="491">
        <f>IF(WB!X194="","",WB!X194)</f>
        <v>0</v>
      </c>
      <c r="G63" s="491">
        <f>IF(WB!Y194="","",WB!Y194)</f>
        <v>0</v>
      </c>
      <c r="H63" s="491">
        <f>IF(WB!Z194="","",WB!Z194)</f>
        <v>0</v>
      </c>
      <c r="I63" s="491">
        <f>IF(WB!AA194="","",WB!AA194)</f>
        <v>0</v>
      </c>
      <c r="J63" s="491">
        <f>IF(WB!AB194="","",WB!AB194)</f>
        <v>0</v>
      </c>
      <c r="K63" s="491">
        <f>IF(WB!AC194="","",WB!AC194)</f>
        <v>0</v>
      </c>
      <c r="L63" s="491">
        <f>IF(WB!AD194="","",WB!AD194)</f>
        <v>0</v>
      </c>
      <c r="M63" s="491">
        <f>IF(WB!AE194="","",WB!AE194)</f>
        <v>0</v>
      </c>
      <c r="N63" s="491"/>
      <c r="O63" s="491"/>
      <c r="P63" s="491"/>
      <c r="Q63" s="491"/>
      <c r="R63" s="491"/>
      <c r="S63" s="566"/>
      <c r="T63" s="491">
        <f>IF(WB!AK195="","",WB!AK195)</f>
        <v>0</v>
      </c>
      <c r="U63" s="491">
        <f>IF(WB!AL195="","",WB!AL195)</f>
        <v>0</v>
      </c>
      <c r="V63" s="491">
        <f>IF(WB!AM195="","",WB!AM195)</f>
        <v>0</v>
      </c>
      <c r="W63" s="491">
        <f>IF(WB!AN195="","",WB!AN195)</f>
        <v>0</v>
      </c>
      <c r="X63" s="491">
        <f>IF(WB!AO195="","",WB!AO195)</f>
        <v>0</v>
      </c>
      <c r="Y63" s="491">
        <f>IF(WB!AP195="","",WB!AP195)</f>
        <v>0</v>
      </c>
      <c r="Z63" s="1324">
        <f>IF(WB!AQ195="","",WB!AQ195)</f>
        <v>0</v>
      </c>
      <c r="AA63" s="1324">
        <f>IF(WB!AR195="","",WB!AR195)</f>
        <v>0</v>
      </c>
      <c r="AB63" s="1324">
        <f>IF(WB!AS195="","",WB!AS195)</f>
        <v>0</v>
      </c>
      <c r="AC63" s="1324">
        <f>IF(WB!AT195="","",WB!AT195)</f>
        <v>11</v>
      </c>
      <c r="AD63" s="491">
        <f>IF(WB!AU195="","",WB!AU195)</f>
        <v>0</v>
      </c>
      <c r="AE63" s="1324">
        <f>IF(WB!AV195="","",WB!AV195)</f>
        <v>0</v>
      </c>
      <c r="AF63" s="491"/>
      <c r="AG63" s="491"/>
      <c r="AH63" s="491"/>
      <c r="AI63" s="491"/>
      <c r="AJ63" s="491"/>
      <c r="AK63" s="566"/>
      <c r="AL63" s="491">
        <f>IF(WB!BB196="","",WB!BB196)</f>
        <v>0</v>
      </c>
      <c r="AM63" s="491">
        <f>IF(WB!BC196="","",WB!BC196)</f>
        <v>15</v>
      </c>
      <c r="AN63" s="491">
        <f>IF(WB!BD196="","",WB!BD196)</f>
        <v>0</v>
      </c>
      <c r="AO63" s="491">
        <f>IF(WB!BE196="","",WB!BE196)</f>
        <v>10</v>
      </c>
      <c r="AP63" s="491">
        <f>IF(WB!BF196="","",WB!BF196)</f>
        <v>0</v>
      </c>
      <c r="AQ63" s="491">
        <f>IF(WB!BG196="","",WB!BG196)</f>
        <v>7</v>
      </c>
      <c r="AR63" s="491">
        <f>IF(WB!BH196="","",WB!BH196)</f>
        <v>0</v>
      </c>
      <c r="AS63" s="491">
        <f>IF(WB!BI196="","",WB!BI196)</f>
        <v>0</v>
      </c>
      <c r="AT63" s="491">
        <f>IF(WB!BJ196="","",WB!BJ196)</f>
        <v>0</v>
      </c>
      <c r="AU63" s="491">
        <f>IF(WB!BK196="","",WB!BK196)</f>
        <v>0</v>
      </c>
      <c r="AV63" s="491">
        <f>IF(WB!BL196="","",WB!BL196)</f>
        <v>0</v>
      </c>
      <c r="AW63" s="491">
        <f>IF(WB!BM196="","",WB!BM196)</f>
        <v>0</v>
      </c>
      <c r="AX63" s="491"/>
      <c r="AY63" s="491"/>
      <c r="AZ63" s="491"/>
      <c r="BA63" s="491"/>
      <c r="BB63" s="491"/>
      <c r="BC63" s="566"/>
      <c r="BD63" s="1324">
        <f>IF(WB!BS197="","",WB!BS197)</f>
        <v>0</v>
      </c>
      <c r="BE63" s="1324">
        <f>IF(WB!BT197="","",WB!BT197)</f>
        <v>0</v>
      </c>
      <c r="BF63" s="1324">
        <f>IF(WB!BU197="","",WB!BU197)</f>
        <v>0</v>
      </c>
      <c r="BG63" s="1324" t="str">
        <f>IF(WB!BV197="","",WB!BV197)</f>
        <v/>
      </c>
      <c r="BH63" s="1324" t="str">
        <f>IF(WB!BW197="","",WB!BW197)</f>
        <v/>
      </c>
      <c r="BI63" s="1324" t="str">
        <f>IF(WB!BX197="","",WB!BX197)</f>
        <v/>
      </c>
      <c r="BJ63" s="1324" t="str">
        <f>IF(WB!BY197="","",WB!BY197)</f>
        <v/>
      </c>
      <c r="BK63" s="1324" t="str">
        <f>IF(WB!BZ197="","",WB!BZ197)</f>
        <v/>
      </c>
      <c r="BL63" s="1324" t="str">
        <f>IF(WB!CA197="","",WB!CA197)</f>
        <v/>
      </c>
      <c r="BM63" s="1324" t="str">
        <f>IF(WB!CB197="","",WB!CB197)</f>
        <v/>
      </c>
      <c r="BN63" s="1324" t="str">
        <f>IF(WB!CC197="","",WB!CC197)</f>
        <v/>
      </c>
      <c r="BO63" s="1324" t="str">
        <f>IF(WB!CD197="","",WB!CD197)</f>
        <v/>
      </c>
      <c r="BP63" s="1324"/>
      <c r="BQ63" s="1324"/>
      <c r="BR63" s="1324"/>
      <c r="BS63" s="1324"/>
      <c r="BT63" s="1324"/>
      <c r="BU63" s="566"/>
      <c r="BV63" s="491">
        <f>IF(WB!CK194="","",WB!CK194)</f>
        <v>0</v>
      </c>
      <c r="BW63" s="491">
        <f>IF(WB!CK195="","",WB!CK195)</f>
        <v>0</v>
      </c>
      <c r="BX63" s="491">
        <f>IF(WB!CK196="","",WB!CK196)</f>
        <v>2</v>
      </c>
      <c r="BY63" s="491">
        <f>IF(WB!CK197="","",WB!CK197)</f>
        <v>0</v>
      </c>
      <c r="BZ63" s="531" t="str">
        <f t="shared" si="122"/>
        <v/>
      </c>
      <c r="CA63" s="531" t="str">
        <f t="shared" si="123"/>
        <v/>
      </c>
      <c r="CB63" s="531" t="str">
        <f t="shared" si="124"/>
        <v/>
      </c>
      <c r="CC63" s="531" t="str">
        <f t="shared" si="125"/>
        <v/>
      </c>
      <c r="CD63" s="1079"/>
      <c r="CE63" s="1080"/>
      <c r="CF63" s="1080"/>
      <c r="CG63" s="1080"/>
      <c r="CH63" s="1080"/>
      <c r="CI63" s="1080"/>
      <c r="CJ63" s="1080"/>
      <c r="CK63" s="1080"/>
      <c r="CL63" s="1080"/>
      <c r="CM63" s="1080"/>
      <c r="CN63" s="1080"/>
      <c r="CO63" s="1079"/>
      <c r="CP63" s="557"/>
      <c r="CQ63" s="557"/>
      <c r="CR63" s="557"/>
      <c r="CS63" s="557"/>
      <c r="CT63" s="557"/>
      <c r="CU63" s="557"/>
      <c r="CV63" s="557"/>
      <c r="CW63" s="557"/>
      <c r="CX63" s="557"/>
      <c r="CY63" s="557"/>
      <c r="CZ63" s="557"/>
      <c r="DA63" s="557"/>
      <c r="DB63" s="557"/>
      <c r="DC63" s="557"/>
      <c r="DD63" s="557"/>
      <c r="DE63" s="557"/>
      <c r="DF63" s="557"/>
      <c r="DG63" s="556"/>
      <c r="DH63" s="493"/>
      <c r="DI63" s="493"/>
      <c r="DJ63" s="493"/>
      <c r="DK63" s="550"/>
      <c r="DL63" s="549"/>
      <c r="DM63" s="549"/>
      <c r="DN63" s="549"/>
      <c r="DO63" s="549"/>
      <c r="DP63" s="549"/>
      <c r="DQ63" s="493"/>
      <c r="DR63" s="493"/>
      <c r="DS63" s="549"/>
      <c r="DT63" s="493"/>
      <c r="DU63" s="498"/>
      <c r="DV63" s="498"/>
      <c r="DW63" s="498"/>
      <c r="DX63" s="498"/>
      <c r="DY63" s="498"/>
      <c r="DZ63" s="498"/>
    </row>
    <row r="64" spans="1:130" s="191" customFormat="1" ht="15.75" customHeight="1">
      <c r="A64" s="567" t="s">
        <v>165</v>
      </c>
      <c r="B64" s="568"/>
      <c r="C64" s="568"/>
      <c r="D64" s="568"/>
      <c r="E64" s="568"/>
      <c r="F64" s="568"/>
      <c r="G64" s="568"/>
      <c r="H64" s="568"/>
      <c r="I64" s="568"/>
      <c r="J64" s="568"/>
      <c r="K64" s="568"/>
      <c r="L64" s="568"/>
      <c r="M64" s="568"/>
      <c r="N64" s="568"/>
      <c r="O64" s="568"/>
      <c r="P64" s="568"/>
      <c r="Q64" s="568"/>
      <c r="R64" s="568"/>
      <c r="S64" s="569"/>
      <c r="T64" s="568"/>
      <c r="U64" s="568"/>
      <c r="V64" s="568"/>
      <c r="W64" s="568"/>
      <c r="X64" s="568"/>
      <c r="Y64" s="568"/>
      <c r="Z64" s="1335"/>
      <c r="AA64" s="1335"/>
      <c r="AB64" s="1335"/>
      <c r="AC64" s="1335"/>
      <c r="AD64" s="568"/>
      <c r="AE64" s="1335"/>
      <c r="AF64" s="568"/>
      <c r="AG64" s="568"/>
      <c r="AH64" s="568"/>
      <c r="AI64" s="568"/>
      <c r="AJ64" s="568"/>
      <c r="AK64" s="569"/>
      <c r="AL64" s="568"/>
      <c r="AM64" s="568"/>
      <c r="AN64" s="568"/>
      <c r="AO64" s="568"/>
      <c r="AP64" s="568"/>
      <c r="AQ64" s="568"/>
      <c r="AR64" s="568"/>
      <c r="AS64" s="568"/>
      <c r="AT64" s="568"/>
      <c r="AU64" s="568"/>
      <c r="AV64" s="568"/>
      <c r="AW64" s="568"/>
      <c r="AX64" s="568"/>
      <c r="AY64" s="568"/>
      <c r="AZ64" s="568"/>
      <c r="BA64" s="568"/>
      <c r="BB64" s="568"/>
      <c r="BC64" s="569"/>
      <c r="BD64" s="1335"/>
      <c r="BE64" s="1335"/>
      <c r="BF64" s="1335"/>
      <c r="BG64" s="1335"/>
      <c r="BH64" s="1335"/>
      <c r="BI64" s="1335"/>
      <c r="BJ64" s="1335"/>
      <c r="BK64" s="1335"/>
      <c r="BL64" s="1335"/>
      <c r="BM64" s="1335"/>
      <c r="BN64" s="1335"/>
      <c r="BO64" s="1335"/>
      <c r="BP64" s="1335"/>
      <c r="BQ64" s="1335"/>
      <c r="BR64" s="1335"/>
      <c r="BS64" s="1335"/>
      <c r="BT64" s="1335"/>
      <c r="BU64" s="569"/>
      <c r="BV64" s="568"/>
      <c r="BW64" s="568"/>
      <c r="BX64" s="568"/>
      <c r="BY64" s="568"/>
      <c r="BZ64" s="570" t="str">
        <f t="shared" si="122"/>
        <v/>
      </c>
      <c r="CA64" s="570" t="str">
        <f t="shared" si="123"/>
        <v/>
      </c>
      <c r="CB64" s="570" t="str">
        <f t="shared" si="124"/>
        <v/>
      </c>
      <c r="CC64" s="570" t="str">
        <f t="shared" si="125"/>
        <v/>
      </c>
      <c r="CD64" s="1075"/>
      <c r="CE64" s="1076"/>
      <c r="CF64" s="1076"/>
      <c r="CG64" s="1076"/>
      <c r="CH64" s="1076"/>
      <c r="CI64" s="1076"/>
      <c r="CJ64" s="1076"/>
      <c r="CK64" s="1076"/>
      <c r="CL64" s="1076"/>
      <c r="CM64" s="1076"/>
      <c r="CN64" s="1076"/>
      <c r="CO64" s="1075"/>
      <c r="CP64" s="188"/>
      <c r="CQ64" s="188"/>
      <c r="CR64" s="188"/>
      <c r="CS64" s="188"/>
      <c r="CT64" s="188"/>
      <c r="CU64" s="188"/>
      <c r="CV64" s="188"/>
      <c r="CW64" s="188"/>
      <c r="CX64" s="188"/>
      <c r="CY64" s="188"/>
      <c r="CZ64" s="188"/>
      <c r="DA64" s="188"/>
      <c r="DB64" s="188"/>
      <c r="DC64" s="188"/>
      <c r="DD64" s="188"/>
      <c r="DE64" s="188"/>
      <c r="DF64" s="188"/>
      <c r="DG64" s="571"/>
      <c r="DH64" s="188"/>
      <c r="DI64" s="188"/>
      <c r="DJ64" s="188"/>
      <c r="DK64" s="572"/>
      <c r="DL64" s="188"/>
      <c r="DM64" s="188"/>
      <c r="DN64" s="188"/>
      <c r="DO64" s="188"/>
      <c r="DP64" s="188"/>
      <c r="DQ64" s="98"/>
      <c r="DR64" s="98"/>
      <c r="DS64" s="188"/>
      <c r="DT64" s="98"/>
      <c r="DU64" s="99"/>
      <c r="DV64" s="99"/>
      <c r="DW64" s="99"/>
      <c r="DX64" s="99"/>
      <c r="DY64" s="99"/>
      <c r="DZ64" s="99"/>
    </row>
    <row r="65" spans="1:130" s="191" customFormat="1" ht="15.75" hidden="1" customHeight="1">
      <c r="A65" s="573" t="s">
        <v>166</v>
      </c>
      <c r="B65" s="574"/>
      <c r="C65" s="574"/>
      <c r="D65" s="574"/>
      <c r="E65" s="574"/>
      <c r="F65" s="574"/>
      <c r="G65" s="574"/>
      <c r="H65" s="574"/>
      <c r="I65" s="574"/>
      <c r="J65" s="574"/>
      <c r="K65" s="574"/>
      <c r="L65" s="574"/>
      <c r="M65" s="574"/>
      <c r="N65" s="574"/>
      <c r="O65" s="574"/>
      <c r="P65" s="574"/>
      <c r="Q65" s="574"/>
      <c r="R65" s="574"/>
      <c r="S65" s="569"/>
      <c r="T65" s="574"/>
      <c r="U65" s="574"/>
      <c r="V65" s="574"/>
      <c r="W65" s="574"/>
      <c r="X65" s="574"/>
      <c r="Y65" s="574"/>
      <c r="Z65" s="1336"/>
      <c r="AA65" s="1336"/>
      <c r="AB65" s="1336"/>
      <c r="AC65" s="1336"/>
      <c r="AD65" s="574"/>
      <c r="AE65" s="1336"/>
      <c r="AF65" s="574"/>
      <c r="AG65" s="574"/>
      <c r="AH65" s="574"/>
      <c r="AI65" s="574"/>
      <c r="AJ65" s="574"/>
      <c r="AK65" s="569"/>
      <c r="AL65" s="574"/>
      <c r="AM65" s="574"/>
      <c r="AN65" s="574"/>
      <c r="AO65" s="574"/>
      <c r="AP65" s="574"/>
      <c r="AQ65" s="574"/>
      <c r="AR65" s="574"/>
      <c r="AS65" s="574"/>
      <c r="AT65" s="574"/>
      <c r="AU65" s="574"/>
      <c r="AV65" s="574"/>
      <c r="AW65" s="574"/>
      <c r="AX65" s="574"/>
      <c r="AY65" s="574"/>
      <c r="AZ65" s="574"/>
      <c r="BA65" s="574"/>
      <c r="BB65" s="574"/>
      <c r="BC65" s="569"/>
      <c r="BD65" s="1336"/>
      <c r="BE65" s="1336"/>
      <c r="BF65" s="1336"/>
      <c r="BG65" s="1336"/>
      <c r="BH65" s="1336"/>
      <c r="BI65" s="1336"/>
      <c r="BJ65" s="1336"/>
      <c r="BK65" s="1336"/>
      <c r="BL65" s="1336"/>
      <c r="BM65" s="1336"/>
      <c r="BN65" s="1336"/>
      <c r="BO65" s="1336"/>
      <c r="BP65" s="1336"/>
      <c r="BQ65" s="1336"/>
      <c r="BR65" s="1336"/>
      <c r="BS65" s="1336"/>
      <c r="BT65" s="1336"/>
      <c r="BU65" s="569"/>
      <c r="BV65" s="574"/>
      <c r="BW65" s="574"/>
      <c r="BX65" s="574"/>
      <c r="BY65" s="574"/>
      <c r="BZ65" s="570" t="str">
        <f t="shared" si="122"/>
        <v/>
      </c>
      <c r="CA65" s="570" t="str">
        <f t="shared" si="123"/>
        <v/>
      </c>
      <c r="CB65" s="570" t="str">
        <f t="shared" si="124"/>
        <v/>
      </c>
      <c r="CC65" s="570" t="str">
        <f t="shared" si="125"/>
        <v/>
      </c>
      <c r="CD65" s="1075"/>
      <c r="CE65" s="1076"/>
      <c r="CF65" s="1076"/>
      <c r="CG65" s="1076"/>
      <c r="CH65" s="1076"/>
      <c r="CI65" s="1076"/>
      <c r="CJ65" s="1076"/>
      <c r="CK65" s="1076"/>
      <c r="CL65" s="1076"/>
      <c r="CM65" s="1076"/>
      <c r="CN65" s="1076"/>
      <c r="CO65" s="1075"/>
      <c r="CP65" s="188"/>
      <c r="CQ65" s="188"/>
      <c r="CR65" s="188"/>
      <c r="CS65" s="188"/>
      <c r="CT65" s="188"/>
      <c r="CU65" s="188"/>
      <c r="CV65" s="188"/>
      <c r="CW65" s="188"/>
      <c r="CX65" s="188"/>
      <c r="CY65" s="188"/>
      <c r="CZ65" s="188"/>
      <c r="DA65" s="188"/>
      <c r="DB65" s="188"/>
      <c r="DC65" s="188"/>
      <c r="DD65" s="188"/>
      <c r="DE65" s="188"/>
      <c r="DF65" s="188"/>
      <c r="DG65" s="571"/>
      <c r="DH65" s="188"/>
      <c r="DI65" s="188"/>
      <c r="DJ65" s="188"/>
      <c r="DK65" s="572"/>
      <c r="DL65" s="188"/>
      <c r="DM65" s="469" t="s">
        <v>167</v>
      </c>
      <c r="DN65" s="188"/>
      <c r="DO65" s="188"/>
      <c r="DP65" s="188"/>
      <c r="DQ65" s="188"/>
      <c r="DR65" s="188"/>
      <c r="DS65" s="188"/>
      <c r="DT65" s="188"/>
      <c r="DU65" s="99"/>
      <c r="DV65" s="99"/>
      <c r="DW65" s="99"/>
      <c r="DX65" s="99"/>
      <c r="DY65" s="99"/>
      <c r="DZ65" s="99"/>
    </row>
    <row r="66" spans="1:130" s="191" customFormat="1" ht="15.75" hidden="1" customHeight="1">
      <c r="A66" s="575" t="s">
        <v>168</v>
      </c>
      <c r="B66" s="576">
        <f>WB!T36</f>
        <v>0</v>
      </c>
      <c r="C66" s="576">
        <f>WB!U36</f>
        <v>0</v>
      </c>
      <c r="D66" s="576">
        <f>WB!V36</f>
        <v>0</v>
      </c>
      <c r="E66" s="576">
        <f>WB!W36</f>
        <v>0</v>
      </c>
      <c r="F66" s="576">
        <f>WB!X36</f>
        <v>0</v>
      </c>
      <c r="G66" s="576">
        <f>WB!Y36</f>
        <v>0</v>
      </c>
      <c r="H66" s="576">
        <f>WB!Z36</f>
        <v>0</v>
      </c>
      <c r="I66" s="576">
        <f>WB!AA36</f>
        <v>0</v>
      </c>
      <c r="J66" s="576">
        <f>WB!AB36</f>
        <v>0</v>
      </c>
      <c r="K66" s="576">
        <f>WB!AC36</f>
        <v>0</v>
      </c>
      <c r="L66" s="576">
        <f>WB!AD36</f>
        <v>0</v>
      </c>
      <c r="M66" s="576">
        <f>WB!AE36</f>
        <v>0</v>
      </c>
      <c r="N66" s="576"/>
      <c r="O66" s="576"/>
      <c r="P66" s="576"/>
      <c r="Q66" s="576"/>
      <c r="R66" s="576"/>
      <c r="S66" s="577"/>
      <c r="T66" s="576">
        <f>WB!AK44</f>
        <v>0</v>
      </c>
      <c r="U66" s="576">
        <f>WB!AL44</f>
        <v>0</v>
      </c>
      <c r="V66" s="576">
        <f>WB!AM44</f>
        <v>0</v>
      </c>
      <c r="W66" s="576">
        <f>WB!AN44</f>
        <v>0</v>
      </c>
      <c r="X66" s="576">
        <f>WB!AO44</f>
        <v>0</v>
      </c>
      <c r="Y66" s="576">
        <f>WB!AP44</f>
        <v>0</v>
      </c>
      <c r="Z66" s="1337">
        <f>WB!AQ44</f>
        <v>0</v>
      </c>
      <c r="AA66" s="1337">
        <f>WB!AR44</f>
        <v>0</v>
      </c>
      <c r="AB66" s="1337">
        <f>WB!AS44</f>
        <v>0</v>
      </c>
      <c r="AC66" s="1337">
        <f>WB!AT44</f>
        <v>0</v>
      </c>
      <c r="AD66" s="576">
        <f>WB!AU44</f>
        <v>0</v>
      </c>
      <c r="AE66" s="1337">
        <f>WB!AV44</f>
        <v>0</v>
      </c>
      <c r="AF66" s="576"/>
      <c r="AG66" s="576"/>
      <c r="AH66" s="576"/>
      <c r="AI66" s="576"/>
      <c r="AJ66" s="576"/>
      <c r="AK66" s="577"/>
      <c r="AL66" s="576">
        <f>WB!BB52</f>
        <v>0</v>
      </c>
      <c r="AM66" s="576">
        <f>WB!BC52</f>
        <v>0</v>
      </c>
      <c r="AN66" s="576">
        <f>WB!BD50</f>
        <v>0</v>
      </c>
      <c r="AO66" s="576">
        <f>WB!BE50</f>
        <v>0</v>
      </c>
      <c r="AP66" s="576">
        <f>WB!BF50</f>
        <v>0</v>
      </c>
      <c r="AQ66" s="576">
        <f>WB!BG50</f>
        <v>0</v>
      </c>
      <c r="AR66" s="576">
        <f>WB!BH50</f>
        <v>0</v>
      </c>
      <c r="AS66" s="576">
        <f>WB!BI50</f>
        <v>0</v>
      </c>
      <c r="AT66" s="576">
        <f>WB!BJ50</f>
        <v>0</v>
      </c>
      <c r="AU66" s="576">
        <f>WB!BK50</f>
        <v>0</v>
      </c>
      <c r="AV66" s="576">
        <f>WB!BL50</f>
        <v>0</v>
      </c>
      <c r="AW66" s="576">
        <f>WB!BM50</f>
        <v>0</v>
      </c>
      <c r="AX66" s="576"/>
      <c r="AY66" s="576"/>
      <c r="AZ66" s="576"/>
      <c r="BA66" s="576"/>
      <c r="BB66" s="576"/>
      <c r="BC66" s="577"/>
      <c r="BD66" s="1337">
        <f>WB!BS60</f>
        <v>0</v>
      </c>
      <c r="BE66" s="1337">
        <f>WB!BT60</f>
        <v>0</v>
      </c>
      <c r="BF66" s="1337">
        <f>WB!BU60</f>
        <v>0</v>
      </c>
      <c r="BG66" s="1337">
        <f>WB!BV60</f>
        <v>0</v>
      </c>
      <c r="BH66" s="1337">
        <f>WB!BW60</f>
        <v>0</v>
      </c>
      <c r="BI66" s="1337">
        <f>WB!BX60</f>
        <v>0</v>
      </c>
      <c r="BJ66" s="1337">
        <f>WB!BY60</f>
        <v>0</v>
      </c>
      <c r="BK66" s="1337">
        <f>WB!BZ60</f>
        <v>0</v>
      </c>
      <c r="BL66" s="1337">
        <f>WB!CA60</f>
        <v>0</v>
      </c>
      <c r="BM66" s="1337">
        <f>WB!CB60</f>
        <v>0</v>
      </c>
      <c r="BN66" s="1337">
        <f>WB!CC60</f>
        <v>0</v>
      </c>
      <c r="BO66" s="1337">
        <f>WB!CD60</f>
        <v>0</v>
      </c>
      <c r="BP66" s="1337"/>
      <c r="BQ66" s="1337"/>
      <c r="BR66" s="1337"/>
      <c r="BS66" s="1337"/>
      <c r="BT66" s="1337"/>
      <c r="BU66" s="577"/>
      <c r="BV66" s="576">
        <f>WB!CK36</f>
        <v>0</v>
      </c>
      <c r="BW66" s="576">
        <f>WB!CK44</f>
        <v>0</v>
      </c>
      <c r="BX66" s="576">
        <f>WB!CK52</f>
        <v>0</v>
      </c>
      <c r="BY66" s="576">
        <f>WB!CK60</f>
        <v>0</v>
      </c>
      <c r="BZ66" s="578">
        <f t="shared" si="122"/>
        <v>0</v>
      </c>
      <c r="CA66" s="578">
        <f t="shared" si="123"/>
        <v>0</v>
      </c>
      <c r="CB66" s="578">
        <f t="shared" si="124"/>
        <v>0</v>
      </c>
      <c r="CC66" s="578">
        <f t="shared" si="125"/>
        <v>0</v>
      </c>
      <c r="CD66" s="1069">
        <f t="shared" ref="CD66:CD91" si="179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70">
        <f t="shared" ref="CE66:CE91" si="180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70">
        <f t="shared" ref="CF66:CF91" si="181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70">
        <f t="shared" ref="CG66:CG91" si="182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70">
        <f t="shared" ref="CH66:CH91" si="183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71">
        <f t="shared" ref="CI66:CI91" si="184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71">
        <f t="shared" ref="CJ66:CJ91" si="185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070">
        <f t="shared" ref="CK66:CK91" si="186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070">
        <f t="shared" ref="CL66:CL91" si="187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070">
        <f t="shared" ref="CM66:CM91" si="188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070">
        <f t="shared" ref="CN66:CN91" si="189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069">
        <f t="shared" ref="CO66:CO91" si="190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32" t="str">
        <f t="shared" ref="CP66:CP91" si="191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3" t="str">
        <f t="shared" ref="CQ66:CQ91" si="192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4" t="str">
        <f t="shared" ref="CR66:CR91" si="193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34">
        <f t="shared" ref="CS66:CS91" si="194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4">
        <f t="shared" ref="CT66:CT91" si="195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4">
        <f t="shared" ref="CU66:CU91" si="196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4">
        <f t="shared" ref="CV66:CV91" si="197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5">
        <f t="shared" ref="CW66:CW91" si="198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199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5">
        <f t="shared" ref="CY66:CY91" si="200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4">
        <f t="shared" ref="CZ66:CZ91" si="201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4">
        <f t="shared" ref="DA66:DA91" si="202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4">
        <f t="shared" ref="DB66:DB91" si="203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4">
        <f t="shared" ref="DC66:DC91" si="204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4">
        <f t="shared" ref="DD66:DD91" si="205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3" t="str">
        <f t="shared" ref="DE66:DE91" si="206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32" t="str">
        <f t="shared" ref="DF66:DF91" si="207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79">
        <f t="shared" ref="DG66:DG91" si="208">COUNT(B66:R66)</f>
        <v>12</v>
      </c>
      <c r="DH66" s="98">
        <f t="shared" ref="DH66:DH91" si="209">COUNT(T66:AJ66)</f>
        <v>12</v>
      </c>
      <c r="DI66" s="98">
        <f t="shared" ref="DI66:DI91" si="210">COUNT(AL66:BB66)</f>
        <v>12</v>
      </c>
      <c r="DJ66" s="98">
        <f t="shared" ref="DJ66:DJ91" si="211">COUNT(BD66:BT66)</f>
        <v>12</v>
      </c>
      <c r="DK66" s="572"/>
      <c r="DL66" s="188"/>
      <c r="DM66" s="580"/>
      <c r="DN66" s="581"/>
      <c r="DO66" s="581" t="s">
        <v>61</v>
      </c>
      <c r="DP66" s="252" t="s">
        <v>62</v>
      </c>
      <c r="DQ66" s="252" t="s">
        <v>63</v>
      </c>
      <c r="DR66" s="252" t="s">
        <v>169</v>
      </c>
      <c r="DS66" s="189"/>
      <c r="DT66" s="188"/>
      <c r="DU66" s="99"/>
      <c r="DV66" s="99"/>
      <c r="DW66" s="99"/>
      <c r="DX66" s="99"/>
      <c r="DY66" s="99"/>
      <c r="DZ66" s="99"/>
    </row>
    <row r="67" spans="1:130" s="191" customFormat="1" ht="15.75" hidden="1" customHeight="1">
      <c r="A67" s="582" t="s">
        <v>170</v>
      </c>
      <c r="B67" s="212"/>
      <c r="C67" s="212"/>
      <c r="D67" s="212"/>
      <c r="E67" s="212"/>
      <c r="F67" s="212"/>
      <c r="G67" s="212"/>
      <c r="H67" s="212"/>
      <c r="I67" s="212"/>
      <c r="J67" s="212"/>
      <c r="K67" s="212"/>
      <c r="L67" s="212"/>
      <c r="M67" s="212"/>
      <c r="N67" s="212"/>
      <c r="O67" s="212"/>
      <c r="P67" s="212"/>
      <c r="Q67" s="212"/>
      <c r="R67" s="212"/>
      <c r="S67" s="583"/>
      <c r="T67" s="212"/>
      <c r="U67" s="212"/>
      <c r="V67" s="212"/>
      <c r="W67" s="212"/>
      <c r="X67" s="212"/>
      <c r="Y67" s="212"/>
      <c r="Z67" s="1338"/>
      <c r="AA67" s="1338"/>
      <c r="AB67" s="1338"/>
      <c r="AC67" s="1338"/>
      <c r="AD67" s="212"/>
      <c r="AE67" s="1338"/>
      <c r="AF67" s="212"/>
      <c r="AG67" s="212"/>
      <c r="AH67" s="212"/>
      <c r="AI67" s="212"/>
      <c r="AJ67" s="212"/>
      <c r="AK67" s="583"/>
      <c r="AL67" s="212"/>
      <c r="AM67" s="212"/>
      <c r="AN67" s="212"/>
      <c r="AO67" s="212"/>
      <c r="AP67" s="212"/>
      <c r="AQ67" s="212"/>
      <c r="AR67" s="212"/>
      <c r="AS67" s="212"/>
      <c r="AT67" s="212"/>
      <c r="AU67" s="212"/>
      <c r="AV67" s="212"/>
      <c r="AW67" s="212"/>
      <c r="AX67" s="212"/>
      <c r="AY67" s="212"/>
      <c r="AZ67" s="212"/>
      <c r="BA67" s="212"/>
      <c r="BB67" s="212"/>
      <c r="BC67" s="583"/>
      <c r="BD67" s="1338"/>
      <c r="BE67" s="1338"/>
      <c r="BF67" s="1338"/>
      <c r="BG67" s="1338"/>
      <c r="BH67" s="1338"/>
      <c r="BI67" s="1338"/>
      <c r="BJ67" s="1338"/>
      <c r="BK67" s="1338"/>
      <c r="BL67" s="1338"/>
      <c r="BM67" s="1338"/>
      <c r="BN67" s="1338"/>
      <c r="BO67" s="1338"/>
      <c r="BP67" s="1338"/>
      <c r="BQ67" s="1338"/>
      <c r="BR67" s="1338"/>
      <c r="BS67" s="1338"/>
      <c r="BT67" s="1338"/>
      <c r="BU67" s="583"/>
      <c r="BV67" s="212"/>
      <c r="BW67" s="212"/>
      <c r="BX67" s="212"/>
      <c r="BY67" s="212"/>
      <c r="BZ67" s="578" t="str">
        <f t="shared" si="122"/>
        <v/>
      </c>
      <c r="CA67" s="578" t="str">
        <f t="shared" si="123"/>
        <v/>
      </c>
      <c r="CB67" s="578" t="str">
        <f t="shared" si="124"/>
        <v/>
      </c>
      <c r="CC67" s="578" t="str">
        <f t="shared" si="125"/>
        <v/>
      </c>
      <c r="CD67" s="1069" t="str">
        <f t="shared" si="179"/>
        <v/>
      </c>
      <c r="CE67" s="1070" t="str">
        <f t="shared" si="180"/>
        <v/>
      </c>
      <c r="CF67" s="1070" t="str">
        <f t="shared" si="181"/>
        <v/>
      </c>
      <c r="CG67" s="1070" t="str">
        <f t="shared" si="182"/>
        <v/>
      </c>
      <c r="CH67" s="1070" t="str">
        <f t="shared" si="183"/>
        <v/>
      </c>
      <c r="CI67" s="1071" t="str">
        <f t="shared" si="184"/>
        <v/>
      </c>
      <c r="CJ67" s="1071" t="str">
        <f t="shared" si="185"/>
        <v/>
      </c>
      <c r="CK67" s="1070" t="str">
        <f t="shared" si="186"/>
        <v/>
      </c>
      <c r="CL67" s="1070" t="str">
        <f t="shared" si="187"/>
        <v/>
      </c>
      <c r="CM67" s="1070" t="str">
        <f t="shared" si="188"/>
        <v/>
      </c>
      <c r="CN67" s="1070" t="str">
        <f t="shared" si="189"/>
        <v/>
      </c>
      <c r="CO67" s="1069" t="str">
        <f t="shared" si="190"/>
        <v/>
      </c>
      <c r="CP67" s="532" t="str">
        <f t="shared" si="191"/>
        <v/>
      </c>
      <c r="CQ67" s="533" t="str">
        <f t="shared" si="192"/>
        <v/>
      </c>
      <c r="CR67" s="534" t="str">
        <f t="shared" si="193"/>
        <v/>
      </c>
      <c r="CS67" s="534" t="str">
        <f t="shared" si="194"/>
        <v/>
      </c>
      <c r="CT67" s="534" t="str">
        <f t="shared" si="195"/>
        <v/>
      </c>
      <c r="CU67" s="534" t="str">
        <f t="shared" si="196"/>
        <v/>
      </c>
      <c r="CV67" s="534" t="str">
        <f t="shared" si="197"/>
        <v/>
      </c>
      <c r="CW67" s="535" t="str">
        <f t="shared" si="198"/>
        <v/>
      </c>
      <c r="CX67" s="535" t="str">
        <f t="shared" si="199"/>
        <v/>
      </c>
      <c r="CY67" s="535" t="str">
        <f t="shared" si="200"/>
        <v/>
      </c>
      <c r="CZ67" s="534" t="str">
        <f t="shared" si="201"/>
        <v/>
      </c>
      <c r="DA67" s="534" t="str">
        <f t="shared" si="202"/>
        <v/>
      </c>
      <c r="DB67" s="534" t="str">
        <f t="shared" si="203"/>
        <v/>
      </c>
      <c r="DC67" s="534" t="str">
        <f t="shared" si="204"/>
        <v/>
      </c>
      <c r="DD67" s="534" t="str">
        <f t="shared" si="205"/>
        <v/>
      </c>
      <c r="DE67" s="533" t="str">
        <f t="shared" si="206"/>
        <v/>
      </c>
      <c r="DF67" s="532" t="str">
        <f t="shared" si="207"/>
        <v/>
      </c>
      <c r="DG67" s="579">
        <f t="shared" si="208"/>
        <v>0</v>
      </c>
      <c r="DH67" s="98">
        <f t="shared" si="209"/>
        <v>0</v>
      </c>
      <c r="DI67" s="98">
        <f t="shared" si="210"/>
        <v>0</v>
      </c>
      <c r="DJ67" s="98">
        <f t="shared" si="211"/>
        <v>0</v>
      </c>
      <c r="DK67" s="572"/>
      <c r="DL67" s="188"/>
      <c r="DM67" s="580" t="s">
        <v>171</v>
      </c>
      <c r="DN67" s="581"/>
      <c r="DO67" s="584">
        <f>BV$45</f>
        <v>0.35</v>
      </c>
      <c r="DP67" s="584">
        <f>BW$45</f>
        <v>0.35</v>
      </c>
      <c r="DQ67" s="584">
        <f>BX$45</f>
        <v>0.2</v>
      </c>
      <c r="DR67" s="584">
        <f>BY$45</f>
        <v>0.1</v>
      </c>
      <c r="DS67" s="189"/>
      <c r="DT67" s="188"/>
      <c r="DU67" s="99"/>
      <c r="DV67" s="99"/>
      <c r="DW67" s="99"/>
      <c r="DX67" s="99"/>
      <c r="DY67" s="99"/>
      <c r="DZ67" s="99"/>
    </row>
    <row r="68" spans="1:130" s="191" customFormat="1" ht="15.75" hidden="1" customHeight="1">
      <c r="A68" s="585" t="s">
        <v>172</v>
      </c>
      <c r="B68" s="260"/>
      <c r="C68" s="260"/>
      <c r="D68" s="260"/>
      <c r="E68" s="260"/>
      <c r="F68" s="260"/>
      <c r="G68" s="260"/>
      <c r="H68" s="260"/>
      <c r="I68" s="260"/>
      <c r="J68" s="260"/>
      <c r="K68" s="260"/>
      <c r="L68" s="260"/>
      <c r="M68" s="260"/>
      <c r="N68" s="260"/>
      <c r="O68" s="260"/>
      <c r="P68" s="260"/>
      <c r="Q68" s="260"/>
      <c r="R68" s="260"/>
      <c r="S68" s="569"/>
      <c r="T68" s="260"/>
      <c r="U68" s="260"/>
      <c r="V68" s="260"/>
      <c r="W68" s="260"/>
      <c r="X68" s="260"/>
      <c r="Y68" s="260"/>
      <c r="Z68" s="1339"/>
      <c r="AA68" s="1339"/>
      <c r="AB68" s="1339"/>
      <c r="AC68" s="1339"/>
      <c r="AD68" s="260"/>
      <c r="AE68" s="1339"/>
      <c r="AF68" s="260"/>
      <c r="AG68" s="260"/>
      <c r="AH68" s="260"/>
      <c r="AI68" s="260"/>
      <c r="AJ68" s="260"/>
      <c r="AK68" s="569"/>
      <c r="AL68" s="260"/>
      <c r="AM68" s="260"/>
      <c r="AN68" s="260"/>
      <c r="AO68" s="260"/>
      <c r="AP68" s="260"/>
      <c r="AQ68" s="260"/>
      <c r="AR68" s="260"/>
      <c r="AS68" s="260"/>
      <c r="AT68" s="260"/>
      <c r="AU68" s="260"/>
      <c r="AV68" s="260"/>
      <c r="AW68" s="260"/>
      <c r="AX68" s="260"/>
      <c r="AY68" s="260"/>
      <c r="AZ68" s="260"/>
      <c r="BA68" s="260"/>
      <c r="BB68" s="260"/>
      <c r="BC68" s="569"/>
      <c r="BD68" s="1339"/>
      <c r="BE68" s="1339"/>
      <c r="BF68" s="1339"/>
      <c r="BG68" s="1339"/>
      <c r="BH68" s="1339"/>
      <c r="BI68" s="1339"/>
      <c r="BJ68" s="1339"/>
      <c r="BK68" s="1339"/>
      <c r="BL68" s="1339"/>
      <c r="BM68" s="1339"/>
      <c r="BN68" s="1339"/>
      <c r="BO68" s="1339"/>
      <c r="BP68" s="1339"/>
      <c r="BQ68" s="1339"/>
      <c r="BR68" s="1339"/>
      <c r="BS68" s="1339"/>
      <c r="BT68" s="1339"/>
      <c r="BU68" s="569"/>
      <c r="BV68" s="260"/>
      <c r="BW68" s="260"/>
      <c r="BX68" s="260"/>
      <c r="BY68" s="260"/>
      <c r="BZ68" s="578" t="str">
        <f t="shared" si="122"/>
        <v/>
      </c>
      <c r="CA68" s="578" t="str">
        <f t="shared" si="123"/>
        <v/>
      </c>
      <c r="CB68" s="578" t="str">
        <f t="shared" si="124"/>
        <v/>
      </c>
      <c r="CC68" s="578" t="str">
        <f t="shared" si="125"/>
        <v/>
      </c>
      <c r="CD68" s="1069" t="str">
        <f t="shared" si="179"/>
        <v/>
      </c>
      <c r="CE68" s="1070" t="str">
        <f t="shared" si="180"/>
        <v/>
      </c>
      <c r="CF68" s="1070" t="str">
        <f t="shared" si="181"/>
        <v/>
      </c>
      <c r="CG68" s="1070" t="str">
        <f t="shared" si="182"/>
        <v/>
      </c>
      <c r="CH68" s="1070" t="str">
        <f t="shared" si="183"/>
        <v/>
      </c>
      <c r="CI68" s="1071" t="str">
        <f t="shared" si="184"/>
        <v/>
      </c>
      <c r="CJ68" s="1071" t="str">
        <f t="shared" si="185"/>
        <v/>
      </c>
      <c r="CK68" s="1070" t="str">
        <f t="shared" si="186"/>
        <v/>
      </c>
      <c r="CL68" s="1070" t="str">
        <f t="shared" si="187"/>
        <v/>
      </c>
      <c r="CM68" s="1070" t="str">
        <f t="shared" si="188"/>
        <v/>
      </c>
      <c r="CN68" s="1070" t="str">
        <f t="shared" si="189"/>
        <v/>
      </c>
      <c r="CO68" s="1069" t="str">
        <f t="shared" si="190"/>
        <v/>
      </c>
      <c r="CP68" s="532" t="str">
        <f t="shared" si="191"/>
        <v/>
      </c>
      <c r="CQ68" s="533" t="str">
        <f t="shared" si="192"/>
        <v/>
      </c>
      <c r="CR68" s="534" t="str">
        <f t="shared" si="193"/>
        <v/>
      </c>
      <c r="CS68" s="534" t="str">
        <f t="shared" si="194"/>
        <v/>
      </c>
      <c r="CT68" s="534" t="str">
        <f t="shared" si="195"/>
        <v/>
      </c>
      <c r="CU68" s="534" t="str">
        <f t="shared" si="196"/>
        <v/>
      </c>
      <c r="CV68" s="534" t="str">
        <f t="shared" si="197"/>
        <v/>
      </c>
      <c r="CW68" s="535" t="str">
        <f t="shared" si="198"/>
        <v/>
      </c>
      <c r="CX68" s="535" t="str">
        <f t="shared" si="199"/>
        <v/>
      </c>
      <c r="CY68" s="535" t="str">
        <f t="shared" si="200"/>
        <v/>
      </c>
      <c r="CZ68" s="534" t="str">
        <f t="shared" si="201"/>
        <v/>
      </c>
      <c r="DA68" s="534" t="str">
        <f t="shared" si="202"/>
        <v/>
      </c>
      <c r="DB68" s="534" t="str">
        <f t="shared" si="203"/>
        <v/>
      </c>
      <c r="DC68" s="534" t="str">
        <f t="shared" si="204"/>
        <v/>
      </c>
      <c r="DD68" s="534" t="str">
        <f t="shared" si="205"/>
        <v/>
      </c>
      <c r="DE68" s="533" t="str">
        <f t="shared" si="206"/>
        <v/>
      </c>
      <c r="DF68" s="532" t="str">
        <f t="shared" si="207"/>
        <v/>
      </c>
      <c r="DG68" s="579">
        <f t="shared" si="208"/>
        <v>0</v>
      </c>
      <c r="DH68" s="98">
        <f t="shared" si="209"/>
        <v>0</v>
      </c>
      <c r="DI68" s="98">
        <f t="shared" si="210"/>
        <v>0</v>
      </c>
      <c r="DJ68" s="98">
        <f t="shared" si="211"/>
        <v>0</v>
      </c>
      <c r="DK68" s="572"/>
      <c r="DL68" s="188"/>
      <c r="DM68" s="580" t="s">
        <v>173</v>
      </c>
      <c r="DN68" s="581" t="s">
        <v>174</v>
      </c>
      <c r="DO68" s="586"/>
      <c r="DP68" s="586"/>
      <c r="DQ68" s="586">
        <f>BX74</f>
        <v>0</v>
      </c>
      <c r="DR68" s="586">
        <f>BY74</f>
        <v>0</v>
      </c>
      <c r="DS68" s="189" t="s">
        <v>175</v>
      </c>
      <c r="DT68" s="188"/>
      <c r="DU68" s="99"/>
      <c r="DV68" s="99"/>
      <c r="DW68" s="99"/>
      <c r="DX68" s="99"/>
      <c r="DY68" s="99"/>
      <c r="DZ68" s="99"/>
    </row>
    <row r="69" spans="1:130" s="191" customFormat="1" ht="15.75" hidden="1" customHeight="1">
      <c r="A69" s="585" t="s">
        <v>176</v>
      </c>
      <c r="B69" s="587" t="str">
        <f t="shared" ref="B69:M69" si="212">IF(B68="","",B66*B67*B68)</f>
        <v/>
      </c>
      <c r="C69" s="587" t="str">
        <f t="shared" si="212"/>
        <v/>
      </c>
      <c r="D69" s="587" t="str">
        <f t="shared" si="212"/>
        <v/>
      </c>
      <c r="E69" s="587" t="str">
        <f t="shared" si="212"/>
        <v/>
      </c>
      <c r="F69" s="587" t="str">
        <f t="shared" si="212"/>
        <v/>
      </c>
      <c r="G69" s="587" t="str">
        <f t="shared" si="212"/>
        <v/>
      </c>
      <c r="H69" s="587" t="str">
        <f t="shared" si="212"/>
        <v/>
      </c>
      <c r="I69" s="587" t="str">
        <f t="shared" si="212"/>
        <v/>
      </c>
      <c r="J69" s="587" t="str">
        <f t="shared" si="212"/>
        <v/>
      </c>
      <c r="K69" s="587" t="str">
        <f t="shared" si="212"/>
        <v/>
      </c>
      <c r="L69" s="587" t="str">
        <f t="shared" si="212"/>
        <v/>
      </c>
      <c r="M69" s="587" t="str">
        <f t="shared" si="212"/>
        <v/>
      </c>
      <c r="N69" s="587"/>
      <c r="O69" s="587"/>
      <c r="P69" s="587"/>
      <c r="Q69" s="587"/>
      <c r="R69" s="587"/>
      <c r="S69" s="569"/>
      <c r="T69" s="587" t="str">
        <f t="shared" ref="T69:AE69" si="213">IF(T68="","",T66*T67*T68)</f>
        <v/>
      </c>
      <c r="U69" s="587" t="str">
        <f t="shared" si="213"/>
        <v/>
      </c>
      <c r="V69" s="587" t="str">
        <f t="shared" si="213"/>
        <v/>
      </c>
      <c r="W69" s="587" t="str">
        <f t="shared" si="213"/>
        <v/>
      </c>
      <c r="X69" s="587" t="str">
        <f t="shared" si="213"/>
        <v/>
      </c>
      <c r="Y69" s="587" t="str">
        <f t="shared" si="213"/>
        <v/>
      </c>
      <c r="Z69" s="1340" t="str">
        <f t="shared" si="213"/>
        <v/>
      </c>
      <c r="AA69" s="1340" t="str">
        <f t="shared" si="213"/>
        <v/>
      </c>
      <c r="AB69" s="1340" t="str">
        <f t="shared" si="213"/>
        <v/>
      </c>
      <c r="AC69" s="1340" t="str">
        <f t="shared" si="213"/>
        <v/>
      </c>
      <c r="AD69" s="587" t="str">
        <f t="shared" si="213"/>
        <v/>
      </c>
      <c r="AE69" s="1340" t="str">
        <f t="shared" si="213"/>
        <v/>
      </c>
      <c r="AF69" s="587"/>
      <c r="AG69" s="587"/>
      <c r="AH69" s="587"/>
      <c r="AI69" s="587"/>
      <c r="AJ69" s="587"/>
      <c r="AK69" s="569"/>
      <c r="AL69" s="587" t="str">
        <f t="shared" ref="AL69:AW69" si="214">IF(AL68="","",AL66*AL67*AL68)</f>
        <v/>
      </c>
      <c r="AM69" s="587" t="str">
        <f t="shared" si="214"/>
        <v/>
      </c>
      <c r="AN69" s="587" t="str">
        <f t="shared" si="214"/>
        <v/>
      </c>
      <c r="AO69" s="587" t="str">
        <f t="shared" si="214"/>
        <v/>
      </c>
      <c r="AP69" s="587" t="str">
        <f t="shared" si="214"/>
        <v/>
      </c>
      <c r="AQ69" s="587" t="str">
        <f t="shared" si="214"/>
        <v/>
      </c>
      <c r="AR69" s="587" t="str">
        <f t="shared" si="214"/>
        <v/>
      </c>
      <c r="AS69" s="587" t="str">
        <f t="shared" si="214"/>
        <v/>
      </c>
      <c r="AT69" s="587" t="str">
        <f t="shared" si="214"/>
        <v/>
      </c>
      <c r="AU69" s="587" t="str">
        <f t="shared" si="214"/>
        <v/>
      </c>
      <c r="AV69" s="587" t="str">
        <f t="shared" si="214"/>
        <v/>
      </c>
      <c r="AW69" s="587" t="str">
        <f t="shared" si="214"/>
        <v/>
      </c>
      <c r="AX69" s="587"/>
      <c r="AY69" s="587"/>
      <c r="AZ69" s="587"/>
      <c r="BA69" s="587"/>
      <c r="BB69" s="587"/>
      <c r="BC69" s="569"/>
      <c r="BD69" s="1340" t="str">
        <f t="shared" ref="BD69:BO69" si="215">IF(BD68="","",BD66*BD67*BD68)</f>
        <v/>
      </c>
      <c r="BE69" s="1340" t="str">
        <f t="shared" si="215"/>
        <v/>
      </c>
      <c r="BF69" s="1340" t="str">
        <f t="shared" si="215"/>
        <v/>
      </c>
      <c r="BG69" s="1340" t="str">
        <f t="shared" si="215"/>
        <v/>
      </c>
      <c r="BH69" s="1340" t="str">
        <f t="shared" si="215"/>
        <v/>
      </c>
      <c r="BI69" s="1340" t="str">
        <f t="shared" si="215"/>
        <v/>
      </c>
      <c r="BJ69" s="1340" t="str">
        <f t="shared" si="215"/>
        <v/>
      </c>
      <c r="BK69" s="1340" t="str">
        <f t="shared" si="215"/>
        <v/>
      </c>
      <c r="BL69" s="1340" t="str">
        <f t="shared" si="215"/>
        <v/>
      </c>
      <c r="BM69" s="1340" t="str">
        <f t="shared" si="215"/>
        <v/>
      </c>
      <c r="BN69" s="1340" t="str">
        <f t="shared" si="215"/>
        <v/>
      </c>
      <c r="BO69" s="1340" t="str">
        <f t="shared" si="215"/>
        <v/>
      </c>
      <c r="BP69" s="1340"/>
      <c r="BQ69" s="1340"/>
      <c r="BR69" s="1340"/>
      <c r="BS69" s="1340"/>
      <c r="BT69" s="1340"/>
      <c r="BU69" s="569"/>
      <c r="BV69" s="587" t="str">
        <f>IF(BV68="","",BV66*BV67*BV68)</f>
        <v/>
      </c>
      <c r="BW69" s="587" t="str">
        <f>IF(BW68="","",BW66*BW67*BW68)</f>
        <v/>
      </c>
      <c r="BX69" s="587" t="str">
        <f>IF(BX68="","",BX66*BX67*BX68)</f>
        <v/>
      </c>
      <c r="BY69" s="587" t="str">
        <f>IF(BY68="","",BY66*BY67*BY68)</f>
        <v/>
      </c>
      <c r="BZ69" s="578" t="str">
        <f t="shared" si="122"/>
        <v/>
      </c>
      <c r="CA69" s="578" t="str">
        <f t="shared" si="123"/>
        <v/>
      </c>
      <c r="CB69" s="578" t="str">
        <f t="shared" si="124"/>
        <v/>
      </c>
      <c r="CC69" s="578" t="str">
        <f t="shared" si="125"/>
        <v/>
      </c>
      <c r="CD69" s="1069" t="str">
        <f t="shared" si="179"/>
        <v/>
      </c>
      <c r="CE69" s="1070" t="str">
        <f t="shared" si="180"/>
        <v/>
      </c>
      <c r="CF69" s="1070" t="str">
        <f t="shared" si="181"/>
        <v/>
      </c>
      <c r="CG69" s="1070" t="str">
        <f t="shared" si="182"/>
        <v/>
      </c>
      <c r="CH69" s="1070" t="str">
        <f t="shared" si="183"/>
        <v/>
      </c>
      <c r="CI69" s="1071" t="str">
        <f t="shared" si="184"/>
        <v/>
      </c>
      <c r="CJ69" s="1071" t="str">
        <f t="shared" si="185"/>
        <v/>
      </c>
      <c r="CK69" s="1070" t="str">
        <f t="shared" si="186"/>
        <v/>
      </c>
      <c r="CL69" s="1070" t="str">
        <f t="shared" si="187"/>
        <v/>
      </c>
      <c r="CM69" s="1070" t="str">
        <f t="shared" si="188"/>
        <v/>
      </c>
      <c r="CN69" s="1070" t="str">
        <f t="shared" si="189"/>
        <v/>
      </c>
      <c r="CO69" s="1069" t="str">
        <f t="shared" si="190"/>
        <v/>
      </c>
      <c r="CP69" s="532" t="str">
        <f t="shared" si="191"/>
        <v/>
      </c>
      <c r="CQ69" s="533" t="str">
        <f t="shared" si="192"/>
        <v/>
      </c>
      <c r="CR69" s="534" t="str">
        <f t="shared" si="193"/>
        <v/>
      </c>
      <c r="CS69" s="534" t="str">
        <f t="shared" si="194"/>
        <v/>
      </c>
      <c r="CT69" s="534" t="str">
        <f t="shared" si="195"/>
        <v/>
      </c>
      <c r="CU69" s="534" t="str">
        <f t="shared" si="196"/>
        <v/>
      </c>
      <c r="CV69" s="534" t="str">
        <f t="shared" si="197"/>
        <v/>
      </c>
      <c r="CW69" s="535" t="str">
        <f t="shared" si="198"/>
        <v/>
      </c>
      <c r="CX69" s="535" t="str">
        <f t="shared" si="199"/>
        <v/>
      </c>
      <c r="CY69" s="535" t="str">
        <f t="shared" si="200"/>
        <v/>
      </c>
      <c r="CZ69" s="534" t="str">
        <f t="shared" si="201"/>
        <v/>
      </c>
      <c r="DA69" s="534" t="str">
        <f t="shared" si="202"/>
        <v/>
      </c>
      <c r="DB69" s="534" t="str">
        <f t="shared" si="203"/>
        <v/>
      </c>
      <c r="DC69" s="534" t="str">
        <f t="shared" si="204"/>
        <v/>
      </c>
      <c r="DD69" s="534" t="str">
        <f t="shared" si="205"/>
        <v/>
      </c>
      <c r="DE69" s="533" t="str">
        <f t="shared" si="206"/>
        <v/>
      </c>
      <c r="DF69" s="532" t="str">
        <f t="shared" si="207"/>
        <v/>
      </c>
      <c r="DG69" s="579">
        <f t="shared" si="208"/>
        <v>0</v>
      </c>
      <c r="DH69" s="98">
        <f t="shared" si="209"/>
        <v>0</v>
      </c>
      <c r="DI69" s="98">
        <f t="shared" si="210"/>
        <v>0</v>
      </c>
      <c r="DJ69" s="98">
        <f t="shared" si="211"/>
        <v>0</v>
      </c>
      <c r="DK69" s="572"/>
      <c r="DL69" s="188"/>
      <c r="DM69" s="580"/>
      <c r="DN69" s="581" t="s">
        <v>177</v>
      </c>
      <c r="DO69" s="586"/>
      <c r="DP69" s="586"/>
      <c r="DQ69" s="586">
        <f>BX82</f>
        <v>0</v>
      </c>
      <c r="DR69" s="586">
        <f>BY82</f>
        <v>0</v>
      </c>
      <c r="DS69" s="189"/>
      <c r="DT69" s="188"/>
      <c r="DU69" s="99"/>
      <c r="DV69" s="99"/>
      <c r="DW69" s="99"/>
      <c r="DX69" s="99"/>
      <c r="DY69" s="99"/>
      <c r="DZ69" s="99"/>
    </row>
    <row r="70" spans="1:130" s="191" customFormat="1" ht="15.75" hidden="1" customHeight="1">
      <c r="A70" s="585" t="s">
        <v>178</v>
      </c>
      <c r="B70" s="260"/>
      <c r="C70" s="260"/>
      <c r="D70" s="260"/>
      <c r="E70" s="260"/>
      <c r="F70" s="260"/>
      <c r="G70" s="260"/>
      <c r="H70" s="260"/>
      <c r="I70" s="260"/>
      <c r="J70" s="260"/>
      <c r="K70" s="260"/>
      <c r="L70" s="260"/>
      <c r="M70" s="260"/>
      <c r="N70" s="260"/>
      <c r="O70" s="260"/>
      <c r="P70" s="260"/>
      <c r="Q70" s="260"/>
      <c r="R70" s="260"/>
      <c r="S70" s="569"/>
      <c r="T70" s="260"/>
      <c r="U70" s="260"/>
      <c r="V70" s="260"/>
      <c r="W70" s="260"/>
      <c r="X70" s="260"/>
      <c r="Y70" s="260"/>
      <c r="Z70" s="1339"/>
      <c r="AA70" s="1339"/>
      <c r="AB70" s="1339"/>
      <c r="AC70" s="1339"/>
      <c r="AD70" s="260"/>
      <c r="AE70" s="1339"/>
      <c r="AF70" s="260"/>
      <c r="AG70" s="260"/>
      <c r="AH70" s="260"/>
      <c r="AI70" s="260"/>
      <c r="AJ70" s="260"/>
      <c r="AK70" s="569"/>
      <c r="AL70" s="260"/>
      <c r="AM70" s="260"/>
      <c r="AN70" s="260"/>
      <c r="AO70" s="260"/>
      <c r="AP70" s="260"/>
      <c r="AQ70" s="260"/>
      <c r="AR70" s="260"/>
      <c r="AS70" s="260"/>
      <c r="AT70" s="260"/>
      <c r="AU70" s="260"/>
      <c r="AV70" s="260"/>
      <c r="AW70" s="260"/>
      <c r="AX70" s="260"/>
      <c r="AY70" s="260"/>
      <c r="AZ70" s="260"/>
      <c r="BA70" s="260"/>
      <c r="BB70" s="260"/>
      <c r="BC70" s="569"/>
      <c r="BD70" s="1339"/>
      <c r="BE70" s="1339"/>
      <c r="BF70" s="1339"/>
      <c r="BG70" s="1339"/>
      <c r="BH70" s="1339"/>
      <c r="BI70" s="1339"/>
      <c r="BJ70" s="1339"/>
      <c r="BK70" s="1339"/>
      <c r="BL70" s="1339"/>
      <c r="BM70" s="1339"/>
      <c r="BN70" s="1339"/>
      <c r="BO70" s="1339"/>
      <c r="BP70" s="1339"/>
      <c r="BQ70" s="1339"/>
      <c r="BR70" s="1339"/>
      <c r="BS70" s="1339"/>
      <c r="BT70" s="1339"/>
      <c r="BU70" s="569"/>
      <c r="BV70" s="260"/>
      <c r="BW70" s="260"/>
      <c r="BX70" s="260"/>
      <c r="BY70" s="260"/>
      <c r="BZ70" s="578" t="str">
        <f t="shared" si="122"/>
        <v/>
      </c>
      <c r="CA70" s="578" t="str">
        <f t="shared" si="123"/>
        <v/>
      </c>
      <c r="CB70" s="578" t="str">
        <f t="shared" si="124"/>
        <v/>
      </c>
      <c r="CC70" s="578" t="str">
        <f t="shared" si="125"/>
        <v/>
      </c>
      <c r="CD70" s="1069" t="str">
        <f t="shared" si="179"/>
        <v/>
      </c>
      <c r="CE70" s="1070" t="str">
        <f t="shared" si="180"/>
        <v/>
      </c>
      <c r="CF70" s="1070" t="str">
        <f t="shared" si="181"/>
        <v/>
      </c>
      <c r="CG70" s="1070" t="str">
        <f t="shared" si="182"/>
        <v/>
      </c>
      <c r="CH70" s="1070" t="str">
        <f t="shared" si="183"/>
        <v/>
      </c>
      <c r="CI70" s="1071" t="str">
        <f t="shared" si="184"/>
        <v/>
      </c>
      <c r="CJ70" s="1071" t="str">
        <f t="shared" si="185"/>
        <v/>
      </c>
      <c r="CK70" s="1070" t="str">
        <f t="shared" si="186"/>
        <v/>
      </c>
      <c r="CL70" s="1070" t="str">
        <f t="shared" si="187"/>
        <v/>
      </c>
      <c r="CM70" s="1070" t="str">
        <f t="shared" si="188"/>
        <v/>
      </c>
      <c r="CN70" s="1070" t="str">
        <f t="shared" si="189"/>
        <v/>
      </c>
      <c r="CO70" s="1069" t="str">
        <f t="shared" si="190"/>
        <v/>
      </c>
      <c r="CP70" s="532" t="str">
        <f t="shared" si="191"/>
        <v/>
      </c>
      <c r="CQ70" s="533" t="str">
        <f t="shared" si="192"/>
        <v/>
      </c>
      <c r="CR70" s="534" t="str">
        <f t="shared" si="193"/>
        <v/>
      </c>
      <c r="CS70" s="534" t="str">
        <f t="shared" si="194"/>
        <v/>
      </c>
      <c r="CT70" s="534" t="str">
        <f t="shared" si="195"/>
        <v/>
      </c>
      <c r="CU70" s="534" t="str">
        <f t="shared" si="196"/>
        <v/>
      </c>
      <c r="CV70" s="534" t="str">
        <f t="shared" si="197"/>
        <v/>
      </c>
      <c r="CW70" s="535" t="str">
        <f t="shared" si="198"/>
        <v/>
      </c>
      <c r="CX70" s="535" t="str">
        <f t="shared" si="199"/>
        <v/>
      </c>
      <c r="CY70" s="535" t="str">
        <f t="shared" si="200"/>
        <v/>
      </c>
      <c r="CZ70" s="534" t="str">
        <f t="shared" si="201"/>
        <v/>
      </c>
      <c r="DA70" s="534" t="str">
        <f t="shared" si="202"/>
        <v/>
      </c>
      <c r="DB70" s="534" t="str">
        <f t="shared" si="203"/>
        <v/>
      </c>
      <c r="DC70" s="534" t="str">
        <f t="shared" si="204"/>
        <v/>
      </c>
      <c r="DD70" s="534" t="str">
        <f t="shared" si="205"/>
        <v/>
      </c>
      <c r="DE70" s="533" t="str">
        <f t="shared" si="206"/>
        <v/>
      </c>
      <c r="DF70" s="532" t="str">
        <f t="shared" si="207"/>
        <v/>
      </c>
      <c r="DG70" s="579">
        <f t="shared" si="208"/>
        <v>0</v>
      </c>
      <c r="DH70" s="98">
        <f t="shared" si="209"/>
        <v>0</v>
      </c>
      <c r="DI70" s="98">
        <f t="shared" si="210"/>
        <v>0</v>
      </c>
      <c r="DJ70" s="98">
        <f t="shared" si="211"/>
        <v>0</v>
      </c>
      <c r="DK70" s="572"/>
      <c r="DL70" s="188"/>
      <c r="DM70" s="580"/>
      <c r="DN70" s="581" t="s">
        <v>179</v>
      </c>
      <c r="DO70" s="252"/>
      <c r="DP70" s="252"/>
      <c r="DQ70" s="252">
        <f>BX101</f>
        <v>50</v>
      </c>
      <c r="DR70" s="252">
        <f>BY101</f>
        <v>50</v>
      </c>
      <c r="DS70" s="189"/>
      <c r="DT70" s="188"/>
    </row>
    <row r="71" spans="1:130" s="191" customFormat="1" ht="15.75" hidden="1" customHeight="1">
      <c r="A71" s="585" t="s">
        <v>180</v>
      </c>
      <c r="B71" s="260"/>
      <c r="C71" s="260"/>
      <c r="D71" s="260"/>
      <c r="E71" s="260"/>
      <c r="F71" s="260"/>
      <c r="G71" s="260"/>
      <c r="H71" s="260"/>
      <c r="I71" s="260"/>
      <c r="J71" s="260"/>
      <c r="K71" s="260"/>
      <c r="L71" s="260"/>
      <c r="M71" s="260"/>
      <c r="N71" s="260"/>
      <c r="O71" s="260"/>
      <c r="P71" s="260"/>
      <c r="Q71" s="260"/>
      <c r="R71" s="260"/>
      <c r="S71" s="569"/>
      <c r="T71" s="260"/>
      <c r="U71" s="260"/>
      <c r="V71" s="260"/>
      <c r="W71" s="260"/>
      <c r="X71" s="260"/>
      <c r="Y71" s="260"/>
      <c r="Z71" s="1339"/>
      <c r="AA71" s="1339"/>
      <c r="AB71" s="1339"/>
      <c r="AC71" s="1339"/>
      <c r="AD71" s="260"/>
      <c r="AE71" s="1339"/>
      <c r="AF71" s="260"/>
      <c r="AG71" s="260"/>
      <c r="AH71" s="260"/>
      <c r="AI71" s="260"/>
      <c r="AJ71" s="260"/>
      <c r="AK71" s="569"/>
      <c r="AL71" s="260"/>
      <c r="AM71" s="260"/>
      <c r="AN71" s="260"/>
      <c r="AO71" s="260"/>
      <c r="AP71" s="260"/>
      <c r="AQ71" s="260"/>
      <c r="AR71" s="260"/>
      <c r="AS71" s="260"/>
      <c r="AT71" s="260"/>
      <c r="AU71" s="260"/>
      <c r="AV71" s="260"/>
      <c r="AW71" s="260"/>
      <c r="AX71" s="260"/>
      <c r="AY71" s="260"/>
      <c r="AZ71" s="260"/>
      <c r="BA71" s="260"/>
      <c r="BB71" s="260"/>
      <c r="BC71" s="569"/>
      <c r="BD71" s="1339"/>
      <c r="BE71" s="1339"/>
      <c r="BF71" s="1339"/>
      <c r="BG71" s="1339"/>
      <c r="BH71" s="1339"/>
      <c r="BI71" s="1339"/>
      <c r="BJ71" s="1339"/>
      <c r="BK71" s="1339"/>
      <c r="BL71" s="1339"/>
      <c r="BM71" s="1339"/>
      <c r="BN71" s="1339"/>
      <c r="BO71" s="1339"/>
      <c r="BP71" s="1339"/>
      <c r="BQ71" s="1339"/>
      <c r="BR71" s="1339"/>
      <c r="BS71" s="1339"/>
      <c r="BT71" s="1339"/>
      <c r="BU71" s="569"/>
      <c r="BV71" s="260"/>
      <c r="BW71" s="260"/>
      <c r="BX71" s="260"/>
      <c r="BY71" s="260"/>
      <c r="BZ71" s="578" t="str">
        <f t="shared" si="122"/>
        <v/>
      </c>
      <c r="CA71" s="578" t="str">
        <f t="shared" si="123"/>
        <v/>
      </c>
      <c r="CB71" s="578" t="str">
        <f t="shared" si="124"/>
        <v/>
      </c>
      <c r="CC71" s="578" t="str">
        <f t="shared" si="125"/>
        <v/>
      </c>
      <c r="CD71" s="1069" t="str">
        <f t="shared" si="179"/>
        <v/>
      </c>
      <c r="CE71" s="1070" t="str">
        <f t="shared" si="180"/>
        <v/>
      </c>
      <c r="CF71" s="1070" t="str">
        <f t="shared" si="181"/>
        <v/>
      </c>
      <c r="CG71" s="1070" t="str">
        <f t="shared" si="182"/>
        <v/>
      </c>
      <c r="CH71" s="1070" t="str">
        <f t="shared" si="183"/>
        <v/>
      </c>
      <c r="CI71" s="1071" t="str">
        <f t="shared" si="184"/>
        <v/>
      </c>
      <c r="CJ71" s="1071" t="str">
        <f t="shared" si="185"/>
        <v/>
      </c>
      <c r="CK71" s="1070" t="str">
        <f t="shared" si="186"/>
        <v/>
      </c>
      <c r="CL71" s="1070" t="str">
        <f t="shared" si="187"/>
        <v/>
      </c>
      <c r="CM71" s="1070" t="str">
        <f t="shared" si="188"/>
        <v/>
      </c>
      <c r="CN71" s="1070" t="str">
        <f t="shared" si="189"/>
        <v/>
      </c>
      <c r="CO71" s="1069" t="str">
        <f t="shared" si="190"/>
        <v/>
      </c>
      <c r="CP71" s="532" t="str">
        <f t="shared" si="191"/>
        <v/>
      </c>
      <c r="CQ71" s="533" t="str">
        <f t="shared" si="192"/>
        <v/>
      </c>
      <c r="CR71" s="534" t="str">
        <f t="shared" si="193"/>
        <v/>
      </c>
      <c r="CS71" s="534" t="str">
        <f t="shared" si="194"/>
        <v/>
      </c>
      <c r="CT71" s="534" t="str">
        <f t="shared" si="195"/>
        <v/>
      </c>
      <c r="CU71" s="534" t="str">
        <f t="shared" si="196"/>
        <v/>
      </c>
      <c r="CV71" s="534" t="str">
        <f t="shared" si="197"/>
        <v/>
      </c>
      <c r="CW71" s="535" t="str">
        <f t="shared" si="198"/>
        <v/>
      </c>
      <c r="CX71" s="535" t="str">
        <f t="shared" si="199"/>
        <v/>
      </c>
      <c r="CY71" s="535" t="str">
        <f t="shared" si="200"/>
        <v/>
      </c>
      <c r="CZ71" s="534" t="str">
        <f t="shared" si="201"/>
        <v/>
      </c>
      <c r="DA71" s="534" t="str">
        <f t="shared" si="202"/>
        <v/>
      </c>
      <c r="DB71" s="534" t="str">
        <f t="shared" si="203"/>
        <v/>
      </c>
      <c r="DC71" s="534" t="str">
        <f t="shared" si="204"/>
        <v/>
      </c>
      <c r="DD71" s="534" t="str">
        <f t="shared" si="205"/>
        <v/>
      </c>
      <c r="DE71" s="533" t="str">
        <f t="shared" si="206"/>
        <v/>
      </c>
      <c r="DF71" s="532" t="str">
        <f t="shared" si="207"/>
        <v/>
      </c>
      <c r="DG71" s="579">
        <f t="shared" si="208"/>
        <v>0</v>
      </c>
      <c r="DH71" s="98">
        <f t="shared" si="209"/>
        <v>0</v>
      </c>
      <c r="DI71" s="98">
        <f t="shared" si="210"/>
        <v>0</v>
      </c>
      <c r="DJ71" s="98">
        <f t="shared" si="211"/>
        <v>0</v>
      </c>
      <c r="DK71" s="572"/>
      <c r="DL71" s="188"/>
      <c r="DM71" s="580"/>
      <c r="DN71" s="581" t="s">
        <v>181</v>
      </c>
      <c r="DO71" s="252"/>
      <c r="DP71" s="252"/>
      <c r="DQ71" s="586">
        <f>BX109</f>
        <v>0</v>
      </c>
      <c r="DR71" s="586">
        <f>BY109</f>
        <v>0</v>
      </c>
      <c r="DS71" s="189"/>
      <c r="DT71" s="188"/>
    </row>
    <row r="72" spans="1:130" s="191" customFormat="1" ht="15.75" hidden="1" customHeight="1">
      <c r="A72" s="585" t="s">
        <v>182</v>
      </c>
      <c r="B72" s="588" t="str">
        <f t="shared" ref="B72:M72" si="216">IF(B70="","",B70*B71)</f>
        <v/>
      </c>
      <c r="C72" s="588" t="str">
        <f t="shared" si="216"/>
        <v/>
      </c>
      <c r="D72" s="588" t="str">
        <f t="shared" si="216"/>
        <v/>
      </c>
      <c r="E72" s="588" t="str">
        <f t="shared" si="216"/>
        <v/>
      </c>
      <c r="F72" s="588" t="str">
        <f t="shared" si="216"/>
        <v/>
      </c>
      <c r="G72" s="588" t="str">
        <f t="shared" si="216"/>
        <v/>
      </c>
      <c r="H72" s="588" t="str">
        <f t="shared" si="216"/>
        <v/>
      </c>
      <c r="I72" s="588" t="str">
        <f t="shared" si="216"/>
        <v/>
      </c>
      <c r="J72" s="588" t="str">
        <f t="shared" si="216"/>
        <v/>
      </c>
      <c r="K72" s="588" t="str">
        <f t="shared" si="216"/>
        <v/>
      </c>
      <c r="L72" s="588" t="str">
        <f t="shared" si="216"/>
        <v/>
      </c>
      <c r="M72" s="588" t="str">
        <f t="shared" si="216"/>
        <v/>
      </c>
      <c r="N72" s="588"/>
      <c r="O72" s="588"/>
      <c r="P72" s="588"/>
      <c r="Q72" s="588"/>
      <c r="R72" s="588"/>
      <c r="S72" s="589"/>
      <c r="T72" s="588" t="str">
        <f t="shared" ref="T72:AE72" si="217">IF(T70="","",T70*T71)</f>
        <v/>
      </c>
      <c r="U72" s="588" t="str">
        <f t="shared" si="217"/>
        <v/>
      </c>
      <c r="V72" s="588" t="str">
        <f t="shared" si="217"/>
        <v/>
      </c>
      <c r="W72" s="588" t="str">
        <f t="shared" si="217"/>
        <v/>
      </c>
      <c r="X72" s="588" t="str">
        <f t="shared" si="217"/>
        <v/>
      </c>
      <c r="Y72" s="588" t="str">
        <f t="shared" si="217"/>
        <v/>
      </c>
      <c r="Z72" s="1341" t="str">
        <f t="shared" si="217"/>
        <v/>
      </c>
      <c r="AA72" s="1341" t="str">
        <f t="shared" si="217"/>
        <v/>
      </c>
      <c r="AB72" s="1341" t="str">
        <f t="shared" si="217"/>
        <v/>
      </c>
      <c r="AC72" s="1341" t="str">
        <f t="shared" si="217"/>
        <v/>
      </c>
      <c r="AD72" s="588" t="str">
        <f t="shared" si="217"/>
        <v/>
      </c>
      <c r="AE72" s="1341" t="str">
        <f t="shared" si="217"/>
        <v/>
      </c>
      <c r="AF72" s="588"/>
      <c r="AG72" s="588"/>
      <c r="AH72" s="588"/>
      <c r="AI72" s="588"/>
      <c r="AJ72" s="588"/>
      <c r="AK72" s="589"/>
      <c r="AL72" s="588" t="str">
        <f t="shared" ref="AL72:AW72" si="218">IF(AL70="","",AL70*AL71)</f>
        <v/>
      </c>
      <c r="AM72" s="588" t="str">
        <f t="shared" si="218"/>
        <v/>
      </c>
      <c r="AN72" s="588" t="str">
        <f t="shared" si="218"/>
        <v/>
      </c>
      <c r="AO72" s="588" t="str">
        <f t="shared" si="218"/>
        <v/>
      </c>
      <c r="AP72" s="588" t="str">
        <f t="shared" si="218"/>
        <v/>
      </c>
      <c r="AQ72" s="588" t="str">
        <f t="shared" si="218"/>
        <v/>
      </c>
      <c r="AR72" s="588" t="str">
        <f t="shared" si="218"/>
        <v/>
      </c>
      <c r="AS72" s="588" t="str">
        <f t="shared" si="218"/>
        <v/>
      </c>
      <c r="AT72" s="588" t="str">
        <f t="shared" si="218"/>
        <v/>
      </c>
      <c r="AU72" s="588" t="str">
        <f t="shared" si="218"/>
        <v/>
      </c>
      <c r="AV72" s="588" t="str">
        <f t="shared" si="218"/>
        <v/>
      </c>
      <c r="AW72" s="588" t="str">
        <f t="shared" si="218"/>
        <v/>
      </c>
      <c r="AX72" s="588"/>
      <c r="AY72" s="588"/>
      <c r="AZ72" s="588"/>
      <c r="BA72" s="588"/>
      <c r="BB72" s="588"/>
      <c r="BC72" s="589"/>
      <c r="BD72" s="1341" t="str">
        <f t="shared" ref="BD72:BO72" si="219">IF(BD70="","",BD70*BD71)</f>
        <v/>
      </c>
      <c r="BE72" s="1341" t="str">
        <f t="shared" si="219"/>
        <v/>
      </c>
      <c r="BF72" s="1341" t="str">
        <f t="shared" si="219"/>
        <v/>
      </c>
      <c r="BG72" s="1341" t="str">
        <f t="shared" si="219"/>
        <v/>
      </c>
      <c r="BH72" s="1341" t="str">
        <f t="shared" si="219"/>
        <v/>
      </c>
      <c r="BI72" s="1341" t="str">
        <f t="shared" si="219"/>
        <v/>
      </c>
      <c r="BJ72" s="1341" t="str">
        <f t="shared" si="219"/>
        <v/>
      </c>
      <c r="BK72" s="1341" t="str">
        <f t="shared" si="219"/>
        <v/>
      </c>
      <c r="BL72" s="1341" t="str">
        <f t="shared" si="219"/>
        <v/>
      </c>
      <c r="BM72" s="1341" t="str">
        <f t="shared" si="219"/>
        <v/>
      </c>
      <c r="BN72" s="1341" t="str">
        <f t="shared" si="219"/>
        <v/>
      </c>
      <c r="BO72" s="1341" t="str">
        <f t="shared" si="219"/>
        <v/>
      </c>
      <c r="BP72" s="1341"/>
      <c r="BQ72" s="1341"/>
      <c r="BR72" s="1341"/>
      <c r="BS72" s="1341"/>
      <c r="BT72" s="1341"/>
      <c r="BU72" s="589"/>
      <c r="BV72" s="588" t="str">
        <f>IF(BV70="","",BV70*BV71)</f>
        <v/>
      </c>
      <c r="BW72" s="588" t="str">
        <f>IF(BW70="","",BW70*BW71)</f>
        <v/>
      </c>
      <c r="BX72" s="588" t="str">
        <f>IF(BX70="","",BX70*BX71)</f>
        <v/>
      </c>
      <c r="BY72" s="588" t="str">
        <f>IF(BY70="","",BY70*BY71)</f>
        <v/>
      </c>
      <c r="BZ72" s="578" t="str">
        <f t="shared" si="122"/>
        <v/>
      </c>
      <c r="CA72" s="578" t="str">
        <f t="shared" si="123"/>
        <v/>
      </c>
      <c r="CB72" s="578" t="str">
        <f t="shared" si="124"/>
        <v/>
      </c>
      <c r="CC72" s="578" t="str">
        <f t="shared" si="125"/>
        <v/>
      </c>
      <c r="CD72" s="1069" t="str">
        <f t="shared" si="179"/>
        <v/>
      </c>
      <c r="CE72" s="1070" t="str">
        <f t="shared" si="180"/>
        <v/>
      </c>
      <c r="CF72" s="1070" t="str">
        <f t="shared" si="181"/>
        <v/>
      </c>
      <c r="CG72" s="1070" t="str">
        <f t="shared" si="182"/>
        <v/>
      </c>
      <c r="CH72" s="1070" t="str">
        <f t="shared" si="183"/>
        <v/>
      </c>
      <c r="CI72" s="1071" t="str">
        <f t="shared" si="184"/>
        <v/>
      </c>
      <c r="CJ72" s="1071" t="str">
        <f t="shared" si="185"/>
        <v/>
      </c>
      <c r="CK72" s="1070" t="str">
        <f t="shared" si="186"/>
        <v/>
      </c>
      <c r="CL72" s="1070" t="str">
        <f t="shared" si="187"/>
        <v/>
      </c>
      <c r="CM72" s="1070" t="str">
        <f t="shared" si="188"/>
        <v/>
      </c>
      <c r="CN72" s="1070" t="str">
        <f t="shared" si="189"/>
        <v/>
      </c>
      <c r="CO72" s="1069" t="str">
        <f t="shared" si="190"/>
        <v/>
      </c>
      <c r="CP72" s="532" t="str">
        <f t="shared" si="191"/>
        <v/>
      </c>
      <c r="CQ72" s="533" t="str">
        <f t="shared" si="192"/>
        <v/>
      </c>
      <c r="CR72" s="534" t="str">
        <f t="shared" si="193"/>
        <v/>
      </c>
      <c r="CS72" s="534" t="str">
        <f t="shared" si="194"/>
        <v/>
      </c>
      <c r="CT72" s="534" t="str">
        <f t="shared" si="195"/>
        <v/>
      </c>
      <c r="CU72" s="534" t="str">
        <f t="shared" si="196"/>
        <v/>
      </c>
      <c r="CV72" s="534" t="str">
        <f t="shared" si="197"/>
        <v/>
      </c>
      <c r="CW72" s="535" t="str">
        <f t="shared" si="198"/>
        <v/>
      </c>
      <c r="CX72" s="535" t="str">
        <f t="shared" si="199"/>
        <v/>
      </c>
      <c r="CY72" s="535" t="str">
        <f t="shared" si="200"/>
        <v/>
      </c>
      <c r="CZ72" s="534" t="str">
        <f t="shared" si="201"/>
        <v/>
      </c>
      <c r="DA72" s="534" t="str">
        <f t="shared" si="202"/>
        <v/>
      </c>
      <c r="DB72" s="534" t="str">
        <f t="shared" si="203"/>
        <v/>
      </c>
      <c r="DC72" s="534" t="str">
        <f t="shared" si="204"/>
        <v/>
      </c>
      <c r="DD72" s="534" t="str">
        <f t="shared" si="205"/>
        <v/>
      </c>
      <c r="DE72" s="533" t="str">
        <f t="shared" si="206"/>
        <v/>
      </c>
      <c r="DF72" s="532" t="str">
        <f t="shared" si="207"/>
        <v/>
      </c>
      <c r="DG72" s="579">
        <f t="shared" si="208"/>
        <v>0</v>
      </c>
      <c r="DH72" s="98">
        <f t="shared" si="209"/>
        <v>0</v>
      </c>
      <c r="DI72" s="98">
        <f t="shared" si="210"/>
        <v>0</v>
      </c>
      <c r="DJ72" s="98">
        <f t="shared" si="211"/>
        <v>0</v>
      </c>
      <c r="DK72" s="572"/>
      <c r="DL72" s="188"/>
      <c r="DM72" s="580"/>
      <c r="DN72" s="581" t="s">
        <v>183</v>
      </c>
      <c r="DO72" s="586"/>
      <c r="DP72" s="586"/>
      <c r="DQ72" s="586">
        <f>BX128</f>
        <v>0</v>
      </c>
      <c r="DR72" s="586">
        <f>BY128</f>
        <v>0</v>
      </c>
      <c r="DS72" s="189"/>
      <c r="DT72" s="188"/>
    </row>
    <row r="73" spans="1:130" s="191" customFormat="1" ht="15.75" hidden="1" customHeight="1">
      <c r="A73" s="590" t="s">
        <v>184</v>
      </c>
      <c r="B73" s="591"/>
      <c r="C73" s="591"/>
      <c r="D73" s="591"/>
      <c r="E73" s="591"/>
      <c r="F73" s="591"/>
      <c r="G73" s="591"/>
      <c r="H73" s="591"/>
      <c r="I73" s="591"/>
      <c r="J73" s="591"/>
      <c r="K73" s="591"/>
      <c r="L73" s="591"/>
      <c r="M73" s="591"/>
      <c r="N73" s="591"/>
      <c r="O73" s="591"/>
      <c r="P73" s="591"/>
      <c r="Q73" s="591"/>
      <c r="R73" s="591"/>
      <c r="S73" s="592"/>
      <c r="T73" s="591"/>
      <c r="U73" s="591"/>
      <c r="V73" s="591"/>
      <c r="W73" s="591"/>
      <c r="X73" s="591"/>
      <c r="Y73" s="591"/>
      <c r="Z73" s="1342"/>
      <c r="AA73" s="1342"/>
      <c r="AB73" s="1342"/>
      <c r="AC73" s="1342"/>
      <c r="AD73" s="591"/>
      <c r="AE73" s="1342"/>
      <c r="AF73" s="591"/>
      <c r="AG73" s="591"/>
      <c r="AH73" s="591"/>
      <c r="AI73" s="591"/>
      <c r="AJ73" s="591"/>
      <c r="AK73" s="592"/>
      <c r="AL73" s="591"/>
      <c r="AM73" s="591"/>
      <c r="AN73" s="591"/>
      <c r="AO73" s="591"/>
      <c r="AP73" s="591"/>
      <c r="AQ73" s="591"/>
      <c r="AR73" s="591"/>
      <c r="AS73" s="591"/>
      <c r="AT73" s="591"/>
      <c r="AU73" s="591"/>
      <c r="AV73" s="591"/>
      <c r="AW73" s="591"/>
      <c r="AX73" s="591"/>
      <c r="AY73" s="591"/>
      <c r="AZ73" s="591"/>
      <c r="BA73" s="591"/>
      <c r="BB73" s="591"/>
      <c r="BC73" s="592"/>
      <c r="BD73" s="1342"/>
      <c r="BE73" s="1342"/>
      <c r="BF73" s="1342"/>
      <c r="BG73" s="1342"/>
      <c r="BH73" s="1342"/>
      <c r="BI73" s="1342"/>
      <c r="BJ73" s="1342"/>
      <c r="BK73" s="1342"/>
      <c r="BL73" s="1342"/>
      <c r="BM73" s="1342"/>
      <c r="BN73" s="1342"/>
      <c r="BO73" s="1342"/>
      <c r="BP73" s="1342"/>
      <c r="BQ73" s="1342"/>
      <c r="BR73" s="1342"/>
      <c r="BS73" s="1342"/>
      <c r="BT73" s="1342"/>
      <c r="BU73" s="592"/>
      <c r="BV73" s="591"/>
      <c r="BW73" s="591"/>
      <c r="BX73" s="591"/>
      <c r="BY73" s="591"/>
      <c r="BZ73" s="578" t="str">
        <f t="shared" si="122"/>
        <v/>
      </c>
      <c r="CA73" s="578" t="str">
        <f t="shared" si="123"/>
        <v/>
      </c>
      <c r="CB73" s="578" t="str">
        <f t="shared" si="124"/>
        <v/>
      </c>
      <c r="CC73" s="578" t="str">
        <f t="shared" si="125"/>
        <v/>
      </c>
      <c r="CD73" s="1069" t="str">
        <f t="shared" si="179"/>
        <v/>
      </c>
      <c r="CE73" s="1070" t="str">
        <f t="shared" si="180"/>
        <v/>
      </c>
      <c r="CF73" s="1070" t="str">
        <f t="shared" si="181"/>
        <v/>
      </c>
      <c r="CG73" s="1070" t="str">
        <f t="shared" si="182"/>
        <v/>
      </c>
      <c r="CH73" s="1070" t="str">
        <f t="shared" si="183"/>
        <v/>
      </c>
      <c r="CI73" s="1071" t="str">
        <f t="shared" si="184"/>
        <v/>
      </c>
      <c r="CJ73" s="1071" t="str">
        <f t="shared" si="185"/>
        <v/>
      </c>
      <c r="CK73" s="1070" t="str">
        <f t="shared" si="186"/>
        <v/>
      </c>
      <c r="CL73" s="1070" t="str">
        <f t="shared" si="187"/>
        <v/>
      </c>
      <c r="CM73" s="1070" t="str">
        <f t="shared" si="188"/>
        <v/>
      </c>
      <c r="CN73" s="1070" t="str">
        <f t="shared" si="189"/>
        <v/>
      </c>
      <c r="CO73" s="1069" t="str">
        <f t="shared" si="190"/>
        <v/>
      </c>
      <c r="CP73" s="532" t="str">
        <f t="shared" si="191"/>
        <v/>
      </c>
      <c r="CQ73" s="533" t="str">
        <f t="shared" si="192"/>
        <v/>
      </c>
      <c r="CR73" s="534" t="str">
        <f t="shared" si="193"/>
        <v/>
      </c>
      <c r="CS73" s="534" t="str">
        <f t="shared" si="194"/>
        <v/>
      </c>
      <c r="CT73" s="534" t="str">
        <f t="shared" si="195"/>
        <v/>
      </c>
      <c r="CU73" s="534" t="str">
        <f t="shared" si="196"/>
        <v/>
      </c>
      <c r="CV73" s="534" t="str">
        <f t="shared" si="197"/>
        <v/>
      </c>
      <c r="CW73" s="535" t="str">
        <f t="shared" si="198"/>
        <v/>
      </c>
      <c r="CX73" s="535" t="str">
        <f t="shared" si="199"/>
        <v/>
      </c>
      <c r="CY73" s="535" t="str">
        <f t="shared" si="200"/>
        <v/>
      </c>
      <c r="CZ73" s="534" t="str">
        <f t="shared" si="201"/>
        <v/>
      </c>
      <c r="DA73" s="534" t="str">
        <f t="shared" si="202"/>
        <v/>
      </c>
      <c r="DB73" s="534" t="str">
        <f t="shared" si="203"/>
        <v/>
      </c>
      <c r="DC73" s="534" t="str">
        <f t="shared" si="204"/>
        <v/>
      </c>
      <c r="DD73" s="534" t="str">
        <f t="shared" si="205"/>
        <v/>
      </c>
      <c r="DE73" s="533" t="str">
        <f t="shared" si="206"/>
        <v/>
      </c>
      <c r="DF73" s="532" t="str">
        <f t="shared" si="207"/>
        <v/>
      </c>
      <c r="DG73" s="579">
        <f t="shared" si="208"/>
        <v>0</v>
      </c>
      <c r="DH73" s="98">
        <f t="shared" si="209"/>
        <v>0</v>
      </c>
      <c r="DI73" s="98">
        <f t="shared" si="210"/>
        <v>0</v>
      </c>
      <c r="DJ73" s="98">
        <f t="shared" si="211"/>
        <v>0</v>
      </c>
      <c r="DK73" s="572"/>
      <c r="DL73" s="188"/>
      <c r="DM73" s="580"/>
      <c r="DN73" s="581" t="s">
        <v>185</v>
      </c>
      <c r="DO73" s="586"/>
      <c r="DP73" s="586"/>
      <c r="DQ73" s="586">
        <f>BX137</f>
        <v>0</v>
      </c>
      <c r="DR73" s="586">
        <f>BY137</f>
        <v>0</v>
      </c>
      <c r="DS73" s="189"/>
      <c r="DT73" s="188"/>
    </row>
    <row r="74" spans="1:130" s="191" customFormat="1" ht="15.75" hidden="1" customHeight="1">
      <c r="A74" s="590" t="s">
        <v>186</v>
      </c>
      <c r="B74" s="591"/>
      <c r="C74" s="591"/>
      <c r="D74" s="591"/>
      <c r="E74" s="591"/>
      <c r="F74" s="591"/>
      <c r="G74" s="591"/>
      <c r="H74" s="591"/>
      <c r="I74" s="591"/>
      <c r="J74" s="591"/>
      <c r="K74" s="591"/>
      <c r="L74" s="591"/>
      <c r="M74" s="591"/>
      <c r="N74" s="591"/>
      <c r="O74" s="591"/>
      <c r="P74" s="591"/>
      <c r="Q74" s="591"/>
      <c r="R74" s="591"/>
      <c r="S74" s="592"/>
      <c r="T74" s="591"/>
      <c r="U74" s="591"/>
      <c r="V74" s="591"/>
      <c r="W74" s="591"/>
      <c r="X74" s="591"/>
      <c r="Y74" s="591"/>
      <c r="Z74" s="1342"/>
      <c r="AA74" s="1342"/>
      <c r="AB74" s="1342"/>
      <c r="AC74" s="1342"/>
      <c r="AD74" s="591"/>
      <c r="AE74" s="1342"/>
      <c r="AF74" s="591"/>
      <c r="AG74" s="591"/>
      <c r="AH74" s="591"/>
      <c r="AI74" s="591"/>
      <c r="AJ74" s="591"/>
      <c r="AK74" s="592"/>
      <c r="AL74" s="591"/>
      <c r="AM74" s="591"/>
      <c r="AN74" s="591"/>
      <c r="AO74" s="591"/>
      <c r="AP74" s="591"/>
      <c r="AQ74" s="591"/>
      <c r="AR74" s="591"/>
      <c r="AS74" s="591"/>
      <c r="AT74" s="591"/>
      <c r="AU74" s="591"/>
      <c r="AV74" s="591"/>
      <c r="AW74" s="591"/>
      <c r="AX74" s="591"/>
      <c r="AY74" s="591"/>
      <c r="AZ74" s="591"/>
      <c r="BA74" s="591"/>
      <c r="BB74" s="591"/>
      <c r="BC74" s="592"/>
      <c r="BD74" s="1342"/>
      <c r="BE74" s="1342"/>
      <c r="BF74" s="1342"/>
      <c r="BG74" s="1342"/>
      <c r="BH74" s="1342"/>
      <c r="BI74" s="1342"/>
      <c r="BJ74" s="1342"/>
      <c r="BK74" s="1342"/>
      <c r="BL74" s="1342"/>
      <c r="BM74" s="1342"/>
      <c r="BN74" s="1342"/>
      <c r="BO74" s="1342"/>
      <c r="BP74" s="1342"/>
      <c r="BQ74" s="1342"/>
      <c r="BR74" s="1342"/>
      <c r="BS74" s="1342"/>
      <c r="BT74" s="1342"/>
      <c r="BU74" s="592"/>
      <c r="BV74" s="591"/>
      <c r="BW74" s="591"/>
      <c r="BX74" s="591"/>
      <c r="BY74" s="591"/>
      <c r="BZ74" s="578" t="str">
        <f t="shared" si="122"/>
        <v/>
      </c>
      <c r="CA74" s="578" t="str">
        <f t="shared" si="123"/>
        <v/>
      </c>
      <c r="CB74" s="578" t="str">
        <f t="shared" si="124"/>
        <v/>
      </c>
      <c r="CC74" s="578" t="str">
        <f t="shared" si="125"/>
        <v/>
      </c>
      <c r="CD74" s="1069" t="str">
        <f t="shared" si="179"/>
        <v/>
      </c>
      <c r="CE74" s="1070" t="str">
        <f t="shared" si="180"/>
        <v/>
      </c>
      <c r="CF74" s="1070" t="str">
        <f t="shared" si="181"/>
        <v/>
      </c>
      <c r="CG74" s="1070" t="str">
        <f t="shared" si="182"/>
        <v/>
      </c>
      <c r="CH74" s="1070" t="str">
        <f t="shared" si="183"/>
        <v/>
      </c>
      <c r="CI74" s="1071" t="str">
        <f t="shared" si="184"/>
        <v/>
      </c>
      <c r="CJ74" s="1071" t="str">
        <f t="shared" si="185"/>
        <v/>
      </c>
      <c r="CK74" s="1070" t="str">
        <f t="shared" si="186"/>
        <v/>
      </c>
      <c r="CL74" s="1070" t="str">
        <f t="shared" si="187"/>
        <v/>
      </c>
      <c r="CM74" s="1070" t="str">
        <f t="shared" si="188"/>
        <v/>
      </c>
      <c r="CN74" s="1070" t="str">
        <f t="shared" si="189"/>
        <v/>
      </c>
      <c r="CO74" s="1069" t="str">
        <f t="shared" si="190"/>
        <v/>
      </c>
      <c r="CP74" s="532" t="str">
        <f t="shared" si="191"/>
        <v/>
      </c>
      <c r="CQ74" s="533" t="str">
        <f t="shared" si="192"/>
        <v/>
      </c>
      <c r="CR74" s="534" t="str">
        <f t="shared" si="193"/>
        <v/>
      </c>
      <c r="CS74" s="534" t="str">
        <f t="shared" si="194"/>
        <v/>
      </c>
      <c r="CT74" s="534" t="str">
        <f t="shared" si="195"/>
        <v/>
      </c>
      <c r="CU74" s="534" t="str">
        <f t="shared" si="196"/>
        <v/>
      </c>
      <c r="CV74" s="534" t="str">
        <f t="shared" si="197"/>
        <v/>
      </c>
      <c r="CW74" s="535" t="str">
        <f t="shared" si="198"/>
        <v/>
      </c>
      <c r="CX74" s="535" t="str">
        <f t="shared" si="199"/>
        <v/>
      </c>
      <c r="CY74" s="535" t="str">
        <f t="shared" si="200"/>
        <v/>
      </c>
      <c r="CZ74" s="534" t="str">
        <f t="shared" si="201"/>
        <v/>
      </c>
      <c r="DA74" s="534" t="str">
        <f t="shared" si="202"/>
        <v/>
      </c>
      <c r="DB74" s="534" t="str">
        <f t="shared" si="203"/>
        <v/>
      </c>
      <c r="DC74" s="534" t="str">
        <f t="shared" si="204"/>
        <v/>
      </c>
      <c r="DD74" s="534" t="str">
        <f t="shared" si="205"/>
        <v/>
      </c>
      <c r="DE74" s="533" t="str">
        <f t="shared" si="206"/>
        <v/>
      </c>
      <c r="DF74" s="532" t="str">
        <f t="shared" si="207"/>
        <v/>
      </c>
      <c r="DG74" s="579">
        <f t="shared" si="208"/>
        <v>0</v>
      </c>
      <c r="DH74" s="98">
        <f t="shared" si="209"/>
        <v>0</v>
      </c>
      <c r="DI74" s="98">
        <f t="shared" si="210"/>
        <v>0</v>
      </c>
      <c r="DJ74" s="98">
        <f t="shared" si="211"/>
        <v>0</v>
      </c>
      <c r="DK74" s="572"/>
      <c r="DL74" s="188"/>
      <c r="DM74" s="580"/>
      <c r="DN74" s="581" t="s">
        <v>187</v>
      </c>
      <c r="DO74" s="586"/>
      <c r="DP74" s="586"/>
      <c r="DQ74" s="586">
        <f>BX156</f>
        <v>0</v>
      </c>
      <c r="DR74" s="586">
        <f>BY156</f>
        <v>0</v>
      </c>
      <c r="DS74" s="189"/>
      <c r="DT74" s="188"/>
    </row>
    <row r="75" spans="1:130" s="191" customFormat="1" ht="15.75" hidden="1" customHeight="1">
      <c r="A75" s="582" t="s">
        <v>188</v>
      </c>
      <c r="B75" s="212"/>
      <c r="C75" s="212"/>
      <c r="D75" s="212"/>
      <c r="E75" s="212"/>
      <c r="F75" s="212"/>
      <c r="G75" s="212"/>
      <c r="H75" s="212"/>
      <c r="I75" s="212"/>
      <c r="J75" s="212"/>
      <c r="K75" s="212"/>
      <c r="L75" s="212"/>
      <c r="M75" s="212"/>
      <c r="N75" s="212"/>
      <c r="O75" s="212"/>
      <c r="P75" s="212"/>
      <c r="Q75" s="212"/>
      <c r="R75" s="212"/>
      <c r="S75" s="593"/>
      <c r="T75" s="212"/>
      <c r="U75" s="212"/>
      <c r="V75" s="212"/>
      <c r="W75" s="212"/>
      <c r="X75" s="212"/>
      <c r="Y75" s="212"/>
      <c r="Z75" s="1338"/>
      <c r="AA75" s="1338"/>
      <c r="AB75" s="1338"/>
      <c r="AC75" s="1338"/>
      <c r="AD75" s="212"/>
      <c r="AE75" s="1338"/>
      <c r="AF75" s="212"/>
      <c r="AG75" s="212"/>
      <c r="AH75" s="212"/>
      <c r="AI75" s="212"/>
      <c r="AJ75" s="212"/>
      <c r="AK75" s="593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2"/>
      <c r="BB75" s="212"/>
      <c r="BC75" s="593"/>
      <c r="BD75" s="1338"/>
      <c r="BE75" s="1338"/>
      <c r="BF75" s="1338"/>
      <c r="BG75" s="1338"/>
      <c r="BH75" s="1338"/>
      <c r="BI75" s="1338"/>
      <c r="BJ75" s="1338"/>
      <c r="BK75" s="1338"/>
      <c r="BL75" s="1338"/>
      <c r="BM75" s="1338"/>
      <c r="BN75" s="1338"/>
      <c r="BO75" s="1338"/>
      <c r="BP75" s="1338"/>
      <c r="BQ75" s="1338"/>
      <c r="BR75" s="1338"/>
      <c r="BS75" s="1338"/>
      <c r="BT75" s="1338"/>
      <c r="BU75" s="593"/>
      <c r="BV75" s="212"/>
      <c r="BW75" s="212"/>
      <c r="BX75" s="212"/>
      <c r="BY75" s="212"/>
      <c r="BZ75" s="578" t="str">
        <f t="shared" si="122"/>
        <v/>
      </c>
      <c r="CA75" s="578" t="str">
        <f t="shared" si="123"/>
        <v/>
      </c>
      <c r="CB75" s="578" t="str">
        <f t="shared" si="124"/>
        <v/>
      </c>
      <c r="CC75" s="578" t="str">
        <f t="shared" si="125"/>
        <v/>
      </c>
      <c r="CD75" s="1069" t="str">
        <f t="shared" si="179"/>
        <v/>
      </c>
      <c r="CE75" s="1070" t="str">
        <f t="shared" si="180"/>
        <v/>
      </c>
      <c r="CF75" s="1070" t="str">
        <f t="shared" si="181"/>
        <v/>
      </c>
      <c r="CG75" s="1070" t="str">
        <f t="shared" si="182"/>
        <v/>
      </c>
      <c r="CH75" s="1070" t="str">
        <f t="shared" si="183"/>
        <v/>
      </c>
      <c r="CI75" s="1071" t="str">
        <f t="shared" si="184"/>
        <v/>
      </c>
      <c r="CJ75" s="1071" t="str">
        <f t="shared" si="185"/>
        <v/>
      </c>
      <c r="CK75" s="1070" t="str">
        <f t="shared" si="186"/>
        <v/>
      </c>
      <c r="CL75" s="1070" t="str">
        <f t="shared" si="187"/>
        <v/>
      </c>
      <c r="CM75" s="1070" t="str">
        <f t="shared" si="188"/>
        <v/>
      </c>
      <c r="CN75" s="1070" t="str">
        <f t="shared" si="189"/>
        <v/>
      </c>
      <c r="CO75" s="1069" t="str">
        <f t="shared" si="190"/>
        <v/>
      </c>
      <c r="CP75" s="532" t="str">
        <f t="shared" si="191"/>
        <v/>
      </c>
      <c r="CQ75" s="533" t="str">
        <f t="shared" si="192"/>
        <v/>
      </c>
      <c r="CR75" s="534" t="str">
        <f t="shared" si="193"/>
        <v/>
      </c>
      <c r="CS75" s="534" t="str">
        <f t="shared" si="194"/>
        <v/>
      </c>
      <c r="CT75" s="534" t="str">
        <f t="shared" si="195"/>
        <v/>
      </c>
      <c r="CU75" s="534" t="str">
        <f t="shared" si="196"/>
        <v/>
      </c>
      <c r="CV75" s="534" t="str">
        <f t="shared" si="197"/>
        <v/>
      </c>
      <c r="CW75" s="535" t="str">
        <f t="shared" si="198"/>
        <v/>
      </c>
      <c r="CX75" s="535" t="str">
        <f t="shared" si="199"/>
        <v/>
      </c>
      <c r="CY75" s="535" t="str">
        <f t="shared" si="200"/>
        <v/>
      </c>
      <c r="CZ75" s="534" t="str">
        <f t="shared" si="201"/>
        <v/>
      </c>
      <c r="DA75" s="534" t="str">
        <f t="shared" si="202"/>
        <v/>
      </c>
      <c r="DB75" s="534" t="str">
        <f t="shared" si="203"/>
        <v/>
      </c>
      <c r="DC75" s="534" t="str">
        <f t="shared" si="204"/>
        <v/>
      </c>
      <c r="DD75" s="534" t="str">
        <f t="shared" si="205"/>
        <v/>
      </c>
      <c r="DE75" s="533" t="str">
        <f t="shared" si="206"/>
        <v/>
      </c>
      <c r="DF75" s="532" t="str">
        <f t="shared" si="207"/>
        <v/>
      </c>
      <c r="DG75" s="579">
        <f t="shared" si="208"/>
        <v>0</v>
      </c>
      <c r="DH75" s="98">
        <f t="shared" si="209"/>
        <v>0</v>
      </c>
      <c r="DI75" s="98">
        <f t="shared" si="210"/>
        <v>0</v>
      </c>
      <c r="DJ75" s="98">
        <f t="shared" si="211"/>
        <v>0</v>
      </c>
      <c r="DK75" s="572"/>
      <c r="DL75" s="188"/>
      <c r="DM75" s="580"/>
      <c r="DN75" s="581" t="s">
        <v>189</v>
      </c>
      <c r="DO75" s="586"/>
      <c r="DP75" s="586"/>
      <c r="DQ75" s="586">
        <f>BX165</f>
        <v>0</v>
      </c>
      <c r="DR75" s="586">
        <f>BY165</f>
        <v>0</v>
      </c>
      <c r="DS75" s="189"/>
      <c r="DT75" s="188"/>
    </row>
    <row r="76" spans="1:130" s="191" customFormat="1" ht="15.75" hidden="1" customHeight="1">
      <c r="A76" s="585" t="s">
        <v>172</v>
      </c>
      <c r="B76" s="260"/>
      <c r="C76" s="260"/>
      <c r="D76" s="260"/>
      <c r="E76" s="260"/>
      <c r="F76" s="260"/>
      <c r="G76" s="260"/>
      <c r="H76" s="260"/>
      <c r="I76" s="260"/>
      <c r="J76" s="260"/>
      <c r="K76" s="260"/>
      <c r="L76" s="260"/>
      <c r="M76" s="260"/>
      <c r="N76" s="260"/>
      <c r="O76" s="260"/>
      <c r="P76" s="260"/>
      <c r="Q76" s="260"/>
      <c r="R76" s="260"/>
      <c r="S76" s="593"/>
      <c r="T76" s="260"/>
      <c r="U76" s="260"/>
      <c r="V76" s="260"/>
      <c r="W76" s="260"/>
      <c r="X76" s="260"/>
      <c r="Y76" s="260"/>
      <c r="Z76" s="1339"/>
      <c r="AA76" s="1339"/>
      <c r="AB76" s="1339"/>
      <c r="AC76" s="1339"/>
      <c r="AD76" s="260"/>
      <c r="AE76" s="1339"/>
      <c r="AF76" s="260"/>
      <c r="AG76" s="260"/>
      <c r="AH76" s="260"/>
      <c r="AI76" s="260"/>
      <c r="AJ76" s="260"/>
      <c r="AK76" s="593"/>
      <c r="AL76" s="260"/>
      <c r="AM76" s="260"/>
      <c r="AN76" s="260"/>
      <c r="AO76" s="260"/>
      <c r="AP76" s="260"/>
      <c r="AQ76" s="260"/>
      <c r="AR76" s="260"/>
      <c r="AS76" s="260"/>
      <c r="AT76" s="260"/>
      <c r="AU76" s="260"/>
      <c r="AV76" s="260"/>
      <c r="AW76" s="260"/>
      <c r="AX76" s="260"/>
      <c r="AY76" s="260"/>
      <c r="AZ76" s="260"/>
      <c r="BA76" s="260"/>
      <c r="BB76" s="260"/>
      <c r="BC76" s="593"/>
      <c r="BD76" s="1339"/>
      <c r="BE76" s="1339"/>
      <c r="BF76" s="1339"/>
      <c r="BG76" s="1339"/>
      <c r="BH76" s="1339"/>
      <c r="BI76" s="1339"/>
      <c r="BJ76" s="1339"/>
      <c r="BK76" s="1339"/>
      <c r="BL76" s="1339"/>
      <c r="BM76" s="1339"/>
      <c r="BN76" s="1339"/>
      <c r="BO76" s="1339"/>
      <c r="BP76" s="1339"/>
      <c r="BQ76" s="1339"/>
      <c r="BR76" s="1339"/>
      <c r="BS76" s="1339"/>
      <c r="BT76" s="1339"/>
      <c r="BU76" s="593"/>
      <c r="BV76" s="260"/>
      <c r="BW76" s="260"/>
      <c r="BX76" s="260"/>
      <c r="BY76" s="260"/>
      <c r="BZ76" s="578" t="str">
        <f t="shared" si="122"/>
        <v/>
      </c>
      <c r="CA76" s="578" t="str">
        <f t="shared" si="123"/>
        <v/>
      </c>
      <c r="CB76" s="578" t="str">
        <f t="shared" si="124"/>
        <v/>
      </c>
      <c r="CC76" s="578" t="str">
        <f t="shared" si="125"/>
        <v/>
      </c>
      <c r="CD76" s="1069" t="str">
        <f t="shared" si="179"/>
        <v/>
      </c>
      <c r="CE76" s="1070" t="str">
        <f t="shared" si="180"/>
        <v/>
      </c>
      <c r="CF76" s="1070" t="str">
        <f t="shared" si="181"/>
        <v/>
      </c>
      <c r="CG76" s="1070" t="str">
        <f t="shared" si="182"/>
        <v/>
      </c>
      <c r="CH76" s="1070" t="str">
        <f t="shared" si="183"/>
        <v/>
      </c>
      <c r="CI76" s="1071" t="str">
        <f t="shared" si="184"/>
        <v/>
      </c>
      <c r="CJ76" s="1071" t="str">
        <f t="shared" si="185"/>
        <v/>
      </c>
      <c r="CK76" s="1070" t="str">
        <f t="shared" si="186"/>
        <v/>
      </c>
      <c r="CL76" s="1070" t="str">
        <f t="shared" si="187"/>
        <v/>
      </c>
      <c r="CM76" s="1070" t="str">
        <f t="shared" si="188"/>
        <v/>
      </c>
      <c r="CN76" s="1070" t="str">
        <f t="shared" si="189"/>
        <v/>
      </c>
      <c r="CO76" s="1069" t="str">
        <f t="shared" si="190"/>
        <v/>
      </c>
      <c r="CP76" s="532" t="str">
        <f t="shared" si="191"/>
        <v/>
      </c>
      <c r="CQ76" s="533" t="str">
        <f t="shared" si="192"/>
        <v/>
      </c>
      <c r="CR76" s="534" t="str">
        <f t="shared" si="193"/>
        <v/>
      </c>
      <c r="CS76" s="534" t="str">
        <f t="shared" si="194"/>
        <v/>
      </c>
      <c r="CT76" s="534" t="str">
        <f t="shared" si="195"/>
        <v/>
      </c>
      <c r="CU76" s="534" t="str">
        <f t="shared" si="196"/>
        <v/>
      </c>
      <c r="CV76" s="534" t="str">
        <f t="shared" si="197"/>
        <v/>
      </c>
      <c r="CW76" s="535" t="str">
        <f t="shared" si="198"/>
        <v/>
      </c>
      <c r="CX76" s="535" t="str">
        <f t="shared" si="199"/>
        <v/>
      </c>
      <c r="CY76" s="535" t="str">
        <f t="shared" si="200"/>
        <v/>
      </c>
      <c r="CZ76" s="534" t="str">
        <f t="shared" si="201"/>
        <v/>
      </c>
      <c r="DA76" s="534" t="str">
        <f t="shared" si="202"/>
        <v/>
      </c>
      <c r="DB76" s="534" t="str">
        <f t="shared" si="203"/>
        <v/>
      </c>
      <c r="DC76" s="534" t="str">
        <f t="shared" si="204"/>
        <v/>
      </c>
      <c r="DD76" s="534" t="str">
        <f t="shared" si="205"/>
        <v/>
      </c>
      <c r="DE76" s="533" t="str">
        <f t="shared" si="206"/>
        <v/>
      </c>
      <c r="DF76" s="532" t="str">
        <f t="shared" si="207"/>
        <v/>
      </c>
      <c r="DG76" s="579">
        <f t="shared" si="208"/>
        <v>0</v>
      </c>
      <c r="DH76" s="98">
        <f t="shared" si="209"/>
        <v>0</v>
      </c>
      <c r="DI76" s="98">
        <f t="shared" si="210"/>
        <v>0</v>
      </c>
      <c r="DJ76" s="98">
        <f t="shared" si="211"/>
        <v>0</v>
      </c>
      <c r="DK76" s="572"/>
      <c r="DL76" s="188"/>
      <c r="DM76" s="580" t="s">
        <v>75</v>
      </c>
      <c r="DN76" s="581"/>
      <c r="DO76" s="586"/>
      <c r="DP76" s="586"/>
      <c r="DQ76" s="586">
        <f>SUM(DQ68:DQ75)</f>
        <v>50</v>
      </c>
      <c r="DR76" s="586">
        <f>SUM(DR68:DR75)</f>
        <v>50</v>
      </c>
      <c r="DS76" s="189"/>
      <c r="DT76" s="188"/>
    </row>
    <row r="77" spans="1:130" s="191" customFormat="1" ht="15.75" hidden="1" customHeight="1">
      <c r="A77" s="585" t="s">
        <v>176</v>
      </c>
      <c r="B77" s="588" t="str">
        <f t="shared" ref="B77:M77" si="220">IF(B76="","",B66*B75*B76)</f>
        <v/>
      </c>
      <c r="C77" s="588" t="str">
        <f t="shared" si="220"/>
        <v/>
      </c>
      <c r="D77" s="588" t="str">
        <f t="shared" si="220"/>
        <v/>
      </c>
      <c r="E77" s="588" t="str">
        <f t="shared" si="220"/>
        <v/>
      </c>
      <c r="F77" s="588" t="str">
        <f t="shared" si="220"/>
        <v/>
      </c>
      <c r="G77" s="588" t="str">
        <f t="shared" si="220"/>
        <v/>
      </c>
      <c r="H77" s="588" t="str">
        <f t="shared" si="220"/>
        <v/>
      </c>
      <c r="I77" s="588" t="str">
        <f t="shared" si="220"/>
        <v/>
      </c>
      <c r="J77" s="588" t="str">
        <f t="shared" si="220"/>
        <v/>
      </c>
      <c r="K77" s="588" t="str">
        <f t="shared" si="220"/>
        <v/>
      </c>
      <c r="L77" s="588" t="str">
        <f t="shared" si="220"/>
        <v/>
      </c>
      <c r="M77" s="588" t="str">
        <f t="shared" si="220"/>
        <v/>
      </c>
      <c r="N77" s="588"/>
      <c r="O77" s="588"/>
      <c r="P77" s="588"/>
      <c r="Q77" s="588"/>
      <c r="R77" s="588"/>
      <c r="S77" s="594"/>
      <c r="T77" s="588" t="str">
        <f t="shared" ref="T77:AE77" si="221">IF(T76="","",T66*T75*T76)</f>
        <v/>
      </c>
      <c r="U77" s="588" t="str">
        <f t="shared" si="221"/>
        <v/>
      </c>
      <c r="V77" s="588" t="str">
        <f t="shared" si="221"/>
        <v/>
      </c>
      <c r="W77" s="588" t="str">
        <f t="shared" si="221"/>
        <v/>
      </c>
      <c r="X77" s="588" t="str">
        <f t="shared" si="221"/>
        <v/>
      </c>
      <c r="Y77" s="588" t="str">
        <f t="shared" si="221"/>
        <v/>
      </c>
      <c r="Z77" s="1341" t="str">
        <f t="shared" si="221"/>
        <v/>
      </c>
      <c r="AA77" s="1341" t="str">
        <f t="shared" si="221"/>
        <v/>
      </c>
      <c r="AB77" s="1341" t="str">
        <f t="shared" si="221"/>
        <v/>
      </c>
      <c r="AC77" s="1341" t="str">
        <f t="shared" si="221"/>
        <v/>
      </c>
      <c r="AD77" s="588" t="str">
        <f t="shared" si="221"/>
        <v/>
      </c>
      <c r="AE77" s="1341" t="str">
        <f t="shared" si="221"/>
        <v/>
      </c>
      <c r="AF77" s="588"/>
      <c r="AG77" s="588"/>
      <c r="AH77" s="588"/>
      <c r="AI77" s="588"/>
      <c r="AJ77" s="588"/>
      <c r="AK77" s="594"/>
      <c r="AL77" s="588" t="str">
        <f t="shared" ref="AL77:AW77" si="222">IF(AL76="","",AL66*AL75*AL76)</f>
        <v/>
      </c>
      <c r="AM77" s="588" t="str">
        <f t="shared" si="222"/>
        <v/>
      </c>
      <c r="AN77" s="588" t="str">
        <f t="shared" si="222"/>
        <v/>
      </c>
      <c r="AO77" s="588" t="str">
        <f t="shared" si="222"/>
        <v/>
      </c>
      <c r="AP77" s="588" t="str">
        <f t="shared" si="222"/>
        <v/>
      </c>
      <c r="AQ77" s="588" t="str">
        <f t="shared" si="222"/>
        <v/>
      </c>
      <c r="AR77" s="588" t="str">
        <f t="shared" si="222"/>
        <v/>
      </c>
      <c r="AS77" s="588" t="str">
        <f t="shared" si="222"/>
        <v/>
      </c>
      <c r="AT77" s="588" t="str">
        <f t="shared" si="222"/>
        <v/>
      </c>
      <c r="AU77" s="588" t="str">
        <f t="shared" si="222"/>
        <v/>
      </c>
      <c r="AV77" s="588" t="str">
        <f t="shared" si="222"/>
        <v/>
      </c>
      <c r="AW77" s="588" t="str">
        <f t="shared" si="222"/>
        <v/>
      </c>
      <c r="AX77" s="588"/>
      <c r="AY77" s="588"/>
      <c r="AZ77" s="588"/>
      <c r="BA77" s="588"/>
      <c r="BB77" s="588"/>
      <c r="BC77" s="594"/>
      <c r="BD77" s="1341" t="str">
        <f t="shared" ref="BD77:BO77" si="223">IF(BD76="","",BD66*BD75*BD76)</f>
        <v/>
      </c>
      <c r="BE77" s="1341" t="str">
        <f t="shared" si="223"/>
        <v/>
      </c>
      <c r="BF77" s="1341" t="str">
        <f t="shared" si="223"/>
        <v/>
      </c>
      <c r="BG77" s="1341" t="str">
        <f t="shared" si="223"/>
        <v/>
      </c>
      <c r="BH77" s="1341" t="str">
        <f t="shared" si="223"/>
        <v/>
      </c>
      <c r="BI77" s="1341" t="str">
        <f t="shared" si="223"/>
        <v/>
      </c>
      <c r="BJ77" s="1341" t="str">
        <f t="shared" si="223"/>
        <v/>
      </c>
      <c r="BK77" s="1341" t="str">
        <f t="shared" si="223"/>
        <v/>
      </c>
      <c r="BL77" s="1341" t="str">
        <f t="shared" si="223"/>
        <v/>
      </c>
      <c r="BM77" s="1341" t="str">
        <f t="shared" si="223"/>
        <v/>
      </c>
      <c r="BN77" s="1341" t="str">
        <f t="shared" si="223"/>
        <v/>
      </c>
      <c r="BO77" s="1341" t="str">
        <f t="shared" si="223"/>
        <v/>
      </c>
      <c r="BP77" s="1341"/>
      <c r="BQ77" s="1341"/>
      <c r="BR77" s="1341"/>
      <c r="BS77" s="1341"/>
      <c r="BT77" s="1341"/>
      <c r="BU77" s="594"/>
      <c r="BV77" s="588" t="str">
        <f>IF(BV76="","",BV66*BV75*BV76)</f>
        <v/>
      </c>
      <c r="BW77" s="588" t="str">
        <f>IF(BW76="","",BW66*BW75*BW76)</f>
        <v/>
      </c>
      <c r="BX77" s="588" t="str">
        <f>IF(BX76="","",BX66*BX75*BX76)</f>
        <v/>
      </c>
      <c r="BY77" s="588" t="str">
        <f>IF(BY76="","",BY66*BY75*BY76)</f>
        <v/>
      </c>
      <c r="BZ77" s="578" t="str">
        <f t="shared" si="122"/>
        <v/>
      </c>
      <c r="CA77" s="578" t="str">
        <f t="shared" si="123"/>
        <v/>
      </c>
      <c r="CB77" s="578" t="str">
        <f t="shared" si="124"/>
        <v/>
      </c>
      <c r="CC77" s="578" t="str">
        <f t="shared" si="125"/>
        <v/>
      </c>
      <c r="CD77" s="1069" t="str">
        <f t="shared" si="179"/>
        <v/>
      </c>
      <c r="CE77" s="1070" t="str">
        <f t="shared" si="180"/>
        <v/>
      </c>
      <c r="CF77" s="1070" t="str">
        <f t="shared" si="181"/>
        <v/>
      </c>
      <c r="CG77" s="1070" t="str">
        <f t="shared" si="182"/>
        <v/>
      </c>
      <c r="CH77" s="1070" t="str">
        <f t="shared" si="183"/>
        <v/>
      </c>
      <c r="CI77" s="1071" t="str">
        <f t="shared" si="184"/>
        <v/>
      </c>
      <c r="CJ77" s="1071" t="str">
        <f t="shared" si="185"/>
        <v/>
      </c>
      <c r="CK77" s="1070" t="str">
        <f t="shared" si="186"/>
        <v/>
      </c>
      <c r="CL77" s="1070" t="str">
        <f t="shared" si="187"/>
        <v/>
      </c>
      <c r="CM77" s="1070" t="str">
        <f t="shared" si="188"/>
        <v/>
      </c>
      <c r="CN77" s="1070" t="str">
        <f t="shared" si="189"/>
        <v/>
      </c>
      <c r="CO77" s="1069" t="str">
        <f t="shared" si="190"/>
        <v/>
      </c>
      <c r="CP77" s="532" t="str">
        <f t="shared" si="191"/>
        <v/>
      </c>
      <c r="CQ77" s="533" t="str">
        <f t="shared" si="192"/>
        <v/>
      </c>
      <c r="CR77" s="534" t="str">
        <f t="shared" si="193"/>
        <v/>
      </c>
      <c r="CS77" s="534" t="str">
        <f t="shared" si="194"/>
        <v/>
      </c>
      <c r="CT77" s="534" t="str">
        <f t="shared" si="195"/>
        <v/>
      </c>
      <c r="CU77" s="534" t="str">
        <f t="shared" si="196"/>
        <v/>
      </c>
      <c r="CV77" s="534" t="str">
        <f t="shared" si="197"/>
        <v/>
      </c>
      <c r="CW77" s="535" t="str">
        <f t="shared" si="198"/>
        <v/>
      </c>
      <c r="CX77" s="535" t="str">
        <f t="shared" si="199"/>
        <v/>
      </c>
      <c r="CY77" s="535" t="str">
        <f t="shared" si="200"/>
        <v/>
      </c>
      <c r="CZ77" s="534" t="str">
        <f t="shared" si="201"/>
        <v/>
      </c>
      <c r="DA77" s="534" t="str">
        <f t="shared" si="202"/>
        <v/>
      </c>
      <c r="DB77" s="534" t="str">
        <f t="shared" si="203"/>
        <v/>
      </c>
      <c r="DC77" s="534" t="str">
        <f t="shared" si="204"/>
        <v/>
      </c>
      <c r="DD77" s="534" t="str">
        <f t="shared" si="205"/>
        <v/>
      </c>
      <c r="DE77" s="533" t="str">
        <f t="shared" si="206"/>
        <v/>
      </c>
      <c r="DF77" s="532" t="str">
        <f t="shared" si="207"/>
        <v/>
      </c>
      <c r="DG77" s="579">
        <f t="shared" si="208"/>
        <v>0</v>
      </c>
      <c r="DH77" s="98">
        <f t="shared" si="209"/>
        <v>0</v>
      </c>
      <c r="DI77" s="98">
        <f t="shared" si="210"/>
        <v>0</v>
      </c>
      <c r="DJ77" s="98">
        <f t="shared" si="211"/>
        <v>0</v>
      </c>
      <c r="DK77" s="572"/>
      <c r="DL77" s="188"/>
      <c r="DM77" s="580" t="s">
        <v>190</v>
      </c>
      <c r="DN77" s="581"/>
      <c r="DO77" s="586"/>
      <c r="DP77" s="586"/>
      <c r="DQ77" s="586">
        <f>DQ76*SUM(DQ67)</f>
        <v>10</v>
      </c>
      <c r="DR77" s="586">
        <f>DR76*SUM(DR67)</f>
        <v>5</v>
      </c>
      <c r="DS77" s="189"/>
      <c r="DT77" s="188"/>
    </row>
    <row r="78" spans="1:130" s="191" customFormat="1" ht="15.75" hidden="1" customHeight="1">
      <c r="A78" s="585" t="s">
        <v>178</v>
      </c>
      <c r="B78" s="260"/>
      <c r="C78" s="260"/>
      <c r="D78" s="260"/>
      <c r="E78" s="260"/>
      <c r="F78" s="260"/>
      <c r="G78" s="260"/>
      <c r="H78" s="260"/>
      <c r="I78" s="260"/>
      <c r="J78" s="260"/>
      <c r="K78" s="260"/>
      <c r="L78" s="260"/>
      <c r="M78" s="260"/>
      <c r="N78" s="260"/>
      <c r="O78" s="260"/>
      <c r="P78" s="260"/>
      <c r="Q78" s="260"/>
      <c r="R78" s="260"/>
      <c r="S78" s="595"/>
      <c r="T78" s="260"/>
      <c r="U78" s="260"/>
      <c r="V78" s="260"/>
      <c r="W78" s="260"/>
      <c r="X78" s="260"/>
      <c r="Y78" s="260"/>
      <c r="Z78" s="1339"/>
      <c r="AA78" s="1339"/>
      <c r="AB78" s="1339"/>
      <c r="AC78" s="1339"/>
      <c r="AD78" s="260"/>
      <c r="AE78" s="1339"/>
      <c r="AF78" s="260"/>
      <c r="AG78" s="260"/>
      <c r="AH78" s="260"/>
      <c r="AI78" s="260"/>
      <c r="AJ78" s="260"/>
      <c r="AK78" s="595"/>
      <c r="AL78" s="260"/>
      <c r="AM78" s="260"/>
      <c r="AN78" s="260"/>
      <c r="AO78" s="260"/>
      <c r="AP78" s="260"/>
      <c r="AQ78" s="260"/>
      <c r="AR78" s="260"/>
      <c r="AS78" s="260"/>
      <c r="AT78" s="260"/>
      <c r="AU78" s="260"/>
      <c r="AV78" s="260"/>
      <c r="AW78" s="260"/>
      <c r="AX78" s="260"/>
      <c r="AY78" s="260"/>
      <c r="AZ78" s="260"/>
      <c r="BA78" s="260"/>
      <c r="BB78" s="260"/>
      <c r="BC78" s="595"/>
      <c r="BD78" s="1339"/>
      <c r="BE78" s="1339"/>
      <c r="BF78" s="1339"/>
      <c r="BG78" s="1339"/>
      <c r="BH78" s="1339"/>
      <c r="BI78" s="1339"/>
      <c r="BJ78" s="1339"/>
      <c r="BK78" s="1339"/>
      <c r="BL78" s="1339"/>
      <c r="BM78" s="1339"/>
      <c r="BN78" s="1339"/>
      <c r="BO78" s="1339"/>
      <c r="BP78" s="1339"/>
      <c r="BQ78" s="1339"/>
      <c r="BR78" s="1339"/>
      <c r="BS78" s="1339"/>
      <c r="BT78" s="1339"/>
      <c r="BU78" s="595"/>
      <c r="BV78" s="260"/>
      <c r="BW78" s="260"/>
      <c r="BX78" s="260"/>
      <c r="BY78" s="260"/>
      <c r="BZ78" s="578" t="str">
        <f t="shared" si="122"/>
        <v/>
      </c>
      <c r="CA78" s="578" t="str">
        <f t="shared" si="123"/>
        <v/>
      </c>
      <c r="CB78" s="578" t="str">
        <f t="shared" si="124"/>
        <v/>
      </c>
      <c r="CC78" s="578" t="str">
        <f t="shared" si="125"/>
        <v/>
      </c>
      <c r="CD78" s="1069" t="str">
        <f t="shared" si="179"/>
        <v/>
      </c>
      <c r="CE78" s="1070" t="str">
        <f t="shared" si="180"/>
        <v/>
      </c>
      <c r="CF78" s="1070" t="str">
        <f t="shared" si="181"/>
        <v/>
      </c>
      <c r="CG78" s="1070" t="str">
        <f t="shared" si="182"/>
        <v/>
      </c>
      <c r="CH78" s="1070" t="str">
        <f t="shared" si="183"/>
        <v/>
      </c>
      <c r="CI78" s="1071" t="str">
        <f t="shared" si="184"/>
        <v/>
      </c>
      <c r="CJ78" s="1071" t="str">
        <f t="shared" si="185"/>
        <v/>
      </c>
      <c r="CK78" s="1070" t="str">
        <f t="shared" si="186"/>
        <v/>
      </c>
      <c r="CL78" s="1070" t="str">
        <f t="shared" si="187"/>
        <v/>
      </c>
      <c r="CM78" s="1070" t="str">
        <f t="shared" si="188"/>
        <v/>
      </c>
      <c r="CN78" s="1070" t="str">
        <f t="shared" si="189"/>
        <v/>
      </c>
      <c r="CO78" s="1069" t="str">
        <f t="shared" si="190"/>
        <v/>
      </c>
      <c r="CP78" s="532" t="str">
        <f t="shared" si="191"/>
        <v/>
      </c>
      <c r="CQ78" s="533" t="str">
        <f t="shared" si="192"/>
        <v/>
      </c>
      <c r="CR78" s="534" t="str">
        <f t="shared" si="193"/>
        <v/>
      </c>
      <c r="CS78" s="534" t="str">
        <f t="shared" si="194"/>
        <v/>
      </c>
      <c r="CT78" s="534" t="str">
        <f t="shared" si="195"/>
        <v/>
      </c>
      <c r="CU78" s="534" t="str">
        <f t="shared" si="196"/>
        <v/>
      </c>
      <c r="CV78" s="534" t="str">
        <f t="shared" si="197"/>
        <v/>
      </c>
      <c r="CW78" s="535" t="str">
        <f t="shared" si="198"/>
        <v/>
      </c>
      <c r="CX78" s="535" t="str">
        <f t="shared" si="199"/>
        <v/>
      </c>
      <c r="CY78" s="535" t="str">
        <f t="shared" si="200"/>
        <v/>
      </c>
      <c r="CZ78" s="534" t="str">
        <f t="shared" si="201"/>
        <v/>
      </c>
      <c r="DA78" s="534" t="str">
        <f t="shared" si="202"/>
        <v/>
      </c>
      <c r="DB78" s="534" t="str">
        <f t="shared" si="203"/>
        <v/>
      </c>
      <c r="DC78" s="534" t="str">
        <f t="shared" si="204"/>
        <v/>
      </c>
      <c r="DD78" s="534" t="str">
        <f t="shared" si="205"/>
        <v/>
      </c>
      <c r="DE78" s="533" t="str">
        <f t="shared" si="206"/>
        <v/>
      </c>
      <c r="DF78" s="532" t="str">
        <f t="shared" si="207"/>
        <v/>
      </c>
      <c r="DG78" s="579">
        <f t="shared" si="208"/>
        <v>0</v>
      </c>
      <c r="DH78" s="98">
        <f t="shared" si="209"/>
        <v>0</v>
      </c>
      <c r="DI78" s="98">
        <f t="shared" si="210"/>
        <v>0</v>
      </c>
      <c r="DJ78" s="98">
        <f t="shared" si="211"/>
        <v>0</v>
      </c>
      <c r="DK78" s="572"/>
      <c r="DL78" s="188"/>
      <c r="DM78" s="580" t="s">
        <v>190</v>
      </c>
      <c r="DN78" s="581"/>
      <c r="DO78" s="586">
        <f>SUM(DQ77:DR77)</f>
        <v>15</v>
      </c>
      <c r="DP78" s="188"/>
      <c r="DQ78" s="188"/>
      <c r="DR78" s="188"/>
      <c r="DS78" s="189"/>
      <c r="DT78" s="188"/>
    </row>
    <row r="79" spans="1:130" s="191" customFormat="1" ht="15.75" hidden="1" customHeight="1">
      <c r="A79" s="585" t="s">
        <v>180</v>
      </c>
      <c r="B79" s="260"/>
      <c r="C79" s="260"/>
      <c r="D79" s="260"/>
      <c r="E79" s="260"/>
      <c r="F79" s="260"/>
      <c r="G79" s="260"/>
      <c r="H79" s="260"/>
      <c r="I79" s="260"/>
      <c r="J79" s="260"/>
      <c r="K79" s="260"/>
      <c r="L79" s="260"/>
      <c r="M79" s="260"/>
      <c r="N79" s="260"/>
      <c r="O79" s="260"/>
      <c r="P79" s="260"/>
      <c r="Q79" s="260"/>
      <c r="R79" s="260"/>
      <c r="S79" s="596"/>
      <c r="T79" s="260"/>
      <c r="U79" s="260"/>
      <c r="V79" s="260"/>
      <c r="W79" s="260"/>
      <c r="X79" s="260"/>
      <c r="Y79" s="260"/>
      <c r="Z79" s="1339"/>
      <c r="AA79" s="1339"/>
      <c r="AB79" s="1339"/>
      <c r="AC79" s="1339"/>
      <c r="AD79" s="260"/>
      <c r="AE79" s="1339"/>
      <c r="AF79" s="260"/>
      <c r="AG79" s="260"/>
      <c r="AH79" s="260"/>
      <c r="AI79" s="260"/>
      <c r="AJ79" s="260"/>
      <c r="AK79" s="596"/>
      <c r="AL79" s="260"/>
      <c r="AM79" s="260"/>
      <c r="AN79" s="260"/>
      <c r="AO79" s="260"/>
      <c r="AP79" s="260"/>
      <c r="AQ79" s="260"/>
      <c r="AR79" s="260"/>
      <c r="AS79" s="260"/>
      <c r="AT79" s="260"/>
      <c r="AU79" s="260"/>
      <c r="AV79" s="260"/>
      <c r="AW79" s="260"/>
      <c r="AX79" s="260"/>
      <c r="AY79" s="260"/>
      <c r="AZ79" s="260"/>
      <c r="BA79" s="260"/>
      <c r="BB79" s="260"/>
      <c r="BC79" s="596"/>
      <c r="BD79" s="1339"/>
      <c r="BE79" s="1339"/>
      <c r="BF79" s="1339"/>
      <c r="BG79" s="1339"/>
      <c r="BH79" s="1339"/>
      <c r="BI79" s="1339"/>
      <c r="BJ79" s="1339"/>
      <c r="BK79" s="1339"/>
      <c r="BL79" s="1339"/>
      <c r="BM79" s="1339"/>
      <c r="BN79" s="1339"/>
      <c r="BO79" s="1339"/>
      <c r="BP79" s="1339"/>
      <c r="BQ79" s="1339"/>
      <c r="BR79" s="1339"/>
      <c r="BS79" s="1339"/>
      <c r="BT79" s="1339"/>
      <c r="BU79" s="596"/>
      <c r="BV79" s="260"/>
      <c r="BW79" s="260"/>
      <c r="BX79" s="260"/>
      <c r="BY79" s="260"/>
      <c r="BZ79" s="578" t="str">
        <f t="shared" si="122"/>
        <v/>
      </c>
      <c r="CA79" s="578" t="str">
        <f t="shared" si="123"/>
        <v/>
      </c>
      <c r="CB79" s="578" t="str">
        <f t="shared" si="124"/>
        <v/>
      </c>
      <c r="CC79" s="578" t="str">
        <f t="shared" si="125"/>
        <v/>
      </c>
      <c r="CD79" s="1069" t="str">
        <f t="shared" si="179"/>
        <v/>
      </c>
      <c r="CE79" s="1070" t="str">
        <f t="shared" si="180"/>
        <v/>
      </c>
      <c r="CF79" s="1070" t="str">
        <f t="shared" si="181"/>
        <v/>
      </c>
      <c r="CG79" s="1070" t="str">
        <f t="shared" si="182"/>
        <v/>
      </c>
      <c r="CH79" s="1070" t="str">
        <f t="shared" si="183"/>
        <v/>
      </c>
      <c r="CI79" s="1071" t="str">
        <f t="shared" si="184"/>
        <v/>
      </c>
      <c r="CJ79" s="1071" t="str">
        <f t="shared" si="185"/>
        <v/>
      </c>
      <c r="CK79" s="1070" t="str">
        <f t="shared" si="186"/>
        <v/>
      </c>
      <c r="CL79" s="1070" t="str">
        <f t="shared" si="187"/>
        <v/>
      </c>
      <c r="CM79" s="1070" t="str">
        <f t="shared" si="188"/>
        <v/>
      </c>
      <c r="CN79" s="1070" t="str">
        <f t="shared" si="189"/>
        <v/>
      </c>
      <c r="CO79" s="1069" t="str">
        <f t="shared" si="190"/>
        <v/>
      </c>
      <c r="CP79" s="532" t="str">
        <f t="shared" si="191"/>
        <v/>
      </c>
      <c r="CQ79" s="533" t="str">
        <f t="shared" si="192"/>
        <v/>
      </c>
      <c r="CR79" s="534" t="str">
        <f t="shared" si="193"/>
        <v/>
      </c>
      <c r="CS79" s="534" t="str">
        <f t="shared" si="194"/>
        <v/>
      </c>
      <c r="CT79" s="534" t="str">
        <f t="shared" si="195"/>
        <v/>
      </c>
      <c r="CU79" s="534" t="str">
        <f t="shared" si="196"/>
        <v/>
      </c>
      <c r="CV79" s="534" t="str">
        <f t="shared" si="197"/>
        <v/>
      </c>
      <c r="CW79" s="535" t="str">
        <f t="shared" si="198"/>
        <v/>
      </c>
      <c r="CX79" s="535" t="str">
        <f t="shared" si="199"/>
        <v/>
      </c>
      <c r="CY79" s="535" t="str">
        <f t="shared" si="200"/>
        <v/>
      </c>
      <c r="CZ79" s="534" t="str">
        <f t="shared" si="201"/>
        <v/>
      </c>
      <c r="DA79" s="534" t="str">
        <f t="shared" si="202"/>
        <v/>
      </c>
      <c r="DB79" s="534" t="str">
        <f t="shared" si="203"/>
        <v/>
      </c>
      <c r="DC79" s="534" t="str">
        <f t="shared" si="204"/>
        <v/>
      </c>
      <c r="DD79" s="534" t="str">
        <f t="shared" si="205"/>
        <v/>
      </c>
      <c r="DE79" s="533" t="str">
        <f t="shared" si="206"/>
        <v/>
      </c>
      <c r="DF79" s="532" t="str">
        <f t="shared" si="207"/>
        <v/>
      </c>
      <c r="DG79" s="579">
        <f t="shared" si="208"/>
        <v>0</v>
      </c>
      <c r="DH79" s="98">
        <f t="shared" si="209"/>
        <v>0</v>
      </c>
      <c r="DI79" s="98">
        <f t="shared" si="210"/>
        <v>0</v>
      </c>
      <c r="DJ79" s="98">
        <f t="shared" si="211"/>
        <v>0</v>
      </c>
      <c r="DK79" s="572"/>
      <c r="DL79" s="188"/>
      <c r="DM79" s="580" t="s">
        <v>191</v>
      </c>
      <c r="DN79" s="581"/>
      <c r="DO79" s="252">
        <f>BV688*BV689</f>
        <v>0</v>
      </c>
      <c r="DP79" s="252">
        <f>BW688*BW689</f>
        <v>0</v>
      </c>
      <c r="DQ79" s="252"/>
      <c r="DR79" s="252"/>
      <c r="DS79" s="189" t="s">
        <v>192</v>
      </c>
      <c r="DT79" s="188"/>
    </row>
    <row r="80" spans="1:130" s="191" customFormat="1" ht="15.75" hidden="1" customHeight="1">
      <c r="A80" s="597" t="s">
        <v>182</v>
      </c>
      <c r="B80" s="588" t="str">
        <f t="shared" ref="B80:M80" si="224">IF(B78="","",B78*B79)</f>
        <v/>
      </c>
      <c r="C80" s="588" t="str">
        <f t="shared" si="224"/>
        <v/>
      </c>
      <c r="D80" s="588" t="str">
        <f t="shared" si="224"/>
        <v/>
      </c>
      <c r="E80" s="588" t="str">
        <f t="shared" si="224"/>
        <v/>
      </c>
      <c r="F80" s="588" t="str">
        <f t="shared" si="224"/>
        <v/>
      </c>
      <c r="G80" s="588" t="str">
        <f t="shared" si="224"/>
        <v/>
      </c>
      <c r="H80" s="588" t="str">
        <f t="shared" si="224"/>
        <v/>
      </c>
      <c r="I80" s="588" t="str">
        <f t="shared" si="224"/>
        <v/>
      </c>
      <c r="J80" s="588" t="str">
        <f t="shared" si="224"/>
        <v/>
      </c>
      <c r="K80" s="588" t="str">
        <f t="shared" si="224"/>
        <v/>
      </c>
      <c r="L80" s="588" t="str">
        <f t="shared" si="224"/>
        <v/>
      </c>
      <c r="M80" s="588" t="str">
        <f t="shared" si="224"/>
        <v/>
      </c>
      <c r="N80" s="588"/>
      <c r="O80" s="588"/>
      <c r="P80" s="588"/>
      <c r="Q80" s="588"/>
      <c r="R80" s="588"/>
      <c r="S80" s="577"/>
      <c r="T80" s="588" t="str">
        <f t="shared" ref="T80:AE80" si="225">IF(T78="","",T78*T79)</f>
        <v/>
      </c>
      <c r="U80" s="588" t="str">
        <f t="shared" si="225"/>
        <v/>
      </c>
      <c r="V80" s="588" t="str">
        <f t="shared" si="225"/>
        <v/>
      </c>
      <c r="W80" s="588" t="str">
        <f t="shared" si="225"/>
        <v/>
      </c>
      <c r="X80" s="588" t="str">
        <f t="shared" si="225"/>
        <v/>
      </c>
      <c r="Y80" s="588" t="str">
        <f t="shared" si="225"/>
        <v/>
      </c>
      <c r="Z80" s="1341" t="str">
        <f t="shared" si="225"/>
        <v/>
      </c>
      <c r="AA80" s="1341" t="str">
        <f t="shared" si="225"/>
        <v/>
      </c>
      <c r="AB80" s="1341" t="str">
        <f t="shared" si="225"/>
        <v/>
      </c>
      <c r="AC80" s="1341" t="str">
        <f t="shared" si="225"/>
        <v/>
      </c>
      <c r="AD80" s="588" t="str">
        <f t="shared" si="225"/>
        <v/>
      </c>
      <c r="AE80" s="1341" t="str">
        <f t="shared" si="225"/>
        <v/>
      </c>
      <c r="AF80" s="588"/>
      <c r="AG80" s="588"/>
      <c r="AH80" s="588"/>
      <c r="AI80" s="588"/>
      <c r="AJ80" s="588"/>
      <c r="AK80" s="577"/>
      <c r="AL80" s="588" t="str">
        <f t="shared" ref="AL80:AW80" si="226">IF(AL78="","",AL78*AL79)</f>
        <v/>
      </c>
      <c r="AM80" s="588" t="str">
        <f t="shared" si="226"/>
        <v/>
      </c>
      <c r="AN80" s="588" t="str">
        <f t="shared" si="226"/>
        <v/>
      </c>
      <c r="AO80" s="588" t="str">
        <f t="shared" si="226"/>
        <v/>
      </c>
      <c r="AP80" s="588" t="str">
        <f t="shared" si="226"/>
        <v/>
      </c>
      <c r="AQ80" s="588" t="str">
        <f t="shared" si="226"/>
        <v/>
      </c>
      <c r="AR80" s="588" t="str">
        <f t="shared" si="226"/>
        <v/>
      </c>
      <c r="AS80" s="588" t="str">
        <f t="shared" si="226"/>
        <v/>
      </c>
      <c r="AT80" s="588" t="str">
        <f t="shared" si="226"/>
        <v/>
      </c>
      <c r="AU80" s="588" t="str">
        <f t="shared" si="226"/>
        <v/>
      </c>
      <c r="AV80" s="588" t="str">
        <f t="shared" si="226"/>
        <v/>
      </c>
      <c r="AW80" s="588" t="str">
        <f t="shared" si="226"/>
        <v/>
      </c>
      <c r="AX80" s="588"/>
      <c r="AY80" s="588"/>
      <c r="AZ80" s="588"/>
      <c r="BA80" s="588"/>
      <c r="BB80" s="588"/>
      <c r="BC80" s="577"/>
      <c r="BD80" s="1341" t="str">
        <f t="shared" ref="BD80:BO80" si="227">IF(BD78="","",BD78*BD79)</f>
        <v/>
      </c>
      <c r="BE80" s="1341" t="str">
        <f t="shared" si="227"/>
        <v/>
      </c>
      <c r="BF80" s="1341" t="str">
        <f t="shared" si="227"/>
        <v/>
      </c>
      <c r="BG80" s="1341" t="str">
        <f t="shared" si="227"/>
        <v/>
      </c>
      <c r="BH80" s="1341" t="str">
        <f t="shared" si="227"/>
        <v/>
      </c>
      <c r="BI80" s="1341" t="str">
        <f t="shared" si="227"/>
        <v/>
      </c>
      <c r="BJ80" s="1341" t="str">
        <f t="shared" si="227"/>
        <v/>
      </c>
      <c r="BK80" s="1341" t="str">
        <f t="shared" si="227"/>
        <v/>
      </c>
      <c r="BL80" s="1341" t="str">
        <f t="shared" si="227"/>
        <v/>
      </c>
      <c r="BM80" s="1341" t="str">
        <f t="shared" si="227"/>
        <v/>
      </c>
      <c r="BN80" s="1341" t="str">
        <f t="shared" si="227"/>
        <v/>
      </c>
      <c r="BO80" s="1341" t="str">
        <f t="shared" si="227"/>
        <v/>
      </c>
      <c r="BP80" s="1341"/>
      <c r="BQ80" s="1341"/>
      <c r="BR80" s="1341"/>
      <c r="BS80" s="1341"/>
      <c r="BT80" s="1341"/>
      <c r="BU80" s="577"/>
      <c r="BV80" s="588" t="str">
        <f>IF(BV78="","",BV78*BV79)</f>
        <v/>
      </c>
      <c r="BW80" s="588" t="str">
        <f>IF(BW78="","",BW78*BW79)</f>
        <v/>
      </c>
      <c r="BX80" s="588" t="str">
        <f>IF(BX78="","",BX78*BX79)</f>
        <v/>
      </c>
      <c r="BY80" s="588" t="str">
        <f>IF(BY78="","",BY78*BY79)</f>
        <v/>
      </c>
      <c r="BZ80" s="578" t="str">
        <f t="shared" si="122"/>
        <v/>
      </c>
      <c r="CA80" s="578" t="str">
        <f t="shared" si="123"/>
        <v/>
      </c>
      <c r="CB80" s="578" t="str">
        <f t="shared" si="124"/>
        <v/>
      </c>
      <c r="CC80" s="578" t="str">
        <f t="shared" si="125"/>
        <v/>
      </c>
      <c r="CD80" s="1069" t="str">
        <f t="shared" si="179"/>
        <v/>
      </c>
      <c r="CE80" s="1070" t="str">
        <f t="shared" si="180"/>
        <v/>
      </c>
      <c r="CF80" s="1070" t="str">
        <f t="shared" si="181"/>
        <v/>
      </c>
      <c r="CG80" s="1070" t="str">
        <f t="shared" si="182"/>
        <v/>
      </c>
      <c r="CH80" s="1070" t="str">
        <f t="shared" si="183"/>
        <v/>
      </c>
      <c r="CI80" s="1071" t="str">
        <f t="shared" si="184"/>
        <v/>
      </c>
      <c r="CJ80" s="1071" t="str">
        <f t="shared" si="185"/>
        <v/>
      </c>
      <c r="CK80" s="1070" t="str">
        <f t="shared" si="186"/>
        <v/>
      </c>
      <c r="CL80" s="1070" t="str">
        <f t="shared" si="187"/>
        <v/>
      </c>
      <c r="CM80" s="1070" t="str">
        <f t="shared" si="188"/>
        <v/>
      </c>
      <c r="CN80" s="1070" t="str">
        <f t="shared" si="189"/>
        <v/>
      </c>
      <c r="CO80" s="1069" t="str">
        <f t="shared" si="190"/>
        <v/>
      </c>
      <c r="CP80" s="532" t="str">
        <f t="shared" si="191"/>
        <v/>
      </c>
      <c r="CQ80" s="533" t="str">
        <f t="shared" si="192"/>
        <v/>
      </c>
      <c r="CR80" s="534" t="str">
        <f t="shared" si="193"/>
        <v/>
      </c>
      <c r="CS80" s="534" t="str">
        <f t="shared" si="194"/>
        <v/>
      </c>
      <c r="CT80" s="534" t="str">
        <f t="shared" si="195"/>
        <v/>
      </c>
      <c r="CU80" s="534" t="str">
        <f t="shared" si="196"/>
        <v/>
      </c>
      <c r="CV80" s="534" t="str">
        <f t="shared" si="197"/>
        <v/>
      </c>
      <c r="CW80" s="535" t="str">
        <f t="shared" si="198"/>
        <v/>
      </c>
      <c r="CX80" s="535" t="str">
        <f t="shared" si="199"/>
        <v/>
      </c>
      <c r="CY80" s="535" t="str">
        <f t="shared" si="200"/>
        <v/>
      </c>
      <c r="CZ80" s="534" t="str">
        <f t="shared" si="201"/>
        <v/>
      </c>
      <c r="DA80" s="534" t="str">
        <f t="shared" si="202"/>
        <v/>
      </c>
      <c r="DB80" s="534" t="str">
        <f t="shared" si="203"/>
        <v/>
      </c>
      <c r="DC80" s="534" t="str">
        <f t="shared" si="204"/>
        <v/>
      </c>
      <c r="DD80" s="534" t="str">
        <f t="shared" si="205"/>
        <v/>
      </c>
      <c r="DE80" s="533" t="str">
        <f t="shared" si="206"/>
        <v/>
      </c>
      <c r="DF80" s="532" t="str">
        <f t="shared" si="207"/>
        <v/>
      </c>
      <c r="DG80" s="579">
        <f t="shared" si="208"/>
        <v>0</v>
      </c>
      <c r="DH80" s="98">
        <f t="shared" si="209"/>
        <v>0</v>
      </c>
      <c r="DI80" s="98">
        <f t="shared" si="210"/>
        <v>0</v>
      </c>
      <c r="DJ80" s="98">
        <f t="shared" si="211"/>
        <v>0</v>
      </c>
      <c r="DK80" s="572"/>
      <c r="DL80" s="188"/>
      <c r="DM80" s="580" t="s">
        <v>190</v>
      </c>
      <c r="DN80" s="581"/>
      <c r="DO80" s="586">
        <f>DO79*SUM(DO67)</f>
        <v>0</v>
      </c>
      <c r="DP80" s="586">
        <f>DP79*SUM(DP67)</f>
        <v>0</v>
      </c>
      <c r="DQ80" s="188"/>
      <c r="DR80" s="188"/>
      <c r="DS80" s="189"/>
      <c r="DT80" s="188"/>
    </row>
    <row r="81" spans="1:124" s="470" customFormat="1" ht="15.75" hidden="1" customHeight="1">
      <c r="A81" s="590" t="s">
        <v>184</v>
      </c>
      <c r="B81" s="591">
        <v>1</v>
      </c>
      <c r="C81" s="591">
        <v>1</v>
      </c>
      <c r="D81" s="591">
        <v>1</v>
      </c>
      <c r="E81" s="591">
        <v>1</v>
      </c>
      <c r="F81" s="591">
        <v>1</v>
      </c>
      <c r="G81" s="591">
        <v>1</v>
      </c>
      <c r="H81" s="591">
        <v>1</v>
      </c>
      <c r="I81" s="591">
        <v>1</v>
      </c>
      <c r="J81" s="591">
        <v>1</v>
      </c>
      <c r="K81" s="591">
        <v>1</v>
      </c>
      <c r="L81" s="591">
        <v>1</v>
      </c>
      <c r="M81" s="591">
        <v>1</v>
      </c>
      <c r="N81" s="591"/>
      <c r="O81" s="591"/>
      <c r="P81" s="591"/>
      <c r="Q81" s="591"/>
      <c r="R81" s="591"/>
      <c r="S81" s="577"/>
      <c r="T81" s="591">
        <v>1</v>
      </c>
      <c r="U81" s="591">
        <v>1</v>
      </c>
      <c r="V81" s="591">
        <v>1</v>
      </c>
      <c r="W81" s="591">
        <v>1</v>
      </c>
      <c r="X81" s="591">
        <v>1</v>
      </c>
      <c r="Y81" s="591">
        <v>1</v>
      </c>
      <c r="Z81" s="1342">
        <v>1</v>
      </c>
      <c r="AA81" s="1342">
        <v>1</v>
      </c>
      <c r="AB81" s="1342">
        <v>1</v>
      </c>
      <c r="AC81" s="1342">
        <v>1</v>
      </c>
      <c r="AD81" s="591">
        <v>1</v>
      </c>
      <c r="AE81" s="1342">
        <v>1</v>
      </c>
      <c r="AF81" s="591"/>
      <c r="AG81" s="591"/>
      <c r="AH81" s="591"/>
      <c r="AI81" s="591"/>
      <c r="AJ81" s="591"/>
      <c r="AK81" s="577"/>
      <c r="AL81" s="591">
        <v>1</v>
      </c>
      <c r="AM81" s="591">
        <v>1</v>
      </c>
      <c r="AN81" s="591">
        <v>1</v>
      </c>
      <c r="AO81" s="591">
        <v>1</v>
      </c>
      <c r="AP81" s="591">
        <v>1</v>
      </c>
      <c r="AQ81" s="591">
        <v>1</v>
      </c>
      <c r="AR81" s="591">
        <v>1</v>
      </c>
      <c r="AS81" s="591">
        <v>1</v>
      </c>
      <c r="AT81" s="591">
        <v>1</v>
      </c>
      <c r="AU81" s="591">
        <v>1</v>
      </c>
      <c r="AV81" s="591">
        <v>1</v>
      </c>
      <c r="AW81" s="591">
        <v>1</v>
      </c>
      <c r="AX81" s="591"/>
      <c r="AY81" s="591"/>
      <c r="AZ81" s="591"/>
      <c r="BA81" s="591"/>
      <c r="BB81" s="591"/>
      <c r="BC81" s="577"/>
      <c r="BD81" s="1342">
        <v>1</v>
      </c>
      <c r="BE81" s="1342">
        <v>1</v>
      </c>
      <c r="BF81" s="1342">
        <v>1</v>
      </c>
      <c r="BG81" s="1342">
        <v>1</v>
      </c>
      <c r="BH81" s="1342">
        <v>1</v>
      </c>
      <c r="BI81" s="1342">
        <v>1</v>
      </c>
      <c r="BJ81" s="1342">
        <v>1</v>
      </c>
      <c r="BK81" s="1342">
        <v>1</v>
      </c>
      <c r="BL81" s="1342">
        <v>1</v>
      </c>
      <c r="BM81" s="1342">
        <v>1</v>
      </c>
      <c r="BN81" s="1342">
        <v>1</v>
      </c>
      <c r="BO81" s="1342">
        <v>1</v>
      </c>
      <c r="BP81" s="1342"/>
      <c r="BQ81" s="1342"/>
      <c r="BR81" s="1342"/>
      <c r="BS81" s="1342"/>
      <c r="BT81" s="1342"/>
      <c r="BU81" s="577"/>
      <c r="BV81" s="591">
        <v>1</v>
      </c>
      <c r="BW81" s="591">
        <v>1</v>
      </c>
      <c r="BX81" s="591">
        <v>1</v>
      </c>
      <c r="BY81" s="591">
        <v>1</v>
      </c>
      <c r="BZ81" s="578">
        <f t="shared" si="122"/>
        <v>1</v>
      </c>
      <c r="CA81" s="578">
        <f t="shared" si="123"/>
        <v>1</v>
      </c>
      <c r="CB81" s="578">
        <f t="shared" si="124"/>
        <v>1</v>
      </c>
      <c r="CC81" s="578">
        <f t="shared" si="125"/>
        <v>1</v>
      </c>
      <c r="CD81" s="1069">
        <f t="shared" si="179"/>
        <v>1</v>
      </c>
      <c r="CE81" s="1070">
        <f t="shared" si="180"/>
        <v>1</v>
      </c>
      <c r="CF81" s="1070">
        <f t="shared" si="181"/>
        <v>1</v>
      </c>
      <c r="CG81" s="1070">
        <f t="shared" si="182"/>
        <v>1</v>
      </c>
      <c r="CH81" s="1070">
        <f t="shared" si="183"/>
        <v>1</v>
      </c>
      <c r="CI81" s="1071">
        <f t="shared" si="184"/>
        <v>1</v>
      </c>
      <c r="CJ81" s="1071">
        <f t="shared" si="185"/>
        <v>1</v>
      </c>
      <c r="CK81" s="1070">
        <f t="shared" si="186"/>
        <v>1</v>
      </c>
      <c r="CL81" s="1070">
        <f t="shared" si="187"/>
        <v>1</v>
      </c>
      <c r="CM81" s="1070">
        <f t="shared" si="188"/>
        <v>1</v>
      </c>
      <c r="CN81" s="1070">
        <f t="shared" si="189"/>
        <v>1</v>
      </c>
      <c r="CO81" s="1069">
        <f t="shared" si="190"/>
        <v>1</v>
      </c>
      <c r="CP81" s="532" t="str">
        <f t="shared" si="191"/>
        <v/>
      </c>
      <c r="CQ81" s="533" t="str">
        <f t="shared" si="192"/>
        <v/>
      </c>
      <c r="CR81" s="534" t="str">
        <f t="shared" si="193"/>
        <v/>
      </c>
      <c r="CS81" s="534">
        <f t="shared" si="194"/>
        <v>1</v>
      </c>
      <c r="CT81" s="534">
        <f t="shared" si="195"/>
        <v>1</v>
      </c>
      <c r="CU81" s="534">
        <f t="shared" si="196"/>
        <v>1</v>
      </c>
      <c r="CV81" s="534">
        <f t="shared" si="197"/>
        <v>1</v>
      </c>
      <c r="CW81" s="535">
        <f t="shared" si="198"/>
        <v>1</v>
      </c>
      <c r="CX81" s="535">
        <f t="shared" si="199"/>
        <v>1</v>
      </c>
      <c r="CY81" s="535">
        <f t="shared" si="200"/>
        <v>1</v>
      </c>
      <c r="CZ81" s="534">
        <f t="shared" si="201"/>
        <v>1</v>
      </c>
      <c r="DA81" s="534">
        <f t="shared" si="202"/>
        <v>1</v>
      </c>
      <c r="DB81" s="534">
        <f t="shared" si="203"/>
        <v>1</v>
      </c>
      <c r="DC81" s="534">
        <f t="shared" si="204"/>
        <v>1</v>
      </c>
      <c r="DD81" s="534">
        <f t="shared" si="205"/>
        <v>1</v>
      </c>
      <c r="DE81" s="533" t="str">
        <f t="shared" si="206"/>
        <v/>
      </c>
      <c r="DF81" s="532" t="str">
        <f t="shared" si="207"/>
        <v/>
      </c>
      <c r="DG81" s="579">
        <f t="shared" si="208"/>
        <v>12</v>
      </c>
      <c r="DH81" s="98">
        <f t="shared" si="209"/>
        <v>12</v>
      </c>
      <c r="DI81" s="98">
        <f t="shared" si="210"/>
        <v>12</v>
      </c>
      <c r="DJ81" s="98">
        <f t="shared" si="211"/>
        <v>12</v>
      </c>
      <c r="DK81" s="572"/>
      <c r="DL81" s="598"/>
      <c r="DM81" s="580" t="s">
        <v>190</v>
      </c>
      <c r="DN81" s="581"/>
      <c r="DO81" s="586">
        <f>SUM(DO80:DP80)</f>
        <v>0</v>
      </c>
      <c r="DP81" s="188"/>
      <c r="DQ81" s="188"/>
      <c r="DR81" s="188"/>
      <c r="DS81" s="599"/>
      <c r="DT81" s="598"/>
    </row>
    <row r="82" spans="1:124" s="470" customFormat="1" ht="15.75" hidden="1" customHeight="1">
      <c r="A82" s="590" t="s">
        <v>186</v>
      </c>
      <c r="B82" s="591"/>
      <c r="C82" s="591"/>
      <c r="D82" s="591"/>
      <c r="E82" s="591"/>
      <c r="F82" s="591"/>
      <c r="G82" s="591"/>
      <c r="H82" s="591"/>
      <c r="I82" s="591"/>
      <c r="J82" s="591"/>
      <c r="K82" s="591"/>
      <c r="L82" s="591"/>
      <c r="M82" s="591"/>
      <c r="N82" s="591"/>
      <c r="O82" s="591"/>
      <c r="P82" s="591"/>
      <c r="Q82" s="591"/>
      <c r="R82" s="591"/>
      <c r="S82" s="600"/>
      <c r="T82" s="591"/>
      <c r="U82" s="591"/>
      <c r="V82" s="591"/>
      <c r="W82" s="591"/>
      <c r="X82" s="591"/>
      <c r="Y82" s="591"/>
      <c r="Z82" s="1342"/>
      <c r="AA82" s="1342"/>
      <c r="AB82" s="1342"/>
      <c r="AC82" s="1342"/>
      <c r="AD82" s="591"/>
      <c r="AE82" s="1342"/>
      <c r="AF82" s="591"/>
      <c r="AG82" s="591"/>
      <c r="AH82" s="591"/>
      <c r="AI82" s="591"/>
      <c r="AJ82" s="591"/>
      <c r="AK82" s="600"/>
      <c r="AL82" s="591"/>
      <c r="AM82" s="591"/>
      <c r="AN82" s="591"/>
      <c r="AO82" s="591"/>
      <c r="AP82" s="591"/>
      <c r="AQ82" s="591"/>
      <c r="AR82" s="591"/>
      <c r="AS82" s="591"/>
      <c r="AT82" s="591"/>
      <c r="AU82" s="591"/>
      <c r="AV82" s="591"/>
      <c r="AW82" s="591"/>
      <c r="AX82" s="591"/>
      <c r="AY82" s="591"/>
      <c r="AZ82" s="591"/>
      <c r="BA82" s="591"/>
      <c r="BB82" s="591"/>
      <c r="BC82" s="600"/>
      <c r="BD82" s="1342"/>
      <c r="BE82" s="1342"/>
      <c r="BF82" s="1342"/>
      <c r="BG82" s="1342"/>
      <c r="BH82" s="1342"/>
      <c r="BI82" s="1342"/>
      <c r="BJ82" s="1342"/>
      <c r="BK82" s="1342"/>
      <c r="BL82" s="1342"/>
      <c r="BM82" s="1342"/>
      <c r="BN82" s="1342"/>
      <c r="BO82" s="1342"/>
      <c r="BP82" s="1342"/>
      <c r="BQ82" s="1342"/>
      <c r="BR82" s="1342"/>
      <c r="BS82" s="1342"/>
      <c r="BT82" s="1342"/>
      <c r="BU82" s="600"/>
      <c r="BV82" s="591"/>
      <c r="BW82" s="591"/>
      <c r="BX82" s="591"/>
      <c r="BY82" s="591"/>
      <c r="BZ82" s="578" t="str">
        <f t="shared" si="122"/>
        <v/>
      </c>
      <c r="CA82" s="578" t="str">
        <f t="shared" si="123"/>
        <v/>
      </c>
      <c r="CB82" s="578" t="str">
        <f t="shared" si="124"/>
        <v/>
      </c>
      <c r="CC82" s="578" t="str">
        <f t="shared" si="125"/>
        <v/>
      </c>
      <c r="CD82" s="1069" t="str">
        <f t="shared" si="179"/>
        <v/>
      </c>
      <c r="CE82" s="1070" t="str">
        <f t="shared" si="180"/>
        <v/>
      </c>
      <c r="CF82" s="1070" t="str">
        <f t="shared" si="181"/>
        <v/>
      </c>
      <c r="CG82" s="1070" t="str">
        <f t="shared" si="182"/>
        <v/>
      </c>
      <c r="CH82" s="1070" t="str">
        <f t="shared" si="183"/>
        <v/>
      </c>
      <c r="CI82" s="1071" t="str">
        <f t="shared" si="184"/>
        <v/>
      </c>
      <c r="CJ82" s="1071" t="str">
        <f t="shared" si="185"/>
        <v/>
      </c>
      <c r="CK82" s="1070" t="str">
        <f t="shared" si="186"/>
        <v/>
      </c>
      <c r="CL82" s="1070" t="str">
        <f t="shared" si="187"/>
        <v/>
      </c>
      <c r="CM82" s="1070" t="str">
        <f t="shared" si="188"/>
        <v/>
      </c>
      <c r="CN82" s="1070" t="str">
        <f t="shared" si="189"/>
        <v/>
      </c>
      <c r="CO82" s="1069" t="str">
        <f t="shared" si="190"/>
        <v/>
      </c>
      <c r="CP82" s="532" t="str">
        <f t="shared" si="191"/>
        <v/>
      </c>
      <c r="CQ82" s="533" t="str">
        <f t="shared" si="192"/>
        <v/>
      </c>
      <c r="CR82" s="534" t="str">
        <f t="shared" si="193"/>
        <v/>
      </c>
      <c r="CS82" s="534" t="str">
        <f t="shared" si="194"/>
        <v/>
      </c>
      <c r="CT82" s="534" t="str">
        <f t="shared" si="195"/>
        <v/>
      </c>
      <c r="CU82" s="534" t="str">
        <f t="shared" si="196"/>
        <v/>
      </c>
      <c r="CV82" s="534" t="str">
        <f t="shared" si="197"/>
        <v/>
      </c>
      <c r="CW82" s="535" t="str">
        <f t="shared" si="198"/>
        <v/>
      </c>
      <c r="CX82" s="535" t="str">
        <f t="shared" si="199"/>
        <v/>
      </c>
      <c r="CY82" s="535" t="str">
        <f t="shared" si="200"/>
        <v/>
      </c>
      <c r="CZ82" s="534" t="str">
        <f t="shared" si="201"/>
        <v/>
      </c>
      <c r="DA82" s="534" t="str">
        <f t="shared" si="202"/>
        <v/>
      </c>
      <c r="DB82" s="534" t="str">
        <f t="shared" si="203"/>
        <v/>
      </c>
      <c r="DC82" s="534" t="str">
        <f t="shared" si="204"/>
        <v/>
      </c>
      <c r="DD82" s="534" t="str">
        <f t="shared" si="205"/>
        <v/>
      </c>
      <c r="DE82" s="533" t="str">
        <f t="shared" si="206"/>
        <v/>
      </c>
      <c r="DF82" s="532" t="str">
        <f t="shared" si="207"/>
        <v/>
      </c>
      <c r="DG82" s="579">
        <f t="shared" si="208"/>
        <v>0</v>
      </c>
      <c r="DH82" s="98">
        <f t="shared" si="209"/>
        <v>0</v>
      </c>
      <c r="DI82" s="98">
        <f t="shared" si="210"/>
        <v>0</v>
      </c>
      <c r="DJ82" s="98">
        <f t="shared" si="211"/>
        <v>0</v>
      </c>
      <c r="DK82" s="572"/>
      <c r="DL82" s="598"/>
      <c r="DM82" s="188"/>
      <c r="DN82" s="188"/>
      <c r="DO82" s="188"/>
      <c r="DP82" s="188"/>
      <c r="DQ82" s="188"/>
      <c r="DR82" s="188"/>
      <c r="DS82" s="599"/>
      <c r="DT82" s="598"/>
    </row>
    <row r="83" spans="1:124" s="470" customFormat="1" ht="15.75" hidden="1" customHeight="1">
      <c r="A83" s="590" t="s">
        <v>193</v>
      </c>
      <c r="B83" s="601" t="str">
        <f t="shared" ref="B83:M83" si="228">IF(SUM(B69,B77)&gt;0,SUM(B70,B78)/SUM(B69,B77),"")</f>
        <v/>
      </c>
      <c r="C83" s="601" t="str">
        <f t="shared" si="228"/>
        <v/>
      </c>
      <c r="D83" s="601" t="str">
        <f t="shared" si="228"/>
        <v/>
      </c>
      <c r="E83" s="601" t="str">
        <f t="shared" si="228"/>
        <v/>
      </c>
      <c r="F83" s="601" t="str">
        <f t="shared" si="228"/>
        <v/>
      </c>
      <c r="G83" s="601" t="str">
        <f t="shared" si="228"/>
        <v/>
      </c>
      <c r="H83" s="601" t="str">
        <f t="shared" si="228"/>
        <v/>
      </c>
      <c r="I83" s="601" t="str">
        <f t="shared" si="228"/>
        <v/>
      </c>
      <c r="J83" s="601" t="str">
        <f t="shared" si="228"/>
        <v/>
      </c>
      <c r="K83" s="601" t="str">
        <f t="shared" si="228"/>
        <v/>
      </c>
      <c r="L83" s="601" t="str">
        <f t="shared" si="228"/>
        <v/>
      </c>
      <c r="M83" s="601" t="str">
        <f t="shared" si="228"/>
        <v/>
      </c>
      <c r="N83" s="601"/>
      <c r="O83" s="601"/>
      <c r="P83" s="601"/>
      <c r="Q83" s="601"/>
      <c r="R83" s="601"/>
      <c r="S83" s="602"/>
      <c r="T83" s="601" t="str">
        <f t="shared" ref="T83:AE83" si="229">IF(SUM(T69,T77)&gt;0,SUM(T70,T78)/SUM(T69,T77),"")</f>
        <v/>
      </c>
      <c r="U83" s="601" t="str">
        <f t="shared" si="229"/>
        <v/>
      </c>
      <c r="V83" s="601" t="str">
        <f t="shared" si="229"/>
        <v/>
      </c>
      <c r="W83" s="601" t="str">
        <f t="shared" si="229"/>
        <v/>
      </c>
      <c r="X83" s="601" t="str">
        <f t="shared" si="229"/>
        <v/>
      </c>
      <c r="Y83" s="601" t="str">
        <f t="shared" si="229"/>
        <v/>
      </c>
      <c r="Z83" s="1343" t="str">
        <f t="shared" si="229"/>
        <v/>
      </c>
      <c r="AA83" s="1343" t="str">
        <f t="shared" si="229"/>
        <v/>
      </c>
      <c r="AB83" s="1343" t="str">
        <f t="shared" si="229"/>
        <v/>
      </c>
      <c r="AC83" s="1343" t="str">
        <f t="shared" si="229"/>
        <v/>
      </c>
      <c r="AD83" s="601" t="str">
        <f t="shared" si="229"/>
        <v/>
      </c>
      <c r="AE83" s="1343" t="str">
        <f t="shared" si="229"/>
        <v/>
      </c>
      <c r="AF83" s="601"/>
      <c r="AG83" s="601"/>
      <c r="AH83" s="601"/>
      <c r="AI83" s="601"/>
      <c r="AJ83" s="601"/>
      <c r="AK83" s="602"/>
      <c r="AL83" s="601" t="str">
        <f t="shared" ref="AL83:AW83" si="230">IF(SUM(AL69,AL77)&gt;0,SUM(AL70,AL78)/SUM(AL69,AL77),"")</f>
        <v/>
      </c>
      <c r="AM83" s="601" t="str">
        <f t="shared" si="230"/>
        <v/>
      </c>
      <c r="AN83" s="601" t="str">
        <f t="shared" si="230"/>
        <v/>
      </c>
      <c r="AO83" s="601" t="str">
        <f t="shared" si="230"/>
        <v/>
      </c>
      <c r="AP83" s="601" t="str">
        <f t="shared" si="230"/>
        <v/>
      </c>
      <c r="AQ83" s="601" t="str">
        <f t="shared" si="230"/>
        <v/>
      </c>
      <c r="AR83" s="601" t="str">
        <f t="shared" si="230"/>
        <v/>
      </c>
      <c r="AS83" s="601" t="str">
        <f t="shared" si="230"/>
        <v/>
      </c>
      <c r="AT83" s="601" t="str">
        <f t="shared" si="230"/>
        <v/>
      </c>
      <c r="AU83" s="601" t="str">
        <f t="shared" si="230"/>
        <v/>
      </c>
      <c r="AV83" s="601" t="str">
        <f t="shared" si="230"/>
        <v/>
      </c>
      <c r="AW83" s="601" t="str">
        <f t="shared" si="230"/>
        <v/>
      </c>
      <c r="AX83" s="601"/>
      <c r="AY83" s="601"/>
      <c r="AZ83" s="601"/>
      <c r="BA83" s="601"/>
      <c r="BB83" s="601"/>
      <c r="BC83" s="602"/>
      <c r="BD83" s="1343" t="str">
        <f t="shared" ref="BD83:BO83" si="231">IF(SUM(BD69,BD77)&gt;0,SUM(BD70,BD78)/SUM(BD69,BD77),"")</f>
        <v/>
      </c>
      <c r="BE83" s="1343" t="str">
        <f t="shared" si="231"/>
        <v/>
      </c>
      <c r="BF83" s="1343" t="str">
        <f t="shared" si="231"/>
        <v/>
      </c>
      <c r="BG83" s="1343" t="str">
        <f t="shared" si="231"/>
        <v/>
      </c>
      <c r="BH83" s="1343" t="str">
        <f t="shared" si="231"/>
        <v/>
      </c>
      <c r="BI83" s="1343" t="str">
        <f t="shared" si="231"/>
        <v/>
      </c>
      <c r="BJ83" s="1343" t="str">
        <f t="shared" si="231"/>
        <v/>
      </c>
      <c r="BK83" s="1343" t="str">
        <f t="shared" si="231"/>
        <v/>
      </c>
      <c r="BL83" s="1343" t="str">
        <f t="shared" si="231"/>
        <v/>
      </c>
      <c r="BM83" s="1343" t="str">
        <f t="shared" si="231"/>
        <v/>
      </c>
      <c r="BN83" s="1343" t="str">
        <f t="shared" si="231"/>
        <v/>
      </c>
      <c r="BO83" s="1343" t="str">
        <f t="shared" si="231"/>
        <v/>
      </c>
      <c r="BP83" s="1343"/>
      <c r="BQ83" s="1343"/>
      <c r="BR83" s="1343"/>
      <c r="BS83" s="1343"/>
      <c r="BT83" s="1343"/>
      <c r="BU83" s="602"/>
      <c r="BV83" s="601" t="str">
        <f>IF(SUM(BV69,BV77)&gt;0,SUM(BV70,BV78)/SUM(BV69,BV77),"")</f>
        <v/>
      </c>
      <c r="BW83" s="601" t="str">
        <f>IF(SUM(BW69,BW77)&gt;0,SUM(BW70,BW78)/SUM(BW69,BW77),"")</f>
        <v/>
      </c>
      <c r="BX83" s="601" t="str">
        <f>IF(SUM(BX69,BX77)&gt;0,SUM(BX70,BX78)/SUM(BX69,BX77),"")</f>
        <v/>
      </c>
      <c r="BY83" s="601" t="str">
        <f>IF(SUM(BY69,BY77)&gt;0,SUM(BY70,BY78)/SUM(BY69,BY77),"")</f>
        <v/>
      </c>
      <c r="BZ83" s="578" t="str">
        <f t="shared" si="122"/>
        <v/>
      </c>
      <c r="CA83" s="603" t="str">
        <f t="shared" si="123"/>
        <v/>
      </c>
      <c r="CB83" s="603" t="str">
        <f t="shared" si="124"/>
        <v/>
      </c>
      <c r="CC83" s="603" t="str">
        <f t="shared" si="125"/>
        <v/>
      </c>
      <c r="CD83" s="1081" t="str">
        <f t="shared" si="179"/>
        <v/>
      </c>
      <c r="CE83" s="1083" t="str">
        <f t="shared" si="180"/>
        <v/>
      </c>
      <c r="CF83" s="1083" t="str">
        <f t="shared" si="181"/>
        <v/>
      </c>
      <c r="CG83" s="1083" t="str">
        <f t="shared" si="182"/>
        <v/>
      </c>
      <c r="CH83" s="1083" t="str">
        <f t="shared" si="183"/>
        <v/>
      </c>
      <c r="CI83" s="1084" t="str">
        <f t="shared" si="184"/>
        <v/>
      </c>
      <c r="CJ83" s="1084" t="str">
        <f t="shared" si="185"/>
        <v/>
      </c>
      <c r="CK83" s="1083" t="str">
        <f t="shared" si="186"/>
        <v/>
      </c>
      <c r="CL83" s="1083" t="str">
        <f t="shared" si="187"/>
        <v/>
      </c>
      <c r="CM83" s="1083" t="str">
        <f t="shared" si="188"/>
        <v/>
      </c>
      <c r="CN83" s="1083" t="str">
        <f t="shared" si="189"/>
        <v/>
      </c>
      <c r="CO83" s="1081" t="str">
        <f t="shared" si="190"/>
        <v/>
      </c>
      <c r="CP83" s="520" t="str">
        <f t="shared" si="191"/>
        <v/>
      </c>
      <c r="CQ83" s="521" t="str">
        <f t="shared" si="192"/>
        <v/>
      </c>
      <c r="CR83" s="522" t="str">
        <f t="shared" si="193"/>
        <v/>
      </c>
      <c r="CS83" s="522" t="str">
        <f t="shared" si="194"/>
        <v/>
      </c>
      <c r="CT83" s="522" t="str">
        <f t="shared" si="195"/>
        <v/>
      </c>
      <c r="CU83" s="522" t="str">
        <f t="shared" si="196"/>
        <v/>
      </c>
      <c r="CV83" s="522" t="str">
        <f t="shared" si="197"/>
        <v/>
      </c>
      <c r="CW83" s="523" t="str">
        <f t="shared" si="198"/>
        <v/>
      </c>
      <c r="CX83" s="523" t="str">
        <f t="shared" si="199"/>
        <v/>
      </c>
      <c r="CY83" s="523" t="str">
        <f t="shared" si="200"/>
        <v/>
      </c>
      <c r="CZ83" s="522" t="str">
        <f t="shared" si="201"/>
        <v/>
      </c>
      <c r="DA83" s="522" t="str">
        <f t="shared" si="202"/>
        <v/>
      </c>
      <c r="DB83" s="522" t="str">
        <f t="shared" si="203"/>
        <v/>
      </c>
      <c r="DC83" s="522" t="str">
        <f t="shared" si="204"/>
        <v/>
      </c>
      <c r="DD83" s="522" t="str">
        <f t="shared" si="205"/>
        <v/>
      </c>
      <c r="DE83" s="521" t="str">
        <f t="shared" si="206"/>
        <v/>
      </c>
      <c r="DF83" s="520" t="str">
        <f t="shared" si="207"/>
        <v/>
      </c>
      <c r="DG83" s="579">
        <f t="shared" si="208"/>
        <v>0</v>
      </c>
      <c r="DH83" s="98">
        <f t="shared" si="209"/>
        <v>0</v>
      </c>
      <c r="DI83" s="98">
        <f t="shared" si="210"/>
        <v>0</v>
      </c>
      <c r="DJ83" s="98">
        <f t="shared" si="211"/>
        <v>0</v>
      </c>
      <c r="DK83" s="572"/>
      <c r="DL83" s="598"/>
      <c r="DM83" s="469" t="s">
        <v>194</v>
      </c>
      <c r="DN83" s="188"/>
      <c r="DO83" s="188"/>
      <c r="DP83" s="188"/>
      <c r="DQ83" s="188"/>
      <c r="DR83" s="188"/>
      <c r="DS83" s="189"/>
      <c r="DT83" s="598"/>
    </row>
    <row r="84" spans="1:124" s="470" customFormat="1" ht="15.75" hidden="1" customHeight="1">
      <c r="A84" s="590" t="s">
        <v>195</v>
      </c>
      <c r="B84" s="604" t="str">
        <f t="shared" ref="B84:M84" si="232">IF(SUM(B69,B77)=0,"",SUM(B69,-B70*B73,-B74*B73,B77,-B78*B81,-B82*B81)*0.049)</f>
        <v/>
      </c>
      <c r="C84" s="604" t="str">
        <f t="shared" si="232"/>
        <v/>
      </c>
      <c r="D84" s="604" t="str">
        <f t="shared" si="232"/>
        <v/>
      </c>
      <c r="E84" s="604" t="str">
        <f t="shared" si="232"/>
        <v/>
      </c>
      <c r="F84" s="604" t="str">
        <f t="shared" si="232"/>
        <v/>
      </c>
      <c r="G84" s="604" t="str">
        <f t="shared" si="232"/>
        <v/>
      </c>
      <c r="H84" s="604" t="str">
        <f t="shared" si="232"/>
        <v/>
      </c>
      <c r="I84" s="604" t="str">
        <f t="shared" si="232"/>
        <v/>
      </c>
      <c r="J84" s="604" t="str">
        <f t="shared" si="232"/>
        <v/>
      </c>
      <c r="K84" s="604" t="str">
        <f t="shared" si="232"/>
        <v/>
      </c>
      <c r="L84" s="604" t="str">
        <f t="shared" si="232"/>
        <v/>
      </c>
      <c r="M84" s="604" t="str">
        <f t="shared" si="232"/>
        <v/>
      </c>
      <c r="N84" s="604"/>
      <c r="O84" s="604"/>
      <c r="P84" s="604"/>
      <c r="Q84" s="604"/>
      <c r="R84" s="604"/>
      <c r="S84" s="583"/>
      <c r="T84" s="604" t="str">
        <f t="shared" ref="T84:AE84" si="233">IF(SUM(T69,T77)=0,"",SUM(T69,-T70*T73,-T74*T73,T77,-T78*T81,-T82*T81)*0.049)</f>
        <v/>
      </c>
      <c r="U84" s="604" t="str">
        <f t="shared" si="233"/>
        <v/>
      </c>
      <c r="V84" s="604" t="str">
        <f t="shared" si="233"/>
        <v/>
      </c>
      <c r="W84" s="604" t="str">
        <f t="shared" si="233"/>
        <v/>
      </c>
      <c r="X84" s="604" t="str">
        <f t="shared" si="233"/>
        <v/>
      </c>
      <c r="Y84" s="604" t="str">
        <f t="shared" si="233"/>
        <v/>
      </c>
      <c r="Z84" s="1344" t="str">
        <f t="shared" si="233"/>
        <v/>
      </c>
      <c r="AA84" s="1344" t="str">
        <f t="shared" si="233"/>
        <v/>
      </c>
      <c r="AB84" s="1344" t="str">
        <f t="shared" si="233"/>
        <v/>
      </c>
      <c r="AC84" s="1344" t="str">
        <f t="shared" si="233"/>
        <v/>
      </c>
      <c r="AD84" s="604" t="str">
        <f t="shared" si="233"/>
        <v/>
      </c>
      <c r="AE84" s="1344" t="str">
        <f t="shared" si="233"/>
        <v/>
      </c>
      <c r="AF84" s="604"/>
      <c r="AG84" s="604"/>
      <c r="AH84" s="604"/>
      <c r="AI84" s="604"/>
      <c r="AJ84" s="604"/>
      <c r="AK84" s="583"/>
      <c r="AL84" s="604" t="str">
        <f t="shared" ref="AL84:AW84" si="234">IF(SUM(AL69,AL77)=0,"",SUM(AL69,-AL70*AL73,-AL74*AL73,AL77,-AL78*AL81,-AL82*AL81)*0.049)</f>
        <v/>
      </c>
      <c r="AM84" s="604" t="str">
        <f t="shared" si="234"/>
        <v/>
      </c>
      <c r="AN84" s="604" t="str">
        <f t="shared" si="234"/>
        <v/>
      </c>
      <c r="AO84" s="604" t="str">
        <f t="shared" si="234"/>
        <v/>
      </c>
      <c r="AP84" s="604" t="str">
        <f t="shared" si="234"/>
        <v/>
      </c>
      <c r="AQ84" s="604" t="str">
        <f t="shared" si="234"/>
        <v/>
      </c>
      <c r="AR84" s="604" t="str">
        <f t="shared" si="234"/>
        <v/>
      </c>
      <c r="AS84" s="604" t="str">
        <f t="shared" si="234"/>
        <v/>
      </c>
      <c r="AT84" s="604" t="str">
        <f t="shared" si="234"/>
        <v/>
      </c>
      <c r="AU84" s="604" t="str">
        <f t="shared" si="234"/>
        <v/>
      </c>
      <c r="AV84" s="604" t="str">
        <f t="shared" si="234"/>
        <v/>
      </c>
      <c r="AW84" s="604" t="str">
        <f t="shared" si="234"/>
        <v/>
      </c>
      <c r="AX84" s="604"/>
      <c r="AY84" s="604"/>
      <c r="AZ84" s="604"/>
      <c r="BA84" s="604"/>
      <c r="BB84" s="604"/>
      <c r="BC84" s="583"/>
      <c r="BD84" s="1344" t="str">
        <f t="shared" ref="BD84:BO84" si="235">IF(SUM(BD69,BD77)=0,"",SUM(BD69,-BD70*BD73,-BD74*BD73,BD77,-BD78*BD81,-BD82*BD81)*0.049)</f>
        <v/>
      </c>
      <c r="BE84" s="1344" t="str">
        <f t="shared" si="235"/>
        <v/>
      </c>
      <c r="BF84" s="1344" t="str">
        <f t="shared" si="235"/>
        <v/>
      </c>
      <c r="BG84" s="1344" t="str">
        <f t="shared" si="235"/>
        <v/>
      </c>
      <c r="BH84" s="1344" t="str">
        <f t="shared" si="235"/>
        <v/>
      </c>
      <c r="BI84" s="1344" t="str">
        <f t="shared" si="235"/>
        <v/>
      </c>
      <c r="BJ84" s="1344" t="str">
        <f t="shared" si="235"/>
        <v/>
      </c>
      <c r="BK84" s="1344" t="str">
        <f t="shared" si="235"/>
        <v/>
      </c>
      <c r="BL84" s="1344" t="str">
        <f t="shared" si="235"/>
        <v/>
      </c>
      <c r="BM84" s="1344" t="str">
        <f t="shared" si="235"/>
        <v/>
      </c>
      <c r="BN84" s="1344" t="str">
        <f t="shared" si="235"/>
        <v/>
      </c>
      <c r="BO84" s="1344" t="str">
        <f t="shared" si="235"/>
        <v/>
      </c>
      <c r="BP84" s="1344"/>
      <c r="BQ84" s="1344"/>
      <c r="BR84" s="1344"/>
      <c r="BS84" s="1344"/>
      <c r="BT84" s="1344"/>
      <c r="BU84" s="583"/>
      <c r="BV84" s="604" t="str">
        <f>IF(SUM(BV69,BV77)=0,"",SUM(BV69,-BV70*BV73,-BV74*BV73,BV77,-BV78*BV81,-BV82*BV81)*0.049)</f>
        <v/>
      </c>
      <c r="BW84" s="604" t="str">
        <f>IF(SUM(BW69,BW77)=0,"",SUM(BW69,-BW70*BW73,-BW74*BW73,BW77,-BW78*BW81,-BW82*BW81)*0.049)</f>
        <v/>
      </c>
      <c r="BX84" s="604" t="str">
        <f>IF(SUM(BX69,BX77)=0,"",SUM(BX69,-BX70*BX73,-BX74*BX73,BX77,-BX78*BX81,-BX82*BX81)*0.049)</f>
        <v/>
      </c>
      <c r="BY84" s="604" t="str">
        <f>IF(SUM(BY69,BY77)=0,"",SUM(BY69,-BY70*BY73,-BY74*BY73,BY77,-BY78*BY81,-BY82*BY81)*0.049)</f>
        <v/>
      </c>
      <c r="BZ84" s="578" t="str">
        <f t="shared" si="122"/>
        <v/>
      </c>
      <c r="CA84" s="578" t="str">
        <f t="shared" si="123"/>
        <v/>
      </c>
      <c r="CB84" s="578" t="str">
        <f t="shared" si="124"/>
        <v/>
      </c>
      <c r="CC84" s="578" t="str">
        <f t="shared" si="125"/>
        <v/>
      </c>
      <c r="CD84" s="1069" t="str">
        <f t="shared" si="179"/>
        <v/>
      </c>
      <c r="CE84" s="1070" t="str">
        <f t="shared" si="180"/>
        <v/>
      </c>
      <c r="CF84" s="1070" t="str">
        <f t="shared" si="181"/>
        <v/>
      </c>
      <c r="CG84" s="1070" t="str">
        <f t="shared" si="182"/>
        <v/>
      </c>
      <c r="CH84" s="1070" t="str">
        <f t="shared" si="183"/>
        <v/>
      </c>
      <c r="CI84" s="1071" t="str">
        <f t="shared" si="184"/>
        <v/>
      </c>
      <c r="CJ84" s="1071" t="str">
        <f t="shared" si="185"/>
        <v/>
      </c>
      <c r="CK84" s="1070" t="str">
        <f t="shared" si="186"/>
        <v/>
      </c>
      <c r="CL84" s="1070" t="str">
        <f t="shared" si="187"/>
        <v/>
      </c>
      <c r="CM84" s="1070" t="str">
        <f t="shared" si="188"/>
        <v/>
      </c>
      <c r="CN84" s="1070" t="str">
        <f t="shared" si="189"/>
        <v/>
      </c>
      <c r="CO84" s="1069" t="str">
        <f t="shared" si="190"/>
        <v/>
      </c>
      <c r="CP84" s="532" t="str">
        <f t="shared" si="191"/>
        <v/>
      </c>
      <c r="CQ84" s="533" t="str">
        <f t="shared" si="192"/>
        <v/>
      </c>
      <c r="CR84" s="534" t="str">
        <f t="shared" si="193"/>
        <v/>
      </c>
      <c r="CS84" s="534" t="str">
        <f t="shared" si="194"/>
        <v/>
      </c>
      <c r="CT84" s="534" t="str">
        <f t="shared" si="195"/>
        <v/>
      </c>
      <c r="CU84" s="534" t="str">
        <f t="shared" si="196"/>
        <v/>
      </c>
      <c r="CV84" s="534" t="str">
        <f t="shared" si="197"/>
        <v/>
      </c>
      <c r="CW84" s="535" t="str">
        <f t="shared" si="198"/>
        <v/>
      </c>
      <c r="CX84" s="535" t="str">
        <f t="shared" si="199"/>
        <v/>
      </c>
      <c r="CY84" s="535" t="str">
        <f t="shared" si="200"/>
        <v/>
      </c>
      <c r="CZ84" s="534" t="str">
        <f t="shared" si="201"/>
        <v/>
      </c>
      <c r="DA84" s="534" t="str">
        <f t="shared" si="202"/>
        <v/>
      </c>
      <c r="DB84" s="534" t="str">
        <f t="shared" si="203"/>
        <v/>
      </c>
      <c r="DC84" s="534" t="str">
        <f t="shared" si="204"/>
        <v/>
      </c>
      <c r="DD84" s="534" t="str">
        <f t="shared" si="205"/>
        <v/>
      </c>
      <c r="DE84" s="533" t="str">
        <f t="shared" si="206"/>
        <v/>
      </c>
      <c r="DF84" s="532" t="str">
        <f t="shared" si="207"/>
        <v/>
      </c>
      <c r="DG84" s="579">
        <f t="shared" si="208"/>
        <v>0</v>
      </c>
      <c r="DH84" s="98">
        <f t="shared" si="209"/>
        <v>0</v>
      </c>
      <c r="DI84" s="98">
        <f t="shared" si="210"/>
        <v>0</v>
      </c>
      <c r="DJ84" s="98">
        <f t="shared" si="211"/>
        <v>0</v>
      </c>
      <c r="DK84" s="572"/>
      <c r="DL84" s="598"/>
      <c r="DM84" s="580"/>
      <c r="DN84" s="581"/>
      <c r="DO84" s="581" t="s">
        <v>61</v>
      </c>
      <c r="DP84" s="252" t="s">
        <v>62</v>
      </c>
      <c r="DQ84" s="252" t="s">
        <v>63</v>
      </c>
      <c r="DR84" s="252" t="s">
        <v>169</v>
      </c>
      <c r="DS84" s="189"/>
      <c r="DT84" s="598"/>
    </row>
    <row r="85" spans="1:124" s="470" customFormat="1" ht="15.75" hidden="1" customHeight="1">
      <c r="A85" s="575" t="s">
        <v>196</v>
      </c>
      <c r="B85" s="605"/>
      <c r="C85" s="605"/>
      <c r="D85" s="605"/>
      <c r="E85" s="605"/>
      <c r="F85" s="605"/>
      <c r="G85" s="605"/>
      <c r="H85" s="605"/>
      <c r="I85" s="605"/>
      <c r="J85" s="605"/>
      <c r="K85" s="605"/>
      <c r="L85" s="605"/>
      <c r="M85" s="605"/>
      <c r="N85" s="605"/>
      <c r="O85" s="605"/>
      <c r="P85" s="605"/>
      <c r="Q85" s="605"/>
      <c r="R85" s="605"/>
      <c r="S85" s="583"/>
      <c r="T85" s="605"/>
      <c r="U85" s="605"/>
      <c r="V85" s="605"/>
      <c r="W85" s="605"/>
      <c r="X85" s="605"/>
      <c r="Y85" s="605"/>
      <c r="Z85" s="1345"/>
      <c r="AA85" s="1345"/>
      <c r="AB85" s="1345"/>
      <c r="AC85" s="1345"/>
      <c r="AD85" s="605"/>
      <c r="AE85" s="1345"/>
      <c r="AF85" s="605"/>
      <c r="AG85" s="605"/>
      <c r="AH85" s="605"/>
      <c r="AI85" s="605"/>
      <c r="AJ85" s="605"/>
      <c r="AK85" s="583"/>
      <c r="AL85" s="605"/>
      <c r="AM85" s="605"/>
      <c r="AN85" s="605"/>
      <c r="AO85" s="605"/>
      <c r="AP85" s="605"/>
      <c r="AQ85" s="605"/>
      <c r="AR85" s="605"/>
      <c r="AS85" s="605"/>
      <c r="AT85" s="605"/>
      <c r="AU85" s="605"/>
      <c r="AV85" s="605"/>
      <c r="AW85" s="605"/>
      <c r="AX85" s="605"/>
      <c r="AY85" s="605"/>
      <c r="AZ85" s="605"/>
      <c r="BA85" s="605"/>
      <c r="BB85" s="605"/>
      <c r="BC85" s="583"/>
      <c r="BD85" s="1345"/>
      <c r="BE85" s="1345"/>
      <c r="BF85" s="1345"/>
      <c r="BG85" s="1345"/>
      <c r="BH85" s="1345"/>
      <c r="BI85" s="1345"/>
      <c r="BJ85" s="1345"/>
      <c r="BK85" s="1345"/>
      <c r="BL85" s="1345"/>
      <c r="BM85" s="1345"/>
      <c r="BN85" s="1345"/>
      <c r="BO85" s="1345"/>
      <c r="BP85" s="1345"/>
      <c r="BQ85" s="1345"/>
      <c r="BR85" s="1345"/>
      <c r="BS85" s="1345"/>
      <c r="BT85" s="1345"/>
      <c r="BU85" s="583"/>
      <c r="BV85" s="605"/>
      <c r="BW85" s="605"/>
      <c r="BX85" s="605"/>
      <c r="BY85" s="605"/>
      <c r="BZ85" s="578" t="str">
        <f t="shared" si="122"/>
        <v/>
      </c>
      <c r="CA85" s="578" t="str">
        <f t="shared" si="123"/>
        <v/>
      </c>
      <c r="CB85" s="578" t="str">
        <f t="shared" si="124"/>
        <v/>
      </c>
      <c r="CC85" s="578" t="str">
        <f t="shared" si="125"/>
        <v/>
      </c>
      <c r="CD85" s="1069" t="str">
        <f t="shared" si="179"/>
        <v/>
      </c>
      <c r="CE85" s="1070" t="str">
        <f t="shared" si="180"/>
        <v/>
      </c>
      <c r="CF85" s="1070" t="str">
        <f t="shared" si="181"/>
        <v/>
      </c>
      <c r="CG85" s="1070" t="str">
        <f t="shared" si="182"/>
        <v/>
      </c>
      <c r="CH85" s="1070" t="str">
        <f t="shared" si="183"/>
        <v/>
      </c>
      <c r="CI85" s="1071" t="str">
        <f t="shared" si="184"/>
        <v/>
      </c>
      <c r="CJ85" s="1071" t="str">
        <f t="shared" si="185"/>
        <v/>
      </c>
      <c r="CK85" s="1070" t="str">
        <f t="shared" si="186"/>
        <v/>
      </c>
      <c r="CL85" s="1070" t="str">
        <f t="shared" si="187"/>
        <v/>
      </c>
      <c r="CM85" s="1070" t="str">
        <f t="shared" si="188"/>
        <v/>
      </c>
      <c r="CN85" s="1070" t="str">
        <f t="shared" si="189"/>
        <v/>
      </c>
      <c r="CO85" s="1069" t="str">
        <f t="shared" si="190"/>
        <v/>
      </c>
      <c r="CP85" s="532" t="str">
        <f t="shared" si="191"/>
        <v/>
      </c>
      <c r="CQ85" s="533" t="str">
        <f t="shared" si="192"/>
        <v/>
      </c>
      <c r="CR85" s="534" t="str">
        <f t="shared" si="193"/>
        <v/>
      </c>
      <c r="CS85" s="534" t="str">
        <f t="shared" si="194"/>
        <v/>
      </c>
      <c r="CT85" s="534" t="str">
        <f t="shared" si="195"/>
        <v/>
      </c>
      <c r="CU85" s="534" t="str">
        <f t="shared" si="196"/>
        <v/>
      </c>
      <c r="CV85" s="534" t="str">
        <f t="shared" si="197"/>
        <v/>
      </c>
      <c r="CW85" s="535" t="str">
        <f t="shared" si="198"/>
        <v/>
      </c>
      <c r="CX85" s="535" t="str">
        <f t="shared" si="199"/>
        <v/>
      </c>
      <c r="CY85" s="535" t="str">
        <f t="shared" si="200"/>
        <v/>
      </c>
      <c r="CZ85" s="534" t="str">
        <f t="shared" si="201"/>
        <v/>
      </c>
      <c r="DA85" s="534" t="str">
        <f t="shared" si="202"/>
        <v/>
      </c>
      <c r="DB85" s="534" t="str">
        <f t="shared" si="203"/>
        <v/>
      </c>
      <c r="DC85" s="534" t="str">
        <f t="shared" si="204"/>
        <v/>
      </c>
      <c r="DD85" s="534" t="str">
        <f t="shared" si="205"/>
        <v/>
      </c>
      <c r="DE85" s="533" t="str">
        <f t="shared" si="206"/>
        <v/>
      </c>
      <c r="DF85" s="532" t="str">
        <f t="shared" si="207"/>
        <v/>
      </c>
      <c r="DG85" s="579">
        <f t="shared" si="208"/>
        <v>0</v>
      </c>
      <c r="DH85" s="98">
        <f t="shared" si="209"/>
        <v>0</v>
      </c>
      <c r="DI85" s="98">
        <f t="shared" si="210"/>
        <v>0</v>
      </c>
      <c r="DJ85" s="98">
        <f t="shared" si="211"/>
        <v>0</v>
      </c>
      <c r="DK85" s="572"/>
      <c r="DL85" s="598"/>
      <c r="DM85" s="580" t="s">
        <v>171</v>
      </c>
      <c r="DN85" s="581"/>
      <c r="DO85" s="584">
        <f>BV$45</f>
        <v>0.35</v>
      </c>
      <c r="DP85" s="584">
        <f>BW$45</f>
        <v>0.35</v>
      </c>
      <c r="DQ85" s="584">
        <f>BX$45</f>
        <v>0.2</v>
      </c>
      <c r="DR85" s="584">
        <f>BY$45</f>
        <v>0.1</v>
      </c>
      <c r="DS85" s="189"/>
      <c r="DT85" s="598"/>
    </row>
    <row r="86" spans="1:124" s="470" customFormat="1" ht="15.75" hidden="1" customHeight="1">
      <c r="A86" s="590" t="s">
        <v>197</v>
      </c>
      <c r="B86" s="605"/>
      <c r="C86" s="605"/>
      <c r="D86" s="605"/>
      <c r="E86" s="605"/>
      <c r="F86" s="605"/>
      <c r="G86" s="605"/>
      <c r="H86" s="605"/>
      <c r="I86" s="605"/>
      <c r="J86" s="605"/>
      <c r="K86" s="605"/>
      <c r="L86" s="605"/>
      <c r="M86" s="605"/>
      <c r="N86" s="605"/>
      <c r="O86" s="605"/>
      <c r="P86" s="605"/>
      <c r="Q86" s="605"/>
      <c r="R86" s="605"/>
      <c r="S86" s="569"/>
      <c r="T86" s="605"/>
      <c r="U86" s="605"/>
      <c r="V86" s="605"/>
      <c r="W86" s="605"/>
      <c r="X86" s="605"/>
      <c r="Y86" s="605"/>
      <c r="Z86" s="1345"/>
      <c r="AA86" s="1345"/>
      <c r="AB86" s="1345"/>
      <c r="AC86" s="1345"/>
      <c r="AD86" s="605"/>
      <c r="AE86" s="1345"/>
      <c r="AF86" s="605"/>
      <c r="AG86" s="605"/>
      <c r="AH86" s="605"/>
      <c r="AI86" s="605"/>
      <c r="AJ86" s="605"/>
      <c r="AK86" s="569"/>
      <c r="AL86" s="605"/>
      <c r="AM86" s="605"/>
      <c r="AN86" s="605"/>
      <c r="AO86" s="605"/>
      <c r="AP86" s="605"/>
      <c r="AQ86" s="605"/>
      <c r="AR86" s="605"/>
      <c r="AS86" s="605"/>
      <c r="AT86" s="605"/>
      <c r="AU86" s="605"/>
      <c r="AV86" s="605"/>
      <c r="AW86" s="605"/>
      <c r="AX86" s="605"/>
      <c r="AY86" s="605"/>
      <c r="AZ86" s="605"/>
      <c r="BA86" s="605"/>
      <c r="BB86" s="605"/>
      <c r="BC86" s="569"/>
      <c r="BD86" s="1345"/>
      <c r="BE86" s="1345"/>
      <c r="BF86" s="1345"/>
      <c r="BG86" s="1345"/>
      <c r="BH86" s="1345"/>
      <c r="BI86" s="1345"/>
      <c r="BJ86" s="1345"/>
      <c r="BK86" s="1345"/>
      <c r="BL86" s="1345"/>
      <c r="BM86" s="1345"/>
      <c r="BN86" s="1345"/>
      <c r="BO86" s="1345"/>
      <c r="BP86" s="1345"/>
      <c r="BQ86" s="1345"/>
      <c r="BR86" s="1345"/>
      <c r="BS86" s="1345"/>
      <c r="BT86" s="1345"/>
      <c r="BU86" s="569"/>
      <c r="BV86" s="605"/>
      <c r="BW86" s="605"/>
      <c r="BX86" s="605"/>
      <c r="BY86" s="605"/>
      <c r="BZ86" s="578" t="str">
        <f t="shared" si="122"/>
        <v/>
      </c>
      <c r="CA86" s="578" t="str">
        <f t="shared" si="123"/>
        <v/>
      </c>
      <c r="CB86" s="578" t="str">
        <f t="shared" si="124"/>
        <v/>
      </c>
      <c r="CC86" s="578" t="str">
        <f t="shared" si="125"/>
        <v/>
      </c>
      <c r="CD86" s="1069" t="str">
        <f t="shared" si="179"/>
        <v/>
      </c>
      <c r="CE86" s="1070" t="str">
        <f t="shared" si="180"/>
        <v/>
      </c>
      <c r="CF86" s="1070" t="str">
        <f t="shared" si="181"/>
        <v/>
      </c>
      <c r="CG86" s="1070" t="str">
        <f t="shared" si="182"/>
        <v/>
      </c>
      <c r="CH86" s="1070" t="str">
        <f t="shared" si="183"/>
        <v/>
      </c>
      <c r="CI86" s="1071" t="str">
        <f t="shared" si="184"/>
        <v/>
      </c>
      <c r="CJ86" s="1071" t="str">
        <f t="shared" si="185"/>
        <v/>
      </c>
      <c r="CK86" s="1070" t="str">
        <f t="shared" si="186"/>
        <v/>
      </c>
      <c r="CL86" s="1070" t="str">
        <f t="shared" si="187"/>
        <v/>
      </c>
      <c r="CM86" s="1070" t="str">
        <f t="shared" si="188"/>
        <v/>
      </c>
      <c r="CN86" s="1070" t="str">
        <f t="shared" si="189"/>
        <v/>
      </c>
      <c r="CO86" s="1069" t="str">
        <f t="shared" si="190"/>
        <v/>
      </c>
      <c r="CP86" s="532" t="str">
        <f t="shared" si="191"/>
        <v/>
      </c>
      <c r="CQ86" s="533" t="str">
        <f t="shared" si="192"/>
        <v/>
      </c>
      <c r="CR86" s="534" t="str">
        <f t="shared" si="193"/>
        <v/>
      </c>
      <c r="CS86" s="534" t="str">
        <f t="shared" si="194"/>
        <v/>
      </c>
      <c r="CT86" s="534" t="str">
        <f t="shared" si="195"/>
        <v/>
      </c>
      <c r="CU86" s="534" t="str">
        <f t="shared" si="196"/>
        <v/>
      </c>
      <c r="CV86" s="534" t="str">
        <f t="shared" si="197"/>
        <v/>
      </c>
      <c r="CW86" s="535" t="str">
        <f t="shared" si="198"/>
        <v/>
      </c>
      <c r="CX86" s="535" t="str">
        <f t="shared" si="199"/>
        <v/>
      </c>
      <c r="CY86" s="535" t="str">
        <f t="shared" si="200"/>
        <v/>
      </c>
      <c r="CZ86" s="534" t="str">
        <f t="shared" si="201"/>
        <v/>
      </c>
      <c r="DA86" s="534" t="str">
        <f t="shared" si="202"/>
        <v/>
      </c>
      <c r="DB86" s="534" t="str">
        <f t="shared" si="203"/>
        <v/>
      </c>
      <c r="DC86" s="534" t="str">
        <f t="shared" si="204"/>
        <v/>
      </c>
      <c r="DD86" s="534" t="str">
        <f t="shared" si="205"/>
        <v/>
      </c>
      <c r="DE86" s="533" t="str">
        <f t="shared" si="206"/>
        <v/>
      </c>
      <c r="DF86" s="532" t="str">
        <f t="shared" si="207"/>
        <v/>
      </c>
      <c r="DG86" s="579">
        <f t="shared" si="208"/>
        <v>0</v>
      </c>
      <c r="DH86" s="98">
        <f t="shared" si="209"/>
        <v>0</v>
      </c>
      <c r="DI86" s="98">
        <f t="shared" si="210"/>
        <v>0</v>
      </c>
      <c r="DJ86" s="98">
        <f t="shared" si="211"/>
        <v>0</v>
      </c>
      <c r="DK86" s="572"/>
      <c r="DL86" s="598"/>
      <c r="DM86" s="580" t="s">
        <v>173</v>
      </c>
      <c r="DN86" s="581"/>
      <c r="DO86" s="581"/>
      <c r="DP86" s="252"/>
      <c r="DQ86" s="586">
        <f>SUM(BX242,BX249,BX256,BX263,BX284,BX291,BX298)</f>
        <v>47</v>
      </c>
      <c r="DR86" s="586">
        <f>SUM(BY242,BY249,BY256,BY263,BY284,BY291,BY298)</f>
        <v>68</v>
      </c>
      <c r="DS86" s="599" t="s">
        <v>198</v>
      </c>
      <c r="DT86" s="598"/>
    </row>
    <row r="87" spans="1:124" s="470" customFormat="1" ht="15.75" hidden="1" customHeight="1">
      <c r="A87" s="585" t="s">
        <v>199</v>
      </c>
      <c r="B87" s="606"/>
      <c r="C87" s="606"/>
      <c r="D87" s="606"/>
      <c r="E87" s="606"/>
      <c r="F87" s="606"/>
      <c r="G87" s="606"/>
      <c r="H87" s="606"/>
      <c r="I87" s="606"/>
      <c r="J87" s="606"/>
      <c r="K87" s="606"/>
      <c r="L87" s="606"/>
      <c r="M87" s="606"/>
      <c r="N87" s="606"/>
      <c r="O87" s="606"/>
      <c r="P87" s="606"/>
      <c r="Q87" s="606"/>
      <c r="R87" s="606"/>
      <c r="S87" s="607"/>
      <c r="T87" s="606"/>
      <c r="U87" s="606"/>
      <c r="V87" s="606"/>
      <c r="W87" s="606"/>
      <c r="X87" s="606"/>
      <c r="Y87" s="606"/>
      <c r="Z87" s="1346"/>
      <c r="AA87" s="1346"/>
      <c r="AB87" s="1346"/>
      <c r="AC87" s="1346"/>
      <c r="AD87" s="606"/>
      <c r="AE87" s="1346"/>
      <c r="AF87" s="606"/>
      <c r="AG87" s="606"/>
      <c r="AH87" s="606"/>
      <c r="AI87" s="606"/>
      <c r="AJ87" s="606"/>
      <c r="AK87" s="607"/>
      <c r="AL87" s="606"/>
      <c r="AM87" s="606"/>
      <c r="AN87" s="606"/>
      <c r="AO87" s="606"/>
      <c r="AP87" s="606"/>
      <c r="AQ87" s="606"/>
      <c r="AR87" s="606"/>
      <c r="AS87" s="606"/>
      <c r="AT87" s="606"/>
      <c r="AU87" s="606"/>
      <c r="AV87" s="606"/>
      <c r="AW87" s="606"/>
      <c r="AX87" s="606"/>
      <c r="AY87" s="606"/>
      <c r="AZ87" s="606"/>
      <c r="BA87" s="606"/>
      <c r="BB87" s="606"/>
      <c r="BC87" s="607"/>
      <c r="BD87" s="1346"/>
      <c r="BE87" s="1346"/>
      <c r="BF87" s="1346"/>
      <c r="BG87" s="1346"/>
      <c r="BH87" s="1346"/>
      <c r="BI87" s="1346"/>
      <c r="BJ87" s="1346"/>
      <c r="BK87" s="1346"/>
      <c r="BL87" s="1346"/>
      <c r="BM87" s="1346"/>
      <c r="BN87" s="1346"/>
      <c r="BO87" s="1346"/>
      <c r="BP87" s="1346"/>
      <c r="BQ87" s="1346"/>
      <c r="BR87" s="1346"/>
      <c r="BS87" s="1346"/>
      <c r="BT87" s="1346"/>
      <c r="BU87" s="607"/>
      <c r="BV87" s="606"/>
      <c r="BW87" s="606"/>
      <c r="BX87" s="606"/>
      <c r="BY87" s="606"/>
      <c r="BZ87" s="578" t="str">
        <f t="shared" si="122"/>
        <v/>
      </c>
      <c r="CA87" s="578" t="str">
        <f t="shared" si="123"/>
        <v/>
      </c>
      <c r="CB87" s="578" t="str">
        <f t="shared" si="124"/>
        <v/>
      </c>
      <c r="CC87" s="578" t="str">
        <f t="shared" si="125"/>
        <v/>
      </c>
      <c r="CD87" s="1069" t="str">
        <f t="shared" si="179"/>
        <v/>
      </c>
      <c r="CE87" s="1070" t="str">
        <f t="shared" si="180"/>
        <v/>
      </c>
      <c r="CF87" s="1070" t="str">
        <f t="shared" si="181"/>
        <v/>
      </c>
      <c r="CG87" s="1070" t="str">
        <f t="shared" si="182"/>
        <v/>
      </c>
      <c r="CH87" s="1070" t="str">
        <f t="shared" si="183"/>
        <v/>
      </c>
      <c r="CI87" s="1071" t="str">
        <f t="shared" si="184"/>
        <v/>
      </c>
      <c r="CJ87" s="1071" t="str">
        <f t="shared" si="185"/>
        <v/>
      </c>
      <c r="CK87" s="1070" t="str">
        <f t="shared" si="186"/>
        <v/>
      </c>
      <c r="CL87" s="1070" t="str">
        <f t="shared" si="187"/>
        <v/>
      </c>
      <c r="CM87" s="1070" t="str">
        <f t="shared" si="188"/>
        <v/>
      </c>
      <c r="CN87" s="1070" t="str">
        <f t="shared" si="189"/>
        <v/>
      </c>
      <c r="CO87" s="1069" t="str">
        <f t="shared" si="190"/>
        <v/>
      </c>
      <c r="CP87" s="532" t="str">
        <f t="shared" si="191"/>
        <v/>
      </c>
      <c r="CQ87" s="533" t="str">
        <f t="shared" si="192"/>
        <v/>
      </c>
      <c r="CR87" s="534" t="str">
        <f t="shared" si="193"/>
        <v/>
      </c>
      <c r="CS87" s="534" t="str">
        <f t="shared" si="194"/>
        <v/>
      </c>
      <c r="CT87" s="534" t="str">
        <f t="shared" si="195"/>
        <v/>
      </c>
      <c r="CU87" s="534" t="str">
        <f t="shared" si="196"/>
        <v/>
      </c>
      <c r="CV87" s="534" t="str">
        <f t="shared" si="197"/>
        <v/>
      </c>
      <c r="CW87" s="535" t="str">
        <f t="shared" si="198"/>
        <v/>
      </c>
      <c r="CX87" s="535" t="str">
        <f t="shared" si="199"/>
        <v/>
      </c>
      <c r="CY87" s="535" t="str">
        <f t="shared" si="200"/>
        <v/>
      </c>
      <c r="CZ87" s="534" t="str">
        <f t="shared" si="201"/>
        <v/>
      </c>
      <c r="DA87" s="534" t="str">
        <f t="shared" si="202"/>
        <v/>
      </c>
      <c r="DB87" s="534" t="str">
        <f t="shared" si="203"/>
        <v/>
      </c>
      <c r="DC87" s="534" t="str">
        <f t="shared" si="204"/>
        <v/>
      </c>
      <c r="DD87" s="534" t="str">
        <f t="shared" si="205"/>
        <v/>
      </c>
      <c r="DE87" s="533" t="str">
        <f t="shared" si="206"/>
        <v/>
      </c>
      <c r="DF87" s="532" t="str">
        <f t="shared" si="207"/>
        <v/>
      </c>
      <c r="DG87" s="579">
        <f t="shared" si="208"/>
        <v>0</v>
      </c>
      <c r="DH87" s="98">
        <f t="shared" si="209"/>
        <v>0</v>
      </c>
      <c r="DI87" s="98">
        <f t="shared" si="210"/>
        <v>0</v>
      </c>
      <c r="DJ87" s="98">
        <f t="shared" si="211"/>
        <v>0</v>
      </c>
      <c r="DK87" s="572"/>
      <c r="DL87" s="598"/>
      <c r="DM87" s="580" t="s">
        <v>75</v>
      </c>
      <c r="DN87" s="581"/>
      <c r="DO87" s="581"/>
      <c r="DP87" s="252"/>
      <c r="DQ87" s="586">
        <f>DQ86*SUM(DQ85)</f>
        <v>9.4</v>
      </c>
      <c r="DR87" s="586">
        <f>DR86*SUM(DR85)</f>
        <v>6.8000000000000007</v>
      </c>
      <c r="DS87" s="189" t="s">
        <v>200</v>
      </c>
      <c r="DT87" s="598"/>
    </row>
    <row r="88" spans="1:124" s="610" customFormat="1" ht="15.75" hidden="1" customHeight="1">
      <c r="A88" s="575" t="s">
        <v>201</v>
      </c>
      <c r="B88" s="608" t="str">
        <f t="shared" ref="B88:M88" si="236">IF(B86="","",B86*B87)</f>
        <v/>
      </c>
      <c r="C88" s="608" t="str">
        <f t="shared" si="236"/>
        <v/>
      </c>
      <c r="D88" s="608" t="str">
        <f t="shared" si="236"/>
        <v/>
      </c>
      <c r="E88" s="608" t="str">
        <f t="shared" si="236"/>
        <v/>
      </c>
      <c r="F88" s="608" t="str">
        <f t="shared" si="236"/>
        <v/>
      </c>
      <c r="G88" s="608" t="str">
        <f t="shared" si="236"/>
        <v/>
      </c>
      <c r="H88" s="608" t="str">
        <f t="shared" si="236"/>
        <v/>
      </c>
      <c r="I88" s="608" t="str">
        <f t="shared" si="236"/>
        <v/>
      </c>
      <c r="J88" s="608" t="str">
        <f t="shared" si="236"/>
        <v/>
      </c>
      <c r="K88" s="608" t="str">
        <f t="shared" si="236"/>
        <v/>
      </c>
      <c r="L88" s="608" t="str">
        <f t="shared" si="236"/>
        <v/>
      </c>
      <c r="M88" s="608" t="str">
        <f t="shared" si="236"/>
        <v/>
      </c>
      <c r="N88" s="608"/>
      <c r="O88" s="608"/>
      <c r="P88" s="608"/>
      <c r="Q88" s="608"/>
      <c r="R88" s="608"/>
      <c r="S88" s="577"/>
      <c r="T88" s="608" t="str">
        <f t="shared" ref="T88:AE88" si="237">IF(T86="","",T86*T87)</f>
        <v/>
      </c>
      <c r="U88" s="608" t="str">
        <f t="shared" si="237"/>
        <v/>
      </c>
      <c r="V88" s="608" t="str">
        <f t="shared" si="237"/>
        <v/>
      </c>
      <c r="W88" s="608" t="str">
        <f t="shared" si="237"/>
        <v/>
      </c>
      <c r="X88" s="608" t="str">
        <f t="shared" si="237"/>
        <v/>
      </c>
      <c r="Y88" s="608" t="str">
        <f t="shared" si="237"/>
        <v/>
      </c>
      <c r="Z88" s="1347" t="str">
        <f t="shared" si="237"/>
        <v/>
      </c>
      <c r="AA88" s="1347" t="str">
        <f t="shared" si="237"/>
        <v/>
      </c>
      <c r="AB88" s="1347" t="str">
        <f t="shared" si="237"/>
        <v/>
      </c>
      <c r="AC88" s="1347" t="str">
        <f t="shared" si="237"/>
        <v/>
      </c>
      <c r="AD88" s="608" t="str">
        <f t="shared" si="237"/>
        <v/>
      </c>
      <c r="AE88" s="1347" t="str">
        <f t="shared" si="237"/>
        <v/>
      </c>
      <c r="AF88" s="608"/>
      <c r="AG88" s="608"/>
      <c r="AH88" s="608"/>
      <c r="AI88" s="608"/>
      <c r="AJ88" s="608"/>
      <c r="AK88" s="577"/>
      <c r="AL88" s="608" t="str">
        <f t="shared" ref="AL88:AW88" si="238">IF(AL86="","",AL86*AL87)</f>
        <v/>
      </c>
      <c r="AM88" s="608" t="str">
        <f t="shared" si="238"/>
        <v/>
      </c>
      <c r="AN88" s="608" t="str">
        <f t="shared" si="238"/>
        <v/>
      </c>
      <c r="AO88" s="608" t="str">
        <f t="shared" si="238"/>
        <v/>
      </c>
      <c r="AP88" s="608" t="str">
        <f t="shared" si="238"/>
        <v/>
      </c>
      <c r="AQ88" s="608" t="str">
        <f t="shared" si="238"/>
        <v/>
      </c>
      <c r="AR88" s="608" t="str">
        <f t="shared" si="238"/>
        <v/>
      </c>
      <c r="AS88" s="608" t="str">
        <f t="shared" si="238"/>
        <v/>
      </c>
      <c r="AT88" s="608" t="str">
        <f t="shared" si="238"/>
        <v/>
      </c>
      <c r="AU88" s="608" t="str">
        <f t="shared" si="238"/>
        <v/>
      </c>
      <c r="AV88" s="608" t="str">
        <f t="shared" si="238"/>
        <v/>
      </c>
      <c r="AW88" s="608" t="str">
        <f t="shared" si="238"/>
        <v/>
      </c>
      <c r="AX88" s="608"/>
      <c r="AY88" s="608"/>
      <c r="AZ88" s="608"/>
      <c r="BA88" s="608"/>
      <c r="BB88" s="608"/>
      <c r="BC88" s="577"/>
      <c r="BD88" s="1347" t="str">
        <f t="shared" ref="BD88:BO88" si="239">IF(BD86="","",BD86*BD87)</f>
        <v/>
      </c>
      <c r="BE88" s="1347" t="str">
        <f t="shared" si="239"/>
        <v/>
      </c>
      <c r="BF88" s="1347" t="str">
        <f t="shared" si="239"/>
        <v/>
      </c>
      <c r="BG88" s="1347" t="str">
        <f t="shared" si="239"/>
        <v/>
      </c>
      <c r="BH88" s="1347" t="str">
        <f t="shared" si="239"/>
        <v/>
      </c>
      <c r="BI88" s="1347" t="str">
        <f t="shared" si="239"/>
        <v/>
      </c>
      <c r="BJ88" s="1347" t="str">
        <f t="shared" si="239"/>
        <v/>
      </c>
      <c r="BK88" s="1347" t="str">
        <f t="shared" si="239"/>
        <v/>
      </c>
      <c r="BL88" s="1347" t="str">
        <f t="shared" si="239"/>
        <v/>
      </c>
      <c r="BM88" s="1347" t="str">
        <f t="shared" si="239"/>
        <v/>
      </c>
      <c r="BN88" s="1347" t="str">
        <f t="shared" si="239"/>
        <v/>
      </c>
      <c r="BO88" s="1347" t="str">
        <f t="shared" si="239"/>
        <v/>
      </c>
      <c r="BP88" s="1347"/>
      <c r="BQ88" s="1347"/>
      <c r="BR88" s="1347"/>
      <c r="BS88" s="1347"/>
      <c r="BT88" s="1347"/>
      <c r="BU88" s="577"/>
      <c r="BV88" s="608" t="str">
        <f>IF(BV86="","",BV86*BV87)</f>
        <v/>
      </c>
      <c r="BW88" s="608" t="str">
        <f>IF(BW86="","",BW86*BW87)</f>
        <v/>
      </c>
      <c r="BX88" s="608" t="str">
        <f>IF(BX86="","",BX86*BX87)</f>
        <v/>
      </c>
      <c r="BY88" s="608" t="str">
        <f>IF(BY86="","",BY86*BY87)</f>
        <v/>
      </c>
      <c r="BZ88" s="578" t="str">
        <f t="shared" si="122"/>
        <v/>
      </c>
      <c r="CA88" s="578" t="str">
        <f t="shared" si="123"/>
        <v/>
      </c>
      <c r="CB88" s="578" t="str">
        <f t="shared" si="124"/>
        <v/>
      </c>
      <c r="CC88" s="578" t="str">
        <f t="shared" si="125"/>
        <v/>
      </c>
      <c r="CD88" s="1069" t="str">
        <f t="shared" si="179"/>
        <v/>
      </c>
      <c r="CE88" s="1070" t="str">
        <f t="shared" si="180"/>
        <v/>
      </c>
      <c r="CF88" s="1070" t="str">
        <f t="shared" si="181"/>
        <v/>
      </c>
      <c r="CG88" s="1070" t="str">
        <f t="shared" si="182"/>
        <v/>
      </c>
      <c r="CH88" s="1070" t="str">
        <f t="shared" si="183"/>
        <v/>
      </c>
      <c r="CI88" s="1071" t="str">
        <f t="shared" si="184"/>
        <v/>
      </c>
      <c r="CJ88" s="1071" t="str">
        <f t="shared" si="185"/>
        <v/>
      </c>
      <c r="CK88" s="1070" t="str">
        <f t="shared" si="186"/>
        <v/>
      </c>
      <c r="CL88" s="1070" t="str">
        <f t="shared" si="187"/>
        <v/>
      </c>
      <c r="CM88" s="1070" t="str">
        <f t="shared" si="188"/>
        <v/>
      </c>
      <c r="CN88" s="1070" t="str">
        <f t="shared" si="189"/>
        <v/>
      </c>
      <c r="CO88" s="1069" t="str">
        <f t="shared" si="190"/>
        <v/>
      </c>
      <c r="CP88" s="532" t="str">
        <f t="shared" si="191"/>
        <v/>
      </c>
      <c r="CQ88" s="533" t="str">
        <f t="shared" si="192"/>
        <v/>
      </c>
      <c r="CR88" s="534" t="str">
        <f t="shared" si="193"/>
        <v/>
      </c>
      <c r="CS88" s="534" t="str">
        <f t="shared" si="194"/>
        <v/>
      </c>
      <c r="CT88" s="534" t="str">
        <f t="shared" si="195"/>
        <v/>
      </c>
      <c r="CU88" s="534" t="str">
        <f t="shared" si="196"/>
        <v/>
      </c>
      <c r="CV88" s="534" t="str">
        <f t="shared" si="197"/>
        <v/>
      </c>
      <c r="CW88" s="535" t="str">
        <f t="shared" si="198"/>
        <v/>
      </c>
      <c r="CX88" s="535" t="str">
        <f t="shared" si="199"/>
        <v/>
      </c>
      <c r="CY88" s="535" t="str">
        <f t="shared" si="200"/>
        <v/>
      </c>
      <c r="CZ88" s="534" t="str">
        <f t="shared" si="201"/>
        <v/>
      </c>
      <c r="DA88" s="534" t="str">
        <f t="shared" si="202"/>
        <v/>
      </c>
      <c r="DB88" s="534" t="str">
        <f t="shared" si="203"/>
        <v/>
      </c>
      <c r="DC88" s="534" t="str">
        <f t="shared" si="204"/>
        <v/>
      </c>
      <c r="DD88" s="534" t="str">
        <f t="shared" si="205"/>
        <v/>
      </c>
      <c r="DE88" s="533" t="str">
        <f t="shared" si="206"/>
        <v/>
      </c>
      <c r="DF88" s="532" t="str">
        <f t="shared" si="207"/>
        <v/>
      </c>
      <c r="DG88" s="579">
        <f t="shared" si="208"/>
        <v>0</v>
      </c>
      <c r="DH88" s="98">
        <f t="shared" si="209"/>
        <v>0</v>
      </c>
      <c r="DI88" s="98">
        <f t="shared" si="210"/>
        <v>0</v>
      </c>
      <c r="DJ88" s="98">
        <f t="shared" si="211"/>
        <v>0</v>
      </c>
      <c r="DK88" s="572"/>
      <c r="DL88" s="609"/>
      <c r="DM88" s="580" t="s">
        <v>190</v>
      </c>
      <c r="DN88" s="581"/>
      <c r="DO88" s="586">
        <f>SUM(DQ87:DR87)</f>
        <v>16.200000000000003</v>
      </c>
      <c r="DP88" s="188"/>
      <c r="DQ88" s="188"/>
      <c r="DR88" s="188"/>
      <c r="DS88" s="189"/>
      <c r="DT88" s="609"/>
    </row>
    <row r="89" spans="1:124" s="470" customFormat="1" ht="15.75" hidden="1" customHeight="1">
      <c r="A89" s="575" t="s">
        <v>202</v>
      </c>
      <c r="B89" s="611" t="str">
        <f>IF(B84="","",(SUM(B69)*(710*$K$1)-SUM(B70,B74)*((710*$K$1)-(370*$K$1)*(B73=0))-SUM(B85,B86)*(8280*$K$1))/$G$1/365/B$46)</f>
        <v/>
      </c>
      <c r="C89" s="611" t="str">
        <f>IF(C84="","",(SUM(C69)*(710*$K$1)-SUM(C70,C74)*((710*$K$1)-(370*$K$1)*(C73=0))-SUM(C85,C86)*(8280*$K$1))/$G$1/365/C$46)</f>
        <v/>
      </c>
      <c r="D89" s="611" t="str">
        <f>IF(D84="","",(SUM(D69)*(710*$K$1)-SUM(D70,D74)*((710*$K$1)-(370*$K$1)*(D73=0))-SUM(D85,D86)*(8280*$K$1))/$G$1/365/D$46)</f>
        <v/>
      </c>
      <c r="E89" s="611" t="str">
        <f>IF(E84="","",(SUM(E69)*(710*$K$1)-SUM(E70,E74)*((710*$K$1)-(370*$K$1)*(E73=0))-SUM(E85,E86)*(8280*$K$1))/$G$1/365/E$46)</f>
        <v/>
      </c>
      <c r="F89" s="611" t="str">
        <f>IF(F84="","",(SUM(F69)*(710*$K$1)-SUM(F70,F74)*((710*$K$1)-(370*$K$1)*(F73=0))-SUM(F85,F86)*(8280*$K$1))/$G$1/365/F$46)</f>
        <v/>
      </c>
      <c r="G89" s="611" t="str">
        <f>IF(G84="","",(SUM(G69)*(710*$K$1)-SUM(G70,G74)*((710*$K$1)-(370*$K$1)*(G73=0))-SUM(G85,G86)*(8280*$K$1))/$G$1/365/G$46)</f>
        <v/>
      </c>
      <c r="H89" s="611" t="str">
        <f>IF(H84="","",(SUM(H69)*(710*$K$1)-SUM(H70,H74)*((710*$K$1)-(370*$K$1)*(H73=0))-SUM(H85,H86)*(8280*$K$1))/$G$1/365/H$46)</f>
        <v/>
      </c>
      <c r="I89" s="611" t="str">
        <f>IF(I84="","",(SUM(I69)*(710*$K$1)-SUM(I70,I74)*((710*$K$1)-(370*$K$1)*(I73=0))-SUM(I85,I86)*(8280*$K$1))/$G$1/365/I$46)</f>
        <v/>
      </c>
      <c r="J89" s="611" t="str">
        <f>IF(J84="","",(SUM(J69)*(710*$K$1)-SUM(J70,J74)*((710*$K$1)-(370*$K$1)*(J73=0))-SUM(J85,J86)*(8280*$K$1))/$G$1/365/J$46)</f>
        <v/>
      </c>
      <c r="K89" s="611" t="str">
        <f>IF(K84="","",(SUM(K69)*(710*$K$1)-SUM(K70,K74)*((710*$K$1)-(370*$K$1)*(K73=0))-SUM(K85,K86)*(8280*$K$1))/$G$1/365/K$46)</f>
        <v/>
      </c>
      <c r="L89" s="611" t="str">
        <f>IF(L84="","",(SUM(L69)*(710*$K$1)-SUM(L70,L74)*((710*$K$1)-(370*$K$1)*(L73=0))-SUM(L85,L86)*(8280*$K$1))/$G$1/365/L$46)</f>
        <v/>
      </c>
      <c r="M89" s="611" t="str">
        <f>IF(M84="","",(SUM(M69)*(710*$K$1)-SUM(M70,M74)*((710*$K$1)-(370*$K$1)*(M73=0))-SUM(M85,M86)*(8280*$K$1))/$G$1/365/M$46)</f>
        <v/>
      </c>
      <c r="N89" s="611"/>
      <c r="O89" s="611"/>
      <c r="P89" s="611"/>
      <c r="Q89" s="611"/>
      <c r="R89" s="611"/>
      <c r="S89" s="583"/>
      <c r="T89" s="611" t="str">
        <f>IF(T84="","",(SUM(T69)*(710*$K$1)-SUM(T70,T74)*((710*$K$1)-(370*$K$1)*(T73=0))-SUM(T85,T86)*(8280*$K$1))/$G$1/365/T$46)</f>
        <v/>
      </c>
      <c r="U89" s="611" t="str">
        <f>IF(U84="","",(SUM(U69)*(710*$K$1)-SUM(U70,U74)*((710*$K$1)-(370*$K$1)*(U73=0))-SUM(U85,U86)*(8280*$K$1))/$G$1/365/U$46)</f>
        <v/>
      </c>
      <c r="V89" s="611" t="str">
        <f>IF(V84="","",(SUM(V69)*(710*$K$1)-SUM(V70,V74)*((710*$K$1)-(370*$K$1)*(V73=0))-SUM(V85,V86)*(8280*$K$1))/$G$1/365/V$46)</f>
        <v/>
      </c>
      <c r="W89" s="611" t="str">
        <f>IF(W84="","",(SUM(W69)*(710*$K$1)-SUM(W70,W74)*((710*$K$1)-(370*$K$1)*(W73=0))-SUM(W85,W86)*(8280*$K$1))/$G$1/365/W$46)</f>
        <v/>
      </c>
      <c r="X89" s="611" t="str">
        <f>IF(X84="","",(SUM(X69)*(710*$K$1)-SUM(X70,X74)*((710*$K$1)-(370*$K$1)*(X73=0))-SUM(X85,X86)*(8280*$K$1))/$G$1/365/X$46)</f>
        <v/>
      </c>
      <c r="Y89" s="611" t="str">
        <f>IF(Y84="","",(SUM(Y69)*(710*$K$1)-SUM(Y70,Y74)*((710*$K$1)-(370*$K$1)*(Y73=0))-SUM(Y85,Y86)*(8280*$K$1))/$G$1/365/Y$46)</f>
        <v/>
      </c>
      <c r="Z89" s="1348" t="str">
        <f>IF(Z84="","",(SUM(Z69)*(710*$K$1)-SUM(Z70,Z74)*((710*$K$1)-(370*$K$1)*(Z73=0))-SUM(Z85,Z86)*(8280*$K$1))/$G$1/365/Z$46)</f>
        <v/>
      </c>
      <c r="AA89" s="1348" t="str">
        <f>IF(AA84="","",(SUM(AA69)*(710*$K$1)-SUM(AA70,AA74)*((710*$K$1)-(370*$K$1)*(AA73=0))-SUM(AA85,AA86)*(8280*$K$1))/$G$1/365/AA$46)</f>
        <v/>
      </c>
      <c r="AB89" s="1348" t="str">
        <f>IF(AB84="","",(SUM(AB69)*(710*$K$1)-SUM(AB70,AB74)*((710*$K$1)-(370*$K$1)*(AB73=0))-SUM(AB85,AB86)*(8280*$K$1))/$G$1/365/AB$46)</f>
        <v/>
      </c>
      <c r="AC89" s="1348" t="str">
        <f>IF(AC84="","",(SUM(AC69)*(710*$K$1)-SUM(AC70,AC74)*((710*$K$1)-(370*$K$1)*(AC73=0))-SUM(AC85,AC86)*(8280*$K$1))/$G$1/365/AC$46)</f>
        <v/>
      </c>
      <c r="AD89" s="611" t="str">
        <f>IF(AD84="","",(SUM(AD69)*(710*$K$1)-SUM(AD70,AD74)*((710*$K$1)-(370*$K$1)*(AD73=0))-SUM(AD85,AD86)*(8280*$K$1))/$G$1/365/AD$46)</f>
        <v/>
      </c>
      <c r="AE89" s="1348" t="str">
        <f>IF(AE84="","",(SUM(AE69)*(710*$K$1)-SUM(AE70,AE74)*((710*$K$1)-(370*$K$1)*(AE73=0))-SUM(AE85,AE86)*(8280*$K$1))/$G$1/365/AE$46)</f>
        <v/>
      </c>
      <c r="AF89" s="611"/>
      <c r="AG89" s="611"/>
      <c r="AH89" s="611"/>
      <c r="AI89" s="611"/>
      <c r="AJ89" s="611"/>
      <c r="AK89" s="583"/>
      <c r="AL89" s="611" t="str">
        <f>IF(AL84="","",(SUM(AL69)*(710*$K$1)-SUM(AL70,AL74)*((710*$K$1)-(370*$K$1)*(AL73=0))-SUM(AL85,AL86)*(8280*$K$1))/$G$1/365/AL$46)</f>
        <v/>
      </c>
      <c r="AM89" s="611" t="str">
        <f>IF(AM84="","",(SUM(AM69)*(710*$K$1)-SUM(AM70,AM74)*((710*$K$1)-(370*$K$1)*(AM73=0))-SUM(AM85,AM86)*(8280*$K$1))/$G$1/365/AM$46)</f>
        <v/>
      </c>
      <c r="AN89" s="611" t="str">
        <f>IF(AN84="","",(SUM(AN69)*(710*$K$1)-SUM(AN70,AN74)*((710*$K$1)-(370*$K$1)*(AN73=0))-SUM(AN85,AN86)*(8280*$K$1))/$G$1/365/AN$46)</f>
        <v/>
      </c>
      <c r="AO89" s="611" t="str">
        <f>IF(AO84="","",(SUM(AO69)*(710*$K$1)-SUM(AO70,AO74)*((710*$K$1)-(370*$K$1)*(AO73=0))-SUM(AO85,AO86)*(8280*$K$1))/$G$1/365/AO$46)</f>
        <v/>
      </c>
      <c r="AP89" s="611" t="str">
        <f>IF(AP84="","",(SUM(AP69)*(710*$K$1)-SUM(AP70,AP74)*((710*$K$1)-(370*$K$1)*(AP73=0))-SUM(AP85,AP86)*(8280*$K$1))/$G$1/365/AP$46)</f>
        <v/>
      </c>
      <c r="AQ89" s="611" t="str">
        <f>IF(AQ84="","",(SUM(AQ69)*(710*$K$1)-SUM(AQ70,AQ74)*((710*$K$1)-(370*$K$1)*(AQ73=0))-SUM(AQ85,AQ86)*(8280*$K$1))/$G$1/365/AQ$46)</f>
        <v/>
      </c>
      <c r="AR89" s="611" t="str">
        <f>IF(AR84="","",(SUM(AR69)*(710*$K$1)-SUM(AR70,AR74)*((710*$K$1)-(370*$K$1)*(AR73=0))-SUM(AR85,AR86)*(8280*$K$1))/$G$1/365/AR$46)</f>
        <v/>
      </c>
      <c r="AS89" s="611" t="str">
        <f>IF(AS84="","",(SUM(AS69)*(710*$K$1)-SUM(AS70,AS74)*((710*$K$1)-(370*$K$1)*(AS73=0))-SUM(AS85,AS86)*(8280*$K$1))/$G$1/365/AS$46)</f>
        <v/>
      </c>
      <c r="AT89" s="611" t="str">
        <f>IF(AT84="","",(SUM(AT69)*(710*$K$1)-SUM(AT70,AT74)*((710*$K$1)-(370*$K$1)*(AT73=0))-SUM(AT85,AT86)*(8280*$K$1))/$G$1/365/AT$46)</f>
        <v/>
      </c>
      <c r="AU89" s="611" t="str">
        <f>IF(AU84="","",(SUM(AU69)*(710*$K$1)-SUM(AU70,AU74)*((710*$K$1)-(370*$K$1)*(AU73=0))-SUM(AU85,AU86)*(8280*$K$1))/$G$1/365/AU$46)</f>
        <v/>
      </c>
      <c r="AV89" s="611" t="str">
        <f>IF(AV84="","",(SUM(AV69)*(710*$K$1)-SUM(AV70,AV74)*((710*$K$1)-(370*$K$1)*(AV73=0))-SUM(AV85,AV86)*(8280*$K$1))/$G$1/365/AV$46)</f>
        <v/>
      </c>
      <c r="AW89" s="611" t="str">
        <f>IF(AW84="","",(SUM(AW69)*(710*$K$1)-SUM(AW70,AW74)*((710*$K$1)-(370*$K$1)*(AW73=0))-SUM(AW85,AW86)*(8280*$K$1))/$G$1/365/AW$46)</f>
        <v/>
      </c>
      <c r="AX89" s="611"/>
      <c r="AY89" s="611"/>
      <c r="AZ89" s="611"/>
      <c r="BA89" s="611"/>
      <c r="BB89" s="611"/>
      <c r="BC89" s="583"/>
      <c r="BD89" s="1348" t="str">
        <f>IF(BD84="","",(SUM(BD69)*(710*$K$1)-SUM(BD70,BD74)*((710*$K$1)-(370*$K$1)*(BD73=0))-SUM(BD85,BD86)*(8280*$K$1))/$G$1/365/BD$46)</f>
        <v/>
      </c>
      <c r="BE89" s="1348" t="str">
        <f>IF(BE84="","",(SUM(BE69)*(710*$K$1)-SUM(BE70,BE74)*((710*$K$1)-(370*$K$1)*(BE73=0))-SUM(BE85,BE86)*(8280*$K$1))/$G$1/365/BE$46)</f>
        <v/>
      </c>
      <c r="BF89" s="1348" t="str">
        <f>IF(BF84="","",(SUM(BF69)*(710*$K$1)-SUM(BF70,BF74)*((710*$K$1)-(370*$K$1)*(BF73=0))-SUM(BF85,BF86)*(8280*$K$1))/$G$1/365/BF$46)</f>
        <v/>
      </c>
      <c r="BG89" s="1348" t="str">
        <f>IF(BG84="","",(SUM(BG69)*(710*$K$1)-SUM(BG70,BG74)*((710*$K$1)-(370*$K$1)*(BG73=0))-SUM(BG85,BG86)*(8280*$K$1))/$G$1/365/BG$46)</f>
        <v/>
      </c>
      <c r="BH89" s="1348" t="str">
        <f>IF(BH84="","",(SUM(BH69)*(710*$K$1)-SUM(BH70,BH74)*((710*$K$1)-(370*$K$1)*(BH73=0))-SUM(BH85,BH86)*(8280*$K$1))/$G$1/365/BH$46)</f>
        <v/>
      </c>
      <c r="BI89" s="1348" t="str">
        <f>IF(BI84="","",(SUM(BI69)*(710*$K$1)-SUM(BI70,BI74)*((710*$K$1)-(370*$K$1)*(BI73=0))-SUM(BI85,BI86)*(8280*$K$1))/$G$1/365/BI$46)</f>
        <v/>
      </c>
      <c r="BJ89" s="1348" t="str">
        <f>IF(BJ84="","",(SUM(BJ69)*(710*$K$1)-SUM(BJ70,BJ74)*((710*$K$1)-(370*$K$1)*(BJ73=0))-SUM(BJ85,BJ86)*(8280*$K$1))/$G$1/365/BJ$46)</f>
        <v/>
      </c>
      <c r="BK89" s="1348" t="str">
        <f>IF(BK84="","",(SUM(BK69)*(710*$K$1)-SUM(BK70,BK74)*((710*$K$1)-(370*$K$1)*(BK73=0))-SUM(BK85,BK86)*(8280*$K$1))/$G$1/365/BK$46)</f>
        <v/>
      </c>
      <c r="BL89" s="1348" t="str">
        <f>IF(BL84="","",(SUM(BL69)*(710*$K$1)-SUM(BL70,BL74)*((710*$K$1)-(370*$K$1)*(BL73=0))-SUM(BL85,BL86)*(8280*$K$1))/$G$1/365/BL$46)</f>
        <v/>
      </c>
      <c r="BM89" s="1348" t="str">
        <f>IF(BM84="","",(SUM(BM69)*(710*$K$1)-SUM(BM70,BM74)*((710*$K$1)-(370*$K$1)*(BM73=0))-SUM(BM85,BM86)*(8280*$K$1))/$G$1/365/BM$46)</f>
        <v/>
      </c>
      <c r="BN89" s="1348" t="str">
        <f>IF(BN84="","",(SUM(BN69)*(710*$K$1)-SUM(BN70,BN74)*((710*$K$1)-(370*$K$1)*(BN73=0))-SUM(BN85,BN86)*(8280*$K$1))/$G$1/365/BN$46)</f>
        <v/>
      </c>
      <c r="BO89" s="1348" t="str">
        <f>IF(BO84="","",(SUM(BO69)*(710*$K$1)-SUM(BO70,BO74)*((710*$K$1)-(370*$K$1)*(BO73=0))-SUM(BO85,BO86)*(8280*$K$1))/$G$1/365/BO$46)</f>
        <v/>
      </c>
      <c r="BP89" s="1348"/>
      <c r="BQ89" s="1348"/>
      <c r="BR89" s="1348"/>
      <c r="BS89" s="1348"/>
      <c r="BT89" s="1348"/>
      <c r="BU89" s="583"/>
      <c r="BV89" s="611" t="str">
        <f>IF(BV84="","",(SUM(BV69)*(710*$K$1)-SUM(BV70,BV74)*((710*$K$1)-(370*$K$1)*(BV73=0))-SUM(BV85,BV86)*(8280*$K$1))/$G$1/365/BV$46)</f>
        <v/>
      </c>
      <c r="BW89" s="611" t="str">
        <f>IF(BW84="","",(SUM(BW69)*(710*$K$1)-SUM(BW70,BW74)*((710*$K$1)-(370*$K$1)*(BW73=0))-SUM(BW85,BW86)*(8280*$K$1))/$G$1/365/BW$46)</f>
        <v/>
      </c>
      <c r="BX89" s="611" t="str">
        <f>IF(BX84="","",(SUM(BX69)*(710*$K$1)-SUM(BX70,BX74)*((710*$K$1)-(370*$K$1)*(BX73=0))-SUM(BX85,BX86)*(8280*$K$1))/$G$1/365/BX$46)</f>
        <v/>
      </c>
      <c r="BY89" s="611" t="str">
        <f>IF(BY84="","",(SUM(BY69)*(710*$K$1)-SUM(BY70,BY74)*((710*$K$1)-(370*$K$1)*(BY73=0))-SUM(BY85,BY86)*(8280*$K$1))/$G$1/365/BY$46)</f>
        <v/>
      </c>
      <c r="BZ89" s="578" t="str">
        <f t="shared" si="122"/>
        <v/>
      </c>
      <c r="CA89" s="603" t="str">
        <f t="shared" si="123"/>
        <v/>
      </c>
      <c r="CB89" s="603" t="str">
        <f t="shared" si="124"/>
        <v/>
      </c>
      <c r="CC89" s="603" t="str">
        <f t="shared" si="125"/>
        <v/>
      </c>
      <c r="CD89" s="1081" t="str">
        <f t="shared" si="179"/>
        <v/>
      </c>
      <c r="CE89" s="1083" t="str">
        <f t="shared" si="180"/>
        <v/>
      </c>
      <c r="CF89" s="1083" t="str">
        <f t="shared" si="181"/>
        <v/>
      </c>
      <c r="CG89" s="1083" t="str">
        <f t="shared" si="182"/>
        <v/>
      </c>
      <c r="CH89" s="1083" t="str">
        <f t="shared" si="183"/>
        <v/>
      </c>
      <c r="CI89" s="1084" t="str">
        <f t="shared" si="184"/>
        <v/>
      </c>
      <c r="CJ89" s="1084" t="str">
        <f t="shared" si="185"/>
        <v/>
      </c>
      <c r="CK89" s="1083" t="str">
        <f t="shared" si="186"/>
        <v/>
      </c>
      <c r="CL89" s="1083" t="str">
        <f t="shared" si="187"/>
        <v/>
      </c>
      <c r="CM89" s="1083" t="str">
        <f t="shared" si="188"/>
        <v/>
      </c>
      <c r="CN89" s="1083" t="str">
        <f t="shared" si="189"/>
        <v/>
      </c>
      <c r="CO89" s="1081" t="str">
        <f t="shared" si="190"/>
        <v/>
      </c>
      <c r="CP89" s="520" t="str">
        <f t="shared" si="191"/>
        <v/>
      </c>
      <c r="CQ89" s="521" t="str">
        <f t="shared" si="192"/>
        <v/>
      </c>
      <c r="CR89" s="522" t="str">
        <f t="shared" si="193"/>
        <v/>
      </c>
      <c r="CS89" s="522" t="str">
        <f t="shared" si="194"/>
        <v/>
      </c>
      <c r="CT89" s="522" t="str">
        <f t="shared" si="195"/>
        <v/>
      </c>
      <c r="CU89" s="522" t="str">
        <f t="shared" si="196"/>
        <v/>
      </c>
      <c r="CV89" s="522" t="str">
        <f t="shared" si="197"/>
        <v/>
      </c>
      <c r="CW89" s="523" t="str">
        <f t="shared" si="198"/>
        <v/>
      </c>
      <c r="CX89" s="523" t="str">
        <f t="shared" si="199"/>
        <v/>
      </c>
      <c r="CY89" s="523" t="str">
        <f t="shared" si="200"/>
        <v/>
      </c>
      <c r="CZ89" s="522" t="str">
        <f t="shared" si="201"/>
        <v/>
      </c>
      <c r="DA89" s="522" t="str">
        <f t="shared" si="202"/>
        <v/>
      </c>
      <c r="DB89" s="522" t="str">
        <f t="shared" si="203"/>
        <v/>
      </c>
      <c r="DC89" s="522" t="str">
        <f t="shared" si="204"/>
        <v/>
      </c>
      <c r="DD89" s="522" t="str">
        <f t="shared" si="205"/>
        <v/>
      </c>
      <c r="DE89" s="521" t="str">
        <f t="shared" si="206"/>
        <v/>
      </c>
      <c r="DF89" s="520" t="str">
        <f t="shared" si="207"/>
        <v/>
      </c>
      <c r="DG89" s="579">
        <f t="shared" si="208"/>
        <v>0</v>
      </c>
      <c r="DH89" s="98">
        <f t="shared" si="209"/>
        <v>0</v>
      </c>
      <c r="DI89" s="98">
        <f t="shared" si="210"/>
        <v>0</v>
      </c>
      <c r="DJ89" s="98">
        <f t="shared" si="211"/>
        <v>0</v>
      </c>
      <c r="DK89" s="572"/>
      <c r="DL89" s="598"/>
      <c r="DM89" s="580" t="s">
        <v>191</v>
      </c>
      <c r="DN89" s="581"/>
      <c r="DO89" s="252">
        <f>BV693*BV694</f>
        <v>0</v>
      </c>
      <c r="DP89" s="252">
        <f>BW693*BW694</f>
        <v>0</v>
      </c>
      <c r="DQ89" s="252"/>
      <c r="DR89" s="252"/>
      <c r="DS89" s="189" t="s">
        <v>203</v>
      </c>
      <c r="DT89" s="598"/>
    </row>
    <row r="90" spans="1:124" s="470" customFormat="1" ht="15.75" hidden="1" customHeight="1">
      <c r="A90" s="575" t="s">
        <v>204</v>
      </c>
      <c r="B90" s="611" t="str">
        <f>IF(B84="","",(SUM(B77)*(710*$K$1)-SUM(B78,B82)*((710*$K$1)-(370*$K$1)*(B81=0)))/$G$1/365/B$46)</f>
        <v/>
      </c>
      <c r="C90" s="611" t="str">
        <f>IF(C84="","",(SUM(C77)*(710*$K$1)-SUM(C78,C82)*((710*$K$1)-(370*$K$1)*(C81=0)))/$G$1/365/C$46)</f>
        <v/>
      </c>
      <c r="D90" s="611" t="str">
        <f>IF(D84="","",(SUM(D77)*(710*$K$1)-SUM(D78,D82)*((710*$K$1)-(370*$K$1)*(D81=0)))/$G$1/365/D$46)</f>
        <v/>
      </c>
      <c r="E90" s="611" t="str">
        <f>IF(E84="","",(SUM(E77)*(710*$K$1)-SUM(E78,E82)*((710*$K$1)-(370*$K$1)*(E81=0)))/$G$1/365/E$46)</f>
        <v/>
      </c>
      <c r="F90" s="611" t="str">
        <f>IF(F84="","",(SUM(F77)*(710*$K$1)-SUM(F78,F82)*((710*$K$1)-(370*$K$1)*(F81=0)))/$G$1/365/F$46)</f>
        <v/>
      </c>
      <c r="G90" s="611" t="str">
        <f>IF(G84="","",(SUM(G77)*(710*$K$1)-SUM(G78,G82)*((710*$K$1)-(370*$K$1)*(G81=0)))/$G$1/365/G$46)</f>
        <v/>
      </c>
      <c r="H90" s="611" t="str">
        <f>IF(H84="","",(SUM(H77)*(710*$K$1)-SUM(H78,H82)*((710*$K$1)-(370*$K$1)*(H81=0)))/$G$1/365/H$46)</f>
        <v/>
      </c>
      <c r="I90" s="611" t="str">
        <f>IF(I84="","",(SUM(I77)*(710*$K$1)-SUM(I78,I82)*((710*$K$1)-(370*$K$1)*(I81=0)))/$G$1/365/I$46)</f>
        <v/>
      </c>
      <c r="J90" s="611" t="str">
        <f>IF(J84="","",(SUM(J77)*(710*$K$1)-SUM(J78,J82)*((710*$K$1)-(370*$K$1)*(J81=0)))/$G$1/365/J$46)</f>
        <v/>
      </c>
      <c r="K90" s="611" t="str">
        <f>IF(K84="","",(SUM(K77)*(710*$K$1)-SUM(K78,K82)*((710*$K$1)-(370*$K$1)*(K81=0)))/$G$1/365/K$46)</f>
        <v/>
      </c>
      <c r="L90" s="611" t="str">
        <f>IF(L84="","",(SUM(L77)*(710*$K$1)-SUM(L78,L82)*((710*$K$1)-(370*$K$1)*(L81=0)))/$G$1/365/L$46)</f>
        <v/>
      </c>
      <c r="M90" s="611" t="str">
        <f>IF(M84="","",(SUM(M77)*(710*$K$1)-SUM(M78,M82)*((710*$K$1)-(370*$K$1)*(M81=0)))/$G$1/365/M$46)</f>
        <v/>
      </c>
      <c r="N90" s="611"/>
      <c r="O90" s="611"/>
      <c r="P90" s="611"/>
      <c r="Q90" s="611"/>
      <c r="R90" s="611"/>
      <c r="S90" s="583"/>
      <c r="T90" s="611" t="str">
        <f>IF(T84="","",(SUM(T77)*(710*$K$1)-SUM(T78,T82)*((710*$K$1)-(370*$K$1)*(T81=0)))/$G$1/365/T$46)</f>
        <v/>
      </c>
      <c r="U90" s="611" t="str">
        <f>IF(U84="","",(SUM(U77)*(710*$K$1)-SUM(U78,U82)*((710*$K$1)-(370*$K$1)*(U81=0)))/$G$1/365/U$46)</f>
        <v/>
      </c>
      <c r="V90" s="611" t="str">
        <f>IF(V84="","",(SUM(V77)*(710*$K$1)-SUM(V78,V82)*((710*$K$1)-(370*$K$1)*(V81=0)))/$G$1/365/V$46)</f>
        <v/>
      </c>
      <c r="W90" s="611" t="str">
        <f>IF(W84="","",(SUM(W77)*(710*$K$1)-SUM(W78,W82)*((710*$K$1)-(370*$K$1)*(W81=0)))/$G$1/365/W$46)</f>
        <v/>
      </c>
      <c r="X90" s="611" t="str">
        <f>IF(X84="","",(SUM(X77)*(710*$K$1)-SUM(X78,X82)*((710*$K$1)-(370*$K$1)*(X81=0)))/$G$1/365/X$46)</f>
        <v/>
      </c>
      <c r="Y90" s="611" t="str">
        <f>IF(Y84="","",(SUM(Y77)*(710*$K$1)-SUM(Y78,Y82)*((710*$K$1)-(370*$K$1)*(Y81=0)))/$G$1/365/Y$46)</f>
        <v/>
      </c>
      <c r="Z90" s="1348" t="str">
        <f>IF(Z84="","",(SUM(Z77)*(710*$K$1)-SUM(Z78,Z82)*((710*$K$1)-(370*$K$1)*(Z81=0)))/$G$1/365/Z$46)</f>
        <v/>
      </c>
      <c r="AA90" s="1348" t="str">
        <f>IF(AA84="","",(SUM(AA77)*(710*$K$1)-SUM(AA78,AA82)*((710*$K$1)-(370*$K$1)*(AA81=0)))/$G$1/365/AA$46)</f>
        <v/>
      </c>
      <c r="AB90" s="1348" t="str">
        <f>IF(AB84="","",(SUM(AB77)*(710*$K$1)-SUM(AB78,AB82)*((710*$K$1)-(370*$K$1)*(AB81=0)))/$G$1/365/AB$46)</f>
        <v/>
      </c>
      <c r="AC90" s="1348" t="str">
        <f>IF(AC84="","",(SUM(AC77)*(710*$K$1)-SUM(AC78,AC82)*((710*$K$1)-(370*$K$1)*(AC81=0)))/$G$1/365/AC$46)</f>
        <v/>
      </c>
      <c r="AD90" s="611" t="str">
        <f>IF(AD84="","",(SUM(AD77)*(710*$K$1)-SUM(AD78,AD82)*((710*$K$1)-(370*$K$1)*(AD81=0)))/$G$1/365/AD$46)</f>
        <v/>
      </c>
      <c r="AE90" s="1348" t="str">
        <f>IF(AE84="","",(SUM(AE77)*(710*$K$1)-SUM(AE78,AE82)*((710*$K$1)-(370*$K$1)*(AE81=0)))/$G$1/365/AE$46)</f>
        <v/>
      </c>
      <c r="AF90" s="611"/>
      <c r="AG90" s="611"/>
      <c r="AH90" s="611"/>
      <c r="AI90" s="611"/>
      <c r="AJ90" s="611"/>
      <c r="AK90" s="583"/>
      <c r="AL90" s="611" t="str">
        <f>IF(AL84="","",(SUM(AL77)*(710*$K$1)-SUM(AL78,AL82)*((710*$K$1)-(370*$K$1)*(AL81=0)))/$G$1/365/AL$46)</f>
        <v/>
      </c>
      <c r="AM90" s="611" t="str">
        <f>IF(AM84="","",(SUM(AM77)*(710*$K$1)-SUM(AM78,AM82)*((710*$K$1)-(370*$K$1)*(AM81=0)))/$G$1/365/AM$46)</f>
        <v/>
      </c>
      <c r="AN90" s="611" t="str">
        <f>IF(AN84="","",(SUM(AN77)*(710*$K$1)-SUM(AN78,AN82)*((710*$K$1)-(370*$K$1)*(AN81=0)))/$G$1/365/AN$46)</f>
        <v/>
      </c>
      <c r="AO90" s="611" t="str">
        <f>IF(AO84="","",(SUM(AO77)*(710*$K$1)-SUM(AO78,AO82)*((710*$K$1)-(370*$K$1)*(AO81=0)))/$G$1/365/AO$46)</f>
        <v/>
      </c>
      <c r="AP90" s="611" t="str">
        <f>IF(AP84="","",(SUM(AP77)*(710*$K$1)-SUM(AP78,AP82)*((710*$K$1)-(370*$K$1)*(AP81=0)))/$G$1/365/AP$46)</f>
        <v/>
      </c>
      <c r="AQ90" s="611" t="str">
        <f>IF(AQ84="","",(SUM(AQ77)*(710*$K$1)-SUM(AQ78,AQ82)*((710*$K$1)-(370*$K$1)*(AQ81=0)))/$G$1/365/AQ$46)</f>
        <v/>
      </c>
      <c r="AR90" s="611" t="str">
        <f>IF(AR84="","",(SUM(AR77)*(710*$K$1)-SUM(AR78,AR82)*((710*$K$1)-(370*$K$1)*(AR81=0)))/$G$1/365/AR$46)</f>
        <v/>
      </c>
      <c r="AS90" s="611" t="str">
        <f>IF(AS84="","",(SUM(AS77)*(710*$K$1)-SUM(AS78,AS82)*((710*$K$1)-(370*$K$1)*(AS81=0)))/$G$1/365/AS$46)</f>
        <v/>
      </c>
      <c r="AT90" s="611" t="str">
        <f>IF(AT84="","",(SUM(AT77)*(710*$K$1)-SUM(AT78,AT82)*((710*$K$1)-(370*$K$1)*(AT81=0)))/$G$1/365/AT$46)</f>
        <v/>
      </c>
      <c r="AU90" s="611" t="str">
        <f>IF(AU84="","",(SUM(AU77)*(710*$K$1)-SUM(AU78,AU82)*((710*$K$1)-(370*$K$1)*(AU81=0)))/$G$1/365/AU$46)</f>
        <v/>
      </c>
      <c r="AV90" s="611" t="str">
        <f>IF(AV84="","",(SUM(AV77)*(710*$K$1)-SUM(AV78,AV82)*((710*$K$1)-(370*$K$1)*(AV81=0)))/$G$1/365/AV$46)</f>
        <v/>
      </c>
      <c r="AW90" s="611" t="str">
        <f>IF(AW84="","",(SUM(AW77)*(710*$K$1)-SUM(AW78,AW82)*((710*$K$1)-(370*$K$1)*(AW81=0)))/$G$1/365/AW$46)</f>
        <v/>
      </c>
      <c r="AX90" s="611"/>
      <c r="AY90" s="611"/>
      <c r="AZ90" s="611"/>
      <c r="BA90" s="611"/>
      <c r="BB90" s="611"/>
      <c r="BC90" s="583"/>
      <c r="BD90" s="1348" t="str">
        <f>IF(BD84="","",(SUM(BD77)*(710*$K$1)-SUM(BD78,BD82)*((710*$K$1)-(370*$K$1)*(BD81=0)))/$G$1/365/BD$46)</f>
        <v/>
      </c>
      <c r="BE90" s="1348" t="str">
        <f>IF(BE84="","",(SUM(BE77)*(710*$K$1)-SUM(BE78,BE82)*((710*$K$1)-(370*$K$1)*(BE81=0)))/$G$1/365/BE$46)</f>
        <v/>
      </c>
      <c r="BF90" s="1348" t="str">
        <f>IF(BF84="","",(SUM(BF77)*(710*$K$1)-SUM(BF78,BF82)*((710*$K$1)-(370*$K$1)*(BF81=0)))/$G$1/365/BF$46)</f>
        <v/>
      </c>
      <c r="BG90" s="1348" t="str">
        <f>IF(BG84="","",(SUM(BG77)*(710*$K$1)-SUM(BG78,BG82)*((710*$K$1)-(370*$K$1)*(BG81=0)))/$G$1/365/BG$46)</f>
        <v/>
      </c>
      <c r="BH90" s="1348" t="str">
        <f>IF(BH84="","",(SUM(BH77)*(710*$K$1)-SUM(BH78,BH82)*((710*$K$1)-(370*$K$1)*(BH81=0)))/$G$1/365/BH$46)</f>
        <v/>
      </c>
      <c r="BI90" s="1348" t="str">
        <f>IF(BI84="","",(SUM(BI77)*(710*$K$1)-SUM(BI78,BI82)*((710*$K$1)-(370*$K$1)*(BI81=0)))/$G$1/365/BI$46)</f>
        <v/>
      </c>
      <c r="BJ90" s="1348" t="str">
        <f>IF(BJ84="","",(SUM(BJ77)*(710*$K$1)-SUM(BJ78,BJ82)*((710*$K$1)-(370*$K$1)*(BJ81=0)))/$G$1/365/BJ$46)</f>
        <v/>
      </c>
      <c r="BK90" s="1348" t="str">
        <f>IF(BK84="","",(SUM(BK77)*(710*$K$1)-SUM(BK78,BK82)*((710*$K$1)-(370*$K$1)*(BK81=0)))/$G$1/365/BK$46)</f>
        <v/>
      </c>
      <c r="BL90" s="1348" t="str">
        <f>IF(BL84="","",(SUM(BL77)*(710*$K$1)-SUM(BL78,BL82)*((710*$K$1)-(370*$K$1)*(BL81=0)))/$G$1/365/BL$46)</f>
        <v/>
      </c>
      <c r="BM90" s="1348" t="str">
        <f>IF(BM84="","",(SUM(BM77)*(710*$K$1)-SUM(BM78,BM82)*((710*$K$1)-(370*$K$1)*(BM81=0)))/$G$1/365/BM$46)</f>
        <v/>
      </c>
      <c r="BN90" s="1348" t="str">
        <f>IF(BN84="","",(SUM(BN77)*(710*$K$1)-SUM(BN78,BN82)*((710*$K$1)-(370*$K$1)*(BN81=0)))/$G$1/365/BN$46)</f>
        <v/>
      </c>
      <c r="BO90" s="1348" t="str">
        <f>IF(BO84="","",(SUM(BO77)*(710*$K$1)-SUM(BO78,BO82)*((710*$K$1)-(370*$K$1)*(BO81=0)))/$G$1/365/BO$46)</f>
        <v/>
      </c>
      <c r="BP90" s="1348"/>
      <c r="BQ90" s="1348"/>
      <c r="BR90" s="1348"/>
      <c r="BS90" s="1348"/>
      <c r="BT90" s="1348"/>
      <c r="BU90" s="583"/>
      <c r="BV90" s="611" t="str">
        <f>IF(BV84="","",(SUM(BV77)*(710*$K$1)-SUM(BV78,BV82)*((710*$K$1)-(370*$K$1)*(BV81=0)))/$G$1/365/BV$46)</f>
        <v/>
      </c>
      <c r="BW90" s="611" t="str">
        <f>IF(BW84="","",(SUM(BW77)*(710*$K$1)-SUM(BW78,BW82)*((710*$K$1)-(370*$K$1)*(BW81=0)))/$G$1/365/BW$46)</f>
        <v/>
      </c>
      <c r="BX90" s="611" t="str">
        <f>IF(BX84="","",(SUM(BX77)*(710*$K$1)-SUM(BX78,BX82)*((710*$K$1)-(370*$K$1)*(BX81=0)))/$G$1/365/BX$46)</f>
        <v/>
      </c>
      <c r="BY90" s="611" t="str">
        <f>IF(BY84="","",(SUM(BY77)*(710*$K$1)-SUM(BY78,BY82)*((710*$K$1)-(370*$K$1)*(BY81=0)))/$G$1/365/BY$46)</f>
        <v/>
      </c>
      <c r="BZ90" s="578" t="str">
        <f t="shared" si="122"/>
        <v/>
      </c>
      <c r="CA90" s="603" t="str">
        <f t="shared" si="123"/>
        <v/>
      </c>
      <c r="CB90" s="603" t="str">
        <f t="shared" si="124"/>
        <v/>
      </c>
      <c r="CC90" s="603" t="str">
        <f t="shared" si="125"/>
        <v/>
      </c>
      <c r="CD90" s="1081" t="str">
        <f t="shared" si="179"/>
        <v/>
      </c>
      <c r="CE90" s="1083" t="str">
        <f t="shared" si="180"/>
        <v/>
      </c>
      <c r="CF90" s="1083" t="str">
        <f t="shared" si="181"/>
        <v/>
      </c>
      <c r="CG90" s="1083" t="str">
        <f t="shared" si="182"/>
        <v/>
      </c>
      <c r="CH90" s="1083" t="str">
        <f t="shared" si="183"/>
        <v/>
      </c>
      <c r="CI90" s="1084" t="str">
        <f t="shared" si="184"/>
        <v/>
      </c>
      <c r="CJ90" s="1084" t="str">
        <f t="shared" si="185"/>
        <v/>
      </c>
      <c r="CK90" s="1083" t="str">
        <f t="shared" si="186"/>
        <v/>
      </c>
      <c r="CL90" s="1083" t="str">
        <f t="shared" si="187"/>
        <v/>
      </c>
      <c r="CM90" s="1083" t="str">
        <f t="shared" si="188"/>
        <v/>
      </c>
      <c r="CN90" s="1083" t="str">
        <f t="shared" si="189"/>
        <v/>
      </c>
      <c r="CO90" s="1081" t="str">
        <f t="shared" si="190"/>
        <v/>
      </c>
      <c r="CP90" s="520" t="str">
        <f t="shared" si="191"/>
        <v/>
      </c>
      <c r="CQ90" s="521" t="str">
        <f t="shared" si="192"/>
        <v/>
      </c>
      <c r="CR90" s="522" t="str">
        <f t="shared" si="193"/>
        <v/>
      </c>
      <c r="CS90" s="522" t="str">
        <f t="shared" si="194"/>
        <v/>
      </c>
      <c r="CT90" s="522" t="str">
        <f t="shared" si="195"/>
        <v/>
      </c>
      <c r="CU90" s="522" t="str">
        <f t="shared" si="196"/>
        <v/>
      </c>
      <c r="CV90" s="522" t="str">
        <f t="shared" si="197"/>
        <v/>
      </c>
      <c r="CW90" s="523" t="str">
        <f t="shared" si="198"/>
        <v/>
      </c>
      <c r="CX90" s="523" t="str">
        <f t="shared" si="199"/>
        <v/>
      </c>
      <c r="CY90" s="523" t="str">
        <f t="shared" si="200"/>
        <v/>
      </c>
      <c r="CZ90" s="522" t="str">
        <f t="shared" si="201"/>
        <v/>
      </c>
      <c r="DA90" s="522" t="str">
        <f t="shared" si="202"/>
        <v/>
      </c>
      <c r="DB90" s="522" t="str">
        <f t="shared" si="203"/>
        <v/>
      </c>
      <c r="DC90" s="522" t="str">
        <f t="shared" si="204"/>
        <v/>
      </c>
      <c r="DD90" s="522" t="str">
        <f t="shared" si="205"/>
        <v/>
      </c>
      <c r="DE90" s="521" t="str">
        <f t="shared" si="206"/>
        <v/>
      </c>
      <c r="DF90" s="520" t="str">
        <f t="shared" si="207"/>
        <v/>
      </c>
      <c r="DG90" s="579">
        <f t="shared" si="208"/>
        <v>0</v>
      </c>
      <c r="DH90" s="98">
        <f t="shared" si="209"/>
        <v>0</v>
      </c>
      <c r="DI90" s="98">
        <f t="shared" si="210"/>
        <v>0</v>
      </c>
      <c r="DJ90" s="98">
        <f t="shared" si="211"/>
        <v>0</v>
      </c>
      <c r="DK90" s="572"/>
      <c r="DL90" s="598"/>
      <c r="DM90" s="580" t="s">
        <v>190</v>
      </c>
      <c r="DN90" s="581"/>
      <c r="DO90" s="586">
        <f>DO89*SUM(DO97)</f>
        <v>0</v>
      </c>
      <c r="DP90" s="586">
        <f>DP89*SUM(DP97)</f>
        <v>0</v>
      </c>
      <c r="DQ90" s="188"/>
      <c r="DR90" s="188"/>
      <c r="DS90" s="189"/>
      <c r="DT90" s="598"/>
    </row>
    <row r="91" spans="1:124" s="470" customFormat="1" ht="15.75" hidden="1" customHeight="1">
      <c r="A91" s="612" t="s">
        <v>205</v>
      </c>
      <c r="B91" s="601" t="str">
        <f t="shared" ref="B91:M91" si="240">IF(SUM(B84)&gt;0,B86/B84,"")</f>
        <v/>
      </c>
      <c r="C91" s="601" t="str">
        <f t="shared" si="240"/>
        <v/>
      </c>
      <c r="D91" s="601" t="str">
        <f t="shared" si="240"/>
        <v/>
      </c>
      <c r="E91" s="601" t="str">
        <f t="shared" si="240"/>
        <v/>
      </c>
      <c r="F91" s="601" t="str">
        <f t="shared" si="240"/>
        <v/>
      </c>
      <c r="G91" s="601" t="str">
        <f t="shared" si="240"/>
        <v/>
      </c>
      <c r="H91" s="601" t="str">
        <f t="shared" si="240"/>
        <v/>
      </c>
      <c r="I91" s="601" t="str">
        <f t="shared" si="240"/>
        <v/>
      </c>
      <c r="J91" s="601" t="str">
        <f t="shared" si="240"/>
        <v/>
      </c>
      <c r="K91" s="601" t="str">
        <f t="shared" si="240"/>
        <v/>
      </c>
      <c r="L91" s="601" t="str">
        <f t="shared" si="240"/>
        <v/>
      </c>
      <c r="M91" s="601" t="str">
        <f t="shared" si="240"/>
        <v/>
      </c>
      <c r="N91" s="601"/>
      <c r="O91" s="601"/>
      <c r="P91" s="601"/>
      <c r="Q91" s="601"/>
      <c r="R91" s="601"/>
      <c r="S91" s="583"/>
      <c r="T91" s="601" t="str">
        <f t="shared" ref="T91:AE91" si="241">IF(SUM(T84)&gt;0,T86/T84,"")</f>
        <v/>
      </c>
      <c r="U91" s="601" t="str">
        <f t="shared" si="241"/>
        <v/>
      </c>
      <c r="V91" s="601" t="str">
        <f t="shared" si="241"/>
        <v/>
      </c>
      <c r="W91" s="601" t="str">
        <f t="shared" si="241"/>
        <v/>
      </c>
      <c r="X91" s="601" t="str">
        <f t="shared" si="241"/>
        <v/>
      </c>
      <c r="Y91" s="601" t="str">
        <f t="shared" si="241"/>
        <v/>
      </c>
      <c r="Z91" s="1343" t="str">
        <f t="shared" si="241"/>
        <v/>
      </c>
      <c r="AA91" s="1343" t="str">
        <f t="shared" si="241"/>
        <v/>
      </c>
      <c r="AB91" s="1343" t="str">
        <f t="shared" si="241"/>
        <v/>
      </c>
      <c r="AC91" s="1343" t="str">
        <f t="shared" si="241"/>
        <v/>
      </c>
      <c r="AD91" s="601" t="str">
        <f t="shared" si="241"/>
        <v/>
      </c>
      <c r="AE91" s="1343" t="str">
        <f t="shared" si="241"/>
        <v/>
      </c>
      <c r="AF91" s="601"/>
      <c r="AG91" s="601"/>
      <c r="AH91" s="601"/>
      <c r="AI91" s="601"/>
      <c r="AJ91" s="601"/>
      <c r="AK91" s="583"/>
      <c r="AL91" s="601" t="str">
        <f t="shared" ref="AL91:AW91" si="242">IF(SUM(AL84)&gt;0,AL86/AL84,"")</f>
        <v/>
      </c>
      <c r="AM91" s="601" t="str">
        <f t="shared" si="242"/>
        <v/>
      </c>
      <c r="AN91" s="601" t="str">
        <f t="shared" si="242"/>
        <v/>
      </c>
      <c r="AO91" s="601" t="str">
        <f t="shared" si="242"/>
        <v/>
      </c>
      <c r="AP91" s="601" t="str">
        <f t="shared" si="242"/>
        <v/>
      </c>
      <c r="AQ91" s="601" t="str">
        <f t="shared" si="242"/>
        <v/>
      </c>
      <c r="AR91" s="601" t="str">
        <f t="shared" si="242"/>
        <v/>
      </c>
      <c r="AS91" s="601" t="str">
        <f t="shared" si="242"/>
        <v/>
      </c>
      <c r="AT91" s="601" t="str">
        <f t="shared" si="242"/>
        <v/>
      </c>
      <c r="AU91" s="601" t="str">
        <f t="shared" si="242"/>
        <v/>
      </c>
      <c r="AV91" s="601" t="str">
        <f t="shared" si="242"/>
        <v/>
      </c>
      <c r="AW91" s="601" t="str">
        <f t="shared" si="242"/>
        <v/>
      </c>
      <c r="AX91" s="601"/>
      <c r="AY91" s="601"/>
      <c r="AZ91" s="601"/>
      <c r="BA91" s="601"/>
      <c r="BB91" s="601"/>
      <c r="BC91" s="583"/>
      <c r="BD91" s="1343" t="str">
        <f t="shared" ref="BD91:BO91" si="243">IF(SUM(BD84)&gt;0,BD86/BD84,"")</f>
        <v/>
      </c>
      <c r="BE91" s="1343" t="str">
        <f t="shared" si="243"/>
        <v/>
      </c>
      <c r="BF91" s="1343" t="str">
        <f t="shared" si="243"/>
        <v/>
      </c>
      <c r="BG91" s="1343" t="str">
        <f t="shared" si="243"/>
        <v/>
      </c>
      <c r="BH91" s="1343" t="str">
        <f t="shared" si="243"/>
        <v/>
      </c>
      <c r="BI91" s="1343" t="str">
        <f t="shared" si="243"/>
        <v/>
      </c>
      <c r="BJ91" s="1343" t="str">
        <f t="shared" si="243"/>
        <v/>
      </c>
      <c r="BK91" s="1343" t="str">
        <f t="shared" si="243"/>
        <v/>
      </c>
      <c r="BL91" s="1343" t="str">
        <f t="shared" si="243"/>
        <v/>
      </c>
      <c r="BM91" s="1343" t="str">
        <f t="shared" si="243"/>
        <v/>
      </c>
      <c r="BN91" s="1343" t="str">
        <f t="shared" si="243"/>
        <v/>
      </c>
      <c r="BO91" s="1343" t="str">
        <f t="shared" si="243"/>
        <v/>
      </c>
      <c r="BP91" s="1343"/>
      <c r="BQ91" s="1343"/>
      <c r="BR91" s="1343"/>
      <c r="BS91" s="1343"/>
      <c r="BT91" s="1343"/>
      <c r="BU91" s="583"/>
      <c r="BV91" s="601" t="str">
        <f>IF(SUM(BV84)&gt;0,BV86/BV84,"")</f>
        <v/>
      </c>
      <c r="BW91" s="601" t="str">
        <f>IF(SUM(BW84)&gt;0,BW86/BW84,"")</f>
        <v/>
      </c>
      <c r="BX91" s="601" t="str">
        <f>IF(SUM(BX84)&gt;0,BX86/BX84,"")</f>
        <v/>
      </c>
      <c r="BY91" s="601" t="str">
        <f>IF(SUM(BY84)&gt;0,BY86/BY84,"")</f>
        <v/>
      </c>
      <c r="BZ91" s="578" t="str">
        <f t="shared" si="122"/>
        <v/>
      </c>
      <c r="CA91" s="603" t="str">
        <f t="shared" si="123"/>
        <v/>
      </c>
      <c r="CB91" s="603" t="str">
        <f t="shared" si="124"/>
        <v/>
      </c>
      <c r="CC91" s="603" t="str">
        <f t="shared" si="125"/>
        <v/>
      </c>
      <c r="CD91" s="1081" t="str">
        <f t="shared" si="179"/>
        <v/>
      </c>
      <c r="CE91" s="1083" t="str">
        <f t="shared" si="180"/>
        <v/>
      </c>
      <c r="CF91" s="1083" t="str">
        <f t="shared" si="181"/>
        <v/>
      </c>
      <c r="CG91" s="1083" t="str">
        <f t="shared" si="182"/>
        <v/>
      </c>
      <c r="CH91" s="1083" t="str">
        <f t="shared" si="183"/>
        <v/>
      </c>
      <c r="CI91" s="1084" t="str">
        <f t="shared" si="184"/>
        <v/>
      </c>
      <c r="CJ91" s="1084" t="str">
        <f t="shared" si="185"/>
        <v/>
      </c>
      <c r="CK91" s="1083" t="str">
        <f t="shared" si="186"/>
        <v/>
      </c>
      <c r="CL91" s="1083" t="str">
        <f t="shared" si="187"/>
        <v/>
      </c>
      <c r="CM91" s="1083" t="str">
        <f t="shared" si="188"/>
        <v/>
      </c>
      <c r="CN91" s="1083" t="str">
        <f t="shared" si="189"/>
        <v/>
      </c>
      <c r="CO91" s="1081" t="str">
        <f t="shared" si="190"/>
        <v/>
      </c>
      <c r="CP91" s="520" t="str">
        <f t="shared" si="191"/>
        <v/>
      </c>
      <c r="CQ91" s="521" t="str">
        <f t="shared" si="192"/>
        <v/>
      </c>
      <c r="CR91" s="522" t="str">
        <f t="shared" si="193"/>
        <v/>
      </c>
      <c r="CS91" s="522" t="str">
        <f t="shared" si="194"/>
        <v/>
      </c>
      <c r="CT91" s="522" t="str">
        <f t="shared" si="195"/>
        <v/>
      </c>
      <c r="CU91" s="522" t="str">
        <f t="shared" si="196"/>
        <v/>
      </c>
      <c r="CV91" s="522" t="str">
        <f t="shared" si="197"/>
        <v/>
      </c>
      <c r="CW91" s="523" t="str">
        <f t="shared" si="198"/>
        <v/>
      </c>
      <c r="CX91" s="523" t="str">
        <f t="shared" si="199"/>
        <v/>
      </c>
      <c r="CY91" s="523" t="str">
        <f t="shared" si="200"/>
        <v/>
      </c>
      <c r="CZ91" s="522" t="str">
        <f t="shared" si="201"/>
        <v/>
      </c>
      <c r="DA91" s="522" t="str">
        <f t="shared" si="202"/>
        <v/>
      </c>
      <c r="DB91" s="522" t="str">
        <f t="shared" si="203"/>
        <v/>
      </c>
      <c r="DC91" s="522" t="str">
        <f t="shared" si="204"/>
        <v/>
      </c>
      <c r="DD91" s="522" t="str">
        <f t="shared" si="205"/>
        <v/>
      </c>
      <c r="DE91" s="521" t="str">
        <f t="shared" si="206"/>
        <v/>
      </c>
      <c r="DF91" s="520" t="str">
        <f t="shared" si="207"/>
        <v/>
      </c>
      <c r="DG91" s="579">
        <f t="shared" si="208"/>
        <v>0</v>
      </c>
      <c r="DH91" s="98">
        <f t="shared" si="209"/>
        <v>0</v>
      </c>
      <c r="DI91" s="98">
        <f t="shared" si="210"/>
        <v>0</v>
      </c>
      <c r="DJ91" s="98">
        <f t="shared" si="211"/>
        <v>0</v>
      </c>
      <c r="DK91" s="572"/>
      <c r="DL91" s="598"/>
      <c r="DM91" s="580" t="s">
        <v>190</v>
      </c>
      <c r="DN91" s="581"/>
      <c r="DO91" s="252">
        <f>SUM(DO90:DP90)</f>
        <v>0</v>
      </c>
      <c r="DP91" s="188"/>
      <c r="DQ91" s="188"/>
      <c r="DR91" s="188"/>
      <c r="DS91" s="189"/>
      <c r="DT91" s="598"/>
    </row>
    <row r="92" spans="1:124" s="191" customFormat="1" ht="15.75" customHeight="1">
      <c r="A92" s="1104" t="s">
        <v>206</v>
      </c>
      <c r="B92" s="574"/>
      <c r="C92" s="574"/>
      <c r="D92" s="574"/>
      <c r="E92" s="574"/>
      <c r="F92" s="574"/>
      <c r="G92" s="574"/>
      <c r="H92" s="574"/>
      <c r="I92" s="574"/>
      <c r="J92" s="574"/>
      <c r="K92" s="574"/>
      <c r="L92" s="574"/>
      <c r="M92" s="574"/>
      <c r="N92" s="574"/>
      <c r="O92" s="574"/>
      <c r="P92" s="574"/>
      <c r="Q92" s="574"/>
      <c r="R92" s="574"/>
      <c r="S92" s="607"/>
      <c r="T92" s="574"/>
      <c r="U92" s="574"/>
      <c r="V92" s="574"/>
      <c r="W92" s="574"/>
      <c r="X92" s="574"/>
      <c r="Y92" s="574"/>
      <c r="Z92" s="1336"/>
      <c r="AA92" s="1336"/>
      <c r="AB92" s="1336"/>
      <c r="AC92" s="1336"/>
      <c r="AD92" s="574"/>
      <c r="AE92" s="1336"/>
      <c r="AF92" s="574"/>
      <c r="AG92" s="574"/>
      <c r="AH92" s="574"/>
      <c r="AI92" s="574"/>
      <c r="AJ92" s="574"/>
      <c r="AK92" s="607"/>
      <c r="AL92" s="574"/>
      <c r="AM92" s="574"/>
      <c r="AN92" s="574"/>
      <c r="AO92" s="574"/>
      <c r="AP92" s="574"/>
      <c r="AQ92" s="574"/>
      <c r="AR92" s="574"/>
      <c r="AS92" s="574"/>
      <c r="AT92" s="574"/>
      <c r="AU92" s="574"/>
      <c r="AV92" s="574"/>
      <c r="AW92" s="574"/>
      <c r="AX92" s="574"/>
      <c r="AY92" s="574"/>
      <c r="AZ92" s="574"/>
      <c r="BA92" s="574"/>
      <c r="BB92" s="574"/>
      <c r="BC92" s="607"/>
      <c r="BD92" s="1336"/>
      <c r="BE92" s="1336"/>
      <c r="BF92" s="1336"/>
      <c r="BG92" s="1336"/>
      <c r="BH92" s="1336"/>
      <c r="BI92" s="1336"/>
      <c r="BJ92" s="1336"/>
      <c r="BK92" s="1336"/>
      <c r="BL92" s="1336"/>
      <c r="BM92" s="1336"/>
      <c r="BN92" s="1336"/>
      <c r="BO92" s="1336"/>
      <c r="BP92" s="1336"/>
      <c r="BQ92" s="1336"/>
      <c r="BR92" s="1336"/>
      <c r="BS92" s="1336"/>
      <c r="BT92" s="1336"/>
      <c r="BU92" s="607"/>
      <c r="BV92" s="574"/>
      <c r="BW92" s="574"/>
      <c r="BX92" s="574"/>
      <c r="BY92" s="574"/>
      <c r="BZ92" s="570" t="str">
        <f t="shared" si="122"/>
        <v/>
      </c>
      <c r="CA92" s="570" t="str">
        <f t="shared" si="123"/>
        <v/>
      </c>
      <c r="CB92" s="570" t="str">
        <f t="shared" si="124"/>
        <v/>
      </c>
      <c r="CC92" s="570" t="str">
        <f t="shared" si="125"/>
        <v/>
      </c>
      <c r="CD92" s="1085"/>
      <c r="CE92" s="1086"/>
      <c r="CF92" s="1086"/>
      <c r="CG92" s="1086"/>
      <c r="CH92" s="1086"/>
      <c r="CI92" s="1086"/>
      <c r="CJ92" s="1086"/>
      <c r="CK92" s="1086"/>
      <c r="CL92" s="1086"/>
      <c r="CM92" s="1086"/>
      <c r="CN92" s="1086"/>
      <c r="CO92" s="1085"/>
      <c r="CP92" s="614"/>
      <c r="CQ92" s="614"/>
      <c r="CR92" s="614"/>
      <c r="CS92" s="614"/>
      <c r="CT92" s="614"/>
      <c r="CU92" s="614"/>
      <c r="CV92" s="614"/>
      <c r="CW92" s="614"/>
      <c r="CX92" s="614"/>
      <c r="CY92" s="614"/>
      <c r="CZ92" s="614"/>
      <c r="DA92" s="614"/>
      <c r="DB92" s="614"/>
      <c r="DC92" s="614"/>
      <c r="DD92" s="614"/>
      <c r="DE92" s="614"/>
      <c r="DF92" s="614"/>
      <c r="DG92" s="571"/>
      <c r="DH92" s="188"/>
      <c r="DI92" s="188"/>
      <c r="DJ92" s="188"/>
      <c r="DK92" s="572"/>
      <c r="DL92" s="188"/>
      <c r="DM92" s="188"/>
      <c r="DN92" s="188"/>
      <c r="DO92" s="188"/>
      <c r="DP92" s="188"/>
      <c r="DQ92" s="188"/>
      <c r="DR92" s="188"/>
      <c r="DS92" s="188"/>
      <c r="DT92" s="188"/>
    </row>
    <row r="93" spans="1:124" s="191" customFormat="1" ht="15.75" customHeight="1">
      <c r="A93" s="575" t="s">
        <v>168</v>
      </c>
      <c r="B93" s="576">
        <f>WB!T72</f>
        <v>0</v>
      </c>
      <c r="C93" s="576">
        <f>WB!U72</f>
        <v>2</v>
      </c>
      <c r="D93" s="576">
        <f>WB!V72</f>
        <v>0</v>
      </c>
      <c r="E93" s="576">
        <f>WB!W72</f>
        <v>2</v>
      </c>
      <c r="F93" s="576">
        <f>WB!X72</f>
        <v>0</v>
      </c>
      <c r="G93" s="576">
        <f>WB!Y72</f>
        <v>3</v>
      </c>
      <c r="H93" s="576">
        <f>WB!Z72</f>
        <v>0</v>
      </c>
      <c r="I93" s="576">
        <f>WB!AA72</f>
        <v>2</v>
      </c>
      <c r="J93" s="576">
        <f>WB!AB72</f>
        <v>0</v>
      </c>
      <c r="K93" s="576">
        <f>WB!AC72</f>
        <v>2</v>
      </c>
      <c r="L93" s="576">
        <f>WB!AD72</f>
        <v>2</v>
      </c>
      <c r="M93" s="576">
        <f>WB!AE72</f>
        <v>3</v>
      </c>
      <c r="N93" s="576"/>
      <c r="O93" s="576"/>
      <c r="P93" s="576"/>
      <c r="Q93" s="576"/>
      <c r="R93" s="576"/>
      <c r="S93" s="583"/>
      <c r="T93" s="576">
        <f>WB!AK80</f>
        <v>0</v>
      </c>
      <c r="U93" s="576">
        <f>WB!AL80</f>
        <v>2</v>
      </c>
      <c r="V93" s="576">
        <f>WB!AM80</f>
        <v>4</v>
      </c>
      <c r="W93" s="576">
        <f>WB!AN80</f>
        <v>3</v>
      </c>
      <c r="X93" s="576">
        <f>WB!AO80</f>
        <v>1</v>
      </c>
      <c r="Y93" s="576">
        <f>WB!AP80</f>
        <v>6</v>
      </c>
      <c r="Z93" s="1337">
        <f>WB!AQ80</f>
        <v>0</v>
      </c>
      <c r="AA93" s="1337">
        <f>WB!AR80</f>
        <v>3</v>
      </c>
      <c r="AB93" s="1337">
        <f>WB!AS80</f>
        <v>4</v>
      </c>
      <c r="AC93" s="1337">
        <f>WB!AT80</f>
        <v>6</v>
      </c>
      <c r="AD93" s="576">
        <f>WB!AU80</f>
        <v>8</v>
      </c>
      <c r="AE93" s="1337">
        <f>WB!AV80</f>
        <v>6</v>
      </c>
      <c r="AF93" s="576"/>
      <c r="AG93" s="576"/>
      <c r="AH93" s="576"/>
      <c r="AI93" s="576"/>
      <c r="AJ93" s="576"/>
      <c r="AK93" s="583"/>
      <c r="AL93" s="576">
        <f>WB!BB88</f>
        <v>3</v>
      </c>
      <c r="AM93" s="576">
        <f>WB!BC88</f>
        <v>3</v>
      </c>
      <c r="AN93" s="576">
        <f>WB!BD88</f>
        <v>2</v>
      </c>
      <c r="AO93" s="576">
        <f>WB!BE88</f>
        <v>10</v>
      </c>
      <c r="AP93" s="576">
        <f>WB!BF88</f>
        <v>7</v>
      </c>
      <c r="AQ93" s="576">
        <f>WB!BG88</f>
        <v>5</v>
      </c>
      <c r="AR93" s="576">
        <f>WB!BH88</f>
        <v>3</v>
      </c>
      <c r="AS93" s="576">
        <f>WB!BI88</f>
        <v>4</v>
      </c>
      <c r="AT93" s="576">
        <f>WB!BJ88</f>
        <v>4</v>
      </c>
      <c r="AU93" s="576">
        <f>WB!BK88</f>
        <v>18</v>
      </c>
      <c r="AV93" s="576">
        <f>WB!BL88</f>
        <v>3</v>
      </c>
      <c r="AW93" s="576">
        <f>WB!BM88</f>
        <v>4</v>
      </c>
      <c r="AX93" s="576"/>
      <c r="AY93" s="576"/>
      <c r="AZ93" s="576"/>
      <c r="BA93" s="576"/>
      <c r="BB93" s="576"/>
      <c r="BC93" s="583"/>
      <c r="BD93" s="1337">
        <f>WB!BS96</f>
        <v>8</v>
      </c>
      <c r="BE93" s="1337">
        <f>WB!BT96</f>
        <v>30</v>
      </c>
      <c r="BF93" s="1337">
        <f>WB!BU96</f>
        <v>8</v>
      </c>
      <c r="BG93" s="1337">
        <f>WB!BV96</f>
        <v>4</v>
      </c>
      <c r="BH93" s="1337">
        <v>4</v>
      </c>
      <c r="BI93" s="1337">
        <v>30</v>
      </c>
      <c r="BJ93" s="1337">
        <v>3</v>
      </c>
      <c r="BK93" s="1337">
        <v>13</v>
      </c>
      <c r="BL93" s="1337">
        <v>5</v>
      </c>
      <c r="BM93" s="1337">
        <v>16</v>
      </c>
      <c r="BN93" s="1337">
        <v>2</v>
      </c>
      <c r="BO93" s="1337">
        <v>15</v>
      </c>
      <c r="BP93" s="1337"/>
      <c r="BQ93" s="1337"/>
      <c r="BR93" s="1337"/>
      <c r="BS93" s="1337"/>
      <c r="BT93" s="1337"/>
      <c r="BU93" s="583"/>
      <c r="BV93" s="616">
        <f>WB!CK72</f>
        <v>1</v>
      </c>
      <c r="BW93" s="616">
        <f>WB!CK80</f>
        <v>2</v>
      </c>
      <c r="BX93" s="616">
        <f>WB!CK88</f>
        <v>4</v>
      </c>
      <c r="BY93" s="616">
        <f>WB!CK96</f>
        <v>7.5</v>
      </c>
      <c r="BZ93" s="578">
        <f t="shared" si="122"/>
        <v>1.3</v>
      </c>
      <c r="CA93" s="578">
        <f t="shared" si="123"/>
        <v>3.5</v>
      </c>
      <c r="CB93" s="578">
        <f t="shared" si="124"/>
        <v>4.5999999999999996</v>
      </c>
      <c r="CC93" s="578">
        <f t="shared" si="125"/>
        <v>10.6</v>
      </c>
      <c r="CD93" s="1069">
        <f t="shared" ref="CD93:CO108" si="24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2</v>
      </c>
      <c r="CE93" s="1070">
        <f t="shared" si="244"/>
        <v>3</v>
      </c>
      <c r="CF93" s="1070">
        <f t="shared" si="244"/>
        <v>4</v>
      </c>
      <c r="CG93" s="1070">
        <f t="shared" si="244"/>
        <v>4</v>
      </c>
      <c r="CH93" s="1070">
        <f t="shared" si="244"/>
        <v>5</v>
      </c>
      <c r="CI93" s="1071">
        <f t="shared" si="244"/>
        <v>8</v>
      </c>
      <c r="CJ93" s="1071">
        <f t="shared" si="244"/>
        <v>8</v>
      </c>
      <c r="CK93" s="1070">
        <f t="shared" si="244"/>
        <v>13</v>
      </c>
      <c r="CL93" s="1070">
        <f t="shared" si="244"/>
        <v>15</v>
      </c>
      <c r="CM93" s="1070">
        <f t="shared" si="244"/>
        <v>16</v>
      </c>
      <c r="CN93" s="1070">
        <f t="shared" si="244"/>
        <v>30</v>
      </c>
      <c r="CO93" s="1069">
        <f t="shared" si="244"/>
        <v>30</v>
      </c>
      <c r="CP93" s="532" t="str">
        <f t="shared" ref="CP93:CP118" si="245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3" t="str">
        <f t="shared" ref="CQ93:CQ118" si="246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4" t="str">
        <f t="shared" ref="CR93:CR118" si="247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34">
        <f t="shared" ref="CS93:CS118" si="248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2</v>
      </c>
      <c r="CT93" s="534">
        <f t="shared" ref="CT93:CT118" si="249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3</v>
      </c>
      <c r="CU93" s="534">
        <f t="shared" ref="CU93:CU118" si="25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4</v>
      </c>
      <c r="CV93" s="534">
        <f t="shared" ref="CV93:CV118" si="25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4</v>
      </c>
      <c r="CW93" s="535">
        <f t="shared" ref="CW93:CW118" si="25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5</v>
      </c>
      <c r="CX93" s="535">
        <f t="shared" ref="CX93:CX118" si="25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8</v>
      </c>
      <c r="CY93" s="535">
        <f t="shared" ref="CY93:CY118" si="25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8</v>
      </c>
      <c r="CZ93" s="534">
        <f t="shared" ref="CZ93:CZ118" si="25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13</v>
      </c>
      <c r="DA93" s="534">
        <f t="shared" ref="DA93:DA118" si="25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15</v>
      </c>
      <c r="DB93" s="534">
        <f t="shared" ref="DB93:DB118" si="25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16</v>
      </c>
      <c r="DC93" s="534">
        <f t="shared" ref="DC93:DC118" si="25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30</v>
      </c>
      <c r="DD93" s="534">
        <f t="shared" ref="DD93:DD118" si="25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30</v>
      </c>
      <c r="DE93" s="533" t="str">
        <f t="shared" ref="DE93:DE118" si="26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32" t="str">
        <f t="shared" ref="DF93:DF118" si="26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79">
        <f t="shared" ref="DG93:DG118" si="262">COUNT(B93:R93)</f>
        <v>12</v>
      </c>
      <c r="DH93" s="98">
        <f t="shared" ref="DH93:DH118" si="263">COUNT(T93:AJ93)</f>
        <v>12</v>
      </c>
      <c r="DI93" s="98">
        <f t="shared" ref="DI93:DI118" si="264">COUNT(AL93:BB93)</f>
        <v>12</v>
      </c>
      <c r="DJ93" s="98">
        <f t="shared" ref="DJ93:DJ118" si="265">COUNT(BD93:BT93)</f>
        <v>12</v>
      </c>
      <c r="DK93" s="572"/>
      <c r="DL93" s="188"/>
      <c r="DM93" s="469" t="s">
        <v>207</v>
      </c>
      <c r="DN93" s="188"/>
      <c r="DO93" s="188"/>
      <c r="DP93" s="188"/>
      <c r="DQ93" s="188"/>
      <c r="DR93" s="188"/>
      <c r="DS93" s="599"/>
      <c r="DT93" s="190"/>
    </row>
    <row r="94" spans="1:124" s="191" customFormat="1" ht="15.75" customHeight="1">
      <c r="A94" s="617" t="s">
        <v>170</v>
      </c>
      <c r="B94" s="305">
        <v>90</v>
      </c>
      <c r="C94" s="305">
        <v>90</v>
      </c>
      <c r="D94" s="305">
        <v>90</v>
      </c>
      <c r="E94" s="305">
        <v>90</v>
      </c>
      <c r="F94" s="305">
        <v>90</v>
      </c>
      <c r="G94" s="305">
        <v>90</v>
      </c>
      <c r="H94" s="305">
        <v>90</v>
      </c>
      <c r="I94" s="305">
        <v>90</v>
      </c>
      <c r="J94" s="305">
        <v>90</v>
      </c>
      <c r="K94" s="305">
        <v>90</v>
      </c>
      <c r="L94" s="305">
        <v>90</v>
      </c>
      <c r="M94" s="305">
        <v>90</v>
      </c>
      <c r="N94" s="305"/>
      <c r="O94" s="305"/>
      <c r="P94" s="305"/>
      <c r="Q94" s="305"/>
      <c r="R94" s="305"/>
      <c r="S94" s="618"/>
      <c r="T94" s="305">
        <v>90</v>
      </c>
      <c r="U94" s="305">
        <v>90</v>
      </c>
      <c r="V94" s="305">
        <v>90</v>
      </c>
      <c r="W94" s="305">
        <v>90</v>
      </c>
      <c r="X94" s="305">
        <v>90</v>
      </c>
      <c r="Y94" s="305">
        <v>90</v>
      </c>
      <c r="Z94" s="1349">
        <v>90</v>
      </c>
      <c r="AA94" s="1349">
        <v>90</v>
      </c>
      <c r="AB94" s="1349">
        <v>90</v>
      </c>
      <c r="AC94" s="1349">
        <v>90</v>
      </c>
      <c r="AD94" s="305">
        <v>90</v>
      </c>
      <c r="AE94" s="1349">
        <v>90</v>
      </c>
      <c r="AF94" s="305"/>
      <c r="AG94" s="305"/>
      <c r="AH94" s="305"/>
      <c r="AI94" s="305"/>
      <c r="AJ94" s="305"/>
      <c r="AK94" s="618"/>
      <c r="AL94" s="305">
        <v>90</v>
      </c>
      <c r="AM94" s="305">
        <v>90</v>
      </c>
      <c r="AN94" s="305">
        <v>90</v>
      </c>
      <c r="AO94" s="305">
        <v>90</v>
      </c>
      <c r="AP94" s="305">
        <v>90</v>
      </c>
      <c r="AQ94" s="305">
        <v>90</v>
      </c>
      <c r="AR94" s="305">
        <v>90</v>
      </c>
      <c r="AS94" s="305">
        <v>90</v>
      </c>
      <c r="AT94" s="305">
        <v>90</v>
      </c>
      <c r="AU94" s="305">
        <v>90</v>
      </c>
      <c r="AV94" s="305">
        <v>90</v>
      </c>
      <c r="AW94" s="305">
        <v>90</v>
      </c>
      <c r="AX94" s="305"/>
      <c r="AY94" s="305"/>
      <c r="AZ94" s="305"/>
      <c r="BA94" s="305"/>
      <c r="BB94" s="305"/>
      <c r="BC94" s="618"/>
      <c r="BD94" s="1349">
        <v>90</v>
      </c>
      <c r="BE94" s="1349">
        <v>90</v>
      </c>
      <c r="BF94" s="1349">
        <v>90</v>
      </c>
      <c r="BG94" s="1349">
        <v>90</v>
      </c>
      <c r="BH94" s="1349">
        <v>90</v>
      </c>
      <c r="BI94" s="1349">
        <v>90</v>
      </c>
      <c r="BJ94" s="1349">
        <v>90</v>
      </c>
      <c r="BK94" s="1349">
        <v>90</v>
      </c>
      <c r="BL94" s="1349">
        <v>90</v>
      </c>
      <c r="BM94" s="1349">
        <v>90</v>
      </c>
      <c r="BN94" s="1349">
        <v>90</v>
      </c>
      <c r="BO94" s="1349">
        <v>90</v>
      </c>
      <c r="BP94" s="1349"/>
      <c r="BQ94" s="1349"/>
      <c r="BR94" s="1349"/>
      <c r="BS94" s="1349"/>
      <c r="BT94" s="1349"/>
      <c r="BU94" s="618"/>
      <c r="BV94" s="305">
        <v>90</v>
      </c>
      <c r="BW94" s="305">
        <v>90</v>
      </c>
      <c r="BX94" s="305">
        <v>90</v>
      </c>
      <c r="BY94" s="305">
        <v>90</v>
      </c>
      <c r="BZ94" s="578">
        <f t="shared" ref="BZ94:BZ157" si="266">IF(DG94&lt;3,"",(SUM(B94:R94)-MIN(B94:R94)-MAX(B94:R94))/(DG94-2))</f>
        <v>90</v>
      </c>
      <c r="CA94" s="578">
        <f t="shared" ref="CA94:CA157" si="267">IF(DH94&lt;3,"",(SUM(T94:AJ94)-MIN(T94:AJ94)-MAX(T94:AJ94))/(DH94-2))</f>
        <v>90</v>
      </c>
      <c r="CB94" s="578">
        <f t="shared" ref="CB94:CB157" si="268">IF(DI94&lt;3,"",(SUM(AL94:BB94)-MIN(AL94:BB94)-MAX(AL94:BB94))/(DI94-2))</f>
        <v>90</v>
      </c>
      <c r="CC94" s="578">
        <f t="shared" ref="CC94:CC157" si="269">IF(DJ94&lt;3,"",(SUM(BD94:BT94)-MIN(BD94:BT94)-MAX(BD94:BT94))/(DJ94-2))</f>
        <v>90</v>
      </c>
      <c r="CD94" s="106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070">
        <f t="shared" si="244"/>
        <v>90</v>
      </c>
      <c r="CF94" s="1070">
        <f t="shared" si="244"/>
        <v>90</v>
      </c>
      <c r="CG94" s="1070">
        <f t="shared" si="244"/>
        <v>90</v>
      </c>
      <c r="CH94" s="1070">
        <f t="shared" si="244"/>
        <v>90</v>
      </c>
      <c r="CI94" s="1071">
        <f t="shared" si="244"/>
        <v>90</v>
      </c>
      <c r="CJ94" s="1071">
        <f t="shared" si="244"/>
        <v>90</v>
      </c>
      <c r="CK94" s="1070">
        <f t="shared" si="244"/>
        <v>90</v>
      </c>
      <c r="CL94" s="1070">
        <f t="shared" si="244"/>
        <v>90</v>
      </c>
      <c r="CM94" s="1070">
        <f t="shared" si="244"/>
        <v>90</v>
      </c>
      <c r="CN94" s="1070">
        <f t="shared" si="244"/>
        <v>90</v>
      </c>
      <c r="CO94" s="1069">
        <f t="shared" si="244"/>
        <v>90</v>
      </c>
      <c r="CP94" s="532" t="str">
        <f t="shared" si="245"/>
        <v/>
      </c>
      <c r="CQ94" s="533" t="str">
        <f t="shared" si="246"/>
        <v/>
      </c>
      <c r="CR94" s="534" t="str">
        <f t="shared" si="247"/>
        <v/>
      </c>
      <c r="CS94" s="534">
        <f t="shared" si="248"/>
        <v>90</v>
      </c>
      <c r="CT94" s="534">
        <f t="shared" si="249"/>
        <v>90</v>
      </c>
      <c r="CU94" s="534">
        <f t="shared" si="250"/>
        <v>90</v>
      </c>
      <c r="CV94" s="534">
        <f t="shared" si="251"/>
        <v>90</v>
      </c>
      <c r="CW94" s="535">
        <f t="shared" si="252"/>
        <v>90</v>
      </c>
      <c r="CX94" s="535">
        <f t="shared" si="253"/>
        <v>90</v>
      </c>
      <c r="CY94" s="535">
        <f t="shared" si="254"/>
        <v>90</v>
      </c>
      <c r="CZ94" s="534">
        <f t="shared" si="255"/>
        <v>90</v>
      </c>
      <c r="DA94" s="534">
        <f t="shared" si="256"/>
        <v>90</v>
      </c>
      <c r="DB94" s="534">
        <f t="shared" si="257"/>
        <v>90</v>
      </c>
      <c r="DC94" s="534">
        <f t="shared" si="258"/>
        <v>90</v>
      </c>
      <c r="DD94" s="534">
        <f t="shared" si="259"/>
        <v>90</v>
      </c>
      <c r="DE94" s="533" t="str">
        <f t="shared" si="260"/>
        <v/>
      </c>
      <c r="DF94" s="532" t="str">
        <f t="shared" si="261"/>
        <v/>
      </c>
      <c r="DG94" s="579">
        <f t="shared" si="262"/>
        <v>12</v>
      </c>
      <c r="DH94" s="98">
        <f t="shared" si="263"/>
        <v>12</v>
      </c>
      <c r="DI94" s="98">
        <f t="shared" si="264"/>
        <v>12</v>
      </c>
      <c r="DJ94" s="98">
        <f t="shared" si="265"/>
        <v>12</v>
      </c>
      <c r="DK94" s="572"/>
      <c r="DL94" s="188"/>
      <c r="DM94" s="580"/>
      <c r="DN94" s="581"/>
      <c r="DO94" s="581" t="str">
        <f>DG4</f>
        <v>VP</v>
      </c>
      <c r="DP94" s="581" t="str">
        <f>DH4</f>
        <v>P</v>
      </c>
      <c r="DQ94" s="581" t="str">
        <f>DI4</f>
        <v>M</v>
      </c>
      <c r="DR94" s="581" t="str">
        <f>DJ4</f>
        <v>BO</v>
      </c>
      <c r="DS94" s="599"/>
      <c r="DT94" s="190"/>
    </row>
    <row r="95" spans="1:124" s="191" customFormat="1" ht="15.75" customHeight="1">
      <c r="A95" s="619" t="s">
        <v>172</v>
      </c>
      <c r="B95" s="620">
        <v>0</v>
      </c>
      <c r="C95" s="620">
        <v>5</v>
      </c>
      <c r="D95" s="620">
        <v>0</v>
      </c>
      <c r="E95" s="620">
        <v>4</v>
      </c>
      <c r="F95" s="620">
        <v>0</v>
      </c>
      <c r="G95" s="620">
        <v>5</v>
      </c>
      <c r="H95" s="620">
        <v>0</v>
      </c>
      <c r="I95" s="620">
        <v>5</v>
      </c>
      <c r="J95" s="620">
        <v>0</v>
      </c>
      <c r="K95" s="620">
        <v>5</v>
      </c>
      <c r="L95" s="620">
        <v>5</v>
      </c>
      <c r="M95" s="620">
        <v>4</v>
      </c>
      <c r="N95" s="620"/>
      <c r="O95" s="620"/>
      <c r="P95" s="620"/>
      <c r="Q95" s="620"/>
      <c r="R95" s="620"/>
      <c r="S95" s="621"/>
      <c r="T95" s="620"/>
      <c r="U95" s="620">
        <v>5</v>
      </c>
      <c r="V95" s="620">
        <v>2</v>
      </c>
      <c r="W95" s="620">
        <v>2</v>
      </c>
      <c r="X95" s="620">
        <v>3</v>
      </c>
      <c r="Y95" s="620">
        <v>2</v>
      </c>
      <c r="Z95" s="1350">
        <v>0</v>
      </c>
      <c r="AA95" s="1350">
        <v>5</v>
      </c>
      <c r="AB95" s="1350">
        <v>5</v>
      </c>
      <c r="AC95" s="1350">
        <v>5</v>
      </c>
      <c r="AD95" s="620"/>
      <c r="AE95" s="1350">
        <v>5</v>
      </c>
      <c r="AF95" s="622"/>
      <c r="AG95" s="622"/>
      <c r="AH95" s="620"/>
      <c r="AI95" s="622"/>
      <c r="AJ95" s="620"/>
      <c r="AK95" s="621"/>
      <c r="AL95" s="620">
        <v>5</v>
      </c>
      <c r="AM95" s="620">
        <v>5</v>
      </c>
      <c r="AN95" s="620">
        <v>1</v>
      </c>
      <c r="AO95" s="620">
        <v>1</v>
      </c>
      <c r="AP95" s="620">
        <v>1</v>
      </c>
      <c r="AQ95" s="620">
        <v>2</v>
      </c>
      <c r="AR95" s="620">
        <v>5</v>
      </c>
      <c r="AS95" s="620">
        <v>1</v>
      </c>
      <c r="AT95" s="620">
        <v>3</v>
      </c>
      <c r="AU95" s="620">
        <v>1</v>
      </c>
      <c r="AV95" s="620">
        <v>5</v>
      </c>
      <c r="AW95" s="622">
        <v>2</v>
      </c>
      <c r="AX95" s="622"/>
      <c r="AY95" s="622"/>
      <c r="AZ95" s="622"/>
      <c r="BA95" s="622"/>
      <c r="BB95" s="622"/>
      <c r="BC95" s="621"/>
      <c r="BD95" s="1350">
        <v>2</v>
      </c>
      <c r="BE95" s="1350">
        <v>1</v>
      </c>
      <c r="BF95" s="1350">
        <v>3</v>
      </c>
      <c r="BG95" s="1350">
        <v>2</v>
      </c>
      <c r="BH95" s="1350">
        <v>5</v>
      </c>
      <c r="BI95" s="1350">
        <v>1</v>
      </c>
      <c r="BJ95" s="1350">
        <v>5</v>
      </c>
      <c r="BK95" s="1350">
        <v>1</v>
      </c>
      <c r="BL95" s="1350">
        <v>2</v>
      </c>
      <c r="BM95" s="1350">
        <v>1</v>
      </c>
      <c r="BN95" s="1350">
        <v>5</v>
      </c>
      <c r="BO95" s="1351">
        <v>1</v>
      </c>
      <c r="BP95" s="1351"/>
      <c r="BQ95" s="1351"/>
      <c r="BR95" s="1350"/>
      <c r="BS95" s="1351"/>
      <c r="BT95" s="1351"/>
      <c r="BU95" s="621"/>
      <c r="BV95" s="620">
        <v>3</v>
      </c>
      <c r="BW95" s="620">
        <v>3</v>
      </c>
      <c r="BX95" s="620">
        <v>3</v>
      </c>
      <c r="BY95" s="620">
        <v>2</v>
      </c>
      <c r="BZ95" s="578">
        <f t="shared" si="266"/>
        <v>2.8</v>
      </c>
      <c r="CA95" s="578">
        <f t="shared" si="267"/>
        <v>3.625</v>
      </c>
      <c r="CB95" s="578">
        <f t="shared" si="268"/>
        <v>2.6</v>
      </c>
      <c r="CC95" s="578">
        <f t="shared" si="269"/>
        <v>2.2999999999999998</v>
      </c>
      <c r="CD95" s="1069">
        <f t="shared" si="244"/>
        <v>1</v>
      </c>
      <c r="CE95" s="1070">
        <f t="shared" si="244"/>
        <v>1</v>
      </c>
      <c r="CF95" s="1070">
        <f t="shared" si="244"/>
        <v>1</v>
      </c>
      <c r="CG95" s="1070">
        <f t="shared" si="244"/>
        <v>1</v>
      </c>
      <c r="CH95" s="1070">
        <f t="shared" si="244"/>
        <v>1</v>
      </c>
      <c r="CI95" s="1071">
        <f t="shared" si="244"/>
        <v>2</v>
      </c>
      <c r="CJ95" s="1071">
        <f t="shared" si="244"/>
        <v>2</v>
      </c>
      <c r="CK95" s="1070">
        <f t="shared" si="244"/>
        <v>2</v>
      </c>
      <c r="CL95" s="1070">
        <f t="shared" si="244"/>
        <v>3</v>
      </c>
      <c r="CM95" s="1070">
        <f t="shared" si="244"/>
        <v>5</v>
      </c>
      <c r="CN95" s="1070">
        <f t="shared" si="244"/>
        <v>5</v>
      </c>
      <c r="CO95" s="1069">
        <f t="shared" si="244"/>
        <v>5</v>
      </c>
      <c r="CP95" s="532" t="str">
        <f t="shared" si="245"/>
        <v/>
      </c>
      <c r="CQ95" s="533" t="str">
        <f t="shared" si="246"/>
        <v/>
      </c>
      <c r="CR95" s="534" t="str">
        <f t="shared" si="247"/>
        <v/>
      </c>
      <c r="CS95" s="534">
        <f t="shared" si="248"/>
        <v>1</v>
      </c>
      <c r="CT95" s="534">
        <f t="shared" si="249"/>
        <v>1</v>
      </c>
      <c r="CU95" s="534">
        <f t="shared" si="250"/>
        <v>1</v>
      </c>
      <c r="CV95" s="534">
        <f t="shared" si="251"/>
        <v>1</v>
      </c>
      <c r="CW95" s="535">
        <f t="shared" si="252"/>
        <v>1</v>
      </c>
      <c r="CX95" s="535">
        <f t="shared" si="253"/>
        <v>2</v>
      </c>
      <c r="CY95" s="535">
        <f t="shared" si="254"/>
        <v>2</v>
      </c>
      <c r="CZ95" s="534">
        <f t="shared" si="255"/>
        <v>2</v>
      </c>
      <c r="DA95" s="534">
        <f t="shared" si="256"/>
        <v>3</v>
      </c>
      <c r="DB95" s="534">
        <f t="shared" si="257"/>
        <v>5</v>
      </c>
      <c r="DC95" s="534">
        <f t="shared" si="258"/>
        <v>5</v>
      </c>
      <c r="DD95" s="534">
        <f t="shared" si="259"/>
        <v>5</v>
      </c>
      <c r="DE95" s="533" t="str">
        <f t="shared" si="260"/>
        <v/>
      </c>
      <c r="DF95" s="532" t="str">
        <f t="shared" si="261"/>
        <v/>
      </c>
      <c r="DG95" s="579">
        <f t="shared" si="262"/>
        <v>12</v>
      </c>
      <c r="DH95" s="98">
        <f t="shared" si="263"/>
        <v>10</v>
      </c>
      <c r="DI95" s="98">
        <f t="shared" si="264"/>
        <v>12</v>
      </c>
      <c r="DJ95" s="98">
        <f t="shared" si="265"/>
        <v>12</v>
      </c>
      <c r="DK95" s="572"/>
      <c r="DL95" s="188"/>
      <c r="DM95" s="580" t="s">
        <v>171</v>
      </c>
      <c r="DN95" s="581"/>
      <c r="DO95" s="584">
        <f>BV$45</f>
        <v>0.35</v>
      </c>
      <c r="DP95" s="584">
        <f>BW$45</f>
        <v>0.35</v>
      </c>
      <c r="DQ95" s="584">
        <f>BX$45</f>
        <v>0.2</v>
      </c>
      <c r="DR95" s="584">
        <f>BY$45</f>
        <v>0.1</v>
      </c>
      <c r="DS95" s="599"/>
      <c r="DT95" s="190"/>
    </row>
    <row r="96" spans="1:124" s="191" customFormat="1" ht="15.75" customHeight="1">
      <c r="A96" s="619" t="s">
        <v>176</v>
      </c>
      <c r="B96" s="587">
        <f t="shared" ref="B96:M96" si="270">IF(B95="","",B93*B94*B95)</f>
        <v>0</v>
      </c>
      <c r="C96" s="587">
        <f t="shared" si="270"/>
        <v>900</v>
      </c>
      <c r="D96" s="587">
        <f t="shared" si="270"/>
        <v>0</v>
      </c>
      <c r="E96" s="587">
        <f t="shared" si="270"/>
        <v>720</v>
      </c>
      <c r="F96" s="587">
        <f t="shared" si="270"/>
        <v>0</v>
      </c>
      <c r="G96" s="587">
        <f t="shared" si="270"/>
        <v>1350</v>
      </c>
      <c r="H96" s="587">
        <f t="shared" si="270"/>
        <v>0</v>
      </c>
      <c r="I96" s="587">
        <f t="shared" si="270"/>
        <v>900</v>
      </c>
      <c r="J96" s="587">
        <f t="shared" si="270"/>
        <v>0</v>
      </c>
      <c r="K96" s="587">
        <f t="shared" si="270"/>
        <v>900</v>
      </c>
      <c r="L96" s="587">
        <f t="shared" si="270"/>
        <v>900</v>
      </c>
      <c r="M96" s="587">
        <f t="shared" si="270"/>
        <v>1080</v>
      </c>
      <c r="N96" s="587"/>
      <c r="O96" s="587"/>
      <c r="P96" s="587"/>
      <c r="Q96" s="587"/>
      <c r="R96" s="587"/>
      <c r="S96" s="623"/>
      <c r="T96" s="587" t="str">
        <f t="shared" ref="T96:AE96" si="271">IF(T95="","",T93*T94*T95)</f>
        <v/>
      </c>
      <c r="U96" s="587">
        <f t="shared" si="271"/>
        <v>900</v>
      </c>
      <c r="V96" s="587">
        <f t="shared" si="271"/>
        <v>720</v>
      </c>
      <c r="W96" s="587">
        <f t="shared" si="271"/>
        <v>540</v>
      </c>
      <c r="X96" s="587">
        <f t="shared" si="271"/>
        <v>270</v>
      </c>
      <c r="Y96" s="587">
        <f t="shared" si="271"/>
        <v>1080</v>
      </c>
      <c r="Z96" s="1340">
        <f t="shared" si="271"/>
        <v>0</v>
      </c>
      <c r="AA96" s="1340">
        <f t="shared" si="271"/>
        <v>1350</v>
      </c>
      <c r="AB96" s="1340">
        <f t="shared" si="271"/>
        <v>1800</v>
      </c>
      <c r="AC96" s="1340">
        <f t="shared" si="271"/>
        <v>2700</v>
      </c>
      <c r="AD96" s="587" t="str">
        <f t="shared" si="271"/>
        <v/>
      </c>
      <c r="AE96" s="1340">
        <f t="shared" si="271"/>
        <v>2700</v>
      </c>
      <c r="AF96" s="587"/>
      <c r="AG96" s="587"/>
      <c r="AH96" s="587"/>
      <c r="AI96" s="587"/>
      <c r="AJ96" s="587"/>
      <c r="AK96" s="623"/>
      <c r="AL96" s="587">
        <f t="shared" ref="AL96:AW96" si="272">IF(AL95="","",AL93*AL94*AL95)</f>
        <v>1350</v>
      </c>
      <c r="AM96" s="587">
        <f t="shared" si="272"/>
        <v>1350</v>
      </c>
      <c r="AN96" s="587">
        <f t="shared" si="272"/>
        <v>180</v>
      </c>
      <c r="AO96" s="587">
        <f t="shared" si="272"/>
        <v>900</v>
      </c>
      <c r="AP96" s="587">
        <f t="shared" si="272"/>
        <v>630</v>
      </c>
      <c r="AQ96" s="587">
        <f t="shared" si="272"/>
        <v>900</v>
      </c>
      <c r="AR96" s="587">
        <f t="shared" si="272"/>
        <v>1350</v>
      </c>
      <c r="AS96" s="587">
        <f t="shared" si="272"/>
        <v>360</v>
      </c>
      <c r="AT96" s="587">
        <f t="shared" si="272"/>
        <v>1080</v>
      </c>
      <c r="AU96" s="587">
        <f t="shared" si="272"/>
        <v>1620</v>
      </c>
      <c r="AV96" s="587">
        <f t="shared" si="272"/>
        <v>1350</v>
      </c>
      <c r="AW96" s="587">
        <f t="shared" si="272"/>
        <v>720</v>
      </c>
      <c r="AX96" s="587"/>
      <c r="AY96" s="587"/>
      <c r="AZ96" s="587"/>
      <c r="BA96" s="587"/>
      <c r="BB96" s="587"/>
      <c r="BC96" s="623"/>
      <c r="BD96" s="1340">
        <f t="shared" ref="BD96:BO96" si="273">IF(BD95="","",BD93*BD94*BD95)</f>
        <v>1440</v>
      </c>
      <c r="BE96" s="1340">
        <f t="shared" si="273"/>
        <v>2700</v>
      </c>
      <c r="BF96" s="1340">
        <f t="shared" si="273"/>
        <v>2160</v>
      </c>
      <c r="BG96" s="1340">
        <f t="shared" si="273"/>
        <v>720</v>
      </c>
      <c r="BH96" s="1340">
        <f t="shared" si="273"/>
        <v>1800</v>
      </c>
      <c r="BI96" s="1340">
        <f t="shared" si="273"/>
        <v>2700</v>
      </c>
      <c r="BJ96" s="1340">
        <f t="shared" si="273"/>
        <v>1350</v>
      </c>
      <c r="BK96" s="1340">
        <f t="shared" si="273"/>
        <v>1170</v>
      </c>
      <c r="BL96" s="1340">
        <f t="shared" si="273"/>
        <v>900</v>
      </c>
      <c r="BM96" s="1340">
        <f t="shared" si="273"/>
        <v>1440</v>
      </c>
      <c r="BN96" s="1340">
        <f t="shared" si="273"/>
        <v>900</v>
      </c>
      <c r="BO96" s="1340">
        <f t="shared" si="273"/>
        <v>1350</v>
      </c>
      <c r="BP96" s="1340"/>
      <c r="BQ96" s="1340"/>
      <c r="BR96" s="1340"/>
      <c r="BS96" s="1340"/>
      <c r="BT96" s="1340"/>
      <c r="BU96" s="623"/>
      <c r="BV96" s="587">
        <f>IF(BV95="","",BV93*BV94*BV95)</f>
        <v>270</v>
      </c>
      <c r="BW96" s="587">
        <f>IF(BW95="","",BW93*BW94*BW95)</f>
        <v>540</v>
      </c>
      <c r="BX96" s="587">
        <f>IF(BX95="","",BX93*BX94*BX95)</f>
        <v>1080</v>
      </c>
      <c r="BY96" s="587">
        <f>IF(BY95="","",BY93*BY94*BY95)</f>
        <v>1350</v>
      </c>
      <c r="BZ96" s="578">
        <f t="shared" si="266"/>
        <v>540</v>
      </c>
      <c r="CA96" s="578">
        <f t="shared" si="267"/>
        <v>1170</v>
      </c>
      <c r="CB96" s="578">
        <f t="shared" si="268"/>
        <v>999</v>
      </c>
      <c r="CC96" s="578">
        <f t="shared" si="269"/>
        <v>1521</v>
      </c>
      <c r="CD96" s="1069">
        <f t="shared" si="244"/>
        <v>720</v>
      </c>
      <c r="CE96" s="1070">
        <f t="shared" si="244"/>
        <v>900</v>
      </c>
      <c r="CF96" s="1070">
        <f t="shared" si="244"/>
        <v>900</v>
      </c>
      <c r="CG96" s="1070">
        <f t="shared" si="244"/>
        <v>1170</v>
      </c>
      <c r="CH96" s="1070">
        <f t="shared" si="244"/>
        <v>1350</v>
      </c>
      <c r="CI96" s="1071">
        <f t="shared" si="244"/>
        <v>1350</v>
      </c>
      <c r="CJ96" s="1071">
        <f t="shared" si="244"/>
        <v>1440</v>
      </c>
      <c r="CK96" s="1070">
        <f t="shared" si="244"/>
        <v>1440</v>
      </c>
      <c r="CL96" s="1070">
        <f t="shared" si="244"/>
        <v>1800</v>
      </c>
      <c r="CM96" s="1070">
        <f t="shared" si="244"/>
        <v>2160</v>
      </c>
      <c r="CN96" s="1070">
        <f t="shared" si="244"/>
        <v>2700</v>
      </c>
      <c r="CO96" s="1069">
        <f t="shared" si="244"/>
        <v>2700</v>
      </c>
      <c r="CP96" s="532" t="str">
        <f t="shared" si="245"/>
        <v/>
      </c>
      <c r="CQ96" s="533" t="str">
        <f t="shared" si="246"/>
        <v/>
      </c>
      <c r="CR96" s="534" t="str">
        <f t="shared" si="247"/>
        <v/>
      </c>
      <c r="CS96" s="534">
        <f t="shared" si="248"/>
        <v>720</v>
      </c>
      <c r="CT96" s="534">
        <f t="shared" si="249"/>
        <v>900</v>
      </c>
      <c r="CU96" s="534">
        <f t="shared" si="250"/>
        <v>900</v>
      </c>
      <c r="CV96" s="534">
        <f t="shared" si="251"/>
        <v>1170</v>
      </c>
      <c r="CW96" s="535">
        <f t="shared" si="252"/>
        <v>1350</v>
      </c>
      <c r="CX96" s="535">
        <f t="shared" si="253"/>
        <v>1350</v>
      </c>
      <c r="CY96" s="535">
        <f t="shared" si="254"/>
        <v>1440</v>
      </c>
      <c r="CZ96" s="534">
        <f t="shared" si="255"/>
        <v>1440</v>
      </c>
      <c r="DA96" s="534">
        <f t="shared" si="256"/>
        <v>1800</v>
      </c>
      <c r="DB96" s="534">
        <f t="shared" si="257"/>
        <v>2160</v>
      </c>
      <c r="DC96" s="534">
        <f t="shared" si="258"/>
        <v>2700</v>
      </c>
      <c r="DD96" s="534">
        <f t="shared" si="259"/>
        <v>2700</v>
      </c>
      <c r="DE96" s="533" t="str">
        <f t="shared" si="260"/>
        <v/>
      </c>
      <c r="DF96" s="532" t="str">
        <f t="shared" si="261"/>
        <v/>
      </c>
      <c r="DG96" s="579">
        <f t="shared" si="262"/>
        <v>12</v>
      </c>
      <c r="DH96" s="98">
        <f t="shared" si="263"/>
        <v>10</v>
      </c>
      <c r="DI96" s="98">
        <f t="shared" si="264"/>
        <v>12</v>
      </c>
      <c r="DJ96" s="98">
        <f t="shared" si="265"/>
        <v>12</v>
      </c>
      <c r="DK96" s="572"/>
      <c r="DL96" s="188"/>
      <c r="DM96" s="580" t="s">
        <v>208</v>
      </c>
      <c r="DN96" s="581"/>
      <c r="DO96" s="581"/>
      <c r="DP96" s="252"/>
      <c r="DQ96" s="586">
        <f>BX804</f>
        <v>100</v>
      </c>
      <c r="DR96" s="586">
        <f>BY804</f>
        <v>350</v>
      </c>
      <c r="DS96" s="599" t="s">
        <v>209</v>
      </c>
      <c r="DT96" s="190"/>
    </row>
    <row r="97" spans="1:124" s="191" customFormat="1" ht="15.75" customHeight="1">
      <c r="A97" s="619" t="s">
        <v>178</v>
      </c>
      <c r="B97" s="620"/>
      <c r="C97" s="620"/>
      <c r="D97" s="620"/>
      <c r="E97" s="620"/>
      <c r="F97" s="620"/>
      <c r="G97" s="620"/>
      <c r="H97" s="620"/>
      <c r="I97" s="620"/>
      <c r="J97" s="620"/>
      <c r="K97" s="620"/>
      <c r="L97" s="620"/>
      <c r="M97" s="620"/>
      <c r="N97" s="620"/>
      <c r="O97" s="620"/>
      <c r="P97" s="620"/>
      <c r="Q97" s="620"/>
      <c r="R97" s="620"/>
      <c r="S97" s="618"/>
      <c r="T97" s="620"/>
      <c r="U97" s="620"/>
      <c r="V97" s="620"/>
      <c r="W97" s="620"/>
      <c r="X97" s="620"/>
      <c r="Y97" s="620"/>
      <c r="Z97" s="1350"/>
      <c r="AA97" s="1350"/>
      <c r="AB97" s="1350"/>
      <c r="AC97" s="1350"/>
      <c r="AD97" s="620"/>
      <c r="AE97" s="1350"/>
      <c r="AF97" s="620"/>
      <c r="AG97" s="620"/>
      <c r="AH97" s="620"/>
      <c r="AI97" s="622"/>
      <c r="AJ97" s="620"/>
      <c r="AK97" s="618"/>
      <c r="AL97" s="620">
        <v>350</v>
      </c>
      <c r="AM97" s="620">
        <v>400</v>
      </c>
      <c r="AN97" s="620">
        <v>0</v>
      </c>
      <c r="AO97" s="620">
        <v>200</v>
      </c>
      <c r="AP97" s="620">
        <v>300</v>
      </c>
      <c r="AQ97" s="620">
        <v>700</v>
      </c>
      <c r="AR97" s="620">
        <v>600</v>
      </c>
      <c r="AS97" s="620">
        <v>400</v>
      </c>
      <c r="AT97" s="620">
        <v>900</v>
      </c>
      <c r="AU97" s="620">
        <v>1000</v>
      </c>
      <c r="AV97" s="620">
        <v>1000</v>
      </c>
      <c r="AW97" s="622">
        <v>300</v>
      </c>
      <c r="AX97" s="620"/>
      <c r="AY97" s="622"/>
      <c r="AZ97" s="622"/>
      <c r="BA97" s="620"/>
      <c r="BB97" s="620"/>
      <c r="BC97" s="618"/>
      <c r="BD97" s="1350">
        <v>1200</v>
      </c>
      <c r="BE97" s="1350">
        <v>2200</v>
      </c>
      <c r="BF97" s="1350">
        <v>1300</v>
      </c>
      <c r="BG97" s="1350">
        <v>600</v>
      </c>
      <c r="BH97" s="1350"/>
      <c r="BI97" s="1350">
        <v>1000</v>
      </c>
      <c r="BJ97" s="1350"/>
      <c r="BK97" s="1350">
        <v>200</v>
      </c>
      <c r="BL97" s="1350">
        <v>700</v>
      </c>
      <c r="BM97" s="1350">
        <v>1200</v>
      </c>
      <c r="BN97" s="1350">
        <v>7</v>
      </c>
      <c r="BO97" s="1351">
        <v>1000</v>
      </c>
      <c r="BP97" s="1351"/>
      <c r="BQ97" s="1350"/>
      <c r="BR97" s="1350"/>
      <c r="BS97" s="1351"/>
      <c r="BT97" s="1350"/>
      <c r="BU97" s="618"/>
      <c r="BV97" s="620">
        <v>0</v>
      </c>
      <c r="BW97" s="620">
        <v>0</v>
      </c>
      <c r="BX97" s="620">
        <v>400</v>
      </c>
      <c r="BY97" s="620">
        <v>1000</v>
      </c>
      <c r="BZ97" s="578" t="str">
        <f t="shared" si="266"/>
        <v/>
      </c>
      <c r="CA97" s="578" t="str">
        <f t="shared" si="267"/>
        <v/>
      </c>
      <c r="CB97" s="578">
        <f t="shared" si="268"/>
        <v>515</v>
      </c>
      <c r="CC97" s="578">
        <f t="shared" si="269"/>
        <v>900</v>
      </c>
      <c r="CD97" s="1069" t="str">
        <f t="shared" si="244"/>
        <v/>
      </c>
      <c r="CE97" s="1070">
        <f t="shared" si="244"/>
        <v>7</v>
      </c>
      <c r="CF97" s="1070">
        <f t="shared" si="244"/>
        <v>200</v>
      </c>
      <c r="CG97" s="1070">
        <f t="shared" si="244"/>
        <v>600</v>
      </c>
      <c r="CH97" s="1070">
        <f t="shared" si="244"/>
        <v>700</v>
      </c>
      <c r="CI97" s="1071">
        <f t="shared" si="244"/>
        <v>1000</v>
      </c>
      <c r="CJ97" s="1071">
        <f t="shared" si="244"/>
        <v>1000</v>
      </c>
      <c r="CK97" s="1070">
        <f t="shared" si="244"/>
        <v>1200</v>
      </c>
      <c r="CL97" s="1070">
        <f t="shared" si="244"/>
        <v>1200</v>
      </c>
      <c r="CM97" s="1070">
        <f t="shared" si="244"/>
        <v>1300</v>
      </c>
      <c r="CN97" s="1070">
        <f t="shared" si="244"/>
        <v>2200</v>
      </c>
      <c r="CO97" s="1069" t="str">
        <f t="shared" si="244"/>
        <v/>
      </c>
      <c r="CP97" s="532" t="str">
        <f t="shared" si="245"/>
        <v/>
      </c>
      <c r="CQ97" s="533" t="str">
        <f t="shared" si="246"/>
        <v/>
      </c>
      <c r="CR97" s="534" t="str">
        <f t="shared" si="247"/>
        <v/>
      </c>
      <c r="CS97" s="534" t="str">
        <f t="shared" si="248"/>
        <v/>
      </c>
      <c r="CT97" s="534">
        <f t="shared" si="249"/>
        <v>7</v>
      </c>
      <c r="CU97" s="534">
        <f t="shared" si="250"/>
        <v>200</v>
      </c>
      <c r="CV97" s="534">
        <f t="shared" si="251"/>
        <v>600</v>
      </c>
      <c r="CW97" s="535">
        <f t="shared" si="252"/>
        <v>700</v>
      </c>
      <c r="CX97" s="535">
        <f t="shared" si="253"/>
        <v>1000</v>
      </c>
      <c r="CY97" s="535">
        <f t="shared" si="254"/>
        <v>1000</v>
      </c>
      <c r="CZ97" s="534">
        <f t="shared" si="255"/>
        <v>1200</v>
      </c>
      <c r="DA97" s="534">
        <f t="shared" si="256"/>
        <v>1200</v>
      </c>
      <c r="DB97" s="534">
        <f t="shared" si="257"/>
        <v>1300</v>
      </c>
      <c r="DC97" s="534">
        <f t="shared" si="258"/>
        <v>2200</v>
      </c>
      <c r="DD97" s="534" t="str">
        <f t="shared" si="259"/>
        <v/>
      </c>
      <c r="DE97" s="533" t="str">
        <f t="shared" si="260"/>
        <v/>
      </c>
      <c r="DF97" s="532" t="str">
        <f t="shared" si="261"/>
        <v/>
      </c>
      <c r="DG97" s="579">
        <f t="shared" si="262"/>
        <v>0</v>
      </c>
      <c r="DH97" s="98">
        <f t="shared" si="263"/>
        <v>0</v>
      </c>
      <c r="DI97" s="98">
        <f t="shared" si="264"/>
        <v>12</v>
      </c>
      <c r="DJ97" s="98">
        <f t="shared" si="265"/>
        <v>10</v>
      </c>
      <c r="DK97" s="572"/>
      <c r="DL97" s="188"/>
      <c r="DM97" s="580" t="s">
        <v>75</v>
      </c>
      <c r="DN97" s="581"/>
      <c r="DO97" s="581"/>
      <c r="DP97" s="252"/>
      <c r="DQ97" s="586">
        <f>DQ96*SUM(DQ95)</f>
        <v>20</v>
      </c>
      <c r="DR97" s="586">
        <f>DR96*SUM(DR95)</f>
        <v>35</v>
      </c>
      <c r="DS97" s="624"/>
      <c r="DT97" s="190"/>
    </row>
    <row r="98" spans="1:124" s="191" customFormat="1" ht="15.75" customHeight="1">
      <c r="A98" s="619" t="s">
        <v>180</v>
      </c>
      <c r="B98" s="620"/>
      <c r="C98" s="620"/>
      <c r="D98" s="620"/>
      <c r="E98" s="620"/>
      <c r="F98" s="620"/>
      <c r="G98" s="620"/>
      <c r="H98" s="620"/>
      <c r="I98" s="620"/>
      <c r="J98" s="620"/>
      <c r="K98" s="620"/>
      <c r="L98" s="620"/>
      <c r="M98" s="620"/>
      <c r="N98" s="620"/>
      <c r="O98" s="620"/>
      <c r="P98" s="620"/>
      <c r="Q98" s="620"/>
      <c r="R98" s="620"/>
      <c r="S98" s="621"/>
      <c r="T98" s="620"/>
      <c r="U98" s="620"/>
      <c r="V98" s="620"/>
      <c r="W98" s="620"/>
      <c r="X98" s="620"/>
      <c r="Y98" s="620"/>
      <c r="Z98" s="1350"/>
      <c r="AA98" s="1350"/>
      <c r="AB98" s="1350"/>
      <c r="AC98" s="1350"/>
      <c r="AD98" s="620"/>
      <c r="AE98" s="1350"/>
      <c r="AF98" s="620"/>
      <c r="AG98" s="620"/>
      <c r="AH98" s="620"/>
      <c r="AI98" s="622"/>
      <c r="AJ98" s="620"/>
      <c r="AK98" s="621"/>
      <c r="AL98" s="620">
        <v>5.5</v>
      </c>
      <c r="AM98" s="620">
        <v>6</v>
      </c>
      <c r="AN98" s="620"/>
      <c r="AO98" s="620">
        <v>10</v>
      </c>
      <c r="AP98" s="620">
        <v>10</v>
      </c>
      <c r="AQ98" s="620">
        <v>10</v>
      </c>
      <c r="AR98" s="620">
        <v>10</v>
      </c>
      <c r="AS98" s="620">
        <v>10</v>
      </c>
      <c r="AT98" s="620">
        <v>9.5</v>
      </c>
      <c r="AU98" s="620">
        <v>8.5</v>
      </c>
      <c r="AV98" s="620">
        <v>8</v>
      </c>
      <c r="AW98" s="622">
        <v>12</v>
      </c>
      <c r="AX98" s="620"/>
      <c r="AY98" s="622"/>
      <c r="AZ98" s="622"/>
      <c r="BA98" s="620"/>
      <c r="BB98" s="620"/>
      <c r="BC98" s="621"/>
      <c r="BD98" s="1350">
        <v>10</v>
      </c>
      <c r="BE98" s="1350">
        <v>10</v>
      </c>
      <c r="BF98" s="1350">
        <v>12</v>
      </c>
      <c r="BG98" s="1350">
        <v>10</v>
      </c>
      <c r="BH98" s="1350"/>
      <c r="BI98" s="1350">
        <v>10</v>
      </c>
      <c r="BJ98" s="1350"/>
      <c r="BK98" s="1350">
        <v>12</v>
      </c>
      <c r="BL98" s="1350">
        <v>10.5</v>
      </c>
      <c r="BM98" s="1350">
        <v>5.2</v>
      </c>
      <c r="BN98" s="1350">
        <v>9</v>
      </c>
      <c r="BO98" s="1351"/>
      <c r="BP98" s="1351"/>
      <c r="BQ98" s="1350"/>
      <c r="BR98" s="1350"/>
      <c r="BS98" s="1351"/>
      <c r="BT98" s="1350"/>
      <c r="BU98" s="621"/>
      <c r="BV98" s="620"/>
      <c r="BW98" s="620"/>
      <c r="BX98" s="620">
        <v>10</v>
      </c>
      <c r="BY98" s="620">
        <v>10</v>
      </c>
      <c r="BZ98" s="578" t="str">
        <f t="shared" si="266"/>
        <v/>
      </c>
      <c r="CA98" s="578" t="str">
        <f t="shared" si="267"/>
        <v/>
      </c>
      <c r="CB98" s="578">
        <f t="shared" si="268"/>
        <v>9.1111111111111107</v>
      </c>
      <c r="CC98" s="578">
        <f t="shared" si="269"/>
        <v>10.214285714285714</v>
      </c>
      <c r="CD98" s="1069" t="str">
        <f t="shared" si="244"/>
        <v/>
      </c>
      <c r="CE98" s="1070">
        <f t="shared" si="244"/>
        <v>5.2</v>
      </c>
      <c r="CF98" s="1070">
        <f t="shared" si="244"/>
        <v>9</v>
      </c>
      <c r="CG98" s="1070">
        <f t="shared" si="244"/>
        <v>10</v>
      </c>
      <c r="CH98" s="1070">
        <f t="shared" si="244"/>
        <v>10</v>
      </c>
      <c r="CI98" s="1071">
        <f t="shared" si="244"/>
        <v>10</v>
      </c>
      <c r="CJ98" s="1071">
        <f t="shared" si="244"/>
        <v>10</v>
      </c>
      <c r="CK98" s="1070">
        <f t="shared" si="244"/>
        <v>10.5</v>
      </c>
      <c r="CL98" s="1070">
        <f t="shared" si="244"/>
        <v>12</v>
      </c>
      <c r="CM98" s="1070">
        <f t="shared" si="244"/>
        <v>12</v>
      </c>
      <c r="CN98" s="1070" t="str">
        <f t="shared" si="244"/>
        <v/>
      </c>
      <c r="CO98" s="1069" t="str">
        <f t="shared" si="244"/>
        <v/>
      </c>
      <c r="CP98" s="532" t="str">
        <f t="shared" si="245"/>
        <v/>
      </c>
      <c r="CQ98" s="533" t="str">
        <f t="shared" si="246"/>
        <v/>
      </c>
      <c r="CR98" s="534" t="str">
        <f t="shared" si="247"/>
        <v/>
      </c>
      <c r="CS98" s="534" t="str">
        <f t="shared" si="248"/>
        <v/>
      </c>
      <c r="CT98" s="534">
        <f t="shared" si="249"/>
        <v>5.2</v>
      </c>
      <c r="CU98" s="534">
        <f t="shared" si="250"/>
        <v>9</v>
      </c>
      <c r="CV98" s="534">
        <f t="shared" si="251"/>
        <v>10</v>
      </c>
      <c r="CW98" s="535">
        <f t="shared" si="252"/>
        <v>10</v>
      </c>
      <c r="CX98" s="535">
        <f t="shared" si="253"/>
        <v>10</v>
      </c>
      <c r="CY98" s="535">
        <f t="shared" si="254"/>
        <v>10</v>
      </c>
      <c r="CZ98" s="534">
        <f t="shared" si="255"/>
        <v>10.5</v>
      </c>
      <c r="DA98" s="534">
        <f t="shared" si="256"/>
        <v>12</v>
      </c>
      <c r="DB98" s="534">
        <f t="shared" si="257"/>
        <v>12</v>
      </c>
      <c r="DC98" s="534" t="str">
        <f t="shared" si="258"/>
        <v/>
      </c>
      <c r="DD98" s="534" t="str">
        <f t="shared" si="259"/>
        <v/>
      </c>
      <c r="DE98" s="533" t="str">
        <f t="shared" si="260"/>
        <v/>
      </c>
      <c r="DF98" s="532" t="str">
        <f t="shared" si="261"/>
        <v/>
      </c>
      <c r="DG98" s="579">
        <f t="shared" si="262"/>
        <v>0</v>
      </c>
      <c r="DH98" s="98">
        <f t="shared" si="263"/>
        <v>0</v>
      </c>
      <c r="DI98" s="98">
        <f t="shared" si="264"/>
        <v>11</v>
      </c>
      <c r="DJ98" s="98">
        <f t="shared" si="265"/>
        <v>9</v>
      </c>
      <c r="DK98" s="572"/>
      <c r="DL98" s="188"/>
      <c r="DM98" s="580" t="s">
        <v>190</v>
      </c>
      <c r="DN98" s="581"/>
      <c r="DO98" s="586">
        <f>SUM(DQ97:DR97)</f>
        <v>55</v>
      </c>
      <c r="DP98" s="188"/>
      <c r="DQ98" s="188"/>
      <c r="DR98" s="188"/>
      <c r="DS98" s="625"/>
      <c r="DT98" s="190"/>
    </row>
    <row r="99" spans="1:124" s="191" customFormat="1" ht="15.75" customHeight="1">
      <c r="A99" s="619" t="s">
        <v>182</v>
      </c>
      <c r="B99" s="588" t="str">
        <f t="shared" ref="B99:M99" si="274">IF(B97="","",B97*B98)</f>
        <v/>
      </c>
      <c r="C99" s="588" t="str">
        <f t="shared" si="274"/>
        <v/>
      </c>
      <c r="D99" s="588" t="str">
        <f t="shared" si="274"/>
        <v/>
      </c>
      <c r="E99" s="588" t="str">
        <f t="shared" si="274"/>
        <v/>
      </c>
      <c r="F99" s="588" t="str">
        <f t="shared" si="274"/>
        <v/>
      </c>
      <c r="G99" s="588" t="str">
        <f t="shared" si="274"/>
        <v/>
      </c>
      <c r="H99" s="588" t="str">
        <f t="shared" si="274"/>
        <v/>
      </c>
      <c r="I99" s="588" t="str">
        <f t="shared" si="274"/>
        <v/>
      </c>
      <c r="J99" s="588" t="str">
        <f t="shared" si="274"/>
        <v/>
      </c>
      <c r="K99" s="588" t="str">
        <f t="shared" si="274"/>
        <v/>
      </c>
      <c r="L99" s="588" t="str">
        <f t="shared" si="274"/>
        <v/>
      </c>
      <c r="M99" s="588" t="str">
        <f t="shared" si="274"/>
        <v/>
      </c>
      <c r="N99" s="588"/>
      <c r="O99" s="588"/>
      <c r="P99" s="588"/>
      <c r="Q99" s="588"/>
      <c r="R99" s="588"/>
      <c r="S99" s="626"/>
      <c r="T99" s="588" t="str">
        <f t="shared" ref="T99:AE99" si="275">IF(T97="","",T97*T98)</f>
        <v/>
      </c>
      <c r="U99" s="588" t="str">
        <f t="shared" si="275"/>
        <v/>
      </c>
      <c r="V99" s="588" t="str">
        <f t="shared" si="275"/>
        <v/>
      </c>
      <c r="W99" s="588" t="str">
        <f t="shared" si="275"/>
        <v/>
      </c>
      <c r="X99" s="588" t="str">
        <f t="shared" si="275"/>
        <v/>
      </c>
      <c r="Y99" s="588" t="str">
        <f t="shared" si="275"/>
        <v/>
      </c>
      <c r="Z99" s="1341" t="str">
        <f t="shared" si="275"/>
        <v/>
      </c>
      <c r="AA99" s="1341" t="str">
        <f t="shared" si="275"/>
        <v/>
      </c>
      <c r="AB99" s="1341" t="str">
        <f t="shared" si="275"/>
        <v/>
      </c>
      <c r="AC99" s="1341" t="str">
        <f t="shared" si="275"/>
        <v/>
      </c>
      <c r="AD99" s="588" t="str">
        <f t="shared" si="275"/>
        <v/>
      </c>
      <c r="AE99" s="1341" t="str">
        <f t="shared" si="275"/>
        <v/>
      </c>
      <c r="AF99" s="588"/>
      <c r="AG99" s="588"/>
      <c r="AH99" s="588"/>
      <c r="AI99" s="588"/>
      <c r="AJ99" s="588"/>
      <c r="AK99" s="626"/>
      <c r="AL99" s="588">
        <f t="shared" ref="AL99:AW99" si="276">IF(AL97="","",AL97*AL98)</f>
        <v>1925</v>
      </c>
      <c r="AM99" s="588">
        <f t="shared" si="276"/>
        <v>2400</v>
      </c>
      <c r="AN99" s="588">
        <f t="shared" si="276"/>
        <v>0</v>
      </c>
      <c r="AO99" s="588">
        <f t="shared" si="276"/>
        <v>2000</v>
      </c>
      <c r="AP99" s="588">
        <f t="shared" si="276"/>
        <v>3000</v>
      </c>
      <c r="AQ99" s="588">
        <f t="shared" si="276"/>
        <v>7000</v>
      </c>
      <c r="AR99" s="588">
        <f t="shared" si="276"/>
        <v>6000</v>
      </c>
      <c r="AS99" s="588">
        <f t="shared" si="276"/>
        <v>4000</v>
      </c>
      <c r="AT99" s="588">
        <f t="shared" si="276"/>
        <v>8550</v>
      </c>
      <c r="AU99" s="588">
        <f t="shared" si="276"/>
        <v>8500</v>
      </c>
      <c r="AV99" s="588">
        <f t="shared" si="276"/>
        <v>8000</v>
      </c>
      <c r="AW99" s="588">
        <f t="shared" si="276"/>
        <v>3600</v>
      </c>
      <c r="AX99" s="588"/>
      <c r="AY99" s="588"/>
      <c r="AZ99" s="588"/>
      <c r="BA99" s="588"/>
      <c r="BB99" s="588"/>
      <c r="BC99" s="626"/>
      <c r="BD99" s="1341">
        <f t="shared" ref="BD99:BO99" si="277">IF(BD97="","",BD97*BD98)</f>
        <v>12000</v>
      </c>
      <c r="BE99" s="1341">
        <f t="shared" si="277"/>
        <v>22000</v>
      </c>
      <c r="BF99" s="1341">
        <f t="shared" si="277"/>
        <v>15600</v>
      </c>
      <c r="BG99" s="1341">
        <f t="shared" si="277"/>
        <v>6000</v>
      </c>
      <c r="BH99" s="1341" t="str">
        <f t="shared" si="277"/>
        <v/>
      </c>
      <c r="BI99" s="1341">
        <f t="shared" si="277"/>
        <v>10000</v>
      </c>
      <c r="BJ99" s="1341" t="str">
        <f t="shared" si="277"/>
        <v/>
      </c>
      <c r="BK99" s="1341">
        <f t="shared" si="277"/>
        <v>2400</v>
      </c>
      <c r="BL99" s="1341">
        <f t="shared" si="277"/>
        <v>7350</v>
      </c>
      <c r="BM99" s="1341">
        <f t="shared" si="277"/>
        <v>6240</v>
      </c>
      <c r="BN99" s="1341">
        <f t="shared" si="277"/>
        <v>63</v>
      </c>
      <c r="BO99" s="1341">
        <f t="shared" si="277"/>
        <v>0</v>
      </c>
      <c r="BP99" s="1341"/>
      <c r="BQ99" s="1341"/>
      <c r="BR99" s="1341"/>
      <c r="BS99" s="1341"/>
      <c r="BT99" s="1341"/>
      <c r="BU99" s="626"/>
      <c r="BV99" s="588">
        <f>IF(BV97="","",BV97*BV98)</f>
        <v>0</v>
      </c>
      <c r="BW99" s="588">
        <f>IF(BW97="","",BW97*BW98)</f>
        <v>0</v>
      </c>
      <c r="BX99" s="588">
        <f>IF(BX97="","",BX97*BX98)</f>
        <v>4000</v>
      </c>
      <c r="BY99" s="588">
        <f>IF(BY97="","",BY97*BY98)</f>
        <v>10000</v>
      </c>
      <c r="BZ99" s="578" t="str">
        <f t="shared" si="266"/>
        <v/>
      </c>
      <c r="CA99" s="578" t="str">
        <f t="shared" si="267"/>
        <v/>
      </c>
      <c r="CB99" s="578">
        <f t="shared" si="268"/>
        <v>4642.5</v>
      </c>
      <c r="CC99" s="578">
        <f t="shared" si="269"/>
        <v>7456.625</v>
      </c>
      <c r="CD99" s="1069" t="str">
        <f t="shared" si="244"/>
        <v/>
      </c>
      <c r="CE99" s="1070">
        <f t="shared" si="244"/>
        <v>0</v>
      </c>
      <c r="CF99" s="1070">
        <f t="shared" si="244"/>
        <v>63</v>
      </c>
      <c r="CG99" s="1070">
        <f t="shared" si="244"/>
        <v>2400</v>
      </c>
      <c r="CH99" s="1070">
        <f t="shared" si="244"/>
        <v>6000</v>
      </c>
      <c r="CI99" s="1071">
        <f t="shared" si="244"/>
        <v>6240</v>
      </c>
      <c r="CJ99" s="1071">
        <f t="shared" si="244"/>
        <v>7350</v>
      </c>
      <c r="CK99" s="1070">
        <f t="shared" si="244"/>
        <v>10000</v>
      </c>
      <c r="CL99" s="1070">
        <f t="shared" si="244"/>
        <v>12000</v>
      </c>
      <c r="CM99" s="1070">
        <f t="shared" si="244"/>
        <v>15600</v>
      </c>
      <c r="CN99" s="1070">
        <f t="shared" si="244"/>
        <v>22000</v>
      </c>
      <c r="CO99" s="1069" t="str">
        <f t="shared" si="244"/>
        <v/>
      </c>
      <c r="CP99" s="532" t="str">
        <f t="shared" si="245"/>
        <v/>
      </c>
      <c r="CQ99" s="533" t="str">
        <f t="shared" si="246"/>
        <v/>
      </c>
      <c r="CR99" s="534" t="str">
        <f t="shared" si="247"/>
        <v/>
      </c>
      <c r="CS99" s="534" t="str">
        <f t="shared" si="248"/>
        <v/>
      </c>
      <c r="CT99" s="534">
        <f t="shared" si="249"/>
        <v>0</v>
      </c>
      <c r="CU99" s="534">
        <f t="shared" si="250"/>
        <v>63</v>
      </c>
      <c r="CV99" s="534">
        <f t="shared" si="251"/>
        <v>2400</v>
      </c>
      <c r="CW99" s="535">
        <f t="shared" si="252"/>
        <v>6000</v>
      </c>
      <c r="CX99" s="535">
        <f t="shared" si="253"/>
        <v>6240</v>
      </c>
      <c r="CY99" s="535">
        <f t="shared" si="254"/>
        <v>7350</v>
      </c>
      <c r="CZ99" s="534">
        <f t="shared" si="255"/>
        <v>10000</v>
      </c>
      <c r="DA99" s="534">
        <f t="shared" si="256"/>
        <v>12000</v>
      </c>
      <c r="DB99" s="534">
        <f t="shared" si="257"/>
        <v>15600</v>
      </c>
      <c r="DC99" s="534">
        <f t="shared" si="258"/>
        <v>22000</v>
      </c>
      <c r="DD99" s="534" t="str">
        <f t="shared" si="259"/>
        <v/>
      </c>
      <c r="DE99" s="533" t="str">
        <f t="shared" si="260"/>
        <v/>
      </c>
      <c r="DF99" s="532" t="str">
        <f t="shared" si="261"/>
        <v/>
      </c>
      <c r="DG99" s="579">
        <f t="shared" si="262"/>
        <v>0</v>
      </c>
      <c r="DH99" s="98">
        <f t="shared" si="263"/>
        <v>0</v>
      </c>
      <c r="DI99" s="98">
        <f t="shared" si="264"/>
        <v>12</v>
      </c>
      <c r="DJ99" s="98">
        <f t="shared" si="265"/>
        <v>10</v>
      </c>
      <c r="DK99" s="572"/>
      <c r="DL99" s="188"/>
      <c r="DM99" s="580" t="s">
        <v>191</v>
      </c>
      <c r="DN99" s="581"/>
      <c r="DO99" s="252">
        <f>SUM(BV765)</f>
        <v>0</v>
      </c>
      <c r="DP99" s="252">
        <f>SUM(BW765)</f>
        <v>0</v>
      </c>
      <c r="DQ99" s="252"/>
      <c r="DR99" s="252"/>
      <c r="DS99" s="189" t="s">
        <v>210</v>
      </c>
      <c r="DT99" s="190"/>
    </row>
    <row r="100" spans="1:124" s="191" customFormat="1" ht="15.75" customHeight="1">
      <c r="A100" s="627" t="s">
        <v>184</v>
      </c>
      <c r="B100" s="628"/>
      <c r="C100" s="628">
        <v>1</v>
      </c>
      <c r="D100" s="628">
        <v>1</v>
      </c>
      <c r="E100" s="628">
        <v>1</v>
      </c>
      <c r="F100" s="628">
        <v>1</v>
      </c>
      <c r="G100" s="628">
        <v>1</v>
      </c>
      <c r="H100" s="628">
        <v>1</v>
      </c>
      <c r="I100" s="628">
        <v>1</v>
      </c>
      <c r="J100" s="628">
        <v>1</v>
      </c>
      <c r="K100" s="628">
        <v>1</v>
      </c>
      <c r="L100" s="628">
        <v>1</v>
      </c>
      <c r="M100" s="628">
        <v>1</v>
      </c>
      <c r="N100" s="628"/>
      <c r="O100" s="628"/>
      <c r="P100" s="628"/>
      <c r="Q100" s="628"/>
      <c r="R100" s="628"/>
      <c r="S100" s="621"/>
      <c r="T100" s="628">
        <v>1</v>
      </c>
      <c r="U100" s="628">
        <v>1</v>
      </c>
      <c r="V100" s="628">
        <v>1</v>
      </c>
      <c r="W100" s="628">
        <v>1</v>
      </c>
      <c r="X100" s="628">
        <v>1</v>
      </c>
      <c r="Y100" s="628">
        <v>1</v>
      </c>
      <c r="Z100" s="1352">
        <v>1</v>
      </c>
      <c r="AA100" s="1352">
        <v>1</v>
      </c>
      <c r="AB100" s="1352">
        <v>1</v>
      </c>
      <c r="AC100" s="1352">
        <v>1</v>
      </c>
      <c r="AD100" s="628">
        <v>1</v>
      </c>
      <c r="AE100" s="1352">
        <v>1</v>
      </c>
      <c r="AF100" s="628"/>
      <c r="AG100" s="628"/>
      <c r="AH100" s="628"/>
      <c r="AI100" s="628"/>
      <c r="AJ100" s="628"/>
      <c r="AK100" s="621"/>
      <c r="AL100" s="628">
        <v>1</v>
      </c>
      <c r="AM100" s="628">
        <v>1</v>
      </c>
      <c r="AN100" s="628">
        <v>1</v>
      </c>
      <c r="AO100" s="628">
        <v>1</v>
      </c>
      <c r="AP100" s="628">
        <v>1</v>
      </c>
      <c r="AQ100" s="628">
        <v>1</v>
      </c>
      <c r="AR100" s="628">
        <v>1</v>
      </c>
      <c r="AS100" s="628">
        <v>1</v>
      </c>
      <c r="AT100" s="628">
        <v>1</v>
      </c>
      <c r="AU100" s="628">
        <v>1</v>
      </c>
      <c r="AV100" s="628">
        <v>1</v>
      </c>
      <c r="AW100" s="628">
        <v>1</v>
      </c>
      <c r="AX100" s="628"/>
      <c r="AY100" s="628"/>
      <c r="AZ100" s="628"/>
      <c r="BA100" s="628"/>
      <c r="BB100" s="628"/>
      <c r="BC100" s="621"/>
      <c r="BD100" s="1352">
        <v>1</v>
      </c>
      <c r="BE100" s="1352">
        <v>1</v>
      </c>
      <c r="BF100" s="1352">
        <v>1</v>
      </c>
      <c r="BG100" s="1352">
        <v>1</v>
      </c>
      <c r="BH100" s="1352">
        <v>1</v>
      </c>
      <c r="BI100" s="1352">
        <v>1</v>
      </c>
      <c r="BJ100" s="1352">
        <v>1</v>
      </c>
      <c r="BK100" s="1352">
        <v>1</v>
      </c>
      <c r="BL100" s="1352">
        <v>1</v>
      </c>
      <c r="BM100" s="1352">
        <v>1</v>
      </c>
      <c r="BN100" s="1352">
        <v>1</v>
      </c>
      <c r="BO100" s="1353">
        <v>1</v>
      </c>
      <c r="BP100" s="1353"/>
      <c r="BQ100" s="1352"/>
      <c r="BR100" s="1352"/>
      <c r="BS100" s="1352"/>
      <c r="BT100" s="1352"/>
      <c r="BU100" s="621"/>
      <c r="BV100" s="628">
        <v>1</v>
      </c>
      <c r="BW100" s="628">
        <v>1</v>
      </c>
      <c r="BX100" s="628">
        <v>1</v>
      </c>
      <c r="BY100" s="628">
        <v>1</v>
      </c>
      <c r="BZ100" s="578">
        <f t="shared" si="266"/>
        <v>1</v>
      </c>
      <c r="CA100" s="578">
        <f t="shared" si="267"/>
        <v>1</v>
      </c>
      <c r="CB100" s="578">
        <f t="shared" si="268"/>
        <v>1</v>
      </c>
      <c r="CC100" s="578">
        <f t="shared" si="269"/>
        <v>1</v>
      </c>
      <c r="CD100" s="1069">
        <f t="shared" si="244"/>
        <v>1</v>
      </c>
      <c r="CE100" s="1070">
        <f t="shared" si="244"/>
        <v>1</v>
      </c>
      <c r="CF100" s="1070">
        <f t="shared" si="244"/>
        <v>1</v>
      </c>
      <c r="CG100" s="1070">
        <f t="shared" si="244"/>
        <v>1</v>
      </c>
      <c r="CH100" s="1070">
        <f t="shared" si="244"/>
        <v>1</v>
      </c>
      <c r="CI100" s="1071">
        <f t="shared" si="244"/>
        <v>1</v>
      </c>
      <c r="CJ100" s="1071">
        <f t="shared" si="244"/>
        <v>1</v>
      </c>
      <c r="CK100" s="1070">
        <f t="shared" si="244"/>
        <v>1</v>
      </c>
      <c r="CL100" s="1070">
        <f t="shared" si="244"/>
        <v>1</v>
      </c>
      <c r="CM100" s="1070">
        <f t="shared" si="244"/>
        <v>1</v>
      </c>
      <c r="CN100" s="1070">
        <f t="shared" si="244"/>
        <v>1</v>
      </c>
      <c r="CO100" s="1069">
        <f t="shared" si="244"/>
        <v>1</v>
      </c>
      <c r="CP100" s="532" t="str">
        <f t="shared" si="245"/>
        <v/>
      </c>
      <c r="CQ100" s="533" t="str">
        <f t="shared" si="246"/>
        <v/>
      </c>
      <c r="CR100" s="534" t="str">
        <f t="shared" si="247"/>
        <v/>
      </c>
      <c r="CS100" s="534">
        <f t="shared" si="248"/>
        <v>1</v>
      </c>
      <c r="CT100" s="534">
        <f t="shared" si="249"/>
        <v>1</v>
      </c>
      <c r="CU100" s="534">
        <f t="shared" si="250"/>
        <v>1</v>
      </c>
      <c r="CV100" s="534">
        <f t="shared" si="251"/>
        <v>1</v>
      </c>
      <c r="CW100" s="535">
        <f t="shared" si="252"/>
        <v>1</v>
      </c>
      <c r="CX100" s="535">
        <f t="shared" si="253"/>
        <v>1</v>
      </c>
      <c r="CY100" s="535">
        <f t="shared" si="254"/>
        <v>1</v>
      </c>
      <c r="CZ100" s="534">
        <f t="shared" si="255"/>
        <v>1</v>
      </c>
      <c r="DA100" s="534">
        <f t="shared" si="256"/>
        <v>1</v>
      </c>
      <c r="DB100" s="534">
        <f t="shared" si="257"/>
        <v>1</v>
      </c>
      <c r="DC100" s="534">
        <f t="shared" si="258"/>
        <v>1</v>
      </c>
      <c r="DD100" s="534">
        <f t="shared" si="259"/>
        <v>1</v>
      </c>
      <c r="DE100" s="533" t="str">
        <f t="shared" si="260"/>
        <v/>
      </c>
      <c r="DF100" s="532" t="str">
        <f t="shared" si="261"/>
        <v/>
      </c>
      <c r="DG100" s="579">
        <f t="shared" si="262"/>
        <v>11</v>
      </c>
      <c r="DH100" s="98">
        <f t="shared" si="263"/>
        <v>12</v>
      </c>
      <c r="DI100" s="98">
        <f t="shared" si="264"/>
        <v>12</v>
      </c>
      <c r="DJ100" s="98">
        <f t="shared" si="265"/>
        <v>12</v>
      </c>
      <c r="DK100" s="572"/>
      <c r="DL100" s="188"/>
      <c r="DM100" s="580" t="s">
        <v>190</v>
      </c>
      <c r="DN100" s="581"/>
      <c r="DO100" s="586">
        <f>DO99*SUM(DO77)</f>
        <v>0</v>
      </c>
      <c r="DP100" s="586">
        <f>DP99*SUM(DP77)</f>
        <v>0</v>
      </c>
      <c r="DQ100" s="188"/>
      <c r="DR100" s="188"/>
      <c r="DS100" s="599"/>
      <c r="DT100" s="190"/>
    </row>
    <row r="101" spans="1:124" s="191" customFormat="1" ht="15.75" customHeight="1">
      <c r="A101" s="627" t="s">
        <v>186</v>
      </c>
      <c r="B101" s="591">
        <v>0</v>
      </c>
      <c r="C101" s="591">
        <v>25</v>
      </c>
      <c r="D101" s="591"/>
      <c r="E101" s="591">
        <v>180</v>
      </c>
      <c r="F101" s="591"/>
      <c r="G101" s="591">
        <v>450</v>
      </c>
      <c r="H101" s="591"/>
      <c r="I101" s="591">
        <v>450</v>
      </c>
      <c r="J101" s="591"/>
      <c r="K101" s="591"/>
      <c r="L101" s="591">
        <v>450</v>
      </c>
      <c r="M101" s="591">
        <v>450</v>
      </c>
      <c r="N101" s="591"/>
      <c r="O101" s="629"/>
      <c r="P101" s="629"/>
      <c r="Q101" s="591"/>
      <c r="R101" s="591"/>
      <c r="S101" s="630"/>
      <c r="T101" s="591"/>
      <c r="U101" s="591">
        <v>80</v>
      </c>
      <c r="V101" s="591">
        <v>60</v>
      </c>
      <c r="W101" s="591"/>
      <c r="X101" s="591"/>
      <c r="Y101" s="591">
        <v>10</v>
      </c>
      <c r="Z101" s="1342"/>
      <c r="AA101" s="1342">
        <v>300</v>
      </c>
      <c r="AB101" s="1342">
        <v>450</v>
      </c>
      <c r="AC101" s="1342">
        <v>1000</v>
      </c>
      <c r="AD101" s="591"/>
      <c r="AE101" s="1342">
        <v>700</v>
      </c>
      <c r="AF101" s="591"/>
      <c r="AG101" s="629"/>
      <c r="AH101" s="591"/>
      <c r="AI101" s="591"/>
      <c r="AJ101" s="591"/>
      <c r="AK101" s="630"/>
      <c r="AL101" s="591">
        <v>200</v>
      </c>
      <c r="AM101" s="591">
        <v>350</v>
      </c>
      <c r="AN101" s="591">
        <v>50</v>
      </c>
      <c r="AO101" s="591">
        <v>100</v>
      </c>
      <c r="AP101" s="591">
        <v>30</v>
      </c>
      <c r="AQ101" s="591">
        <v>50</v>
      </c>
      <c r="AR101" s="591">
        <v>90</v>
      </c>
      <c r="AS101" s="591">
        <v>150</v>
      </c>
      <c r="AT101" s="591">
        <v>10</v>
      </c>
      <c r="AU101" s="591">
        <v>20</v>
      </c>
      <c r="AV101" s="591"/>
      <c r="AW101" s="591">
        <v>20</v>
      </c>
      <c r="AX101" s="629"/>
      <c r="AY101" s="629"/>
      <c r="AZ101" s="629"/>
      <c r="BA101" s="591"/>
      <c r="BB101" s="591"/>
      <c r="BC101" s="630"/>
      <c r="BD101" s="1342">
        <v>0</v>
      </c>
      <c r="BE101" s="1342">
        <v>250</v>
      </c>
      <c r="BF101" s="1342">
        <v>0</v>
      </c>
      <c r="BG101" s="1342"/>
      <c r="BH101" s="1342">
        <v>600</v>
      </c>
      <c r="BI101" s="1342">
        <v>1000</v>
      </c>
      <c r="BJ101" s="1342"/>
      <c r="BK101" s="1342">
        <v>700</v>
      </c>
      <c r="BL101" s="1342">
        <v>50</v>
      </c>
      <c r="BM101" s="1342">
        <v>40</v>
      </c>
      <c r="BN101" s="1342">
        <v>50</v>
      </c>
      <c r="BO101" s="1354"/>
      <c r="BP101" s="1354"/>
      <c r="BQ101" s="1342"/>
      <c r="BR101" s="1342"/>
      <c r="BS101" s="1342"/>
      <c r="BT101" s="1342"/>
      <c r="BU101" s="630"/>
      <c r="BV101" s="591">
        <v>25</v>
      </c>
      <c r="BW101" s="591">
        <v>60</v>
      </c>
      <c r="BX101" s="591">
        <v>50</v>
      </c>
      <c r="BY101" s="591">
        <v>50</v>
      </c>
      <c r="BZ101" s="578">
        <f t="shared" si="266"/>
        <v>311</v>
      </c>
      <c r="CA101" s="578">
        <f t="shared" si="267"/>
        <v>318</v>
      </c>
      <c r="CB101" s="578">
        <f t="shared" si="268"/>
        <v>78.888888888888886</v>
      </c>
      <c r="CC101" s="578">
        <f t="shared" si="269"/>
        <v>241.42857142857142</v>
      </c>
      <c r="CD101" s="1069" t="str">
        <f t="shared" si="244"/>
        <v/>
      </c>
      <c r="CE101" s="1070">
        <f t="shared" si="244"/>
        <v>0</v>
      </c>
      <c r="CF101" s="1070">
        <f t="shared" si="244"/>
        <v>0</v>
      </c>
      <c r="CG101" s="1070">
        <f t="shared" si="244"/>
        <v>40</v>
      </c>
      <c r="CH101" s="1070">
        <f t="shared" si="244"/>
        <v>50</v>
      </c>
      <c r="CI101" s="1071">
        <f t="shared" si="244"/>
        <v>50</v>
      </c>
      <c r="CJ101" s="1071">
        <f t="shared" si="244"/>
        <v>250</v>
      </c>
      <c r="CK101" s="1070">
        <f t="shared" si="244"/>
        <v>600</v>
      </c>
      <c r="CL101" s="1070">
        <f t="shared" si="244"/>
        <v>700</v>
      </c>
      <c r="CM101" s="1070">
        <f t="shared" si="244"/>
        <v>1000</v>
      </c>
      <c r="CN101" s="1070" t="str">
        <f t="shared" si="244"/>
        <v/>
      </c>
      <c r="CO101" s="1069" t="str">
        <f t="shared" si="244"/>
        <v/>
      </c>
      <c r="CP101" s="532" t="str">
        <f t="shared" si="245"/>
        <v/>
      </c>
      <c r="CQ101" s="533" t="str">
        <f t="shared" si="246"/>
        <v/>
      </c>
      <c r="CR101" s="534" t="str">
        <f t="shared" si="247"/>
        <v/>
      </c>
      <c r="CS101" s="534" t="str">
        <f t="shared" si="248"/>
        <v/>
      </c>
      <c r="CT101" s="534">
        <f t="shared" si="249"/>
        <v>0</v>
      </c>
      <c r="CU101" s="534">
        <f t="shared" si="250"/>
        <v>0</v>
      </c>
      <c r="CV101" s="534">
        <f t="shared" si="251"/>
        <v>40</v>
      </c>
      <c r="CW101" s="535">
        <f t="shared" si="252"/>
        <v>50</v>
      </c>
      <c r="CX101" s="535">
        <f t="shared" si="253"/>
        <v>50</v>
      </c>
      <c r="CY101" s="535">
        <f t="shared" si="254"/>
        <v>250</v>
      </c>
      <c r="CZ101" s="534">
        <f t="shared" si="255"/>
        <v>600</v>
      </c>
      <c r="DA101" s="534">
        <f t="shared" si="256"/>
        <v>700</v>
      </c>
      <c r="DB101" s="534">
        <f t="shared" si="257"/>
        <v>1000</v>
      </c>
      <c r="DC101" s="534" t="str">
        <f t="shared" si="258"/>
        <v/>
      </c>
      <c r="DD101" s="534" t="str">
        <f t="shared" si="259"/>
        <v/>
      </c>
      <c r="DE101" s="533" t="str">
        <f t="shared" si="260"/>
        <v/>
      </c>
      <c r="DF101" s="532" t="str">
        <f t="shared" si="261"/>
        <v/>
      </c>
      <c r="DG101" s="579">
        <f t="shared" si="262"/>
        <v>7</v>
      </c>
      <c r="DH101" s="98">
        <f t="shared" si="263"/>
        <v>7</v>
      </c>
      <c r="DI101" s="98">
        <f t="shared" si="264"/>
        <v>11</v>
      </c>
      <c r="DJ101" s="98">
        <f t="shared" si="265"/>
        <v>9</v>
      </c>
      <c r="DK101" s="572"/>
      <c r="DL101" s="188"/>
      <c r="DM101" s="580" t="s">
        <v>190</v>
      </c>
      <c r="DN101" s="581"/>
      <c r="DO101" s="252">
        <f>SUM(DO100:DP100)</f>
        <v>0</v>
      </c>
      <c r="DP101" s="188"/>
      <c r="DQ101" s="188"/>
      <c r="DR101" s="188"/>
      <c r="DS101" s="599"/>
      <c r="DT101" s="190"/>
    </row>
    <row r="102" spans="1:124" s="191" customFormat="1" ht="15.75" customHeight="1">
      <c r="A102" s="617" t="s">
        <v>188</v>
      </c>
      <c r="B102" s="305">
        <v>90</v>
      </c>
      <c r="C102" s="305">
        <v>90</v>
      </c>
      <c r="D102" s="305">
        <v>90</v>
      </c>
      <c r="E102" s="305">
        <v>90</v>
      </c>
      <c r="F102" s="305">
        <v>90</v>
      </c>
      <c r="G102" s="305">
        <v>90</v>
      </c>
      <c r="H102" s="305">
        <v>90</v>
      </c>
      <c r="I102" s="305">
        <v>90</v>
      </c>
      <c r="J102" s="305">
        <v>90</v>
      </c>
      <c r="K102" s="305">
        <v>90</v>
      </c>
      <c r="L102" s="305">
        <v>90</v>
      </c>
      <c r="M102" s="305">
        <v>90</v>
      </c>
      <c r="N102" s="305"/>
      <c r="O102" s="305"/>
      <c r="P102" s="305"/>
      <c r="Q102" s="305"/>
      <c r="R102" s="305"/>
      <c r="S102" s="621"/>
      <c r="T102" s="305">
        <v>90</v>
      </c>
      <c r="U102" s="305">
        <v>90</v>
      </c>
      <c r="V102" s="305">
        <v>90</v>
      </c>
      <c r="W102" s="305">
        <v>90</v>
      </c>
      <c r="X102" s="305">
        <v>90</v>
      </c>
      <c r="Y102" s="305">
        <v>90</v>
      </c>
      <c r="Z102" s="1349">
        <v>90</v>
      </c>
      <c r="AA102" s="1349">
        <v>90</v>
      </c>
      <c r="AB102" s="1349">
        <v>90</v>
      </c>
      <c r="AC102" s="1349">
        <v>90</v>
      </c>
      <c r="AD102" s="305">
        <v>90</v>
      </c>
      <c r="AE102" s="1349">
        <v>90</v>
      </c>
      <c r="AF102" s="305"/>
      <c r="AG102" s="305"/>
      <c r="AH102" s="305"/>
      <c r="AI102" s="305"/>
      <c r="AJ102" s="305"/>
      <c r="AK102" s="621"/>
      <c r="AL102" s="305">
        <v>90</v>
      </c>
      <c r="AM102" s="305">
        <v>90</v>
      </c>
      <c r="AN102" s="305">
        <v>90</v>
      </c>
      <c r="AO102" s="305">
        <v>90</v>
      </c>
      <c r="AP102" s="305">
        <v>90</v>
      </c>
      <c r="AQ102" s="305">
        <v>90</v>
      </c>
      <c r="AR102" s="305">
        <v>90</v>
      </c>
      <c r="AS102" s="305">
        <v>90</v>
      </c>
      <c r="AT102" s="305">
        <v>90</v>
      </c>
      <c r="AU102" s="305">
        <v>90</v>
      </c>
      <c r="AV102" s="305">
        <v>90</v>
      </c>
      <c r="AW102" s="305">
        <v>90</v>
      </c>
      <c r="AX102" s="305"/>
      <c r="AY102" s="305"/>
      <c r="AZ102" s="305"/>
      <c r="BA102" s="305"/>
      <c r="BB102" s="305"/>
      <c r="BC102" s="621"/>
      <c r="BD102" s="1349">
        <v>90</v>
      </c>
      <c r="BE102" s="1349">
        <v>90</v>
      </c>
      <c r="BF102" s="1349">
        <v>90</v>
      </c>
      <c r="BG102" s="1349">
        <v>90</v>
      </c>
      <c r="BH102" s="1349">
        <v>90</v>
      </c>
      <c r="BI102" s="1349">
        <v>90</v>
      </c>
      <c r="BJ102" s="1349">
        <v>90</v>
      </c>
      <c r="BK102" s="1349">
        <v>90</v>
      </c>
      <c r="BL102" s="1349">
        <v>90</v>
      </c>
      <c r="BM102" s="1349">
        <v>90</v>
      </c>
      <c r="BN102" s="1349">
        <v>90</v>
      </c>
      <c r="BO102" s="1349">
        <v>90</v>
      </c>
      <c r="BP102" s="1349"/>
      <c r="BQ102" s="1349"/>
      <c r="BR102" s="1349"/>
      <c r="BS102" s="1349"/>
      <c r="BT102" s="1349"/>
      <c r="BU102" s="621"/>
      <c r="BV102" s="305">
        <v>90</v>
      </c>
      <c r="BW102" s="305">
        <v>90</v>
      </c>
      <c r="BX102" s="305">
        <v>90</v>
      </c>
      <c r="BY102" s="305">
        <v>90</v>
      </c>
      <c r="BZ102" s="578">
        <f t="shared" si="266"/>
        <v>90</v>
      </c>
      <c r="CA102" s="578">
        <f t="shared" si="267"/>
        <v>90</v>
      </c>
      <c r="CB102" s="578">
        <f t="shared" si="268"/>
        <v>90</v>
      </c>
      <c r="CC102" s="578">
        <f t="shared" si="269"/>
        <v>90</v>
      </c>
      <c r="CD102" s="1069">
        <f t="shared" si="244"/>
        <v>90</v>
      </c>
      <c r="CE102" s="1070">
        <f t="shared" si="244"/>
        <v>90</v>
      </c>
      <c r="CF102" s="1070">
        <f t="shared" si="244"/>
        <v>90</v>
      </c>
      <c r="CG102" s="1070">
        <f t="shared" si="244"/>
        <v>90</v>
      </c>
      <c r="CH102" s="1070">
        <f t="shared" si="244"/>
        <v>90</v>
      </c>
      <c r="CI102" s="1071">
        <f t="shared" si="244"/>
        <v>90</v>
      </c>
      <c r="CJ102" s="1071">
        <f t="shared" si="244"/>
        <v>90</v>
      </c>
      <c r="CK102" s="1070">
        <f t="shared" si="244"/>
        <v>90</v>
      </c>
      <c r="CL102" s="1070">
        <f t="shared" si="244"/>
        <v>90</v>
      </c>
      <c r="CM102" s="1070">
        <f t="shared" si="244"/>
        <v>90</v>
      </c>
      <c r="CN102" s="1070">
        <f t="shared" si="244"/>
        <v>90</v>
      </c>
      <c r="CO102" s="1069">
        <f t="shared" si="244"/>
        <v>90</v>
      </c>
      <c r="CP102" s="532" t="str">
        <f t="shared" si="245"/>
        <v/>
      </c>
      <c r="CQ102" s="533" t="str">
        <f t="shared" si="246"/>
        <v/>
      </c>
      <c r="CR102" s="534" t="str">
        <f t="shared" si="247"/>
        <v/>
      </c>
      <c r="CS102" s="534">
        <f t="shared" si="248"/>
        <v>90</v>
      </c>
      <c r="CT102" s="534">
        <f t="shared" si="249"/>
        <v>90</v>
      </c>
      <c r="CU102" s="534">
        <f t="shared" si="250"/>
        <v>90</v>
      </c>
      <c r="CV102" s="534">
        <f t="shared" si="251"/>
        <v>90</v>
      </c>
      <c r="CW102" s="535">
        <f t="shared" si="252"/>
        <v>90</v>
      </c>
      <c r="CX102" s="535">
        <f t="shared" si="253"/>
        <v>90</v>
      </c>
      <c r="CY102" s="535">
        <f t="shared" si="254"/>
        <v>90</v>
      </c>
      <c r="CZ102" s="534">
        <f t="shared" si="255"/>
        <v>90</v>
      </c>
      <c r="DA102" s="534">
        <f t="shared" si="256"/>
        <v>90</v>
      </c>
      <c r="DB102" s="534">
        <f t="shared" si="257"/>
        <v>90</v>
      </c>
      <c r="DC102" s="534">
        <f t="shared" si="258"/>
        <v>90</v>
      </c>
      <c r="DD102" s="534">
        <f t="shared" si="259"/>
        <v>90</v>
      </c>
      <c r="DE102" s="533" t="str">
        <f t="shared" si="260"/>
        <v/>
      </c>
      <c r="DF102" s="532" t="str">
        <f t="shared" si="261"/>
        <v/>
      </c>
      <c r="DG102" s="579">
        <f t="shared" si="262"/>
        <v>12</v>
      </c>
      <c r="DH102" s="98">
        <f t="shared" si="263"/>
        <v>12</v>
      </c>
      <c r="DI102" s="98">
        <f t="shared" si="264"/>
        <v>12</v>
      </c>
      <c r="DJ102" s="98">
        <f t="shared" si="265"/>
        <v>12</v>
      </c>
      <c r="DK102" s="572"/>
      <c r="DL102" s="188"/>
      <c r="DM102" s="188"/>
      <c r="DN102" s="188"/>
      <c r="DO102" s="188"/>
      <c r="DP102" s="188"/>
      <c r="DQ102" s="188"/>
      <c r="DR102" s="188"/>
      <c r="DS102" s="189"/>
      <c r="DT102" s="190"/>
    </row>
    <row r="103" spans="1:124" s="191" customFormat="1" ht="15.75" customHeight="1">
      <c r="A103" s="619" t="s">
        <v>172</v>
      </c>
      <c r="B103" s="620">
        <v>0</v>
      </c>
      <c r="C103" s="620">
        <v>0</v>
      </c>
      <c r="D103" s="620">
        <v>0</v>
      </c>
      <c r="E103" s="620">
        <v>0</v>
      </c>
      <c r="F103" s="620">
        <v>0</v>
      </c>
      <c r="G103" s="620">
        <v>2</v>
      </c>
      <c r="H103" s="620">
        <v>0</v>
      </c>
      <c r="I103" s="620">
        <v>0</v>
      </c>
      <c r="J103" s="620">
        <v>0</v>
      </c>
      <c r="K103" s="620">
        <v>0</v>
      </c>
      <c r="L103" s="620">
        <v>0</v>
      </c>
      <c r="M103" s="620">
        <v>0</v>
      </c>
      <c r="N103" s="620"/>
      <c r="O103" s="622"/>
      <c r="P103" s="622"/>
      <c r="Q103" s="620"/>
      <c r="R103" s="620"/>
      <c r="S103" s="621"/>
      <c r="T103" s="620"/>
      <c r="U103" s="620"/>
      <c r="V103" s="620">
        <v>0.1</v>
      </c>
      <c r="W103" s="620"/>
      <c r="X103" s="620"/>
      <c r="Y103" s="620"/>
      <c r="Z103" s="1350">
        <v>0</v>
      </c>
      <c r="AA103" s="1350">
        <v>0</v>
      </c>
      <c r="AB103" s="1350">
        <v>0</v>
      </c>
      <c r="AC103" s="1350">
        <v>0</v>
      </c>
      <c r="AD103" s="620"/>
      <c r="AE103" s="1350">
        <v>0</v>
      </c>
      <c r="AF103" s="620"/>
      <c r="AG103" s="620"/>
      <c r="AH103" s="620"/>
      <c r="AI103" s="620"/>
      <c r="AJ103" s="620"/>
      <c r="AK103" s="621"/>
      <c r="AL103" s="620"/>
      <c r="AM103" s="620"/>
      <c r="AN103" s="620"/>
      <c r="AO103" s="620"/>
      <c r="AP103" s="620"/>
      <c r="AQ103" s="620"/>
      <c r="AR103" s="620"/>
      <c r="AS103" s="620"/>
      <c r="AT103" s="620"/>
      <c r="AU103" s="620"/>
      <c r="AV103" s="620"/>
      <c r="AW103" s="622"/>
      <c r="AX103" s="622"/>
      <c r="AY103" s="620"/>
      <c r="AZ103" s="620"/>
      <c r="BA103" s="620"/>
      <c r="BB103" s="620"/>
      <c r="BC103" s="621"/>
      <c r="BD103" s="1350">
        <v>0</v>
      </c>
      <c r="BE103" s="1350"/>
      <c r="BF103" s="1350">
        <v>0</v>
      </c>
      <c r="BG103" s="1350"/>
      <c r="BH103" s="1350"/>
      <c r="BI103" s="1350"/>
      <c r="BJ103" s="1350"/>
      <c r="BK103" s="1350"/>
      <c r="BL103" s="1350"/>
      <c r="BM103" s="1350"/>
      <c r="BN103" s="1350"/>
      <c r="BO103" s="1351"/>
      <c r="BP103" s="1351"/>
      <c r="BQ103" s="1350"/>
      <c r="BR103" s="1350"/>
      <c r="BS103" s="1350"/>
      <c r="BT103" s="1350"/>
      <c r="BU103" s="621"/>
      <c r="BV103" s="620">
        <v>0</v>
      </c>
      <c r="BW103" s="620">
        <v>0</v>
      </c>
      <c r="BX103" s="620">
        <v>0</v>
      </c>
      <c r="BY103" s="620">
        <v>0</v>
      </c>
      <c r="BZ103" s="578">
        <f t="shared" si="266"/>
        <v>0</v>
      </c>
      <c r="CA103" s="578">
        <f t="shared" si="267"/>
        <v>0</v>
      </c>
      <c r="CB103" s="578" t="str">
        <f t="shared" si="268"/>
        <v/>
      </c>
      <c r="CC103" s="578" t="str">
        <f t="shared" si="269"/>
        <v/>
      </c>
      <c r="CD103" s="1069" t="str">
        <f t="shared" si="244"/>
        <v/>
      </c>
      <c r="CE103" s="1070" t="str">
        <f t="shared" si="244"/>
        <v/>
      </c>
      <c r="CF103" s="1070" t="str">
        <f t="shared" si="244"/>
        <v/>
      </c>
      <c r="CG103" s="1070" t="str">
        <f t="shared" si="244"/>
        <v/>
      </c>
      <c r="CH103" s="1070" t="str">
        <f t="shared" si="244"/>
        <v/>
      </c>
      <c r="CI103" s="1071">
        <f t="shared" si="244"/>
        <v>0</v>
      </c>
      <c r="CJ103" s="1071">
        <f t="shared" si="244"/>
        <v>0</v>
      </c>
      <c r="CK103" s="1070" t="str">
        <f t="shared" si="244"/>
        <v/>
      </c>
      <c r="CL103" s="1070" t="str">
        <f t="shared" si="244"/>
        <v/>
      </c>
      <c r="CM103" s="1070" t="str">
        <f t="shared" si="244"/>
        <v/>
      </c>
      <c r="CN103" s="1070" t="str">
        <f t="shared" si="244"/>
        <v/>
      </c>
      <c r="CO103" s="1069" t="str">
        <f t="shared" si="244"/>
        <v/>
      </c>
      <c r="CP103" s="532" t="str">
        <f t="shared" si="245"/>
        <v/>
      </c>
      <c r="CQ103" s="533" t="str">
        <f t="shared" si="246"/>
        <v/>
      </c>
      <c r="CR103" s="534" t="str">
        <f t="shared" si="247"/>
        <v/>
      </c>
      <c r="CS103" s="534" t="str">
        <f t="shared" si="248"/>
        <v/>
      </c>
      <c r="CT103" s="534" t="str">
        <f t="shared" si="249"/>
        <v/>
      </c>
      <c r="CU103" s="534" t="str">
        <f t="shared" si="250"/>
        <v/>
      </c>
      <c r="CV103" s="534" t="str">
        <f t="shared" si="251"/>
        <v/>
      </c>
      <c r="CW103" s="535" t="str">
        <f t="shared" si="252"/>
        <v/>
      </c>
      <c r="CX103" s="535">
        <f t="shared" si="253"/>
        <v>0</v>
      </c>
      <c r="CY103" s="535">
        <f t="shared" si="254"/>
        <v>0</v>
      </c>
      <c r="CZ103" s="534" t="str">
        <f t="shared" si="255"/>
        <v/>
      </c>
      <c r="DA103" s="534" t="str">
        <f t="shared" si="256"/>
        <v/>
      </c>
      <c r="DB103" s="534" t="str">
        <f t="shared" si="257"/>
        <v/>
      </c>
      <c r="DC103" s="534" t="str">
        <f t="shared" si="258"/>
        <v/>
      </c>
      <c r="DD103" s="534" t="str">
        <f t="shared" si="259"/>
        <v/>
      </c>
      <c r="DE103" s="533" t="str">
        <f t="shared" si="260"/>
        <v/>
      </c>
      <c r="DF103" s="532" t="str">
        <f t="shared" si="261"/>
        <v/>
      </c>
      <c r="DG103" s="631">
        <f t="shared" si="262"/>
        <v>12</v>
      </c>
      <c r="DH103" s="96">
        <f t="shared" si="263"/>
        <v>6</v>
      </c>
      <c r="DI103" s="96">
        <f t="shared" si="264"/>
        <v>0</v>
      </c>
      <c r="DJ103" s="96">
        <f t="shared" si="265"/>
        <v>2</v>
      </c>
      <c r="DK103" s="467"/>
      <c r="DL103" s="189"/>
      <c r="DM103" s="189"/>
      <c r="DN103" s="189"/>
      <c r="DO103" s="189"/>
      <c r="DP103" s="189"/>
      <c r="DQ103" s="189"/>
      <c r="DR103" s="189"/>
      <c r="DS103" s="189"/>
      <c r="DT103" s="190"/>
    </row>
    <row r="104" spans="1:124" s="191" customFormat="1" ht="15.75" customHeight="1">
      <c r="A104" s="619" t="s">
        <v>176</v>
      </c>
      <c r="B104" s="588">
        <f t="shared" ref="B104:M104" si="278">IF(B103="","",B$93*B102*B103)</f>
        <v>0</v>
      </c>
      <c r="C104" s="588">
        <f t="shared" si="278"/>
        <v>0</v>
      </c>
      <c r="D104" s="588">
        <f t="shared" si="278"/>
        <v>0</v>
      </c>
      <c r="E104" s="588">
        <f t="shared" si="278"/>
        <v>0</v>
      </c>
      <c r="F104" s="588">
        <f t="shared" si="278"/>
        <v>0</v>
      </c>
      <c r="G104" s="588">
        <f t="shared" si="278"/>
        <v>540</v>
      </c>
      <c r="H104" s="588">
        <f t="shared" si="278"/>
        <v>0</v>
      </c>
      <c r="I104" s="588">
        <f t="shared" si="278"/>
        <v>0</v>
      </c>
      <c r="J104" s="588">
        <f t="shared" si="278"/>
        <v>0</v>
      </c>
      <c r="K104" s="588">
        <f t="shared" si="278"/>
        <v>0</v>
      </c>
      <c r="L104" s="588">
        <f t="shared" si="278"/>
        <v>0</v>
      </c>
      <c r="M104" s="588">
        <f t="shared" si="278"/>
        <v>0</v>
      </c>
      <c r="N104" s="588"/>
      <c r="O104" s="588"/>
      <c r="P104" s="588"/>
      <c r="Q104" s="588"/>
      <c r="R104" s="588"/>
      <c r="S104" s="626"/>
      <c r="T104" s="588" t="str">
        <f t="shared" ref="T104:AE104" si="279">IF(T103="","",T$93*T102*T103)</f>
        <v/>
      </c>
      <c r="U104" s="588" t="str">
        <f t="shared" si="279"/>
        <v/>
      </c>
      <c r="V104" s="588">
        <f t="shared" si="279"/>
        <v>36</v>
      </c>
      <c r="W104" s="588" t="str">
        <f t="shared" si="279"/>
        <v/>
      </c>
      <c r="X104" s="588" t="str">
        <f t="shared" si="279"/>
        <v/>
      </c>
      <c r="Y104" s="588" t="str">
        <f t="shared" si="279"/>
        <v/>
      </c>
      <c r="Z104" s="1341">
        <f t="shared" si="279"/>
        <v>0</v>
      </c>
      <c r="AA104" s="1341">
        <f t="shared" si="279"/>
        <v>0</v>
      </c>
      <c r="AB104" s="1341">
        <f t="shared" si="279"/>
        <v>0</v>
      </c>
      <c r="AC104" s="1341">
        <f t="shared" si="279"/>
        <v>0</v>
      </c>
      <c r="AD104" s="588" t="str">
        <f t="shared" si="279"/>
        <v/>
      </c>
      <c r="AE104" s="1341">
        <f t="shared" si="279"/>
        <v>0</v>
      </c>
      <c r="AF104" s="588"/>
      <c r="AG104" s="588"/>
      <c r="AH104" s="588"/>
      <c r="AI104" s="588"/>
      <c r="AJ104" s="588"/>
      <c r="AK104" s="626"/>
      <c r="AL104" s="588" t="str">
        <f t="shared" ref="AL104:AW104" si="280">IF(AL103="","",AL$93*AL102*AL103)</f>
        <v/>
      </c>
      <c r="AM104" s="588" t="str">
        <f t="shared" si="280"/>
        <v/>
      </c>
      <c r="AN104" s="588" t="str">
        <f t="shared" si="280"/>
        <v/>
      </c>
      <c r="AO104" s="588" t="str">
        <f t="shared" si="280"/>
        <v/>
      </c>
      <c r="AP104" s="588" t="str">
        <f t="shared" si="280"/>
        <v/>
      </c>
      <c r="AQ104" s="588" t="str">
        <f t="shared" si="280"/>
        <v/>
      </c>
      <c r="AR104" s="588" t="str">
        <f t="shared" si="280"/>
        <v/>
      </c>
      <c r="AS104" s="588" t="str">
        <f t="shared" si="280"/>
        <v/>
      </c>
      <c r="AT104" s="588" t="str">
        <f t="shared" si="280"/>
        <v/>
      </c>
      <c r="AU104" s="588" t="str">
        <f t="shared" si="280"/>
        <v/>
      </c>
      <c r="AV104" s="588" t="str">
        <f t="shared" si="280"/>
        <v/>
      </c>
      <c r="AW104" s="588" t="str">
        <f t="shared" si="280"/>
        <v/>
      </c>
      <c r="AX104" s="588"/>
      <c r="AY104" s="588"/>
      <c r="AZ104" s="588"/>
      <c r="BA104" s="588"/>
      <c r="BB104" s="588"/>
      <c r="BC104" s="626"/>
      <c r="BD104" s="1341">
        <f t="shared" ref="BD104:BO104" si="281">IF(BD103="","",BD$93*BD102*BD103)</f>
        <v>0</v>
      </c>
      <c r="BE104" s="1341" t="str">
        <f t="shared" si="281"/>
        <v/>
      </c>
      <c r="BF104" s="1341">
        <f t="shared" si="281"/>
        <v>0</v>
      </c>
      <c r="BG104" s="1341" t="str">
        <f t="shared" si="281"/>
        <v/>
      </c>
      <c r="BH104" s="1341" t="str">
        <f t="shared" si="281"/>
        <v/>
      </c>
      <c r="BI104" s="1341" t="str">
        <f t="shared" si="281"/>
        <v/>
      </c>
      <c r="BJ104" s="1341" t="str">
        <f t="shared" si="281"/>
        <v/>
      </c>
      <c r="BK104" s="1341" t="str">
        <f t="shared" si="281"/>
        <v/>
      </c>
      <c r="BL104" s="1341" t="str">
        <f t="shared" si="281"/>
        <v/>
      </c>
      <c r="BM104" s="1341" t="str">
        <f t="shared" si="281"/>
        <v/>
      </c>
      <c r="BN104" s="1341" t="str">
        <f t="shared" si="281"/>
        <v/>
      </c>
      <c r="BO104" s="1341" t="str">
        <f t="shared" si="281"/>
        <v/>
      </c>
      <c r="BP104" s="1341"/>
      <c r="BQ104" s="1341"/>
      <c r="BR104" s="1341"/>
      <c r="BS104" s="1341"/>
      <c r="BT104" s="1341"/>
      <c r="BU104" s="626"/>
      <c r="BV104" s="588">
        <f>IF(BV103="","",BV$93*BV102*BV103)</f>
        <v>0</v>
      </c>
      <c r="BW104" s="588">
        <f>IF(BW103="","",BW$93*BW102*BW103)</f>
        <v>0</v>
      </c>
      <c r="BX104" s="588">
        <f>IF(BX103="","",BX$93*BX102*BX103)</f>
        <v>0</v>
      </c>
      <c r="BY104" s="588">
        <f>IF(BY103="","",BY$93*BY102*BY103)</f>
        <v>0</v>
      </c>
      <c r="BZ104" s="578">
        <f t="shared" si="266"/>
        <v>0</v>
      </c>
      <c r="CA104" s="578">
        <f t="shared" si="267"/>
        <v>0</v>
      </c>
      <c r="CB104" s="578" t="str">
        <f t="shared" si="268"/>
        <v/>
      </c>
      <c r="CC104" s="578" t="str">
        <f t="shared" si="269"/>
        <v/>
      </c>
      <c r="CD104" s="1069" t="str">
        <f t="shared" si="244"/>
        <v/>
      </c>
      <c r="CE104" s="1070" t="str">
        <f t="shared" si="244"/>
        <v/>
      </c>
      <c r="CF104" s="1070" t="str">
        <f t="shared" si="244"/>
        <v/>
      </c>
      <c r="CG104" s="1070" t="str">
        <f t="shared" si="244"/>
        <v/>
      </c>
      <c r="CH104" s="1070" t="str">
        <f t="shared" si="244"/>
        <v/>
      </c>
      <c r="CI104" s="1071">
        <f t="shared" si="244"/>
        <v>0</v>
      </c>
      <c r="CJ104" s="1071">
        <f t="shared" si="244"/>
        <v>0</v>
      </c>
      <c r="CK104" s="1070" t="str">
        <f t="shared" si="244"/>
        <v/>
      </c>
      <c r="CL104" s="1070" t="str">
        <f t="shared" si="244"/>
        <v/>
      </c>
      <c r="CM104" s="1070" t="str">
        <f t="shared" si="244"/>
        <v/>
      </c>
      <c r="CN104" s="1070" t="str">
        <f t="shared" si="244"/>
        <v/>
      </c>
      <c r="CO104" s="1069" t="str">
        <f t="shared" si="244"/>
        <v/>
      </c>
      <c r="CP104" s="532" t="str">
        <f t="shared" si="245"/>
        <v/>
      </c>
      <c r="CQ104" s="533" t="str">
        <f t="shared" si="246"/>
        <v/>
      </c>
      <c r="CR104" s="534" t="str">
        <f t="shared" si="247"/>
        <v/>
      </c>
      <c r="CS104" s="534" t="str">
        <f t="shared" si="248"/>
        <v/>
      </c>
      <c r="CT104" s="534" t="str">
        <f t="shared" si="249"/>
        <v/>
      </c>
      <c r="CU104" s="534" t="str">
        <f t="shared" si="250"/>
        <v/>
      </c>
      <c r="CV104" s="534" t="str">
        <f t="shared" si="251"/>
        <v/>
      </c>
      <c r="CW104" s="535" t="str">
        <f t="shared" si="252"/>
        <v/>
      </c>
      <c r="CX104" s="535">
        <f t="shared" si="253"/>
        <v>0</v>
      </c>
      <c r="CY104" s="535">
        <f t="shared" si="254"/>
        <v>0</v>
      </c>
      <c r="CZ104" s="534" t="str">
        <f t="shared" si="255"/>
        <v/>
      </c>
      <c r="DA104" s="534" t="str">
        <f t="shared" si="256"/>
        <v/>
      </c>
      <c r="DB104" s="534" t="str">
        <f t="shared" si="257"/>
        <v/>
      </c>
      <c r="DC104" s="534" t="str">
        <f t="shared" si="258"/>
        <v/>
      </c>
      <c r="DD104" s="534" t="str">
        <f t="shared" si="259"/>
        <v/>
      </c>
      <c r="DE104" s="533" t="str">
        <f t="shared" si="260"/>
        <v/>
      </c>
      <c r="DF104" s="532" t="str">
        <f t="shared" si="261"/>
        <v/>
      </c>
      <c r="DG104" s="631">
        <f t="shared" si="262"/>
        <v>12</v>
      </c>
      <c r="DH104" s="96">
        <f t="shared" si="263"/>
        <v>6</v>
      </c>
      <c r="DI104" s="96">
        <f t="shared" si="264"/>
        <v>0</v>
      </c>
      <c r="DJ104" s="96">
        <f t="shared" si="265"/>
        <v>2</v>
      </c>
      <c r="DK104" s="467"/>
      <c r="DL104" s="189"/>
      <c r="DM104" s="189"/>
      <c r="DN104" s="189"/>
      <c r="DO104" s="189"/>
      <c r="DP104" s="189"/>
      <c r="DQ104" s="189"/>
      <c r="DR104" s="189"/>
      <c r="DS104" s="189"/>
      <c r="DT104" s="190"/>
    </row>
    <row r="105" spans="1:124" s="191" customFormat="1" ht="15.75" customHeight="1">
      <c r="A105" s="619" t="s">
        <v>178</v>
      </c>
      <c r="B105" s="620"/>
      <c r="C105" s="620"/>
      <c r="D105" s="620"/>
      <c r="E105" s="620"/>
      <c r="F105" s="620"/>
      <c r="G105" s="620"/>
      <c r="H105" s="620"/>
      <c r="I105" s="620"/>
      <c r="J105" s="620"/>
      <c r="K105" s="620"/>
      <c r="L105" s="620"/>
      <c r="M105" s="620"/>
      <c r="N105" s="620"/>
      <c r="O105" s="622"/>
      <c r="P105" s="622"/>
      <c r="Q105" s="620"/>
      <c r="R105" s="620"/>
      <c r="S105" s="632"/>
      <c r="T105" s="620"/>
      <c r="U105" s="620"/>
      <c r="V105" s="620"/>
      <c r="W105" s="620"/>
      <c r="X105" s="620"/>
      <c r="Y105" s="620"/>
      <c r="Z105" s="1350"/>
      <c r="AA105" s="1350"/>
      <c r="AB105" s="1350"/>
      <c r="AC105" s="1350"/>
      <c r="AD105" s="620"/>
      <c r="AE105" s="1350"/>
      <c r="AF105" s="620"/>
      <c r="AG105" s="620"/>
      <c r="AH105" s="620"/>
      <c r="AI105" s="620"/>
      <c r="AJ105" s="620"/>
      <c r="AK105" s="632"/>
      <c r="AL105" s="620"/>
      <c r="AM105" s="620"/>
      <c r="AN105" s="620"/>
      <c r="AO105" s="620"/>
      <c r="AP105" s="620"/>
      <c r="AQ105" s="620"/>
      <c r="AR105" s="620"/>
      <c r="AS105" s="620"/>
      <c r="AT105" s="620"/>
      <c r="AU105" s="620"/>
      <c r="AV105" s="620"/>
      <c r="AW105" s="620"/>
      <c r="AX105" s="620"/>
      <c r="AY105" s="620"/>
      <c r="AZ105" s="620"/>
      <c r="BA105" s="620"/>
      <c r="BB105" s="620"/>
      <c r="BC105" s="632"/>
      <c r="BD105" s="1350"/>
      <c r="BE105" s="1350"/>
      <c r="BF105" s="1350"/>
      <c r="BG105" s="1350"/>
      <c r="BH105" s="1350"/>
      <c r="BI105" s="1350"/>
      <c r="BJ105" s="1350"/>
      <c r="BK105" s="1350"/>
      <c r="BL105" s="1350"/>
      <c r="BM105" s="1350"/>
      <c r="BN105" s="1350"/>
      <c r="BO105" s="1350"/>
      <c r="BP105" s="1350"/>
      <c r="BQ105" s="1350"/>
      <c r="BR105" s="1350"/>
      <c r="BS105" s="1350"/>
      <c r="BT105" s="1350"/>
      <c r="BU105" s="632"/>
      <c r="BV105" s="620"/>
      <c r="BW105" s="620"/>
      <c r="BX105" s="620"/>
      <c r="BY105" s="620"/>
      <c r="BZ105" s="578" t="str">
        <f t="shared" si="266"/>
        <v/>
      </c>
      <c r="CA105" s="578" t="str">
        <f t="shared" si="267"/>
        <v/>
      </c>
      <c r="CB105" s="578" t="str">
        <f t="shared" si="268"/>
        <v/>
      </c>
      <c r="CC105" s="578" t="str">
        <f t="shared" si="269"/>
        <v/>
      </c>
      <c r="CD105" s="1069" t="str">
        <f t="shared" si="244"/>
        <v/>
      </c>
      <c r="CE105" s="1070" t="str">
        <f t="shared" si="244"/>
        <v/>
      </c>
      <c r="CF105" s="1070" t="str">
        <f t="shared" si="244"/>
        <v/>
      </c>
      <c r="CG105" s="1070" t="str">
        <f t="shared" si="244"/>
        <v/>
      </c>
      <c r="CH105" s="1070" t="str">
        <f t="shared" si="244"/>
        <v/>
      </c>
      <c r="CI105" s="1071" t="str">
        <f t="shared" si="244"/>
        <v/>
      </c>
      <c r="CJ105" s="1071" t="str">
        <f t="shared" si="244"/>
        <v/>
      </c>
      <c r="CK105" s="1070" t="str">
        <f t="shared" si="244"/>
        <v/>
      </c>
      <c r="CL105" s="1070" t="str">
        <f t="shared" si="244"/>
        <v/>
      </c>
      <c r="CM105" s="1070" t="str">
        <f t="shared" si="244"/>
        <v/>
      </c>
      <c r="CN105" s="1070" t="str">
        <f t="shared" si="244"/>
        <v/>
      </c>
      <c r="CO105" s="1069" t="str">
        <f t="shared" si="244"/>
        <v/>
      </c>
      <c r="CP105" s="532" t="str">
        <f t="shared" si="245"/>
        <v/>
      </c>
      <c r="CQ105" s="533" t="str">
        <f t="shared" si="246"/>
        <v/>
      </c>
      <c r="CR105" s="534" t="str">
        <f t="shared" si="247"/>
        <v/>
      </c>
      <c r="CS105" s="534" t="str">
        <f t="shared" si="248"/>
        <v/>
      </c>
      <c r="CT105" s="534" t="str">
        <f t="shared" si="249"/>
        <v/>
      </c>
      <c r="CU105" s="534" t="str">
        <f t="shared" si="250"/>
        <v/>
      </c>
      <c r="CV105" s="534" t="str">
        <f t="shared" si="251"/>
        <v/>
      </c>
      <c r="CW105" s="535" t="str">
        <f t="shared" si="252"/>
        <v/>
      </c>
      <c r="CX105" s="535" t="str">
        <f t="shared" si="253"/>
        <v/>
      </c>
      <c r="CY105" s="535" t="str">
        <f t="shared" si="254"/>
        <v/>
      </c>
      <c r="CZ105" s="534" t="str">
        <f t="shared" si="255"/>
        <v/>
      </c>
      <c r="DA105" s="534" t="str">
        <f t="shared" si="256"/>
        <v/>
      </c>
      <c r="DB105" s="534" t="str">
        <f t="shared" si="257"/>
        <v/>
      </c>
      <c r="DC105" s="534" t="str">
        <f t="shared" si="258"/>
        <v/>
      </c>
      <c r="DD105" s="534" t="str">
        <f t="shared" si="259"/>
        <v/>
      </c>
      <c r="DE105" s="533" t="str">
        <f t="shared" si="260"/>
        <v/>
      </c>
      <c r="DF105" s="532" t="str">
        <f t="shared" si="261"/>
        <v/>
      </c>
      <c r="DG105" s="631">
        <f t="shared" si="262"/>
        <v>0</v>
      </c>
      <c r="DH105" s="96">
        <f t="shared" si="263"/>
        <v>0</v>
      </c>
      <c r="DI105" s="96">
        <f t="shared" si="264"/>
        <v>0</v>
      </c>
      <c r="DJ105" s="96">
        <f t="shared" si="265"/>
        <v>0</v>
      </c>
      <c r="DK105" s="467"/>
      <c r="DL105" s="189"/>
      <c r="DM105" s="189"/>
      <c r="DN105" s="189"/>
      <c r="DO105" s="189"/>
      <c r="DP105" s="189"/>
      <c r="DQ105" s="189"/>
      <c r="DR105" s="189"/>
      <c r="DS105" s="189"/>
      <c r="DT105" s="190"/>
    </row>
    <row r="106" spans="1:124" s="191" customFormat="1" ht="15.75" customHeight="1">
      <c r="A106" s="619" t="s">
        <v>180</v>
      </c>
      <c r="B106" s="620"/>
      <c r="C106" s="620"/>
      <c r="D106" s="620"/>
      <c r="E106" s="620"/>
      <c r="F106" s="620"/>
      <c r="G106" s="620"/>
      <c r="H106" s="620"/>
      <c r="I106" s="620"/>
      <c r="J106" s="620"/>
      <c r="K106" s="620"/>
      <c r="L106" s="620"/>
      <c r="M106" s="620"/>
      <c r="N106" s="620"/>
      <c r="O106" s="622"/>
      <c r="P106" s="622"/>
      <c r="Q106" s="620"/>
      <c r="R106" s="620"/>
      <c r="S106" s="621"/>
      <c r="T106" s="620"/>
      <c r="U106" s="620"/>
      <c r="V106" s="620"/>
      <c r="W106" s="620"/>
      <c r="X106" s="620"/>
      <c r="Y106" s="620"/>
      <c r="Z106" s="1350"/>
      <c r="AA106" s="1350"/>
      <c r="AB106" s="1350"/>
      <c r="AC106" s="1350"/>
      <c r="AD106" s="620"/>
      <c r="AE106" s="1350"/>
      <c r="AF106" s="620"/>
      <c r="AG106" s="620"/>
      <c r="AH106" s="620"/>
      <c r="AI106" s="620"/>
      <c r="AJ106" s="620"/>
      <c r="AK106" s="621"/>
      <c r="AL106" s="620"/>
      <c r="AM106" s="620"/>
      <c r="AN106" s="620"/>
      <c r="AO106" s="620"/>
      <c r="AP106" s="620"/>
      <c r="AQ106" s="620"/>
      <c r="AR106" s="620"/>
      <c r="AS106" s="620"/>
      <c r="AT106" s="620"/>
      <c r="AU106" s="620"/>
      <c r="AV106" s="620"/>
      <c r="AW106" s="620"/>
      <c r="AX106" s="620"/>
      <c r="AY106" s="620"/>
      <c r="AZ106" s="620"/>
      <c r="BA106" s="620"/>
      <c r="BB106" s="620"/>
      <c r="BC106" s="621"/>
      <c r="BD106" s="1350"/>
      <c r="BE106" s="1350"/>
      <c r="BF106" s="1350"/>
      <c r="BG106" s="1350"/>
      <c r="BH106" s="1350"/>
      <c r="BI106" s="1350"/>
      <c r="BJ106" s="1350"/>
      <c r="BK106" s="1350"/>
      <c r="BL106" s="1350"/>
      <c r="BM106" s="1350"/>
      <c r="BN106" s="1350"/>
      <c r="BO106" s="1350"/>
      <c r="BP106" s="1350"/>
      <c r="BQ106" s="1350"/>
      <c r="BR106" s="1350"/>
      <c r="BS106" s="1350"/>
      <c r="BT106" s="1350"/>
      <c r="BU106" s="621"/>
      <c r="BV106" s="620"/>
      <c r="BW106" s="620"/>
      <c r="BX106" s="620"/>
      <c r="BY106" s="620"/>
      <c r="BZ106" s="578" t="str">
        <f t="shared" si="266"/>
        <v/>
      </c>
      <c r="CA106" s="578" t="str">
        <f t="shared" si="267"/>
        <v/>
      </c>
      <c r="CB106" s="578" t="str">
        <f t="shared" si="268"/>
        <v/>
      </c>
      <c r="CC106" s="578" t="str">
        <f t="shared" si="269"/>
        <v/>
      </c>
      <c r="CD106" s="1069" t="str">
        <f t="shared" si="244"/>
        <v/>
      </c>
      <c r="CE106" s="1070" t="str">
        <f t="shared" si="244"/>
        <v/>
      </c>
      <c r="CF106" s="1070" t="str">
        <f t="shared" si="244"/>
        <v/>
      </c>
      <c r="CG106" s="1070" t="str">
        <f t="shared" si="244"/>
        <v/>
      </c>
      <c r="CH106" s="1070" t="str">
        <f t="shared" si="244"/>
        <v/>
      </c>
      <c r="CI106" s="1071" t="str">
        <f t="shared" si="244"/>
        <v/>
      </c>
      <c r="CJ106" s="1071" t="str">
        <f t="shared" si="244"/>
        <v/>
      </c>
      <c r="CK106" s="1070" t="str">
        <f t="shared" si="244"/>
        <v/>
      </c>
      <c r="CL106" s="1070" t="str">
        <f t="shared" si="244"/>
        <v/>
      </c>
      <c r="CM106" s="1070" t="str">
        <f t="shared" si="244"/>
        <v/>
      </c>
      <c r="CN106" s="1070" t="str">
        <f t="shared" si="244"/>
        <v/>
      </c>
      <c r="CO106" s="1069" t="str">
        <f t="shared" si="244"/>
        <v/>
      </c>
      <c r="CP106" s="532" t="str">
        <f t="shared" si="245"/>
        <v/>
      </c>
      <c r="CQ106" s="533" t="str">
        <f t="shared" si="246"/>
        <v/>
      </c>
      <c r="CR106" s="534" t="str">
        <f t="shared" si="247"/>
        <v/>
      </c>
      <c r="CS106" s="534" t="str">
        <f t="shared" si="248"/>
        <v/>
      </c>
      <c r="CT106" s="534" t="str">
        <f t="shared" si="249"/>
        <v/>
      </c>
      <c r="CU106" s="534" t="str">
        <f t="shared" si="250"/>
        <v/>
      </c>
      <c r="CV106" s="534" t="str">
        <f t="shared" si="251"/>
        <v/>
      </c>
      <c r="CW106" s="535" t="str">
        <f t="shared" si="252"/>
        <v/>
      </c>
      <c r="CX106" s="535" t="str">
        <f t="shared" si="253"/>
        <v/>
      </c>
      <c r="CY106" s="535" t="str">
        <f t="shared" si="254"/>
        <v/>
      </c>
      <c r="CZ106" s="534" t="str">
        <f t="shared" si="255"/>
        <v/>
      </c>
      <c r="DA106" s="534" t="str">
        <f t="shared" si="256"/>
        <v/>
      </c>
      <c r="DB106" s="534" t="str">
        <f t="shared" si="257"/>
        <v/>
      </c>
      <c r="DC106" s="534" t="str">
        <f t="shared" si="258"/>
        <v/>
      </c>
      <c r="DD106" s="534" t="str">
        <f t="shared" si="259"/>
        <v/>
      </c>
      <c r="DE106" s="533" t="str">
        <f t="shared" si="260"/>
        <v/>
      </c>
      <c r="DF106" s="532" t="str">
        <f t="shared" si="261"/>
        <v/>
      </c>
      <c r="DG106" s="631">
        <f t="shared" si="262"/>
        <v>0</v>
      </c>
      <c r="DH106" s="96">
        <f t="shared" si="263"/>
        <v>0</v>
      </c>
      <c r="DI106" s="96">
        <f t="shared" si="264"/>
        <v>0</v>
      </c>
      <c r="DJ106" s="96">
        <f t="shared" si="265"/>
        <v>0</v>
      </c>
      <c r="DK106" s="467"/>
      <c r="DL106" s="189"/>
      <c r="DM106" s="189"/>
      <c r="DN106" s="189"/>
      <c r="DO106" s="189"/>
      <c r="DP106" s="189"/>
      <c r="DQ106" s="189"/>
      <c r="DR106" s="189"/>
      <c r="DS106" s="189"/>
      <c r="DT106" s="190"/>
    </row>
    <row r="107" spans="1:124" s="191" customFormat="1" ht="15.75" customHeight="1">
      <c r="A107" s="633" t="s">
        <v>182</v>
      </c>
      <c r="B107" s="587" t="str">
        <f t="shared" ref="B107:M107" si="282">IF(B105="","",B105*B106)</f>
        <v/>
      </c>
      <c r="C107" s="587" t="str">
        <f t="shared" si="282"/>
        <v/>
      </c>
      <c r="D107" s="587" t="str">
        <f t="shared" si="282"/>
        <v/>
      </c>
      <c r="E107" s="587" t="str">
        <f t="shared" si="282"/>
        <v/>
      </c>
      <c r="F107" s="587" t="str">
        <f t="shared" si="282"/>
        <v/>
      </c>
      <c r="G107" s="587" t="str">
        <f t="shared" si="282"/>
        <v/>
      </c>
      <c r="H107" s="587" t="str">
        <f t="shared" si="282"/>
        <v/>
      </c>
      <c r="I107" s="587" t="str">
        <f t="shared" si="282"/>
        <v/>
      </c>
      <c r="J107" s="587" t="str">
        <f t="shared" si="282"/>
        <v/>
      </c>
      <c r="K107" s="587" t="str">
        <f t="shared" si="282"/>
        <v/>
      </c>
      <c r="L107" s="587" t="str">
        <f t="shared" si="282"/>
        <v/>
      </c>
      <c r="M107" s="587" t="str">
        <f t="shared" si="282"/>
        <v/>
      </c>
      <c r="N107" s="587"/>
      <c r="O107" s="587"/>
      <c r="P107" s="587"/>
      <c r="Q107" s="587"/>
      <c r="R107" s="587"/>
      <c r="S107" s="623"/>
      <c r="T107" s="587" t="str">
        <f t="shared" ref="T107:AE107" si="283">IF(T105="","",T105*T106)</f>
        <v/>
      </c>
      <c r="U107" s="587" t="str">
        <f t="shared" si="283"/>
        <v/>
      </c>
      <c r="V107" s="587" t="str">
        <f t="shared" si="283"/>
        <v/>
      </c>
      <c r="W107" s="587" t="str">
        <f t="shared" si="283"/>
        <v/>
      </c>
      <c r="X107" s="587" t="str">
        <f t="shared" si="283"/>
        <v/>
      </c>
      <c r="Y107" s="587" t="str">
        <f t="shared" si="283"/>
        <v/>
      </c>
      <c r="Z107" s="1340" t="str">
        <f t="shared" si="283"/>
        <v/>
      </c>
      <c r="AA107" s="1340" t="str">
        <f t="shared" si="283"/>
        <v/>
      </c>
      <c r="AB107" s="1340" t="str">
        <f t="shared" si="283"/>
        <v/>
      </c>
      <c r="AC107" s="1340" t="str">
        <f t="shared" si="283"/>
        <v/>
      </c>
      <c r="AD107" s="587" t="str">
        <f t="shared" si="283"/>
        <v/>
      </c>
      <c r="AE107" s="1340" t="str">
        <f t="shared" si="283"/>
        <v/>
      </c>
      <c r="AF107" s="587"/>
      <c r="AG107" s="587"/>
      <c r="AH107" s="587"/>
      <c r="AI107" s="587"/>
      <c r="AJ107" s="587"/>
      <c r="AK107" s="623"/>
      <c r="AL107" s="587" t="str">
        <f t="shared" ref="AL107:AW107" si="284">IF(AL105="","",AL105*AL106)</f>
        <v/>
      </c>
      <c r="AM107" s="587" t="str">
        <f t="shared" si="284"/>
        <v/>
      </c>
      <c r="AN107" s="587" t="str">
        <f t="shared" si="284"/>
        <v/>
      </c>
      <c r="AO107" s="587" t="str">
        <f t="shared" si="284"/>
        <v/>
      </c>
      <c r="AP107" s="587" t="str">
        <f t="shared" si="284"/>
        <v/>
      </c>
      <c r="AQ107" s="587" t="str">
        <f t="shared" si="284"/>
        <v/>
      </c>
      <c r="AR107" s="587" t="str">
        <f t="shared" si="284"/>
        <v/>
      </c>
      <c r="AS107" s="587" t="str">
        <f t="shared" si="284"/>
        <v/>
      </c>
      <c r="AT107" s="587" t="str">
        <f t="shared" si="284"/>
        <v/>
      </c>
      <c r="AU107" s="587" t="str">
        <f t="shared" si="284"/>
        <v/>
      </c>
      <c r="AV107" s="587" t="str">
        <f t="shared" si="284"/>
        <v/>
      </c>
      <c r="AW107" s="587" t="str">
        <f t="shared" si="284"/>
        <v/>
      </c>
      <c r="AX107" s="587"/>
      <c r="AY107" s="587"/>
      <c r="AZ107" s="587"/>
      <c r="BA107" s="587"/>
      <c r="BB107" s="587"/>
      <c r="BC107" s="623"/>
      <c r="BD107" s="1340" t="str">
        <f t="shared" ref="BD107:BO107" si="285">IF(BD105="","",BD105*BD106)</f>
        <v/>
      </c>
      <c r="BE107" s="1340" t="str">
        <f t="shared" si="285"/>
        <v/>
      </c>
      <c r="BF107" s="1340" t="str">
        <f t="shared" si="285"/>
        <v/>
      </c>
      <c r="BG107" s="1340" t="str">
        <f t="shared" si="285"/>
        <v/>
      </c>
      <c r="BH107" s="1340" t="str">
        <f t="shared" si="285"/>
        <v/>
      </c>
      <c r="BI107" s="1340" t="str">
        <f t="shared" si="285"/>
        <v/>
      </c>
      <c r="BJ107" s="1340" t="str">
        <f t="shared" si="285"/>
        <v/>
      </c>
      <c r="BK107" s="1340" t="str">
        <f t="shared" si="285"/>
        <v/>
      </c>
      <c r="BL107" s="1340" t="str">
        <f t="shared" si="285"/>
        <v/>
      </c>
      <c r="BM107" s="1340" t="str">
        <f t="shared" si="285"/>
        <v/>
      </c>
      <c r="BN107" s="1340" t="str">
        <f t="shared" si="285"/>
        <v/>
      </c>
      <c r="BO107" s="1340" t="str">
        <f t="shared" si="285"/>
        <v/>
      </c>
      <c r="BP107" s="1340"/>
      <c r="BQ107" s="1340"/>
      <c r="BR107" s="1340"/>
      <c r="BS107" s="1340"/>
      <c r="BT107" s="1340"/>
      <c r="BU107" s="623"/>
      <c r="BV107" s="587" t="str">
        <f>IF(BV105="","",BV105*BV106)</f>
        <v/>
      </c>
      <c r="BW107" s="587" t="str">
        <f>IF(BW105="","",BW105*BW106)</f>
        <v/>
      </c>
      <c r="BX107" s="587" t="str">
        <f>IF(BX105="","",BX105*BX106)</f>
        <v/>
      </c>
      <c r="BY107" s="587" t="str">
        <f>IF(BY105="","",BY105*BY106)</f>
        <v/>
      </c>
      <c r="BZ107" s="578" t="str">
        <f t="shared" si="266"/>
        <v/>
      </c>
      <c r="CA107" s="578" t="str">
        <f t="shared" si="267"/>
        <v/>
      </c>
      <c r="CB107" s="578" t="str">
        <f t="shared" si="268"/>
        <v/>
      </c>
      <c r="CC107" s="578" t="str">
        <f t="shared" si="269"/>
        <v/>
      </c>
      <c r="CD107" s="1069" t="str">
        <f t="shared" si="244"/>
        <v/>
      </c>
      <c r="CE107" s="1070" t="str">
        <f t="shared" si="244"/>
        <v/>
      </c>
      <c r="CF107" s="1070" t="str">
        <f t="shared" si="244"/>
        <v/>
      </c>
      <c r="CG107" s="1070" t="str">
        <f t="shared" si="244"/>
        <v/>
      </c>
      <c r="CH107" s="1070" t="str">
        <f t="shared" si="244"/>
        <v/>
      </c>
      <c r="CI107" s="1071" t="str">
        <f t="shared" si="244"/>
        <v/>
      </c>
      <c r="CJ107" s="1071" t="str">
        <f t="shared" si="244"/>
        <v/>
      </c>
      <c r="CK107" s="1070" t="str">
        <f t="shared" si="244"/>
        <v/>
      </c>
      <c r="CL107" s="1070" t="str">
        <f t="shared" si="244"/>
        <v/>
      </c>
      <c r="CM107" s="1070" t="str">
        <f t="shared" si="244"/>
        <v/>
      </c>
      <c r="CN107" s="1070" t="str">
        <f t="shared" si="244"/>
        <v/>
      </c>
      <c r="CO107" s="1069" t="str">
        <f t="shared" si="244"/>
        <v/>
      </c>
      <c r="CP107" s="532" t="str">
        <f t="shared" si="245"/>
        <v/>
      </c>
      <c r="CQ107" s="533" t="str">
        <f t="shared" si="246"/>
        <v/>
      </c>
      <c r="CR107" s="534" t="str">
        <f t="shared" si="247"/>
        <v/>
      </c>
      <c r="CS107" s="534" t="str">
        <f t="shared" si="248"/>
        <v/>
      </c>
      <c r="CT107" s="534" t="str">
        <f t="shared" si="249"/>
        <v/>
      </c>
      <c r="CU107" s="534" t="str">
        <f t="shared" si="250"/>
        <v/>
      </c>
      <c r="CV107" s="534" t="str">
        <f t="shared" si="251"/>
        <v/>
      </c>
      <c r="CW107" s="535" t="str">
        <f t="shared" si="252"/>
        <v/>
      </c>
      <c r="CX107" s="535" t="str">
        <f t="shared" si="253"/>
        <v/>
      </c>
      <c r="CY107" s="535" t="str">
        <f t="shared" si="254"/>
        <v/>
      </c>
      <c r="CZ107" s="534" t="str">
        <f t="shared" si="255"/>
        <v/>
      </c>
      <c r="DA107" s="534" t="str">
        <f t="shared" si="256"/>
        <v/>
      </c>
      <c r="DB107" s="534" t="str">
        <f t="shared" si="257"/>
        <v/>
      </c>
      <c r="DC107" s="534" t="str">
        <f t="shared" si="258"/>
        <v/>
      </c>
      <c r="DD107" s="534" t="str">
        <f t="shared" si="259"/>
        <v/>
      </c>
      <c r="DE107" s="533" t="str">
        <f t="shared" si="260"/>
        <v/>
      </c>
      <c r="DF107" s="532" t="str">
        <f t="shared" si="261"/>
        <v/>
      </c>
      <c r="DG107" s="631">
        <f t="shared" si="262"/>
        <v>0</v>
      </c>
      <c r="DH107" s="96">
        <f t="shared" si="263"/>
        <v>0</v>
      </c>
      <c r="DI107" s="96">
        <f t="shared" si="264"/>
        <v>0</v>
      </c>
      <c r="DJ107" s="96">
        <f t="shared" si="265"/>
        <v>0</v>
      </c>
      <c r="DK107" s="467"/>
      <c r="DL107" s="189"/>
      <c r="DM107" s="189"/>
      <c r="DN107" s="189"/>
      <c r="DO107" s="189"/>
      <c r="DP107" s="189"/>
      <c r="DQ107" s="189"/>
      <c r="DR107" s="189"/>
      <c r="DS107" s="189"/>
      <c r="DT107" s="190"/>
    </row>
    <row r="108" spans="1:124" s="470" customFormat="1" ht="15.75" customHeight="1">
      <c r="A108" s="627" t="s">
        <v>184</v>
      </c>
      <c r="B108" s="628"/>
      <c r="C108" s="628">
        <v>1</v>
      </c>
      <c r="D108" s="628">
        <v>1</v>
      </c>
      <c r="E108" s="628">
        <v>1</v>
      </c>
      <c r="F108" s="628">
        <v>1</v>
      </c>
      <c r="G108" s="628">
        <v>1</v>
      </c>
      <c r="H108" s="628">
        <v>1</v>
      </c>
      <c r="I108" s="628">
        <v>1</v>
      </c>
      <c r="J108" s="628">
        <v>1</v>
      </c>
      <c r="K108" s="628">
        <v>1</v>
      </c>
      <c r="L108" s="628">
        <v>1</v>
      </c>
      <c r="M108" s="628">
        <v>1</v>
      </c>
      <c r="N108" s="628"/>
      <c r="O108" s="628"/>
      <c r="P108" s="628"/>
      <c r="Q108" s="628"/>
      <c r="R108" s="628"/>
      <c r="S108" s="621"/>
      <c r="T108" s="628">
        <v>1</v>
      </c>
      <c r="U108" s="628">
        <v>1</v>
      </c>
      <c r="V108" s="628">
        <v>1</v>
      </c>
      <c r="W108" s="628">
        <v>1</v>
      </c>
      <c r="X108" s="628">
        <v>1</v>
      </c>
      <c r="Y108" s="628">
        <v>1</v>
      </c>
      <c r="Z108" s="1352">
        <v>1</v>
      </c>
      <c r="AA108" s="1352">
        <v>1</v>
      </c>
      <c r="AB108" s="1352">
        <v>1</v>
      </c>
      <c r="AC108" s="1352">
        <v>1</v>
      </c>
      <c r="AD108" s="628">
        <v>1</v>
      </c>
      <c r="AE108" s="1352">
        <v>1</v>
      </c>
      <c r="AF108" s="628"/>
      <c r="AG108" s="628"/>
      <c r="AH108" s="628"/>
      <c r="AI108" s="628"/>
      <c r="AJ108" s="628"/>
      <c r="AK108" s="621"/>
      <c r="AL108" s="628">
        <v>1</v>
      </c>
      <c r="AM108" s="628">
        <v>1</v>
      </c>
      <c r="AN108" s="628">
        <v>1</v>
      </c>
      <c r="AO108" s="628">
        <v>1</v>
      </c>
      <c r="AP108" s="628">
        <v>1</v>
      </c>
      <c r="AQ108" s="628">
        <v>1</v>
      </c>
      <c r="AR108" s="628">
        <v>1</v>
      </c>
      <c r="AS108" s="628">
        <v>1</v>
      </c>
      <c r="AT108" s="628">
        <v>1</v>
      </c>
      <c r="AU108" s="628">
        <v>1</v>
      </c>
      <c r="AV108" s="628">
        <v>1</v>
      </c>
      <c r="AW108" s="628">
        <v>1</v>
      </c>
      <c r="AX108" s="628"/>
      <c r="AY108" s="628"/>
      <c r="AZ108" s="628"/>
      <c r="BA108" s="628"/>
      <c r="BB108" s="628"/>
      <c r="BC108" s="621"/>
      <c r="BD108" s="1352">
        <v>1</v>
      </c>
      <c r="BE108" s="1352">
        <v>1</v>
      </c>
      <c r="BF108" s="1352">
        <v>1</v>
      </c>
      <c r="BG108" s="1352">
        <v>1</v>
      </c>
      <c r="BH108" s="1352">
        <v>1</v>
      </c>
      <c r="BI108" s="1352">
        <v>1</v>
      </c>
      <c r="BJ108" s="1352">
        <v>1</v>
      </c>
      <c r="BK108" s="1352">
        <v>1</v>
      </c>
      <c r="BL108" s="1352">
        <v>1</v>
      </c>
      <c r="BM108" s="1352">
        <v>1</v>
      </c>
      <c r="BN108" s="1352">
        <v>1</v>
      </c>
      <c r="BO108" s="1352">
        <v>1</v>
      </c>
      <c r="BP108" s="1352"/>
      <c r="BQ108" s="1352"/>
      <c r="BR108" s="1352"/>
      <c r="BS108" s="1352"/>
      <c r="BT108" s="1352"/>
      <c r="BU108" s="621"/>
      <c r="BV108" s="628">
        <v>1</v>
      </c>
      <c r="BW108" s="628">
        <v>1</v>
      </c>
      <c r="BX108" s="628">
        <v>1</v>
      </c>
      <c r="BY108" s="628">
        <v>1</v>
      </c>
      <c r="BZ108" s="578">
        <f t="shared" si="266"/>
        <v>1</v>
      </c>
      <c r="CA108" s="578">
        <f t="shared" si="267"/>
        <v>1</v>
      </c>
      <c r="CB108" s="578">
        <f t="shared" si="268"/>
        <v>1</v>
      </c>
      <c r="CC108" s="578">
        <f t="shared" si="269"/>
        <v>1</v>
      </c>
      <c r="CD108" s="1069">
        <f t="shared" si="244"/>
        <v>1</v>
      </c>
      <c r="CE108" s="1070">
        <f t="shared" si="244"/>
        <v>1</v>
      </c>
      <c r="CF108" s="1070">
        <f t="shared" si="244"/>
        <v>1</v>
      </c>
      <c r="CG108" s="1070">
        <f t="shared" si="244"/>
        <v>1</v>
      </c>
      <c r="CH108" s="1070">
        <f t="shared" si="244"/>
        <v>1</v>
      </c>
      <c r="CI108" s="1071">
        <f t="shared" si="244"/>
        <v>1</v>
      </c>
      <c r="CJ108" s="1071">
        <f t="shared" si="244"/>
        <v>1</v>
      </c>
      <c r="CK108" s="1070">
        <f t="shared" si="244"/>
        <v>1</v>
      </c>
      <c r="CL108" s="1070">
        <f t="shared" si="244"/>
        <v>1</v>
      </c>
      <c r="CM108" s="1070">
        <f t="shared" si="244"/>
        <v>1</v>
      </c>
      <c r="CN108" s="1070">
        <f t="shared" si="244"/>
        <v>1</v>
      </c>
      <c r="CO108" s="1069">
        <f t="shared" si="244"/>
        <v>1</v>
      </c>
      <c r="CP108" s="532" t="str">
        <f t="shared" si="245"/>
        <v/>
      </c>
      <c r="CQ108" s="533" t="str">
        <f t="shared" si="246"/>
        <v/>
      </c>
      <c r="CR108" s="534" t="str">
        <f t="shared" si="247"/>
        <v/>
      </c>
      <c r="CS108" s="534">
        <f t="shared" si="248"/>
        <v>1</v>
      </c>
      <c r="CT108" s="534">
        <f t="shared" si="249"/>
        <v>1</v>
      </c>
      <c r="CU108" s="534">
        <f t="shared" si="250"/>
        <v>1</v>
      </c>
      <c r="CV108" s="534">
        <f t="shared" si="251"/>
        <v>1</v>
      </c>
      <c r="CW108" s="535">
        <f t="shared" si="252"/>
        <v>1</v>
      </c>
      <c r="CX108" s="535">
        <f t="shared" si="253"/>
        <v>1</v>
      </c>
      <c r="CY108" s="535">
        <f t="shared" si="254"/>
        <v>1</v>
      </c>
      <c r="CZ108" s="534">
        <f t="shared" si="255"/>
        <v>1</v>
      </c>
      <c r="DA108" s="534">
        <f t="shared" si="256"/>
        <v>1</v>
      </c>
      <c r="DB108" s="534">
        <f t="shared" si="257"/>
        <v>1</v>
      </c>
      <c r="DC108" s="534">
        <f t="shared" si="258"/>
        <v>1</v>
      </c>
      <c r="DD108" s="534">
        <f t="shared" si="259"/>
        <v>1</v>
      </c>
      <c r="DE108" s="533" t="str">
        <f t="shared" si="260"/>
        <v/>
      </c>
      <c r="DF108" s="532" t="str">
        <f t="shared" si="261"/>
        <v/>
      </c>
      <c r="DG108" s="631">
        <f t="shared" si="262"/>
        <v>11</v>
      </c>
      <c r="DH108" s="96">
        <f t="shared" si="263"/>
        <v>12</v>
      </c>
      <c r="DI108" s="96">
        <f t="shared" si="264"/>
        <v>12</v>
      </c>
      <c r="DJ108" s="96">
        <f t="shared" si="265"/>
        <v>12</v>
      </c>
      <c r="DK108" s="467"/>
      <c r="DL108" s="599"/>
      <c r="DM108" s="599"/>
      <c r="DN108" s="599"/>
      <c r="DO108" s="599"/>
      <c r="DP108" s="599"/>
      <c r="DQ108" s="599"/>
      <c r="DR108" s="599"/>
      <c r="DS108" s="599"/>
      <c r="DT108" s="468"/>
    </row>
    <row r="109" spans="1:124" s="191" customFormat="1" ht="15.75" customHeight="1">
      <c r="A109" s="627" t="s">
        <v>186</v>
      </c>
      <c r="B109" s="591">
        <v>0</v>
      </c>
      <c r="C109" s="591"/>
      <c r="D109" s="591"/>
      <c r="E109" s="591"/>
      <c r="F109" s="591"/>
      <c r="G109" s="591"/>
      <c r="H109" s="591"/>
      <c r="I109" s="591"/>
      <c r="J109" s="591"/>
      <c r="K109" s="591"/>
      <c r="L109" s="591"/>
      <c r="M109" s="591"/>
      <c r="N109" s="591"/>
      <c r="O109" s="629"/>
      <c r="P109" s="629"/>
      <c r="Q109" s="591"/>
      <c r="R109" s="591"/>
      <c r="S109" s="630"/>
      <c r="T109" s="591"/>
      <c r="U109" s="591"/>
      <c r="V109" s="591"/>
      <c r="W109" s="591"/>
      <c r="X109" s="591"/>
      <c r="Y109" s="591"/>
      <c r="Z109" s="1342"/>
      <c r="AA109" s="1342"/>
      <c r="AB109" s="1342"/>
      <c r="AC109" s="1342"/>
      <c r="AD109" s="591"/>
      <c r="AE109" s="1342"/>
      <c r="AF109" s="591"/>
      <c r="AG109" s="591"/>
      <c r="AH109" s="591"/>
      <c r="AI109" s="591"/>
      <c r="AJ109" s="591"/>
      <c r="AK109" s="630"/>
      <c r="AL109" s="591"/>
      <c r="AM109" s="591"/>
      <c r="AN109" s="591"/>
      <c r="AO109" s="591"/>
      <c r="AP109" s="591"/>
      <c r="AQ109" s="591"/>
      <c r="AR109" s="591"/>
      <c r="AS109" s="591"/>
      <c r="AT109" s="591"/>
      <c r="AU109" s="591"/>
      <c r="AV109" s="591"/>
      <c r="AW109" s="591"/>
      <c r="AX109" s="591"/>
      <c r="AY109" s="591"/>
      <c r="AZ109" s="591"/>
      <c r="BA109" s="591"/>
      <c r="BB109" s="591"/>
      <c r="BC109" s="630"/>
      <c r="BD109" s="1342">
        <v>0</v>
      </c>
      <c r="BE109" s="1342"/>
      <c r="BF109" s="1342">
        <v>0</v>
      </c>
      <c r="BG109" s="1342"/>
      <c r="BH109" s="1342"/>
      <c r="BI109" s="1342"/>
      <c r="BJ109" s="1342"/>
      <c r="BK109" s="1342"/>
      <c r="BL109" s="1342"/>
      <c r="BM109" s="1342"/>
      <c r="BN109" s="1342"/>
      <c r="BO109" s="1342"/>
      <c r="BP109" s="1342"/>
      <c r="BQ109" s="1342"/>
      <c r="BR109" s="1342"/>
      <c r="BS109" s="1342"/>
      <c r="BT109" s="1342"/>
      <c r="BU109" s="630"/>
      <c r="BV109" s="591"/>
      <c r="BW109" s="591"/>
      <c r="BX109" s="591"/>
      <c r="BY109" s="591"/>
      <c r="BZ109" s="578" t="str">
        <f t="shared" si="266"/>
        <v/>
      </c>
      <c r="CA109" s="578" t="str">
        <f t="shared" si="267"/>
        <v/>
      </c>
      <c r="CB109" s="578" t="str">
        <f t="shared" si="268"/>
        <v/>
      </c>
      <c r="CC109" s="578" t="str">
        <f t="shared" si="269"/>
        <v/>
      </c>
      <c r="CD109" s="1069" t="str">
        <f t="shared" ref="CD109:CD118" si="28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070" t="str">
        <f t="shared" ref="CE109:CO109" si="287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070" t="str">
        <f t="shared" si="287"/>
        <v/>
      </c>
      <c r="CG109" s="1070" t="str">
        <f t="shared" si="287"/>
        <v/>
      </c>
      <c r="CH109" s="1070" t="str">
        <f t="shared" si="287"/>
        <v/>
      </c>
      <c r="CI109" s="1071">
        <f t="shared" si="287"/>
        <v>0</v>
      </c>
      <c r="CJ109" s="1071">
        <f t="shared" si="287"/>
        <v>0</v>
      </c>
      <c r="CK109" s="1070" t="str">
        <f t="shared" si="287"/>
        <v/>
      </c>
      <c r="CL109" s="1070" t="str">
        <f t="shared" si="287"/>
        <v/>
      </c>
      <c r="CM109" s="1070" t="str">
        <f t="shared" si="287"/>
        <v/>
      </c>
      <c r="CN109" s="1070" t="str">
        <f t="shared" si="287"/>
        <v/>
      </c>
      <c r="CO109" s="1069" t="str">
        <f t="shared" si="287"/>
        <v/>
      </c>
      <c r="CP109" s="532" t="str">
        <f t="shared" si="245"/>
        <v/>
      </c>
      <c r="CQ109" s="533" t="str">
        <f t="shared" si="246"/>
        <v/>
      </c>
      <c r="CR109" s="534" t="str">
        <f t="shared" si="247"/>
        <v/>
      </c>
      <c r="CS109" s="534" t="str">
        <f t="shared" si="248"/>
        <v/>
      </c>
      <c r="CT109" s="534" t="str">
        <f t="shared" si="249"/>
        <v/>
      </c>
      <c r="CU109" s="534" t="str">
        <f t="shared" si="250"/>
        <v/>
      </c>
      <c r="CV109" s="534" t="str">
        <f t="shared" si="251"/>
        <v/>
      </c>
      <c r="CW109" s="535" t="str">
        <f t="shared" si="252"/>
        <v/>
      </c>
      <c r="CX109" s="535">
        <f t="shared" si="253"/>
        <v>0</v>
      </c>
      <c r="CY109" s="535">
        <f t="shared" si="254"/>
        <v>0</v>
      </c>
      <c r="CZ109" s="534" t="str">
        <f t="shared" si="255"/>
        <v/>
      </c>
      <c r="DA109" s="534" t="str">
        <f t="shared" si="256"/>
        <v/>
      </c>
      <c r="DB109" s="534" t="str">
        <f t="shared" si="257"/>
        <v/>
      </c>
      <c r="DC109" s="534" t="str">
        <f t="shared" si="258"/>
        <v/>
      </c>
      <c r="DD109" s="534" t="str">
        <f t="shared" si="259"/>
        <v/>
      </c>
      <c r="DE109" s="533" t="str">
        <f t="shared" si="260"/>
        <v/>
      </c>
      <c r="DF109" s="532" t="str">
        <f t="shared" si="261"/>
        <v/>
      </c>
      <c r="DG109" s="631">
        <f t="shared" si="262"/>
        <v>1</v>
      </c>
      <c r="DH109" s="96">
        <f t="shared" si="263"/>
        <v>0</v>
      </c>
      <c r="DI109" s="96">
        <f t="shared" si="264"/>
        <v>0</v>
      </c>
      <c r="DJ109" s="96">
        <f t="shared" si="265"/>
        <v>2</v>
      </c>
      <c r="DK109" s="467"/>
      <c r="DL109" s="189"/>
      <c r="DM109" s="189"/>
      <c r="DN109" s="189"/>
      <c r="DO109" s="189"/>
      <c r="DP109" s="189"/>
      <c r="DQ109" s="189"/>
      <c r="DR109" s="189"/>
      <c r="DS109" s="189"/>
      <c r="DT109" s="190"/>
    </row>
    <row r="110" spans="1:124" s="470" customFormat="1" ht="15.75" customHeight="1">
      <c r="A110" s="627" t="s">
        <v>211</v>
      </c>
      <c r="B110" s="601" t="str">
        <f t="shared" ref="B110:M110" si="288">IF(SUM(B96,B104)&gt;0,SUM(B97,B105)/SUM(B96,B104),"")</f>
        <v/>
      </c>
      <c r="C110" s="601">
        <f t="shared" si="288"/>
        <v>0</v>
      </c>
      <c r="D110" s="601" t="str">
        <f t="shared" si="288"/>
        <v/>
      </c>
      <c r="E110" s="601">
        <f t="shared" si="288"/>
        <v>0</v>
      </c>
      <c r="F110" s="601" t="str">
        <f t="shared" si="288"/>
        <v/>
      </c>
      <c r="G110" s="601">
        <f t="shared" si="288"/>
        <v>0</v>
      </c>
      <c r="H110" s="601" t="str">
        <f t="shared" si="288"/>
        <v/>
      </c>
      <c r="I110" s="601">
        <f t="shared" si="288"/>
        <v>0</v>
      </c>
      <c r="J110" s="601" t="str">
        <f t="shared" si="288"/>
        <v/>
      </c>
      <c r="K110" s="601">
        <f t="shared" si="288"/>
        <v>0</v>
      </c>
      <c r="L110" s="601">
        <f t="shared" si="288"/>
        <v>0</v>
      </c>
      <c r="M110" s="601">
        <f t="shared" si="288"/>
        <v>0</v>
      </c>
      <c r="N110" s="601"/>
      <c r="O110" s="601"/>
      <c r="P110" s="601"/>
      <c r="Q110" s="601"/>
      <c r="R110" s="601"/>
      <c r="S110" s="630"/>
      <c r="T110" s="601" t="str">
        <f t="shared" ref="T110:AE110" si="289">IF(SUM(T96,T104)&gt;0,SUM(T97,T105)/SUM(T96,T104),"")</f>
        <v/>
      </c>
      <c r="U110" s="601">
        <f t="shared" si="289"/>
        <v>0</v>
      </c>
      <c r="V110" s="601">
        <f t="shared" si="289"/>
        <v>0</v>
      </c>
      <c r="W110" s="601">
        <f t="shared" si="289"/>
        <v>0</v>
      </c>
      <c r="X110" s="601">
        <f t="shared" si="289"/>
        <v>0</v>
      </c>
      <c r="Y110" s="601">
        <f t="shared" si="289"/>
        <v>0</v>
      </c>
      <c r="Z110" s="1343" t="str">
        <f t="shared" si="289"/>
        <v/>
      </c>
      <c r="AA110" s="1343">
        <f t="shared" si="289"/>
        <v>0</v>
      </c>
      <c r="AB110" s="1343">
        <f t="shared" si="289"/>
        <v>0</v>
      </c>
      <c r="AC110" s="1343">
        <f t="shared" si="289"/>
        <v>0</v>
      </c>
      <c r="AD110" s="601" t="str">
        <f t="shared" si="289"/>
        <v/>
      </c>
      <c r="AE110" s="1343">
        <f t="shared" si="289"/>
        <v>0</v>
      </c>
      <c r="AF110" s="601"/>
      <c r="AG110" s="601"/>
      <c r="AH110" s="601"/>
      <c r="AI110" s="601"/>
      <c r="AJ110" s="601"/>
      <c r="AK110" s="630"/>
      <c r="AL110" s="601">
        <f t="shared" ref="AL110:AW110" si="290">IF(SUM(AL96,AL104)&gt;0,SUM(AL97,AL105)/SUM(AL96,AL104),"")</f>
        <v>0.25925925925925924</v>
      </c>
      <c r="AM110" s="601">
        <f t="shared" si="290"/>
        <v>0.29629629629629628</v>
      </c>
      <c r="AN110" s="601">
        <f t="shared" si="290"/>
        <v>0</v>
      </c>
      <c r="AO110" s="601">
        <f t="shared" si="290"/>
        <v>0.22222222222222221</v>
      </c>
      <c r="AP110" s="601">
        <f t="shared" si="290"/>
        <v>0.47619047619047616</v>
      </c>
      <c r="AQ110" s="601">
        <f t="shared" si="290"/>
        <v>0.77777777777777779</v>
      </c>
      <c r="AR110" s="601">
        <f t="shared" si="290"/>
        <v>0.44444444444444442</v>
      </c>
      <c r="AS110" s="601">
        <f t="shared" si="290"/>
        <v>1.1111111111111112</v>
      </c>
      <c r="AT110" s="601">
        <f t="shared" si="290"/>
        <v>0.83333333333333337</v>
      </c>
      <c r="AU110" s="601">
        <f t="shared" si="290"/>
        <v>0.61728395061728392</v>
      </c>
      <c r="AV110" s="601">
        <f t="shared" si="290"/>
        <v>0.7407407407407407</v>
      </c>
      <c r="AW110" s="601">
        <f t="shared" si="290"/>
        <v>0.41666666666666669</v>
      </c>
      <c r="AX110" s="601"/>
      <c r="AY110" s="601"/>
      <c r="AZ110" s="601"/>
      <c r="BA110" s="601"/>
      <c r="BB110" s="601"/>
      <c r="BC110" s="630"/>
      <c r="BD110" s="1343">
        <f t="shared" ref="BD110:BO110" si="291">IF(SUM(BD96,BD104)&gt;0,SUM(BD97,BD105)/SUM(BD96,BD104),"")</f>
        <v>0.83333333333333337</v>
      </c>
      <c r="BE110" s="1343">
        <f t="shared" si="291"/>
        <v>0.81481481481481477</v>
      </c>
      <c r="BF110" s="1343">
        <f t="shared" si="291"/>
        <v>0.60185185185185186</v>
      </c>
      <c r="BG110" s="1343">
        <f t="shared" si="291"/>
        <v>0.83333333333333337</v>
      </c>
      <c r="BH110" s="1343">
        <f t="shared" si="291"/>
        <v>0</v>
      </c>
      <c r="BI110" s="1343">
        <f t="shared" si="291"/>
        <v>0.37037037037037035</v>
      </c>
      <c r="BJ110" s="1343">
        <f t="shared" si="291"/>
        <v>0</v>
      </c>
      <c r="BK110" s="1343">
        <f t="shared" si="291"/>
        <v>0.17094017094017094</v>
      </c>
      <c r="BL110" s="1343">
        <f t="shared" si="291"/>
        <v>0.77777777777777779</v>
      </c>
      <c r="BM110" s="1343">
        <f t="shared" si="291"/>
        <v>0.83333333333333337</v>
      </c>
      <c r="BN110" s="1343">
        <f t="shared" si="291"/>
        <v>7.7777777777777776E-3</v>
      </c>
      <c r="BO110" s="1343">
        <f t="shared" si="291"/>
        <v>0.7407407407407407</v>
      </c>
      <c r="BP110" s="1343"/>
      <c r="BQ110" s="1343"/>
      <c r="BR110" s="1343"/>
      <c r="BS110" s="1343"/>
      <c r="BT110" s="1343"/>
      <c r="BU110" s="630"/>
      <c r="BV110" s="601">
        <f>IF(SUM(BV96,BV104)&gt;0,SUM(BV97,BV105)/SUM(BV96,BV104),"")</f>
        <v>0</v>
      </c>
      <c r="BW110" s="601">
        <f>IF(SUM(BW96,BW104)&gt;0,SUM(BW97,BW105)/SUM(BW96,BW104),"")</f>
        <v>0</v>
      </c>
      <c r="BX110" s="601">
        <f>IF(SUM(BX96,BX104)&gt;0,SUM(BX97,BX105)/SUM(BX96,BX104),"")</f>
        <v>0.37037037037037035</v>
      </c>
      <c r="BY110" s="601">
        <f>IF(SUM(BY96,BY104)&gt;0,SUM(BY97,BY105)/SUM(BY96,BY104),"")</f>
        <v>0.7407407407407407</v>
      </c>
      <c r="BZ110" s="578">
        <f t="shared" si="266"/>
        <v>0</v>
      </c>
      <c r="CA110" s="603">
        <f t="shared" si="267"/>
        <v>0</v>
      </c>
      <c r="CB110" s="603">
        <f t="shared" si="268"/>
        <v>0.50842151675485014</v>
      </c>
      <c r="CC110" s="603">
        <f t="shared" si="269"/>
        <v>0.51509401709401703</v>
      </c>
      <c r="CD110" s="1072">
        <f t="shared" si="286"/>
        <v>0</v>
      </c>
      <c r="CE110" s="1073">
        <f t="shared" ref="CE110:CO110" si="29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073">
        <f t="shared" si="292"/>
        <v>7.7777777777777776E-3</v>
      </c>
      <c r="CG110" s="1073">
        <f t="shared" si="292"/>
        <v>0.17094017094017094</v>
      </c>
      <c r="CH110" s="1073">
        <f t="shared" si="292"/>
        <v>0.37037037037037035</v>
      </c>
      <c r="CI110" s="1074">
        <f t="shared" si="292"/>
        <v>0.60185185185185186</v>
      </c>
      <c r="CJ110" s="1074">
        <f t="shared" si="292"/>
        <v>0.7407407407407407</v>
      </c>
      <c r="CK110" s="1073">
        <f t="shared" si="292"/>
        <v>0.77777777777777779</v>
      </c>
      <c r="CL110" s="1073">
        <f t="shared" si="292"/>
        <v>0.81481481481481477</v>
      </c>
      <c r="CM110" s="1073">
        <f t="shared" si="292"/>
        <v>0.83333333333333337</v>
      </c>
      <c r="CN110" s="1073">
        <f t="shared" si="292"/>
        <v>0.83333333333333337</v>
      </c>
      <c r="CO110" s="1072">
        <f t="shared" si="292"/>
        <v>0.83333333333333337</v>
      </c>
      <c r="CP110" s="520" t="str">
        <f t="shared" si="245"/>
        <v/>
      </c>
      <c r="CQ110" s="521" t="str">
        <f t="shared" si="246"/>
        <v/>
      </c>
      <c r="CR110" s="522" t="str">
        <f t="shared" si="247"/>
        <v/>
      </c>
      <c r="CS110" s="522">
        <f t="shared" si="248"/>
        <v>0</v>
      </c>
      <c r="CT110" s="522">
        <f t="shared" si="249"/>
        <v>0</v>
      </c>
      <c r="CU110" s="522">
        <f t="shared" si="250"/>
        <v>7.7777777777777776E-3</v>
      </c>
      <c r="CV110" s="522">
        <f t="shared" si="251"/>
        <v>0.17094017094017094</v>
      </c>
      <c r="CW110" s="523">
        <f t="shared" si="252"/>
        <v>0.37037037037037035</v>
      </c>
      <c r="CX110" s="523">
        <f t="shared" si="253"/>
        <v>0.60185185185185186</v>
      </c>
      <c r="CY110" s="523">
        <f t="shared" si="254"/>
        <v>0.7407407407407407</v>
      </c>
      <c r="CZ110" s="522">
        <f t="shared" si="255"/>
        <v>0.77777777777777779</v>
      </c>
      <c r="DA110" s="522">
        <f t="shared" si="256"/>
        <v>0.81481481481481477</v>
      </c>
      <c r="DB110" s="522">
        <f t="shared" si="257"/>
        <v>0.83333333333333337</v>
      </c>
      <c r="DC110" s="522">
        <f t="shared" si="258"/>
        <v>0.83333333333333337</v>
      </c>
      <c r="DD110" s="522">
        <f t="shared" si="259"/>
        <v>0.83333333333333337</v>
      </c>
      <c r="DE110" s="521" t="str">
        <f t="shared" si="260"/>
        <v/>
      </c>
      <c r="DF110" s="520" t="str">
        <f t="shared" si="261"/>
        <v/>
      </c>
      <c r="DG110" s="631">
        <f t="shared" si="262"/>
        <v>7</v>
      </c>
      <c r="DH110" s="96">
        <f t="shared" si="263"/>
        <v>9</v>
      </c>
      <c r="DI110" s="96">
        <f t="shared" si="264"/>
        <v>12</v>
      </c>
      <c r="DJ110" s="96">
        <f t="shared" si="265"/>
        <v>12</v>
      </c>
      <c r="DK110" s="467"/>
      <c r="DL110" s="599"/>
      <c r="DM110" s="599"/>
      <c r="DN110" s="599"/>
      <c r="DO110" s="599"/>
      <c r="DP110" s="599"/>
      <c r="DQ110" s="599"/>
      <c r="DR110" s="599"/>
      <c r="DS110" s="599"/>
      <c r="DT110" s="468"/>
    </row>
    <row r="111" spans="1:124" s="470" customFormat="1" ht="15.75" hidden="1" customHeight="1">
      <c r="A111" s="627" t="s">
        <v>195</v>
      </c>
      <c r="B111" s="604" t="str">
        <f t="shared" ref="B111:K111" si="293">IF(SUM(B96,B104)=0,"",SUM(B96,-B97*B100,-B101*B100,B104,-B105*B108,-B109*B108)*0.04)</f>
        <v/>
      </c>
      <c r="C111" s="604">
        <f t="shared" si="293"/>
        <v>35</v>
      </c>
      <c r="D111" s="604" t="str">
        <f t="shared" si="293"/>
        <v/>
      </c>
      <c r="E111" s="604">
        <f t="shared" si="293"/>
        <v>21.6</v>
      </c>
      <c r="F111" s="604" t="str">
        <f t="shared" si="293"/>
        <v/>
      </c>
      <c r="G111" s="604">
        <f t="shared" si="293"/>
        <v>57.6</v>
      </c>
      <c r="H111" s="604" t="str">
        <f t="shared" si="293"/>
        <v/>
      </c>
      <c r="I111" s="604">
        <f t="shared" si="293"/>
        <v>18</v>
      </c>
      <c r="J111" s="604" t="str">
        <f t="shared" si="293"/>
        <v/>
      </c>
      <c r="K111" s="604">
        <f t="shared" si="293"/>
        <v>36</v>
      </c>
      <c r="L111" s="604"/>
      <c r="M111" s="604"/>
      <c r="N111" s="604"/>
      <c r="O111" s="604"/>
      <c r="P111" s="604"/>
      <c r="Q111" s="604"/>
      <c r="R111" s="604"/>
      <c r="S111" s="634"/>
      <c r="T111" s="604" t="str">
        <f t="shared" ref="T111:AE111" si="294">IF(SUM(T96,T104)=0,"",SUM(T96,-T97*T100,-T101*T100,T104,-T105*T108,-T109*T108)*0.04)</f>
        <v/>
      </c>
      <c r="U111" s="604">
        <f t="shared" si="294"/>
        <v>32.799999999999997</v>
      </c>
      <c r="V111" s="604">
        <f t="shared" si="294"/>
        <v>27.84</v>
      </c>
      <c r="W111" s="604">
        <f t="shared" si="294"/>
        <v>21.6</v>
      </c>
      <c r="X111" s="604">
        <f t="shared" si="294"/>
        <v>10.8</v>
      </c>
      <c r="Y111" s="604">
        <f t="shared" si="294"/>
        <v>42.800000000000004</v>
      </c>
      <c r="Z111" s="1344" t="str">
        <f t="shared" si="294"/>
        <v/>
      </c>
      <c r="AA111" s="1344">
        <f t="shared" si="294"/>
        <v>42</v>
      </c>
      <c r="AB111" s="1344">
        <f t="shared" si="294"/>
        <v>54</v>
      </c>
      <c r="AC111" s="1344">
        <f t="shared" si="294"/>
        <v>68</v>
      </c>
      <c r="AD111" s="604" t="str">
        <f t="shared" si="294"/>
        <v/>
      </c>
      <c r="AE111" s="1344">
        <f t="shared" si="294"/>
        <v>80</v>
      </c>
      <c r="AF111" s="604"/>
      <c r="AG111" s="604"/>
      <c r="AH111" s="604"/>
      <c r="AI111" s="604"/>
      <c r="AJ111" s="604"/>
      <c r="AK111" s="634"/>
      <c r="AL111" s="604">
        <f t="shared" ref="AL111:AT111" si="295">IF(SUM(AL96,AL104)=0,"",SUM(AL96,-AL97*AL100,-AL101*AL100,AL104,-AL105*AL108,-AL109*AL108)*0.04)</f>
        <v>32</v>
      </c>
      <c r="AM111" s="604">
        <f t="shared" si="295"/>
        <v>24</v>
      </c>
      <c r="AN111" s="604">
        <f t="shared" si="295"/>
        <v>5.2</v>
      </c>
      <c r="AO111" s="604">
        <f t="shared" si="295"/>
        <v>24</v>
      </c>
      <c r="AP111" s="604">
        <f t="shared" si="295"/>
        <v>12</v>
      </c>
      <c r="AQ111" s="604">
        <f t="shared" si="295"/>
        <v>6</v>
      </c>
      <c r="AR111" s="604">
        <f t="shared" si="295"/>
        <v>26.400000000000002</v>
      </c>
      <c r="AS111" s="604">
        <f t="shared" si="295"/>
        <v>-7.6000000000000005</v>
      </c>
      <c r="AT111" s="604">
        <f t="shared" si="295"/>
        <v>6.8</v>
      </c>
      <c r="AU111" s="604"/>
      <c r="AV111" s="604"/>
      <c r="AW111" s="604">
        <f t="shared" ref="AW111" si="296">IF(SUM(AW96,AW104)=0,"",SUM(AW96,-AW97*AW100,-AW101*AW100,AW104,-AW105*AW108,-AW109*AW108)*0.04)</f>
        <v>16</v>
      </c>
      <c r="AX111" s="604"/>
      <c r="AY111" s="604"/>
      <c r="AZ111" s="604"/>
      <c r="BA111" s="604"/>
      <c r="BB111" s="604"/>
      <c r="BC111" s="634"/>
      <c r="BD111" s="1344">
        <f t="shared" ref="BD111:BO111" si="297">IF(SUM(BD96,BD104)=0,"",SUM(BD96,-BD97*BD100,-BD101*BD100,BD104,-BD105*BD108,-BD109*BD108)*0.04)</f>
        <v>9.6</v>
      </c>
      <c r="BE111" s="1344">
        <f t="shared" si="297"/>
        <v>10</v>
      </c>
      <c r="BF111" s="1344">
        <f t="shared" si="297"/>
        <v>34.4</v>
      </c>
      <c r="BG111" s="1344">
        <f t="shared" si="297"/>
        <v>4.8</v>
      </c>
      <c r="BH111" s="1344">
        <f t="shared" si="297"/>
        <v>48</v>
      </c>
      <c r="BI111" s="1344">
        <f t="shared" si="297"/>
        <v>28</v>
      </c>
      <c r="BJ111" s="1344">
        <f t="shared" si="297"/>
        <v>54</v>
      </c>
      <c r="BK111" s="1344">
        <f t="shared" si="297"/>
        <v>10.8</v>
      </c>
      <c r="BL111" s="1344">
        <f t="shared" si="297"/>
        <v>6</v>
      </c>
      <c r="BM111" s="1344">
        <f t="shared" si="297"/>
        <v>8</v>
      </c>
      <c r="BN111" s="1344">
        <f t="shared" si="297"/>
        <v>33.72</v>
      </c>
      <c r="BO111" s="1344">
        <f t="shared" si="297"/>
        <v>14</v>
      </c>
      <c r="BP111" s="1344"/>
      <c r="BQ111" s="1344"/>
      <c r="BR111" s="1344"/>
      <c r="BS111" s="1344"/>
      <c r="BT111" s="1344"/>
      <c r="BU111" s="634"/>
      <c r="BV111" s="604">
        <f>IF(SUM(BV96,BV104)=0,"",SUM(BV96,-BV97*BV100,-BV101*BV100,BV104,-BV105*BV108,-BV109*BV108)*0.04)</f>
        <v>9.8000000000000007</v>
      </c>
      <c r="BW111" s="604">
        <f>IF(SUM(BW96,BW104)=0,"",SUM(BW96,-BW97*BW100,-BW101*BW100,BW104,-BW105*BW108,-BW109*BW108)*0.04)</f>
        <v>19.2</v>
      </c>
      <c r="BX111" s="604">
        <f>IF(SUM(BX96,BX104)=0,"",SUM(BX96,-BX97*BX100,-BX101*BX100,BX104,-BX105*BX108,-BX109*BX108)*0.04)</f>
        <v>25.2</v>
      </c>
      <c r="BY111" s="604">
        <f>IF(SUM(BY96,BY104)=0,"",SUM(BY96,-BY97*BY100,-BY101*BY100,BY104,-BY105*BY108,-BY109*BY108)*0.04)</f>
        <v>12</v>
      </c>
      <c r="BZ111" s="578">
        <f t="shared" si="266"/>
        <v>30.866666666666664</v>
      </c>
      <c r="CA111" s="578">
        <f t="shared" si="267"/>
        <v>41.291428571428575</v>
      </c>
      <c r="CB111" s="578">
        <f t="shared" si="268"/>
        <v>15.05</v>
      </c>
      <c r="CC111" s="578">
        <f t="shared" si="269"/>
        <v>20.252000000000002</v>
      </c>
      <c r="CD111" s="1072">
        <f t="shared" si="286"/>
        <v>4.8</v>
      </c>
      <c r="CE111" s="1073">
        <f t="shared" ref="CE111:CO118" si="298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6</v>
      </c>
      <c r="CF111" s="1073">
        <f t="shared" si="298"/>
        <v>8</v>
      </c>
      <c r="CG111" s="1073">
        <f t="shared" si="298"/>
        <v>9.6</v>
      </c>
      <c r="CH111" s="1073">
        <f t="shared" si="298"/>
        <v>10</v>
      </c>
      <c r="CI111" s="1074">
        <f t="shared" si="298"/>
        <v>10.8</v>
      </c>
      <c r="CJ111" s="1074">
        <f t="shared" si="298"/>
        <v>14</v>
      </c>
      <c r="CK111" s="1073">
        <f t="shared" si="298"/>
        <v>28</v>
      </c>
      <c r="CL111" s="1073">
        <f t="shared" si="298"/>
        <v>33.72</v>
      </c>
      <c r="CM111" s="1073">
        <f t="shared" si="298"/>
        <v>34.4</v>
      </c>
      <c r="CN111" s="1073">
        <f t="shared" si="298"/>
        <v>48</v>
      </c>
      <c r="CO111" s="1072">
        <f t="shared" si="298"/>
        <v>54</v>
      </c>
      <c r="CP111" s="532" t="str">
        <f t="shared" si="245"/>
        <v/>
      </c>
      <c r="CQ111" s="533" t="str">
        <f t="shared" si="246"/>
        <v/>
      </c>
      <c r="CR111" s="534" t="str">
        <f t="shared" si="247"/>
        <v/>
      </c>
      <c r="CS111" s="534">
        <f t="shared" si="248"/>
        <v>4.8</v>
      </c>
      <c r="CT111" s="534">
        <f t="shared" si="249"/>
        <v>6</v>
      </c>
      <c r="CU111" s="534">
        <f t="shared" si="250"/>
        <v>8</v>
      </c>
      <c r="CV111" s="534">
        <f t="shared" si="251"/>
        <v>9.6</v>
      </c>
      <c r="CW111" s="535">
        <f t="shared" si="252"/>
        <v>10</v>
      </c>
      <c r="CX111" s="535">
        <f t="shared" si="253"/>
        <v>10.8</v>
      </c>
      <c r="CY111" s="535">
        <f t="shared" si="254"/>
        <v>14</v>
      </c>
      <c r="CZ111" s="534">
        <f t="shared" si="255"/>
        <v>28</v>
      </c>
      <c r="DA111" s="534">
        <f t="shared" si="256"/>
        <v>33.72</v>
      </c>
      <c r="DB111" s="534">
        <f t="shared" si="257"/>
        <v>34.4</v>
      </c>
      <c r="DC111" s="534">
        <f t="shared" si="258"/>
        <v>48</v>
      </c>
      <c r="DD111" s="534">
        <f t="shared" si="259"/>
        <v>54</v>
      </c>
      <c r="DE111" s="533" t="str">
        <f t="shared" si="260"/>
        <v/>
      </c>
      <c r="DF111" s="532" t="str">
        <f t="shared" si="261"/>
        <v/>
      </c>
      <c r="DG111" s="631">
        <f t="shared" si="262"/>
        <v>5</v>
      </c>
      <c r="DH111" s="96">
        <f t="shared" si="263"/>
        <v>9</v>
      </c>
      <c r="DI111" s="96">
        <f t="shared" si="264"/>
        <v>10</v>
      </c>
      <c r="DJ111" s="96">
        <f t="shared" si="265"/>
        <v>12</v>
      </c>
      <c r="DK111" s="467"/>
      <c r="DL111" s="599"/>
      <c r="DM111" s="599"/>
      <c r="DN111" s="599"/>
      <c r="DO111" s="599"/>
      <c r="DP111" s="599"/>
      <c r="DQ111" s="599"/>
      <c r="DR111" s="599"/>
      <c r="DS111" s="599"/>
      <c r="DT111" s="468"/>
    </row>
    <row r="112" spans="1:124" s="470" customFormat="1" ht="15.75" hidden="1" customHeight="1">
      <c r="A112" s="635" t="s">
        <v>196</v>
      </c>
      <c r="B112" s="636"/>
      <c r="C112" s="636"/>
      <c r="D112" s="636"/>
      <c r="E112" s="636"/>
      <c r="F112" s="636"/>
      <c r="G112" s="636"/>
      <c r="H112" s="636"/>
      <c r="I112" s="636"/>
      <c r="J112" s="636"/>
      <c r="K112" s="636"/>
      <c r="L112" s="636"/>
      <c r="M112" s="636"/>
      <c r="N112" s="636"/>
      <c r="O112" s="636"/>
      <c r="P112" s="636"/>
      <c r="Q112" s="636"/>
      <c r="R112" s="636"/>
      <c r="S112" s="637"/>
      <c r="T112" s="636"/>
      <c r="U112" s="636"/>
      <c r="V112" s="636"/>
      <c r="W112" s="636"/>
      <c r="X112" s="636"/>
      <c r="Y112" s="636"/>
      <c r="Z112" s="1355"/>
      <c r="AA112" s="1355"/>
      <c r="AB112" s="1355"/>
      <c r="AC112" s="1355"/>
      <c r="AD112" s="636"/>
      <c r="AE112" s="1355"/>
      <c r="AF112" s="636"/>
      <c r="AG112" s="636"/>
      <c r="AH112" s="636"/>
      <c r="AI112" s="636"/>
      <c r="AJ112" s="636"/>
      <c r="AK112" s="637"/>
      <c r="AL112" s="636"/>
      <c r="AM112" s="636"/>
      <c r="AN112" s="636"/>
      <c r="AO112" s="636"/>
      <c r="AP112" s="636"/>
      <c r="AQ112" s="636"/>
      <c r="AR112" s="636"/>
      <c r="AS112" s="636"/>
      <c r="AT112" s="636"/>
      <c r="AU112" s="636"/>
      <c r="AV112" s="636"/>
      <c r="AW112" s="636"/>
      <c r="AX112" s="636"/>
      <c r="AY112" s="636"/>
      <c r="AZ112" s="636"/>
      <c r="BA112" s="636"/>
      <c r="BB112" s="636"/>
      <c r="BC112" s="637"/>
      <c r="BD112" s="1355"/>
      <c r="BE112" s="1355"/>
      <c r="BF112" s="1355"/>
      <c r="BG112" s="1355"/>
      <c r="BH112" s="1355"/>
      <c r="BI112" s="1355"/>
      <c r="BJ112" s="1355"/>
      <c r="BK112" s="1355"/>
      <c r="BL112" s="1355"/>
      <c r="BM112" s="1355"/>
      <c r="BN112" s="1355"/>
      <c r="BO112" s="1355"/>
      <c r="BP112" s="1355"/>
      <c r="BQ112" s="1355"/>
      <c r="BR112" s="1355"/>
      <c r="BS112" s="1355"/>
      <c r="BT112" s="1355"/>
      <c r="BU112" s="637"/>
      <c r="BV112" s="636"/>
      <c r="BW112" s="636"/>
      <c r="BX112" s="636"/>
      <c r="BY112" s="636"/>
      <c r="BZ112" s="578" t="str">
        <f t="shared" si="266"/>
        <v/>
      </c>
      <c r="CA112" s="578" t="str">
        <f t="shared" si="267"/>
        <v/>
      </c>
      <c r="CB112" s="578" t="str">
        <f t="shared" si="268"/>
        <v/>
      </c>
      <c r="CC112" s="578" t="str">
        <f t="shared" si="269"/>
        <v/>
      </c>
      <c r="CD112" s="1072" t="str">
        <f t="shared" si="286"/>
        <v/>
      </c>
      <c r="CE112" s="1073" t="str">
        <f t="shared" si="298"/>
        <v/>
      </c>
      <c r="CF112" s="1073" t="str">
        <f t="shared" si="298"/>
        <v/>
      </c>
      <c r="CG112" s="1073" t="str">
        <f t="shared" si="298"/>
        <v/>
      </c>
      <c r="CH112" s="1073" t="str">
        <f t="shared" si="298"/>
        <v/>
      </c>
      <c r="CI112" s="1074" t="str">
        <f t="shared" si="298"/>
        <v/>
      </c>
      <c r="CJ112" s="1074" t="str">
        <f t="shared" si="298"/>
        <v/>
      </c>
      <c r="CK112" s="1073" t="str">
        <f t="shared" si="298"/>
        <v/>
      </c>
      <c r="CL112" s="1073" t="str">
        <f t="shared" si="298"/>
        <v/>
      </c>
      <c r="CM112" s="1073" t="str">
        <f t="shared" si="298"/>
        <v/>
      </c>
      <c r="CN112" s="1073" t="str">
        <f t="shared" si="298"/>
        <v/>
      </c>
      <c r="CO112" s="1072" t="str">
        <f t="shared" si="298"/>
        <v/>
      </c>
      <c r="CP112" s="532" t="str">
        <f t="shared" si="245"/>
        <v/>
      </c>
      <c r="CQ112" s="533" t="str">
        <f t="shared" si="246"/>
        <v/>
      </c>
      <c r="CR112" s="534" t="str">
        <f t="shared" si="247"/>
        <v/>
      </c>
      <c r="CS112" s="534" t="str">
        <f t="shared" si="248"/>
        <v/>
      </c>
      <c r="CT112" s="534" t="str">
        <f t="shared" si="249"/>
        <v/>
      </c>
      <c r="CU112" s="534" t="str">
        <f t="shared" si="250"/>
        <v/>
      </c>
      <c r="CV112" s="534" t="str">
        <f t="shared" si="251"/>
        <v/>
      </c>
      <c r="CW112" s="535" t="str">
        <f t="shared" si="252"/>
        <v/>
      </c>
      <c r="CX112" s="535" t="str">
        <f t="shared" si="253"/>
        <v/>
      </c>
      <c r="CY112" s="535" t="str">
        <f t="shared" si="254"/>
        <v/>
      </c>
      <c r="CZ112" s="534" t="str">
        <f t="shared" si="255"/>
        <v/>
      </c>
      <c r="DA112" s="534" t="str">
        <f t="shared" si="256"/>
        <v/>
      </c>
      <c r="DB112" s="534" t="str">
        <f t="shared" si="257"/>
        <v/>
      </c>
      <c r="DC112" s="534" t="str">
        <f t="shared" si="258"/>
        <v/>
      </c>
      <c r="DD112" s="534" t="str">
        <f t="shared" si="259"/>
        <v/>
      </c>
      <c r="DE112" s="533" t="str">
        <f t="shared" si="260"/>
        <v/>
      </c>
      <c r="DF112" s="532" t="str">
        <f t="shared" si="261"/>
        <v/>
      </c>
      <c r="DG112" s="631">
        <f t="shared" si="262"/>
        <v>0</v>
      </c>
      <c r="DH112" s="96">
        <f t="shared" si="263"/>
        <v>0</v>
      </c>
      <c r="DI112" s="96">
        <f t="shared" si="264"/>
        <v>0</v>
      </c>
      <c r="DJ112" s="96">
        <f t="shared" si="265"/>
        <v>0</v>
      </c>
      <c r="DK112" s="467"/>
      <c r="DL112" s="599"/>
      <c r="DM112" s="599"/>
      <c r="DN112" s="599"/>
      <c r="DO112" s="599"/>
      <c r="DP112" s="599"/>
      <c r="DQ112" s="599"/>
      <c r="DR112" s="599"/>
      <c r="DS112" s="599"/>
      <c r="DT112" s="468"/>
    </row>
    <row r="113" spans="1:124" s="470" customFormat="1" ht="15.75" hidden="1" customHeight="1">
      <c r="A113" s="627" t="s">
        <v>197</v>
      </c>
      <c r="B113" s="636"/>
      <c r="C113" s="636"/>
      <c r="D113" s="636"/>
      <c r="E113" s="636"/>
      <c r="F113" s="636"/>
      <c r="G113" s="636"/>
      <c r="H113" s="636"/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7"/>
      <c r="T113" s="636"/>
      <c r="U113" s="636"/>
      <c r="V113" s="636"/>
      <c r="W113" s="636"/>
      <c r="X113" s="636"/>
      <c r="Y113" s="636"/>
      <c r="Z113" s="1355"/>
      <c r="AA113" s="1355"/>
      <c r="AB113" s="1355"/>
      <c r="AC113" s="1355"/>
      <c r="AD113" s="636"/>
      <c r="AE113" s="1355"/>
      <c r="AF113" s="636"/>
      <c r="AG113" s="636"/>
      <c r="AH113" s="636"/>
      <c r="AI113" s="636"/>
      <c r="AJ113" s="636"/>
      <c r="AK113" s="637"/>
      <c r="AL113" s="636"/>
      <c r="AM113" s="636"/>
      <c r="AN113" s="636"/>
      <c r="AO113" s="636"/>
      <c r="AP113" s="636"/>
      <c r="AQ113" s="636"/>
      <c r="AR113" s="636"/>
      <c r="AS113" s="636"/>
      <c r="AT113" s="636"/>
      <c r="AU113" s="636"/>
      <c r="AV113" s="636"/>
      <c r="AW113" s="636"/>
      <c r="AX113" s="636"/>
      <c r="AY113" s="636"/>
      <c r="AZ113" s="636"/>
      <c r="BA113" s="636"/>
      <c r="BB113" s="636"/>
      <c r="BC113" s="637"/>
      <c r="BD113" s="1355"/>
      <c r="BE113" s="1355"/>
      <c r="BF113" s="1355"/>
      <c r="BG113" s="1355"/>
      <c r="BH113" s="1355"/>
      <c r="BI113" s="1355"/>
      <c r="BJ113" s="1355"/>
      <c r="BK113" s="1355"/>
      <c r="BL113" s="1355"/>
      <c r="BM113" s="1355"/>
      <c r="BN113" s="1355"/>
      <c r="BO113" s="1355"/>
      <c r="BP113" s="1355"/>
      <c r="BQ113" s="1355"/>
      <c r="BR113" s="1355"/>
      <c r="BS113" s="1355"/>
      <c r="BT113" s="1355"/>
      <c r="BU113" s="637"/>
      <c r="BV113" s="636"/>
      <c r="BW113" s="636"/>
      <c r="BX113" s="636"/>
      <c r="BY113" s="636"/>
      <c r="BZ113" s="578" t="str">
        <f t="shared" si="266"/>
        <v/>
      </c>
      <c r="CA113" s="578" t="str">
        <f t="shared" si="267"/>
        <v/>
      </c>
      <c r="CB113" s="578" t="str">
        <f t="shared" si="268"/>
        <v/>
      </c>
      <c r="CC113" s="578" t="str">
        <f t="shared" si="269"/>
        <v/>
      </c>
      <c r="CD113" s="1072" t="str">
        <f t="shared" si="286"/>
        <v/>
      </c>
      <c r="CE113" s="1073" t="str">
        <f t="shared" si="298"/>
        <v/>
      </c>
      <c r="CF113" s="1073" t="str">
        <f t="shared" si="298"/>
        <v/>
      </c>
      <c r="CG113" s="1073" t="str">
        <f t="shared" si="298"/>
        <v/>
      </c>
      <c r="CH113" s="1073" t="str">
        <f t="shared" si="298"/>
        <v/>
      </c>
      <c r="CI113" s="1074" t="str">
        <f t="shared" si="298"/>
        <v/>
      </c>
      <c r="CJ113" s="1074" t="str">
        <f t="shared" si="298"/>
        <v/>
      </c>
      <c r="CK113" s="1073" t="str">
        <f t="shared" si="298"/>
        <v/>
      </c>
      <c r="CL113" s="1073" t="str">
        <f t="shared" si="298"/>
        <v/>
      </c>
      <c r="CM113" s="1073" t="str">
        <f t="shared" si="298"/>
        <v/>
      </c>
      <c r="CN113" s="1073" t="str">
        <f t="shared" si="298"/>
        <v/>
      </c>
      <c r="CO113" s="1072" t="str">
        <f t="shared" si="298"/>
        <v/>
      </c>
      <c r="CP113" s="532" t="str">
        <f t="shared" si="245"/>
        <v/>
      </c>
      <c r="CQ113" s="533" t="str">
        <f t="shared" si="246"/>
        <v/>
      </c>
      <c r="CR113" s="534" t="str">
        <f t="shared" si="247"/>
        <v/>
      </c>
      <c r="CS113" s="534" t="str">
        <f t="shared" si="248"/>
        <v/>
      </c>
      <c r="CT113" s="534" t="str">
        <f t="shared" si="249"/>
        <v/>
      </c>
      <c r="CU113" s="534" t="str">
        <f t="shared" si="250"/>
        <v/>
      </c>
      <c r="CV113" s="534" t="str">
        <f t="shared" si="251"/>
        <v/>
      </c>
      <c r="CW113" s="535" t="str">
        <f t="shared" si="252"/>
        <v/>
      </c>
      <c r="CX113" s="535" t="str">
        <f t="shared" si="253"/>
        <v/>
      </c>
      <c r="CY113" s="535" t="str">
        <f t="shared" si="254"/>
        <v/>
      </c>
      <c r="CZ113" s="534" t="str">
        <f t="shared" si="255"/>
        <v/>
      </c>
      <c r="DA113" s="534" t="str">
        <f t="shared" si="256"/>
        <v/>
      </c>
      <c r="DB113" s="534" t="str">
        <f t="shared" si="257"/>
        <v/>
      </c>
      <c r="DC113" s="534" t="str">
        <f t="shared" si="258"/>
        <v/>
      </c>
      <c r="DD113" s="534" t="str">
        <f t="shared" si="259"/>
        <v/>
      </c>
      <c r="DE113" s="533" t="str">
        <f t="shared" si="260"/>
        <v/>
      </c>
      <c r="DF113" s="532" t="str">
        <f t="shared" si="261"/>
        <v/>
      </c>
      <c r="DG113" s="631">
        <f t="shared" si="262"/>
        <v>0</v>
      </c>
      <c r="DH113" s="96">
        <f t="shared" si="263"/>
        <v>0</v>
      </c>
      <c r="DI113" s="96">
        <f t="shared" si="264"/>
        <v>0</v>
      </c>
      <c r="DJ113" s="96">
        <f t="shared" si="265"/>
        <v>0</v>
      </c>
      <c r="DK113" s="467"/>
      <c r="DL113" s="599"/>
      <c r="DM113" s="599"/>
      <c r="DN113" s="599"/>
      <c r="DO113" s="599"/>
      <c r="DP113" s="599"/>
      <c r="DQ113" s="599"/>
      <c r="DR113" s="599"/>
      <c r="DS113" s="599"/>
      <c r="DT113" s="468"/>
    </row>
    <row r="114" spans="1:124" s="470" customFormat="1" ht="15.75" hidden="1" customHeight="1">
      <c r="A114" s="619" t="s">
        <v>199</v>
      </c>
      <c r="B114" s="638"/>
      <c r="C114" s="638"/>
      <c r="D114" s="638"/>
      <c r="E114" s="638"/>
      <c r="F114" s="638"/>
      <c r="G114" s="638"/>
      <c r="H114" s="638"/>
      <c r="I114" s="638"/>
      <c r="J114" s="638"/>
      <c r="K114" s="638"/>
      <c r="L114" s="638"/>
      <c r="M114" s="638"/>
      <c r="N114" s="638"/>
      <c r="O114" s="638"/>
      <c r="P114" s="638"/>
      <c r="Q114" s="638"/>
      <c r="R114" s="638"/>
      <c r="S114" s="639"/>
      <c r="T114" s="638"/>
      <c r="U114" s="638"/>
      <c r="V114" s="638"/>
      <c r="W114" s="638"/>
      <c r="X114" s="638"/>
      <c r="Y114" s="638"/>
      <c r="Z114" s="1356"/>
      <c r="AA114" s="1356"/>
      <c r="AB114" s="1356"/>
      <c r="AC114" s="1356"/>
      <c r="AD114" s="638"/>
      <c r="AE114" s="1356"/>
      <c r="AF114" s="638"/>
      <c r="AG114" s="638"/>
      <c r="AH114" s="638"/>
      <c r="AI114" s="638"/>
      <c r="AJ114" s="638"/>
      <c r="AK114" s="639"/>
      <c r="AL114" s="638"/>
      <c r="AM114" s="638"/>
      <c r="AN114" s="638"/>
      <c r="AO114" s="638"/>
      <c r="AP114" s="638"/>
      <c r="AQ114" s="638"/>
      <c r="AR114" s="638"/>
      <c r="AS114" s="638"/>
      <c r="AT114" s="638"/>
      <c r="AU114" s="638"/>
      <c r="AV114" s="638"/>
      <c r="AW114" s="638"/>
      <c r="AX114" s="638"/>
      <c r="AY114" s="638"/>
      <c r="AZ114" s="638"/>
      <c r="BA114" s="638"/>
      <c r="BB114" s="638"/>
      <c r="BC114" s="639"/>
      <c r="BD114" s="1356"/>
      <c r="BE114" s="1356"/>
      <c r="BF114" s="1356"/>
      <c r="BG114" s="1356"/>
      <c r="BH114" s="1356"/>
      <c r="BI114" s="1356"/>
      <c r="BJ114" s="1356"/>
      <c r="BK114" s="1356"/>
      <c r="BL114" s="1356"/>
      <c r="BM114" s="1356"/>
      <c r="BN114" s="1356"/>
      <c r="BO114" s="1356"/>
      <c r="BP114" s="1356"/>
      <c r="BQ114" s="1356"/>
      <c r="BR114" s="1356"/>
      <c r="BS114" s="1356"/>
      <c r="BT114" s="1356"/>
      <c r="BU114" s="639"/>
      <c r="BV114" s="638"/>
      <c r="BW114" s="638"/>
      <c r="BX114" s="638"/>
      <c r="BY114" s="638"/>
      <c r="BZ114" s="578" t="str">
        <f t="shared" si="266"/>
        <v/>
      </c>
      <c r="CA114" s="578" t="str">
        <f t="shared" si="267"/>
        <v/>
      </c>
      <c r="CB114" s="578" t="str">
        <f t="shared" si="268"/>
        <v/>
      </c>
      <c r="CC114" s="578" t="str">
        <f t="shared" si="269"/>
        <v/>
      </c>
      <c r="CD114" s="1072" t="str">
        <f t="shared" si="286"/>
        <v/>
      </c>
      <c r="CE114" s="1073" t="str">
        <f t="shared" si="298"/>
        <v/>
      </c>
      <c r="CF114" s="1073" t="str">
        <f t="shared" si="298"/>
        <v/>
      </c>
      <c r="CG114" s="1073" t="str">
        <f t="shared" si="298"/>
        <v/>
      </c>
      <c r="CH114" s="1073" t="str">
        <f t="shared" si="298"/>
        <v/>
      </c>
      <c r="CI114" s="1074" t="str">
        <f t="shared" si="298"/>
        <v/>
      </c>
      <c r="CJ114" s="1074" t="str">
        <f t="shared" si="298"/>
        <v/>
      </c>
      <c r="CK114" s="1073" t="str">
        <f t="shared" si="298"/>
        <v/>
      </c>
      <c r="CL114" s="1073" t="str">
        <f t="shared" si="298"/>
        <v/>
      </c>
      <c r="CM114" s="1073" t="str">
        <f t="shared" si="298"/>
        <v/>
      </c>
      <c r="CN114" s="1073" t="str">
        <f t="shared" si="298"/>
        <v/>
      </c>
      <c r="CO114" s="1072" t="str">
        <f t="shared" si="298"/>
        <v/>
      </c>
      <c r="CP114" s="532" t="str">
        <f t="shared" si="245"/>
        <v/>
      </c>
      <c r="CQ114" s="533" t="str">
        <f t="shared" si="246"/>
        <v/>
      </c>
      <c r="CR114" s="534" t="str">
        <f t="shared" si="247"/>
        <v/>
      </c>
      <c r="CS114" s="534" t="str">
        <f t="shared" si="248"/>
        <v/>
      </c>
      <c r="CT114" s="534" t="str">
        <f t="shared" si="249"/>
        <v/>
      </c>
      <c r="CU114" s="534" t="str">
        <f t="shared" si="250"/>
        <v/>
      </c>
      <c r="CV114" s="534" t="str">
        <f t="shared" si="251"/>
        <v/>
      </c>
      <c r="CW114" s="535" t="str">
        <f t="shared" si="252"/>
        <v/>
      </c>
      <c r="CX114" s="535" t="str">
        <f t="shared" si="253"/>
        <v/>
      </c>
      <c r="CY114" s="535" t="str">
        <f t="shared" si="254"/>
        <v/>
      </c>
      <c r="CZ114" s="534" t="str">
        <f t="shared" si="255"/>
        <v/>
      </c>
      <c r="DA114" s="534" t="str">
        <f t="shared" si="256"/>
        <v/>
      </c>
      <c r="DB114" s="534" t="str">
        <f t="shared" si="257"/>
        <v/>
      </c>
      <c r="DC114" s="534" t="str">
        <f t="shared" si="258"/>
        <v/>
      </c>
      <c r="DD114" s="534" t="str">
        <f t="shared" si="259"/>
        <v/>
      </c>
      <c r="DE114" s="533" t="str">
        <f t="shared" si="260"/>
        <v/>
      </c>
      <c r="DF114" s="532" t="str">
        <f t="shared" si="261"/>
        <v/>
      </c>
      <c r="DG114" s="631">
        <f t="shared" si="262"/>
        <v>0</v>
      </c>
      <c r="DH114" s="96">
        <f t="shared" si="263"/>
        <v>0</v>
      </c>
      <c r="DI114" s="96">
        <f t="shared" si="264"/>
        <v>0</v>
      </c>
      <c r="DJ114" s="96">
        <f t="shared" si="265"/>
        <v>0</v>
      </c>
      <c r="DK114" s="467"/>
      <c r="DL114" s="599"/>
      <c r="DM114" s="599"/>
      <c r="DN114" s="599"/>
      <c r="DO114" s="599"/>
      <c r="DP114" s="599"/>
      <c r="DQ114" s="599"/>
      <c r="DR114" s="599"/>
      <c r="DS114" s="624"/>
      <c r="DT114" s="468"/>
    </row>
    <row r="115" spans="1:124" s="610" customFormat="1" ht="15.75" hidden="1" customHeight="1">
      <c r="A115" s="635" t="s">
        <v>201</v>
      </c>
      <c r="B115" s="608" t="str">
        <f t="shared" ref="B115:K115" si="299">IF(B113="","",B113*B114)</f>
        <v/>
      </c>
      <c r="C115" s="608" t="str">
        <f t="shared" si="299"/>
        <v/>
      </c>
      <c r="D115" s="608" t="str">
        <f t="shared" si="299"/>
        <v/>
      </c>
      <c r="E115" s="608" t="str">
        <f t="shared" si="299"/>
        <v/>
      </c>
      <c r="F115" s="608" t="str">
        <f t="shared" si="299"/>
        <v/>
      </c>
      <c r="G115" s="608" t="str">
        <f t="shared" si="299"/>
        <v/>
      </c>
      <c r="H115" s="608" t="str">
        <f t="shared" si="299"/>
        <v/>
      </c>
      <c r="I115" s="608" t="str">
        <f t="shared" si="299"/>
        <v/>
      </c>
      <c r="J115" s="608" t="str">
        <f t="shared" si="299"/>
        <v/>
      </c>
      <c r="K115" s="608" t="str">
        <f t="shared" si="299"/>
        <v/>
      </c>
      <c r="L115" s="608"/>
      <c r="M115" s="608"/>
      <c r="N115" s="608"/>
      <c r="O115" s="608"/>
      <c r="P115" s="608"/>
      <c r="Q115" s="608"/>
      <c r="R115" s="608"/>
      <c r="S115" s="640"/>
      <c r="T115" s="608" t="str">
        <f t="shared" ref="T115:AE115" si="300">IF(T113="","",T113*T114)</f>
        <v/>
      </c>
      <c r="U115" s="608" t="str">
        <f t="shared" si="300"/>
        <v/>
      </c>
      <c r="V115" s="608" t="str">
        <f t="shared" si="300"/>
        <v/>
      </c>
      <c r="W115" s="608" t="str">
        <f t="shared" si="300"/>
        <v/>
      </c>
      <c r="X115" s="608" t="str">
        <f t="shared" si="300"/>
        <v/>
      </c>
      <c r="Y115" s="608" t="str">
        <f t="shared" si="300"/>
        <v/>
      </c>
      <c r="Z115" s="1347" t="str">
        <f t="shared" si="300"/>
        <v/>
      </c>
      <c r="AA115" s="1347" t="str">
        <f t="shared" si="300"/>
        <v/>
      </c>
      <c r="AB115" s="1347" t="str">
        <f t="shared" si="300"/>
        <v/>
      </c>
      <c r="AC115" s="1347" t="str">
        <f t="shared" si="300"/>
        <v/>
      </c>
      <c r="AD115" s="608" t="str">
        <f t="shared" si="300"/>
        <v/>
      </c>
      <c r="AE115" s="1347" t="str">
        <f t="shared" si="300"/>
        <v/>
      </c>
      <c r="AF115" s="608"/>
      <c r="AG115" s="608"/>
      <c r="AH115" s="608"/>
      <c r="AI115" s="608"/>
      <c r="AJ115" s="608"/>
      <c r="AK115" s="640"/>
      <c r="AL115" s="608" t="str">
        <f t="shared" ref="AL115:AT115" si="301">IF(AL113="","",AL113*AL114)</f>
        <v/>
      </c>
      <c r="AM115" s="608" t="str">
        <f t="shared" si="301"/>
        <v/>
      </c>
      <c r="AN115" s="608" t="str">
        <f t="shared" si="301"/>
        <v/>
      </c>
      <c r="AO115" s="608" t="str">
        <f t="shared" si="301"/>
        <v/>
      </c>
      <c r="AP115" s="608" t="str">
        <f t="shared" si="301"/>
        <v/>
      </c>
      <c r="AQ115" s="608" t="str">
        <f t="shared" si="301"/>
        <v/>
      </c>
      <c r="AR115" s="608" t="str">
        <f t="shared" si="301"/>
        <v/>
      </c>
      <c r="AS115" s="608" t="str">
        <f t="shared" si="301"/>
        <v/>
      </c>
      <c r="AT115" s="608" t="str">
        <f t="shared" si="301"/>
        <v/>
      </c>
      <c r="AU115" s="608"/>
      <c r="AV115" s="608"/>
      <c r="AW115" s="608" t="str">
        <f t="shared" ref="AW115" si="302">IF(AW113="","",AW113*AW114)</f>
        <v/>
      </c>
      <c r="AX115" s="608"/>
      <c r="AY115" s="608"/>
      <c r="AZ115" s="608"/>
      <c r="BA115" s="608"/>
      <c r="BB115" s="608"/>
      <c r="BC115" s="640"/>
      <c r="BD115" s="1347" t="str">
        <f t="shared" ref="BD115:BO115" si="303">IF(BD113="","",BD113*BD114)</f>
        <v/>
      </c>
      <c r="BE115" s="1347" t="str">
        <f t="shared" si="303"/>
        <v/>
      </c>
      <c r="BF115" s="1347" t="str">
        <f t="shared" si="303"/>
        <v/>
      </c>
      <c r="BG115" s="1347" t="str">
        <f t="shared" si="303"/>
        <v/>
      </c>
      <c r="BH115" s="1347" t="str">
        <f t="shared" si="303"/>
        <v/>
      </c>
      <c r="BI115" s="1347" t="str">
        <f t="shared" si="303"/>
        <v/>
      </c>
      <c r="BJ115" s="1347" t="str">
        <f t="shared" si="303"/>
        <v/>
      </c>
      <c r="BK115" s="1347" t="str">
        <f t="shared" si="303"/>
        <v/>
      </c>
      <c r="BL115" s="1347" t="str">
        <f t="shared" si="303"/>
        <v/>
      </c>
      <c r="BM115" s="1347" t="str">
        <f t="shared" si="303"/>
        <v/>
      </c>
      <c r="BN115" s="1347" t="str">
        <f t="shared" si="303"/>
        <v/>
      </c>
      <c r="BO115" s="1347" t="str">
        <f t="shared" si="303"/>
        <v/>
      </c>
      <c r="BP115" s="1347"/>
      <c r="BQ115" s="1347"/>
      <c r="BR115" s="1347"/>
      <c r="BS115" s="1347"/>
      <c r="BT115" s="1347"/>
      <c r="BU115" s="640"/>
      <c r="BV115" s="608" t="str">
        <f>IF(BV113="","",BV113*BV114)</f>
        <v/>
      </c>
      <c r="BW115" s="608" t="str">
        <f>IF(BW113="","",BW113*BW114)</f>
        <v/>
      </c>
      <c r="BX115" s="608" t="str">
        <f>IF(BX113="","",BX113*BX114)</f>
        <v/>
      </c>
      <c r="BY115" s="608" t="str">
        <f>IF(BY113="","",BY113*BY114)</f>
        <v/>
      </c>
      <c r="BZ115" s="578" t="str">
        <f t="shared" si="266"/>
        <v/>
      </c>
      <c r="CA115" s="578" t="str">
        <f t="shared" si="267"/>
        <v/>
      </c>
      <c r="CB115" s="578" t="str">
        <f t="shared" si="268"/>
        <v/>
      </c>
      <c r="CC115" s="578" t="str">
        <f t="shared" si="269"/>
        <v/>
      </c>
      <c r="CD115" s="1072" t="str">
        <f t="shared" si="286"/>
        <v/>
      </c>
      <c r="CE115" s="1073" t="str">
        <f t="shared" si="298"/>
        <v/>
      </c>
      <c r="CF115" s="1073" t="str">
        <f t="shared" si="298"/>
        <v/>
      </c>
      <c r="CG115" s="1073" t="str">
        <f t="shared" si="298"/>
        <v/>
      </c>
      <c r="CH115" s="1073" t="str">
        <f t="shared" si="298"/>
        <v/>
      </c>
      <c r="CI115" s="1074" t="str">
        <f t="shared" si="298"/>
        <v/>
      </c>
      <c r="CJ115" s="1074" t="str">
        <f t="shared" si="298"/>
        <v/>
      </c>
      <c r="CK115" s="1073" t="str">
        <f t="shared" si="298"/>
        <v/>
      </c>
      <c r="CL115" s="1073" t="str">
        <f t="shared" si="298"/>
        <v/>
      </c>
      <c r="CM115" s="1073" t="str">
        <f t="shared" si="298"/>
        <v/>
      </c>
      <c r="CN115" s="1073" t="str">
        <f t="shared" si="298"/>
        <v/>
      </c>
      <c r="CO115" s="1072" t="str">
        <f t="shared" si="298"/>
        <v/>
      </c>
      <c r="CP115" s="532" t="str">
        <f t="shared" si="245"/>
        <v/>
      </c>
      <c r="CQ115" s="533" t="str">
        <f t="shared" si="246"/>
        <v/>
      </c>
      <c r="CR115" s="534" t="str">
        <f t="shared" si="247"/>
        <v/>
      </c>
      <c r="CS115" s="534" t="str">
        <f t="shared" si="248"/>
        <v/>
      </c>
      <c r="CT115" s="534" t="str">
        <f t="shared" si="249"/>
        <v/>
      </c>
      <c r="CU115" s="534" t="str">
        <f t="shared" si="250"/>
        <v/>
      </c>
      <c r="CV115" s="534" t="str">
        <f t="shared" si="251"/>
        <v/>
      </c>
      <c r="CW115" s="535" t="str">
        <f t="shared" si="252"/>
        <v/>
      </c>
      <c r="CX115" s="535" t="str">
        <f t="shared" si="253"/>
        <v/>
      </c>
      <c r="CY115" s="535" t="str">
        <f t="shared" si="254"/>
        <v/>
      </c>
      <c r="CZ115" s="534" t="str">
        <f t="shared" si="255"/>
        <v/>
      </c>
      <c r="DA115" s="534" t="str">
        <f t="shared" si="256"/>
        <v/>
      </c>
      <c r="DB115" s="534" t="str">
        <f t="shared" si="257"/>
        <v/>
      </c>
      <c r="DC115" s="534" t="str">
        <f t="shared" si="258"/>
        <v/>
      </c>
      <c r="DD115" s="534" t="str">
        <f t="shared" si="259"/>
        <v/>
      </c>
      <c r="DE115" s="533" t="str">
        <f t="shared" si="260"/>
        <v/>
      </c>
      <c r="DF115" s="532" t="str">
        <f t="shared" si="261"/>
        <v/>
      </c>
      <c r="DG115" s="631">
        <f t="shared" si="262"/>
        <v>0</v>
      </c>
      <c r="DH115" s="96">
        <f t="shared" si="263"/>
        <v>0</v>
      </c>
      <c r="DI115" s="96">
        <f t="shared" si="264"/>
        <v>0</v>
      </c>
      <c r="DJ115" s="96">
        <f t="shared" si="265"/>
        <v>0</v>
      </c>
      <c r="DK115" s="641"/>
      <c r="DL115" s="625"/>
      <c r="DM115" s="625"/>
      <c r="DN115" s="625"/>
      <c r="DO115" s="625"/>
      <c r="DP115" s="625"/>
      <c r="DQ115" s="625"/>
      <c r="DR115" s="625"/>
      <c r="DS115" s="625"/>
      <c r="DT115" s="642"/>
    </row>
    <row r="116" spans="1:124" s="470" customFormat="1" ht="15.75" customHeight="1">
      <c r="A116" s="635" t="s">
        <v>212</v>
      </c>
      <c r="B116" s="611" t="str">
        <f>IF(B111="","",(SUM(B96)*(640*$K$1)-SUM(B97,B101)*((640*$K$1)-(300*$K$1)*(B100=0))-SUM(B112,B113)*(8280*$K$1))/$G$1/365/B$46)</f>
        <v/>
      </c>
      <c r="C116" s="611">
        <f>IF(C111="","",(SUM(C96)*(640*$K$1)-SUM(C97,C101)*((640*$K$1)-(300*$K$1)*(C100=0))-SUM(C112,C113)*(8280*$K$1))/$G$1/365/C$46)</f>
        <v>6.0829389788293893E-2</v>
      </c>
      <c r="D116" s="611" t="str">
        <f>IF(D111="","",(SUM(D96)*(640*$K$1)-SUM(D97,D101)*((640*$K$1)-(300*$K$1)*(D100=0))-SUM(D112,D113)*(8280*$K$1))/$G$1/365/D$46)</f>
        <v/>
      </c>
      <c r="E116" s="611">
        <f>IF(E111="","",(SUM(E96)*(640*$K$1)-SUM(E97,E101)*((640*$K$1)-(300*$K$1)*(E100=0))-SUM(E112,E113)*(8280*$K$1))/$G$1/365/E$46)</f>
        <v>3.7540423412204225E-2</v>
      </c>
      <c r="F116" s="611" t="str">
        <f>IF(F111="","",(SUM(F96)*(640*$K$1)-SUM(F97,F101)*((640*$K$1)-(300*$K$1)*(F100=0))-SUM(F112,F113)*(8280*$K$1))/$G$1/365/F$46)</f>
        <v/>
      </c>
      <c r="G116" s="611">
        <f>IF(G111="","",(SUM(G96)*(640*$K$1)-SUM(G97,G101)*((640*$K$1)-(300*$K$1)*(G100=0))-SUM(G112,G113)*(8280*$K$1))/$G$1/365/G$46)</f>
        <v>6.8255315294916782E-2</v>
      </c>
      <c r="H116" s="611" t="str">
        <f>IF(H111="","",(SUM(H96)*(640*$K$1)-SUM(H97,H101)*((640*$K$1)-(300*$K$1)*(H100=0))-SUM(H112,H113)*(8280*$K$1))/$G$1/365/H$46)</f>
        <v/>
      </c>
      <c r="I116" s="611">
        <f>IF(I111="","",(SUM(I96)*(640*$K$1)-SUM(I97,I101)*((640*$K$1)-(300*$K$1)*(I100=0))-SUM(I112,I113)*(8280*$K$1))/$G$1/365/I$46)</f>
        <v>3.4127657647458391E-2</v>
      </c>
      <c r="J116" s="611" t="str">
        <f>IF(J111="","",(SUM(J96)*(640*$K$1)-SUM(J97,J101)*((640*$K$1)-(300*$K$1)*(J100=0))-SUM(J112,J113)*(8280*$K$1))/$G$1/365/J$46)</f>
        <v/>
      </c>
      <c r="K116" s="611">
        <f>IF(K111="","",(SUM(K96)*(640*$K$1)-SUM(K97,K101)*((640*$K$1)-(300*$K$1)*(K100=0))-SUM(K112,K113)*(8280*$K$1))/$G$1/365/K$46)</f>
        <v>6.2567372353673725E-2</v>
      </c>
      <c r="L116" s="611" t="str">
        <f>IF(L111="","",(SUM(L96)*(640*$K$1)-SUM(L97,L101)*((640*$K$1)-(300*$K$1)*(L100=0))-SUM(L112,L113)*(8280*$K$1))/$G$1/365/L$46)</f>
        <v/>
      </c>
      <c r="M116" s="611" t="str">
        <f>IF(M111="","",(SUM(M96)*(640*$K$1)-SUM(M97,M101)*((640*$K$1)-(300*$K$1)*(M100=0))-SUM(M112,M113)*(8280*$K$1))/$G$1/365/M$46)</f>
        <v/>
      </c>
      <c r="N116" s="611"/>
      <c r="O116" s="611"/>
      <c r="P116" s="611"/>
      <c r="Q116" s="611"/>
      <c r="R116" s="611"/>
      <c r="S116" s="630"/>
      <c r="T116" s="611" t="str">
        <f>IF(T111="","",(SUM(T96)*(640*$K$1)-SUM(T97,T101)*((640*$K$1)-(300*$K$1)*(T100=0))-SUM(T112,T113)*(8280*$K$1))/$G$1/365/T$46)</f>
        <v/>
      </c>
      <c r="U116" s="611">
        <f>IF(U111="","",(SUM(U96)*(640*$K$1)-SUM(U97,U101)*((640*$K$1)-(300*$K$1)*(U100=0))-SUM(U112,U113)*(8280*$K$1))/$G$1/365/U$46)</f>
        <v>6.2188176157590841E-2</v>
      </c>
      <c r="V116" s="611">
        <f>IF(V111="","",(SUM(V96)*(640*$K$1)-SUM(V97,V101)*((640*$K$1)-(300*$K$1)*(V100=0))-SUM(V112,V113)*(8280*$K$1))/$G$1/365/V$46)</f>
        <v>4.2353298208640672E-2</v>
      </c>
      <c r="W116" s="611">
        <f>IF(W111="","",(SUM(W96)*(640*$K$1)-SUM(W97,W101)*((640*$K$1)-(300*$K$1)*(W100=0))-SUM(W112,W113)*(8280*$K$1))/$G$1/365/W$46)</f>
        <v>4.0953189176950067E-2</v>
      </c>
      <c r="X116" s="611">
        <f>IF(X111="","",(SUM(X96)*(640*$K$1)-SUM(X97,X101)*((640*$K$1)-(300*$K$1)*(X100=0))-SUM(X112,X113)*(8280*$K$1))/$G$1/365/X$46)</f>
        <v>2.8155317559153171E-2</v>
      </c>
      <c r="Y116" s="611">
        <f>IF(Y111="","",(SUM(Y96)*(640*$K$1)-SUM(Y97,Y101)*((640*$K$1)-(300*$K$1)*(Y100=0))-SUM(Y112,Y113)*(8280*$K$1))/$G$1/365/Y$46)</f>
        <v>8.9262784557907843E-2</v>
      </c>
      <c r="Z116" s="1348" t="str">
        <f>IF(Z111="","",(SUM(Z96)*(640*$K$1)-SUM(Z97,Z101)*((640*$K$1)-(300*$K$1)*(Z100=0))-SUM(Z112,Z113)*(8280*$K$1))/$G$1/365/Z$46)</f>
        <v/>
      </c>
      <c r="AA116" s="1348">
        <f>IF(AA111="","",(SUM(AA96)*(640*$K$1)-SUM(AA97,AA101)*((640*$K$1)-(300*$K$1)*(AA100=0))-SUM(AA112,AA113)*(8280*$K$1))/$G$1/365/AA$46)</f>
        <v>5.8396214196762136E-2</v>
      </c>
      <c r="AB116" s="1348">
        <f>IF(AB111="","",(SUM(AB96)*(640*$K$1)-SUM(AB97,AB101)*((640*$K$1)-(300*$K$1)*(AB100=0))-SUM(AB112,AB113)*(8280*$K$1))/$G$1/365/AB$46)</f>
        <v>8.6631746335855922E-2</v>
      </c>
      <c r="AC116" s="1348">
        <f>IF(AC111="","",(SUM(AC96)*(640*$K$1)-SUM(AC97,AC101)*((640*$K$1)-(300*$K$1)*(AC100=0))-SUM(AC112,AC113)*(8280*$K$1))/$G$1/365/AC$46)</f>
        <v>7.090968866749689E-2</v>
      </c>
      <c r="AD116" s="611" t="str">
        <f>IF(AD111="","",(SUM(AD96)*(640*$K$1)-SUM(AD97,AD101)*((640*$K$1)-(300*$K$1)*(AD100=0))-SUM(AD112,AD113)*(8280*$K$1))/$G$1/365/AD$46)</f>
        <v/>
      </c>
      <c r="AE116" s="1348">
        <f>IF(AE111="","",(SUM(AE96)*(640*$K$1)-SUM(AE97,AE101)*((640*$K$1)-(300*$K$1)*(AE100=0))-SUM(AE112,AE113)*(8280*$K$1))/$G$1/365/AE$46)</f>
        <v>0.16684632627646329</v>
      </c>
      <c r="AF116" s="611"/>
      <c r="AG116" s="611"/>
      <c r="AH116" s="611"/>
      <c r="AI116" s="611"/>
      <c r="AJ116" s="611"/>
      <c r="AK116" s="630"/>
      <c r="AL116" s="611">
        <f>IF(AL111="","",(SUM(AL96)*(640*$K$1)-SUM(AL97,AL101)*((640*$K$1)-(300*$K$1)*(AL100=0))-SUM(AL112,AL113)*(8280*$K$1))/$G$1/365/AL$46)</f>
        <v>6.6738530510585287E-2</v>
      </c>
      <c r="AM116" s="611">
        <f>IF(AM111="","",(SUM(AM96)*(640*$K$1)-SUM(AM97,AM101)*((640*$K$1)-(300*$K$1)*(AM100=0))-SUM(AM112,AM113)*(8280*$K$1))/$G$1/365/AM$46)</f>
        <v>5.0053897882938979E-2</v>
      </c>
      <c r="AN116" s="611">
        <f>IF(AN111="","",(SUM(AN96)*(640*$K$1)-SUM(AN97,AN101)*((640*$K$1)-(300*$K$1)*(AN100=0))-SUM(AN112,AN113)*(8280*$K$1))/$G$1/365/AN$46)</f>
        <v>1.2050012453300124E-2</v>
      </c>
      <c r="AO116" s="611">
        <f>IF(AO111="","",(SUM(AO96)*(640*$K$1)-SUM(AO97,AO101)*((640*$K$1)-(300*$K$1)*(AO100=0))-SUM(AO112,AO113)*(8280*$K$1))/$G$1/365/AO$46)</f>
        <v>4.1711581569115815E-2</v>
      </c>
      <c r="AP116" s="611">
        <f>IF(AP111="","",(SUM(AP96)*(640*$K$1)-SUM(AP97,AP101)*((640*$K$1)-(300*$K$1)*(AP100=0))-SUM(AP112,AP113)*(8280*$K$1))/$G$1/365/AP$46)</f>
        <v>2.0855790784557904E-2</v>
      </c>
      <c r="AQ116" s="611">
        <f>IF(AQ111="","",(SUM(AQ96)*(640*$K$1)-SUM(AQ97,AQ101)*((640*$K$1)-(300*$K$1)*(AQ100=0))-SUM(AQ112,AQ113)*(8280*$K$1))/$G$1/365/AQ$46)</f>
        <v>1.3903860523038606E-2</v>
      </c>
      <c r="AR116" s="611">
        <f>IF(AR111="","",(SUM(AR96)*(640*$K$1)-SUM(AR97,AR101)*((640*$K$1)-(300*$K$1)*(AR100=0))-SUM(AR112,AR113)*(8280*$K$1))/$G$1/365/AR$46)</f>
        <v>4.588273972602739E-2</v>
      </c>
      <c r="AS116" s="611">
        <f>IF(AS111="","",(SUM(AS96)*(640*$K$1)-SUM(AS97,AS101)*((640*$K$1)-(300*$K$1)*(AS100=0))-SUM(AS112,AS113)*(8280*$K$1))/$G$1/365/AS$46)</f>
        <v>-2.6417334993773352E-2</v>
      </c>
      <c r="AT116" s="611">
        <f>IF(AT111="","",(SUM(AT96)*(640*$K$1)-SUM(AT97,AT101)*((640*$K$1)-(300*$K$1)*(AT100=0))-SUM(AT112,AT113)*(8280*$K$1))/$G$1/365/AT$46)</f>
        <v>1.7727422166874215E-2</v>
      </c>
      <c r="AU116" s="611" t="str">
        <f>IF(AU111="","",(SUM(AU96)*(640*$K$1)-SUM(AU97,AU101)*((640*$K$1)-(300*$K$1)*(AU100=0))-SUM(AU112,AU113)*(8280*$K$1))/$G$1/365/AU$46)</f>
        <v/>
      </c>
      <c r="AV116" s="611" t="str">
        <f>IF(AV111="","",(SUM(AV96)*(640*$K$1)-SUM(AV97,AV101)*((640*$K$1)-(300*$K$1)*(AV100=0))-SUM(AV112,AV113)*(8280*$K$1))/$G$1/365/AV$46)</f>
        <v/>
      </c>
      <c r="AW116" s="611">
        <f>IF(AW111="","",(SUM(AW96)*(640*$K$1)-SUM(AW97,AW101)*((640*$K$1)-(300*$K$1)*(AW100=0))-SUM(AW112,AW113)*(8280*$K$1))/$G$1/365/AW$46)</f>
        <v>5.561544209215441E-2</v>
      </c>
      <c r="AX116" s="611"/>
      <c r="AY116" s="611"/>
      <c r="AZ116" s="611"/>
      <c r="BA116" s="611"/>
      <c r="BB116" s="611"/>
      <c r="BC116" s="630"/>
      <c r="BD116" s="1348">
        <f>IF(BD111="","",(SUM(BD96)*(640*$K$1)-SUM(BD97,BD101)*((640*$K$1)-(300*$K$1)*(BD100=0))-SUM(BD112,BD113)*(8280*$K$1))/$G$1/365/BD$46)</f>
        <v>2.5026948941469489E-2</v>
      </c>
      <c r="BE116" s="1348">
        <f>IF(BE111="","",(SUM(BE96)*(640*$K$1)-SUM(BE97,BE101)*((640*$K$1)-(300*$K$1)*(BE100=0))-SUM(BE112,BE113)*(8280*$K$1))/$G$1/365/BE$46)</f>
        <v>2.0855790784557911E-2</v>
      </c>
      <c r="BF116" s="1348">
        <f>IF(BF111="","",(SUM(BF96)*(640*$K$1)-SUM(BF97,BF101)*((640*$K$1)-(300*$K$1)*(BF100=0))-SUM(BF112,BF113)*(8280*$K$1))/$G$1/365/BF$46)</f>
        <v>8.9679900373599006E-2</v>
      </c>
      <c r="BG116" s="1348">
        <f>IF(BG111="","",(SUM(BG96)*(640*$K$1)-SUM(BG97,BG101)*((640*$K$1)-(300*$K$1)*(BG100=0))-SUM(BG112,BG113)*(8280*$K$1))/$G$1/365/BG$46)</f>
        <v>1.6684632627646325E-2</v>
      </c>
      <c r="BH116" s="1348">
        <f>IF(BH111="","",(SUM(BH96)*(640*$K$1)-SUM(BH97,BH101)*((640*$K$1)-(300*$K$1)*(BH100=0))-SUM(BH112,BH113)*(8280*$K$1))/$G$1/365/BH$46)</f>
        <v>0.20021559153175592</v>
      </c>
      <c r="BI116" s="1348">
        <f>IF(BI111="","",(SUM(BI96)*(640*$K$1)-SUM(BI97,BI101)*((640*$K$1)-(300*$K$1)*(BI100=0))-SUM(BI112,BI113)*(8280*$K$1))/$G$1/365/BI$46)</f>
        <v>8.3423163138231643E-2</v>
      </c>
      <c r="BJ116" s="1348">
        <f>IF(BJ111="","",(SUM(BJ96)*(640*$K$1)-SUM(BJ97,BJ101)*((640*$K$1)-(300*$K$1)*(BJ100=0))-SUM(BJ112,BJ113)*(8280*$K$1))/$G$1/365/BJ$46)</f>
        <v>0.1126212702366127</v>
      </c>
      <c r="BK116" s="1348">
        <f>IF(BK111="","",(SUM(BK96)*(640*$K$1)-SUM(BK97,BK101)*((640*$K$1)-(300*$K$1)*(BK100=0))-SUM(BK112,BK113)*(8280*$K$1))/$G$1/365/BK$46)</f>
        <v>2.8155317559153178E-2</v>
      </c>
      <c r="BL116" s="1348">
        <f>IF(BL111="","",(SUM(BL96)*(640*$K$1)-SUM(BL97,BL101)*((640*$K$1)-(300*$K$1)*(BL100=0))-SUM(BL112,BL113)*(8280*$K$1))/$G$1/365/BL$46)</f>
        <v>1.3903860523038606E-2</v>
      </c>
      <c r="BM116" s="1348">
        <f>IF(BM111="","",(SUM(BM96)*(640*$K$1)-SUM(BM97,BM101)*((640*$K$1)-(300*$K$1)*(BM100=0))-SUM(BM112,BM113)*(8280*$K$1))/$G$1/365/BM$46)</f>
        <v>1.3903860523038603E-2</v>
      </c>
      <c r="BN116" s="1348">
        <f>IF(BN111="","",(SUM(BN96)*(640*$K$1)-SUM(BN97,BN101)*((640*$K$1)-(300*$K$1)*(BN100=0))-SUM(BN112,BN113)*(8280*$K$1))/$G$1/365/BN$46)</f>
        <v>7.8139696139476952E-2</v>
      </c>
      <c r="BO116" s="1348">
        <f>IF(BO111="","",(SUM(BO96)*(640*$K$1)-SUM(BO97,BO101)*((640*$K$1)-(300*$K$1)*(BO100=0))-SUM(BO112,BO113)*(8280*$K$1))/$G$1/365/BO$46)</f>
        <v>2.9198107098381075E-2</v>
      </c>
      <c r="BP116" s="1348"/>
      <c r="BQ116" s="1348"/>
      <c r="BR116" s="1348"/>
      <c r="BS116" s="1348"/>
      <c r="BT116" s="1348"/>
      <c r="BU116" s="630"/>
      <c r="BV116" s="611">
        <f>IF(BV111="","",(SUM(BV96)*(640*$K$1)-SUM(BV97,BV101)*((640*$K$1)-(300*$K$1)*(BV100=0))-SUM(BV112,BV113)*(8280*$K$1))/$G$1/365/BV$46)</f>
        <v>2.0438674968866748E-2</v>
      </c>
      <c r="BW116" s="611">
        <f>IF(BW111="","",(SUM(BW96)*(640*$K$1)-SUM(BW97,BW101)*((640*$K$1)-(300*$K$1)*(BW100=0))-SUM(BW112,BW113)*(8280*$K$1))/$G$1/365/BW$46)</f>
        <v>4.0043118306351183E-2</v>
      </c>
      <c r="BX116" s="611">
        <f>IF(BX111="","",(SUM(BX96)*(640*$K$1)-SUM(BX97,BX101)*((640*$K$1)-(300*$K$1)*(BX100=0))-SUM(BX112,BX113)*(8280*$K$1))/$G$1/365/BX$46)</f>
        <v>5.2556592777085923E-2</v>
      </c>
      <c r="BY116" s="611">
        <f>IF(BY111="","",(SUM(BY96)*(640*$K$1)-SUM(BY97,BY101)*((640*$K$1)-(300*$K$1)*(BY100=0))-SUM(BY112,BY113)*(8280*$K$1))/$G$1/365/BY$46)</f>
        <v>3.1283686176836863E-2</v>
      </c>
      <c r="BZ116" s="578">
        <f t="shared" si="266"/>
        <v>5.3645728518057267E-2</v>
      </c>
      <c r="CA116" s="603">
        <f t="shared" si="267"/>
        <v>6.4385013900172067E-2</v>
      </c>
      <c r="CB116" s="603">
        <f t="shared" si="268"/>
        <v>3.2225093399750937E-2</v>
      </c>
      <c r="CC116" s="603">
        <f t="shared" si="269"/>
        <v>4.9768868742216678E-2</v>
      </c>
      <c r="CD116" s="1072">
        <f t="shared" si="286"/>
        <v>1.3903860523038603E-2</v>
      </c>
      <c r="CE116" s="1073">
        <f>IF(UPPER($CD$4)=UPPER($BZ$4),IF(OR(-FLOOR(((17-COUNT($B116:$R116))/2),1)+CE$7&lt;1,-FLOOR(((17-COUNT($B116:$R116))/2),1)+CE$7&gt;COUNT($B116:$R116)),"",LARGE($B116:$R116,-FLOOR(((17-COUNT($B116:$R116))/2),1)+CE$7)),IF(UPPER($CD$4)=UPPER($CA$4),IF(OR(-FLOOR(((17-COUNT($T116:$AJ116))/2),1)+CE$7&lt;1,-FLOOR(((17-COUNT($T116:$AJ116))/2),1)+CE$7&gt;COUNT($T116:$AJ116)),"",LARGE($T116:$AJ116,-FLOOR(((17-COUNT($T116:$AJ116))/2),1)+CE$7)),IF(UPPER($CD$4)=UPPER($CB$4),IF(OR(-FLOOR(((17-COUNT($AL116:$BB116))/2),1)+CE$7&lt;1,-FLOOR(((17-COUNT($AL116:$BB116))/2),1)+CE$7&gt;COUNT($AL116:$BB116)),"",LARGE($AL116:$BB116,-FLOOR(((17-COUNT($AL116:$BB116))/2),1)+CE$7)),IF(OR(-FLOOR(((17-COUNT($BD116:$BT116))/2),1)+CE$7&lt;1,-FLOOR(((17-COUNT($BD116:$BT116))/2),1)+CE$7&gt;COUNT($BD116:$BT116)),"",LARGE($BD116:$BT116,-FLOOR(((17-COUNT($BD116:$BT116))/2),1)+CE$7)))))</f>
        <v>1.3903860523038606E-2</v>
      </c>
      <c r="CF116" s="1073">
        <f t="shared" si="298"/>
        <v>1.6684632627646325E-2</v>
      </c>
      <c r="CG116" s="1073">
        <f t="shared" si="298"/>
        <v>2.0855790784557911E-2</v>
      </c>
      <c r="CH116" s="1073">
        <f t="shared" si="298"/>
        <v>2.5026948941469489E-2</v>
      </c>
      <c r="CI116" s="1074">
        <f t="shared" si="298"/>
        <v>2.8155317559153178E-2</v>
      </c>
      <c r="CJ116" s="1074">
        <f t="shared" si="298"/>
        <v>2.9198107098381075E-2</v>
      </c>
      <c r="CK116" s="1073">
        <f t="shared" si="298"/>
        <v>7.8139696139476952E-2</v>
      </c>
      <c r="CL116" s="1073">
        <f t="shared" si="298"/>
        <v>8.3423163138231643E-2</v>
      </c>
      <c r="CM116" s="1073">
        <f t="shared" si="298"/>
        <v>8.9679900373599006E-2</v>
      </c>
      <c r="CN116" s="1073">
        <f t="shared" si="298"/>
        <v>0.1126212702366127</v>
      </c>
      <c r="CO116" s="1072">
        <f t="shared" si="298"/>
        <v>0.20021559153175592</v>
      </c>
      <c r="CP116" s="520" t="str">
        <f t="shared" si="245"/>
        <v/>
      </c>
      <c r="CQ116" s="521" t="str">
        <f t="shared" si="246"/>
        <v/>
      </c>
      <c r="CR116" s="522" t="str">
        <f t="shared" si="247"/>
        <v/>
      </c>
      <c r="CS116" s="522">
        <f t="shared" si="248"/>
        <v>1.3903860523038603E-2</v>
      </c>
      <c r="CT116" s="522">
        <f t="shared" si="249"/>
        <v>1.3903860523038606E-2</v>
      </c>
      <c r="CU116" s="522">
        <f t="shared" si="250"/>
        <v>1.6684632627646325E-2</v>
      </c>
      <c r="CV116" s="522">
        <f t="shared" si="251"/>
        <v>2.0855790784557911E-2</v>
      </c>
      <c r="CW116" s="523">
        <f t="shared" si="252"/>
        <v>2.5026948941469489E-2</v>
      </c>
      <c r="CX116" s="523">
        <f t="shared" si="253"/>
        <v>2.8155317559153178E-2</v>
      </c>
      <c r="CY116" s="523">
        <f t="shared" si="254"/>
        <v>2.9198107098381075E-2</v>
      </c>
      <c r="CZ116" s="522">
        <f t="shared" si="255"/>
        <v>7.8139696139476952E-2</v>
      </c>
      <c r="DA116" s="522">
        <f t="shared" si="256"/>
        <v>8.3423163138231643E-2</v>
      </c>
      <c r="DB116" s="522">
        <f t="shared" si="257"/>
        <v>8.9679900373599006E-2</v>
      </c>
      <c r="DC116" s="522">
        <f t="shared" si="258"/>
        <v>0.1126212702366127</v>
      </c>
      <c r="DD116" s="522">
        <f t="shared" si="259"/>
        <v>0.20021559153175592</v>
      </c>
      <c r="DE116" s="521" t="str">
        <f t="shared" si="260"/>
        <v/>
      </c>
      <c r="DF116" s="520" t="str">
        <f t="shared" si="261"/>
        <v/>
      </c>
      <c r="DG116" s="631">
        <f t="shared" si="262"/>
        <v>5</v>
      </c>
      <c r="DH116" s="96">
        <f t="shared" si="263"/>
        <v>9</v>
      </c>
      <c r="DI116" s="96">
        <f t="shared" si="264"/>
        <v>10</v>
      </c>
      <c r="DJ116" s="96">
        <f t="shared" si="265"/>
        <v>12</v>
      </c>
      <c r="DK116" s="467"/>
      <c r="DL116" s="599"/>
      <c r="DM116" s="599"/>
      <c r="DN116" s="599"/>
      <c r="DO116" s="599"/>
      <c r="DP116" s="599"/>
      <c r="DQ116" s="599"/>
      <c r="DR116" s="599"/>
      <c r="DS116" s="599"/>
      <c r="DT116" s="468"/>
    </row>
    <row r="117" spans="1:124" s="470" customFormat="1" ht="15.75" customHeight="1">
      <c r="A117" s="635" t="s">
        <v>213</v>
      </c>
      <c r="B117" s="611" t="str">
        <f>IF(B111="","",(SUM(B104)*(640*$K$1)-SUM(B105,B109)*((640*$K$1)-(300*$K$1)*(B108=0)))/$G$1/365/B$46)</f>
        <v/>
      </c>
      <c r="C117" s="611">
        <f>IF(C111="","",(SUM(C104)*(640*$K$1)-SUM(C105,C109)*((640*$K$1)-(300*$K$1)*(C108=0)))/$G$1/365/C$46)</f>
        <v>0</v>
      </c>
      <c r="D117" s="611" t="str">
        <f>IF(D111="","",(SUM(D104)*(640*$K$1)-SUM(D105,D109)*((640*$K$1)-(300*$K$1)*(D108=0)))/$G$1/365/D$46)</f>
        <v/>
      </c>
      <c r="E117" s="611">
        <f>IF(E111="","",(SUM(E104)*(640*$K$1)-SUM(E105,E109)*((640*$K$1)-(300*$K$1)*(E108=0)))/$G$1/365/E$46)</f>
        <v>0</v>
      </c>
      <c r="F117" s="611" t="str">
        <f>IF(F111="","",(SUM(F104)*(640*$K$1)-SUM(F105,F109)*((640*$K$1)-(300*$K$1)*(F108=0)))/$G$1/365/F$46)</f>
        <v/>
      </c>
      <c r="G117" s="611">
        <f>IF(G111="","",(SUM(G104)*(640*$K$1)-SUM(G105,G109)*((640*$K$1)-(300*$K$1)*(G108=0)))/$G$1/365/G$46)</f>
        <v>4.0953189176950067E-2</v>
      </c>
      <c r="H117" s="611" t="str">
        <f>IF(H111="","",(SUM(H104)*(640*$K$1)-SUM(H105,H109)*((640*$K$1)-(300*$K$1)*(H108=0)))/$G$1/365/H$46)</f>
        <v/>
      </c>
      <c r="I117" s="611">
        <f>IF(I111="","",(SUM(I104)*(640*$K$1)-SUM(I105,I109)*((640*$K$1)-(300*$K$1)*(I108=0)))/$G$1/365/I$46)</f>
        <v>0</v>
      </c>
      <c r="J117" s="611" t="str">
        <f>IF(J111="","",(SUM(J104)*(640*$K$1)-SUM(J105,J109)*((640*$K$1)-(300*$K$1)*(J108=0)))/$G$1/365/J$46)</f>
        <v/>
      </c>
      <c r="K117" s="611">
        <f>IF(K111="","",(SUM(K104)*(640*$K$1)-SUM(K105,K109)*((640*$K$1)-(300*$K$1)*(K108=0)))/$G$1/365/K$46)</f>
        <v>0</v>
      </c>
      <c r="L117" s="611" t="str">
        <f>IF(L111="","",(SUM(L104)*(640*$K$1)-SUM(L105,L109)*((640*$K$1)-(300*$K$1)*(L108=0)))/$G$1/365/L$46)</f>
        <v/>
      </c>
      <c r="M117" s="611" t="str">
        <f>IF(M111="","",(SUM(M104)*(640*$K$1)-SUM(M105,M109)*((640*$K$1)-(300*$K$1)*(M108=0)))/$G$1/365/M$46)</f>
        <v/>
      </c>
      <c r="N117" s="611"/>
      <c r="O117" s="611"/>
      <c r="P117" s="611"/>
      <c r="Q117" s="611"/>
      <c r="R117" s="611"/>
      <c r="S117" s="630"/>
      <c r="T117" s="611" t="str">
        <f>IF(T111="","",(SUM(T104)*(640*$K$1)-SUM(T105,T109)*((640*$K$1)-(300*$K$1)*(T108=0)))/$G$1/365/T$46)</f>
        <v/>
      </c>
      <c r="U117" s="611">
        <f>IF(U111="","",(SUM(U104)*(640*$K$1)-SUM(U105,U109)*((640*$K$1)-(300*$K$1)*(U108=0)))/$G$1/365/U$46)</f>
        <v>0</v>
      </c>
      <c r="V117" s="611">
        <f>IF(V111="","",(SUM(V104)*(640*$K$1)-SUM(V105,V109)*((640*$K$1)-(300*$K$1)*(V108=0)))/$G$1/365/V$46)</f>
        <v>2.3101799022894913E-3</v>
      </c>
      <c r="W117" s="611">
        <f>IF(W111="","",(SUM(W104)*(640*$K$1)-SUM(W105,W109)*((640*$K$1)-(300*$K$1)*(W108=0)))/$G$1/365/W$46)</f>
        <v>0</v>
      </c>
      <c r="X117" s="611">
        <f>IF(X111="","",(SUM(X104)*(640*$K$1)-SUM(X105,X109)*((640*$K$1)-(300*$K$1)*(X108=0)))/$G$1/365/X$46)</f>
        <v>0</v>
      </c>
      <c r="Y117" s="611">
        <f>IF(Y111="","",(SUM(Y104)*(640*$K$1)-SUM(Y105,Y109)*((640*$K$1)-(300*$K$1)*(Y108=0)))/$G$1/365/Y$46)</f>
        <v>0</v>
      </c>
      <c r="Z117" s="1348" t="str">
        <f>IF(Z111="","",(SUM(Z104)*(640*$K$1)-SUM(Z105,Z109)*((640*$K$1)-(300*$K$1)*(Z108=0)))/$G$1/365/Z$46)</f>
        <v/>
      </c>
      <c r="AA117" s="1348">
        <f>IF(AA111="","",(SUM(AA104)*(640*$K$1)-SUM(AA105,AA109)*((640*$K$1)-(300*$K$1)*(AA108=0)))/$G$1/365/AA$46)</f>
        <v>0</v>
      </c>
      <c r="AB117" s="1348">
        <f>IF(AB111="","",(SUM(AB104)*(640*$K$1)-SUM(AB105,AB109)*((640*$K$1)-(300*$K$1)*(AB108=0)))/$G$1/365/AB$46)</f>
        <v>0</v>
      </c>
      <c r="AC117" s="1348">
        <f>IF(AC111="","",(SUM(AC104)*(640*$K$1)-SUM(AC105,AC109)*((640*$K$1)-(300*$K$1)*(AC108=0)))/$G$1/365/AC$46)</f>
        <v>0</v>
      </c>
      <c r="AD117" s="611" t="str">
        <f>IF(AD111="","",(SUM(AD104)*(640*$K$1)-SUM(AD105,AD109)*((640*$K$1)-(300*$K$1)*(AD108=0)))/$G$1/365/AD$46)</f>
        <v/>
      </c>
      <c r="AE117" s="1348">
        <f>IF(AE111="","",(SUM(AE104)*(640*$K$1)-SUM(AE105,AE109)*((640*$K$1)-(300*$K$1)*(AE108=0)))/$G$1/365/AE$46)</f>
        <v>0</v>
      </c>
      <c r="AF117" s="611"/>
      <c r="AG117" s="611"/>
      <c r="AH117" s="611"/>
      <c r="AI117" s="611"/>
      <c r="AJ117" s="611"/>
      <c r="AK117" s="630"/>
      <c r="AL117" s="611">
        <f>IF(AL111="","",(SUM(AL104)*(640*$K$1)-SUM(AL105,AL109)*((640*$K$1)-(300*$K$1)*(AL108=0)))/$G$1/365/AL$46)</f>
        <v>0</v>
      </c>
      <c r="AM117" s="611">
        <f>IF(AM111="","",(SUM(AM104)*(640*$K$1)-SUM(AM105,AM109)*((640*$K$1)-(300*$K$1)*(AM108=0)))/$G$1/365/AM$46)</f>
        <v>0</v>
      </c>
      <c r="AN117" s="611">
        <f>IF(AN111="","",(SUM(AN104)*(640*$K$1)-SUM(AN105,AN109)*((640*$K$1)-(300*$K$1)*(AN108=0)))/$G$1/365/AN$46)</f>
        <v>0</v>
      </c>
      <c r="AO117" s="611">
        <f>IF(AO111="","",(SUM(AO104)*(640*$K$1)-SUM(AO105,AO109)*((640*$K$1)-(300*$K$1)*(AO108=0)))/$G$1/365/AO$46)</f>
        <v>0</v>
      </c>
      <c r="AP117" s="611">
        <f>IF(AP111="","",(SUM(AP104)*(640*$K$1)-SUM(AP105,AP109)*((640*$K$1)-(300*$K$1)*(AP108=0)))/$G$1/365/AP$46)</f>
        <v>0</v>
      </c>
      <c r="AQ117" s="611">
        <f>IF(AQ111="","",(SUM(AQ104)*(640*$K$1)-SUM(AQ105,AQ109)*((640*$K$1)-(300*$K$1)*(AQ108=0)))/$G$1/365/AQ$46)</f>
        <v>0</v>
      </c>
      <c r="AR117" s="611">
        <f>IF(AR111="","",(SUM(AR104)*(640*$K$1)-SUM(AR105,AR109)*((640*$K$1)-(300*$K$1)*(AR108=0)))/$G$1/365/AR$46)</f>
        <v>0</v>
      </c>
      <c r="AS117" s="611">
        <f>IF(AS111="","",(SUM(AS104)*(640*$K$1)-SUM(AS105,AS109)*((640*$K$1)-(300*$K$1)*(AS108=0)))/$G$1/365/AS$46)</f>
        <v>0</v>
      </c>
      <c r="AT117" s="611">
        <f>IF(AT111="","",(SUM(AT104)*(640*$K$1)-SUM(AT105,AT109)*((640*$K$1)-(300*$K$1)*(AT108=0)))/$G$1/365/AT$46)</f>
        <v>0</v>
      </c>
      <c r="AU117" s="611" t="str">
        <f>IF(AU111="","",(SUM(AU104)*(640*$K$1)-SUM(AU105,AU109)*((640*$K$1)-(300*$K$1)*(AU108=0)))/$G$1/365/AU$46)</f>
        <v/>
      </c>
      <c r="AV117" s="611" t="str">
        <f>IF(AV111="","",(SUM(AV104)*(640*$K$1)-SUM(AV105,AV109)*((640*$K$1)-(300*$K$1)*(AV108=0)))/$G$1/365/AV$46)</f>
        <v/>
      </c>
      <c r="AW117" s="611">
        <f>IF(AW111="","",(SUM(AW104)*(640*$K$1)-SUM(AW105,AW109)*((640*$K$1)-(300*$K$1)*(AW108=0)))/$G$1/365/AW$46)</f>
        <v>0</v>
      </c>
      <c r="AX117" s="611"/>
      <c r="AY117" s="611"/>
      <c r="AZ117" s="611"/>
      <c r="BA117" s="611"/>
      <c r="BB117" s="611"/>
      <c r="BC117" s="630"/>
      <c r="BD117" s="1348">
        <f>IF(BD111="","",(SUM(BD104)*(640*$K$1)-SUM(BD105,BD109)*((640*$K$1)-(300*$K$1)*(BD108=0)))/$G$1/365/BD$46)</f>
        <v>0</v>
      </c>
      <c r="BE117" s="1348">
        <f>IF(BE111="","",(SUM(BE104)*(640*$K$1)-SUM(BE105,BE109)*((640*$K$1)-(300*$K$1)*(BE108=0)))/$G$1/365/BE$46)</f>
        <v>0</v>
      </c>
      <c r="BF117" s="1348">
        <f>IF(BF111="","",(SUM(BF104)*(640*$K$1)-SUM(BF105,BF109)*((640*$K$1)-(300*$K$1)*(BF108=0)))/$G$1/365/BF$46)</f>
        <v>0</v>
      </c>
      <c r="BG117" s="1348">
        <f>IF(BG111="","",(SUM(BG104)*(640*$K$1)-SUM(BG105,BG109)*((640*$K$1)-(300*$K$1)*(BG108=0)))/$G$1/365/BG$46)</f>
        <v>0</v>
      </c>
      <c r="BH117" s="1348">
        <f>IF(BH111="","",(SUM(BH104)*(640*$K$1)-SUM(BH105,BH109)*((640*$K$1)-(300*$K$1)*(BH108=0)))/$G$1/365/BH$46)</f>
        <v>0</v>
      </c>
      <c r="BI117" s="1348">
        <f>IF(BI111="","",(SUM(BI104)*(640*$K$1)-SUM(BI105,BI109)*((640*$K$1)-(300*$K$1)*(BI108=0)))/$G$1/365/BI$46)</f>
        <v>0</v>
      </c>
      <c r="BJ117" s="1348">
        <f>IF(BJ111="","",(SUM(BJ104)*(640*$K$1)-SUM(BJ105,BJ109)*((640*$K$1)-(300*$K$1)*(BJ108=0)))/$G$1/365/BJ$46)</f>
        <v>0</v>
      </c>
      <c r="BK117" s="1348">
        <f>IF(BK111="","",(SUM(BK104)*(640*$K$1)-SUM(BK105,BK109)*((640*$K$1)-(300*$K$1)*(BK108=0)))/$G$1/365/BK$46)</f>
        <v>0</v>
      </c>
      <c r="BL117" s="1348">
        <f>IF(BL111="","",(SUM(BL104)*(640*$K$1)-SUM(BL105,BL109)*((640*$K$1)-(300*$K$1)*(BL108=0)))/$G$1/365/BL$46)</f>
        <v>0</v>
      </c>
      <c r="BM117" s="1348">
        <f>IF(BM111="","",(SUM(BM104)*(640*$K$1)-SUM(BM105,BM109)*((640*$K$1)-(300*$K$1)*(BM108=0)))/$G$1/365/BM$46)</f>
        <v>0</v>
      </c>
      <c r="BN117" s="1348">
        <f>IF(BN111="","",(SUM(BN104)*(640*$K$1)-SUM(BN105,BN109)*((640*$K$1)-(300*$K$1)*(BN108=0)))/$G$1/365/BN$46)</f>
        <v>0</v>
      </c>
      <c r="BO117" s="1348">
        <f>IF(BO111="","",(SUM(BO104)*(640*$K$1)-SUM(BO105,BO109)*((640*$K$1)-(300*$K$1)*(BO108=0)))/$G$1/365/BO$46)</f>
        <v>0</v>
      </c>
      <c r="BP117" s="1348"/>
      <c r="BQ117" s="1348"/>
      <c r="BR117" s="1348"/>
      <c r="BS117" s="1348"/>
      <c r="BT117" s="1348"/>
      <c r="BU117" s="630"/>
      <c r="BV117" s="611">
        <f>IF(BV111="","",(SUM(BV104)*(640*$K$1)-SUM(BV105,BV109)*((640*$K$1)-(300*$K$1)*(BV108=0)))/$G$1/365/BV$46)</f>
        <v>0</v>
      </c>
      <c r="BW117" s="611">
        <f>IF(BW111="","",(SUM(BW104)*(640*$K$1)-SUM(BW105,BW109)*((640*$K$1)-(300*$K$1)*(BW108=0)))/$G$1/365/BW$46)</f>
        <v>0</v>
      </c>
      <c r="BX117" s="611">
        <f>IF(BX111="","",(SUM(BX104)*(640*$K$1)-SUM(BX105,BX109)*((640*$K$1)-(300*$K$1)*(BX108=0)))/$G$1/365/BX$46)</f>
        <v>0</v>
      </c>
      <c r="BY117" s="611">
        <f>IF(BY111="","",(SUM(BY104)*(640*$K$1)-SUM(BY105,BY109)*((640*$K$1)-(300*$K$1)*(BY108=0)))/$G$1/365/BY$46)</f>
        <v>0</v>
      </c>
      <c r="BZ117" s="578">
        <f t="shared" si="266"/>
        <v>0</v>
      </c>
      <c r="CA117" s="603">
        <f t="shared" si="267"/>
        <v>0</v>
      </c>
      <c r="CB117" s="603">
        <f t="shared" si="268"/>
        <v>0</v>
      </c>
      <c r="CC117" s="603">
        <f t="shared" si="269"/>
        <v>0</v>
      </c>
      <c r="CD117" s="1072">
        <f t="shared" si="286"/>
        <v>0</v>
      </c>
      <c r="CE117" s="1073">
        <f t="shared" si="298"/>
        <v>0</v>
      </c>
      <c r="CF117" s="1073">
        <f t="shared" si="298"/>
        <v>0</v>
      </c>
      <c r="CG117" s="1073">
        <f t="shared" si="298"/>
        <v>0</v>
      </c>
      <c r="CH117" s="1073">
        <f t="shared" si="298"/>
        <v>0</v>
      </c>
      <c r="CI117" s="1074">
        <f t="shared" si="298"/>
        <v>0</v>
      </c>
      <c r="CJ117" s="1074">
        <f t="shared" si="298"/>
        <v>0</v>
      </c>
      <c r="CK117" s="1073">
        <f t="shared" si="298"/>
        <v>0</v>
      </c>
      <c r="CL117" s="1073">
        <f t="shared" si="298"/>
        <v>0</v>
      </c>
      <c r="CM117" s="1073">
        <f t="shared" si="298"/>
        <v>0</v>
      </c>
      <c r="CN117" s="1073">
        <f t="shared" si="298"/>
        <v>0</v>
      </c>
      <c r="CO117" s="1072">
        <f t="shared" si="298"/>
        <v>0</v>
      </c>
      <c r="CP117" s="520" t="str">
        <f t="shared" si="245"/>
        <v/>
      </c>
      <c r="CQ117" s="521" t="str">
        <f t="shared" si="246"/>
        <v/>
      </c>
      <c r="CR117" s="522" t="str">
        <f t="shared" si="247"/>
        <v/>
      </c>
      <c r="CS117" s="522">
        <f t="shared" si="248"/>
        <v>0</v>
      </c>
      <c r="CT117" s="522">
        <f t="shared" si="249"/>
        <v>0</v>
      </c>
      <c r="CU117" s="522">
        <f t="shared" si="250"/>
        <v>0</v>
      </c>
      <c r="CV117" s="522">
        <f t="shared" si="251"/>
        <v>0</v>
      </c>
      <c r="CW117" s="523">
        <f t="shared" si="252"/>
        <v>0</v>
      </c>
      <c r="CX117" s="523">
        <f t="shared" si="253"/>
        <v>0</v>
      </c>
      <c r="CY117" s="523">
        <f t="shared" si="254"/>
        <v>0</v>
      </c>
      <c r="CZ117" s="522">
        <f t="shared" si="255"/>
        <v>0</v>
      </c>
      <c r="DA117" s="522">
        <f t="shared" si="256"/>
        <v>0</v>
      </c>
      <c r="DB117" s="522">
        <f t="shared" si="257"/>
        <v>0</v>
      </c>
      <c r="DC117" s="522">
        <f t="shared" si="258"/>
        <v>0</v>
      </c>
      <c r="DD117" s="522">
        <f t="shared" si="259"/>
        <v>0</v>
      </c>
      <c r="DE117" s="521" t="str">
        <f t="shared" si="260"/>
        <v/>
      </c>
      <c r="DF117" s="520" t="str">
        <f t="shared" si="261"/>
        <v/>
      </c>
      <c r="DG117" s="631">
        <f t="shared" si="262"/>
        <v>5</v>
      </c>
      <c r="DH117" s="96">
        <f t="shared" si="263"/>
        <v>9</v>
      </c>
      <c r="DI117" s="96">
        <f t="shared" si="264"/>
        <v>10</v>
      </c>
      <c r="DJ117" s="96">
        <f t="shared" si="265"/>
        <v>12</v>
      </c>
      <c r="DK117" s="467"/>
      <c r="DL117" s="599"/>
      <c r="DM117" s="599"/>
      <c r="DN117" s="599"/>
      <c r="DO117" s="599"/>
      <c r="DP117" s="599"/>
      <c r="DQ117" s="599"/>
      <c r="DR117" s="599"/>
      <c r="DS117" s="599"/>
      <c r="DT117" s="468"/>
    </row>
    <row r="118" spans="1:124" s="470" customFormat="1" ht="15.75" customHeight="1">
      <c r="A118" s="643" t="s">
        <v>214</v>
      </c>
      <c r="B118" s="601" t="str">
        <f t="shared" ref="B118:M118" si="304">IF(SUM(B111)&gt;0,B113/B111,"")</f>
        <v/>
      </c>
      <c r="C118" s="601">
        <f t="shared" si="304"/>
        <v>0</v>
      </c>
      <c r="D118" s="601" t="str">
        <f t="shared" si="304"/>
        <v/>
      </c>
      <c r="E118" s="601">
        <f t="shared" si="304"/>
        <v>0</v>
      </c>
      <c r="F118" s="601" t="str">
        <f t="shared" si="304"/>
        <v/>
      </c>
      <c r="G118" s="601">
        <f t="shared" si="304"/>
        <v>0</v>
      </c>
      <c r="H118" s="601" t="str">
        <f t="shared" si="304"/>
        <v/>
      </c>
      <c r="I118" s="601">
        <f t="shared" si="304"/>
        <v>0</v>
      </c>
      <c r="J118" s="601" t="str">
        <f t="shared" si="304"/>
        <v/>
      </c>
      <c r="K118" s="601">
        <f t="shared" si="304"/>
        <v>0</v>
      </c>
      <c r="L118" s="601" t="str">
        <f t="shared" si="304"/>
        <v/>
      </c>
      <c r="M118" s="601" t="str">
        <f t="shared" si="304"/>
        <v/>
      </c>
      <c r="N118" s="601"/>
      <c r="O118" s="601"/>
      <c r="P118" s="601"/>
      <c r="Q118" s="601"/>
      <c r="R118" s="601"/>
      <c r="S118" s="630"/>
      <c r="T118" s="601" t="str">
        <f t="shared" ref="T118:AE118" si="305">IF(SUM(T111)&gt;0,T113/T111,"")</f>
        <v/>
      </c>
      <c r="U118" s="601">
        <f t="shared" si="305"/>
        <v>0</v>
      </c>
      <c r="V118" s="601">
        <f t="shared" si="305"/>
        <v>0</v>
      </c>
      <c r="W118" s="601">
        <f t="shared" si="305"/>
        <v>0</v>
      </c>
      <c r="X118" s="601">
        <f t="shared" si="305"/>
        <v>0</v>
      </c>
      <c r="Y118" s="601">
        <f t="shared" si="305"/>
        <v>0</v>
      </c>
      <c r="Z118" s="1343" t="str">
        <f t="shared" si="305"/>
        <v/>
      </c>
      <c r="AA118" s="1343">
        <f t="shared" si="305"/>
        <v>0</v>
      </c>
      <c r="AB118" s="1343">
        <f t="shared" si="305"/>
        <v>0</v>
      </c>
      <c r="AC118" s="1343">
        <f t="shared" si="305"/>
        <v>0</v>
      </c>
      <c r="AD118" s="601" t="str">
        <f t="shared" si="305"/>
        <v/>
      </c>
      <c r="AE118" s="1343">
        <f t="shared" si="305"/>
        <v>0</v>
      </c>
      <c r="AF118" s="601"/>
      <c r="AG118" s="601"/>
      <c r="AH118" s="601"/>
      <c r="AI118" s="601"/>
      <c r="AJ118" s="601"/>
      <c r="AK118" s="630"/>
      <c r="AL118" s="601">
        <f t="shared" ref="AL118:AW118" si="306">IF(SUM(AL111)&gt;0,AL113/AL111,"")</f>
        <v>0</v>
      </c>
      <c r="AM118" s="601">
        <f t="shared" si="306"/>
        <v>0</v>
      </c>
      <c r="AN118" s="601">
        <f t="shared" si="306"/>
        <v>0</v>
      </c>
      <c r="AO118" s="601">
        <f t="shared" si="306"/>
        <v>0</v>
      </c>
      <c r="AP118" s="601">
        <f t="shared" si="306"/>
        <v>0</v>
      </c>
      <c r="AQ118" s="601">
        <f t="shared" si="306"/>
        <v>0</v>
      </c>
      <c r="AR118" s="601">
        <f t="shared" si="306"/>
        <v>0</v>
      </c>
      <c r="AS118" s="601" t="str">
        <f t="shared" si="306"/>
        <v/>
      </c>
      <c r="AT118" s="601">
        <f t="shared" si="306"/>
        <v>0</v>
      </c>
      <c r="AU118" s="601" t="str">
        <f t="shared" si="306"/>
        <v/>
      </c>
      <c r="AV118" s="601" t="str">
        <f t="shared" si="306"/>
        <v/>
      </c>
      <c r="AW118" s="601">
        <f t="shared" si="306"/>
        <v>0</v>
      </c>
      <c r="AX118" s="601"/>
      <c r="AY118" s="601"/>
      <c r="AZ118" s="601"/>
      <c r="BA118" s="601"/>
      <c r="BB118" s="601"/>
      <c r="BC118" s="630"/>
      <c r="BD118" s="1343">
        <f t="shared" ref="BD118:BO118" si="307">IF(SUM(BD111)&gt;0,BD113/BD111,"")</f>
        <v>0</v>
      </c>
      <c r="BE118" s="1343">
        <f t="shared" si="307"/>
        <v>0</v>
      </c>
      <c r="BF118" s="1343">
        <f t="shared" si="307"/>
        <v>0</v>
      </c>
      <c r="BG118" s="1343">
        <f t="shared" si="307"/>
        <v>0</v>
      </c>
      <c r="BH118" s="1343">
        <f t="shared" si="307"/>
        <v>0</v>
      </c>
      <c r="BI118" s="1343">
        <f t="shared" si="307"/>
        <v>0</v>
      </c>
      <c r="BJ118" s="1343">
        <f t="shared" si="307"/>
        <v>0</v>
      </c>
      <c r="BK118" s="1343">
        <f t="shared" si="307"/>
        <v>0</v>
      </c>
      <c r="BL118" s="1343">
        <f t="shared" si="307"/>
        <v>0</v>
      </c>
      <c r="BM118" s="1343">
        <f t="shared" si="307"/>
        <v>0</v>
      </c>
      <c r="BN118" s="1343">
        <f t="shared" si="307"/>
        <v>0</v>
      </c>
      <c r="BO118" s="1343">
        <f t="shared" si="307"/>
        <v>0</v>
      </c>
      <c r="BP118" s="1343"/>
      <c r="BQ118" s="1343"/>
      <c r="BR118" s="1343"/>
      <c r="BS118" s="1343"/>
      <c r="BT118" s="1343"/>
      <c r="BU118" s="630"/>
      <c r="BV118" s="601">
        <f>IF(SUM(BV111)&gt;0,BV113/BV111,"")</f>
        <v>0</v>
      </c>
      <c r="BW118" s="601">
        <f>IF(SUM(BW111)&gt;0,BW113/BW111,"")</f>
        <v>0</v>
      </c>
      <c r="BX118" s="601">
        <f>IF(SUM(BX111)&gt;0,BX113/BX111,"")</f>
        <v>0</v>
      </c>
      <c r="BY118" s="601">
        <f>IF(SUM(BY111)&gt;0,BY113/BY111,"")</f>
        <v>0</v>
      </c>
      <c r="BZ118" s="578">
        <f t="shared" si="266"/>
        <v>0</v>
      </c>
      <c r="CA118" s="603">
        <f t="shared" si="267"/>
        <v>0</v>
      </c>
      <c r="CB118" s="603">
        <f t="shared" si="268"/>
        <v>0</v>
      </c>
      <c r="CC118" s="603">
        <f t="shared" si="269"/>
        <v>0</v>
      </c>
      <c r="CD118" s="1072">
        <f t="shared" si="286"/>
        <v>0</v>
      </c>
      <c r="CE118" s="1073">
        <f t="shared" si="298"/>
        <v>0</v>
      </c>
      <c r="CF118" s="1073">
        <f t="shared" si="298"/>
        <v>0</v>
      </c>
      <c r="CG118" s="1073">
        <f t="shared" si="298"/>
        <v>0</v>
      </c>
      <c r="CH118" s="1073">
        <f t="shared" si="298"/>
        <v>0</v>
      </c>
      <c r="CI118" s="1074">
        <f t="shared" si="298"/>
        <v>0</v>
      </c>
      <c r="CJ118" s="1074">
        <f t="shared" si="298"/>
        <v>0</v>
      </c>
      <c r="CK118" s="1073">
        <f t="shared" si="298"/>
        <v>0</v>
      </c>
      <c r="CL118" s="1073">
        <f t="shared" si="298"/>
        <v>0</v>
      </c>
      <c r="CM118" s="1073">
        <f t="shared" si="298"/>
        <v>0</v>
      </c>
      <c r="CN118" s="1073">
        <f t="shared" si="298"/>
        <v>0</v>
      </c>
      <c r="CO118" s="1072">
        <f t="shared" si="298"/>
        <v>0</v>
      </c>
      <c r="CP118" s="520" t="str">
        <f t="shared" si="245"/>
        <v/>
      </c>
      <c r="CQ118" s="521" t="str">
        <f t="shared" si="246"/>
        <v/>
      </c>
      <c r="CR118" s="522" t="str">
        <f t="shared" si="247"/>
        <v/>
      </c>
      <c r="CS118" s="522">
        <f t="shared" si="248"/>
        <v>0</v>
      </c>
      <c r="CT118" s="522">
        <f t="shared" si="249"/>
        <v>0</v>
      </c>
      <c r="CU118" s="522">
        <f t="shared" si="250"/>
        <v>0</v>
      </c>
      <c r="CV118" s="522">
        <f t="shared" si="251"/>
        <v>0</v>
      </c>
      <c r="CW118" s="523">
        <f t="shared" si="252"/>
        <v>0</v>
      </c>
      <c r="CX118" s="523">
        <f t="shared" si="253"/>
        <v>0</v>
      </c>
      <c r="CY118" s="523">
        <f t="shared" si="254"/>
        <v>0</v>
      </c>
      <c r="CZ118" s="522">
        <f t="shared" si="255"/>
        <v>0</v>
      </c>
      <c r="DA118" s="522">
        <f t="shared" si="256"/>
        <v>0</v>
      </c>
      <c r="DB118" s="522">
        <f t="shared" si="257"/>
        <v>0</v>
      </c>
      <c r="DC118" s="522">
        <f t="shared" si="258"/>
        <v>0</v>
      </c>
      <c r="DD118" s="522">
        <f t="shared" si="259"/>
        <v>0</v>
      </c>
      <c r="DE118" s="521" t="str">
        <f t="shared" si="260"/>
        <v/>
      </c>
      <c r="DF118" s="520" t="str">
        <f t="shared" si="261"/>
        <v/>
      </c>
      <c r="DG118" s="631">
        <f t="shared" si="262"/>
        <v>5</v>
      </c>
      <c r="DH118" s="96">
        <f t="shared" si="263"/>
        <v>9</v>
      </c>
      <c r="DI118" s="96">
        <f t="shared" si="264"/>
        <v>9</v>
      </c>
      <c r="DJ118" s="96">
        <f t="shared" si="265"/>
        <v>12</v>
      </c>
      <c r="DK118" s="467"/>
      <c r="DL118" s="599"/>
      <c r="DM118" s="599"/>
      <c r="DN118" s="599"/>
      <c r="DO118" s="599"/>
      <c r="DP118" s="599"/>
      <c r="DQ118" s="599"/>
      <c r="DR118" s="599"/>
      <c r="DS118" s="599"/>
      <c r="DT118" s="468"/>
    </row>
    <row r="119" spans="1:124" s="191" customFormat="1" ht="15.75" hidden="1" customHeight="1">
      <c r="A119" s="573" t="s">
        <v>215</v>
      </c>
      <c r="B119" s="644"/>
      <c r="C119" s="644"/>
      <c r="D119" s="644"/>
      <c r="E119" s="644"/>
      <c r="F119" s="644"/>
      <c r="G119" s="644"/>
      <c r="H119" s="644"/>
      <c r="I119" s="644"/>
      <c r="J119" s="644"/>
      <c r="K119" s="644"/>
      <c r="L119" s="644"/>
      <c r="M119" s="644"/>
      <c r="N119" s="644"/>
      <c r="O119" s="644"/>
      <c r="P119" s="644"/>
      <c r="Q119" s="644"/>
      <c r="R119" s="644"/>
      <c r="S119" s="630"/>
      <c r="T119" s="644"/>
      <c r="U119" s="644"/>
      <c r="V119" s="644"/>
      <c r="W119" s="644"/>
      <c r="X119" s="644"/>
      <c r="Y119" s="644"/>
      <c r="Z119" s="1357"/>
      <c r="AA119" s="1357"/>
      <c r="AB119" s="1357"/>
      <c r="AC119" s="1357"/>
      <c r="AD119" s="644"/>
      <c r="AE119" s="1357"/>
      <c r="AF119" s="644"/>
      <c r="AG119" s="644"/>
      <c r="AH119" s="644"/>
      <c r="AI119" s="644"/>
      <c r="AJ119" s="644"/>
      <c r="AK119" s="630"/>
      <c r="AL119" s="644"/>
      <c r="AM119" s="644"/>
      <c r="AN119" s="644"/>
      <c r="AO119" s="644"/>
      <c r="AP119" s="644"/>
      <c r="AQ119" s="644"/>
      <c r="AR119" s="644"/>
      <c r="AS119" s="644"/>
      <c r="AT119" s="644"/>
      <c r="AU119" s="644"/>
      <c r="AV119" s="644"/>
      <c r="AW119" s="644"/>
      <c r="AX119" s="644"/>
      <c r="AY119" s="644"/>
      <c r="AZ119" s="644"/>
      <c r="BA119" s="644"/>
      <c r="BB119" s="644"/>
      <c r="BC119" s="630"/>
      <c r="BD119" s="1357"/>
      <c r="BE119" s="1357"/>
      <c r="BF119" s="1357"/>
      <c r="BG119" s="1357"/>
      <c r="BH119" s="1357"/>
      <c r="BI119" s="1357"/>
      <c r="BJ119" s="1357"/>
      <c r="BK119" s="1357"/>
      <c r="BL119" s="1357"/>
      <c r="BM119" s="1357"/>
      <c r="BN119" s="1357"/>
      <c r="BO119" s="1357"/>
      <c r="BP119" s="1357"/>
      <c r="BQ119" s="1357"/>
      <c r="BR119" s="1357"/>
      <c r="BS119" s="1357"/>
      <c r="BT119" s="1357"/>
      <c r="BU119" s="583"/>
      <c r="BV119" s="644"/>
      <c r="BW119" s="644"/>
      <c r="BX119" s="644"/>
      <c r="BY119" s="644"/>
      <c r="BZ119" s="570" t="str">
        <f t="shared" si="266"/>
        <v/>
      </c>
      <c r="CA119" s="570" t="str">
        <f t="shared" si="267"/>
        <v/>
      </c>
      <c r="CB119" s="570" t="str">
        <f t="shared" si="268"/>
        <v/>
      </c>
      <c r="CC119" s="570" t="str">
        <f t="shared" si="269"/>
        <v/>
      </c>
      <c r="CD119" s="1087"/>
      <c r="CE119" s="1088"/>
      <c r="CF119" s="1088"/>
      <c r="CG119" s="1088"/>
      <c r="CH119" s="1088"/>
      <c r="CI119" s="1088"/>
      <c r="CJ119" s="1088"/>
      <c r="CK119" s="1088"/>
      <c r="CL119" s="1088"/>
      <c r="CM119" s="1088"/>
      <c r="CN119" s="1088"/>
      <c r="CO119" s="1087"/>
      <c r="CP119" s="645"/>
      <c r="CQ119" s="645"/>
      <c r="CR119" s="645"/>
      <c r="CS119" s="645"/>
      <c r="CT119" s="645"/>
      <c r="CU119" s="645"/>
      <c r="CV119" s="645"/>
      <c r="CW119" s="645"/>
      <c r="CX119" s="645"/>
      <c r="CY119" s="645"/>
      <c r="CZ119" s="645"/>
      <c r="DA119" s="645"/>
      <c r="DB119" s="645"/>
      <c r="DC119" s="645"/>
      <c r="DD119" s="645"/>
      <c r="DE119" s="645"/>
      <c r="DF119" s="645"/>
      <c r="DG119" s="571"/>
      <c r="DH119" s="188"/>
      <c r="DI119" s="188"/>
      <c r="DJ119" s="188"/>
      <c r="DK119" s="572"/>
      <c r="DL119" s="188"/>
      <c r="DM119" s="188"/>
      <c r="DN119" s="188"/>
      <c r="DO119" s="188"/>
      <c r="DP119" s="188"/>
      <c r="DQ119" s="188"/>
      <c r="DR119" s="188"/>
      <c r="DS119" s="188"/>
      <c r="DT119" s="190"/>
    </row>
    <row r="120" spans="1:124" s="191" customFormat="1" ht="15.75" hidden="1" customHeight="1">
      <c r="A120" s="617" t="s">
        <v>216</v>
      </c>
      <c r="B120" s="587">
        <f>WB!T136</f>
        <v>0</v>
      </c>
      <c r="C120" s="587">
        <f>WB!U136</f>
        <v>0</v>
      </c>
      <c r="D120" s="587">
        <f>WB!V136</f>
        <v>5</v>
      </c>
      <c r="E120" s="587">
        <f>WB!W136</f>
        <v>6</v>
      </c>
      <c r="F120" s="587">
        <f>WB!X136</f>
        <v>0</v>
      </c>
      <c r="G120" s="587">
        <f>WB!Y136</f>
        <v>40</v>
      </c>
      <c r="H120" s="587">
        <f>WB!Z136</f>
        <v>0</v>
      </c>
      <c r="I120" s="587">
        <f>WB!AA136</f>
        <v>0</v>
      </c>
      <c r="J120" s="587">
        <f>WB!AB136</f>
        <v>0</v>
      </c>
      <c r="K120" s="587">
        <f>WB!AC136</f>
        <v>0</v>
      </c>
      <c r="L120" s="587">
        <f>WB!AD136</f>
        <v>0</v>
      </c>
      <c r="M120" s="587">
        <f>WB!AE136</f>
        <v>0</v>
      </c>
      <c r="N120" s="587"/>
      <c r="O120" s="587"/>
      <c r="P120" s="587"/>
      <c r="Q120" s="587"/>
      <c r="R120" s="587"/>
      <c r="S120" s="607"/>
      <c r="T120" s="587">
        <f>WB!AK144</f>
        <v>0</v>
      </c>
      <c r="U120" s="587">
        <f>WB!AL144</f>
        <v>0</v>
      </c>
      <c r="V120" s="587">
        <f>WB!AM144</f>
        <v>2</v>
      </c>
      <c r="W120" s="587">
        <f>WB!AN144</f>
        <v>3</v>
      </c>
      <c r="X120" s="587">
        <f>WB!AO144</f>
        <v>0</v>
      </c>
      <c r="Y120" s="587">
        <f>WB!AP144</f>
        <v>10</v>
      </c>
      <c r="Z120" s="1340">
        <f>WB!AQ144</f>
        <v>0</v>
      </c>
      <c r="AA120" s="1340">
        <f>WB!AR144</f>
        <v>0</v>
      </c>
      <c r="AB120" s="1340">
        <f>WB!AS144</f>
        <v>0</v>
      </c>
      <c r="AC120" s="1340">
        <f>WB!AT144</f>
        <v>0</v>
      </c>
      <c r="AD120" s="587">
        <f>WB!AU144</f>
        <v>0</v>
      </c>
      <c r="AE120" s="1340">
        <f>WB!AV144</f>
        <v>0</v>
      </c>
      <c r="AF120" s="587"/>
      <c r="AG120" s="587"/>
      <c r="AH120" s="587"/>
      <c r="AI120" s="587"/>
      <c r="AJ120" s="587"/>
      <c r="AK120" s="607"/>
      <c r="AL120" s="587">
        <f>WB!BB152</f>
        <v>0</v>
      </c>
      <c r="AM120" s="587">
        <f>WB!BC152</f>
        <v>0</v>
      </c>
      <c r="AN120" s="587">
        <f>WB!BD152</f>
        <v>8</v>
      </c>
      <c r="AO120" s="587">
        <f>WB!BE152</f>
        <v>40</v>
      </c>
      <c r="AP120" s="587">
        <f>WB!BF152</f>
        <v>0</v>
      </c>
      <c r="AQ120" s="587">
        <f>WB!BG152</f>
        <v>15</v>
      </c>
      <c r="AR120" s="587">
        <f>WB!BH152</f>
        <v>0</v>
      </c>
      <c r="AS120" s="587">
        <f>WB!BI152</f>
        <v>15</v>
      </c>
      <c r="AT120" s="587">
        <f>WB!BJ152</f>
        <v>10</v>
      </c>
      <c r="AU120" s="587">
        <f>WB!BK152</f>
        <v>0</v>
      </c>
      <c r="AV120" s="587">
        <f>WB!BL152</f>
        <v>0</v>
      </c>
      <c r="AW120" s="587">
        <f>WB!BM152</f>
        <v>15</v>
      </c>
      <c r="AX120" s="587"/>
      <c r="AY120" s="587"/>
      <c r="AZ120" s="587"/>
      <c r="BA120" s="587"/>
      <c r="BB120" s="587"/>
      <c r="BC120" s="607"/>
      <c r="BD120" s="1340">
        <f>WB!BS160</f>
        <v>0</v>
      </c>
      <c r="BE120" s="1340">
        <f>WB!BT160</f>
        <v>0</v>
      </c>
      <c r="BF120" s="1340">
        <f>WB!BU160</f>
        <v>8</v>
      </c>
      <c r="BG120" s="1340">
        <f>WB!BV160</f>
        <v>5</v>
      </c>
      <c r="BH120" s="1340">
        <f>WB!BW160</f>
        <v>6</v>
      </c>
      <c r="BI120" s="1340">
        <f>WB!BX160</f>
        <v>10</v>
      </c>
      <c r="BJ120" s="1340">
        <f>WB!BY160</f>
        <v>0</v>
      </c>
      <c r="BK120" s="1340">
        <f>WB!BX160</f>
        <v>10</v>
      </c>
      <c r="BL120" s="1340">
        <f>WB!BY160</f>
        <v>0</v>
      </c>
      <c r="BM120" s="1340">
        <f>WB!BZ160</f>
        <v>11</v>
      </c>
      <c r="BN120" s="1340">
        <f>WB!CA160</f>
        <v>2</v>
      </c>
      <c r="BO120" s="1340">
        <f>WB!CB160</f>
        <v>0</v>
      </c>
      <c r="BP120" s="1340"/>
      <c r="BQ120" s="1340"/>
      <c r="BR120" s="1340"/>
      <c r="BS120" s="1340"/>
      <c r="BT120" s="1340"/>
      <c r="BU120" s="607"/>
      <c r="BV120" s="646">
        <f>WB!CK136</f>
        <v>0</v>
      </c>
      <c r="BW120" s="646">
        <f>WB!CK144</f>
        <v>0</v>
      </c>
      <c r="BX120" s="646">
        <f>WB!CK152</f>
        <v>3</v>
      </c>
      <c r="BY120" s="646">
        <f>WB!CK160</f>
        <v>3</v>
      </c>
      <c r="BZ120" s="578">
        <f t="shared" si="266"/>
        <v>1.1000000000000001</v>
      </c>
      <c r="CA120" s="578">
        <f t="shared" si="267"/>
        <v>0.5</v>
      </c>
      <c r="CB120" s="578">
        <f t="shared" si="268"/>
        <v>6.3</v>
      </c>
      <c r="CC120" s="578">
        <f t="shared" si="269"/>
        <v>4.0999999999999996</v>
      </c>
      <c r="CD120" s="1089">
        <f t="shared" ref="CD120:CD146" si="308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91">
        <f t="shared" ref="CE120:CE146" si="309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091">
        <f t="shared" ref="CF120:CF146" si="310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091">
        <f t="shared" ref="CG120:CG146" si="311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091">
        <f t="shared" ref="CH120:CH146" si="312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092">
        <f t="shared" ref="CI120:CI146" si="313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092">
        <f t="shared" ref="CJ120:CJ146" si="314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8</v>
      </c>
      <c r="CK120" s="1091">
        <f t="shared" ref="CK120:CK146" si="315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10</v>
      </c>
      <c r="CL120" s="1091">
        <f t="shared" ref="CL120:CL146" si="316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15</v>
      </c>
      <c r="CM120" s="1091">
        <f t="shared" ref="CM120:CM146" si="317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15</v>
      </c>
      <c r="CN120" s="1091">
        <f t="shared" ref="CN120:CN146" si="318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15</v>
      </c>
      <c r="CO120" s="1089">
        <f t="shared" ref="CO120:CO146" si="319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40</v>
      </c>
      <c r="CP120" s="532" t="str">
        <f t="shared" ref="CP120:CP146" si="320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3" t="str">
        <f t="shared" ref="CQ120:CQ146" si="321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4" t="str">
        <f t="shared" ref="CR120:CR146" si="322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34">
        <f t="shared" ref="CS120:CS146" si="323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4">
        <f t="shared" ref="CT120:CT146" si="324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4">
        <f t="shared" ref="CU120:CU146" si="325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4">
        <f t="shared" ref="CV120:CV146" si="326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5">
        <f t="shared" ref="CW120:CW146" si="327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28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2</v>
      </c>
      <c r="CY120" s="535">
        <f t="shared" ref="CY120:CY146" si="329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5</v>
      </c>
      <c r="CZ120" s="534">
        <f t="shared" ref="CZ120:CZ146" si="330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6</v>
      </c>
      <c r="DA120" s="534">
        <f t="shared" ref="DA120:DA146" si="331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8</v>
      </c>
      <c r="DB120" s="534">
        <f t="shared" ref="DB120:DB146" si="332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10</v>
      </c>
      <c r="DC120" s="534">
        <f t="shared" ref="DC120:DC146" si="333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10</v>
      </c>
      <c r="DD120" s="534">
        <f t="shared" ref="DD120:DD146" si="334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11</v>
      </c>
      <c r="DE120" s="533" t="str">
        <f t="shared" ref="DE120:DE146" si="335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32" t="str">
        <f t="shared" ref="DF120:DF146" si="336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31">
        <f t="shared" ref="DG120:DG146" si="337">COUNT(B120:R120)</f>
        <v>12</v>
      </c>
      <c r="DH120" s="96">
        <f t="shared" ref="DH120:DH146" si="338">COUNT(T120:AJ120)</f>
        <v>12</v>
      </c>
      <c r="DI120" s="96">
        <f t="shared" ref="DI120:DI146" si="339">COUNT(AL120:BB120)</f>
        <v>12</v>
      </c>
      <c r="DJ120" s="96">
        <f t="shared" ref="DJ120:DJ146" si="340">COUNT(BD120:BT120)</f>
        <v>12</v>
      </c>
      <c r="DK120" s="467"/>
      <c r="DL120" s="189"/>
      <c r="DM120" s="189"/>
      <c r="DN120" s="189"/>
      <c r="DO120" s="189"/>
      <c r="DP120" s="189"/>
      <c r="DQ120" s="189"/>
      <c r="DR120" s="189"/>
      <c r="DS120" s="189"/>
      <c r="DT120" s="190"/>
    </row>
    <row r="121" spans="1:124" s="191" customFormat="1" ht="15.75" hidden="1" customHeight="1">
      <c r="A121" s="635" t="s">
        <v>217</v>
      </c>
      <c r="B121" s="212">
        <v>45</v>
      </c>
      <c r="C121" s="212">
        <v>45</v>
      </c>
      <c r="D121" s="212">
        <v>45</v>
      </c>
      <c r="E121" s="212">
        <v>45</v>
      </c>
      <c r="F121" s="212">
        <v>45</v>
      </c>
      <c r="G121" s="212">
        <v>45</v>
      </c>
      <c r="H121" s="212">
        <v>45</v>
      </c>
      <c r="I121" s="212">
        <v>45</v>
      </c>
      <c r="J121" s="212">
        <v>45</v>
      </c>
      <c r="K121" s="212">
        <v>45</v>
      </c>
      <c r="L121" s="212"/>
      <c r="M121" s="212"/>
      <c r="N121" s="212"/>
      <c r="O121" s="212"/>
      <c r="P121" s="212"/>
      <c r="Q121" s="212"/>
      <c r="R121" s="212"/>
      <c r="S121" s="583"/>
      <c r="T121" s="212">
        <v>45</v>
      </c>
      <c r="U121" s="212">
        <v>45</v>
      </c>
      <c r="V121" s="212">
        <v>45</v>
      </c>
      <c r="W121" s="212">
        <v>45</v>
      </c>
      <c r="X121" s="212">
        <v>45</v>
      </c>
      <c r="Y121" s="212">
        <v>45</v>
      </c>
      <c r="Z121" s="1338">
        <v>45</v>
      </c>
      <c r="AA121" s="1338">
        <v>45</v>
      </c>
      <c r="AB121" s="1338">
        <v>45</v>
      </c>
      <c r="AC121" s="1338">
        <v>45</v>
      </c>
      <c r="AD121" s="212">
        <v>45</v>
      </c>
      <c r="AE121" s="1338">
        <v>45</v>
      </c>
      <c r="AF121" s="212"/>
      <c r="AG121" s="212"/>
      <c r="AH121" s="212"/>
      <c r="AI121" s="212"/>
      <c r="AJ121" s="212"/>
      <c r="AK121" s="583"/>
      <c r="AL121" s="212">
        <v>45</v>
      </c>
      <c r="AM121" s="212">
        <v>45</v>
      </c>
      <c r="AN121" s="212">
        <v>45</v>
      </c>
      <c r="AO121" s="212">
        <v>45</v>
      </c>
      <c r="AP121" s="212">
        <v>45</v>
      </c>
      <c r="AQ121" s="212">
        <v>45</v>
      </c>
      <c r="AR121" s="212">
        <v>45</v>
      </c>
      <c r="AS121" s="212">
        <v>45</v>
      </c>
      <c r="AT121" s="212">
        <v>45</v>
      </c>
      <c r="AU121" s="212">
        <v>45</v>
      </c>
      <c r="AV121" s="212">
        <v>45</v>
      </c>
      <c r="AW121" s="212">
        <v>45</v>
      </c>
      <c r="AX121" s="212"/>
      <c r="AY121" s="212"/>
      <c r="AZ121" s="212"/>
      <c r="BA121" s="212"/>
      <c r="BB121" s="212"/>
      <c r="BC121" s="583"/>
      <c r="BD121" s="1338">
        <v>45</v>
      </c>
      <c r="BE121" s="1338">
        <v>45</v>
      </c>
      <c r="BF121" s="1338">
        <v>45</v>
      </c>
      <c r="BG121" s="1338">
        <v>45</v>
      </c>
      <c r="BH121" s="1338">
        <v>46</v>
      </c>
      <c r="BI121" s="1338">
        <v>47</v>
      </c>
      <c r="BJ121" s="1338">
        <v>48</v>
      </c>
      <c r="BK121" s="1338">
        <v>45</v>
      </c>
      <c r="BL121" s="1338">
        <v>45</v>
      </c>
      <c r="BM121" s="1338">
        <v>45</v>
      </c>
      <c r="BN121" s="1338">
        <v>45</v>
      </c>
      <c r="BO121" s="1338">
        <v>45</v>
      </c>
      <c r="BP121" s="1338"/>
      <c r="BQ121" s="1338"/>
      <c r="BR121" s="1338"/>
      <c r="BS121" s="1338"/>
      <c r="BT121" s="1338"/>
      <c r="BU121" s="583"/>
      <c r="BV121" s="212">
        <v>45</v>
      </c>
      <c r="BW121" s="212">
        <v>45</v>
      </c>
      <c r="BX121" s="212">
        <v>45</v>
      </c>
      <c r="BY121" s="212">
        <v>45</v>
      </c>
      <c r="BZ121" s="578">
        <f t="shared" si="266"/>
        <v>45</v>
      </c>
      <c r="CA121" s="578">
        <f t="shared" si="267"/>
        <v>45</v>
      </c>
      <c r="CB121" s="578">
        <f t="shared" si="268"/>
        <v>45</v>
      </c>
      <c r="CC121" s="578">
        <f t="shared" si="269"/>
        <v>45.3</v>
      </c>
      <c r="CD121" s="1089">
        <f t="shared" si="308"/>
        <v>45</v>
      </c>
      <c r="CE121" s="1091">
        <f t="shared" si="309"/>
        <v>45</v>
      </c>
      <c r="CF121" s="1091">
        <f t="shared" si="310"/>
        <v>45</v>
      </c>
      <c r="CG121" s="1091">
        <f t="shared" si="311"/>
        <v>45</v>
      </c>
      <c r="CH121" s="1091">
        <f t="shared" si="312"/>
        <v>45</v>
      </c>
      <c r="CI121" s="1092">
        <f t="shared" si="313"/>
        <v>45</v>
      </c>
      <c r="CJ121" s="1092">
        <f t="shared" si="314"/>
        <v>45</v>
      </c>
      <c r="CK121" s="1091">
        <f t="shared" si="315"/>
        <v>45</v>
      </c>
      <c r="CL121" s="1091">
        <f t="shared" si="316"/>
        <v>45</v>
      </c>
      <c r="CM121" s="1091">
        <f t="shared" si="317"/>
        <v>45</v>
      </c>
      <c r="CN121" s="1091">
        <f t="shared" si="318"/>
        <v>45</v>
      </c>
      <c r="CO121" s="1089">
        <f t="shared" si="319"/>
        <v>45</v>
      </c>
      <c r="CP121" s="532" t="str">
        <f t="shared" si="320"/>
        <v/>
      </c>
      <c r="CQ121" s="533" t="str">
        <f t="shared" si="321"/>
        <v/>
      </c>
      <c r="CR121" s="534" t="str">
        <f t="shared" si="322"/>
        <v/>
      </c>
      <c r="CS121" s="534">
        <f t="shared" si="323"/>
        <v>45</v>
      </c>
      <c r="CT121" s="534">
        <f t="shared" si="324"/>
        <v>45</v>
      </c>
      <c r="CU121" s="534">
        <f t="shared" si="325"/>
        <v>45</v>
      </c>
      <c r="CV121" s="534">
        <f t="shared" si="326"/>
        <v>45</v>
      </c>
      <c r="CW121" s="535">
        <f t="shared" si="327"/>
        <v>45</v>
      </c>
      <c r="CX121" s="535">
        <f t="shared" si="328"/>
        <v>45</v>
      </c>
      <c r="CY121" s="535">
        <f t="shared" si="329"/>
        <v>45</v>
      </c>
      <c r="CZ121" s="534">
        <f t="shared" si="330"/>
        <v>45</v>
      </c>
      <c r="DA121" s="534">
        <f t="shared" si="331"/>
        <v>45</v>
      </c>
      <c r="DB121" s="534">
        <f t="shared" si="332"/>
        <v>46</v>
      </c>
      <c r="DC121" s="534">
        <f t="shared" si="333"/>
        <v>47</v>
      </c>
      <c r="DD121" s="534">
        <f t="shared" si="334"/>
        <v>48</v>
      </c>
      <c r="DE121" s="533" t="str">
        <f t="shared" si="335"/>
        <v/>
      </c>
      <c r="DF121" s="532" t="str">
        <f t="shared" si="336"/>
        <v/>
      </c>
      <c r="DG121" s="631">
        <f t="shared" si="337"/>
        <v>10</v>
      </c>
      <c r="DH121" s="96">
        <f t="shared" si="338"/>
        <v>12</v>
      </c>
      <c r="DI121" s="96">
        <f t="shared" si="339"/>
        <v>12</v>
      </c>
      <c r="DJ121" s="96">
        <f t="shared" si="340"/>
        <v>12</v>
      </c>
      <c r="DK121" s="467"/>
      <c r="DL121" s="189"/>
      <c r="DM121" s="189"/>
      <c r="DN121" s="189"/>
      <c r="DO121" s="189"/>
      <c r="DP121" s="189"/>
      <c r="DQ121" s="189"/>
      <c r="DR121" s="189"/>
      <c r="DS121" s="189"/>
      <c r="DT121" s="190"/>
    </row>
    <row r="122" spans="1:124" s="191" customFormat="1" ht="15.75" hidden="1" customHeight="1">
      <c r="A122" s="619" t="s">
        <v>172</v>
      </c>
      <c r="B122" s="260">
        <v>0</v>
      </c>
      <c r="C122" s="260">
        <v>0</v>
      </c>
      <c r="D122" s="260"/>
      <c r="E122" s="260"/>
      <c r="F122" s="260"/>
      <c r="G122" s="260"/>
      <c r="H122" s="260"/>
      <c r="I122" s="260"/>
      <c r="J122" s="260"/>
      <c r="K122" s="260"/>
      <c r="L122" s="260"/>
      <c r="M122" s="260"/>
      <c r="N122" s="260"/>
      <c r="O122" s="260"/>
      <c r="P122" s="260"/>
      <c r="Q122" s="260"/>
      <c r="R122" s="260"/>
      <c r="S122" s="577"/>
      <c r="T122" s="260"/>
      <c r="U122" s="260"/>
      <c r="V122" s="260"/>
      <c r="W122" s="260"/>
      <c r="X122" s="260"/>
      <c r="Y122" s="260"/>
      <c r="Z122" s="1339"/>
      <c r="AA122" s="1339"/>
      <c r="AB122" s="1339"/>
      <c r="AC122" s="1339"/>
      <c r="AD122" s="260"/>
      <c r="AE122" s="1339"/>
      <c r="AF122" s="260"/>
      <c r="AG122" s="260"/>
      <c r="AH122" s="260"/>
      <c r="AI122" s="260"/>
      <c r="AJ122" s="260"/>
      <c r="AK122" s="577"/>
      <c r="AL122" s="260"/>
      <c r="AM122" s="260"/>
      <c r="AN122" s="260"/>
      <c r="AO122" s="260"/>
      <c r="AP122" s="260"/>
      <c r="AQ122" s="260"/>
      <c r="AR122" s="260"/>
      <c r="AS122" s="260"/>
      <c r="AT122" s="260"/>
      <c r="AU122" s="260"/>
      <c r="AV122" s="260"/>
      <c r="AW122" s="260"/>
      <c r="AX122" s="260"/>
      <c r="AY122" s="260"/>
      <c r="AZ122" s="260"/>
      <c r="BA122" s="260"/>
      <c r="BB122" s="260"/>
      <c r="BC122" s="577"/>
      <c r="BD122" s="1339"/>
      <c r="BE122" s="1339"/>
      <c r="BF122" s="1339"/>
      <c r="BG122" s="1339"/>
      <c r="BH122" s="1339"/>
      <c r="BI122" s="1339"/>
      <c r="BJ122" s="1339"/>
      <c r="BK122" s="1339"/>
      <c r="BL122" s="1339"/>
      <c r="BM122" s="1339"/>
      <c r="BN122" s="1339"/>
      <c r="BO122" s="1339"/>
      <c r="BP122" s="1339"/>
      <c r="BQ122" s="1339"/>
      <c r="BR122" s="1339"/>
      <c r="BS122" s="1339"/>
      <c r="BT122" s="1339"/>
      <c r="BU122" s="577"/>
      <c r="BV122" s="260"/>
      <c r="BW122" s="260"/>
      <c r="BX122" s="260"/>
      <c r="BY122" s="260"/>
      <c r="BZ122" s="578" t="str">
        <f t="shared" si="266"/>
        <v/>
      </c>
      <c r="CA122" s="578" t="str">
        <f t="shared" si="267"/>
        <v/>
      </c>
      <c r="CB122" s="578" t="str">
        <f t="shared" si="268"/>
        <v/>
      </c>
      <c r="CC122" s="578" t="str">
        <f t="shared" si="269"/>
        <v/>
      </c>
      <c r="CD122" s="1089" t="str">
        <f t="shared" si="308"/>
        <v/>
      </c>
      <c r="CE122" s="1091" t="str">
        <f t="shared" si="309"/>
        <v/>
      </c>
      <c r="CF122" s="1091" t="str">
        <f t="shared" si="310"/>
        <v/>
      </c>
      <c r="CG122" s="1091" t="str">
        <f t="shared" si="311"/>
        <v/>
      </c>
      <c r="CH122" s="1091" t="str">
        <f t="shared" si="312"/>
        <v/>
      </c>
      <c r="CI122" s="1092" t="str">
        <f t="shared" si="313"/>
        <v/>
      </c>
      <c r="CJ122" s="1092" t="str">
        <f t="shared" si="314"/>
        <v/>
      </c>
      <c r="CK122" s="1091" t="str">
        <f t="shared" si="315"/>
        <v/>
      </c>
      <c r="CL122" s="1091" t="str">
        <f t="shared" si="316"/>
        <v/>
      </c>
      <c r="CM122" s="1091" t="str">
        <f t="shared" si="317"/>
        <v/>
      </c>
      <c r="CN122" s="1091" t="str">
        <f t="shared" si="318"/>
        <v/>
      </c>
      <c r="CO122" s="1089" t="str">
        <f t="shared" si="319"/>
        <v/>
      </c>
      <c r="CP122" s="532" t="str">
        <f t="shared" si="320"/>
        <v/>
      </c>
      <c r="CQ122" s="533" t="str">
        <f t="shared" si="321"/>
        <v/>
      </c>
      <c r="CR122" s="534" t="str">
        <f t="shared" si="322"/>
        <v/>
      </c>
      <c r="CS122" s="534" t="str">
        <f t="shared" si="323"/>
        <v/>
      </c>
      <c r="CT122" s="534" t="str">
        <f t="shared" si="324"/>
        <v/>
      </c>
      <c r="CU122" s="534" t="str">
        <f t="shared" si="325"/>
        <v/>
      </c>
      <c r="CV122" s="534" t="str">
        <f t="shared" si="326"/>
        <v/>
      </c>
      <c r="CW122" s="535" t="str">
        <f t="shared" si="327"/>
        <v/>
      </c>
      <c r="CX122" s="535" t="str">
        <f t="shared" si="328"/>
        <v/>
      </c>
      <c r="CY122" s="535" t="str">
        <f t="shared" si="329"/>
        <v/>
      </c>
      <c r="CZ122" s="534" t="str">
        <f t="shared" si="330"/>
        <v/>
      </c>
      <c r="DA122" s="534" t="str">
        <f t="shared" si="331"/>
        <v/>
      </c>
      <c r="DB122" s="534" t="str">
        <f t="shared" si="332"/>
        <v/>
      </c>
      <c r="DC122" s="534" t="str">
        <f t="shared" si="333"/>
        <v/>
      </c>
      <c r="DD122" s="534" t="str">
        <f t="shared" si="334"/>
        <v/>
      </c>
      <c r="DE122" s="533" t="str">
        <f t="shared" si="335"/>
        <v/>
      </c>
      <c r="DF122" s="532" t="str">
        <f t="shared" si="336"/>
        <v/>
      </c>
      <c r="DG122" s="631">
        <f t="shared" si="337"/>
        <v>2</v>
      </c>
      <c r="DH122" s="96">
        <f t="shared" si="338"/>
        <v>0</v>
      </c>
      <c r="DI122" s="96">
        <f t="shared" si="339"/>
        <v>0</v>
      </c>
      <c r="DJ122" s="96">
        <f t="shared" si="340"/>
        <v>0</v>
      </c>
      <c r="DK122" s="467"/>
      <c r="DL122" s="189"/>
      <c r="DM122" s="189"/>
      <c r="DN122" s="189"/>
      <c r="DO122" s="189"/>
      <c r="DP122" s="189"/>
      <c r="DQ122" s="189"/>
      <c r="DR122" s="189"/>
      <c r="DS122" s="189"/>
      <c r="DT122" s="190"/>
    </row>
    <row r="123" spans="1:124" s="191" customFormat="1" ht="15.75" hidden="1" customHeight="1">
      <c r="A123" s="619" t="s">
        <v>176</v>
      </c>
      <c r="B123" s="587">
        <f t="shared" ref="B123:M123" si="341">IF(B122="","",B120*B121*B122)</f>
        <v>0</v>
      </c>
      <c r="C123" s="587">
        <f t="shared" si="341"/>
        <v>0</v>
      </c>
      <c r="D123" s="587" t="str">
        <f t="shared" si="341"/>
        <v/>
      </c>
      <c r="E123" s="587" t="str">
        <f t="shared" si="341"/>
        <v/>
      </c>
      <c r="F123" s="587" t="str">
        <f t="shared" si="341"/>
        <v/>
      </c>
      <c r="G123" s="587" t="str">
        <f t="shared" si="341"/>
        <v/>
      </c>
      <c r="H123" s="587" t="str">
        <f t="shared" si="341"/>
        <v/>
      </c>
      <c r="I123" s="587" t="str">
        <f t="shared" si="341"/>
        <v/>
      </c>
      <c r="J123" s="587" t="str">
        <f t="shared" si="341"/>
        <v/>
      </c>
      <c r="K123" s="587" t="str">
        <f t="shared" si="341"/>
        <v/>
      </c>
      <c r="L123" s="587" t="str">
        <f t="shared" si="341"/>
        <v/>
      </c>
      <c r="M123" s="587" t="str">
        <f t="shared" si="341"/>
        <v/>
      </c>
      <c r="N123" s="587"/>
      <c r="O123" s="587"/>
      <c r="P123" s="587"/>
      <c r="Q123" s="587"/>
      <c r="R123" s="587"/>
      <c r="S123" s="577"/>
      <c r="T123" s="587" t="str">
        <f t="shared" ref="T123:AE123" si="342">IF(T122="","",T120*T121*T122)</f>
        <v/>
      </c>
      <c r="U123" s="587" t="str">
        <f t="shared" si="342"/>
        <v/>
      </c>
      <c r="V123" s="587" t="str">
        <f t="shared" si="342"/>
        <v/>
      </c>
      <c r="W123" s="587" t="str">
        <f t="shared" si="342"/>
        <v/>
      </c>
      <c r="X123" s="587" t="str">
        <f t="shared" si="342"/>
        <v/>
      </c>
      <c r="Y123" s="587" t="str">
        <f t="shared" si="342"/>
        <v/>
      </c>
      <c r="Z123" s="1340" t="str">
        <f t="shared" si="342"/>
        <v/>
      </c>
      <c r="AA123" s="1340" t="str">
        <f t="shared" si="342"/>
        <v/>
      </c>
      <c r="AB123" s="1340" t="str">
        <f t="shared" si="342"/>
        <v/>
      </c>
      <c r="AC123" s="1340" t="str">
        <f t="shared" si="342"/>
        <v/>
      </c>
      <c r="AD123" s="587" t="str">
        <f t="shared" si="342"/>
        <v/>
      </c>
      <c r="AE123" s="1340" t="str">
        <f t="shared" si="342"/>
        <v/>
      </c>
      <c r="AF123" s="587"/>
      <c r="AG123" s="587"/>
      <c r="AH123" s="587"/>
      <c r="AI123" s="587"/>
      <c r="AJ123" s="587"/>
      <c r="AK123" s="577"/>
      <c r="AL123" s="587" t="str">
        <f t="shared" ref="AL123:AW123" si="343">IF(AL122="","",AL120*AL121*AL122)</f>
        <v/>
      </c>
      <c r="AM123" s="587" t="str">
        <f t="shared" si="343"/>
        <v/>
      </c>
      <c r="AN123" s="587" t="str">
        <f t="shared" si="343"/>
        <v/>
      </c>
      <c r="AO123" s="587" t="str">
        <f t="shared" si="343"/>
        <v/>
      </c>
      <c r="AP123" s="587" t="str">
        <f t="shared" si="343"/>
        <v/>
      </c>
      <c r="AQ123" s="587" t="str">
        <f t="shared" si="343"/>
        <v/>
      </c>
      <c r="AR123" s="587" t="str">
        <f t="shared" si="343"/>
        <v/>
      </c>
      <c r="AS123" s="587" t="str">
        <f t="shared" si="343"/>
        <v/>
      </c>
      <c r="AT123" s="587" t="str">
        <f t="shared" si="343"/>
        <v/>
      </c>
      <c r="AU123" s="587" t="str">
        <f t="shared" si="343"/>
        <v/>
      </c>
      <c r="AV123" s="587" t="str">
        <f t="shared" si="343"/>
        <v/>
      </c>
      <c r="AW123" s="587" t="str">
        <f t="shared" si="343"/>
        <v/>
      </c>
      <c r="AX123" s="587"/>
      <c r="AY123" s="587"/>
      <c r="AZ123" s="587"/>
      <c r="BA123" s="587"/>
      <c r="BB123" s="587"/>
      <c r="BC123" s="577"/>
      <c r="BD123" s="1340" t="str">
        <f t="shared" ref="BD123:BO123" si="344">IF(BD122="","",BD120*BD121*BD122)</f>
        <v/>
      </c>
      <c r="BE123" s="1340" t="str">
        <f t="shared" si="344"/>
        <v/>
      </c>
      <c r="BF123" s="1340" t="str">
        <f t="shared" si="344"/>
        <v/>
      </c>
      <c r="BG123" s="1340" t="str">
        <f t="shared" si="344"/>
        <v/>
      </c>
      <c r="BH123" s="1340" t="str">
        <f t="shared" si="344"/>
        <v/>
      </c>
      <c r="BI123" s="1340" t="str">
        <f t="shared" si="344"/>
        <v/>
      </c>
      <c r="BJ123" s="1340" t="str">
        <f t="shared" si="344"/>
        <v/>
      </c>
      <c r="BK123" s="1340" t="str">
        <f t="shared" si="344"/>
        <v/>
      </c>
      <c r="BL123" s="1340" t="str">
        <f t="shared" si="344"/>
        <v/>
      </c>
      <c r="BM123" s="1340" t="str">
        <f t="shared" si="344"/>
        <v/>
      </c>
      <c r="BN123" s="1340" t="str">
        <f t="shared" si="344"/>
        <v/>
      </c>
      <c r="BO123" s="1340" t="str">
        <f t="shared" si="344"/>
        <v/>
      </c>
      <c r="BP123" s="1340"/>
      <c r="BQ123" s="1340"/>
      <c r="BR123" s="1340"/>
      <c r="BS123" s="1340"/>
      <c r="BT123" s="1340"/>
      <c r="BU123" s="577"/>
      <c r="BV123" s="587" t="str">
        <f>IF(BV122="","",BV120*BV121*BV122)</f>
        <v/>
      </c>
      <c r="BW123" s="587" t="str">
        <f>IF(BW122="","",BW120*BW121*BW122)</f>
        <v/>
      </c>
      <c r="BX123" s="587" t="str">
        <f>IF(BX122="","",BX120*BX121*BX122)</f>
        <v/>
      </c>
      <c r="BY123" s="587" t="str">
        <f>IF(BY122="","",BY120*BY121*BY122)</f>
        <v/>
      </c>
      <c r="BZ123" s="578" t="str">
        <f t="shared" si="266"/>
        <v/>
      </c>
      <c r="CA123" s="578" t="str">
        <f t="shared" si="267"/>
        <v/>
      </c>
      <c r="CB123" s="578" t="str">
        <f t="shared" si="268"/>
        <v/>
      </c>
      <c r="CC123" s="578" t="str">
        <f t="shared" si="269"/>
        <v/>
      </c>
      <c r="CD123" s="1089" t="str">
        <f t="shared" si="308"/>
        <v/>
      </c>
      <c r="CE123" s="1091" t="str">
        <f t="shared" si="309"/>
        <v/>
      </c>
      <c r="CF123" s="1091" t="str">
        <f t="shared" si="310"/>
        <v/>
      </c>
      <c r="CG123" s="1091" t="str">
        <f t="shared" si="311"/>
        <v/>
      </c>
      <c r="CH123" s="1091" t="str">
        <f t="shared" si="312"/>
        <v/>
      </c>
      <c r="CI123" s="1092" t="str">
        <f t="shared" si="313"/>
        <v/>
      </c>
      <c r="CJ123" s="1092" t="str">
        <f t="shared" si="314"/>
        <v/>
      </c>
      <c r="CK123" s="1091" t="str">
        <f t="shared" si="315"/>
        <v/>
      </c>
      <c r="CL123" s="1091" t="str">
        <f t="shared" si="316"/>
        <v/>
      </c>
      <c r="CM123" s="1091" t="str">
        <f t="shared" si="317"/>
        <v/>
      </c>
      <c r="CN123" s="1091" t="str">
        <f t="shared" si="318"/>
        <v/>
      </c>
      <c r="CO123" s="1089" t="str">
        <f t="shared" si="319"/>
        <v/>
      </c>
      <c r="CP123" s="532" t="str">
        <f t="shared" si="320"/>
        <v/>
      </c>
      <c r="CQ123" s="533" t="str">
        <f t="shared" si="321"/>
        <v/>
      </c>
      <c r="CR123" s="534" t="str">
        <f t="shared" si="322"/>
        <v/>
      </c>
      <c r="CS123" s="534" t="str">
        <f t="shared" si="323"/>
        <v/>
      </c>
      <c r="CT123" s="534" t="str">
        <f t="shared" si="324"/>
        <v/>
      </c>
      <c r="CU123" s="534" t="str">
        <f t="shared" si="325"/>
        <v/>
      </c>
      <c r="CV123" s="534" t="str">
        <f t="shared" si="326"/>
        <v/>
      </c>
      <c r="CW123" s="535" t="str">
        <f t="shared" si="327"/>
        <v/>
      </c>
      <c r="CX123" s="535" t="str">
        <f t="shared" si="328"/>
        <v/>
      </c>
      <c r="CY123" s="535" t="str">
        <f t="shared" si="329"/>
        <v/>
      </c>
      <c r="CZ123" s="534" t="str">
        <f t="shared" si="330"/>
        <v/>
      </c>
      <c r="DA123" s="534" t="str">
        <f t="shared" si="331"/>
        <v/>
      </c>
      <c r="DB123" s="534" t="str">
        <f t="shared" si="332"/>
        <v/>
      </c>
      <c r="DC123" s="534" t="str">
        <f t="shared" si="333"/>
        <v/>
      </c>
      <c r="DD123" s="534" t="str">
        <f t="shared" si="334"/>
        <v/>
      </c>
      <c r="DE123" s="533" t="str">
        <f t="shared" si="335"/>
        <v/>
      </c>
      <c r="DF123" s="532" t="str">
        <f t="shared" si="336"/>
        <v/>
      </c>
      <c r="DG123" s="631">
        <f t="shared" si="337"/>
        <v>2</v>
      </c>
      <c r="DH123" s="96">
        <f t="shared" si="338"/>
        <v>0</v>
      </c>
      <c r="DI123" s="96">
        <f t="shared" si="339"/>
        <v>0</v>
      </c>
      <c r="DJ123" s="96">
        <f t="shared" si="340"/>
        <v>0</v>
      </c>
      <c r="DK123" s="467"/>
      <c r="DL123" s="189"/>
      <c r="DM123" s="189"/>
      <c r="DN123" s="189"/>
      <c r="DO123" s="189"/>
      <c r="DP123" s="189"/>
      <c r="DQ123" s="189"/>
      <c r="DR123" s="189"/>
      <c r="DS123" s="189"/>
      <c r="DT123" s="190"/>
    </row>
    <row r="124" spans="1:124" s="191" customFormat="1" ht="15.75" hidden="1" customHeight="1">
      <c r="A124" s="619" t="s">
        <v>178</v>
      </c>
      <c r="B124" s="260"/>
      <c r="C124" s="260"/>
      <c r="D124" s="260"/>
      <c r="E124" s="260"/>
      <c r="F124" s="260"/>
      <c r="G124" s="260"/>
      <c r="H124" s="260"/>
      <c r="I124" s="260"/>
      <c r="J124" s="260"/>
      <c r="K124" s="260"/>
      <c r="L124" s="260"/>
      <c r="M124" s="260"/>
      <c r="N124" s="260"/>
      <c r="O124" s="260"/>
      <c r="P124" s="260"/>
      <c r="Q124" s="260"/>
      <c r="R124" s="260"/>
      <c r="S124" s="583"/>
      <c r="T124" s="260"/>
      <c r="U124" s="260"/>
      <c r="V124" s="260"/>
      <c r="W124" s="260"/>
      <c r="X124" s="260"/>
      <c r="Y124" s="260"/>
      <c r="Z124" s="1339"/>
      <c r="AA124" s="1339"/>
      <c r="AB124" s="1339"/>
      <c r="AC124" s="1339"/>
      <c r="AD124" s="260"/>
      <c r="AE124" s="1339"/>
      <c r="AF124" s="260"/>
      <c r="AG124" s="260"/>
      <c r="AH124" s="260"/>
      <c r="AI124" s="260"/>
      <c r="AJ124" s="260"/>
      <c r="AK124" s="583"/>
      <c r="AL124" s="260"/>
      <c r="AM124" s="260"/>
      <c r="AN124" s="260"/>
      <c r="AO124" s="260"/>
      <c r="AP124" s="260"/>
      <c r="AQ124" s="260"/>
      <c r="AR124" s="260"/>
      <c r="AS124" s="260"/>
      <c r="AT124" s="260"/>
      <c r="AU124" s="260"/>
      <c r="AV124" s="260"/>
      <c r="AW124" s="260"/>
      <c r="AX124" s="260"/>
      <c r="AY124" s="260"/>
      <c r="AZ124" s="260"/>
      <c r="BA124" s="260"/>
      <c r="BB124" s="260"/>
      <c r="BC124" s="583"/>
      <c r="BD124" s="1339"/>
      <c r="BE124" s="1339"/>
      <c r="BF124" s="1339"/>
      <c r="BG124" s="1339"/>
      <c r="BH124" s="1339"/>
      <c r="BI124" s="1339"/>
      <c r="BJ124" s="1339"/>
      <c r="BK124" s="1339"/>
      <c r="BL124" s="1339"/>
      <c r="BM124" s="1339"/>
      <c r="BN124" s="1339"/>
      <c r="BO124" s="1339"/>
      <c r="BP124" s="1339"/>
      <c r="BQ124" s="1339"/>
      <c r="BR124" s="1339"/>
      <c r="BS124" s="1339"/>
      <c r="BT124" s="1339"/>
      <c r="BU124" s="583"/>
      <c r="BV124" s="260"/>
      <c r="BW124" s="260"/>
      <c r="BX124" s="260"/>
      <c r="BY124" s="260"/>
      <c r="BZ124" s="578" t="str">
        <f t="shared" si="266"/>
        <v/>
      </c>
      <c r="CA124" s="578" t="str">
        <f t="shared" si="267"/>
        <v/>
      </c>
      <c r="CB124" s="578" t="str">
        <f t="shared" si="268"/>
        <v/>
      </c>
      <c r="CC124" s="578" t="str">
        <f t="shared" si="269"/>
        <v/>
      </c>
      <c r="CD124" s="1089" t="str">
        <f t="shared" si="308"/>
        <v/>
      </c>
      <c r="CE124" s="1091" t="str">
        <f t="shared" si="309"/>
        <v/>
      </c>
      <c r="CF124" s="1091" t="str">
        <f t="shared" si="310"/>
        <v/>
      </c>
      <c r="CG124" s="1091" t="str">
        <f t="shared" si="311"/>
        <v/>
      </c>
      <c r="CH124" s="1091" t="str">
        <f t="shared" si="312"/>
        <v/>
      </c>
      <c r="CI124" s="1092" t="str">
        <f t="shared" si="313"/>
        <v/>
      </c>
      <c r="CJ124" s="1092" t="str">
        <f t="shared" si="314"/>
        <v/>
      </c>
      <c r="CK124" s="1091" t="str">
        <f t="shared" si="315"/>
        <v/>
      </c>
      <c r="CL124" s="1091" t="str">
        <f t="shared" si="316"/>
        <v/>
      </c>
      <c r="CM124" s="1091" t="str">
        <f t="shared" si="317"/>
        <v/>
      </c>
      <c r="CN124" s="1091" t="str">
        <f t="shared" si="318"/>
        <v/>
      </c>
      <c r="CO124" s="1089" t="str">
        <f t="shared" si="319"/>
        <v/>
      </c>
      <c r="CP124" s="532" t="str">
        <f t="shared" si="320"/>
        <v/>
      </c>
      <c r="CQ124" s="533" t="str">
        <f t="shared" si="321"/>
        <v/>
      </c>
      <c r="CR124" s="534" t="str">
        <f t="shared" si="322"/>
        <v/>
      </c>
      <c r="CS124" s="534" t="str">
        <f t="shared" si="323"/>
        <v/>
      </c>
      <c r="CT124" s="534" t="str">
        <f t="shared" si="324"/>
        <v/>
      </c>
      <c r="CU124" s="534" t="str">
        <f t="shared" si="325"/>
        <v/>
      </c>
      <c r="CV124" s="534" t="str">
        <f t="shared" si="326"/>
        <v/>
      </c>
      <c r="CW124" s="535" t="str">
        <f t="shared" si="327"/>
        <v/>
      </c>
      <c r="CX124" s="535" t="str">
        <f t="shared" si="328"/>
        <v/>
      </c>
      <c r="CY124" s="535" t="str">
        <f t="shared" si="329"/>
        <v/>
      </c>
      <c r="CZ124" s="534" t="str">
        <f t="shared" si="330"/>
        <v/>
      </c>
      <c r="DA124" s="534" t="str">
        <f t="shared" si="331"/>
        <v/>
      </c>
      <c r="DB124" s="534" t="str">
        <f t="shared" si="332"/>
        <v/>
      </c>
      <c r="DC124" s="534" t="str">
        <f t="shared" si="333"/>
        <v/>
      </c>
      <c r="DD124" s="534" t="str">
        <f t="shared" si="334"/>
        <v/>
      </c>
      <c r="DE124" s="533" t="str">
        <f t="shared" si="335"/>
        <v/>
      </c>
      <c r="DF124" s="532" t="str">
        <f t="shared" si="336"/>
        <v/>
      </c>
      <c r="DG124" s="631">
        <f t="shared" si="337"/>
        <v>0</v>
      </c>
      <c r="DH124" s="96">
        <f t="shared" si="338"/>
        <v>0</v>
      </c>
      <c r="DI124" s="96">
        <f t="shared" si="339"/>
        <v>0</v>
      </c>
      <c r="DJ124" s="96">
        <f t="shared" si="340"/>
        <v>0</v>
      </c>
      <c r="DK124" s="467"/>
      <c r="DL124" s="189"/>
      <c r="DM124" s="189"/>
      <c r="DN124" s="189"/>
      <c r="DO124" s="189"/>
      <c r="DP124" s="189"/>
      <c r="DQ124" s="189"/>
      <c r="DR124" s="189"/>
      <c r="DS124" s="189"/>
      <c r="DT124" s="190"/>
    </row>
    <row r="125" spans="1:124" s="191" customFormat="1" ht="15.75" hidden="1" customHeight="1">
      <c r="A125" s="619" t="s">
        <v>180</v>
      </c>
      <c r="B125" s="260"/>
      <c r="C125" s="260"/>
      <c r="D125" s="260"/>
      <c r="E125" s="260"/>
      <c r="F125" s="260"/>
      <c r="G125" s="260"/>
      <c r="H125" s="260"/>
      <c r="I125" s="260"/>
      <c r="J125" s="260"/>
      <c r="K125" s="260"/>
      <c r="L125" s="260"/>
      <c r="M125" s="260"/>
      <c r="N125" s="260"/>
      <c r="O125" s="260"/>
      <c r="P125" s="260"/>
      <c r="Q125" s="260"/>
      <c r="R125" s="260"/>
      <c r="S125" s="577"/>
      <c r="T125" s="260"/>
      <c r="U125" s="260"/>
      <c r="V125" s="260"/>
      <c r="W125" s="260"/>
      <c r="X125" s="260"/>
      <c r="Y125" s="260"/>
      <c r="Z125" s="1339"/>
      <c r="AA125" s="1339"/>
      <c r="AB125" s="1339"/>
      <c r="AC125" s="1339"/>
      <c r="AD125" s="260"/>
      <c r="AE125" s="1339"/>
      <c r="AF125" s="260"/>
      <c r="AG125" s="260"/>
      <c r="AH125" s="260"/>
      <c r="AI125" s="260"/>
      <c r="AJ125" s="260"/>
      <c r="AK125" s="577"/>
      <c r="AL125" s="260"/>
      <c r="AM125" s="260"/>
      <c r="AN125" s="260"/>
      <c r="AO125" s="260"/>
      <c r="AP125" s="260"/>
      <c r="AQ125" s="260"/>
      <c r="AR125" s="260"/>
      <c r="AS125" s="260"/>
      <c r="AT125" s="260"/>
      <c r="AU125" s="260"/>
      <c r="AV125" s="260"/>
      <c r="AW125" s="260"/>
      <c r="AX125" s="260"/>
      <c r="AY125" s="260"/>
      <c r="AZ125" s="260"/>
      <c r="BA125" s="260"/>
      <c r="BB125" s="260"/>
      <c r="BC125" s="577"/>
      <c r="BD125" s="1339"/>
      <c r="BE125" s="1339"/>
      <c r="BF125" s="1339"/>
      <c r="BG125" s="1339"/>
      <c r="BH125" s="1339"/>
      <c r="BI125" s="1339"/>
      <c r="BJ125" s="1339"/>
      <c r="BK125" s="1339"/>
      <c r="BL125" s="1339"/>
      <c r="BM125" s="1339"/>
      <c r="BN125" s="1339"/>
      <c r="BO125" s="1339"/>
      <c r="BP125" s="1339"/>
      <c r="BQ125" s="1339"/>
      <c r="BR125" s="1339"/>
      <c r="BS125" s="1339"/>
      <c r="BT125" s="1339"/>
      <c r="BU125" s="577"/>
      <c r="BV125" s="260"/>
      <c r="BW125" s="260"/>
      <c r="BX125" s="260"/>
      <c r="BY125" s="260"/>
      <c r="BZ125" s="578" t="str">
        <f t="shared" si="266"/>
        <v/>
      </c>
      <c r="CA125" s="578" t="str">
        <f t="shared" si="267"/>
        <v/>
      </c>
      <c r="CB125" s="578" t="str">
        <f t="shared" si="268"/>
        <v/>
      </c>
      <c r="CC125" s="578" t="str">
        <f t="shared" si="269"/>
        <v/>
      </c>
      <c r="CD125" s="1089" t="str">
        <f t="shared" si="308"/>
        <v/>
      </c>
      <c r="CE125" s="1091" t="str">
        <f t="shared" si="309"/>
        <v/>
      </c>
      <c r="CF125" s="1091" t="str">
        <f t="shared" si="310"/>
        <v/>
      </c>
      <c r="CG125" s="1091" t="str">
        <f t="shared" si="311"/>
        <v/>
      </c>
      <c r="CH125" s="1091" t="str">
        <f t="shared" si="312"/>
        <v/>
      </c>
      <c r="CI125" s="1092" t="str">
        <f t="shared" si="313"/>
        <v/>
      </c>
      <c r="CJ125" s="1092" t="str">
        <f t="shared" si="314"/>
        <v/>
      </c>
      <c r="CK125" s="1091" t="str">
        <f t="shared" si="315"/>
        <v/>
      </c>
      <c r="CL125" s="1091" t="str">
        <f t="shared" si="316"/>
        <v/>
      </c>
      <c r="CM125" s="1091" t="str">
        <f t="shared" si="317"/>
        <v/>
      </c>
      <c r="CN125" s="1091" t="str">
        <f t="shared" si="318"/>
        <v/>
      </c>
      <c r="CO125" s="1089" t="str">
        <f t="shared" si="319"/>
        <v/>
      </c>
      <c r="CP125" s="532" t="str">
        <f t="shared" si="320"/>
        <v/>
      </c>
      <c r="CQ125" s="533" t="str">
        <f t="shared" si="321"/>
        <v/>
      </c>
      <c r="CR125" s="534" t="str">
        <f t="shared" si="322"/>
        <v/>
      </c>
      <c r="CS125" s="534" t="str">
        <f t="shared" si="323"/>
        <v/>
      </c>
      <c r="CT125" s="534" t="str">
        <f t="shared" si="324"/>
        <v/>
      </c>
      <c r="CU125" s="534" t="str">
        <f t="shared" si="325"/>
        <v/>
      </c>
      <c r="CV125" s="534" t="str">
        <f t="shared" si="326"/>
        <v/>
      </c>
      <c r="CW125" s="535" t="str">
        <f t="shared" si="327"/>
        <v/>
      </c>
      <c r="CX125" s="535" t="str">
        <f t="shared" si="328"/>
        <v/>
      </c>
      <c r="CY125" s="535" t="str">
        <f t="shared" si="329"/>
        <v/>
      </c>
      <c r="CZ125" s="534" t="str">
        <f t="shared" si="330"/>
        <v/>
      </c>
      <c r="DA125" s="534" t="str">
        <f t="shared" si="331"/>
        <v/>
      </c>
      <c r="DB125" s="534" t="str">
        <f t="shared" si="332"/>
        <v/>
      </c>
      <c r="DC125" s="534" t="str">
        <f t="shared" si="333"/>
        <v/>
      </c>
      <c r="DD125" s="534" t="str">
        <f t="shared" si="334"/>
        <v/>
      </c>
      <c r="DE125" s="533" t="str">
        <f t="shared" si="335"/>
        <v/>
      </c>
      <c r="DF125" s="532" t="str">
        <f t="shared" si="336"/>
        <v/>
      </c>
      <c r="DG125" s="631">
        <f t="shared" si="337"/>
        <v>0</v>
      </c>
      <c r="DH125" s="96">
        <f t="shared" si="338"/>
        <v>0</v>
      </c>
      <c r="DI125" s="96">
        <f t="shared" si="339"/>
        <v>0</v>
      </c>
      <c r="DJ125" s="96">
        <f t="shared" si="340"/>
        <v>0</v>
      </c>
      <c r="DK125" s="467"/>
      <c r="DL125" s="189"/>
      <c r="DM125" s="189"/>
      <c r="DN125" s="189"/>
      <c r="DO125" s="189"/>
      <c r="DP125" s="189"/>
      <c r="DQ125" s="189"/>
      <c r="DR125" s="189"/>
      <c r="DS125" s="189"/>
      <c r="DT125" s="190"/>
    </row>
    <row r="126" spans="1:124" s="191" customFormat="1" ht="15.75" hidden="1" customHeight="1">
      <c r="A126" s="619" t="s">
        <v>182</v>
      </c>
      <c r="B126" s="588" t="str">
        <f t="shared" ref="B126:M126" si="345">IF(B124="","",B124*B125)</f>
        <v/>
      </c>
      <c r="C126" s="588" t="str">
        <f t="shared" si="345"/>
        <v/>
      </c>
      <c r="D126" s="588" t="str">
        <f t="shared" si="345"/>
        <v/>
      </c>
      <c r="E126" s="588" t="str">
        <f t="shared" si="345"/>
        <v/>
      </c>
      <c r="F126" s="588" t="str">
        <f t="shared" si="345"/>
        <v/>
      </c>
      <c r="G126" s="588" t="str">
        <f t="shared" si="345"/>
        <v/>
      </c>
      <c r="H126" s="588" t="str">
        <f t="shared" si="345"/>
        <v/>
      </c>
      <c r="I126" s="588" t="str">
        <f t="shared" si="345"/>
        <v/>
      </c>
      <c r="J126" s="588" t="str">
        <f t="shared" si="345"/>
        <v/>
      </c>
      <c r="K126" s="588" t="str">
        <f t="shared" si="345"/>
        <v/>
      </c>
      <c r="L126" s="588" t="str">
        <f t="shared" si="345"/>
        <v/>
      </c>
      <c r="M126" s="588" t="str">
        <f t="shared" si="345"/>
        <v/>
      </c>
      <c r="N126" s="588"/>
      <c r="O126" s="588"/>
      <c r="P126" s="588"/>
      <c r="Q126" s="588"/>
      <c r="R126" s="588"/>
      <c r="S126" s="577"/>
      <c r="T126" s="588" t="str">
        <f t="shared" ref="T126:AE126" si="346">IF(T124="","",T124*T125)</f>
        <v/>
      </c>
      <c r="U126" s="588" t="str">
        <f t="shared" si="346"/>
        <v/>
      </c>
      <c r="V126" s="588" t="str">
        <f t="shared" si="346"/>
        <v/>
      </c>
      <c r="W126" s="588" t="str">
        <f t="shared" si="346"/>
        <v/>
      </c>
      <c r="X126" s="588" t="str">
        <f t="shared" si="346"/>
        <v/>
      </c>
      <c r="Y126" s="588" t="str">
        <f t="shared" si="346"/>
        <v/>
      </c>
      <c r="Z126" s="1341" t="str">
        <f t="shared" si="346"/>
        <v/>
      </c>
      <c r="AA126" s="1341" t="str">
        <f t="shared" si="346"/>
        <v/>
      </c>
      <c r="AB126" s="1341" t="str">
        <f t="shared" si="346"/>
        <v/>
      </c>
      <c r="AC126" s="1341" t="str">
        <f t="shared" si="346"/>
        <v/>
      </c>
      <c r="AD126" s="588" t="str">
        <f t="shared" si="346"/>
        <v/>
      </c>
      <c r="AE126" s="1341" t="str">
        <f t="shared" si="346"/>
        <v/>
      </c>
      <c r="AF126" s="588"/>
      <c r="AG126" s="588"/>
      <c r="AH126" s="588"/>
      <c r="AI126" s="588"/>
      <c r="AJ126" s="588"/>
      <c r="AK126" s="577"/>
      <c r="AL126" s="588" t="str">
        <f t="shared" ref="AL126:AW126" si="347">IF(AL124="","",AL124*AL125)</f>
        <v/>
      </c>
      <c r="AM126" s="588" t="str">
        <f t="shared" si="347"/>
        <v/>
      </c>
      <c r="AN126" s="588" t="str">
        <f t="shared" si="347"/>
        <v/>
      </c>
      <c r="AO126" s="588" t="str">
        <f t="shared" si="347"/>
        <v/>
      </c>
      <c r="AP126" s="588" t="str">
        <f t="shared" si="347"/>
        <v/>
      </c>
      <c r="AQ126" s="588" t="str">
        <f t="shared" si="347"/>
        <v/>
      </c>
      <c r="AR126" s="588" t="str">
        <f t="shared" si="347"/>
        <v/>
      </c>
      <c r="AS126" s="588" t="str">
        <f t="shared" si="347"/>
        <v/>
      </c>
      <c r="AT126" s="588" t="str">
        <f t="shared" si="347"/>
        <v/>
      </c>
      <c r="AU126" s="588" t="str">
        <f t="shared" si="347"/>
        <v/>
      </c>
      <c r="AV126" s="588" t="str">
        <f t="shared" si="347"/>
        <v/>
      </c>
      <c r="AW126" s="588" t="str">
        <f t="shared" si="347"/>
        <v/>
      </c>
      <c r="AX126" s="588"/>
      <c r="AY126" s="588"/>
      <c r="AZ126" s="588"/>
      <c r="BA126" s="588"/>
      <c r="BB126" s="588"/>
      <c r="BC126" s="577"/>
      <c r="BD126" s="1341" t="str">
        <f t="shared" ref="BD126:BO126" si="348">IF(BD124="","",BD124*BD125)</f>
        <v/>
      </c>
      <c r="BE126" s="1341" t="str">
        <f t="shared" si="348"/>
        <v/>
      </c>
      <c r="BF126" s="1341" t="str">
        <f t="shared" si="348"/>
        <v/>
      </c>
      <c r="BG126" s="1341" t="str">
        <f t="shared" si="348"/>
        <v/>
      </c>
      <c r="BH126" s="1341" t="str">
        <f t="shared" si="348"/>
        <v/>
      </c>
      <c r="BI126" s="1341" t="str">
        <f t="shared" si="348"/>
        <v/>
      </c>
      <c r="BJ126" s="1341" t="str">
        <f t="shared" si="348"/>
        <v/>
      </c>
      <c r="BK126" s="1341" t="str">
        <f t="shared" si="348"/>
        <v/>
      </c>
      <c r="BL126" s="1341" t="str">
        <f t="shared" si="348"/>
        <v/>
      </c>
      <c r="BM126" s="1341" t="str">
        <f t="shared" si="348"/>
        <v/>
      </c>
      <c r="BN126" s="1341" t="str">
        <f t="shared" si="348"/>
        <v/>
      </c>
      <c r="BO126" s="1341" t="str">
        <f t="shared" si="348"/>
        <v/>
      </c>
      <c r="BP126" s="1341"/>
      <c r="BQ126" s="1341"/>
      <c r="BR126" s="1341"/>
      <c r="BS126" s="1341"/>
      <c r="BT126" s="1341"/>
      <c r="BU126" s="577"/>
      <c r="BV126" s="588" t="str">
        <f>IF(BV124="","",BV124*BV125)</f>
        <v/>
      </c>
      <c r="BW126" s="588" t="str">
        <f>IF(BW124="","",BW124*BW125)</f>
        <v/>
      </c>
      <c r="BX126" s="588" t="str">
        <f>IF(BX124="","",BX124*BX125)</f>
        <v/>
      </c>
      <c r="BY126" s="588" t="str">
        <f>IF(BY124="","",BY124*BY125)</f>
        <v/>
      </c>
      <c r="BZ126" s="578" t="str">
        <f t="shared" si="266"/>
        <v/>
      </c>
      <c r="CA126" s="578" t="str">
        <f t="shared" si="267"/>
        <v/>
      </c>
      <c r="CB126" s="578" t="str">
        <f t="shared" si="268"/>
        <v/>
      </c>
      <c r="CC126" s="578" t="str">
        <f t="shared" si="269"/>
        <v/>
      </c>
      <c r="CD126" s="1089" t="str">
        <f t="shared" si="308"/>
        <v/>
      </c>
      <c r="CE126" s="1091" t="str">
        <f t="shared" si="309"/>
        <v/>
      </c>
      <c r="CF126" s="1091" t="str">
        <f t="shared" si="310"/>
        <v/>
      </c>
      <c r="CG126" s="1091" t="str">
        <f t="shared" si="311"/>
        <v/>
      </c>
      <c r="CH126" s="1091" t="str">
        <f t="shared" si="312"/>
        <v/>
      </c>
      <c r="CI126" s="1092" t="str">
        <f t="shared" si="313"/>
        <v/>
      </c>
      <c r="CJ126" s="1092" t="str">
        <f t="shared" si="314"/>
        <v/>
      </c>
      <c r="CK126" s="1091" t="str">
        <f t="shared" si="315"/>
        <v/>
      </c>
      <c r="CL126" s="1091" t="str">
        <f t="shared" si="316"/>
        <v/>
      </c>
      <c r="CM126" s="1091" t="str">
        <f t="shared" si="317"/>
        <v/>
      </c>
      <c r="CN126" s="1091" t="str">
        <f t="shared" si="318"/>
        <v/>
      </c>
      <c r="CO126" s="1089" t="str">
        <f t="shared" si="319"/>
        <v/>
      </c>
      <c r="CP126" s="532" t="str">
        <f t="shared" si="320"/>
        <v/>
      </c>
      <c r="CQ126" s="533" t="str">
        <f t="shared" si="321"/>
        <v/>
      </c>
      <c r="CR126" s="534" t="str">
        <f t="shared" si="322"/>
        <v/>
      </c>
      <c r="CS126" s="534" t="str">
        <f t="shared" si="323"/>
        <v/>
      </c>
      <c r="CT126" s="534" t="str">
        <f t="shared" si="324"/>
        <v/>
      </c>
      <c r="CU126" s="534" t="str">
        <f t="shared" si="325"/>
        <v/>
      </c>
      <c r="CV126" s="534" t="str">
        <f t="shared" si="326"/>
        <v/>
      </c>
      <c r="CW126" s="535" t="str">
        <f t="shared" si="327"/>
        <v/>
      </c>
      <c r="CX126" s="535" t="str">
        <f t="shared" si="328"/>
        <v/>
      </c>
      <c r="CY126" s="535" t="str">
        <f t="shared" si="329"/>
        <v/>
      </c>
      <c r="CZ126" s="534" t="str">
        <f t="shared" si="330"/>
        <v/>
      </c>
      <c r="DA126" s="534" t="str">
        <f t="shared" si="331"/>
        <v/>
      </c>
      <c r="DB126" s="534" t="str">
        <f t="shared" si="332"/>
        <v/>
      </c>
      <c r="DC126" s="534" t="str">
        <f t="shared" si="333"/>
        <v/>
      </c>
      <c r="DD126" s="534" t="str">
        <f t="shared" si="334"/>
        <v/>
      </c>
      <c r="DE126" s="533" t="str">
        <f t="shared" si="335"/>
        <v/>
      </c>
      <c r="DF126" s="532" t="str">
        <f t="shared" si="336"/>
        <v/>
      </c>
      <c r="DG126" s="631">
        <f t="shared" si="337"/>
        <v>0</v>
      </c>
      <c r="DH126" s="96">
        <f t="shared" si="338"/>
        <v>0</v>
      </c>
      <c r="DI126" s="96">
        <f t="shared" si="339"/>
        <v>0</v>
      </c>
      <c r="DJ126" s="96">
        <f t="shared" si="340"/>
        <v>0</v>
      </c>
      <c r="DK126" s="467"/>
      <c r="DL126" s="189"/>
      <c r="DM126" s="189"/>
      <c r="DN126" s="189"/>
      <c r="DO126" s="189"/>
      <c r="DP126" s="189"/>
      <c r="DQ126" s="189"/>
      <c r="DR126" s="189"/>
      <c r="DS126" s="189"/>
      <c r="DT126" s="190"/>
    </row>
    <row r="127" spans="1:124" s="191" customFormat="1" ht="15.75" hidden="1" customHeight="1">
      <c r="A127" s="627" t="s">
        <v>184</v>
      </c>
      <c r="B127" s="591">
        <v>1</v>
      </c>
      <c r="C127" s="591">
        <v>1</v>
      </c>
      <c r="D127" s="591">
        <v>1</v>
      </c>
      <c r="E127" s="591">
        <v>1</v>
      </c>
      <c r="F127" s="591">
        <v>1</v>
      </c>
      <c r="G127" s="591">
        <v>1</v>
      </c>
      <c r="H127" s="591">
        <v>1</v>
      </c>
      <c r="I127" s="591">
        <v>1</v>
      </c>
      <c r="J127" s="591">
        <v>1</v>
      </c>
      <c r="K127" s="591">
        <v>1</v>
      </c>
      <c r="L127" s="591">
        <v>1</v>
      </c>
      <c r="M127" s="591">
        <v>1</v>
      </c>
      <c r="N127" s="591"/>
      <c r="O127" s="591"/>
      <c r="P127" s="591"/>
      <c r="Q127" s="591"/>
      <c r="R127" s="591"/>
      <c r="S127" s="595"/>
      <c r="T127" s="591">
        <v>1</v>
      </c>
      <c r="U127" s="591">
        <v>1</v>
      </c>
      <c r="V127" s="591">
        <v>1</v>
      </c>
      <c r="W127" s="591">
        <v>1</v>
      </c>
      <c r="X127" s="591">
        <v>1</v>
      </c>
      <c r="Y127" s="591">
        <v>1</v>
      </c>
      <c r="Z127" s="1342">
        <v>1</v>
      </c>
      <c r="AA127" s="1342">
        <v>1</v>
      </c>
      <c r="AB127" s="1342">
        <v>1</v>
      </c>
      <c r="AC127" s="1342">
        <v>1</v>
      </c>
      <c r="AD127" s="591">
        <v>1</v>
      </c>
      <c r="AE127" s="1342">
        <v>1</v>
      </c>
      <c r="AF127" s="591"/>
      <c r="AG127" s="591"/>
      <c r="AH127" s="591"/>
      <c r="AI127" s="591"/>
      <c r="AJ127" s="591"/>
      <c r="AK127" s="595"/>
      <c r="AL127" s="591">
        <v>1</v>
      </c>
      <c r="AM127" s="591">
        <v>1</v>
      </c>
      <c r="AN127" s="591">
        <v>1</v>
      </c>
      <c r="AO127" s="591">
        <v>1</v>
      </c>
      <c r="AP127" s="591">
        <v>1</v>
      </c>
      <c r="AQ127" s="591">
        <v>1</v>
      </c>
      <c r="AR127" s="591">
        <v>1</v>
      </c>
      <c r="AS127" s="591">
        <v>1</v>
      </c>
      <c r="AT127" s="591">
        <v>1</v>
      </c>
      <c r="AU127" s="591">
        <v>1</v>
      </c>
      <c r="AV127" s="591">
        <v>1</v>
      </c>
      <c r="AW127" s="591">
        <v>1</v>
      </c>
      <c r="AX127" s="591"/>
      <c r="AY127" s="591"/>
      <c r="AZ127" s="591"/>
      <c r="BA127" s="591"/>
      <c r="BB127" s="591"/>
      <c r="BC127" s="595"/>
      <c r="BD127" s="1342">
        <v>1</v>
      </c>
      <c r="BE127" s="1342">
        <v>1</v>
      </c>
      <c r="BF127" s="1342">
        <v>1</v>
      </c>
      <c r="BG127" s="1342">
        <v>1</v>
      </c>
      <c r="BH127" s="1342">
        <v>1</v>
      </c>
      <c r="BI127" s="1342">
        <v>1</v>
      </c>
      <c r="BJ127" s="1342">
        <v>1</v>
      </c>
      <c r="BK127" s="1342">
        <v>1</v>
      </c>
      <c r="BL127" s="1342">
        <v>1</v>
      </c>
      <c r="BM127" s="1342">
        <v>1</v>
      </c>
      <c r="BN127" s="1342">
        <v>1</v>
      </c>
      <c r="BO127" s="1342">
        <v>1</v>
      </c>
      <c r="BP127" s="1342"/>
      <c r="BQ127" s="1342"/>
      <c r="BR127" s="1342"/>
      <c r="BS127" s="1342"/>
      <c r="BT127" s="1342"/>
      <c r="BU127" s="595"/>
      <c r="BV127" s="591">
        <v>1</v>
      </c>
      <c r="BW127" s="591">
        <v>1</v>
      </c>
      <c r="BX127" s="591">
        <v>1</v>
      </c>
      <c r="BY127" s="591">
        <v>1</v>
      </c>
      <c r="BZ127" s="578">
        <f t="shared" si="266"/>
        <v>1</v>
      </c>
      <c r="CA127" s="578">
        <f t="shared" si="267"/>
        <v>1</v>
      </c>
      <c r="CB127" s="578">
        <f t="shared" si="268"/>
        <v>1</v>
      </c>
      <c r="CC127" s="578">
        <f t="shared" si="269"/>
        <v>1</v>
      </c>
      <c r="CD127" s="1089">
        <f t="shared" si="308"/>
        <v>1</v>
      </c>
      <c r="CE127" s="1091">
        <f t="shared" si="309"/>
        <v>1</v>
      </c>
      <c r="CF127" s="1091">
        <f t="shared" si="310"/>
        <v>1</v>
      </c>
      <c r="CG127" s="1091">
        <f t="shared" si="311"/>
        <v>1</v>
      </c>
      <c r="CH127" s="1091">
        <f t="shared" si="312"/>
        <v>1</v>
      </c>
      <c r="CI127" s="1092">
        <f t="shared" si="313"/>
        <v>1</v>
      </c>
      <c r="CJ127" s="1092">
        <f t="shared" si="314"/>
        <v>1</v>
      </c>
      <c r="CK127" s="1091">
        <f t="shared" si="315"/>
        <v>1</v>
      </c>
      <c r="CL127" s="1091">
        <f t="shared" si="316"/>
        <v>1</v>
      </c>
      <c r="CM127" s="1091">
        <f t="shared" si="317"/>
        <v>1</v>
      </c>
      <c r="CN127" s="1091">
        <f t="shared" si="318"/>
        <v>1</v>
      </c>
      <c r="CO127" s="1089">
        <f t="shared" si="319"/>
        <v>1</v>
      </c>
      <c r="CP127" s="532" t="str">
        <f t="shared" si="320"/>
        <v/>
      </c>
      <c r="CQ127" s="533" t="str">
        <f t="shared" si="321"/>
        <v/>
      </c>
      <c r="CR127" s="534" t="str">
        <f t="shared" si="322"/>
        <v/>
      </c>
      <c r="CS127" s="534">
        <f t="shared" si="323"/>
        <v>1</v>
      </c>
      <c r="CT127" s="534">
        <f t="shared" si="324"/>
        <v>1</v>
      </c>
      <c r="CU127" s="534">
        <f t="shared" si="325"/>
        <v>1</v>
      </c>
      <c r="CV127" s="534">
        <f t="shared" si="326"/>
        <v>1</v>
      </c>
      <c r="CW127" s="535">
        <f t="shared" si="327"/>
        <v>1</v>
      </c>
      <c r="CX127" s="535">
        <f t="shared" si="328"/>
        <v>1</v>
      </c>
      <c r="CY127" s="535">
        <f t="shared" si="329"/>
        <v>1</v>
      </c>
      <c r="CZ127" s="534">
        <f t="shared" si="330"/>
        <v>1</v>
      </c>
      <c r="DA127" s="534">
        <f t="shared" si="331"/>
        <v>1</v>
      </c>
      <c r="DB127" s="534">
        <f t="shared" si="332"/>
        <v>1</v>
      </c>
      <c r="DC127" s="534">
        <f t="shared" si="333"/>
        <v>1</v>
      </c>
      <c r="DD127" s="534">
        <f t="shared" si="334"/>
        <v>1</v>
      </c>
      <c r="DE127" s="533" t="str">
        <f t="shared" si="335"/>
        <v/>
      </c>
      <c r="DF127" s="532" t="str">
        <f t="shared" si="336"/>
        <v/>
      </c>
      <c r="DG127" s="631">
        <f t="shared" si="337"/>
        <v>12</v>
      </c>
      <c r="DH127" s="96">
        <f t="shared" si="338"/>
        <v>12</v>
      </c>
      <c r="DI127" s="96">
        <f t="shared" si="339"/>
        <v>12</v>
      </c>
      <c r="DJ127" s="96">
        <f t="shared" si="340"/>
        <v>12</v>
      </c>
      <c r="DK127" s="467"/>
      <c r="DL127" s="189"/>
      <c r="DM127" s="189"/>
      <c r="DN127" s="189"/>
      <c r="DO127" s="189"/>
      <c r="DP127" s="189"/>
      <c r="DQ127" s="189"/>
      <c r="DR127" s="189"/>
      <c r="DS127" s="189"/>
      <c r="DT127" s="190"/>
    </row>
    <row r="128" spans="1:124" s="191" customFormat="1" ht="15.75" hidden="1" customHeight="1">
      <c r="A128" s="627" t="s">
        <v>186</v>
      </c>
      <c r="B128" s="591"/>
      <c r="C128" s="591"/>
      <c r="D128" s="591"/>
      <c r="E128" s="591"/>
      <c r="F128" s="591"/>
      <c r="G128" s="591"/>
      <c r="H128" s="591"/>
      <c r="I128" s="591"/>
      <c r="J128" s="591"/>
      <c r="K128" s="591"/>
      <c r="L128" s="591"/>
      <c r="M128" s="591"/>
      <c r="N128" s="591"/>
      <c r="O128" s="591"/>
      <c r="P128" s="591"/>
      <c r="Q128" s="591"/>
      <c r="R128" s="591"/>
      <c r="S128" s="592"/>
      <c r="T128" s="591"/>
      <c r="U128" s="591"/>
      <c r="V128" s="591"/>
      <c r="W128" s="591"/>
      <c r="X128" s="591"/>
      <c r="Y128" s="591"/>
      <c r="Z128" s="1342"/>
      <c r="AA128" s="1342"/>
      <c r="AB128" s="1342"/>
      <c r="AC128" s="1342"/>
      <c r="AD128" s="591"/>
      <c r="AE128" s="1342"/>
      <c r="AF128" s="591"/>
      <c r="AG128" s="591"/>
      <c r="AH128" s="591"/>
      <c r="AI128" s="591"/>
      <c r="AJ128" s="591"/>
      <c r="AK128" s="592"/>
      <c r="AL128" s="591"/>
      <c r="AM128" s="591"/>
      <c r="AN128" s="591"/>
      <c r="AO128" s="591"/>
      <c r="AP128" s="591"/>
      <c r="AQ128" s="591"/>
      <c r="AR128" s="591"/>
      <c r="AS128" s="591"/>
      <c r="AT128" s="591"/>
      <c r="AU128" s="591"/>
      <c r="AV128" s="591"/>
      <c r="AW128" s="591"/>
      <c r="AX128" s="591"/>
      <c r="AY128" s="591"/>
      <c r="AZ128" s="591"/>
      <c r="BA128" s="591"/>
      <c r="BB128" s="591"/>
      <c r="BC128" s="592"/>
      <c r="BD128" s="1342"/>
      <c r="BE128" s="1342"/>
      <c r="BF128" s="1342"/>
      <c r="BG128" s="1342"/>
      <c r="BH128" s="1342"/>
      <c r="BI128" s="1342"/>
      <c r="BJ128" s="1342"/>
      <c r="BK128" s="1342"/>
      <c r="BL128" s="1342"/>
      <c r="BM128" s="1342"/>
      <c r="BN128" s="1342"/>
      <c r="BO128" s="1342"/>
      <c r="BP128" s="1342"/>
      <c r="BQ128" s="1342"/>
      <c r="BR128" s="1342"/>
      <c r="BS128" s="1342"/>
      <c r="BT128" s="1342"/>
      <c r="BU128" s="592"/>
      <c r="BV128" s="591"/>
      <c r="BW128" s="591"/>
      <c r="BX128" s="591"/>
      <c r="BY128" s="591"/>
      <c r="BZ128" s="578" t="str">
        <f t="shared" si="266"/>
        <v/>
      </c>
      <c r="CA128" s="578" t="str">
        <f t="shared" si="267"/>
        <v/>
      </c>
      <c r="CB128" s="578" t="str">
        <f t="shared" si="268"/>
        <v/>
      </c>
      <c r="CC128" s="578" t="str">
        <f t="shared" si="269"/>
        <v/>
      </c>
      <c r="CD128" s="1089" t="str">
        <f t="shared" si="308"/>
        <v/>
      </c>
      <c r="CE128" s="1091" t="str">
        <f t="shared" si="309"/>
        <v/>
      </c>
      <c r="CF128" s="1091" t="str">
        <f t="shared" si="310"/>
        <v/>
      </c>
      <c r="CG128" s="1091" t="str">
        <f t="shared" si="311"/>
        <v/>
      </c>
      <c r="CH128" s="1091" t="str">
        <f t="shared" si="312"/>
        <v/>
      </c>
      <c r="CI128" s="1092" t="str">
        <f t="shared" si="313"/>
        <v/>
      </c>
      <c r="CJ128" s="1092" t="str">
        <f t="shared" si="314"/>
        <v/>
      </c>
      <c r="CK128" s="1091" t="str">
        <f t="shared" si="315"/>
        <v/>
      </c>
      <c r="CL128" s="1091" t="str">
        <f t="shared" si="316"/>
        <v/>
      </c>
      <c r="CM128" s="1091" t="str">
        <f t="shared" si="317"/>
        <v/>
      </c>
      <c r="CN128" s="1091" t="str">
        <f t="shared" si="318"/>
        <v/>
      </c>
      <c r="CO128" s="1089" t="str">
        <f t="shared" si="319"/>
        <v/>
      </c>
      <c r="CP128" s="532" t="str">
        <f t="shared" si="320"/>
        <v/>
      </c>
      <c r="CQ128" s="533" t="str">
        <f t="shared" si="321"/>
        <v/>
      </c>
      <c r="CR128" s="534" t="str">
        <f t="shared" si="322"/>
        <v/>
      </c>
      <c r="CS128" s="534" t="str">
        <f t="shared" si="323"/>
        <v/>
      </c>
      <c r="CT128" s="534" t="str">
        <f t="shared" si="324"/>
        <v/>
      </c>
      <c r="CU128" s="534" t="str">
        <f t="shared" si="325"/>
        <v/>
      </c>
      <c r="CV128" s="534" t="str">
        <f t="shared" si="326"/>
        <v/>
      </c>
      <c r="CW128" s="535" t="str">
        <f t="shared" si="327"/>
        <v/>
      </c>
      <c r="CX128" s="535" t="str">
        <f t="shared" si="328"/>
        <v/>
      </c>
      <c r="CY128" s="535" t="str">
        <f t="shared" si="329"/>
        <v/>
      </c>
      <c r="CZ128" s="534" t="str">
        <f t="shared" si="330"/>
        <v/>
      </c>
      <c r="DA128" s="534" t="str">
        <f t="shared" si="331"/>
        <v/>
      </c>
      <c r="DB128" s="534" t="str">
        <f t="shared" si="332"/>
        <v/>
      </c>
      <c r="DC128" s="534" t="str">
        <f t="shared" si="333"/>
        <v/>
      </c>
      <c r="DD128" s="534" t="str">
        <f t="shared" si="334"/>
        <v/>
      </c>
      <c r="DE128" s="533" t="str">
        <f t="shared" si="335"/>
        <v/>
      </c>
      <c r="DF128" s="532" t="str">
        <f t="shared" si="336"/>
        <v/>
      </c>
      <c r="DG128" s="631">
        <f t="shared" si="337"/>
        <v>0</v>
      </c>
      <c r="DH128" s="96">
        <f t="shared" si="338"/>
        <v>0</v>
      </c>
      <c r="DI128" s="96">
        <f t="shared" si="339"/>
        <v>0</v>
      </c>
      <c r="DJ128" s="96">
        <f t="shared" si="340"/>
        <v>0</v>
      </c>
      <c r="DK128" s="467"/>
      <c r="DL128" s="189"/>
      <c r="DM128" s="189"/>
      <c r="DN128" s="189"/>
      <c r="DO128" s="189"/>
      <c r="DP128" s="189"/>
      <c r="DQ128" s="189"/>
      <c r="DR128" s="189"/>
      <c r="DS128" s="189"/>
      <c r="DT128" s="190"/>
    </row>
    <row r="129" spans="1:124" s="191" customFormat="1" ht="15.75" hidden="1" customHeight="1">
      <c r="A129" s="617" t="s">
        <v>218</v>
      </c>
      <c r="B129" s="591"/>
      <c r="C129" s="591"/>
      <c r="D129" s="591"/>
      <c r="E129" s="591"/>
      <c r="F129" s="591"/>
      <c r="G129" s="591"/>
      <c r="H129" s="591"/>
      <c r="I129" s="591"/>
      <c r="J129" s="591"/>
      <c r="K129" s="591"/>
      <c r="L129" s="591"/>
      <c r="M129" s="591"/>
      <c r="N129" s="591"/>
      <c r="O129" s="591"/>
      <c r="P129" s="591"/>
      <c r="Q129" s="591"/>
      <c r="R129" s="591"/>
      <c r="S129" s="577"/>
      <c r="T129" s="591"/>
      <c r="U129" s="591"/>
      <c r="V129" s="591"/>
      <c r="W129" s="591"/>
      <c r="X129" s="591"/>
      <c r="Y129" s="591"/>
      <c r="Z129" s="1342"/>
      <c r="AA129" s="1342"/>
      <c r="AB129" s="1342"/>
      <c r="AC129" s="1342"/>
      <c r="AD129" s="591"/>
      <c r="AE129" s="1342"/>
      <c r="AF129" s="591"/>
      <c r="AG129" s="591"/>
      <c r="AH129" s="591"/>
      <c r="AI129" s="591"/>
      <c r="AJ129" s="591"/>
      <c r="AK129" s="577"/>
      <c r="AL129" s="591"/>
      <c r="AM129" s="591"/>
      <c r="AN129" s="591"/>
      <c r="AO129" s="591"/>
      <c r="AP129" s="591"/>
      <c r="AQ129" s="591"/>
      <c r="AR129" s="591"/>
      <c r="AS129" s="591"/>
      <c r="AT129" s="591"/>
      <c r="AU129" s="591"/>
      <c r="AV129" s="591"/>
      <c r="AW129" s="591"/>
      <c r="AX129" s="591"/>
      <c r="AY129" s="591"/>
      <c r="AZ129" s="591"/>
      <c r="BA129" s="591"/>
      <c r="BB129" s="591"/>
      <c r="BC129" s="577"/>
      <c r="BD129" s="1342"/>
      <c r="BE129" s="1342"/>
      <c r="BF129" s="1342"/>
      <c r="BG129" s="1342"/>
      <c r="BH129" s="1342"/>
      <c r="BI129" s="1342"/>
      <c r="BJ129" s="1342"/>
      <c r="BK129" s="1342"/>
      <c r="BL129" s="1342"/>
      <c r="BM129" s="1342"/>
      <c r="BN129" s="1342"/>
      <c r="BO129" s="1342"/>
      <c r="BP129" s="1342"/>
      <c r="BQ129" s="1342"/>
      <c r="BR129" s="1342"/>
      <c r="BS129" s="1342"/>
      <c r="BT129" s="1342"/>
      <c r="BU129" s="577"/>
      <c r="BV129" s="591"/>
      <c r="BW129" s="591"/>
      <c r="BX129" s="591"/>
      <c r="BY129" s="591"/>
      <c r="BZ129" s="578" t="str">
        <f t="shared" si="266"/>
        <v/>
      </c>
      <c r="CA129" s="578" t="str">
        <f t="shared" si="267"/>
        <v/>
      </c>
      <c r="CB129" s="578" t="str">
        <f t="shared" si="268"/>
        <v/>
      </c>
      <c r="CC129" s="578" t="str">
        <f t="shared" si="269"/>
        <v/>
      </c>
      <c r="CD129" s="1089" t="str">
        <f t="shared" si="308"/>
        <v/>
      </c>
      <c r="CE129" s="1091" t="str">
        <f t="shared" si="309"/>
        <v/>
      </c>
      <c r="CF129" s="1091" t="str">
        <f t="shared" si="310"/>
        <v/>
      </c>
      <c r="CG129" s="1091" t="str">
        <f t="shared" si="311"/>
        <v/>
      </c>
      <c r="CH129" s="1091" t="str">
        <f t="shared" si="312"/>
        <v/>
      </c>
      <c r="CI129" s="1092" t="str">
        <f t="shared" si="313"/>
        <v/>
      </c>
      <c r="CJ129" s="1092" t="str">
        <f t="shared" si="314"/>
        <v/>
      </c>
      <c r="CK129" s="1091" t="str">
        <f t="shared" si="315"/>
        <v/>
      </c>
      <c r="CL129" s="1091" t="str">
        <f t="shared" si="316"/>
        <v/>
      </c>
      <c r="CM129" s="1091" t="str">
        <f t="shared" si="317"/>
        <v/>
      </c>
      <c r="CN129" s="1091" t="str">
        <f t="shared" si="318"/>
        <v/>
      </c>
      <c r="CO129" s="1089" t="str">
        <f t="shared" si="319"/>
        <v/>
      </c>
      <c r="CP129" s="532" t="str">
        <f t="shared" si="320"/>
        <v/>
      </c>
      <c r="CQ129" s="533" t="str">
        <f t="shared" si="321"/>
        <v/>
      </c>
      <c r="CR129" s="534" t="str">
        <f t="shared" si="322"/>
        <v/>
      </c>
      <c r="CS129" s="534" t="str">
        <f t="shared" si="323"/>
        <v/>
      </c>
      <c r="CT129" s="534" t="str">
        <f t="shared" si="324"/>
        <v/>
      </c>
      <c r="CU129" s="534" t="str">
        <f t="shared" si="325"/>
        <v/>
      </c>
      <c r="CV129" s="534" t="str">
        <f t="shared" si="326"/>
        <v/>
      </c>
      <c r="CW129" s="535" t="str">
        <f t="shared" si="327"/>
        <v/>
      </c>
      <c r="CX129" s="535" t="str">
        <f t="shared" si="328"/>
        <v/>
      </c>
      <c r="CY129" s="535" t="str">
        <f t="shared" si="329"/>
        <v/>
      </c>
      <c r="CZ129" s="534" t="str">
        <f t="shared" si="330"/>
        <v/>
      </c>
      <c r="DA129" s="534" t="str">
        <f t="shared" si="331"/>
        <v/>
      </c>
      <c r="DB129" s="534" t="str">
        <f t="shared" si="332"/>
        <v/>
      </c>
      <c r="DC129" s="534" t="str">
        <f t="shared" si="333"/>
        <v/>
      </c>
      <c r="DD129" s="534" t="str">
        <f t="shared" si="334"/>
        <v/>
      </c>
      <c r="DE129" s="533" t="str">
        <f t="shared" si="335"/>
        <v/>
      </c>
      <c r="DF129" s="532" t="str">
        <f t="shared" si="336"/>
        <v/>
      </c>
      <c r="DG129" s="631">
        <f t="shared" si="337"/>
        <v>0</v>
      </c>
      <c r="DH129" s="96">
        <f t="shared" si="338"/>
        <v>0</v>
      </c>
      <c r="DI129" s="96">
        <f t="shared" si="339"/>
        <v>0</v>
      </c>
      <c r="DJ129" s="96">
        <f t="shared" si="340"/>
        <v>0</v>
      </c>
      <c r="DK129" s="467"/>
      <c r="DL129" s="189"/>
      <c r="DM129" s="189"/>
      <c r="DN129" s="189"/>
      <c r="DO129" s="189"/>
      <c r="DP129" s="189"/>
      <c r="DQ129" s="189"/>
      <c r="DR129" s="189"/>
      <c r="DS129" s="189"/>
      <c r="DT129" s="190"/>
    </row>
    <row r="130" spans="1:124" s="191" customFormat="1" ht="15.75" hidden="1" customHeight="1">
      <c r="A130" s="635" t="s">
        <v>217</v>
      </c>
      <c r="B130" s="212">
        <v>45</v>
      </c>
      <c r="C130" s="212">
        <v>45</v>
      </c>
      <c r="D130" s="212">
        <v>45</v>
      </c>
      <c r="E130" s="212">
        <v>45</v>
      </c>
      <c r="F130" s="212">
        <v>45</v>
      </c>
      <c r="G130" s="212">
        <v>45</v>
      </c>
      <c r="H130" s="212">
        <v>45</v>
      </c>
      <c r="I130" s="212">
        <v>45</v>
      </c>
      <c r="J130" s="212">
        <v>45</v>
      </c>
      <c r="K130" s="212">
        <v>45</v>
      </c>
      <c r="L130" s="212">
        <v>45</v>
      </c>
      <c r="M130" s="212">
        <v>45</v>
      </c>
      <c r="N130" s="212"/>
      <c r="O130" s="212"/>
      <c r="P130" s="212"/>
      <c r="Q130" s="212"/>
      <c r="R130" s="212"/>
      <c r="S130" s="577"/>
      <c r="T130" s="212">
        <v>45</v>
      </c>
      <c r="U130" s="212">
        <v>45</v>
      </c>
      <c r="V130" s="212">
        <v>45</v>
      </c>
      <c r="W130" s="212">
        <v>45</v>
      </c>
      <c r="X130" s="212">
        <v>45</v>
      </c>
      <c r="Y130" s="212">
        <v>45</v>
      </c>
      <c r="Z130" s="1338">
        <v>45</v>
      </c>
      <c r="AA130" s="1338">
        <v>45</v>
      </c>
      <c r="AB130" s="1338">
        <v>45</v>
      </c>
      <c r="AC130" s="1338">
        <v>45</v>
      </c>
      <c r="AD130" s="212">
        <v>45</v>
      </c>
      <c r="AE130" s="1338">
        <v>45</v>
      </c>
      <c r="AF130" s="212"/>
      <c r="AG130" s="212"/>
      <c r="AH130" s="212"/>
      <c r="AI130" s="212"/>
      <c r="AJ130" s="212"/>
      <c r="AK130" s="577"/>
      <c r="AL130" s="212">
        <v>45</v>
      </c>
      <c r="AM130" s="212">
        <v>45</v>
      </c>
      <c r="AN130" s="212">
        <v>45</v>
      </c>
      <c r="AO130" s="212">
        <v>45</v>
      </c>
      <c r="AP130" s="212">
        <v>45</v>
      </c>
      <c r="AQ130" s="212">
        <v>45</v>
      </c>
      <c r="AR130" s="212">
        <v>45</v>
      </c>
      <c r="AS130" s="212">
        <v>45</v>
      </c>
      <c r="AT130" s="212">
        <v>45</v>
      </c>
      <c r="AU130" s="212">
        <v>45</v>
      </c>
      <c r="AV130" s="212">
        <v>45</v>
      </c>
      <c r="AW130" s="212">
        <v>45</v>
      </c>
      <c r="AX130" s="212"/>
      <c r="AY130" s="212"/>
      <c r="AZ130" s="212"/>
      <c r="BA130" s="212"/>
      <c r="BB130" s="212"/>
      <c r="BC130" s="577"/>
      <c r="BD130" s="1338">
        <v>45</v>
      </c>
      <c r="BE130" s="1338">
        <v>45</v>
      </c>
      <c r="BF130" s="1338">
        <v>45</v>
      </c>
      <c r="BG130" s="1338">
        <v>45</v>
      </c>
      <c r="BH130" s="1338">
        <v>45</v>
      </c>
      <c r="BI130" s="1338">
        <v>45</v>
      </c>
      <c r="BJ130" s="1338">
        <v>45</v>
      </c>
      <c r="BK130" s="1338">
        <v>45</v>
      </c>
      <c r="BL130" s="1338">
        <v>45</v>
      </c>
      <c r="BM130" s="1338">
        <v>45</v>
      </c>
      <c r="BN130" s="1338">
        <v>45</v>
      </c>
      <c r="BO130" s="1338">
        <v>45</v>
      </c>
      <c r="BP130" s="1338"/>
      <c r="BQ130" s="1338"/>
      <c r="BR130" s="1338"/>
      <c r="BS130" s="1338"/>
      <c r="BT130" s="1338"/>
      <c r="BU130" s="577"/>
      <c r="BV130" s="212">
        <v>45</v>
      </c>
      <c r="BW130" s="212">
        <v>45</v>
      </c>
      <c r="BX130" s="212">
        <v>45</v>
      </c>
      <c r="BY130" s="212">
        <v>45</v>
      </c>
      <c r="BZ130" s="578">
        <f t="shared" si="266"/>
        <v>45</v>
      </c>
      <c r="CA130" s="578">
        <f t="shared" si="267"/>
        <v>45</v>
      </c>
      <c r="CB130" s="578">
        <f t="shared" si="268"/>
        <v>45</v>
      </c>
      <c r="CC130" s="578">
        <f t="shared" si="269"/>
        <v>45</v>
      </c>
      <c r="CD130" s="1089">
        <f t="shared" si="308"/>
        <v>45</v>
      </c>
      <c r="CE130" s="1091">
        <f t="shared" si="309"/>
        <v>45</v>
      </c>
      <c r="CF130" s="1091">
        <f t="shared" si="310"/>
        <v>45</v>
      </c>
      <c r="CG130" s="1091">
        <f t="shared" si="311"/>
        <v>45</v>
      </c>
      <c r="CH130" s="1091">
        <f t="shared" si="312"/>
        <v>45</v>
      </c>
      <c r="CI130" s="1092">
        <f t="shared" si="313"/>
        <v>45</v>
      </c>
      <c r="CJ130" s="1092">
        <f t="shared" si="314"/>
        <v>45</v>
      </c>
      <c r="CK130" s="1091">
        <f t="shared" si="315"/>
        <v>45</v>
      </c>
      <c r="CL130" s="1091">
        <f t="shared" si="316"/>
        <v>45</v>
      </c>
      <c r="CM130" s="1091">
        <f t="shared" si="317"/>
        <v>45</v>
      </c>
      <c r="CN130" s="1091">
        <f t="shared" si="318"/>
        <v>45</v>
      </c>
      <c r="CO130" s="1089">
        <f t="shared" si="319"/>
        <v>45</v>
      </c>
      <c r="CP130" s="532" t="str">
        <f t="shared" si="320"/>
        <v/>
      </c>
      <c r="CQ130" s="533" t="str">
        <f t="shared" si="321"/>
        <v/>
      </c>
      <c r="CR130" s="534" t="str">
        <f t="shared" si="322"/>
        <v/>
      </c>
      <c r="CS130" s="534">
        <f t="shared" si="323"/>
        <v>45</v>
      </c>
      <c r="CT130" s="534">
        <f t="shared" si="324"/>
        <v>45</v>
      </c>
      <c r="CU130" s="534">
        <f t="shared" si="325"/>
        <v>45</v>
      </c>
      <c r="CV130" s="534">
        <f t="shared" si="326"/>
        <v>45</v>
      </c>
      <c r="CW130" s="535">
        <f t="shared" si="327"/>
        <v>45</v>
      </c>
      <c r="CX130" s="535">
        <f t="shared" si="328"/>
        <v>45</v>
      </c>
      <c r="CY130" s="535">
        <f t="shared" si="329"/>
        <v>45</v>
      </c>
      <c r="CZ130" s="534">
        <f t="shared" si="330"/>
        <v>45</v>
      </c>
      <c r="DA130" s="534">
        <f t="shared" si="331"/>
        <v>45</v>
      </c>
      <c r="DB130" s="534">
        <f t="shared" si="332"/>
        <v>45</v>
      </c>
      <c r="DC130" s="534">
        <f t="shared" si="333"/>
        <v>45</v>
      </c>
      <c r="DD130" s="534">
        <f t="shared" si="334"/>
        <v>45</v>
      </c>
      <c r="DE130" s="533" t="str">
        <f t="shared" si="335"/>
        <v/>
      </c>
      <c r="DF130" s="532" t="str">
        <f t="shared" si="336"/>
        <v/>
      </c>
      <c r="DG130" s="631">
        <f t="shared" si="337"/>
        <v>12</v>
      </c>
      <c r="DH130" s="96">
        <f t="shared" si="338"/>
        <v>12</v>
      </c>
      <c r="DI130" s="96">
        <f t="shared" si="339"/>
        <v>12</v>
      </c>
      <c r="DJ130" s="96">
        <f t="shared" si="340"/>
        <v>12</v>
      </c>
      <c r="DK130" s="467"/>
      <c r="DL130" s="189"/>
      <c r="DM130" s="189"/>
      <c r="DN130" s="189"/>
      <c r="DO130" s="189"/>
      <c r="DP130" s="189"/>
      <c r="DQ130" s="189"/>
      <c r="DR130" s="189"/>
      <c r="DS130" s="189"/>
      <c r="DT130" s="190"/>
    </row>
    <row r="131" spans="1:124" s="191" customFormat="1" ht="15.75" hidden="1" customHeight="1">
      <c r="A131" s="619" t="s">
        <v>172</v>
      </c>
      <c r="B131" s="260"/>
      <c r="C131" s="260"/>
      <c r="D131" s="260"/>
      <c r="E131" s="260"/>
      <c r="F131" s="260"/>
      <c r="G131" s="260"/>
      <c r="H131" s="260"/>
      <c r="I131" s="260"/>
      <c r="J131" s="260"/>
      <c r="K131" s="260"/>
      <c r="L131" s="260"/>
      <c r="M131" s="260"/>
      <c r="N131" s="260"/>
      <c r="O131" s="260"/>
      <c r="P131" s="260"/>
      <c r="Q131" s="260"/>
      <c r="R131" s="260"/>
      <c r="S131" s="583"/>
      <c r="T131" s="260"/>
      <c r="U131" s="260"/>
      <c r="V131" s="260"/>
      <c r="W131" s="260"/>
      <c r="X131" s="260"/>
      <c r="Y131" s="260"/>
      <c r="Z131" s="1339"/>
      <c r="AA131" s="1339"/>
      <c r="AB131" s="1339"/>
      <c r="AC131" s="1339"/>
      <c r="AD131" s="260"/>
      <c r="AE131" s="1339"/>
      <c r="AF131" s="260"/>
      <c r="AG131" s="260"/>
      <c r="AH131" s="260"/>
      <c r="AI131" s="260"/>
      <c r="AJ131" s="260"/>
      <c r="AK131" s="583"/>
      <c r="AL131" s="260"/>
      <c r="AM131" s="260"/>
      <c r="AN131" s="260"/>
      <c r="AO131" s="260"/>
      <c r="AP131" s="260"/>
      <c r="AQ131" s="260"/>
      <c r="AR131" s="260"/>
      <c r="AS131" s="260"/>
      <c r="AT131" s="260"/>
      <c r="AU131" s="260"/>
      <c r="AV131" s="260"/>
      <c r="AW131" s="260"/>
      <c r="AX131" s="260"/>
      <c r="AY131" s="260"/>
      <c r="AZ131" s="260"/>
      <c r="BA131" s="260"/>
      <c r="BB131" s="260"/>
      <c r="BC131" s="583"/>
      <c r="BD131" s="1339"/>
      <c r="BE131" s="1339"/>
      <c r="BF131" s="1339"/>
      <c r="BG131" s="1339"/>
      <c r="BH131" s="1339"/>
      <c r="BI131" s="1339"/>
      <c r="BJ131" s="1339"/>
      <c r="BK131" s="1339"/>
      <c r="BL131" s="1339"/>
      <c r="BM131" s="1339"/>
      <c r="BN131" s="1339"/>
      <c r="BO131" s="1339"/>
      <c r="BP131" s="1339"/>
      <c r="BQ131" s="1339"/>
      <c r="BR131" s="1339"/>
      <c r="BS131" s="1339"/>
      <c r="BT131" s="1339"/>
      <c r="BU131" s="583"/>
      <c r="BV131" s="260"/>
      <c r="BW131" s="260"/>
      <c r="BX131" s="260"/>
      <c r="BY131" s="260"/>
      <c r="BZ131" s="578" t="str">
        <f t="shared" si="266"/>
        <v/>
      </c>
      <c r="CA131" s="578" t="str">
        <f t="shared" si="267"/>
        <v/>
      </c>
      <c r="CB131" s="578" t="str">
        <f t="shared" si="268"/>
        <v/>
      </c>
      <c r="CC131" s="578" t="str">
        <f t="shared" si="269"/>
        <v/>
      </c>
      <c r="CD131" s="1089" t="str">
        <f t="shared" si="308"/>
        <v/>
      </c>
      <c r="CE131" s="1091" t="str">
        <f t="shared" si="309"/>
        <v/>
      </c>
      <c r="CF131" s="1091" t="str">
        <f t="shared" si="310"/>
        <v/>
      </c>
      <c r="CG131" s="1091" t="str">
        <f t="shared" si="311"/>
        <v/>
      </c>
      <c r="CH131" s="1091" t="str">
        <f t="shared" si="312"/>
        <v/>
      </c>
      <c r="CI131" s="1092" t="str">
        <f t="shared" si="313"/>
        <v/>
      </c>
      <c r="CJ131" s="1092" t="str">
        <f t="shared" si="314"/>
        <v/>
      </c>
      <c r="CK131" s="1091" t="str">
        <f t="shared" si="315"/>
        <v/>
      </c>
      <c r="CL131" s="1091" t="str">
        <f t="shared" si="316"/>
        <v/>
      </c>
      <c r="CM131" s="1091" t="str">
        <f t="shared" si="317"/>
        <v/>
      </c>
      <c r="CN131" s="1091" t="str">
        <f t="shared" si="318"/>
        <v/>
      </c>
      <c r="CO131" s="1089" t="str">
        <f t="shared" si="319"/>
        <v/>
      </c>
      <c r="CP131" s="532" t="str">
        <f t="shared" si="320"/>
        <v/>
      </c>
      <c r="CQ131" s="533" t="str">
        <f t="shared" si="321"/>
        <v/>
      </c>
      <c r="CR131" s="534" t="str">
        <f t="shared" si="322"/>
        <v/>
      </c>
      <c r="CS131" s="534" t="str">
        <f t="shared" si="323"/>
        <v/>
      </c>
      <c r="CT131" s="534" t="str">
        <f t="shared" si="324"/>
        <v/>
      </c>
      <c r="CU131" s="534" t="str">
        <f t="shared" si="325"/>
        <v/>
      </c>
      <c r="CV131" s="534" t="str">
        <f t="shared" si="326"/>
        <v/>
      </c>
      <c r="CW131" s="535" t="str">
        <f t="shared" si="327"/>
        <v/>
      </c>
      <c r="CX131" s="535" t="str">
        <f t="shared" si="328"/>
        <v/>
      </c>
      <c r="CY131" s="535" t="str">
        <f t="shared" si="329"/>
        <v/>
      </c>
      <c r="CZ131" s="534" t="str">
        <f t="shared" si="330"/>
        <v/>
      </c>
      <c r="DA131" s="534" t="str">
        <f t="shared" si="331"/>
        <v/>
      </c>
      <c r="DB131" s="534" t="str">
        <f t="shared" si="332"/>
        <v/>
      </c>
      <c r="DC131" s="534" t="str">
        <f t="shared" si="333"/>
        <v/>
      </c>
      <c r="DD131" s="534" t="str">
        <f t="shared" si="334"/>
        <v/>
      </c>
      <c r="DE131" s="533" t="str">
        <f t="shared" si="335"/>
        <v/>
      </c>
      <c r="DF131" s="532" t="str">
        <f t="shared" si="336"/>
        <v/>
      </c>
      <c r="DG131" s="631">
        <f t="shared" si="337"/>
        <v>0</v>
      </c>
      <c r="DH131" s="96">
        <f t="shared" si="338"/>
        <v>0</v>
      </c>
      <c r="DI131" s="96">
        <f t="shared" si="339"/>
        <v>0</v>
      </c>
      <c r="DJ131" s="96">
        <f t="shared" si="340"/>
        <v>0</v>
      </c>
      <c r="DK131" s="467"/>
      <c r="DL131" s="189"/>
      <c r="DM131" s="189"/>
      <c r="DN131" s="189"/>
      <c r="DO131" s="189"/>
      <c r="DP131" s="189"/>
      <c r="DQ131" s="189"/>
      <c r="DR131" s="189"/>
      <c r="DS131" s="189"/>
      <c r="DT131" s="190"/>
    </row>
    <row r="132" spans="1:124" s="191" customFormat="1" ht="15.75" hidden="1" customHeight="1">
      <c r="A132" s="619" t="s">
        <v>176</v>
      </c>
      <c r="B132" s="587" t="str">
        <f t="shared" ref="B132:M132" si="349">IF(B131="","",IF(B129="",B120*B130*B131,B129*B130*B131))</f>
        <v/>
      </c>
      <c r="C132" s="587" t="str">
        <f t="shared" si="349"/>
        <v/>
      </c>
      <c r="D132" s="587" t="str">
        <f t="shared" si="349"/>
        <v/>
      </c>
      <c r="E132" s="587" t="str">
        <f t="shared" si="349"/>
        <v/>
      </c>
      <c r="F132" s="587" t="str">
        <f t="shared" si="349"/>
        <v/>
      </c>
      <c r="G132" s="587" t="str">
        <f t="shared" si="349"/>
        <v/>
      </c>
      <c r="H132" s="587" t="str">
        <f t="shared" si="349"/>
        <v/>
      </c>
      <c r="I132" s="587" t="str">
        <f t="shared" si="349"/>
        <v/>
      </c>
      <c r="J132" s="587" t="str">
        <f t="shared" si="349"/>
        <v/>
      </c>
      <c r="K132" s="587" t="str">
        <f t="shared" si="349"/>
        <v/>
      </c>
      <c r="L132" s="587" t="str">
        <f t="shared" si="349"/>
        <v/>
      </c>
      <c r="M132" s="587" t="str">
        <f t="shared" si="349"/>
        <v/>
      </c>
      <c r="N132" s="587"/>
      <c r="O132" s="587"/>
      <c r="P132" s="587"/>
      <c r="Q132" s="587"/>
      <c r="R132" s="587"/>
      <c r="S132" s="602"/>
      <c r="T132" s="587" t="str">
        <f t="shared" ref="T132:AE132" si="350">IF(T131="","",IF(T129="",T120*T130*T131,T129*T130*T131))</f>
        <v/>
      </c>
      <c r="U132" s="587" t="str">
        <f t="shared" si="350"/>
        <v/>
      </c>
      <c r="V132" s="587" t="str">
        <f t="shared" si="350"/>
        <v/>
      </c>
      <c r="W132" s="587" t="str">
        <f t="shared" si="350"/>
        <v/>
      </c>
      <c r="X132" s="587" t="str">
        <f t="shared" si="350"/>
        <v/>
      </c>
      <c r="Y132" s="587" t="str">
        <f t="shared" si="350"/>
        <v/>
      </c>
      <c r="Z132" s="1340" t="str">
        <f t="shared" si="350"/>
        <v/>
      </c>
      <c r="AA132" s="1340" t="str">
        <f t="shared" si="350"/>
        <v/>
      </c>
      <c r="AB132" s="1340" t="str">
        <f t="shared" si="350"/>
        <v/>
      </c>
      <c r="AC132" s="1340" t="str">
        <f t="shared" si="350"/>
        <v/>
      </c>
      <c r="AD132" s="587" t="str">
        <f t="shared" si="350"/>
        <v/>
      </c>
      <c r="AE132" s="1340" t="str">
        <f t="shared" si="350"/>
        <v/>
      </c>
      <c r="AF132" s="587"/>
      <c r="AG132" s="587"/>
      <c r="AH132" s="587"/>
      <c r="AI132" s="587"/>
      <c r="AJ132" s="587"/>
      <c r="AK132" s="602"/>
      <c r="AL132" s="587" t="str">
        <f t="shared" ref="AL132:AW132" si="351">IF(AL131="","",IF(AL129="",AL120*AL130*AL131,AL129*AL130*AL131))</f>
        <v/>
      </c>
      <c r="AM132" s="587" t="str">
        <f t="shared" si="351"/>
        <v/>
      </c>
      <c r="AN132" s="587" t="str">
        <f t="shared" si="351"/>
        <v/>
      </c>
      <c r="AO132" s="587" t="str">
        <f t="shared" si="351"/>
        <v/>
      </c>
      <c r="AP132" s="587" t="str">
        <f t="shared" si="351"/>
        <v/>
      </c>
      <c r="AQ132" s="587" t="str">
        <f t="shared" si="351"/>
        <v/>
      </c>
      <c r="AR132" s="587" t="str">
        <f t="shared" si="351"/>
        <v/>
      </c>
      <c r="AS132" s="587" t="str">
        <f t="shared" si="351"/>
        <v/>
      </c>
      <c r="AT132" s="587" t="str">
        <f t="shared" si="351"/>
        <v/>
      </c>
      <c r="AU132" s="587" t="str">
        <f t="shared" si="351"/>
        <v/>
      </c>
      <c r="AV132" s="587" t="str">
        <f t="shared" si="351"/>
        <v/>
      </c>
      <c r="AW132" s="587" t="str">
        <f t="shared" si="351"/>
        <v/>
      </c>
      <c r="AX132" s="587"/>
      <c r="AY132" s="587"/>
      <c r="AZ132" s="587"/>
      <c r="BA132" s="587"/>
      <c r="BB132" s="587"/>
      <c r="BC132" s="602"/>
      <c r="BD132" s="1340" t="str">
        <f t="shared" ref="BD132:BO132" si="352">IF(BD131="","",IF(BD129="",BD120*BD130*BD131,BD129*BD130*BD131))</f>
        <v/>
      </c>
      <c r="BE132" s="1340" t="str">
        <f t="shared" si="352"/>
        <v/>
      </c>
      <c r="BF132" s="1340" t="str">
        <f t="shared" si="352"/>
        <v/>
      </c>
      <c r="BG132" s="1340" t="str">
        <f t="shared" si="352"/>
        <v/>
      </c>
      <c r="BH132" s="1340" t="str">
        <f t="shared" si="352"/>
        <v/>
      </c>
      <c r="BI132" s="1340" t="str">
        <f t="shared" si="352"/>
        <v/>
      </c>
      <c r="BJ132" s="1340" t="str">
        <f t="shared" si="352"/>
        <v/>
      </c>
      <c r="BK132" s="1340" t="str">
        <f t="shared" si="352"/>
        <v/>
      </c>
      <c r="BL132" s="1340" t="str">
        <f t="shared" si="352"/>
        <v/>
      </c>
      <c r="BM132" s="1340" t="str">
        <f t="shared" si="352"/>
        <v/>
      </c>
      <c r="BN132" s="1340" t="str">
        <f t="shared" si="352"/>
        <v/>
      </c>
      <c r="BO132" s="1340" t="str">
        <f t="shared" si="352"/>
        <v/>
      </c>
      <c r="BP132" s="1340"/>
      <c r="BQ132" s="1340"/>
      <c r="BR132" s="1340"/>
      <c r="BS132" s="1340"/>
      <c r="BT132" s="1340"/>
      <c r="BU132" s="602"/>
      <c r="BV132" s="587" t="str">
        <f>IF(BV131="","",IF(BV129="",BV120*BV130*BV131,BV129*BV130*BV131))</f>
        <v/>
      </c>
      <c r="BW132" s="587" t="str">
        <f>IF(BW131="","",IF(BW129="",BW120*BW130*BW131,BW129*BW130*BW131))</f>
        <v/>
      </c>
      <c r="BX132" s="587" t="str">
        <f>IF(BX131="","",IF(BX129="",BX120*BX130*BX131,BX129*BX130*BX131))</f>
        <v/>
      </c>
      <c r="BY132" s="587" t="str">
        <f>IF(BY131="","",IF(BY129="",BY120*BY130*BY131,BY129*BY130*BY131))</f>
        <v/>
      </c>
      <c r="BZ132" s="578" t="str">
        <f t="shared" si="266"/>
        <v/>
      </c>
      <c r="CA132" s="578" t="str">
        <f t="shared" si="267"/>
        <v/>
      </c>
      <c r="CB132" s="578" t="str">
        <f t="shared" si="268"/>
        <v/>
      </c>
      <c r="CC132" s="578" t="str">
        <f t="shared" si="269"/>
        <v/>
      </c>
      <c r="CD132" s="1089" t="str">
        <f t="shared" si="308"/>
        <v/>
      </c>
      <c r="CE132" s="1091" t="str">
        <f t="shared" si="309"/>
        <v/>
      </c>
      <c r="CF132" s="1091" t="str">
        <f t="shared" si="310"/>
        <v/>
      </c>
      <c r="CG132" s="1091" t="str">
        <f t="shared" si="311"/>
        <v/>
      </c>
      <c r="CH132" s="1091" t="str">
        <f t="shared" si="312"/>
        <v/>
      </c>
      <c r="CI132" s="1092" t="str">
        <f t="shared" si="313"/>
        <v/>
      </c>
      <c r="CJ132" s="1092" t="str">
        <f t="shared" si="314"/>
        <v/>
      </c>
      <c r="CK132" s="1091" t="str">
        <f t="shared" si="315"/>
        <v/>
      </c>
      <c r="CL132" s="1091" t="str">
        <f t="shared" si="316"/>
        <v/>
      </c>
      <c r="CM132" s="1091" t="str">
        <f t="shared" si="317"/>
        <v/>
      </c>
      <c r="CN132" s="1091" t="str">
        <f t="shared" si="318"/>
        <v/>
      </c>
      <c r="CO132" s="1089" t="str">
        <f t="shared" si="319"/>
        <v/>
      </c>
      <c r="CP132" s="532" t="str">
        <f t="shared" si="320"/>
        <v/>
      </c>
      <c r="CQ132" s="533" t="str">
        <f t="shared" si="321"/>
        <v/>
      </c>
      <c r="CR132" s="534" t="str">
        <f t="shared" si="322"/>
        <v/>
      </c>
      <c r="CS132" s="534" t="str">
        <f t="shared" si="323"/>
        <v/>
      </c>
      <c r="CT132" s="534" t="str">
        <f t="shared" si="324"/>
        <v/>
      </c>
      <c r="CU132" s="534" t="str">
        <f t="shared" si="325"/>
        <v/>
      </c>
      <c r="CV132" s="534" t="str">
        <f t="shared" si="326"/>
        <v/>
      </c>
      <c r="CW132" s="535" t="str">
        <f t="shared" si="327"/>
        <v/>
      </c>
      <c r="CX132" s="535" t="str">
        <f t="shared" si="328"/>
        <v/>
      </c>
      <c r="CY132" s="535" t="str">
        <f t="shared" si="329"/>
        <v/>
      </c>
      <c r="CZ132" s="534" t="str">
        <f t="shared" si="330"/>
        <v/>
      </c>
      <c r="DA132" s="534" t="str">
        <f t="shared" si="331"/>
        <v/>
      </c>
      <c r="DB132" s="534" t="str">
        <f t="shared" si="332"/>
        <v/>
      </c>
      <c r="DC132" s="534" t="str">
        <f t="shared" si="333"/>
        <v/>
      </c>
      <c r="DD132" s="534" t="str">
        <f t="shared" si="334"/>
        <v/>
      </c>
      <c r="DE132" s="533" t="str">
        <f t="shared" si="335"/>
        <v/>
      </c>
      <c r="DF132" s="532" t="str">
        <f t="shared" si="336"/>
        <v/>
      </c>
      <c r="DG132" s="631">
        <f t="shared" si="337"/>
        <v>0</v>
      </c>
      <c r="DH132" s="96">
        <f t="shared" si="338"/>
        <v>0</v>
      </c>
      <c r="DI132" s="96">
        <f t="shared" si="339"/>
        <v>0</v>
      </c>
      <c r="DJ132" s="96">
        <f t="shared" si="340"/>
        <v>0</v>
      </c>
      <c r="DK132" s="467"/>
      <c r="DL132" s="189"/>
      <c r="DM132" s="189"/>
      <c r="DN132" s="189"/>
      <c r="DO132" s="189"/>
      <c r="DP132" s="189"/>
      <c r="DQ132" s="189"/>
      <c r="DR132" s="189"/>
      <c r="DS132" s="189"/>
      <c r="DT132" s="190"/>
    </row>
    <row r="133" spans="1:124" s="191" customFormat="1" ht="15.75" hidden="1" customHeight="1">
      <c r="A133" s="619" t="s">
        <v>178</v>
      </c>
      <c r="B133" s="260"/>
      <c r="C133" s="260"/>
      <c r="D133" s="260"/>
      <c r="E133" s="260"/>
      <c r="F133" s="260"/>
      <c r="G133" s="260"/>
      <c r="H133" s="260"/>
      <c r="I133" s="260"/>
      <c r="J133" s="260"/>
      <c r="K133" s="260"/>
      <c r="L133" s="260"/>
      <c r="M133" s="260"/>
      <c r="N133" s="260"/>
      <c r="O133" s="260"/>
      <c r="P133" s="260"/>
      <c r="Q133" s="260"/>
      <c r="R133" s="260"/>
      <c r="S133" s="583"/>
      <c r="T133" s="260"/>
      <c r="U133" s="260"/>
      <c r="V133" s="260"/>
      <c r="W133" s="260"/>
      <c r="X133" s="260"/>
      <c r="Y133" s="260"/>
      <c r="Z133" s="1339"/>
      <c r="AA133" s="1339"/>
      <c r="AB133" s="1339"/>
      <c r="AC133" s="1339"/>
      <c r="AD133" s="260"/>
      <c r="AE133" s="1339"/>
      <c r="AF133" s="260"/>
      <c r="AG133" s="260"/>
      <c r="AH133" s="260"/>
      <c r="AI133" s="260"/>
      <c r="AJ133" s="260"/>
      <c r="AK133" s="583"/>
      <c r="AL133" s="260"/>
      <c r="AM133" s="260"/>
      <c r="AN133" s="260"/>
      <c r="AO133" s="260"/>
      <c r="AP133" s="260"/>
      <c r="AQ133" s="260"/>
      <c r="AR133" s="260"/>
      <c r="AS133" s="260"/>
      <c r="AT133" s="260"/>
      <c r="AU133" s="260"/>
      <c r="AV133" s="260"/>
      <c r="AW133" s="260"/>
      <c r="AX133" s="260"/>
      <c r="AY133" s="260"/>
      <c r="AZ133" s="260"/>
      <c r="BA133" s="260"/>
      <c r="BB133" s="260"/>
      <c r="BC133" s="583"/>
      <c r="BD133" s="1339"/>
      <c r="BE133" s="1339"/>
      <c r="BF133" s="1339"/>
      <c r="BG133" s="1339"/>
      <c r="BH133" s="1339"/>
      <c r="BI133" s="1339"/>
      <c r="BJ133" s="1339"/>
      <c r="BK133" s="1339"/>
      <c r="BL133" s="1339"/>
      <c r="BM133" s="1339"/>
      <c r="BN133" s="1339"/>
      <c r="BO133" s="1339"/>
      <c r="BP133" s="1339"/>
      <c r="BQ133" s="1339"/>
      <c r="BR133" s="1339"/>
      <c r="BS133" s="1339"/>
      <c r="BT133" s="1339"/>
      <c r="BU133" s="583"/>
      <c r="BV133" s="260"/>
      <c r="BW133" s="260"/>
      <c r="BX133" s="260"/>
      <c r="BY133" s="260"/>
      <c r="BZ133" s="578" t="str">
        <f t="shared" si="266"/>
        <v/>
      </c>
      <c r="CA133" s="578" t="str">
        <f t="shared" si="267"/>
        <v/>
      </c>
      <c r="CB133" s="578" t="str">
        <f t="shared" si="268"/>
        <v/>
      </c>
      <c r="CC133" s="578" t="str">
        <f t="shared" si="269"/>
        <v/>
      </c>
      <c r="CD133" s="1089" t="str">
        <f t="shared" si="308"/>
        <v/>
      </c>
      <c r="CE133" s="1091" t="str">
        <f t="shared" si="309"/>
        <v/>
      </c>
      <c r="CF133" s="1091" t="str">
        <f t="shared" si="310"/>
        <v/>
      </c>
      <c r="CG133" s="1091" t="str">
        <f t="shared" si="311"/>
        <v/>
      </c>
      <c r="CH133" s="1091" t="str">
        <f t="shared" si="312"/>
        <v/>
      </c>
      <c r="CI133" s="1092" t="str">
        <f t="shared" si="313"/>
        <v/>
      </c>
      <c r="CJ133" s="1092" t="str">
        <f t="shared" si="314"/>
        <v/>
      </c>
      <c r="CK133" s="1091" t="str">
        <f t="shared" si="315"/>
        <v/>
      </c>
      <c r="CL133" s="1091" t="str">
        <f t="shared" si="316"/>
        <v/>
      </c>
      <c r="CM133" s="1091" t="str">
        <f t="shared" si="317"/>
        <v/>
      </c>
      <c r="CN133" s="1091" t="str">
        <f t="shared" si="318"/>
        <v/>
      </c>
      <c r="CO133" s="1089" t="str">
        <f t="shared" si="319"/>
        <v/>
      </c>
      <c r="CP133" s="532" t="str">
        <f t="shared" si="320"/>
        <v/>
      </c>
      <c r="CQ133" s="533" t="str">
        <f t="shared" si="321"/>
        <v/>
      </c>
      <c r="CR133" s="534" t="str">
        <f t="shared" si="322"/>
        <v/>
      </c>
      <c r="CS133" s="534" t="str">
        <f t="shared" si="323"/>
        <v/>
      </c>
      <c r="CT133" s="534" t="str">
        <f t="shared" si="324"/>
        <v/>
      </c>
      <c r="CU133" s="534" t="str">
        <f t="shared" si="325"/>
        <v/>
      </c>
      <c r="CV133" s="534" t="str">
        <f t="shared" si="326"/>
        <v/>
      </c>
      <c r="CW133" s="535" t="str">
        <f t="shared" si="327"/>
        <v/>
      </c>
      <c r="CX133" s="535" t="str">
        <f t="shared" si="328"/>
        <v/>
      </c>
      <c r="CY133" s="535" t="str">
        <f t="shared" si="329"/>
        <v/>
      </c>
      <c r="CZ133" s="534" t="str">
        <f t="shared" si="330"/>
        <v/>
      </c>
      <c r="DA133" s="534" t="str">
        <f t="shared" si="331"/>
        <v/>
      </c>
      <c r="DB133" s="534" t="str">
        <f t="shared" si="332"/>
        <v/>
      </c>
      <c r="DC133" s="534" t="str">
        <f t="shared" si="333"/>
        <v/>
      </c>
      <c r="DD133" s="534" t="str">
        <f t="shared" si="334"/>
        <v/>
      </c>
      <c r="DE133" s="533" t="str">
        <f t="shared" si="335"/>
        <v/>
      </c>
      <c r="DF133" s="532" t="str">
        <f t="shared" si="336"/>
        <v/>
      </c>
      <c r="DG133" s="631">
        <f t="shared" si="337"/>
        <v>0</v>
      </c>
      <c r="DH133" s="96">
        <f t="shared" si="338"/>
        <v>0</v>
      </c>
      <c r="DI133" s="96">
        <f t="shared" si="339"/>
        <v>0</v>
      </c>
      <c r="DJ133" s="96">
        <f t="shared" si="340"/>
        <v>0</v>
      </c>
      <c r="DK133" s="467"/>
      <c r="DL133" s="189"/>
      <c r="DM133" s="189"/>
      <c r="DN133" s="189"/>
      <c r="DO133" s="189"/>
      <c r="DP133" s="189"/>
      <c r="DQ133" s="189"/>
      <c r="DR133" s="189"/>
      <c r="DS133" s="189"/>
      <c r="DT133" s="190"/>
    </row>
    <row r="134" spans="1:124" s="191" customFormat="1" ht="15.75" hidden="1" customHeight="1">
      <c r="A134" s="619" t="s">
        <v>180</v>
      </c>
      <c r="B134" s="260"/>
      <c r="C134" s="260"/>
      <c r="D134" s="260"/>
      <c r="E134" s="260"/>
      <c r="F134" s="260"/>
      <c r="G134" s="260"/>
      <c r="H134" s="260"/>
      <c r="I134" s="260"/>
      <c r="J134" s="260"/>
      <c r="K134" s="260"/>
      <c r="L134" s="260"/>
      <c r="M134" s="260"/>
      <c r="N134" s="260"/>
      <c r="O134" s="260"/>
      <c r="P134" s="260"/>
      <c r="Q134" s="260"/>
      <c r="R134" s="260"/>
      <c r="S134" s="569"/>
      <c r="T134" s="260"/>
      <c r="U134" s="260"/>
      <c r="V134" s="260"/>
      <c r="W134" s="260"/>
      <c r="X134" s="260"/>
      <c r="Y134" s="260"/>
      <c r="Z134" s="1339"/>
      <c r="AA134" s="1339"/>
      <c r="AB134" s="1339"/>
      <c r="AC134" s="1339"/>
      <c r="AD134" s="260"/>
      <c r="AE134" s="1339"/>
      <c r="AF134" s="260"/>
      <c r="AG134" s="260"/>
      <c r="AH134" s="260"/>
      <c r="AI134" s="260"/>
      <c r="AJ134" s="260"/>
      <c r="AK134" s="569"/>
      <c r="AL134" s="260"/>
      <c r="AM134" s="260"/>
      <c r="AN134" s="260"/>
      <c r="AO134" s="260"/>
      <c r="AP134" s="260"/>
      <c r="AQ134" s="260"/>
      <c r="AR134" s="260"/>
      <c r="AS134" s="260"/>
      <c r="AT134" s="260"/>
      <c r="AU134" s="260"/>
      <c r="AV134" s="260"/>
      <c r="AW134" s="260"/>
      <c r="AX134" s="260"/>
      <c r="AY134" s="260"/>
      <c r="AZ134" s="260"/>
      <c r="BA134" s="260"/>
      <c r="BB134" s="260"/>
      <c r="BC134" s="569"/>
      <c r="BD134" s="1339"/>
      <c r="BE134" s="1339"/>
      <c r="BF134" s="1339"/>
      <c r="BG134" s="1339"/>
      <c r="BH134" s="1339"/>
      <c r="BI134" s="1339"/>
      <c r="BJ134" s="1339"/>
      <c r="BK134" s="1339"/>
      <c r="BL134" s="1339"/>
      <c r="BM134" s="1339"/>
      <c r="BN134" s="1339"/>
      <c r="BO134" s="1339"/>
      <c r="BP134" s="1339"/>
      <c r="BQ134" s="1339"/>
      <c r="BR134" s="1339"/>
      <c r="BS134" s="1339"/>
      <c r="BT134" s="1339"/>
      <c r="BU134" s="569"/>
      <c r="BV134" s="260"/>
      <c r="BW134" s="260"/>
      <c r="BX134" s="260"/>
      <c r="BY134" s="260"/>
      <c r="BZ134" s="578" t="str">
        <f t="shared" si="266"/>
        <v/>
      </c>
      <c r="CA134" s="578" t="str">
        <f t="shared" si="267"/>
        <v/>
      </c>
      <c r="CB134" s="578" t="str">
        <f t="shared" si="268"/>
        <v/>
      </c>
      <c r="CC134" s="578" t="str">
        <f t="shared" si="269"/>
        <v/>
      </c>
      <c r="CD134" s="1089" t="str">
        <f t="shared" si="308"/>
        <v/>
      </c>
      <c r="CE134" s="1091" t="str">
        <f t="shared" si="309"/>
        <v/>
      </c>
      <c r="CF134" s="1091" t="str">
        <f t="shared" si="310"/>
        <v/>
      </c>
      <c r="CG134" s="1091" t="str">
        <f t="shared" si="311"/>
        <v/>
      </c>
      <c r="CH134" s="1091" t="str">
        <f t="shared" si="312"/>
        <v/>
      </c>
      <c r="CI134" s="1092" t="str">
        <f t="shared" si="313"/>
        <v/>
      </c>
      <c r="CJ134" s="1092" t="str">
        <f t="shared" si="314"/>
        <v/>
      </c>
      <c r="CK134" s="1091" t="str">
        <f t="shared" si="315"/>
        <v/>
      </c>
      <c r="CL134" s="1091" t="str">
        <f t="shared" si="316"/>
        <v/>
      </c>
      <c r="CM134" s="1091" t="str">
        <f t="shared" si="317"/>
        <v/>
      </c>
      <c r="CN134" s="1091" t="str">
        <f t="shared" si="318"/>
        <v/>
      </c>
      <c r="CO134" s="1089" t="str">
        <f t="shared" si="319"/>
        <v/>
      </c>
      <c r="CP134" s="532" t="str">
        <f t="shared" si="320"/>
        <v/>
      </c>
      <c r="CQ134" s="533" t="str">
        <f t="shared" si="321"/>
        <v/>
      </c>
      <c r="CR134" s="534" t="str">
        <f t="shared" si="322"/>
        <v/>
      </c>
      <c r="CS134" s="534" t="str">
        <f t="shared" si="323"/>
        <v/>
      </c>
      <c r="CT134" s="534" t="str">
        <f t="shared" si="324"/>
        <v/>
      </c>
      <c r="CU134" s="534" t="str">
        <f t="shared" si="325"/>
        <v/>
      </c>
      <c r="CV134" s="534" t="str">
        <f t="shared" si="326"/>
        <v/>
      </c>
      <c r="CW134" s="535" t="str">
        <f t="shared" si="327"/>
        <v/>
      </c>
      <c r="CX134" s="535" t="str">
        <f t="shared" si="328"/>
        <v/>
      </c>
      <c r="CY134" s="535" t="str">
        <f t="shared" si="329"/>
        <v/>
      </c>
      <c r="CZ134" s="534" t="str">
        <f t="shared" si="330"/>
        <v/>
      </c>
      <c r="DA134" s="534" t="str">
        <f t="shared" si="331"/>
        <v/>
      </c>
      <c r="DB134" s="534" t="str">
        <f t="shared" si="332"/>
        <v/>
      </c>
      <c r="DC134" s="534" t="str">
        <f t="shared" si="333"/>
        <v/>
      </c>
      <c r="DD134" s="534" t="str">
        <f t="shared" si="334"/>
        <v/>
      </c>
      <c r="DE134" s="533" t="str">
        <f t="shared" si="335"/>
        <v/>
      </c>
      <c r="DF134" s="532" t="str">
        <f t="shared" si="336"/>
        <v/>
      </c>
      <c r="DG134" s="631">
        <f t="shared" si="337"/>
        <v>0</v>
      </c>
      <c r="DH134" s="96">
        <f t="shared" si="338"/>
        <v>0</v>
      </c>
      <c r="DI134" s="96">
        <f t="shared" si="339"/>
        <v>0</v>
      </c>
      <c r="DJ134" s="96">
        <f t="shared" si="340"/>
        <v>0</v>
      </c>
      <c r="DK134" s="467"/>
      <c r="DL134" s="189"/>
      <c r="DM134" s="189"/>
      <c r="DN134" s="189"/>
      <c r="DO134" s="189"/>
      <c r="DP134" s="189"/>
      <c r="DQ134" s="189"/>
      <c r="DR134" s="189"/>
      <c r="DS134" s="189"/>
      <c r="DT134" s="190"/>
    </row>
    <row r="135" spans="1:124" s="191" customFormat="1" ht="15.75" hidden="1" customHeight="1">
      <c r="A135" s="633" t="s">
        <v>182</v>
      </c>
      <c r="B135" s="587" t="str">
        <f t="shared" ref="B135:M135" si="353">IF(B133="","",B133*B134)</f>
        <v/>
      </c>
      <c r="C135" s="587" t="str">
        <f t="shared" si="353"/>
        <v/>
      </c>
      <c r="D135" s="587" t="str">
        <f t="shared" si="353"/>
        <v/>
      </c>
      <c r="E135" s="587" t="str">
        <f t="shared" si="353"/>
        <v/>
      </c>
      <c r="F135" s="587" t="str">
        <f t="shared" si="353"/>
        <v/>
      </c>
      <c r="G135" s="587" t="str">
        <f t="shared" si="353"/>
        <v/>
      </c>
      <c r="H135" s="587" t="str">
        <f t="shared" si="353"/>
        <v/>
      </c>
      <c r="I135" s="587" t="str">
        <f t="shared" si="353"/>
        <v/>
      </c>
      <c r="J135" s="587" t="str">
        <f t="shared" si="353"/>
        <v/>
      </c>
      <c r="K135" s="587" t="str">
        <f t="shared" si="353"/>
        <v/>
      </c>
      <c r="L135" s="587" t="str">
        <f t="shared" si="353"/>
        <v/>
      </c>
      <c r="M135" s="587" t="str">
        <f t="shared" si="353"/>
        <v/>
      </c>
      <c r="N135" s="587"/>
      <c r="O135" s="587"/>
      <c r="P135" s="587"/>
      <c r="Q135" s="587"/>
      <c r="R135" s="587"/>
      <c r="S135" s="607"/>
      <c r="T135" s="587" t="str">
        <f t="shared" ref="T135:AE135" si="354">IF(T133="","",T133*T134)</f>
        <v/>
      </c>
      <c r="U135" s="587" t="str">
        <f t="shared" si="354"/>
        <v/>
      </c>
      <c r="V135" s="587" t="str">
        <f t="shared" si="354"/>
        <v/>
      </c>
      <c r="W135" s="587" t="str">
        <f t="shared" si="354"/>
        <v/>
      </c>
      <c r="X135" s="587" t="str">
        <f t="shared" si="354"/>
        <v/>
      </c>
      <c r="Y135" s="587" t="str">
        <f t="shared" si="354"/>
        <v/>
      </c>
      <c r="Z135" s="1340" t="str">
        <f t="shared" si="354"/>
        <v/>
      </c>
      <c r="AA135" s="1340" t="str">
        <f t="shared" si="354"/>
        <v/>
      </c>
      <c r="AB135" s="1340" t="str">
        <f t="shared" si="354"/>
        <v/>
      </c>
      <c r="AC135" s="1340" t="str">
        <f t="shared" si="354"/>
        <v/>
      </c>
      <c r="AD135" s="587" t="str">
        <f t="shared" si="354"/>
        <v/>
      </c>
      <c r="AE135" s="1340" t="str">
        <f t="shared" si="354"/>
        <v/>
      </c>
      <c r="AF135" s="587"/>
      <c r="AG135" s="587"/>
      <c r="AH135" s="587"/>
      <c r="AI135" s="587"/>
      <c r="AJ135" s="587"/>
      <c r="AK135" s="607"/>
      <c r="AL135" s="587" t="str">
        <f t="shared" ref="AL135:AW135" si="355">IF(AL133="","",AL133*AL134)</f>
        <v/>
      </c>
      <c r="AM135" s="587" t="str">
        <f t="shared" si="355"/>
        <v/>
      </c>
      <c r="AN135" s="587" t="str">
        <f t="shared" si="355"/>
        <v/>
      </c>
      <c r="AO135" s="587" t="str">
        <f t="shared" si="355"/>
        <v/>
      </c>
      <c r="AP135" s="587" t="str">
        <f t="shared" si="355"/>
        <v/>
      </c>
      <c r="AQ135" s="587" t="str">
        <f t="shared" si="355"/>
        <v/>
      </c>
      <c r="AR135" s="587" t="str">
        <f t="shared" si="355"/>
        <v/>
      </c>
      <c r="AS135" s="587" t="str">
        <f t="shared" si="355"/>
        <v/>
      </c>
      <c r="AT135" s="587" t="str">
        <f t="shared" si="355"/>
        <v/>
      </c>
      <c r="AU135" s="587" t="str">
        <f t="shared" si="355"/>
        <v/>
      </c>
      <c r="AV135" s="587" t="str">
        <f t="shared" si="355"/>
        <v/>
      </c>
      <c r="AW135" s="587" t="str">
        <f t="shared" si="355"/>
        <v/>
      </c>
      <c r="AX135" s="587"/>
      <c r="AY135" s="587"/>
      <c r="AZ135" s="587"/>
      <c r="BA135" s="587"/>
      <c r="BB135" s="587"/>
      <c r="BC135" s="607"/>
      <c r="BD135" s="1340" t="str">
        <f t="shared" ref="BD135:BO135" si="356">IF(BD133="","",BD133*BD134)</f>
        <v/>
      </c>
      <c r="BE135" s="1340" t="str">
        <f t="shared" si="356"/>
        <v/>
      </c>
      <c r="BF135" s="1340" t="str">
        <f t="shared" si="356"/>
        <v/>
      </c>
      <c r="BG135" s="1340" t="str">
        <f t="shared" si="356"/>
        <v/>
      </c>
      <c r="BH135" s="1340" t="str">
        <f t="shared" si="356"/>
        <v/>
      </c>
      <c r="BI135" s="1340" t="str">
        <f t="shared" si="356"/>
        <v/>
      </c>
      <c r="BJ135" s="1340" t="str">
        <f t="shared" si="356"/>
        <v/>
      </c>
      <c r="BK135" s="1340" t="str">
        <f t="shared" si="356"/>
        <v/>
      </c>
      <c r="BL135" s="1340" t="str">
        <f t="shared" si="356"/>
        <v/>
      </c>
      <c r="BM135" s="1340" t="str">
        <f t="shared" si="356"/>
        <v/>
      </c>
      <c r="BN135" s="1340" t="str">
        <f t="shared" si="356"/>
        <v/>
      </c>
      <c r="BO135" s="1340" t="str">
        <f t="shared" si="356"/>
        <v/>
      </c>
      <c r="BP135" s="1340"/>
      <c r="BQ135" s="1340"/>
      <c r="BR135" s="1340"/>
      <c r="BS135" s="1340"/>
      <c r="BT135" s="1340"/>
      <c r="BU135" s="607"/>
      <c r="BV135" s="587" t="str">
        <f>IF(BV133="","",BV133*BV134)</f>
        <v/>
      </c>
      <c r="BW135" s="587" t="str">
        <f>IF(BW133="","",BW133*BW134)</f>
        <v/>
      </c>
      <c r="BX135" s="587" t="str">
        <f>IF(BX133="","",BX133*BX134)</f>
        <v/>
      </c>
      <c r="BY135" s="587" t="str">
        <f>IF(BY133="","",BY133*BY134)</f>
        <v/>
      </c>
      <c r="BZ135" s="578" t="str">
        <f t="shared" si="266"/>
        <v/>
      </c>
      <c r="CA135" s="578" t="str">
        <f t="shared" si="267"/>
        <v/>
      </c>
      <c r="CB135" s="578" t="str">
        <f t="shared" si="268"/>
        <v/>
      </c>
      <c r="CC135" s="578" t="str">
        <f t="shared" si="269"/>
        <v/>
      </c>
      <c r="CD135" s="1089" t="str">
        <f t="shared" si="308"/>
        <v/>
      </c>
      <c r="CE135" s="1091" t="str">
        <f t="shared" si="309"/>
        <v/>
      </c>
      <c r="CF135" s="1091" t="str">
        <f t="shared" si="310"/>
        <v/>
      </c>
      <c r="CG135" s="1091" t="str">
        <f t="shared" si="311"/>
        <v/>
      </c>
      <c r="CH135" s="1091" t="str">
        <f t="shared" si="312"/>
        <v/>
      </c>
      <c r="CI135" s="1092" t="str">
        <f t="shared" si="313"/>
        <v/>
      </c>
      <c r="CJ135" s="1092" t="str">
        <f t="shared" si="314"/>
        <v/>
      </c>
      <c r="CK135" s="1091" t="str">
        <f t="shared" si="315"/>
        <v/>
      </c>
      <c r="CL135" s="1091" t="str">
        <f t="shared" si="316"/>
        <v/>
      </c>
      <c r="CM135" s="1091" t="str">
        <f t="shared" si="317"/>
        <v/>
      </c>
      <c r="CN135" s="1091" t="str">
        <f t="shared" si="318"/>
        <v/>
      </c>
      <c r="CO135" s="1089" t="str">
        <f t="shared" si="319"/>
        <v/>
      </c>
      <c r="CP135" s="532" t="str">
        <f t="shared" si="320"/>
        <v/>
      </c>
      <c r="CQ135" s="533" t="str">
        <f t="shared" si="321"/>
        <v/>
      </c>
      <c r="CR135" s="534" t="str">
        <f t="shared" si="322"/>
        <v/>
      </c>
      <c r="CS135" s="534" t="str">
        <f t="shared" si="323"/>
        <v/>
      </c>
      <c r="CT135" s="534" t="str">
        <f t="shared" si="324"/>
        <v/>
      </c>
      <c r="CU135" s="534" t="str">
        <f t="shared" si="325"/>
        <v/>
      </c>
      <c r="CV135" s="534" t="str">
        <f t="shared" si="326"/>
        <v/>
      </c>
      <c r="CW135" s="535" t="str">
        <f t="shared" si="327"/>
        <v/>
      </c>
      <c r="CX135" s="535" t="str">
        <f t="shared" si="328"/>
        <v/>
      </c>
      <c r="CY135" s="535" t="str">
        <f t="shared" si="329"/>
        <v/>
      </c>
      <c r="CZ135" s="534" t="str">
        <f t="shared" si="330"/>
        <v/>
      </c>
      <c r="DA135" s="534" t="str">
        <f t="shared" si="331"/>
        <v/>
      </c>
      <c r="DB135" s="534" t="str">
        <f t="shared" si="332"/>
        <v/>
      </c>
      <c r="DC135" s="534" t="str">
        <f t="shared" si="333"/>
        <v/>
      </c>
      <c r="DD135" s="534" t="str">
        <f t="shared" si="334"/>
        <v/>
      </c>
      <c r="DE135" s="533" t="str">
        <f t="shared" si="335"/>
        <v/>
      </c>
      <c r="DF135" s="532" t="str">
        <f t="shared" si="336"/>
        <v/>
      </c>
      <c r="DG135" s="631">
        <f t="shared" si="337"/>
        <v>0</v>
      </c>
      <c r="DH135" s="96">
        <f t="shared" si="338"/>
        <v>0</v>
      </c>
      <c r="DI135" s="96">
        <f t="shared" si="339"/>
        <v>0</v>
      </c>
      <c r="DJ135" s="96">
        <f t="shared" si="340"/>
        <v>0</v>
      </c>
      <c r="DK135" s="467"/>
      <c r="DL135" s="189"/>
      <c r="DM135" s="189"/>
      <c r="DN135" s="189"/>
      <c r="DO135" s="189"/>
      <c r="DP135" s="189"/>
      <c r="DQ135" s="189"/>
      <c r="DR135" s="189"/>
      <c r="DS135" s="189"/>
      <c r="DT135" s="190"/>
    </row>
    <row r="136" spans="1:124" s="470" customFormat="1" ht="15.75" hidden="1" customHeight="1">
      <c r="A136" s="627" t="s">
        <v>184</v>
      </c>
      <c r="B136" s="591">
        <v>1</v>
      </c>
      <c r="C136" s="591">
        <v>1</v>
      </c>
      <c r="D136" s="591">
        <v>1</v>
      </c>
      <c r="E136" s="591">
        <v>1</v>
      </c>
      <c r="F136" s="591">
        <v>1</v>
      </c>
      <c r="G136" s="591">
        <v>1</v>
      </c>
      <c r="H136" s="591">
        <v>1</v>
      </c>
      <c r="I136" s="591">
        <v>1</v>
      </c>
      <c r="J136" s="591">
        <v>1</v>
      </c>
      <c r="K136" s="591">
        <v>1</v>
      </c>
      <c r="L136" s="591">
        <v>1</v>
      </c>
      <c r="M136" s="591">
        <v>1</v>
      </c>
      <c r="N136" s="591"/>
      <c r="O136" s="591"/>
      <c r="P136" s="591"/>
      <c r="Q136" s="591"/>
      <c r="R136" s="591"/>
      <c r="S136" s="569"/>
      <c r="T136" s="591">
        <v>1</v>
      </c>
      <c r="U136" s="591">
        <v>1</v>
      </c>
      <c r="V136" s="591">
        <v>1</v>
      </c>
      <c r="W136" s="591">
        <v>1</v>
      </c>
      <c r="X136" s="591">
        <v>1</v>
      </c>
      <c r="Y136" s="591">
        <v>1</v>
      </c>
      <c r="Z136" s="1342">
        <v>1</v>
      </c>
      <c r="AA136" s="1342">
        <v>1</v>
      </c>
      <c r="AB136" s="1342">
        <v>1</v>
      </c>
      <c r="AC136" s="1342">
        <v>1</v>
      </c>
      <c r="AD136" s="591">
        <v>1</v>
      </c>
      <c r="AE136" s="1342">
        <v>1</v>
      </c>
      <c r="AF136" s="591"/>
      <c r="AG136" s="591"/>
      <c r="AH136" s="591"/>
      <c r="AI136" s="591"/>
      <c r="AJ136" s="591"/>
      <c r="AK136" s="569"/>
      <c r="AL136" s="591">
        <v>1</v>
      </c>
      <c r="AM136" s="591">
        <v>1</v>
      </c>
      <c r="AN136" s="591">
        <v>1</v>
      </c>
      <c r="AO136" s="591">
        <v>1</v>
      </c>
      <c r="AP136" s="591">
        <v>1</v>
      </c>
      <c r="AQ136" s="591">
        <v>1</v>
      </c>
      <c r="AR136" s="591">
        <v>1</v>
      </c>
      <c r="AS136" s="591">
        <v>1</v>
      </c>
      <c r="AT136" s="591">
        <v>1</v>
      </c>
      <c r="AU136" s="591">
        <v>1</v>
      </c>
      <c r="AV136" s="591">
        <v>1</v>
      </c>
      <c r="AW136" s="591">
        <v>1</v>
      </c>
      <c r="AX136" s="591"/>
      <c r="AY136" s="591"/>
      <c r="AZ136" s="591"/>
      <c r="BA136" s="591"/>
      <c r="BB136" s="591"/>
      <c r="BC136" s="569"/>
      <c r="BD136" s="1342">
        <v>1</v>
      </c>
      <c r="BE136" s="1342">
        <v>1</v>
      </c>
      <c r="BF136" s="1342">
        <v>1</v>
      </c>
      <c r="BG136" s="1342">
        <v>1</v>
      </c>
      <c r="BH136" s="1342">
        <v>2</v>
      </c>
      <c r="BI136" s="1342">
        <v>3</v>
      </c>
      <c r="BJ136" s="1342">
        <v>4</v>
      </c>
      <c r="BK136" s="1342">
        <v>1</v>
      </c>
      <c r="BL136" s="1342">
        <v>1</v>
      </c>
      <c r="BM136" s="1342">
        <v>1</v>
      </c>
      <c r="BN136" s="1342">
        <v>1</v>
      </c>
      <c r="BO136" s="1342">
        <v>1</v>
      </c>
      <c r="BP136" s="1342"/>
      <c r="BQ136" s="1342"/>
      <c r="BR136" s="1342"/>
      <c r="BS136" s="1342"/>
      <c r="BT136" s="1342"/>
      <c r="BU136" s="569"/>
      <c r="BV136" s="591">
        <v>1</v>
      </c>
      <c r="BW136" s="591">
        <v>1</v>
      </c>
      <c r="BX136" s="591">
        <v>1</v>
      </c>
      <c r="BY136" s="591">
        <v>1</v>
      </c>
      <c r="BZ136" s="578">
        <f t="shared" si="266"/>
        <v>1</v>
      </c>
      <c r="CA136" s="578">
        <f t="shared" si="267"/>
        <v>1</v>
      </c>
      <c r="CB136" s="578">
        <f t="shared" si="268"/>
        <v>1</v>
      </c>
      <c r="CC136" s="578">
        <f t="shared" si="269"/>
        <v>1.3</v>
      </c>
      <c r="CD136" s="1089">
        <f t="shared" si="308"/>
        <v>1</v>
      </c>
      <c r="CE136" s="1091">
        <f t="shared" si="309"/>
        <v>1</v>
      </c>
      <c r="CF136" s="1091">
        <f t="shared" si="310"/>
        <v>1</v>
      </c>
      <c r="CG136" s="1091">
        <f t="shared" si="311"/>
        <v>1</v>
      </c>
      <c r="CH136" s="1091">
        <f t="shared" si="312"/>
        <v>1</v>
      </c>
      <c r="CI136" s="1092">
        <f t="shared" si="313"/>
        <v>1</v>
      </c>
      <c r="CJ136" s="1092">
        <f t="shared" si="314"/>
        <v>1</v>
      </c>
      <c r="CK136" s="1091">
        <f t="shared" si="315"/>
        <v>1</v>
      </c>
      <c r="CL136" s="1091">
        <f t="shared" si="316"/>
        <v>1</v>
      </c>
      <c r="CM136" s="1091">
        <f t="shared" si="317"/>
        <v>1</v>
      </c>
      <c r="CN136" s="1091">
        <f t="shared" si="318"/>
        <v>1</v>
      </c>
      <c r="CO136" s="1089">
        <f t="shared" si="319"/>
        <v>1</v>
      </c>
      <c r="CP136" s="532" t="str">
        <f t="shared" si="320"/>
        <v/>
      </c>
      <c r="CQ136" s="533" t="str">
        <f t="shared" si="321"/>
        <v/>
      </c>
      <c r="CR136" s="534" t="str">
        <f t="shared" si="322"/>
        <v/>
      </c>
      <c r="CS136" s="534">
        <f t="shared" si="323"/>
        <v>1</v>
      </c>
      <c r="CT136" s="534">
        <f t="shared" si="324"/>
        <v>1</v>
      </c>
      <c r="CU136" s="534">
        <f t="shared" si="325"/>
        <v>1</v>
      </c>
      <c r="CV136" s="534">
        <f t="shared" si="326"/>
        <v>1</v>
      </c>
      <c r="CW136" s="535">
        <f t="shared" si="327"/>
        <v>1</v>
      </c>
      <c r="CX136" s="535">
        <f t="shared" si="328"/>
        <v>1</v>
      </c>
      <c r="CY136" s="535">
        <f t="shared" si="329"/>
        <v>1</v>
      </c>
      <c r="CZ136" s="534">
        <f t="shared" si="330"/>
        <v>1</v>
      </c>
      <c r="DA136" s="534">
        <f t="shared" si="331"/>
        <v>1</v>
      </c>
      <c r="DB136" s="534">
        <f t="shared" si="332"/>
        <v>2</v>
      </c>
      <c r="DC136" s="534">
        <f t="shared" si="333"/>
        <v>3</v>
      </c>
      <c r="DD136" s="534">
        <f t="shared" si="334"/>
        <v>4</v>
      </c>
      <c r="DE136" s="533" t="str">
        <f t="shared" si="335"/>
        <v/>
      </c>
      <c r="DF136" s="532" t="str">
        <f t="shared" si="336"/>
        <v/>
      </c>
      <c r="DG136" s="631">
        <f t="shared" si="337"/>
        <v>12</v>
      </c>
      <c r="DH136" s="96">
        <f t="shared" si="338"/>
        <v>12</v>
      </c>
      <c r="DI136" s="96">
        <f t="shared" si="339"/>
        <v>12</v>
      </c>
      <c r="DJ136" s="96">
        <f t="shared" si="340"/>
        <v>12</v>
      </c>
      <c r="DK136" s="467"/>
      <c r="DL136" s="599"/>
      <c r="DM136" s="599"/>
      <c r="DN136" s="599"/>
      <c r="DO136" s="599"/>
      <c r="DP136" s="599"/>
      <c r="DQ136" s="599"/>
      <c r="DR136" s="599"/>
      <c r="DS136" s="599"/>
      <c r="DT136" s="468"/>
    </row>
    <row r="137" spans="1:124" s="191" customFormat="1" ht="15.75" hidden="1" customHeight="1">
      <c r="A137" s="627" t="s">
        <v>186</v>
      </c>
      <c r="B137" s="591"/>
      <c r="C137" s="591"/>
      <c r="D137" s="591"/>
      <c r="E137" s="591"/>
      <c r="F137" s="591"/>
      <c r="G137" s="591"/>
      <c r="H137" s="591"/>
      <c r="I137" s="591"/>
      <c r="J137" s="591"/>
      <c r="K137" s="591"/>
      <c r="L137" s="591"/>
      <c r="M137" s="591"/>
      <c r="N137" s="591"/>
      <c r="O137" s="591"/>
      <c r="P137" s="591"/>
      <c r="Q137" s="591"/>
      <c r="R137" s="591"/>
      <c r="S137" s="592"/>
      <c r="T137" s="591"/>
      <c r="U137" s="591"/>
      <c r="V137" s="591"/>
      <c r="W137" s="591"/>
      <c r="X137" s="591"/>
      <c r="Y137" s="591"/>
      <c r="Z137" s="1342"/>
      <c r="AA137" s="1342"/>
      <c r="AB137" s="1342"/>
      <c r="AC137" s="1342"/>
      <c r="AD137" s="591"/>
      <c r="AE137" s="1342"/>
      <c r="AF137" s="591"/>
      <c r="AG137" s="591"/>
      <c r="AH137" s="591"/>
      <c r="AI137" s="591"/>
      <c r="AJ137" s="591"/>
      <c r="AK137" s="592"/>
      <c r="AL137" s="591"/>
      <c r="AM137" s="591"/>
      <c r="AN137" s="591"/>
      <c r="AO137" s="591"/>
      <c r="AP137" s="591"/>
      <c r="AQ137" s="591"/>
      <c r="AR137" s="591"/>
      <c r="AS137" s="591"/>
      <c r="AT137" s="591"/>
      <c r="AU137" s="591"/>
      <c r="AV137" s="591"/>
      <c r="AW137" s="591"/>
      <c r="AX137" s="591"/>
      <c r="AY137" s="591"/>
      <c r="AZ137" s="591"/>
      <c r="BA137" s="591"/>
      <c r="BB137" s="591"/>
      <c r="BC137" s="592"/>
      <c r="BD137" s="1342"/>
      <c r="BE137" s="1342"/>
      <c r="BF137" s="1342"/>
      <c r="BG137" s="1342"/>
      <c r="BH137" s="1342"/>
      <c r="BI137" s="1342"/>
      <c r="BJ137" s="1342"/>
      <c r="BK137" s="1342"/>
      <c r="BL137" s="1342"/>
      <c r="BM137" s="1342"/>
      <c r="BN137" s="1342"/>
      <c r="BO137" s="1342"/>
      <c r="BP137" s="1342"/>
      <c r="BQ137" s="1342"/>
      <c r="BR137" s="1342"/>
      <c r="BS137" s="1342"/>
      <c r="BT137" s="1342"/>
      <c r="BU137" s="592"/>
      <c r="BV137" s="591"/>
      <c r="BW137" s="591"/>
      <c r="BX137" s="591"/>
      <c r="BY137" s="591"/>
      <c r="BZ137" s="578" t="str">
        <f t="shared" si="266"/>
        <v/>
      </c>
      <c r="CA137" s="578" t="str">
        <f t="shared" si="267"/>
        <v/>
      </c>
      <c r="CB137" s="578" t="str">
        <f t="shared" si="268"/>
        <v/>
      </c>
      <c r="CC137" s="578" t="str">
        <f t="shared" si="269"/>
        <v/>
      </c>
      <c r="CD137" s="1089" t="str">
        <f t="shared" si="308"/>
        <v/>
      </c>
      <c r="CE137" s="1091" t="str">
        <f t="shared" si="309"/>
        <v/>
      </c>
      <c r="CF137" s="1091" t="str">
        <f t="shared" si="310"/>
        <v/>
      </c>
      <c r="CG137" s="1091" t="str">
        <f t="shared" si="311"/>
        <v/>
      </c>
      <c r="CH137" s="1091" t="str">
        <f t="shared" si="312"/>
        <v/>
      </c>
      <c r="CI137" s="1092" t="str">
        <f t="shared" si="313"/>
        <v/>
      </c>
      <c r="CJ137" s="1092" t="str">
        <f t="shared" si="314"/>
        <v/>
      </c>
      <c r="CK137" s="1091" t="str">
        <f t="shared" si="315"/>
        <v/>
      </c>
      <c r="CL137" s="1091" t="str">
        <f t="shared" si="316"/>
        <v/>
      </c>
      <c r="CM137" s="1091" t="str">
        <f t="shared" si="317"/>
        <v/>
      </c>
      <c r="CN137" s="1091" t="str">
        <f t="shared" si="318"/>
        <v/>
      </c>
      <c r="CO137" s="1089" t="str">
        <f t="shared" si="319"/>
        <v/>
      </c>
      <c r="CP137" s="532" t="str">
        <f t="shared" si="320"/>
        <v/>
      </c>
      <c r="CQ137" s="533" t="str">
        <f t="shared" si="321"/>
        <v/>
      </c>
      <c r="CR137" s="534" t="str">
        <f t="shared" si="322"/>
        <v/>
      </c>
      <c r="CS137" s="534" t="str">
        <f t="shared" si="323"/>
        <v/>
      </c>
      <c r="CT137" s="534" t="str">
        <f t="shared" si="324"/>
        <v/>
      </c>
      <c r="CU137" s="534" t="str">
        <f t="shared" si="325"/>
        <v/>
      </c>
      <c r="CV137" s="534" t="str">
        <f t="shared" si="326"/>
        <v/>
      </c>
      <c r="CW137" s="535" t="str">
        <f t="shared" si="327"/>
        <v/>
      </c>
      <c r="CX137" s="535" t="str">
        <f t="shared" si="328"/>
        <v/>
      </c>
      <c r="CY137" s="535" t="str">
        <f t="shared" si="329"/>
        <v/>
      </c>
      <c r="CZ137" s="534" t="str">
        <f t="shared" si="330"/>
        <v/>
      </c>
      <c r="DA137" s="534" t="str">
        <f t="shared" si="331"/>
        <v/>
      </c>
      <c r="DB137" s="534" t="str">
        <f t="shared" si="332"/>
        <v/>
      </c>
      <c r="DC137" s="534" t="str">
        <f t="shared" si="333"/>
        <v/>
      </c>
      <c r="DD137" s="534" t="str">
        <f t="shared" si="334"/>
        <v/>
      </c>
      <c r="DE137" s="533" t="str">
        <f t="shared" si="335"/>
        <v/>
      </c>
      <c r="DF137" s="532" t="str">
        <f t="shared" si="336"/>
        <v/>
      </c>
      <c r="DG137" s="631">
        <f t="shared" si="337"/>
        <v>0</v>
      </c>
      <c r="DH137" s="96">
        <f t="shared" si="338"/>
        <v>0</v>
      </c>
      <c r="DI137" s="96">
        <f t="shared" si="339"/>
        <v>0</v>
      </c>
      <c r="DJ137" s="96">
        <f t="shared" si="340"/>
        <v>0</v>
      </c>
      <c r="DK137" s="467"/>
      <c r="DL137" s="189"/>
      <c r="DM137" s="189"/>
      <c r="DN137" s="189"/>
      <c r="DO137" s="189"/>
      <c r="DP137" s="189"/>
      <c r="DQ137" s="189"/>
      <c r="DR137" s="189"/>
      <c r="DS137" s="189"/>
      <c r="DT137" s="190"/>
    </row>
    <row r="138" spans="1:124" s="470" customFormat="1" ht="15.75" hidden="1" customHeight="1">
      <c r="A138" s="627" t="s">
        <v>219</v>
      </c>
      <c r="B138" s="601" t="str">
        <f t="shared" ref="B138:M138" si="357">IF(SUM(B123,B132)&gt;0,SUM(B124,B133)/SUM(B123,B132),"")</f>
        <v/>
      </c>
      <c r="C138" s="601" t="str">
        <f t="shared" si="357"/>
        <v/>
      </c>
      <c r="D138" s="601" t="str">
        <f t="shared" si="357"/>
        <v/>
      </c>
      <c r="E138" s="601" t="str">
        <f t="shared" si="357"/>
        <v/>
      </c>
      <c r="F138" s="601" t="str">
        <f t="shared" si="357"/>
        <v/>
      </c>
      <c r="G138" s="601" t="str">
        <f t="shared" si="357"/>
        <v/>
      </c>
      <c r="H138" s="601" t="str">
        <f t="shared" si="357"/>
        <v/>
      </c>
      <c r="I138" s="601" t="str">
        <f t="shared" si="357"/>
        <v/>
      </c>
      <c r="J138" s="601" t="str">
        <f t="shared" si="357"/>
        <v/>
      </c>
      <c r="K138" s="601" t="str">
        <f t="shared" si="357"/>
        <v/>
      </c>
      <c r="L138" s="601" t="str">
        <f t="shared" si="357"/>
        <v/>
      </c>
      <c r="M138" s="601" t="str">
        <f t="shared" si="357"/>
        <v/>
      </c>
      <c r="N138" s="601"/>
      <c r="O138" s="601"/>
      <c r="P138" s="601"/>
      <c r="Q138" s="601"/>
      <c r="R138" s="601"/>
      <c r="S138" s="577"/>
      <c r="T138" s="601" t="str">
        <f t="shared" ref="T138:AE138" si="358">IF(SUM(T123,T132)&gt;0,SUM(T124,T133)/SUM(T123,T132),"")</f>
        <v/>
      </c>
      <c r="U138" s="601" t="str">
        <f t="shared" si="358"/>
        <v/>
      </c>
      <c r="V138" s="601" t="str">
        <f t="shared" si="358"/>
        <v/>
      </c>
      <c r="W138" s="601" t="str">
        <f t="shared" si="358"/>
        <v/>
      </c>
      <c r="X138" s="601" t="str">
        <f t="shared" si="358"/>
        <v/>
      </c>
      <c r="Y138" s="601" t="str">
        <f t="shared" si="358"/>
        <v/>
      </c>
      <c r="Z138" s="1343" t="str">
        <f t="shared" si="358"/>
        <v/>
      </c>
      <c r="AA138" s="1343" t="str">
        <f t="shared" si="358"/>
        <v/>
      </c>
      <c r="AB138" s="1343" t="str">
        <f t="shared" si="358"/>
        <v/>
      </c>
      <c r="AC138" s="1343" t="str">
        <f t="shared" si="358"/>
        <v/>
      </c>
      <c r="AD138" s="601" t="str">
        <f t="shared" si="358"/>
        <v/>
      </c>
      <c r="AE138" s="1343" t="str">
        <f t="shared" si="358"/>
        <v/>
      </c>
      <c r="AF138" s="601"/>
      <c r="AG138" s="601"/>
      <c r="AH138" s="601"/>
      <c r="AI138" s="601"/>
      <c r="AJ138" s="601"/>
      <c r="AK138" s="577"/>
      <c r="AL138" s="601" t="str">
        <f t="shared" ref="AL138:AW138" si="359">IF(SUM(AL123,AL132)&gt;0,SUM(AL124,AL133)/SUM(AL123,AL132),"")</f>
        <v/>
      </c>
      <c r="AM138" s="601" t="str">
        <f t="shared" si="359"/>
        <v/>
      </c>
      <c r="AN138" s="601" t="str">
        <f t="shared" si="359"/>
        <v/>
      </c>
      <c r="AO138" s="601" t="str">
        <f t="shared" si="359"/>
        <v/>
      </c>
      <c r="AP138" s="601" t="str">
        <f t="shared" si="359"/>
        <v/>
      </c>
      <c r="AQ138" s="601" t="str">
        <f t="shared" si="359"/>
        <v/>
      </c>
      <c r="AR138" s="601" t="str">
        <f t="shared" si="359"/>
        <v/>
      </c>
      <c r="AS138" s="601" t="str">
        <f t="shared" si="359"/>
        <v/>
      </c>
      <c r="AT138" s="601" t="str">
        <f t="shared" si="359"/>
        <v/>
      </c>
      <c r="AU138" s="601" t="str">
        <f t="shared" si="359"/>
        <v/>
      </c>
      <c r="AV138" s="601" t="str">
        <f t="shared" si="359"/>
        <v/>
      </c>
      <c r="AW138" s="601" t="str">
        <f t="shared" si="359"/>
        <v/>
      </c>
      <c r="AX138" s="601"/>
      <c r="AY138" s="601"/>
      <c r="AZ138" s="601"/>
      <c r="BA138" s="601"/>
      <c r="BB138" s="601"/>
      <c r="BC138" s="577"/>
      <c r="BD138" s="1343" t="str">
        <f t="shared" ref="BD138:BO138" si="360">IF(SUM(BD123,BD132)&gt;0,SUM(BD124,BD133)/SUM(BD123,BD132),"")</f>
        <v/>
      </c>
      <c r="BE138" s="1343" t="str">
        <f t="shared" si="360"/>
        <v/>
      </c>
      <c r="BF138" s="1343" t="str">
        <f t="shared" si="360"/>
        <v/>
      </c>
      <c r="BG138" s="1343" t="str">
        <f t="shared" si="360"/>
        <v/>
      </c>
      <c r="BH138" s="1343" t="str">
        <f t="shared" si="360"/>
        <v/>
      </c>
      <c r="BI138" s="1343" t="str">
        <f t="shared" si="360"/>
        <v/>
      </c>
      <c r="BJ138" s="1343" t="str">
        <f t="shared" si="360"/>
        <v/>
      </c>
      <c r="BK138" s="1343" t="str">
        <f t="shared" si="360"/>
        <v/>
      </c>
      <c r="BL138" s="1343" t="str">
        <f t="shared" si="360"/>
        <v/>
      </c>
      <c r="BM138" s="1343" t="str">
        <f t="shared" si="360"/>
        <v/>
      </c>
      <c r="BN138" s="1343" t="str">
        <f t="shared" si="360"/>
        <v/>
      </c>
      <c r="BO138" s="1343" t="str">
        <f t="shared" si="360"/>
        <v/>
      </c>
      <c r="BP138" s="1343"/>
      <c r="BQ138" s="1343"/>
      <c r="BR138" s="1343"/>
      <c r="BS138" s="1343"/>
      <c r="BT138" s="1343"/>
      <c r="BU138" s="577"/>
      <c r="BV138" s="601" t="str">
        <f>IF(SUM(BV123,BV132)&gt;0,SUM(BV124,BV133)/SUM(BV123,BV132),"")</f>
        <v/>
      </c>
      <c r="BW138" s="601" t="str">
        <f>IF(SUM(BW123,BW132)&gt;0,SUM(BW124,BW133)/SUM(BW123,BW132),"")</f>
        <v/>
      </c>
      <c r="BX138" s="601" t="str">
        <f>IF(SUM(BX123,BX132)&gt;0,SUM(BX124,BX133)/SUM(BX123,BX132),"")</f>
        <v/>
      </c>
      <c r="BY138" s="601" t="str">
        <f>IF(SUM(BY123,BY132)&gt;0,SUM(BY124,BY133)/SUM(BY123,BY132),"")</f>
        <v/>
      </c>
      <c r="BZ138" s="578" t="str">
        <f t="shared" si="266"/>
        <v/>
      </c>
      <c r="CA138" s="578" t="str">
        <f t="shared" si="267"/>
        <v/>
      </c>
      <c r="CB138" s="578" t="str">
        <f t="shared" si="268"/>
        <v/>
      </c>
      <c r="CC138" s="578" t="str">
        <f t="shared" si="269"/>
        <v/>
      </c>
      <c r="CD138" s="1081" t="str">
        <f t="shared" si="308"/>
        <v/>
      </c>
      <c r="CE138" s="1083" t="str">
        <f t="shared" si="309"/>
        <v/>
      </c>
      <c r="CF138" s="1083" t="str">
        <f t="shared" si="310"/>
        <v/>
      </c>
      <c r="CG138" s="1083" t="str">
        <f t="shared" si="311"/>
        <v/>
      </c>
      <c r="CH138" s="1083" t="str">
        <f t="shared" si="312"/>
        <v/>
      </c>
      <c r="CI138" s="1084" t="str">
        <f t="shared" si="313"/>
        <v/>
      </c>
      <c r="CJ138" s="1084" t="str">
        <f t="shared" si="314"/>
        <v/>
      </c>
      <c r="CK138" s="1083" t="str">
        <f t="shared" si="315"/>
        <v/>
      </c>
      <c r="CL138" s="1083" t="str">
        <f t="shared" si="316"/>
        <v/>
      </c>
      <c r="CM138" s="1083" t="str">
        <f t="shared" si="317"/>
        <v/>
      </c>
      <c r="CN138" s="1083" t="str">
        <f t="shared" si="318"/>
        <v/>
      </c>
      <c r="CO138" s="1081" t="str">
        <f t="shared" si="319"/>
        <v/>
      </c>
      <c r="CP138" s="520" t="str">
        <f t="shared" si="320"/>
        <v/>
      </c>
      <c r="CQ138" s="521" t="str">
        <f t="shared" si="321"/>
        <v/>
      </c>
      <c r="CR138" s="522" t="str">
        <f t="shared" si="322"/>
        <v/>
      </c>
      <c r="CS138" s="522" t="str">
        <f t="shared" si="323"/>
        <v/>
      </c>
      <c r="CT138" s="522" t="str">
        <f t="shared" si="324"/>
        <v/>
      </c>
      <c r="CU138" s="522" t="str">
        <f t="shared" si="325"/>
        <v/>
      </c>
      <c r="CV138" s="522" t="str">
        <f t="shared" si="326"/>
        <v/>
      </c>
      <c r="CW138" s="523" t="str">
        <f t="shared" si="327"/>
        <v/>
      </c>
      <c r="CX138" s="523" t="str">
        <f t="shared" si="328"/>
        <v/>
      </c>
      <c r="CY138" s="523" t="str">
        <f t="shared" si="329"/>
        <v/>
      </c>
      <c r="CZ138" s="522" t="str">
        <f t="shared" si="330"/>
        <v/>
      </c>
      <c r="DA138" s="522" t="str">
        <f t="shared" si="331"/>
        <v/>
      </c>
      <c r="DB138" s="522" t="str">
        <f t="shared" si="332"/>
        <v/>
      </c>
      <c r="DC138" s="522" t="str">
        <f t="shared" si="333"/>
        <v/>
      </c>
      <c r="DD138" s="522" t="str">
        <f t="shared" si="334"/>
        <v/>
      </c>
      <c r="DE138" s="521" t="str">
        <f t="shared" si="335"/>
        <v/>
      </c>
      <c r="DF138" s="520" t="str">
        <f t="shared" si="336"/>
        <v/>
      </c>
      <c r="DG138" s="631">
        <f t="shared" si="337"/>
        <v>0</v>
      </c>
      <c r="DH138" s="96">
        <f t="shared" si="338"/>
        <v>0</v>
      </c>
      <c r="DI138" s="96">
        <f t="shared" si="339"/>
        <v>0</v>
      </c>
      <c r="DJ138" s="96">
        <f t="shared" si="340"/>
        <v>0</v>
      </c>
      <c r="DK138" s="467"/>
      <c r="DL138" s="599"/>
      <c r="DM138" s="599"/>
      <c r="DN138" s="599"/>
      <c r="DO138" s="599"/>
      <c r="DP138" s="599"/>
      <c r="DQ138" s="599"/>
      <c r="DR138" s="599"/>
      <c r="DS138" s="599"/>
      <c r="DT138" s="468"/>
    </row>
    <row r="139" spans="1:124" s="470" customFormat="1" ht="15.75" hidden="1" customHeight="1">
      <c r="A139" s="627" t="s">
        <v>195</v>
      </c>
      <c r="B139" s="604" t="str">
        <f t="shared" ref="B139:K139" si="361">IF(SUM(B123,B132)=0,"",SUM(B123,-B124*B127,-B128*B127,B132,-B133*B136,-B137*B136)*0.098)</f>
        <v/>
      </c>
      <c r="C139" s="604" t="str">
        <f t="shared" si="361"/>
        <v/>
      </c>
      <c r="D139" s="604" t="str">
        <f t="shared" si="361"/>
        <v/>
      </c>
      <c r="E139" s="604" t="str">
        <f t="shared" si="361"/>
        <v/>
      </c>
      <c r="F139" s="604" t="str">
        <f t="shared" si="361"/>
        <v/>
      </c>
      <c r="G139" s="604" t="str">
        <f t="shared" si="361"/>
        <v/>
      </c>
      <c r="H139" s="604" t="str">
        <f t="shared" si="361"/>
        <v/>
      </c>
      <c r="I139" s="604" t="str">
        <f t="shared" si="361"/>
        <v/>
      </c>
      <c r="J139" s="604" t="str">
        <f t="shared" si="361"/>
        <v/>
      </c>
      <c r="K139" s="604" t="str">
        <f t="shared" si="361"/>
        <v/>
      </c>
      <c r="L139" s="604"/>
      <c r="M139" s="604"/>
      <c r="N139" s="604"/>
      <c r="O139" s="604"/>
      <c r="P139" s="604"/>
      <c r="Q139" s="604"/>
      <c r="R139" s="604"/>
      <c r="S139" s="583"/>
      <c r="T139" s="604" t="str">
        <f t="shared" ref="T139:AD139" si="362">IF(SUM(T123,T132)=0,"",SUM(T123,-T124*T127,-T128*T127,T132,-T133*T136,-T137*T136)*0.098)</f>
        <v/>
      </c>
      <c r="U139" s="604" t="str">
        <f t="shared" si="362"/>
        <v/>
      </c>
      <c r="V139" s="604" t="str">
        <f t="shared" si="362"/>
        <v/>
      </c>
      <c r="W139" s="604" t="str">
        <f t="shared" si="362"/>
        <v/>
      </c>
      <c r="X139" s="604" t="str">
        <f t="shared" si="362"/>
        <v/>
      </c>
      <c r="Y139" s="604" t="str">
        <f t="shared" si="362"/>
        <v/>
      </c>
      <c r="Z139" s="1344" t="str">
        <f t="shared" si="362"/>
        <v/>
      </c>
      <c r="AA139" s="1344" t="str">
        <f t="shared" si="362"/>
        <v/>
      </c>
      <c r="AB139" s="1344" t="str">
        <f t="shared" si="362"/>
        <v/>
      </c>
      <c r="AC139" s="1344" t="str">
        <f t="shared" si="362"/>
        <v/>
      </c>
      <c r="AD139" s="604" t="str">
        <f t="shared" si="362"/>
        <v/>
      </c>
      <c r="AE139" s="1344"/>
      <c r="AF139" s="604"/>
      <c r="AG139" s="604"/>
      <c r="AH139" s="604"/>
      <c r="AI139" s="604"/>
      <c r="AJ139" s="604"/>
      <c r="AK139" s="583"/>
      <c r="AL139" s="604" t="str">
        <f t="shared" ref="AL139:AT139" si="363">IF(SUM(AL123,AL132)=0,"",SUM(AL123,-AL124*AL127,-AL128*AL127,AL132,-AL133*AL136,-AL137*AL136)*0.098)</f>
        <v/>
      </c>
      <c r="AM139" s="604" t="str">
        <f t="shared" si="363"/>
        <v/>
      </c>
      <c r="AN139" s="604" t="str">
        <f t="shared" si="363"/>
        <v/>
      </c>
      <c r="AO139" s="604" t="str">
        <f t="shared" si="363"/>
        <v/>
      </c>
      <c r="AP139" s="604" t="str">
        <f t="shared" si="363"/>
        <v/>
      </c>
      <c r="AQ139" s="604" t="str">
        <f t="shared" si="363"/>
        <v/>
      </c>
      <c r="AR139" s="604" t="str">
        <f t="shared" si="363"/>
        <v/>
      </c>
      <c r="AS139" s="604" t="str">
        <f t="shared" si="363"/>
        <v/>
      </c>
      <c r="AT139" s="604" t="str">
        <f t="shared" si="363"/>
        <v/>
      </c>
      <c r="AU139" s="604"/>
      <c r="AV139" s="604"/>
      <c r="AW139" s="604" t="str">
        <f>IF(SUM(AW123,AW132)=0,"",SUM(AW123,-AW124*AW127,-AW128*AW127,AW132,-AW133*AW136,-AW137*AW136)*0.098)</f>
        <v/>
      </c>
      <c r="AX139" s="604"/>
      <c r="AY139" s="604"/>
      <c r="AZ139" s="604"/>
      <c r="BA139" s="604"/>
      <c r="BB139" s="604"/>
      <c r="BC139" s="583"/>
      <c r="BD139" s="1344" t="str">
        <f t="shared" ref="BD139:BN139" si="364">IF(SUM(BD123,BD132)=0,"",SUM(BD123,-BD124*BD127,-BD128*BD127,BD132,-BD133*BD136,-BD137*BD136)*0.098)</f>
        <v/>
      </c>
      <c r="BE139" s="1344" t="str">
        <f t="shared" si="364"/>
        <v/>
      </c>
      <c r="BF139" s="1344" t="str">
        <f t="shared" si="364"/>
        <v/>
      </c>
      <c r="BG139" s="1344" t="str">
        <f t="shared" si="364"/>
        <v/>
      </c>
      <c r="BH139" s="1344" t="str">
        <f t="shared" si="364"/>
        <v/>
      </c>
      <c r="BI139" s="1344" t="str">
        <f t="shared" si="364"/>
        <v/>
      </c>
      <c r="BJ139" s="1344" t="str">
        <f t="shared" si="364"/>
        <v/>
      </c>
      <c r="BK139" s="1344" t="str">
        <f t="shared" si="364"/>
        <v/>
      </c>
      <c r="BL139" s="1344" t="str">
        <f t="shared" si="364"/>
        <v/>
      </c>
      <c r="BM139" s="1344" t="str">
        <f t="shared" si="364"/>
        <v/>
      </c>
      <c r="BN139" s="1344" t="str">
        <f t="shared" si="364"/>
        <v/>
      </c>
      <c r="BO139" s="1344"/>
      <c r="BP139" s="1344"/>
      <c r="BQ139" s="1344"/>
      <c r="BR139" s="1344"/>
      <c r="BS139" s="1344"/>
      <c r="BT139" s="1344"/>
      <c r="BU139" s="583"/>
      <c r="BV139" s="604" t="str">
        <f>IF(SUM(BV123,BV132)=0,"",SUM(BV123,-BV124*BV127,-BV128*BV127,BV132,-BV133*BV136,-BV137*BV136)*0.098)</f>
        <v/>
      </c>
      <c r="BW139" s="604" t="str">
        <f>IF(SUM(BW123,BW132)=0,"",SUM(BW123,-BW124*BW127,-BW128*BW127,BW132,-BW133*BW136,-BW137*BW136)*0.098)</f>
        <v/>
      </c>
      <c r="BX139" s="604" t="str">
        <f>IF(SUM(BX123,BX132)=0,"",SUM(BX123,-BX124*BX127,-BX128*BX127,BX132,-BX133*BX136,-BX137*BX136)*0.098)</f>
        <v/>
      </c>
      <c r="BY139" s="604" t="str">
        <f>IF(SUM(BY123,BY132)=0,"",SUM(BY123,-BY124*BY127,-BY128*BY127,BY132,-BY133*BY136,-BY137*BY136)*0.098)</f>
        <v/>
      </c>
      <c r="BZ139" s="578" t="str">
        <f t="shared" si="266"/>
        <v/>
      </c>
      <c r="CA139" s="578" t="str">
        <f t="shared" si="267"/>
        <v/>
      </c>
      <c r="CB139" s="578" t="str">
        <f t="shared" si="268"/>
        <v/>
      </c>
      <c r="CC139" s="578" t="str">
        <f t="shared" si="269"/>
        <v/>
      </c>
      <c r="CD139" s="1089" t="str">
        <f t="shared" si="308"/>
        <v/>
      </c>
      <c r="CE139" s="1091" t="str">
        <f t="shared" si="309"/>
        <v/>
      </c>
      <c r="CF139" s="1091" t="str">
        <f t="shared" si="310"/>
        <v/>
      </c>
      <c r="CG139" s="1091" t="str">
        <f t="shared" si="311"/>
        <v/>
      </c>
      <c r="CH139" s="1091" t="str">
        <f t="shared" si="312"/>
        <v/>
      </c>
      <c r="CI139" s="1092" t="str">
        <f t="shared" si="313"/>
        <v/>
      </c>
      <c r="CJ139" s="1092" t="str">
        <f t="shared" si="314"/>
        <v/>
      </c>
      <c r="CK139" s="1091" t="str">
        <f t="shared" si="315"/>
        <v/>
      </c>
      <c r="CL139" s="1091" t="str">
        <f t="shared" si="316"/>
        <v/>
      </c>
      <c r="CM139" s="1091" t="str">
        <f t="shared" si="317"/>
        <v/>
      </c>
      <c r="CN139" s="1091" t="str">
        <f t="shared" si="318"/>
        <v/>
      </c>
      <c r="CO139" s="1089" t="str">
        <f t="shared" si="319"/>
        <v/>
      </c>
      <c r="CP139" s="532" t="str">
        <f t="shared" si="320"/>
        <v/>
      </c>
      <c r="CQ139" s="533" t="str">
        <f t="shared" si="321"/>
        <v/>
      </c>
      <c r="CR139" s="534" t="str">
        <f t="shared" si="322"/>
        <v/>
      </c>
      <c r="CS139" s="534" t="str">
        <f t="shared" si="323"/>
        <v/>
      </c>
      <c r="CT139" s="534" t="str">
        <f t="shared" si="324"/>
        <v/>
      </c>
      <c r="CU139" s="534" t="str">
        <f t="shared" si="325"/>
        <v/>
      </c>
      <c r="CV139" s="534" t="str">
        <f t="shared" si="326"/>
        <v/>
      </c>
      <c r="CW139" s="535" t="str">
        <f t="shared" si="327"/>
        <v/>
      </c>
      <c r="CX139" s="535" t="str">
        <f t="shared" si="328"/>
        <v/>
      </c>
      <c r="CY139" s="535" t="str">
        <f t="shared" si="329"/>
        <v/>
      </c>
      <c r="CZ139" s="534" t="str">
        <f t="shared" si="330"/>
        <v/>
      </c>
      <c r="DA139" s="534" t="str">
        <f t="shared" si="331"/>
        <v/>
      </c>
      <c r="DB139" s="534" t="str">
        <f t="shared" si="332"/>
        <v/>
      </c>
      <c r="DC139" s="534" t="str">
        <f t="shared" si="333"/>
        <v/>
      </c>
      <c r="DD139" s="534" t="str">
        <f t="shared" si="334"/>
        <v/>
      </c>
      <c r="DE139" s="533" t="str">
        <f t="shared" si="335"/>
        <v/>
      </c>
      <c r="DF139" s="532" t="str">
        <f t="shared" si="336"/>
        <v/>
      </c>
      <c r="DG139" s="631">
        <f t="shared" si="337"/>
        <v>0</v>
      </c>
      <c r="DH139" s="96">
        <f t="shared" si="338"/>
        <v>0</v>
      </c>
      <c r="DI139" s="96">
        <f t="shared" si="339"/>
        <v>0</v>
      </c>
      <c r="DJ139" s="96">
        <f t="shared" si="340"/>
        <v>0</v>
      </c>
      <c r="DK139" s="467"/>
      <c r="DL139" s="599"/>
      <c r="DM139" s="599"/>
      <c r="DN139" s="599"/>
      <c r="DO139" s="599"/>
      <c r="DP139" s="599"/>
      <c r="DQ139" s="599"/>
      <c r="DR139" s="599"/>
      <c r="DS139" s="599"/>
      <c r="DT139" s="468"/>
    </row>
    <row r="140" spans="1:124" s="470" customFormat="1" ht="15.75" hidden="1" customHeight="1">
      <c r="A140" s="635" t="s">
        <v>196</v>
      </c>
      <c r="B140" s="605"/>
      <c r="C140" s="605"/>
      <c r="D140" s="605"/>
      <c r="E140" s="605"/>
      <c r="F140" s="605"/>
      <c r="G140" s="605"/>
      <c r="H140" s="605"/>
      <c r="I140" s="605"/>
      <c r="J140" s="605"/>
      <c r="K140" s="605"/>
      <c r="L140" s="605"/>
      <c r="M140" s="605"/>
      <c r="N140" s="605"/>
      <c r="O140" s="605"/>
      <c r="P140" s="605"/>
      <c r="Q140" s="605"/>
      <c r="R140" s="605"/>
      <c r="S140" s="602"/>
      <c r="T140" s="605"/>
      <c r="U140" s="605"/>
      <c r="V140" s="605"/>
      <c r="W140" s="605"/>
      <c r="X140" s="605"/>
      <c r="Y140" s="605"/>
      <c r="Z140" s="1345"/>
      <c r="AA140" s="1345"/>
      <c r="AB140" s="1345"/>
      <c r="AC140" s="1345"/>
      <c r="AD140" s="605"/>
      <c r="AE140" s="1345"/>
      <c r="AF140" s="605"/>
      <c r="AG140" s="605"/>
      <c r="AH140" s="605"/>
      <c r="AI140" s="605"/>
      <c r="AJ140" s="605"/>
      <c r="AK140" s="602"/>
      <c r="AL140" s="605"/>
      <c r="AM140" s="605"/>
      <c r="AN140" s="605"/>
      <c r="AO140" s="605"/>
      <c r="AP140" s="605"/>
      <c r="AQ140" s="605"/>
      <c r="AR140" s="605"/>
      <c r="AS140" s="605"/>
      <c r="AT140" s="605"/>
      <c r="AU140" s="605"/>
      <c r="AV140" s="605"/>
      <c r="AW140" s="605"/>
      <c r="AX140" s="605"/>
      <c r="AY140" s="605"/>
      <c r="AZ140" s="605"/>
      <c r="BA140" s="605"/>
      <c r="BB140" s="605"/>
      <c r="BC140" s="602"/>
      <c r="BD140" s="1345"/>
      <c r="BE140" s="1345"/>
      <c r="BF140" s="1345"/>
      <c r="BG140" s="1345"/>
      <c r="BH140" s="1345"/>
      <c r="BI140" s="1345"/>
      <c r="BJ140" s="1345"/>
      <c r="BK140" s="1345"/>
      <c r="BL140" s="1345"/>
      <c r="BM140" s="1345"/>
      <c r="BN140" s="1345"/>
      <c r="BO140" s="1345"/>
      <c r="BP140" s="1345"/>
      <c r="BQ140" s="1345"/>
      <c r="BR140" s="1345"/>
      <c r="BS140" s="1345"/>
      <c r="BT140" s="1345"/>
      <c r="BU140" s="602"/>
      <c r="BV140" s="605"/>
      <c r="BW140" s="605"/>
      <c r="BX140" s="605"/>
      <c r="BY140" s="605"/>
      <c r="BZ140" s="578" t="str">
        <f t="shared" si="266"/>
        <v/>
      </c>
      <c r="CA140" s="578" t="str">
        <f t="shared" si="267"/>
        <v/>
      </c>
      <c r="CB140" s="578" t="str">
        <f t="shared" si="268"/>
        <v/>
      </c>
      <c r="CC140" s="578" t="str">
        <f t="shared" si="269"/>
        <v/>
      </c>
      <c r="CD140" s="1089" t="str">
        <f t="shared" si="308"/>
        <v/>
      </c>
      <c r="CE140" s="1091" t="str">
        <f t="shared" si="309"/>
        <v/>
      </c>
      <c r="CF140" s="1091" t="str">
        <f t="shared" si="310"/>
        <v/>
      </c>
      <c r="CG140" s="1091" t="str">
        <f t="shared" si="311"/>
        <v/>
      </c>
      <c r="CH140" s="1091" t="str">
        <f t="shared" si="312"/>
        <v/>
      </c>
      <c r="CI140" s="1092" t="str">
        <f t="shared" si="313"/>
        <v/>
      </c>
      <c r="CJ140" s="1092" t="str">
        <f t="shared" si="314"/>
        <v/>
      </c>
      <c r="CK140" s="1091" t="str">
        <f t="shared" si="315"/>
        <v/>
      </c>
      <c r="CL140" s="1091" t="str">
        <f t="shared" si="316"/>
        <v/>
      </c>
      <c r="CM140" s="1091" t="str">
        <f t="shared" si="317"/>
        <v/>
      </c>
      <c r="CN140" s="1091" t="str">
        <f t="shared" si="318"/>
        <v/>
      </c>
      <c r="CO140" s="1089" t="str">
        <f t="shared" si="319"/>
        <v/>
      </c>
      <c r="CP140" s="532" t="str">
        <f t="shared" si="320"/>
        <v/>
      </c>
      <c r="CQ140" s="533" t="str">
        <f t="shared" si="321"/>
        <v/>
      </c>
      <c r="CR140" s="534" t="str">
        <f t="shared" si="322"/>
        <v/>
      </c>
      <c r="CS140" s="534" t="str">
        <f t="shared" si="323"/>
        <v/>
      </c>
      <c r="CT140" s="534" t="str">
        <f t="shared" si="324"/>
        <v/>
      </c>
      <c r="CU140" s="534" t="str">
        <f t="shared" si="325"/>
        <v/>
      </c>
      <c r="CV140" s="534" t="str">
        <f t="shared" si="326"/>
        <v/>
      </c>
      <c r="CW140" s="535" t="str">
        <f t="shared" si="327"/>
        <v/>
      </c>
      <c r="CX140" s="535" t="str">
        <f t="shared" si="328"/>
        <v/>
      </c>
      <c r="CY140" s="535" t="str">
        <f t="shared" si="329"/>
        <v/>
      </c>
      <c r="CZ140" s="534" t="str">
        <f t="shared" si="330"/>
        <v/>
      </c>
      <c r="DA140" s="534" t="str">
        <f t="shared" si="331"/>
        <v/>
      </c>
      <c r="DB140" s="534" t="str">
        <f t="shared" si="332"/>
        <v/>
      </c>
      <c r="DC140" s="534" t="str">
        <f t="shared" si="333"/>
        <v/>
      </c>
      <c r="DD140" s="534" t="str">
        <f t="shared" si="334"/>
        <v/>
      </c>
      <c r="DE140" s="533" t="str">
        <f t="shared" si="335"/>
        <v/>
      </c>
      <c r="DF140" s="532" t="str">
        <f t="shared" si="336"/>
        <v/>
      </c>
      <c r="DG140" s="631">
        <f t="shared" si="337"/>
        <v>0</v>
      </c>
      <c r="DH140" s="96">
        <f t="shared" si="338"/>
        <v>0</v>
      </c>
      <c r="DI140" s="96">
        <f t="shared" si="339"/>
        <v>0</v>
      </c>
      <c r="DJ140" s="96">
        <f t="shared" si="340"/>
        <v>0</v>
      </c>
      <c r="DK140" s="467"/>
      <c r="DL140" s="599"/>
      <c r="DM140" s="599"/>
      <c r="DN140" s="599"/>
      <c r="DO140" s="599"/>
      <c r="DP140" s="599"/>
      <c r="DQ140" s="599"/>
      <c r="DR140" s="599"/>
      <c r="DS140" s="599"/>
      <c r="DT140" s="468"/>
    </row>
    <row r="141" spans="1:124" s="470" customFormat="1" ht="15.75" hidden="1" customHeight="1">
      <c r="A141" s="627" t="s">
        <v>197</v>
      </c>
      <c r="B141" s="605"/>
      <c r="C141" s="605"/>
      <c r="D141" s="605"/>
      <c r="E141" s="605"/>
      <c r="F141" s="605"/>
      <c r="G141" s="605"/>
      <c r="H141" s="605"/>
      <c r="I141" s="605"/>
      <c r="J141" s="605"/>
      <c r="K141" s="605"/>
      <c r="L141" s="605"/>
      <c r="M141" s="605"/>
      <c r="N141" s="605"/>
      <c r="O141" s="605"/>
      <c r="P141" s="605"/>
      <c r="Q141" s="605"/>
      <c r="R141" s="605"/>
      <c r="S141" s="583"/>
      <c r="T141" s="605"/>
      <c r="U141" s="605"/>
      <c r="V141" s="605"/>
      <c r="W141" s="605"/>
      <c r="X141" s="605"/>
      <c r="Y141" s="605"/>
      <c r="Z141" s="1345"/>
      <c r="AA141" s="1345"/>
      <c r="AB141" s="1345"/>
      <c r="AC141" s="1345"/>
      <c r="AD141" s="605"/>
      <c r="AE141" s="1345"/>
      <c r="AF141" s="605"/>
      <c r="AG141" s="605"/>
      <c r="AH141" s="605"/>
      <c r="AI141" s="605"/>
      <c r="AJ141" s="605"/>
      <c r="AK141" s="583"/>
      <c r="AL141" s="605"/>
      <c r="AM141" s="605"/>
      <c r="AN141" s="605"/>
      <c r="AO141" s="605"/>
      <c r="AP141" s="605"/>
      <c r="AQ141" s="605"/>
      <c r="AR141" s="605"/>
      <c r="AS141" s="605"/>
      <c r="AT141" s="605"/>
      <c r="AU141" s="605"/>
      <c r="AV141" s="605"/>
      <c r="AW141" s="605"/>
      <c r="AX141" s="605"/>
      <c r="AY141" s="605"/>
      <c r="AZ141" s="605"/>
      <c r="BA141" s="605"/>
      <c r="BB141" s="605"/>
      <c r="BC141" s="583"/>
      <c r="BD141" s="1345"/>
      <c r="BE141" s="1345"/>
      <c r="BF141" s="1345"/>
      <c r="BG141" s="1345"/>
      <c r="BH141" s="1345"/>
      <c r="BI141" s="1345"/>
      <c r="BJ141" s="1345"/>
      <c r="BK141" s="1345"/>
      <c r="BL141" s="1345"/>
      <c r="BM141" s="1345"/>
      <c r="BN141" s="1345"/>
      <c r="BO141" s="1345"/>
      <c r="BP141" s="1345"/>
      <c r="BQ141" s="1345"/>
      <c r="BR141" s="1345"/>
      <c r="BS141" s="1345"/>
      <c r="BT141" s="1345"/>
      <c r="BU141" s="583"/>
      <c r="BV141" s="605"/>
      <c r="BW141" s="605"/>
      <c r="BX141" s="605"/>
      <c r="BY141" s="605"/>
      <c r="BZ141" s="578" t="str">
        <f t="shared" si="266"/>
        <v/>
      </c>
      <c r="CA141" s="578" t="str">
        <f t="shared" si="267"/>
        <v/>
      </c>
      <c r="CB141" s="578" t="str">
        <f t="shared" si="268"/>
        <v/>
      </c>
      <c r="CC141" s="578" t="str">
        <f t="shared" si="269"/>
        <v/>
      </c>
      <c r="CD141" s="1089" t="str">
        <f t="shared" si="308"/>
        <v/>
      </c>
      <c r="CE141" s="1091" t="str">
        <f t="shared" si="309"/>
        <v/>
      </c>
      <c r="CF141" s="1091" t="str">
        <f t="shared" si="310"/>
        <v/>
      </c>
      <c r="CG141" s="1091" t="str">
        <f t="shared" si="311"/>
        <v/>
      </c>
      <c r="CH141" s="1091" t="str">
        <f t="shared" si="312"/>
        <v/>
      </c>
      <c r="CI141" s="1092" t="str">
        <f t="shared" si="313"/>
        <v/>
      </c>
      <c r="CJ141" s="1092" t="str">
        <f t="shared" si="314"/>
        <v/>
      </c>
      <c r="CK141" s="1091" t="str">
        <f t="shared" si="315"/>
        <v/>
      </c>
      <c r="CL141" s="1091" t="str">
        <f t="shared" si="316"/>
        <v/>
      </c>
      <c r="CM141" s="1091" t="str">
        <f t="shared" si="317"/>
        <v/>
      </c>
      <c r="CN141" s="1091" t="str">
        <f t="shared" si="318"/>
        <v/>
      </c>
      <c r="CO141" s="1089" t="str">
        <f t="shared" si="319"/>
        <v/>
      </c>
      <c r="CP141" s="532" t="str">
        <f t="shared" si="320"/>
        <v/>
      </c>
      <c r="CQ141" s="533" t="str">
        <f t="shared" si="321"/>
        <v/>
      </c>
      <c r="CR141" s="534" t="str">
        <f t="shared" si="322"/>
        <v/>
      </c>
      <c r="CS141" s="534" t="str">
        <f t="shared" si="323"/>
        <v/>
      </c>
      <c r="CT141" s="534" t="str">
        <f t="shared" si="324"/>
        <v/>
      </c>
      <c r="CU141" s="534" t="str">
        <f t="shared" si="325"/>
        <v/>
      </c>
      <c r="CV141" s="534" t="str">
        <f t="shared" si="326"/>
        <v/>
      </c>
      <c r="CW141" s="535" t="str">
        <f t="shared" si="327"/>
        <v/>
      </c>
      <c r="CX141" s="535" t="str">
        <f t="shared" si="328"/>
        <v/>
      </c>
      <c r="CY141" s="535" t="str">
        <f t="shared" si="329"/>
        <v/>
      </c>
      <c r="CZ141" s="534" t="str">
        <f t="shared" si="330"/>
        <v/>
      </c>
      <c r="DA141" s="534" t="str">
        <f t="shared" si="331"/>
        <v/>
      </c>
      <c r="DB141" s="534" t="str">
        <f t="shared" si="332"/>
        <v/>
      </c>
      <c r="DC141" s="534" t="str">
        <f t="shared" si="333"/>
        <v/>
      </c>
      <c r="DD141" s="534" t="str">
        <f t="shared" si="334"/>
        <v/>
      </c>
      <c r="DE141" s="533" t="str">
        <f t="shared" si="335"/>
        <v/>
      </c>
      <c r="DF141" s="532" t="str">
        <f t="shared" si="336"/>
        <v/>
      </c>
      <c r="DG141" s="631">
        <f t="shared" si="337"/>
        <v>0</v>
      </c>
      <c r="DH141" s="96">
        <f t="shared" si="338"/>
        <v>0</v>
      </c>
      <c r="DI141" s="96">
        <f t="shared" si="339"/>
        <v>0</v>
      </c>
      <c r="DJ141" s="96">
        <f t="shared" si="340"/>
        <v>0</v>
      </c>
      <c r="DK141" s="467"/>
      <c r="DL141" s="599"/>
      <c r="DM141" s="599"/>
      <c r="DN141" s="599"/>
      <c r="DO141" s="599"/>
      <c r="DP141" s="599"/>
      <c r="DQ141" s="599"/>
      <c r="DR141" s="599"/>
      <c r="DS141" s="599"/>
      <c r="DT141" s="468"/>
    </row>
    <row r="142" spans="1:124" s="470" customFormat="1" ht="15.75" hidden="1" customHeight="1">
      <c r="A142" s="619" t="s">
        <v>199</v>
      </c>
      <c r="B142" s="606"/>
      <c r="C142" s="606"/>
      <c r="D142" s="606"/>
      <c r="E142" s="606"/>
      <c r="F142" s="606"/>
      <c r="G142" s="606"/>
      <c r="H142" s="606"/>
      <c r="I142" s="606"/>
      <c r="J142" s="606"/>
      <c r="K142" s="606"/>
      <c r="L142" s="606"/>
      <c r="M142" s="606"/>
      <c r="N142" s="606"/>
      <c r="O142" s="606"/>
      <c r="P142" s="606"/>
      <c r="Q142" s="606"/>
      <c r="R142" s="606"/>
      <c r="S142" s="569"/>
      <c r="T142" s="606"/>
      <c r="U142" s="606"/>
      <c r="V142" s="606"/>
      <c r="W142" s="606"/>
      <c r="X142" s="606"/>
      <c r="Y142" s="606"/>
      <c r="Z142" s="1346"/>
      <c r="AA142" s="1346"/>
      <c r="AB142" s="1346"/>
      <c r="AC142" s="1346"/>
      <c r="AD142" s="606"/>
      <c r="AE142" s="1346"/>
      <c r="AF142" s="606"/>
      <c r="AG142" s="606"/>
      <c r="AH142" s="606"/>
      <c r="AI142" s="606"/>
      <c r="AJ142" s="606"/>
      <c r="AK142" s="569"/>
      <c r="AL142" s="606"/>
      <c r="AM142" s="606"/>
      <c r="AN142" s="606"/>
      <c r="AO142" s="606"/>
      <c r="AP142" s="606"/>
      <c r="AQ142" s="606"/>
      <c r="AR142" s="606"/>
      <c r="AS142" s="606"/>
      <c r="AT142" s="606"/>
      <c r="AU142" s="606"/>
      <c r="AV142" s="606"/>
      <c r="AW142" s="606"/>
      <c r="AX142" s="606"/>
      <c r="AY142" s="606"/>
      <c r="AZ142" s="606"/>
      <c r="BA142" s="606"/>
      <c r="BB142" s="606"/>
      <c r="BC142" s="569"/>
      <c r="BD142" s="1346"/>
      <c r="BE142" s="1346"/>
      <c r="BF142" s="1346"/>
      <c r="BG142" s="1346"/>
      <c r="BH142" s="1346"/>
      <c r="BI142" s="1346"/>
      <c r="BJ142" s="1346"/>
      <c r="BK142" s="1346"/>
      <c r="BL142" s="1346"/>
      <c r="BM142" s="1346"/>
      <c r="BN142" s="1346"/>
      <c r="BO142" s="1346"/>
      <c r="BP142" s="1346"/>
      <c r="BQ142" s="1346"/>
      <c r="BR142" s="1346"/>
      <c r="BS142" s="1346"/>
      <c r="BT142" s="1346"/>
      <c r="BU142" s="569"/>
      <c r="BV142" s="606"/>
      <c r="BW142" s="606"/>
      <c r="BX142" s="606"/>
      <c r="BY142" s="606"/>
      <c r="BZ142" s="578" t="str">
        <f t="shared" si="266"/>
        <v/>
      </c>
      <c r="CA142" s="578" t="str">
        <f t="shared" si="267"/>
        <v/>
      </c>
      <c r="CB142" s="578" t="str">
        <f t="shared" si="268"/>
        <v/>
      </c>
      <c r="CC142" s="578" t="str">
        <f t="shared" si="269"/>
        <v/>
      </c>
      <c r="CD142" s="1089" t="str">
        <f t="shared" si="308"/>
        <v/>
      </c>
      <c r="CE142" s="1091" t="str">
        <f t="shared" si="309"/>
        <v/>
      </c>
      <c r="CF142" s="1091" t="str">
        <f t="shared" si="310"/>
        <v/>
      </c>
      <c r="CG142" s="1091" t="str">
        <f t="shared" si="311"/>
        <v/>
      </c>
      <c r="CH142" s="1091" t="str">
        <f t="shared" si="312"/>
        <v/>
      </c>
      <c r="CI142" s="1092" t="str">
        <f t="shared" si="313"/>
        <v/>
      </c>
      <c r="CJ142" s="1092" t="str">
        <f t="shared" si="314"/>
        <v/>
      </c>
      <c r="CK142" s="1091" t="str">
        <f t="shared" si="315"/>
        <v/>
      </c>
      <c r="CL142" s="1091" t="str">
        <f t="shared" si="316"/>
        <v/>
      </c>
      <c r="CM142" s="1091" t="str">
        <f t="shared" si="317"/>
        <v/>
      </c>
      <c r="CN142" s="1091" t="str">
        <f t="shared" si="318"/>
        <v/>
      </c>
      <c r="CO142" s="1089" t="str">
        <f t="shared" si="319"/>
        <v/>
      </c>
      <c r="CP142" s="532" t="str">
        <f t="shared" si="320"/>
        <v/>
      </c>
      <c r="CQ142" s="533" t="str">
        <f t="shared" si="321"/>
        <v/>
      </c>
      <c r="CR142" s="534" t="str">
        <f t="shared" si="322"/>
        <v/>
      </c>
      <c r="CS142" s="534" t="str">
        <f t="shared" si="323"/>
        <v/>
      </c>
      <c r="CT142" s="534" t="str">
        <f t="shared" si="324"/>
        <v/>
      </c>
      <c r="CU142" s="534" t="str">
        <f t="shared" si="325"/>
        <v/>
      </c>
      <c r="CV142" s="534" t="str">
        <f t="shared" si="326"/>
        <v/>
      </c>
      <c r="CW142" s="535" t="str">
        <f t="shared" si="327"/>
        <v/>
      </c>
      <c r="CX142" s="535" t="str">
        <f t="shared" si="328"/>
        <v/>
      </c>
      <c r="CY142" s="535" t="str">
        <f t="shared" si="329"/>
        <v/>
      </c>
      <c r="CZ142" s="534" t="str">
        <f t="shared" si="330"/>
        <v/>
      </c>
      <c r="DA142" s="534" t="str">
        <f t="shared" si="331"/>
        <v/>
      </c>
      <c r="DB142" s="534" t="str">
        <f t="shared" si="332"/>
        <v/>
      </c>
      <c r="DC142" s="534" t="str">
        <f t="shared" si="333"/>
        <v/>
      </c>
      <c r="DD142" s="534" t="str">
        <f t="shared" si="334"/>
        <v/>
      </c>
      <c r="DE142" s="533" t="str">
        <f t="shared" si="335"/>
        <v/>
      </c>
      <c r="DF142" s="532" t="str">
        <f t="shared" si="336"/>
        <v/>
      </c>
      <c r="DG142" s="631">
        <f t="shared" si="337"/>
        <v>0</v>
      </c>
      <c r="DH142" s="96">
        <f t="shared" si="338"/>
        <v>0</v>
      </c>
      <c r="DI142" s="96">
        <f t="shared" si="339"/>
        <v>0</v>
      </c>
      <c r="DJ142" s="96">
        <f t="shared" si="340"/>
        <v>0</v>
      </c>
      <c r="DK142" s="467"/>
      <c r="DL142" s="599"/>
      <c r="DM142" s="599"/>
      <c r="DN142" s="599"/>
      <c r="DO142" s="599"/>
      <c r="DP142" s="599"/>
      <c r="DQ142" s="599"/>
      <c r="DR142" s="599"/>
      <c r="DS142" s="624"/>
      <c r="DT142" s="468"/>
    </row>
    <row r="143" spans="1:124" s="610" customFormat="1" ht="15.75" hidden="1" customHeight="1">
      <c r="A143" s="635" t="s">
        <v>201</v>
      </c>
      <c r="B143" s="608" t="str">
        <f t="shared" ref="B143:K143" si="365">IF(B141="","",B141*B142)</f>
        <v/>
      </c>
      <c r="C143" s="608" t="str">
        <f t="shared" si="365"/>
        <v/>
      </c>
      <c r="D143" s="608" t="str">
        <f t="shared" si="365"/>
        <v/>
      </c>
      <c r="E143" s="608" t="str">
        <f t="shared" si="365"/>
        <v/>
      </c>
      <c r="F143" s="608" t="str">
        <f t="shared" si="365"/>
        <v/>
      </c>
      <c r="G143" s="608" t="str">
        <f t="shared" si="365"/>
        <v/>
      </c>
      <c r="H143" s="608" t="str">
        <f t="shared" si="365"/>
        <v/>
      </c>
      <c r="I143" s="608" t="str">
        <f t="shared" si="365"/>
        <v/>
      </c>
      <c r="J143" s="608" t="str">
        <f t="shared" si="365"/>
        <v/>
      </c>
      <c r="K143" s="608" t="str">
        <f t="shared" si="365"/>
        <v/>
      </c>
      <c r="L143" s="608"/>
      <c r="M143" s="608"/>
      <c r="N143" s="608"/>
      <c r="O143" s="608"/>
      <c r="P143" s="608"/>
      <c r="Q143" s="608"/>
      <c r="R143" s="608"/>
      <c r="S143" s="569"/>
      <c r="T143" s="608" t="str">
        <f t="shared" ref="T143:AD143" si="366">IF(T141="","",T141*T142)</f>
        <v/>
      </c>
      <c r="U143" s="608" t="str">
        <f t="shared" si="366"/>
        <v/>
      </c>
      <c r="V143" s="608" t="str">
        <f t="shared" si="366"/>
        <v/>
      </c>
      <c r="W143" s="608" t="str">
        <f t="shared" si="366"/>
        <v/>
      </c>
      <c r="X143" s="608" t="str">
        <f t="shared" si="366"/>
        <v/>
      </c>
      <c r="Y143" s="608" t="str">
        <f t="shared" si="366"/>
        <v/>
      </c>
      <c r="Z143" s="1347" t="str">
        <f t="shared" si="366"/>
        <v/>
      </c>
      <c r="AA143" s="1347" t="str">
        <f t="shared" si="366"/>
        <v/>
      </c>
      <c r="AB143" s="1347" t="str">
        <f t="shared" si="366"/>
        <v/>
      </c>
      <c r="AC143" s="1347" t="str">
        <f t="shared" si="366"/>
        <v/>
      </c>
      <c r="AD143" s="608" t="str">
        <f t="shared" si="366"/>
        <v/>
      </c>
      <c r="AE143" s="1347"/>
      <c r="AF143" s="608"/>
      <c r="AG143" s="608"/>
      <c r="AH143" s="608"/>
      <c r="AI143" s="608"/>
      <c r="AJ143" s="608"/>
      <c r="AK143" s="569"/>
      <c r="AL143" s="608" t="str">
        <f t="shared" ref="AL143:AT143" si="367">IF(AL141="","",AL141*AL142)</f>
        <v/>
      </c>
      <c r="AM143" s="608" t="str">
        <f t="shared" si="367"/>
        <v/>
      </c>
      <c r="AN143" s="608" t="str">
        <f t="shared" si="367"/>
        <v/>
      </c>
      <c r="AO143" s="608" t="str">
        <f t="shared" si="367"/>
        <v/>
      </c>
      <c r="AP143" s="608" t="str">
        <f t="shared" si="367"/>
        <v/>
      </c>
      <c r="AQ143" s="608" t="str">
        <f t="shared" si="367"/>
        <v/>
      </c>
      <c r="AR143" s="608" t="str">
        <f t="shared" si="367"/>
        <v/>
      </c>
      <c r="AS143" s="608" t="str">
        <f t="shared" si="367"/>
        <v/>
      </c>
      <c r="AT143" s="608" t="str">
        <f t="shared" si="367"/>
        <v/>
      </c>
      <c r="AU143" s="608"/>
      <c r="AV143" s="608"/>
      <c r="AW143" s="608" t="str">
        <f>IF(AW141="","",AW141*AW142)</f>
        <v/>
      </c>
      <c r="AX143" s="608"/>
      <c r="AY143" s="608"/>
      <c r="AZ143" s="608"/>
      <c r="BA143" s="608"/>
      <c r="BB143" s="608"/>
      <c r="BC143" s="569"/>
      <c r="BD143" s="1347" t="str">
        <f t="shared" ref="BD143:BN143" si="368">IF(BD141="","",BD141*BD142)</f>
        <v/>
      </c>
      <c r="BE143" s="1347" t="str">
        <f t="shared" si="368"/>
        <v/>
      </c>
      <c r="BF143" s="1347" t="str">
        <f t="shared" si="368"/>
        <v/>
      </c>
      <c r="BG143" s="1347" t="str">
        <f t="shared" si="368"/>
        <v/>
      </c>
      <c r="BH143" s="1347" t="str">
        <f t="shared" si="368"/>
        <v/>
      </c>
      <c r="BI143" s="1347" t="str">
        <f t="shared" si="368"/>
        <v/>
      </c>
      <c r="BJ143" s="1347" t="str">
        <f t="shared" si="368"/>
        <v/>
      </c>
      <c r="BK143" s="1347" t="str">
        <f t="shared" si="368"/>
        <v/>
      </c>
      <c r="BL143" s="1347" t="str">
        <f t="shared" si="368"/>
        <v/>
      </c>
      <c r="BM143" s="1347" t="str">
        <f t="shared" si="368"/>
        <v/>
      </c>
      <c r="BN143" s="1347" t="str">
        <f t="shared" si="368"/>
        <v/>
      </c>
      <c r="BO143" s="1347"/>
      <c r="BP143" s="1347"/>
      <c r="BQ143" s="1347"/>
      <c r="BR143" s="1347"/>
      <c r="BS143" s="1347"/>
      <c r="BT143" s="1347"/>
      <c r="BU143" s="569"/>
      <c r="BV143" s="608" t="str">
        <f>IF(BV141="","",BV141*BV142)</f>
        <v/>
      </c>
      <c r="BW143" s="608" t="str">
        <f>IF(BW141="","",BW141*BW142)</f>
        <v/>
      </c>
      <c r="BX143" s="608" t="str">
        <f>IF(BX141="","",BX141*BX142)</f>
        <v/>
      </c>
      <c r="BY143" s="608" t="str">
        <f>IF(BY141="","",BY141*BY142)</f>
        <v/>
      </c>
      <c r="BZ143" s="578" t="str">
        <f t="shared" si="266"/>
        <v/>
      </c>
      <c r="CA143" s="578" t="str">
        <f t="shared" si="267"/>
        <v/>
      </c>
      <c r="CB143" s="578" t="str">
        <f t="shared" si="268"/>
        <v/>
      </c>
      <c r="CC143" s="578" t="str">
        <f t="shared" si="269"/>
        <v/>
      </c>
      <c r="CD143" s="1089" t="str">
        <f t="shared" si="308"/>
        <v/>
      </c>
      <c r="CE143" s="1091" t="str">
        <f t="shared" si="309"/>
        <v/>
      </c>
      <c r="CF143" s="1091" t="str">
        <f t="shared" si="310"/>
        <v/>
      </c>
      <c r="CG143" s="1091" t="str">
        <f t="shared" si="311"/>
        <v/>
      </c>
      <c r="CH143" s="1091" t="str">
        <f t="shared" si="312"/>
        <v/>
      </c>
      <c r="CI143" s="1092" t="str">
        <f t="shared" si="313"/>
        <v/>
      </c>
      <c r="CJ143" s="1092" t="str">
        <f t="shared" si="314"/>
        <v/>
      </c>
      <c r="CK143" s="1091" t="str">
        <f t="shared" si="315"/>
        <v/>
      </c>
      <c r="CL143" s="1091" t="str">
        <f t="shared" si="316"/>
        <v/>
      </c>
      <c r="CM143" s="1091" t="str">
        <f t="shared" si="317"/>
        <v/>
      </c>
      <c r="CN143" s="1091" t="str">
        <f t="shared" si="318"/>
        <v/>
      </c>
      <c r="CO143" s="1089" t="str">
        <f t="shared" si="319"/>
        <v/>
      </c>
      <c r="CP143" s="532" t="str">
        <f t="shared" si="320"/>
        <v/>
      </c>
      <c r="CQ143" s="533" t="str">
        <f t="shared" si="321"/>
        <v/>
      </c>
      <c r="CR143" s="534" t="str">
        <f t="shared" si="322"/>
        <v/>
      </c>
      <c r="CS143" s="534" t="str">
        <f t="shared" si="323"/>
        <v/>
      </c>
      <c r="CT143" s="534" t="str">
        <f t="shared" si="324"/>
        <v/>
      </c>
      <c r="CU143" s="534" t="str">
        <f t="shared" si="325"/>
        <v/>
      </c>
      <c r="CV143" s="534" t="str">
        <f t="shared" si="326"/>
        <v/>
      </c>
      <c r="CW143" s="535" t="str">
        <f t="shared" si="327"/>
        <v/>
      </c>
      <c r="CX143" s="535" t="str">
        <f t="shared" si="328"/>
        <v/>
      </c>
      <c r="CY143" s="535" t="str">
        <f t="shared" si="329"/>
        <v/>
      </c>
      <c r="CZ143" s="534" t="str">
        <f t="shared" si="330"/>
        <v/>
      </c>
      <c r="DA143" s="534" t="str">
        <f t="shared" si="331"/>
        <v/>
      </c>
      <c r="DB143" s="534" t="str">
        <f t="shared" si="332"/>
        <v/>
      </c>
      <c r="DC143" s="534" t="str">
        <f t="shared" si="333"/>
        <v/>
      </c>
      <c r="DD143" s="534" t="str">
        <f t="shared" si="334"/>
        <v/>
      </c>
      <c r="DE143" s="533" t="str">
        <f t="shared" si="335"/>
        <v/>
      </c>
      <c r="DF143" s="532" t="str">
        <f t="shared" si="336"/>
        <v/>
      </c>
      <c r="DG143" s="631">
        <f t="shared" si="337"/>
        <v>0</v>
      </c>
      <c r="DH143" s="96">
        <f t="shared" si="338"/>
        <v>0</v>
      </c>
      <c r="DI143" s="96">
        <f t="shared" si="339"/>
        <v>0</v>
      </c>
      <c r="DJ143" s="96">
        <f t="shared" si="340"/>
        <v>0</v>
      </c>
      <c r="DK143" s="467"/>
      <c r="DL143" s="625"/>
      <c r="DM143" s="625"/>
      <c r="DN143" s="625"/>
      <c r="DO143" s="625"/>
      <c r="DP143" s="625"/>
      <c r="DQ143" s="625"/>
      <c r="DR143" s="625"/>
      <c r="DS143" s="625"/>
      <c r="DT143" s="642"/>
    </row>
    <row r="144" spans="1:124" s="470" customFormat="1" ht="15.75" hidden="1" customHeight="1">
      <c r="A144" s="635" t="s">
        <v>202</v>
      </c>
      <c r="B144" s="611" t="str">
        <f>IF(B139="","",(SUM(B123)*4522-SUM(B124,B128)*(4522-3098*(B127=0))-SUM(B140,B141)*(8280*$K$1))/$G$1/365/B$46)</f>
        <v/>
      </c>
      <c r="C144" s="611" t="str">
        <f>IF(C139="","",(SUM(C123)*4522-SUM(C124,C128)*(4522-3098*(C127=0))-SUM(C140,C141)*(8280*$K$1))/$G$1/365/C$46)</f>
        <v/>
      </c>
      <c r="D144" s="611" t="str">
        <f>IF(D139="","",(SUM(D123)*4522-SUM(D124,D128)*(4522-3098*(D127=0))-SUM(D140,D141)*(8280*$K$1))/$G$1/365/D$46)</f>
        <v/>
      </c>
      <c r="E144" s="611" t="str">
        <f>IF(E139="","",(SUM(E123)*4522-SUM(E124,E128)*(4522-3098*(E127=0))-SUM(E140,E141)*(8280*$K$1))/$G$1/365/E$46)</f>
        <v/>
      </c>
      <c r="F144" s="611" t="str">
        <f>IF(F139="","",(SUM(F123)*4522-SUM(F124,F128)*(4522-3098*(F127=0))-SUM(F140,F141)*(8280*$K$1))/$G$1/365/F$46)</f>
        <v/>
      </c>
      <c r="G144" s="611" t="str">
        <f>IF(G139="","",(SUM(G123)*4522-SUM(G124,G128)*(4522-3098*(G127=0))-SUM(G140,G141)*(8280*$K$1))/$G$1/365/G$46)</f>
        <v/>
      </c>
      <c r="H144" s="611" t="str">
        <f>IF(H139="","",(SUM(H123)*4522-SUM(H124,H128)*(4522-3098*(H127=0))-SUM(H140,H141)*(8280*$K$1))/$G$1/365/H$46)</f>
        <v/>
      </c>
      <c r="I144" s="611" t="str">
        <f>IF(I139="","",(SUM(I123)*4522-SUM(I124,I128)*(4522-3098*(I127=0))-SUM(I140,I141)*(8280*$K$1))/$G$1/365/I$46)</f>
        <v/>
      </c>
      <c r="J144" s="611" t="str">
        <f>IF(J139="","",(SUM(J123)*4522-SUM(J124,J128)*(4522-3098*(J127=0))-SUM(J140,J141)*(8280*$K$1))/$G$1/365/J$46)</f>
        <v/>
      </c>
      <c r="K144" s="611" t="str">
        <f>IF(K139="","",(SUM(K123)*4522-SUM(K124,K128)*(4522-3098*(K127=0))-SUM(K140,K141)*(8280*$K$1))/$G$1/365/K$46)</f>
        <v/>
      </c>
      <c r="L144" s="611" t="str">
        <f>IF(L139="","",(SUM(L123)*4522-SUM(L124,L128)*(4522-3098*(L127=0))-SUM(L140,L141)*(8280*$K$1))/$G$1/365/L$46)</f>
        <v/>
      </c>
      <c r="M144" s="611" t="str">
        <f>IF(M139="","",(SUM(M123)*4522-SUM(M124,M128)*(4522-3098*(M127=0))-SUM(M140,M141)*(8280*$K$1))/$G$1/365/M$46)</f>
        <v/>
      </c>
      <c r="N144" s="611"/>
      <c r="O144" s="611"/>
      <c r="P144" s="611"/>
      <c r="Q144" s="611"/>
      <c r="R144" s="611"/>
      <c r="S144" s="577"/>
      <c r="T144" s="611" t="str">
        <f>IF(T139="","",(SUM(T123)*4522-SUM(T124,T128)*(4522-3098*(T127=0))-SUM(T140,T141)*(8280*$K$1))/$G$1/365/T$46)</f>
        <v/>
      </c>
      <c r="U144" s="611" t="str">
        <f>IF(U139="","",(SUM(U123)*4522-SUM(U124,U128)*(4522-3098*(U127=0))-SUM(U140,U141)*(8280*$K$1))/$G$1/365/U$46)</f>
        <v/>
      </c>
      <c r="V144" s="611" t="str">
        <f>IF(V139="","",(SUM(V123)*4522-SUM(V124,V128)*(4522-3098*(V127=0))-SUM(V140,V141)*(8280*$K$1))/$G$1/365/V$46)</f>
        <v/>
      </c>
      <c r="W144" s="611" t="str">
        <f>IF(W139="","",(SUM(W123)*4522-SUM(W124,W128)*(4522-3098*(W127=0))-SUM(W140,W141)*(8280*$K$1))/$G$1/365/W$46)</f>
        <v/>
      </c>
      <c r="X144" s="611" t="str">
        <f>IF(X139="","",(SUM(X123)*4522-SUM(X124,X128)*(4522-3098*(X127=0))-SUM(X140,X141)*(8280*$K$1))/$G$1/365/X$46)</f>
        <v/>
      </c>
      <c r="Y144" s="611" t="str">
        <f>IF(Y139="","",(SUM(Y123)*4522-SUM(Y124,Y128)*(4522-3098*(Y127=0))-SUM(Y140,Y141)*(8280*$K$1))/$G$1/365/Y$46)</f>
        <v/>
      </c>
      <c r="Z144" s="1348" t="str">
        <f>IF(Z139="","",(SUM(Z123)*4522-SUM(Z124,Z128)*(4522-3098*(Z127=0))-SUM(Z140,Z141)*(8280*$K$1))/$G$1/365/Z$46)</f>
        <v/>
      </c>
      <c r="AA144" s="1348" t="str">
        <f>IF(AA139="","",(SUM(AA123)*4522-SUM(AA124,AA128)*(4522-3098*(AA127=0))-SUM(AA140,AA141)*(8280*$K$1))/$G$1/365/AA$46)</f>
        <v/>
      </c>
      <c r="AB144" s="1348" t="str">
        <f>IF(AB139="","",(SUM(AB123)*4522-SUM(AB124,AB128)*(4522-3098*(AB127=0))-SUM(AB140,AB141)*(8280*$K$1))/$G$1/365/AB$46)</f>
        <v/>
      </c>
      <c r="AC144" s="1348" t="str">
        <f>IF(AC139="","",(SUM(AC123)*4522-SUM(AC124,AC128)*(4522-3098*(AC127=0))-SUM(AC140,AC141)*(8280*$K$1))/$G$1/365/AC$46)</f>
        <v/>
      </c>
      <c r="AD144" s="611" t="str">
        <f>IF(AD139="","",(SUM(AD123)*4522-SUM(AD124,AD128)*(4522-3098*(AD127=0))-SUM(AD140,AD141)*(8280*$K$1))/$G$1/365/AD$46)</f>
        <v/>
      </c>
      <c r="AE144" s="1348" t="str">
        <f>IF(AE139="","",(SUM(AE123)*4522-SUM(AE124,AE128)*(4522-3098*(AE127=0))-SUM(AE140,AE141)*(8280*$K$1))/$G$1/365/AE$46)</f>
        <v/>
      </c>
      <c r="AF144" s="611"/>
      <c r="AG144" s="611"/>
      <c r="AH144" s="611"/>
      <c r="AI144" s="611"/>
      <c r="AJ144" s="611"/>
      <c r="AK144" s="577"/>
      <c r="AL144" s="611" t="str">
        <f>IF(AL139="","",(SUM(AL123)*4522-SUM(AL124,AL128)*(4522-3098*(AL127=0))-SUM(AL140,AL141)*(8280*$K$1))/$G$1/365/AL$46)</f>
        <v/>
      </c>
      <c r="AM144" s="611" t="str">
        <f>IF(AM139="","",(SUM(AM123)*4522-SUM(AM124,AM128)*(4522-3098*(AM127=0))-SUM(AM140,AM141)*(8280*$K$1))/$G$1/365/AM$46)</f>
        <v/>
      </c>
      <c r="AN144" s="611" t="str">
        <f>IF(AN139="","",(SUM(AN123)*4522-SUM(AN124,AN128)*(4522-3098*(AN127=0))-SUM(AN140,AN141)*(8280*$K$1))/$G$1/365/AN$46)</f>
        <v/>
      </c>
      <c r="AO144" s="611" t="str">
        <f>IF(AO139="","",(SUM(AO123)*4522-SUM(AO124,AO128)*(4522-3098*(AO127=0))-SUM(AO140,AO141)*(8280*$K$1))/$G$1/365/AO$46)</f>
        <v/>
      </c>
      <c r="AP144" s="611" t="str">
        <f>IF(AP139="","",(SUM(AP123)*4522-SUM(AP124,AP128)*(4522-3098*(AP127=0))-SUM(AP140,AP141)*(8280*$K$1))/$G$1/365/AP$46)</f>
        <v/>
      </c>
      <c r="AQ144" s="611" t="str">
        <f>IF(AQ139="","",(SUM(AQ123)*4522-SUM(AQ124,AQ128)*(4522-3098*(AQ127=0))-SUM(AQ140,AQ141)*(8280*$K$1))/$G$1/365/AQ$46)</f>
        <v/>
      </c>
      <c r="AR144" s="611" t="str">
        <f>IF(AR139="","",(SUM(AR123)*4522-SUM(AR124,AR128)*(4522-3098*(AR127=0))-SUM(AR140,AR141)*(8280*$K$1))/$G$1/365/AR$46)</f>
        <v/>
      </c>
      <c r="AS144" s="611" t="str">
        <f>IF(AS139="","",(SUM(AS123)*4522-SUM(AS124,AS128)*(4522-3098*(AS127=0))-SUM(AS140,AS141)*(8280*$K$1))/$G$1/365/AS$46)</f>
        <v/>
      </c>
      <c r="AT144" s="611" t="str">
        <f>IF(AT139="","",(SUM(AT123)*4522-SUM(AT124,AT128)*(4522-3098*(AT127=0))-SUM(AT140,AT141)*(8280*$K$1))/$G$1/365/AT$46)</f>
        <v/>
      </c>
      <c r="AU144" s="611" t="str">
        <f>IF(AU139="","",(SUM(AU123)*4522-SUM(AU124,AU128)*(4522-3098*(AU127=0))-SUM(AU140,AU141)*(8280*$K$1))/$G$1/365/AU$46)</f>
        <v/>
      </c>
      <c r="AV144" s="611" t="str">
        <f>IF(AV139="","",(SUM(AV123)*4522-SUM(AV124,AV128)*(4522-3098*(AV127=0))-SUM(AV140,AV141)*(8280*$K$1))/$G$1/365/AV$46)</f>
        <v/>
      </c>
      <c r="AW144" s="611" t="str">
        <f>IF(AW139="","",(SUM(AW123)*4522-SUM(AW124,AW128)*(4522-3098*(AW127=0))-SUM(AW140,AW141)*(8280*$K$1))/$G$1/365/AW$46)</f>
        <v/>
      </c>
      <c r="AX144" s="611"/>
      <c r="AY144" s="611"/>
      <c r="AZ144" s="611"/>
      <c r="BA144" s="611"/>
      <c r="BB144" s="611"/>
      <c r="BC144" s="577"/>
      <c r="BD144" s="1348" t="str">
        <f>IF(BD139="","",(SUM(BD123)*4522-SUM(BD124,BD128)*(4522-3098*(BD127=0))-SUM(BD140,BD141)*(8280*$K$1))/$G$1/365/BD$46)</f>
        <v/>
      </c>
      <c r="BE144" s="1348" t="str">
        <f>IF(BE139="","",(SUM(BE123)*4522-SUM(BE124,BE128)*(4522-3098*(BE127=0))-SUM(BE140,BE141)*(8280*$K$1))/$G$1/365/BE$46)</f>
        <v/>
      </c>
      <c r="BF144" s="1348" t="str">
        <f>IF(BF139="","",(SUM(BF123)*4522-SUM(BF124,BF128)*(4522-3098*(BF127=0))-SUM(BF140,BF141)*(8280*$K$1))/$G$1/365/BF$46)</f>
        <v/>
      </c>
      <c r="BG144" s="1348" t="str">
        <f>IF(BG139="","",(SUM(BG123)*4522-SUM(BG124,BG128)*(4522-3098*(BG127=0))-SUM(BG140,BG141)*(8280*$K$1))/$G$1/365/BG$46)</f>
        <v/>
      </c>
      <c r="BH144" s="1348" t="str">
        <f>IF(BH139="","",(SUM(BH123)*4522-SUM(BH124,BH128)*(4522-3098*(BH127=0))-SUM(BH140,BH141)*(8280*$K$1))/$G$1/365/BH$46)</f>
        <v/>
      </c>
      <c r="BI144" s="1348" t="str">
        <f>IF(BI139="","",(SUM(BI123)*4522-SUM(BI124,BI128)*(4522-3098*(BI127=0))-SUM(BI140,BI141)*(8280*$K$1))/$G$1/365/BI$46)</f>
        <v/>
      </c>
      <c r="BJ144" s="1348" t="str">
        <f>IF(BJ139="","",(SUM(BJ123)*4522-SUM(BJ124,BJ128)*(4522-3098*(BJ127=0))-SUM(BJ140,BJ141)*(8280*$K$1))/$G$1/365/BJ$46)</f>
        <v/>
      </c>
      <c r="BK144" s="1348" t="str">
        <f>IF(BK139="","",(SUM(BK123)*4522-SUM(BK124,BK128)*(4522-3098*(BK127=0))-SUM(BK140,BK141)*(8280*$K$1))/$G$1/365/BK$46)</f>
        <v/>
      </c>
      <c r="BL144" s="1348" t="str">
        <f>IF(BL139="","",(SUM(BL123)*4522-SUM(BL124,BL128)*(4522-3098*(BL127=0))-SUM(BL140,BL141)*(8280*$K$1))/$G$1/365/BL$46)</f>
        <v/>
      </c>
      <c r="BM144" s="1348" t="str">
        <f>IF(BM139="","",(SUM(BM123)*4522-SUM(BM124,BM128)*(4522-3098*(BM127=0))-SUM(BM140,BM141)*(8280*$K$1))/$G$1/365/BM$46)</f>
        <v/>
      </c>
      <c r="BN144" s="1348" t="str">
        <f>IF(BN139="","",(SUM(BN123)*4522-SUM(BN124,BN128)*(4522-3098*(BN127=0))-SUM(BN140,BN141)*(8280*$K$1))/$G$1/365/BN$46)</f>
        <v/>
      </c>
      <c r="BO144" s="1348" t="str">
        <f>IF(BO139="","",(SUM(BO123)*4522-SUM(BO124,BO128)*(4522-3098*(BO127=0))-SUM(BO140,BO141)*(8280*$K$1))/$G$1/365/BO$46)</f>
        <v/>
      </c>
      <c r="BP144" s="1348"/>
      <c r="BQ144" s="1348"/>
      <c r="BR144" s="1348"/>
      <c r="BS144" s="1348"/>
      <c r="BT144" s="1348"/>
      <c r="BU144" s="577"/>
      <c r="BV144" s="611" t="str">
        <f>IF(BV139="","",(SUM(BV123)*4522-SUM(BV124,BV128)*(4522-3098*(BV127=0))-SUM(BV140,BV141)*(8280*$K$1))/$G$1/365/BV$46)</f>
        <v/>
      </c>
      <c r="BW144" s="611" t="str">
        <f>IF(BW139="","",(SUM(BW123)*4522-SUM(BW124,BW128)*(4522-3098*(BW127=0))-SUM(BW140,BW141)*(8280*$K$1))/$G$1/365/BW$46)</f>
        <v/>
      </c>
      <c r="BX144" s="611" t="str">
        <f>IF(BX139="","",(SUM(BX123)*4522-SUM(BX124,BX128)*(4522-3098*(BX127=0))-SUM(BX140,BX141)*(8280*$K$1))/$G$1/365/BX$46)</f>
        <v/>
      </c>
      <c r="BY144" s="611" t="str">
        <f>IF(BY139="","",(SUM(BY123)*4522-SUM(BY124,BY128)*(4522-3098*(BY127=0))-SUM(BY140,BY141)*(8280*$K$1))/$G$1/365/BY$46)</f>
        <v/>
      </c>
      <c r="BZ144" s="578" t="str">
        <f t="shared" si="266"/>
        <v/>
      </c>
      <c r="CA144" s="578" t="str">
        <f t="shared" si="267"/>
        <v/>
      </c>
      <c r="CB144" s="578" t="str">
        <f t="shared" si="268"/>
        <v/>
      </c>
      <c r="CC144" s="578" t="str">
        <f t="shared" si="269"/>
        <v/>
      </c>
      <c r="CD144" s="1081" t="str">
        <f t="shared" si="308"/>
        <v/>
      </c>
      <c r="CE144" s="1083" t="str">
        <f t="shared" si="309"/>
        <v/>
      </c>
      <c r="CF144" s="1083" t="str">
        <f t="shared" si="310"/>
        <v/>
      </c>
      <c r="CG144" s="1083" t="str">
        <f t="shared" si="311"/>
        <v/>
      </c>
      <c r="CH144" s="1083" t="str">
        <f t="shared" si="312"/>
        <v/>
      </c>
      <c r="CI144" s="1084" t="str">
        <f t="shared" si="313"/>
        <v/>
      </c>
      <c r="CJ144" s="1084" t="str">
        <f t="shared" si="314"/>
        <v/>
      </c>
      <c r="CK144" s="1083" t="str">
        <f t="shared" si="315"/>
        <v/>
      </c>
      <c r="CL144" s="1083" t="str">
        <f t="shared" si="316"/>
        <v/>
      </c>
      <c r="CM144" s="1083" t="str">
        <f t="shared" si="317"/>
        <v/>
      </c>
      <c r="CN144" s="1083" t="str">
        <f t="shared" si="318"/>
        <v/>
      </c>
      <c r="CO144" s="1081" t="str">
        <f t="shared" si="319"/>
        <v/>
      </c>
      <c r="CP144" s="520" t="str">
        <f t="shared" si="320"/>
        <v/>
      </c>
      <c r="CQ144" s="521" t="str">
        <f t="shared" si="321"/>
        <v/>
      </c>
      <c r="CR144" s="522" t="str">
        <f t="shared" si="322"/>
        <v/>
      </c>
      <c r="CS144" s="522" t="str">
        <f t="shared" si="323"/>
        <v/>
      </c>
      <c r="CT144" s="522" t="str">
        <f t="shared" si="324"/>
        <v/>
      </c>
      <c r="CU144" s="522" t="str">
        <f t="shared" si="325"/>
        <v/>
      </c>
      <c r="CV144" s="522" t="str">
        <f t="shared" si="326"/>
        <v/>
      </c>
      <c r="CW144" s="523" t="str">
        <f t="shared" si="327"/>
        <v/>
      </c>
      <c r="CX144" s="523" t="str">
        <f t="shared" si="328"/>
        <v/>
      </c>
      <c r="CY144" s="523" t="str">
        <f t="shared" si="329"/>
        <v/>
      </c>
      <c r="CZ144" s="522" t="str">
        <f t="shared" si="330"/>
        <v/>
      </c>
      <c r="DA144" s="522" t="str">
        <f t="shared" si="331"/>
        <v/>
      </c>
      <c r="DB144" s="522" t="str">
        <f t="shared" si="332"/>
        <v/>
      </c>
      <c r="DC144" s="522" t="str">
        <f t="shared" si="333"/>
        <v/>
      </c>
      <c r="DD144" s="522" t="str">
        <f t="shared" si="334"/>
        <v/>
      </c>
      <c r="DE144" s="521" t="str">
        <f t="shared" si="335"/>
        <v/>
      </c>
      <c r="DF144" s="520" t="str">
        <f t="shared" si="336"/>
        <v/>
      </c>
      <c r="DG144" s="631">
        <f t="shared" si="337"/>
        <v>0</v>
      </c>
      <c r="DH144" s="96">
        <f t="shared" si="338"/>
        <v>0</v>
      </c>
      <c r="DI144" s="96">
        <f t="shared" si="339"/>
        <v>0</v>
      </c>
      <c r="DJ144" s="96">
        <f t="shared" si="340"/>
        <v>0</v>
      </c>
      <c r="DK144" s="467"/>
      <c r="DL144" s="599"/>
      <c r="DM144" s="599"/>
      <c r="DN144" s="599"/>
      <c r="DO144" s="599"/>
      <c r="DP144" s="599"/>
      <c r="DQ144" s="599"/>
      <c r="DR144" s="599"/>
      <c r="DS144" s="599"/>
      <c r="DT144" s="468"/>
    </row>
    <row r="145" spans="1:124" s="470" customFormat="1" ht="15.75" hidden="1" customHeight="1">
      <c r="A145" s="635" t="s">
        <v>204</v>
      </c>
      <c r="B145" s="611" t="str">
        <f t="shared" ref="B145:M145" si="369">IF(B139="","",(SUM(B132)*4522-SUM(B133,B137)*(4522-3098*(B136=0)))/$G$1/365/B$46)</f>
        <v/>
      </c>
      <c r="C145" s="611" t="str">
        <f t="shared" si="369"/>
        <v/>
      </c>
      <c r="D145" s="611" t="str">
        <f t="shared" si="369"/>
        <v/>
      </c>
      <c r="E145" s="611" t="str">
        <f t="shared" si="369"/>
        <v/>
      </c>
      <c r="F145" s="611" t="str">
        <f t="shared" si="369"/>
        <v/>
      </c>
      <c r="G145" s="611" t="str">
        <f t="shared" si="369"/>
        <v/>
      </c>
      <c r="H145" s="611" t="str">
        <f t="shared" si="369"/>
        <v/>
      </c>
      <c r="I145" s="611" t="str">
        <f t="shared" si="369"/>
        <v/>
      </c>
      <c r="J145" s="611" t="str">
        <f t="shared" si="369"/>
        <v/>
      </c>
      <c r="K145" s="611" t="str">
        <f t="shared" si="369"/>
        <v/>
      </c>
      <c r="L145" s="611" t="str">
        <f t="shared" si="369"/>
        <v/>
      </c>
      <c r="M145" s="611" t="str">
        <f t="shared" si="369"/>
        <v/>
      </c>
      <c r="N145" s="611"/>
      <c r="O145" s="611"/>
      <c r="P145" s="611"/>
      <c r="Q145" s="611"/>
      <c r="R145" s="611"/>
      <c r="S145" s="577"/>
      <c r="T145" s="611" t="str">
        <f t="shared" ref="T145:AE145" si="370">IF(T139="","",(SUM(T132)*4522-SUM(T133,T137)*(4522-3098*(T136=0)))/$G$1/365/T$46)</f>
        <v/>
      </c>
      <c r="U145" s="611" t="str">
        <f t="shared" si="370"/>
        <v/>
      </c>
      <c r="V145" s="611" t="str">
        <f t="shared" si="370"/>
        <v/>
      </c>
      <c r="W145" s="611" t="str">
        <f t="shared" si="370"/>
        <v/>
      </c>
      <c r="X145" s="611" t="str">
        <f t="shared" si="370"/>
        <v/>
      </c>
      <c r="Y145" s="611" t="str">
        <f t="shared" si="370"/>
        <v/>
      </c>
      <c r="Z145" s="1348" t="str">
        <f t="shared" si="370"/>
        <v/>
      </c>
      <c r="AA145" s="1348" t="str">
        <f t="shared" si="370"/>
        <v/>
      </c>
      <c r="AB145" s="1348" t="str">
        <f t="shared" si="370"/>
        <v/>
      </c>
      <c r="AC145" s="1348" t="str">
        <f t="shared" si="370"/>
        <v/>
      </c>
      <c r="AD145" s="611" t="str">
        <f t="shared" si="370"/>
        <v/>
      </c>
      <c r="AE145" s="1348" t="str">
        <f t="shared" si="370"/>
        <v/>
      </c>
      <c r="AF145" s="611"/>
      <c r="AG145" s="611"/>
      <c r="AH145" s="611"/>
      <c r="AI145" s="611"/>
      <c r="AJ145" s="611"/>
      <c r="AK145" s="577"/>
      <c r="AL145" s="611" t="str">
        <f t="shared" ref="AL145:AW145" si="371">IF(AL139="","",(SUM(AL132)*4522-SUM(AL133,AL137)*(4522-3098*(AL136=0)))/$G$1/365/AL$46)</f>
        <v/>
      </c>
      <c r="AM145" s="611" t="str">
        <f t="shared" si="371"/>
        <v/>
      </c>
      <c r="AN145" s="611" t="str">
        <f t="shared" si="371"/>
        <v/>
      </c>
      <c r="AO145" s="611" t="str">
        <f t="shared" si="371"/>
        <v/>
      </c>
      <c r="AP145" s="611" t="str">
        <f t="shared" si="371"/>
        <v/>
      </c>
      <c r="AQ145" s="611" t="str">
        <f t="shared" si="371"/>
        <v/>
      </c>
      <c r="AR145" s="611" t="str">
        <f t="shared" si="371"/>
        <v/>
      </c>
      <c r="AS145" s="611" t="str">
        <f t="shared" si="371"/>
        <v/>
      </c>
      <c r="AT145" s="611" t="str">
        <f t="shared" si="371"/>
        <v/>
      </c>
      <c r="AU145" s="611" t="str">
        <f t="shared" si="371"/>
        <v/>
      </c>
      <c r="AV145" s="611" t="str">
        <f t="shared" si="371"/>
        <v/>
      </c>
      <c r="AW145" s="611" t="str">
        <f t="shared" si="371"/>
        <v/>
      </c>
      <c r="AX145" s="611"/>
      <c r="AY145" s="611"/>
      <c r="AZ145" s="611"/>
      <c r="BA145" s="611"/>
      <c r="BB145" s="611"/>
      <c r="BC145" s="577"/>
      <c r="BD145" s="1348" t="str">
        <f t="shared" ref="BD145:BO145" si="372">IF(BD139="","",(SUM(BD132)*4522-SUM(BD133,BD137)*(4522-3098*(BD136=0)))/$G$1/365/BD$46)</f>
        <v/>
      </c>
      <c r="BE145" s="1348" t="str">
        <f t="shared" si="372"/>
        <v/>
      </c>
      <c r="BF145" s="1348" t="str">
        <f t="shared" si="372"/>
        <v/>
      </c>
      <c r="BG145" s="1348" t="str">
        <f t="shared" si="372"/>
        <v/>
      </c>
      <c r="BH145" s="1348" t="str">
        <f t="shared" si="372"/>
        <v/>
      </c>
      <c r="BI145" s="1348" t="str">
        <f t="shared" si="372"/>
        <v/>
      </c>
      <c r="BJ145" s="1348" t="str">
        <f t="shared" si="372"/>
        <v/>
      </c>
      <c r="BK145" s="1348" t="str">
        <f t="shared" si="372"/>
        <v/>
      </c>
      <c r="BL145" s="1348" t="str">
        <f t="shared" si="372"/>
        <v/>
      </c>
      <c r="BM145" s="1348" t="str">
        <f t="shared" si="372"/>
        <v/>
      </c>
      <c r="BN145" s="1348" t="str">
        <f t="shared" si="372"/>
        <v/>
      </c>
      <c r="BO145" s="1348" t="str">
        <f t="shared" si="372"/>
        <v/>
      </c>
      <c r="BP145" s="1348"/>
      <c r="BQ145" s="1348"/>
      <c r="BR145" s="1348"/>
      <c r="BS145" s="1348"/>
      <c r="BT145" s="1348"/>
      <c r="BU145" s="577"/>
      <c r="BV145" s="611" t="str">
        <f>IF(BV139="","",(SUM(BV132)*4522-SUM(BV133,BV137)*(4522-3098*(BV136=0)))/$G$1/365/BV$46)</f>
        <v/>
      </c>
      <c r="BW145" s="611" t="str">
        <f>IF(BW139="","",(SUM(BW132)*4522-SUM(BW133,BW137)*(4522-3098*(BW136=0)))/$G$1/365/BW$46)</f>
        <v/>
      </c>
      <c r="BX145" s="611" t="str">
        <f>IF(BX139="","",(SUM(BX132)*4522-SUM(BX133,BX137)*(4522-3098*(BX136=0)))/$G$1/365/BX$46)</f>
        <v/>
      </c>
      <c r="BY145" s="611" t="str">
        <f>IF(BY139="","",(SUM(BY132)*4522-SUM(BY133,BY137)*(4522-3098*(BY136=0)))/$G$1/365/BY$46)</f>
        <v/>
      </c>
      <c r="BZ145" s="578" t="str">
        <f t="shared" si="266"/>
        <v/>
      </c>
      <c r="CA145" s="578" t="str">
        <f t="shared" si="267"/>
        <v/>
      </c>
      <c r="CB145" s="578" t="str">
        <f t="shared" si="268"/>
        <v/>
      </c>
      <c r="CC145" s="578" t="str">
        <f t="shared" si="269"/>
        <v/>
      </c>
      <c r="CD145" s="1081" t="str">
        <f t="shared" si="308"/>
        <v/>
      </c>
      <c r="CE145" s="1083" t="str">
        <f t="shared" si="309"/>
        <v/>
      </c>
      <c r="CF145" s="1083" t="str">
        <f t="shared" si="310"/>
        <v/>
      </c>
      <c r="CG145" s="1083" t="str">
        <f t="shared" si="311"/>
        <v/>
      </c>
      <c r="CH145" s="1083" t="str">
        <f t="shared" si="312"/>
        <v/>
      </c>
      <c r="CI145" s="1084" t="str">
        <f t="shared" si="313"/>
        <v/>
      </c>
      <c r="CJ145" s="1084" t="str">
        <f t="shared" si="314"/>
        <v/>
      </c>
      <c r="CK145" s="1083" t="str">
        <f t="shared" si="315"/>
        <v/>
      </c>
      <c r="CL145" s="1083" t="str">
        <f t="shared" si="316"/>
        <v/>
      </c>
      <c r="CM145" s="1083" t="str">
        <f t="shared" si="317"/>
        <v/>
      </c>
      <c r="CN145" s="1083" t="str">
        <f t="shared" si="318"/>
        <v/>
      </c>
      <c r="CO145" s="1081" t="str">
        <f t="shared" si="319"/>
        <v/>
      </c>
      <c r="CP145" s="520" t="str">
        <f t="shared" si="320"/>
        <v/>
      </c>
      <c r="CQ145" s="521" t="str">
        <f t="shared" si="321"/>
        <v/>
      </c>
      <c r="CR145" s="522" t="str">
        <f t="shared" si="322"/>
        <v/>
      </c>
      <c r="CS145" s="522" t="str">
        <f t="shared" si="323"/>
        <v/>
      </c>
      <c r="CT145" s="522" t="str">
        <f t="shared" si="324"/>
        <v/>
      </c>
      <c r="CU145" s="522" t="str">
        <f t="shared" si="325"/>
        <v/>
      </c>
      <c r="CV145" s="522" t="str">
        <f t="shared" si="326"/>
        <v/>
      </c>
      <c r="CW145" s="523" t="str">
        <f t="shared" si="327"/>
        <v/>
      </c>
      <c r="CX145" s="523" t="str">
        <f t="shared" si="328"/>
        <v/>
      </c>
      <c r="CY145" s="523" t="str">
        <f t="shared" si="329"/>
        <v/>
      </c>
      <c r="CZ145" s="522" t="str">
        <f t="shared" si="330"/>
        <v/>
      </c>
      <c r="DA145" s="522" t="str">
        <f t="shared" si="331"/>
        <v/>
      </c>
      <c r="DB145" s="522" t="str">
        <f t="shared" si="332"/>
        <v/>
      </c>
      <c r="DC145" s="522" t="str">
        <f t="shared" si="333"/>
        <v/>
      </c>
      <c r="DD145" s="522" t="str">
        <f t="shared" si="334"/>
        <v/>
      </c>
      <c r="DE145" s="521" t="str">
        <f t="shared" si="335"/>
        <v/>
      </c>
      <c r="DF145" s="520" t="str">
        <f t="shared" si="336"/>
        <v/>
      </c>
      <c r="DG145" s="631">
        <f t="shared" si="337"/>
        <v>0</v>
      </c>
      <c r="DH145" s="96">
        <f t="shared" si="338"/>
        <v>0</v>
      </c>
      <c r="DI145" s="96">
        <f t="shared" si="339"/>
        <v>0</v>
      </c>
      <c r="DJ145" s="96">
        <f t="shared" si="340"/>
        <v>0</v>
      </c>
      <c r="DK145" s="467"/>
      <c r="DL145" s="599"/>
      <c r="DM145" s="599"/>
      <c r="DN145" s="599"/>
      <c r="DO145" s="599"/>
      <c r="DP145" s="599"/>
      <c r="DQ145" s="599"/>
      <c r="DR145" s="599"/>
      <c r="DS145" s="599"/>
      <c r="DT145" s="468"/>
    </row>
    <row r="146" spans="1:124" s="470" customFormat="1" ht="15.75" hidden="1" customHeight="1">
      <c r="A146" s="643" t="s">
        <v>220</v>
      </c>
      <c r="B146" s="601" t="str">
        <f t="shared" ref="B146:M146" si="373">IF(SUM(B139)&gt;0,B141/B139,"")</f>
        <v/>
      </c>
      <c r="C146" s="601" t="str">
        <f t="shared" si="373"/>
        <v/>
      </c>
      <c r="D146" s="601" t="str">
        <f t="shared" si="373"/>
        <v/>
      </c>
      <c r="E146" s="601" t="str">
        <f t="shared" si="373"/>
        <v/>
      </c>
      <c r="F146" s="601" t="str">
        <f t="shared" si="373"/>
        <v/>
      </c>
      <c r="G146" s="601" t="str">
        <f t="shared" si="373"/>
        <v/>
      </c>
      <c r="H146" s="601" t="str">
        <f t="shared" si="373"/>
        <v/>
      </c>
      <c r="I146" s="601" t="str">
        <f t="shared" si="373"/>
        <v/>
      </c>
      <c r="J146" s="601" t="str">
        <f t="shared" si="373"/>
        <v/>
      </c>
      <c r="K146" s="601" t="str">
        <f t="shared" si="373"/>
        <v/>
      </c>
      <c r="L146" s="601" t="str">
        <f t="shared" si="373"/>
        <v/>
      </c>
      <c r="M146" s="601" t="str">
        <f t="shared" si="373"/>
        <v/>
      </c>
      <c r="N146" s="601"/>
      <c r="O146" s="601"/>
      <c r="P146" s="601"/>
      <c r="Q146" s="601"/>
      <c r="R146" s="601"/>
      <c r="S146" s="577"/>
      <c r="T146" s="601" t="str">
        <f t="shared" ref="T146:AE146" si="374">IF(SUM(T139)&gt;0,T141/T139,"")</f>
        <v/>
      </c>
      <c r="U146" s="601" t="str">
        <f t="shared" si="374"/>
        <v/>
      </c>
      <c r="V146" s="601" t="str">
        <f t="shared" si="374"/>
        <v/>
      </c>
      <c r="W146" s="601" t="str">
        <f t="shared" si="374"/>
        <v/>
      </c>
      <c r="X146" s="601" t="str">
        <f t="shared" si="374"/>
        <v/>
      </c>
      <c r="Y146" s="601" t="str">
        <f t="shared" si="374"/>
        <v/>
      </c>
      <c r="Z146" s="1343" t="str">
        <f t="shared" si="374"/>
        <v/>
      </c>
      <c r="AA146" s="1343" t="str">
        <f t="shared" si="374"/>
        <v/>
      </c>
      <c r="AB146" s="1343" t="str">
        <f t="shared" si="374"/>
        <v/>
      </c>
      <c r="AC146" s="1343" t="str">
        <f t="shared" si="374"/>
        <v/>
      </c>
      <c r="AD146" s="601" t="str">
        <f t="shared" si="374"/>
        <v/>
      </c>
      <c r="AE146" s="1343" t="str">
        <f t="shared" si="374"/>
        <v/>
      </c>
      <c r="AF146" s="601"/>
      <c r="AG146" s="601"/>
      <c r="AH146" s="601"/>
      <c r="AI146" s="601"/>
      <c r="AJ146" s="601"/>
      <c r="AK146" s="577"/>
      <c r="AL146" s="601" t="str">
        <f t="shared" ref="AL146:AW146" si="375">IF(SUM(AL139)&gt;0,AL141/AL139,"")</f>
        <v/>
      </c>
      <c r="AM146" s="601" t="str">
        <f t="shared" si="375"/>
        <v/>
      </c>
      <c r="AN146" s="601" t="str">
        <f t="shared" si="375"/>
        <v/>
      </c>
      <c r="AO146" s="601" t="str">
        <f t="shared" si="375"/>
        <v/>
      </c>
      <c r="AP146" s="601" t="str">
        <f t="shared" si="375"/>
        <v/>
      </c>
      <c r="AQ146" s="601" t="str">
        <f t="shared" si="375"/>
        <v/>
      </c>
      <c r="AR146" s="601" t="str">
        <f t="shared" si="375"/>
        <v/>
      </c>
      <c r="AS146" s="601" t="str">
        <f t="shared" si="375"/>
        <v/>
      </c>
      <c r="AT146" s="601" t="str">
        <f t="shared" si="375"/>
        <v/>
      </c>
      <c r="AU146" s="601" t="str">
        <f t="shared" si="375"/>
        <v/>
      </c>
      <c r="AV146" s="601" t="str">
        <f t="shared" si="375"/>
        <v/>
      </c>
      <c r="AW146" s="601" t="str">
        <f t="shared" si="375"/>
        <v/>
      </c>
      <c r="AX146" s="601"/>
      <c r="AY146" s="601"/>
      <c r="AZ146" s="601"/>
      <c r="BA146" s="601"/>
      <c r="BB146" s="601"/>
      <c r="BC146" s="577"/>
      <c r="BD146" s="1343" t="str">
        <f t="shared" ref="BD146:BO146" si="376">IF(SUM(BD139)&gt;0,BD141/BD139,"")</f>
        <v/>
      </c>
      <c r="BE146" s="1343" t="str">
        <f t="shared" si="376"/>
        <v/>
      </c>
      <c r="BF146" s="1343" t="str">
        <f t="shared" si="376"/>
        <v/>
      </c>
      <c r="BG146" s="1343" t="str">
        <f t="shared" si="376"/>
        <v/>
      </c>
      <c r="BH146" s="1343" t="str">
        <f t="shared" si="376"/>
        <v/>
      </c>
      <c r="BI146" s="1343" t="str">
        <f t="shared" si="376"/>
        <v/>
      </c>
      <c r="BJ146" s="1343" t="str">
        <f t="shared" si="376"/>
        <v/>
      </c>
      <c r="BK146" s="1343" t="str">
        <f t="shared" si="376"/>
        <v/>
      </c>
      <c r="BL146" s="1343" t="str">
        <f t="shared" si="376"/>
        <v/>
      </c>
      <c r="BM146" s="1343" t="str">
        <f t="shared" si="376"/>
        <v/>
      </c>
      <c r="BN146" s="1343" t="str">
        <f t="shared" si="376"/>
        <v/>
      </c>
      <c r="BO146" s="1343" t="str">
        <f t="shared" si="376"/>
        <v/>
      </c>
      <c r="BP146" s="1343"/>
      <c r="BQ146" s="1343"/>
      <c r="BR146" s="1343"/>
      <c r="BS146" s="1343"/>
      <c r="BT146" s="1343"/>
      <c r="BU146" s="577"/>
      <c r="BV146" s="601" t="str">
        <f>IF(SUM(BV139)&gt;0,BV141/BV139,"")</f>
        <v/>
      </c>
      <c r="BW146" s="601" t="str">
        <f>IF(SUM(BW139)&gt;0,BW141/BW139,"")</f>
        <v/>
      </c>
      <c r="BX146" s="601" t="str">
        <f>IF(SUM(BX139)&gt;0,BX141/BX139,"")</f>
        <v/>
      </c>
      <c r="BY146" s="601" t="str">
        <f>IF(SUM(BY139)&gt;0,BY141/BY139,"")</f>
        <v/>
      </c>
      <c r="BZ146" s="578" t="str">
        <f t="shared" si="266"/>
        <v/>
      </c>
      <c r="CA146" s="578" t="str">
        <f t="shared" si="267"/>
        <v/>
      </c>
      <c r="CB146" s="578" t="str">
        <f t="shared" si="268"/>
        <v/>
      </c>
      <c r="CC146" s="578" t="str">
        <f t="shared" si="269"/>
        <v/>
      </c>
      <c r="CD146" s="1081" t="str">
        <f t="shared" si="308"/>
        <v/>
      </c>
      <c r="CE146" s="1083" t="str">
        <f t="shared" si="309"/>
        <v/>
      </c>
      <c r="CF146" s="1083" t="str">
        <f t="shared" si="310"/>
        <v/>
      </c>
      <c r="CG146" s="1083" t="str">
        <f t="shared" si="311"/>
        <v/>
      </c>
      <c r="CH146" s="1083" t="str">
        <f t="shared" si="312"/>
        <v/>
      </c>
      <c r="CI146" s="1084" t="str">
        <f t="shared" si="313"/>
        <v/>
      </c>
      <c r="CJ146" s="1084" t="str">
        <f t="shared" si="314"/>
        <v/>
      </c>
      <c r="CK146" s="1083" t="str">
        <f t="shared" si="315"/>
        <v/>
      </c>
      <c r="CL146" s="1083" t="str">
        <f t="shared" si="316"/>
        <v/>
      </c>
      <c r="CM146" s="1083" t="str">
        <f t="shared" si="317"/>
        <v/>
      </c>
      <c r="CN146" s="1083" t="str">
        <f t="shared" si="318"/>
        <v/>
      </c>
      <c r="CO146" s="1081" t="str">
        <f t="shared" si="319"/>
        <v/>
      </c>
      <c r="CP146" s="520" t="str">
        <f t="shared" si="320"/>
        <v/>
      </c>
      <c r="CQ146" s="521" t="str">
        <f t="shared" si="321"/>
        <v/>
      </c>
      <c r="CR146" s="522" t="str">
        <f t="shared" si="322"/>
        <v/>
      </c>
      <c r="CS146" s="522" t="str">
        <f t="shared" si="323"/>
        <v/>
      </c>
      <c r="CT146" s="522" t="str">
        <f t="shared" si="324"/>
        <v/>
      </c>
      <c r="CU146" s="522" t="str">
        <f t="shared" si="325"/>
        <v/>
      </c>
      <c r="CV146" s="522" t="str">
        <f t="shared" si="326"/>
        <v/>
      </c>
      <c r="CW146" s="523" t="str">
        <f t="shared" si="327"/>
        <v/>
      </c>
      <c r="CX146" s="523" t="str">
        <f t="shared" si="328"/>
        <v/>
      </c>
      <c r="CY146" s="523" t="str">
        <f t="shared" si="329"/>
        <v/>
      </c>
      <c r="CZ146" s="522" t="str">
        <f t="shared" si="330"/>
        <v/>
      </c>
      <c r="DA146" s="522" t="str">
        <f t="shared" si="331"/>
        <v/>
      </c>
      <c r="DB146" s="522" t="str">
        <f t="shared" si="332"/>
        <v/>
      </c>
      <c r="DC146" s="522" t="str">
        <f t="shared" si="333"/>
        <v/>
      </c>
      <c r="DD146" s="522" t="str">
        <f t="shared" si="334"/>
        <v/>
      </c>
      <c r="DE146" s="521" t="str">
        <f t="shared" si="335"/>
        <v/>
      </c>
      <c r="DF146" s="520" t="str">
        <f t="shared" si="336"/>
        <v/>
      </c>
      <c r="DG146" s="631">
        <f t="shared" si="337"/>
        <v>0</v>
      </c>
      <c r="DH146" s="96">
        <f t="shared" si="338"/>
        <v>0</v>
      </c>
      <c r="DI146" s="96">
        <f t="shared" si="339"/>
        <v>0</v>
      </c>
      <c r="DJ146" s="96">
        <f t="shared" si="340"/>
        <v>0</v>
      </c>
      <c r="DK146" s="467"/>
      <c r="DL146" s="599"/>
      <c r="DM146" s="599"/>
      <c r="DN146" s="599"/>
      <c r="DO146" s="599"/>
      <c r="DP146" s="599"/>
      <c r="DQ146" s="599"/>
      <c r="DR146" s="599"/>
      <c r="DS146" s="599"/>
      <c r="DT146" s="468"/>
    </row>
    <row r="147" spans="1:124" s="191" customFormat="1" ht="15.75" hidden="1" customHeight="1">
      <c r="A147" s="573" t="s">
        <v>221</v>
      </c>
      <c r="B147" s="644"/>
      <c r="C147" s="644"/>
      <c r="D147" s="644"/>
      <c r="E147" s="644"/>
      <c r="F147" s="644"/>
      <c r="G147" s="644"/>
      <c r="H147" s="644"/>
      <c r="I147" s="644"/>
      <c r="J147" s="644"/>
      <c r="K147" s="644"/>
      <c r="L147" s="644"/>
      <c r="M147" s="644"/>
      <c r="N147" s="644"/>
      <c r="O147" s="644"/>
      <c r="P147" s="644"/>
      <c r="Q147" s="644"/>
      <c r="R147" s="644"/>
      <c r="S147" s="602"/>
      <c r="T147" s="644"/>
      <c r="U147" s="644"/>
      <c r="V147" s="644"/>
      <c r="W147" s="644"/>
      <c r="X147" s="644"/>
      <c r="Y147" s="644"/>
      <c r="Z147" s="1357"/>
      <c r="AA147" s="1357"/>
      <c r="AB147" s="1357"/>
      <c r="AC147" s="1357"/>
      <c r="AD147" s="644"/>
      <c r="AE147" s="1357"/>
      <c r="AF147" s="644"/>
      <c r="AG147" s="644"/>
      <c r="AH147" s="644"/>
      <c r="AI147" s="644"/>
      <c r="AJ147" s="644"/>
      <c r="AK147" s="602"/>
      <c r="AL147" s="644"/>
      <c r="AM147" s="644"/>
      <c r="AN147" s="644"/>
      <c r="AO147" s="644"/>
      <c r="AP147" s="644"/>
      <c r="AQ147" s="644"/>
      <c r="AR147" s="644"/>
      <c r="AS147" s="644"/>
      <c r="AT147" s="644"/>
      <c r="AU147" s="644"/>
      <c r="AV147" s="644"/>
      <c r="AW147" s="644"/>
      <c r="AX147" s="644"/>
      <c r="AY147" s="644"/>
      <c r="AZ147" s="644"/>
      <c r="BA147" s="644"/>
      <c r="BB147" s="644"/>
      <c r="BC147" s="602"/>
      <c r="BD147" s="1357"/>
      <c r="BE147" s="1357"/>
      <c r="BF147" s="1357"/>
      <c r="BG147" s="1357"/>
      <c r="BH147" s="1357"/>
      <c r="BI147" s="1357"/>
      <c r="BJ147" s="1357"/>
      <c r="BK147" s="1357"/>
      <c r="BL147" s="1357"/>
      <c r="BM147" s="1357"/>
      <c r="BN147" s="1357"/>
      <c r="BO147" s="1357"/>
      <c r="BP147" s="1357"/>
      <c r="BQ147" s="1357"/>
      <c r="BR147" s="1357"/>
      <c r="BS147" s="1357"/>
      <c r="BT147" s="1357"/>
      <c r="BU147" s="602"/>
      <c r="BV147" s="644"/>
      <c r="BW147" s="644"/>
      <c r="BX147" s="644"/>
      <c r="BY147" s="644"/>
      <c r="BZ147" s="570" t="str">
        <f t="shared" si="266"/>
        <v/>
      </c>
      <c r="CA147" s="570" t="str">
        <f t="shared" si="267"/>
        <v/>
      </c>
      <c r="CB147" s="570" t="str">
        <f t="shared" si="268"/>
        <v/>
      </c>
      <c r="CC147" s="570" t="str">
        <f t="shared" si="269"/>
        <v/>
      </c>
      <c r="CD147" s="1075"/>
      <c r="CE147" s="1076"/>
      <c r="CF147" s="1076"/>
      <c r="CG147" s="1076"/>
      <c r="CH147" s="1076"/>
      <c r="CI147" s="1076"/>
      <c r="CJ147" s="1076"/>
      <c r="CK147" s="1076"/>
      <c r="CL147" s="1076"/>
      <c r="CM147" s="1076"/>
      <c r="CN147" s="1076"/>
      <c r="CO147" s="1075"/>
      <c r="CP147" s="188"/>
      <c r="CQ147" s="188"/>
      <c r="CR147" s="188"/>
      <c r="CS147" s="188"/>
      <c r="CT147" s="188"/>
      <c r="CU147" s="188"/>
      <c r="CV147" s="188"/>
      <c r="CW147" s="188"/>
      <c r="CX147" s="188"/>
      <c r="CY147" s="188"/>
      <c r="CZ147" s="188"/>
      <c r="DA147" s="188"/>
      <c r="DB147" s="188"/>
      <c r="DC147" s="188"/>
      <c r="DD147" s="188"/>
      <c r="DE147" s="188"/>
      <c r="DF147" s="188"/>
      <c r="DG147" s="571"/>
      <c r="DH147" s="188"/>
      <c r="DI147" s="188"/>
      <c r="DJ147" s="188"/>
      <c r="DK147" s="572"/>
      <c r="DL147" s="188"/>
      <c r="DM147" s="188"/>
      <c r="DN147" s="188"/>
      <c r="DO147" s="188"/>
      <c r="DP147" s="188"/>
      <c r="DQ147" s="188"/>
      <c r="DR147" s="188"/>
      <c r="DS147" s="188"/>
      <c r="DT147" s="190"/>
    </row>
    <row r="148" spans="1:124" s="191" customFormat="1" ht="15.75" hidden="1" customHeight="1">
      <c r="A148" s="617" t="s">
        <v>216</v>
      </c>
      <c r="B148" s="587">
        <f>WB!T104</f>
        <v>0</v>
      </c>
      <c r="C148" s="587">
        <f>WB!U104</f>
        <v>8</v>
      </c>
      <c r="D148" s="587">
        <f>WB!V104</f>
        <v>0</v>
      </c>
      <c r="E148" s="587">
        <f>WB!W104</f>
        <v>10</v>
      </c>
      <c r="F148" s="587">
        <f>WB!X104</f>
        <v>0</v>
      </c>
      <c r="G148" s="587">
        <f>WB!Y104</f>
        <v>30</v>
      </c>
      <c r="H148" s="587">
        <f>WB!Z104</f>
        <v>0</v>
      </c>
      <c r="I148" s="587">
        <f>WB!AA104</f>
        <v>5</v>
      </c>
      <c r="J148" s="587">
        <f>WB!AB104</f>
        <v>5</v>
      </c>
      <c r="K148" s="587">
        <f>WB!AC104</f>
        <v>5</v>
      </c>
      <c r="L148" s="587">
        <f>WB!AD104</f>
        <v>5</v>
      </c>
      <c r="M148" s="587">
        <f>WB!AE104</f>
        <v>2</v>
      </c>
      <c r="N148" s="587"/>
      <c r="O148" s="587"/>
      <c r="P148" s="587"/>
      <c r="Q148" s="587"/>
      <c r="R148" s="587"/>
      <c r="S148" s="602"/>
      <c r="T148" s="587">
        <f>WB!AK112</f>
        <v>0</v>
      </c>
      <c r="U148" s="587">
        <f>WB!AL112</f>
        <v>2</v>
      </c>
      <c r="V148" s="587">
        <f>WB!AM112</f>
        <v>2</v>
      </c>
      <c r="W148" s="587">
        <f>WB!AN112</f>
        <v>2</v>
      </c>
      <c r="X148" s="587">
        <f>WB!AO112</f>
        <v>2</v>
      </c>
      <c r="Y148" s="587">
        <f>WB!AP112</f>
        <v>12</v>
      </c>
      <c r="Z148" s="1340">
        <f>WB!AQ112</f>
        <v>0</v>
      </c>
      <c r="AA148" s="1340">
        <f>WB!AR112</f>
        <v>5</v>
      </c>
      <c r="AB148" s="1340">
        <f>WB!AS112</f>
        <v>10</v>
      </c>
      <c r="AC148" s="1340">
        <f>WB!AT112</f>
        <v>10</v>
      </c>
      <c r="AD148" s="587">
        <f>WB!AU112</f>
        <v>14</v>
      </c>
      <c r="AE148" s="1340">
        <f>WB!AV112</f>
        <v>2</v>
      </c>
      <c r="AF148" s="587"/>
      <c r="AG148" s="587"/>
      <c r="AH148" s="587"/>
      <c r="AI148" s="587"/>
      <c r="AJ148" s="587"/>
      <c r="AK148" s="602"/>
      <c r="AL148" s="587">
        <f>WB!BB120</f>
        <v>8</v>
      </c>
      <c r="AM148" s="587">
        <f>WB!BC120</f>
        <v>6</v>
      </c>
      <c r="AN148" s="587">
        <f>WB!BD120</f>
        <v>0</v>
      </c>
      <c r="AO148" s="587">
        <f>WB!BE120</f>
        <v>30</v>
      </c>
      <c r="AP148" s="587">
        <f>WB!BF120</f>
        <v>12</v>
      </c>
      <c r="AQ148" s="587">
        <f>WB!BG120</f>
        <v>20</v>
      </c>
      <c r="AR148" s="587">
        <f>WB!BH120</f>
        <v>9</v>
      </c>
      <c r="AS148" s="587">
        <f>WB!BI120</f>
        <v>8</v>
      </c>
      <c r="AT148" s="587">
        <f>WB!BJ120</f>
        <v>6</v>
      </c>
      <c r="AU148" s="587">
        <f>WB!BK120</f>
        <v>70</v>
      </c>
      <c r="AV148" s="587">
        <f>WB!BL120</f>
        <v>15</v>
      </c>
      <c r="AW148" s="587">
        <f>WB!BM120</f>
        <v>8</v>
      </c>
      <c r="AX148" s="587"/>
      <c r="AY148" s="587"/>
      <c r="AZ148" s="587"/>
      <c r="BA148" s="587"/>
      <c r="BB148" s="587"/>
      <c r="BC148" s="602"/>
      <c r="BD148" s="1340">
        <f>WB!BS128</f>
        <v>50</v>
      </c>
      <c r="BE148" s="1340">
        <f>WB!BT128</f>
        <v>35</v>
      </c>
      <c r="BF148" s="1340">
        <f>WB!BU128</f>
        <v>0</v>
      </c>
      <c r="BG148" s="1340">
        <f>WB!BV128</f>
        <v>8</v>
      </c>
      <c r="BH148" s="1340">
        <f>WB!BW128</f>
        <v>0</v>
      </c>
      <c r="BI148" s="1340">
        <f>WB!BX128</f>
        <v>30</v>
      </c>
      <c r="BJ148" s="1340">
        <f>WB!BY128</f>
        <v>4</v>
      </c>
      <c r="BK148" s="1340">
        <f>WB!BX128</f>
        <v>30</v>
      </c>
      <c r="BL148" s="1340">
        <f>WB!BY128</f>
        <v>4</v>
      </c>
      <c r="BM148" s="1340">
        <f>WB!BZ128</f>
        <v>14</v>
      </c>
      <c r="BN148" s="1340">
        <f>WB!CA128</f>
        <v>12</v>
      </c>
      <c r="BO148" s="1340">
        <f>WB!CB128</f>
        <v>140</v>
      </c>
      <c r="BP148" s="1340"/>
      <c r="BQ148" s="1340"/>
      <c r="BR148" s="1340"/>
      <c r="BS148" s="1340"/>
      <c r="BT148" s="1340"/>
      <c r="BU148" s="602"/>
      <c r="BV148" s="646">
        <f>WB!CK104</f>
        <v>3</v>
      </c>
      <c r="BW148" s="646">
        <f>WB!CK112</f>
        <v>3</v>
      </c>
      <c r="BX148" s="646">
        <f>WB!CK120</f>
        <v>12</v>
      </c>
      <c r="BY148" s="646">
        <f>WB!CK128</f>
        <v>13</v>
      </c>
      <c r="BZ148" s="578">
        <f t="shared" si="266"/>
        <v>4</v>
      </c>
      <c r="CA148" s="578">
        <f t="shared" si="267"/>
        <v>4.7</v>
      </c>
      <c r="CB148" s="578">
        <f t="shared" si="268"/>
        <v>12.2</v>
      </c>
      <c r="CC148" s="578">
        <f t="shared" si="269"/>
        <v>18.7</v>
      </c>
      <c r="CD148" s="1089">
        <f t="shared" ref="CD148:CD204" si="37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091">
        <f t="shared" ref="CE148:CE204" si="37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6</v>
      </c>
      <c r="CF148" s="1091">
        <f t="shared" ref="CF148:CF204" si="37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6</v>
      </c>
      <c r="CG148" s="1091">
        <f t="shared" ref="CG148:CG204" si="38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8</v>
      </c>
      <c r="CH148" s="1091">
        <f t="shared" ref="CH148:CH204" si="38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8</v>
      </c>
      <c r="CI148" s="1092">
        <f t="shared" ref="CI148:CI204" si="38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8</v>
      </c>
      <c r="CJ148" s="1092">
        <f t="shared" ref="CJ148:CJ204" si="38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9</v>
      </c>
      <c r="CK148" s="1091">
        <f t="shared" ref="CK148:CK204" si="38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12</v>
      </c>
      <c r="CL148" s="1091">
        <f t="shared" ref="CL148:CL204" si="38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15</v>
      </c>
      <c r="CM148" s="1091">
        <f t="shared" ref="CM148:CM204" si="38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20</v>
      </c>
      <c r="CN148" s="1091">
        <f t="shared" ref="CN148:CN204" si="38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30</v>
      </c>
      <c r="CO148" s="1089">
        <f t="shared" ref="CO148:CO204" si="38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70</v>
      </c>
      <c r="CP148" s="532" t="str">
        <f t="shared" ref="CP148:CP226" si="389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3" t="str">
        <f t="shared" ref="CQ148:CQ226" si="390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4" t="str">
        <f t="shared" ref="CR148:CR226" si="391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34">
        <f t="shared" ref="CS148:CS226" si="392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4">
        <f t="shared" ref="CT148:CT226" si="393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4">
        <f t="shared" ref="CU148:CU226" si="39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4</v>
      </c>
      <c r="CV148" s="534">
        <f t="shared" ref="CV148:CV226" si="39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4</v>
      </c>
      <c r="CW148" s="535">
        <f t="shared" ref="CW148:CW226" si="39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8</v>
      </c>
      <c r="CX148" s="535">
        <f t="shared" ref="CX148:CX226" si="39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12</v>
      </c>
      <c r="CY148" s="535">
        <f t="shared" ref="CY148:CY226" si="39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14</v>
      </c>
      <c r="CZ148" s="534">
        <f t="shared" ref="CZ148:CZ226" si="39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30</v>
      </c>
      <c r="DA148" s="534">
        <f t="shared" ref="DA148:DA226" si="40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30</v>
      </c>
      <c r="DB148" s="534">
        <f t="shared" ref="DB148:DB226" si="40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35</v>
      </c>
      <c r="DC148" s="534">
        <f t="shared" ref="DC148:DC226" si="40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50</v>
      </c>
      <c r="DD148" s="534">
        <f t="shared" ref="DD148:DD226" si="40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140</v>
      </c>
      <c r="DE148" s="533" t="str">
        <f t="shared" ref="DE148:DE226" si="40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32" t="str">
        <f t="shared" ref="DF148:DF226" si="40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31">
        <f t="shared" ref="DG148:DG179" si="406">COUNT(B148:R148)</f>
        <v>12</v>
      </c>
      <c r="DH148" s="96">
        <f t="shared" ref="DH148:DH179" si="407">COUNT(T148:AJ148)</f>
        <v>12</v>
      </c>
      <c r="DI148" s="96">
        <f t="shared" ref="DI148:DI179" si="408">COUNT(AL148:BB148)</f>
        <v>12</v>
      </c>
      <c r="DJ148" s="96">
        <f t="shared" ref="DJ148:DJ179" si="409">COUNT(BD148:BT148)</f>
        <v>12</v>
      </c>
      <c r="DK148" s="467"/>
      <c r="DL148" s="189"/>
      <c r="DM148" s="189"/>
      <c r="DN148" s="189"/>
      <c r="DO148" s="189"/>
      <c r="DP148" s="189"/>
      <c r="DQ148" s="189"/>
      <c r="DR148" s="189"/>
      <c r="DS148" s="189"/>
      <c r="DT148" s="190"/>
    </row>
    <row r="149" spans="1:124" s="191" customFormat="1" ht="15.75" hidden="1" customHeight="1">
      <c r="A149" s="635" t="s">
        <v>217</v>
      </c>
      <c r="B149" s="212">
        <v>45</v>
      </c>
      <c r="C149" s="212">
        <v>45</v>
      </c>
      <c r="D149" s="212">
        <v>45</v>
      </c>
      <c r="E149" s="212">
        <v>45</v>
      </c>
      <c r="F149" s="212">
        <v>45</v>
      </c>
      <c r="G149" s="212">
        <v>45</v>
      </c>
      <c r="H149" s="212">
        <v>45</v>
      </c>
      <c r="I149" s="212">
        <v>45</v>
      </c>
      <c r="J149" s="212">
        <v>45</v>
      </c>
      <c r="K149" s="212">
        <v>45</v>
      </c>
      <c r="L149" s="212">
        <v>45</v>
      </c>
      <c r="M149" s="212">
        <v>45</v>
      </c>
      <c r="N149" s="212"/>
      <c r="O149" s="212"/>
      <c r="P149" s="212"/>
      <c r="Q149" s="212"/>
      <c r="R149" s="212"/>
      <c r="S149" s="569"/>
      <c r="T149" s="212">
        <v>45</v>
      </c>
      <c r="U149" s="212">
        <v>45</v>
      </c>
      <c r="V149" s="212">
        <v>45</v>
      </c>
      <c r="W149" s="212">
        <v>45</v>
      </c>
      <c r="X149" s="212">
        <v>45</v>
      </c>
      <c r="Y149" s="212">
        <v>45</v>
      </c>
      <c r="Z149" s="1338">
        <v>45</v>
      </c>
      <c r="AA149" s="1338">
        <v>45</v>
      </c>
      <c r="AB149" s="1338">
        <v>45</v>
      </c>
      <c r="AC149" s="1338">
        <v>45</v>
      </c>
      <c r="AD149" s="212">
        <v>45</v>
      </c>
      <c r="AE149" s="1338">
        <v>45</v>
      </c>
      <c r="AF149" s="212"/>
      <c r="AG149" s="212"/>
      <c r="AH149" s="212"/>
      <c r="AI149" s="212"/>
      <c r="AJ149" s="212"/>
      <c r="AK149" s="569"/>
      <c r="AL149" s="212">
        <v>45</v>
      </c>
      <c r="AM149" s="212">
        <v>45</v>
      </c>
      <c r="AN149" s="212">
        <v>45</v>
      </c>
      <c r="AO149" s="212">
        <v>45</v>
      </c>
      <c r="AP149" s="212">
        <v>45</v>
      </c>
      <c r="AQ149" s="212">
        <v>45</v>
      </c>
      <c r="AR149" s="212">
        <v>45</v>
      </c>
      <c r="AS149" s="212">
        <v>45</v>
      </c>
      <c r="AT149" s="212">
        <v>45</v>
      </c>
      <c r="AU149" s="212">
        <v>45</v>
      </c>
      <c r="AV149" s="212">
        <v>45</v>
      </c>
      <c r="AW149" s="212">
        <v>45</v>
      </c>
      <c r="AX149" s="212"/>
      <c r="AY149" s="212"/>
      <c r="AZ149" s="212"/>
      <c r="BA149" s="212"/>
      <c r="BB149" s="212"/>
      <c r="BC149" s="569"/>
      <c r="BD149" s="1338">
        <v>45</v>
      </c>
      <c r="BE149" s="1338">
        <v>45</v>
      </c>
      <c r="BF149" s="1338">
        <v>45</v>
      </c>
      <c r="BG149" s="1338">
        <v>45</v>
      </c>
      <c r="BH149" s="1338">
        <v>46</v>
      </c>
      <c r="BI149" s="1338">
        <v>47</v>
      </c>
      <c r="BJ149" s="1338">
        <v>48</v>
      </c>
      <c r="BK149" s="1338">
        <v>45</v>
      </c>
      <c r="BL149" s="1338">
        <v>45</v>
      </c>
      <c r="BM149" s="1338">
        <v>45</v>
      </c>
      <c r="BN149" s="1338">
        <v>45</v>
      </c>
      <c r="BO149" s="1338">
        <v>45</v>
      </c>
      <c r="BP149" s="1338"/>
      <c r="BQ149" s="1338"/>
      <c r="BR149" s="1338"/>
      <c r="BS149" s="1338"/>
      <c r="BT149" s="1338"/>
      <c r="BU149" s="569"/>
      <c r="BV149" s="212">
        <v>45</v>
      </c>
      <c r="BW149" s="212">
        <v>45</v>
      </c>
      <c r="BX149" s="212">
        <v>45</v>
      </c>
      <c r="BY149" s="212">
        <v>45</v>
      </c>
      <c r="BZ149" s="578">
        <f t="shared" si="266"/>
        <v>45</v>
      </c>
      <c r="CA149" s="578">
        <f t="shared" si="267"/>
        <v>45</v>
      </c>
      <c r="CB149" s="578">
        <f t="shared" si="268"/>
        <v>45</v>
      </c>
      <c r="CC149" s="578">
        <f t="shared" si="269"/>
        <v>45.3</v>
      </c>
      <c r="CD149" s="1089">
        <f t="shared" si="377"/>
        <v>45</v>
      </c>
      <c r="CE149" s="1091">
        <f t="shared" si="378"/>
        <v>45</v>
      </c>
      <c r="CF149" s="1091">
        <f t="shared" si="379"/>
        <v>45</v>
      </c>
      <c r="CG149" s="1091">
        <f t="shared" si="380"/>
        <v>45</v>
      </c>
      <c r="CH149" s="1091">
        <f t="shared" si="381"/>
        <v>45</v>
      </c>
      <c r="CI149" s="1092">
        <f t="shared" si="382"/>
        <v>45</v>
      </c>
      <c r="CJ149" s="1092">
        <f t="shared" si="383"/>
        <v>45</v>
      </c>
      <c r="CK149" s="1091">
        <f t="shared" si="384"/>
        <v>45</v>
      </c>
      <c r="CL149" s="1091">
        <f t="shared" si="385"/>
        <v>45</v>
      </c>
      <c r="CM149" s="1091">
        <f t="shared" si="386"/>
        <v>45</v>
      </c>
      <c r="CN149" s="1091">
        <f t="shared" si="387"/>
        <v>45</v>
      </c>
      <c r="CO149" s="1089">
        <f t="shared" si="388"/>
        <v>45</v>
      </c>
      <c r="CP149" s="532" t="str">
        <f t="shared" si="389"/>
        <v/>
      </c>
      <c r="CQ149" s="533" t="str">
        <f t="shared" si="390"/>
        <v/>
      </c>
      <c r="CR149" s="534" t="str">
        <f t="shared" si="391"/>
        <v/>
      </c>
      <c r="CS149" s="534">
        <f t="shared" si="392"/>
        <v>45</v>
      </c>
      <c r="CT149" s="534">
        <f t="shared" si="393"/>
        <v>45</v>
      </c>
      <c r="CU149" s="534">
        <f t="shared" si="394"/>
        <v>45</v>
      </c>
      <c r="CV149" s="534">
        <f t="shared" si="395"/>
        <v>45</v>
      </c>
      <c r="CW149" s="535">
        <f t="shared" si="396"/>
        <v>45</v>
      </c>
      <c r="CX149" s="535">
        <f t="shared" si="397"/>
        <v>45</v>
      </c>
      <c r="CY149" s="535">
        <f t="shared" si="398"/>
        <v>45</v>
      </c>
      <c r="CZ149" s="534">
        <f t="shared" si="399"/>
        <v>45</v>
      </c>
      <c r="DA149" s="534">
        <f t="shared" si="400"/>
        <v>45</v>
      </c>
      <c r="DB149" s="534">
        <f t="shared" si="401"/>
        <v>46</v>
      </c>
      <c r="DC149" s="534">
        <f t="shared" si="402"/>
        <v>47</v>
      </c>
      <c r="DD149" s="534">
        <f t="shared" si="403"/>
        <v>48</v>
      </c>
      <c r="DE149" s="533" t="str">
        <f t="shared" si="404"/>
        <v/>
      </c>
      <c r="DF149" s="532" t="str">
        <f t="shared" si="405"/>
        <v/>
      </c>
      <c r="DG149" s="631">
        <f t="shared" si="406"/>
        <v>12</v>
      </c>
      <c r="DH149" s="96">
        <f t="shared" si="407"/>
        <v>12</v>
      </c>
      <c r="DI149" s="96">
        <f t="shared" si="408"/>
        <v>12</v>
      </c>
      <c r="DJ149" s="96">
        <f t="shared" si="409"/>
        <v>12</v>
      </c>
      <c r="DK149" s="467"/>
      <c r="DL149" s="189"/>
      <c r="DM149" s="189"/>
      <c r="DN149" s="189"/>
      <c r="DO149" s="189"/>
      <c r="DP149" s="189"/>
      <c r="DQ149" s="189"/>
      <c r="DR149" s="189"/>
      <c r="DS149" s="189"/>
      <c r="DT149" s="190"/>
    </row>
    <row r="150" spans="1:124" s="191" customFormat="1" ht="15.75" hidden="1" customHeight="1">
      <c r="A150" s="619" t="s">
        <v>172</v>
      </c>
      <c r="B150" s="260"/>
      <c r="C150" s="260"/>
      <c r="D150" s="260"/>
      <c r="E150" s="260"/>
      <c r="F150" s="260"/>
      <c r="G150" s="260"/>
      <c r="H150" s="260"/>
      <c r="I150" s="260"/>
      <c r="J150" s="260"/>
      <c r="K150" s="260"/>
      <c r="L150" s="260"/>
      <c r="M150" s="260"/>
      <c r="N150" s="260"/>
      <c r="O150" s="260"/>
      <c r="P150" s="260"/>
      <c r="Q150" s="260"/>
      <c r="R150" s="260"/>
      <c r="S150" s="607"/>
      <c r="T150" s="260"/>
      <c r="U150" s="260"/>
      <c r="V150" s="260"/>
      <c r="W150" s="260"/>
      <c r="X150" s="260"/>
      <c r="Y150" s="260"/>
      <c r="Z150" s="1339"/>
      <c r="AA150" s="1339"/>
      <c r="AB150" s="1339"/>
      <c r="AC150" s="1339"/>
      <c r="AD150" s="260"/>
      <c r="AE150" s="1339"/>
      <c r="AF150" s="260"/>
      <c r="AG150" s="647"/>
      <c r="AH150" s="647"/>
      <c r="AI150" s="260"/>
      <c r="AJ150" s="260"/>
      <c r="AK150" s="607"/>
      <c r="AL150" s="260"/>
      <c r="AM150" s="260"/>
      <c r="AN150" s="260"/>
      <c r="AO150" s="260"/>
      <c r="AP150" s="260"/>
      <c r="AQ150" s="260"/>
      <c r="AR150" s="260"/>
      <c r="AS150" s="260"/>
      <c r="AT150" s="260"/>
      <c r="AU150" s="260"/>
      <c r="AV150" s="260"/>
      <c r="AW150" s="260"/>
      <c r="AX150" s="260"/>
      <c r="AY150" s="647"/>
      <c r="AZ150" s="647"/>
      <c r="BA150" s="260"/>
      <c r="BB150" s="647"/>
      <c r="BC150" s="607"/>
      <c r="BD150" s="1339"/>
      <c r="BE150" s="1339"/>
      <c r="BF150" s="1339"/>
      <c r="BG150" s="1339"/>
      <c r="BH150" s="1339"/>
      <c r="BI150" s="1339"/>
      <c r="BJ150" s="1339"/>
      <c r="BK150" s="1339"/>
      <c r="BL150" s="1339"/>
      <c r="BM150" s="1339"/>
      <c r="BN150" s="1339"/>
      <c r="BO150" s="1358"/>
      <c r="BP150" s="1358"/>
      <c r="BQ150" s="1339"/>
      <c r="BR150" s="1339"/>
      <c r="BS150" s="1358"/>
      <c r="BT150" s="1339"/>
      <c r="BU150" s="607"/>
      <c r="BV150" s="260"/>
      <c r="BW150" s="260"/>
      <c r="BX150" s="260"/>
      <c r="BY150" s="260"/>
      <c r="BZ150" s="578" t="str">
        <f t="shared" si="266"/>
        <v/>
      </c>
      <c r="CA150" s="578" t="str">
        <f t="shared" si="267"/>
        <v/>
      </c>
      <c r="CB150" s="578" t="str">
        <f t="shared" si="268"/>
        <v/>
      </c>
      <c r="CC150" s="578" t="str">
        <f t="shared" si="269"/>
        <v/>
      </c>
      <c r="CD150" s="1089" t="str">
        <f t="shared" si="377"/>
        <v/>
      </c>
      <c r="CE150" s="1091" t="str">
        <f t="shared" si="378"/>
        <v/>
      </c>
      <c r="CF150" s="1091" t="str">
        <f t="shared" si="379"/>
        <v/>
      </c>
      <c r="CG150" s="1091" t="str">
        <f t="shared" si="380"/>
        <v/>
      </c>
      <c r="CH150" s="1091" t="str">
        <f t="shared" si="381"/>
        <v/>
      </c>
      <c r="CI150" s="1092" t="str">
        <f t="shared" si="382"/>
        <v/>
      </c>
      <c r="CJ150" s="1092" t="str">
        <f t="shared" si="383"/>
        <v/>
      </c>
      <c r="CK150" s="1091" t="str">
        <f t="shared" si="384"/>
        <v/>
      </c>
      <c r="CL150" s="1091" t="str">
        <f t="shared" si="385"/>
        <v/>
      </c>
      <c r="CM150" s="1091" t="str">
        <f t="shared" si="386"/>
        <v/>
      </c>
      <c r="CN150" s="1091" t="str">
        <f t="shared" si="387"/>
        <v/>
      </c>
      <c r="CO150" s="1089" t="str">
        <f t="shared" si="388"/>
        <v/>
      </c>
      <c r="CP150" s="532" t="str">
        <f t="shared" si="389"/>
        <v/>
      </c>
      <c r="CQ150" s="533" t="str">
        <f t="shared" si="390"/>
        <v/>
      </c>
      <c r="CR150" s="534" t="str">
        <f t="shared" si="391"/>
        <v/>
      </c>
      <c r="CS150" s="534" t="str">
        <f t="shared" si="392"/>
        <v/>
      </c>
      <c r="CT150" s="534" t="str">
        <f t="shared" si="393"/>
        <v/>
      </c>
      <c r="CU150" s="534" t="str">
        <f t="shared" si="394"/>
        <v/>
      </c>
      <c r="CV150" s="534" t="str">
        <f t="shared" si="395"/>
        <v/>
      </c>
      <c r="CW150" s="535" t="str">
        <f t="shared" si="396"/>
        <v/>
      </c>
      <c r="CX150" s="535" t="str">
        <f t="shared" si="397"/>
        <v/>
      </c>
      <c r="CY150" s="535" t="str">
        <f t="shared" si="398"/>
        <v/>
      </c>
      <c r="CZ150" s="534" t="str">
        <f t="shared" si="399"/>
        <v/>
      </c>
      <c r="DA150" s="534" t="str">
        <f t="shared" si="400"/>
        <v/>
      </c>
      <c r="DB150" s="534" t="str">
        <f t="shared" si="401"/>
        <v/>
      </c>
      <c r="DC150" s="534" t="str">
        <f t="shared" si="402"/>
        <v/>
      </c>
      <c r="DD150" s="534" t="str">
        <f t="shared" si="403"/>
        <v/>
      </c>
      <c r="DE150" s="533" t="str">
        <f t="shared" si="404"/>
        <v/>
      </c>
      <c r="DF150" s="532" t="str">
        <f t="shared" si="405"/>
        <v/>
      </c>
      <c r="DG150" s="631">
        <f t="shared" si="406"/>
        <v>0</v>
      </c>
      <c r="DH150" s="96">
        <f t="shared" si="407"/>
        <v>0</v>
      </c>
      <c r="DI150" s="96">
        <f t="shared" si="408"/>
        <v>0</v>
      </c>
      <c r="DJ150" s="96">
        <f t="shared" si="409"/>
        <v>0</v>
      </c>
      <c r="DK150" s="467"/>
      <c r="DL150" s="189"/>
      <c r="DM150" s="189"/>
      <c r="DN150" s="189"/>
      <c r="DO150" s="189"/>
      <c r="DP150" s="189"/>
      <c r="DQ150" s="189"/>
      <c r="DR150" s="189"/>
      <c r="DS150" s="189"/>
      <c r="DT150" s="190"/>
    </row>
    <row r="151" spans="1:124" s="191" customFormat="1" ht="15.75" hidden="1" customHeight="1">
      <c r="A151" s="619" t="s">
        <v>176</v>
      </c>
      <c r="B151" s="587" t="str">
        <f t="shared" ref="B151:M151" si="410">IF(B150="","",B148*B149*B150)</f>
        <v/>
      </c>
      <c r="C151" s="587" t="str">
        <f t="shared" si="410"/>
        <v/>
      </c>
      <c r="D151" s="587" t="str">
        <f t="shared" si="410"/>
        <v/>
      </c>
      <c r="E151" s="587" t="str">
        <f t="shared" si="410"/>
        <v/>
      </c>
      <c r="F151" s="587" t="str">
        <f t="shared" si="410"/>
        <v/>
      </c>
      <c r="G151" s="587" t="str">
        <f t="shared" si="410"/>
        <v/>
      </c>
      <c r="H151" s="587" t="str">
        <f t="shared" si="410"/>
        <v/>
      </c>
      <c r="I151" s="587" t="str">
        <f t="shared" si="410"/>
        <v/>
      </c>
      <c r="J151" s="587" t="str">
        <f t="shared" si="410"/>
        <v/>
      </c>
      <c r="K151" s="587" t="str">
        <f t="shared" si="410"/>
        <v/>
      </c>
      <c r="L151" s="587" t="str">
        <f t="shared" si="410"/>
        <v/>
      </c>
      <c r="M151" s="587" t="str">
        <f t="shared" si="410"/>
        <v/>
      </c>
      <c r="N151" s="587"/>
      <c r="O151" s="587"/>
      <c r="P151" s="587"/>
      <c r="Q151" s="587"/>
      <c r="R151" s="587"/>
      <c r="S151" s="623"/>
      <c r="T151" s="587" t="str">
        <f t="shared" ref="T151:AE151" si="411">IF(T150="","",T148*T149*T150)</f>
        <v/>
      </c>
      <c r="U151" s="587" t="str">
        <f t="shared" si="411"/>
        <v/>
      </c>
      <c r="V151" s="587" t="str">
        <f t="shared" si="411"/>
        <v/>
      </c>
      <c r="W151" s="587" t="str">
        <f t="shared" si="411"/>
        <v/>
      </c>
      <c r="X151" s="587" t="str">
        <f t="shared" si="411"/>
        <v/>
      </c>
      <c r="Y151" s="587" t="str">
        <f t="shared" si="411"/>
        <v/>
      </c>
      <c r="Z151" s="1340" t="str">
        <f t="shared" si="411"/>
        <v/>
      </c>
      <c r="AA151" s="1340" t="str">
        <f t="shared" si="411"/>
        <v/>
      </c>
      <c r="AB151" s="1340" t="str">
        <f t="shared" si="411"/>
        <v/>
      </c>
      <c r="AC151" s="1340" t="str">
        <f t="shared" si="411"/>
        <v/>
      </c>
      <c r="AD151" s="587" t="str">
        <f t="shared" si="411"/>
        <v/>
      </c>
      <c r="AE151" s="1340" t="str">
        <f t="shared" si="411"/>
        <v/>
      </c>
      <c r="AF151" s="587"/>
      <c r="AG151" s="587"/>
      <c r="AH151" s="587"/>
      <c r="AI151" s="587"/>
      <c r="AJ151" s="587"/>
      <c r="AK151" s="623"/>
      <c r="AL151" s="587" t="str">
        <f t="shared" ref="AL151:AW151" si="412">IF(AL150="","",AL148*AL149*AL150)</f>
        <v/>
      </c>
      <c r="AM151" s="587" t="str">
        <f t="shared" si="412"/>
        <v/>
      </c>
      <c r="AN151" s="587" t="str">
        <f t="shared" si="412"/>
        <v/>
      </c>
      <c r="AO151" s="587" t="str">
        <f t="shared" si="412"/>
        <v/>
      </c>
      <c r="AP151" s="587" t="str">
        <f t="shared" si="412"/>
        <v/>
      </c>
      <c r="AQ151" s="587" t="str">
        <f t="shared" si="412"/>
        <v/>
      </c>
      <c r="AR151" s="587" t="str">
        <f t="shared" si="412"/>
        <v/>
      </c>
      <c r="AS151" s="587" t="str">
        <f t="shared" si="412"/>
        <v/>
      </c>
      <c r="AT151" s="587" t="str">
        <f t="shared" si="412"/>
        <v/>
      </c>
      <c r="AU151" s="587" t="str">
        <f t="shared" si="412"/>
        <v/>
      </c>
      <c r="AV151" s="587" t="str">
        <f t="shared" si="412"/>
        <v/>
      </c>
      <c r="AW151" s="587" t="str">
        <f t="shared" si="412"/>
        <v/>
      </c>
      <c r="AX151" s="587"/>
      <c r="AY151" s="587"/>
      <c r="AZ151" s="587"/>
      <c r="BA151" s="587"/>
      <c r="BB151" s="587"/>
      <c r="BC151" s="623"/>
      <c r="BD151" s="1340" t="str">
        <f t="shared" ref="BD151:BO151" si="413">IF(BD150="","",BD148*BD149*BD150)</f>
        <v/>
      </c>
      <c r="BE151" s="1340" t="str">
        <f t="shared" si="413"/>
        <v/>
      </c>
      <c r="BF151" s="1340" t="str">
        <f t="shared" si="413"/>
        <v/>
      </c>
      <c r="BG151" s="1340" t="str">
        <f t="shared" si="413"/>
        <v/>
      </c>
      <c r="BH151" s="1340" t="str">
        <f t="shared" si="413"/>
        <v/>
      </c>
      <c r="BI151" s="1340" t="str">
        <f t="shared" si="413"/>
        <v/>
      </c>
      <c r="BJ151" s="1340" t="str">
        <f t="shared" si="413"/>
        <v/>
      </c>
      <c r="BK151" s="1340" t="str">
        <f t="shared" si="413"/>
        <v/>
      </c>
      <c r="BL151" s="1340" t="str">
        <f t="shared" si="413"/>
        <v/>
      </c>
      <c r="BM151" s="1340" t="str">
        <f t="shared" si="413"/>
        <v/>
      </c>
      <c r="BN151" s="1340" t="str">
        <f t="shared" si="413"/>
        <v/>
      </c>
      <c r="BO151" s="1340" t="str">
        <f t="shared" si="413"/>
        <v/>
      </c>
      <c r="BP151" s="1340"/>
      <c r="BQ151" s="1340"/>
      <c r="BR151" s="1340"/>
      <c r="BS151" s="1340"/>
      <c r="BT151" s="1340"/>
      <c r="BU151" s="623"/>
      <c r="BV151" s="587" t="str">
        <f>IF(BV150="","",BV148*BV149*BV150)</f>
        <v/>
      </c>
      <c r="BW151" s="587" t="str">
        <f>IF(BW150="","",BW148*BW149*BW150)</f>
        <v/>
      </c>
      <c r="BX151" s="587" t="str">
        <f>IF(BX150="","",BX148*BX149*BX150)</f>
        <v/>
      </c>
      <c r="BY151" s="587" t="str">
        <f>IF(BY150="","",BY148*BY149*BY150)</f>
        <v/>
      </c>
      <c r="BZ151" s="578" t="str">
        <f t="shared" si="266"/>
        <v/>
      </c>
      <c r="CA151" s="578" t="str">
        <f t="shared" si="267"/>
        <v/>
      </c>
      <c r="CB151" s="578" t="str">
        <f t="shared" si="268"/>
        <v/>
      </c>
      <c r="CC151" s="578" t="str">
        <f t="shared" si="269"/>
        <v/>
      </c>
      <c r="CD151" s="1089" t="str">
        <f t="shared" si="377"/>
        <v/>
      </c>
      <c r="CE151" s="1091" t="str">
        <f t="shared" si="378"/>
        <v/>
      </c>
      <c r="CF151" s="1091" t="str">
        <f t="shared" si="379"/>
        <v/>
      </c>
      <c r="CG151" s="1091" t="str">
        <f t="shared" si="380"/>
        <v/>
      </c>
      <c r="CH151" s="1091" t="str">
        <f t="shared" si="381"/>
        <v/>
      </c>
      <c r="CI151" s="1092" t="str">
        <f t="shared" si="382"/>
        <v/>
      </c>
      <c r="CJ151" s="1092" t="str">
        <f t="shared" si="383"/>
        <v/>
      </c>
      <c r="CK151" s="1091" t="str">
        <f t="shared" si="384"/>
        <v/>
      </c>
      <c r="CL151" s="1091" t="str">
        <f t="shared" si="385"/>
        <v/>
      </c>
      <c r="CM151" s="1091" t="str">
        <f t="shared" si="386"/>
        <v/>
      </c>
      <c r="CN151" s="1091" t="str">
        <f t="shared" si="387"/>
        <v/>
      </c>
      <c r="CO151" s="1089" t="str">
        <f t="shared" si="388"/>
        <v/>
      </c>
      <c r="CP151" s="532" t="str">
        <f t="shared" si="389"/>
        <v/>
      </c>
      <c r="CQ151" s="533" t="str">
        <f t="shared" si="390"/>
        <v/>
      </c>
      <c r="CR151" s="534" t="str">
        <f t="shared" si="391"/>
        <v/>
      </c>
      <c r="CS151" s="534" t="str">
        <f t="shared" si="392"/>
        <v/>
      </c>
      <c r="CT151" s="534" t="str">
        <f t="shared" si="393"/>
        <v/>
      </c>
      <c r="CU151" s="534" t="str">
        <f t="shared" si="394"/>
        <v/>
      </c>
      <c r="CV151" s="534" t="str">
        <f t="shared" si="395"/>
        <v/>
      </c>
      <c r="CW151" s="535" t="str">
        <f t="shared" si="396"/>
        <v/>
      </c>
      <c r="CX151" s="535" t="str">
        <f t="shared" si="397"/>
        <v/>
      </c>
      <c r="CY151" s="535" t="str">
        <f t="shared" si="398"/>
        <v/>
      </c>
      <c r="CZ151" s="534" t="str">
        <f t="shared" si="399"/>
        <v/>
      </c>
      <c r="DA151" s="534" t="str">
        <f t="shared" si="400"/>
        <v/>
      </c>
      <c r="DB151" s="534" t="str">
        <f t="shared" si="401"/>
        <v/>
      </c>
      <c r="DC151" s="534" t="str">
        <f t="shared" si="402"/>
        <v/>
      </c>
      <c r="DD151" s="534" t="str">
        <f t="shared" si="403"/>
        <v/>
      </c>
      <c r="DE151" s="533" t="str">
        <f t="shared" si="404"/>
        <v/>
      </c>
      <c r="DF151" s="532" t="str">
        <f t="shared" si="405"/>
        <v/>
      </c>
      <c r="DG151" s="631">
        <f t="shared" si="406"/>
        <v>0</v>
      </c>
      <c r="DH151" s="96">
        <f t="shared" si="407"/>
        <v>0</v>
      </c>
      <c r="DI151" s="96">
        <f t="shared" si="408"/>
        <v>0</v>
      </c>
      <c r="DJ151" s="96">
        <f t="shared" si="409"/>
        <v>0</v>
      </c>
      <c r="DK151" s="467"/>
      <c r="DL151" s="189"/>
      <c r="DM151" s="189"/>
      <c r="DN151" s="189"/>
      <c r="DO151" s="189"/>
      <c r="DP151" s="189"/>
      <c r="DQ151" s="189"/>
      <c r="DR151" s="189"/>
      <c r="DS151" s="189"/>
      <c r="DT151" s="190"/>
    </row>
    <row r="152" spans="1:124" s="191" customFormat="1" ht="15.75" hidden="1" customHeight="1">
      <c r="A152" s="619" t="s">
        <v>178</v>
      </c>
      <c r="B152" s="260"/>
      <c r="C152" s="260"/>
      <c r="D152" s="260"/>
      <c r="E152" s="260"/>
      <c r="F152" s="260"/>
      <c r="G152" s="260"/>
      <c r="H152" s="260"/>
      <c r="I152" s="260"/>
      <c r="J152" s="260"/>
      <c r="K152" s="260"/>
      <c r="L152" s="260"/>
      <c r="M152" s="260"/>
      <c r="N152" s="260"/>
      <c r="O152" s="260"/>
      <c r="P152" s="260"/>
      <c r="Q152" s="260"/>
      <c r="R152" s="260"/>
      <c r="S152" s="577"/>
      <c r="T152" s="260"/>
      <c r="U152" s="260"/>
      <c r="V152" s="260"/>
      <c r="W152" s="260"/>
      <c r="X152" s="260"/>
      <c r="Y152" s="260"/>
      <c r="Z152" s="1339"/>
      <c r="AA152" s="1339"/>
      <c r="AB152" s="1339"/>
      <c r="AC152" s="1339"/>
      <c r="AD152" s="260"/>
      <c r="AE152" s="1339"/>
      <c r="AF152" s="260"/>
      <c r="AG152" s="260"/>
      <c r="AH152" s="260"/>
      <c r="AI152" s="260"/>
      <c r="AJ152" s="260"/>
      <c r="AK152" s="577"/>
      <c r="AL152" s="260"/>
      <c r="AM152" s="260"/>
      <c r="AN152" s="260"/>
      <c r="AO152" s="260"/>
      <c r="AP152" s="260"/>
      <c r="AQ152" s="260"/>
      <c r="AR152" s="260"/>
      <c r="AS152" s="260"/>
      <c r="AT152" s="260"/>
      <c r="AU152" s="260"/>
      <c r="AV152" s="260"/>
      <c r="AW152" s="260"/>
      <c r="AX152" s="260"/>
      <c r="AY152" s="260"/>
      <c r="AZ152" s="260"/>
      <c r="BA152" s="260"/>
      <c r="BB152" s="260"/>
      <c r="BC152" s="577"/>
      <c r="BD152" s="1339"/>
      <c r="BE152" s="1339"/>
      <c r="BF152" s="1339"/>
      <c r="BG152" s="1339"/>
      <c r="BH152" s="1339"/>
      <c r="BI152" s="1339"/>
      <c r="BJ152" s="1339"/>
      <c r="BK152" s="1339"/>
      <c r="BL152" s="1339"/>
      <c r="BM152" s="1339"/>
      <c r="BN152" s="1339"/>
      <c r="BO152" s="1339"/>
      <c r="BP152" s="1339"/>
      <c r="BQ152" s="1339"/>
      <c r="BR152" s="1339"/>
      <c r="BS152" s="1339"/>
      <c r="BT152" s="1339"/>
      <c r="BU152" s="577"/>
      <c r="BV152" s="260"/>
      <c r="BW152" s="260"/>
      <c r="BX152" s="260"/>
      <c r="BY152" s="260"/>
      <c r="BZ152" s="578" t="str">
        <f t="shared" si="266"/>
        <v/>
      </c>
      <c r="CA152" s="578" t="str">
        <f t="shared" si="267"/>
        <v/>
      </c>
      <c r="CB152" s="578" t="str">
        <f t="shared" si="268"/>
        <v/>
      </c>
      <c r="CC152" s="578" t="str">
        <f t="shared" si="269"/>
        <v/>
      </c>
      <c r="CD152" s="1089" t="str">
        <f t="shared" si="377"/>
        <v/>
      </c>
      <c r="CE152" s="1091" t="str">
        <f t="shared" si="378"/>
        <v/>
      </c>
      <c r="CF152" s="1091" t="str">
        <f t="shared" si="379"/>
        <v/>
      </c>
      <c r="CG152" s="1091" t="str">
        <f t="shared" si="380"/>
        <v/>
      </c>
      <c r="CH152" s="1091" t="str">
        <f t="shared" si="381"/>
        <v/>
      </c>
      <c r="CI152" s="1092" t="str">
        <f t="shared" si="382"/>
        <v/>
      </c>
      <c r="CJ152" s="1092" t="str">
        <f t="shared" si="383"/>
        <v/>
      </c>
      <c r="CK152" s="1091" t="str">
        <f t="shared" si="384"/>
        <v/>
      </c>
      <c r="CL152" s="1091" t="str">
        <f t="shared" si="385"/>
        <v/>
      </c>
      <c r="CM152" s="1091" t="str">
        <f t="shared" si="386"/>
        <v/>
      </c>
      <c r="CN152" s="1091" t="str">
        <f t="shared" si="387"/>
        <v/>
      </c>
      <c r="CO152" s="1089" t="str">
        <f t="shared" si="388"/>
        <v/>
      </c>
      <c r="CP152" s="532" t="str">
        <f t="shared" si="389"/>
        <v/>
      </c>
      <c r="CQ152" s="533" t="str">
        <f t="shared" si="390"/>
        <v/>
      </c>
      <c r="CR152" s="534" t="str">
        <f t="shared" si="391"/>
        <v/>
      </c>
      <c r="CS152" s="534" t="str">
        <f t="shared" si="392"/>
        <v/>
      </c>
      <c r="CT152" s="534" t="str">
        <f t="shared" si="393"/>
        <v/>
      </c>
      <c r="CU152" s="534" t="str">
        <f t="shared" si="394"/>
        <v/>
      </c>
      <c r="CV152" s="534" t="str">
        <f t="shared" si="395"/>
        <v/>
      </c>
      <c r="CW152" s="535" t="str">
        <f t="shared" si="396"/>
        <v/>
      </c>
      <c r="CX152" s="535" t="str">
        <f t="shared" si="397"/>
        <v/>
      </c>
      <c r="CY152" s="535" t="str">
        <f t="shared" si="398"/>
        <v/>
      </c>
      <c r="CZ152" s="534" t="str">
        <f t="shared" si="399"/>
        <v/>
      </c>
      <c r="DA152" s="534" t="str">
        <f t="shared" si="400"/>
        <v/>
      </c>
      <c r="DB152" s="534" t="str">
        <f t="shared" si="401"/>
        <v/>
      </c>
      <c r="DC152" s="534" t="str">
        <f t="shared" si="402"/>
        <v/>
      </c>
      <c r="DD152" s="534" t="str">
        <f t="shared" si="403"/>
        <v/>
      </c>
      <c r="DE152" s="533" t="str">
        <f t="shared" si="404"/>
        <v/>
      </c>
      <c r="DF152" s="532" t="str">
        <f t="shared" si="405"/>
        <v/>
      </c>
      <c r="DG152" s="631">
        <f t="shared" si="406"/>
        <v>0</v>
      </c>
      <c r="DH152" s="96">
        <f t="shared" si="407"/>
        <v>0</v>
      </c>
      <c r="DI152" s="96">
        <f t="shared" si="408"/>
        <v>0</v>
      </c>
      <c r="DJ152" s="96">
        <f t="shared" si="409"/>
        <v>0</v>
      </c>
      <c r="DK152" s="467"/>
      <c r="DL152" s="189"/>
      <c r="DM152" s="189"/>
      <c r="DN152" s="189"/>
      <c r="DO152" s="189"/>
      <c r="DP152" s="189"/>
      <c r="DQ152" s="189"/>
      <c r="DR152" s="189"/>
      <c r="DS152" s="189"/>
      <c r="DT152" s="190"/>
    </row>
    <row r="153" spans="1:124" s="191" customFormat="1" ht="15.75" hidden="1" customHeight="1">
      <c r="A153" s="619" t="s">
        <v>180</v>
      </c>
      <c r="B153" s="260"/>
      <c r="C153" s="260"/>
      <c r="D153" s="260"/>
      <c r="E153" s="260"/>
      <c r="F153" s="260"/>
      <c r="G153" s="260"/>
      <c r="H153" s="260"/>
      <c r="I153" s="260"/>
      <c r="J153" s="260"/>
      <c r="K153" s="260"/>
      <c r="L153" s="260"/>
      <c r="M153" s="260"/>
      <c r="N153" s="260"/>
      <c r="O153" s="260"/>
      <c r="P153" s="260"/>
      <c r="Q153" s="260"/>
      <c r="R153" s="260"/>
      <c r="S153" s="600"/>
      <c r="T153" s="260"/>
      <c r="U153" s="260"/>
      <c r="V153" s="260"/>
      <c r="W153" s="260"/>
      <c r="X153" s="260"/>
      <c r="Y153" s="260"/>
      <c r="Z153" s="1339"/>
      <c r="AA153" s="1339"/>
      <c r="AB153" s="1339"/>
      <c r="AC153" s="1339"/>
      <c r="AD153" s="260"/>
      <c r="AE153" s="1339"/>
      <c r="AF153" s="260"/>
      <c r="AG153" s="260"/>
      <c r="AH153" s="260"/>
      <c r="AI153" s="260"/>
      <c r="AJ153" s="260"/>
      <c r="AK153" s="600"/>
      <c r="AL153" s="260"/>
      <c r="AM153" s="260"/>
      <c r="AN153" s="260"/>
      <c r="AO153" s="260"/>
      <c r="AP153" s="260"/>
      <c r="AQ153" s="260"/>
      <c r="AR153" s="260"/>
      <c r="AS153" s="260"/>
      <c r="AT153" s="260"/>
      <c r="AU153" s="260"/>
      <c r="AV153" s="260"/>
      <c r="AW153" s="260"/>
      <c r="AX153" s="260"/>
      <c r="AY153" s="260"/>
      <c r="AZ153" s="260"/>
      <c r="BA153" s="260"/>
      <c r="BB153" s="260"/>
      <c r="BC153" s="600"/>
      <c r="BD153" s="1339"/>
      <c r="BE153" s="1339"/>
      <c r="BF153" s="1339"/>
      <c r="BG153" s="1339"/>
      <c r="BH153" s="1339"/>
      <c r="BI153" s="1339"/>
      <c r="BJ153" s="1339"/>
      <c r="BK153" s="1339"/>
      <c r="BL153" s="1339"/>
      <c r="BM153" s="1339"/>
      <c r="BN153" s="1339"/>
      <c r="BO153" s="1339"/>
      <c r="BP153" s="1339"/>
      <c r="BQ153" s="1339"/>
      <c r="BR153" s="1339"/>
      <c r="BS153" s="1339"/>
      <c r="BT153" s="1339"/>
      <c r="BU153" s="600"/>
      <c r="BV153" s="260"/>
      <c r="BW153" s="260"/>
      <c r="BX153" s="260"/>
      <c r="BY153" s="260"/>
      <c r="BZ153" s="578" t="str">
        <f t="shared" si="266"/>
        <v/>
      </c>
      <c r="CA153" s="578" t="str">
        <f t="shared" si="267"/>
        <v/>
      </c>
      <c r="CB153" s="578" t="str">
        <f t="shared" si="268"/>
        <v/>
      </c>
      <c r="CC153" s="578" t="str">
        <f t="shared" si="269"/>
        <v/>
      </c>
      <c r="CD153" s="1089" t="str">
        <f t="shared" si="377"/>
        <v/>
      </c>
      <c r="CE153" s="1091" t="str">
        <f t="shared" si="378"/>
        <v/>
      </c>
      <c r="CF153" s="1091" t="str">
        <f t="shared" si="379"/>
        <v/>
      </c>
      <c r="CG153" s="1091" t="str">
        <f t="shared" si="380"/>
        <v/>
      </c>
      <c r="CH153" s="1091" t="str">
        <f t="shared" si="381"/>
        <v/>
      </c>
      <c r="CI153" s="1092" t="str">
        <f t="shared" si="382"/>
        <v/>
      </c>
      <c r="CJ153" s="1092" t="str">
        <f t="shared" si="383"/>
        <v/>
      </c>
      <c r="CK153" s="1091" t="str">
        <f t="shared" si="384"/>
        <v/>
      </c>
      <c r="CL153" s="1091" t="str">
        <f t="shared" si="385"/>
        <v/>
      </c>
      <c r="CM153" s="1091" t="str">
        <f t="shared" si="386"/>
        <v/>
      </c>
      <c r="CN153" s="1091" t="str">
        <f t="shared" si="387"/>
        <v/>
      </c>
      <c r="CO153" s="1089" t="str">
        <f t="shared" si="388"/>
        <v/>
      </c>
      <c r="CP153" s="532" t="str">
        <f t="shared" si="389"/>
        <v/>
      </c>
      <c r="CQ153" s="533" t="str">
        <f t="shared" si="390"/>
        <v/>
      </c>
      <c r="CR153" s="534" t="str">
        <f t="shared" si="391"/>
        <v/>
      </c>
      <c r="CS153" s="534" t="str">
        <f t="shared" si="392"/>
        <v/>
      </c>
      <c r="CT153" s="534" t="str">
        <f t="shared" si="393"/>
        <v/>
      </c>
      <c r="CU153" s="534" t="str">
        <f t="shared" si="394"/>
        <v/>
      </c>
      <c r="CV153" s="534" t="str">
        <f t="shared" si="395"/>
        <v/>
      </c>
      <c r="CW153" s="535" t="str">
        <f t="shared" si="396"/>
        <v/>
      </c>
      <c r="CX153" s="535" t="str">
        <f t="shared" si="397"/>
        <v/>
      </c>
      <c r="CY153" s="535" t="str">
        <f t="shared" si="398"/>
        <v/>
      </c>
      <c r="CZ153" s="534" t="str">
        <f t="shared" si="399"/>
        <v/>
      </c>
      <c r="DA153" s="534" t="str">
        <f t="shared" si="400"/>
        <v/>
      </c>
      <c r="DB153" s="534" t="str">
        <f t="shared" si="401"/>
        <v/>
      </c>
      <c r="DC153" s="534" t="str">
        <f t="shared" si="402"/>
        <v/>
      </c>
      <c r="DD153" s="534" t="str">
        <f t="shared" si="403"/>
        <v/>
      </c>
      <c r="DE153" s="533" t="str">
        <f t="shared" si="404"/>
        <v/>
      </c>
      <c r="DF153" s="532" t="str">
        <f t="shared" si="405"/>
        <v/>
      </c>
      <c r="DG153" s="631">
        <f t="shared" si="406"/>
        <v>0</v>
      </c>
      <c r="DH153" s="96">
        <f t="shared" si="407"/>
        <v>0</v>
      </c>
      <c r="DI153" s="96">
        <f t="shared" si="408"/>
        <v>0</v>
      </c>
      <c r="DJ153" s="96">
        <f t="shared" si="409"/>
        <v>0</v>
      </c>
      <c r="DK153" s="467"/>
      <c r="DL153" s="189"/>
      <c r="DM153" s="189"/>
      <c r="DN153" s="189"/>
      <c r="DO153" s="189"/>
      <c r="DP153" s="189"/>
      <c r="DQ153" s="189"/>
      <c r="DR153" s="189"/>
      <c r="DS153" s="189"/>
      <c r="DT153" s="190"/>
    </row>
    <row r="154" spans="1:124" s="191" customFormat="1" ht="15.75" hidden="1" customHeight="1">
      <c r="A154" s="619" t="s">
        <v>182</v>
      </c>
      <c r="B154" s="588" t="str">
        <f t="shared" ref="B154:M154" si="414">IF(B152="","",B152*B153)</f>
        <v/>
      </c>
      <c r="C154" s="588" t="str">
        <f t="shared" si="414"/>
        <v/>
      </c>
      <c r="D154" s="588" t="str">
        <f t="shared" si="414"/>
        <v/>
      </c>
      <c r="E154" s="588" t="str">
        <f t="shared" si="414"/>
        <v/>
      </c>
      <c r="F154" s="588" t="str">
        <f t="shared" si="414"/>
        <v/>
      </c>
      <c r="G154" s="588" t="str">
        <f t="shared" si="414"/>
        <v/>
      </c>
      <c r="H154" s="588" t="str">
        <f t="shared" si="414"/>
        <v/>
      </c>
      <c r="I154" s="588" t="str">
        <f t="shared" si="414"/>
        <v/>
      </c>
      <c r="J154" s="588" t="str">
        <f t="shared" si="414"/>
        <v/>
      </c>
      <c r="K154" s="588" t="str">
        <f t="shared" si="414"/>
        <v/>
      </c>
      <c r="L154" s="588" t="str">
        <f t="shared" si="414"/>
        <v/>
      </c>
      <c r="M154" s="588" t="str">
        <f t="shared" si="414"/>
        <v/>
      </c>
      <c r="N154" s="588"/>
      <c r="O154" s="588"/>
      <c r="P154" s="588"/>
      <c r="Q154" s="588"/>
      <c r="R154" s="588"/>
      <c r="S154" s="626"/>
      <c r="T154" s="588" t="str">
        <f t="shared" ref="T154:AE154" si="415">IF(T152="","",T152*T153)</f>
        <v/>
      </c>
      <c r="U154" s="588" t="str">
        <f t="shared" si="415"/>
        <v/>
      </c>
      <c r="V154" s="588" t="str">
        <f t="shared" si="415"/>
        <v/>
      </c>
      <c r="W154" s="588" t="str">
        <f t="shared" si="415"/>
        <v/>
      </c>
      <c r="X154" s="588" t="str">
        <f t="shared" si="415"/>
        <v/>
      </c>
      <c r="Y154" s="588" t="str">
        <f t="shared" si="415"/>
        <v/>
      </c>
      <c r="Z154" s="1341" t="str">
        <f t="shared" si="415"/>
        <v/>
      </c>
      <c r="AA154" s="1341" t="str">
        <f t="shared" si="415"/>
        <v/>
      </c>
      <c r="AB154" s="1341" t="str">
        <f t="shared" si="415"/>
        <v/>
      </c>
      <c r="AC154" s="1341" t="str">
        <f t="shared" si="415"/>
        <v/>
      </c>
      <c r="AD154" s="588" t="str">
        <f t="shared" si="415"/>
        <v/>
      </c>
      <c r="AE154" s="1341" t="str">
        <f t="shared" si="415"/>
        <v/>
      </c>
      <c r="AF154" s="588"/>
      <c r="AG154" s="588"/>
      <c r="AH154" s="588"/>
      <c r="AI154" s="588"/>
      <c r="AJ154" s="588"/>
      <c r="AK154" s="626"/>
      <c r="AL154" s="588" t="str">
        <f t="shared" ref="AL154:AT154" si="416">IF(AL152="","",AL152*AL153)</f>
        <v/>
      </c>
      <c r="AM154" s="588" t="str">
        <f t="shared" si="416"/>
        <v/>
      </c>
      <c r="AN154" s="588" t="str">
        <f t="shared" si="416"/>
        <v/>
      </c>
      <c r="AO154" s="588" t="str">
        <f t="shared" si="416"/>
        <v/>
      </c>
      <c r="AP154" s="588" t="str">
        <f t="shared" si="416"/>
        <v/>
      </c>
      <c r="AQ154" s="588" t="str">
        <f t="shared" si="416"/>
        <v/>
      </c>
      <c r="AR154" s="588" t="str">
        <f t="shared" si="416"/>
        <v/>
      </c>
      <c r="AS154" s="588" t="str">
        <f t="shared" si="416"/>
        <v/>
      </c>
      <c r="AT154" s="588" t="str">
        <f t="shared" si="416"/>
        <v/>
      </c>
      <c r="AU154" s="588"/>
      <c r="AV154" s="588"/>
      <c r="AW154" s="588" t="str">
        <f t="shared" ref="AW154" si="417">IF(AW152="","",AW152*AW153)</f>
        <v/>
      </c>
      <c r="AX154" s="588"/>
      <c r="AY154" s="588"/>
      <c r="AZ154" s="588"/>
      <c r="BA154" s="588"/>
      <c r="BB154" s="588"/>
      <c r="BC154" s="626"/>
      <c r="BD154" s="1341" t="str">
        <f t="shared" ref="BD154:BO154" si="418">IF(BD152="","",BD152*BD153)</f>
        <v/>
      </c>
      <c r="BE154" s="1341" t="str">
        <f t="shared" si="418"/>
        <v/>
      </c>
      <c r="BF154" s="1341" t="str">
        <f t="shared" si="418"/>
        <v/>
      </c>
      <c r="BG154" s="1341" t="str">
        <f t="shared" si="418"/>
        <v/>
      </c>
      <c r="BH154" s="1341" t="str">
        <f t="shared" si="418"/>
        <v/>
      </c>
      <c r="BI154" s="1341" t="str">
        <f t="shared" si="418"/>
        <v/>
      </c>
      <c r="BJ154" s="1341" t="str">
        <f t="shared" si="418"/>
        <v/>
      </c>
      <c r="BK154" s="1341" t="str">
        <f t="shared" si="418"/>
        <v/>
      </c>
      <c r="BL154" s="1341" t="str">
        <f t="shared" si="418"/>
        <v/>
      </c>
      <c r="BM154" s="1341" t="str">
        <f t="shared" si="418"/>
        <v/>
      </c>
      <c r="BN154" s="1341" t="str">
        <f t="shared" si="418"/>
        <v/>
      </c>
      <c r="BO154" s="1341" t="str">
        <f t="shared" si="418"/>
        <v/>
      </c>
      <c r="BP154" s="1341"/>
      <c r="BQ154" s="1341"/>
      <c r="BR154" s="1341"/>
      <c r="BS154" s="1341"/>
      <c r="BT154" s="1341"/>
      <c r="BU154" s="626"/>
      <c r="BV154" s="588" t="str">
        <f>IF(BV152="","",BV152*BV153)</f>
        <v/>
      </c>
      <c r="BW154" s="588" t="str">
        <f>IF(BW152="","",BW152*BW153)</f>
        <v/>
      </c>
      <c r="BX154" s="588" t="str">
        <f>IF(BX152="","",BX152*BX153)</f>
        <v/>
      </c>
      <c r="BY154" s="588" t="str">
        <f>IF(BY152="","",BY152*BY153)</f>
        <v/>
      </c>
      <c r="BZ154" s="578" t="str">
        <f t="shared" si="266"/>
        <v/>
      </c>
      <c r="CA154" s="578" t="str">
        <f t="shared" si="267"/>
        <v/>
      </c>
      <c r="CB154" s="578" t="str">
        <f t="shared" si="268"/>
        <v/>
      </c>
      <c r="CC154" s="578" t="str">
        <f t="shared" si="269"/>
        <v/>
      </c>
      <c r="CD154" s="1089" t="str">
        <f t="shared" si="377"/>
        <v/>
      </c>
      <c r="CE154" s="1091" t="str">
        <f t="shared" si="378"/>
        <v/>
      </c>
      <c r="CF154" s="1091" t="str">
        <f t="shared" si="379"/>
        <v/>
      </c>
      <c r="CG154" s="1091" t="str">
        <f t="shared" si="380"/>
        <v/>
      </c>
      <c r="CH154" s="1091" t="str">
        <f t="shared" si="381"/>
        <v/>
      </c>
      <c r="CI154" s="1092" t="str">
        <f t="shared" si="382"/>
        <v/>
      </c>
      <c r="CJ154" s="1092" t="str">
        <f t="shared" si="383"/>
        <v/>
      </c>
      <c r="CK154" s="1091" t="str">
        <f t="shared" si="384"/>
        <v/>
      </c>
      <c r="CL154" s="1091" t="str">
        <f t="shared" si="385"/>
        <v/>
      </c>
      <c r="CM154" s="1091" t="str">
        <f t="shared" si="386"/>
        <v/>
      </c>
      <c r="CN154" s="1091" t="str">
        <f t="shared" si="387"/>
        <v/>
      </c>
      <c r="CO154" s="1089" t="str">
        <f t="shared" si="388"/>
        <v/>
      </c>
      <c r="CP154" s="532" t="str">
        <f t="shared" si="389"/>
        <v/>
      </c>
      <c r="CQ154" s="533" t="str">
        <f t="shared" si="390"/>
        <v/>
      </c>
      <c r="CR154" s="534" t="str">
        <f t="shared" si="391"/>
        <v/>
      </c>
      <c r="CS154" s="534" t="str">
        <f t="shared" si="392"/>
        <v/>
      </c>
      <c r="CT154" s="534" t="str">
        <f t="shared" si="393"/>
        <v/>
      </c>
      <c r="CU154" s="534" t="str">
        <f t="shared" si="394"/>
        <v/>
      </c>
      <c r="CV154" s="534" t="str">
        <f t="shared" si="395"/>
        <v/>
      </c>
      <c r="CW154" s="535" t="str">
        <f t="shared" si="396"/>
        <v/>
      </c>
      <c r="CX154" s="535" t="str">
        <f t="shared" si="397"/>
        <v/>
      </c>
      <c r="CY154" s="535" t="str">
        <f t="shared" si="398"/>
        <v/>
      </c>
      <c r="CZ154" s="534" t="str">
        <f t="shared" si="399"/>
        <v/>
      </c>
      <c r="DA154" s="534" t="str">
        <f t="shared" si="400"/>
        <v/>
      </c>
      <c r="DB154" s="534" t="str">
        <f t="shared" si="401"/>
        <v/>
      </c>
      <c r="DC154" s="534" t="str">
        <f t="shared" si="402"/>
        <v/>
      </c>
      <c r="DD154" s="534" t="str">
        <f t="shared" si="403"/>
        <v/>
      </c>
      <c r="DE154" s="533" t="str">
        <f t="shared" si="404"/>
        <v/>
      </c>
      <c r="DF154" s="532" t="str">
        <f t="shared" si="405"/>
        <v/>
      </c>
      <c r="DG154" s="631">
        <f t="shared" si="406"/>
        <v>0</v>
      </c>
      <c r="DH154" s="96">
        <f t="shared" si="407"/>
        <v>0</v>
      </c>
      <c r="DI154" s="96">
        <f t="shared" si="408"/>
        <v>0</v>
      </c>
      <c r="DJ154" s="96">
        <f t="shared" si="409"/>
        <v>0</v>
      </c>
      <c r="DK154" s="467"/>
      <c r="DL154" s="189"/>
      <c r="DM154" s="189"/>
      <c r="DN154" s="189"/>
      <c r="DO154" s="189"/>
      <c r="DP154" s="189"/>
      <c r="DQ154" s="189"/>
      <c r="DR154" s="189"/>
      <c r="DS154" s="189"/>
      <c r="DT154" s="190"/>
    </row>
    <row r="155" spans="1:124" s="191" customFormat="1" ht="15.75" hidden="1" customHeight="1">
      <c r="A155" s="627" t="s">
        <v>184</v>
      </c>
      <c r="B155" s="591">
        <v>1</v>
      </c>
      <c r="C155" s="591">
        <v>1</v>
      </c>
      <c r="D155" s="591">
        <v>1</v>
      </c>
      <c r="E155" s="591">
        <v>1</v>
      </c>
      <c r="F155" s="591">
        <v>1</v>
      </c>
      <c r="G155" s="591">
        <v>1</v>
      </c>
      <c r="H155" s="591">
        <v>1</v>
      </c>
      <c r="I155" s="591">
        <v>1</v>
      </c>
      <c r="J155" s="591">
        <v>1</v>
      </c>
      <c r="K155" s="591">
        <v>1</v>
      </c>
      <c r="L155" s="591">
        <v>1</v>
      </c>
      <c r="M155" s="591">
        <v>1</v>
      </c>
      <c r="N155" s="591"/>
      <c r="O155" s="591"/>
      <c r="P155" s="591"/>
      <c r="Q155" s="591"/>
      <c r="R155" s="591"/>
      <c r="S155" s="600"/>
      <c r="T155" s="591">
        <v>1</v>
      </c>
      <c r="U155" s="591">
        <v>1</v>
      </c>
      <c r="V155" s="591">
        <v>1</v>
      </c>
      <c r="W155" s="591">
        <v>1</v>
      </c>
      <c r="X155" s="591">
        <v>1</v>
      </c>
      <c r="Y155" s="591">
        <v>1</v>
      </c>
      <c r="Z155" s="1342">
        <v>1</v>
      </c>
      <c r="AA155" s="1342">
        <v>1</v>
      </c>
      <c r="AB155" s="1342">
        <v>1</v>
      </c>
      <c r="AC155" s="1342">
        <v>1</v>
      </c>
      <c r="AD155" s="591">
        <v>1</v>
      </c>
      <c r="AE155" s="1342">
        <v>1</v>
      </c>
      <c r="AF155" s="591"/>
      <c r="AG155" s="591"/>
      <c r="AH155" s="591"/>
      <c r="AI155" s="591"/>
      <c r="AJ155" s="591"/>
      <c r="AK155" s="600"/>
      <c r="AL155" s="591">
        <v>1</v>
      </c>
      <c r="AM155" s="591">
        <v>1</v>
      </c>
      <c r="AN155" s="591">
        <v>1</v>
      </c>
      <c r="AO155" s="591">
        <v>1</v>
      </c>
      <c r="AP155" s="591">
        <v>1</v>
      </c>
      <c r="AQ155" s="591">
        <v>1</v>
      </c>
      <c r="AR155" s="591">
        <v>1</v>
      </c>
      <c r="AS155" s="591">
        <v>1</v>
      </c>
      <c r="AT155" s="591">
        <v>1</v>
      </c>
      <c r="AU155" s="591">
        <v>1</v>
      </c>
      <c r="AV155" s="591">
        <v>1</v>
      </c>
      <c r="AW155" s="591">
        <v>1</v>
      </c>
      <c r="AX155" s="591"/>
      <c r="AY155" s="591"/>
      <c r="AZ155" s="591"/>
      <c r="BA155" s="591"/>
      <c r="BB155" s="591"/>
      <c r="BC155" s="600"/>
      <c r="BD155" s="1342">
        <v>1</v>
      </c>
      <c r="BE155" s="1342">
        <v>1</v>
      </c>
      <c r="BF155" s="1342">
        <v>1</v>
      </c>
      <c r="BG155" s="1342">
        <v>1</v>
      </c>
      <c r="BH155" s="1342">
        <v>1</v>
      </c>
      <c r="BI155" s="1342">
        <v>1</v>
      </c>
      <c r="BJ155" s="1342">
        <v>1</v>
      </c>
      <c r="BK155" s="1342">
        <v>1</v>
      </c>
      <c r="BL155" s="1342">
        <v>1</v>
      </c>
      <c r="BM155" s="1342">
        <v>1</v>
      </c>
      <c r="BN155" s="1342">
        <v>1</v>
      </c>
      <c r="BO155" s="1342">
        <v>1</v>
      </c>
      <c r="BP155" s="1342"/>
      <c r="BQ155" s="1342"/>
      <c r="BR155" s="1342"/>
      <c r="BS155" s="1342"/>
      <c r="BT155" s="1342"/>
      <c r="BU155" s="600"/>
      <c r="BV155" s="591">
        <v>1</v>
      </c>
      <c r="BW155" s="591">
        <v>1</v>
      </c>
      <c r="BX155" s="591">
        <v>1</v>
      </c>
      <c r="BY155" s="591">
        <v>1</v>
      </c>
      <c r="BZ155" s="578">
        <f t="shared" si="266"/>
        <v>1</v>
      </c>
      <c r="CA155" s="578">
        <f t="shared" si="267"/>
        <v>1</v>
      </c>
      <c r="CB155" s="578">
        <f t="shared" si="268"/>
        <v>1</v>
      </c>
      <c r="CC155" s="578">
        <f t="shared" si="269"/>
        <v>1</v>
      </c>
      <c r="CD155" s="1089">
        <f t="shared" si="377"/>
        <v>1</v>
      </c>
      <c r="CE155" s="1091">
        <f t="shared" si="378"/>
        <v>1</v>
      </c>
      <c r="CF155" s="1091">
        <f t="shared" si="379"/>
        <v>1</v>
      </c>
      <c r="CG155" s="1091">
        <f t="shared" si="380"/>
        <v>1</v>
      </c>
      <c r="CH155" s="1091">
        <f t="shared" si="381"/>
        <v>1</v>
      </c>
      <c r="CI155" s="1092">
        <f t="shared" si="382"/>
        <v>1</v>
      </c>
      <c r="CJ155" s="1092">
        <f t="shared" si="383"/>
        <v>1</v>
      </c>
      <c r="CK155" s="1091">
        <f t="shared" si="384"/>
        <v>1</v>
      </c>
      <c r="CL155" s="1091">
        <f t="shared" si="385"/>
        <v>1</v>
      </c>
      <c r="CM155" s="1091">
        <f t="shared" si="386"/>
        <v>1</v>
      </c>
      <c r="CN155" s="1091">
        <f t="shared" si="387"/>
        <v>1</v>
      </c>
      <c r="CO155" s="1089">
        <f t="shared" si="388"/>
        <v>1</v>
      </c>
      <c r="CP155" s="532" t="str">
        <f t="shared" si="389"/>
        <v/>
      </c>
      <c r="CQ155" s="533" t="str">
        <f t="shared" si="390"/>
        <v/>
      </c>
      <c r="CR155" s="534" t="str">
        <f t="shared" si="391"/>
        <v/>
      </c>
      <c r="CS155" s="534">
        <f t="shared" si="392"/>
        <v>1</v>
      </c>
      <c r="CT155" s="534">
        <f t="shared" si="393"/>
        <v>1</v>
      </c>
      <c r="CU155" s="534">
        <f t="shared" si="394"/>
        <v>1</v>
      </c>
      <c r="CV155" s="534">
        <f t="shared" si="395"/>
        <v>1</v>
      </c>
      <c r="CW155" s="535">
        <f t="shared" si="396"/>
        <v>1</v>
      </c>
      <c r="CX155" s="535">
        <f t="shared" si="397"/>
        <v>1</v>
      </c>
      <c r="CY155" s="535">
        <f t="shared" si="398"/>
        <v>1</v>
      </c>
      <c r="CZ155" s="534">
        <f t="shared" si="399"/>
        <v>1</v>
      </c>
      <c r="DA155" s="534">
        <f t="shared" si="400"/>
        <v>1</v>
      </c>
      <c r="DB155" s="534">
        <f t="shared" si="401"/>
        <v>1</v>
      </c>
      <c r="DC155" s="534">
        <f t="shared" si="402"/>
        <v>1</v>
      </c>
      <c r="DD155" s="534">
        <f t="shared" si="403"/>
        <v>1</v>
      </c>
      <c r="DE155" s="533" t="str">
        <f t="shared" si="404"/>
        <v/>
      </c>
      <c r="DF155" s="532" t="str">
        <f t="shared" si="405"/>
        <v/>
      </c>
      <c r="DG155" s="631">
        <f t="shared" si="406"/>
        <v>12</v>
      </c>
      <c r="DH155" s="96">
        <f t="shared" si="407"/>
        <v>12</v>
      </c>
      <c r="DI155" s="96">
        <f t="shared" si="408"/>
        <v>12</v>
      </c>
      <c r="DJ155" s="96">
        <f t="shared" si="409"/>
        <v>12</v>
      </c>
      <c r="DK155" s="467"/>
      <c r="DL155" s="189"/>
      <c r="DM155" s="189"/>
      <c r="DN155" s="189"/>
      <c r="DO155" s="189"/>
      <c r="DP155" s="189"/>
      <c r="DQ155" s="189"/>
      <c r="DR155" s="189"/>
      <c r="DS155" s="189"/>
      <c r="DT155" s="190"/>
    </row>
    <row r="156" spans="1:124" s="191" customFormat="1" ht="15.75" hidden="1" customHeight="1">
      <c r="A156" s="627" t="s">
        <v>186</v>
      </c>
      <c r="B156" s="591"/>
      <c r="C156" s="591"/>
      <c r="D156" s="591"/>
      <c r="E156" s="591"/>
      <c r="F156" s="591"/>
      <c r="G156" s="591"/>
      <c r="H156" s="591"/>
      <c r="I156" s="591"/>
      <c r="J156" s="591"/>
      <c r="K156" s="591"/>
      <c r="L156" s="591"/>
      <c r="M156" s="591"/>
      <c r="N156" s="591"/>
      <c r="O156" s="591"/>
      <c r="P156" s="591"/>
      <c r="Q156" s="591"/>
      <c r="R156" s="591"/>
      <c r="S156" s="592"/>
      <c r="T156" s="591"/>
      <c r="U156" s="591"/>
      <c r="V156" s="591"/>
      <c r="W156" s="591"/>
      <c r="X156" s="591"/>
      <c r="Y156" s="591"/>
      <c r="Z156" s="1342"/>
      <c r="AA156" s="1342"/>
      <c r="AB156" s="1342"/>
      <c r="AC156" s="1342"/>
      <c r="AD156" s="591"/>
      <c r="AE156" s="1342"/>
      <c r="AF156" s="591"/>
      <c r="AG156" s="629"/>
      <c r="AH156" s="591"/>
      <c r="AI156" s="591"/>
      <c r="AJ156" s="591"/>
      <c r="AK156" s="592"/>
      <c r="AL156" s="591"/>
      <c r="AM156" s="591"/>
      <c r="AN156" s="591"/>
      <c r="AO156" s="591"/>
      <c r="AP156" s="591"/>
      <c r="AQ156" s="591"/>
      <c r="AR156" s="591"/>
      <c r="AS156" s="591"/>
      <c r="AT156" s="591"/>
      <c r="AU156" s="591"/>
      <c r="AV156" s="591"/>
      <c r="AW156" s="591"/>
      <c r="AX156" s="591"/>
      <c r="AY156" s="629"/>
      <c r="AZ156" s="629"/>
      <c r="BA156" s="591"/>
      <c r="BB156" s="591"/>
      <c r="BC156" s="592"/>
      <c r="BD156" s="1342"/>
      <c r="BE156" s="1342"/>
      <c r="BF156" s="1342"/>
      <c r="BG156" s="1342"/>
      <c r="BH156" s="1342"/>
      <c r="BI156" s="1342"/>
      <c r="BJ156" s="1342"/>
      <c r="BK156" s="1342"/>
      <c r="BL156" s="1342"/>
      <c r="BM156" s="1342"/>
      <c r="BN156" s="1342"/>
      <c r="BO156" s="1342"/>
      <c r="BP156" s="1342"/>
      <c r="BQ156" s="1342"/>
      <c r="BR156" s="1342"/>
      <c r="BS156" s="1342"/>
      <c r="BT156" s="1342"/>
      <c r="BU156" s="592"/>
      <c r="BV156" s="591"/>
      <c r="BW156" s="591"/>
      <c r="BX156" s="591"/>
      <c r="BY156" s="591"/>
      <c r="BZ156" s="578" t="str">
        <f t="shared" si="266"/>
        <v/>
      </c>
      <c r="CA156" s="578" t="str">
        <f t="shared" si="267"/>
        <v/>
      </c>
      <c r="CB156" s="578" t="str">
        <f t="shared" si="268"/>
        <v/>
      </c>
      <c r="CC156" s="578" t="str">
        <f t="shared" si="269"/>
        <v/>
      </c>
      <c r="CD156" s="1089" t="str">
        <f t="shared" si="377"/>
        <v/>
      </c>
      <c r="CE156" s="1091" t="str">
        <f t="shared" si="378"/>
        <v/>
      </c>
      <c r="CF156" s="1091" t="str">
        <f t="shared" si="379"/>
        <v/>
      </c>
      <c r="CG156" s="1091" t="str">
        <f t="shared" si="380"/>
        <v/>
      </c>
      <c r="CH156" s="1091" t="str">
        <f t="shared" si="381"/>
        <v/>
      </c>
      <c r="CI156" s="1092" t="str">
        <f t="shared" si="382"/>
        <v/>
      </c>
      <c r="CJ156" s="1092" t="str">
        <f t="shared" si="383"/>
        <v/>
      </c>
      <c r="CK156" s="1091" t="str">
        <f t="shared" si="384"/>
        <v/>
      </c>
      <c r="CL156" s="1091" t="str">
        <f t="shared" si="385"/>
        <v/>
      </c>
      <c r="CM156" s="1091" t="str">
        <f t="shared" si="386"/>
        <v/>
      </c>
      <c r="CN156" s="1091" t="str">
        <f t="shared" si="387"/>
        <v/>
      </c>
      <c r="CO156" s="1089" t="str">
        <f t="shared" si="388"/>
        <v/>
      </c>
      <c r="CP156" s="532" t="str">
        <f t="shared" si="389"/>
        <v/>
      </c>
      <c r="CQ156" s="533" t="str">
        <f t="shared" si="390"/>
        <v/>
      </c>
      <c r="CR156" s="534" t="str">
        <f t="shared" si="391"/>
        <v/>
      </c>
      <c r="CS156" s="534" t="str">
        <f t="shared" si="392"/>
        <v/>
      </c>
      <c r="CT156" s="534" t="str">
        <f t="shared" si="393"/>
        <v/>
      </c>
      <c r="CU156" s="534" t="str">
        <f t="shared" si="394"/>
        <v/>
      </c>
      <c r="CV156" s="534" t="str">
        <f t="shared" si="395"/>
        <v/>
      </c>
      <c r="CW156" s="535" t="str">
        <f t="shared" si="396"/>
        <v/>
      </c>
      <c r="CX156" s="535" t="str">
        <f t="shared" si="397"/>
        <v/>
      </c>
      <c r="CY156" s="535" t="str">
        <f t="shared" si="398"/>
        <v/>
      </c>
      <c r="CZ156" s="534" t="str">
        <f t="shared" si="399"/>
        <v/>
      </c>
      <c r="DA156" s="534" t="str">
        <f t="shared" si="400"/>
        <v/>
      </c>
      <c r="DB156" s="534" t="str">
        <f t="shared" si="401"/>
        <v/>
      </c>
      <c r="DC156" s="534" t="str">
        <f t="shared" si="402"/>
        <v/>
      </c>
      <c r="DD156" s="534" t="str">
        <f t="shared" si="403"/>
        <v/>
      </c>
      <c r="DE156" s="533" t="str">
        <f t="shared" si="404"/>
        <v/>
      </c>
      <c r="DF156" s="532" t="str">
        <f t="shared" si="405"/>
        <v/>
      </c>
      <c r="DG156" s="631">
        <f t="shared" si="406"/>
        <v>0</v>
      </c>
      <c r="DH156" s="96">
        <f t="shared" si="407"/>
        <v>0</v>
      </c>
      <c r="DI156" s="96">
        <f t="shared" si="408"/>
        <v>0</v>
      </c>
      <c r="DJ156" s="96">
        <f t="shared" si="409"/>
        <v>0</v>
      </c>
      <c r="DK156" s="467"/>
      <c r="DL156" s="189"/>
      <c r="DM156" s="189"/>
      <c r="DN156" s="189"/>
      <c r="DO156" s="189"/>
      <c r="DP156" s="189"/>
      <c r="DQ156" s="189"/>
      <c r="DR156" s="189"/>
      <c r="DS156" s="189"/>
      <c r="DT156" s="190"/>
    </row>
    <row r="157" spans="1:124" s="191" customFormat="1" ht="15.75" hidden="1" customHeight="1">
      <c r="A157" s="617" t="s">
        <v>218</v>
      </c>
      <c r="B157" s="591"/>
      <c r="C157" s="591"/>
      <c r="D157" s="591"/>
      <c r="E157" s="591"/>
      <c r="F157" s="591"/>
      <c r="G157" s="591"/>
      <c r="H157" s="591"/>
      <c r="I157" s="591"/>
      <c r="J157" s="591"/>
      <c r="K157" s="591"/>
      <c r="L157" s="591"/>
      <c r="M157" s="591"/>
      <c r="N157" s="591"/>
      <c r="O157" s="591"/>
      <c r="P157" s="591"/>
      <c r="Q157" s="591"/>
      <c r="R157" s="591"/>
      <c r="S157" s="600"/>
      <c r="T157" s="591"/>
      <c r="U157" s="591"/>
      <c r="V157" s="591"/>
      <c r="W157" s="591"/>
      <c r="X157" s="591"/>
      <c r="Y157" s="591"/>
      <c r="Z157" s="1342"/>
      <c r="AA157" s="1342"/>
      <c r="AB157" s="1342"/>
      <c r="AC157" s="1342"/>
      <c r="AD157" s="591"/>
      <c r="AE157" s="1342"/>
      <c r="AF157" s="591"/>
      <c r="AG157" s="591"/>
      <c r="AH157" s="591"/>
      <c r="AI157" s="591"/>
      <c r="AJ157" s="591"/>
      <c r="AK157" s="600"/>
      <c r="AL157" s="591"/>
      <c r="AM157" s="591"/>
      <c r="AN157" s="591"/>
      <c r="AO157" s="591"/>
      <c r="AP157" s="591"/>
      <c r="AQ157" s="591"/>
      <c r="AR157" s="591"/>
      <c r="AS157" s="591"/>
      <c r="AT157" s="591"/>
      <c r="AU157" s="591"/>
      <c r="AV157" s="591"/>
      <c r="AW157" s="591"/>
      <c r="AX157" s="591"/>
      <c r="AY157" s="591"/>
      <c r="AZ157" s="591"/>
      <c r="BA157" s="591"/>
      <c r="BB157" s="591"/>
      <c r="BC157" s="600"/>
      <c r="BD157" s="1342"/>
      <c r="BE157" s="1342"/>
      <c r="BF157" s="1342"/>
      <c r="BG157" s="1342"/>
      <c r="BH157" s="1342"/>
      <c r="BI157" s="1342"/>
      <c r="BJ157" s="1342"/>
      <c r="BK157" s="1342"/>
      <c r="BL157" s="1342"/>
      <c r="BM157" s="1342"/>
      <c r="BN157" s="1342"/>
      <c r="BO157" s="1342"/>
      <c r="BP157" s="1342"/>
      <c r="BQ157" s="1342"/>
      <c r="BR157" s="1342"/>
      <c r="BS157" s="1342"/>
      <c r="BT157" s="1342"/>
      <c r="BU157" s="600"/>
      <c r="BV157" s="591"/>
      <c r="BW157" s="591"/>
      <c r="BX157" s="591"/>
      <c r="BY157" s="591"/>
      <c r="BZ157" s="578" t="str">
        <f t="shared" si="266"/>
        <v/>
      </c>
      <c r="CA157" s="578" t="str">
        <f t="shared" si="267"/>
        <v/>
      </c>
      <c r="CB157" s="578" t="str">
        <f t="shared" si="268"/>
        <v/>
      </c>
      <c r="CC157" s="578" t="str">
        <f t="shared" si="269"/>
        <v/>
      </c>
      <c r="CD157" s="1089" t="str">
        <f t="shared" si="377"/>
        <v/>
      </c>
      <c r="CE157" s="1091" t="str">
        <f t="shared" si="378"/>
        <v/>
      </c>
      <c r="CF157" s="1091" t="str">
        <f t="shared" si="379"/>
        <v/>
      </c>
      <c r="CG157" s="1091" t="str">
        <f t="shared" si="380"/>
        <v/>
      </c>
      <c r="CH157" s="1091" t="str">
        <f t="shared" si="381"/>
        <v/>
      </c>
      <c r="CI157" s="1092" t="str">
        <f t="shared" si="382"/>
        <v/>
      </c>
      <c r="CJ157" s="1092" t="str">
        <f t="shared" si="383"/>
        <v/>
      </c>
      <c r="CK157" s="1091" t="str">
        <f t="shared" si="384"/>
        <v/>
      </c>
      <c r="CL157" s="1091" t="str">
        <f t="shared" si="385"/>
        <v/>
      </c>
      <c r="CM157" s="1091" t="str">
        <f t="shared" si="386"/>
        <v/>
      </c>
      <c r="CN157" s="1091" t="str">
        <f t="shared" si="387"/>
        <v/>
      </c>
      <c r="CO157" s="1089" t="str">
        <f t="shared" si="388"/>
        <v/>
      </c>
      <c r="CP157" s="532" t="str">
        <f t="shared" si="389"/>
        <v/>
      </c>
      <c r="CQ157" s="533" t="str">
        <f t="shared" si="390"/>
        <v/>
      </c>
      <c r="CR157" s="534" t="str">
        <f t="shared" si="391"/>
        <v/>
      </c>
      <c r="CS157" s="534" t="str">
        <f t="shared" si="392"/>
        <v/>
      </c>
      <c r="CT157" s="534" t="str">
        <f t="shared" si="393"/>
        <v/>
      </c>
      <c r="CU157" s="534" t="str">
        <f t="shared" si="394"/>
        <v/>
      </c>
      <c r="CV157" s="534" t="str">
        <f t="shared" si="395"/>
        <v/>
      </c>
      <c r="CW157" s="535" t="str">
        <f t="shared" si="396"/>
        <v/>
      </c>
      <c r="CX157" s="535" t="str">
        <f t="shared" si="397"/>
        <v/>
      </c>
      <c r="CY157" s="535" t="str">
        <f t="shared" si="398"/>
        <v/>
      </c>
      <c r="CZ157" s="534" t="str">
        <f t="shared" si="399"/>
        <v/>
      </c>
      <c r="DA157" s="534" t="str">
        <f t="shared" si="400"/>
        <v/>
      </c>
      <c r="DB157" s="534" t="str">
        <f t="shared" si="401"/>
        <v/>
      </c>
      <c r="DC157" s="534" t="str">
        <f t="shared" si="402"/>
        <v/>
      </c>
      <c r="DD157" s="534" t="str">
        <f t="shared" si="403"/>
        <v/>
      </c>
      <c r="DE157" s="533" t="str">
        <f t="shared" si="404"/>
        <v/>
      </c>
      <c r="DF157" s="532" t="str">
        <f t="shared" si="405"/>
        <v/>
      </c>
      <c r="DG157" s="631">
        <f t="shared" si="406"/>
        <v>0</v>
      </c>
      <c r="DH157" s="96">
        <f t="shared" si="407"/>
        <v>0</v>
      </c>
      <c r="DI157" s="96">
        <f t="shared" si="408"/>
        <v>0</v>
      </c>
      <c r="DJ157" s="96">
        <f t="shared" si="409"/>
        <v>0</v>
      </c>
      <c r="DK157" s="467"/>
      <c r="DL157" s="189"/>
      <c r="DM157" s="189"/>
      <c r="DN157" s="189"/>
      <c r="DO157" s="189"/>
      <c r="DP157" s="189"/>
      <c r="DQ157" s="189"/>
      <c r="DR157" s="189"/>
      <c r="DS157" s="189"/>
      <c r="DT157" s="190"/>
    </row>
    <row r="158" spans="1:124" s="191" customFormat="1" ht="15.75" hidden="1" customHeight="1">
      <c r="A158" s="635" t="s">
        <v>217</v>
      </c>
      <c r="B158" s="212">
        <v>45</v>
      </c>
      <c r="C158" s="212">
        <v>45</v>
      </c>
      <c r="D158" s="212">
        <v>45</v>
      </c>
      <c r="E158" s="212">
        <v>45</v>
      </c>
      <c r="F158" s="212">
        <v>45</v>
      </c>
      <c r="G158" s="212">
        <v>45</v>
      </c>
      <c r="H158" s="212">
        <v>45</v>
      </c>
      <c r="I158" s="212">
        <v>45</v>
      </c>
      <c r="J158" s="212">
        <v>45</v>
      </c>
      <c r="K158" s="212">
        <v>45</v>
      </c>
      <c r="L158" s="212">
        <v>45</v>
      </c>
      <c r="M158" s="212">
        <v>45</v>
      </c>
      <c r="N158" s="212"/>
      <c r="O158" s="212"/>
      <c r="P158" s="212"/>
      <c r="Q158" s="212"/>
      <c r="R158" s="212"/>
      <c r="S158" s="602"/>
      <c r="T158" s="212">
        <v>45</v>
      </c>
      <c r="U158" s="212">
        <v>45</v>
      </c>
      <c r="V158" s="212">
        <v>45</v>
      </c>
      <c r="W158" s="212">
        <v>45</v>
      </c>
      <c r="X158" s="212">
        <v>45</v>
      </c>
      <c r="Y158" s="212">
        <v>45</v>
      </c>
      <c r="Z158" s="1338">
        <v>45</v>
      </c>
      <c r="AA158" s="1338">
        <v>45</v>
      </c>
      <c r="AB158" s="1338">
        <v>45</v>
      </c>
      <c r="AC158" s="1338">
        <v>45</v>
      </c>
      <c r="AD158" s="212">
        <v>45</v>
      </c>
      <c r="AE158" s="1338">
        <v>45</v>
      </c>
      <c r="AF158" s="212"/>
      <c r="AG158" s="212"/>
      <c r="AH158" s="212"/>
      <c r="AI158" s="212"/>
      <c r="AJ158" s="212"/>
      <c r="AK158" s="602"/>
      <c r="AL158" s="212">
        <v>45</v>
      </c>
      <c r="AM158" s="212">
        <v>45</v>
      </c>
      <c r="AN158" s="212">
        <v>45</v>
      </c>
      <c r="AO158" s="212">
        <v>45</v>
      </c>
      <c r="AP158" s="212">
        <v>45</v>
      </c>
      <c r="AQ158" s="212">
        <v>45</v>
      </c>
      <c r="AR158" s="212">
        <v>45</v>
      </c>
      <c r="AS158" s="212">
        <v>45</v>
      </c>
      <c r="AT158" s="212">
        <v>45</v>
      </c>
      <c r="AU158" s="212">
        <v>45</v>
      </c>
      <c r="AV158" s="212">
        <v>45</v>
      </c>
      <c r="AW158" s="212">
        <v>45</v>
      </c>
      <c r="AX158" s="212"/>
      <c r="AY158" s="212"/>
      <c r="AZ158" s="212"/>
      <c r="BA158" s="212"/>
      <c r="BB158" s="212"/>
      <c r="BC158" s="602"/>
      <c r="BD158" s="1338">
        <v>45</v>
      </c>
      <c r="BE158" s="1338">
        <v>45</v>
      </c>
      <c r="BF158" s="1338">
        <v>45</v>
      </c>
      <c r="BG158" s="1338">
        <v>45</v>
      </c>
      <c r="BH158" s="1338">
        <v>45</v>
      </c>
      <c r="BI158" s="1338">
        <v>45</v>
      </c>
      <c r="BJ158" s="1338">
        <v>45</v>
      </c>
      <c r="BK158" s="1338">
        <v>45</v>
      </c>
      <c r="BL158" s="1338">
        <v>45</v>
      </c>
      <c r="BM158" s="1338">
        <v>45</v>
      </c>
      <c r="BN158" s="1338">
        <v>45</v>
      </c>
      <c r="BO158" s="1338">
        <v>45</v>
      </c>
      <c r="BP158" s="1338"/>
      <c r="BQ158" s="1338"/>
      <c r="BR158" s="1338"/>
      <c r="BS158" s="1338"/>
      <c r="BT158" s="1338"/>
      <c r="BU158" s="602"/>
      <c r="BV158" s="212">
        <v>45</v>
      </c>
      <c r="BW158" s="212">
        <v>45</v>
      </c>
      <c r="BX158" s="212">
        <v>45</v>
      </c>
      <c r="BY158" s="212">
        <v>45</v>
      </c>
      <c r="BZ158" s="578">
        <f t="shared" ref="BZ158:BZ221" si="419">IF(DG158&lt;3,"",(SUM(B158:R158)-MIN(B158:R158)-MAX(B158:R158))/(DG158-2))</f>
        <v>45</v>
      </c>
      <c r="CA158" s="578">
        <f t="shared" ref="CA158:CA221" si="420">IF(DH158&lt;3,"",(SUM(T158:AJ158)-MIN(T158:AJ158)-MAX(T158:AJ158))/(DH158-2))</f>
        <v>45</v>
      </c>
      <c r="CB158" s="578">
        <f t="shared" ref="CB158:CB221" si="421">IF(DI158&lt;3,"",(SUM(AL158:BB158)-MIN(AL158:BB158)-MAX(AL158:BB158))/(DI158-2))</f>
        <v>45</v>
      </c>
      <c r="CC158" s="578">
        <f t="shared" ref="CC158:CC221" si="422">IF(DJ158&lt;3,"",(SUM(BD158:BT158)-MIN(BD158:BT158)-MAX(BD158:BT158))/(DJ158-2))</f>
        <v>45</v>
      </c>
      <c r="CD158" s="1089">
        <f t="shared" si="377"/>
        <v>45</v>
      </c>
      <c r="CE158" s="1091">
        <f t="shared" si="378"/>
        <v>45</v>
      </c>
      <c r="CF158" s="1091">
        <f t="shared" si="379"/>
        <v>45</v>
      </c>
      <c r="CG158" s="1091">
        <f t="shared" si="380"/>
        <v>45</v>
      </c>
      <c r="CH158" s="1091">
        <f t="shared" si="381"/>
        <v>45</v>
      </c>
      <c r="CI158" s="1092">
        <f t="shared" si="382"/>
        <v>45</v>
      </c>
      <c r="CJ158" s="1092">
        <f t="shared" si="383"/>
        <v>45</v>
      </c>
      <c r="CK158" s="1091">
        <f t="shared" si="384"/>
        <v>45</v>
      </c>
      <c r="CL158" s="1091">
        <f t="shared" si="385"/>
        <v>45</v>
      </c>
      <c r="CM158" s="1091">
        <f t="shared" si="386"/>
        <v>45</v>
      </c>
      <c r="CN158" s="1091">
        <f t="shared" si="387"/>
        <v>45</v>
      </c>
      <c r="CO158" s="1089">
        <f t="shared" si="388"/>
        <v>45</v>
      </c>
      <c r="CP158" s="532" t="str">
        <f t="shared" si="389"/>
        <v/>
      </c>
      <c r="CQ158" s="533" t="str">
        <f t="shared" si="390"/>
        <v/>
      </c>
      <c r="CR158" s="534" t="str">
        <f t="shared" si="391"/>
        <v/>
      </c>
      <c r="CS158" s="534">
        <f t="shared" si="392"/>
        <v>45</v>
      </c>
      <c r="CT158" s="534">
        <f t="shared" si="393"/>
        <v>45</v>
      </c>
      <c r="CU158" s="534">
        <f t="shared" si="394"/>
        <v>45</v>
      </c>
      <c r="CV158" s="534">
        <f t="shared" si="395"/>
        <v>45</v>
      </c>
      <c r="CW158" s="535">
        <f t="shared" si="396"/>
        <v>45</v>
      </c>
      <c r="CX158" s="535">
        <f t="shared" si="397"/>
        <v>45</v>
      </c>
      <c r="CY158" s="535">
        <f t="shared" si="398"/>
        <v>45</v>
      </c>
      <c r="CZ158" s="534">
        <f t="shared" si="399"/>
        <v>45</v>
      </c>
      <c r="DA158" s="534">
        <f t="shared" si="400"/>
        <v>45</v>
      </c>
      <c r="DB158" s="534">
        <f t="shared" si="401"/>
        <v>45</v>
      </c>
      <c r="DC158" s="534">
        <f t="shared" si="402"/>
        <v>45</v>
      </c>
      <c r="DD158" s="534">
        <f t="shared" si="403"/>
        <v>45</v>
      </c>
      <c r="DE158" s="533" t="str">
        <f t="shared" si="404"/>
        <v/>
      </c>
      <c r="DF158" s="532" t="str">
        <f t="shared" si="405"/>
        <v/>
      </c>
      <c r="DG158" s="631">
        <f t="shared" si="406"/>
        <v>12</v>
      </c>
      <c r="DH158" s="96">
        <f t="shared" si="407"/>
        <v>12</v>
      </c>
      <c r="DI158" s="96">
        <f t="shared" si="408"/>
        <v>12</v>
      </c>
      <c r="DJ158" s="96">
        <f t="shared" si="409"/>
        <v>12</v>
      </c>
      <c r="DK158" s="467"/>
      <c r="DL158" s="189"/>
      <c r="DM158" s="189"/>
      <c r="DN158" s="189"/>
      <c r="DO158" s="189"/>
      <c r="DP158" s="189"/>
      <c r="DQ158" s="189"/>
      <c r="DR158" s="189"/>
      <c r="DS158" s="189"/>
      <c r="DT158" s="190"/>
    </row>
    <row r="159" spans="1:124" s="191" customFormat="1" ht="15.75" hidden="1" customHeight="1">
      <c r="A159" s="619" t="s">
        <v>172</v>
      </c>
      <c r="B159" s="260"/>
      <c r="C159" s="260"/>
      <c r="D159" s="260"/>
      <c r="E159" s="260"/>
      <c r="F159" s="260"/>
      <c r="G159" s="260"/>
      <c r="H159" s="260"/>
      <c r="I159" s="260"/>
      <c r="J159" s="260"/>
      <c r="K159" s="260"/>
      <c r="L159" s="260"/>
      <c r="M159" s="260"/>
      <c r="N159" s="260"/>
      <c r="O159" s="260"/>
      <c r="P159" s="260"/>
      <c r="Q159" s="260"/>
      <c r="R159" s="260"/>
      <c r="S159" s="583"/>
      <c r="T159" s="260"/>
      <c r="U159" s="260"/>
      <c r="V159" s="260"/>
      <c r="W159" s="260"/>
      <c r="X159" s="260"/>
      <c r="Y159" s="260"/>
      <c r="Z159" s="1339"/>
      <c r="AA159" s="1339"/>
      <c r="AB159" s="1339"/>
      <c r="AC159" s="1339"/>
      <c r="AD159" s="260"/>
      <c r="AE159" s="1339"/>
      <c r="AF159" s="260"/>
      <c r="AG159" s="260"/>
      <c r="AH159" s="260"/>
      <c r="AI159" s="260"/>
      <c r="AJ159" s="260"/>
      <c r="AK159" s="583"/>
      <c r="AL159" s="260"/>
      <c r="AM159" s="260"/>
      <c r="AN159" s="260"/>
      <c r="AO159" s="260"/>
      <c r="AP159" s="260"/>
      <c r="AQ159" s="260"/>
      <c r="AR159" s="260"/>
      <c r="AS159" s="260"/>
      <c r="AT159" s="260"/>
      <c r="AU159" s="260"/>
      <c r="AV159" s="260"/>
      <c r="AW159" s="260"/>
      <c r="AX159" s="260"/>
      <c r="AY159" s="260"/>
      <c r="AZ159" s="260"/>
      <c r="BA159" s="260"/>
      <c r="BB159" s="260"/>
      <c r="BC159" s="583"/>
      <c r="BD159" s="1339"/>
      <c r="BE159" s="1339"/>
      <c r="BF159" s="1339"/>
      <c r="BG159" s="1339"/>
      <c r="BH159" s="1339"/>
      <c r="BI159" s="1339"/>
      <c r="BJ159" s="1339"/>
      <c r="BK159" s="1339"/>
      <c r="BL159" s="1339"/>
      <c r="BM159" s="1339"/>
      <c r="BN159" s="1339"/>
      <c r="BO159" s="1339"/>
      <c r="BP159" s="1339"/>
      <c r="BQ159" s="1339"/>
      <c r="BR159" s="1339"/>
      <c r="BS159" s="1339"/>
      <c r="BT159" s="1339"/>
      <c r="BU159" s="583"/>
      <c r="BV159" s="260"/>
      <c r="BW159" s="260"/>
      <c r="BX159" s="260"/>
      <c r="BY159" s="260"/>
      <c r="BZ159" s="578" t="str">
        <f t="shared" si="419"/>
        <v/>
      </c>
      <c r="CA159" s="578" t="str">
        <f t="shared" si="420"/>
        <v/>
      </c>
      <c r="CB159" s="578" t="str">
        <f t="shared" si="421"/>
        <v/>
      </c>
      <c r="CC159" s="578" t="str">
        <f t="shared" si="422"/>
        <v/>
      </c>
      <c r="CD159" s="1089" t="str">
        <f t="shared" si="377"/>
        <v/>
      </c>
      <c r="CE159" s="1091" t="str">
        <f t="shared" si="378"/>
        <v/>
      </c>
      <c r="CF159" s="1091" t="str">
        <f t="shared" si="379"/>
        <v/>
      </c>
      <c r="CG159" s="1091" t="str">
        <f t="shared" si="380"/>
        <v/>
      </c>
      <c r="CH159" s="1091" t="str">
        <f t="shared" si="381"/>
        <v/>
      </c>
      <c r="CI159" s="1092" t="str">
        <f t="shared" si="382"/>
        <v/>
      </c>
      <c r="CJ159" s="1092" t="str">
        <f t="shared" si="383"/>
        <v/>
      </c>
      <c r="CK159" s="1091" t="str">
        <f t="shared" si="384"/>
        <v/>
      </c>
      <c r="CL159" s="1091" t="str">
        <f t="shared" si="385"/>
        <v/>
      </c>
      <c r="CM159" s="1091" t="str">
        <f t="shared" si="386"/>
        <v/>
      </c>
      <c r="CN159" s="1091" t="str">
        <f t="shared" si="387"/>
        <v/>
      </c>
      <c r="CO159" s="1089" t="str">
        <f t="shared" si="388"/>
        <v/>
      </c>
      <c r="CP159" s="532" t="str">
        <f t="shared" si="389"/>
        <v/>
      </c>
      <c r="CQ159" s="533" t="str">
        <f t="shared" si="390"/>
        <v/>
      </c>
      <c r="CR159" s="534" t="str">
        <f t="shared" si="391"/>
        <v/>
      </c>
      <c r="CS159" s="534" t="str">
        <f t="shared" si="392"/>
        <v/>
      </c>
      <c r="CT159" s="534" t="str">
        <f t="shared" si="393"/>
        <v/>
      </c>
      <c r="CU159" s="534" t="str">
        <f t="shared" si="394"/>
        <v/>
      </c>
      <c r="CV159" s="534" t="str">
        <f t="shared" si="395"/>
        <v/>
      </c>
      <c r="CW159" s="535" t="str">
        <f t="shared" si="396"/>
        <v/>
      </c>
      <c r="CX159" s="535" t="str">
        <f t="shared" si="397"/>
        <v/>
      </c>
      <c r="CY159" s="535" t="str">
        <f t="shared" si="398"/>
        <v/>
      </c>
      <c r="CZ159" s="534" t="str">
        <f t="shared" si="399"/>
        <v/>
      </c>
      <c r="DA159" s="534" t="str">
        <f t="shared" si="400"/>
        <v/>
      </c>
      <c r="DB159" s="534" t="str">
        <f t="shared" si="401"/>
        <v/>
      </c>
      <c r="DC159" s="534" t="str">
        <f t="shared" si="402"/>
        <v/>
      </c>
      <c r="DD159" s="534" t="str">
        <f t="shared" si="403"/>
        <v/>
      </c>
      <c r="DE159" s="533" t="str">
        <f t="shared" si="404"/>
        <v/>
      </c>
      <c r="DF159" s="532" t="str">
        <f t="shared" si="405"/>
        <v/>
      </c>
      <c r="DG159" s="631">
        <f t="shared" si="406"/>
        <v>0</v>
      </c>
      <c r="DH159" s="96">
        <f t="shared" si="407"/>
        <v>0</v>
      </c>
      <c r="DI159" s="96">
        <f t="shared" si="408"/>
        <v>0</v>
      </c>
      <c r="DJ159" s="96">
        <f t="shared" si="409"/>
        <v>0</v>
      </c>
      <c r="DK159" s="467"/>
      <c r="DL159" s="189"/>
      <c r="DM159" s="189"/>
      <c r="DN159" s="189"/>
      <c r="DO159" s="189"/>
      <c r="DP159" s="189"/>
      <c r="DQ159" s="189"/>
      <c r="DR159" s="189"/>
      <c r="DS159" s="189"/>
      <c r="DT159" s="190"/>
    </row>
    <row r="160" spans="1:124" s="191" customFormat="1" ht="15.75" hidden="1" customHeight="1">
      <c r="A160" s="619" t="s">
        <v>176</v>
      </c>
      <c r="B160" s="587" t="str">
        <f t="shared" ref="B160:M160" si="423">IF(B159="","",IF(B157="",B148*B158*B159,B157*B158*B159))</f>
        <v/>
      </c>
      <c r="C160" s="587" t="str">
        <f t="shared" si="423"/>
        <v/>
      </c>
      <c r="D160" s="587" t="str">
        <f t="shared" si="423"/>
        <v/>
      </c>
      <c r="E160" s="587" t="str">
        <f t="shared" si="423"/>
        <v/>
      </c>
      <c r="F160" s="587" t="str">
        <f t="shared" si="423"/>
        <v/>
      </c>
      <c r="G160" s="587" t="str">
        <f t="shared" si="423"/>
        <v/>
      </c>
      <c r="H160" s="587" t="str">
        <f t="shared" si="423"/>
        <v/>
      </c>
      <c r="I160" s="587" t="str">
        <f t="shared" si="423"/>
        <v/>
      </c>
      <c r="J160" s="587" t="str">
        <f t="shared" si="423"/>
        <v/>
      </c>
      <c r="K160" s="587" t="str">
        <f t="shared" si="423"/>
        <v/>
      </c>
      <c r="L160" s="587" t="str">
        <f t="shared" si="423"/>
        <v/>
      </c>
      <c r="M160" s="587" t="str">
        <f t="shared" si="423"/>
        <v/>
      </c>
      <c r="N160" s="587"/>
      <c r="O160" s="587"/>
      <c r="P160" s="587"/>
      <c r="Q160" s="587"/>
      <c r="R160" s="587"/>
      <c r="S160" s="623"/>
      <c r="T160" s="587" t="str">
        <f t="shared" ref="T160:AE160" si="424">IF(T159="","",IF(T157="",T148*T158*T159,T157*T158*T159))</f>
        <v/>
      </c>
      <c r="U160" s="587" t="str">
        <f t="shared" si="424"/>
        <v/>
      </c>
      <c r="V160" s="587" t="str">
        <f t="shared" si="424"/>
        <v/>
      </c>
      <c r="W160" s="587" t="str">
        <f t="shared" si="424"/>
        <v/>
      </c>
      <c r="X160" s="587" t="str">
        <f t="shared" si="424"/>
        <v/>
      </c>
      <c r="Y160" s="587" t="str">
        <f t="shared" si="424"/>
        <v/>
      </c>
      <c r="Z160" s="1340" t="str">
        <f t="shared" si="424"/>
        <v/>
      </c>
      <c r="AA160" s="1340" t="str">
        <f t="shared" si="424"/>
        <v/>
      </c>
      <c r="AB160" s="1340" t="str">
        <f t="shared" si="424"/>
        <v/>
      </c>
      <c r="AC160" s="1340" t="str">
        <f t="shared" si="424"/>
        <v/>
      </c>
      <c r="AD160" s="587" t="str">
        <f t="shared" si="424"/>
        <v/>
      </c>
      <c r="AE160" s="1340" t="str">
        <f t="shared" si="424"/>
        <v/>
      </c>
      <c r="AF160" s="587"/>
      <c r="AG160" s="587"/>
      <c r="AH160" s="587"/>
      <c r="AI160" s="587"/>
      <c r="AJ160" s="587"/>
      <c r="AK160" s="623"/>
      <c r="AL160" s="587" t="str">
        <f t="shared" ref="AL160:AW160" si="425">IF(AL159="","",IF(AL157="",AL148*AL158*AL159,AL157*AL158*AL159))</f>
        <v/>
      </c>
      <c r="AM160" s="587" t="str">
        <f t="shared" si="425"/>
        <v/>
      </c>
      <c r="AN160" s="587" t="str">
        <f t="shared" si="425"/>
        <v/>
      </c>
      <c r="AO160" s="587" t="str">
        <f t="shared" si="425"/>
        <v/>
      </c>
      <c r="AP160" s="587" t="str">
        <f t="shared" si="425"/>
        <v/>
      </c>
      <c r="AQ160" s="587" t="str">
        <f t="shared" si="425"/>
        <v/>
      </c>
      <c r="AR160" s="587" t="str">
        <f t="shared" si="425"/>
        <v/>
      </c>
      <c r="AS160" s="587" t="str">
        <f t="shared" si="425"/>
        <v/>
      </c>
      <c r="AT160" s="587" t="str">
        <f t="shared" si="425"/>
        <v/>
      </c>
      <c r="AU160" s="587" t="str">
        <f t="shared" si="425"/>
        <v/>
      </c>
      <c r="AV160" s="587" t="str">
        <f t="shared" si="425"/>
        <v/>
      </c>
      <c r="AW160" s="587" t="str">
        <f t="shared" si="425"/>
        <v/>
      </c>
      <c r="AX160" s="587"/>
      <c r="AY160" s="587"/>
      <c r="AZ160" s="587"/>
      <c r="BA160" s="587"/>
      <c r="BB160" s="587"/>
      <c r="BC160" s="623"/>
      <c r="BD160" s="1340" t="str">
        <f t="shared" ref="BD160:BO160" si="426">IF(BD159="","",IF(BD157="",BD148*BD158*BD159,BD157*BD158*BD159))</f>
        <v/>
      </c>
      <c r="BE160" s="1340" t="str">
        <f t="shared" si="426"/>
        <v/>
      </c>
      <c r="BF160" s="1340" t="str">
        <f t="shared" si="426"/>
        <v/>
      </c>
      <c r="BG160" s="1340" t="str">
        <f t="shared" si="426"/>
        <v/>
      </c>
      <c r="BH160" s="1340" t="str">
        <f t="shared" si="426"/>
        <v/>
      </c>
      <c r="BI160" s="1340" t="str">
        <f t="shared" si="426"/>
        <v/>
      </c>
      <c r="BJ160" s="1340" t="str">
        <f t="shared" si="426"/>
        <v/>
      </c>
      <c r="BK160" s="1340" t="str">
        <f t="shared" si="426"/>
        <v/>
      </c>
      <c r="BL160" s="1340" t="str">
        <f t="shared" si="426"/>
        <v/>
      </c>
      <c r="BM160" s="1340" t="str">
        <f t="shared" si="426"/>
        <v/>
      </c>
      <c r="BN160" s="1340" t="str">
        <f t="shared" si="426"/>
        <v/>
      </c>
      <c r="BO160" s="1340" t="str">
        <f t="shared" si="426"/>
        <v/>
      </c>
      <c r="BP160" s="1340"/>
      <c r="BQ160" s="1340"/>
      <c r="BR160" s="1340"/>
      <c r="BS160" s="1340"/>
      <c r="BT160" s="1340"/>
      <c r="BU160" s="623"/>
      <c r="BV160" s="587" t="str">
        <f>IF(BV159="","",IF(BV157="",BV148*BV158*BV159,BV157*BV158*BV159))</f>
        <v/>
      </c>
      <c r="BW160" s="587" t="str">
        <f>IF(BW159="","",IF(BW157="",BW148*BW158*BW159,BW157*BW158*BW159))</f>
        <v/>
      </c>
      <c r="BX160" s="587" t="str">
        <f>IF(BX159="","",IF(BX157="",BX148*BX158*BX159,BX157*BX158*BX159))</f>
        <v/>
      </c>
      <c r="BY160" s="587" t="str">
        <f>IF(BY159="","",IF(BY157="",BY148*BY158*BY159,BY157*BY158*BY159))</f>
        <v/>
      </c>
      <c r="BZ160" s="578" t="str">
        <f t="shared" si="419"/>
        <v/>
      </c>
      <c r="CA160" s="578" t="str">
        <f t="shared" si="420"/>
        <v/>
      </c>
      <c r="CB160" s="578" t="str">
        <f t="shared" si="421"/>
        <v/>
      </c>
      <c r="CC160" s="578" t="str">
        <f t="shared" si="422"/>
        <v/>
      </c>
      <c r="CD160" s="1089" t="str">
        <f t="shared" si="377"/>
        <v/>
      </c>
      <c r="CE160" s="1091" t="str">
        <f t="shared" si="378"/>
        <v/>
      </c>
      <c r="CF160" s="1091" t="str">
        <f t="shared" si="379"/>
        <v/>
      </c>
      <c r="CG160" s="1091" t="str">
        <f t="shared" si="380"/>
        <v/>
      </c>
      <c r="CH160" s="1091" t="str">
        <f t="shared" si="381"/>
        <v/>
      </c>
      <c r="CI160" s="1092" t="str">
        <f t="shared" si="382"/>
        <v/>
      </c>
      <c r="CJ160" s="1092" t="str">
        <f t="shared" si="383"/>
        <v/>
      </c>
      <c r="CK160" s="1091" t="str">
        <f t="shared" si="384"/>
        <v/>
      </c>
      <c r="CL160" s="1091" t="str">
        <f t="shared" si="385"/>
        <v/>
      </c>
      <c r="CM160" s="1091" t="str">
        <f t="shared" si="386"/>
        <v/>
      </c>
      <c r="CN160" s="1091" t="str">
        <f t="shared" si="387"/>
        <v/>
      </c>
      <c r="CO160" s="1089" t="str">
        <f t="shared" si="388"/>
        <v/>
      </c>
      <c r="CP160" s="532" t="str">
        <f t="shared" si="389"/>
        <v/>
      </c>
      <c r="CQ160" s="533" t="str">
        <f t="shared" si="390"/>
        <v/>
      </c>
      <c r="CR160" s="534" t="str">
        <f t="shared" si="391"/>
        <v/>
      </c>
      <c r="CS160" s="534" t="str">
        <f t="shared" si="392"/>
        <v/>
      </c>
      <c r="CT160" s="534" t="str">
        <f t="shared" si="393"/>
        <v/>
      </c>
      <c r="CU160" s="534" t="str">
        <f t="shared" si="394"/>
        <v/>
      </c>
      <c r="CV160" s="534" t="str">
        <f t="shared" si="395"/>
        <v/>
      </c>
      <c r="CW160" s="535" t="str">
        <f t="shared" si="396"/>
        <v/>
      </c>
      <c r="CX160" s="535" t="str">
        <f t="shared" si="397"/>
        <v/>
      </c>
      <c r="CY160" s="535" t="str">
        <f t="shared" si="398"/>
        <v/>
      </c>
      <c r="CZ160" s="534" t="str">
        <f t="shared" si="399"/>
        <v/>
      </c>
      <c r="DA160" s="534" t="str">
        <f t="shared" si="400"/>
        <v/>
      </c>
      <c r="DB160" s="534" t="str">
        <f t="shared" si="401"/>
        <v/>
      </c>
      <c r="DC160" s="534" t="str">
        <f t="shared" si="402"/>
        <v/>
      </c>
      <c r="DD160" s="534" t="str">
        <f t="shared" si="403"/>
        <v/>
      </c>
      <c r="DE160" s="533" t="str">
        <f t="shared" si="404"/>
        <v/>
      </c>
      <c r="DF160" s="532" t="str">
        <f t="shared" si="405"/>
        <v/>
      </c>
      <c r="DG160" s="631">
        <f t="shared" si="406"/>
        <v>0</v>
      </c>
      <c r="DH160" s="96">
        <f t="shared" si="407"/>
        <v>0</v>
      </c>
      <c r="DI160" s="96">
        <f t="shared" si="408"/>
        <v>0</v>
      </c>
      <c r="DJ160" s="96">
        <f t="shared" si="409"/>
        <v>0</v>
      </c>
      <c r="DK160" s="467"/>
      <c r="DL160" s="189"/>
      <c r="DM160" s="189"/>
      <c r="DN160" s="189"/>
      <c r="DO160" s="189"/>
      <c r="DP160" s="189"/>
      <c r="DQ160" s="189"/>
      <c r="DR160" s="189"/>
      <c r="DS160" s="189"/>
      <c r="DT160" s="190"/>
    </row>
    <row r="161" spans="1:124" s="191" customFormat="1" ht="15.75" hidden="1" customHeight="1">
      <c r="A161" s="619" t="s">
        <v>178</v>
      </c>
      <c r="B161" s="260"/>
      <c r="C161" s="260"/>
      <c r="D161" s="260"/>
      <c r="E161" s="260"/>
      <c r="F161" s="260"/>
      <c r="G161" s="260"/>
      <c r="H161" s="260"/>
      <c r="I161" s="260"/>
      <c r="J161" s="260"/>
      <c r="K161" s="260"/>
      <c r="L161" s="260"/>
      <c r="M161" s="260"/>
      <c r="N161" s="260"/>
      <c r="O161" s="260"/>
      <c r="P161" s="260"/>
      <c r="Q161" s="260"/>
      <c r="R161" s="260"/>
      <c r="S161" s="569"/>
      <c r="T161" s="260"/>
      <c r="U161" s="260"/>
      <c r="V161" s="260"/>
      <c r="W161" s="260"/>
      <c r="X161" s="260"/>
      <c r="Y161" s="260"/>
      <c r="Z161" s="1339"/>
      <c r="AA161" s="1339"/>
      <c r="AB161" s="1339"/>
      <c r="AC161" s="1339"/>
      <c r="AD161" s="260"/>
      <c r="AE161" s="1339"/>
      <c r="AF161" s="260"/>
      <c r="AG161" s="260"/>
      <c r="AH161" s="260"/>
      <c r="AI161" s="260"/>
      <c r="AJ161" s="260"/>
      <c r="AK161" s="569"/>
      <c r="AL161" s="260"/>
      <c r="AM161" s="260"/>
      <c r="AN161" s="260"/>
      <c r="AO161" s="260"/>
      <c r="AP161" s="260"/>
      <c r="AQ161" s="260"/>
      <c r="AR161" s="260"/>
      <c r="AS161" s="260"/>
      <c r="AT161" s="260"/>
      <c r="AU161" s="260"/>
      <c r="AV161" s="260"/>
      <c r="AW161" s="260"/>
      <c r="AX161" s="260"/>
      <c r="AY161" s="260"/>
      <c r="AZ161" s="260"/>
      <c r="BA161" s="260"/>
      <c r="BB161" s="260"/>
      <c r="BC161" s="569"/>
      <c r="BD161" s="1339"/>
      <c r="BE161" s="1339"/>
      <c r="BF161" s="1339"/>
      <c r="BG161" s="1339"/>
      <c r="BH161" s="1339"/>
      <c r="BI161" s="1339"/>
      <c r="BJ161" s="1339"/>
      <c r="BK161" s="1339"/>
      <c r="BL161" s="1339"/>
      <c r="BM161" s="1339"/>
      <c r="BN161" s="1339"/>
      <c r="BO161" s="1339"/>
      <c r="BP161" s="1339"/>
      <c r="BQ161" s="1339"/>
      <c r="BR161" s="1339"/>
      <c r="BS161" s="1339"/>
      <c r="BT161" s="1339"/>
      <c r="BU161" s="569"/>
      <c r="BV161" s="260"/>
      <c r="BW161" s="260"/>
      <c r="BX161" s="260"/>
      <c r="BY161" s="260"/>
      <c r="BZ161" s="578" t="str">
        <f t="shared" si="419"/>
        <v/>
      </c>
      <c r="CA161" s="578" t="str">
        <f t="shared" si="420"/>
        <v/>
      </c>
      <c r="CB161" s="578" t="str">
        <f t="shared" si="421"/>
        <v/>
      </c>
      <c r="CC161" s="578" t="str">
        <f t="shared" si="422"/>
        <v/>
      </c>
      <c r="CD161" s="1089" t="str">
        <f t="shared" si="377"/>
        <v/>
      </c>
      <c r="CE161" s="1091" t="str">
        <f t="shared" si="378"/>
        <v/>
      </c>
      <c r="CF161" s="1091" t="str">
        <f t="shared" si="379"/>
        <v/>
      </c>
      <c r="CG161" s="1091" t="str">
        <f t="shared" si="380"/>
        <v/>
      </c>
      <c r="CH161" s="1091" t="str">
        <f t="shared" si="381"/>
        <v/>
      </c>
      <c r="CI161" s="1092" t="str">
        <f t="shared" si="382"/>
        <v/>
      </c>
      <c r="CJ161" s="1092" t="str">
        <f t="shared" si="383"/>
        <v/>
      </c>
      <c r="CK161" s="1091" t="str">
        <f t="shared" si="384"/>
        <v/>
      </c>
      <c r="CL161" s="1091" t="str">
        <f t="shared" si="385"/>
        <v/>
      </c>
      <c r="CM161" s="1091" t="str">
        <f t="shared" si="386"/>
        <v/>
      </c>
      <c r="CN161" s="1091" t="str">
        <f t="shared" si="387"/>
        <v/>
      </c>
      <c r="CO161" s="1089" t="str">
        <f t="shared" si="388"/>
        <v/>
      </c>
      <c r="CP161" s="532" t="str">
        <f t="shared" si="389"/>
        <v/>
      </c>
      <c r="CQ161" s="533" t="str">
        <f t="shared" si="390"/>
        <v/>
      </c>
      <c r="CR161" s="534" t="str">
        <f t="shared" si="391"/>
        <v/>
      </c>
      <c r="CS161" s="534" t="str">
        <f t="shared" si="392"/>
        <v/>
      </c>
      <c r="CT161" s="534" t="str">
        <f t="shared" si="393"/>
        <v/>
      </c>
      <c r="CU161" s="534" t="str">
        <f t="shared" si="394"/>
        <v/>
      </c>
      <c r="CV161" s="534" t="str">
        <f t="shared" si="395"/>
        <v/>
      </c>
      <c r="CW161" s="535" t="str">
        <f t="shared" si="396"/>
        <v/>
      </c>
      <c r="CX161" s="535" t="str">
        <f t="shared" si="397"/>
        <v/>
      </c>
      <c r="CY161" s="535" t="str">
        <f t="shared" si="398"/>
        <v/>
      </c>
      <c r="CZ161" s="534" t="str">
        <f t="shared" si="399"/>
        <v/>
      </c>
      <c r="DA161" s="534" t="str">
        <f t="shared" si="400"/>
        <v/>
      </c>
      <c r="DB161" s="534" t="str">
        <f t="shared" si="401"/>
        <v/>
      </c>
      <c r="DC161" s="534" t="str">
        <f t="shared" si="402"/>
        <v/>
      </c>
      <c r="DD161" s="534" t="str">
        <f t="shared" si="403"/>
        <v/>
      </c>
      <c r="DE161" s="533" t="str">
        <f t="shared" si="404"/>
        <v/>
      </c>
      <c r="DF161" s="532" t="str">
        <f t="shared" si="405"/>
        <v/>
      </c>
      <c r="DG161" s="631">
        <f t="shared" si="406"/>
        <v>0</v>
      </c>
      <c r="DH161" s="96">
        <f t="shared" si="407"/>
        <v>0</v>
      </c>
      <c r="DI161" s="96">
        <f t="shared" si="408"/>
        <v>0</v>
      </c>
      <c r="DJ161" s="96">
        <f t="shared" si="409"/>
        <v>0</v>
      </c>
      <c r="DK161" s="467"/>
      <c r="DL161" s="189"/>
      <c r="DM161" s="189"/>
      <c r="DN161" s="189"/>
      <c r="DO161" s="189"/>
      <c r="DP161" s="189"/>
      <c r="DQ161" s="189"/>
      <c r="DR161" s="189"/>
      <c r="DS161" s="189"/>
      <c r="DT161" s="190"/>
    </row>
    <row r="162" spans="1:124" s="191" customFormat="1" ht="15.75" hidden="1" customHeight="1">
      <c r="A162" s="619" t="s">
        <v>180</v>
      </c>
      <c r="B162" s="260"/>
      <c r="C162" s="260"/>
      <c r="D162" s="260"/>
      <c r="E162" s="260"/>
      <c r="F162" s="260"/>
      <c r="G162" s="260"/>
      <c r="H162" s="260"/>
      <c r="I162" s="260"/>
      <c r="J162" s="260"/>
      <c r="K162" s="260"/>
      <c r="L162" s="260"/>
      <c r="M162" s="260"/>
      <c r="N162" s="260"/>
      <c r="O162" s="260"/>
      <c r="P162" s="260"/>
      <c r="Q162" s="260"/>
      <c r="R162" s="260"/>
      <c r="S162" s="569"/>
      <c r="T162" s="260"/>
      <c r="U162" s="260"/>
      <c r="V162" s="260"/>
      <c r="W162" s="260"/>
      <c r="X162" s="260"/>
      <c r="Y162" s="260"/>
      <c r="Z162" s="1339"/>
      <c r="AA162" s="1339"/>
      <c r="AB162" s="1339"/>
      <c r="AC162" s="1339"/>
      <c r="AD162" s="260"/>
      <c r="AE162" s="1339"/>
      <c r="AF162" s="260"/>
      <c r="AG162" s="260"/>
      <c r="AH162" s="260"/>
      <c r="AI162" s="260"/>
      <c r="AJ162" s="260"/>
      <c r="AK162" s="569"/>
      <c r="AL162" s="260"/>
      <c r="AM162" s="260"/>
      <c r="AN162" s="260"/>
      <c r="AO162" s="260"/>
      <c r="AP162" s="260"/>
      <c r="AQ162" s="260"/>
      <c r="AR162" s="260"/>
      <c r="AS162" s="260"/>
      <c r="AT162" s="260"/>
      <c r="AU162" s="260"/>
      <c r="AV162" s="260"/>
      <c r="AW162" s="260"/>
      <c r="AX162" s="260"/>
      <c r="AY162" s="260"/>
      <c r="AZ162" s="260"/>
      <c r="BA162" s="260"/>
      <c r="BB162" s="260"/>
      <c r="BC162" s="569"/>
      <c r="BD162" s="1339"/>
      <c r="BE162" s="1339"/>
      <c r="BF162" s="1339"/>
      <c r="BG162" s="1339"/>
      <c r="BH162" s="1339"/>
      <c r="BI162" s="1339"/>
      <c r="BJ162" s="1339"/>
      <c r="BK162" s="1339"/>
      <c r="BL162" s="1339"/>
      <c r="BM162" s="1339"/>
      <c r="BN162" s="1339"/>
      <c r="BO162" s="1339"/>
      <c r="BP162" s="1339"/>
      <c r="BQ162" s="1339"/>
      <c r="BR162" s="1339"/>
      <c r="BS162" s="1339"/>
      <c r="BT162" s="1339"/>
      <c r="BU162" s="569"/>
      <c r="BV162" s="260"/>
      <c r="BW162" s="260"/>
      <c r="BX162" s="260"/>
      <c r="BY162" s="260"/>
      <c r="BZ162" s="578" t="str">
        <f t="shared" si="419"/>
        <v/>
      </c>
      <c r="CA162" s="578" t="str">
        <f t="shared" si="420"/>
        <v/>
      </c>
      <c r="CB162" s="578" t="str">
        <f t="shared" si="421"/>
        <v/>
      </c>
      <c r="CC162" s="578" t="str">
        <f t="shared" si="422"/>
        <v/>
      </c>
      <c r="CD162" s="1089" t="str">
        <f t="shared" si="377"/>
        <v/>
      </c>
      <c r="CE162" s="1091" t="str">
        <f t="shared" si="378"/>
        <v/>
      </c>
      <c r="CF162" s="1091" t="str">
        <f t="shared" si="379"/>
        <v/>
      </c>
      <c r="CG162" s="1091" t="str">
        <f t="shared" si="380"/>
        <v/>
      </c>
      <c r="CH162" s="1091" t="str">
        <f t="shared" si="381"/>
        <v/>
      </c>
      <c r="CI162" s="1092" t="str">
        <f t="shared" si="382"/>
        <v/>
      </c>
      <c r="CJ162" s="1092" t="str">
        <f t="shared" si="383"/>
        <v/>
      </c>
      <c r="CK162" s="1091" t="str">
        <f t="shared" si="384"/>
        <v/>
      </c>
      <c r="CL162" s="1091" t="str">
        <f t="shared" si="385"/>
        <v/>
      </c>
      <c r="CM162" s="1091" t="str">
        <f t="shared" si="386"/>
        <v/>
      </c>
      <c r="CN162" s="1091" t="str">
        <f t="shared" si="387"/>
        <v/>
      </c>
      <c r="CO162" s="1089" t="str">
        <f t="shared" si="388"/>
        <v/>
      </c>
      <c r="CP162" s="532" t="str">
        <f t="shared" si="389"/>
        <v/>
      </c>
      <c r="CQ162" s="533" t="str">
        <f t="shared" si="390"/>
        <v/>
      </c>
      <c r="CR162" s="534" t="str">
        <f t="shared" si="391"/>
        <v/>
      </c>
      <c r="CS162" s="534" t="str">
        <f t="shared" si="392"/>
        <v/>
      </c>
      <c r="CT162" s="534" t="str">
        <f t="shared" si="393"/>
        <v/>
      </c>
      <c r="CU162" s="534" t="str">
        <f t="shared" si="394"/>
        <v/>
      </c>
      <c r="CV162" s="534" t="str">
        <f t="shared" si="395"/>
        <v/>
      </c>
      <c r="CW162" s="535" t="str">
        <f t="shared" si="396"/>
        <v/>
      </c>
      <c r="CX162" s="535" t="str">
        <f t="shared" si="397"/>
        <v/>
      </c>
      <c r="CY162" s="535" t="str">
        <f t="shared" si="398"/>
        <v/>
      </c>
      <c r="CZ162" s="534" t="str">
        <f t="shared" si="399"/>
        <v/>
      </c>
      <c r="DA162" s="534" t="str">
        <f t="shared" si="400"/>
        <v/>
      </c>
      <c r="DB162" s="534" t="str">
        <f t="shared" si="401"/>
        <v/>
      </c>
      <c r="DC162" s="534" t="str">
        <f t="shared" si="402"/>
        <v/>
      </c>
      <c r="DD162" s="534" t="str">
        <f t="shared" si="403"/>
        <v/>
      </c>
      <c r="DE162" s="533" t="str">
        <f t="shared" si="404"/>
        <v/>
      </c>
      <c r="DF162" s="532" t="str">
        <f t="shared" si="405"/>
        <v/>
      </c>
      <c r="DG162" s="631">
        <f t="shared" si="406"/>
        <v>0</v>
      </c>
      <c r="DH162" s="96">
        <f t="shared" si="407"/>
        <v>0</v>
      </c>
      <c r="DI162" s="96">
        <f t="shared" si="408"/>
        <v>0</v>
      </c>
      <c r="DJ162" s="96">
        <f t="shared" si="409"/>
        <v>0</v>
      </c>
      <c r="DK162" s="467"/>
      <c r="DL162" s="189"/>
      <c r="DM162" s="189"/>
      <c r="DN162" s="189"/>
      <c r="DO162" s="189"/>
      <c r="DP162" s="189"/>
      <c r="DQ162" s="189"/>
      <c r="DR162" s="189"/>
      <c r="DS162" s="189"/>
      <c r="DT162" s="190"/>
    </row>
    <row r="163" spans="1:124" s="191" customFormat="1" ht="15.75" hidden="1" customHeight="1">
      <c r="A163" s="633" t="s">
        <v>182</v>
      </c>
      <c r="B163" s="587" t="str">
        <f t="shared" ref="B163:M163" si="427">IF(B161="","",B161*B162)</f>
        <v/>
      </c>
      <c r="C163" s="587" t="str">
        <f t="shared" si="427"/>
        <v/>
      </c>
      <c r="D163" s="587" t="str">
        <f t="shared" si="427"/>
        <v/>
      </c>
      <c r="E163" s="587" t="str">
        <f t="shared" si="427"/>
        <v/>
      </c>
      <c r="F163" s="587" t="str">
        <f t="shared" si="427"/>
        <v/>
      </c>
      <c r="G163" s="587" t="str">
        <f t="shared" si="427"/>
        <v/>
      </c>
      <c r="H163" s="587" t="str">
        <f t="shared" si="427"/>
        <v/>
      </c>
      <c r="I163" s="587" t="str">
        <f t="shared" si="427"/>
        <v/>
      </c>
      <c r="J163" s="587" t="str">
        <f t="shared" si="427"/>
        <v/>
      </c>
      <c r="K163" s="587" t="str">
        <f t="shared" si="427"/>
        <v/>
      </c>
      <c r="L163" s="587" t="str">
        <f t="shared" si="427"/>
        <v/>
      </c>
      <c r="M163" s="587" t="str">
        <f t="shared" si="427"/>
        <v/>
      </c>
      <c r="N163" s="587"/>
      <c r="O163" s="587"/>
      <c r="P163" s="587"/>
      <c r="Q163" s="587"/>
      <c r="R163" s="587"/>
      <c r="S163" s="623"/>
      <c r="T163" s="587" t="str">
        <f t="shared" ref="T163:AE163" si="428">IF(T161="","",T161*T162)</f>
        <v/>
      </c>
      <c r="U163" s="587" t="str">
        <f t="shared" si="428"/>
        <v/>
      </c>
      <c r="V163" s="587" t="str">
        <f t="shared" si="428"/>
        <v/>
      </c>
      <c r="W163" s="587" t="str">
        <f t="shared" si="428"/>
        <v/>
      </c>
      <c r="X163" s="587" t="str">
        <f t="shared" si="428"/>
        <v/>
      </c>
      <c r="Y163" s="587" t="str">
        <f t="shared" si="428"/>
        <v/>
      </c>
      <c r="Z163" s="1340" t="str">
        <f t="shared" si="428"/>
        <v/>
      </c>
      <c r="AA163" s="1340" t="str">
        <f t="shared" si="428"/>
        <v/>
      </c>
      <c r="AB163" s="1340" t="str">
        <f t="shared" si="428"/>
        <v/>
      </c>
      <c r="AC163" s="1340" t="str">
        <f t="shared" si="428"/>
        <v/>
      </c>
      <c r="AD163" s="587" t="str">
        <f t="shared" si="428"/>
        <v/>
      </c>
      <c r="AE163" s="1340" t="str">
        <f t="shared" si="428"/>
        <v/>
      </c>
      <c r="AF163" s="587"/>
      <c r="AG163" s="587"/>
      <c r="AH163" s="587"/>
      <c r="AI163" s="587"/>
      <c r="AJ163" s="587"/>
      <c r="AK163" s="623"/>
      <c r="AL163" s="587" t="str">
        <f t="shared" ref="AL163:AW163" si="429">IF(AL161="","",AL161*AL162)</f>
        <v/>
      </c>
      <c r="AM163" s="587" t="str">
        <f t="shared" si="429"/>
        <v/>
      </c>
      <c r="AN163" s="587" t="str">
        <f t="shared" si="429"/>
        <v/>
      </c>
      <c r="AO163" s="587" t="str">
        <f t="shared" si="429"/>
        <v/>
      </c>
      <c r="AP163" s="587" t="str">
        <f t="shared" si="429"/>
        <v/>
      </c>
      <c r="AQ163" s="587" t="str">
        <f t="shared" si="429"/>
        <v/>
      </c>
      <c r="AR163" s="587" t="str">
        <f t="shared" si="429"/>
        <v/>
      </c>
      <c r="AS163" s="587" t="str">
        <f t="shared" si="429"/>
        <v/>
      </c>
      <c r="AT163" s="587" t="str">
        <f t="shared" si="429"/>
        <v/>
      </c>
      <c r="AU163" s="587" t="str">
        <f t="shared" si="429"/>
        <v/>
      </c>
      <c r="AV163" s="587" t="str">
        <f t="shared" si="429"/>
        <v/>
      </c>
      <c r="AW163" s="587" t="str">
        <f t="shared" si="429"/>
        <v/>
      </c>
      <c r="AX163" s="587"/>
      <c r="AY163" s="587"/>
      <c r="AZ163" s="587"/>
      <c r="BA163" s="587"/>
      <c r="BB163" s="587"/>
      <c r="BC163" s="623"/>
      <c r="BD163" s="1340" t="str">
        <f t="shared" ref="BD163:BO163" si="430">IF(BD161="","",BD161*BD162)</f>
        <v/>
      </c>
      <c r="BE163" s="1340" t="str">
        <f t="shared" si="430"/>
        <v/>
      </c>
      <c r="BF163" s="1340" t="str">
        <f t="shared" si="430"/>
        <v/>
      </c>
      <c r="BG163" s="1340" t="str">
        <f t="shared" si="430"/>
        <v/>
      </c>
      <c r="BH163" s="1340" t="str">
        <f t="shared" si="430"/>
        <v/>
      </c>
      <c r="BI163" s="1340" t="str">
        <f t="shared" si="430"/>
        <v/>
      </c>
      <c r="BJ163" s="1340" t="str">
        <f t="shared" si="430"/>
        <v/>
      </c>
      <c r="BK163" s="1340" t="str">
        <f t="shared" si="430"/>
        <v/>
      </c>
      <c r="BL163" s="1340" t="str">
        <f t="shared" si="430"/>
        <v/>
      </c>
      <c r="BM163" s="1340" t="str">
        <f t="shared" si="430"/>
        <v/>
      </c>
      <c r="BN163" s="1340" t="str">
        <f t="shared" si="430"/>
        <v/>
      </c>
      <c r="BO163" s="1340" t="str">
        <f t="shared" si="430"/>
        <v/>
      </c>
      <c r="BP163" s="1340"/>
      <c r="BQ163" s="1340"/>
      <c r="BR163" s="1340"/>
      <c r="BS163" s="1340"/>
      <c r="BT163" s="1340"/>
      <c r="BU163" s="623"/>
      <c r="BV163" s="587" t="str">
        <f>IF(BV161="","",BV161*BV162)</f>
        <v/>
      </c>
      <c r="BW163" s="587" t="str">
        <f>IF(BW161="","",BW161*BW162)</f>
        <v/>
      </c>
      <c r="BX163" s="587" t="str">
        <f>IF(BX161="","",BX161*BX162)</f>
        <v/>
      </c>
      <c r="BY163" s="587" t="str">
        <f>IF(BY161="","",BY161*BY162)</f>
        <v/>
      </c>
      <c r="BZ163" s="578" t="str">
        <f t="shared" si="419"/>
        <v/>
      </c>
      <c r="CA163" s="578" t="str">
        <f t="shared" si="420"/>
        <v/>
      </c>
      <c r="CB163" s="578" t="str">
        <f t="shared" si="421"/>
        <v/>
      </c>
      <c r="CC163" s="578" t="str">
        <f t="shared" si="422"/>
        <v/>
      </c>
      <c r="CD163" s="1089" t="str">
        <f t="shared" si="377"/>
        <v/>
      </c>
      <c r="CE163" s="1091" t="str">
        <f t="shared" si="378"/>
        <v/>
      </c>
      <c r="CF163" s="1091" t="str">
        <f t="shared" si="379"/>
        <v/>
      </c>
      <c r="CG163" s="1091" t="str">
        <f t="shared" si="380"/>
        <v/>
      </c>
      <c r="CH163" s="1091" t="str">
        <f t="shared" si="381"/>
        <v/>
      </c>
      <c r="CI163" s="1092" t="str">
        <f t="shared" si="382"/>
        <v/>
      </c>
      <c r="CJ163" s="1092" t="str">
        <f t="shared" si="383"/>
        <v/>
      </c>
      <c r="CK163" s="1091" t="str">
        <f t="shared" si="384"/>
        <v/>
      </c>
      <c r="CL163" s="1091" t="str">
        <f t="shared" si="385"/>
        <v/>
      </c>
      <c r="CM163" s="1091" t="str">
        <f t="shared" si="386"/>
        <v/>
      </c>
      <c r="CN163" s="1091" t="str">
        <f t="shared" si="387"/>
        <v/>
      </c>
      <c r="CO163" s="1089" t="str">
        <f t="shared" si="388"/>
        <v/>
      </c>
      <c r="CP163" s="532" t="str">
        <f t="shared" si="389"/>
        <v/>
      </c>
      <c r="CQ163" s="533" t="str">
        <f t="shared" si="390"/>
        <v/>
      </c>
      <c r="CR163" s="534" t="str">
        <f t="shared" si="391"/>
        <v/>
      </c>
      <c r="CS163" s="534" t="str">
        <f t="shared" si="392"/>
        <v/>
      </c>
      <c r="CT163" s="534" t="str">
        <f t="shared" si="393"/>
        <v/>
      </c>
      <c r="CU163" s="534" t="str">
        <f t="shared" si="394"/>
        <v/>
      </c>
      <c r="CV163" s="534" t="str">
        <f t="shared" si="395"/>
        <v/>
      </c>
      <c r="CW163" s="535" t="str">
        <f t="shared" si="396"/>
        <v/>
      </c>
      <c r="CX163" s="535" t="str">
        <f t="shared" si="397"/>
        <v/>
      </c>
      <c r="CY163" s="535" t="str">
        <f t="shared" si="398"/>
        <v/>
      </c>
      <c r="CZ163" s="534" t="str">
        <f t="shared" si="399"/>
        <v/>
      </c>
      <c r="DA163" s="534" t="str">
        <f t="shared" si="400"/>
        <v/>
      </c>
      <c r="DB163" s="534" t="str">
        <f t="shared" si="401"/>
        <v/>
      </c>
      <c r="DC163" s="534" t="str">
        <f t="shared" si="402"/>
        <v/>
      </c>
      <c r="DD163" s="534" t="str">
        <f t="shared" si="403"/>
        <v/>
      </c>
      <c r="DE163" s="533" t="str">
        <f t="shared" si="404"/>
        <v/>
      </c>
      <c r="DF163" s="532" t="str">
        <f t="shared" si="405"/>
        <v/>
      </c>
      <c r="DG163" s="631">
        <f t="shared" si="406"/>
        <v>0</v>
      </c>
      <c r="DH163" s="96">
        <f t="shared" si="407"/>
        <v>0</v>
      </c>
      <c r="DI163" s="96">
        <f t="shared" si="408"/>
        <v>0</v>
      </c>
      <c r="DJ163" s="96">
        <f t="shared" si="409"/>
        <v>0</v>
      </c>
      <c r="DK163" s="467"/>
      <c r="DL163" s="189"/>
      <c r="DM163" s="189"/>
      <c r="DN163" s="189"/>
      <c r="DO163" s="189"/>
      <c r="DP163" s="189"/>
      <c r="DQ163" s="189"/>
      <c r="DR163" s="189"/>
      <c r="DS163" s="189"/>
      <c r="DT163" s="190"/>
    </row>
    <row r="164" spans="1:124" s="470" customFormat="1" ht="15.75" hidden="1" customHeight="1">
      <c r="A164" s="627" t="s">
        <v>184</v>
      </c>
      <c r="B164" s="591">
        <v>1</v>
      </c>
      <c r="C164" s="591">
        <v>1</v>
      </c>
      <c r="D164" s="591">
        <v>1</v>
      </c>
      <c r="E164" s="591">
        <v>1</v>
      </c>
      <c r="F164" s="591">
        <v>1</v>
      </c>
      <c r="G164" s="591">
        <v>1</v>
      </c>
      <c r="H164" s="591">
        <v>1</v>
      </c>
      <c r="I164" s="591">
        <v>1</v>
      </c>
      <c r="J164" s="591">
        <v>1</v>
      </c>
      <c r="K164" s="591">
        <v>1</v>
      </c>
      <c r="L164" s="591">
        <v>1</v>
      </c>
      <c r="M164" s="591">
        <v>1</v>
      </c>
      <c r="N164" s="591"/>
      <c r="O164" s="591"/>
      <c r="P164" s="591"/>
      <c r="Q164" s="591"/>
      <c r="R164" s="591"/>
      <c r="S164" s="602"/>
      <c r="T164" s="591">
        <v>1</v>
      </c>
      <c r="U164" s="591">
        <v>1</v>
      </c>
      <c r="V164" s="591">
        <v>1</v>
      </c>
      <c r="W164" s="591">
        <v>1</v>
      </c>
      <c r="X164" s="591">
        <v>1</v>
      </c>
      <c r="Y164" s="591">
        <v>1</v>
      </c>
      <c r="Z164" s="1342">
        <v>1</v>
      </c>
      <c r="AA164" s="1342">
        <v>1</v>
      </c>
      <c r="AB164" s="1342">
        <v>1</v>
      </c>
      <c r="AC164" s="1342">
        <v>1</v>
      </c>
      <c r="AD164" s="591">
        <v>1</v>
      </c>
      <c r="AE164" s="1342">
        <v>1</v>
      </c>
      <c r="AF164" s="591"/>
      <c r="AG164" s="591"/>
      <c r="AH164" s="591"/>
      <c r="AI164" s="591"/>
      <c r="AJ164" s="591"/>
      <c r="AK164" s="602"/>
      <c r="AL164" s="591">
        <v>1</v>
      </c>
      <c r="AM164" s="591">
        <v>1</v>
      </c>
      <c r="AN164" s="591">
        <v>1</v>
      </c>
      <c r="AO164" s="591">
        <v>1</v>
      </c>
      <c r="AP164" s="591">
        <v>1</v>
      </c>
      <c r="AQ164" s="591">
        <v>1</v>
      </c>
      <c r="AR164" s="591">
        <v>1</v>
      </c>
      <c r="AS164" s="591">
        <v>1</v>
      </c>
      <c r="AT164" s="591">
        <v>1</v>
      </c>
      <c r="AU164" s="591">
        <v>1</v>
      </c>
      <c r="AV164" s="591">
        <v>1</v>
      </c>
      <c r="AW164" s="591">
        <v>1</v>
      </c>
      <c r="AX164" s="591"/>
      <c r="AY164" s="591"/>
      <c r="AZ164" s="591"/>
      <c r="BA164" s="591"/>
      <c r="BB164" s="591"/>
      <c r="BC164" s="602"/>
      <c r="BD164" s="1342">
        <v>1</v>
      </c>
      <c r="BE164" s="1342">
        <v>1</v>
      </c>
      <c r="BF164" s="1342">
        <v>1</v>
      </c>
      <c r="BG164" s="1342">
        <v>1</v>
      </c>
      <c r="BH164" s="1342">
        <v>2</v>
      </c>
      <c r="BI164" s="1342">
        <v>3</v>
      </c>
      <c r="BJ164" s="1342">
        <v>4</v>
      </c>
      <c r="BK164" s="1342">
        <v>1</v>
      </c>
      <c r="BL164" s="1342">
        <v>1</v>
      </c>
      <c r="BM164" s="1342">
        <v>1</v>
      </c>
      <c r="BN164" s="1342">
        <v>1</v>
      </c>
      <c r="BO164" s="1342">
        <v>1</v>
      </c>
      <c r="BP164" s="1342"/>
      <c r="BQ164" s="1342"/>
      <c r="BR164" s="1342"/>
      <c r="BS164" s="1342"/>
      <c r="BT164" s="1342"/>
      <c r="BU164" s="602"/>
      <c r="BV164" s="591">
        <v>1</v>
      </c>
      <c r="BW164" s="591">
        <v>1</v>
      </c>
      <c r="BX164" s="591">
        <v>1</v>
      </c>
      <c r="BY164" s="591">
        <v>1</v>
      </c>
      <c r="BZ164" s="578">
        <f t="shared" si="419"/>
        <v>1</v>
      </c>
      <c r="CA164" s="578">
        <f t="shared" si="420"/>
        <v>1</v>
      </c>
      <c r="CB164" s="578">
        <f t="shared" si="421"/>
        <v>1</v>
      </c>
      <c r="CC164" s="578">
        <f t="shared" si="422"/>
        <v>1.3</v>
      </c>
      <c r="CD164" s="1089">
        <f t="shared" si="377"/>
        <v>1</v>
      </c>
      <c r="CE164" s="1091">
        <f t="shared" si="378"/>
        <v>1</v>
      </c>
      <c r="CF164" s="1091">
        <f t="shared" si="379"/>
        <v>1</v>
      </c>
      <c r="CG164" s="1091">
        <f t="shared" si="380"/>
        <v>1</v>
      </c>
      <c r="CH164" s="1091">
        <f t="shared" si="381"/>
        <v>1</v>
      </c>
      <c r="CI164" s="1092">
        <f t="shared" si="382"/>
        <v>1</v>
      </c>
      <c r="CJ164" s="1092">
        <f t="shared" si="383"/>
        <v>1</v>
      </c>
      <c r="CK164" s="1091">
        <f t="shared" si="384"/>
        <v>1</v>
      </c>
      <c r="CL164" s="1091">
        <f t="shared" si="385"/>
        <v>1</v>
      </c>
      <c r="CM164" s="1091">
        <f t="shared" si="386"/>
        <v>1</v>
      </c>
      <c r="CN164" s="1091">
        <f t="shared" si="387"/>
        <v>1</v>
      </c>
      <c r="CO164" s="1089">
        <f t="shared" si="388"/>
        <v>1</v>
      </c>
      <c r="CP164" s="532" t="str">
        <f t="shared" si="389"/>
        <v/>
      </c>
      <c r="CQ164" s="533" t="str">
        <f t="shared" si="390"/>
        <v/>
      </c>
      <c r="CR164" s="534" t="str">
        <f t="shared" si="391"/>
        <v/>
      </c>
      <c r="CS164" s="534">
        <f t="shared" si="392"/>
        <v>1</v>
      </c>
      <c r="CT164" s="534">
        <f t="shared" si="393"/>
        <v>1</v>
      </c>
      <c r="CU164" s="534">
        <f t="shared" si="394"/>
        <v>1</v>
      </c>
      <c r="CV164" s="534">
        <f t="shared" si="395"/>
        <v>1</v>
      </c>
      <c r="CW164" s="535">
        <f t="shared" si="396"/>
        <v>1</v>
      </c>
      <c r="CX164" s="535">
        <f t="shared" si="397"/>
        <v>1</v>
      </c>
      <c r="CY164" s="535">
        <f t="shared" si="398"/>
        <v>1</v>
      </c>
      <c r="CZ164" s="534">
        <f t="shared" si="399"/>
        <v>1</v>
      </c>
      <c r="DA164" s="534">
        <f t="shared" si="400"/>
        <v>1</v>
      </c>
      <c r="DB164" s="534">
        <f t="shared" si="401"/>
        <v>2</v>
      </c>
      <c r="DC164" s="534">
        <f t="shared" si="402"/>
        <v>3</v>
      </c>
      <c r="DD164" s="534">
        <f t="shared" si="403"/>
        <v>4</v>
      </c>
      <c r="DE164" s="533" t="str">
        <f t="shared" si="404"/>
        <v/>
      </c>
      <c r="DF164" s="532" t="str">
        <f t="shared" si="405"/>
        <v/>
      </c>
      <c r="DG164" s="631">
        <f t="shared" si="406"/>
        <v>12</v>
      </c>
      <c r="DH164" s="96">
        <f t="shared" si="407"/>
        <v>12</v>
      </c>
      <c r="DI164" s="96">
        <f t="shared" si="408"/>
        <v>12</v>
      </c>
      <c r="DJ164" s="96">
        <f t="shared" si="409"/>
        <v>12</v>
      </c>
      <c r="DK164" s="467"/>
      <c r="DL164" s="599"/>
      <c r="DM164" s="599"/>
      <c r="DN164" s="599"/>
      <c r="DO164" s="599"/>
      <c r="DP164" s="599"/>
      <c r="DQ164" s="599"/>
      <c r="DR164" s="599"/>
      <c r="DS164" s="599"/>
      <c r="DT164" s="468"/>
    </row>
    <row r="165" spans="1:124" s="191" customFormat="1" ht="15.75" hidden="1" customHeight="1">
      <c r="A165" s="627" t="s">
        <v>186</v>
      </c>
      <c r="B165" s="591"/>
      <c r="C165" s="591"/>
      <c r="D165" s="591"/>
      <c r="E165" s="591"/>
      <c r="F165" s="591"/>
      <c r="G165" s="591"/>
      <c r="H165" s="591"/>
      <c r="I165" s="591"/>
      <c r="J165" s="591"/>
      <c r="K165" s="591"/>
      <c r="L165" s="591"/>
      <c r="M165" s="591"/>
      <c r="N165" s="591"/>
      <c r="O165" s="591"/>
      <c r="P165" s="591"/>
      <c r="Q165" s="591"/>
      <c r="R165" s="591"/>
      <c r="S165" s="592"/>
      <c r="T165" s="591"/>
      <c r="U165" s="591"/>
      <c r="V165" s="591"/>
      <c r="W165" s="591"/>
      <c r="X165" s="591"/>
      <c r="Y165" s="591"/>
      <c r="Z165" s="1342"/>
      <c r="AA165" s="1342"/>
      <c r="AB165" s="1342"/>
      <c r="AC165" s="1342"/>
      <c r="AD165" s="591"/>
      <c r="AE165" s="1342"/>
      <c r="AF165" s="591"/>
      <c r="AG165" s="591"/>
      <c r="AH165" s="591"/>
      <c r="AI165" s="591"/>
      <c r="AJ165" s="591"/>
      <c r="AK165" s="592"/>
      <c r="AL165" s="591"/>
      <c r="AM165" s="591"/>
      <c r="AN165" s="591"/>
      <c r="AO165" s="591"/>
      <c r="AP165" s="591"/>
      <c r="AQ165" s="591"/>
      <c r="AR165" s="591"/>
      <c r="AS165" s="591"/>
      <c r="AT165" s="591"/>
      <c r="AU165" s="591"/>
      <c r="AV165" s="591"/>
      <c r="AW165" s="591"/>
      <c r="AX165" s="591"/>
      <c r="AY165" s="591"/>
      <c r="AZ165" s="591"/>
      <c r="BA165" s="591"/>
      <c r="BB165" s="591"/>
      <c r="BC165" s="592"/>
      <c r="BD165" s="1342"/>
      <c r="BE165" s="1342"/>
      <c r="BF165" s="1342"/>
      <c r="BG165" s="1342"/>
      <c r="BH165" s="1342"/>
      <c r="BI165" s="1342"/>
      <c r="BJ165" s="1342"/>
      <c r="BK165" s="1342"/>
      <c r="BL165" s="1342"/>
      <c r="BM165" s="1342"/>
      <c r="BN165" s="1342"/>
      <c r="BO165" s="1342"/>
      <c r="BP165" s="1342"/>
      <c r="BQ165" s="1342"/>
      <c r="BR165" s="1342"/>
      <c r="BS165" s="1342"/>
      <c r="BT165" s="1342"/>
      <c r="BU165" s="592"/>
      <c r="BV165" s="591"/>
      <c r="BW165" s="591"/>
      <c r="BX165" s="591"/>
      <c r="BY165" s="591"/>
      <c r="BZ165" s="578" t="str">
        <f t="shared" si="419"/>
        <v/>
      </c>
      <c r="CA165" s="578" t="str">
        <f t="shared" si="420"/>
        <v/>
      </c>
      <c r="CB165" s="578" t="str">
        <f t="shared" si="421"/>
        <v/>
      </c>
      <c r="CC165" s="578" t="str">
        <f t="shared" si="422"/>
        <v/>
      </c>
      <c r="CD165" s="1089" t="str">
        <f t="shared" si="377"/>
        <v/>
      </c>
      <c r="CE165" s="1091" t="str">
        <f t="shared" si="378"/>
        <v/>
      </c>
      <c r="CF165" s="1091" t="str">
        <f t="shared" si="379"/>
        <v/>
      </c>
      <c r="CG165" s="1091" t="str">
        <f t="shared" si="380"/>
        <v/>
      </c>
      <c r="CH165" s="1091" t="str">
        <f t="shared" si="381"/>
        <v/>
      </c>
      <c r="CI165" s="1092" t="str">
        <f t="shared" si="382"/>
        <v/>
      </c>
      <c r="CJ165" s="1092" t="str">
        <f t="shared" si="383"/>
        <v/>
      </c>
      <c r="CK165" s="1091" t="str">
        <f t="shared" si="384"/>
        <v/>
      </c>
      <c r="CL165" s="1091" t="str">
        <f t="shared" si="385"/>
        <v/>
      </c>
      <c r="CM165" s="1091" t="str">
        <f t="shared" si="386"/>
        <v/>
      </c>
      <c r="CN165" s="1091" t="str">
        <f t="shared" si="387"/>
        <v/>
      </c>
      <c r="CO165" s="1089" t="str">
        <f t="shared" si="388"/>
        <v/>
      </c>
      <c r="CP165" s="532" t="str">
        <f t="shared" si="389"/>
        <v/>
      </c>
      <c r="CQ165" s="533" t="str">
        <f t="shared" si="390"/>
        <v/>
      </c>
      <c r="CR165" s="534" t="str">
        <f t="shared" si="391"/>
        <v/>
      </c>
      <c r="CS165" s="534" t="str">
        <f t="shared" si="392"/>
        <v/>
      </c>
      <c r="CT165" s="534" t="str">
        <f t="shared" si="393"/>
        <v/>
      </c>
      <c r="CU165" s="534" t="str">
        <f t="shared" si="394"/>
        <v/>
      </c>
      <c r="CV165" s="534" t="str">
        <f t="shared" si="395"/>
        <v/>
      </c>
      <c r="CW165" s="535" t="str">
        <f t="shared" si="396"/>
        <v/>
      </c>
      <c r="CX165" s="535" t="str">
        <f t="shared" si="397"/>
        <v/>
      </c>
      <c r="CY165" s="535" t="str">
        <f t="shared" si="398"/>
        <v/>
      </c>
      <c r="CZ165" s="534" t="str">
        <f t="shared" si="399"/>
        <v/>
      </c>
      <c r="DA165" s="534" t="str">
        <f t="shared" si="400"/>
        <v/>
      </c>
      <c r="DB165" s="534" t="str">
        <f t="shared" si="401"/>
        <v/>
      </c>
      <c r="DC165" s="534" t="str">
        <f t="shared" si="402"/>
        <v/>
      </c>
      <c r="DD165" s="534" t="str">
        <f t="shared" si="403"/>
        <v/>
      </c>
      <c r="DE165" s="533" t="str">
        <f t="shared" si="404"/>
        <v/>
      </c>
      <c r="DF165" s="532" t="str">
        <f t="shared" si="405"/>
        <v/>
      </c>
      <c r="DG165" s="631">
        <f t="shared" si="406"/>
        <v>0</v>
      </c>
      <c r="DH165" s="96">
        <f t="shared" si="407"/>
        <v>0</v>
      </c>
      <c r="DI165" s="96">
        <f t="shared" si="408"/>
        <v>0</v>
      </c>
      <c r="DJ165" s="96">
        <f t="shared" si="409"/>
        <v>0</v>
      </c>
      <c r="DK165" s="467"/>
      <c r="DL165" s="189"/>
      <c r="DM165" s="189"/>
      <c r="DN165" s="189"/>
      <c r="DO165" s="189"/>
      <c r="DP165" s="189"/>
      <c r="DQ165" s="189"/>
      <c r="DR165" s="189"/>
      <c r="DS165" s="189"/>
      <c r="DT165" s="190"/>
    </row>
    <row r="166" spans="1:124" s="470" customFormat="1" ht="15.75" hidden="1" customHeight="1">
      <c r="A166" s="627" t="s">
        <v>222</v>
      </c>
      <c r="B166" s="601" t="str">
        <f t="shared" ref="B166:M166" si="431">IF(SUM(B151,B160)&gt;0,SUM(B152,B161)/SUM(B151,B160),"")</f>
        <v/>
      </c>
      <c r="C166" s="601" t="str">
        <f t="shared" si="431"/>
        <v/>
      </c>
      <c r="D166" s="601" t="str">
        <f t="shared" si="431"/>
        <v/>
      </c>
      <c r="E166" s="601" t="str">
        <f t="shared" si="431"/>
        <v/>
      </c>
      <c r="F166" s="601" t="str">
        <f t="shared" si="431"/>
        <v/>
      </c>
      <c r="G166" s="601" t="str">
        <f t="shared" si="431"/>
        <v/>
      </c>
      <c r="H166" s="601" t="str">
        <f t="shared" si="431"/>
        <v/>
      </c>
      <c r="I166" s="601" t="str">
        <f t="shared" si="431"/>
        <v/>
      </c>
      <c r="J166" s="601" t="str">
        <f t="shared" si="431"/>
        <v/>
      </c>
      <c r="K166" s="601" t="str">
        <f t="shared" si="431"/>
        <v/>
      </c>
      <c r="L166" s="601" t="str">
        <f t="shared" si="431"/>
        <v/>
      </c>
      <c r="M166" s="601" t="str">
        <f t="shared" si="431"/>
        <v/>
      </c>
      <c r="N166" s="601"/>
      <c r="O166" s="601"/>
      <c r="P166" s="601"/>
      <c r="Q166" s="601"/>
      <c r="R166" s="601"/>
      <c r="S166" s="630"/>
      <c r="T166" s="601" t="str">
        <f t="shared" ref="T166:AE166" si="432">IF(SUM(T151,T160)&gt;0,SUM(T152,T161)/SUM(T151,T160),"")</f>
        <v/>
      </c>
      <c r="U166" s="601" t="str">
        <f t="shared" si="432"/>
        <v/>
      </c>
      <c r="V166" s="601" t="str">
        <f t="shared" si="432"/>
        <v/>
      </c>
      <c r="W166" s="601" t="str">
        <f t="shared" si="432"/>
        <v/>
      </c>
      <c r="X166" s="601" t="str">
        <f t="shared" si="432"/>
        <v/>
      </c>
      <c r="Y166" s="601" t="str">
        <f t="shared" si="432"/>
        <v/>
      </c>
      <c r="Z166" s="1343" t="str">
        <f t="shared" si="432"/>
        <v/>
      </c>
      <c r="AA166" s="1343" t="str">
        <f t="shared" si="432"/>
        <v/>
      </c>
      <c r="AB166" s="1343" t="str">
        <f t="shared" si="432"/>
        <v/>
      </c>
      <c r="AC166" s="1343" t="str">
        <f t="shared" si="432"/>
        <v/>
      </c>
      <c r="AD166" s="601" t="str">
        <f t="shared" si="432"/>
        <v/>
      </c>
      <c r="AE166" s="1343" t="str">
        <f t="shared" si="432"/>
        <v/>
      </c>
      <c r="AF166" s="601"/>
      <c r="AG166" s="601"/>
      <c r="AH166" s="601"/>
      <c r="AI166" s="601"/>
      <c r="AJ166" s="601"/>
      <c r="AK166" s="630"/>
      <c r="AL166" s="601" t="str">
        <f t="shared" ref="AL166:AW166" si="433">IF(SUM(AL151,AL160)&gt;0,SUM(AL152,AL161)/SUM(AL151,AL160),"")</f>
        <v/>
      </c>
      <c r="AM166" s="601" t="str">
        <f t="shared" si="433"/>
        <v/>
      </c>
      <c r="AN166" s="601" t="str">
        <f t="shared" si="433"/>
        <v/>
      </c>
      <c r="AO166" s="601" t="str">
        <f t="shared" si="433"/>
        <v/>
      </c>
      <c r="AP166" s="601" t="str">
        <f t="shared" si="433"/>
        <v/>
      </c>
      <c r="AQ166" s="601" t="str">
        <f t="shared" si="433"/>
        <v/>
      </c>
      <c r="AR166" s="601" t="str">
        <f t="shared" si="433"/>
        <v/>
      </c>
      <c r="AS166" s="601" t="str">
        <f t="shared" si="433"/>
        <v/>
      </c>
      <c r="AT166" s="601" t="str">
        <f t="shared" si="433"/>
        <v/>
      </c>
      <c r="AU166" s="601" t="str">
        <f t="shared" si="433"/>
        <v/>
      </c>
      <c r="AV166" s="601" t="str">
        <f t="shared" si="433"/>
        <v/>
      </c>
      <c r="AW166" s="601" t="str">
        <f t="shared" si="433"/>
        <v/>
      </c>
      <c r="AX166" s="601"/>
      <c r="AY166" s="601"/>
      <c r="AZ166" s="601"/>
      <c r="BA166" s="601"/>
      <c r="BB166" s="601"/>
      <c r="BC166" s="630"/>
      <c r="BD166" s="1343" t="str">
        <f t="shared" ref="BD166:BO166" si="434">IF(SUM(BD151,BD160)&gt;0,SUM(BD152,BD161)/SUM(BD151,BD160),"")</f>
        <v/>
      </c>
      <c r="BE166" s="1343" t="str">
        <f t="shared" si="434"/>
        <v/>
      </c>
      <c r="BF166" s="1343" t="str">
        <f t="shared" si="434"/>
        <v/>
      </c>
      <c r="BG166" s="1343" t="str">
        <f t="shared" si="434"/>
        <v/>
      </c>
      <c r="BH166" s="1343" t="str">
        <f t="shared" si="434"/>
        <v/>
      </c>
      <c r="BI166" s="1343" t="str">
        <f t="shared" si="434"/>
        <v/>
      </c>
      <c r="BJ166" s="1343" t="str">
        <f t="shared" si="434"/>
        <v/>
      </c>
      <c r="BK166" s="1343" t="str">
        <f t="shared" si="434"/>
        <v/>
      </c>
      <c r="BL166" s="1343" t="str">
        <f t="shared" si="434"/>
        <v/>
      </c>
      <c r="BM166" s="1343" t="str">
        <f t="shared" si="434"/>
        <v/>
      </c>
      <c r="BN166" s="1343" t="str">
        <f t="shared" si="434"/>
        <v/>
      </c>
      <c r="BO166" s="1343" t="str">
        <f t="shared" si="434"/>
        <v/>
      </c>
      <c r="BP166" s="1343"/>
      <c r="BQ166" s="1343"/>
      <c r="BR166" s="1343"/>
      <c r="BS166" s="1343"/>
      <c r="BT166" s="1343"/>
      <c r="BU166" s="630"/>
      <c r="BV166" s="601" t="str">
        <f>IF(SUM(BV151,BV160)&gt;0,SUM(BV152,BV161)/SUM(BV151,BV160),"")</f>
        <v/>
      </c>
      <c r="BW166" s="601" t="str">
        <f>IF(SUM(BW151,BW160)&gt;0,SUM(BW152,BW161)/SUM(BW151,BW160),"")</f>
        <v/>
      </c>
      <c r="BX166" s="601" t="str">
        <f>IF(SUM(BX151,BX160)&gt;0,SUM(BX152,BX161)/SUM(BX151,BX160),"")</f>
        <v/>
      </c>
      <c r="BY166" s="601" t="str">
        <f>IF(SUM(BY151,BY160)&gt;0,SUM(BY152,BY161)/SUM(BY151,BY160),"")</f>
        <v/>
      </c>
      <c r="BZ166" s="578" t="str">
        <f t="shared" si="419"/>
        <v/>
      </c>
      <c r="CA166" s="603" t="str">
        <f t="shared" si="420"/>
        <v/>
      </c>
      <c r="CB166" s="603" t="str">
        <f t="shared" si="421"/>
        <v/>
      </c>
      <c r="CC166" s="603" t="str">
        <f t="shared" si="422"/>
        <v/>
      </c>
      <c r="CD166" s="1081" t="str">
        <f t="shared" si="377"/>
        <v/>
      </c>
      <c r="CE166" s="1083" t="str">
        <f t="shared" si="378"/>
        <v/>
      </c>
      <c r="CF166" s="1083" t="str">
        <f t="shared" si="379"/>
        <v/>
      </c>
      <c r="CG166" s="1083" t="str">
        <f t="shared" si="380"/>
        <v/>
      </c>
      <c r="CH166" s="1083" t="str">
        <f t="shared" si="381"/>
        <v/>
      </c>
      <c r="CI166" s="1084" t="str">
        <f t="shared" si="382"/>
        <v/>
      </c>
      <c r="CJ166" s="1084" t="str">
        <f t="shared" si="383"/>
        <v/>
      </c>
      <c r="CK166" s="1083" t="str">
        <f t="shared" si="384"/>
        <v/>
      </c>
      <c r="CL166" s="1083" t="str">
        <f t="shared" si="385"/>
        <v/>
      </c>
      <c r="CM166" s="1083" t="str">
        <f t="shared" si="386"/>
        <v/>
      </c>
      <c r="CN166" s="1083" t="str">
        <f t="shared" si="387"/>
        <v/>
      </c>
      <c r="CO166" s="1081" t="str">
        <f t="shared" si="388"/>
        <v/>
      </c>
      <c r="CP166" s="520" t="str">
        <f t="shared" si="389"/>
        <v/>
      </c>
      <c r="CQ166" s="521" t="str">
        <f t="shared" si="390"/>
        <v/>
      </c>
      <c r="CR166" s="522" t="str">
        <f t="shared" si="391"/>
        <v/>
      </c>
      <c r="CS166" s="522" t="str">
        <f t="shared" si="392"/>
        <v/>
      </c>
      <c r="CT166" s="522" t="str">
        <f t="shared" si="393"/>
        <v/>
      </c>
      <c r="CU166" s="522" t="str">
        <f t="shared" si="394"/>
        <v/>
      </c>
      <c r="CV166" s="522" t="str">
        <f t="shared" si="395"/>
        <v/>
      </c>
      <c r="CW166" s="523" t="str">
        <f t="shared" si="396"/>
        <v/>
      </c>
      <c r="CX166" s="523" t="str">
        <f t="shared" si="397"/>
        <v/>
      </c>
      <c r="CY166" s="523" t="str">
        <f t="shared" si="398"/>
        <v/>
      </c>
      <c r="CZ166" s="522" t="str">
        <f t="shared" si="399"/>
        <v/>
      </c>
      <c r="DA166" s="522" t="str">
        <f t="shared" si="400"/>
        <v/>
      </c>
      <c r="DB166" s="522" t="str">
        <f t="shared" si="401"/>
        <v/>
      </c>
      <c r="DC166" s="522" t="str">
        <f t="shared" si="402"/>
        <v/>
      </c>
      <c r="DD166" s="522" t="str">
        <f t="shared" si="403"/>
        <v/>
      </c>
      <c r="DE166" s="521" t="str">
        <f t="shared" si="404"/>
        <v/>
      </c>
      <c r="DF166" s="520" t="str">
        <f t="shared" si="405"/>
        <v/>
      </c>
      <c r="DG166" s="631">
        <f t="shared" si="406"/>
        <v>0</v>
      </c>
      <c r="DH166" s="96">
        <f t="shared" si="407"/>
        <v>0</v>
      </c>
      <c r="DI166" s="96">
        <f t="shared" si="408"/>
        <v>0</v>
      </c>
      <c r="DJ166" s="96">
        <f t="shared" si="409"/>
        <v>0</v>
      </c>
      <c r="DK166" s="467"/>
      <c r="DL166" s="599"/>
      <c r="DM166" s="599"/>
      <c r="DN166" s="599"/>
      <c r="DO166" s="599"/>
      <c r="DP166" s="599"/>
      <c r="DQ166" s="599"/>
      <c r="DR166" s="599"/>
      <c r="DS166" s="599"/>
      <c r="DT166" s="468"/>
    </row>
    <row r="167" spans="1:124" s="470" customFormat="1" ht="15.75" hidden="1" customHeight="1">
      <c r="A167" s="627" t="s">
        <v>195</v>
      </c>
      <c r="B167" s="604" t="str">
        <f t="shared" ref="B167:K167" si="435">IF(SUM(B151,B160)=0,"",SUM(B151,-B152*B155,-B156*B155,B160,-B161*B164,-B165*B164)*0.049)</f>
        <v/>
      </c>
      <c r="C167" s="604" t="str">
        <f t="shared" si="435"/>
        <v/>
      </c>
      <c r="D167" s="604" t="str">
        <f t="shared" si="435"/>
        <v/>
      </c>
      <c r="E167" s="604" t="str">
        <f t="shared" si="435"/>
        <v/>
      </c>
      <c r="F167" s="604" t="str">
        <f t="shared" si="435"/>
        <v/>
      </c>
      <c r="G167" s="604" t="str">
        <f t="shared" si="435"/>
        <v/>
      </c>
      <c r="H167" s="604" t="str">
        <f t="shared" si="435"/>
        <v/>
      </c>
      <c r="I167" s="604" t="str">
        <f t="shared" si="435"/>
        <v/>
      </c>
      <c r="J167" s="604" t="str">
        <f t="shared" si="435"/>
        <v/>
      </c>
      <c r="K167" s="604" t="str">
        <f t="shared" si="435"/>
        <v/>
      </c>
      <c r="L167" s="604"/>
      <c r="M167" s="604"/>
      <c r="N167" s="604"/>
      <c r="O167" s="604"/>
      <c r="P167" s="604"/>
      <c r="Q167" s="604"/>
      <c r="R167" s="604"/>
      <c r="S167" s="634"/>
      <c r="T167" s="604" t="str">
        <f t="shared" ref="T167:AE167" si="436">IF(SUM(T151,T160)=0,"",SUM(T151,-T152*T155,-T156*T155,T160,-T161*T164,-T165*T164)*0.049)</f>
        <v/>
      </c>
      <c r="U167" s="604" t="str">
        <f t="shared" si="436"/>
        <v/>
      </c>
      <c r="V167" s="604" t="str">
        <f t="shared" si="436"/>
        <v/>
      </c>
      <c r="W167" s="604" t="str">
        <f t="shared" si="436"/>
        <v/>
      </c>
      <c r="X167" s="604" t="str">
        <f t="shared" si="436"/>
        <v/>
      </c>
      <c r="Y167" s="604" t="str">
        <f t="shared" si="436"/>
        <v/>
      </c>
      <c r="Z167" s="1344" t="str">
        <f t="shared" si="436"/>
        <v/>
      </c>
      <c r="AA167" s="1344" t="str">
        <f t="shared" si="436"/>
        <v/>
      </c>
      <c r="AB167" s="1344" t="str">
        <f t="shared" si="436"/>
        <v/>
      </c>
      <c r="AC167" s="1344" t="str">
        <f t="shared" si="436"/>
        <v/>
      </c>
      <c r="AD167" s="604" t="str">
        <f t="shared" si="436"/>
        <v/>
      </c>
      <c r="AE167" s="1344" t="str">
        <f t="shared" si="436"/>
        <v/>
      </c>
      <c r="AF167" s="604"/>
      <c r="AG167" s="604"/>
      <c r="AH167" s="604"/>
      <c r="AI167" s="604"/>
      <c r="AJ167" s="604"/>
      <c r="AK167" s="634"/>
      <c r="AL167" s="604" t="str">
        <f t="shared" ref="AL167:AT167" si="437">IF(SUM(AL151,AL160)=0,"",SUM(AL151,-AL152*AL155,-AL156*AL155,AL160,-AL161*AL164,-AL165*AL164)*0.049)</f>
        <v/>
      </c>
      <c r="AM167" s="604" t="str">
        <f t="shared" si="437"/>
        <v/>
      </c>
      <c r="AN167" s="604" t="str">
        <f t="shared" si="437"/>
        <v/>
      </c>
      <c r="AO167" s="604" t="str">
        <f t="shared" si="437"/>
        <v/>
      </c>
      <c r="AP167" s="604" t="str">
        <f t="shared" si="437"/>
        <v/>
      </c>
      <c r="AQ167" s="604" t="str">
        <f t="shared" si="437"/>
        <v/>
      </c>
      <c r="AR167" s="604" t="str">
        <f t="shared" si="437"/>
        <v/>
      </c>
      <c r="AS167" s="604" t="str">
        <f t="shared" si="437"/>
        <v/>
      </c>
      <c r="AT167" s="604" t="str">
        <f t="shared" si="437"/>
        <v/>
      </c>
      <c r="AU167" s="604"/>
      <c r="AV167" s="604"/>
      <c r="AW167" s="604" t="str">
        <f t="shared" ref="AW167" si="438">IF(SUM(AW151,AW160)=0,"",SUM(AW151,-AW152*AW155,-AW156*AW155,AW160,-AW161*AW164,-AW165*AW164)*0.049)</f>
        <v/>
      </c>
      <c r="AX167" s="604"/>
      <c r="AY167" s="604"/>
      <c r="AZ167" s="604"/>
      <c r="BA167" s="604"/>
      <c r="BB167" s="604"/>
      <c r="BC167" s="634"/>
      <c r="BD167" s="1344" t="str">
        <f t="shared" ref="BD167:BO167" si="439">IF(SUM(BD151,BD160)=0,"",SUM(BD151,-BD152*BD155,-BD156*BD155,BD160,-BD161*BD164,-BD165*BD164)*0.049)</f>
        <v/>
      </c>
      <c r="BE167" s="1344" t="str">
        <f t="shared" si="439"/>
        <v/>
      </c>
      <c r="BF167" s="1344" t="str">
        <f t="shared" si="439"/>
        <v/>
      </c>
      <c r="BG167" s="1344" t="str">
        <f t="shared" si="439"/>
        <v/>
      </c>
      <c r="BH167" s="1344" t="str">
        <f t="shared" si="439"/>
        <v/>
      </c>
      <c r="BI167" s="1344" t="str">
        <f t="shared" si="439"/>
        <v/>
      </c>
      <c r="BJ167" s="1344" t="str">
        <f t="shared" si="439"/>
        <v/>
      </c>
      <c r="BK167" s="1344" t="str">
        <f t="shared" si="439"/>
        <v/>
      </c>
      <c r="BL167" s="1344" t="str">
        <f t="shared" si="439"/>
        <v/>
      </c>
      <c r="BM167" s="1344" t="str">
        <f t="shared" si="439"/>
        <v/>
      </c>
      <c r="BN167" s="1344" t="str">
        <f t="shared" si="439"/>
        <v/>
      </c>
      <c r="BO167" s="1344" t="str">
        <f t="shared" si="439"/>
        <v/>
      </c>
      <c r="BP167" s="1344"/>
      <c r="BQ167" s="1344"/>
      <c r="BR167" s="1344"/>
      <c r="BS167" s="1344"/>
      <c r="BT167" s="1344"/>
      <c r="BU167" s="634"/>
      <c r="BV167" s="604" t="str">
        <f>IF(SUM(BV151,BV160)=0,"",SUM(BV151,-BV152*BV155,-BV156*BV155,BV160,-BV161*BV164,-BV165*BV164)*0.049)</f>
        <v/>
      </c>
      <c r="BW167" s="604" t="str">
        <f>IF(SUM(BW151,BW160)=0,"",SUM(BW151,-BW152*BW155,-BW156*BW155,BW160,-BW161*BW164,-BW165*BW164)*0.049)</f>
        <v/>
      </c>
      <c r="BX167" s="604" t="str">
        <f>IF(SUM(BX151,BX160)=0,"",SUM(BX151,-BX152*BX155,-BX156*BX155,BX160,-BX161*BX164,-BX165*BX164)*0.049)</f>
        <v/>
      </c>
      <c r="BY167" s="604" t="str">
        <f>IF(SUM(BY151,BY160)=0,"",SUM(BY151,-BY152*BY155,-BY156*BY155,BY160,-BY161*BY164,-BY165*BY164)*0.049)</f>
        <v/>
      </c>
      <c r="BZ167" s="578" t="str">
        <f t="shared" si="419"/>
        <v/>
      </c>
      <c r="CA167" s="578" t="str">
        <f t="shared" si="420"/>
        <v/>
      </c>
      <c r="CB167" s="578" t="str">
        <f t="shared" si="421"/>
        <v/>
      </c>
      <c r="CC167" s="578" t="str">
        <f t="shared" si="422"/>
        <v/>
      </c>
      <c r="CD167" s="1089" t="str">
        <f t="shared" si="377"/>
        <v/>
      </c>
      <c r="CE167" s="1091" t="str">
        <f t="shared" si="378"/>
        <v/>
      </c>
      <c r="CF167" s="1091" t="str">
        <f t="shared" si="379"/>
        <v/>
      </c>
      <c r="CG167" s="1091" t="str">
        <f t="shared" si="380"/>
        <v/>
      </c>
      <c r="CH167" s="1091" t="str">
        <f t="shared" si="381"/>
        <v/>
      </c>
      <c r="CI167" s="1092" t="str">
        <f t="shared" si="382"/>
        <v/>
      </c>
      <c r="CJ167" s="1092" t="str">
        <f t="shared" si="383"/>
        <v/>
      </c>
      <c r="CK167" s="1091" t="str">
        <f t="shared" si="384"/>
        <v/>
      </c>
      <c r="CL167" s="1091" t="str">
        <f t="shared" si="385"/>
        <v/>
      </c>
      <c r="CM167" s="1091" t="str">
        <f t="shared" si="386"/>
        <v/>
      </c>
      <c r="CN167" s="1091" t="str">
        <f t="shared" si="387"/>
        <v/>
      </c>
      <c r="CO167" s="1089" t="str">
        <f t="shared" si="388"/>
        <v/>
      </c>
      <c r="CP167" s="532" t="str">
        <f t="shared" si="389"/>
        <v/>
      </c>
      <c r="CQ167" s="533" t="str">
        <f t="shared" si="390"/>
        <v/>
      </c>
      <c r="CR167" s="534" t="str">
        <f t="shared" si="391"/>
        <v/>
      </c>
      <c r="CS167" s="534" t="str">
        <f t="shared" si="392"/>
        <v/>
      </c>
      <c r="CT167" s="534" t="str">
        <f t="shared" si="393"/>
        <v/>
      </c>
      <c r="CU167" s="534" t="str">
        <f t="shared" si="394"/>
        <v/>
      </c>
      <c r="CV167" s="534" t="str">
        <f t="shared" si="395"/>
        <v/>
      </c>
      <c r="CW167" s="535" t="str">
        <f t="shared" si="396"/>
        <v/>
      </c>
      <c r="CX167" s="535" t="str">
        <f t="shared" si="397"/>
        <v/>
      </c>
      <c r="CY167" s="535" t="str">
        <f t="shared" si="398"/>
        <v/>
      </c>
      <c r="CZ167" s="534" t="str">
        <f t="shared" si="399"/>
        <v/>
      </c>
      <c r="DA167" s="534" t="str">
        <f t="shared" si="400"/>
        <v/>
      </c>
      <c r="DB167" s="534" t="str">
        <f t="shared" si="401"/>
        <v/>
      </c>
      <c r="DC167" s="534" t="str">
        <f t="shared" si="402"/>
        <v/>
      </c>
      <c r="DD167" s="534" t="str">
        <f t="shared" si="403"/>
        <v/>
      </c>
      <c r="DE167" s="533" t="str">
        <f t="shared" si="404"/>
        <v/>
      </c>
      <c r="DF167" s="532" t="str">
        <f t="shared" si="405"/>
        <v/>
      </c>
      <c r="DG167" s="631">
        <f t="shared" si="406"/>
        <v>0</v>
      </c>
      <c r="DH167" s="96">
        <f t="shared" si="407"/>
        <v>0</v>
      </c>
      <c r="DI167" s="96">
        <f t="shared" si="408"/>
        <v>0</v>
      </c>
      <c r="DJ167" s="96">
        <f t="shared" si="409"/>
        <v>0</v>
      </c>
      <c r="DK167" s="467"/>
      <c r="DL167" s="599"/>
      <c r="DM167" s="599"/>
      <c r="DN167" s="599"/>
      <c r="DO167" s="599"/>
      <c r="DP167" s="599"/>
      <c r="DQ167" s="599"/>
      <c r="DR167" s="599"/>
      <c r="DS167" s="599"/>
      <c r="DT167" s="468"/>
    </row>
    <row r="168" spans="1:124" s="470" customFormat="1" ht="15.75" hidden="1" customHeight="1">
      <c r="A168" s="635" t="s">
        <v>196</v>
      </c>
      <c r="B168" s="605"/>
      <c r="C168" s="605"/>
      <c r="D168" s="605"/>
      <c r="E168" s="605"/>
      <c r="F168" s="605"/>
      <c r="G168" s="605"/>
      <c r="H168" s="605"/>
      <c r="I168" s="605"/>
      <c r="J168" s="605"/>
      <c r="K168" s="605"/>
      <c r="L168" s="605"/>
      <c r="M168" s="605"/>
      <c r="N168" s="605"/>
      <c r="O168" s="605"/>
      <c r="P168" s="605"/>
      <c r="Q168" s="605"/>
      <c r="R168" s="605"/>
      <c r="S168" s="648"/>
      <c r="T168" s="605"/>
      <c r="U168" s="605"/>
      <c r="V168" s="605"/>
      <c r="W168" s="605"/>
      <c r="X168" s="605"/>
      <c r="Y168" s="605"/>
      <c r="Z168" s="1345"/>
      <c r="AA168" s="1345"/>
      <c r="AB168" s="1345"/>
      <c r="AC168" s="1345"/>
      <c r="AD168" s="605"/>
      <c r="AE168" s="1345"/>
      <c r="AF168" s="605"/>
      <c r="AG168" s="605"/>
      <c r="AH168" s="605"/>
      <c r="AI168" s="605"/>
      <c r="AJ168" s="605"/>
      <c r="AK168" s="648"/>
      <c r="AL168" s="605"/>
      <c r="AM168" s="605"/>
      <c r="AN168" s="605"/>
      <c r="AO168" s="605"/>
      <c r="AP168" s="605"/>
      <c r="AQ168" s="605"/>
      <c r="AR168" s="605"/>
      <c r="AS168" s="605"/>
      <c r="AT168" s="605"/>
      <c r="AU168" s="605"/>
      <c r="AV168" s="605"/>
      <c r="AW168" s="605"/>
      <c r="AX168" s="605"/>
      <c r="AY168" s="605"/>
      <c r="AZ168" s="605"/>
      <c r="BA168" s="605"/>
      <c r="BB168" s="605"/>
      <c r="BC168" s="648"/>
      <c r="BD168" s="1345"/>
      <c r="BE168" s="1345"/>
      <c r="BF168" s="1345"/>
      <c r="BG168" s="1345"/>
      <c r="BH168" s="1345"/>
      <c r="BI168" s="1345"/>
      <c r="BJ168" s="1345"/>
      <c r="BK168" s="1345"/>
      <c r="BL168" s="1345"/>
      <c r="BM168" s="1345"/>
      <c r="BN168" s="1345"/>
      <c r="BO168" s="1345"/>
      <c r="BP168" s="1345"/>
      <c r="BQ168" s="1345"/>
      <c r="BR168" s="1345"/>
      <c r="BS168" s="1345"/>
      <c r="BT168" s="1345"/>
      <c r="BU168" s="648"/>
      <c r="BV168" s="605"/>
      <c r="BW168" s="605"/>
      <c r="BX168" s="605"/>
      <c r="BY168" s="605"/>
      <c r="BZ168" s="578" t="str">
        <f t="shared" si="419"/>
        <v/>
      </c>
      <c r="CA168" s="578" t="str">
        <f t="shared" si="420"/>
        <v/>
      </c>
      <c r="CB168" s="578" t="str">
        <f t="shared" si="421"/>
        <v/>
      </c>
      <c r="CC168" s="578" t="str">
        <f t="shared" si="422"/>
        <v/>
      </c>
      <c r="CD168" s="1089" t="str">
        <f t="shared" si="377"/>
        <v/>
      </c>
      <c r="CE168" s="1091" t="str">
        <f t="shared" si="378"/>
        <v/>
      </c>
      <c r="CF168" s="1091" t="str">
        <f t="shared" si="379"/>
        <v/>
      </c>
      <c r="CG168" s="1091" t="str">
        <f t="shared" si="380"/>
        <v/>
      </c>
      <c r="CH168" s="1091" t="str">
        <f t="shared" si="381"/>
        <v/>
      </c>
      <c r="CI168" s="1092" t="str">
        <f t="shared" si="382"/>
        <v/>
      </c>
      <c r="CJ168" s="1092" t="str">
        <f t="shared" si="383"/>
        <v/>
      </c>
      <c r="CK168" s="1091" t="str">
        <f t="shared" si="384"/>
        <v/>
      </c>
      <c r="CL168" s="1091" t="str">
        <f t="shared" si="385"/>
        <v/>
      </c>
      <c r="CM168" s="1091" t="str">
        <f t="shared" si="386"/>
        <v/>
      </c>
      <c r="CN168" s="1091" t="str">
        <f t="shared" si="387"/>
        <v/>
      </c>
      <c r="CO168" s="1089" t="str">
        <f t="shared" si="388"/>
        <v/>
      </c>
      <c r="CP168" s="532" t="str">
        <f t="shared" si="389"/>
        <v/>
      </c>
      <c r="CQ168" s="533" t="str">
        <f t="shared" si="390"/>
        <v/>
      </c>
      <c r="CR168" s="534" t="str">
        <f t="shared" si="391"/>
        <v/>
      </c>
      <c r="CS168" s="534" t="str">
        <f t="shared" si="392"/>
        <v/>
      </c>
      <c r="CT168" s="534" t="str">
        <f t="shared" si="393"/>
        <v/>
      </c>
      <c r="CU168" s="534" t="str">
        <f t="shared" si="394"/>
        <v/>
      </c>
      <c r="CV168" s="534" t="str">
        <f t="shared" si="395"/>
        <v/>
      </c>
      <c r="CW168" s="535" t="str">
        <f t="shared" si="396"/>
        <v/>
      </c>
      <c r="CX168" s="535" t="str">
        <f t="shared" si="397"/>
        <v/>
      </c>
      <c r="CY168" s="535" t="str">
        <f t="shared" si="398"/>
        <v/>
      </c>
      <c r="CZ168" s="534" t="str">
        <f t="shared" si="399"/>
        <v/>
      </c>
      <c r="DA168" s="534" t="str">
        <f t="shared" si="400"/>
        <v/>
      </c>
      <c r="DB168" s="534" t="str">
        <f t="shared" si="401"/>
        <v/>
      </c>
      <c r="DC168" s="534" t="str">
        <f t="shared" si="402"/>
        <v/>
      </c>
      <c r="DD168" s="534" t="str">
        <f t="shared" si="403"/>
        <v/>
      </c>
      <c r="DE168" s="533" t="str">
        <f t="shared" si="404"/>
        <v/>
      </c>
      <c r="DF168" s="532" t="str">
        <f t="shared" si="405"/>
        <v/>
      </c>
      <c r="DG168" s="631">
        <f t="shared" si="406"/>
        <v>0</v>
      </c>
      <c r="DH168" s="96">
        <f t="shared" si="407"/>
        <v>0</v>
      </c>
      <c r="DI168" s="96">
        <f t="shared" si="408"/>
        <v>0</v>
      </c>
      <c r="DJ168" s="96">
        <f t="shared" si="409"/>
        <v>0</v>
      </c>
      <c r="DK168" s="467"/>
      <c r="DL168" s="599"/>
      <c r="DM168" s="599"/>
      <c r="DN168" s="599"/>
      <c r="DO168" s="599"/>
      <c r="DP168" s="599"/>
      <c r="DQ168" s="599"/>
      <c r="DR168" s="599"/>
      <c r="DS168" s="599"/>
      <c r="DT168" s="468"/>
    </row>
    <row r="169" spans="1:124" s="470" customFormat="1" ht="15.75" hidden="1" customHeight="1">
      <c r="A169" s="627" t="s">
        <v>197</v>
      </c>
      <c r="B169" s="605"/>
      <c r="C169" s="605"/>
      <c r="D169" s="605"/>
      <c r="E169" s="605"/>
      <c r="F169" s="605"/>
      <c r="G169" s="605"/>
      <c r="H169" s="605"/>
      <c r="I169" s="605"/>
      <c r="J169" s="605"/>
      <c r="K169" s="605"/>
      <c r="L169" s="605"/>
      <c r="M169" s="605"/>
      <c r="N169" s="605"/>
      <c r="O169" s="605"/>
      <c r="P169" s="605"/>
      <c r="Q169" s="605"/>
      <c r="R169" s="605"/>
      <c r="S169" s="648"/>
      <c r="T169" s="605"/>
      <c r="U169" s="605"/>
      <c r="V169" s="605"/>
      <c r="W169" s="605"/>
      <c r="X169" s="605"/>
      <c r="Y169" s="605"/>
      <c r="Z169" s="1345"/>
      <c r="AA169" s="1345"/>
      <c r="AB169" s="1345"/>
      <c r="AC169" s="1345"/>
      <c r="AD169" s="605"/>
      <c r="AE169" s="1345"/>
      <c r="AF169" s="605"/>
      <c r="AG169" s="605"/>
      <c r="AH169" s="605"/>
      <c r="AI169" s="605"/>
      <c r="AJ169" s="605"/>
      <c r="AK169" s="648"/>
      <c r="AL169" s="605"/>
      <c r="AM169" s="605"/>
      <c r="AN169" s="605"/>
      <c r="AO169" s="605"/>
      <c r="AP169" s="605"/>
      <c r="AQ169" s="605"/>
      <c r="AR169" s="605"/>
      <c r="AS169" s="605"/>
      <c r="AT169" s="605"/>
      <c r="AU169" s="605"/>
      <c r="AV169" s="605"/>
      <c r="AW169" s="605"/>
      <c r="AX169" s="605"/>
      <c r="AY169" s="605"/>
      <c r="AZ169" s="605"/>
      <c r="BA169" s="605"/>
      <c r="BB169" s="605"/>
      <c r="BC169" s="648"/>
      <c r="BD169" s="1345"/>
      <c r="BE169" s="1345"/>
      <c r="BF169" s="1345"/>
      <c r="BG169" s="1345"/>
      <c r="BH169" s="1345"/>
      <c r="BI169" s="1345"/>
      <c r="BJ169" s="1345"/>
      <c r="BK169" s="1345"/>
      <c r="BL169" s="1345"/>
      <c r="BM169" s="1345"/>
      <c r="BN169" s="1345"/>
      <c r="BO169" s="1345"/>
      <c r="BP169" s="1345"/>
      <c r="BQ169" s="1345"/>
      <c r="BR169" s="1345"/>
      <c r="BS169" s="1345"/>
      <c r="BT169" s="1345"/>
      <c r="BU169" s="648"/>
      <c r="BV169" s="605"/>
      <c r="BW169" s="605"/>
      <c r="BX169" s="605"/>
      <c r="BY169" s="605"/>
      <c r="BZ169" s="578" t="str">
        <f t="shared" si="419"/>
        <v/>
      </c>
      <c r="CA169" s="578" t="str">
        <f t="shared" si="420"/>
        <v/>
      </c>
      <c r="CB169" s="578" t="str">
        <f t="shared" si="421"/>
        <v/>
      </c>
      <c r="CC169" s="578" t="str">
        <f t="shared" si="422"/>
        <v/>
      </c>
      <c r="CD169" s="1089" t="str">
        <f t="shared" si="377"/>
        <v/>
      </c>
      <c r="CE169" s="1091" t="str">
        <f t="shared" si="378"/>
        <v/>
      </c>
      <c r="CF169" s="1091" t="str">
        <f t="shared" si="379"/>
        <v/>
      </c>
      <c r="CG169" s="1091" t="str">
        <f t="shared" si="380"/>
        <v/>
      </c>
      <c r="CH169" s="1091" t="str">
        <f t="shared" si="381"/>
        <v/>
      </c>
      <c r="CI169" s="1092" t="str">
        <f t="shared" si="382"/>
        <v/>
      </c>
      <c r="CJ169" s="1092" t="str">
        <f t="shared" si="383"/>
        <v/>
      </c>
      <c r="CK169" s="1091" t="str">
        <f t="shared" si="384"/>
        <v/>
      </c>
      <c r="CL169" s="1091" t="str">
        <f t="shared" si="385"/>
        <v/>
      </c>
      <c r="CM169" s="1091" t="str">
        <f t="shared" si="386"/>
        <v/>
      </c>
      <c r="CN169" s="1091" t="str">
        <f t="shared" si="387"/>
        <v/>
      </c>
      <c r="CO169" s="1089" t="str">
        <f t="shared" si="388"/>
        <v/>
      </c>
      <c r="CP169" s="532" t="str">
        <f t="shared" si="389"/>
        <v/>
      </c>
      <c r="CQ169" s="533" t="str">
        <f t="shared" si="390"/>
        <v/>
      </c>
      <c r="CR169" s="534" t="str">
        <f t="shared" si="391"/>
        <v/>
      </c>
      <c r="CS169" s="534" t="str">
        <f t="shared" si="392"/>
        <v/>
      </c>
      <c r="CT169" s="534" t="str">
        <f t="shared" si="393"/>
        <v/>
      </c>
      <c r="CU169" s="534" t="str">
        <f t="shared" si="394"/>
        <v/>
      </c>
      <c r="CV169" s="534" t="str">
        <f t="shared" si="395"/>
        <v/>
      </c>
      <c r="CW169" s="535" t="str">
        <f t="shared" si="396"/>
        <v/>
      </c>
      <c r="CX169" s="535" t="str">
        <f t="shared" si="397"/>
        <v/>
      </c>
      <c r="CY169" s="535" t="str">
        <f t="shared" si="398"/>
        <v/>
      </c>
      <c r="CZ169" s="534" t="str">
        <f t="shared" si="399"/>
        <v/>
      </c>
      <c r="DA169" s="534" t="str">
        <f t="shared" si="400"/>
        <v/>
      </c>
      <c r="DB169" s="534" t="str">
        <f t="shared" si="401"/>
        <v/>
      </c>
      <c r="DC169" s="534" t="str">
        <f t="shared" si="402"/>
        <v/>
      </c>
      <c r="DD169" s="534" t="str">
        <f t="shared" si="403"/>
        <v/>
      </c>
      <c r="DE169" s="533" t="str">
        <f t="shared" si="404"/>
        <v/>
      </c>
      <c r="DF169" s="532" t="str">
        <f t="shared" si="405"/>
        <v/>
      </c>
      <c r="DG169" s="631">
        <f t="shared" si="406"/>
        <v>0</v>
      </c>
      <c r="DH169" s="96">
        <f t="shared" si="407"/>
        <v>0</v>
      </c>
      <c r="DI169" s="96">
        <f t="shared" si="408"/>
        <v>0</v>
      </c>
      <c r="DJ169" s="96">
        <f t="shared" si="409"/>
        <v>0</v>
      </c>
      <c r="DK169" s="467"/>
      <c r="DL169" s="599"/>
      <c r="DM169" s="599"/>
      <c r="DN169" s="599"/>
      <c r="DO169" s="599"/>
      <c r="DP169" s="599"/>
      <c r="DQ169" s="599"/>
      <c r="DR169" s="599"/>
      <c r="DS169" s="599"/>
      <c r="DT169" s="468"/>
    </row>
    <row r="170" spans="1:124" s="470" customFormat="1" ht="15.75" hidden="1" customHeight="1">
      <c r="A170" s="619" t="s">
        <v>199</v>
      </c>
      <c r="B170" s="606"/>
      <c r="C170" s="606"/>
      <c r="D170" s="606"/>
      <c r="E170" s="606"/>
      <c r="F170" s="606"/>
      <c r="G170" s="606"/>
      <c r="H170" s="606"/>
      <c r="I170" s="606"/>
      <c r="J170" s="606"/>
      <c r="K170" s="606"/>
      <c r="L170" s="606"/>
      <c r="M170" s="606"/>
      <c r="N170" s="606"/>
      <c r="O170" s="606"/>
      <c r="P170" s="606"/>
      <c r="Q170" s="606"/>
      <c r="R170" s="606"/>
      <c r="S170" s="649"/>
      <c r="T170" s="606"/>
      <c r="U170" s="606"/>
      <c r="V170" s="606"/>
      <c r="W170" s="606"/>
      <c r="X170" s="606"/>
      <c r="Y170" s="606"/>
      <c r="Z170" s="1346"/>
      <c r="AA170" s="1346"/>
      <c r="AB170" s="1346"/>
      <c r="AC170" s="1346"/>
      <c r="AD170" s="606"/>
      <c r="AE170" s="1346"/>
      <c r="AF170" s="606"/>
      <c r="AG170" s="606"/>
      <c r="AH170" s="606"/>
      <c r="AI170" s="606"/>
      <c r="AJ170" s="606"/>
      <c r="AK170" s="649"/>
      <c r="AL170" s="606"/>
      <c r="AM170" s="606"/>
      <c r="AN170" s="606"/>
      <c r="AO170" s="606"/>
      <c r="AP170" s="606"/>
      <c r="AQ170" s="606"/>
      <c r="AR170" s="606"/>
      <c r="AS170" s="606"/>
      <c r="AT170" s="606"/>
      <c r="AU170" s="606"/>
      <c r="AV170" s="606"/>
      <c r="AW170" s="606"/>
      <c r="AX170" s="606"/>
      <c r="AY170" s="606"/>
      <c r="AZ170" s="606"/>
      <c r="BA170" s="606"/>
      <c r="BB170" s="606"/>
      <c r="BC170" s="649"/>
      <c r="BD170" s="1346"/>
      <c r="BE170" s="1346"/>
      <c r="BF170" s="1346"/>
      <c r="BG170" s="1346"/>
      <c r="BH170" s="1346"/>
      <c r="BI170" s="1346"/>
      <c r="BJ170" s="1346"/>
      <c r="BK170" s="1346"/>
      <c r="BL170" s="1346"/>
      <c r="BM170" s="1346"/>
      <c r="BN170" s="1346"/>
      <c r="BO170" s="1346"/>
      <c r="BP170" s="1346"/>
      <c r="BQ170" s="1346"/>
      <c r="BR170" s="1346"/>
      <c r="BS170" s="1346"/>
      <c r="BT170" s="1346"/>
      <c r="BU170" s="649"/>
      <c r="BV170" s="606"/>
      <c r="BW170" s="606"/>
      <c r="BX170" s="606"/>
      <c r="BY170" s="606"/>
      <c r="BZ170" s="578" t="str">
        <f t="shared" si="419"/>
        <v/>
      </c>
      <c r="CA170" s="578" t="str">
        <f t="shared" si="420"/>
        <v/>
      </c>
      <c r="CB170" s="578" t="str">
        <f t="shared" si="421"/>
        <v/>
      </c>
      <c r="CC170" s="578" t="str">
        <f t="shared" si="422"/>
        <v/>
      </c>
      <c r="CD170" s="1089" t="str">
        <f t="shared" si="377"/>
        <v/>
      </c>
      <c r="CE170" s="1091" t="str">
        <f t="shared" si="378"/>
        <v/>
      </c>
      <c r="CF170" s="1091" t="str">
        <f t="shared" si="379"/>
        <v/>
      </c>
      <c r="CG170" s="1091" t="str">
        <f t="shared" si="380"/>
        <v/>
      </c>
      <c r="CH170" s="1091" t="str">
        <f t="shared" si="381"/>
        <v/>
      </c>
      <c r="CI170" s="1092" t="str">
        <f t="shared" si="382"/>
        <v/>
      </c>
      <c r="CJ170" s="1092" t="str">
        <f t="shared" si="383"/>
        <v/>
      </c>
      <c r="CK170" s="1091" t="str">
        <f t="shared" si="384"/>
        <v/>
      </c>
      <c r="CL170" s="1091" t="str">
        <f t="shared" si="385"/>
        <v/>
      </c>
      <c r="CM170" s="1091" t="str">
        <f t="shared" si="386"/>
        <v/>
      </c>
      <c r="CN170" s="1091" t="str">
        <f t="shared" si="387"/>
        <v/>
      </c>
      <c r="CO170" s="1089" t="str">
        <f t="shared" si="388"/>
        <v/>
      </c>
      <c r="CP170" s="532" t="str">
        <f t="shared" si="389"/>
        <v/>
      </c>
      <c r="CQ170" s="533" t="str">
        <f t="shared" si="390"/>
        <v/>
      </c>
      <c r="CR170" s="534" t="str">
        <f t="shared" si="391"/>
        <v/>
      </c>
      <c r="CS170" s="534" t="str">
        <f t="shared" si="392"/>
        <v/>
      </c>
      <c r="CT170" s="534" t="str">
        <f t="shared" si="393"/>
        <v/>
      </c>
      <c r="CU170" s="534" t="str">
        <f t="shared" si="394"/>
        <v/>
      </c>
      <c r="CV170" s="534" t="str">
        <f t="shared" si="395"/>
        <v/>
      </c>
      <c r="CW170" s="535" t="str">
        <f t="shared" si="396"/>
        <v/>
      </c>
      <c r="CX170" s="535" t="str">
        <f t="shared" si="397"/>
        <v/>
      </c>
      <c r="CY170" s="535" t="str">
        <f t="shared" si="398"/>
        <v/>
      </c>
      <c r="CZ170" s="534" t="str">
        <f t="shared" si="399"/>
        <v/>
      </c>
      <c r="DA170" s="534" t="str">
        <f t="shared" si="400"/>
        <v/>
      </c>
      <c r="DB170" s="534" t="str">
        <f t="shared" si="401"/>
        <v/>
      </c>
      <c r="DC170" s="534" t="str">
        <f t="shared" si="402"/>
        <v/>
      </c>
      <c r="DD170" s="534" t="str">
        <f t="shared" si="403"/>
        <v/>
      </c>
      <c r="DE170" s="533" t="str">
        <f t="shared" si="404"/>
        <v/>
      </c>
      <c r="DF170" s="532" t="str">
        <f t="shared" si="405"/>
        <v/>
      </c>
      <c r="DG170" s="631">
        <f t="shared" si="406"/>
        <v>0</v>
      </c>
      <c r="DH170" s="96">
        <f t="shared" si="407"/>
        <v>0</v>
      </c>
      <c r="DI170" s="96">
        <f t="shared" si="408"/>
        <v>0</v>
      </c>
      <c r="DJ170" s="96">
        <f t="shared" si="409"/>
        <v>0</v>
      </c>
      <c r="DK170" s="467"/>
      <c r="DL170" s="599"/>
      <c r="DM170" s="599"/>
      <c r="DN170" s="599"/>
      <c r="DO170" s="599"/>
      <c r="DP170" s="599"/>
      <c r="DQ170" s="599"/>
      <c r="DR170" s="599"/>
      <c r="DS170" s="624"/>
      <c r="DT170" s="468"/>
    </row>
    <row r="171" spans="1:124" s="610" customFormat="1" ht="15.75" hidden="1" customHeight="1">
      <c r="A171" s="635" t="s">
        <v>201</v>
      </c>
      <c r="B171" s="608" t="str">
        <f t="shared" ref="B171:K171" si="440">IF(B169="","",B169*B170)</f>
        <v/>
      </c>
      <c r="C171" s="608" t="str">
        <f t="shared" si="440"/>
        <v/>
      </c>
      <c r="D171" s="608" t="str">
        <f t="shared" si="440"/>
        <v/>
      </c>
      <c r="E171" s="608" t="str">
        <f t="shared" si="440"/>
        <v/>
      </c>
      <c r="F171" s="608" t="str">
        <f t="shared" si="440"/>
        <v/>
      </c>
      <c r="G171" s="608" t="str">
        <f t="shared" si="440"/>
        <v/>
      </c>
      <c r="H171" s="608" t="str">
        <f t="shared" si="440"/>
        <v/>
      </c>
      <c r="I171" s="608" t="str">
        <f t="shared" si="440"/>
        <v/>
      </c>
      <c r="J171" s="608" t="str">
        <f t="shared" si="440"/>
        <v/>
      </c>
      <c r="K171" s="608" t="str">
        <f t="shared" si="440"/>
        <v/>
      </c>
      <c r="L171" s="608"/>
      <c r="M171" s="608"/>
      <c r="N171" s="608"/>
      <c r="O171" s="608"/>
      <c r="P171" s="608"/>
      <c r="Q171" s="608"/>
      <c r="R171" s="608"/>
      <c r="S171" s="640"/>
      <c r="T171" s="608" t="str">
        <f t="shared" ref="T171:AE171" si="441">IF(T169="","",T169*T170)</f>
        <v/>
      </c>
      <c r="U171" s="608" t="str">
        <f t="shared" si="441"/>
        <v/>
      </c>
      <c r="V171" s="608" t="str">
        <f t="shared" si="441"/>
        <v/>
      </c>
      <c r="W171" s="608" t="str">
        <f t="shared" si="441"/>
        <v/>
      </c>
      <c r="X171" s="608" t="str">
        <f t="shared" si="441"/>
        <v/>
      </c>
      <c r="Y171" s="608" t="str">
        <f t="shared" si="441"/>
        <v/>
      </c>
      <c r="Z171" s="1347" t="str">
        <f t="shared" si="441"/>
        <v/>
      </c>
      <c r="AA171" s="1347" t="str">
        <f t="shared" si="441"/>
        <v/>
      </c>
      <c r="AB171" s="1347" t="str">
        <f t="shared" si="441"/>
        <v/>
      </c>
      <c r="AC171" s="1347" t="str">
        <f t="shared" si="441"/>
        <v/>
      </c>
      <c r="AD171" s="608" t="str">
        <f t="shared" si="441"/>
        <v/>
      </c>
      <c r="AE171" s="1347" t="str">
        <f t="shared" si="441"/>
        <v/>
      </c>
      <c r="AF171" s="608"/>
      <c r="AG171" s="608"/>
      <c r="AH171" s="608"/>
      <c r="AI171" s="608"/>
      <c r="AJ171" s="608"/>
      <c r="AK171" s="640"/>
      <c r="AL171" s="608" t="str">
        <f t="shared" ref="AL171:AT171" si="442">IF(AL169="","",AL169*AL170)</f>
        <v/>
      </c>
      <c r="AM171" s="608" t="str">
        <f t="shared" si="442"/>
        <v/>
      </c>
      <c r="AN171" s="608" t="str">
        <f t="shared" si="442"/>
        <v/>
      </c>
      <c r="AO171" s="608" t="str">
        <f t="shared" si="442"/>
        <v/>
      </c>
      <c r="AP171" s="608" t="str">
        <f t="shared" si="442"/>
        <v/>
      </c>
      <c r="AQ171" s="608" t="str">
        <f t="shared" si="442"/>
        <v/>
      </c>
      <c r="AR171" s="608" t="str">
        <f t="shared" si="442"/>
        <v/>
      </c>
      <c r="AS171" s="608" t="str">
        <f t="shared" si="442"/>
        <v/>
      </c>
      <c r="AT171" s="608" t="str">
        <f t="shared" si="442"/>
        <v/>
      </c>
      <c r="AU171" s="608"/>
      <c r="AV171" s="608"/>
      <c r="AW171" s="608" t="str">
        <f t="shared" ref="AW171" si="443">IF(AW169="","",AW169*AW170)</f>
        <v/>
      </c>
      <c r="AX171" s="608"/>
      <c r="AY171" s="608"/>
      <c r="AZ171" s="608"/>
      <c r="BA171" s="608"/>
      <c r="BB171" s="608"/>
      <c r="BC171" s="640"/>
      <c r="BD171" s="1347" t="str">
        <f t="shared" ref="BD171:BO171" si="444">IF(BD169="","",BD169*BD170)</f>
        <v/>
      </c>
      <c r="BE171" s="1347" t="str">
        <f t="shared" si="444"/>
        <v/>
      </c>
      <c r="BF171" s="1347" t="str">
        <f t="shared" si="444"/>
        <v/>
      </c>
      <c r="BG171" s="1347" t="str">
        <f t="shared" si="444"/>
        <v/>
      </c>
      <c r="BH171" s="1347" t="str">
        <f t="shared" si="444"/>
        <v/>
      </c>
      <c r="BI171" s="1347" t="str">
        <f t="shared" si="444"/>
        <v/>
      </c>
      <c r="BJ171" s="1347" t="str">
        <f t="shared" si="444"/>
        <v/>
      </c>
      <c r="BK171" s="1347" t="str">
        <f t="shared" si="444"/>
        <v/>
      </c>
      <c r="BL171" s="1347" t="str">
        <f t="shared" si="444"/>
        <v/>
      </c>
      <c r="BM171" s="1347" t="str">
        <f t="shared" si="444"/>
        <v/>
      </c>
      <c r="BN171" s="1347" t="str">
        <f t="shared" si="444"/>
        <v/>
      </c>
      <c r="BO171" s="1347" t="str">
        <f t="shared" si="444"/>
        <v/>
      </c>
      <c r="BP171" s="1347"/>
      <c r="BQ171" s="1347"/>
      <c r="BR171" s="1347"/>
      <c r="BS171" s="1347"/>
      <c r="BT171" s="1347"/>
      <c r="BU171" s="640"/>
      <c r="BV171" s="608" t="str">
        <f>IF(BV169="","",BV169*BV170)</f>
        <v/>
      </c>
      <c r="BW171" s="608" t="str">
        <f>IF(BW169="","",BW169*BW170)</f>
        <v/>
      </c>
      <c r="BX171" s="608" t="str">
        <f>IF(BX169="","",BX169*BX170)</f>
        <v/>
      </c>
      <c r="BY171" s="608" t="str">
        <f>IF(BY169="","",BY169*BY170)</f>
        <v/>
      </c>
      <c r="BZ171" s="578" t="str">
        <f t="shared" si="419"/>
        <v/>
      </c>
      <c r="CA171" s="578" t="str">
        <f t="shared" si="420"/>
        <v/>
      </c>
      <c r="CB171" s="578" t="str">
        <f t="shared" si="421"/>
        <v/>
      </c>
      <c r="CC171" s="578" t="str">
        <f t="shared" si="422"/>
        <v/>
      </c>
      <c r="CD171" s="1089" t="str">
        <f t="shared" si="377"/>
        <v/>
      </c>
      <c r="CE171" s="1091" t="str">
        <f t="shared" si="378"/>
        <v/>
      </c>
      <c r="CF171" s="1091" t="str">
        <f t="shared" si="379"/>
        <v/>
      </c>
      <c r="CG171" s="1091" t="str">
        <f t="shared" si="380"/>
        <v/>
      </c>
      <c r="CH171" s="1091" t="str">
        <f t="shared" si="381"/>
        <v/>
      </c>
      <c r="CI171" s="1092" t="str">
        <f t="shared" si="382"/>
        <v/>
      </c>
      <c r="CJ171" s="1092" t="str">
        <f t="shared" si="383"/>
        <v/>
      </c>
      <c r="CK171" s="1091" t="str">
        <f t="shared" si="384"/>
        <v/>
      </c>
      <c r="CL171" s="1091" t="str">
        <f t="shared" si="385"/>
        <v/>
      </c>
      <c r="CM171" s="1091" t="str">
        <f t="shared" si="386"/>
        <v/>
      </c>
      <c r="CN171" s="1091" t="str">
        <f t="shared" si="387"/>
        <v/>
      </c>
      <c r="CO171" s="1089" t="str">
        <f t="shared" si="388"/>
        <v/>
      </c>
      <c r="CP171" s="532" t="str">
        <f t="shared" si="389"/>
        <v/>
      </c>
      <c r="CQ171" s="533" t="str">
        <f t="shared" si="390"/>
        <v/>
      </c>
      <c r="CR171" s="534" t="str">
        <f t="shared" si="391"/>
        <v/>
      </c>
      <c r="CS171" s="534" t="str">
        <f t="shared" si="392"/>
        <v/>
      </c>
      <c r="CT171" s="534" t="str">
        <f t="shared" si="393"/>
        <v/>
      </c>
      <c r="CU171" s="534" t="str">
        <f t="shared" si="394"/>
        <v/>
      </c>
      <c r="CV171" s="534" t="str">
        <f t="shared" si="395"/>
        <v/>
      </c>
      <c r="CW171" s="535" t="str">
        <f t="shared" si="396"/>
        <v/>
      </c>
      <c r="CX171" s="535" t="str">
        <f t="shared" si="397"/>
        <v/>
      </c>
      <c r="CY171" s="535" t="str">
        <f t="shared" si="398"/>
        <v/>
      </c>
      <c r="CZ171" s="534" t="str">
        <f t="shared" si="399"/>
        <v/>
      </c>
      <c r="DA171" s="534" t="str">
        <f t="shared" si="400"/>
        <v/>
      </c>
      <c r="DB171" s="534" t="str">
        <f t="shared" si="401"/>
        <v/>
      </c>
      <c r="DC171" s="534" t="str">
        <f t="shared" si="402"/>
        <v/>
      </c>
      <c r="DD171" s="534" t="str">
        <f t="shared" si="403"/>
        <v/>
      </c>
      <c r="DE171" s="533" t="str">
        <f t="shared" si="404"/>
        <v/>
      </c>
      <c r="DF171" s="532" t="str">
        <f t="shared" si="405"/>
        <v/>
      </c>
      <c r="DG171" s="631">
        <f t="shared" si="406"/>
        <v>0</v>
      </c>
      <c r="DH171" s="96">
        <f t="shared" si="407"/>
        <v>0</v>
      </c>
      <c r="DI171" s="96">
        <f t="shared" si="408"/>
        <v>0</v>
      </c>
      <c r="DJ171" s="96">
        <f t="shared" si="409"/>
        <v>0</v>
      </c>
      <c r="DK171" s="641"/>
      <c r="DL171" s="625"/>
      <c r="DM171" s="625"/>
      <c r="DN171" s="625"/>
      <c r="DO171" s="625"/>
      <c r="DP171" s="625"/>
      <c r="DQ171" s="625"/>
      <c r="DR171" s="625"/>
      <c r="DS171" s="625"/>
      <c r="DT171" s="642"/>
    </row>
    <row r="172" spans="1:124" s="470" customFormat="1" ht="15.75" hidden="1" customHeight="1">
      <c r="A172" s="635" t="s">
        <v>202</v>
      </c>
      <c r="B172" s="611" t="str">
        <f>IF(B167="","",(SUM(B151)*(710*$K$1)-SUM(B152,B156)*((710*$K$1)-(370*$K$1)*(B155=0))-SUM(B168,B169)*(8280*$K$1))/$G$1/365/B$46)</f>
        <v/>
      </c>
      <c r="C172" s="611" t="str">
        <f>IF(C167="","",(SUM(C151)*(710*$K$1)-SUM(C152,C156)*((710*$K$1)-(370*$K$1)*(C155=0))-SUM(C168,C169)*(8280*$K$1))/$G$1/365/C$46)</f>
        <v/>
      </c>
      <c r="D172" s="611" t="str">
        <f>IF(D167="","",(SUM(D151)*(710*$K$1)-SUM(D152,D156)*((710*$K$1)-(370*$K$1)*(D155=0))-SUM(D168,D169)*(8280*$K$1))/$G$1/365/D$46)</f>
        <v/>
      </c>
      <c r="E172" s="611" t="str">
        <f>IF(E167="","",(SUM(E151)*(710*$K$1)-SUM(E152,E156)*((710*$K$1)-(370*$K$1)*(E155=0))-SUM(E168,E169)*(8280*$K$1))/$G$1/365/E$46)</f>
        <v/>
      </c>
      <c r="F172" s="611" t="str">
        <f>IF(F167="","",(SUM(F151)*(710*$K$1)-SUM(F152,F156)*((710*$K$1)-(370*$K$1)*(F155=0))-SUM(F168,F169)*(8280*$K$1))/$G$1/365/F$46)</f>
        <v/>
      </c>
      <c r="G172" s="611" t="str">
        <f>IF(G167="","",(SUM(G151)*(710*$K$1)-SUM(G152,G156)*((710*$K$1)-(370*$K$1)*(G155=0))-SUM(G168,G169)*(8280*$K$1))/$G$1/365/G$46)</f>
        <v/>
      </c>
      <c r="H172" s="611" t="str">
        <f>IF(H167="","",(SUM(H151)*(710*$K$1)-SUM(H152,H156)*((710*$K$1)-(370*$K$1)*(H155=0))-SUM(H168,H169)*(8280*$K$1))/$G$1/365/H$46)</f>
        <v/>
      </c>
      <c r="I172" s="611" t="str">
        <f>IF(I167="","",(SUM(I151)*(710*$K$1)-SUM(I152,I156)*((710*$K$1)-(370*$K$1)*(I155=0))-SUM(I168,I169)*(8280*$K$1))/$G$1/365/I$46)</f>
        <v/>
      </c>
      <c r="J172" s="611" t="str">
        <f>IF(J167="","",(SUM(J151)*(710*$K$1)-SUM(J152,J156)*((710*$K$1)-(370*$K$1)*(J155=0))-SUM(J168,J169)*(8280*$K$1))/$G$1/365/J$46)</f>
        <v/>
      </c>
      <c r="K172" s="611" t="str">
        <f>IF(K167="","",(SUM(K151)*(710*$K$1)-SUM(K152,K156)*((710*$K$1)-(370*$K$1)*(K155=0))-SUM(K168,K169)*(8280*$K$1))/$G$1/365/K$46)</f>
        <v/>
      </c>
      <c r="L172" s="611" t="str">
        <f>IF(L167="","",(SUM(L151)*(710*$K$1)-SUM(L152,L156)*((710*$K$1)-(370*$K$1)*(L155=0))-SUM(L168,L169)*(8280*$K$1))/$G$1/365/L$46)</f>
        <v/>
      </c>
      <c r="M172" s="611" t="str">
        <f>IF(M167="","",(SUM(M151)*(710*$K$1)-SUM(M152,M156)*((710*$K$1)-(370*$K$1)*(M155=0))-SUM(M168,M169)*(8280*$K$1))/$G$1/365/M$46)</f>
        <v/>
      </c>
      <c r="N172" s="611"/>
      <c r="O172" s="611"/>
      <c r="P172" s="611"/>
      <c r="Q172" s="611"/>
      <c r="R172" s="611"/>
      <c r="S172" s="630"/>
      <c r="T172" s="611" t="str">
        <f>IF(T167="","",(SUM(T151)*(710*$K$1)-SUM(T152,T156)*((710*$K$1)-(370*$K$1)*(T155=0))-SUM(T168,T169)*(8280*$K$1))/$G$1/365/T$46)</f>
        <v/>
      </c>
      <c r="U172" s="611" t="str">
        <f>IF(U167="","",(SUM(U151)*(710*$K$1)-SUM(U152,U156)*((710*$K$1)-(370*$K$1)*(U155=0))-SUM(U168,U169)*(8280*$K$1))/$G$1/365/U$46)</f>
        <v/>
      </c>
      <c r="V172" s="611" t="str">
        <f>IF(V167="","",(SUM(V151)*(710*$K$1)-SUM(V152,V156)*((710*$K$1)-(370*$K$1)*(V155=0))-SUM(V168,V169)*(8280*$K$1))/$G$1/365/V$46)</f>
        <v/>
      </c>
      <c r="W172" s="611" t="str">
        <f>IF(W167="","",(SUM(W151)*(710*$K$1)-SUM(W152,W156)*((710*$K$1)-(370*$K$1)*(W155=0))-SUM(W168,W169)*(8280*$K$1))/$G$1/365/W$46)</f>
        <v/>
      </c>
      <c r="X172" s="611" t="str">
        <f>IF(X167="","",(SUM(X151)*(710*$K$1)-SUM(X152,X156)*((710*$K$1)-(370*$K$1)*(X155=0))-SUM(X168,X169)*(8280*$K$1))/$G$1/365/X$46)</f>
        <v/>
      </c>
      <c r="Y172" s="611" t="str">
        <f>IF(Y167="","",(SUM(Y151)*(710*$K$1)-SUM(Y152,Y156)*((710*$K$1)-(370*$K$1)*(Y155=0))-SUM(Y168,Y169)*(8280*$K$1))/$G$1/365/Y$46)</f>
        <v/>
      </c>
      <c r="Z172" s="1348" t="str">
        <f>IF(Z167="","",(SUM(Z151)*(710*$K$1)-SUM(Z152,Z156)*((710*$K$1)-(370*$K$1)*(Z155=0))-SUM(Z168,Z169)*(8280*$K$1))/$G$1/365/Z$46)</f>
        <v/>
      </c>
      <c r="AA172" s="1348" t="str">
        <f>IF(AA167="","",(SUM(AA151)*(710*$K$1)-SUM(AA152,AA156)*((710*$K$1)-(370*$K$1)*(AA155=0))-SUM(AA168,AA169)*(8280*$K$1))/$G$1/365/AA$46)</f>
        <v/>
      </c>
      <c r="AB172" s="1348" t="str">
        <f>IF(AB167="","",(SUM(AB151)*(710*$K$1)-SUM(AB152,AB156)*((710*$K$1)-(370*$K$1)*(AB155=0))-SUM(AB168,AB169)*(8280*$K$1))/$G$1/365/AB$46)</f>
        <v/>
      </c>
      <c r="AC172" s="1348" t="str">
        <f>IF(AC167="","",(SUM(AC151)*(710*$K$1)-SUM(AC152,AC156)*((710*$K$1)-(370*$K$1)*(AC155=0))-SUM(AC168,AC169)*(8280*$K$1))/$G$1/365/AC$46)</f>
        <v/>
      </c>
      <c r="AD172" s="611" t="str">
        <f>IF(AD167="","",(SUM(AD151)*(710*$K$1)-SUM(AD152,AD156)*((710*$K$1)-(370*$K$1)*(AD155=0))-SUM(AD168,AD169)*(8280*$K$1))/$G$1/365/AD$46)</f>
        <v/>
      </c>
      <c r="AE172" s="1348" t="str">
        <f>IF(AE167="","",(SUM(AE151)*(710*$K$1)-SUM(AE152,AE156)*((710*$K$1)-(370*$K$1)*(AE155=0))-SUM(AE168,AE169)*(8280*$K$1))/$G$1/365/AE$46)</f>
        <v/>
      </c>
      <c r="AF172" s="611"/>
      <c r="AG172" s="611"/>
      <c r="AH172" s="611"/>
      <c r="AI172" s="611"/>
      <c r="AJ172" s="611"/>
      <c r="AK172" s="630"/>
      <c r="AL172" s="611" t="str">
        <f>IF(AL167="","",(SUM(AL151)*(710*$K$1)-SUM(AL152,AL156)*((710*$K$1)-(370*$K$1)*(AL155=0))-SUM(AL168,AL169)*(8280*$K$1))/$G$1/365/AL$46)</f>
        <v/>
      </c>
      <c r="AM172" s="611" t="str">
        <f>IF(AM167="","",(SUM(AM151)*(710*$K$1)-SUM(AM152,AM156)*((710*$K$1)-(370*$K$1)*(AM155=0))-SUM(AM168,AM169)*(8280*$K$1))/$G$1/365/AM$46)</f>
        <v/>
      </c>
      <c r="AN172" s="611" t="str">
        <f>IF(AN167="","",(SUM(AN151)*(710*$K$1)-SUM(AN152,AN156)*((710*$K$1)-(370*$K$1)*(AN155=0))-SUM(AN168,AN169)*(8280*$K$1))/$G$1/365/AN$46)</f>
        <v/>
      </c>
      <c r="AO172" s="611" t="str">
        <f>IF(AO167="","",(SUM(AO151)*(710*$K$1)-SUM(AO152,AO156)*((710*$K$1)-(370*$K$1)*(AO155=0))-SUM(AO168,AO169)*(8280*$K$1))/$G$1/365/AO$46)</f>
        <v/>
      </c>
      <c r="AP172" s="611" t="str">
        <f>IF(AP167="","",(SUM(AP151)*(710*$K$1)-SUM(AP152,AP156)*((710*$K$1)-(370*$K$1)*(AP155=0))-SUM(AP168,AP169)*(8280*$K$1))/$G$1/365/AP$46)</f>
        <v/>
      </c>
      <c r="AQ172" s="611" t="str">
        <f>IF(AQ167="","",(SUM(AQ151)*(710*$K$1)-SUM(AQ152,AQ156)*((710*$K$1)-(370*$K$1)*(AQ155=0))-SUM(AQ168,AQ169)*(8280*$K$1))/$G$1/365/AQ$46)</f>
        <v/>
      </c>
      <c r="AR172" s="611" t="str">
        <f>IF(AR167="","",(SUM(AR151)*(710*$K$1)-SUM(AR152,AR156)*((710*$K$1)-(370*$K$1)*(AR155=0))-SUM(AR168,AR169)*(8280*$K$1))/$G$1/365/AR$46)</f>
        <v/>
      </c>
      <c r="AS172" s="611" t="str">
        <f>IF(AS167="","",(SUM(AS151)*(710*$K$1)-SUM(AS152,AS156)*((710*$K$1)-(370*$K$1)*(AS155=0))-SUM(AS168,AS169)*(8280*$K$1))/$G$1/365/AS$46)</f>
        <v/>
      </c>
      <c r="AT172" s="611" t="str">
        <f>IF(AT167="","",(SUM(AT151)*(710*$K$1)-SUM(AT152,AT156)*((710*$K$1)-(370*$K$1)*(AT155=0))-SUM(AT168,AT169)*(8280*$K$1))/$G$1/365/AT$46)</f>
        <v/>
      </c>
      <c r="AU172" s="611" t="str">
        <f>IF(AU167="","",(SUM(AU151)*(710*$K$1)-SUM(AU152,AU156)*((710*$K$1)-(370*$K$1)*(AU155=0))-SUM(AU168,AU169)*(8280*$K$1))/$G$1/365/AU$46)</f>
        <v/>
      </c>
      <c r="AV172" s="611" t="str">
        <f>IF(AV167="","",(SUM(AV151)*(710*$K$1)-SUM(AV152,AV156)*((710*$K$1)-(370*$K$1)*(AV155=0))-SUM(AV168,AV169)*(8280*$K$1))/$G$1/365/AV$46)</f>
        <v/>
      </c>
      <c r="AW172" s="611" t="str">
        <f>IF(AW167="","",(SUM(AW151)*(710*$K$1)-SUM(AW152,AW156)*((710*$K$1)-(370*$K$1)*(AW155=0))-SUM(AW168,AW169)*(8280*$K$1))/$G$1/365/AW$46)</f>
        <v/>
      </c>
      <c r="AX172" s="611"/>
      <c r="AY172" s="611"/>
      <c r="AZ172" s="611"/>
      <c r="BA172" s="611"/>
      <c r="BB172" s="611"/>
      <c r="BC172" s="630"/>
      <c r="BD172" s="1348" t="str">
        <f>IF(BD167="","",(SUM(BD151)*(710*$K$1)-SUM(BD152,BD156)*((710*$K$1)-(370*$K$1)*(BD155=0))-SUM(BD168,BD169)*(8280*$K$1))/$G$1/365/BD$46)</f>
        <v/>
      </c>
      <c r="BE172" s="1348" t="str">
        <f>IF(BE167="","",(SUM(BE151)*(710*$K$1)-SUM(BE152,BE156)*((710*$K$1)-(370*$K$1)*(BE155=0))-SUM(BE168,BE169)*(8280*$K$1))/$G$1/365/BE$46)</f>
        <v/>
      </c>
      <c r="BF172" s="1348" t="str">
        <f>IF(BF167="","",(SUM(BF151)*(710*$K$1)-SUM(BF152,BF156)*((710*$K$1)-(370*$K$1)*(BF155=0))-SUM(BF168,BF169)*(8280*$K$1))/$G$1/365/BF$46)</f>
        <v/>
      </c>
      <c r="BG172" s="1348" t="str">
        <f>IF(BG167="","",(SUM(BG151)*(710*$K$1)-SUM(BG152,BG156)*((710*$K$1)-(370*$K$1)*(BG155=0))-SUM(BG168,BG169)*(8280*$K$1))/$G$1/365/BG$46)</f>
        <v/>
      </c>
      <c r="BH172" s="1348" t="str">
        <f>IF(BH167="","",(SUM(BH151)*(710*$K$1)-SUM(BH152,BH156)*((710*$K$1)-(370*$K$1)*(BH155=0))-SUM(BH168,BH169)*(8280*$K$1))/$G$1/365/BH$46)</f>
        <v/>
      </c>
      <c r="BI172" s="1348" t="str">
        <f>IF(BI167="","",(SUM(BI151)*(710*$K$1)-SUM(BI152,BI156)*((710*$K$1)-(370*$K$1)*(BI155=0))-SUM(BI168,BI169)*(8280*$K$1))/$G$1/365/BI$46)</f>
        <v/>
      </c>
      <c r="BJ172" s="1348" t="str">
        <f>IF(BJ167="","",(SUM(BJ151)*(710*$K$1)-SUM(BJ152,BJ156)*((710*$K$1)-(370*$K$1)*(BJ155=0))-SUM(BJ168,BJ169)*(8280*$K$1))/$G$1/365/BJ$46)</f>
        <v/>
      </c>
      <c r="BK172" s="1348" t="str">
        <f>IF(BK167="","",(SUM(BK151)*(710*$K$1)-SUM(BK152,BK156)*((710*$K$1)-(370*$K$1)*(BK155=0))-SUM(BK168,BK169)*(8280*$K$1))/$G$1/365/BK$46)</f>
        <v/>
      </c>
      <c r="BL172" s="1348" t="str">
        <f>IF(BL167="","",(SUM(BL151)*(710*$K$1)-SUM(BL152,BL156)*((710*$K$1)-(370*$K$1)*(BL155=0))-SUM(BL168,BL169)*(8280*$K$1))/$G$1/365/BL$46)</f>
        <v/>
      </c>
      <c r="BM172" s="1348" t="str">
        <f>IF(BM167="","",(SUM(BM151)*(710*$K$1)-SUM(BM152,BM156)*((710*$K$1)-(370*$K$1)*(BM155=0))-SUM(BM168,BM169)*(8280*$K$1))/$G$1/365/BM$46)</f>
        <v/>
      </c>
      <c r="BN172" s="1348" t="str">
        <f>IF(BN167="","",(SUM(BN151)*(710*$K$1)-SUM(BN152,BN156)*((710*$K$1)-(370*$K$1)*(BN155=0))-SUM(BN168,BN169)*(8280*$K$1))/$G$1/365/BN$46)</f>
        <v/>
      </c>
      <c r="BO172" s="1348" t="str">
        <f>IF(BO167="","",(SUM(BO151)*(710*$K$1)-SUM(BO152,BO156)*((710*$K$1)-(370*$K$1)*(BO155=0))-SUM(BO168,BO169)*(8280*$K$1))/$G$1/365/BO$46)</f>
        <v/>
      </c>
      <c r="BP172" s="1348"/>
      <c r="BQ172" s="1348"/>
      <c r="BR172" s="1348"/>
      <c r="BS172" s="1348"/>
      <c r="BT172" s="1348"/>
      <c r="BU172" s="630"/>
      <c r="BV172" s="611" t="str">
        <f>IF(BV167="","",(SUM(BV151)*(710*$K$1)-SUM(BV152,BV156)*((710*$K$1)-(370*$K$1)*(BV155=0))-SUM(BV168,BV169)*(8280*$K$1))/$G$1/365/BV$46)</f>
        <v/>
      </c>
      <c r="BW172" s="611" t="str">
        <f>IF(BW167="","",(SUM(BW151)*(710*$K$1)-SUM(BW152,BW156)*((710*$K$1)-(370*$K$1)*(BW155=0))-SUM(BW168,BW169)*(8280*$K$1))/$G$1/365/BW$46)</f>
        <v/>
      </c>
      <c r="BX172" s="611" t="str">
        <f>IF(BX167="","",(SUM(BX151)*(710*$K$1)-SUM(BX152,BX156)*((710*$K$1)-(370*$K$1)*(BX155=0))-SUM(BX168,BX169)*(8280*$K$1))/$G$1/365/BX$46)</f>
        <v/>
      </c>
      <c r="BY172" s="611" t="str">
        <f>IF(BY167="","",(SUM(BY151)*(710*$K$1)-SUM(BY152,BY156)*((710*$K$1)-(370*$K$1)*(BY155=0))-SUM(BY168,BY169)*(8280*$K$1))/$G$1/365/BY$46)</f>
        <v/>
      </c>
      <c r="BZ172" s="578" t="str">
        <f t="shared" si="419"/>
        <v/>
      </c>
      <c r="CA172" s="603" t="str">
        <f t="shared" si="420"/>
        <v/>
      </c>
      <c r="CB172" s="603" t="str">
        <f t="shared" si="421"/>
        <v/>
      </c>
      <c r="CC172" s="603" t="str">
        <f t="shared" si="422"/>
        <v/>
      </c>
      <c r="CD172" s="1081" t="str">
        <f t="shared" si="377"/>
        <v/>
      </c>
      <c r="CE172" s="1083" t="str">
        <f t="shared" si="378"/>
        <v/>
      </c>
      <c r="CF172" s="1083" t="str">
        <f t="shared" si="379"/>
        <v/>
      </c>
      <c r="CG172" s="1083" t="str">
        <f t="shared" si="380"/>
        <v/>
      </c>
      <c r="CH172" s="1083" t="str">
        <f t="shared" si="381"/>
        <v/>
      </c>
      <c r="CI172" s="1084" t="str">
        <f t="shared" si="382"/>
        <v/>
      </c>
      <c r="CJ172" s="1084" t="str">
        <f t="shared" si="383"/>
        <v/>
      </c>
      <c r="CK172" s="1083" t="str">
        <f t="shared" si="384"/>
        <v/>
      </c>
      <c r="CL172" s="1083" t="str">
        <f t="shared" si="385"/>
        <v/>
      </c>
      <c r="CM172" s="1083" t="str">
        <f t="shared" si="386"/>
        <v/>
      </c>
      <c r="CN172" s="1083" t="str">
        <f t="shared" si="387"/>
        <v/>
      </c>
      <c r="CO172" s="1081" t="str">
        <f t="shared" si="388"/>
        <v/>
      </c>
      <c r="CP172" s="520" t="str">
        <f t="shared" si="389"/>
        <v/>
      </c>
      <c r="CQ172" s="521" t="str">
        <f t="shared" si="390"/>
        <v/>
      </c>
      <c r="CR172" s="522" t="str">
        <f t="shared" si="391"/>
        <v/>
      </c>
      <c r="CS172" s="522" t="str">
        <f t="shared" si="392"/>
        <v/>
      </c>
      <c r="CT172" s="522" t="str">
        <f t="shared" si="393"/>
        <v/>
      </c>
      <c r="CU172" s="522" t="str">
        <f t="shared" si="394"/>
        <v/>
      </c>
      <c r="CV172" s="522" t="str">
        <f t="shared" si="395"/>
        <v/>
      </c>
      <c r="CW172" s="523" t="str">
        <f t="shared" si="396"/>
        <v/>
      </c>
      <c r="CX172" s="523" t="str">
        <f t="shared" si="397"/>
        <v/>
      </c>
      <c r="CY172" s="523" t="str">
        <f t="shared" si="398"/>
        <v/>
      </c>
      <c r="CZ172" s="522" t="str">
        <f t="shared" si="399"/>
        <v/>
      </c>
      <c r="DA172" s="522" t="str">
        <f t="shared" si="400"/>
        <v/>
      </c>
      <c r="DB172" s="522" t="str">
        <f t="shared" si="401"/>
        <v/>
      </c>
      <c r="DC172" s="522" t="str">
        <f t="shared" si="402"/>
        <v/>
      </c>
      <c r="DD172" s="522" t="str">
        <f t="shared" si="403"/>
        <v/>
      </c>
      <c r="DE172" s="521" t="str">
        <f t="shared" si="404"/>
        <v/>
      </c>
      <c r="DF172" s="520" t="str">
        <f t="shared" si="405"/>
        <v/>
      </c>
      <c r="DG172" s="631">
        <f t="shared" si="406"/>
        <v>0</v>
      </c>
      <c r="DH172" s="96">
        <f t="shared" si="407"/>
        <v>0</v>
      </c>
      <c r="DI172" s="96">
        <f t="shared" si="408"/>
        <v>0</v>
      </c>
      <c r="DJ172" s="96">
        <f t="shared" si="409"/>
        <v>0</v>
      </c>
      <c r="DK172" s="467"/>
      <c r="DL172" s="599"/>
      <c r="DM172" s="599"/>
      <c r="DN172" s="599"/>
      <c r="DO172" s="599"/>
      <c r="DP172" s="599"/>
      <c r="DQ172" s="599"/>
      <c r="DR172" s="599"/>
      <c r="DS172" s="599"/>
      <c r="DT172" s="468"/>
    </row>
    <row r="173" spans="1:124" s="470" customFormat="1" ht="15.75" hidden="1" customHeight="1">
      <c r="A173" s="635" t="s">
        <v>204</v>
      </c>
      <c r="B173" s="611" t="str">
        <f>IF(B167="","",(SUM(B160)*(710*$K$1)-SUM(B161,B165)*((710*$K$1)-(370*$K$1)*(B164=0)))/$G$1/365/B$46)</f>
        <v/>
      </c>
      <c r="C173" s="611" t="str">
        <f>IF(C167="","",(SUM(C160)*(710*$K$1)-SUM(C161,C165)*((710*$K$1)-(370*$K$1)*(C164=0)))/$G$1/365/C$46)</f>
        <v/>
      </c>
      <c r="D173" s="611" t="str">
        <f>IF(D167="","",(SUM(D160)*(710*$K$1)-SUM(D161,D165)*((710*$K$1)-(370*$K$1)*(D164=0)))/$G$1/365/D$46)</f>
        <v/>
      </c>
      <c r="E173" s="611" t="str">
        <f>IF(E167="","",(SUM(E160)*(710*$K$1)-SUM(E161,E165)*((710*$K$1)-(370*$K$1)*(E164=0)))/$G$1/365/E$46)</f>
        <v/>
      </c>
      <c r="F173" s="611" t="str">
        <f>IF(F167="","",(SUM(F160)*(710*$K$1)-SUM(F161,F165)*((710*$K$1)-(370*$K$1)*(F164=0)))/$G$1/365/F$46)</f>
        <v/>
      </c>
      <c r="G173" s="611" t="str">
        <f>IF(G167="","",(SUM(G160)*(710*$K$1)-SUM(G161,G165)*((710*$K$1)-(370*$K$1)*(G164=0)))/$G$1/365/G$46)</f>
        <v/>
      </c>
      <c r="H173" s="611" t="str">
        <f>IF(H167="","",(SUM(H160)*(710*$K$1)-SUM(H161,H165)*((710*$K$1)-(370*$K$1)*(H164=0)))/$G$1/365/H$46)</f>
        <v/>
      </c>
      <c r="I173" s="611" t="str">
        <f>IF(I167="","",(SUM(I160)*(710*$K$1)-SUM(I161,I165)*((710*$K$1)-(370*$K$1)*(I164=0)))/$G$1/365/I$46)</f>
        <v/>
      </c>
      <c r="J173" s="611" t="str">
        <f>IF(J167="","",(SUM(J160)*(710*$K$1)-SUM(J161,J165)*((710*$K$1)-(370*$K$1)*(J164=0)))/$G$1/365/J$46)</f>
        <v/>
      </c>
      <c r="K173" s="611" t="str">
        <f>IF(K167="","",(SUM(K160)*(710*$K$1)-SUM(K161,K165)*((710*$K$1)-(370*$K$1)*(K164=0)))/$G$1/365/K$46)</f>
        <v/>
      </c>
      <c r="L173" s="611" t="str">
        <f>IF(L167="","",(SUM(L160)*(710*$K$1)-SUM(L161,L165)*((710*$K$1)-(370*$K$1)*(L164=0)))/$G$1/365/L$46)</f>
        <v/>
      </c>
      <c r="M173" s="611" t="str">
        <f>IF(M167="","",(SUM(M160)*(710*$K$1)-SUM(M161,M165)*((710*$K$1)-(370*$K$1)*(M164=0)))/$G$1/365/M$46)</f>
        <v/>
      </c>
      <c r="N173" s="611"/>
      <c r="O173" s="611"/>
      <c r="P173" s="611"/>
      <c r="Q173" s="611"/>
      <c r="R173" s="611"/>
      <c r="S173" s="630"/>
      <c r="T173" s="611" t="str">
        <f>IF(T167="","",(SUM(T160)*(710*$K$1)-SUM(T161,T165)*((710*$K$1)-(370*$K$1)*(T164=0)))/$G$1/365/T$46)</f>
        <v/>
      </c>
      <c r="U173" s="611" t="str">
        <f>IF(U167="","",(SUM(U160)*(710*$K$1)-SUM(U161,U165)*((710*$K$1)-(370*$K$1)*(U164=0)))/$G$1/365/U$46)</f>
        <v/>
      </c>
      <c r="V173" s="611" t="str">
        <f>IF(V167="","",(SUM(V160)*(710*$K$1)-SUM(V161,V165)*((710*$K$1)-(370*$K$1)*(V164=0)))/$G$1/365/V$46)</f>
        <v/>
      </c>
      <c r="W173" s="611" t="str">
        <f>IF(W167="","",(SUM(W160)*(710*$K$1)-SUM(W161,W165)*((710*$K$1)-(370*$K$1)*(W164=0)))/$G$1/365/W$46)</f>
        <v/>
      </c>
      <c r="X173" s="611" t="str">
        <f>IF(X167="","",(SUM(X160)*(710*$K$1)-SUM(X161,X165)*((710*$K$1)-(370*$K$1)*(X164=0)))/$G$1/365/X$46)</f>
        <v/>
      </c>
      <c r="Y173" s="611" t="str">
        <f>IF(Y167="","",(SUM(Y160)*(710*$K$1)-SUM(Y161,Y165)*((710*$K$1)-(370*$K$1)*(Y164=0)))/$G$1/365/Y$46)</f>
        <v/>
      </c>
      <c r="Z173" s="1348" t="str">
        <f>IF(Z167="","",(SUM(Z160)*(710*$K$1)-SUM(Z161,Z165)*((710*$K$1)-(370*$K$1)*(Z164=0)))/$G$1/365/Z$46)</f>
        <v/>
      </c>
      <c r="AA173" s="1348" t="str">
        <f>IF(AA167="","",(SUM(AA160)*(710*$K$1)-SUM(AA161,AA165)*((710*$K$1)-(370*$K$1)*(AA164=0)))/$G$1/365/AA$46)</f>
        <v/>
      </c>
      <c r="AB173" s="1348" t="str">
        <f>IF(AB167="","",(SUM(AB160)*(710*$K$1)-SUM(AB161,AB165)*((710*$K$1)-(370*$K$1)*(AB164=0)))/$G$1/365/AB$46)</f>
        <v/>
      </c>
      <c r="AC173" s="1348" t="str">
        <f>IF(AC167="","",(SUM(AC160)*(710*$K$1)-SUM(AC161,AC165)*((710*$K$1)-(370*$K$1)*(AC164=0)))/$G$1/365/AC$46)</f>
        <v/>
      </c>
      <c r="AD173" s="611" t="str">
        <f>IF(AD167="","",(SUM(AD160)*(710*$K$1)-SUM(AD161,AD165)*((710*$K$1)-(370*$K$1)*(AD164=0)))/$G$1/365/AD$46)</f>
        <v/>
      </c>
      <c r="AE173" s="1348" t="str">
        <f>IF(AE167="","",(SUM(AE160)*(710*$K$1)-SUM(AE161,AE165)*((710*$K$1)-(370*$K$1)*(AE164=0)))/$G$1/365/AE$46)</f>
        <v/>
      </c>
      <c r="AF173" s="611"/>
      <c r="AG173" s="611"/>
      <c r="AH173" s="611"/>
      <c r="AI173" s="611"/>
      <c r="AJ173" s="611"/>
      <c r="AK173" s="630"/>
      <c r="AL173" s="611" t="str">
        <f>IF(AL167="","",(SUM(AL160)*(710*$K$1)-SUM(AL161,AL165)*((710*$K$1)-(370*$K$1)*(AL164=0)))/$G$1/365/AL$46)</f>
        <v/>
      </c>
      <c r="AM173" s="611" t="str">
        <f>IF(AM167="","",(SUM(AM160)*(710*$K$1)-SUM(AM161,AM165)*((710*$K$1)-(370*$K$1)*(AM164=0)))/$G$1/365/AM$46)</f>
        <v/>
      </c>
      <c r="AN173" s="611" t="str">
        <f>IF(AN167="","",(SUM(AN160)*(710*$K$1)-SUM(AN161,AN165)*((710*$K$1)-(370*$K$1)*(AN164=0)))/$G$1/365/AN$46)</f>
        <v/>
      </c>
      <c r="AO173" s="611" t="str">
        <f>IF(AO167="","",(SUM(AO160)*(710*$K$1)-SUM(AO161,AO165)*((710*$K$1)-(370*$K$1)*(AO164=0)))/$G$1/365/AO$46)</f>
        <v/>
      </c>
      <c r="AP173" s="611" t="str">
        <f>IF(AP167="","",(SUM(AP160)*(710*$K$1)-SUM(AP161,AP165)*((710*$K$1)-(370*$K$1)*(AP164=0)))/$G$1/365/AP$46)</f>
        <v/>
      </c>
      <c r="AQ173" s="611" t="str">
        <f>IF(AQ167="","",(SUM(AQ160)*(710*$K$1)-SUM(AQ161,AQ165)*((710*$K$1)-(370*$K$1)*(AQ164=0)))/$G$1/365/AQ$46)</f>
        <v/>
      </c>
      <c r="AR173" s="611" t="str">
        <f>IF(AR167="","",(SUM(AR160)*(710*$K$1)-SUM(AR161,AR165)*((710*$K$1)-(370*$K$1)*(AR164=0)))/$G$1/365/AR$46)</f>
        <v/>
      </c>
      <c r="AS173" s="611" t="str">
        <f>IF(AS167="","",(SUM(AS160)*(710*$K$1)-SUM(AS161,AS165)*((710*$K$1)-(370*$K$1)*(AS164=0)))/$G$1/365/AS$46)</f>
        <v/>
      </c>
      <c r="AT173" s="611" t="str">
        <f>IF(AT167="","",(SUM(AT160)*(710*$K$1)-SUM(AT161,AT165)*((710*$K$1)-(370*$K$1)*(AT164=0)))/$G$1/365/AT$46)</f>
        <v/>
      </c>
      <c r="AU173" s="611" t="str">
        <f>IF(AU167="","",(SUM(AU160)*(710*$K$1)-SUM(AU161,AU165)*((710*$K$1)-(370*$K$1)*(AU164=0)))/$G$1/365/AU$46)</f>
        <v/>
      </c>
      <c r="AV173" s="611" t="str">
        <f>IF(AV167="","",(SUM(AV160)*(710*$K$1)-SUM(AV161,AV165)*((710*$K$1)-(370*$K$1)*(AV164=0)))/$G$1/365/AV$46)</f>
        <v/>
      </c>
      <c r="AW173" s="611" t="str">
        <f>IF(AW167="","",(SUM(AW160)*(710*$K$1)-SUM(AW161,AW165)*((710*$K$1)-(370*$K$1)*(AW164=0)))/$G$1/365/AW$46)</f>
        <v/>
      </c>
      <c r="AX173" s="611"/>
      <c r="AY173" s="611"/>
      <c r="AZ173" s="611"/>
      <c r="BA173" s="611"/>
      <c r="BB173" s="611"/>
      <c r="BC173" s="630"/>
      <c r="BD173" s="1348" t="str">
        <f>IF(BD167="","",(SUM(BD160)*(710*$K$1)-SUM(BD161,BD165)*((710*$K$1)-(370*$K$1)*(BD164=0)))/$G$1/365/BD$46)</f>
        <v/>
      </c>
      <c r="BE173" s="1348" t="str">
        <f>IF(BE167="","",(SUM(BE160)*(710*$K$1)-SUM(BE161,BE165)*((710*$K$1)-(370*$K$1)*(BE164=0)))/$G$1/365/BE$46)</f>
        <v/>
      </c>
      <c r="BF173" s="1348" t="str">
        <f>IF(BF167="","",(SUM(BF160)*(710*$K$1)-SUM(BF161,BF165)*((710*$K$1)-(370*$K$1)*(BF164=0)))/$G$1/365/BF$46)</f>
        <v/>
      </c>
      <c r="BG173" s="1348" t="str">
        <f>IF(BG167="","",(SUM(BG160)*(710*$K$1)-SUM(BG161,BG165)*((710*$K$1)-(370*$K$1)*(BG164=0)))/$G$1/365/BG$46)</f>
        <v/>
      </c>
      <c r="BH173" s="1348" t="str">
        <f>IF(BH167="","",(SUM(BH160)*(710*$K$1)-SUM(BH161,BH165)*((710*$K$1)-(370*$K$1)*(BH164=0)))/$G$1/365/BH$46)</f>
        <v/>
      </c>
      <c r="BI173" s="1348" t="str">
        <f>IF(BI167="","",(SUM(BI160)*(710*$K$1)-SUM(BI161,BI165)*((710*$K$1)-(370*$K$1)*(BI164=0)))/$G$1/365/BI$46)</f>
        <v/>
      </c>
      <c r="BJ173" s="1348" t="str">
        <f>IF(BJ167="","",(SUM(BJ160)*(710*$K$1)-SUM(BJ161,BJ165)*((710*$K$1)-(370*$K$1)*(BJ164=0)))/$G$1/365/BJ$46)</f>
        <v/>
      </c>
      <c r="BK173" s="1348" t="str">
        <f>IF(BK167="","",(SUM(BK160)*(710*$K$1)-SUM(BK161,BK165)*((710*$K$1)-(370*$K$1)*(BK164=0)))/$G$1/365/BK$46)</f>
        <v/>
      </c>
      <c r="BL173" s="1348" t="str">
        <f>IF(BL167="","",(SUM(BL160)*(710*$K$1)-SUM(BL161,BL165)*((710*$K$1)-(370*$K$1)*(BL164=0)))/$G$1/365/BL$46)</f>
        <v/>
      </c>
      <c r="BM173" s="1348" t="str">
        <f>IF(BM167="","",(SUM(BM160)*(710*$K$1)-SUM(BM161,BM165)*((710*$K$1)-(370*$K$1)*(BM164=0)))/$G$1/365/BM$46)</f>
        <v/>
      </c>
      <c r="BN173" s="1348" t="str">
        <f>IF(BN167="","",(SUM(BN160)*(710*$K$1)-SUM(BN161,BN165)*((710*$K$1)-(370*$K$1)*(BN164=0)))/$G$1/365/BN$46)</f>
        <v/>
      </c>
      <c r="BO173" s="1348" t="str">
        <f>IF(BO167="","",(SUM(BO160)*(710*$K$1)-SUM(BO161,BO165)*((710*$K$1)-(370*$K$1)*(BO164=0)))/$G$1/365/BO$46)</f>
        <v/>
      </c>
      <c r="BP173" s="1348"/>
      <c r="BQ173" s="1348"/>
      <c r="BR173" s="1348"/>
      <c r="BS173" s="1348"/>
      <c r="BT173" s="1348"/>
      <c r="BU173" s="630"/>
      <c r="BV173" s="611" t="str">
        <f>IF(BV167="","",(SUM(BV160)*(710*$K$1)-SUM(BV161,BV165)*((710*$K$1)-(370*$K$1)*(BV164=0)))/$G$1/365/BV$46)</f>
        <v/>
      </c>
      <c r="BW173" s="611" t="str">
        <f>IF(BW167="","",(SUM(BW160)*(710*$K$1)-SUM(BW161,BW165)*((710*$K$1)-(370*$K$1)*(BW164=0)))/$G$1/365/BW$46)</f>
        <v/>
      </c>
      <c r="BX173" s="611" t="str">
        <f>IF(BX167="","",(SUM(BX160)*(710*$K$1)-SUM(BX161,BX165)*((710*$K$1)-(370*$K$1)*(BX164=0)))/$G$1/365/BX$46)</f>
        <v/>
      </c>
      <c r="BY173" s="611" t="str">
        <f>IF(BY167="","",(SUM(BY160)*(710*$K$1)-SUM(BY161,BY165)*((710*$K$1)-(370*$K$1)*(BY164=0)))/$G$1/365/BY$46)</f>
        <v/>
      </c>
      <c r="BZ173" s="578" t="str">
        <f t="shared" si="419"/>
        <v/>
      </c>
      <c r="CA173" s="603" t="str">
        <f t="shared" si="420"/>
        <v/>
      </c>
      <c r="CB173" s="603" t="str">
        <f t="shared" si="421"/>
        <v/>
      </c>
      <c r="CC173" s="603" t="str">
        <f t="shared" si="422"/>
        <v/>
      </c>
      <c r="CD173" s="1081" t="str">
        <f t="shared" si="377"/>
        <v/>
      </c>
      <c r="CE173" s="1083" t="str">
        <f t="shared" si="378"/>
        <v/>
      </c>
      <c r="CF173" s="1083" t="str">
        <f t="shared" si="379"/>
        <v/>
      </c>
      <c r="CG173" s="1083" t="str">
        <f t="shared" si="380"/>
        <v/>
      </c>
      <c r="CH173" s="1083" t="str">
        <f t="shared" si="381"/>
        <v/>
      </c>
      <c r="CI173" s="1084" t="str">
        <f t="shared" si="382"/>
        <v/>
      </c>
      <c r="CJ173" s="1084" t="str">
        <f t="shared" si="383"/>
        <v/>
      </c>
      <c r="CK173" s="1083" t="str">
        <f t="shared" si="384"/>
        <v/>
      </c>
      <c r="CL173" s="1083" t="str">
        <f t="shared" si="385"/>
        <v/>
      </c>
      <c r="CM173" s="1083" t="str">
        <f t="shared" si="386"/>
        <v/>
      </c>
      <c r="CN173" s="1083" t="str">
        <f t="shared" si="387"/>
        <v/>
      </c>
      <c r="CO173" s="1081" t="str">
        <f t="shared" si="388"/>
        <v/>
      </c>
      <c r="CP173" s="520" t="str">
        <f t="shared" si="389"/>
        <v/>
      </c>
      <c r="CQ173" s="521" t="str">
        <f t="shared" si="390"/>
        <v/>
      </c>
      <c r="CR173" s="522" t="str">
        <f t="shared" si="391"/>
        <v/>
      </c>
      <c r="CS173" s="522" t="str">
        <f t="shared" si="392"/>
        <v/>
      </c>
      <c r="CT173" s="522" t="str">
        <f t="shared" si="393"/>
        <v/>
      </c>
      <c r="CU173" s="522" t="str">
        <f t="shared" si="394"/>
        <v/>
      </c>
      <c r="CV173" s="522" t="str">
        <f t="shared" si="395"/>
        <v/>
      </c>
      <c r="CW173" s="523" t="str">
        <f t="shared" si="396"/>
        <v/>
      </c>
      <c r="CX173" s="523" t="str">
        <f t="shared" si="397"/>
        <v/>
      </c>
      <c r="CY173" s="523" t="str">
        <f t="shared" si="398"/>
        <v/>
      </c>
      <c r="CZ173" s="522" t="str">
        <f t="shared" si="399"/>
        <v/>
      </c>
      <c r="DA173" s="522" t="str">
        <f t="shared" si="400"/>
        <v/>
      </c>
      <c r="DB173" s="522" t="str">
        <f t="shared" si="401"/>
        <v/>
      </c>
      <c r="DC173" s="522" t="str">
        <f t="shared" si="402"/>
        <v/>
      </c>
      <c r="DD173" s="522" t="str">
        <f t="shared" si="403"/>
        <v/>
      </c>
      <c r="DE173" s="521" t="str">
        <f t="shared" si="404"/>
        <v/>
      </c>
      <c r="DF173" s="520" t="str">
        <f t="shared" si="405"/>
        <v/>
      </c>
      <c r="DG173" s="631">
        <f t="shared" si="406"/>
        <v>0</v>
      </c>
      <c r="DH173" s="96">
        <f t="shared" si="407"/>
        <v>0</v>
      </c>
      <c r="DI173" s="96">
        <f t="shared" si="408"/>
        <v>0</v>
      </c>
      <c r="DJ173" s="96">
        <f t="shared" si="409"/>
        <v>0</v>
      </c>
      <c r="DK173" s="467"/>
      <c r="DL173" s="599"/>
      <c r="DM173" s="599"/>
      <c r="DN173" s="599"/>
      <c r="DO173" s="599"/>
      <c r="DP173" s="599"/>
      <c r="DQ173" s="599"/>
      <c r="DR173" s="599"/>
      <c r="DS173" s="599"/>
      <c r="DT173" s="468"/>
    </row>
    <row r="174" spans="1:124" s="470" customFormat="1" ht="15.75" hidden="1" customHeight="1">
      <c r="A174" s="643" t="s">
        <v>223</v>
      </c>
      <c r="B174" s="601" t="str">
        <f t="shared" ref="B174:M174" si="445">IF(SUM(B167)&gt;0,B169/B167,"")</f>
        <v/>
      </c>
      <c r="C174" s="601" t="str">
        <f t="shared" si="445"/>
        <v/>
      </c>
      <c r="D174" s="601" t="str">
        <f t="shared" si="445"/>
        <v/>
      </c>
      <c r="E174" s="601" t="str">
        <f t="shared" si="445"/>
        <v/>
      </c>
      <c r="F174" s="601" t="str">
        <f t="shared" si="445"/>
        <v/>
      </c>
      <c r="G174" s="601" t="str">
        <f t="shared" si="445"/>
        <v/>
      </c>
      <c r="H174" s="601" t="str">
        <f t="shared" si="445"/>
        <v/>
      </c>
      <c r="I174" s="601" t="str">
        <f t="shared" si="445"/>
        <v/>
      </c>
      <c r="J174" s="601" t="str">
        <f t="shared" si="445"/>
        <v/>
      </c>
      <c r="K174" s="601" t="str">
        <f t="shared" si="445"/>
        <v/>
      </c>
      <c r="L174" s="601" t="str">
        <f t="shared" si="445"/>
        <v/>
      </c>
      <c r="M174" s="601" t="str">
        <f t="shared" si="445"/>
        <v/>
      </c>
      <c r="N174" s="601"/>
      <c r="O174" s="601"/>
      <c r="P174" s="601"/>
      <c r="Q174" s="601"/>
      <c r="R174" s="601"/>
      <c r="S174" s="630"/>
      <c r="T174" s="601" t="str">
        <f t="shared" ref="T174:AE174" si="446">IF(SUM(T167)&gt;0,T169/T167,"")</f>
        <v/>
      </c>
      <c r="U174" s="601" t="str">
        <f t="shared" si="446"/>
        <v/>
      </c>
      <c r="V174" s="601" t="str">
        <f t="shared" si="446"/>
        <v/>
      </c>
      <c r="W174" s="601" t="str">
        <f t="shared" si="446"/>
        <v/>
      </c>
      <c r="X174" s="601" t="str">
        <f t="shared" si="446"/>
        <v/>
      </c>
      <c r="Y174" s="601" t="str">
        <f t="shared" si="446"/>
        <v/>
      </c>
      <c r="Z174" s="1343" t="str">
        <f t="shared" si="446"/>
        <v/>
      </c>
      <c r="AA174" s="1343" t="str">
        <f t="shared" si="446"/>
        <v/>
      </c>
      <c r="AB174" s="1343" t="str">
        <f t="shared" si="446"/>
        <v/>
      </c>
      <c r="AC174" s="1343" t="str">
        <f t="shared" si="446"/>
        <v/>
      </c>
      <c r="AD174" s="601" t="str">
        <f t="shared" si="446"/>
        <v/>
      </c>
      <c r="AE174" s="1343" t="str">
        <f t="shared" si="446"/>
        <v/>
      </c>
      <c r="AF174" s="601"/>
      <c r="AG174" s="601"/>
      <c r="AH174" s="601"/>
      <c r="AI174" s="601"/>
      <c r="AJ174" s="601"/>
      <c r="AK174" s="630"/>
      <c r="AL174" s="601" t="str">
        <f t="shared" ref="AL174:AW174" si="447">IF(SUM(AL167)&gt;0,AL169/AL167,"")</f>
        <v/>
      </c>
      <c r="AM174" s="601" t="str">
        <f t="shared" si="447"/>
        <v/>
      </c>
      <c r="AN174" s="601" t="str">
        <f t="shared" si="447"/>
        <v/>
      </c>
      <c r="AO174" s="601" t="str">
        <f t="shared" si="447"/>
        <v/>
      </c>
      <c r="AP174" s="601" t="str">
        <f t="shared" si="447"/>
        <v/>
      </c>
      <c r="AQ174" s="601" t="str">
        <f t="shared" si="447"/>
        <v/>
      </c>
      <c r="AR174" s="601" t="str">
        <f t="shared" si="447"/>
        <v/>
      </c>
      <c r="AS174" s="601" t="str">
        <f t="shared" si="447"/>
        <v/>
      </c>
      <c r="AT174" s="601" t="str">
        <f t="shared" si="447"/>
        <v/>
      </c>
      <c r="AU174" s="601" t="str">
        <f t="shared" si="447"/>
        <v/>
      </c>
      <c r="AV174" s="601" t="str">
        <f t="shared" si="447"/>
        <v/>
      </c>
      <c r="AW174" s="601" t="str">
        <f t="shared" si="447"/>
        <v/>
      </c>
      <c r="AX174" s="601"/>
      <c r="AY174" s="601"/>
      <c r="AZ174" s="601"/>
      <c r="BA174" s="601"/>
      <c r="BB174" s="601"/>
      <c r="BC174" s="630"/>
      <c r="BD174" s="1343" t="str">
        <f t="shared" ref="BD174:BO174" si="448">IF(SUM(BD167)&gt;0,BD169/BD167,"")</f>
        <v/>
      </c>
      <c r="BE174" s="1343" t="str">
        <f t="shared" si="448"/>
        <v/>
      </c>
      <c r="BF174" s="1343" t="str">
        <f t="shared" si="448"/>
        <v/>
      </c>
      <c r="BG174" s="1343" t="str">
        <f t="shared" si="448"/>
        <v/>
      </c>
      <c r="BH174" s="1343" t="str">
        <f t="shared" si="448"/>
        <v/>
      </c>
      <c r="BI174" s="1343" t="str">
        <f t="shared" si="448"/>
        <v/>
      </c>
      <c r="BJ174" s="1343" t="str">
        <f t="shared" si="448"/>
        <v/>
      </c>
      <c r="BK174" s="1343" t="str">
        <f t="shared" si="448"/>
        <v/>
      </c>
      <c r="BL174" s="1343" t="str">
        <f t="shared" si="448"/>
        <v/>
      </c>
      <c r="BM174" s="1343" t="str">
        <f t="shared" si="448"/>
        <v/>
      </c>
      <c r="BN174" s="1343" t="str">
        <f t="shared" si="448"/>
        <v/>
      </c>
      <c r="BO174" s="1343" t="str">
        <f t="shared" si="448"/>
        <v/>
      </c>
      <c r="BP174" s="1343"/>
      <c r="BQ174" s="1343"/>
      <c r="BR174" s="1343"/>
      <c r="BS174" s="1343"/>
      <c r="BT174" s="1343"/>
      <c r="BU174" s="630"/>
      <c r="BV174" s="601" t="str">
        <f>IF(SUM(BV167)&gt;0,BV169/BV167,"")</f>
        <v/>
      </c>
      <c r="BW174" s="601" t="str">
        <f>IF(SUM(BW167)&gt;0,BW169/BW167,"")</f>
        <v/>
      </c>
      <c r="BX174" s="601" t="str">
        <f>IF(SUM(BX167)&gt;0,BX169/BX167,"")</f>
        <v/>
      </c>
      <c r="BY174" s="601" t="str">
        <f>IF(SUM(BY167)&gt;0,BY169/BY167,"")</f>
        <v/>
      </c>
      <c r="BZ174" s="578" t="str">
        <f t="shared" si="419"/>
        <v/>
      </c>
      <c r="CA174" s="603" t="str">
        <f t="shared" si="420"/>
        <v/>
      </c>
      <c r="CB174" s="603" t="str">
        <f t="shared" si="421"/>
        <v/>
      </c>
      <c r="CC174" s="603" t="str">
        <f t="shared" si="422"/>
        <v/>
      </c>
      <c r="CD174" s="1081" t="str">
        <f t="shared" si="377"/>
        <v/>
      </c>
      <c r="CE174" s="1083" t="str">
        <f t="shared" si="378"/>
        <v/>
      </c>
      <c r="CF174" s="1083" t="str">
        <f t="shared" si="379"/>
        <v/>
      </c>
      <c r="CG174" s="1083" t="str">
        <f t="shared" si="380"/>
        <v/>
      </c>
      <c r="CH174" s="1083" t="str">
        <f t="shared" si="381"/>
        <v/>
      </c>
      <c r="CI174" s="1084" t="str">
        <f t="shared" si="382"/>
        <v/>
      </c>
      <c r="CJ174" s="1084" t="str">
        <f t="shared" si="383"/>
        <v/>
      </c>
      <c r="CK174" s="1083" t="str">
        <f t="shared" si="384"/>
        <v/>
      </c>
      <c r="CL174" s="1083" t="str">
        <f t="shared" si="385"/>
        <v/>
      </c>
      <c r="CM174" s="1083" t="str">
        <f t="shared" si="386"/>
        <v/>
      </c>
      <c r="CN174" s="1083" t="str">
        <f t="shared" si="387"/>
        <v/>
      </c>
      <c r="CO174" s="1081" t="str">
        <f t="shared" si="388"/>
        <v/>
      </c>
      <c r="CP174" s="520" t="str">
        <f t="shared" si="389"/>
        <v/>
      </c>
      <c r="CQ174" s="521" t="str">
        <f t="shared" si="390"/>
        <v/>
      </c>
      <c r="CR174" s="522" t="str">
        <f t="shared" si="391"/>
        <v/>
      </c>
      <c r="CS174" s="522" t="str">
        <f t="shared" si="392"/>
        <v/>
      </c>
      <c r="CT174" s="522" t="str">
        <f t="shared" si="393"/>
        <v/>
      </c>
      <c r="CU174" s="522" t="str">
        <f t="shared" si="394"/>
        <v/>
      </c>
      <c r="CV174" s="522" t="str">
        <f t="shared" si="395"/>
        <v/>
      </c>
      <c r="CW174" s="523" t="str">
        <f t="shared" si="396"/>
        <v/>
      </c>
      <c r="CX174" s="523" t="str">
        <f t="shared" si="397"/>
        <v/>
      </c>
      <c r="CY174" s="523" t="str">
        <f t="shared" si="398"/>
        <v/>
      </c>
      <c r="CZ174" s="522" t="str">
        <f t="shared" si="399"/>
        <v/>
      </c>
      <c r="DA174" s="522" t="str">
        <f t="shared" si="400"/>
        <v/>
      </c>
      <c r="DB174" s="522" t="str">
        <f t="shared" si="401"/>
        <v/>
      </c>
      <c r="DC174" s="522" t="str">
        <f t="shared" si="402"/>
        <v/>
      </c>
      <c r="DD174" s="522" t="str">
        <f t="shared" si="403"/>
        <v/>
      </c>
      <c r="DE174" s="521" t="str">
        <f t="shared" si="404"/>
        <v/>
      </c>
      <c r="DF174" s="520" t="str">
        <f t="shared" si="405"/>
        <v/>
      </c>
      <c r="DG174" s="631">
        <f t="shared" si="406"/>
        <v>0</v>
      </c>
      <c r="DH174" s="96">
        <f t="shared" si="407"/>
        <v>0</v>
      </c>
      <c r="DI174" s="96">
        <f t="shared" si="408"/>
        <v>0</v>
      </c>
      <c r="DJ174" s="96">
        <f t="shared" si="409"/>
        <v>0</v>
      </c>
      <c r="DK174" s="467"/>
      <c r="DL174" s="599"/>
      <c r="DM174" s="599"/>
      <c r="DN174" s="599"/>
      <c r="DO174" s="599"/>
      <c r="DP174" s="599"/>
      <c r="DQ174" s="599"/>
      <c r="DR174" s="599"/>
      <c r="DS174" s="599"/>
      <c r="DT174" s="468"/>
    </row>
    <row r="175" spans="1:124" s="470" customFormat="1" ht="15.75" hidden="1" customHeight="1">
      <c r="A175" s="650" t="s">
        <v>224</v>
      </c>
      <c r="B175" s="212"/>
      <c r="C175" s="212"/>
      <c r="D175" s="212"/>
      <c r="E175" s="212"/>
      <c r="F175" s="212"/>
      <c r="G175" s="212"/>
      <c r="H175" s="212"/>
      <c r="I175" s="212"/>
      <c r="J175" s="212"/>
      <c r="K175" s="212"/>
      <c r="L175" s="212"/>
      <c r="M175" s="212"/>
      <c r="N175" s="212"/>
      <c r="O175" s="212"/>
      <c r="P175" s="212"/>
      <c r="Q175" s="212"/>
      <c r="R175" s="212"/>
      <c r="S175" s="577"/>
      <c r="T175" s="212"/>
      <c r="U175" s="212"/>
      <c r="V175" s="212"/>
      <c r="W175" s="212"/>
      <c r="X175" s="212"/>
      <c r="Y175" s="212"/>
      <c r="Z175" s="1338"/>
      <c r="AA175" s="1338"/>
      <c r="AB175" s="1338"/>
      <c r="AC175" s="1338"/>
      <c r="AD175" s="212"/>
      <c r="AE175" s="1338"/>
      <c r="AF175" s="212"/>
      <c r="AG175" s="212"/>
      <c r="AH175" s="212"/>
      <c r="AI175" s="212"/>
      <c r="AJ175" s="212"/>
      <c r="AK175" s="577"/>
      <c r="AL175" s="212"/>
      <c r="AM175" s="212"/>
      <c r="AN175" s="212"/>
      <c r="AO175" s="212"/>
      <c r="AP175" s="212"/>
      <c r="AQ175" s="212"/>
      <c r="AR175" s="212"/>
      <c r="AS175" s="212"/>
      <c r="AT175" s="212"/>
      <c r="AU175" s="212"/>
      <c r="AV175" s="212"/>
      <c r="AW175" s="212"/>
      <c r="AX175" s="212"/>
      <c r="AY175" s="212"/>
      <c r="AZ175" s="212"/>
      <c r="BA175" s="212"/>
      <c r="BB175" s="212"/>
      <c r="BC175" s="577"/>
      <c r="BD175" s="1338"/>
      <c r="BE175" s="1338"/>
      <c r="BF175" s="1338"/>
      <c r="BG175" s="1338"/>
      <c r="BH175" s="1338"/>
      <c r="BI175" s="1338"/>
      <c r="BJ175" s="1338"/>
      <c r="BK175" s="1338"/>
      <c r="BL175" s="1338"/>
      <c r="BM175" s="1338"/>
      <c r="BN175" s="1338"/>
      <c r="BO175" s="1338"/>
      <c r="BP175" s="1338"/>
      <c r="BQ175" s="1338"/>
      <c r="BR175" s="1338"/>
      <c r="BS175" s="1338"/>
      <c r="BT175" s="1338"/>
      <c r="BU175" s="577"/>
      <c r="BV175" s="646">
        <f>WB!CK38</f>
        <v>0</v>
      </c>
      <c r="BW175" s="646">
        <f>WB!CK46</f>
        <v>0</v>
      </c>
      <c r="BX175" s="646">
        <f>WB!CK54</f>
        <v>0</v>
      </c>
      <c r="BY175" s="646">
        <f>WB!CK62</f>
        <v>0</v>
      </c>
      <c r="BZ175" s="578" t="str">
        <f t="shared" si="419"/>
        <v/>
      </c>
      <c r="CA175" s="578" t="str">
        <f t="shared" si="420"/>
        <v/>
      </c>
      <c r="CB175" s="578" t="str">
        <f t="shared" si="421"/>
        <v/>
      </c>
      <c r="CC175" s="578" t="str">
        <f t="shared" si="422"/>
        <v/>
      </c>
      <c r="CD175" s="1089" t="str">
        <f t="shared" si="377"/>
        <v/>
      </c>
      <c r="CE175" s="1091" t="str">
        <f t="shared" si="378"/>
        <v/>
      </c>
      <c r="CF175" s="1091" t="str">
        <f t="shared" si="379"/>
        <v/>
      </c>
      <c r="CG175" s="1091" t="str">
        <f t="shared" si="380"/>
        <v/>
      </c>
      <c r="CH175" s="1091" t="str">
        <f t="shared" si="381"/>
        <v/>
      </c>
      <c r="CI175" s="1092" t="str">
        <f t="shared" si="382"/>
        <v/>
      </c>
      <c r="CJ175" s="1092" t="str">
        <f t="shared" si="383"/>
        <v/>
      </c>
      <c r="CK175" s="1091" t="str">
        <f t="shared" si="384"/>
        <v/>
      </c>
      <c r="CL175" s="1091" t="str">
        <f t="shared" si="385"/>
        <v/>
      </c>
      <c r="CM175" s="1091" t="str">
        <f t="shared" si="386"/>
        <v/>
      </c>
      <c r="CN175" s="1091" t="str">
        <f t="shared" si="387"/>
        <v/>
      </c>
      <c r="CO175" s="1089" t="str">
        <f t="shared" si="388"/>
        <v/>
      </c>
      <c r="CP175" s="532" t="str">
        <f t="shared" si="389"/>
        <v/>
      </c>
      <c r="CQ175" s="533" t="str">
        <f t="shared" si="390"/>
        <v/>
      </c>
      <c r="CR175" s="534" t="str">
        <f t="shared" si="391"/>
        <v/>
      </c>
      <c r="CS175" s="534" t="str">
        <f t="shared" si="392"/>
        <v/>
      </c>
      <c r="CT175" s="534" t="str">
        <f t="shared" si="393"/>
        <v/>
      </c>
      <c r="CU175" s="534" t="str">
        <f t="shared" si="394"/>
        <v/>
      </c>
      <c r="CV175" s="534" t="str">
        <f t="shared" si="395"/>
        <v/>
      </c>
      <c r="CW175" s="535" t="str">
        <f t="shared" si="396"/>
        <v/>
      </c>
      <c r="CX175" s="535" t="str">
        <f t="shared" si="397"/>
        <v/>
      </c>
      <c r="CY175" s="535" t="str">
        <f t="shared" si="398"/>
        <v/>
      </c>
      <c r="CZ175" s="534" t="str">
        <f t="shared" si="399"/>
        <v/>
      </c>
      <c r="DA175" s="534" t="str">
        <f t="shared" si="400"/>
        <v/>
      </c>
      <c r="DB175" s="534" t="str">
        <f t="shared" si="401"/>
        <v/>
      </c>
      <c r="DC175" s="534" t="str">
        <f t="shared" si="402"/>
        <v/>
      </c>
      <c r="DD175" s="534" t="str">
        <f t="shared" si="403"/>
        <v/>
      </c>
      <c r="DE175" s="533" t="str">
        <f t="shared" si="404"/>
        <v/>
      </c>
      <c r="DF175" s="532" t="str">
        <f t="shared" si="405"/>
        <v/>
      </c>
      <c r="DG175" s="631">
        <f t="shared" si="406"/>
        <v>0</v>
      </c>
      <c r="DH175" s="96">
        <f t="shared" si="407"/>
        <v>0</v>
      </c>
      <c r="DI175" s="96">
        <f t="shared" si="408"/>
        <v>0</v>
      </c>
      <c r="DJ175" s="96">
        <f t="shared" si="409"/>
        <v>0</v>
      </c>
      <c r="DK175" s="467"/>
      <c r="DL175" s="599"/>
      <c r="DM175" s="599"/>
      <c r="DN175" s="599"/>
      <c r="DO175" s="599"/>
      <c r="DP175" s="599"/>
      <c r="DQ175" s="599"/>
      <c r="DR175" s="599"/>
      <c r="DS175" s="599"/>
      <c r="DT175" s="468"/>
    </row>
    <row r="176" spans="1:124" s="470" customFormat="1" ht="15.75" hidden="1" customHeight="1">
      <c r="A176" s="627" t="s">
        <v>225</v>
      </c>
      <c r="B176" s="212"/>
      <c r="C176" s="212"/>
      <c r="D176" s="212"/>
      <c r="E176" s="212"/>
      <c r="F176" s="212"/>
      <c r="G176" s="212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651"/>
      <c r="T176" s="212"/>
      <c r="U176" s="212"/>
      <c r="V176" s="212"/>
      <c r="W176" s="212"/>
      <c r="X176" s="212"/>
      <c r="Y176" s="212"/>
      <c r="Z176" s="1338"/>
      <c r="AA176" s="1338"/>
      <c r="AB176" s="1338"/>
      <c r="AC176" s="1338"/>
      <c r="AD176" s="212"/>
      <c r="AE176" s="1338"/>
      <c r="AF176" s="212"/>
      <c r="AG176" s="212"/>
      <c r="AH176" s="212"/>
      <c r="AI176" s="212"/>
      <c r="AJ176" s="212"/>
      <c r="AK176" s="651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  <c r="AW176" s="212"/>
      <c r="AX176" s="212"/>
      <c r="AY176" s="212"/>
      <c r="AZ176" s="212"/>
      <c r="BA176" s="212"/>
      <c r="BB176" s="212"/>
      <c r="BC176" s="651"/>
      <c r="BD176" s="1338"/>
      <c r="BE176" s="1338"/>
      <c r="BF176" s="1338"/>
      <c r="BG176" s="1338"/>
      <c r="BH176" s="1338"/>
      <c r="BI176" s="1338"/>
      <c r="BJ176" s="1338"/>
      <c r="BK176" s="1338"/>
      <c r="BL176" s="1338"/>
      <c r="BM176" s="1338"/>
      <c r="BN176" s="1338"/>
      <c r="BO176" s="1338"/>
      <c r="BP176" s="1338"/>
      <c r="BQ176" s="1338"/>
      <c r="BR176" s="1338"/>
      <c r="BS176" s="1338"/>
      <c r="BT176" s="1338"/>
      <c r="BU176" s="651"/>
      <c r="BV176" s="212"/>
      <c r="BW176" s="212"/>
      <c r="BX176" s="212"/>
      <c r="BY176" s="212"/>
      <c r="BZ176" s="578" t="str">
        <f t="shared" si="419"/>
        <v/>
      </c>
      <c r="CA176" s="578" t="str">
        <f t="shared" si="420"/>
        <v/>
      </c>
      <c r="CB176" s="578" t="str">
        <f t="shared" si="421"/>
        <v/>
      </c>
      <c r="CC176" s="578" t="str">
        <f t="shared" si="422"/>
        <v/>
      </c>
      <c r="CD176" s="1089" t="str">
        <f t="shared" si="377"/>
        <v/>
      </c>
      <c r="CE176" s="1091" t="str">
        <f t="shared" si="378"/>
        <v/>
      </c>
      <c r="CF176" s="1091" t="str">
        <f t="shared" si="379"/>
        <v/>
      </c>
      <c r="CG176" s="1091" t="str">
        <f t="shared" si="380"/>
        <v/>
      </c>
      <c r="CH176" s="1091" t="str">
        <f t="shared" si="381"/>
        <v/>
      </c>
      <c r="CI176" s="1092" t="str">
        <f t="shared" si="382"/>
        <v/>
      </c>
      <c r="CJ176" s="1092" t="str">
        <f t="shared" si="383"/>
        <v/>
      </c>
      <c r="CK176" s="1091" t="str">
        <f t="shared" si="384"/>
        <v/>
      </c>
      <c r="CL176" s="1091" t="str">
        <f t="shared" si="385"/>
        <v/>
      </c>
      <c r="CM176" s="1091" t="str">
        <f t="shared" si="386"/>
        <v/>
      </c>
      <c r="CN176" s="1091" t="str">
        <f t="shared" si="387"/>
        <v/>
      </c>
      <c r="CO176" s="1089" t="str">
        <f t="shared" si="388"/>
        <v/>
      </c>
      <c r="CP176" s="532" t="str">
        <f t="shared" si="389"/>
        <v/>
      </c>
      <c r="CQ176" s="533" t="str">
        <f t="shared" si="390"/>
        <v/>
      </c>
      <c r="CR176" s="534" t="str">
        <f t="shared" si="391"/>
        <v/>
      </c>
      <c r="CS176" s="534" t="str">
        <f t="shared" si="392"/>
        <v/>
      </c>
      <c r="CT176" s="534" t="str">
        <f t="shared" si="393"/>
        <v/>
      </c>
      <c r="CU176" s="534" t="str">
        <f t="shared" si="394"/>
        <v/>
      </c>
      <c r="CV176" s="534" t="str">
        <f t="shared" si="395"/>
        <v/>
      </c>
      <c r="CW176" s="535" t="str">
        <f t="shared" si="396"/>
        <v/>
      </c>
      <c r="CX176" s="535" t="str">
        <f t="shared" si="397"/>
        <v/>
      </c>
      <c r="CY176" s="535" t="str">
        <f t="shared" si="398"/>
        <v/>
      </c>
      <c r="CZ176" s="534" t="str">
        <f t="shared" si="399"/>
        <v/>
      </c>
      <c r="DA176" s="534" t="str">
        <f t="shared" si="400"/>
        <v/>
      </c>
      <c r="DB176" s="534" t="str">
        <f t="shared" si="401"/>
        <v/>
      </c>
      <c r="DC176" s="534" t="str">
        <f t="shared" si="402"/>
        <v/>
      </c>
      <c r="DD176" s="534" t="str">
        <f t="shared" si="403"/>
        <v/>
      </c>
      <c r="DE176" s="533" t="str">
        <f t="shared" si="404"/>
        <v/>
      </c>
      <c r="DF176" s="532" t="str">
        <f t="shared" si="405"/>
        <v/>
      </c>
      <c r="DG176" s="631">
        <f t="shared" si="406"/>
        <v>0</v>
      </c>
      <c r="DH176" s="96">
        <f t="shared" si="407"/>
        <v>0</v>
      </c>
      <c r="DI176" s="96">
        <f t="shared" si="408"/>
        <v>0</v>
      </c>
      <c r="DJ176" s="96">
        <f t="shared" si="409"/>
        <v>0</v>
      </c>
      <c r="DK176" s="467"/>
      <c r="DL176" s="599"/>
      <c r="DM176" s="599"/>
      <c r="DN176" s="599"/>
      <c r="DO176" s="599"/>
      <c r="DP176" s="599"/>
      <c r="DQ176" s="599"/>
      <c r="DR176" s="599"/>
      <c r="DS176" s="599"/>
      <c r="DT176" s="468"/>
    </row>
    <row r="177" spans="1:124" s="470" customFormat="1" ht="15.75" hidden="1" customHeight="1">
      <c r="A177" s="627" t="s">
        <v>226</v>
      </c>
      <c r="B177" s="611" t="str">
        <f t="shared" ref="B177:K177" si="449">IF(B176="","",B175*B176*9839/$G$1/365/B$46)</f>
        <v/>
      </c>
      <c r="C177" s="611" t="str">
        <f t="shared" si="449"/>
        <v/>
      </c>
      <c r="D177" s="611" t="str">
        <f t="shared" si="449"/>
        <v/>
      </c>
      <c r="E177" s="611" t="str">
        <f t="shared" si="449"/>
        <v/>
      </c>
      <c r="F177" s="611" t="str">
        <f t="shared" si="449"/>
        <v/>
      </c>
      <c r="G177" s="611" t="str">
        <f t="shared" si="449"/>
        <v/>
      </c>
      <c r="H177" s="611" t="str">
        <f t="shared" si="449"/>
        <v/>
      </c>
      <c r="I177" s="611" t="str">
        <f t="shared" si="449"/>
        <v/>
      </c>
      <c r="J177" s="611" t="str">
        <f t="shared" si="449"/>
        <v/>
      </c>
      <c r="K177" s="611" t="str">
        <f t="shared" si="449"/>
        <v/>
      </c>
      <c r="L177" s="611"/>
      <c r="M177" s="611"/>
      <c r="N177" s="611"/>
      <c r="O177" s="611"/>
      <c r="P177" s="611"/>
      <c r="Q177" s="611"/>
      <c r="R177" s="611"/>
      <c r="S177" s="651"/>
      <c r="T177" s="611" t="str">
        <f t="shared" ref="T177:AD177" si="450">IF(T176="","",T175*T176*9839/$G$1/365/T$46)</f>
        <v/>
      </c>
      <c r="U177" s="611" t="str">
        <f t="shared" si="450"/>
        <v/>
      </c>
      <c r="V177" s="611" t="str">
        <f t="shared" si="450"/>
        <v/>
      </c>
      <c r="W177" s="611" t="str">
        <f t="shared" si="450"/>
        <v/>
      </c>
      <c r="X177" s="611" t="str">
        <f t="shared" si="450"/>
        <v/>
      </c>
      <c r="Y177" s="611" t="str">
        <f t="shared" si="450"/>
        <v/>
      </c>
      <c r="Z177" s="1348" t="str">
        <f t="shared" si="450"/>
        <v/>
      </c>
      <c r="AA177" s="1348" t="str">
        <f t="shared" si="450"/>
        <v/>
      </c>
      <c r="AB177" s="1348" t="str">
        <f t="shared" si="450"/>
        <v/>
      </c>
      <c r="AC177" s="1348" t="str">
        <f t="shared" si="450"/>
        <v/>
      </c>
      <c r="AD177" s="611" t="str">
        <f t="shared" si="450"/>
        <v/>
      </c>
      <c r="AE177" s="1348"/>
      <c r="AF177" s="611"/>
      <c r="AG177" s="611"/>
      <c r="AH177" s="611"/>
      <c r="AI177" s="611"/>
      <c r="AJ177" s="611"/>
      <c r="AK177" s="651"/>
      <c r="AL177" s="611" t="str">
        <f t="shared" ref="AL177:AT177" si="451">IF(AL176="","",AL175*AL176*9839/$G$1/365/AL$46)</f>
        <v/>
      </c>
      <c r="AM177" s="611" t="str">
        <f t="shared" si="451"/>
        <v/>
      </c>
      <c r="AN177" s="611" t="str">
        <f t="shared" si="451"/>
        <v/>
      </c>
      <c r="AO177" s="611" t="str">
        <f t="shared" si="451"/>
        <v/>
      </c>
      <c r="AP177" s="611" t="str">
        <f t="shared" si="451"/>
        <v/>
      </c>
      <c r="AQ177" s="611" t="str">
        <f t="shared" si="451"/>
        <v/>
      </c>
      <c r="AR177" s="611" t="str">
        <f t="shared" si="451"/>
        <v/>
      </c>
      <c r="AS177" s="611" t="str">
        <f t="shared" si="451"/>
        <v/>
      </c>
      <c r="AT177" s="611" t="str">
        <f t="shared" si="451"/>
        <v/>
      </c>
      <c r="AU177" s="611"/>
      <c r="AV177" s="611"/>
      <c r="AW177" s="611" t="str">
        <f>IF(AW176="","",AW175*AW176*9839/$G$1/365/AW$46)</f>
        <v/>
      </c>
      <c r="AX177" s="611"/>
      <c r="AY177" s="611"/>
      <c r="AZ177" s="611"/>
      <c r="BA177" s="611"/>
      <c r="BB177" s="611"/>
      <c r="BC177" s="651"/>
      <c r="BD177" s="1348" t="str">
        <f t="shared" ref="BD177:BN177" si="452">IF(BD176="","",BD175*BD176*9839/$G$1/365/BD$46)</f>
        <v/>
      </c>
      <c r="BE177" s="1348" t="str">
        <f t="shared" si="452"/>
        <v/>
      </c>
      <c r="BF177" s="1348" t="str">
        <f t="shared" si="452"/>
        <v/>
      </c>
      <c r="BG177" s="1348" t="str">
        <f t="shared" si="452"/>
        <v/>
      </c>
      <c r="BH177" s="1348" t="str">
        <f t="shared" si="452"/>
        <v/>
      </c>
      <c r="BI177" s="1348" t="str">
        <f t="shared" si="452"/>
        <v/>
      </c>
      <c r="BJ177" s="1348" t="str">
        <f t="shared" si="452"/>
        <v/>
      </c>
      <c r="BK177" s="1348" t="str">
        <f t="shared" si="452"/>
        <v/>
      </c>
      <c r="BL177" s="1348" t="str">
        <f t="shared" si="452"/>
        <v/>
      </c>
      <c r="BM177" s="1348" t="str">
        <f t="shared" si="452"/>
        <v/>
      </c>
      <c r="BN177" s="1348" t="str">
        <f t="shared" si="452"/>
        <v/>
      </c>
      <c r="BO177" s="1348"/>
      <c r="BP177" s="1348"/>
      <c r="BQ177" s="1348"/>
      <c r="BR177" s="1348"/>
      <c r="BS177" s="1348"/>
      <c r="BT177" s="1348"/>
      <c r="BU177" s="651"/>
      <c r="BV177" s="611" t="str">
        <f>IF(BV176="","",BV175*BV176*9839/$G$1/365/BV$46)</f>
        <v/>
      </c>
      <c r="BW177" s="611" t="str">
        <f>IF(BW176="","",BW175*BW176*9839/$G$1/365/BW$46)</f>
        <v/>
      </c>
      <c r="BX177" s="611" t="str">
        <f>IF(BX176="","",BX175*BX176*9839/$G$1/365/BX$46)</f>
        <v/>
      </c>
      <c r="BY177" s="611" t="str">
        <f>IF(BY176="","",BY175*BY176*9839/$G$1/365/BY$46)</f>
        <v/>
      </c>
      <c r="BZ177" s="578" t="str">
        <f t="shared" si="419"/>
        <v/>
      </c>
      <c r="CA177" s="578" t="str">
        <f t="shared" si="420"/>
        <v/>
      </c>
      <c r="CB177" s="578" t="str">
        <f t="shared" si="421"/>
        <v/>
      </c>
      <c r="CC177" s="578" t="str">
        <f t="shared" si="422"/>
        <v/>
      </c>
      <c r="CD177" s="1081" t="str">
        <f t="shared" si="377"/>
        <v/>
      </c>
      <c r="CE177" s="1083" t="str">
        <f t="shared" si="378"/>
        <v/>
      </c>
      <c r="CF177" s="1083" t="str">
        <f t="shared" si="379"/>
        <v/>
      </c>
      <c r="CG177" s="1083" t="str">
        <f t="shared" si="380"/>
        <v/>
      </c>
      <c r="CH177" s="1083" t="str">
        <f t="shared" si="381"/>
        <v/>
      </c>
      <c r="CI177" s="1084" t="str">
        <f t="shared" si="382"/>
        <v/>
      </c>
      <c r="CJ177" s="1084" t="str">
        <f t="shared" si="383"/>
        <v/>
      </c>
      <c r="CK177" s="1083" t="str">
        <f t="shared" si="384"/>
        <v/>
      </c>
      <c r="CL177" s="1083" t="str">
        <f t="shared" si="385"/>
        <v/>
      </c>
      <c r="CM177" s="1083" t="str">
        <f t="shared" si="386"/>
        <v/>
      </c>
      <c r="CN177" s="1083" t="str">
        <f t="shared" si="387"/>
        <v/>
      </c>
      <c r="CO177" s="1081" t="str">
        <f t="shared" si="388"/>
        <v/>
      </c>
      <c r="CP177" s="520" t="str">
        <f t="shared" si="389"/>
        <v/>
      </c>
      <c r="CQ177" s="521" t="str">
        <f t="shared" si="390"/>
        <v/>
      </c>
      <c r="CR177" s="522" t="str">
        <f t="shared" si="391"/>
        <v/>
      </c>
      <c r="CS177" s="522" t="str">
        <f t="shared" si="392"/>
        <v/>
      </c>
      <c r="CT177" s="522" t="str">
        <f t="shared" si="393"/>
        <v/>
      </c>
      <c r="CU177" s="522" t="str">
        <f t="shared" si="394"/>
        <v/>
      </c>
      <c r="CV177" s="522" t="str">
        <f t="shared" si="395"/>
        <v/>
      </c>
      <c r="CW177" s="523" t="str">
        <f t="shared" si="396"/>
        <v/>
      </c>
      <c r="CX177" s="523" t="str">
        <f t="shared" si="397"/>
        <v/>
      </c>
      <c r="CY177" s="523" t="str">
        <f t="shared" si="398"/>
        <v/>
      </c>
      <c r="CZ177" s="522" t="str">
        <f t="shared" si="399"/>
        <v/>
      </c>
      <c r="DA177" s="522" t="str">
        <f t="shared" si="400"/>
        <v/>
      </c>
      <c r="DB177" s="522" t="str">
        <f t="shared" si="401"/>
        <v/>
      </c>
      <c r="DC177" s="522" t="str">
        <f t="shared" si="402"/>
        <v/>
      </c>
      <c r="DD177" s="522" t="str">
        <f t="shared" si="403"/>
        <v/>
      </c>
      <c r="DE177" s="521" t="str">
        <f t="shared" si="404"/>
        <v/>
      </c>
      <c r="DF177" s="520" t="str">
        <f t="shared" si="405"/>
        <v/>
      </c>
      <c r="DG177" s="631">
        <f t="shared" si="406"/>
        <v>0</v>
      </c>
      <c r="DH177" s="96">
        <f t="shared" si="407"/>
        <v>0</v>
      </c>
      <c r="DI177" s="96">
        <f t="shared" si="408"/>
        <v>0</v>
      </c>
      <c r="DJ177" s="96">
        <f t="shared" si="409"/>
        <v>0</v>
      </c>
      <c r="DK177" s="467"/>
      <c r="DL177" s="599"/>
      <c r="DM177" s="599"/>
      <c r="DN177" s="599"/>
      <c r="DO177" s="599"/>
      <c r="DP177" s="599"/>
      <c r="DQ177" s="599"/>
      <c r="DR177" s="599"/>
      <c r="DS177" s="599"/>
      <c r="DT177" s="468"/>
    </row>
    <row r="178" spans="1:124" s="470" customFormat="1" ht="15.75" customHeight="1">
      <c r="A178" s="652" t="s">
        <v>227</v>
      </c>
      <c r="B178" s="587">
        <f>WB!T74</f>
        <v>0</v>
      </c>
      <c r="C178" s="587">
        <f>WB!U74</f>
        <v>1</v>
      </c>
      <c r="D178" s="587">
        <f>WB!V74</f>
        <v>0</v>
      </c>
      <c r="E178" s="587">
        <f>WB!W74</f>
        <v>1</v>
      </c>
      <c r="F178" s="587">
        <f>WB!X74</f>
        <v>0</v>
      </c>
      <c r="G178" s="587">
        <f>WB!Y74</f>
        <v>1</v>
      </c>
      <c r="H178" s="587">
        <f>WB!Z74</f>
        <v>0</v>
      </c>
      <c r="I178" s="587">
        <f>WB!AA74</f>
        <v>2</v>
      </c>
      <c r="J178" s="587">
        <f>WB!AB74</f>
        <v>0</v>
      </c>
      <c r="K178" s="587">
        <f>WB!AC74</f>
        <v>1</v>
      </c>
      <c r="L178" s="587">
        <f>WB!AD74</f>
        <v>1</v>
      </c>
      <c r="M178" s="587">
        <f>WB!AE74</f>
        <v>2</v>
      </c>
      <c r="N178" s="587"/>
      <c r="O178" s="587"/>
      <c r="P178" s="587"/>
      <c r="Q178" s="587"/>
      <c r="R178" s="587"/>
      <c r="S178" s="651"/>
      <c r="T178" s="587">
        <f>WB!AK82</f>
        <v>0</v>
      </c>
      <c r="U178" s="588">
        <f>WB!AL82</f>
        <v>1</v>
      </c>
      <c r="V178" s="588">
        <f>WB!AM82</f>
        <v>1</v>
      </c>
      <c r="W178" s="588">
        <f>WB!AN82</f>
        <v>1</v>
      </c>
      <c r="X178" s="588">
        <f>WB!AO82</f>
        <v>0</v>
      </c>
      <c r="Y178" s="588">
        <f>WB!AP82</f>
        <v>1</v>
      </c>
      <c r="Z178" s="1341">
        <f>WB!AQ82</f>
        <v>0</v>
      </c>
      <c r="AA178" s="1341">
        <f>WB!AR82</f>
        <v>1</v>
      </c>
      <c r="AB178" s="1341">
        <f>WB!AS82</f>
        <v>1</v>
      </c>
      <c r="AC178" s="1341">
        <f>WB!AT82</f>
        <v>1</v>
      </c>
      <c r="AD178" s="588">
        <f>WB!AU82</f>
        <v>1</v>
      </c>
      <c r="AE178" s="1341">
        <f>WB!AV82</f>
        <v>2</v>
      </c>
      <c r="AF178" s="588"/>
      <c r="AG178" s="588"/>
      <c r="AH178" s="588"/>
      <c r="AI178" s="588"/>
      <c r="AJ178" s="588"/>
      <c r="AK178" s="651"/>
      <c r="AL178" s="587">
        <f>WB!BB90</f>
        <v>2</v>
      </c>
      <c r="AM178" s="588">
        <f>WB!BC90</f>
        <v>0</v>
      </c>
      <c r="AN178" s="588">
        <f>WB!BD90</f>
        <v>5</v>
      </c>
      <c r="AO178" s="588">
        <f>WB!BE90</f>
        <v>2</v>
      </c>
      <c r="AP178" s="588">
        <f>WB!BF90</f>
        <v>2</v>
      </c>
      <c r="AQ178" s="588">
        <f>WB!BG90</f>
        <v>1</v>
      </c>
      <c r="AR178" s="588">
        <f>WB!BH90</f>
        <v>1</v>
      </c>
      <c r="AS178" s="588">
        <f>WB!BI90</f>
        <v>2</v>
      </c>
      <c r="AT178" s="588">
        <f>WB!BJ90</f>
        <v>1</v>
      </c>
      <c r="AU178" s="588">
        <f>WB!BK90</f>
        <v>4</v>
      </c>
      <c r="AV178" s="588">
        <f>WB!BL90</f>
        <v>2</v>
      </c>
      <c r="AW178" s="588">
        <f>WB!BM90</f>
        <v>2</v>
      </c>
      <c r="AX178" s="588"/>
      <c r="AY178" s="588"/>
      <c r="AZ178" s="588"/>
      <c r="BA178" s="588"/>
      <c r="BB178" s="588"/>
      <c r="BC178" s="651"/>
      <c r="BD178" s="1340">
        <f>WB!BS98</f>
        <v>3</v>
      </c>
      <c r="BE178" s="1341">
        <f>WB!BT98</f>
        <v>3</v>
      </c>
      <c r="BF178" s="1341">
        <f>WB!BU98</f>
        <v>3</v>
      </c>
      <c r="BG178" s="1341">
        <f>WB!BV98</f>
        <v>1</v>
      </c>
      <c r="BH178" s="1341">
        <f>WB!BW98</f>
        <v>1</v>
      </c>
      <c r="BI178" s="1341">
        <f>WB!BX98</f>
        <v>3</v>
      </c>
      <c r="BJ178" s="1341">
        <f>WB!BY98</f>
        <v>1</v>
      </c>
      <c r="BK178" s="1341">
        <f>WB!BZ98</f>
        <v>1</v>
      </c>
      <c r="BL178" s="1341">
        <f>WB!CA98</f>
        <v>0</v>
      </c>
      <c r="BM178" s="1341">
        <f>WB!CB98</f>
        <v>2</v>
      </c>
      <c r="BN178" s="1341">
        <f>WB!CC98</f>
        <v>1</v>
      </c>
      <c r="BO178" s="1341">
        <f>WB!CD98</f>
        <v>5</v>
      </c>
      <c r="BP178" s="1341"/>
      <c r="BQ178" s="1341"/>
      <c r="BR178" s="1341"/>
      <c r="BS178" s="1341"/>
      <c r="BT178" s="1341"/>
      <c r="BU178" s="651"/>
      <c r="BV178" s="646">
        <f>WB!CK74</f>
        <v>0.5</v>
      </c>
      <c r="BW178" s="646">
        <f>WB!CK82</f>
        <v>1</v>
      </c>
      <c r="BX178" s="646">
        <f>WB!CK90</f>
        <v>1</v>
      </c>
      <c r="BY178" s="646">
        <f>WB!CK98</f>
        <v>2</v>
      </c>
      <c r="BZ178" s="578">
        <f t="shared" si="419"/>
        <v>0.7</v>
      </c>
      <c r="CA178" s="578">
        <f t="shared" si="420"/>
        <v>0.8</v>
      </c>
      <c r="CB178" s="578">
        <f t="shared" si="421"/>
        <v>1.9</v>
      </c>
      <c r="CC178" s="578">
        <f t="shared" si="422"/>
        <v>1.9</v>
      </c>
      <c r="CD178" s="1069">
        <f t="shared" ref="CD178:CO179" si="45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070">
        <f t="shared" si="453"/>
        <v>1</v>
      </c>
      <c r="CF178" s="1070">
        <f t="shared" si="453"/>
        <v>1</v>
      </c>
      <c r="CG178" s="1070">
        <f t="shared" si="453"/>
        <v>1</v>
      </c>
      <c r="CH178" s="1070">
        <f t="shared" si="453"/>
        <v>1</v>
      </c>
      <c r="CI178" s="1071">
        <f t="shared" si="453"/>
        <v>1</v>
      </c>
      <c r="CJ178" s="1071">
        <f t="shared" si="453"/>
        <v>2</v>
      </c>
      <c r="CK178" s="1070">
        <f t="shared" si="453"/>
        <v>3</v>
      </c>
      <c r="CL178" s="1070">
        <f t="shared" si="453"/>
        <v>3</v>
      </c>
      <c r="CM178" s="1070">
        <f t="shared" si="453"/>
        <v>3</v>
      </c>
      <c r="CN178" s="1070">
        <f t="shared" si="453"/>
        <v>3</v>
      </c>
      <c r="CO178" s="1069">
        <f t="shared" si="453"/>
        <v>5</v>
      </c>
      <c r="CP178" s="532" t="str">
        <f t="shared" si="389"/>
        <v/>
      </c>
      <c r="CQ178" s="533" t="str">
        <f t="shared" si="390"/>
        <v/>
      </c>
      <c r="CR178" s="534" t="str">
        <f t="shared" si="391"/>
        <v/>
      </c>
      <c r="CS178" s="534">
        <f t="shared" si="392"/>
        <v>0</v>
      </c>
      <c r="CT178" s="534">
        <f t="shared" si="393"/>
        <v>1</v>
      </c>
      <c r="CU178" s="534">
        <f t="shared" si="394"/>
        <v>1</v>
      </c>
      <c r="CV178" s="534">
        <f t="shared" si="395"/>
        <v>1</v>
      </c>
      <c r="CW178" s="535">
        <f t="shared" si="396"/>
        <v>1</v>
      </c>
      <c r="CX178" s="535">
        <f t="shared" si="397"/>
        <v>1</v>
      </c>
      <c r="CY178" s="535">
        <f t="shared" si="398"/>
        <v>2</v>
      </c>
      <c r="CZ178" s="534">
        <f t="shared" si="399"/>
        <v>3</v>
      </c>
      <c r="DA178" s="534">
        <f t="shared" si="400"/>
        <v>3</v>
      </c>
      <c r="DB178" s="534">
        <f t="shared" si="401"/>
        <v>3</v>
      </c>
      <c r="DC178" s="534">
        <f t="shared" si="402"/>
        <v>3</v>
      </c>
      <c r="DD178" s="534">
        <f t="shared" si="403"/>
        <v>5</v>
      </c>
      <c r="DE178" s="533" t="str">
        <f t="shared" si="404"/>
        <v/>
      </c>
      <c r="DF178" s="532" t="str">
        <f t="shared" si="405"/>
        <v/>
      </c>
      <c r="DG178" s="631">
        <f t="shared" si="406"/>
        <v>12</v>
      </c>
      <c r="DH178" s="96">
        <f t="shared" si="407"/>
        <v>12</v>
      </c>
      <c r="DI178" s="96">
        <f t="shared" si="408"/>
        <v>12</v>
      </c>
      <c r="DJ178" s="96">
        <f t="shared" si="409"/>
        <v>12</v>
      </c>
      <c r="DK178" s="467"/>
      <c r="DL178" s="599"/>
      <c r="DM178" s="599"/>
      <c r="DN178" s="599"/>
      <c r="DO178" s="599"/>
      <c r="DP178" s="599"/>
      <c r="DQ178" s="599"/>
      <c r="DR178" s="599"/>
      <c r="DS178" s="599"/>
      <c r="DT178" s="468"/>
    </row>
    <row r="179" spans="1:124" s="470" customFormat="1" ht="15.75" customHeight="1">
      <c r="A179" s="627" t="s">
        <v>225</v>
      </c>
      <c r="B179" s="212">
        <v>0</v>
      </c>
      <c r="C179" s="212">
        <v>150</v>
      </c>
      <c r="D179" s="212">
        <v>150</v>
      </c>
      <c r="E179" s="212">
        <v>150</v>
      </c>
      <c r="F179" s="212">
        <v>150</v>
      </c>
      <c r="G179" s="212">
        <v>150</v>
      </c>
      <c r="H179" s="212">
        <v>150</v>
      </c>
      <c r="I179" s="212">
        <v>150</v>
      </c>
      <c r="J179" s="212">
        <v>150</v>
      </c>
      <c r="K179" s="212">
        <v>150</v>
      </c>
      <c r="L179" s="212">
        <v>150</v>
      </c>
      <c r="M179" s="212">
        <v>150</v>
      </c>
      <c r="N179" s="212"/>
      <c r="O179" s="212"/>
      <c r="P179" s="212"/>
      <c r="Q179" s="212"/>
      <c r="R179" s="212"/>
      <c r="S179" s="602"/>
      <c r="T179" s="212">
        <v>150</v>
      </c>
      <c r="U179" s="212">
        <v>150</v>
      </c>
      <c r="V179" s="212">
        <v>150</v>
      </c>
      <c r="W179" s="212">
        <v>150</v>
      </c>
      <c r="X179" s="212">
        <v>150</v>
      </c>
      <c r="Y179" s="212">
        <v>150</v>
      </c>
      <c r="Z179" s="1338">
        <v>150</v>
      </c>
      <c r="AA179" s="1338">
        <v>150</v>
      </c>
      <c r="AB179" s="1338">
        <v>150</v>
      </c>
      <c r="AC179" s="1338">
        <v>150</v>
      </c>
      <c r="AD179" s="212">
        <v>150</v>
      </c>
      <c r="AE179" s="1338">
        <v>150</v>
      </c>
      <c r="AF179" s="212"/>
      <c r="AG179" s="212"/>
      <c r="AH179" s="212"/>
      <c r="AI179" s="212"/>
      <c r="AJ179" s="212"/>
      <c r="AK179" s="602"/>
      <c r="AL179" s="212">
        <v>150</v>
      </c>
      <c r="AM179" s="212">
        <v>150</v>
      </c>
      <c r="AN179" s="212">
        <v>150</v>
      </c>
      <c r="AO179" s="212">
        <v>150</v>
      </c>
      <c r="AP179" s="212">
        <v>150</v>
      </c>
      <c r="AQ179" s="212">
        <v>150</v>
      </c>
      <c r="AR179" s="212">
        <v>150</v>
      </c>
      <c r="AS179" s="212">
        <v>150</v>
      </c>
      <c r="AT179" s="212">
        <v>150</v>
      </c>
      <c r="AU179" s="212">
        <v>150</v>
      </c>
      <c r="AV179" s="212">
        <v>150</v>
      </c>
      <c r="AW179" s="212">
        <v>150</v>
      </c>
      <c r="AX179" s="212"/>
      <c r="AY179" s="212"/>
      <c r="AZ179" s="212"/>
      <c r="BA179" s="212"/>
      <c r="BB179" s="212"/>
      <c r="BC179" s="602"/>
      <c r="BD179" s="1338">
        <v>100</v>
      </c>
      <c r="BE179" s="1338">
        <v>150</v>
      </c>
      <c r="BF179" s="1338">
        <v>150</v>
      </c>
      <c r="BG179" s="1338">
        <v>150</v>
      </c>
      <c r="BH179" s="1338">
        <v>150</v>
      </c>
      <c r="BI179" s="1338">
        <v>150</v>
      </c>
      <c r="BJ179" s="1338">
        <v>150</v>
      </c>
      <c r="BK179" s="1338">
        <v>150</v>
      </c>
      <c r="BL179" s="1338">
        <v>150</v>
      </c>
      <c r="BM179" s="1338">
        <v>150</v>
      </c>
      <c r="BN179" s="1338">
        <v>150</v>
      </c>
      <c r="BO179" s="1338">
        <v>150</v>
      </c>
      <c r="BP179" s="1338"/>
      <c r="BQ179" s="1338"/>
      <c r="BR179" s="1338"/>
      <c r="BS179" s="1338"/>
      <c r="BT179" s="1338"/>
      <c r="BU179" s="602"/>
      <c r="BV179" s="212">
        <v>75</v>
      </c>
      <c r="BW179" s="212">
        <v>75</v>
      </c>
      <c r="BX179" s="212">
        <v>75</v>
      </c>
      <c r="BY179" s="212">
        <v>75</v>
      </c>
      <c r="BZ179" s="578">
        <f t="shared" si="419"/>
        <v>150</v>
      </c>
      <c r="CA179" s="578">
        <f t="shared" si="420"/>
        <v>150</v>
      </c>
      <c r="CB179" s="578">
        <f t="shared" si="421"/>
        <v>150</v>
      </c>
      <c r="CC179" s="578">
        <f t="shared" si="422"/>
        <v>150</v>
      </c>
      <c r="CD179" s="1069">
        <f t="shared" si="453"/>
        <v>100</v>
      </c>
      <c r="CE179" s="1070">
        <f t="shared" si="453"/>
        <v>150</v>
      </c>
      <c r="CF179" s="1070">
        <f t="shared" si="453"/>
        <v>150</v>
      </c>
      <c r="CG179" s="1070">
        <f t="shared" si="453"/>
        <v>150</v>
      </c>
      <c r="CH179" s="1070">
        <f t="shared" si="453"/>
        <v>150</v>
      </c>
      <c r="CI179" s="1071">
        <f t="shared" si="453"/>
        <v>150</v>
      </c>
      <c r="CJ179" s="1071">
        <f t="shared" si="453"/>
        <v>150</v>
      </c>
      <c r="CK179" s="1070">
        <f t="shared" si="453"/>
        <v>150</v>
      </c>
      <c r="CL179" s="1070">
        <f t="shared" si="453"/>
        <v>150</v>
      </c>
      <c r="CM179" s="1070">
        <f t="shared" si="453"/>
        <v>150</v>
      </c>
      <c r="CN179" s="1070">
        <f t="shared" si="453"/>
        <v>150</v>
      </c>
      <c r="CO179" s="1069">
        <f t="shared" si="453"/>
        <v>150</v>
      </c>
      <c r="CP179" s="532" t="str">
        <f t="shared" si="389"/>
        <v/>
      </c>
      <c r="CQ179" s="533" t="str">
        <f t="shared" si="390"/>
        <v/>
      </c>
      <c r="CR179" s="534" t="str">
        <f t="shared" si="391"/>
        <v/>
      </c>
      <c r="CS179" s="534">
        <f t="shared" si="392"/>
        <v>100</v>
      </c>
      <c r="CT179" s="534">
        <f t="shared" si="393"/>
        <v>150</v>
      </c>
      <c r="CU179" s="534">
        <f t="shared" si="394"/>
        <v>150</v>
      </c>
      <c r="CV179" s="534">
        <f t="shared" si="395"/>
        <v>150</v>
      </c>
      <c r="CW179" s="535">
        <f t="shared" si="396"/>
        <v>150</v>
      </c>
      <c r="CX179" s="535">
        <f t="shared" si="397"/>
        <v>150</v>
      </c>
      <c r="CY179" s="535">
        <f t="shared" si="398"/>
        <v>150</v>
      </c>
      <c r="CZ179" s="534">
        <f t="shared" si="399"/>
        <v>150</v>
      </c>
      <c r="DA179" s="534">
        <f t="shared" si="400"/>
        <v>150</v>
      </c>
      <c r="DB179" s="534">
        <f t="shared" si="401"/>
        <v>150</v>
      </c>
      <c r="DC179" s="534">
        <f t="shared" si="402"/>
        <v>150</v>
      </c>
      <c r="DD179" s="534">
        <f t="shared" si="403"/>
        <v>150</v>
      </c>
      <c r="DE179" s="533" t="str">
        <f t="shared" si="404"/>
        <v/>
      </c>
      <c r="DF179" s="532" t="str">
        <f t="shared" si="405"/>
        <v/>
      </c>
      <c r="DG179" s="631">
        <f t="shared" si="406"/>
        <v>12</v>
      </c>
      <c r="DH179" s="96">
        <f t="shared" si="407"/>
        <v>12</v>
      </c>
      <c r="DI179" s="96">
        <f t="shared" si="408"/>
        <v>12</v>
      </c>
      <c r="DJ179" s="96">
        <f t="shared" si="409"/>
        <v>12</v>
      </c>
      <c r="DK179" s="467"/>
      <c r="DL179" s="599"/>
      <c r="DM179" s="599"/>
      <c r="DN179" s="599"/>
      <c r="DO179" s="599"/>
      <c r="DP179" s="599"/>
      <c r="DQ179" s="599"/>
      <c r="DR179" s="599"/>
      <c r="DS179" s="599"/>
      <c r="DT179" s="468"/>
    </row>
    <row r="180" spans="1:124" s="470" customFormat="1" ht="15.75" customHeight="1">
      <c r="A180" s="627" t="s">
        <v>226</v>
      </c>
      <c r="B180" s="611">
        <f t="shared" ref="B180:M180" si="454">IF(OR(B179="",B$46=0,B$46=""),"",B178*B179*9839/$G$1/365/B$46)</f>
        <v>0</v>
      </c>
      <c r="C180" s="611">
        <f t="shared" si="454"/>
        <v>3.8290006226650068E-2</v>
      </c>
      <c r="D180" s="611">
        <f t="shared" si="454"/>
        <v>0</v>
      </c>
      <c r="E180" s="611">
        <f t="shared" si="454"/>
        <v>3.8290006226650068E-2</v>
      </c>
      <c r="F180" s="611">
        <f t="shared" si="454"/>
        <v>0</v>
      </c>
      <c r="G180" s="611">
        <f t="shared" si="454"/>
        <v>4.1770915883618254E-2</v>
      </c>
      <c r="H180" s="611">
        <f t="shared" si="454"/>
        <v>0</v>
      </c>
      <c r="I180" s="611">
        <f t="shared" si="454"/>
        <v>8.3541831767236507E-2</v>
      </c>
      <c r="J180" s="611">
        <f t="shared" si="454"/>
        <v>0</v>
      </c>
      <c r="K180" s="611">
        <f t="shared" si="454"/>
        <v>3.8290006226650068E-2</v>
      </c>
      <c r="L180" s="611">
        <f t="shared" si="454"/>
        <v>4.5948007471980079E-2</v>
      </c>
      <c r="M180" s="611">
        <f t="shared" si="454"/>
        <v>8.3541831767236507E-2</v>
      </c>
      <c r="N180" s="611"/>
      <c r="O180" s="611"/>
      <c r="P180" s="611"/>
      <c r="Q180" s="611"/>
      <c r="R180" s="611"/>
      <c r="S180" s="630"/>
      <c r="T180" s="611">
        <f t="shared" ref="T180:AE180" si="455">IF(OR(T179="",T$46=0,T$46=""),"",T178*T179*9839/$G$1/365/T$46)</f>
        <v>0</v>
      </c>
      <c r="U180" s="611">
        <f t="shared" si="455"/>
        <v>4.1770915883618254E-2</v>
      </c>
      <c r="V180" s="611">
        <f t="shared" si="455"/>
        <v>3.5344621132292371E-2</v>
      </c>
      <c r="W180" s="611">
        <f t="shared" si="455"/>
        <v>4.1770915883618254E-2</v>
      </c>
      <c r="X180" s="611">
        <f t="shared" si="455"/>
        <v>0</v>
      </c>
      <c r="Y180" s="611">
        <f t="shared" si="455"/>
        <v>4.5948007471980079E-2</v>
      </c>
      <c r="Z180" s="1348">
        <f t="shared" si="455"/>
        <v>0</v>
      </c>
      <c r="AA180" s="1348">
        <f t="shared" si="455"/>
        <v>3.0632004981320054E-2</v>
      </c>
      <c r="AB180" s="1348">
        <f t="shared" si="455"/>
        <v>3.5344621132292371E-2</v>
      </c>
      <c r="AC180" s="1348">
        <f t="shared" si="455"/>
        <v>2.297400373599004E-2</v>
      </c>
      <c r="AD180" s="611">
        <f t="shared" si="455"/>
        <v>4.5948007471980079E-2</v>
      </c>
      <c r="AE180" s="1348">
        <f t="shared" si="455"/>
        <v>9.1896014943960158E-2</v>
      </c>
      <c r="AF180" s="611"/>
      <c r="AG180" s="611"/>
      <c r="AH180" s="611"/>
      <c r="AI180" s="611"/>
      <c r="AJ180" s="611"/>
      <c r="AK180" s="630"/>
      <c r="AL180" s="611">
        <f t="shared" ref="AL180:AW180" si="456">IF(OR(AL179="",AL$46=0,AL$46=""),"",AL178*AL179*9839/$G$1/365/AL$46)</f>
        <v>9.1896014943960158E-2</v>
      </c>
      <c r="AM180" s="611">
        <f t="shared" si="456"/>
        <v>0</v>
      </c>
      <c r="AN180" s="611">
        <f t="shared" si="456"/>
        <v>0.25526670817766711</v>
      </c>
      <c r="AO180" s="611">
        <f t="shared" si="456"/>
        <v>7.6580012453300136E-2</v>
      </c>
      <c r="AP180" s="611">
        <f t="shared" si="456"/>
        <v>7.6580012453300136E-2</v>
      </c>
      <c r="AQ180" s="611">
        <f t="shared" si="456"/>
        <v>5.105334163553342E-2</v>
      </c>
      <c r="AR180" s="611">
        <f t="shared" si="456"/>
        <v>3.8290006226650068E-2</v>
      </c>
      <c r="AS180" s="611">
        <f t="shared" si="456"/>
        <v>0.15316002490660027</v>
      </c>
      <c r="AT180" s="611">
        <f t="shared" si="456"/>
        <v>5.7435009339975099E-2</v>
      </c>
      <c r="AU180" s="611">
        <f t="shared" si="456"/>
        <v>0.15316002490660027</v>
      </c>
      <c r="AV180" s="611">
        <f t="shared" si="456"/>
        <v>7.6580012453300136E-2</v>
      </c>
      <c r="AW180" s="611">
        <f t="shared" si="456"/>
        <v>0.15316002490660027</v>
      </c>
      <c r="AX180" s="611"/>
      <c r="AY180" s="611"/>
      <c r="AZ180" s="611"/>
      <c r="BA180" s="611"/>
      <c r="BB180" s="611"/>
      <c r="BC180" s="630"/>
      <c r="BD180" s="1348">
        <f t="shared" ref="BD180:BO180" si="457">IF(OR(BD179="",BD$46=0,BD$46=""),"",BD178*BD179*9839/$G$1/365/BD$46)</f>
        <v>0.1148700186799502</v>
      </c>
      <c r="BE180" s="1348">
        <f t="shared" si="457"/>
        <v>0.13784402241594024</v>
      </c>
      <c r="BF180" s="1348">
        <f t="shared" si="457"/>
        <v>0.17230502801992528</v>
      </c>
      <c r="BG180" s="1348">
        <f t="shared" si="457"/>
        <v>7.6580012453300136E-2</v>
      </c>
      <c r="BH180" s="1348">
        <f t="shared" si="457"/>
        <v>9.1896014943960158E-2</v>
      </c>
      <c r="BI180" s="1348">
        <f t="shared" si="457"/>
        <v>0.19692003202277175</v>
      </c>
      <c r="BJ180" s="1348">
        <f t="shared" si="457"/>
        <v>4.5948007471980079E-2</v>
      </c>
      <c r="BK180" s="1348">
        <f t="shared" si="457"/>
        <v>5.7435009339975099E-2</v>
      </c>
      <c r="BL180" s="1348">
        <f t="shared" si="457"/>
        <v>0</v>
      </c>
      <c r="BM180" s="1348">
        <f t="shared" si="457"/>
        <v>7.6580012453300136E-2</v>
      </c>
      <c r="BN180" s="1348">
        <f t="shared" si="457"/>
        <v>5.105334163553342E-2</v>
      </c>
      <c r="BO180" s="1348">
        <f t="shared" si="457"/>
        <v>0.2297400373599004</v>
      </c>
      <c r="BP180" s="1348"/>
      <c r="BQ180" s="1348"/>
      <c r="BR180" s="1348"/>
      <c r="BS180" s="1348"/>
      <c r="BT180" s="1348"/>
      <c r="BU180" s="630"/>
      <c r="BV180" s="1147">
        <f>IF(OR(BV179="",SUM(BV$46)=0),"",BV178*BV179*2350*$K$1/BV$46/365/$G$1)</f>
        <v>1.1486978518057286E-2</v>
      </c>
      <c r="BW180" s="1147">
        <f t="shared" ref="BW180:BY180" si="458">IF(OR(BW179="",SUM(BW$46)=0),"",BW178*BW179*2350*$K$1/BW$46/365/$G$1)</f>
        <v>2.2973957036114573E-2</v>
      </c>
      <c r="BX180" s="1147">
        <f t="shared" si="458"/>
        <v>2.2973957036114573E-2</v>
      </c>
      <c r="BY180" s="1147">
        <f t="shared" si="458"/>
        <v>5.7434892590286425E-2</v>
      </c>
      <c r="BZ180" s="578">
        <f t="shared" si="419"/>
        <v>2.8613077380278507E-2</v>
      </c>
      <c r="CA180" s="603">
        <f t="shared" si="420"/>
        <v>2.9973309769309148E-2</v>
      </c>
      <c r="CB180" s="603">
        <f t="shared" si="421"/>
        <v>9.2789448422581994E-2</v>
      </c>
      <c r="CC180" s="603">
        <f t="shared" si="422"/>
        <v>0.10214314994366365</v>
      </c>
      <c r="CD180" s="1072"/>
      <c r="CE180" s="1073">
        <f t="shared" ref="CE180:CO182" si="45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4.5948007471980079E-2</v>
      </c>
      <c r="CF180" s="1073">
        <f t="shared" si="459"/>
        <v>5.105334163553342E-2</v>
      </c>
      <c r="CG180" s="1073">
        <f t="shared" si="459"/>
        <v>5.7435009339975099E-2</v>
      </c>
      <c r="CH180" s="1073">
        <f t="shared" si="459"/>
        <v>7.6580012453300136E-2</v>
      </c>
      <c r="CI180" s="1074">
        <f t="shared" si="459"/>
        <v>7.6580012453300136E-2</v>
      </c>
      <c r="CJ180" s="1074">
        <f t="shared" si="459"/>
        <v>9.1896014943960158E-2</v>
      </c>
      <c r="CK180" s="1073">
        <f t="shared" si="459"/>
        <v>0.1148700186799502</v>
      </c>
      <c r="CL180" s="1073">
        <f t="shared" si="459"/>
        <v>0.13784402241594024</v>
      </c>
      <c r="CM180" s="1073">
        <f t="shared" si="459"/>
        <v>0.17230502801992528</v>
      </c>
      <c r="CN180" s="1073">
        <f t="shared" si="459"/>
        <v>0.19692003202277175</v>
      </c>
      <c r="CO180" s="1072">
        <f t="shared" si="459"/>
        <v>0.2297400373599004</v>
      </c>
      <c r="CP180" s="520" t="str">
        <f t="shared" si="389"/>
        <v/>
      </c>
      <c r="CQ180" s="521" t="str">
        <f t="shared" si="390"/>
        <v/>
      </c>
      <c r="CR180" s="522" t="str">
        <f t="shared" si="391"/>
        <v/>
      </c>
      <c r="CS180" s="522">
        <f t="shared" si="392"/>
        <v>0</v>
      </c>
      <c r="CT180" s="522">
        <f t="shared" si="393"/>
        <v>4.5948007471980079E-2</v>
      </c>
      <c r="CU180" s="522">
        <f t="shared" si="394"/>
        <v>5.105334163553342E-2</v>
      </c>
      <c r="CV180" s="522">
        <f t="shared" si="395"/>
        <v>5.7435009339975099E-2</v>
      </c>
      <c r="CW180" s="523">
        <f t="shared" si="396"/>
        <v>7.6580012453300136E-2</v>
      </c>
      <c r="CX180" s="523">
        <f t="shared" si="397"/>
        <v>7.6580012453300136E-2</v>
      </c>
      <c r="CY180" s="523">
        <f t="shared" si="398"/>
        <v>9.1896014943960158E-2</v>
      </c>
      <c r="CZ180" s="522">
        <f t="shared" si="399"/>
        <v>0.1148700186799502</v>
      </c>
      <c r="DA180" s="522">
        <f t="shared" si="400"/>
        <v>0.13784402241594024</v>
      </c>
      <c r="DB180" s="522">
        <f t="shared" si="401"/>
        <v>0.17230502801992528</v>
      </c>
      <c r="DC180" s="522">
        <f t="shared" si="402"/>
        <v>0.19692003202277175</v>
      </c>
      <c r="DD180" s="522">
        <f t="shared" si="403"/>
        <v>0.2297400373599004</v>
      </c>
      <c r="DE180" s="521" t="str">
        <f t="shared" si="404"/>
        <v/>
      </c>
      <c r="DF180" s="520" t="str">
        <f t="shared" si="405"/>
        <v/>
      </c>
      <c r="DG180" s="631">
        <f t="shared" ref="DG180:DG211" si="460">COUNT(B180:R180)</f>
        <v>12</v>
      </c>
      <c r="DH180" s="96">
        <f t="shared" ref="DH180:DH211" si="461">COUNT(T180:AJ180)</f>
        <v>12</v>
      </c>
      <c r="DI180" s="96">
        <f t="shared" ref="DI180:DI211" si="462">COUNT(AL180:BB180)</f>
        <v>12</v>
      </c>
      <c r="DJ180" s="96">
        <f t="shared" ref="DJ180:DJ211" si="463">COUNT(BD180:BT180)</f>
        <v>12</v>
      </c>
      <c r="DK180" s="467"/>
      <c r="DL180" s="599"/>
      <c r="DM180" s="599"/>
      <c r="DN180" s="599"/>
      <c r="DO180" s="599"/>
      <c r="DP180" s="599"/>
      <c r="DQ180" s="599"/>
      <c r="DR180" s="599"/>
      <c r="DS180" s="599"/>
      <c r="DT180" s="468"/>
    </row>
    <row r="181" spans="1:124" s="470" customFormat="1" ht="15.75" customHeight="1">
      <c r="A181" s="652" t="s">
        <v>228</v>
      </c>
      <c r="B181" s="587">
        <f>SUM(WB!T106,WB!T138)</f>
        <v>0</v>
      </c>
      <c r="C181" s="588">
        <f>SUM(WB!U106,WB!U138)</f>
        <v>2</v>
      </c>
      <c r="D181" s="588">
        <f>SUM(WB!V106,WB!V138)</f>
        <v>0</v>
      </c>
      <c r="E181" s="588">
        <f>SUM(WB!W106,WB!W138)</f>
        <v>5</v>
      </c>
      <c r="F181" s="588">
        <f>SUM(WB!X106,WB!X138)</f>
        <v>0</v>
      </c>
      <c r="G181" s="588">
        <f>SUM(WB!Y106,WB!Y138)</f>
        <v>7</v>
      </c>
      <c r="H181" s="588">
        <f>SUM(WB!Z106,WB!Z138)</f>
        <v>0</v>
      </c>
      <c r="I181" s="588">
        <f>SUM(WB!AA106,WB!AA138)</f>
        <v>2</v>
      </c>
      <c r="J181" s="588">
        <f>SUM(WB!AB106,WB!AB138)</f>
        <v>3</v>
      </c>
      <c r="K181" s="588">
        <f>SUM(WB!AC106,WB!AC138)</f>
        <v>4</v>
      </c>
      <c r="L181" s="588">
        <f>SUM(WB!AD106,WB!AD138)</f>
        <v>2</v>
      </c>
      <c r="M181" s="588">
        <f>SUM(WB!AE106,WB!AE138)</f>
        <v>1</v>
      </c>
      <c r="N181" s="588"/>
      <c r="O181" s="588"/>
      <c r="P181" s="588"/>
      <c r="Q181" s="588"/>
      <c r="R181" s="588"/>
      <c r="S181" s="621"/>
      <c r="T181" s="587">
        <f>SUM(WB!AK114,WB!AK146)</f>
        <v>0</v>
      </c>
      <c r="U181" s="588">
        <f>SUM(WB!AL114,WB!AL146)</f>
        <v>1</v>
      </c>
      <c r="V181" s="588">
        <f>SUM(WB!AM114,WB!AM146)</f>
        <v>2</v>
      </c>
      <c r="W181" s="588">
        <f>SUM(WB!AN114,WB!AN146)</f>
        <v>1</v>
      </c>
      <c r="X181" s="588">
        <f>SUM(WB!AO114,WB!AO146)</f>
        <v>0</v>
      </c>
      <c r="Y181" s="588">
        <f>SUM(WB!AP114,WB!AP146)</f>
        <v>13</v>
      </c>
      <c r="Z181" s="1341">
        <f>SUM(WB!AQ114,WB!AQ146)</f>
        <v>0</v>
      </c>
      <c r="AA181" s="1341">
        <f>SUM(WB!AR114,WB!AR146)</f>
        <v>2</v>
      </c>
      <c r="AB181" s="1341">
        <f>SUM(WB!AS114,WB!AS146)</f>
        <v>3</v>
      </c>
      <c r="AC181" s="1341">
        <f>SUM(WB!AT114,WB!AT146)</f>
        <v>1</v>
      </c>
      <c r="AD181" s="588">
        <f>SUM(WB!AU114,WB!AU146)</f>
        <v>1</v>
      </c>
      <c r="AE181" s="1341">
        <f>SUM(WB!AV114,WB!AV146)</f>
        <v>2</v>
      </c>
      <c r="AF181" s="588"/>
      <c r="AG181" s="588"/>
      <c r="AH181" s="588"/>
      <c r="AI181" s="588"/>
      <c r="AJ181" s="588"/>
      <c r="AK181" s="621"/>
      <c r="AL181" s="587">
        <f>SUM(WB!BB122,WB!BB154)</f>
        <v>1</v>
      </c>
      <c r="AM181" s="588">
        <f>SUM(WB!BC122,WB!BC154)</f>
        <v>2</v>
      </c>
      <c r="AN181" s="588">
        <f>SUM(WB!BD122,WB!BD154)</f>
        <v>4</v>
      </c>
      <c r="AO181" s="588">
        <f>SUM(WB!BE122,WB!BE154)</f>
        <v>13</v>
      </c>
      <c r="AP181" s="588">
        <f>SUM(WB!BF122,WB!BF154)</f>
        <v>5</v>
      </c>
      <c r="AQ181" s="588">
        <f>SUM(WB!BG122,WB!BG154)</f>
        <v>11</v>
      </c>
      <c r="AR181" s="588">
        <f>SUM(WB!BH122,WB!BH154)</f>
        <v>1</v>
      </c>
      <c r="AS181" s="588">
        <f>SUM(WB!BI122,WB!BI154)</f>
        <v>5</v>
      </c>
      <c r="AT181" s="588">
        <f>SUM(WB!BJ122,WB!BJ154)</f>
        <v>4</v>
      </c>
      <c r="AU181" s="588">
        <f>SUM(WB!BK122,WB!BK154)</f>
        <v>8</v>
      </c>
      <c r="AV181" s="588">
        <f>SUM(WB!BL122,WB!BL154)</f>
        <v>2</v>
      </c>
      <c r="AW181" s="588">
        <f>SUM(WB!BM122,WB!BM154)</f>
        <v>5</v>
      </c>
      <c r="AX181" s="588"/>
      <c r="AY181" s="588"/>
      <c r="AZ181" s="588"/>
      <c r="BA181" s="588"/>
      <c r="BB181" s="588"/>
      <c r="BC181" s="621"/>
      <c r="BD181" s="1340">
        <f>SUM(WB!BS130,WB!BS162)</f>
        <v>20</v>
      </c>
      <c r="BE181" s="1341">
        <f>SUM(WB!BT130,WB!BT162)</f>
        <v>15</v>
      </c>
      <c r="BF181" s="1341">
        <f>SUM(WB!BU130,WB!BU162)</f>
        <v>5</v>
      </c>
      <c r="BG181" s="1341">
        <f>SUM(WB!BV130,WB!BV162)</f>
        <v>7</v>
      </c>
      <c r="BH181" s="1341">
        <f>SUM(WB!BW130,WB!BW162)</f>
        <v>2</v>
      </c>
      <c r="BI181" s="1341">
        <f>SUM(WB!BX130,WB!BX162)</f>
        <v>25</v>
      </c>
      <c r="BJ181" s="1341">
        <f>SUM(WB!BY130,WB!BY162)</f>
        <v>7</v>
      </c>
      <c r="BK181" s="1341">
        <f>SUM(WB!BZ130,WB!BZ162)</f>
        <v>5</v>
      </c>
      <c r="BL181" s="1341">
        <f>SUM(WB!CA130,WB!CA162)</f>
        <v>6</v>
      </c>
      <c r="BM181" s="1341">
        <f>SUM(WB!CB130,WB!CB162)</f>
        <v>10</v>
      </c>
      <c r="BN181" s="1341">
        <f>SUM(WB!CC130,WB!CC162)</f>
        <v>3</v>
      </c>
      <c r="BO181" s="1341">
        <f>SUM(WB!CD130,WB!CD162)</f>
        <v>10</v>
      </c>
      <c r="BP181" s="1341"/>
      <c r="BQ181" s="1341"/>
      <c r="BR181" s="1341"/>
      <c r="BS181" s="1341"/>
      <c r="BT181" s="1341"/>
      <c r="BU181" s="621"/>
      <c r="BV181" s="646">
        <f>SUM(WB!CK106,WB!CK138)</f>
        <v>1</v>
      </c>
      <c r="BW181" s="646">
        <v>2</v>
      </c>
      <c r="BX181" s="646">
        <f>SUM(WB!CK122,WB!CK154)</f>
        <v>4</v>
      </c>
      <c r="BY181" s="646">
        <f>SUM(WB!CK130,WB!CK162)</f>
        <v>5</v>
      </c>
      <c r="BZ181" s="578">
        <f t="shared" si="419"/>
        <v>1.9</v>
      </c>
      <c r="CA181" s="578">
        <f t="shared" si="420"/>
        <v>1.3</v>
      </c>
      <c r="CB181" s="578">
        <f t="shared" si="421"/>
        <v>4.7</v>
      </c>
      <c r="CC181" s="578">
        <f t="shared" si="422"/>
        <v>8.8000000000000007</v>
      </c>
      <c r="CD181" s="106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2</v>
      </c>
      <c r="CE181" s="1070">
        <f t="shared" si="459"/>
        <v>3</v>
      </c>
      <c r="CF181" s="1070">
        <f t="shared" si="459"/>
        <v>5</v>
      </c>
      <c r="CG181" s="1070">
        <f t="shared" si="459"/>
        <v>5</v>
      </c>
      <c r="CH181" s="1070">
        <f t="shared" si="459"/>
        <v>6</v>
      </c>
      <c r="CI181" s="1071">
        <f t="shared" si="459"/>
        <v>7</v>
      </c>
      <c r="CJ181" s="1071">
        <f t="shared" si="459"/>
        <v>7</v>
      </c>
      <c r="CK181" s="1070">
        <f t="shared" si="459"/>
        <v>10</v>
      </c>
      <c r="CL181" s="1070">
        <f t="shared" si="459"/>
        <v>10</v>
      </c>
      <c r="CM181" s="1070">
        <f t="shared" si="459"/>
        <v>15</v>
      </c>
      <c r="CN181" s="1070">
        <f t="shared" si="459"/>
        <v>20</v>
      </c>
      <c r="CO181" s="1069">
        <f t="shared" si="459"/>
        <v>25</v>
      </c>
      <c r="CP181" s="532" t="str">
        <f t="shared" si="389"/>
        <v/>
      </c>
      <c r="CQ181" s="533" t="str">
        <f t="shared" si="390"/>
        <v/>
      </c>
      <c r="CR181" s="534" t="str">
        <f t="shared" si="391"/>
        <v/>
      </c>
      <c r="CS181" s="534">
        <f t="shared" si="392"/>
        <v>2</v>
      </c>
      <c r="CT181" s="534">
        <f t="shared" si="393"/>
        <v>3</v>
      </c>
      <c r="CU181" s="534">
        <f t="shared" si="394"/>
        <v>5</v>
      </c>
      <c r="CV181" s="534">
        <f t="shared" si="395"/>
        <v>5</v>
      </c>
      <c r="CW181" s="535">
        <f t="shared" si="396"/>
        <v>6</v>
      </c>
      <c r="CX181" s="535">
        <f t="shared" si="397"/>
        <v>7</v>
      </c>
      <c r="CY181" s="535">
        <f t="shared" si="398"/>
        <v>7</v>
      </c>
      <c r="CZ181" s="534">
        <f t="shared" si="399"/>
        <v>10</v>
      </c>
      <c r="DA181" s="534">
        <f t="shared" si="400"/>
        <v>10</v>
      </c>
      <c r="DB181" s="534">
        <f t="shared" si="401"/>
        <v>15</v>
      </c>
      <c r="DC181" s="534">
        <f t="shared" si="402"/>
        <v>20</v>
      </c>
      <c r="DD181" s="534">
        <f t="shared" si="403"/>
        <v>25</v>
      </c>
      <c r="DE181" s="533" t="str">
        <f t="shared" si="404"/>
        <v/>
      </c>
      <c r="DF181" s="532" t="str">
        <f t="shared" si="405"/>
        <v/>
      </c>
      <c r="DG181" s="631">
        <f t="shared" si="460"/>
        <v>12</v>
      </c>
      <c r="DH181" s="96">
        <f t="shared" si="461"/>
        <v>12</v>
      </c>
      <c r="DI181" s="96">
        <f t="shared" si="462"/>
        <v>12</v>
      </c>
      <c r="DJ181" s="96">
        <f t="shared" si="463"/>
        <v>12</v>
      </c>
      <c r="DK181" s="467"/>
      <c r="DL181" s="599"/>
      <c r="DM181" s="599"/>
      <c r="DN181" s="599"/>
      <c r="DO181" s="599"/>
      <c r="DP181" s="599"/>
      <c r="DQ181" s="599"/>
      <c r="DR181" s="599"/>
      <c r="DS181" s="599"/>
      <c r="DT181" s="468"/>
    </row>
    <row r="182" spans="1:124" s="470" customFormat="1" ht="15.75" customHeight="1">
      <c r="A182" s="627" t="s">
        <v>225</v>
      </c>
      <c r="B182" s="620"/>
      <c r="C182" s="620">
        <v>25</v>
      </c>
      <c r="D182" s="620">
        <v>25</v>
      </c>
      <c r="E182" s="620">
        <v>25</v>
      </c>
      <c r="F182" s="620">
        <v>25</v>
      </c>
      <c r="G182" s="620">
        <v>25</v>
      </c>
      <c r="H182" s="620">
        <v>25</v>
      </c>
      <c r="I182" s="620">
        <v>25</v>
      </c>
      <c r="J182" s="620">
        <v>25</v>
      </c>
      <c r="K182" s="620">
        <v>25</v>
      </c>
      <c r="L182" s="620">
        <v>25</v>
      </c>
      <c r="M182" s="620">
        <v>25</v>
      </c>
      <c r="N182" s="620"/>
      <c r="O182" s="620"/>
      <c r="P182" s="620"/>
      <c r="Q182" s="620"/>
      <c r="R182" s="620"/>
      <c r="S182" s="632"/>
      <c r="T182" s="620">
        <v>25</v>
      </c>
      <c r="U182" s="620">
        <v>25</v>
      </c>
      <c r="V182" s="620">
        <v>25</v>
      </c>
      <c r="W182" s="620">
        <v>25</v>
      </c>
      <c r="X182" s="620">
        <v>25</v>
      </c>
      <c r="Y182" s="620">
        <v>25</v>
      </c>
      <c r="Z182" s="1350">
        <v>25</v>
      </c>
      <c r="AA182" s="1350">
        <v>25</v>
      </c>
      <c r="AB182" s="1350">
        <v>25</v>
      </c>
      <c r="AC182" s="1350">
        <v>25</v>
      </c>
      <c r="AD182" s="620">
        <v>25</v>
      </c>
      <c r="AE182" s="1350">
        <v>25</v>
      </c>
      <c r="AF182" s="620"/>
      <c r="AG182" s="620"/>
      <c r="AH182" s="620"/>
      <c r="AI182" s="620"/>
      <c r="AJ182" s="620"/>
      <c r="AK182" s="632"/>
      <c r="AL182" s="620">
        <v>25</v>
      </c>
      <c r="AM182" s="620">
        <v>25</v>
      </c>
      <c r="AN182" s="620">
        <v>25</v>
      </c>
      <c r="AO182" s="620">
        <v>25</v>
      </c>
      <c r="AP182" s="620">
        <v>25</v>
      </c>
      <c r="AQ182" s="620">
        <v>25</v>
      </c>
      <c r="AR182" s="620">
        <v>25</v>
      </c>
      <c r="AS182" s="620">
        <v>25</v>
      </c>
      <c r="AT182" s="620">
        <v>25</v>
      </c>
      <c r="AU182" s="620">
        <v>25</v>
      </c>
      <c r="AV182" s="620">
        <v>25</v>
      </c>
      <c r="AW182" s="620">
        <v>25</v>
      </c>
      <c r="AX182" s="620"/>
      <c r="AY182" s="620"/>
      <c r="AZ182" s="620"/>
      <c r="BA182" s="620"/>
      <c r="BB182" s="620"/>
      <c r="BC182" s="632"/>
      <c r="BD182" s="1350">
        <v>25</v>
      </c>
      <c r="BE182" s="1350">
        <v>25</v>
      </c>
      <c r="BF182" s="1350">
        <v>25</v>
      </c>
      <c r="BG182" s="1350">
        <v>25</v>
      </c>
      <c r="BH182" s="1350">
        <v>25</v>
      </c>
      <c r="BI182" s="1350">
        <v>25</v>
      </c>
      <c r="BJ182" s="1350">
        <v>25</v>
      </c>
      <c r="BK182" s="1350">
        <v>25</v>
      </c>
      <c r="BL182" s="1350">
        <v>25</v>
      </c>
      <c r="BM182" s="1350">
        <v>25</v>
      </c>
      <c r="BN182" s="1350">
        <v>25</v>
      </c>
      <c r="BO182" s="1350">
        <v>25</v>
      </c>
      <c r="BP182" s="1350"/>
      <c r="BQ182" s="1350"/>
      <c r="BR182" s="1350"/>
      <c r="BS182" s="1350"/>
      <c r="BT182" s="1350"/>
      <c r="BU182" s="632"/>
      <c r="BV182" s="620">
        <v>25</v>
      </c>
      <c r="BW182" s="620">
        <v>25</v>
      </c>
      <c r="BX182" s="620">
        <v>25</v>
      </c>
      <c r="BY182" s="620">
        <v>25</v>
      </c>
      <c r="BZ182" s="578">
        <f t="shared" si="419"/>
        <v>25</v>
      </c>
      <c r="CA182" s="578">
        <f t="shared" si="420"/>
        <v>25</v>
      </c>
      <c r="CB182" s="578">
        <f t="shared" si="421"/>
        <v>25</v>
      </c>
      <c r="CC182" s="578">
        <f t="shared" si="422"/>
        <v>25</v>
      </c>
      <c r="CD182" s="106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070">
        <f t="shared" si="459"/>
        <v>25</v>
      </c>
      <c r="CF182" s="1070">
        <f t="shared" si="459"/>
        <v>25</v>
      </c>
      <c r="CG182" s="1070">
        <f t="shared" si="459"/>
        <v>25</v>
      </c>
      <c r="CH182" s="1070">
        <f t="shared" si="459"/>
        <v>25</v>
      </c>
      <c r="CI182" s="1071">
        <f t="shared" si="459"/>
        <v>25</v>
      </c>
      <c r="CJ182" s="1071">
        <f t="shared" si="459"/>
        <v>25</v>
      </c>
      <c r="CK182" s="1070">
        <f t="shared" si="459"/>
        <v>25</v>
      </c>
      <c r="CL182" s="1070">
        <f t="shared" si="459"/>
        <v>25</v>
      </c>
      <c r="CM182" s="1070">
        <f t="shared" si="459"/>
        <v>25</v>
      </c>
      <c r="CN182" s="1070">
        <f t="shared" si="459"/>
        <v>25</v>
      </c>
      <c r="CO182" s="1069">
        <f t="shared" si="459"/>
        <v>25</v>
      </c>
      <c r="CP182" s="532" t="str">
        <f t="shared" si="389"/>
        <v/>
      </c>
      <c r="CQ182" s="533" t="str">
        <f t="shared" si="390"/>
        <v/>
      </c>
      <c r="CR182" s="534" t="str">
        <f t="shared" si="391"/>
        <v/>
      </c>
      <c r="CS182" s="534">
        <f t="shared" si="392"/>
        <v>25</v>
      </c>
      <c r="CT182" s="534">
        <f t="shared" si="393"/>
        <v>25</v>
      </c>
      <c r="CU182" s="534">
        <f t="shared" si="394"/>
        <v>25</v>
      </c>
      <c r="CV182" s="534">
        <f t="shared" si="395"/>
        <v>25</v>
      </c>
      <c r="CW182" s="535">
        <f t="shared" si="396"/>
        <v>25</v>
      </c>
      <c r="CX182" s="535">
        <f t="shared" si="397"/>
        <v>25</v>
      </c>
      <c r="CY182" s="535">
        <f t="shared" si="398"/>
        <v>25</v>
      </c>
      <c r="CZ182" s="534">
        <f t="shared" si="399"/>
        <v>25</v>
      </c>
      <c r="DA182" s="534">
        <f t="shared" si="400"/>
        <v>25</v>
      </c>
      <c r="DB182" s="534">
        <f t="shared" si="401"/>
        <v>25</v>
      </c>
      <c r="DC182" s="534">
        <f t="shared" si="402"/>
        <v>25</v>
      </c>
      <c r="DD182" s="534">
        <f t="shared" si="403"/>
        <v>25</v>
      </c>
      <c r="DE182" s="533" t="str">
        <f t="shared" si="404"/>
        <v/>
      </c>
      <c r="DF182" s="532" t="str">
        <f t="shared" si="405"/>
        <v/>
      </c>
      <c r="DG182" s="631">
        <f t="shared" si="460"/>
        <v>11</v>
      </c>
      <c r="DH182" s="96">
        <f t="shared" si="461"/>
        <v>12</v>
      </c>
      <c r="DI182" s="96">
        <f t="shared" si="462"/>
        <v>12</v>
      </c>
      <c r="DJ182" s="96">
        <f t="shared" si="463"/>
        <v>12</v>
      </c>
      <c r="DK182" s="467"/>
      <c r="DL182" s="599"/>
      <c r="DM182" s="599"/>
      <c r="DN182" s="599"/>
      <c r="DO182" s="599"/>
      <c r="DP182" s="599"/>
      <c r="DQ182" s="599"/>
      <c r="DR182" s="599"/>
      <c r="DS182" s="599"/>
      <c r="DT182" s="468"/>
    </row>
    <row r="183" spans="1:124" s="470" customFormat="1" ht="15.75" customHeight="1">
      <c r="A183" s="627" t="s">
        <v>226</v>
      </c>
      <c r="B183" s="611" t="str">
        <f t="shared" ref="B183:M183" si="464">IF(OR(B182="",B$46=0,B$46=""),"",B181*B182*4.1868*1450/$G$1/365/B$46)</f>
        <v/>
      </c>
      <c r="C183" s="611">
        <f t="shared" si="464"/>
        <v>7.8752334993773352E-3</v>
      </c>
      <c r="D183" s="611">
        <f t="shared" si="464"/>
        <v>0</v>
      </c>
      <c r="E183" s="611">
        <f t="shared" si="464"/>
        <v>1.9688083748443337E-2</v>
      </c>
      <c r="F183" s="611">
        <f t="shared" si="464"/>
        <v>0</v>
      </c>
      <c r="G183" s="611">
        <f t="shared" si="464"/>
        <v>3.0069073361258917E-2</v>
      </c>
      <c r="H183" s="611">
        <f t="shared" si="464"/>
        <v>0</v>
      </c>
      <c r="I183" s="611">
        <f t="shared" si="464"/>
        <v>8.5911638175025472E-3</v>
      </c>
      <c r="J183" s="611">
        <f t="shared" si="464"/>
        <v>1.0904169460676311E-2</v>
      </c>
      <c r="K183" s="611">
        <f t="shared" si="464"/>
        <v>1.575046699875467E-2</v>
      </c>
      <c r="L183" s="611">
        <f t="shared" si="464"/>
        <v>9.4502801992528019E-3</v>
      </c>
      <c r="M183" s="611">
        <f t="shared" si="464"/>
        <v>4.2955819087512736E-3</v>
      </c>
      <c r="N183" s="611"/>
      <c r="O183" s="611"/>
      <c r="P183" s="611"/>
      <c r="Q183" s="611"/>
      <c r="R183" s="611"/>
      <c r="S183" s="630"/>
      <c r="T183" s="611">
        <f t="shared" ref="T183:AE183" si="465">IF(OR(T182="",T$46=0,T$46=""),"",T181*T182*4.1868*1450/$G$1/365/T$46)</f>
        <v>0</v>
      </c>
      <c r="U183" s="611">
        <f t="shared" si="465"/>
        <v>4.2955819087512736E-3</v>
      </c>
      <c r="V183" s="611">
        <f t="shared" si="465"/>
        <v>7.2694463071175395E-3</v>
      </c>
      <c r="W183" s="611">
        <f t="shared" si="465"/>
        <v>4.2955819087512736E-3</v>
      </c>
      <c r="X183" s="611">
        <f t="shared" si="465"/>
        <v>0</v>
      </c>
      <c r="Y183" s="611">
        <f t="shared" si="465"/>
        <v>6.1426821295143208E-2</v>
      </c>
      <c r="Z183" s="1348">
        <f t="shared" si="465"/>
        <v>0</v>
      </c>
      <c r="AA183" s="1348">
        <f t="shared" si="465"/>
        <v>6.3001867995018676E-3</v>
      </c>
      <c r="AB183" s="1348">
        <f t="shared" si="465"/>
        <v>1.0904169460676311E-2</v>
      </c>
      <c r="AC183" s="1348">
        <f t="shared" si="465"/>
        <v>2.3625700498132005E-3</v>
      </c>
      <c r="AD183" s="611">
        <f t="shared" si="465"/>
        <v>4.7251400996264009E-3</v>
      </c>
      <c r="AE183" s="1348">
        <f t="shared" si="465"/>
        <v>9.4502801992528019E-3</v>
      </c>
      <c r="AF183" s="611"/>
      <c r="AG183" s="611"/>
      <c r="AH183" s="611"/>
      <c r="AI183" s="611"/>
      <c r="AJ183" s="611"/>
      <c r="AK183" s="630"/>
      <c r="AL183" s="611">
        <f t="shared" ref="AL183:AW183" si="466">IF(OR(AL182="",AL$46=0,AL$46=""),"",AL181*AL182*4.1868*1450/$G$1/365/AL$46)</f>
        <v>4.7251400996264009E-3</v>
      </c>
      <c r="AM183" s="611">
        <f t="shared" si="466"/>
        <v>9.4502801992528019E-3</v>
      </c>
      <c r="AN183" s="611">
        <f t="shared" si="466"/>
        <v>2.1000622665006227E-2</v>
      </c>
      <c r="AO183" s="611">
        <f t="shared" si="466"/>
        <v>5.1189017745952671E-2</v>
      </c>
      <c r="AP183" s="611">
        <f t="shared" si="466"/>
        <v>1.9688083748443337E-2</v>
      </c>
      <c r="AQ183" s="611">
        <f t="shared" si="466"/>
        <v>5.7751712328767114E-2</v>
      </c>
      <c r="AR183" s="611">
        <f t="shared" si="466"/>
        <v>3.9376167496886676E-3</v>
      </c>
      <c r="AS183" s="611">
        <f t="shared" si="466"/>
        <v>3.9376167496886674E-2</v>
      </c>
      <c r="AT183" s="611">
        <f t="shared" si="466"/>
        <v>2.3625700498132004E-2</v>
      </c>
      <c r="AU183" s="611">
        <f t="shared" si="466"/>
        <v>3.1500933997509341E-2</v>
      </c>
      <c r="AV183" s="611">
        <f t="shared" si="466"/>
        <v>7.8752334993773352E-3</v>
      </c>
      <c r="AW183" s="611">
        <f t="shared" si="466"/>
        <v>3.9376167496886674E-2</v>
      </c>
      <c r="AX183" s="611"/>
      <c r="AY183" s="611"/>
      <c r="AZ183" s="611"/>
      <c r="BA183" s="611"/>
      <c r="BB183" s="611"/>
      <c r="BC183" s="630"/>
      <c r="BD183" s="1348">
        <f t="shared" ref="BD183:BO183" si="467">IF(OR(BD182="",BD$46=0,BD$46=""),"",BD181*BD182*4.1868*1450/$G$1/365/BD$46)</f>
        <v>0.11812850249066002</v>
      </c>
      <c r="BE183" s="1348">
        <f t="shared" si="467"/>
        <v>7.0877101494396008E-2</v>
      </c>
      <c r="BF183" s="1348">
        <f t="shared" si="467"/>
        <v>2.9532125622665006E-2</v>
      </c>
      <c r="BG183" s="1348">
        <f t="shared" si="467"/>
        <v>5.5126634495641348E-2</v>
      </c>
      <c r="BH183" s="1348">
        <f t="shared" si="467"/>
        <v>1.8900560398505604E-2</v>
      </c>
      <c r="BI183" s="1348">
        <f t="shared" si="467"/>
        <v>0.16875500355808576</v>
      </c>
      <c r="BJ183" s="1348">
        <f t="shared" si="467"/>
        <v>3.3075980697384808E-2</v>
      </c>
      <c r="BK183" s="1348">
        <f t="shared" si="467"/>
        <v>2.9532125622665006E-2</v>
      </c>
      <c r="BL183" s="1348">
        <f t="shared" si="467"/>
        <v>3.1500933997509341E-2</v>
      </c>
      <c r="BM183" s="1348">
        <f t="shared" si="467"/>
        <v>3.9376167496886674E-2</v>
      </c>
      <c r="BN183" s="1348">
        <f t="shared" si="467"/>
        <v>1.575046699875467E-2</v>
      </c>
      <c r="BO183" s="1348">
        <f t="shared" si="467"/>
        <v>4.7251400996264008E-2</v>
      </c>
      <c r="BP183" s="1348"/>
      <c r="BQ183" s="1348"/>
      <c r="BR183" s="1348"/>
      <c r="BS183" s="1348"/>
      <c r="BT183" s="1348"/>
      <c r="BU183" s="630"/>
      <c r="BV183" s="611">
        <f>IF(OR(BV182="",BV$46=0,BV$46=""),"",BV181*BV182*$K$1*1450/$G$1/365/BV$46)</f>
        <v>4.7251400996264009E-3</v>
      </c>
      <c r="BW183" s="611">
        <f t="shared" ref="BW183:BY183" si="468">IF(OR(BW182="",BW$46=0,BW$46=""),"",BW181*BW182*$K$1*1450/$G$1/365/BW$46)</f>
        <v>9.4502801992528019E-3</v>
      </c>
      <c r="BX183" s="611">
        <f t="shared" si="468"/>
        <v>1.8900560398505604E-2</v>
      </c>
      <c r="BY183" s="611">
        <f t="shared" si="468"/>
        <v>2.9532125622665006E-2</v>
      </c>
      <c r="BZ183" s="578">
        <f t="shared" si="419"/>
        <v>8.5061088480842522E-3</v>
      </c>
      <c r="CA183" s="603">
        <f t="shared" si="420"/>
        <v>4.9602956733490675E-3</v>
      </c>
      <c r="CB183" s="603">
        <f t="shared" si="421"/>
        <v>2.4780734744707347E-2</v>
      </c>
      <c r="CC183" s="603">
        <f t="shared" si="422"/>
        <v>4.7330153331257778E-2</v>
      </c>
      <c r="CD183" s="1072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1.575046699875467E-2</v>
      </c>
      <c r="CE183" s="1073">
        <f t="shared" ref="CE183:CO183" si="46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1.8900560398505604E-2</v>
      </c>
      <c r="CF183" s="1073">
        <f t="shared" si="469"/>
        <v>2.9532125622665006E-2</v>
      </c>
      <c r="CG183" s="1073">
        <f t="shared" si="469"/>
        <v>2.9532125622665006E-2</v>
      </c>
      <c r="CH183" s="1073">
        <f t="shared" si="469"/>
        <v>3.1500933997509341E-2</v>
      </c>
      <c r="CI183" s="1074">
        <f t="shared" si="469"/>
        <v>3.3075980697384808E-2</v>
      </c>
      <c r="CJ183" s="1074">
        <f t="shared" si="469"/>
        <v>3.9376167496886674E-2</v>
      </c>
      <c r="CK183" s="1073">
        <f t="shared" si="469"/>
        <v>4.7251400996264008E-2</v>
      </c>
      <c r="CL183" s="1073">
        <f t="shared" si="469"/>
        <v>5.5126634495641348E-2</v>
      </c>
      <c r="CM183" s="1073">
        <f t="shared" si="469"/>
        <v>7.0877101494396008E-2</v>
      </c>
      <c r="CN183" s="1073">
        <f t="shared" si="469"/>
        <v>0.11812850249066002</v>
      </c>
      <c r="CO183" s="1072">
        <f t="shared" si="469"/>
        <v>0.16875500355808576</v>
      </c>
      <c r="CP183" s="520" t="str">
        <f t="shared" si="389"/>
        <v/>
      </c>
      <c r="CQ183" s="521" t="str">
        <f t="shared" si="390"/>
        <v/>
      </c>
      <c r="CR183" s="522" t="str">
        <f t="shared" si="391"/>
        <v/>
      </c>
      <c r="CS183" s="522">
        <f t="shared" si="392"/>
        <v>1.575046699875467E-2</v>
      </c>
      <c r="CT183" s="522">
        <f t="shared" si="393"/>
        <v>1.8900560398505604E-2</v>
      </c>
      <c r="CU183" s="522">
        <f t="shared" si="394"/>
        <v>2.9532125622665006E-2</v>
      </c>
      <c r="CV183" s="522">
        <f t="shared" si="395"/>
        <v>2.9532125622665006E-2</v>
      </c>
      <c r="CW183" s="523">
        <f t="shared" si="396"/>
        <v>3.1500933997509341E-2</v>
      </c>
      <c r="CX183" s="523">
        <f t="shared" si="397"/>
        <v>3.3075980697384808E-2</v>
      </c>
      <c r="CY183" s="523">
        <f t="shared" si="398"/>
        <v>3.9376167496886674E-2</v>
      </c>
      <c r="CZ183" s="522">
        <f t="shared" si="399"/>
        <v>4.7251400996264008E-2</v>
      </c>
      <c r="DA183" s="522">
        <f t="shared" si="400"/>
        <v>5.5126634495641348E-2</v>
      </c>
      <c r="DB183" s="522">
        <f t="shared" si="401"/>
        <v>7.0877101494396008E-2</v>
      </c>
      <c r="DC183" s="522">
        <f t="shared" si="402"/>
        <v>0.11812850249066002</v>
      </c>
      <c r="DD183" s="522">
        <f t="shared" si="403"/>
        <v>0.16875500355808576</v>
      </c>
      <c r="DE183" s="521" t="str">
        <f t="shared" si="404"/>
        <v/>
      </c>
      <c r="DF183" s="520" t="str">
        <f t="shared" si="405"/>
        <v/>
      </c>
      <c r="DG183" s="631">
        <f t="shared" si="460"/>
        <v>11</v>
      </c>
      <c r="DH183" s="96">
        <f t="shared" si="461"/>
        <v>12</v>
      </c>
      <c r="DI183" s="96">
        <f t="shared" si="462"/>
        <v>12</v>
      </c>
      <c r="DJ183" s="96">
        <f t="shared" si="463"/>
        <v>12</v>
      </c>
      <c r="DK183" s="467"/>
      <c r="DL183" s="599"/>
      <c r="DM183" s="599"/>
      <c r="DN183" s="599"/>
      <c r="DO183" s="599"/>
      <c r="DP183" s="599"/>
      <c r="DQ183" s="599"/>
      <c r="DR183" s="599"/>
      <c r="DS183" s="599"/>
      <c r="DT183" s="468"/>
    </row>
    <row r="184" spans="1:124" s="470" customFormat="1" ht="15.75" hidden="1" customHeight="1">
      <c r="A184" s="650" t="s">
        <v>229</v>
      </c>
      <c r="B184" s="212"/>
      <c r="C184" s="212"/>
      <c r="D184" s="212"/>
      <c r="E184" s="212"/>
      <c r="F184" s="212"/>
      <c r="G184" s="212"/>
      <c r="H184" s="212"/>
      <c r="I184" s="212"/>
      <c r="J184" s="212"/>
      <c r="K184" s="212"/>
      <c r="L184" s="212"/>
      <c r="M184" s="212"/>
      <c r="N184" s="212"/>
      <c r="O184" s="212"/>
      <c r="P184" s="212"/>
      <c r="Q184" s="212"/>
      <c r="R184" s="212"/>
      <c r="S184" s="569"/>
      <c r="T184" s="212"/>
      <c r="U184" s="212"/>
      <c r="V184" s="212"/>
      <c r="W184" s="212"/>
      <c r="X184" s="212"/>
      <c r="Y184" s="212"/>
      <c r="Z184" s="1338"/>
      <c r="AA184" s="1338"/>
      <c r="AB184" s="1338"/>
      <c r="AC184" s="1338"/>
      <c r="AD184" s="212"/>
      <c r="AE184" s="1338"/>
      <c r="AF184" s="212"/>
      <c r="AG184" s="212"/>
      <c r="AH184" s="212"/>
      <c r="AI184" s="212"/>
      <c r="AJ184" s="212"/>
      <c r="AK184" s="569"/>
      <c r="AL184" s="212"/>
      <c r="AM184" s="212"/>
      <c r="AN184" s="212"/>
      <c r="AO184" s="212"/>
      <c r="AP184" s="212"/>
      <c r="AQ184" s="212"/>
      <c r="AR184" s="212"/>
      <c r="AS184" s="212"/>
      <c r="AT184" s="212"/>
      <c r="AU184" s="212"/>
      <c r="AV184" s="212"/>
      <c r="AW184" s="212"/>
      <c r="AX184" s="212"/>
      <c r="AY184" s="212"/>
      <c r="AZ184" s="212"/>
      <c r="BA184" s="212"/>
      <c r="BB184" s="212"/>
      <c r="BC184" s="569"/>
      <c r="BD184" s="1338"/>
      <c r="BE184" s="1338"/>
      <c r="BF184" s="1338"/>
      <c r="BG184" s="1338"/>
      <c r="BH184" s="1338"/>
      <c r="BI184" s="1338"/>
      <c r="BJ184" s="1338"/>
      <c r="BK184" s="1338"/>
      <c r="BL184" s="1338"/>
      <c r="BM184" s="1338"/>
      <c r="BN184" s="1338"/>
      <c r="BO184" s="1338"/>
      <c r="BP184" s="1338"/>
      <c r="BQ184" s="1338"/>
      <c r="BR184" s="1338"/>
      <c r="BS184" s="1338"/>
      <c r="BT184" s="1338"/>
      <c r="BU184" s="569"/>
      <c r="BV184" s="212"/>
      <c r="BW184" s="212"/>
      <c r="BX184" s="212"/>
      <c r="BY184" s="212"/>
      <c r="BZ184" s="578" t="str">
        <f t="shared" si="419"/>
        <v/>
      </c>
      <c r="CA184" s="578" t="str">
        <f t="shared" si="420"/>
        <v/>
      </c>
      <c r="CB184" s="578" t="str">
        <f t="shared" si="421"/>
        <v/>
      </c>
      <c r="CC184" s="578" t="str">
        <f t="shared" si="422"/>
        <v/>
      </c>
      <c r="CD184" s="1069" t="str">
        <f t="shared" si="377"/>
        <v/>
      </c>
      <c r="CE184" s="1070" t="str">
        <f t="shared" si="378"/>
        <v/>
      </c>
      <c r="CF184" s="1070" t="str">
        <f t="shared" si="379"/>
        <v/>
      </c>
      <c r="CG184" s="1070" t="str">
        <f t="shared" si="380"/>
        <v/>
      </c>
      <c r="CH184" s="1070" t="str">
        <f t="shared" si="381"/>
        <v/>
      </c>
      <c r="CI184" s="1071" t="str">
        <f t="shared" si="382"/>
        <v/>
      </c>
      <c r="CJ184" s="1071" t="str">
        <f t="shared" si="383"/>
        <v/>
      </c>
      <c r="CK184" s="1070" t="str">
        <f t="shared" si="384"/>
        <v/>
      </c>
      <c r="CL184" s="1070" t="str">
        <f t="shared" si="385"/>
        <v/>
      </c>
      <c r="CM184" s="1070" t="str">
        <f t="shared" si="386"/>
        <v/>
      </c>
      <c r="CN184" s="1070" t="str">
        <f t="shared" si="387"/>
        <v/>
      </c>
      <c r="CO184" s="1069" t="str">
        <f t="shared" si="388"/>
        <v/>
      </c>
      <c r="CP184" s="532" t="str">
        <f t="shared" si="389"/>
        <v/>
      </c>
      <c r="CQ184" s="533" t="str">
        <f t="shared" si="390"/>
        <v/>
      </c>
      <c r="CR184" s="534" t="str">
        <f t="shared" si="391"/>
        <v/>
      </c>
      <c r="CS184" s="534" t="str">
        <f t="shared" si="392"/>
        <v/>
      </c>
      <c r="CT184" s="534" t="str">
        <f t="shared" si="393"/>
        <v/>
      </c>
      <c r="CU184" s="534" t="str">
        <f t="shared" si="394"/>
        <v/>
      </c>
      <c r="CV184" s="534" t="str">
        <f t="shared" si="395"/>
        <v/>
      </c>
      <c r="CW184" s="535" t="str">
        <f t="shared" si="396"/>
        <v/>
      </c>
      <c r="CX184" s="535" t="str">
        <f t="shared" si="397"/>
        <v/>
      </c>
      <c r="CY184" s="535" t="str">
        <f t="shared" si="398"/>
        <v/>
      </c>
      <c r="CZ184" s="534" t="str">
        <f t="shared" si="399"/>
        <v/>
      </c>
      <c r="DA184" s="534" t="str">
        <f t="shared" si="400"/>
        <v/>
      </c>
      <c r="DB184" s="534" t="str">
        <f t="shared" si="401"/>
        <v/>
      </c>
      <c r="DC184" s="534" t="str">
        <f t="shared" si="402"/>
        <v/>
      </c>
      <c r="DD184" s="534" t="str">
        <f t="shared" si="403"/>
        <v/>
      </c>
      <c r="DE184" s="533" t="str">
        <f t="shared" si="404"/>
        <v/>
      </c>
      <c r="DF184" s="532" t="str">
        <f t="shared" si="405"/>
        <v/>
      </c>
      <c r="DG184" s="631">
        <f t="shared" si="460"/>
        <v>0</v>
      </c>
      <c r="DH184" s="96">
        <f t="shared" si="461"/>
        <v>0</v>
      </c>
      <c r="DI184" s="96">
        <f t="shared" si="462"/>
        <v>0</v>
      </c>
      <c r="DJ184" s="96">
        <f t="shared" si="463"/>
        <v>0</v>
      </c>
      <c r="DK184" s="467"/>
      <c r="DL184" s="599"/>
      <c r="DM184" s="599"/>
      <c r="DN184" s="599"/>
      <c r="DO184" s="599"/>
      <c r="DP184" s="599"/>
      <c r="DQ184" s="599"/>
      <c r="DR184" s="599"/>
      <c r="DS184" s="599"/>
      <c r="DT184" s="468"/>
    </row>
    <row r="185" spans="1:124" s="470" customFormat="1" ht="15.75" hidden="1" customHeight="1">
      <c r="A185" s="619" t="s">
        <v>180</v>
      </c>
      <c r="B185" s="212"/>
      <c r="C185" s="212"/>
      <c r="D185" s="212"/>
      <c r="E185" s="212"/>
      <c r="F185" s="212"/>
      <c r="G185" s="212"/>
      <c r="H185" s="212"/>
      <c r="I185" s="212"/>
      <c r="J185" s="212"/>
      <c r="K185" s="212"/>
      <c r="L185" s="212"/>
      <c r="M185" s="212"/>
      <c r="N185" s="212"/>
      <c r="O185" s="212"/>
      <c r="P185" s="212"/>
      <c r="Q185" s="212"/>
      <c r="R185" s="212"/>
      <c r="S185" s="577"/>
      <c r="T185" s="212"/>
      <c r="U185" s="212"/>
      <c r="V185" s="212"/>
      <c r="W185" s="212"/>
      <c r="X185" s="212"/>
      <c r="Y185" s="212"/>
      <c r="Z185" s="1338"/>
      <c r="AA185" s="1338"/>
      <c r="AB185" s="1338"/>
      <c r="AC185" s="1338"/>
      <c r="AD185" s="212"/>
      <c r="AE185" s="1338"/>
      <c r="AF185" s="212"/>
      <c r="AG185" s="212"/>
      <c r="AH185" s="212"/>
      <c r="AI185" s="212"/>
      <c r="AJ185" s="212"/>
      <c r="AK185" s="577"/>
      <c r="AL185" s="212"/>
      <c r="AM185" s="212"/>
      <c r="AN185" s="212"/>
      <c r="AO185" s="212"/>
      <c r="AP185" s="212"/>
      <c r="AQ185" s="212"/>
      <c r="AR185" s="212"/>
      <c r="AS185" s="212"/>
      <c r="AT185" s="212"/>
      <c r="AU185" s="212"/>
      <c r="AV185" s="212"/>
      <c r="AW185" s="212"/>
      <c r="AX185" s="212"/>
      <c r="AY185" s="212"/>
      <c r="AZ185" s="212"/>
      <c r="BA185" s="212"/>
      <c r="BB185" s="212"/>
      <c r="BC185" s="577"/>
      <c r="BD185" s="1338"/>
      <c r="BE185" s="1338"/>
      <c r="BF185" s="1338"/>
      <c r="BG185" s="1338"/>
      <c r="BH185" s="1338"/>
      <c r="BI185" s="1338"/>
      <c r="BJ185" s="1338"/>
      <c r="BK185" s="1338"/>
      <c r="BL185" s="1338"/>
      <c r="BM185" s="1338"/>
      <c r="BN185" s="1338"/>
      <c r="BO185" s="1338"/>
      <c r="BP185" s="1338"/>
      <c r="BQ185" s="1338"/>
      <c r="BR185" s="1338"/>
      <c r="BS185" s="1338"/>
      <c r="BT185" s="1338"/>
      <c r="BU185" s="577"/>
      <c r="BV185" s="212"/>
      <c r="BW185" s="212"/>
      <c r="BX185" s="212"/>
      <c r="BY185" s="212"/>
      <c r="BZ185" s="578" t="str">
        <f t="shared" si="419"/>
        <v/>
      </c>
      <c r="CA185" s="578" t="str">
        <f t="shared" si="420"/>
        <v/>
      </c>
      <c r="CB185" s="578" t="str">
        <f t="shared" si="421"/>
        <v/>
      </c>
      <c r="CC185" s="578" t="str">
        <f t="shared" si="422"/>
        <v/>
      </c>
      <c r="CD185" s="1069" t="str">
        <f t="shared" si="377"/>
        <v/>
      </c>
      <c r="CE185" s="1070" t="str">
        <f t="shared" si="378"/>
        <v/>
      </c>
      <c r="CF185" s="1070" t="str">
        <f t="shared" si="379"/>
        <v/>
      </c>
      <c r="CG185" s="1070" t="str">
        <f t="shared" si="380"/>
        <v/>
      </c>
      <c r="CH185" s="1070" t="str">
        <f t="shared" si="381"/>
        <v/>
      </c>
      <c r="CI185" s="1071" t="str">
        <f t="shared" si="382"/>
        <v/>
      </c>
      <c r="CJ185" s="1071" t="str">
        <f t="shared" si="383"/>
        <v/>
      </c>
      <c r="CK185" s="1070" t="str">
        <f t="shared" si="384"/>
        <v/>
      </c>
      <c r="CL185" s="1070" t="str">
        <f t="shared" si="385"/>
        <v/>
      </c>
      <c r="CM185" s="1070" t="str">
        <f t="shared" si="386"/>
        <v/>
      </c>
      <c r="CN185" s="1070" t="str">
        <f t="shared" si="387"/>
        <v/>
      </c>
      <c r="CO185" s="1069" t="str">
        <f t="shared" si="388"/>
        <v/>
      </c>
      <c r="CP185" s="532" t="str">
        <f t="shared" si="389"/>
        <v/>
      </c>
      <c r="CQ185" s="533" t="str">
        <f t="shared" si="390"/>
        <v/>
      </c>
      <c r="CR185" s="534" t="str">
        <f t="shared" si="391"/>
        <v/>
      </c>
      <c r="CS185" s="534" t="str">
        <f t="shared" si="392"/>
        <v/>
      </c>
      <c r="CT185" s="534" t="str">
        <f t="shared" si="393"/>
        <v/>
      </c>
      <c r="CU185" s="534" t="str">
        <f t="shared" si="394"/>
        <v/>
      </c>
      <c r="CV185" s="534" t="str">
        <f t="shared" si="395"/>
        <v/>
      </c>
      <c r="CW185" s="535" t="str">
        <f t="shared" si="396"/>
        <v/>
      </c>
      <c r="CX185" s="535" t="str">
        <f t="shared" si="397"/>
        <v/>
      </c>
      <c r="CY185" s="535" t="str">
        <f t="shared" si="398"/>
        <v/>
      </c>
      <c r="CZ185" s="534" t="str">
        <f t="shared" si="399"/>
        <v/>
      </c>
      <c r="DA185" s="534" t="str">
        <f t="shared" si="400"/>
        <v/>
      </c>
      <c r="DB185" s="534" t="str">
        <f t="shared" si="401"/>
        <v/>
      </c>
      <c r="DC185" s="534" t="str">
        <f t="shared" si="402"/>
        <v/>
      </c>
      <c r="DD185" s="534" t="str">
        <f t="shared" si="403"/>
        <v/>
      </c>
      <c r="DE185" s="533" t="str">
        <f t="shared" si="404"/>
        <v/>
      </c>
      <c r="DF185" s="532" t="str">
        <f t="shared" si="405"/>
        <v/>
      </c>
      <c r="DG185" s="631">
        <f t="shared" si="460"/>
        <v>0</v>
      </c>
      <c r="DH185" s="96">
        <f t="shared" si="461"/>
        <v>0</v>
      </c>
      <c r="DI185" s="96">
        <f t="shared" si="462"/>
        <v>0</v>
      </c>
      <c r="DJ185" s="96">
        <f t="shared" si="463"/>
        <v>0</v>
      </c>
      <c r="DK185" s="467"/>
      <c r="DL185" s="599"/>
      <c r="DM185" s="599"/>
      <c r="DN185" s="599"/>
      <c r="DO185" s="599"/>
      <c r="DP185" s="599"/>
      <c r="DQ185" s="599"/>
      <c r="DR185" s="599"/>
      <c r="DS185" s="599"/>
      <c r="DT185" s="468"/>
    </row>
    <row r="186" spans="1:124" s="470" customFormat="1" ht="15.75" hidden="1" customHeight="1">
      <c r="A186" s="619" t="s">
        <v>182</v>
      </c>
      <c r="B186" s="588" t="str">
        <f t="shared" ref="B186:K186" si="470">IF(B184="","",B184*B185)</f>
        <v/>
      </c>
      <c r="C186" s="588" t="str">
        <f t="shared" si="470"/>
        <v/>
      </c>
      <c r="D186" s="588" t="str">
        <f t="shared" si="470"/>
        <v/>
      </c>
      <c r="E186" s="588" t="str">
        <f t="shared" si="470"/>
        <v/>
      </c>
      <c r="F186" s="588" t="str">
        <f t="shared" si="470"/>
        <v/>
      </c>
      <c r="G186" s="588" t="str">
        <f t="shared" si="470"/>
        <v/>
      </c>
      <c r="H186" s="588" t="str">
        <f t="shared" si="470"/>
        <v/>
      </c>
      <c r="I186" s="588" t="str">
        <f t="shared" si="470"/>
        <v/>
      </c>
      <c r="J186" s="588" t="str">
        <f t="shared" si="470"/>
        <v/>
      </c>
      <c r="K186" s="588" t="str">
        <f t="shared" si="470"/>
        <v/>
      </c>
      <c r="L186" s="588"/>
      <c r="M186" s="588"/>
      <c r="N186" s="588"/>
      <c r="O186" s="588"/>
      <c r="P186" s="588"/>
      <c r="Q186" s="588"/>
      <c r="R186" s="588"/>
      <c r="S186" s="602"/>
      <c r="T186" s="588" t="str">
        <f t="shared" ref="T186:AD186" si="471">IF(T184="","",T184*T185)</f>
        <v/>
      </c>
      <c r="U186" s="588" t="str">
        <f t="shared" si="471"/>
        <v/>
      </c>
      <c r="V186" s="588" t="str">
        <f t="shared" si="471"/>
        <v/>
      </c>
      <c r="W186" s="588" t="str">
        <f t="shared" si="471"/>
        <v/>
      </c>
      <c r="X186" s="588" t="str">
        <f t="shared" si="471"/>
        <v/>
      </c>
      <c r="Y186" s="588" t="str">
        <f t="shared" si="471"/>
        <v/>
      </c>
      <c r="Z186" s="1341" t="str">
        <f t="shared" si="471"/>
        <v/>
      </c>
      <c r="AA186" s="1341" t="str">
        <f t="shared" si="471"/>
        <v/>
      </c>
      <c r="AB186" s="1341" t="str">
        <f t="shared" si="471"/>
        <v/>
      </c>
      <c r="AC186" s="1341" t="str">
        <f t="shared" si="471"/>
        <v/>
      </c>
      <c r="AD186" s="588" t="str">
        <f t="shared" si="471"/>
        <v/>
      </c>
      <c r="AE186" s="1341"/>
      <c r="AF186" s="588"/>
      <c r="AG186" s="588"/>
      <c r="AH186" s="588"/>
      <c r="AI186" s="588"/>
      <c r="AJ186" s="588"/>
      <c r="AK186" s="602"/>
      <c r="AL186" s="588" t="str">
        <f t="shared" ref="AL186:AT186" si="472">IF(AL184="","",AL184*AL185)</f>
        <v/>
      </c>
      <c r="AM186" s="588" t="str">
        <f t="shared" si="472"/>
        <v/>
      </c>
      <c r="AN186" s="588" t="str">
        <f t="shared" si="472"/>
        <v/>
      </c>
      <c r="AO186" s="588" t="str">
        <f t="shared" si="472"/>
        <v/>
      </c>
      <c r="AP186" s="588" t="str">
        <f t="shared" si="472"/>
        <v/>
      </c>
      <c r="AQ186" s="588" t="str">
        <f t="shared" si="472"/>
        <v/>
      </c>
      <c r="AR186" s="588" t="str">
        <f t="shared" si="472"/>
        <v/>
      </c>
      <c r="AS186" s="588" t="str">
        <f t="shared" si="472"/>
        <v/>
      </c>
      <c r="AT186" s="588" t="str">
        <f t="shared" si="472"/>
        <v/>
      </c>
      <c r="AU186" s="588"/>
      <c r="AV186" s="588"/>
      <c r="AW186" s="588" t="str">
        <f>IF(AW184="","",AW184*AW185)</f>
        <v/>
      </c>
      <c r="AX186" s="588"/>
      <c r="AY186" s="588"/>
      <c r="AZ186" s="588"/>
      <c r="BA186" s="588"/>
      <c r="BB186" s="588"/>
      <c r="BC186" s="602"/>
      <c r="BD186" s="1341" t="str">
        <f>IF(BD184="","",BD184*BD185)</f>
        <v/>
      </c>
      <c r="BE186" s="1341" t="str">
        <f>IF(BE184="","",BE184*BE185)</f>
        <v/>
      </c>
      <c r="BF186" s="1341" t="str">
        <f>IF(BF184="","",BF184*BF185)</f>
        <v/>
      </c>
      <c r="BG186" s="1341" t="str">
        <f>IF(BG184="","",BG184*BG185)</f>
        <v/>
      </c>
      <c r="BH186" s="1341"/>
      <c r="BI186" s="1341"/>
      <c r="BJ186" s="1341" t="str">
        <f>IF(BJ184="","",BJ184*BJ185)</f>
        <v/>
      </c>
      <c r="BK186" s="1341" t="str">
        <f>IF(BK184="","",BK184*BK185)</f>
        <v/>
      </c>
      <c r="BL186" s="1341" t="str">
        <f>IF(BL184="","",BL184*BL185)</f>
        <v/>
      </c>
      <c r="BM186" s="1341" t="str">
        <f>IF(BM184="","",BM184*BM185)</f>
        <v/>
      </c>
      <c r="BN186" s="1341" t="str">
        <f>IF(BN184="","",BN184*BN185)</f>
        <v/>
      </c>
      <c r="BO186" s="1341"/>
      <c r="BP186" s="1341"/>
      <c r="BQ186" s="1341"/>
      <c r="BR186" s="1341"/>
      <c r="BS186" s="1341"/>
      <c r="BT186" s="1341"/>
      <c r="BU186" s="602"/>
      <c r="BV186" s="588" t="str">
        <f>IF(BV184="","",BV184*BV185)</f>
        <v/>
      </c>
      <c r="BW186" s="588" t="str">
        <f>IF(BW184="","",BW184*BW185)</f>
        <v/>
      </c>
      <c r="BX186" s="588" t="str">
        <f>IF(BX184="","",BX184*BX185)</f>
        <v/>
      </c>
      <c r="BY186" s="588" t="str">
        <f>IF(BY184="","",BY184*BY185)</f>
        <v/>
      </c>
      <c r="BZ186" s="578" t="str">
        <f t="shared" si="419"/>
        <v/>
      </c>
      <c r="CA186" s="578" t="str">
        <f t="shared" si="420"/>
        <v/>
      </c>
      <c r="CB186" s="578" t="str">
        <f t="shared" si="421"/>
        <v/>
      </c>
      <c r="CC186" s="578" t="str">
        <f t="shared" si="422"/>
        <v/>
      </c>
      <c r="CD186" s="1069" t="str">
        <f t="shared" si="377"/>
        <v/>
      </c>
      <c r="CE186" s="1070" t="str">
        <f t="shared" si="378"/>
        <v/>
      </c>
      <c r="CF186" s="1070" t="str">
        <f t="shared" si="379"/>
        <v/>
      </c>
      <c r="CG186" s="1070" t="str">
        <f t="shared" si="380"/>
        <v/>
      </c>
      <c r="CH186" s="1070" t="str">
        <f t="shared" si="381"/>
        <v/>
      </c>
      <c r="CI186" s="1071" t="str">
        <f t="shared" si="382"/>
        <v/>
      </c>
      <c r="CJ186" s="1071" t="str">
        <f t="shared" si="383"/>
        <v/>
      </c>
      <c r="CK186" s="1070" t="str">
        <f t="shared" si="384"/>
        <v/>
      </c>
      <c r="CL186" s="1070" t="str">
        <f t="shared" si="385"/>
        <v/>
      </c>
      <c r="CM186" s="1070" t="str">
        <f t="shared" si="386"/>
        <v/>
      </c>
      <c r="CN186" s="1070" t="str">
        <f t="shared" si="387"/>
        <v/>
      </c>
      <c r="CO186" s="1069" t="str">
        <f t="shared" si="388"/>
        <v/>
      </c>
      <c r="CP186" s="532" t="str">
        <f t="shared" si="389"/>
        <v/>
      </c>
      <c r="CQ186" s="533" t="str">
        <f t="shared" si="390"/>
        <v/>
      </c>
      <c r="CR186" s="534" t="str">
        <f t="shared" si="391"/>
        <v/>
      </c>
      <c r="CS186" s="534" t="str">
        <f t="shared" si="392"/>
        <v/>
      </c>
      <c r="CT186" s="534" t="str">
        <f t="shared" si="393"/>
        <v/>
      </c>
      <c r="CU186" s="534" t="str">
        <f t="shared" si="394"/>
        <v/>
      </c>
      <c r="CV186" s="534" t="str">
        <f t="shared" si="395"/>
        <v/>
      </c>
      <c r="CW186" s="535" t="str">
        <f t="shared" si="396"/>
        <v/>
      </c>
      <c r="CX186" s="535" t="str">
        <f t="shared" si="397"/>
        <v/>
      </c>
      <c r="CY186" s="535" t="str">
        <f t="shared" si="398"/>
        <v/>
      </c>
      <c r="CZ186" s="534" t="str">
        <f t="shared" si="399"/>
        <v/>
      </c>
      <c r="DA186" s="534" t="str">
        <f t="shared" si="400"/>
        <v/>
      </c>
      <c r="DB186" s="534" t="str">
        <f t="shared" si="401"/>
        <v/>
      </c>
      <c r="DC186" s="534" t="str">
        <f t="shared" si="402"/>
        <v/>
      </c>
      <c r="DD186" s="534" t="str">
        <f t="shared" si="403"/>
        <v/>
      </c>
      <c r="DE186" s="533" t="str">
        <f t="shared" si="404"/>
        <v/>
      </c>
      <c r="DF186" s="532" t="str">
        <f t="shared" si="405"/>
        <v/>
      </c>
      <c r="DG186" s="631">
        <f t="shared" si="460"/>
        <v>0</v>
      </c>
      <c r="DH186" s="96">
        <f t="shared" si="461"/>
        <v>0</v>
      </c>
      <c r="DI186" s="96">
        <f t="shared" si="462"/>
        <v>0</v>
      </c>
      <c r="DJ186" s="96">
        <f t="shared" si="463"/>
        <v>0</v>
      </c>
      <c r="DK186" s="467"/>
      <c r="DL186" s="599"/>
      <c r="DM186" s="599"/>
      <c r="DN186" s="599"/>
      <c r="DO186" s="599"/>
      <c r="DP186" s="599"/>
      <c r="DQ186" s="599"/>
      <c r="DR186" s="599"/>
      <c r="DS186" s="599"/>
      <c r="DT186" s="468"/>
    </row>
    <row r="187" spans="1:124" s="470" customFormat="1" ht="15.75" hidden="1" customHeight="1">
      <c r="A187" s="652" t="s">
        <v>230</v>
      </c>
      <c r="B187" s="212"/>
      <c r="C187" s="212"/>
      <c r="D187" s="212"/>
      <c r="E187" s="212"/>
      <c r="F187" s="212"/>
      <c r="G187" s="212"/>
      <c r="H187" s="212"/>
      <c r="I187" s="212"/>
      <c r="J187" s="212"/>
      <c r="K187" s="212"/>
      <c r="L187" s="212"/>
      <c r="M187" s="212"/>
      <c r="N187" s="212"/>
      <c r="O187" s="212"/>
      <c r="P187" s="212"/>
      <c r="Q187" s="212"/>
      <c r="R187" s="212"/>
      <c r="S187" s="602"/>
      <c r="T187" s="212"/>
      <c r="U187" s="212"/>
      <c r="V187" s="212"/>
      <c r="W187" s="212"/>
      <c r="X187" s="212"/>
      <c r="Y187" s="212"/>
      <c r="Z187" s="1338"/>
      <c r="AA187" s="1338"/>
      <c r="AB187" s="1338"/>
      <c r="AC187" s="1338"/>
      <c r="AD187" s="212"/>
      <c r="AE187" s="1338"/>
      <c r="AF187" s="212"/>
      <c r="AG187" s="212"/>
      <c r="AH187" s="212"/>
      <c r="AI187" s="212"/>
      <c r="AJ187" s="212"/>
      <c r="AK187" s="602"/>
      <c r="AL187" s="212"/>
      <c r="AM187" s="212"/>
      <c r="AN187" s="212"/>
      <c r="AO187" s="212"/>
      <c r="AP187" s="212"/>
      <c r="AQ187" s="212"/>
      <c r="AR187" s="212"/>
      <c r="AS187" s="212"/>
      <c r="AT187" s="212"/>
      <c r="AU187" s="212"/>
      <c r="AV187" s="212"/>
      <c r="AW187" s="212"/>
      <c r="AX187" s="212"/>
      <c r="AY187" s="212"/>
      <c r="AZ187" s="212"/>
      <c r="BA187" s="212"/>
      <c r="BB187" s="212"/>
      <c r="BC187" s="602"/>
      <c r="BD187" s="1338"/>
      <c r="BE187" s="1338"/>
      <c r="BF187" s="1338"/>
      <c r="BG187" s="1338"/>
      <c r="BH187" s="1338"/>
      <c r="BI187" s="1338"/>
      <c r="BJ187" s="1338"/>
      <c r="BK187" s="1338"/>
      <c r="BL187" s="1338"/>
      <c r="BM187" s="1338"/>
      <c r="BN187" s="1338"/>
      <c r="BO187" s="1338"/>
      <c r="BP187" s="1338"/>
      <c r="BQ187" s="1338"/>
      <c r="BR187" s="1338"/>
      <c r="BS187" s="1338"/>
      <c r="BT187" s="1338"/>
      <c r="BU187" s="602"/>
      <c r="BV187" s="646">
        <f>SUM(WB!CK37)-BV184</f>
        <v>0</v>
      </c>
      <c r="BW187" s="646">
        <f>WB!CK45-BW184</f>
        <v>0</v>
      </c>
      <c r="BX187" s="646">
        <f>WB!CK53-BX184</f>
        <v>0</v>
      </c>
      <c r="BY187" s="646">
        <f>WB!CK61-BY184</f>
        <v>0</v>
      </c>
      <c r="BZ187" s="578" t="str">
        <f t="shared" si="419"/>
        <v/>
      </c>
      <c r="CA187" s="578" t="str">
        <f t="shared" si="420"/>
        <v/>
      </c>
      <c r="CB187" s="578" t="str">
        <f t="shared" si="421"/>
        <v/>
      </c>
      <c r="CC187" s="578" t="str">
        <f t="shared" si="422"/>
        <v/>
      </c>
      <c r="CD187" s="1069" t="str">
        <f t="shared" si="377"/>
        <v/>
      </c>
      <c r="CE187" s="1070" t="str">
        <f t="shared" si="378"/>
        <v/>
      </c>
      <c r="CF187" s="1070" t="str">
        <f t="shared" si="379"/>
        <v/>
      </c>
      <c r="CG187" s="1070" t="str">
        <f t="shared" si="380"/>
        <v/>
      </c>
      <c r="CH187" s="1070" t="str">
        <f t="shared" si="381"/>
        <v/>
      </c>
      <c r="CI187" s="1071" t="str">
        <f t="shared" si="382"/>
        <v/>
      </c>
      <c r="CJ187" s="1071" t="str">
        <f t="shared" si="383"/>
        <v/>
      </c>
      <c r="CK187" s="1070" t="str">
        <f t="shared" si="384"/>
        <v/>
      </c>
      <c r="CL187" s="1070" t="str">
        <f t="shared" si="385"/>
        <v/>
      </c>
      <c r="CM187" s="1070" t="str">
        <f t="shared" si="386"/>
        <v/>
      </c>
      <c r="CN187" s="1070" t="str">
        <f t="shared" si="387"/>
        <v/>
      </c>
      <c r="CO187" s="1069" t="str">
        <f t="shared" si="388"/>
        <v/>
      </c>
      <c r="CP187" s="532" t="str">
        <f t="shared" si="389"/>
        <v/>
      </c>
      <c r="CQ187" s="533" t="str">
        <f t="shared" si="390"/>
        <v/>
      </c>
      <c r="CR187" s="534" t="str">
        <f t="shared" si="391"/>
        <v/>
      </c>
      <c r="CS187" s="534" t="str">
        <f t="shared" si="392"/>
        <v/>
      </c>
      <c r="CT187" s="534" t="str">
        <f t="shared" si="393"/>
        <v/>
      </c>
      <c r="CU187" s="534" t="str">
        <f t="shared" si="394"/>
        <v/>
      </c>
      <c r="CV187" s="534" t="str">
        <f t="shared" si="395"/>
        <v/>
      </c>
      <c r="CW187" s="535" t="str">
        <f t="shared" si="396"/>
        <v/>
      </c>
      <c r="CX187" s="535" t="str">
        <f t="shared" si="397"/>
        <v/>
      </c>
      <c r="CY187" s="535" t="str">
        <f t="shared" si="398"/>
        <v/>
      </c>
      <c r="CZ187" s="534" t="str">
        <f t="shared" si="399"/>
        <v/>
      </c>
      <c r="DA187" s="534" t="str">
        <f t="shared" si="400"/>
        <v/>
      </c>
      <c r="DB187" s="534" t="str">
        <f t="shared" si="401"/>
        <v/>
      </c>
      <c r="DC187" s="534" t="str">
        <f t="shared" si="402"/>
        <v/>
      </c>
      <c r="DD187" s="534" t="str">
        <f t="shared" si="403"/>
        <v/>
      </c>
      <c r="DE187" s="533" t="str">
        <f t="shared" si="404"/>
        <v/>
      </c>
      <c r="DF187" s="532" t="str">
        <f t="shared" si="405"/>
        <v/>
      </c>
      <c r="DG187" s="631">
        <f t="shared" si="460"/>
        <v>0</v>
      </c>
      <c r="DH187" s="96">
        <f t="shared" si="461"/>
        <v>0</v>
      </c>
      <c r="DI187" s="96">
        <f t="shared" si="462"/>
        <v>0</v>
      </c>
      <c r="DJ187" s="96">
        <f t="shared" si="463"/>
        <v>0</v>
      </c>
      <c r="DK187" s="467"/>
      <c r="DL187" s="599"/>
      <c r="DM187" s="599"/>
      <c r="DN187" s="599"/>
      <c r="DO187" s="599"/>
      <c r="DP187" s="599"/>
      <c r="DQ187" s="599"/>
      <c r="DR187" s="599"/>
      <c r="DS187" s="599"/>
      <c r="DT187" s="468"/>
    </row>
    <row r="188" spans="1:124" s="470" customFormat="1" ht="15.75" hidden="1" customHeight="1">
      <c r="A188" s="619" t="s">
        <v>180</v>
      </c>
      <c r="B188" s="212"/>
      <c r="C188" s="212"/>
      <c r="D188" s="212"/>
      <c r="E188" s="212"/>
      <c r="F188" s="212"/>
      <c r="G188" s="212"/>
      <c r="H188" s="212"/>
      <c r="I188" s="212"/>
      <c r="J188" s="212"/>
      <c r="K188" s="212"/>
      <c r="L188" s="212"/>
      <c r="M188" s="212"/>
      <c r="N188" s="212"/>
      <c r="O188" s="212"/>
      <c r="P188" s="212"/>
      <c r="Q188" s="212"/>
      <c r="R188" s="212"/>
      <c r="S188" s="583"/>
      <c r="T188" s="212"/>
      <c r="U188" s="212"/>
      <c r="V188" s="212"/>
      <c r="W188" s="212"/>
      <c r="X188" s="212"/>
      <c r="Y188" s="212"/>
      <c r="Z188" s="1338"/>
      <c r="AA188" s="1338"/>
      <c r="AB188" s="1338"/>
      <c r="AC188" s="1338"/>
      <c r="AD188" s="212"/>
      <c r="AE188" s="1338"/>
      <c r="AF188" s="212"/>
      <c r="AG188" s="212"/>
      <c r="AH188" s="212"/>
      <c r="AI188" s="212"/>
      <c r="AJ188" s="212"/>
      <c r="AK188" s="583"/>
      <c r="AL188" s="212"/>
      <c r="AM188" s="212"/>
      <c r="AN188" s="212"/>
      <c r="AO188" s="212"/>
      <c r="AP188" s="212"/>
      <c r="AQ188" s="212"/>
      <c r="AR188" s="212"/>
      <c r="AS188" s="212"/>
      <c r="AT188" s="212"/>
      <c r="AU188" s="212"/>
      <c r="AV188" s="212"/>
      <c r="AW188" s="212"/>
      <c r="AX188" s="212"/>
      <c r="AY188" s="212"/>
      <c r="AZ188" s="212"/>
      <c r="BA188" s="212"/>
      <c r="BB188" s="212"/>
      <c r="BC188" s="583"/>
      <c r="BD188" s="1338"/>
      <c r="BE188" s="1338"/>
      <c r="BF188" s="1338"/>
      <c r="BG188" s="1338"/>
      <c r="BH188" s="1338"/>
      <c r="BI188" s="1338"/>
      <c r="BJ188" s="1338"/>
      <c r="BK188" s="1338"/>
      <c r="BL188" s="1338"/>
      <c r="BM188" s="1338"/>
      <c r="BN188" s="1338"/>
      <c r="BO188" s="1338"/>
      <c r="BP188" s="1338"/>
      <c r="BQ188" s="1338"/>
      <c r="BR188" s="1338"/>
      <c r="BS188" s="1338"/>
      <c r="BT188" s="1338"/>
      <c r="BU188" s="583"/>
      <c r="BV188" s="212"/>
      <c r="BW188" s="212"/>
      <c r="BX188" s="212"/>
      <c r="BY188" s="212"/>
      <c r="BZ188" s="578" t="str">
        <f t="shared" si="419"/>
        <v/>
      </c>
      <c r="CA188" s="578" t="str">
        <f t="shared" si="420"/>
        <v/>
      </c>
      <c r="CB188" s="578" t="str">
        <f t="shared" si="421"/>
        <v/>
      </c>
      <c r="CC188" s="578" t="str">
        <f t="shared" si="422"/>
        <v/>
      </c>
      <c r="CD188" s="1069" t="str">
        <f t="shared" si="377"/>
        <v/>
      </c>
      <c r="CE188" s="1070" t="str">
        <f t="shared" si="378"/>
        <v/>
      </c>
      <c r="CF188" s="1070" t="str">
        <f t="shared" si="379"/>
        <v/>
      </c>
      <c r="CG188" s="1070" t="str">
        <f t="shared" si="380"/>
        <v/>
      </c>
      <c r="CH188" s="1070" t="str">
        <f t="shared" si="381"/>
        <v/>
      </c>
      <c r="CI188" s="1071" t="str">
        <f t="shared" si="382"/>
        <v/>
      </c>
      <c r="CJ188" s="1071" t="str">
        <f t="shared" si="383"/>
        <v/>
      </c>
      <c r="CK188" s="1070" t="str">
        <f t="shared" si="384"/>
        <v/>
      </c>
      <c r="CL188" s="1070" t="str">
        <f t="shared" si="385"/>
        <v/>
      </c>
      <c r="CM188" s="1070" t="str">
        <f t="shared" si="386"/>
        <v/>
      </c>
      <c r="CN188" s="1070" t="str">
        <f t="shared" si="387"/>
        <v/>
      </c>
      <c r="CO188" s="1069" t="str">
        <f t="shared" si="388"/>
        <v/>
      </c>
      <c r="CP188" s="532" t="str">
        <f t="shared" si="389"/>
        <v/>
      </c>
      <c r="CQ188" s="533" t="str">
        <f t="shared" si="390"/>
        <v/>
      </c>
      <c r="CR188" s="534" t="str">
        <f t="shared" si="391"/>
        <v/>
      </c>
      <c r="CS188" s="534" t="str">
        <f t="shared" si="392"/>
        <v/>
      </c>
      <c r="CT188" s="534" t="str">
        <f t="shared" si="393"/>
        <v/>
      </c>
      <c r="CU188" s="534" t="str">
        <f t="shared" si="394"/>
        <v/>
      </c>
      <c r="CV188" s="534" t="str">
        <f t="shared" si="395"/>
        <v/>
      </c>
      <c r="CW188" s="535" t="str">
        <f t="shared" si="396"/>
        <v/>
      </c>
      <c r="CX188" s="535" t="str">
        <f t="shared" si="397"/>
        <v/>
      </c>
      <c r="CY188" s="535" t="str">
        <f t="shared" si="398"/>
        <v/>
      </c>
      <c r="CZ188" s="534" t="str">
        <f t="shared" si="399"/>
        <v/>
      </c>
      <c r="DA188" s="534" t="str">
        <f t="shared" si="400"/>
        <v/>
      </c>
      <c r="DB188" s="534" t="str">
        <f t="shared" si="401"/>
        <v/>
      </c>
      <c r="DC188" s="534" t="str">
        <f t="shared" si="402"/>
        <v/>
      </c>
      <c r="DD188" s="534" t="str">
        <f t="shared" si="403"/>
        <v/>
      </c>
      <c r="DE188" s="533" t="str">
        <f t="shared" si="404"/>
        <v/>
      </c>
      <c r="DF188" s="532" t="str">
        <f t="shared" si="405"/>
        <v/>
      </c>
      <c r="DG188" s="631">
        <f t="shared" si="460"/>
        <v>0</v>
      </c>
      <c r="DH188" s="96">
        <f t="shared" si="461"/>
        <v>0</v>
      </c>
      <c r="DI188" s="96">
        <f t="shared" si="462"/>
        <v>0</v>
      </c>
      <c r="DJ188" s="96">
        <f t="shared" si="463"/>
        <v>0</v>
      </c>
      <c r="DK188" s="467"/>
      <c r="DL188" s="599"/>
      <c r="DM188" s="599"/>
      <c r="DN188" s="599"/>
      <c r="DO188" s="599"/>
      <c r="DP188" s="599"/>
      <c r="DQ188" s="599"/>
      <c r="DR188" s="599"/>
      <c r="DS188" s="599"/>
      <c r="DT188" s="468"/>
    </row>
    <row r="189" spans="1:124" s="470" customFormat="1" ht="15.75" hidden="1" customHeight="1">
      <c r="A189" s="619" t="s">
        <v>182</v>
      </c>
      <c r="B189" s="588" t="str">
        <f t="shared" ref="B189:K189" si="473">IF(B187="","",B187*B188)</f>
        <v/>
      </c>
      <c r="C189" s="588" t="str">
        <f t="shared" si="473"/>
        <v/>
      </c>
      <c r="D189" s="588" t="str">
        <f t="shared" si="473"/>
        <v/>
      </c>
      <c r="E189" s="588" t="str">
        <f t="shared" si="473"/>
        <v/>
      </c>
      <c r="F189" s="588" t="str">
        <f t="shared" si="473"/>
        <v/>
      </c>
      <c r="G189" s="588" t="str">
        <f t="shared" si="473"/>
        <v/>
      </c>
      <c r="H189" s="588" t="str">
        <f t="shared" si="473"/>
        <v/>
      </c>
      <c r="I189" s="588" t="str">
        <f t="shared" si="473"/>
        <v/>
      </c>
      <c r="J189" s="588" t="str">
        <f t="shared" si="473"/>
        <v/>
      </c>
      <c r="K189" s="588" t="str">
        <f t="shared" si="473"/>
        <v/>
      </c>
      <c r="L189" s="588"/>
      <c r="M189" s="588"/>
      <c r="N189" s="588"/>
      <c r="O189" s="588"/>
      <c r="P189" s="588"/>
      <c r="Q189" s="588"/>
      <c r="R189" s="588"/>
      <c r="S189" s="569"/>
      <c r="T189" s="588" t="str">
        <f t="shared" ref="T189:AD189" si="474">IF(T187="","",T187*T188)</f>
        <v/>
      </c>
      <c r="U189" s="588" t="str">
        <f t="shared" si="474"/>
        <v/>
      </c>
      <c r="V189" s="588" t="str">
        <f t="shared" si="474"/>
        <v/>
      </c>
      <c r="W189" s="588" t="str">
        <f t="shared" si="474"/>
        <v/>
      </c>
      <c r="X189" s="588" t="str">
        <f t="shared" si="474"/>
        <v/>
      </c>
      <c r="Y189" s="588" t="str">
        <f t="shared" si="474"/>
        <v/>
      </c>
      <c r="Z189" s="1341" t="str">
        <f t="shared" si="474"/>
        <v/>
      </c>
      <c r="AA189" s="1341" t="str">
        <f t="shared" si="474"/>
        <v/>
      </c>
      <c r="AB189" s="1341" t="str">
        <f t="shared" si="474"/>
        <v/>
      </c>
      <c r="AC189" s="1341" t="str">
        <f t="shared" si="474"/>
        <v/>
      </c>
      <c r="AD189" s="588" t="str">
        <f t="shared" si="474"/>
        <v/>
      </c>
      <c r="AE189" s="1341"/>
      <c r="AF189" s="588"/>
      <c r="AG189" s="588"/>
      <c r="AH189" s="588"/>
      <c r="AI189" s="588"/>
      <c r="AJ189" s="588"/>
      <c r="AK189" s="569"/>
      <c r="AL189" s="588" t="str">
        <f t="shared" ref="AL189:AT189" si="475">IF(AL187="","",AL187*AL188)</f>
        <v/>
      </c>
      <c r="AM189" s="588" t="str">
        <f t="shared" si="475"/>
        <v/>
      </c>
      <c r="AN189" s="588" t="str">
        <f t="shared" si="475"/>
        <v/>
      </c>
      <c r="AO189" s="588" t="str">
        <f t="shared" si="475"/>
        <v/>
      </c>
      <c r="AP189" s="588" t="str">
        <f t="shared" si="475"/>
        <v/>
      </c>
      <c r="AQ189" s="588" t="str">
        <f t="shared" si="475"/>
        <v/>
      </c>
      <c r="AR189" s="588" t="str">
        <f t="shared" si="475"/>
        <v/>
      </c>
      <c r="AS189" s="588" t="str">
        <f t="shared" si="475"/>
        <v/>
      </c>
      <c r="AT189" s="588" t="str">
        <f t="shared" si="475"/>
        <v/>
      </c>
      <c r="AU189" s="588"/>
      <c r="AV189" s="588"/>
      <c r="AW189" s="588" t="str">
        <f>IF(AW187="","",AW187*AW188)</f>
        <v/>
      </c>
      <c r="AX189" s="588"/>
      <c r="AY189" s="588"/>
      <c r="AZ189" s="588"/>
      <c r="BA189" s="588"/>
      <c r="BB189" s="588"/>
      <c r="BC189" s="569"/>
      <c r="BD189" s="1341" t="str">
        <f>IF(BD187="","",BD187*BD188)</f>
        <v/>
      </c>
      <c r="BE189" s="1341" t="str">
        <f>IF(BE187="","",BE187*BE188)</f>
        <v/>
      </c>
      <c r="BF189" s="1341" t="str">
        <f>IF(BF187="","",BF187*BF188)</f>
        <v/>
      </c>
      <c r="BG189" s="1341" t="str">
        <f>IF(BG187="","",BG187*BG188)</f>
        <v/>
      </c>
      <c r="BH189" s="1341"/>
      <c r="BI189" s="1341"/>
      <c r="BJ189" s="1341" t="str">
        <f>IF(BJ187="","",BJ187*BJ188)</f>
        <v/>
      </c>
      <c r="BK189" s="1341" t="str">
        <f>IF(BK187="","",BK187*BK188)</f>
        <v/>
      </c>
      <c r="BL189" s="1341" t="str">
        <f>IF(BL187="","",BL187*BL188)</f>
        <v/>
      </c>
      <c r="BM189" s="1341" t="str">
        <f>IF(BM187="","",BM187*BM188)</f>
        <v/>
      </c>
      <c r="BN189" s="1341" t="str">
        <f>IF(BN187="","",BN187*BN188)</f>
        <v/>
      </c>
      <c r="BO189" s="1341"/>
      <c r="BP189" s="1341"/>
      <c r="BQ189" s="1341"/>
      <c r="BR189" s="1341"/>
      <c r="BS189" s="1341"/>
      <c r="BT189" s="1341"/>
      <c r="BU189" s="569"/>
      <c r="BV189" s="646">
        <f>IF(BV187="","",BV187*BV188)</f>
        <v>0</v>
      </c>
      <c r="BW189" s="646">
        <f>IF(BW187="","",BW187*BW188)</f>
        <v>0</v>
      </c>
      <c r="BX189" s="646">
        <f>IF(BX187="","",BX187*BX188)</f>
        <v>0</v>
      </c>
      <c r="BY189" s="646">
        <f>IF(BY187="","",BY187*BY188)</f>
        <v>0</v>
      </c>
      <c r="BZ189" s="578" t="str">
        <f t="shared" si="419"/>
        <v/>
      </c>
      <c r="CA189" s="578" t="str">
        <f t="shared" si="420"/>
        <v/>
      </c>
      <c r="CB189" s="578" t="str">
        <f t="shared" si="421"/>
        <v/>
      </c>
      <c r="CC189" s="578" t="str">
        <f t="shared" si="422"/>
        <v/>
      </c>
      <c r="CD189" s="1069" t="str">
        <f t="shared" si="377"/>
        <v/>
      </c>
      <c r="CE189" s="1070" t="str">
        <f t="shared" si="378"/>
        <v/>
      </c>
      <c r="CF189" s="1070" t="str">
        <f t="shared" si="379"/>
        <v/>
      </c>
      <c r="CG189" s="1070" t="str">
        <f t="shared" si="380"/>
        <v/>
      </c>
      <c r="CH189" s="1070" t="str">
        <f t="shared" si="381"/>
        <v/>
      </c>
      <c r="CI189" s="1071" t="str">
        <f t="shared" si="382"/>
        <v/>
      </c>
      <c r="CJ189" s="1071" t="str">
        <f t="shared" si="383"/>
        <v/>
      </c>
      <c r="CK189" s="1070" t="str">
        <f t="shared" si="384"/>
        <v/>
      </c>
      <c r="CL189" s="1070" t="str">
        <f t="shared" si="385"/>
        <v/>
      </c>
      <c r="CM189" s="1070" t="str">
        <f t="shared" si="386"/>
        <v/>
      </c>
      <c r="CN189" s="1070" t="str">
        <f t="shared" si="387"/>
        <v/>
      </c>
      <c r="CO189" s="1069" t="str">
        <f t="shared" si="388"/>
        <v/>
      </c>
      <c r="CP189" s="532" t="str">
        <f t="shared" si="389"/>
        <v/>
      </c>
      <c r="CQ189" s="533" t="str">
        <f t="shared" si="390"/>
        <v/>
      </c>
      <c r="CR189" s="534" t="str">
        <f t="shared" si="391"/>
        <v/>
      </c>
      <c r="CS189" s="534" t="str">
        <f t="shared" si="392"/>
        <v/>
      </c>
      <c r="CT189" s="534" t="str">
        <f t="shared" si="393"/>
        <v/>
      </c>
      <c r="CU189" s="534" t="str">
        <f t="shared" si="394"/>
        <v/>
      </c>
      <c r="CV189" s="534" t="str">
        <f t="shared" si="395"/>
        <v/>
      </c>
      <c r="CW189" s="535" t="str">
        <f t="shared" si="396"/>
        <v/>
      </c>
      <c r="CX189" s="535" t="str">
        <f t="shared" si="397"/>
        <v/>
      </c>
      <c r="CY189" s="535" t="str">
        <f t="shared" si="398"/>
        <v/>
      </c>
      <c r="CZ189" s="534" t="str">
        <f t="shared" si="399"/>
        <v/>
      </c>
      <c r="DA189" s="534" t="str">
        <f t="shared" si="400"/>
        <v/>
      </c>
      <c r="DB189" s="534" t="str">
        <f t="shared" si="401"/>
        <v/>
      </c>
      <c r="DC189" s="534" t="str">
        <f t="shared" si="402"/>
        <v/>
      </c>
      <c r="DD189" s="534" t="str">
        <f t="shared" si="403"/>
        <v/>
      </c>
      <c r="DE189" s="533" t="str">
        <f t="shared" si="404"/>
        <v/>
      </c>
      <c r="DF189" s="532" t="str">
        <f t="shared" si="405"/>
        <v/>
      </c>
      <c r="DG189" s="631">
        <f t="shared" si="460"/>
        <v>0</v>
      </c>
      <c r="DH189" s="96">
        <f t="shared" si="461"/>
        <v>0</v>
      </c>
      <c r="DI189" s="96">
        <f t="shared" si="462"/>
        <v>0</v>
      </c>
      <c r="DJ189" s="96">
        <f t="shared" si="463"/>
        <v>0</v>
      </c>
      <c r="DK189" s="467"/>
      <c r="DL189" s="599"/>
      <c r="DM189" s="599"/>
      <c r="DN189" s="599"/>
      <c r="DO189" s="599"/>
      <c r="DP189" s="599"/>
      <c r="DQ189" s="599"/>
      <c r="DR189" s="599"/>
      <c r="DS189" s="599"/>
      <c r="DT189" s="468"/>
    </row>
    <row r="190" spans="1:124" s="470" customFormat="1" ht="15.75" hidden="1" customHeight="1">
      <c r="A190" s="653" t="s">
        <v>231</v>
      </c>
      <c r="B190" s="601" t="str">
        <f t="shared" ref="B190:K190" si="476">IF(SUM(B51)=0,"",(B175+B184+B187)/B51)</f>
        <v/>
      </c>
      <c r="C190" s="601" t="str">
        <f t="shared" si="476"/>
        <v/>
      </c>
      <c r="D190" s="601" t="str">
        <f t="shared" si="476"/>
        <v/>
      </c>
      <c r="E190" s="601" t="str">
        <f t="shared" si="476"/>
        <v/>
      </c>
      <c r="F190" s="601" t="str">
        <f t="shared" si="476"/>
        <v/>
      </c>
      <c r="G190" s="601" t="str">
        <f t="shared" si="476"/>
        <v/>
      </c>
      <c r="H190" s="601" t="str">
        <f t="shared" si="476"/>
        <v/>
      </c>
      <c r="I190" s="601" t="str">
        <f t="shared" si="476"/>
        <v/>
      </c>
      <c r="J190" s="601" t="str">
        <f t="shared" si="476"/>
        <v/>
      </c>
      <c r="K190" s="601" t="str">
        <f t="shared" si="476"/>
        <v/>
      </c>
      <c r="L190" s="601"/>
      <c r="M190" s="601"/>
      <c r="N190" s="601"/>
      <c r="O190" s="601"/>
      <c r="P190" s="601"/>
      <c r="Q190" s="601"/>
      <c r="R190" s="601"/>
      <c r="S190" s="607"/>
      <c r="T190" s="601" t="str">
        <f t="shared" ref="T190:AD190" si="477">IF(SUM(T51)=0,"",(T175+T184+T187)/T51)</f>
        <v/>
      </c>
      <c r="U190" s="601" t="str">
        <f t="shared" si="477"/>
        <v/>
      </c>
      <c r="V190" s="601" t="str">
        <f t="shared" si="477"/>
        <v/>
      </c>
      <c r="W190" s="601" t="str">
        <f t="shared" si="477"/>
        <v/>
      </c>
      <c r="X190" s="601" t="str">
        <f t="shared" si="477"/>
        <v/>
      </c>
      <c r="Y190" s="601" t="str">
        <f t="shared" si="477"/>
        <v/>
      </c>
      <c r="Z190" s="1343" t="str">
        <f t="shared" si="477"/>
        <v/>
      </c>
      <c r="AA190" s="1343" t="str">
        <f t="shared" si="477"/>
        <v/>
      </c>
      <c r="AB190" s="1343" t="str">
        <f t="shared" si="477"/>
        <v/>
      </c>
      <c r="AC190" s="1343" t="str">
        <f t="shared" si="477"/>
        <v/>
      </c>
      <c r="AD190" s="601" t="str">
        <f t="shared" si="477"/>
        <v/>
      </c>
      <c r="AE190" s="1343"/>
      <c r="AF190" s="601"/>
      <c r="AG190" s="601"/>
      <c r="AH190" s="601"/>
      <c r="AI190" s="601"/>
      <c r="AJ190" s="601"/>
      <c r="AK190" s="607"/>
      <c r="AL190" s="601" t="str">
        <f t="shared" ref="AL190:AT190" si="478">IF(SUM(AL51)=0,"",(AL175+AL184+AL187)/AL51)</f>
        <v/>
      </c>
      <c r="AM190" s="601" t="str">
        <f t="shared" si="478"/>
        <v/>
      </c>
      <c r="AN190" s="601" t="str">
        <f t="shared" si="478"/>
        <v/>
      </c>
      <c r="AO190" s="601" t="str">
        <f t="shared" si="478"/>
        <v/>
      </c>
      <c r="AP190" s="601" t="str">
        <f t="shared" si="478"/>
        <v/>
      </c>
      <c r="AQ190" s="601" t="str">
        <f t="shared" si="478"/>
        <v/>
      </c>
      <c r="AR190" s="601" t="str">
        <f t="shared" si="478"/>
        <v/>
      </c>
      <c r="AS190" s="601" t="str">
        <f t="shared" si="478"/>
        <v/>
      </c>
      <c r="AT190" s="601" t="str">
        <f t="shared" si="478"/>
        <v/>
      </c>
      <c r="AU190" s="601"/>
      <c r="AV190" s="601"/>
      <c r="AW190" s="601" t="str">
        <f>IF(SUM(AW51)=0,"",(AW175+AW184+AW187)/AW51)</f>
        <v/>
      </c>
      <c r="AX190" s="601"/>
      <c r="AY190" s="601"/>
      <c r="AZ190" s="601"/>
      <c r="BA190" s="601"/>
      <c r="BB190" s="601"/>
      <c r="BC190" s="607"/>
      <c r="BD190" s="1343" t="str">
        <f>IF(SUM(BD51)=0,"",(BD175+BD184+BD187)/BD51)</f>
        <v/>
      </c>
      <c r="BE190" s="1343" t="str">
        <f>IF(SUM(BE51)=0,"",(BE175+BE184+BE187)/BE51)</f>
        <v/>
      </c>
      <c r="BF190" s="1343" t="str">
        <f>IF(SUM(BF51)=0,"",(BF175+BF184+BF187)/BF51)</f>
        <v/>
      </c>
      <c r="BG190" s="1343" t="str">
        <f>IF(SUM(BG51)=0,"",(BG175+BG184+BG187)/BG51)</f>
        <v/>
      </c>
      <c r="BH190" s="1343"/>
      <c r="BI190" s="1343"/>
      <c r="BJ190" s="1343" t="str">
        <f>IF(SUM(BJ51)=0,"",(BJ175+BJ184+BJ187)/BJ51)</f>
        <v/>
      </c>
      <c r="BK190" s="1343" t="str">
        <f>IF(SUM(BK51)=0,"",(BK175+BK184+BK187)/BK51)</f>
        <v/>
      </c>
      <c r="BL190" s="1343" t="str">
        <f>IF(SUM(BL51)=0,"",(BL175+BL184+BL187)/BL51)</f>
        <v/>
      </c>
      <c r="BM190" s="1343" t="str">
        <f>IF(SUM(BM51)=0,"",(BM175+BM184+BM187)/BM51)</f>
        <v/>
      </c>
      <c r="BN190" s="1343" t="str">
        <f>IF(SUM(BN51)=0,"",(BN175+BN184+BN187)/BN51)</f>
        <v/>
      </c>
      <c r="BO190" s="1343"/>
      <c r="BP190" s="1343"/>
      <c r="BQ190" s="1343"/>
      <c r="BR190" s="1343"/>
      <c r="BS190" s="1343"/>
      <c r="BT190" s="1343"/>
      <c r="BU190" s="607"/>
      <c r="BV190" s="601" t="str">
        <f>IF(SUM(BV51)=0,"",(BV175+BV184+BV187)/BV51)</f>
        <v/>
      </c>
      <c r="BW190" s="601" t="str">
        <f>IF(SUM(BW51)=0,"",(BW175+BW184+BW187)/BW51)</f>
        <v/>
      </c>
      <c r="BX190" s="601" t="str">
        <f>IF(SUM(BX51)=0,"",(BX175+BX184+BX187)/BX51)</f>
        <v/>
      </c>
      <c r="BY190" s="601" t="str">
        <f>IF(SUM(BY51)=0,"",(BY175+BY184+BY187)/BY51)</f>
        <v/>
      </c>
      <c r="BZ190" s="578" t="str">
        <f t="shared" si="419"/>
        <v/>
      </c>
      <c r="CA190" s="578" t="str">
        <f t="shared" si="420"/>
        <v/>
      </c>
      <c r="CB190" s="578" t="str">
        <f t="shared" si="421"/>
        <v/>
      </c>
      <c r="CC190" s="578" t="str">
        <f t="shared" si="422"/>
        <v/>
      </c>
      <c r="CD190" s="1072" t="str">
        <f t="shared" si="377"/>
        <v/>
      </c>
      <c r="CE190" s="1073" t="str">
        <f t="shared" si="378"/>
        <v/>
      </c>
      <c r="CF190" s="1073" t="str">
        <f t="shared" si="379"/>
        <v/>
      </c>
      <c r="CG190" s="1073" t="str">
        <f t="shared" si="380"/>
        <v/>
      </c>
      <c r="CH190" s="1073" t="str">
        <f t="shared" si="381"/>
        <v/>
      </c>
      <c r="CI190" s="1074" t="str">
        <f t="shared" si="382"/>
        <v/>
      </c>
      <c r="CJ190" s="1074" t="str">
        <f t="shared" si="383"/>
        <v/>
      </c>
      <c r="CK190" s="1073" t="str">
        <f t="shared" si="384"/>
        <v/>
      </c>
      <c r="CL190" s="1073" t="str">
        <f t="shared" si="385"/>
        <v/>
      </c>
      <c r="CM190" s="1073" t="str">
        <f t="shared" si="386"/>
        <v/>
      </c>
      <c r="CN190" s="1073" t="str">
        <f t="shared" si="387"/>
        <v/>
      </c>
      <c r="CO190" s="1072" t="str">
        <f t="shared" si="388"/>
        <v/>
      </c>
      <c r="CP190" s="520" t="str">
        <f t="shared" si="389"/>
        <v/>
      </c>
      <c r="CQ190" s="521" t="str">
        <f t="shared" si="390"/>
        <v/>
      </c>
      <c r="CR190" s="522" t="str">
        <f t="shared" si="391"/>
        <v/>
      </c>
      <c r="CS190" s="522" t="str">
        <f t="shared" si="392"/>
        <v/>
      </c>
      <c r="CT190" s="522" t="str">
        <f t="shared" si="393"/>
        <v/>
      </c>
      <c r="CU190" s="522" t="str">
        <f t="shared" si="394"/>
        <v/>
      </c>
      <c r="CV190" s="522" t="str">
        <f t="shared" si="395"/>
        <v/>
      </c>
      <c r="CW190" s="523" t="str">
        <f t="shared" si="396"/>
        <v/>
      </c>
      <c r="CX190" s="523" t="str">
        <f t="shared" si="397"/>
        <v/>
      </c>
      <c r="CY190" s="523" t="str">
        <f t="shared" si="398"/>
        <v/>
      </c>
      <c r="CZ190" s="522" t="str">
        <f t="shared" si="399"/>
        <v/>
      </c>
      <c r="DA190" s="522" t="str">
        <f t="shared" si="400"/>
        <v/>
      </c>
      <c r="DB190" s="522" t="str">
        <f t="shared" si="401"/>
        <v/>
      </c>
      <c r="DC190" s="522" t="str">
        <f t="shared" si="402"/>
        <v/>
      </c>
      <c r="DD190" s="522" t="str">
        <f t="shared" si="403"/>
        <v/>
      </c>
      <c r="DE190" s="521" t="str">
        <f t="shared" si="404"/>
        <v/>
      </c>
      <c r="DF190" s="520" t="str">
        <f t="shared" si="405"/>
        <v/>
      </c>
      <c r="DG190" s="631">
        <f t="shared" si="460"/>
        <v>0</v>
      </c>
      <c r="DH190" s="96">
        <f t="shared" si="461"/>
        <v>0</v>
      </c>
      <c r="DI190" s="96">
        <f t="shared" si="462"/>
        <v>0</v>
      </c>
      <c r="DJ190" s="96">
        <f t="shared" si="463"/>
        <v>0</v>
      </c>
      <c r="DK190" s="467"/>
      <c r="DL190" s="599"/>
      <c r="DM190" s="599"/>
      <c r="DN190" s="599"/>
      <c r="DO190" s="599"/>
      <c r="DP190" s="599"/>
      <c r="DQ190" s="599"/>
      <c r="DR190" s="599"/>
      <c r="DS190" s="599"/>
      <c r="DT190" s="468"/>
    </row>
    <row r="191" spans="1:124" s="470" customFormat="1" ht="15.75" customHeight="1">
      <c r="A191" s="652" t="s">
        <v>232</v>
      </c>
      <c r="B191" s="620"/>
      <c r="C191" s="620"/>
      <c r="D191" s="620"/>
      <c r="E191" s="620"/>
      <c r="F191" s="620"/>
      <c r="G191" s="620"/>
      <c r="H191" s="620"/>
      <c r="I191" s="620"/>
      <c r="J191" s="620"/>
      <c r="K191" s="620"/>
      <c r="L191" s="620"/>
      <c r="M191" s="620"/>
      <c r="N191" s="620"/>
      <c r="O191" s="620"/>
      <c r="P191" s="620"/>
      <c r="Q191" s="620"/>
      <c r="R191" s="620"/>
      <c r="S191" s="632"/>
      <c r="T191" s="620"/>
      <c r="U191" s="620"/>
      <c r="V191" s="620"/>
      <c r="W191" s="620"/>
      <c r="X191" s="620"/>
      <c r="Y191" s="620"/>
      <c r="Z191" s="1350"/>
      <c r="AA191" s="1350"/>
      <c r="AB191" s="1350"/>
      <c r="AC191" s="1350"/>
      <c r="AD191" s="620"/>
      <c r="AE191" s="1350"/>
      <c r="AF191" s="620"/>
      <c r="AG191" s="620"/>
      <c r="AH191" s="620"/>
      <c r="AI191" s="620"/>
      <c r="AJ191" s="620"/>
      <c r="AK191" s="632"/>
      <c r="AL191" s="620"/>
      <c r="AM191" s="620"/>
      <c r="AN191" s="620"/>
      <c r="AO191" s="620"/>
      <c r="AP191" s="620"/>
      <c r="AQ191" s="620"/>
      <c r="AR191" s="620"/>
      <c r="AS191" s="620"/>
      <c r="AT191" s="620"/>
      <c r="AU191" s="620"/>
      <c r="AV191" s="620"/>
      <c r="AW191" s="620"/>
      <c r="AX191" s="620"/>
      <c r="AY191" s="620"/>
      <c r="AZ191" s="620"/>
      <c r="BA191" s="620"/>
      <c r="BB191" s="620"/>
      <c r="BC191" s="632"/>
      <c r="BD191" s="1350"/>
      <c r="BE191" s="1350"/>
      <c r="BF191" s="1350"/>
      <c r="BG191" s="1350"/>
      <c r="BH191" s="1350"/>
      <c r="BI191" s="1350"/>
      <c r="BJ191" s="1350"/>
      <c r="BK191" s="1350"/>
      <c r="BL191" s="1350"/>
      <c r="BM191" s="1350"/>
      <c r="BN191" s="1350"/>
      <c r="BO191" s="1350"/>
      <c r="BP191" s="1350"/>
      <c r="BQ191" s="1350"/>
      <c r="BR191" s="1350"/>
      <c r="BS191" s="1350"/>
      <c r="BT191" s="1350"/>
      <c r="BU191" s="632"/>
      <c r="BV191" s="620"/>
      <c r="BW191" s="620"/>
      <c r="BX191" s="620"/>
      <c r="BY191" s="620"/>
      <c r="BZ191" s="578" t="str">
        <f t="shared" si="419"/>
        <v/>
      </c>
      <c r="CA191" s="578" t="str">
        <f t="shared" si="420"/>
        <v/>
      </c>
      <c r="CB191" s="578" t="str">
        <f t="shared" si="421"/>
        <v/>
      </c>
      <c r="CC191" s="578" t="str">
        <f t="shared" si="422"/>
        <v/>
      </c>
      <c r="CD191" s="1069" t="str">
        <f t="shared" ref="CD191:CO200" si="479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070" t="str">
        <f t="shared" si="479"/>
        <v/>
      </c>
      <c r="CF191" s="1070" t="str">
        <f t="shared" si="479"/>
        <v/>
      </c>
      <c r="CG191" s="1070" t="str">
        <f t="shared" si="479"/>
        <v/>
      </c>
      <c r="CH191" s="1070" t="str">
        <f t="shared" si="479"/>
        <v/>
      </c>
      <c r="CI191" s="1071" t="str">
        <f t="shared" si="479"/>
        <v/>
      </c>
      <c r="CJ191" s="1071" t="str">
        <f t="shared" si="479"/>
        <v/>
      </c>
      <c r="CK191" s="1070" t="str">
        <f t="shared" si="479"/>
        <v/>
      </c>
      <c r="CL191" s="1070" t="str">
        <f t="shared" si="479"/>
        <v/>
      </c>
      <c r="CM191" s="1070" t="str">
        <f t="shared" si="479"/>
        <v/>
      </c>
      <c r="CN191" s="1070" t="str">
        <f t="shared" si="479"/>
        <v/>
      </c>
      <c r="CO191" s="1069" t="str">
        <f t="shared" si="479"/>
        <v/>
      </c>
      <c r="CP191" s="532" t="str">
        <f t="shared" si="389"/>
        <v/>
      </c>
      <c r="CQ191" s="533" t="str">
        <f t="shared" si="390"/>
        <v/>
      </c>
      <c r="CR191" s="534" t="str">
        <f t="shared" si="391"/>
        <v/>
      </c>
      <c r="CS191" s="534" t="str">
        <f t="shared" si="392"/>
        <v/>
      </c>
      <c r="CT191" s="534" t="str">
        <f t="shared" si="393"/>
        <v/>
      </c>
      <c r="CU191" s="534" t="str">
        <f t="shared" si="394"/>
        <v/>
      </c>
      <c r="CV191" s="534" t="str">
        <f t="shared" si="395"/>
        <v/>
      </c>
      <c r="CW191" s="535" t="str">
        <f t="shared" si="396"/>
        <v/>
      </c>
      <c r="CX191" s="535" t="str">
        <f t="shared" si="397"/>
        <v/>
      </c>
      <c r="CY191" s="535" t="str">
        <f t="shared" si="398"/>
        <v/>
      </c>
      <c r="CZ191" s="534" t="str">
        <f t="shared" si="399"/>
        <v/>
      </c>
      <c r="DA191" s="534" t="str">
        <f t="shared" si="400"/>
        <v/>
      </c>
      <c r="DB191" s="534" t="str">
        <f t="shared" si="401"/>
        <v/>
      </c>
      <c r="DC191" s="534" t="str">
        <f t="shared" si="402"/>
        <v/>
      </c>
      <c r="DD191" s="534" t="str">
        <f t="shared" si="403"/>
        <v/>
      </c>
      <c r="DE191" s="533" t="str">
        <f t="shared" si="404"/>
        <v/>
      </c>
      <c r="DF191" s="532" t="str">
        <f t="shared" si="405"/>
        <v/>
      </c>
      <c r="DG191" s="631">
        <f t="shared" si="460"/>
        <v>0</v>
      </c>
      <c r="DH191" s="96">
        <f t="shared" si="461"/>
        <v>0</v>
      </c>
      <c r="DI191" s="96">
        <f t="shared" si="462"/>
        <v>0</v>
      </c>
      <c r="DJ191" s="96">
        <f t="shared" si="463"/>
        <v>0</v>
      </c>
      <c r="DK191" s="467"/>
      <c r="DL191" s="599"/>
      <c r="DM191" s="599"/>
      <c r="DN191" s="599"/>
      <c r="DO191" s="599"/>
      <c r="DP191" s="599"/>
      <c r="DQ191" s="599"/>
      <c r="DR191" s="599"/>
      <c r="DS191" s="599"/>
      <c r="DT191" s="468"/>
    </row>
    <row r="192" spans="1:124" s="470" customFormat="1" ht="15.75" customHeight="1">
      <c r="A192" s="654" t="s">
        <v>233</v>
      </c>
      <c r="B192" s="305"/>
      <c r="C192" s="305"/>
      <c r="D192" s="305"/>
      <c r="E192" s="305"/>
      <c r="F192" s="305"/>
      <c r="G192" s="305"/>
      <c r="H192" s="305"/>
      <c r="I192" s="305"/>
      <c r="J192" s="305"/>
      <c r="K192" s="305"/>
      <c r="L192" s="305"/>
      <c r="M192" s="305"/>
      <c r="N192" s="305"/>
      <c r="O192" s="305"/>
      <c r="P192" s="305"/>
      <c r="Q192" s="305"/>
      <c r="R192" s="305"/>
      <c r="S192" s="618"/>
      <c r="T192" s="305"/>
      <c r="U192" s="305"/>
      <c r="V192" s="305"/>
      <c r="W192" s="305"/>
      <c r="X192" s="305"/>
      <c r="Y192" s="305"/>
      <c r="Z192" s="1349"/>
      <c r="AA192" s="1349"/>
      <c r="AB192" s="1349"/>
      <c r="AC192" s="1349"/>
      <c r="AD192" s="305"/>
      <c r="AE192" s="1349"/>
      <c r="AF192" s="305"/>
      <c r="AG192" s="305"/>
      <c r="AH192" s="305"/>
      <c r="AI192" s="305"/>
      <c r="AJ192" s="305"/>
      <c r="AK192" s="618"/>
      <c r="AL192" s="305"/>
      <c r="AM192" s="305"/>
      <c r="AN192" s="305"/>
      <c r="AO192" s="305"/>
      <c r="AP192" s="305"/>
      <c r="AQ192" s="305"/>
      <c r="AR192" s="305"/>
      <c r="AS192" s="305"/>
      <c r="AT192" s="305"/>
      <c r="AU192" s="305"/>
      <c r="AV192" s="305"/>
      <c r="AW192" s="305"/>
      <c r="AX192" s="305"/>
      <c r="AY192" s="305"/>
      <c r="AZ192" s="305"/>
      <c r="BA192" s="305"/>
      <c r="BB192" s="305"/>
      <c r="BC192" s="618"/>
      <c r="BD192" s="1349"/>
      <c r="BE192" s="1349"/>
      <c r="BF192" s="1349"/>
      <c r="BG192" s="1349"/>
      <c r="BH192" s="1349"/>
      <c r="BI192" s="1349"/>
      <c r="BJ192" s="1349"/>
      <c r="BK192" s="1349"/>
      <c r="BL192" s="1349"/>
      <c r="BM192" s="1349"/>
      <c r="BN192" s="1349"/>
      <c r="BO192" s="1349"/>
      <c r="BP192" s="1349"/>
      <c r="BQ192" s="1349"/>
      <c r="BR192" s="1349"/>
      <c r="BS192" s="1349"/>
      <c r="BT192" s="1349"/>
      <c r="BU192" s="618"/>
      <c r="BV192" s="305"/>
      <c r="BW192" s="305"/>
      <c r="BX192" s="305"/>
      <c r="BY192" s="305"/>
      <c r="BZ192" s="578" t="str">
        <f t="shared" si="419"/>
        <v/>
      </c>
      <c r="CA192" s="578" t="str">
        <f t="shared" si="420"/>
        <v/>
      </c>
      <c r="CB192" s="578" t="str">
        <f t="shared" si="421"/>
        <v/>
      </c>
      <c r="CC192" s="578" t="str">
        <f t="shared" si="422"/>
        <v/>
      </c>
      <c r="CD192" s="1069" t="str">
        <f t="shared" si="479"/>
        <v/>
      </c>
      <c r="CE192" s="1070" t="str">
        <f t="shared" si="479"/>
        <v/>
      </c>
      <c r="CF192" s="1070" t="str">
        <f t="shared" si="479"/>
        <v/>
      </c>
      <c r="CG192" s="1070" t="str">
        <f t="shared" si="479"/>
        <v/>
      </c>
      <c r="CH192" s="1070" t="str">
        <f t="shared" si="479"/>
        <v/>
      </c>
      <c r="CI192" s="1071" t="str">
        <f t="shared" si="479"/>
        <v/>
      </c>
      <c r="CJ192" s="1071" t="str">
        <f t="shared" si="479"/>
        <v/>
      </c>
      <c r="CK192" s="1070" t="str">
        <f t="shared" si="479"/>
        <v/>
      </c>
      <c r="CL192" s="1070" t="str">
        <f t="shared" si="479"/>
        <v/>
      </c>
      <c r="CM192" s="1070" t="str">
        <f t="shared" si="479"/>
        <v/>
      </c>
      <c r="CN192" s="1070" t="str">
        <f t="shared" si="479"/>
        <v/>
      </c>
      <c r="CO192" s="1069" t="str">
        <f t="shared" si="479"/>
        <v/>
      </c>
      <c r="CP192" s="532" t="str">
        <f t="shared" si="389"/>
        <v/>
      </c>
      <c r="CQ192" s="533" t="str">
        <f t="shared" si="390"/>
        <v/>
      </c>
      <c r="CR192" s="534" t="str">
        <f t="shared" si="391"/>
        <v/>
      </c>
      <c r="CS192" s="534" t="str">
        <f t="shared" si="392"/>
        <v/>
      </c>
      <c r="CT192" s="534" t="str">
        <f t="shared" si="393"/>
        <v/>
      </c>
      <c r="CU192" s="534" t="str">
        <f t="shared" si="394"/>
        <v/>
      </c>
      <c r="CV192" s="534" t="str">
        <f t="shared" si="395"/>
        <v/>
      </c>
      <c r="CW192" s="535" t="str">
        <f t="shared" si="396"/>
        <v/>
      </c>
      <c r="CX192" s="535" t="str">
        <f t="shared" si="397"/>
        <v/>
      </c>
      <c r="CY192" s="535" t="str">
        <f t="shared" si="398"/>
        <v/>
      </c>
      <c r="CZ192" s="534" t="str">
        <f t="shared" si="399"/>
        <v/>
      </c>
      <c r="DA192" s="534" t="str">
        <f t="shared" si="400"/>
        <v/>
      </c>
      <c r="DB192" s="534" t="str">
        <f t="shared" si="401"/>
        <v/>
      </c>
      <c r="DC192" s="534" t="str">
        <f t="shared" si="402"/>
        <v/>
      </c>
      <c r="DD192" s="534" t="str">
        <f t="shared" si="403"/>
        <v/>
      </c>
      <c r="DE192" s="533" t="str">
        <f t="shared" si="404"/>
        <v/>
      </c>
      <c r="DF192" s="532" t="str">
        <f t="shared" si="405"/>
        <v/>
      </c>
      <c r="DG192" s="631">
        <f t="shared" si="460"/>
        <v>0</v>
      </c>
      <c r="DH192" s="96">
        <f t="shared" si="461"/>
        <v>0</v>
      </c>
      <c r="DI192" s="96">
        <f t="shared" si="462"/>
        <v>0</v>
      </c>
      <c r="DJ192" s="96">
        <f t="shared" si="463"/>
        <v>0</v>
      </c>
      <c r="DK192" s="467"/>
      <c r="DL192" s="599"/>
      <c r="DM192" s="599"/>
      <c r="DN192" s="599"/>
      <c r="DO192" s="599"/>
      <c r="DP192" s="599"/>
      <c r="DQ192" s="599"/>
      <c r="DR192" s="599"/>
      <c r="DS192" s="599"/>
      <c r="DT192" s="468"/>
    </row>
    <row r="193" spans="1:124" s="470" customFormat="1" ht="15.75" customHeight="1">
      <c r="A193" s="619" t="s">
        <v>234</v>
      </c>
      <c r="B193" s="308" t="s">
        <v>284</v>
      </c>
      <c r="C193" s="308"/>
      <c r="D193" s="308"/>
      <c r="E193" s="308"/>
      <c r="F193" s="308"/>
      <c r="G193" s="308"/>
      <c r="H193" s="308"/>
      <c r="I193" s="308"/>
      <c r="J193" s="308"/>
      <c r="K193" s="308"/>
      <c r="L193" s="308"/>
      <c r="M193" s="308"/>
      <c r="N193" s="308"/>
      <c r="O193" s="308"/>
      <c r="P193" s="308"/>
      <c r="Q193" s="308"/>
      <c r="R193" s="308"/>
      <c r="S193" s="655"/>
      <c r="T193" s="308"/>
      <c r="U193" s="308"/>
      <c r="V193" s="308"/>
      <c r="W193" s="308"/>
      <c r="X193" s="308"/>
      <c r="Y193" s="308"/>
      <c r="Z193" s="1359"/>
      <c r="AA193" s="1359"/>
      <c r="AB193" s="1359"/>
      <c r="AC193" s="1359"/>
      <c r="AD193" s="308"/>
      <c r="AE193" s="1359"/>
      <c r="AF193" s="308"/>
      <c r="AG193" s="308"/>
      <c r="AH193" s="308"/>
      <c r="AI193" s="308"/>
      <c r="AJ193" s="308"/>
      <c r="AK193" s="655"/>
      <c r="AL193" s="308"/>
      <c r="AM193" s="308"/>
      <c r="AN193" s="308"/>
      <c r="AO193" s="308"/>
      <c r="AP193" s="308"/>
      <c r="AQ193" s="308"/>
      <c r="AR193" s="308"/>
      <c r="AS193" s="308"/>
      <c r="AT193" s="308"/>
      <c r="AU193" s="308"/>
      <c r="AV193" s="308"/>
      <c r="AW193" s="308"/>
      <c r="AX193" s="308"/>
      <c r="AY193" s="308"/>
      <c r="AZ193" s="308"/>
      <c r="BA193" s="308"/>
      <c r="BB193" s="308"/>
      <c r="BC193" s="655"/>
      <c r="BD193" s="1359"/>
      <c r="BE193" s="1359"/>
      <c r="BF193" s="1359"/>
      <c r="BG193" s="1359"/>
      <c r="BH193" s="1359"/>
      <c r="BI193" s="1359"/>
      <c r="BJ193" s="1359"/>
      <c r="BK193" s="1359"/>
      <c r="BL193" s="1359"/>
      <c r="BM193" s="1359"/>
      <c r="BN193" s="1359"/>
      <c r="BO193" s="1359"/>
      <c r="BP193" s="1359"/>
      <c r="BQ193" s="1359"/>
      <c r="BR193" s="1359"/>
      <c r="BS193" s="1359"/>
      <c r="BT193" s="1359"/>
      <c r="BU193" s="655"/>
      <c r="BV193" s="308"/>
      <c r="BW193" s="308"/>
      <c r="BX193" s="308"/>
      <c r="BY193" s="308"/>
      <c r="BZ193" s="578" t="str">
        <f t="shared" si="419"/>
        <v/>
      </c>
      <c r="CA193" s="578" t="str">
        <f t="shared" si="420"/>
        <v/>
      </c>
      <c r="CB193" s="578" t="str">
        <f t="shared" si="421"/>
        <v/>
      </c>
      <c r="CC193" s="578" t="str">
        <f t="shared" si="422"/>
        <v/>
      </c>
      <c r="CD193" s="1069" t="str">
        <f t="shared" si="479"/>
        <v/>
      </c>
      <c r="CE193" s="1070" t="str">
        <f t="shared" si="479"/>
        <v/>
      </c>
      <c r="CF193" s="1070" t="str">
        <f t="shared" si="479"/>
        <v/>
      </c>
      <c r="CG193" s="1070" t="str">
        <f t="shared" si="479"/>
        <v/>
      </c>
      <c r="CH193" s="1070" t="str">
        <f t="shared" si="479"/>
        <v/>
      </c>
      <c r="CI193" s="1071" t="str">
        <f t="shared" si="479"/>
        <v/>
      </c>
      <c r="CJ193" s="1071" t="str">
        <f t="shared" si="479"/>
        <v/>
      </c>
      <c r="CK193" s="1070" t="str">
        <f t="shared" si="479"/>
        <v/>
      </c>
      <c r="CL193" s="1070" t="str">
        <f t="shared" si="479"/>
        <v/>
      </c>
      <c r="CM193" s="1070" t="str">
        <f t="shared" si="479"/>
        <v/>
      </c>
      <c r="CN193" s="1070" t="str">
        <f t="shared" si="479"/>
        <v/>
      </c>
      <c r="CO193" s="1069" t="str">
        <f t="shared" si="479"/>
        <v/>
      </c>
      <c r="CP193" s="532" t="str">
        <f t="shared" si="389"/>
        <v/>
      </c>
      <c r="CQ193" s="533" t="str">
        <f t="shared" si="390"/>
        <v/>
      </c>
      <c r="CR193" s="534" t="str">
        <f t="shared" si="391"/>
        <v/>
      </c>
      <c r="CS193" s="534" t="str">
        <f t="shared" si="392"/>
        <v/>
      </c>
      <c r="CT193" s="534" t="str">
        <f t="shared" si="393"/>
        <v/>
      </c>
      <c r="CU193" s="534" t="str">
        <f t="shared" si="394"/>
        <v/>
      </c>
      <c r="CV193" s="534" t="str">
        <f t="shared" si="395"/>
        <v/>
      </c>
      <c r="CW193" s="535" t="str">
        <f t="shared" si="396"/>
        <v/>
      </c>
      <c r="CX193" s="535" t="str">
        <f t="shared" si="397"/>
        <v/>
      </c>
      <c r="CY193" s="535" t="str">
        <f t="shared" si="398"/>
        <v/>
      </c>
      <c r="CZ193" s="534" t="str">
        <f t="shared" si="399"/>
        <v/>
      </c>
      <c r="DA193" s="534" t="str">
        <f t="shared" si="400"/>
        <v/>
      </c>
      <c r="DB193" s="534" t="str">
        <f t="shared" si="401"/>
        <v/>
      </c>
      <c r="DC193" s="534" t="str">
        <f t="shared" si="402"/>
        <v/>
      </c>
      <c r="DD193" s="534" t="str">
        <f t="shared" si="403"/>
        <v/>
      </c>
      <c r="DE193" s="533" t="str">
        <f t="shared" si="404"/>
        <v/>
      </c>
      <c r="DF193" s="532" t="str">
        <f t="shared" si="405"/>
        <v/>
      </c>
      <c r="DG193" s="631">
        <f t="shared" si="460"/>
        <v>0</v>
      </c>
      <c r="DH193" s="96">
        <f t="shared" si="461"/>
        <v>0</v>
      </c>
      <c r="DI193" s="96">
        <f t="shared" si="462"/>
        <v>0</v>
      </c>
      <c r="DJ193" s="96">
        <f t="shared" si="463"/>
        <v>0</v>
      </c>
      <c r="DK193" s="467"/>
      <c r="DL193" s="599"/>
      <c r="DM193" s="599"/>
      <c r="DN193" s="599"/>
      <c r="DO193" s="599"/>
      <c r="DP193" s="599"/>
      <c r="DQ193" s="599"/>
      <c r="DR193" s="599"/>
      <c r="DS193" s="599"/>
      <c r="DT193" s="468"/>
    </row>
    <row r="194" spans="1:124" s="470" customFormat="1" ht="15.75" customHeight="1">
      <c r="A194" s="619" t="s">
        <v>182</v>
      </c>
      <c r="B194" s="588" t="str">
        <f t="shared" ref="B194:M194" si="480">IF(B191="","",B191*(B193-B192))</f>
        <v/>
      </c>
      <c r="C194" s="588" t="str">
        <f t="shared" si="480"/>
        <v/>
      </c>
      <c r="D194" s="588" t="str">
        <f t="shared" si="480"/>
        <v/>
      </c>
      <c r="E194" s="588" t="str">
        <f t="shared" si="480"/>
        <v/>
      </c>
      <c r="F194" s="588" t="str">
        <f t="shared" si="480"/>
        <v/>
      </c>
      <c r="G194" s="588" t="str">
        <f t="shared" si="480"/>
        <v/>
      </c>
      <c r="H194" s="588" t="str">
        <f t="shared" si="480"/>
        <v/>
      </c>
      <c r="I194" s="588" t="str">
        <f t="shared" si="480"/>
        <v/>
      </c>
      <c r="J194" s="588" t="str">
        <f t="shared" si="480"/>
        <v/>
      </c>
      <c r="K194" s="588" t="str">
        <f t="shared" si="480"/>
        <v/>
      </c>
      <c r="L194" s="588" t="str">
        <f t="shared" si="480"/>
        <v/>
      </c>
      <c r="M194" s="588" t="str">
        <f t="shared" si="480"/>
        <v/>
      </c>
      <c r="N194" s="588"/>
      <c r="O194" s="588"/>
      <c r="P194" s="588"/>
      <c r="Q194" s="588"/>
      <c r="R194" s="588"/>
      <c r="S194" s="602"/>
      <c r="T194" s="588" t="str">
        <f t="shared" ref="T194:AE194" si="481">IF(T191="","",T191*(T193-T192))</f>
        <v/>
      </c>
      <c r="U194" s="588" t="str">
        <f t="shared" si="481"/>
        <v/>
      </c>
      <c r="V194" s="588" t="str">
        <f t="shared" si="481"/>
        <v/>
      </c>
      <c r="W194" s="588" t="str">
        <f t="shared" si="481"/>
        <v/>
      </c>
      <c r="X194" s="588" t="str">
        <f t="shared" si="481"/>
        <v/>
      </c>
      <c r="Y194" s="588" t="str">
        <f t="shared" si="481"/>
        <v/>
      </c>
      <c r="Z194" s="1341" t="str">
        <f t="shared" si="481"/>
        <v/>
      </c>
      <c r="AA194" s="1341" t="str">
        <f t="shared" si="481"/>
        <v/>
      </c>
      <c r="AB194" s="1341" t="str">
        <f t="shared" si="481"/>
        <v/>
      </c>
      <c r="AC194" s="1341" t="str">
        <f t="shared" si="481"/>
        <v/>
      </c>
      <c r="AD194" s="588" t="str">
        <f t="shared" si="481"/>
        <v/>
      </c>
      <c r="AE194" s="1341" t="str">
        <f t="shared" si="481"/>
        <v/>
      </c>
      <c r="AF194" s="588"/>
      <c r="AG194" s="588"/>
      <c r="AH194" s="588"/>
      <c r="AI194" s="588"/>
      <c r="AJ194" s="588"/>
      <c r="AK194" s="602"/>
      <c r="AL194" s="588" t="str">
        <f t="shared" ref="AL194:AW194" si="482">IF(AL191="","",AL191*(AL193-AL192))</f>
        <v/>
      </c>
      <c r="AM194" s="588" t="str">
        <f t="shared" si="482"/>
        <v/>
      </c>
      <c r="AN194" s="588" t="str">
        <f t="shared" si="482"/>
        <v/>
      </c>
      <c r="AO194" s="588" t="str">
        <f t="shared" si="482"/>
        <v/>
      </c>
      <c r="AP194" s="588" t="str">
        <f t="shared" si="482"/>
        <v/>
      </c>
      <c r="AQ194" s="588" t="str">
        <f t="shared" si="482"/>
        <v/>
      </c>
      <c r="AR194" s="588" t="str">
        <f t="shared" si="482"/>
        <v/>
      </c>
      <c r="AS194" s="588" t="str">
        <f t="shared" si="482"/>
        <v/>
      </c>
      <c r="AT194" s="588" t="str">
        <f t="shared" si="482"/>
        <v/>
      </c>
      <c r="AU194" s="588" t="str">
        <f t="shared" si="482"/>
        <v/>
      </c>
      <c r="AV194" s="588" t="str">
        <f t="shared" si="482"/>
        <v/>
      </c>
      <c r="AW194" s="588" t="str">
        <f t="shared" si="482"/>
        <v/>
      </c>
      <c r="AX194" s="588"/>
      <c r="AY194" s="588"/>
      <c r="AZ194" s="588"/>
      <c r="BA194" s="588"/>
      <c r="BB194" s="588"/>
      <c r="BC194" s="602"/>
      <c r="BD194" s="1341" t="str">
        <f t="shared" ref="BD194:BO194" si="483">IF(BD191="","",BD191*(BD193-BD192))</f>
        <v/>
      </c>
      <c r="BE194" s="1341" t="str">
        <f t="shared" si="483"/>
        <v/>
      </c>
      <c r="BF194" s="1341" t="str">
        <f t="shared" si="483"/>
        <v/>
      </c>
      <c r="BG194" s="1341" t="str">
        <f t="shared" si="483"/>
        <v/>
      </c>
      <c r="BH194" s="1341" t="str">
        <f t="shared" si="483"/>
        <v/>
      </c>
      <c r="BI194" s="1341" t="str">
        <f t="shared" si="483"/>
        <v/>
      </c>
      <c r="BJ194" s="1341" t="str">
        <f t="shared" si="483"/>
        <v/>
      </c>
      <c r="BK194" s="1341" t="str">
        <f t="shared" si="483"/>
        <v/>
      </c>
      <c r="BL194" s="1341" t="str">
        <f t="shared" si="483"/>
        <v/>
      </c>
      <c r="BM194" s="1341" t="str">
        <f t="shared" si="483"/>
        <v/>
      </c>
      <c r="BN194" s="1341" t="str">
        <f t="shared" si="483"/>
        <v/>
      </c>
      <c r="BO194" s="1341" t="str">
        <f t="shared" si="483"/>
        <v/>
      </c>
      <c r="BP194" s="1341"/>
      <c r="BQ194" s="1341"/>
      <c r="BR194" s="1341"/>
      <c r="BS194" s="1341"/>
      <c r="BT194" s="1341"/>
      <c r="BU194" s="602"/>
      <c r="BV194" s="588" t="str">
        <f>IF(BV191="","",BV191*(BV193-BV192))</f>
        <v/>
      </c>
      <c r="BW194" s="588" t="str">
        <f>IF(BW191="","",BW191*(BW193-BW192))</f>
        <v/>
      </c>
      <c r="BX194" s="588" t="str">
        <f>IF(BX191="","",BX191*(BX193-BX192))</f>
        <v/>
      </c>
      <c r="BY194" s="588" t="str">
        <f>IF(BY191="","",BY191*(BY193-BY192))</f>
        <v/>
      </c>
      <c r="BZ194" s="578" t="str">
        <f t="shared" si="419"/>
        <v/>
      </c>
      <c r="CA194" s="578" t="str">
        <f t="shared" si="420"/>
        <v/>
      </c>
      <c r="CB194" s="578" t="str">
        <f t="shared" si="421"/>
        <v/>
      </c>
      <c r="CC194" s="578" t="str">
        <f t="shared" si="422"/>
        <v/>
      </c>
      <c r="CD194" s="1069" t="str">
        <f t="shared" si="479"/>
        <v/>
      </c>
      <c r="CE194" s="1070" t="str">
        <f t="shared" si="479"/>
        <v/>
      </c>
      <c r="CF194" s="1070" t="str">
        <f t="shared" si="479"/>
        <v/>
      </c>
      <c r="CG194" s="1070" t="str">
        <f t="shared" si="479"/>
        <v/>
      </c>
      <c r="CH194" s="1070" t="str">
        <f t="shared" si="479"/>
        <v/>
      </c>
      <c r="CI194" s="1071" t="str">
        <f t="shared" si="479"/>
        <v/>
      </c>
      <c r="CJ194" s="1071" t="str">
        <f t="shared" si="479"/>
        <v/>
      </c>
      <c r="CK194" s="1070" t="str">
        <f t="shared" si="479"/>
        <v/>
      </c>
      <c r="CL194" s="1070" t="str">
        <f t="shared" si="479"/>
        <v/>
      </c>
      <c r="CM194" s="1070" t="str">
        <f t="shared" si="479"/>
        <v/>
      </c>
      <c r="CN194" s="1070" t="str">
        <f t="shared" si="479"/>
        <v/>
      </c>
      <c r="CO194" s="1069" t="str">
        <f t="shared" si="479"/>
        <v/>
      </c>
      <c r="CP194" s="532" t="str">
        <f t="shared" si="389"/>
        <v/>
      </c>
      <c r="CQ194" s="533" t="str">
        <f t="shared" si="390"/>
        <v/>
      </c>
      <c r="CR194" s="534" t="str">
        <f t="shared" si="391"/>
        <v/>
      </c>
      <c r="CS194" s="534" t="str">
        <f t="shared" si="392"/>
        <v/>
      </c>
      <c r="CT194" s="534" t="str">
        <f t="shared" si="393"/>
        <v/>
      </c>
      <c r="CU194" s="534" t="str">
        <f t="shared" si="394"/>
        <v/>
      </c>
      <c r="CV194" s="534" t="str">
        <f t="shared" si="395"/>
        <v/>
      </c>
      <c r="CW194" s="535" t="str">
        <f t="shared" si="396"/>
        <v/>
      </c>
      <c r="CX194" s="535" t="str">
        <f t="shared" si="397"/>
        <v/>
      </c>
      <c r="CY194" s="535" t="str">
        <f t="shared" si="398"/>
        <v/>
      </c>
      <c r="CZ194" s="534" t="str">
        <f t="shared" si="399"/>
        <v/>
      </c>
      <c r="DA194" s="534" t="str">
        <f t="shared" si="400"/>
        <v/>
      </c>
      <c r="DB194" s="534" t="str">
        <f t="shared" si="401"/>
        <v/>
      </c>
      <c r="DC194" s="534" t="str">
        <f t="shared" si="402"/>
        <v/>
      </c>
      <c r="DD194" s="534" t="str">
        <f t="shared" si="403"/>
        <v/>
      </c>
      <c r="DE194" s="533" t="str">
        <f t="shared" si="404"/>
        <v/>
      </c>
      <c r="DF194" s="532" t="str">
        <f t="shared" si="405"/>
        <v/>
      </c>
      <c r="DG194" s="631">
        <f t="shared" si="460"/>
        <v>0</v>
      </c>
      <c r="DH194" s="96">
        <f t="shared" si="461"/>
        <v>0</v>
      </c>
      <c r="DI194" s="96">
        <f t="shared" si="462"/>
        <v>0</v>
      </c>
      <c r="DJ194" s="96">
        <f t="shared" si="463"/>
        <v>0</v>
      </c>
      <c r="DK194" s="467"/>
      <c r="DL194" s="599"/>
      <c r="DM194" s="599"/>
      <c r="DN194" s="599"/>
      <c r="DO194" s="599"/>
      <c r="DP194" s="599"/>
      <c r="DQ194" s="599"/>
      <c r="DR194" s="599"/>
      <c r="DS194" s="599"/>
      <c r="DT194" s="468"/>
    </row>
    <row r="195" spans="1:124" s="470" customFormat="1" ht="15.75" customHeight="1">
      <c r="A195" s="652" t="s">
        <v>235</v>
      </c>
      <c r="B195" s="212"/>
      <c r="C195" s="212"/>
      <c r="D195" s="212"/>
      <c r="E195" s="212"/>
      <c r="F195" s="212"/>
      <c r="G195" s="212"/>
      <c r="H195" s="212"/>
      <c r="I195" s="212"/>
      <c r="J195" s="212"/>
      <c r="K195" s="212"/>
      <c r="L195" s="212"/>
      <c r="M195" s="212"/>
      <c r="N195" s="212"/>
      <c r="O195" s="212"/>
      <c r="P195" s="212"/>
      <c r="Q195" s="212"/>
      <c r="R195" s="212"/>
      <c r="S195" s="583"/>
      <c r="T195" s="212"/>
      <c r="U195" s="212"/>
      <c r="V195" s="212"/>
      <c r="W195" s="212"/>
      <c r="X195" s="212"/>
      <c r="Y195" s="212"/>
      <c r="Z195" s="1338"/>
      <c r="AA195" s="1338"/>
      <c r="AB195" s="1338"/>
      <c r="AC195" s="1338"/>
      <c r="AD195" s="212"/>
      <c r="AE195" s="1338"/>
      <c r="AF195" s="212"/>
      <c r="AG195" s="212"/>
      <c r="AH195" s="212"/>
      <c r="AI195" s="212"/>
      <c r="AJ195" s="212"/>
      <c r="AK195" s="583"/>
      <c r="AL195" s="212"/>
      <c r="AM195" s="212"/>
      <c r="AN195" s="212"/>
      <c r="AO195" s="212"/>
      <c r="AP195" s="212"/>
      <c r="AQ195" s="212"/>
      <c r="AR195" s="212"/>
      <c r="AS195" s="212"/>
      <c r="AT195" s="212"/>
      <c r="AU195" s="212"/>
      <c r="AV195" s="212"/>
      <c r="AW195" s="281"/>
      <c r="AX195" s="212"/>
      <c r="AY195" s="212"/>
      <c r="AZ195" s="212"/>
      <c r="BA195" s="212"/>
      <c r="BB195" s="212"/>
      <c r="BC195" s="583"/>
      <c r="BD195" s="1338"/>
      <c r="BE195" s="1338"/>
      <c r="BF195" s="1338"/>
      <c r="BG195" s="1338"/>
      <c r="BH195" s="1338"/>
      <c r="BI195" s="1338"/>
      <c r="BJ195" s="1338"/>
      <c r="BK195" s="1338"/>
      <c r="BL195" s="1338"/>
      <c r="BM195" s="1338"/>
      <c r="BN195" s="1338"/>
      <c r="BO195" s="1338"/>
      <c r="BP195" s="1338"/>
      <c r="BQ195" s="1338"/>
      <c r="BR195" s="1338"/>
      <c r="BS195" s="1338"/>
      <c r="BT195" s="1338"/>
      <c r="BU195" s="583"/>
      <c r="BV195" s="212"/>
      <c r="BW195" s="212"/>
      <c r="BX195" s="212"/>
      <c r="BY195" s="212"/>
      <c r="BZ195" s="578" t="str">
        <f t="shared" si="419"/>
        <v/>
      </c>
      <c r="CA195" s="578" t="str">
        <f t="shared" si="420"/>
        <v/>
      </c>
      <c r="CB195" s="578" t="str">
        <f t="shared" si="421"/>
        <v/>
      </c>
      <c r="CC195" s="578" t="str">
        <f t="shared" si="422"/>
        <v/>
      </c>
      <c r="CD195" s="1069" t="str">
        <f t="shared" si="479"/>
        <v/>
      </c>
      <c r="CE195" s="1070" t="str">
        <f t="shared" si="479"/>
        <v/>
      </c>
      <c r="CF195" s="1070" t="str">
        <f t="shared" si="479"/>
        <v/>
      </c>
      <c r="CG195" s="1070" t="str">
        <f t="shared" si="479"/>
        <v/>
      </c>
      <c r="CH195" s="1070" t="str">
        <f t="shared" si="479"/>
        <v/>
      </c>
      <c r="CI195" s="1071" t="str">
        <f t="shared" si="479"/>
        <v/>
      </c>
      <c r="CJ195" s="1071" t="str">
        <f t="shared" si="479"/>
        <v/>
      </c>
      <c r="CK195" s="1070" t="str">
        <f t="shared" si="479"/>
        <v/>
      </c>
      <c r="CL195" s="1070" t="str">
        <f t="shared" si="479"/>
        <v/>
      </c>
      <c r="CM195" s="1070" t="str">
        <f t="shared" si="479"/>
        <v/>
      </c>
      <c r="CN195" s="1070" t="str">
        <f t="shared" si="479"/>
        <v/>
      </c>
      <c r="CO195" s="1069" t="str">
        <f t="shared" si="479"/>
        <v/>
      </c>
      <c r="CP195" s="532" t="str">
        <f t="shared" si="389"/>
        <v/>
      </c>
      <c r="CQ195" s="533" t="str">
        <f t="shared" si="390"/>
        <v/>
      </c>
      <c r="CR195" s="534" t="str">
        <f t="shared" si="391"/>
        <v/>
      </c>
      <c r="CS195" s="534" t="str">
        <f t="shared" si="392"/>
        <v/>
      </c>
      <c r="CT195" s="534" t="str">
        <f t="shared" si="393"/>
        <v/>
      </c>
      <c r="CU195" s="534" t="str">
        <f t="shared" si="394"/>
        <v/>
      </c>
      <c r="CV195" s="534" t="str">
        <f t="shared" si="395"/>
        <v/>
      </c>
      <c r="CW195" s="535" t="str">
        <f t="shared" si="396"/>
        <v/>
      </c>
      <c r="CX195" s="535" t="str">
        <f t="shared" si="397"/>
        <v/>
      </c>
      <c r="CY195" s="535" t="str">
        <f t="shared" si="398"/>
        <v/>
      </c>
      <c r="CZ195" s="534" t="str">
        <f t="shared" si="399"/>
        <v/>
      </c>
      <c r="DA195" s="534" t="str">
        <f t="shared" si="400"/>
        <v/>
      </c>
      <c r="DB195" s="534" t="str">
        <f t="shared" si="401"/>
        <v/>
      </c>
      <c r="DC195" s="534" t="str">
        <f t="shared" si="402"/>
        <v/>
      </c>
      <c r="DD195" s="534" t="str">
        <f t="shared" si="403"/>
        <v/>
      </c>
      <c r="DE195" s="533" t="str">
        <f t="shared" si="404"/>
        <v/>
      </c>
      <c r="DF195" s="532" t="str">
        <f t="shared" si="405"/>
        <v/>
      </c>
      <c r="DG195" s="631">
        <f t="shared" si="460"/>
        <v>0</v>
      </c>
      <c r="DH195" s="96">
        <f t="shared" si="461"/>
        <v>0</v>
      </c>
      <c r="DI195" s="96">
        <f t="shared" si="462"/>
        <v>0</v>
      </c>
      <c r="DJ195" s="96">
        <f t="shared" si="463"/>
        <v>0</v>
      </c>
      <c r="DK195" s="467"/>
      <c r="DL195" s="599"/>
      <c r="DM195" s="599"/>
      <c r="DN195" s="599"/>
      <c r="DO195" s="599"/>
      <c r="DP195" s="599"/>
      <c r="DQ195" s="599"/>
      <c r="DR195" s="599"/>
      <c r="DS195" s="599"/>
      <c r="DT195" s="468"/>
    </row>
    <row r="196" spans="1:124" s="470" customFormat="1" ht="15.75" customHeight="1">
      <c r="A196" s="619" t="s">
        <v>180</v>
      </c>
      <c r="B196" s="212"/>
      <c r="C196" s="212"/>
      <c r="D196" s="212"/>
      <c r="E196" s="212"/>
      <c r="F196" s="212"/>
      <c r="G196" s="212"/>
      <c r="H196" s="212"/>
      <c r="I196" s="212"/>
      <c r="J196" s="212"/>
      <c r="K196" s="212"/>
      <c r="L196" s="212"/>
      <c r="M196" s="212"/>
      <c r="N196" s="212"/>
      <c r="O196" s="212"/>
      <c r="P196" s="212"/>
      <c r="Q196" s="212"/>
      <c r="R196" s="212"/>
      <c r="S196" s="569"/>
      <c r="T196" s="212"/>
      <c r="U196" s="212"/>
      <c r="V196" s="212"/>
      <c r="W196" s="212"/>
      <c r="X196" s="212"/>
      <c r="Y196" s="212"/>
      <c r="Z196" s="1338"/>
      <c r="AA196" s="1338"/>
      <c r="AB196" s="1338"/>
      <c r="AC196" s="1338"/>
      <c r="AD196" s="212"/>
      <c r="AE196" s="1338"/>
      <c r="AF196" s="212"/>
      <c r="AG196" s="212"/>
      <c r="AH196" s="212"/>
      <c r="AI196" s="212"/>
      <c r="AJ196" s="212"/>
      <c r="AK196" s="569"/>
      <c r="AL196" s="212"/>
      <c r="AM196" s="212"/>
      <c r="AN196" s="212"/>
      <c r="AO196" s="212"/>
      <c r="AP196" s="212"/>
      <c r="AQ196" s="212"/>
      <c r="AR196" s="212"/>
      <c r="AS196" s="212"/>
      <c r="AT196" s="212"/>
      <c r="AU196" s="212"/>
      <c r="AV196" s="212"/>
      <c r="AW196" s="281"/>
      <c r="AX196" s="212"/>
      <c r="AY196" s="212"/>
      <c r="AZ196" s="212"/>
      <c r="BA196" s="212"/>
      <c r="BB196" s="212"/>
      <c r="BC196" s="569"/>
      <c r="BD196" s="1338"/>
      <c r="BE196" s="1338"/>
      <c r="BF196" s="1338"/>
      <c r="BG196" s="1338"/>
      <c r="BH196" s="1338"/>
      <c r="BI196" s="1338"/>
      <c r="BJ196" s="1338"/>
      <c r="BK196" s="1338"/>
      <c r="BL196" s="1338"/>
      <c r="BM196" s="1338"/>
      <c r="BN196" s="1338"/>
      <c r="BO196" s="1338"/>
      <c r="BP196" s="1338"/>
      <c r="BQ196" s="1338"/>
      <c r="BR196" s="1338"/>
      <c r="BS196" s="1338"/>
      <c r="BT196" s="1338"/>
      <c r="BU196" s="569"/>
      <c r="BV196" s="212"/>
      <c r="BW196" s="212"/>
      <c r="BX196" s="212"/>
      <c r="BY196" s="212"/>
      <c r="BZ196" s="578" t="str">
        <f t="shared" si="419"/>
        <v/>
      </c>
      <c r="CA196" s="578" t="str">
        <f t="shared" si="420"/>
        <v/>
      </c>
      <c r="CB196" s="578" t="str">
        <f t="shared" si="421"/>
        <v/>
      </c>
      <c r="CC196" s="578" t="str">
        <f t="shared" si="422"/>
        <v/>
      </c>
      <c r="CD196" s="1069" t="str">
        <f t="shared" si="479"/>
        <v/>
      </c>
      <c r="CE196" s="1070" t="str">
        <f t="shared" si="479"/>
        <v/>
      </c>
      <c r="CF196" s="1070" t="str">
        <f t="shared" si="479"/>
        <v/>
      </c>
      <c r="CG196" s="1070" t="str">
        <f t="shared" si="479"/>
        <v/>
      </c>
      <c r="CH196" s="1070" t="str">
        <f t="shared" si="479"/>
        <v/>
      </c>
      <c r="CI196" s="1071" t="str">
        <f t="shared" si="479"/>
        <v/>
      </c>
      <c r="CJ196" s="1071" t="str">
        <f t="shared" si="479"/>
        <v/>
      </c>
      <c r="CK196" s="1070" t="str">
        <f t="shared" si="479"/>
        <v/>
      </c>
      <c r="CL196" s="1070" t="str">
        <f t="shared" si="479"/>
        <v/>
      </c>
      <c r="CM196" s="1070" t="str">
        <f t="shared" si="479"/>
        <v/>
      </c>
      <c r="CN196" s="1070" t="str">
        <f t="shared" si="479"/>
        <v/>
      </c>
      <c r="CO196" s="1069" t="str">
        <f t="shared" si="479"/>
        <v/>
      </c>
      <c r="CP196" s="532" t="str">
        <f t="shared" si="389"/>
        <v/>
      </c>
      <c r="CQ196" s="533" t="str">
        <f t="shared" si="390"/>
        <v/>
      </c>
      <c r="CR196" s="534" t="str">
        <f t="shared" si="391"/>
        <v/>
      </c>
      <c r="CS196" s="534" t="str">
        <f t="shared" si="392"/>
        <v/>
      </c>
      <c r="CT196" s="534" t="str">
        <f t="shared" si="393"/>
        <v/>
      </c>
      <c r="CU196" s="534" t="str">
        <f t="shared" si="394"/>
        <v/>
      </c>
      <c r="CV196" s="534" t="str">
        <f t="shared" si="395"/>
        <v/>
      </c>
      <c r="CW196" s="535" t="str">
        <f t="shared" si="396"/>
        <v/>
      </c>
      <c r="CX196" s="535" t="str">
        <f t="shared" si="397"/>
        <v/>
      </c>
      <c r="CY196" s="535" t="str">
        <f t="shared" si="398"/>
        <v/>
      </c>
      <c r="CZ196" s="534" t="str">
        <f t="shared" si="399"/>
        <v/>
      </c>
      <c r="DA196" s="534" t="str">
        <f t="shared" si="400"/>
        <v/>
      </c>
      <c r="DB196" s="534" t="str">
        <f t="shared" si="401"/>
        <v/>
      </c>
      <c r="DC196" s="534" t="str">
        <f t="shared" si="402"/>
        <v/>
      </c>
      <c r="DD196" s="534" t="str">
        <f t="shared" si="403"/>
        <v/>
      </c>
      <c r="DE196" s="533" t="str">
        <f t="shared" si="404"/>
        <v/>
      </c>
      <c r="DF196" s="532" t="str">
        <f t="shared" si="405"/>
        <v/>
      </c>
      <c r="DG196" s="631">
        <f t="shared" si="460"/>
        <v>0</v>
      </c>
      <c r="DH196" s="96">
        <f t="shared" si="461"/>
        <v>0</v>
      </c>
      <c r="DI196" s="96">
        <f t="shared" si="462"/>
        <v>0</v>
      </c>
      <c r="DJ196" s="96">
        <f t="shared" si="463"/>
        <v>0</v>
      </c>
      <c r="DK196" s="467"/>
      <c r="DL196" s="599"/>
      <c r="DM196" s="599"/>
      <c r="DN196" s="599"/>
      <c r="DO196" s="599"/>
      <c r="DP196" s="599"/>
      <c r="DQ196" s="599"/>
      <c r="DR196" s="599"/>
      <c r="DS196" s="599"/>
      <c r="DT196" s="468"/>
    </row>
    <row r="197" spans="1:124" s="470" customFormat="1" ht="15.75" customHeight="1">
      <c r="A197" s="619" t="s">
        <v>182</v>
      </c>
      <c r="B197" s="588" t="str">
        <f t="shared" ref="B197:K197" si="484">IF(B195="","",B195*B196)</f>
        <v/>
      </c>
      <c r="C197" s="588" t="str">
        <f t="shared" si="484"/>
        <v/>
      </c>
      <c r="D197" s="588" t="str">
        <f t="shared" si="484"/>
        <v/>
      </c>
      <c r="E197" s="588" t="str">
        <f t="shared" si="484"/>
        <v/>
      </c>
      <c r="F197" s="588" t="str">
        <f t="shared" si="484"/>
        <v/>
      </c>
      <c r="G197" s="588" t="str">
        <f t="shared" si="484"/>
        <v/>
      </c>
      <c r="H197" s="588" t="str">
        <f t="shared" si="484"/>
        <v/>
      </c>
      <c r="I197" s="588" t="str">
        <f t="shared" si="484"/>
        <v/>
      </c>
      <c r="J197" s="588" t="str">
        <f t="shared" si="484"/>
        <v/>
      </c>
      <c r="K197" s="588" t="str">
        <f t="shared" si="484"/>
        <v/>
      </c>
      <c r="L197" s="588"/>
      <c r="M197" s="588"/>
      <c r="N197" s="588"/>
      <c r="O197" s="588"/>
      <c r="P197" s="588"/>
      <c r="Q197" s="588"/>
      <c r="R197" s="588"/>
      <c r="S197" s="626"/>
      <c r="T197" s="588" t="str">
        <f t="shared" ref="T197:AE197" si="485">IF(T195="","",T195*T196)</f>
        <v/>
      </c>
      <c r="U197" s="588" t="str">
        <f t="shared" si="485"/>
        <v/>
      </c>
      <c r="V197" s="588" t="str">
        <f t="shared" si="485"/>
        <v/>
      </c>
      <c r="W197" s="588" t="str">
        <f t="shared" si="485"/>
        <v/>
      </c>
      <c r="X197" s="588" t="str">
        <f t="shared" si="485"/>
        <v/>
      </c>
      <c r="Y197" s="588" t="str">
        <f t="shared" si="485"/>
        <v/>
      </c>
      <c r="Z197" s="1341" t="str">
        <f t="shared" si="485"/>
        <v/>
      </c>
      <c r="AA197" s="1341" t="str">
        <f t="shared" si="485"/>
        <v/>
      </c>
      <c r="AB197" s="1341" t="str">
        <f t="shared" si="485"/>
        <v/>
      </c>
      <c r="AC197" s="1341" t="str">
        <f t="shared" si="485"/>
        <v/>
      </c>
      <c r="AD197" s="588" t="str">
        <f t="shared" si="485"/>
        <v/>
      </c>
      <c r="AE197" s="1341" t="str">
        <f t="shared" si="485"/>
        <v/>
      </c>
      <c r="AF197" s="588"/>
      <c r="AG197" s="588"/>
      <c r="AH197" s="588"/>
      <c r="AI197" s="588"/>
      <c r="AJ197" s="588"/>
      <c r="AK197" s="626"/>
      <c r="AL197" s="588" t="str">
        <f t="shared" ref="AL197:AW197" si="486">IF(AL195="","",AL195*AL196)</f>
        <v/>
      </c>
      <c r="AM197" s="588" t="str">
        <f t="shared" si="486"/>
        <v/>
      </c>
      <c r="AN197" s="588" t="str">
        <f t="shared" si="486"/>
        <v/>
      </c>
      <c r="AO197" s="588" t="str">
        <f t="shared" si="486"/>
        <v/>
      </c>
      <c r="AP197" s="588" t="str">
        <f t="shared" si="486"/>
        <v/>
      </c>
      <c r="AQ197" s="588" t="str">
        <f t="shared" si="486"/>
        <v/>
      </c>
      <c r="AR197" s="588" t="str">
        <f t="shared" si="486"/>
        <v/>
      </c>
      <c r="AS197" s="588" t="str">
        <f t="shared" si="486"/>
        <v/>
      </c>
      <c r="AT197" s="588" t="str">
        <f t="shared" si="486"/>
        <v/>
      </c>
      <c r="AU197" s="588" t="str">
        <f t="shared" si="486"/>
        <v/>
      </c>
      <c r="AV197" s="588" t="str">
        <f t="shared" si="486"/>
        <v/>
      </c>
      <c r="AW197" s="588" t="str">
        <f t="shared" si="486"/>
        <v/>
      </c>
      <c r="AX197" s="588"/>
      <c r="AY197" s="588"/>
      <c r="AZ197" s="588"/>
      <c r="BA197" s="588"/>
      <c r="BB197" s="588"/>
      <c r="BC197" s="626"/>
      <c r="BD197" s="1341" t="str">
        <f t="shared" ref="BD197:BO197" si="487">IF(BD195="","",BD195*BD196)</f>
        <v/>
      </c>
      <c r="BE197" s="1341" t="str">
        <f t="shared" si="487"/>
        <v/>
      </c>
      <c r="BF197" s="1341" t="str">
        <f t="shared" si="487"/>
        <v/>
      </c>
      <c r="BG197" s="1341" t="str">
        <f t="shared" si="487"/>
        <v/>
      </c>
      <c r="BH197" s="1341" t="str">
        <f t="shared" si="487"/>
        <v/>
      </c>
      <c r="BI197" s="1341" t="str">
        <f t="shared" si="487"/>
        <v/>
      </c>
      <c r="BJ197" s="1341" t="str">
        <f t="shared" si="487"/>
        <v/>
      </c>
      <c r="BK197" s="1341" t="str">
        <f t="shared" si="487"/>
        <v/>
      </c>
      <c r="BL197" s="1341" t="str">
        <f t="shared" si="487"/>
        <v/>
      </c>
      <c r="BM197" s="1341" t="str">
        <f t="shared" si="487"/>
        <v/>
      </c>
      <c r="BN197" s="1341" t="str">
        <f t="shared" si="487"/>
        <v/>
      </c>
      <c r="BO197" s="1341" t="str">
        <f t="shared" si="487"/>
        <v/>
      </c>
      <c r="BP197" s="1341"/>
      <c r="BQ197" s="1341"/>
      <c r="BR197" s="1341"/>
      <c r="BS197" s="1341"/>
      <c r="BT197" s="1341"/>
      <c r="BU197" s="626"/>
      <c r="BV197" s="588" t="str">
        <f>IF(BV195="","",BV195*BV196)</f>
        <v/>
      </c>
      <c r="BW197" s="588" t="str">
        <f>IF(BW195="","",BW195*BW196)</f>
        <v/>
      </c>
      <c r="BX197" s="588" t="str">
        <f>IF(BX195="","",BX195*BX196)</f>
        <v/>
      </c>
      <c r="BY197" s="588" t="str">
        <f>IF(BY195="","",BY195*BY196)</f>
        <v/>
      </c>
      <c r="BZ197" s="578" t="str">
        <f t="shared" si="419"/>
        <v/>
      </c>
      <c r="CA197" s="578" t="str">
        <f t="shared" si="420"/>
        <v/>
      </c>
      <c r="CB197" s="578" t="str">
        <f t="shared" si="421"/>
        <v/>
      </c>
      <c r="CC197" s="578" t="str">
        <f t="shared" si="422"/>
        <v/>
      </c>
      <c r="CD197" s="1069" t="str">
        <f t="shared" si="479"/>
        <v/>
      </c>
      <c r="CE197" s="1070" t="str">
        <f t="shared" si="479"/>
        <v/>
      </c>
      <c r="CF197" s="1070" t="str">
        <f t="shared" si="479"/>
        <v/>
      </c>
      <c r="CG197" s="1070" t="str">
        <f t="shared" si="479"/>
        <v/>
      </c>
      <c r="CH197" s="1070" t="str">
        <f t="shared" si="479"/>
        <v/>
      </c>
      <c r="CI197" s="1071" t="str">
        <f t="shared" si="479"/>
        <v/>
      </c>
      <c r="CJ197" s="1071" t="str">
        <f t="shared" si="479"/>
        <v/>
      </c>
      <c r="CK197" s="1070" t="str">
        <f t="shared" si="479"/>
        <v/>
      </c>
      <c r="CL197" s="1070" t="str">
        <f t="shared" si="479"/>
        <v/>
      </c>
      <c r="CM197" s="1070" t="str">
        <f t="shared" si="479"/>
        <v/>
      </c>
      <c r="CN197" s="1070" t="str">
        <f t="shared" si="479"/>
        <v/>
      </c>
      <c r="CO197" s="1069" t="str">
        <f t="shared" si="479"/>
        <v/>
      </c>
      <c r="CP197" s="532" t="str">
        <f t="shared" si="389"/>
        <v/>
      </c>
      <c r="CQ197" s="533" t="str">
        <f t="shared" si="390"/>
        <v/>
      </c>
      <c r="CR197" s="534" t="str">
        <f t="shared" si="391"/>
        <v/>
      </c>
      <c r="CS197" s="534" t="str">
        <f t="shared" si="392"/>
        <v/>
      </c>
      <c r="CT197" s="534" t="str">
        <f t="shared" si="393"/>
        <v/>
      </c>
      <c r="CU197" s="534" t="str">
        <f t="shared" si="394"/>
        <v/>
      </c>
      <c r="CV197" s="534" t="str">
        <f t="shared" si="395"/>
        <v/>
      </c>
      <c r="CW197" s="535" t="str">
        <f t="shared" si="396"/>
        <v/>
      </c>
      <c r="CX197" s="535" t="str">
        <f t="shared" si="397"/>
        <v/>
      </c>
      <c r="CY197" s="535" t="str">
        <f t="shared" si="398"/>
        <v/>
      </c>
      <c r="CZ197" s="534" t="str">
        <f t="shared" si="399"/>
        <v/>
      </c>
      <c r="DA197" s="534" t="str">
        <f t="shared" si="400"/>
        <v/>
      </c>
      <c r="DB197" s="534" t="str">
        <f t="shared" si="401"/>
        <v/>
      </c>
      <c r="DC197" s="534" t="str">
        <f t="shared" si="402"/>
        <v/>
      </c>
      <c r="DD197" s="534" t="str">
        <f t="shared" si="403"/>
        <v/>
      </c>
      <c r="DE197" s="533" t="str">
        <f t="shared" si="404"/>
        <v/>
      </c>
      <c r="DF197" s="532" t="str">
        <f t="shared" si="405"/>
        <v/>
      </c>
      <c r="DG197" s="631">
        <f t="shared" si="460"/>
        <v>0</v>
      </c>
      <c r="DH197" s="96">
        <f t="shared" si="461"/>
        <v>0</v>
      </c>
      <c r="DI197" s="96">
        <f t="shared" si="462"/>
        <v>0</v>
      </c>
      <c r="DJ197" s="96">
        <f t="shared" si="463"/>
        <v>0</v>
      </c>
      <c r="DK197" s="467"/>
      <c r="DL197" s="599"/>
      <c r="DM197" s="599"/>
      <c r="DN197" s="599"/>
      <c r="DO197" s="599"/>
      <c r="DP197" s="599"/>
      <c r="DQ197" s="599"/>
      <c r="DR197" s="599"/>
      <c r="DS197" s="599"/>
      <c r="DT197" s="468"/>
    </row>
    <row r="198" spans="1:124" s="470" customFormat="1" ht="15.75" customHeight="1">
      <c r="A198" s="652" t="s">
        <v>236</v>
      </c>
      <c r="B198" s="587">
        <f>SUM(WB!T73,-B195)</f>
        <v>0</v>
      </c>
      <c r="C198" s="587">
        <f>SUM(WB!U73,-C195)</f>
        <v>1</v>
      </c>
      <c r="D198" s="587">
        <f>SUM(WB!V73,-D195)</f>
        <v>0</v>
      </c>
      <c r="E198" s="587">
        <f>SUM(WB!W73,-E195)</f>
        <v>1</v>
      </c>
      <c r="F198" s="587">
        <f>SUM(WB!X73,-F195)</f>
        <v>0</v>
      </c>
      <c r="G198" s="587">
        <f>SUM(WB!Y73,-G195)</f>
        <v>1</v>
      </c>
      <c r="H198" s="587">
        <f>SUM(WB!Z73,-H195)</f>
        <v>0</v>
      </c>
      <c r="I198" s="587">
        <f>SUM(WB!AA73,-I195)</f>
        <v>1</v>
      </c>
      <c r="J198" s="587">
        <f>SUM(WB!AB73,-J195)</f>
        <v>0</v>
      </c>
      <c r="K198" s="587">
        <f>SUM(WB!AC73,-K195)</f>
        <v>0</v>
      </c>
      <c r="L198" s="587">
        <f>SUM(WB!AD73,-L195)</f>
        <v>0</v>
      </c>
      <c r="M198" s="587">
        <f>SUM(WB!AE73,-M195)</f>
        <v>1</v>
      </c>
      <c r="N198" s="587"/>
      <c r="O198" s="587"/>
      <c r="P198" s="587"/>
      <c r="Q198" s="587"/>
      <c r="R198" s="587"/>
      <c r="S198" s="632"/>
      <c r="T198" s="587">
        <f>SUM(WB!AK81,-T195)</f>
        <v>0</v>
      </c>
      <c r="U198" s="588">
        <f>SUM(WB!AL81,-U195)</f>
        <v>0</v>
      </c>
      <c r="V198" s="588">
        <f>SUM(WB!AM81,-V195)</f>
        <v>4</v>
      </c>
      <c r="W198" s="588">
        <f>SUM(WB!AN81,-W195)</f>
        <v>1</v>
      </c>
      <c r="X198" s="588">
        <f>SUM(WB!AO81,-X195)</f>
        <v>0</v>
      </c>
      <c r="Y198" s="588">
        <f>SUM(WB!AP81,-Y195)</f>
        <v>1</v>
      </c>
      <c r="Z198" s="1341">
        <f>SUM(WB!AQ81,-Z195)</f>
        <v>0</v>
      </c>
      <c r="AA198" s="1341">
        <f>SUM(WB!AR81,-AA195)</f>
        <v>1</v>
      </c>
      <c r="AB198" s="1341">
        <f>SUM(WB!AS81,-AB195)</f>
        <v>2</v>
      </c>
      <c r="AC198" s="1341">
        <f>SUM(WB!AT81,-AC195)</f>
        <v>0</v>
      </c>
      <c r="AD198" s="588">
        <f>SUM(WB!AU81,-AD195)</f>
        <v>1</v>
      </c>
      <c r="AE198" s="1341">
        <f>SUM(WB!AV81,-AE195)</f>
        <v>2</v>
      </c>
      <c r="AF198" s="588"/>
      <c r="AG198" s="588"/>
      <c r="AH198" s="588"/>
      <c r="AI198" s="588"/>
      <c r="AJ198" s="588"/>
      <c r="AK198" s="632"/>
      <c r="AL198" s="587">
        <f>SUM(WB!BB89,-AL195)</f>
        <v>1</v>
      </c>
      <c r="AM198" s="588">
        <f>SUM(WB!BC89,-AM195)</f>
        <v>1</v>
      </c>
      <c r="AN198" s="588">
        <f>SUM(WB!BD89,-AN195)</f>
        <v>0</v>
      </c>
      <c r="AO198" s="588">
        <f>SUM(WB!BE89,-AO195)</f>
        <v>4</v>
      </c>
      <c r="AP198" s="588">
        <f>SUM(WB!BF89,-AP195)</f>
        <v>0</v>
      </c>
      <c r="AQ198" s="588">
        <f>SUM(WB!BG89,-AQ195)</f>
        <v>2</v>
      </c>
      <c r="AR198" s="588">
        <f>SUM(WB!BH89,-AR195)</f>
        <v>1</v>
      </c>
      <c r="AS198" s="588">
        <f>SUM(WB!BI89,-AS195)</f>
        <v>1</v>
      </c>
      <c r="AT198" s="588">
        <f>SUM(WB!BJ89,-AT195)</f>
        <v>2</v>
      </c>
      <c r="AU198" s="588">
        <f>SUM(WB!BK89,-AU195)</f>
        <v>5</v>
      </c>
      <c r="AV198" s="588">
        <f>SUM(WB!BL89,-AV195)</f>
        <v>2</v>
      </c>
      <c r="AW198" s="588">
        <f>SUM(WB!BM89,-AW195)</f>
        <v>1</v>
      </c>
      <c r="AX198" s="588"/>
      <c r="AY198" s="588"/>
      <c r="AZ198" s="588"/>
      <c r="BA198" s="588"/>
      <c r="BB198" s="588"/>
      <c r="BC198" s="632"/>
      <c r="BD198" s="1340">
        <f>SUM(WB!BS97,-BD195)</f>
        <v>5</v>
      </c>
      <c r="BE198" s="1341">
        <f>SUM(WB!BT97,-BE195)</f>
        <v>5</v>
      </c>
      <c r="BF198" s="1341">
        <f>SUM(WB!BU97,-BF195)</f>
        <v>0</v>
      </c>
      <c r="BG198" s="1341">
        <f>SUM(WB!BV97,-BG195)</f>
        <v>2</v>
      </c>
      <c r="BH198" s="1341"/>
      <c r="BI198" s="1341">
        <f>SUM(WB!BX97,-BI195)</f>
        <v>5</v>
      </c>
      <c r="BJ198" s="1341">
        <f>SUM(WB!BY97,-BJ195)</f>
        <v>2</v>
      </c>
      <c r="BK198" s="1341">
        <f>SUM(WB!BZ97,-BK195)</f>
        <v>1</v>
      </c>
      <c r="BL198" s="1341">
        <f>SUM(WB!CA97,-BL195)</f>
        <v>1</v>
      </c>
      <c r="BM198" s="1341">
        <f>SUM(WB!CB97,-BM195)</f>
        <v>0</v>
      </c>
      <c r="BN198" s="1341">
        <f>SUM(WB!CC97,-BN195)</f>
        <v>0</v>
      </c>
      <c r="BO198" s="1341">
        <f>SUM(WB!CD97,-BO195)</f>
        <v>10</v>
      </c>
      <c r="BP198" s="1341"/>
      <c r="BQ198" s="1341"/>
      <c r="BR198" s="1341"/>
      <c r="BS198" s="1341"/>
      <c r="BT198" s="1341"/>
      <c r="BU198" s="632"/>
      <c r="BV198" s="646">
        <f>WB!CK73-BV195</f>
        <v>0</v>
      </c>
      <c r="BW198" s="646">
        <f>WB!CK81-BW195</f>
        <v>0.5</v>
      </c>
      <c r="BX198" s="646">
        <f>WB!CK89-BX195</f>
        <v>1</v>
      </c>
      <c r="BY198" s="646">
        <f>WB!CK97-BY195</f>
        <v>2</v>
      </c>
      <c r="BZ198" s="578">
        <f t="shared" si="419"/>
        <v>0.4</v>
      </c>
      <c r="CA198" s="578">
        <f t="shared" si="420"/>
        <v>0.8</v>
      </c>
      <c r="CB198" s="578">
        <f t="shared" si="421"/>
        <v>1.5</v>
      </c>
      <c r="CC198" s="578">
        <f t="shared" si="422"/>
        <v>2.3333333333333335</v>
      </c>
      <c r="CD198" s="1069">
        <f t="shared" si="479"/>
        <v>0</v>
      </c>
      <c r="CE198" s="1070">
        <f t="shared" si="479"/>
        <v>0</v>
      </c>
      <c r="CF198" s="1070">
        <f t="shared" si="479"/>
        <v>0</v>
      </c>
      <c r="CG198" s="1070">
        <f t="shared" si="479"/>
        <v>1</v>
      </c>
      <c r="CH198" s="1070">
        <f t="shared" si="479"/>
        <v>1</v>
      </c>
      <c r="CI198" s="1071">
        <f t="shared" si="479"/>
        <v>2</v>
      </c>
      <c r="CJ198" s="1071">
        <f t="shared" si="479"/>
        <v>2</v>
      </c>
      <c r="CK198" s="1070">
        <f t="shared" si="479"/>
        <v>5</v>
      </c>
      <c r="CL198" s="1070">
        <f t="shared" si="479"/>
        <v>5</v>
      </c>
      <c r="CM198" s="1070">
        <f t="shared" si="479"/>
        <v>5</v>
      </c>
      <c r="CN198" s="1070">
        <f t="shared" si="479"/>
        <v>10</v>
      </c>
      <c r="CO198" s="1069" t="str">
        <f t="shared" si="479"/>
        <v/>
      </c>
      <c r="CP198" s="532" t="str">
        <f t="shared" si="389"/>
        <v/>
      </c>
      <c r="CQ198" s="533" t="str">
        <f t="shared" si="390"/>
        <v/>
      </c>
      <c r="CR198" s="534" t="str">
        <f t="shared" si="391"/>
        <v/>
      </c>
      <c r="CS198" s="534">
        <f t="shared" si="392"/>
        <v>0</v>
      </c>
      <c r="CT198" s="534">
        <f t="shared" si="393"/>
        <v>0</v>
      </c>
      <c r="CU198" s="534">
        <f t="shared" si="394"/>
        <v>0</v>
      </c>
      <c r="CV198" s="534">
        <f t="shared" si="395"/>
        <v>1</v>
      </c>
      <c r="CW198" s="535">
        <f t="shared" si="396"/>
        <v>1</v>
      </c>
      <c r="CX198" s="535">
        <f t="shared" si="397"/>
        <v>2</v>
      </c>
      <c r="CY198" s="535">
        <f t="shared" si="398"/>
        <v>2</v>
      </c>
      <c r="CZ198" s="534">
        <f t="shared" si="399"/>
        <v>5</v>
      </c>
      <c r="DA198" s="534">
        <f t="shared" si="400"/>
        <v>5</v>
      </c>
      <c r="DB198" s="534">
        <f t="shared" si="401"/>
        <v>5</v>
      </c>
      <c r="DC198" s="534">
        <f t="shared" si="402"/>
        <v>10</v>
      </c>
      <c r="DD198" s="534" t="str">
        <f t="shared" si="403"/>
        <v/>
      </c>
      <c r="DE198" s="533" t="str">
        <f t="shared" si="404"/>
        <v/>
      </c>
      <c r="DF198" s="532" t="str">
        <f t="shared" si="405"/>
        <v/>
      </c>
      <c r="DG198" s="631">
        <f t="shared" si="460"/>
        <v>12</v>
      </c>
      <c r="DH198" s="96">
        <f t="shared" si="461"/>
        <v>12</v>
      </c>
      <c r="DI198" s="96">
        <f t="shared" si="462"/>
        <v>12</v>
      </c>
      <c r="DJ198" s="96">
        <f t="shared" si="463"/>
        <v>11</v>
      </c>
      <c r="DK198" s="467"/>
      <c r="DL198" s="599"/>
      <c r="DM198" s="599"/>
      <c r="DN198" s="599"/>
      <c r="DO198" s="599"/>
      <c r="DP198" s="599"/>
      <c r="DQ198" s="599"/>
      <c r="DR198" s="599"/>
      <c r="DS198" s="599"/>
      <c r="DT198" s="468"/>
    </row>
    <row r="199" spans="1:124" s="470" customFormat="1" ht="15.75" customHeight="1">
      <c r="A199" s="619" t="s">
        <v>180</v>
      </c>
      <c r="B199" s="305"/>
      <c r="C199" s="305">
        <v>7000</v>
      </c>
      <c r="D199" s="305"/>
      <c r="E199" s="305">
        <v>6500</v>
      </c>
      <c r="F199" s="305"/>
      <c r="G199" s="305">
        <v>7000</v>
      </c>
      <c r="H199" s="305"/>
      <c r="I199" s="305">
        <v>6500</v>
      </c>
      <c r="J199" s="305"/>
      <c r="K199" s="305"/>
      <c r="L199" s="305"/>
      <c r="M199" s="305">
        <v>7500</v>
      </c>
      <c r="N199" s="305"/>
      <c r="O199" s="305"/>
      <c r="P199" s="305"/>
      <c r="Q199" s="305"/>
      <c r="R199" s="305"/>
      <c r="S199" s="618"/>
      <c r="T199" s="305"/>
      <c r="U199" s="305"/>
      <c r="V199" s="305">
        <v>7000</v>
      </c>
      <c r="W199" s="305">
        <v>7000</v>
      </c>
      <c r="X199" s="305"/>
      <c r="Y199" s="305">
        <v>6500</v>
      </c>
      <c r="Z199" s="1349"/>
      <c r="AA199" s="1349">
        <v>7800</v>
      </c>
      <c r="AB199" s="1349">
        <v>7000</v>
      </c>
      <c r="AC199" s="1349"/>
      <c r="AD199" s="305"/>
      <c r="AE199" s="1349">
        <v>8000</v>
      </c>
      <c r="AF199" s="281"/>
      <c r="AG199" s="305"/>
      <c r="AH199" s="305"/>
      <c r="AI199" s="305"/>
      <c r="AJ199" s="305"/>
      <c r="AK199" s="618"/>
      <c r="AL199" s="305">
        <v>8000</v>
      </c>
      <c r="AM199" s="305">
        <v>7500</v>
      </c>
      <c r="AN199" s="305"/>
      <c r="AO199" s="305">
        <v>8200</v>
      </c>
      <c r="AP199" s="305"/>
      <c r="AQ199" s="305">
        <v>8000</v>
      </c>
      <c r="AR199" s="305">
        <v>8000</v>
      </c>
      <c r="AS199" s="305"/>
      <c r="AT199" s="305">
        <v>8500</v>
      </c>
      <c r="AU199" s="305">
        <v>9000</v>
      </c>
      <c r="AV199" s="305">
        <v>7200</v>
      </c>
      <c r="AW199" s="656">
        <v>9000</v>
      </c>
      <c r="AX199" s="656"/>
      <c r="AY199" s="656"/>
      <c r="AZ199" s="656"/>
      <c r="BA199" s="656"/>
      <c r="BB199" s="305"/>
      <c r="BC199" s="618"/>
      <c r="BD199" s="1349">
        <v>8000</v>
      </c>
      <c r="BE199" s="1349">
        <v>8500</v>
      </c>
      <c r="BF199" s="1349"/>
      <c r="BG199" s="1349">
        <v>6500</v>
      </c>
      <c r="BH199" s="1349"/>
      <c r="BI199" s="1349">
        <v>8000</v>
      </c>
      <c r="BJ199" s="1349">
        <v>7000</v>
      </c>
      <c r="BK199" s="1349">
        <v>7500</v>
      </c>
      <c r="BL199" s="1349">
        <v>9000</v>
      </c>
      <c r="BM199" s="1349"/>
      <c r="BN199" s="1349"/>
      <c r="BO199" s="1360">
        <v>8500</v>
      </c>
      <c r="BP199" s="1360"/>
      <c r="BQ199" s="1360"/>
      <c r="BR199" s="1360"/>
      <c r="BS199" s="1360"/>
      <c r="BT199" s="1360"/>
      <c r="BU199" s="618"/>
      <c r="BV199" s="305"/>
      <c r="BW199" s="305">
        <v>7000</v>
      </c>
      <c r="BX199" s="305">
        <v>7000</v>
      </c>
      <c r="BY199" s="305">
        <v>7000</v>
      </c>
      <c r="BZ199" s="578">
        <f t="shared" si="419"/>
        <v>6833.333333333333</v>
      </c>
      <c r="CA199" s="578">
        <f t="shared" si="420"/>
        <v>7200</v>
      </c>
      <c r="CB199" s="578">
        <f t="shared" si="421"/>
        <v>8171.4285714285716</v>
      </c>
      <c r="CC199" s="578">
        <f t="shared" si="422"/>
        <v>7916.666666666667</v>
      </c>
      <c r="CD199" s="1069" t="str">
        <f t="shared" si="479"/>
        <v/>
      </c>
      <c r="CE199" s="1070" t="str">
        <f t="shared" si="479"/>
        <v/>
      </c>
      <c r="CF199" s="1070">
        <f t="shared" si="479"/>
        <v>6500</v>
      </c>
      <c r="CG199" s="1070">
        <f t="shared" si="479"/>
        <v>7000</v>
      </c>
      <c r="CH199" s="1070">
        <f t="shared" si="479"/>
        <v>7500</v>
      </c>
      <c r="CI199" s="1071">
        <f t="shared" si="479"/>
        <v>8000</v>
      </c>
      <c r="CJ199" s="1071">
        <f t="shared" si="479"/>
        <v>8000</v>
      </c>
      <c r="CK199" s="1070">
        <f t="shared" si="479"/>
        <v>8500</v>
      </c>
      <c r="CL199" s="1070">
        <f t="shared" si="479"/>
        <v>8500</v>
      </c>
      <c r="CM199" s="1070">
        <f t="shared" si="479"/>
        <v>9000</v>
      </c>
      <c r="CN199" s="1070" t="str">
        <f t="shared" si="479"/>
        <v/>
      </c>
      <c r="CO199" s="1069" t="str">
        <f t="shared" si="479"/>
        <v/>
      </c>
      <c r="CP199" s="532" t="str">
        <f t="shared" si="389"/>
        <v/>
      </c>
      <c r="CQ199" s="533" t="str">
        <f t="shared" si="390"/>
        <v/>
      </c>
      <c r="CR199" s="534" t="str">
        <f t="shared" si="391"/>
        <v/>
      </c>
      <c r="CS199" s="534" t="str">
        <f t="shared" si="392"/>
        <v/>
      </c>
      <c r="CT199" s="534" t="str">
        <f t="shared" si="393"/>
        <v/>
      </c>
      <c r="CU199" s="534">
        <f t="shared" si="394"/>
        <v>6500</v>
      </c>
      <c r="CV199" s="534">
        <f t="shared" si="395"/>
        <v>7000</v>
      </c>
      <c r="CW199" s="535">
        <f t="shared" si="396"/>
        <v>7500</v>
      </c>
      <c r="CX199" s="535">
        <f t="shared" si="397"/>
        <v>8000</v>
      </c>
      <c r="CY199" s="535">
        <f t="shared" si="398"/>
        <v>8000</v>
      </c>
      <c r="CZ199" s="534">
        <f t="shared" si="399"/>
        <v>8500</v>
      </c>
      <c r="DA199" s="534">
        <f t="shared" si="400"/>
        <v>8500</v>
      </c>
      <c r="DB199" s="534">
        <f t="shared" si="401"/>
        <v>9000</v>
      </c>
      <c r="DC199" s="534" t="str">
        <f t="shared" si="402"/>
        <v/>
      </c>
      <c r="DD199" s="534" t="str">
        <f t="shared" si="403"/>
        <v/>
      </c>
      <c r="DE199" s="533" t="str">
        <f t="shared" si="404"/>
        <v/>
      </c>
      <c r="DF199" s="532" t="str">
        <f t="shared" si="405"/>
        <v/>
      </c>
      <c r="DG199" s="631">
        <f t="shared" si="460"/>
        <v>5</v>
      </c>
      <c r="DH199" s="96">
        <f t="shared" si="461"/>
        <v>6</v>
      </c>
      <c r="DI199" s="96">
        <f t="shared" si="462"/>
        <v>9</v>
      </c>
      <c r="DJ199" s="96">
        <f t="shared" si="463"/>
        <v>8</v>
      </c>
      <c r="DK199" s="467"/>
      <c r="DL199" s="599"/>
      <c r="DM199" s="599"/>
      <c r="DN199" s="599"/>
      <c r="DO199" s="599"/>
      <c r="DP199" s="599"/>
      <c r="DQ199" s="599"/>
      <c r="DR199" s="599"/>
      <c r="DS199" s="599"/>
      <c r="DT199" s="468"/>
    </row>
    <row r="200" spans="1:124" s="470" customFormat="1" ht="15.75" customHeight="1">
      <c r="A200" s="619" t="s">
        <v>182</v>
      </c>
      <c r="B200" s="588">
        <f t="shared" ref="B200:K200" si="488">IF(B198="","",B198*B199)</f>
        <v>0</v>
      </c>
      <c r="C200" s="588">
        <f t="shared" si="488"/>
        <v>7000</v>
      </c>
      <c r="D200" s="588">
        <f t="shared" si="488"/>
        <v>0</v>
      </c>
      <c r="E200" s="588">
        <f t="shared" si="488"/>
        <v>6500</v>
      </c>
      <c r="F200" s="588">
        <f t="shared" si="488"/>
        <v>0</v>
      </c>
      <c r="G200" s="588">
        <f t="shared" si="488"/>
        <v>7000</v>
      </c>
      <c r="H200" s="588">
        <f t="shared" si="488"/>
        <v>0</v>
      </c>
      <c r="I200" s="588">
        <f t="shared" si="488"/>
        <v>6500</v>
      </c>
      <c r="J200" s="588">
        <f t="shared" si="488"/>
        <v>0</v>
      </c>
      <c r="K200" s="588">
        <f t="shared" si="488"/>
        <v>0</v>
      </c>
      <c r="L200" s="588"/>
      <c r="M200" s="588"/>
      <c r="N200" s="588"/>
      <c r="O200" s="588"/>
      <c r="P200" s="588"/>
      <c r="Q200" s="588"/>
      <c r="R200" s="588"/>
      <c r="S200" s="626"/>
      <c r="T200" s="588">
        <f t="shared" ref="T200:AE200" si="489">IF(T198="","",T198*T199)</f>
        <v>0</v>
      </c>
      <c r="U200" s="588">
        <f t="shared" si="489"/>
        <v>0</v>
      </c>
      <c r="V200" s="588">
        <f t="shared" si="489"/>
        <v>28000</v>
      </c>
      <c r="W200" s="588">
        <f t="shared" si="489"/>
        <v>7000</v>
      </c>
      <c r="X200" s="588">
        <f t="shared" si="489"/>
        <v>0</v>
      </c>
      <c r="Y200" s="588">
        <f t="shared" si="489"/>
        <v>6500</v>
      </c>
      <c r="Z200" s="1341">
        <f t="shared" si="489"/>
        <v>0</v>
      </c>
      <c r="AA200" s="1341">
        <f t="shared" si="489"/>
        <v>7800</v>
      </c>
      <c r="AB200" s="1341">
        <f t="shared" si="489"/>
        <v>14000</v>
      </c>
      <c r="AC200" s="1341">
        <f t="shared" si="489"/>
        <v>0</v>
      </c>
      <c r="AD200" s="588">
        <f t="shared" si="489"/>
        <v>0</v>
      </c>
      <c r="AE200" s="1341">
        <f t="shared" si="489"/>
        <v>16000</v>
      </c>
      <c r="AF200" s="588"/>
      <c r="AG200" s="588"/>
      <c r="AH200" s="588"/>
      <c r="AI200" s="588"/>
      <c r="AJ200" s="588"/>
      <c r="AK200" s="626"/>
      <c r="AL200" s="588">
        <f t="shared" ref="AL200:AW200" si="490">IF(AL198="","",AL198*AL199)</f>
        <v>8000</v>
      </c>
      <c r="AM200" s="588">
        <f t="shared" si="490"/>
        <v>7500</v>
      </c>
      <c r="AN200" s="588">
        <f t="shared" si="490"/>
        <v>0</v>
      </c>
      <c r="AO200" s="588">
        <f t="shared" si="490"/>
        <v>32800</v>
      </c>
      <c r="AP200" s="588">
        <f t="shared" si="490"/>
        <v>0</v>
      </c>
      <c r="AQ200" s="588">
        <f t="shared" si="490"/>
        <v>16000</v>
      </c>
      <c r="AR200" s="588">
        <f t="shared" si="490"/>
        <v>8000</v>
      </c>
      <c r="AS200" s="588">
        <f t="shared" si="490"/>
        <v>0</v>
      </c>
      <c r="AT200" s="588">
        <f t="shared" si="490"/>
        <v>17000</v>
      </c>
      <c r="AU200" s="588">
        <f t="shared" si="490"/>
        <v>45000</v>
      </c>
      <c r="AV200" s="588">
        <f t="shared" si="490"/>
        <v>14400</v>
      </c>
      <c r="AW200" s="588">
        <f t="shared" si="490"/>
        <v>9000</v>
      </c>
      <c r="AX200" s="588"/>
      <c r="AY200" s="588"/>
      <c r="AZ200" s="588"/>
      <c r="BA200" s="588"/>
      <c r="BB200" s="588"/>
      <c r="BC200" s="626"/>
      <c r="BD200" s="1341">
        <f t="shared" ref="BD200:BO200" si="491">IF(BD198="","",BD198*BD199)</f>
        <v>40000</v>
      </c>
      <c r="BE200" s="1341">
        <f t="shared" si="491"/>
        <v>42500</v>
      </c>
      <c r="BF200" s="1341">
        <f t="shared" si="491"/>
        <v>0</v>
      </c>
      <c r="BG200" s="1341">
        <f t="shared" si="491"/>
        <v>13000</v>
      </c>
      <c r="BH200" s="1341" t="str">
        <f t="shared" si="491"/>
        <v/>
      </c>
      <c r="BI200" s="1341">
        <f t="shared" si="491"/>
        <v>40000</v>
      </c>
      <c r="BJ200" s="1341">
        <f t="shared" si="491"/>
        <v>14000</v>
      </c>
      <c r="BK200" s="1341">
        <f t="shared" si="491"/>
        <v>7500</v>
      </c>
      <c r="BL200" s="1341">
        <f t="shared" si="491"/>
        <v>9000</v>
      </c>
      <c r="BM200" s="1341">
        <f t="shared" si="491"/>
        <v>0</v>
      </c>
      <c r="BN200" s="1341">
        <f t="shared" si="491"/>
        <v>0</v>
      </c>
      <c r="BO200" s="1341">
        <f t="shared" si="491"/>
        <v>85000</v>
      </c>
      <c r="BP200" s="1341"/>
      <c r="BQ200" s="1341"/>
      <c r="BR200" s="1341"/>
      <c r="BS200" s="1341"/>
      <c r="BT200" s="1341"/>
      <c r="BU200" s="626"/>
      <c r="BV200" s="588">
        <f>IF(BV198="","",BV198*BV199)</f>
        <v>0</v>
      </c>
      <c r="BW200" s="588">
        <f>IF(BW198="","",BW198*BW199)</f>
        <v>3500</v>
      </c>
      <c r="BX200" s="588">
        <f>IF(BX198="","",BX198*BX199)</f>
        <v>7000</v>
      </c>
      <c r="BY200" s="588">
        <f>IF(BY198="","",BY198*BY199)</f>
        <v>14000</v>
      </c>
      <c r="BZ200" s="578">
        <f t="shared" si="419"/>
        <v>2500</v>
      </c>
      <c r="CA200" s="578">
        <f t="shared" si="420"/>
        <v>5130</v>
      </c>
      <c r="CB200" s="578">
        <f t="shared" si="421"/>
        <v>11270</v>
      </c>
      <c r="CC200" s="578">
        <f t="shared" si="422"/>
        <v>18444.444444444445</v>
      </c>
      <c r="CD200" s="1069">
        <f t="shared" si="479"/>
        <v>0</v>
      </c>
      <c r="CE200" s="1070">
        <f t="shared" si="479"/>
        <v>0</v>
      </c>
      <c r="CF200" s="1070">
        <f t="shared" si="479"/>
        <v>0</v>
      </c>
      <c r="CG200" s="1070">
        <f t="shared" si="479"/>
        <v>7500</v>
      </c>
      <c r="CH200" s="1070">
        <f t="shared" si="479"/>
        <v>9000</v>
      </c>
      <c r="CI200" s="1071">
        <f t="shared" si="479"/>
        <v>13000</v>
      </c>
      <c r="CJ200" s="1071">
        <f t="shared" si="479"/>
        <v>14000</v>
      </c>
      <c r="CK200" s="1070">
        <f t="shared" si="479"/>
        <v>40000</v>
      </c>
      <c r="CL200" s="1070">
        <f t="shared" si="479"/>
        <v>40000</v>
      </c>
      <c r="CM200" s="1070">
        <f t="shared" si="479"/>
        <v>42500</v>
      </c>
      <c r="CN200" s="1070">
        <f t="shared" si="479"/>
        <v>85000</v>
      </c>
      <c r="CO200" s="1069" t="str">
        <f t="shared" si="479"/>
        <v/>
      </c>
      <c r="CP200" s="532" t="str">
        <f t="shared" si="389"/>
        <v/>
      </c>
      <c r="CQ200" s="533" t="str">
        <f t="shared" si="390"/>
        <v/>
      </c>
      <c r="CR200" s="534" t="str">
        <f t="shared" si="391"/>
        <v/>
      </c>
      <c r="CS200" s="534">
        <f t="shared" si="392"/>
        <v>0</v>
      </c>
      <c r="CT200" s="534">
        <f t="shared" si="393"/>
        <v>0</v>
      </c>
      <c r="CU200" s="534">
        <f t="shared" si="394"/>
        <v>0</v>
      </c>
      <c r="CV200" s="534">
        <f t="shared" si="395"/>
        <v>7500</v>
      </c>
      <c r="CW200" s="535">
        <f t="shared" si="396"/>
        <v>9000</v>
      </c>
      <c r="CX200" s="535">
        <f t="shared" si="397"/>
        <v>13000</v>
      </c>
      <c r="CY200" s="535">
        <f t="shared" si="398"/>
        <v>14000</v>
      </c>
      <c r="CZ200" s="534">
        <f t="shared" si="399"/>
        <v>40000</v>
      </c>
      <c r="DA200" s="534">
        <f t="shared" si="400"/>
        <v>40000</v>
      </c>
      <c r="DB200" s="534">
        <f t="shared" si="401"/>
        <v>42500</v>
      </c>
      <c r="DC200" s="534">
        <f t="shared" si="402"/>
        <v>85000</v>
      </c>
      <c r="DD200" s="534" t="str">
        <f t="shared" si="403"/>
        <v/>
      </c>
      <c r="DE200" s="533" t="str">
        <f t="shared" si="404"/>
        <v/>
      </c>
      <c r="DF200" s="532" t="str">
        <f t="shared" si="405"/>
        <v/>
      </c>
      <c r="DG200" s="631">
        <f t="shared" si="460"/>
        <v>10</v>
      </c>
      <c r="DH200" s="96">
        <f t="shared" si="461"/>
        <v>12</v>
      </c>
      <c r="DI200" s="96">
        <f t="shared" si="462"/>
        <v>12</v>
      </c>
      <c r="DJ200" s="96">
        <f t="shared" si="463"/>
        <v>11</v>
      </c>
      <c r="DK200" s="467"/>
      <c r="DL200" s="599"/>
      <c r="DM200" s="599"/>
      <c r="DN200" s="599"/>
      <c r="DO200" s="599"/>
      <c r="DP200" s="599"/>
      <c r="DQ200" s="599"/>
      <c r="DR200" s="599"/>
      <c r="DS200" s="599"/>
      <c r="DT200" s="468"/>
    </row>
    <row r="201" spans="1:124" s="470" customFormat="1" ht="15.75" customHeight="1">
      <c r="A201" s="619" t="s">
        <v>237</v>
      </c>
      <c r="B201" s="601" t="str">
        <f t="shared" ref="B201:K201" si="492">IF(SUM(B52)=0,"",(B178+B191*(B192="")+B195+B198)/B52)</f>
        <v/>
      </c>
      <c r="C201" s="601">
        <f t="shared" si="492"/>
        <v>0.66666666666666663</v>
      </c>
      <c r="D201" s="601" t="str">
        <f t="shared" si="492"/>
        <v/>
      </c>
      <c r="E201" s="601">
        <f t="shared" si="492"/>
        <v>0.4</v>
      </c>
      <c r="F201" s="601" t="str">
        <f t="shared" si="492"/>
        <v/>
      </c>
      <c r="G201" s="601">
        <f t="shared" si="492"/>
        <v>0.33333333333333331</v>
      </c>
      <c r="H201" s="601" t="str">
        <f t="shared" si="492"/>
        <v/>
      </c>
      <c r="I201" s="601">
        <f t="shared" si="492"/>
        <v>0.6</v>
      </c>
      <c r="J201" s="601" t="str">
        <f t="shared" si="492"/>
        <v/>
      </c>
      <c r="K201" s="601">
        <f t="shared" si="492"/>
        <v>0.2</v>
      </c>
      <c r="L201" s="601"/>
      <c r="M201" s="601"/>
      <c r="N201" s="601"/>
      <c r="O201" s="601"/>
      <c r="P201" s="601"/>
      <c r="Q201" s="601"/>
      <c r="R201" s="601"/>
      <c r="S201" s="630"/>
      <c r="T201" s="601" t="str">
        <f t="shared" ref="T201:AE201" si="493">IF(SUM(T52)=0,"",(T178+T191*(T192="")+T195+T198)/T52)</f>
        <v/>
      </c>
      <c r="U201" s="601">
        <f t="shared" si="493"/>
        <v>0.14285714285714285</v>
      </c>
      <c r="V201" s="601">
        <f t="shared" si="493"/>
        <v>0.625</v>
      </c>
      <c r="W201" s="601">
        <f t="shared" si="493"/>
        <v>0.33333333333333331</v>
      </c>
      <c r="X201" s="601">
        <f t="shared" si="493"/>
        <v>0</v>
      </c>
      <c r="Y201" s="601">
        <f t="shared" si="493"/>
        <v>0.2</v>
      </c>
      <c r="Z201" s="1343" t="str">
        <f t="shared" si="493"/>
        <v/>
      </c>
      <c r="AA201" s="1343">
        <f t="shared" si="493"/>
        <v>0.33333333333333331</v>
      </c>
      <c r="AB201" s="1343">
        <f t="shared" si="493"/>
        <v>0.42857142857142855</v>
      </c>
      <c r="AC201" s="1343">
        <f t="shared" si="493"/>
        <v>8.3333333333333329E-2</v>
      </c>
      <c r="AD201" s="601">
        <f t="shared" si="493"/>
        <v>0.13333333333333333</v>
      </c>
      <c r="AE201" s="1343">
        <f t="shared" si="493"/>
        <v>0.4</v>
      </c>
      <c r="AF201" s="601"/>
      <c r="AG201" s="601"/>
      <c r="AH201" s="601"/>
      <c r="AI201" s="601"/>
      <c r="AJ201" s="601"/>
      <c r="AK201" s="630"/>
      <c r="AL201" s="601">
        <f t="shared" ref="AL201:AT201" si="494">IF(SUM(AL52)=0,"",(AL178+AL191*(AL192="")+AL195+AL198)/AL52)</f>
        <v>0.3</v>
      </c>
      <c r="AM201" s="601">
        <f t="shared" si="494"/>
        <v>0.1111111111111111</v>
      </c>
      <c r="AN201" s="601">
        <f t="shared" si="494"/>
        <v>0.33333333333333331</v>
      </c>
      <c r="AO201" s="601">
        <f t="shared" si="494"/>
        <v>0.2608695652173913</v>
      </c>
      <c r="AP201" s="601">
        <f t="shared" si="494"/>
        <v>0.2</v>
      </c>
      <c r="AQ201" s="601">
        <f t="shared" si="494"/>
        <v>0.15</v>
      </c>
      <c r="AR201" s="601">
        <f t="shared" si="494"/>
        <v>0.15384615384615385</v>
      </c>
      <c r="AS201" s="601">
        <f t="shared" si="494"/>
        <v>0.3</v>
      </c>
      <c r="AT201" s="601">
        <f t="shared" si="494"/>
        <v>0.3</v>
      </c>
      <c r="AU201" s="601"/>
      <c r="AV201" s="601"/>
      <c r="AW201" s="601">
        <f t="shared" ref="AW201" si="495">IF(SUM(AW52)=0,"",(AW178+AW191*(AW192="")+AW195+AW198)/AW52)</f>
        <v>0.3</v>
      </c>
      <c r="AX201" s="601"/>
      <c r="AY201" s="601"/>
      <c r="AZ201" s="601"/>
      <c r="BA201" s="601"/>
      <c r="BB201" s="601"/>
      <c r="BC201" s="630"/>
      <c r="BD201" s="1343">
        <f t="shared" ref="BD201:BO201" si="496">IF(SUM(BD52)=0,"",(BD178+BD191*(BD192="")+BD195+BD198)/BD52)</f>
        <v>0.13333333333333333</v>
      </c>
      <c r="BE201" s="1343">
        <f t="shared" si="496"/>
        <v>0.17777777777777778</v>
      </c>
      <c r="BF201" s="1343">
        <f t="shared" si="496"/>
        <v>0.1</v>
      </c>
      <c r="BG201" s="1343">
        <f t="shared" si="496"/>
        <v>0.2</v>
      </c>
      <c r="BH201" s="1343">
        <f t="shared" si="496"/>
        <v>0.2</v>
      </c>
      <c r="BI201" s="1343">
        <f t="shared" si="496"/>
        <v>0.22857142857142856</v>
      </c>
      <c r="BJ201" s="1343">
        <f t="shared" si="496"/>
        <v>0.3</v>
      </c>
      <c r="BK201" s="1343">
        <f t="shared" si="496"/>
        <v>0.13333333333333333</v>
      </c>
      <c r="BL201" s="1343">
        <f t="shared" si="496"/>
        <v>0.04</v>
      </c>
      <c r="BM201" s="1343">
        <f t="shared" si="496"/>
        <v>7.1428571428571425E-2</v>
      </c>
      <c r="BN201" s="1343">
        <f t="shared" si="496"/>
        <v>0.2</v>
      </c>
      <c r="BO201" s="1343">
        <f t="shared" si="496"/>
        <v>0.375</v>
      </c>
      <c r="BP201" s="1343"/>
      <c r="BQ201" s="1343"/>
      <c r="BR201" s="1343"/>
      <c r="BS201" s="1343"/>
      <c r="BT201" s="1343"/>
      <c r="BU201" s="630"/>
      <c r="BV201" s="601">
        <f>IF(SUM(BV52)=0,"",(BV178+BV191*(BV192="")+BV195+BV198)/BV52)</f>
        <v>0.16666666666666666</v>
      </c>
      <c r="BW201" s="601">
        <f>IF(SUM(BW52)=0,"",(BW178+BW191*(BW192="")+BW195+BW198)/BW52)</f>
        <v>0.21428571428571427</v>
      </c>
      <c r="BX201" s="601">
        <f>IF(SUM(BX52)=0,"",(BX178+BX191*(BX192="")+BX195+BX198)/BX52)</f>
        <v>0.15384615384615385</v>
      </c>
      <c r="BY201" s="601">
        <f>IF(SUM(BY52)=0,"",(BY178+BY191*(BY192="")+BY195+BY198)/BY52)</f>
        <v>0.16</v>
      </c>
      <c r="BZ201" s="578">
        <f t="shared" si="419"/>
        <v>0.44444444444444448</v>
      </c>
      <c r="CA201" s="603">
        <f t="shared" si="420"/>
        <v>0.25684523809523807</v>
      </c>
      <c r="CB201" s="603">
        <f t="shared" si="421"/>
        <v>0.24558946488294311</v>
      </c>
      <c r="CC201" s="603">
        <f t="shared" si="422"/>
        <v>0.17444444444444446</v>
      </c>
      <c r="CD201" s="1072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0.04</v>
      </c>
      <c r="CE201" s="1073">
        <f t="shared" ref="CE201:CO201" si="497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7.1428571428571425E-2</v>
      </c>
      <c r="CF201" s="1073">
        <f t="shared" si="497"/>
        <v>0.1</v>
      </c>
      <c r="CG201" s="1073">
        <f t="shared" si="497"/>
        <v>0.13333333333333333</v>
      </c>
      <c r="CH201" s="1073">
        <f t="shared" si="497"/>
        <v>0.13333333333333333</v>
      </c>
      <c r="CI201" s="1074">
        <f t="shared" si="497"/>
        <v>0.17777777777777778</v>
      </c>
      <c r="CJ201" s="1074">
        <f t="shared" si="497"/>
        <v>0.2</v>
      </c>
      <c r="CK201" s="1073">
        <f t="shared" si="497"/>
        <v>0.2</v>
      </c>
      <c r="CL201" s="1073">
        <f t="shared" si="497"/>
        <v>0.2</v>
      </c>
      <c r="CM201" s="1073">
        <f t="shared" si="497"/>
        <v>0.22857142857142856</v>
      </c>
      <c r="CN201" s="1073">
        <f t="shared" si="497"/>
        <v>0.3</v>
      </c>
      <c r="CO201" s="1072">
        <f t="shared" si="497"/>
        <v>0.375</v>
      </c>
      <c r="CP201" s="520" t="str">
        <f t="shared" si="389"/>
        <v/>
      </c>
      <c r="CQ201" s="521" t="str">
        <f t="shared" si="390"/>
        <v/>
      </c>
      <c r="CR201" s="522" t="str">
        <f t="shared" si="391"/>
        <v/>
      </c>
      <c r="CS201" s="522">
        <f t="shared" si="392"/>
        <v>0.04</v>
      </c>
      <c r="CT201" s="522">
        <f t="shared" si="393"/>
        <v>7.1428571428571425E-2</v>
      </c>
      <c r="CU201" s="522">
        <f t="shared" si="394"/>
        <v>0.1</v>
      </c>
      <c r="CV201" s="522">
        <f t="shared" si="395"/>
        <v>0.13333333333333333</v>
      </c>
      <c r="CW201" s="523">
        <f t="shared" si="396"/>
        <v>0.13333333333333333</v>
      </c>
      <c r="CX201" s="523">
        <f t="shared" si="397"/>
        <v>0.17777777777777778</v>
      </c>
      <c r="CY201" s="523">
        <f t="shared" si="398"/>
        <v>0.2</v>
      </c>
      <c r="CZ201" s="522">
        <f t="shared" si="399"/>
        <v>0.2</v>
      </c>
      <c r="DA201" s="522">
        <f t="shared" si="400"/>
        <v>0.2</v>
      </c>
      <c r="DB201" s="522">
        <f t="shared" si="401"/>
        <v>0.22857142857142856</v>
      </c>
      <c r="DC201" s="522">
        <f t="shared" si="402"/>
        <v>0.3</v>
      </c>
      <c r="DD201" s="522">
        <f t="shared" si="403"/>
        <v>0.375</v>
      </c>
      <c r="DE201" s="521" t="str">
        <f t="shared" si="404"/>
        <v/>
      </c>
      <c r="DF201" s="520" t="str">
        <f t="shared" si="405"/>
        <v/>
      </c>
      <c r="DG201" s="631">
        <f t="shared" si="460"/>
        <v>5</v>
      </c>
      <c r="DH201" s="96">
        <f t="shared" si="461"/>
        <v>10</v>
      </c>
      <c r="DI201" s="96">
        <f t="shared" si="462"/>
        <v>10</v>
      </c>
      <c r="DJ201" s="96">
        <f t="shared" si="463"/>
        <v>12</v>
      </c>
      <c r="DK201" s="467"/>
      <c r="DL201" s="599"/>
      <c r="DM201" s="599"/>
      <c r="DN201" s="599"/>
      <c r="DO201" s="599"/>
      <c r="DP201" s="599"/>
      <c r="DQ201" s="599"/>
      <c r="DR201" s="599"/>
      <c r="DS201" s="599"/>
      <c r="DT201" s="468"/>
    </row>
    <row r="202" spans="1:124" s="470" customFormat="1" ht="15.75" hidden="1" customHeight="1">
      <c r="A202" s="652" t="s">
        <v>238</v>
      </c>
      <c r="B202" s="212"/>
      <c r="C202" s="212"/>
      <c r="D202" s="212"/>
      <c r="E202" s="212"/>
      <c r="F202" s="212"/>
      <c r="G202" s="212"/>
      <c r="H202" s="212"/>
      <c r="I202" s="212"/>
      <c r="J202" s="212"/>
      <c r="K202" s="212"/>
      <c r="L202" s="212"/>
      <c r="M202" s="212"/>
      <c r="N202" s="212"/>
      <c r="O202" s="212"/>
      <c r="P202" s="212"/>
      <c r="Q202" s="212"/>
      <c r="R202" s="212"/>
      <c r="S202" s="583"/>
      <c r="T202" s="212"/>
      <c r="U202" s="212"/>
      <c r="V202" s="212"/>
      <c r="W202" s="212"/>
      <c r="X202" s="212"/>
      <c r="Y202" s="212"/>
      <c r="Z202" s="1338"/>
      <c r="AA202" s="1338"/>
      <c r="AB202" s="1338"/>
      <c r="AC202" s="1338"/>
      <c r="AD202" s="212"/>
      <c r="AE202" s="1338"/>
      <c r="AF202" s="212"/>
      <c r="AG202" s="212"/>
      <c r="AH202" s="212"/>
      <c r="AI202" s="212"/>
      <c r="AJ202" s="212"/>
      <c r="AK202" s="583"/>
      <c r="AL202" s="212"/>
      <c r="AM202" s="212"/>
      <c r="AN202" s="212"/>
      <c r="AO202" s="212"/>
      <c r="AP202" s="212"/>
      <c r="AQ202" s="212"/>
      <c r="AR202" s="212"/>
      <c r="AS202" s="212"/>
      <c r="AT202" s="212"/>
      <c r="AU202" s="212"/>
      <c r="AV202" s="212"/>
      <c r="AW202" s="212"/>
      <c r="AX202" s="212"/>
      <c r="AY202" s="212"/>
      <c r="AZ202" s="212"/>
      <c r="BA202" s="212"/>
      <c r="BB202" s="212"/>
      <c r="BC202" s="583"/>
      <c r="BD202" s="1338"/>
      <c r="BE202" s="1338"/>
      <c r="BF202" s="1338"/>
      <c r="BG202" s="1338"/>
      <c r="BH202" s="1338"/>
      <c r="BI202" s="1338"/>
      <c r="BJ202" s="1338"/>
      <c r="BK202" s="1338"/>
      <c r="BL202" s="1338"/>
      <c r="BM202" s="1338"/>
      <c r="BN202" s="1338"/>
      <c r="BO202" s="1338"/>
      <c r="BP202" s="1338"/>
      <c r="BQ202" s="1338"/>
      <c r="BR202" s="1338"/>
      <c r="BS202" s="1338"/>
      <c r="BT202" s="1338"/>
      <c r="BU202" s="583"/>
      <c r="BV202" s="212"/>
      <c r="BW202" s="212"/>
      <c r="BX202" s="212"/>
      <c r="BY202" s="212"/>
      <c r="BZ202" s="578" t="str">
        <f t="shared" si="419"/>
        <v/>
      </c>
      <c r="CA202" s="578" t="str">
        <f t="shared" si="420"/>
        <v/>
      </c>
      <c r="CB202" s="578" t="str">
        <f t="shared" si="421"/>
        <v/>
      </c>
      <c r="CC202" s="578" t="str">
        <f t="shared" si="422"/>
        <v/>
      </c>
      <c r="CD202" s="1069" t="str">
        <f t="shared" si="377"/>
        <v/>
      </c>
      <c r="CE202" s="1070" t="str">
        <f t="shared" si="378"/>
        <v/>
      </c>
      <c r="CF202" s="1070" t="str">
        <f t="shared" si="379"/>
        <v/>
      </c>
      <c r="CG202" s="1070" t="str">
        <f t="shared" si="380"/>
        <v/>
      </c>
      <c r="CH202" s="1070" t="str">
        <f t="shared" si="381"/>
        <v/>
      </c>
      <c r="CI202" s="1071" t="str">
        <f t="shared" si="382"/>
        <v/>
      </c>
      <c r="CJ202" s="1071" t="str">
        <f t="shared" si="383"/>
        <v/>
      </c>
      <c r="CK202" s="1070" t="str">
        <f t="shared" si="384"/>
        <v/>
      </c>
      <c r="CL202" s="1070" t="str">
        <f t="shared" si="385"/>
        <v/>
      </c>
      <c r="CM202" s="1070" t="str">
        <f t="shared" si="386"/>
        <v/>
      </c>
      <c r="CN202" s="1070" t="str">
        <f t="shared" si="387"/>
        <v/>
      </c>
      <c r="CO202" s="1069" t="str">
        <f t="shared" si="388"/>
        <v/>
      </c>
      <c r="CP202" s="532" t="str">
        <f t="shared" si="389"/>
        <v/>
      </c>
      <c r="CQ202" s="533" t="str">
        <f t="shared" si="390"/>
        <v/>
      </c>
      <c r="CR202" s="534" t="str">
        <f t="shared" si="391"/>
        <v/>
      </c>
      <c r="CS202" s="534" t="str">
        <f t="shared" si="392"/>
        <v/>
      </c>
      <c r="CT202" s="534" t="str">
        <f t="shared" si="393"/>
        <v/>
      </c>
      <c r="CU202" s="534" t="str">
        <f t="shared" si="394"/>
        <v/>
      </c>
      <c r="CV202" s="534" t="str">
        <f t="shared" si="395"/>
        <v/>
      </c>
      <c r="CW202" s="535" t="str">
        <f t="shared" si="396"/>
        <v/>
      </c>
      <c r="CX202" s="535" t="str">
        <f t="shared" si="397"/>
        <v/>
      </c>
      <c r="CY202" s="535" t="str">
        <f t="shared" si="398"/>
        <v/>
      </c>
      <c r="CZ202" s="534" t="str">
        <f t="shared" si="399"/>
        <v/>
      </c>
      <c r="DA202" s="534" t="str">
        <f t="shared" si="400"/>
        <v/>
      </c>
      <c r="DB202" s="534" t="str">
        <f t="shared" si="401"/>
        <v/>
      </c>
      <c r="DC202" s="534" t="str">
        <f t="shared" si="402"/>
        <v/>
      </c>
      <c r="DD202" s="534" t="str">
        <f t="shared" si="403"/>
        <v/>
      </c>
      <c r="DE202" s="533" t="str">
        <f t="shared" si="404"/>
        <v/>
      </c>
      <c r="DF202" s="532" t="str">
        <f t="shared" si="405"/>
        <v/>
      </c>
      <c r="DG202" s="631">
        <f t="shared" si="460"/>
        <v>0</v>
      </c>
      <c r="DH202" s="96">
        <f t="shared" si="461"/>
        <v>0</v>
      </c>
      <c r="DI202" s="96">
        <f t="shared" si="462"/>
        <v>0</v>
      </c>
      <c r="DJ202" s="96">
        <f t="shared" si="463"/>
        <v>0</v>
      </c>
      <c r="DK202" s="467"/>
      <c r="DL202" s="599"/>
      <c r="DM202" s="599"/>
      <c r="DN202" s="599"/>
      <c r="DO202" s="599"/>
      <c r="DP202" s="599"/>
      <c r="DQ202" s="599"/>
      <c r="DR202" s="599"/>
      <c r="DS202" s="599"/>
      <c r="DT202" s="468"/>
    </row>
    <row r="203" spans="1:124" s="470" customFormat="1" ht="15.75" hidden="1" customHeight="1">
      <c r="A203" s="619" t="s">
        <v>180</v>
      </c>
      <c r="B203" s="212"/>
      <c r="C203" s="212"/>
      <c r="D203" s="212"/>
      <c r="E203" s="212"/>
      <c r="F203" s="212"/>
      <c r="G203" s="212"/>
      <c r="H203" s="212"/>
      <c r="I203" s="212"/>
      <c r="J203" s="212"/>
      <c r="K203" s="212"/>
      <c r="L203" s="212"/>
      <c r="M203" s="212"/>
      <c r="N203" s="212"/>
      <c r="O203" s="212"/>
      <c r="P203" s="212"/>
      <c r="Q203" s="212"/>
      <c r="R203" s="212"/>
      <c r="S203" s="569"/>
      <c r="T203" s="212"/>
      <c r="U203" s="212"/>
      <c r="V203" s="212"/>
      <c r="W203" s="212"/>
      <c r="X203" s="212"/>
      <c r="Y203" s="212"/>
      <c r="Z203" s="1338"/>
      <c r="AA203" s="1338"/>
      <c r="AB203" s="1338"/>
      <c r="AC203" s="1338"/>
      <c r="AD203" s="212"/>
      <c r="AE203" s="1338"/>
      <c r="AF203" s="212"/>
      <c r="AG203" s="212"/>
      <c r="AH203" s="212"/>
      <c r="AI203" s="212"/>
      <c r="AJ203" s="212"/>
      <c r="AK203" s="569"/>
      <c r="AL203" s="212"/>
      <c r="AM203" s="212"/>
      <c r="AN203" s="212"/>
      <c r="AO203" s="212"/>
      <c r="AP203" s="212"/>
      <c r="AQ203" s="212"/>
      <c r="AR203" s="212"/>
      <c r="AS203" s="212"/>
      <c r="AT203" s="212"/>
      <c r="AU203" s="212"/>
      <c r="AV203" s="212"/>
      <c r="AW203" s="212"/>
      <c r="AX203" s="212"/>
      <c r="AY203" s="212"/>
      <c r="AZ203" s="212"/>
      <c r="BA203" s="212"/>
      <c r="BB203" s="212"/>
      <c r="BC203" s="569"/>
      <c r="BD203" s="1338"/>
      <c r="BE203" s="1338"/>
      <c r="BF203" s="1338"/>
      <c r="BG203" s="1338"/>
      <c r="BH203" s="1338"/>
      <c r="BI203" s="1338"/>
      <c r="BJ203" s="1338"/>
      <c r="BK203" s="1338"/>
      <c r="BL203" s="1338"/>
      <c r="BM203" s="1338"/>
      <c r="BN203" s="1338"/>
      <c r="BO203" s="1338"/>
      <c r="BP203" s="1338"/>
      <c r="BQ203" s="1338"/>
      <c r="BR203" s="1338"/>
      <c r="BS203" s="1338"/>
      <c r="BT203" s="1338"/>
      <c r="BU203" s="569"/>
      <c r="BV203" s="212"/>
      <c r="BW203" s="212"/>
      <c r="BX203" s="212"/>
      <c r="BY203" s="212"/>
      <c r="BZ203" s="578" t="str">
        <f t="shared" si="419"/>
        <v/>
      </c>
      <c r="CA203" s="578" t="str">
        <f t="shared" si="420"/>
        <v/>
      </c>
      <c r="CB203" s="578" t="str">
        <f t="shared" si="421"/>
        <v/>
      </c>
      <c r="CC203" s="578" t="str">
        <f t="shared" si="422"/>
        <v/>
      </c>
      <c r="CD203" s="1069" t="str">
        <f t="shared" si="377"/>
        <v/>
      </c>
      <c r="CE203" s="1070" t="str">
        <f t="shared" si="378"/>
        <v/>
      </c>
      <c r="CF203" s="1070" t="str">
        <f t="shared" si="379"/>
        <v/>
      </c>
      <c r="CG203" s="1070" t="str">
        <f t="shared" si="380"/>
        <v/>
      </c>
      <c r="CH203" s="1070" t="str">
        <f t="shared" si="381"/>
        <v/>
      </c>
      <c r="CI203" s="1071" t="str">
        <f t="shared" si="382"/>
        <v/>
      </c>
      <c r="CJ203" s="1071" t="str">
        <f t="shared" si="383"/>
        <v/>
      </c>
      <c r="CK203" s="1070" t="str">
        <f t="shared" si="384"/>
        <v/>
      </c>
      <c r="CL203" s="1070" t="str">
        <f t="shared" si="385"/>
        <v/>
      </c>
      <c r="CM203" s="1070" t="str">
        <f t="shared" si="386"/>
        <v/>
      </c>
      <c r="CN203" s="1070" t="str">
        <f t="shared" si="387"/>
        <v/>
      </c>
      <c r="CO203" s="1069" t="str">
        <f t="shared" si="388"/>
        <v/>
      </c>
      <c r="CP203" s="532" t="str">
        <f t="shared" si="389"/>
        <v/>
      </c>
      <c r="CQ203" s="533" t="str">
        <f t="shared" si="390"/>
        <v/>
      </c>
      <c r="CR203" s="534" t="str">
        <f t="shared" si="391"/>
        <v/>
      </c>
      <c r="CS203" s="534" t="str">
        <f t="shared" si="392"/>
        <v/>
      </c>
      <c r="CT203" s="534" t="str">
        <f t="shared" si="393"/>
        <v/>
      </c>
      <c r="CU203" s="534" t="str">
        <f t="shared" si="394"/>
        <v/>
      </c>
      <c r="CV203" s="534" t="str">
        <f t="shared" si="395"/>
        <v/>
      </c>
      <c r="CW203" s="535" t="str">
        <f t="shared" si="396"/>
        <v/>
      </c>
      <c r="CX203" s="535" t="str">
        <f t="shared" si="397"/>
        <v/>
      </c>
      <c r="CY203" s="535" t="str">
        <f t="shared" si="398"/>
        <v/>
      </c>
      <c r="CZ203" s="534" t="str">
        <f t="shared" si="399"/>
        <v/>
      </c>
      <c r="DA203" s="534" t="str">
        <f t="shared" si="400"/>
        <v/>
      </c>
      <c r="DB203" s="534" t="str">
        <f t="shared" si="401"/>
        <v/>
      </c>
      <c r="DC203" s="534" t="str">
        <f t="shared" si="402"/>
        <v/>
      </c>
      <c r="DD203" s="534" t="str">
        <f t="shared" si="403"/>
        <v/>
      </c>
      <c r="DE203" s="533" t="str">
        <f t="shared" si="404"/>
        <v/>
      </c>
      <c r="DF203" s="532" t="str">
        <f t="shared" si="405"/>
        <v/>
      </c>
      <c r="DG203" s="631">
        <f t="shared" si="460"/>
        <v>0</v>
      </c>
      <c r="DH203" s="96">
        <f t="shared" si="461"/>
        <v>0</v>
      </c>
      <c r="DI203" s="96">
        <f t="shared" si="462"/>
        <v>0</v>
      </c>
      <c r="DJ203" s="96">
        <f t="shared" si="463"/>
        <v>0</v>
      </c>
      <c r="DK203" s="467"/>
      <c r="DL203" s="599"/>
      <c r="DM203" s="599"/>
      <c r="DN203" s="599"/>
      <c r="DO203" s="599"/>
      <c r="DP203" s="599"/>
      <c r="DQ203" s="599"/>
      <c r="DR203" s="599"/>
      <c r="DS203" s="599"/>
      <c r="DT203" s="468"/>
    </row>
    <row r="204" spans="1:124" s="470" customFormat="1" ht="15.75" hidden="1" customHeight="1">
      <c r="A204" s="619" t="s">
        <v>182</v>
      </c>
      <c r="B204" s="588" t="str">
        <f t="shared" ref="B204:K204" si="498">IF(B202="","",B202*B203)</f>
        <v/>
      </c>
      <c r="C204" s="588" t="str">
        <f t="shared" si="498"/>
        <v/>
      </c>
      <c r="D204" s="588" t="str">
        <f t="shared" si="498"/>
        <v/>
      </c>
      <c r="E204" s="588" t="str">
        <f t="shared" si="498"/>
        <v/>
      </c>
      <c r="F204" s="588" t="str">
        <f t="shared" si="498"/>
        <v/>
      </c>
      <c r="G204" s="588" t="str">
        <f t="shared" si="498"/>
        <v/>
      </c>
      <c r="H204" s="588" t="str">
        <f t="shared" si="498"/>
        <v/>
      </c>
      <c r="I204" s="588" t="str">
        <f t="shared" si="498"/>
        <v/>
      </c>
      <c r="J204" s="588" t="str">
        <f t="shared" si="498"/>
        <v/>
      </c>
      <c r="K204" s="588" t="str">
        <f t="shared" si="498"/>
        <v/>
      </c>
      <c r="L204" s="588"/>
      <c r="M204" s="588"/>
      <c r="N204" s="588"/>
      <c r="O204" s="588"/>
      <c r="P204" s="588"/>
      <c r="Q204" s="588"/>
      <c r="R204" s="588"/>
      <c r="S204" s="569"/>
      <c r="T204" s="588" t="str">
        <f t="shared" ref="T204:AD204" si="499">IF(T202="","",T202*T203)</f>
        <v/>
      </c>
      <c r="U204" s="588" t="str">
        <f t="shared" si="499"/>
        <v/>
      </c>
      <c r="V204" s="588" t="str">
        <f t="shared" si="499"/>
        <v/>
      </c>
      <c r="W204" s="588" t="str">
        <f t="shared" si="499"/>
        <v/>
      </c>
      <c r="X204" s="588" t="str">
        <f t="shared" si="499"/>
        <v/>
      </c>
      <c r="Y204" s="588" t="str">
        <f t="shared" si="499"/>
        <v/>
      </c>
      <c r="Z204" s="1341" t="str">
        <f t="shared" si="499"/>
        <v/>
      </c>
      <c r="AA204" s="1341" t="str">
        <f t="shared" si="499"/>
        <v/>
      </c>
      <c r="AB204" s="1341" t="str">
        <f t="shared" si="499"/>
        <v/>
      </c>
      <c r="AC204" s="1341" t="str">
        <f t="shared" si="499"/>
        <v/>
      </c>
      <c r="AD204" s="588" t="str">
        <f t="shared" si="499"/>
        <v/>
      </c>
      <c r="AE204" s="1341"/>
      <c r="AF204" s="588"/>
      <c r="AG204" s="588"/>
      <c r="AH204" s="588"/>
      <c r="AI204" s="588"/>
      <c r="AJ204" s="588"/>
      <c r="AK204" s="569"/>
      <c r="AL204" s="588" t="str">
        <f t="shared" ref="AL204:AT204" si="500">IF(AL202="","",AL202*AL203)</f>
        <v/>
      </c>
      <c r="AM204" s="588" t="str">
        <f t="shared" si="500"/>
        <v/>
      </c>
      <c r="AN204" s="588" t="str">
        <f t="shared" si="500"/>
        <v/>
      </c>
      <c r="AO204" s="588" t="str">
        <f t="shared" si="500"/>
        <v/>
      </c>
      <c r="AP204" s="588" t="str">
        <f t="shared" si="500"/>
        <v/>
      </c>
      <c r="AQ204" s="588" t="str">
        <f t="shared" si="500"/>
        <v/>
      </c>
      <c r="AR204" s="588" t="str">
        <f t="shared" si="500"/>
        <v/>
      </c>
      <c r="AS204" s="588" t="str">
        <f t="shared" si="500"/>
        <v/>
      </c>
      <c r="AT204" s="588" t="str">
        <f t="shared" si="500"/>
        <v/>
      </c>
      <c r="AU204" s="588"/>
      <c r="AV204" s="588"/>
      <c r="AW204" s="588" t="str">
        <f>IF(AW202="","",AW202*AW203)</f>
        <v/>
      </c>
      <c r="AX204" s="588"/>
      <c r="AY204" s="588"/>
      <c r="AZ204" s="588"/>
      <c r="BA204" s="588"/>
      <c r="BB204" s="588"/>
      <c r="BC204" s="569"/>
      <c r="BD204" s="1341" t="str">
        <f t="shared" ref="BD204:BN204" si="501">IF(BD202="","",BD202*BD203)</f>
        <v/>
      </c>
      <c r="BE204" s="1341" t="str">
        <f t="shared" si="501"/>
        <v/>
      </c>
      <c r="BF204" s="1341" t="str">
        <f t="shared" si="501"/>
        <v/>
      </c>
      <c r="BG204" s="1341" t="str">
        <f t="shared" si="501"/>
        <v/>
      </c>
      <c r="BH204" s="1341" t="str">
        <f t="shared" si="501"/>
        <v/>
      </c>
      <c r="BI204" s="1341" t="str">
        <f t="shared" si="501"/>
        <v/>
      </c>
      <c r="BJ204" s="1341" t="str">
        <f t="shared" si="501"/>
        <v/>
      </c>
      <c r="BK204" s="1341" t="str">
        <f t="shared" si="501"/>
        <v/>
      </c>
      <c r="BL204" s="1341" t="str">
        <f t="shared" si="501"/>
        <v/>
      </c>
      <c r="BM204" s="1341" t="str">
        <f t="shared" si="501"/>
        <v/>
      </c>
      <c r="BN204" s="1341" t="str">
        <f t="shared" si="501"/>
        <v/>
      </c>
      <c r="BO204" s="1341"/>
      <c r="BP204" s="1341"/>
      <c r="BQ204" s="1341"/>
      <c r="BR204" s="1341"/>
      <c r="BS204" s="1341"/>
      <c r="BT204" s="1341"/>
      <c r="BU204" s="569"/>
      <c r="BV204" s="588" t="str">
        <f>IF(BV202="","",BV202*BV203)</f>
        <v/>
      </c>
      <c r="BW204" s="588" t="str">
        <f>IF(BW202="","",BW202*BW203)</f>
        <v/>
      </c>
      <c r="BX204" s="588" t="str">
        <f>IF(BX202="","",BX202*BX203)</f>
        <v/>
      </c>
      <c r="BY204" s="588" t="str">
        <f>IF(BY202="","",BY202*BY203)</f>
        <v/>
      </c>
      <c r="BZ204" s="578" t="str">
        <f t="shared" si="419"/>
        <v/>
      </c>
      <c r="CA204" s="578" t="str">
        <f t="shared" si="420"/>
        <v/>
      </c>
      <c r="CB204" s="578" t="str">
        <f t="shared" si="421"/>
        <v/>
      </c>
      <c r="CC204" s="578" t="str">
        <f t="shared" si="422"/>
        <v/>
      </c>
      <c r="CD204" s="1069" t="str">
        <f t="shared" si="377"/>
        <v/>
      </c>
      <c r="CE204" s="1070" t="str">
        <f t="shared" si="378"/>
        <v/>
      </c>
      <c r="CF204" s="1070" t="str">
        <f t="shared" si="379"/>
        <v/>
      </c>
      <c r="CG204" s="1070" t="str">
        <f t="shared" si="380"/>
        <v/>
      </c>
      <c r="CH204" s="1070" t="str">
        <f t="shared" si="381"/>
        <v/>
      </c>
      <c r="CI204" s="1071" t="str">
        <f t="shared" si="382"/>
        <v/>
      </c>
      <c r="CJ204" s="1071" t="str">
        <f t="shared" si="383"/>
        <v/>
      </c>
      <c r="CK204" s="1070" t="str">
        <f t="shared" si="384"/>
        <v/>
      </c>
      <c r="CL204" s="1070" t="str">
        <f t="shared" si="385"/>
        <v/>
      </c>
      <c r="CM204" s="1070" t="str">
        <f t="shared" si="386"/>
        <v/>
      </c>
      <c r="CN204" s="1070" t="str">
        <f t="shared" si="387"/>
        <v/>
      </c>
      <c r="CO204" s="1069" t="str">
        <f t="shared" si="388"/>
        <v/>
      </c>
      <c r="CP204" s="532" t="str">
        <f t="shared" si="389"/>
        <v/>
      </c>
      <c r="CQ204" s="533" t="str">
        <f t="shared" si="390"/>
        <v/>
      </c>
      <c r="CR204" s="534" t="str">
        <f t="shared" si="391"/>
        <v/>
      </c>
      <c r="CS204" s="534" t="str">
        <f t="shared" si="392"/>
        <v/>
      </c>
      <c r="CT204" s="534" t="str">
        <f t="shared" si="393"/>
        <v/>
      </c>
      <c r="CU204" s="534" t="str">
        <f t="shared" si="394"/>
        <v/>
      </c>
      <c r="CV204" s="534" t="str">
        <f t="shared" si="395"/>
        <v/>
      </c>
      <c r="CW204" s="535" t="str">
        <f t="shared" si="396"/>
        <v/>
      </c>
      <c r="CX204" s="535" t="str">
        <f t="shared" si="397"/>
        <v/>
      </c>
      <c r="CY204" s="535" t="str">
        <f t="shared" si="398"/>
        <v/>
      </c>
      <c r="CZ204" s="534" t="str">
        <f t="shared" si="399"/>
        <v/>
      </c>
      <c r="DA204" s="534" t="str">
        <f t="shared" si="400"/>
        <v/>
      </c>
      <c r="DB204" s="534" t="str">
        <f t="shared" si="401"/>
        <v/>
      </c>
      <c r="DC204" s="534" t="str">
        <f t="shared" si="402"/>
        <v/>
      </c>
      <c r="DD204" s="534" t="str">
        <f t="shared" si="403"/>
        <v/>
      </c>
      <c r="DE204" s="533" t="str">
        <f t="shared" si="404"/>
        <v/>
      </c>
      <c r="DF204" s="532" t="str">
        <f t="shared" si="405"/>
        <v/>
      </c>
      <c r="DG204" s="631">
        <f t="shared" si="460"/>
        <v>0</v>
      </c>
      <c r="DH204" s="96">
        <f t="shared" si="461"/>
        <v>0</v>
      </c>
      <c r="DI204" s="96">
        <f t="shared" si="462"/>
        <v>0</v>
      </c>
      <c r="DJ204" s="96">
        <f t="shared" si="463"/>
        <v>0</v>
      </c>
      <c r="DK204" s="467"/>
      <c r="DL204" s="599"/>
      <c r="DM204" s="599"/>
      <c r="DN204" s="599"/>
      <c r="DO204" s="599"/>
      <c r="DP204" s="599"/>
      <c r="DQ204" s="599"/>
      <c r="DR204" s="599"/>
      <c r="DS204" s="599"/>
      <c r="DT204" s="468"/>
    </row>
    <row r="205" spans="1:124" s="470" customFormat="1" ht="15.75" customHeight="1">
      <c r="A205" s="652" t="s">
        <v>239</v>
      </c>
      <c r="B205" s="587">
        <f>WB!T105</f>
        <v>0</v>
      </c>
      <c r="C205" s="587">
        <f>WB!U105</f>
        <v>0</v>
      </c>
      <c r="D205" s="587">
        <f>WB!V105</f>
        <v>0</v>
      </c>
      <c r="E205" s="587">
        <f>WB!W105</f>
        <v>0</v>
      </c>
      <c r="F205" s="587">
        <f>WB!X105</f>
        <v>0</v>
      </c>
      <c r="G205" s="587">
        <f>WB!Y105</f>
        <v>3</v>
      </c>
      <c r="H205" s="587">
        <f>WB!Z105</f>
        <v>0</v>
      </c>
      <c r="I205" s="587">
        <f>WB!AA105</f>
        <v>3</v>
      </c>
      <c r="J205" s="587">
        <f>WB!AB105</f>
        <v>4</v>
      </c>
      <c r="K205" s="587">
        <f>WB!AC105</f>
        <v>2</v>
      </c>
      <c r="L205" s="587">
        <f>WB!AD105</f>
        <v>3</v>
      </c>
      <c r="M205" s="587">
        <f>WB!AE105</f>
        <v>3</v>
      </c>
      <c r="N205" s="587"/>
      <c r="O205" s="587"/>
      <c r="P205" s="587"/>
      <c r="Q205" s="587"/>
      <c r="R205" s="587"/>
      <c r="S205" s="632"/>
      <c r="T205" s="587">
        <f>WB!AK113</f>
        <v>0</v>
      </c>
      <c r="U205" s="588">
        <f>WB!AL113</f>
        <v>0</v>
      </c>
      <c r="V205" s="588">
        <f>WB!AM113</f>
        <v>1</v>
      </c>
      <c r="W205" s="588">
        <f>WB!AN113</f>
        <v>0</v>
      </c>
      <c r="X205" s="588">
        <f>WB!AO113</f>
        <v>1</v>
      </c>
      <c r="Y205" s="588">
        <f>WB!AP113</f>
        <v>6</v>
      </c>
      <c r="Z205" s="1341">
        <f>WB!AQ113</f>
        <v>0</v>
      </c>
      <c r="AA205" s="1341">
        <f>WB!AR113</f>
        <v>2</v>
      </c>
      <c r="AB205" s="1341">
        <f>WB!AS113</f>
        <v>2</v>
      </c>
      <c r="AC205" s="1341">
        <f>WB!AT113</f>
        <v>2</v>
      </c>
      <c r="AD205" s="588">
        <f>WB!AU113</f>
        <v>3</v>
      </c>
      <c r="AE205" s="1341">
        <f>WB!AV113</f>
        <v>2</v>
      </c>
      <c r="AF205" s="588"/>
      <c r="AG205" s="588"/>
      <c r="AH205" s="588"/>
      <c r="AI205" s="588"/>
      <c r="AJ205" s="588"/>
      <c r="AK205" s="632"/>
      <c r="AL205" s="587">
        <f>WB!BB121</f>
        <v>2</v>
      </c>
      <c r="AM205" s="588">
        <f>WB!BC121</f>
        <v>1</v>
      </c>
      <c r="AN205" s="588">
        <f>WB!BD121</f>
        <v>0</v>
      </c>
      <c r="AO205" s="588">
        <f>WB!BE121</f>
        <v>30</v>
      </c>
      <c r="AP205" s="588">
        <f>WB!BF121</f>
        <v>3</v>
      </c>
      <c r="AQ205" s="588">
        <f>WB!BG121</f>
        <v>15</v>
      </c>
      <c r="AR205" s="588">
        <f>WB!BH121</f>
        <v>2</v>
      </c>
      <c r="AS205" s="588">
        <f>WB!BI121</f>
        <v>4</v>
      </c>
      <c r="AT205" s="588">
        <f>WB!BJ121</f>
        <v>2</v>
      </c>
      <c r="AU205" s="588">
        <f>WB!BK121</f>
        <v>20</v>
      </c>
      <c r="AV205" s="588">
        <f>WB!BL121</f>
        <v>5</v>
      </c>
      <c r="AW205" s="588">
        <f>WB!BM121</f>
        <v>4</v>
      </c>
      <c r="AX205" s="588"/>
      <c r="AY205" s="588"/>
      <c r="AZ205" s="588"/>
      <c r="BA205" s="588"/>
      <c r="BB205" s="588"/>
      <c r="BC205" s="632"/>
      <c r="BD205" s="1340">
        <f>WB!BS129</f>
        <v>20</v>
      </c>
      <c r="BE205" s="1341">
        <f>WB!BT129</f>
        <v>10</v>
      </c>
      <c r="BF205" s="1341">
        <f>WB!BU129</f>
        <v>0</v>
      </c>
      <c r="BG205" s="1341">
        <f>WB!BV129</f>
        <v>0</v>
      </c>
      <c r="BH205" s="1341">
        <f>WB!BW129</f>
        <v>0</v>
      </c>
      <c r="BI205" s="1341">
        <f>WB!BX129</f>
        <v>20</v>
      </c>
      <c r="BJ205" s="1341">
        <f>WB!BY129</f>
        <v>2</v>
      </c>
      <c r="BK205" s="1341">
        <f>WB!BZ129</f>
        <v>6</v>
      </c>
      <c r="BL205" s="1341">
        <f>WB!CA129</f>
        <v>3</v>
      </c>
      <c r="BM205" s="1341">
        <f>WB!CB129</f>
        <v>60</v>
      </c>
      <c r="BN205" s="1341">
        <f>WB!CC129</f>
        <v>2</v>
      </c>
      <c r="BO205" s="1341">
        <f>WB!CD129</f>
        <v>20</v>
      </c>
      <c r="BP205" s="1341"/>
      <c r="BQ205" s="1341"/>
      <c r="BR205" s="1341"/>
      <c r="BS205" s="1341"/>
      <c r="BT205" s="1341"/>
      <c r="BU205" s="632"/>
      <c r="BV205" s="646">
        <f>WB!CK105-BV202</f>
        <v>0.5</v>
      </c>
      <c r="BW205" s="646">
        <f>WB!CK113-BW202</f>
        <v>0.5</v>
      </c>
      <c r="BX205" s="646">
        <f>WB!CK121-BX202</f>
        <v>6</v>
      </c>
      <c r="BY205" s="646">
        <f>WB!CK129-BY202</f>
        <v>2.5</v>
      </c>
      <c r="BZ205" s="578">
        <f t="shared" si="419"/>
        <v>1.4</v>
      </c>
      <c r="CA205" s="578">
        <f t="shared" si="420"/>
        <v>1.3</v>
      </c>
      <c r="CB205" s="578">
        <f t="shared" si="421"/>
        <v>5.8</v>
      </c>
      <c r="CC205" s="578">
        <f t="shared" si="422"/>
        <v>8.3000000000000007</v>
      </c>
      <c r="CD205" s="1069">
        <f t="shared" ref="CD205:CO213" si="502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070">
        <f t="shared" si="502"/>
        <v>0</v>
      </c>
      <c r="CF205" s="1070">
        <f t="shared" si="502"/>
        <v>0</v>
      </c>
      <c r="CG205" s="1070">
        <f t="shared" si="502"/>
        <v>2</v>
      </c>
      <c r="CH205" s="1070">
        <f t="shared" si="502"/>
        <v>2</v>
      </c>
      <c r="CI205" s="1071">
        <f t="shared" si="502"/>
        <v>3</v>
      </c>
      <c r="CJ205" s="1071">
        <f t="shared" si="502"/>
        <v>6</v>
      </c>
      <c r="CK205" s="1070">
        <f t="shared" si="502"/>
        <v>10</v>
      </c>
      <c r="CL205" s="1070">
        <f t="shared" si="502"/>
        <v>20</v>
      </c>
      <c r="CM205" s="1070">
        <f t="shared" si="502"/>
        <v>20</v>
      </c>
      <c r="CN205" s="1070">
        <f t="shared" si="502"/>
        <v>20</v>
      </c>
      <c r="CO205" s="1069">
        <f t="shared" si="502"/>
        <v>60</v>
      </c>
      <c r="CP205" s="532" t="str">
        <f t="shared" si="389"/>
        <v/>
      </c>
      <c r="CQ205" s="533" t="str">
        <f t="shared" si="390"/>
        <v/>
      </c>
      <c r="CR205" s="534" t="str">
        <f t="shared" si="391"/>
        <v/>
      </c>
      <c r="CS205" s="534">
        <f t="shared" si="392"/>
        <v>0</v>
      </c>
      <c r="CT205" s="534">
        <f t="shared" si="393"/>
        <v>0</v>
      </c>
      <c r="CU205" s="534">
        <f t="shared" si="394"/>
        <v>0</v>
      </c>
      <c r="CV205" s="534">
        <f t="shared" si="395"/>
        <v>2</v>
      </c>
      <c r="CW205" s="535">
        <f t="shared" si="396"/>
        <v>2</v>
      </c>
      <c r="CX205" s="535">
        <f t="shared" si="397"/>
        <v>3</v>
      </c>
      <c r="CY205" s="535">
        <f t="shared" si="398"/>
        <v>6</v>
      </c>
      <c r="CZ205" s="534">
        <f t="shared" si="399"/>
        <v>10</v>
      </c>
      <c r="DA205" s="534">
        <f t="shared" si="400"/>
        <v>20</v>
      </c>
      <c r="DB205" s="534">
        <f t="shared" si="401"/>
        <v>20</v>
      </c>
      <c r="DC205" s="534">
        <f t="shared" si="402"/>
        <v>20</v>
      </c>
      <c r="DD205" s="534">
        <f t="shared" si="403"/>
        <v>60</v>
      </c>
      <c r="DE205" s="533" t="str">
        <f t="shared" si="404"/>
        <v/>
      </c>
      <c r="DF205" s="532" t="str">
        <f t="shared" si="405"/>
        <v/>
      </c>
      <c r="DG205" s="631">
        <f t="shared" si="460"/>
        <v>12</v>
      </c>
      <c r="DH205" s="96">
        <f t="shared" si="461"/>
        <v>12</v>
      </c>
      <c r="DI205" s="96">
        <f t="shared" si="462"/>
        <v>12</v>
      </c>
      <c r="DJ205" s="96">
        <f t="shared" si="463"/>
        <v>12</v>
      </c>
      <c r="DK205" s="467"/>
      <c r="DL205" s="599"/>
      <c r="DM205" s="599"/>
      <c r="DN205" s="599"/>
      <c r="DO205" s="599"/>
      <c r="DP205" s="599"/>
      <c r="DQ205" s="599"/>
      <c r="DR205" s="599"/>
      <c r="DS205" s="599"/>
      <c r="DT205" s="468"/>
    </row>
    <row r="206" spans="1:124" s="470" customFormat="1" ht="15.75" customHeight="1">
      <c r="A206" s="619" t="s">
        <v>180</v>
      </c>
      <c r="B206" s="305"/>
      <c r="C206" s="305"/>
      <c r="D206" s="305"/>
      <c r="E206" s="305"/>
      <c r="F206" s="305"/>
      <c r="G206" s="305">
        <v>1200</v>
      </c>
      <c r="H206" s="305"/>
      <c r="I206" s="305">
        <v>1300</v>
      </c>
      <c r="J206" s="305"/>
      <c r="K206" s="305">
        <v>1200</v>
      </c>
      <c r="L206" s="305">
        <v>1400</v>
      </c>
      <c r="M206" s="305">
        <v>1500</v>
      </c>
      <c r="N206" s="305"/>
      <c r="O206" s="305"/>
      <c r="P206" s="305"/>
      <c r="Q206" s="305"/>
      <c r="R206" s="305"/>
      <c r="S206" s="618"/>
      <c r="T206" s="305"/>
      <c r="U206" s="305"/>
      <c r="V206" s="305">
        <v>1200</v>
      </c>
      <c r="W206" s="305"/>
      <c r="X206" s="305">
        <v>1300</v>
      </c>
      <c r="Y206" s="305">
        <v>1300</v>
      </c>
      <c r="Z206" s="1349"/>
      <c r="AA206" s="1349">
        <v>1250</v>
      </c>
      <c r="AB206" s="1349">
        <v>1400</v>
      </c>
      <c r="AC206" s="1349">
        <v>1300</v>
      </c>
      <c r="AD206" s="305"/>
      <c r="AE206" s="1349">
        <v>1500</v>
      </c>
      <c r="AF206" s="305"/>
      <c r="AG206" s="656"/>
      <c r="AH206" s="656"/>
      <c r="AI206" s="305"/>
      <c r="AJ206" s="305"/>
      <c r="AK206" s="618"/>
      <c r="AL206" s="305">
        <v>1200</v>
      </c>
      <c r="AM206" s="305">
        <v>1300</v>
      </c>
      <c r="AN206" s="305"/>
      <c r="AO206" s="305">
        <v>800</v>
      </c>
      <c r="AP206" s="305">
        <v>1200</v>
      </c>
      <c r="AQ206" s="305">
        <v>1300</v>
      </c>
      <c r="AR206" s="305">
        <v>1200</v>
      </c>
      <c r="AS206" s="305">
        <v>1200</v>
      </c>
      <c r="AT206" s="305">
        <v>800</v>
      </c>
      <c r="AU206" s="305">
        <v>900</v>
      </c>
      <c r="AV206" s="305">
        <v>1100</v>
      </c>
      <c r="AW206" s="656">
        <v>1000</v>
      </c>
      <c r="AX206" s="656"/>
      <c r="AY206" s="656"/>
      <c r="AZ206" s="656"/>
      <c r="BA206" s="656"/>
      <c r="BB206" s="656"/>
      <c r="BC206" s="618"/>
      <c r="BD206" s="1349">
        <v>1300</v>
      </c>
      <c r="BE206" s="1349">
        <v>1100</v>
      </c>
      <c r="BF206" s="1349"/>
      <c r="BG206" s="1349"/>
      <c r="BH206" s="1349"/>
      <c r="BI206" s="1349">
        <v>1300</v>
      </c>
      <c r="BJ206" s="1349">
        <v>1200</v>
      </c>
      <c r="BK206" s="1349">
        <v>1100</v>
      </c>
      <c r="BL206" s="1349">
        <v>1100</v>
      </c>
      <c r="BM206" s="1349">
        <v>1200</v>
      </c>
      <c r="BN206" s="1349">
        <v>1000</v>
      </c>
      <c r="BO206" s="1360">
        <v>1300</v>
      </c>
      <c r="BP206" s="1360"/>
      <c r="BQ206" s="1360"/>
      <c r="BR206" s="1360"/>
      <c r="BS206" s="1349"/>
      <c r="BT206" s="1360"/>
      <c r="BU206" s="618"/>
      <c r="BV206" s="305">
        <v>1320</v>
      </c>
      <c r="BW206" s="305">
        <v>1321</v>
      </c>
      <c r="BX206" s="305">
        <v>1120</v>
      </c>
      <c r="BY206" s="305">
        <v>1178</v>
      </c>
      <c r="BZ206" s="578">
        <f t="shared" si="419"/>
        <v>1300</v>
      </c>
      <c r="CA206" s="578">
        <f t="shared" si="420"/>
        <v>1310</v>
      </c>
      <c r="CB206" s="578">
        <f t="shared" si="421"/>
        <v>1100</v>
      </c>
      <c r="CC206" s="578">
        <f t="shared" si="422"/>
        <v>1185.7142857142858</v>
      </c>
      <c r="CD206" s="1069" t="str">
        <f t="shared" si="502"/>
        <v/>
      </c>
      <c r="CE206" s="1070">
        <f t="shared" si="502"/>
        <v>1000</v>
      </c>
      <c r="CF206" s="1070">
        <f t="shared" si="502"/>
        <v>1100</v>
      </c>
      <c r="CG206" s="1070">
        <f t="shared" si="502"/>
        <v>1100</v>
      </c>
      <c r="CH206" s="1070">
        <f t="shared" si="502"/>
        <v>1100</v>
      </c>
      <c r="CI206" s="1071">
        <f t="shared" si="502"/>
        <v>1200</v>
      </c>
      <c r="CJ206" s="1071">
        <f t="shared" si="502"/>
        <v>1200</v>
      </c>
      <c r="CK206" s="1070">
        <f t="shared" si="502"/>
        <v>1300</v>
      </c>
      <c r="CL206" s="1070">
        <f t="shared" si="502"/>
        <v>1300</v>
      </c>
      <c r="CM206" s="1070">
        <f t="shared" si="502"/>
        <v>1300</v>
      </c>
      <c r="CN206" s="1070" t="str">
        <f t="shared" si="502"/>
        <v/>
      </c>
      <c r="CO206" s="1069" t="str">
        <f t="shared" si="502"/>
        <v/>
      </c>
      <c r="CP206" s="532" t="str">
        <f t="shared" si="389"/>
        <v/>
      </c>
      <c r="CQ206" s="533" t="str">
        <f t="shared" si="390"/>
        <v/>
      </c>
      <c r="CR206" s="534" t="str">
        <f t="shared" si="391"/>
        <v/>
      </c>
      <c r="CS206" s="534" t="str">
        <f t="shared" si="392"/>
        <v/>
      </c>
      <c r="CT206" s="534">
        <f t="shared" si="393"/>
        <v>1000</v>
      </c>
      <c r="CU206" s="534">
        <f t="shared" si="394"/>
        <v>1100</v>
      </c>
      <c r="CV206" s="534">
        <f t="shared" si="395"/>
        <v>1100</v>
      </c>
      <c r="CW206" s="535">
        <f t="shared" si="396"/>
        <v>1100</v>
      </c>
      <c r="CX206" s="535">
        <f t="shared" si="397"/>
        <v>1200</v>
      </c>
      <c r="CY206" s="535">
        <f t="shared" si="398"/>
        <v>1200</v>
      </c>
      <c r="CZ206" s="534">
        <f t="shared" si="399"/>
        <v>1300</v>
      </c>
      <c r="DA206" s="534">
        <f t="shared" si="400"/>
        <v>1300</v>
      </c>
      <c r="DB206" s="534">
        <f t="shared" si="401"/>
        <v>1300</v>
      </c>
      <c r="DC206" s="534" t="str">
        <f t="shared" si="402"/>
        <v/>
      </c>
      <c r="DD206" s="534" t="str">
        <f t="shared" si="403"/>
        <v/>
      </c>
      <c r="DE206" s="533" t="str">
        <f t="shared" si="404"/>
        <v/>
      </c>
      <c r="DF206" s="532" t="str">
        <f t="shared" si="405"/>
        <v/>
      </c>
      <c r="DG206" s="631">
        <f t="shared" si="460"/>
        <v>5</v>
      </c>
      <c r="DH206" s="96">
        <f t="shared" si="461"/>
        <v>7</v>
      </c>
      <c r="DI206" s="96">
        <f t="shared" si="462"/>
        <v>11</v>
      </c>
      <c r="DJ206" s="96">
        <f t="shared" si="463"/>
        <v>9</v>
      </c>
      <c r="DK206" s="467"/>
      <c r="DL206" s="599"/>
      <c r="DM206" s="599"/>
      <c r="DN206" s="599"/>
      <c r="DO206" s="599"/>
      <c r="DP206" s="599"/>
      <c r="DQ206" s="599"/>
      <c r="DR206" s="599"/>
      <c r="DS206" s="599"/>
      <c r="DT206" s="468"/>
    </row>
    <row r="207" spans="1:124" s="470" customFormat="1" ht="15.75" customHeight="1">
      <c r="A207" s="619" t="s">
        <v>182</v>
      </c>
      <c r="B207" s="1295">
        <f t="shared" ref="B207:M207" si="503">IF(B205="","",B205*B206)</f>
        <v>0</v>
      </c>
      <c r="C207" s="657">
        <f t="shared" si="503"/>
        <v>0</v>
      </c>
      <c r="D207" s="657">
        <f t="shared" si="503"/>
        <v>0</v>
      </c>
      <c r="E207" s="657">
        <f t="shared" si="503"/>
        <v>0</v>
      </c>
      <c r="F207" s="657">
        <f t="shared" si="503"/>
        <v>0</v>
      </c>
      <c r="G207" s="657">
        <f t="shared" si="503"/>
        <v>3600</v>
      </c>
      <c r="H207" s="657">
        <f t="shared" si="503"/>
        <v>0</v>
      </c>
      <c r="I207" s="657">
        <f t="shared" si="503"/>
        <v>3900</v>
      </c>
      <c r="J207" s="657">
        <f t="shared" si="503"/>
        <v>0</v>
      </c>
      <c r="K207" s="657">
        <f t="shared" si="503"/>
        <v>2400</v>
      </c>
      <c r="L207" s="657">
        <f t="shared" si="503"/>
        <v>4200</v>
      </c>
      <c r="M207" s="657">
        <f t="shared" si="503"/>
        <v>4500</v>
      </c>
      <c r="N207" s="657"/>
      <c r="O207" s="657"/>
      <c r="P207" s="657"/>
      <c r="Q207" s="657"/>
      <c r="R207" s="657"/>
      <c r="S207" s="658"/>
      <c r="T207" s="657">
        <f t="shared" ref="T207:AE207" si="504">IF(T205="","",T205*T206)</f>
        <v>0</v>
      </c>
      <c r="U207" s="657">
        <f t="shared" si="504"/>
        <v>0</v>
      </c>
      <c r="V207" s="657">
        <f t="shared" si="504"/>
        <v>1200</v>
      </c>
      <c r="W207" s="657">
        <f t="shared" si="504"/>
        <v>0</v>
      </c>
      <c r="X207" s="657">
        <f t="shared" si="504"/>
        <v>1300</v>
      </c>
      <c r="Y207" s="657">
        <f t="shared" si="504"/>
        <v>7800</v>
      </c>
      <c r="Z207" s="1361">
        <f t="shared" si="504"/>
        <v>0</v>
      </c>
      <c r="AA207" s="1361">
        <f t="shared" si="504"/>
        <v>2500</v>
      </c>
      <c r="AB207" s="1361">
        <f t="shared" si="504"/>
        <v>2800</v>
      </c>
      <c r="AC207" s="1361">
        <f t="shared" si="504"/>
        <v>2600</v>
      </c>
      <c r="AD207" s="657">
        <f t="shared" si="504"/>
        <v>0</v>
      </c>
      <c r="AE207" s="1361">
        <f t="shared" si="504"/>
        <v>3000</v>
      </c>
      <c r="AF207" s="657"/>
      <c r="AG207" s="657"/>
      <c r="AH207" s="657"/>
      <c r="AI207" s="657"/>
      <c r="AJ207" s="657"/>
      <c r="AK207" s="658"/>
      <c r="AL207" s="657">
        <f t="shared" ref="AL207:AW207" si="505">IF(AL205="","",AL205*AL206)</f>
        <v>2400</v>
      </c>
      <c r="AM207" s="657">
        <f t="shared" si="505"/>
        <v>1300</v>
      </c>
      <c r="AN207" s="657">
        <f t="shared" si="505"/>
        <v>0</v>
      </c>
      <c r="AO207" s="657">
        <f t="shared" si="505"/>
        <v>24000</v>
      </c>
      <c r="AP207" s="657">
        <f t="shared" si="505"/>
        <v>3600</v>
      </c>
      <c r="AQ207" s="657">
        <f t="shared" si="505"/>
        <v>19500</v>
      </c>
      <c r="AR207" s="657">
        <f t="shared" si="505"/>
        <v>2400</v>
      </c>
      <c r="AS207" s="657">
        <f t="shared" si="505"/>
        <v>4800</v>
      </c>
      <c r="AT207" s="657">
        <f t="shared" si="505"/>
        <v>1600</v>
      </c>
      <c r="AU207" s="657">
        <f t="shared" si="505"/>
        <v>18000</v>
      </c>
      <c r="AV207" s="657">
        <f t="shared" si="505"/>
        <v>5500</v>
      </c>
      <c r="AW207" s="657">
        <f t="shared" si="505"/>
        <v>4000</v>
      </c>
      <c r="AX207" s="657"/>
      <c r="AY207" s="657"/>
      <c r="AZ207" s="657"/>
      <c r="BA207" s="657"/>
      <c r="BB207" s="657"/>
      <c r="BC207" s="658"/>
      <c r="BD207" s="1361">
        <f t="shared" ref="BD207:BO207" si="506">IF(BD205="","",BD205*BD206)</f>
        <v>26000</v>
      </c>
      <c r="BE207" s="1361">
        <f t="shared" si="506"/>
        <v>11000</v>
      </c>
      <c r="BF207" s="1361">
        <f t="shared" si="506"/>
        <v>0</v>
      </c>
      <c r="BG207" s="1361">
        <f t="shared" si="506"/>
        <v>0</v>
      </c>
      <c r="BH207" s="1361">
        <f t="shared" si="506"/>
        <v>0</v>
      </c>
      <c r="BI207" s="1361">
        <f t="shared" si="506"/>
        <v>26000</v>
      </c>
      <c r="BJ207" s="1361">
        <f t="shared" si="506"/>
        <v>2400</v>
      </c>
      <c r="BK207" s="1361">
        <f t="shared" si="506"/>
        <v>6600</v>
      </c>
      <c r="BL207" s="1361">
        <f t="shared" si="506"/>
        <v>3300</v>
      </c>
      <c r="BM207" s="1361">
        <f t="shared" si="506"/>
        <v>72000</v>
      </c>
      <c r="BN207" s="1361">
        <f t="shared" si="506"/>
        <v>2000</v>
      </c>
      <c r="BO207" s="1361">
        <f t="shared" si="506"/>
        <v>26000</v>
      </c>
      <c r="BP207" s="1361"/>
      <c r="BQ207" s="1361"/>
      <c r="BR207" s="1361"/>
      <c r="BS207" s="1361"/>
      <c r="BT207" s="1361"/>
      <c r="BU207" s="658"/>
      <c r="BV207" s="657">
        <f>IF(BV205="","",BV205*BV206)</f>
        <v>660</v>
      </c>
      <c r="BW207" s="657">
        <f>IF(BW205="","",BW205*BW206)</f>
        <v>660.5</v>
      </c>
      <c r="BX207" s="657">
        <f>IF(BX205="","",BX205*BX206)</f>
        <v>6720</v>
      </c>
      <c r="BY207" s="657">
        <f>IF(BY205="","",BY205*BY206)</f>
        <v>2945</v>
      </c>
      <c r="BZ207" s="578">
        <f t="shared" si="419"/>
        <v>1410</v>
      </c>
      <c r="CA207" s="578">
        <f t="shared" si="420"/>
        <v>1340</v>
      </c>
      <c r="CB207" s="578">
        <f t="shared" si="421"/>
        <v>6310</v>
      </c>
      <c r="CC207" s="578">
        <f t="shared" si="422"/>
        <v>10330</v>
      </c>
      <c r="CD207" s="1069">
        <f t="shared" si="502"/>
        <v>0</v>
      </c>
      <c r="CE207" s="1070">
        <f t="shared" si="502"/>
        <v>0</v>
      </c>
      <c r="CF207" s="1070">
        <f t="shared" si="502"/>
        <v>0</v>
      </c>
      <c r="CG207" s="1070">
        <f t="shared" si="502"/>
        <v>2000</v>
      </c>
      <c r="CH207" s="1070">
        <f t="shared" si="502"/>
        <v>2400</v>
      </c>
      <c r="CI207" s="1071">
        <f t="shared" si="502"/>
        <v>3300</v>
      </c>
      <c r="CJ207" s="1071">
        <f t="shared" si="502"/>
        <v>6600</v>
      </c>
      <c r="CK207" s="1070">
        <f t="shared" si="502"/>
        <v>11000</v>
      </c>
      <c r="CL207" s="1070">
        <f t="shared" si="502"/>
        <v>26000</v>
      </c>
      <c r="CM207" s="1070">
        <f t="shared" si="502"/>
        <v>26000</v>
      </c>
      <c r="CN207" s="1070">
        <f t="shared" si="502"/>
        <v>26000</v>
      </c>
      <c r="CO207" s="1069">
        <f t="shared" si="502"/>
        <v>72000</v>
      </c>
      <c r="CP207" s="532" t="str">
        <f t="shared" si="389"/>
        <v/>
      </c>
      <c r="CQ207" s="533" t="str">
        <f t="shared" si="390"/>
        <v/>
      </c>
      <c r="CR207" s="534" t="str">
        <f t="shared" si="391"/>
        <v/>
      </c>
      <c r="CS207" s="534">
        <f t="shared" si="392"/>
        <v>0</v>
      </c>
      <c r="CT207" s="534">
        <f t="shared" si="393"/>
        <v>0</v>
      </c>
      <c r="CU207" s="534">
        <f t="shared" si="394"/>
        <v>0</v>
      </c>
      <c r="CV207" s="534">
        <f t="shared" si="395"/>
        <v>2000</v>
      </c>
      <c r="CW207" s="535">
        <f t="shared" si="396"/>
        <v>2400</v>
      </c>
      <c r="CX207" s="535">
        <f t="shared" si="397"/>
        <v>3300</v>
      </c>
      <c r="CY207" s="535">
        <f t="shared" si="398"/>
        <v>6600</v>
      </c>
      <c r="CZ207" s="534">
        <f t="shared" si="399"/>
        <v>11000</v>
      </c>
      <c r="DA207" s="534">
        <f t="shared" si="400"/>
        <v>26000</v>
      </c>
      <c r="DB207" s="534">
        <f t="shared" si="401"/>
        <v>26000</v>
      </c>
      <c r="DC207" s="534">
        <f t="shared" si="402"/>
        <v>26000</v>
      </c>
      <c r="DD207" s="534">
        <f t="shared" si="403"/>
        <v>72000</v>
      </c>
      <c r="DE207" s="533" t="str">
        <f t="shared" si="404"/>
        <v/>
      </c>
      <c r="DF207" s="532" t="str">
        <f t="shared" si="405"/>
        <v/>
      </c>
      <c r="DG207" s="631">
        <f t="shared" si="460"/>
        <v>12</v>
      </c>
      <c r="DH207" s="96">
        <f t="shared" si="461"/>
        <v>12</v>
      </c>
      <c r="DI207" s="96">
        <f t="shared" si="462"/>
        <v>12</v>
      </c>
      <c r="DJ207" s="96">
        <f t="shared" si="463"/>
        <v>12</v>
      </c>
      <c r="DK207" s="467"/>
      <c r="DL207" s="599"/>
      <c r="DM207" s="599"/>
      <c r="DN207" s="599"/>
      <c r="DO207" s="599"/>
      <c r="DP207" s="599"/>
      <c r="DQ207" s="599"/>
      <c r="DR207" s="599"/>
      <c r="DS207" s="599"/>
      <c r="DT207" s="468"/>
    </row>
    <row r="208" spans="1:124" s="470" customFormat="1" ht="15.75" customHeight="1">
      <c r="A208" s="652" t="s">
        <v>240</v>
      </c>
      <c r="B208" s="308"/>
      <c r="C208" s="308"/>
      <c r="D208" s="308"/>
      <c r="E208" s="308"/>
      <c r="F208" s="308"/>
      <c r="G208" s="308"/>
      <c r="H208" s="308"/>
      <c r="I208" s="308"/>
      <c r="J208" s="308"/>
      <c r="K208" s="308"/>
      <c r="L208" s="308"/>
      <c r="M208" s="308"/>
      <c r="N208" s="308"/>
      <c r="O208" s="308"/>
      <c r="P208" s="308"/>
      <c r="Q208" s="308"/>
      <c r="R208" s="308"/>
      <c r="S208" s="602"/>
      <c r="T208" s="243"/>
      <c r="U208" s="243"/>
      <c r="V208" s="243"/>
      <c r="W208" s="243"/>
      <c r="X208" s="243"/>
      <c r="Y208" s="243"/>
      <c r="Z208" s="1362"/>
      <c r="AA208" s="1362"/>
      <c r="AB208" s="1362"/>
      <c r="AC208" s="1362"/>
      <c r="AD208" s="243"/>
      <c r="AE208" s="1362"/>
      <c r="AF208" s="243"/>
      <c r="AG208" s="243"/>
      <c r="AH208" s="243"/>
      <c r="AI208" s="243"/>
      <c r="AJ208" s="243"/>
      <c r="AK208" s="602"/>
      <c r="AL208" s="243"/>
      <c r="AM208" s="243"/>
      <c r="AN208" s="243"/>
      <c r="AO208" s="243"/>
      <c r="AP208" s="243"/>
      <c r="AQ208" s="243"/>
      <c r="AR208" s="243"/>
      <c r="AS208" s="243"/>
      <c r="AT208" s="243"/>
      <c r="AU208" s="243"/>
      <c r="AV208" s="243"/>
      <c r="AW208" s="243"/>
      <c r="AX208" s="243"/>
      <c r="AY208" s="243"/>
      <c r="AZ208" s="243"/>
      <c r="BA208" s="243"/>
      <c r="BB208" s="243"/>
      <c r="BC208" s="602"/>
      <c r="BD208" s="1362"/>
      <c r="BE208" s="1362"/>
      <c r="BF208" s="1362"/>
      <c r="BG208" s="1338"/>
      <c r="BH208" s="1338"/>
      <c r="BI208" s="1338"/>
      <c r="BJ208" s="1338"/>
      <c r="BK208" s="1338"/>
      <c r="BL208" s="1338"/>
      <c r="BM208" s="1338"/>
      <c r="BN208" s="1338"/>
      <c r="BO208" s="1338"/>
      <c r="BP208" s="1338"/>
      <c r="BQ208" s="1338"/>
      <c r="BR208" s="1338"/>
      <c r="BS208" s="1338"/>
      <c r="BT208" s="1338"/>
      <c r="BU208" s="602"/>
      <c r="BV208" s="212"/>
      <c r="BW208" s="212"/>
      <c r="BX208" s="212"/>
      <c r="BY208" s="212"/>
      <c r="BZ208" s="578" t="str">
        <f t="shared" si="419"/>
        <v/>
      </c>
      <c r="CA208" s="578" t="str">
        <f t="shared" si="420"/>
        <v/>
      </c>
      <c r="CB208" s="578" t="str">
        <f t="shared" si="421"/>
        <v/>
      </c>
      <c r="CC208" s="578" t="str">
        <f t="shared" si="422"/>
        <v/>
      </c>
      <c r="CD208" s="1069" t="str">
        <f t="shared" si="502"/>
        <v/>
      </c>
      <c r="CE208" s="1070" t="str">
        <f t="shared" si="502"/>
        <v/>
      </c>
      <c r="CF208" s="1070" t="str">
        <f t="shared" si="502"/>
        <v/>
      </c>
      <c r="CG208" s="1070" t="str">
        <f t="shared" si="502"/>
        <v/>
      </c>
      <c r="CH208" s="1070" t="str">
        <f t="shared" si="502"/>
        <v/>
      </c>
      <c r="CI208" s="1071" t="str">
        <f t="shared" si="502"/>
        <v/>
      </c>
      <c r="CJ208" s="1071" t="str">
        <f t="shared" si="502"/>
        <v/>
      </c>
      <c r="CK208" s="1070" t="str">
        <f t="shared" si="502"/>
        <v/>
      </c>
      <c r="CL208" s="1070" t="str">
        <f t="shared" si="502"/>
        <v/>
      </c>
      <c r="CM208" s="1070" t="str">
        <f t="shared" si="502"/>
        <v/>
      </c>
      <c r="CN208" s="1070" t="str">
        <f t="shared" si="502"/>
        <v/>
      </c>
      <c r="CO208" s="1069" t="str">
        <f t="shared" si="502"/>
        <v/>
      </c>
      <c r="CP208" s="532" t="str">
        <f t="shared" si="389"/>
        <v/>
      </c>
      <c r="CQ208" s="533" t="str">
        <f t="shared" si="390"/>
        <v/>
      </c>
      <c r="CR208" s="534" t="str">
        <f t="shared" si="391"/>
        <v/>
      </c>
      <c r="CS208" s="534" t="str">
        <f t="shared" si="392"/>
        <v/>
      </c>
      <c r="CT208" s="534" t="str">
        <f t="shared" si="393"/>
        <v/>
      </c>
      <c r="CU208" s="534" t="str">
        <f t="shared" si="394"/>
        <v/>
      </c>
      <c r="CV208" s="534" t="str">
        <f t="shared" si="395"/>
        <v/>
      </c>
      <c r="CW208" s="535" t="str">
        <f t="shared" si="396"/>
        <v/>
      </c>
      <c r="CX208" s="535" t="str">
        <f t="shared" si="397"/>
        <v/>
      </c>
      <c r="CY208" s="535" t="str">
        <f t="shared" si="398"/>
        <v/>
      </c>
      <c r="CZ208" s="534" t="str">
        <f t="shared" si="399"/>
        <v/>
      </c>
      <c r="DA208" s="534" t="str">
        <f t="shared" si="400"/>
        <v/>
      </c>
      <c r="DB208" s="534" t="str">
        <f t="shared" si="401"/>
        <v/>
      </c>
      <c r="DC208" s="534" t="str">
        <f t="shared" si="402"/>
        <v/>
      </c>
      <c r="DD208" s="534" t="str">
        <f t="shared" si="403"/>
        <v/>
      </c>
      <c r="DE208" s="533" t="str">
        <f t="shared" si="404"/>
        <v/>
      </c>
      <c r="DF208" s="532" t="str">
        <f t="shared" si="405"/>
        <v/>
      </c>
      <c r="DG208" s="631">
        <f t="shared" si="460"/>
        <v>0</v>
      </c>
      <c r="DH208" s="96">
        <f t="shared" si="461"/>
        <v>0</v>
      </c>
      <c r="DI208" s="96">
        <f t="shared" si="462"/>
        <v>0</v>
      </c>
      <c r="DJ208" s="96">
        <f t="shared" si="463"/>
        <v>0</v>
      </c>
      <c r="DK208" s="467"/>
      <c r="DL208" s="599"/>
      <c r="DM208" s="599"/>
      <c r="DN208" s="599"/>
      <c r="DO208" s="599"/>
      <c r="DP208" s="599"/>
      <c r="DQ208" s="599"/>
      <c r="DR208" s="599"/>
      <c r="DS208" s="599"/>
      <c r="DT208" s="468"/>
    </row>
    <row r="209" spans="1:124" s="470" customFormat="1" ht="15.75" customHeight="1">
      <c r="A209" s="619" t="s">
        <v>180</v>
      </c>
      <c r="B209" s="212"/>
      <c r="C209" s="212"/>
      <c r="D209" s="212"/>
      <c r="E209" s="212"/>
      <c r="F209" s="212"/>
      <c r="G209" s="212"/>
      <c r="H209" s="212"/>
      <c r="I209" s="212"/>
      <c r="J209" s="212"/>
      <c r="K209" s="212"/>
      <c r="L209" s="212"/>
      <c r="M209" s="212"/>
      <c r="N209" s="212"/>
      <c r="O209" s="212"/>
      <c r="P209" s="212"/>
      <c r="Q209" s="212"/>
      <c r="R209" s="212"/>
      <c r="S209" s="583"/>
      <c r="T209" s="212"/>
      <c r="U209" s="212"/>
      <c r="V209" s="212"/>
      <c r="W209" s="212"/>
      <c r="X209" s="212"/>
      <c r="Y209" s="212"/>
      <c r="Z209" s="1338"/>
      <c r="AA209" s="1338"/>
      <c r="AB209" s="1338"/>
      <c r="AC209" s="1338"/>
      <c r="AD209" s="212"/>
      <c r="AE209" s="1338"/>
      <c r="AF209" s="212"/>
      <c r="AG209" s="212"/>
      <c r="AH209" s="212"/>
      <c r="AI209" s="212"/>
      <c r="AJ209" s="212"/>
      <c r="AK209" s="583"/>
      <c r="AL209" s="212"/>
      <c r="AM209" s="212"/>
      <c r="AN209" s="212"/>
      <c r="AO209" s="212"/>
      <c r="AP209" s="212"/>
      <c r="AQ209" s="212"/>
      <c r="AR209" s="212"/>
      <c r="AS209" s="212"/>
      <c r="AT209" s="212"/>
      <c r="AU209" s="212"/>
      <c r="AV209" s="212"/>
      <c r="AW209" s="212"/>
      <c r="AX209" s="212"/>
      <c r="AY209" s="212"/>
      <c r="AZ209" s="212"/>
      <c r="BA209" s="212"/>
      <c r="BB209" s="212"/>
      <c r="BC209" s="583"/>
      <c r="BD209" s="1338"/>
      <c r="BE209" s="1338"/>
      <c r="BF209" s="1338"/>
      <c r="BG209" s="1338"/>
      <c r="BH209" s="1338"/>
      <c r="BI209" s="1338"/>
      <c r="BJ209" s="1338"/>
      <c r="BK209" s="1338"/>
      <c r="BL209" s="1338"/>
      <c r="BM209" s="1338"/>
      <c r="BN209" s="1338"/>
      <c r="BO209" s="1338"/>
      <c r="BP209" s="1338"/>
      <c r="BQ209" s="1338"/>
      <c r="BR209" s="1338"/>
      <c r="BS209" s="1338"/>
      <c r="BT209" s="1338"/>
      <c r="BU209" s="583"/>
      <c r="BV209" s="212"/>
      <c r="BW209" s="212"/>
      <c r="BX209" s="212"/>
      <c r="BY209" s="212"/>
      <c r="BZ209" s="578" t="str">
        <f t="shared" si="419"/>
        <v/>
      </c>
      <c r="CA209" s="578" t="str">
        <f t="shared" si="420"/>
        <v/>
      </c>
      <c r="CB209" s="578" t="str">
        <f t="shared" si="421"/>
        <v/>
      </c>
      <c r="CC209" s="578" t="str">
        <f t="shared" si="422"/>
        <v/>
      </c>
      <c r="CD209" s="1069" t="str">
        <f t="shared" si="502"/>
        <v/>
      </c>
      <c r="CE209" s="1070" t="str">
        <f t="shared" si="502"/>
        <v/>
      </c>
      <c r="CF209" s="1070" t="str">
        <f t="shared" si="502"/>
        <v/>
      </c>
      <c r="CG209" s="1070" t="str">
        <f t="shared" si="502"/>
        <v/>
      </c>
      <c r="CH209" s="1070" t="str">
        <f t="shared" si="502"/>
        <v/>
      </c>
      <c r="CI209" s="1071" t="str">
        <f t="shared" si="502"/>
        <v/>
      </c>
      <c r="CJ209" s="1071" t="str">
        <f t="shared" si="502"/>
        <v/>
      </c>
      <c r="CK209" s="1070" t="str">
        <f t="shared" si="502"/>
        <v/>
      </c>
      <c r="CL209" s="1070" t="str">
        <f t="shared" si="502"/>
        <v/>
      </c>
      <c r="CM209" s="1070" t="str">
        <f t="shared" si="502"/>
        <v/>
      </c>
      <c r="CN209" s="1070" t="str">
        <f t="shared" si="502"/>
        <v/>
      </c>
      <c r="CO209" s="1069" t="str">
        <f t="shared" si="502"/>
        <v/>
      </c>
      <c r="CP209" s="532" t="str">
        <f t="shared" si="389"/>
        <v/>
      </c>
      <c r="CQ209" s="533" t="str">
        <f t="shared" si="390"/>
        <v/>
      </c>
      <c r="CR209" s="534" t="str">
        <f t="shared" si="391"/>
        <v/>
      </c>
      <c r="CS209" s="534" t="str">
        <f t="shared" si="392"/>
        <v/>
      </c>
      <c r="CT209" s="534" t="str">
        <f t="shared" si="393"/>
        <v/>
      </c>
      <c r="CU209" s="534" t="str">
        <f t="shared" si="394"/>
        <v/>
      </c>
      <c r="CV209" s="534" t="str">
        <f t="shared" si="395"/>
        <v/>
      </c>
      <c r="CW209" s="535" t="str">
        <f t="shared" si="396"/>
        <v/>
      </c>
      <c r="CX209" s="535" t="str">
        <f t="shared" si="397"/>
        <v/>
      </c>
      <c r="CY209" s="535" t="str">
        <f t="shared" si="398"/>
        <v/>
      </c>
      <c r="CZ209" s="534" t="str">
        <f t="shared" si="399"/>
        <v/>
      </c>
      <c r="DA209" s="534" t="str">
        <f t="shared" si="400"/>
        <v/>
      </c>
      <c r="DB209" s="534" t="str">
        <f t="shared" si="401"/>
        <v/>
      </c>
      <c r="DC209" s="534" t="str">
        <f t="shared" si="402"/>
        <v/>
      </c>
      <c r="DD209" s="534" t="str">
        <f t="shared" si="403"/>
        <v/>
      </c>
      <c r="DE209" s="533" t="str">
        <f t="shared" si="404"/>
        <v/>
      </c>
      <c r="DF209" s="532" t="str">
        <f t="shared" si="405"/>
        <v/>
      </c>
      <c r="DG209" s="631">
        <f t="shared" si="460"/>
        <v>0</v>
      </c>
      <c r="DH209" s="96">
        <f t="shared" si="461"/>
        <v>0</v>
      </c>
      <c r="DI209" s="96">
        <f t="shared" si="462"/>
        <v>0</v>
      </c>
      <c r="DJ209" s="96">
        <f t="shared" si="463"/>
        <v>0</v>
      </c>
      <c r="DK209" s="467"/>
      <c r="DL209" s="599"/>
      <c r="DM209" s="599"/>
      <c r="DN209" s="599"/>
      <c r="DO209" s="599"/>
      <c r="DP209" s="599"/>
      <c r="DQ209" s="599"/>
      <c r="DR209" s="599"/>
      <c r="DS209" s="599"/>
      <c r="DT209" s="468"/>
    </row>
    <row r="210" spans="1:124" s="470" customFormat="1" ht="15.75" customHeight="1">
      <c r="A210" s="619" t="s">
        <v>182</v>
      </c>
      <c r="B210" s="588" t="str">
        <f t="shared" ref="B210:M210" si="507">IF(B208="","",B208*B209)</f>
        <v/>
      </c>
      <c r="C210" s="588" t="str">
        <f t="shared" si="507"/>
        <v/>
      </c>
      <c r="D210" s="588" t="str">
        <f t="shared" si="507"/>
        <v/>
      </c>
      <c r="E210" s="588" t="str">
        <f t="shared" si="507"/>
        <v/>
      </c>
      <c r="F210" s="588" t="str">
        <f t="shared" si="507"/>
        <v/>
      </c>
      <c r="G210" s="588" t="str">
        <f t="shared" si="507"/>
        <v/>
      </c>
      <c r="H210" s="588" t="str">
        <f t="shared" si="507"/>
        <v/>
      </c>
      <c r="I210" s="588" t="str">
        <f t="shared" si="507"/>
        <v/>
      </c>
      <c r="J210" s="588" t="str">
        <f t="shared" si="507"/>
        <v/>
      </c>
      <c r="K210" s="588" t="str">
        <f t="shared" si="507"/>
        <v/>
      </c>
      <c r="L210" s="588" t="str">
        <f t="shared" si="507"/>
        <v/>
      </c>
      <c r="M210" s="588" t="str">
        <f t="shared" si="507"/>
        <v/>
      </c>
      <c r="N210" s="588"/>
      <c r="O210" s="588"/>
      <c r="P210" s="588"/>
      <c r="Q210" s="588"/>
      <c r="R210" s="588"/>
      <c r="S210" s="569"/>
      <c r="T210" s="588" t="str">
        <f t="shared" ref="T210:AE210" si="508">IF(T208="","",T208*T209)</f>
        <v/>
      </c>
      <c r="U210" s="588" t="str">
        <f t="shared" si="508"/>
        <v/>
      </c>
      <c r="V210" s="588" t="str">
        <f t="shared" si="508"/>
        <v/>
      </c>
      <c r="W210" s="588" t="str">
        <f t="shared" si="508"/>
        <v/>
      </c>
      <c r="X210" s="588" t="str">
        <f t="shared" si="508"/>
        <v/>
      </c>
      <c r="Y210" s="588" t="str">
        <f t="shared" si="508"/>
        <v/>
      </c>
      <c r="Z210" s="1341" t="str">
        <f t="shared" si="508"/>
        <v/>
      </c>
      <c r="AA210" s="1341" t="str">
        <f t="shared" si="508"/>
        <v/>
      </c>
      <c r="AB210" s="1341" t="str">
        <f t="shared" si="508"/>
        <v/>
      </c>
      <c r="AC210" s="1341" t="str">
        <f t="shared" si="508"/>
        <v/>
      </c>
      <c r="AD210" s="588" t="str">
        <f t="shared" si="508"/>
        <v/>
      </c>
      <c r="AE210" s="1341" t="str">
        <f t="shared" si="508"/>
        <v/>
      </c>
      <c r="AF210" s="588"/>
      <c r="AG210" s="588"/>
      <c r="AH210" s="588"/>
      <c r="AI210" s="588"/>
      <c r="AJ210" s="588"/>
      <c r="AK210" s="569"/>
      <c r="AL210" s="588" t="str">
        <f t="shared" ref="AL210:AW210" si="509">IF(AL208="","",AL208*AL209)</f>
        <v/>
      </c>
      <c r="AM210" s="588" t="str">
        <f t="shared" si="509"/>
        <v/>
      </c>
      <c r="AN210" s="588" t="str">
        <f t="shared" si="509"/>
        <v/>
      </c>
      <c r="AO210" s="588" t="str">
        <f t="shared" si="509"/>
        <v/>
      </c>
      <c r="AP210" s="588" t="str">
        <f t="shared" si="509"/>
        <v/>
      </c>
      <c r="AQ210" s="588" t="str">
        <f t="shared" si="509"/>
        <v/>
      </c>
      <c r="AR210" s="588" t="str">
        <f t="shared" si="509"/>
        <v/>
      </c>
      <c r="AS210" s="588" t="str">
        <f t="shared" si="509"/>
        <v/>
      </c>
      <c r="AT210" s="588" t="str">
        <f t="shared" si="509"/>
        <v/>
      </c>
      <c r="AU210" s="588" t="str">
        <f t="shared" si="509"/>
        <v/>
      </c>
      <c r="AV210" s="588" t="str">
        <f t="shared" si="509"/>
        <v/>
      </c>
      <c r="AW210" s="588" t="str">
        <f t="shared" si="509"/>
        <v/>
      </c>
      <c r="AX210" s="588"/>
      <c r="AY210" s="588"/>
      <c r="AZ210" s="588"/>
      <c r="BA210" s="588"/>
      <c r="BB210" s="588"/>
      <c r="BC210" s="569"/>
      <c r="BD210" s="1341" t="str">
        <f t="shared" ref="BD210:BO210" si="510">IF(BD208="","",BD208*BD209)</f>
        <v/>
      </c>
      <c r="BE210" s="1341" t="str">
        <f t="shared" si="510"/>
        <v/>
      </c>
      <c r="BF210" s="1341" t="str">
        <f t="shared" si="510"/>
        <v/>
      </c>
      <c r="BG210" s="1341" t="str">
        <f t="shared" si="510"/>
        <v/>
      </c>
      <c r="BH210" s="1341" t="str">
        <f t="shared" si="510"/>
        <v/>
      </c>
      <c r="BI210" s="1341" t="str">
        <f t="shared" si="510"/>
        <v/>
      </c>
      <c r="BJ210" s="1341" t="str">
        <f t="shared" si="510"/>
        <v/>
      </c>
      <c r="BK210" s="1341" t="str">
        <f t="shared" si="510"/>
        <v/>
      </c>
      <c r="BL210" s="1341" t="str">
        <f t="shared" si="510"/>
        <v/>
      </c>
      <c r="BM210" s="1341" t="str">
        <f t="shared" si="510"/>
        <v/>
      </c>
      <c r="BN210" s="1341" t="str">
        <f t="shared" si="510"/>
        <v/>
      </c>
      <c r="BO210" s="1341" t="str">
        <f t="shared" si="510"/>
        <v/>
      </c>
      <c r="BP210" s="1341"/>
      <c r="BQ210" s="1341"/>
      <c r="BR210" s="1341"/>
      <c r="BS210" s="1341"/>
      <c r="BT210" s="1341"/>
      <c r="BU210" s="569"/>
      <c r="BV210" s="588" t="str">
        <f>IF(BV208="","",BV208*BV209)</f>
        <v/>
      </c>
      <c r="BW210" s="588" t="str">
        <f>IF(BW208="","",BW208*BW209)</f>
        <v/>
      </c>
      <c r="BX210" s="588" t="str">
        <f>IF(BX208="","",BX208*BX209)</f>
        <v/>
      </c>
      <c r="BY210" s="588" t="str">
        <f>IF(BY208="","",BY208*BY209)</f>
        <v/>
      </c>
      <c r="BZ210" s="578" t="str">
        <f t="shared" si="419"/>
        <v/>
      </c>
      <c r="CA210" s="578" t="str">
        <f t="shared" si="420"/>
        <v/>
      </c>
      <c r="CB210" s="578" t="str">
        <f t="shared" si="421"/>
        <v/>
      </c>
      <c r="CC210" s="578" t="str">
        <f t="shared" si="422"/>
        <v/>
      </c>
      <c r="CD210" s="1069" t="str">
        <f t="shared" si="502"/>
        <v/>
      </c>
      <c r="CE210" s="1070" t="str">
        <f t="shared" si="502"/>
        <v/>
      </c>
      <c r="CF210" s="1070" t="str">
        <f t="shared" si="502"/>
        <v/>
      </c>
      <c r="CG210" s="1070" t="str">
        <f t="shared" si="502"/>
        <v/>
      </c>
      <c r="CH210" s="1070" t="str">
        <f t="shared" si="502"/>
        <v/>
      </c>
      <c r="CI210" s="1071" t="str">
        <f t="shared" si="502"/>
        <v/>
      </c>
      <c r="CJ210" s="1071" t="str">
        <f t="shared" si="502"/>
        <v/>
      </c>
      <c r="CK210" s="1070" t="str">
        <f t="shared" si="502"/>
        <v/>
      </c>
      <c r="CL210" s="1070" t="str">
        <f t="shared" si="502"/>
        <v/>
      </c>
      <c r="CM210" s="1070" t="str">
        <f t="shared" si="502"/>
        <v/>
      </c>
      <c r="CN210" s="1070" t="str">
        <f t="shared" si="502"/>
        <v/>
      </c>
      <c r="CO210" s="1069" t="str">
        <f t="shared" si="502"/>
        <v/>
      </c>
      <c r="CP210" s="532" t="str">
        <f t="shared" si="389"/>
        <v/>
      </c>
      <c r="CQ210" s="533" t="str">
        <f t="shared" si="390"/>
        <v/>
      </c>
      <c r="CR210" s="534" t="str">
        <f t="shared" si="391"/>
        <v/>
      </c>
      <c r="CS210" s="534" t="str">
        <f t="shared" si="392"/>
        <v/>
      </c>
      <c r="CT210" s="534" t="str">
        <f t="shared" si="393"/>
        <v/>
      </c>
      <c r="CU210" s="534" t="str">
        <f t="shared" si="394"/>
        <v/>
      </c>
      <c r="CV210" s="534" t="str">
        <f t="shared" si="395"/>
        <v/>
      </c>
      <c r="CW210" s="535" t="str">
        <f t="shared" si="396"/>
        <v/>
      </c>
      <c r="CX210" s="535" t="str">
        <f t="shared" si="397"/>
        <v/>
      </c>
      <c r="CY210" s="535" t="str">
        <f t="shared" si="398"/>
        <v/>
      </c>
      <c r="CZ210" s="534" t="str">
        <f t="shared" si="399"/>
        <v/>
      </c>
      <c r="DA210" s="534" t="str">
        <f t="shared" si="400"/>
        <v/>
      </c>
      <c r="DB210" s="534" t="str">
        <f t="shared" si="401"/>
        <v/>
      </c>
      <c r="DC210" s="534" t="str">
        <f t="shared" si="402"/>
        <v/>
      </c>
      <c r="DD210" s="534" t="str">
        <f t="shared" si="403"/>
        <v/>
      </c>
      <c r="DE210" s="533" t="str">
        <f t="shared" si="404"/>
        <v/>
      </c>
      <c r="DF210" s="532" t="str">
        <f t="shared" si="405"/>
        <v/>
      </c>
      <c r="DG210" s="631">
        <f t="shared" si="460"/>
        <v>0</v>
      </c>
      <c r="DH210" s="96">
        <f t="shared" si="461"/>
        <v>0</v>
      </c>
      <c r="DI210" s="96">
        <f t="shared" si="462"/>
        <v>0</v>
      </c>
      <c r="DJ210" s="96">
        <f t="shared" si="463"/>
        <v>0</v>
      </c>
      <c r="DK210" s="467"/>
      <c r="DL210" s="599"/>
      <c r="DM210" s="599"/>
      <c r="DN210" s="599"/>
      <c r="DO210" s="599"/>
      <c r="DP210" s="599"/>
      <c r="DQ210" s="599"/>
      <c r="DR210" s="599"/>
      <c r="DS210" s="599"/>
      <c r="DT210" s="468"/>
    </row>
    <row r="211" spans="1:124" s="470" customFormat="1" ht="15.75" customHeight="1">
      <c r="A211" s="652" t="s">
        <v>241</v>
      </c>
      <c r="B211" s="587">
        <f>SUM(WB!T137,-B208)</f>
        <v>0</v>
      </c>
      <c r="C211" s="587">
        <f>SUM(WB!U137,-C208)</f>
        <v>0</v>
      </c>
      <c r="D211" s="587">
        <f>SUM(WB!V137,-D208)</f>
        <v>0</v>
      </c>
      <c r="E211" s="587">
        <f>SUM(WB!W137,-E208)</f>
        <v>1</v>
      </c>
      <c r="F211" s="587">
        <f>SUM(WB!X137,-F208)</f>
        <v>0</v>
      </c>
      <c r="G211" s="587">
        <f>SUM(WB!Y137,-G208)</f>
        <v>5</v>
      </c>
      <c r="H211" s="587">
        <f>SUM(WB!Z137,-H208)</f>
        <v>0</v>
      </c>
      <c r="I211" s="587">
        <f>SUM(WB!AA137,-I208)</f>
        <v>0</v>
      </c>
      <c r="J211" s="587">
        <f>SUM(WB!AB137,-J208)</f>
        <v>0</v>
      </c>
      <c r="K211" s="587">
        <f>SUM(WB!AC137,-K208)</f>
        <v>0</v>
      </c>
      <c r="L211" s="587">
        <f>SUM(WB!AD137,-L208)</f>
        <v>0</v>
      </c>
      <c r="M211" s="587">
        <f>SUM(WB!AE137,-M208)</f>
        <v>0</v>
      </c>
      <c r="N211" s="587"/>
      <c r="O211" s="587"/>
      <c r="P211" s="587"/>
      <c r="Q211" s="587"/>
      <c r="R211" s="587"/>
      <c r="S211" s="632"/>
      <c r="T211" s="587">
        <f>SUM(WB!AK145,-T208)</f>
        <v>0</v>
      </c>
      <c r="U211" s="588">
        <f>SUM(WB!AL145,U208)</f>
        <v>0</v>
      </c>
      <c r="V211" s="588">
        <f>SUM(WB!AM145,V208)</f>
        <v>1</v>
      </c>
      <c r="W211" s="588">
        <f>SUM(WB!AN145,W208)</f>
        <v>2</v>
      </c>
      <c r="X211" s="588">
        <f>SUM(WB!AO145,X208)</f>
        <v>0</v>
      </c>
      <c r="Y211" s="588">
        <f>SUM(WB!AP145,Y208)</f>
        <v>3</v>
      </c>
      <c r="Z211" s="1341">
        <f>SUM(WB!AQ145,Z208)</f>
        <v>0</v>
      </c>
      <c r="AA211" s="1341">
        <f>SUM(WB!AR145,AA208)</f>
        <v>0</v>
      </c>
      <c r="AB211" s="1341">
        <f>SUM(WB!AS145,AB208)</f>
        <v>0</v>
      </c>
      <c r="AC211" s="1341">
        <f>SUM(WB!AT145,AC208)</f>
        <v>0</v>
      </c>
      <c r="AD211" s="588">
        <f>SUM(WB!AU145,AD208)</f>
        <v>0</v>
      </c>
      <c r="AE211" s="1341">
        <f>SUM(WB!AV145,AE208)</f>
        <v>0</v>
      </c>
      <c r="AF211" s="588"/>
      <c r="AG211" s="588"/>
      <c r="AH211" s="588"/>
      <c r="AI211" s="588"/>
      <c r="AJ211" s="588"/>
      <c r="AK211" s="632"/>
      <c r="AL211" s="587">
        <f>SUM(WB!BB153,-AL208)</f>
        <v>0</v>
      </c>
      <c r="AM211" s="588">
        <f>SUM(WB!BC153,-AM208)</f>
        <v>0</v>
      </c>
      <c r="AN211" s="588">
        <f>SUM(WB!BD153,-AN208)</f>
        <v>0</v>
      </c>
      <c r="AO211" s="588">
        <f>SUM(WB!BE153,-AO208)</f>
        <v>15</v>
      </c>
      <c r="AP211" s="588">
        <f>SUM(WB!BF153,-AP208)</f>
        <v>0</v>
      </c>
      <c r="AQ211" s="588">
        <f>SUM(WB!BG153,-AQ208)</f>
        <v>10</v>
      </c>
      <c r="AR211" s="588">
        <f>SUM(WB!BH153,-AR208)</f>
        <v>0</v>
      </c>
      <c r="AS211" s="588">
        <f>SUM(WB!BI153,-AS208)</f>
        <v>5</v>
      </c>
      <c r="AT211" s="588">
        <f>SUM(WB!BJ153,-AT208)</f>
        <v>5</v>
      </c>
      <c r="AU211" s="588">
        <f>SUM(WB!BK153,-AU208)</f>
        <v>0</v>
      </c>
      <c r="AV211" s="588">
        <f>SUM(WB!BL153,-AV208)</f>
        <v>0</v>
      </c>
      <c r="AW211" s="588">
        <f>SUM(WB!BM153,-AW208)</f>
        <v>5</v>
      </c>
      <c r="AX211" s="588"/>
      <c r="AY211" s="588"/>
      <c r="AZ211" s="588"/>
      <c r="BA211" s="588"/>
      <c r="BB211" s="588"/>
      <c r="BC211" s="632"/>
      <c r="BD211" s="1340">
        <f>SUM(WB!BS161,-BD208)</f>
        <v>0</v>
      </c>
      <c r="BE211" s="1341">
        <f>SUM(WB!BT161,-BF208)</f>
        <v>0</v>
      </c>
      <c r="BF211" s="1341">
        <f>SUM(WB!BU161,-BG208)</f>
        <v>10</v>
      </c>
      <c r="BG211" s="1341">
        <f>SUM(WB!BV161,-BJ208)</f>
        <v>0</v>
      </c>
      <c r="BH211" s="1341">
        <f>SUM(WB!BW161,-BK208)</f>
        <v>0</v>
      </c>
      <c r="BI211" s="1341">
        <f>SUM(WB!BX161,-BL208)</f>
        <v>10</v>
      </c>
      <c r="BJ211" s="1341">
        <f>SUM(WB!BY161,-BM208)</f>
        <v>0</v>
      </c>
      <c r="BK211" s="1341">
        <f>SUM(WB!BZ161,-BN208)</f>
        <v>8</v>
      </c>
      <c r="BL211" s="1341">
        <f>SUM(WB!CA161,-BO208)</f>
        <v>0</v>
      </c>
      <c r="BM211" s="1341">
        <f>SUM(WB!CB161,-BP208)</f>
        <v>0</v>
      </c>
      <c r="BN211" s="1341">
        <f>SUM(WB!CC161,-BQ208)</f>
        <v>0</v>
      </c>
      <c r="BO211" s="1341">
        <f>SUM(WB!CD161,-BR208)</f>
        <v>0</v>
      </c>
      <c r="BP211" s="1341"/>
      <c r="BQ211" s="1341"/>
      <c r="BR211" s="1341"/>
      <c r="BS211" s="1341"/>
      <c r="BT211" s="1341"/>
      <c r="BU211" s="632"/>
      <c r="BV211" s="646">
        <f>WB!CK137-BV208</f>
        <v>0</v>
      </c>
      <c r="BW211" s="646">
        <f>WB!CK145-BW208</f>
        <v>0</v>
      </c>
      <c r="BX211" s="646">
        <f>WB!CK153-BX208</f>
        <v>0.5</v>
      </c>
      <c r="BY211" s="646">
        <f>WB!CK161-BY208</f>
        <v>0.5</v>
      </c>
      <c r="BZ211" s="578">
        <f t="shared" si="419"/>
        <v>0.1</v>
      </c>
      <c r="CA211" s="578">
        <f t="shared" si="420"/>
        <v>0.3</v>
      </c>
      <c r="CB211" s="578">
        <f t="shared" si="421"/>
        <v>2.5</v>
      </c>
      <c r="CC211" s="578">
        <f t="shared" si="422"/>
        <v>1.8</v>
      </c>
      <c r="CD211" s="1069">
        <f t="shared" si="502"/>
        <v>0</v>
      </c>
      <c r="CE211" s="1070">
        <f t="shared" si="502"/>
        <v>0</v>
      </c>
      <c r="CF211" s="1070">
        <f t="shared" si="502"/>
        <v>0</v>
      </c>
      <c r="CG211" s="1070">
        <f t="shared" si="502"/>
        <v>0</v>
      </c>
      <c r="CH211" s="1070">
        <f t="shared" si="502"/>
        <v>0</v>
      </c>
      <c r="CI211" s="1071">
        <f t="shared" si="502"/>
        <v>0</v>
      </c>
      <c r="CJ211" s="1071">
        <f t="shared" si="502"/>
        <v>0</v>
      </c>
      <c r="CK211" s="1070">
        <f t="shared" si="502"/>
        <v>0</v>
      </c>
      <c r="CL211" s="1070">
        <f t="shared" si="502"/>
        <v>0</v>
      </c>
      <c r="CM211" s="1070">
        <f t="shared" si="502"/>
        <v>8</v>
      </c>
      <c r="CN211" s="1070">
        <f t="shared" si="502"/>
        <v>10</v>
      </c>
      <c r="CO211" s="1069">
        <f t="shared" si="502"/>
        <v>10</v>
      </c>
      <c r="CP211" s="532" t="str">
        <f t="shared" si="389"/>
        <v/>
      </c>
      <c r="CQ211" s="533" t="str">
        <f t="shared" si="390"/>
        <v/>
      </c>
      <c r="CR211" s="534" t="str">
        <f t="shared" si="391"/>
        <v/>
      </c>
      <c r="CS211" s="534">
        <f t="shared" si="392"/>
        <v>0</v>
      </c>
      <c r="CT211" s="534">
        <f t="shared" si="393"/>
        <v>0</v>
      </c>
      <c r="CU211" s="534">
        <f t="shared" si="394"/>
        <v>0</v>
      </c>
      <c r="CV211" s="534">
        <f t="shared" si="395"/>
        <v>0</v>
      </c>
      <c r="CW211" s="535">
        <f t="shared" si="396"/>
        <v>0</v>
      </c>
      <c r="CX211" s="535">
        <f t="shared" si="397"/>
        <v>0</v>
      </c>
      <c r="CY211" s="535">
        <f t="shared" si="398"/>
        <v>0</v>
      </c>
      <c r="CZ211" s="534">
        <f t="shared" si="399"/>
        <v>0</v>
      </c>
      <c r="DA211" s="534">
        <f t="shared" si="400"/>
        <v>0</v>
      </c>
      <c r="DB211" s="534">
        <f t="shared" si="401"/>
        <v>8</v>
      </c>
      <c r="DC211" s="534">
        <f t="shared" si="402"/>
        <v>10</v>
      </c>
      <c r="DD211" s="534">
        <f t="shared" si="403"/>
        <v>10</v>
      </c>
      <c r="DE211" s="533" t="str">
        <f t="shared" si="404"/>
        <v/>
      </c>
      <c r="DF211" s="532" t="str">
        <f t="shared" si="405"/>
        <v/>
      </c>
      <c r="DG211" s="631">
        <f t="shared" si="460"/>
        <v>12</v>
      </c>
      <c r="DH211" s="96">
        <f t="shared" si="461"/>
        <v>12</v>
      </c>
      <c r="DI211" s="96">
        <f t="shared" si="462"/>
        <v>12</v>
      </c>
      <c r="DJ211" s="96">
        <f t="shared" si="463"/>
        <v>12</v>
      </c>
      <c r="DK211" s="467"/>
      <c r="DL211" s="599"/>
      <c r="DM211" s="599"/>
      <c r="DN211" s="599"/>
      <c r="DO211" s="599"/>
      <c r="DP211" s="599"/>
      <c r="DQ211" s="599"/>
      <c r="DR211" s="599"/>
      <c r="DS211" s="599"/>
      <c r="DT211" s="468"/>
    </row>
    <row r="212" spans="1:124" s="470" customFormat="1" ht="15.75" customHeight="1">
      <c r="A212" s="619" t="s">
        <v>180</v>
      </c>
      <c r="B212" s="620"/>
      <c r="C212" s="620"/>
      <c r="D212" s="620"/>
      <c r="E212" s="620">
        <v>1500</v>
      </c>
      <c r="F212" s="620"/>
      <c r="G212" s="620">
        <v>1400</v>
      </c>
      <c r="H212" s="620"/>
      <c r="I212" s="620"/>
      <c r="J212" s="620"/>
      <c r="K212" s="620"/>
      <c r="L212" s="620"/>
      <c r="M212" s="620"/>
      <c r="N212" s="620"/>
      <c r="O212" s="620"/>
      <c r="P212" s="620"/>
      <c r="Q212" s="620"/>
      <c r="R212" s="620"/>
      <c r="S212" s="632"/>
      <c r="T212" s="620"/>
      <c r="U212" s="620"/>
      <c r="V212" s="620">
        <v>1200</v>
      </c>
      <c r="W212" s="620">
        <v>1600</v>
      </c>
      <c r="X212" s="620"/>
      <c r="Y212" s="620">
        <v>1400</v>
      </c>
      <c r="Z212" s="1350"/>
      <c r="AA212" s="1350"/>
      <c r="AB212" s="1350"/>
      <c r="AC212" s="1350"/>
      <c r="AD212" s="620"/>
      <c r="AE212" s="1350"/>
      <c r="AF212" s="622"/>
      <c r="AG212" s="620"/>
      <c r="AH212" s="620"/>
      <c r="AI212" s="620"/>
      <c r="AJ212" s="620"/>
      <c r="AK212" s="632"/>
      <c r="AL212" s="620"/>
      <c r="AM212" s="620"/>
      <c r="AN212" s="620"/>
      <c r="AO212" s="620">
        <v>600</v>
      </c>
      <c r="AP212" s="620">
        <v>1200</v>
      </c>
      <c r="AQ212" s="620"/>
      <c r="AR212" s="620"/>
      <c r="AS212" s="620">
        <v>1100</v>
      </c>
      <c r="AT212" s="620">
        <v>1500</v>
      </c>
      <c r="AU212" s="620"/>
      <c r="AV212" s="620"/>
      <c r="AW212" s="622">
        <v>1200</v>
      </c>
      <c r="AX212" s="620"/>
      <c r="AY212" s="620"/>
      <c r="AZ212" s="620"/>
      <c r="BA212" s="620"/>
      <c r="BB212" s="620"/>
      <c r="BC212" s="632"/>
      <c r="BD212" s="1350"/>
      <c r="BE212" s="1350"/>
      <c r="BF212" s="1350">
        <v>1400</v>
      </c>
      <c r="BG212" s="1350"/>
      <c r="BH212" s="1350"/>
      <c r="BI212" s="1350">
        <v>1200</v>
      </c>
      <c r="BJ212" s="1350"/>
      <c r="BK212" s="1350">
        <v>1300</v>
      </c>
      <c r="BL212" s="1350"/>
      <c r="BM212" s="1350"/>
      <c r="BN212" s="1350"/>
      <c r="BO212" s="1350"/>
      <c r="BP212" s="1350"/>
      <c r="BQ212" s="1350"/>
      <c r="BR212" s="1350"/>
      <c r="BS212" s="1350"/>
      <c r="BT212" s="1350"/>
      <c r="BU212" s="632"/>
      <c r="BV212" s="620">
        <v>1200</v>
      </c>
      <c r="BW212" s="620">
        <v>1200</v>
      </c>
      <c r="BX212" s="620">
        <v>1200</v>
      </c>
      <c r="BY212" s="620">
        <v>1300</v>
      </c>
      <c r="BZ212" s="578" t="str">
        <f t="shared" si="419"/>
        <v/>
      </c>
      <c r="CA212" s="578">
        <f t="shared" si="420"/>
        <v>1400</v>
      </c>
      <c r="CB212" s="578">
        <f t="shared" si="421"/>
        <v>1166.6666666666667</v>
      </c>
      <c r="CC212" s="578">
        <f t="shared" si="422"/>
        <v>1300</v>
      </c>
      <c r="CD212" s="1069" t="str">
        <f t="shared" si="502"/>
        <v/>
      </c>
      <c r="CE212" s="1070" t="str">
        <f t="shared" si="502"/>
        <v/>
      </c>
      <c r="CF212" s="1070" t="str">
        <f t="shared" si="502"/>
        <v/>
      </c>
      <c r="CG212" s="1070" t="str">
        <f t="shared" si="502"/>
        <v/>
      </c>
      <c r="CH212" s="1070">
        <f t="shared" si="502"/>
        <v>1200</v>
      </c>
      <c r="CI212" s="1071">
        <f t="shared" si="502"/>
        <v>1300</v>
      </c>
      <c r="CJ212" s="1071">
        <f t="shared" si="502"/>
        <v>1400</v>
      </c>
      <c r="CK212" s="1070" t="str">
        <f t="shared" si="502"/>
        <v/>
      </c>
      <c r="CL212" s="1070" t="str">
        <f t="shared" si="502"/>
        <v/>
      </c>
      <c r="CM212" s="1070" t="str">
        <f t="shared" si="502"/>
        <v/>
      </c>
      <c r="CN212" s="1070" t="str">
        <f t="shared" si="502"/>
        <v/>
      </c>
      <c r="CO212" s="1069" t="str">
        <f t="shared" si="502"/>
        <v/>
      </c>
      <c r="CP212" s="532" t="str">
        <f t="shared" si="389"/>
        <v/>
      </c>
      <c r="CQ212" s="533" t="str">
        <f t="shared" si="390"/>
        <v/>
      </c>
      <c r="CR212" s="534" t="str">
        <f t="shared" si="391"/>
        <v/>
      </c>
      <c r="CS212" s="534" t="str">
        <f t="shared" si="392"/>
        <v/>
      </c>
      <c r="CT212" s="534" t="str">
        <f t="shared" si="393"/>
        <v/>
      </c>
      <c r="CU212" s="534" t="str">
        <f t="shared" si="394"/>
        <v/>
      </c>
      <c r="CV212" s="534" t="str">
        <f t="shared" si="395"/>
        <v/>
      </c>
      <c r="CW212" s="535">
        <f t="shared" si="396"/>
        <v>1200</v>
      </c>
      <c r="CX212" s="535">
        <f t="shared" si="397"/>
        <v>1300</v>
      </c>
      <c r="CY212" s="535">
        <f t="shared" si="398"/>
        <v>1400</v>
      </c>
      <c r="CZ212" s="534" t="str">
        <f t="shared" si="399"/>
        <v/>
      </c>
      <c r="DA212" s="534" t="str">
        <f t="shared" si="400"/>
        <v/>
      </c>
      <c r="DB212" s="534" t="str">
        <f t="shared" si="401"/>
        <v/>
      </c>
      <c r="DC212" s="534" t="str">
        <f t="shared" si="402"/>
        <v/>
      </c>
      <c r="DD212" s="534" t="str">
        <f t="shared" si="403"/>
        <v/>
      </c>
      <c r="DE212" s="533" t="str">
        <f t="shared" si="404"/>
        <v/>
      </c>
      <c r="DF212" s="532" t="str">
        <f t="shared" si="405"/>
        <v/>
      </c>
      <c r="DG212" s="631">
        <f t="shared" ref="DG212:DG226" si="511">COUNT(B212:R212)</f>
        <v>2</v>
      </c>
      <c r="DH212" s="96">
        <f t="shared" ref="DH212:DH226" si="512">COUNT(T212:AJ212)</f>
        <v>3</v>
      </c>
      <c r="DI212" s="96">
        <f t="shared" ref="DI212:DI226" si="513">COUNT(AL212:BB212)</f>
        <v>5</v>
      </c>
      <c r="DJ212" s="96">
        <f t="shared" ref="DJ212:DJ226" si="514">COUNT(BD212:BT212)</f>
        <v>3</v>
      </c>
      <c r="DK212" s="467"/>
      <c r="DL212" s="599"/>
      <c r="DM212" s="599"/>
      <c r="DN212" s="599"/>
      <c r="DO212" s="599"/>
      <c r="DP212" s="599"/>
      <c r="DQ212" s="599"/>
      <c r="DR212" s="599"/>
      <c r="DS212" s="599"/>
      <c r="DT212" s="468"/>
    </row>
    <row r="213" spans="1:124" s="470" customFormat="1" ht="15.75" customHeight="1">
      <c r="A213" s="619" t="s">
        <v>182</v>
      </c>
      <c r="B213" s="588">
        <f t="shared" ref="B213:M213" si="515">IF(B211="","",B211*B212)</f>
        <v>0</v>
      </c>
      <c r="C213" s="588">
        <f t="shared" si="515"/>
        <v>0</v>
      </c>
      <c r="D213" s="588">
        <f t="shared" si="515"/>
        <v>0</v>
      </c>
      <c r="E213" s="588">
        <f t="shared" si="515"/>
        <v>1500</v>
      </c>
      <c r="F213" s="588">
        <f t="shared" si="515"/>
        <v>0</v>
      </c>
      <c r="G213" s="588">
        <f t="shared" si="515"/>
        <v>7000</v>
      </c>
      <c r="H213" s="588">
        <f t="shared" si="515"/>
        <v>0</v>
      </c>
      <c r="I213" s="588">
        <f t="shared" si="515"/>
        <v>0</v>
      </c>
      <c r="J213" s="588">
        <f t="shared" si="515"/>
        <v>0</v>
      </c>
      <c r="K213" s="588">
        <f t="shared" si="515"/>
        <v>0</v>
      </c>
      <c r="L213" s="588">
        <f t="shared" si="515"/>
        <v>0</v>
      </c>
      <c r="M213" s="588">
        <f t="shared" si="515"/>
        <v>0</v>
      </c>
      <c r="N213" s="588"/>
      <c r="O213" s="588"/>
      <c r="P213" s="588"/>
      <c r="Q213" s="588"/>
      <c r="R213" s="588"/>
      <c r="S213" s="577"/>
      <c r="T213" s="588">
        <f t="shared" ref="T213:AE213" si="516">IF(T211="","",T211*T212)</f>
        <v>0</v>
      </c>
      <c r="U213" s="588">
        <f t="shared" si="516"/>
        <v>0</v>
      </c>
      <c r="V213" s="588">
        <f t="shared" si="516"/>
        <v>1200</v>
      </c>
      <c r="W213" s="588">
        <f t="shared" si="516"/>
        <v>3200</v>
      </c>
      <c r="X213" s="588">
        <f t="shared" si="516"/>
        <v>0</v>
      </c>
      <c r="Y213" s="588">
        <f t="shared" si="516"/>
        <v>4200</v>
      </c>
      <c r="Z213" s="1341">
        <f t="shared" si="516"/>
        <v>0</v>
      </c>
      <c r="AA213" s="1341">
        <f t="shared" si="516"/>
        <v>0</v>
      </c>
      <c r="AB213" s="1341">
        <f t="shared" si="516"/>
        <v>0</v>
      </c>
      <c r="AC213" s="1341">
        <f t="shared" si="516"/>
        <v>0</v>
      </c>
      <c r="AD213" s="588">
        <f t="shared" si="516"/>
        <v>0</v>
      </c>
      <c r="AE213" s="1341">
        <f t="shared" si="516"/>
        <v>0</v>
      </c>
      <c r="AF213" s="588"/>
      <c r="AG213" s="588"/>
      <c r="AH213" s="588"/>
      <c r="AI213" s="588"/>
      <c r="AJ213" s="588"/>
      <c r="AK213" s="577"/>
      <c r="AL213" s="588">
        <f t="shared" ref="AL213:AW213" si="517">IF(AL211="","",AL211*AL212)</f>
        <v>0</v>
      </c>
      <c r="AM213" s="588">
        <f t="shared" si="517"/>
        <v>0</v>
      </c>
      <c r="AN213" s="588">
        <f t="shared" si="517"/>
        <v>0</v>
      </c>
      <c r="AO213" s="588">
        <f t="shared" si="517"/>
        <v>9000</v>
      </c>
      <c r="AP213" s="588">
        <f t="shared" si="517"/>
        <v>0</v>
      </c>
      <c r="AQ213" s="588">
        <f t="shared" si="517"/>
        <v>0</v>
      </c>
      <c r="AR213" s="588">
        <f t="shared" si="517"/>
        <v>0</v>
      </c>
      <c r="AS213" s="588">
        <f t="shared" si="517"/>
        <v>5500</v>
      </c>
      <c r="AT213" s="588">
        <f t="shared" si="517"/>
        <v>7500</v>
      </c>
      <c r="AU213" s="588">
        <f t="shared" si="517"/>
        <v>0</v>
      </c>
      <c r="AV213" s="588">
        <f t="shared" si="517"/>
        <v>0</v>
      </c>
      <c r="AW213" s="588">
        <f t="shared" si="517"/>
        <v>6000</v>
      </c>
      <c r="AX213" s="588"/>
      <c r="AY213" s="588"/>
      <c r="AZ213" s="588"/>
      <c r="BA213" s="588"/>
      <c r="BB213" s="588"/>
      <c r="BC213" s="577"/>
      <c r="BD213" s="1341">
        <f t="shared" ref="BD213:BO213" si="518">IF(BD211="","",BD211*BD212)</f>
        <v>0</v>
      </c>
      <c r="BE213" s="1341">
        <f t="shared" si="518"/>
        <v>0</v>
      </c>
      <c r="BF213" s="1341">
        <f t="shared" si="518"/>
        <v>14000</v>
      </c>
      <c r="BG213" s="1341">
        <f t="shared" si="518"/>
        <v>0</v>
      </c>
      <c r="BH213" s="1341">
        <f t="shared" si="518"/>
        <v>0</v>
      </c>
      <c r="BI213" s="1341">
        <f t="shared" si="518"/>
        <v>12000</v>
      </c>
      <c r="BJ213" s="1341">
        <f t="shared" si="518"/>
        <v>0</v>
      </c>
      <c r="BK213" s="1341">
        <f t="shared" si="518"/>
        <v>10400</v>
      </c>
      <c r="BL213" s="1341">
        <f t="shared" si="518"/>
        <v>0</v>
      </c>
      <c r="BM213" s="1341">
        <f t="shared" si="518"/>
        <v>0</v>
      </c>
      <c r="BN213" s="1341">
        <f t="shared" si="518"/>
        <v>0</v>
      </c>
      <c r="BO213" s="1341">
        <f t="shared" si="518"/>
        <v>0</v>
      </c>
      <c r="BP213" s="1341"/>
      <c r="BQ213" s="1341"/>
      <c r="BR213" s="1341"/>
      <c r="BS213" s="1341"/>
      <c r="BT213" s="1341"/>
      <c r="BU213" s="577"/>
      <c r="BV213" s="588">
        <f>IF(BV211="","",BV211*BV212)</f>
        <v>0</v>
      </c>
      <c r="BW213" s="588">
        <f>IF(BW211="","",BW211*BW212)</f>
        <v>0</v>
      </c>
      <c r="BX213" s="588">
        <f>IF(BX211="","",BX211*BX212)</f>
        <v>600</v>
      </c>
      <c r="BY213" s="588">
        <f>IF(BY211="","",BY211*BY212)</f>
        <v>650</v>
      </c>
      <c r="BZ213" s="578">
        <f t="shared" si="419"/>
        <v>150</v>
      </c>
      <c r="CA213" s="578">
        <f t="shared" si="420"/>
        <v>440</v>
      </c>
      <c r="CB213" s="578">
        <f t="shared" si="421"/>
        <v>1900</v>
      </c>
      <c r="CC213" s="578">
        <f t="shared" si="422"/>
        <v>2240</v>
      </c>
      <c r="CD213" s="1069">
        <f t="shared" si="502"/>
        <v>0</v>
      </c>
      <c r="CE213" s="1070">
        <f t="shared" si="502"/>
        <v>0</v>
      </c>
      <c r="CF213" s="1070">
        <f t="shared" si="502"/>
        <v>0</v>
      </c>
      <c r="CG213" s="1070">
        <f t="shared" si="502"/>
        <v>0</v>
      </c>
      <c r="CH213" s="1070">
        <f t="shared" si="502"/>
        <v>0</v>
      </c>
      <c r="CI213" s="1071">
        <f t="shared" si="502"/>
        <v>0</v>
      </c>
      <c r="CJ213" s="1071">
        <f t="shared" si="502"/>
        <v>0</v>
      </c>
      <c r="CK213" s="1070">
        <f t="shared" si="502"/>
        <v>0</v>
      </c>
      <c r="CL213" s="1070">
        <f t="shared" si="502"/>
        <v>0</v>
      </c>
      <c r="CM213" s="1070">
        <f t="shared" si="502"/>
        <v>10400</v>
      </c>
      <c r="CN213" s="1070">
        <f t="shared" si="502"/>
        <v>12000</v>
      </c>
      <c r="CO213" s="1069">
        <f t="shared" si="502"/>
        <v>14000</v>
      </c>
      <c r="CP213" s="532" t="str">
        <f t="shared" si="389"/>
        <v/>
      </c>
      <c r="CQ213" s="533" t="str">
        <f t="shared" si="390"/>
        <v/>
      </c>
      <c r="CR213" s="534" t="str">
        <f t="shared" si="391"/>
        <v/>
      </c>
      <c r="CS213" s="534">
        <f t="shared" si="392"/>
        <v>0</v>
      </c>
      <c r="CT213" s="534">
        <f t="shared" si="393"/>
        <v>0</v>
      </c>
      <c r="CU213" s="534">
        <f t="shared" si="394"/>
        <v>0</v>
      </c>
      <c r="CV213" s="534">
        <f t="shared" si="395"/>
        <v>0</v>
      </c>
      <c r="CW213" s="535">
        <f t="shared" si="396"/>
        <v>0</v>
      </c>
      <c r="CX213" s="535">
        <f t="shared" si="397"/>
        <v>0</v>
      </c>
      <c r="CY213" s="535">
        <f t="shared" si="398"/>
        <v>0</v>
      </c>
      <c r="CZ213" s="534">
        <f t="shared" si="399"/>
        <v>0</v>
      </c>
      <c r="DA213" s="534">
        <f t="shared" si="400"/>
        <v>0</v>
      </c>
      <c r="DB213" s="534">
        <f t="shared" si="401"/>
        <v>10400</v>
      </c>
      <c r="DC213" s="534">
        <f t="shared" si="402"/>
        <v>12000</v>
      </c>
      <c r="DD213" s="534">
        <f t="shared" si="403"/>
        <v>14000</v>
      </c>
      <c r="DE213" s="533" t="str">
        <f t="shared" si="404"/>
        <v/>
      </c>
      <c r="DF213" s="532" t="str">
        <f t="shared" si="405"/>
        <v/>
      </c>
      <c r="DG213" s="631">
        <f t="shared" si="511"/>
        <v>12</v>
      </c>
      <c r="DH213" s="96">
        <f t="shared" si="512"/>
        <v>12</v>
      </c>
      <c r="DI213" s="96">
        <f t="shared" si="513"/>
        <v>12</v>
      </c>
      <c r="DJ213" s="96">
        <f t="shared" si="514"/>
        <v>12</v>
      </c>
      <c r="DK213" s="467"/>
      <c r="DL213" s="599"/>
      <c r="DM213" s="599"/>
      <c r="DN213" s="599"/>
      <c r="DO213" s="599"/>
      <c r="DP213" s="599"/>
      <c r="DQ213" s="599"/>
      <c r="DR213" s="599"/>
      <c r="DS213" s="599"/>
      <c r="DT213" s="468"/>
    </row>
    <row r="214" spans="1:124" s="470" customFormat="1" ht="15.75" customHeight="1">
      <c r="A214" s="619" t="s">
        <v>242</v>
      </c>
      <c r="B214" s="601" t="str">
        <f t="shared" ref="B214:M214" si="519">IF(SUM(B54,B55)=0,"",(B181+B202+B205+B208+B211)/SUM(B54,B55))</f>
        <v/>
      </c>
      <c r="C214" s="601">
        <f t="shared" si="519"/>
        <v>0.33333333333333331</v>
      </c>
      <c r="D214" s="601">
        <f t="shared" si="519"/>
        <v>0</v>
      </c>
      <c r="E214" s="601">
        <f t="shared" si="519"/>
        <v>0.5</v>
      </c>
      <c r="F214" s="601" t="str">
        <f t="shared" si="519"/>
        <v/>
      </c>
      <c r="G214" s="601">
        <f t="shared" si="519"/>
        <v>0.1875</v>
      </c>
      <c r="H214" s="601" t="str">
        <f t="shared" si="519"/>
        <v/>
      </c>
      <c r="I214" s="601">
        <f t="shared" si="519"/>
        <v>1.6666666666666667</v>
      </c>
      <c r="J214" s="601">
        <f t="shared" si="519"/>
        <v>0.7</v>
      </c>
      <c r="K214" s="601">
        <f t="shared" si="519"/>
        <v>0.6</v>
      </c>
      <c r="L214" s="601">
        <f t="shared" si="519"/>
        <v>1</v>
      </c>
      <c r="M214" s="601">
        <f t="shared" si="519"/>
        <v>1</v>
      </c>
      <c r="N214" s="601"/>
      <c r="O214" s="601"/>
      <c r="P214" s="601"/>
      <c r="Q214" s="601"/>
      <c r="R214" s="601"/>
      <c r="S214" s="651"/>
      <c r="T214" s="601" t="str">
        <f t="shared" ref="T214:AE214" si="520">IF(SUM(T54,T55)=0,"",(T181+T202+T205+T208+T211)/SUM(T54,T55))</f>
        <v/>
      </c>
      <c r="U214" s="601">
        <f t="shared" si="520"/>
        <v>0.33333333333333331</v>
      </c>
      <c r="V214" s="601">
        <f t="shared" si="520"/>
        <v>0.30769230769230771</v>
      </c>
      <c r="W214" s="601">
        <f t="shared" si="520"/>
        <v>0.3</v>
      </c>
      <c r="X214" s="601">
        <f t="shared" si="520"/>
        <v>0.33333333333333331</v>
      </c>
      <c r="Y214" s="601">
        <f t="shared" si="520"/>
        <v>0.57894736842105265</v>
      </c>
      <c r="Z214" s="1343" t="str">
        <f t="shared" si="520"/>
        <v/>
      </c>
      <c r="AA214" s="1343">
        <f t="shared" si="520"/>
        <v>0.8</v>
      </c>
      <c r="AB214" s="1343">
        <f t="shared" si="520"/>
        <v>0.625</v>
      </c>
      <c r="AC214" s="1343">
        <f t="shared" si="520"/>
        <v>0.16666666666666666</v>
      </c>
      <c r="AD214" s="601">
        <f t="shared" si="520"/>
        <v>0.17391304347826086</v>
      </c>
      <c r="AE214" s="1343">
        <f t="shared" si="520"/>
        <v>0.66666666666666663</v>
      </c>
      <c r="AF214" s="601"/>
      <c r="AG214" s="601"/>
      <c r="AH214" s="601"/>
      <c r="AI214" s="601"/>
      <c r="AJ214" s="601"/>
      <c r="AK214" s="651"/>
      <c r="AL214" s="601">
        <f t="shared" ref="AL214:AW214" si="521">IF(SUM(AL54,AL55)=0,"",(AL181+AL202+AL205+AL208+AL211)/SUM(AL54,AL55))</f>
        <v>0.6</v>
      </c>
      <c r="AM214" s="601">
        <f t="shared" si="521"/>
        <v>0.6</v>
      </c>
      <c r="AN214" s="601">
        <f t="shared" si="521"/>
        <v>0.4</v>
      </c>
      <c r="AO214" s="601">
        <f t="shared" si="521"/>
        <v>0.57999999999999996</v>
      </c>
      <c r="AP214" s="601">
        <f t="shared" si="521"/>
        <v>0.4</v>
      </c>
      <c r="AQ214" s="601">
        <f t="shared" si="521"/>
        <v>0.5714285714285714</v>
      </c>
      <c r="AR214" s="601">
        <f t="shared" si="521"/>
        <v>0.3</v>
      </c>
      <c r="AS214" s="601">
        <f t="shared" si="521"/>
        <v>0.66666666666666663</v>
      </c>
      <c r="AT214" s="601">
        <f t="shared" si="521"/>
        <v>0.31428571428571428</v>
      </c>
      <c r="AU214" s="601">
        <f t="shared" si="521"/>
        <v>0.35</v>
      </c>
      <c r="AV214" s="601">
        <f t="shared" si="521"/>
        <v>0.17499999999999999</v>
      </c>
      <c r="AW214" s="601">
        <f t="shared" si="521"/>
        <v>0.66666666666666663</v>
      </c>
      <c r="AX214" s="601"/>
      <c r="AY214" s="601"/>
      <c r="AZ214" s="601"/>
      <c r="BA214" s="601"/>
      <c r="BB214" s="601"/>
      <c r="BC214" s="651"/>
      <c r="BD214" s="1343">
        <f t="shared" ref="BD214:BO214" si="522">IF(SUM(BD54,BD55)=0,"",(BD181+BD202+BD205+BD208+BD211)/SUM(BD54,BD55))</f>
        <v>1.1428571428571428</v>
      </c>
      <c r="BE214" s="1343">
        <f t="shared" si="522"/>
        <v>0.83333333333333337</v>
      </c>
      <c r="BF214" s="1343">
        <f t="shared" si="522"/>
        <v>0.5</v>
      </c>
      <c r="BG214" s="1343">
        <f t="shared" si="522"/>
        <v>0.23333333333333334</v>
      </c>
      <c r="BH214" s="1343">
        <f t="shared" si="522"/>
        <v>0.4</v>
      </c>
      <c r="BI214" s="1343">
        <f t="shared" si="522"/>
        <v>0.6875</v>
      </c>
      <c r="BJ214" s="1343">
        <f t="shared" si="522"/>
        <v>1.8</v>
      </c>
      <c r="BK214" s="1343">
        <f t="shared" si="522"/>
        <v>0.51351351351351349</v>
      </c>
      <c r="BL214" s="1343">
        <f t="shared" si="522"/>
        <v>0.45</v>
      </c>
      <c r="BM214" s="1343">
        <f t="shared" si="522"/>
        <v>0.58333333333333337</v>
      </c>
      <c r="BN214" s="1343">
        <f t="shared" si="522"/>
        <v>0.2</v>
      </c>
      <c r="BO214" s="1343">
        <f t="shared" si="522"/>
        <v>2.1428571428571428</v>
      </c>
      <c r="BP214" s="1343"/>
      <c r="BQ214" s="1343"/>
      <c r="BR214" s="1343"/>
      <c r="BS214" s="1343"/>
      <c r="BT214" s="1343"/>
      <c r="BU214" s="651"/>
      <c r="BV214" s="601">
        <f>IF(SUM(BV54,BV55)=0,"",(BV181+BV202+BV205+BV208+BV211)/SUM(BV54,BV55))</f>
        <v>0.3</v>
      </c>
      <c r="BW214" s="601">
        <f>IF(SUM(BW54,BW55)=0,"",(BW181+BW202+BW205+BW208+BW211)/SUM(BW54,BW55))</f>
        <v>0.5</v>
      </c>
      <c r="BX214" s="601">
        <f>IF(SUM(BX54,BX55)=0,"",(BX181+BX202+BX205+BX208+BX211)/SUM(BX54,BX55))</f>
        <v>0.61764705882352944</v>
      </c>
      <c r="BY214" s="601">
        <f>IF(SUM(BY54,BY55)=0,"",(BY181+BY202+BY205+BY208+BY211)/SUM(BY54,BY55))</f>
        <v>0.32</v>
      </c>
      <c r="BZ214" s="578">
        <f t="shared" si="419"/>
        <v>0.61726190476190479</v>
      </c>
      <c r="CA214" s="578">
        <f t="shared" si="420"/>
        <v>0.41486075661561927</v>
      </c>
      <c r="CB214" s="578">
        <f t="shared" si="421"/>
        <v>0.47823809523809518</v>
      </c>
      <c r="CC214" s="578">
        <f t="shared" si="422"/>
        <v>0.71438706563706567</v>
      </c>
      <c r="CD214" s="1072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0.2</v>
      </c>
      <c r="CE214" s="1073">
        <f t="shared" ref="CE214:CO226" si="523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0.23333333333333334</v>
      </c>
      <c r="CF214" s="1073">
        <f t="shared" si="523"/>
        <v>0.4</v>
      </c>
      <c r="CG214" s="1073">
        <f t="shared" si="523"/>
        <v>0.45</v>
      </c>
      <c r="CH214" s="1073">
        <f t="shared" si="523"/>
        <v>0.5</v>
      </c>
      <c r="CI214" s="1074">
        <f t="shared" si="523"/>
        <v>0.51351351351351349</v>
      </c>
      <c r="CJ214" s="1074">
        <f t="shared" si="523"/>
        <v>0.58333333333333337</v>
      </c>
      <c r="CK214" s="1073">
        <f t="shared" si="523"/>
        <v>0.6875</v>
      </c>
      <c r="CL214" s="1073">
        <f t="shared" si="523"/>
        <v>0.83333333333333337</v>
      </c>
      <c r="CM214" s="1073">
        <f t="shared" si="523"/>
        <v>1.1428571428571428</v>
      </c>
      <c r="CN214" s="1073">
        <f t="shared" si="523"/>
        <v>1.8</v>
      </c>
      <c r="CO214" s="1072">
        <f t="shared" si="523"/>
        <v>2.1428571428571428</v>
      </c>
      <c r="CP214" s="520" t="str">
        <f t="shared" si="389"/>
        <v/>
      </c>
      <c r="CQ214" s="521" t="str">
        <f t="shared" si="390"/>
        <v/>
      </c>
      <c r="CR214" s="522" t="str">
        <f t="shared" si="391"/>
        <v/>
      </c>
      <c r="CS214" s="522">
        <f t="shared" si="392"/>
        <v>0.2</v>
      </c>
      <c r="CT214" s="522">
        <f t="shared" si="393"/>
        <v>0.23333333333333334</v>
      </c>
      <c r="CU214" s="522">
        <f t="shared" si="394"/>
        <v>0.4</v>
      </c>
      <c r="CV214" s="522">
        <f t="shared" si="395"/>
        <v>0.45</v>
      </c>
      <c r="CW214" s="523">
        <f t="shared" si="396"/>
        <v>0.5</v>
      </c>
      <c r="CX214" s="523">
        <f t="shared" si="397"/>
        <v>0.51351351351351349</v>
      </c>
      <c r="CY214" s="523">
        <f t="shared" si="398"/>
        <v>0.58333333333333337</v>
      </c>
      <c r="CZ214" s="522">
        <f t="shared" si="399"/>
        <v>0.6875</v>
      </c>
      <c r="DA214" s="522">
        <f t="shared" si="400"/>
        <v>0.83333333333333337</v>
      </c>
      <c r="DB214" s="522">
        <f t="shared" si="401"/>
        <v>1.1428571428571428</v>
      </c>
      <c r="DC214" s="522">
        <f t="shared" si="402"/>
        <v>1.8</v>
      </c>
      <c r="DD214" s="522">
        <f t="shared" si="403"/>
        <v>2.1428571428571428</v>
      </c>
      <c r="DE214" s="521" t="str">
        <f t="shared" si="404"/>
        <v/>
      </c>
      <c r="DF214" s="520" t="str">
        <f t="shared" si="405"/>
        <v/>
      </c>
      <c r="DG214" s="631">
        <f t="shared" si="511"/>
        <v>9</v>
      </c>
      <c r="DH214" s="96">
        <f t="shared" si="512"/>
        <v>10</v>
      </c>
      <c r="DI214" s="96">
        <f t="shared" si="513"/>
        <v>12</v>
      </c>
      <c r="DJ214" s="96">
        <f t="shared" si="514"/>
        <v>12</v>
      </c>
      <c r="DK214" s="467"/>
      <c r="DL214" s="599"/>
      <c r="DM214" s="599"/>
      <c r="DN214" s="599"/>
      <c r="DO214" s="599"/>
      <c r="DP214" s="599"/>
      <c r="DQ214" s="599"/>
      <c r="DR214" s="599"/>
      <c r="DS214" s="599"/>
      <c r="DT214" s="468"/>
    </row>
    <row r="215" spans="1:124" s="470" customFormat="1" ht="15.75" customHeight="1">
      <c r="A215" s="659" t="s">
        <v>243</v>
      </c>
      <c r="B215" s="308"/>
      <c r="C215" s="308"/>
      <c r="D215" s="308"/>
      <c r="E215" s="308"/>
      <c r="F215" s="308"/>
      <c r="G215" s="308"/>
      <c r="H215" s="308"/>
      <c r="I215" s="308"/>
      <c r="J215" s="308">
        <v>6</v>
      </c>
      <c r="K215" s="308">
        <v>3</v>
      </c>
      <c r="L215" s="308">
        <v>2</v>
      </c>
      <c r="M215" s="308">
        <v>3</v>
      </c>
      <c r="N215" s="308"/>
      <c r="O215" s="308"/>
      <c r="P215" s="308"/>
      <c r="Q215" s="308"/>
      <c r="R215" s="308"/>
      <c r="S215" s="660"/>
      <c r="T215" s="308"/>
      <c r="U215" s="308"/>
      <c r="V215" s="308"/>
      <c r="W215" s="308">
        <v>2</v>
      </c>
      <c r="X215" s="308">
        <v>1</v>
      </c>
      <c r="Y215" s="308">
        <v>10</v>
      </c>
      <c r="Z215" s="1359">
        <v>0</v>
      </c>
      <c r="AA215" s="1359">
        <v>2</v>
      </c>
      <c r="AB215" s="1359">
        <v>2</v>
      </c>
      <c r="AC215" s="1359">
        <v>2</v>
      </c>
      <c r="AD215" s="308"/>
      <c r="AE215" s="1359">
        <v>2</v>
      </c>
      <c r="AF215" s="661"/>
      <c r="AG215" s="661"/>
      <c r="AH215" s="661"/>
      <c r="AI215" s="661"/>
      <c r="AJ215" s="308"/>
      <c r="AK215" s="660"/>
      <c r="AL215" s="308">
        <v>4</v>
      </c>
      <c r="AM215" s="308"/>
      <c r="AN215" s="308"/>
      <c r="AO215" s="308">
        <v>30</v>
      </c>
      <c r="AP215" s="308">
        <v>6</v>
      </c>
      <c r="AQ215" s="308">
        <v>15</v>
      </c>
      <c r="AR215" s="308"/>
      <c r="AS215" s="308"/>
      <c r="AT215" s="308">
        <v>10</v>
      </c>
      <c r="AU215" s="308">
        <v>125</v>
      </c>
      <c r="AV215" s="308">
        <v>2</v>
      </c>
      <c r="AW215" s="661">
        <v>5</v>
      </c>
      <c r="AX215" s="661"/>
      <c r="AY215" s="661"/>
      <c r="AZ215" s="661"/>
      <c r="BA215" s="308"/>
      <c r="BB215" s="308"/>
      <c r="BC215" s="660"/>
      <c r="BD215" s="1359"/>
      <c r="BE215" s="1359">
        <v>15</v>
      </c>
      <c r="BF215" s="1359"/>
      <c r="BG215" s="1359">
        <v>2</v>
      </c>
      <c r="BH215" s="1359"/>
      <c r="BI215" s="1359"/>
      <c r="BJ215" s="1359"/>
      <c r="BK215" s="1359"/>
      <c r="BL215" s="1359"/>
      <c r="BM215" s="1359">
        <v>120</v>
      </c>
      <c r="BN215" s="1359">
        <v>10</v>
      </c>
      <c r="BO215" s="1359">
        <v>8</v>
      </c>
      <c r="BP215" s="1359"/>
      <c r="BQ215" s="1359"/>
      <c r="BR215" s="1359"/>
      <c r="BS215" s="1363"/>
      <c r="BT215" s="1363"/>
      <c r="BU215" s="660"/>
      <c r="BV215" s="308">
        <v>2</v>
      </c>
      <c r="BW215" s="308">
        <v>2</v>
      </c>
      <c r="BX215" s="308">
        <v>6</v>
      </c>
      <c r="BY215" s="308">
        <v>15</v>
      </c>
      <c r="BZ215" s="578">
        <f t="shared" si="419"/>
        <v>3</v>
      </c>
      <c r="CA215" s="578">
        <f t="shared" si="420"/>
        <v>1.8333333333333333</v>
      </c>
      <c r="CB215" s="578">
        <f t="shared" si="421"/>
        <v>11.666666666666666</v>
      </c>
      <c r="CC215" s="578">
        <f t="shared" si="422"/>
        <v>11</v>
      </c>
      <c r="CD215" s="1069" t="str">
        <f t="shared" ref="CD215:CD226" si="524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070" t="str">
        <f t="shared" si="523"/>
        <v/>
      </c>
      <c r="CF215" s="1070" t="str">
        <f t="shared" si="523"/>
        <v/>
      </c>
      <c r="CG215" s="1070">
        <f t="shared" si="523"/>
        <v>2</v>
      </c>
      <c r="CH215" s="1070">
        <f t="shared" si="523"/>
        <v>8</v>
      </c>
      <c r="CI215" s="1071">
        <f t="shared" si="523"/>
        <v>10</v>
      </c>
      <c r="CJ215" s="1071">
        <f t="shared" si="523"/>
        <v>15</v>
      </c>
      <c r="CK215" s="1070">
        <f t="shared" si="523"/>
        <v>120</v>
      </c>
      <c r="CL215" s="1070" t="str">
        <f t="shared" si="523"/>
        <v/>
      </c>
      <c r="CM215" s="1070" t="str">
        <f t="shared" si="523"/>
        <v/>
      </c>
      <c r="CN215" s="1070" t="str">
        <f t="shared" si="523"/>
        <v/>
      </c>
      <c r="CO215" s="1069" t="str">
        <f t="shared" si="523"/>
        <v/>
      </c>
      <c r="CP215" s="532" t="str">
        <f t="shared" si="389"/>
        <v/>
      </c>
      <c r="CQ215" s="533" t="str">
        <f t="shared" si="390"/>
        <v/>
      </c>
      <c r="CR215" s="534" t="str">
        <f t="shared" si="391"/>
        <v/>
      </c>
      <c r="CS215" s="534" t="str">
        <f t="shared" si="392"/>
        <v/>
      </c>
      <c r="CT215" s="534" t="str">
        <f t="shared" si="393"/>
        <v/>
      </c>
      <c r="CU215" s="534" t="str">
        <f t="shared" si="394"/>
        <v/>
      </c>
      <c r="CV215" s="534">
        <f t="shared" si="395"/>
        <v>2</v>
      </c>
      <c r="CW215" s="535">
        <f t="shared" si="396"/>
        <v>8</v>
      </c>
      <c r="CX215" s="535">
        <f t="shared" si="397"/>
        <v>10</v>
      </c>
      <c r="CY215" s="535">
        <f t="shared" si="398"/>
        <v>15</v>
      </c>
      <c r="CZ215" s="534">
        <f t="shared" si="399"/>
        <v>120</v>
      </c>
      <c r="DA215" s="534" t="str">
        <f t="shared" si="400"/>
        <v/>
      </c>
      <c r="DB215" s="534" t="str">
        <f t="shared" si="401"/>
        <v/>
      </c>
      <c r="DC215" s="534" t="str">
        <f t="shared" si="402"/>
        <v/>
      </c>
      <c r="DD215" s="534" t="str">
        <f t="shared" si="403"/>
        <v/>
      </c>
      <c r="DE215" s="533" t="str">
        <f t="shared" si="404"/>
        <v/>
      </c>
      <c r="DF215" s="532" t="str">
        <f t="shared" si="405"/>
        <v/>
      </c>
      <c r="DG215" s="631">
        <f t="shared" si="511"/>
        <v>4</v>
      </c>
      <c r="DH215" s="96">
        <f t="shared" si="512"/>
        <v>8</v>
      </c>
      <c r="DI215" s="96">
        <f t="shared" si="513"/>
        <v>8</v>
      </c>
      <c r="DJ215" s="96">
        <f t="shared" si="514"/>
        <v>5</v>
      </c>
      <c r="DK215" s="467"/>
      <c r="DL215" s="599"/>
      <c r="DM215" s="599"/>
      <c r="DN215" s="599"/>
      <c r="DO215" s="599"/>
      <c r="DP215" s="599"/>
      <c r="DQ215" s="599"/>
      <c r="DR215" s="599"/>
      <c r="DS215" s="599"/>
      <c r="DT215" s="468"/>
    </row>
    <row r="216" spans="1:124" s="470" customFormat="1" ht="15.75" customHeight="1">
      <c r="A216" s="619" t="s">
        <v>180</v>
      </c>
      <c r="B216" s="305"/>
      <c r="C216" s="305"/>
      <c r="D216" s="305"/>
      <c r="E216" s="305"/>
      <c r="F216" s="305"/>
      <c r="G216" s="305"/>
      <c r="H216" s="305"/>
      <c r="I216" s="305"/>
      <c r="J216" s="305">
        <v>70</v>
      </c>
      <c r="K216" s="305">
        <v>75</v>
      </c>
      <c r="L216" s="305">
        <v>80</v>
      </c>
      <c r="M216" s="305">
        <v>70</v>
      </c>
      <c r="N216" s="305"/>
      <c r="O216" s="305"/>
      <c r="P216" s="305"/>
      <c r="Q216" s="305"/>
      <c r="R216" s="305"/>
      <c r="S216" s="621"/>
      <c r="T216" s="305"/>
      <c r="U216" s="305"/>
      <c r="V216" s="305"/>
      <c r="W216" s="305">
        <v>70</v>
      </c>
      <c r="X216" s="305">
        <v>75</v>
      </c>
      <c r="Y216" s="305">
        <v>80</v>
      </c>
      <c r="Z216" s="1349"/>
      <c r="AA216" s="1349">
        <v>80</v>
      </c>
      <c r="AB216" s="1349">
        <v>75</v>
      </c>
      <c r="AC216" s="1349">
        <v>65</v>
      </c>
      <c r="AD216" s="305"/>
      <c r="AE216" s="1349">
        <v>65</v>
      </c>
      <c r="AF216" s="656"/>
      <c r="AG216" s="656"/>
      <c r="AH216" s="656"/>
      <c r="AI216" s="656"/>
      <c r="AJ216" s="305"/>
      <c r="AK216" s="621"/>
      <c r="AL216" s="305">
        <v>60</v>
      </c>
      <c r="AM216" s="305"/>
      <c r="AN216" s="305"/>
      <c r="AO216" s="305">
        <v>50</v>
      </c>
      <c r="AP216" s="305">
        <v>80</v>
      </c>
      <c r="AQ216" s="305">
        <v>80</v>
      </c>
      <c r="AR216" s="305"/>
      <c r="AS216" s="305"/>
      <c r="AT216" s="305">
        <v>69</v>
      </c>
      <c r="AU216" s="305">
        <v>69</v>
      </c>
      <c r="AV216" s="305">
        <v>70</v>
      </c>
      <c r="AW216" s="656">
        <v>70</v>
      </c>
      <c r="AX216" s="656"/>
      <c r="AY216" s="656"/>
      <c r="AZ216" s="656"/>
      <c r="BA216" s="305"/>
      <c r="BB216" s="305"/>
      <c r="BC216" s="621"/>
      <c r="BD216" s="1349"/>
      <c r="BE216" s="1349">
        <v>75</v>
      </c>
      <c r="BF216" s="1349"/>
      <c r="BG216" s="1349">
        <v>80</v>
      </c>
      <c r="BH216" s="1349"/>
      <c r="BI216" s="1349"/>
      <c r="BJ216" s="1349"/>
      <c r="BK216" s="1349"/>
      <c r="BL216" s="1349"/>
      <c r="BM216" s="1349">
        <v>70</v>
      </c>
      <c r="BN216" s="1349">
        <v>70</v>
      </c>
      <c r="BO216" s="1349">
        <v>67</v>
      </c>
      <c r="BP216" s="1349"/>
      <c r="BQ216" s="1349"/>
      <c r="BR216" s="1349"/>
      <c r="BS216" s="1360"/>
      <c r="BT216" s="1360"/>
      <c r="BU216" s="621"/>
      <c r="BV216" s="305">
        <v>70</v>
      </c>
      <c r="BW216" s="305">
        <v>70</v>
      </c>
      <c r="BX216" s="305">
        <v>70</v>
      </c>
      <c r="BY216" s="305">
        <v>70</v>
      </c>
      <c r="BZ216" s="578">
        <f t="shared" si="419"/>
        <v>72.5</v>
      </c>
      <c r="CA216" s="578">
        <f t="shared" si="420"/>
        <v>73</v>
      </c>
      <c r="CB216" s="578">
        <f t="shared" si="421"/>
        <v>69.666666666666671</v>
      </c>
      <c r="CC216" s="578">
        <f t="shared" si="422"/>
        <v>71.666666666666671</v>
      </c>
      <c r="CD216" s="1069" t="str">
        <f t="shared" si="524"/>
        <v/>
      </c>
      <c r="CE216" s="1070" t="str">
        <f t="shared" si="523"/>
        <v/>
      </c>
      <c r="CF216" s="1070" t="str">
        <f t="shared" si="523"/>
        <v/>
      </c>
      <c r="CG216" s="1070">
        <f t="shared" si="523"/>
        <v>67</v>
      </c>
      <c r="CH216" s="1070">
        <f t="shared" si="523"/>
        <v>70</v>
      </c>
      <c r="CI216" s="1071">
        <f t="shared" si="523"/>
        <v>70</v>
      </c>
      <c r="CJ216" s="1071">
        <f t="shared" si="523"/>
        <v>75</v>
      </c>
      <c r="CK216" s="1070">
        <f t="shared" si="523"/>
        <v>80</v>
      </c>
      <c r="CL216" s="1070" t="str">
        <f t="shared" si="523"/>
        <v/>
      </c>
      <c r="CM216" s="1070" t="str">
        <f t="shared" si="523"/>
        <v/>
      </c>
      <c r="CN216" s="1070" t="str">
        <f t="shared" si="523"/>
        <v/>
      </c>
      <c r="CO216" s="1069" t="str">
        <f t="shared" si="523"/>
        <v/>
      </c>
      <c r="CP216" s="532" t="str">
        <f t="shared" si="389"/>
        <v/>
      </c>
      <c r="CQ216" s="533" t="str">
        <f t="shared" si="390"/>
        <v/>
      </c>
      <c r="CR216" s="534" t="str">
        <f t="shared" si="391"/>
        <v/>
      </c>
      <c r="CS216" s="534" t="str">
        <f t="shared" si="392"/>
        <v/>
      </c>
      <c r="CT216" s="534" t="str">
        <f t="shared" si="393"/>
        <v/>
      </c>
      <c r="CU216" s="534" t="str">
        <f t="shared" si="394"/>
        <v/>
      </c>
      <c r="CV216" s="534">
        <f t="shared" si="395"/>
        <v>67</v>
      </c>
      <c r="CW216" s="535">
        <f t="shared" si="396"/>
        <v>70</v>
      </c>
      <c r="CX216" s="535">
        <f t="shared" si="397"/>
        <v>70</v>
      </c>
      <c r="CY216" s="535">
        <f t="shared" si="398"/>
        <v>75</v>
      </c>
      <c r="CZ216" s="534">
        <f t="shared" si="399"/>
        <v>80</v>
      </c>
      <c r="DA216" s="534" t="str">
        <f t="shared" si="400"/>
        <v/>
      </c>
      <c r="DB216" s="534" t="str">
        <f t="shared" si="401"/>
        <v/>
      </c>
      <c r="DC216" s="534" t="str">
        <f t="shared" si="402"/>
        <v/>
      </c>
      <c r="DD216" s="534" t="str">
        <f t="shared" si="403"/>
        <v/>
      </c>
      <c r="DE216" s="533" t="str">
        <f t="shared" si="404"/>
        <v/>
      </c>
      <c r="DF216" s="532" t="str">
        <f t="shared" si="405"/>
        <v/>
      </c>
      <c r="DG216" s="631">
        <f t="shared" si="511"/>
        <v>4</v>
      </c>
      <c r="DH216" s="96">
        <f t="shared" si="512"/>
        <v>7</v>
      </c>
      <c r="DI216" s="96">
        <f t="shared" si="513"/>
        <v>8</v>
      </c>
      <c r="DJ216" s="96">
        <f t="shared" si="514"/>
        <v>5</v>
      </c>
      <c r="DK216" s="467"/>
      <c r="DL216" s="599"/>
      <c r="DM216" s="599"/>
      <c r="DN216" s="599"/>
      <c r="DO216" s="599"/>
      <c r="DP216" s="599"/>
      <c r="DQ216" s="599"/>
      <c r="DR216" s="599"/>
      <c r="DS216" s="599"/>
      <c r="DT216" s="468"/>
    </row>
    <row r="217" spans="1:124" s="470" customFormat="1" ht="15.75" customHeight="1">
      <c r="A217" s="619" t="s">
        <v>182</v>
      </c>
      <c r="B217" s="587" t="str">
        <f t="shared" ref="B217:M217" si="525">IF(B215="","",B215*B216)</f>
        <v/>
      </c>
      <c r="C217" s="587" t="str">
        <f t="shared" si="525"/>
        <v/>
      </c>
      <c r="D217" s="587" t="str">
        <f t="shared" si="525"/>
        <v/>
      </c>
      <c r="E217" s="587" t="str">
        <f t="shared" si="525"/>
        <v/>
      </c>
      <c r="F217" s="587" t="str">
        <f t="shared" si="525"/>
        <v/>
      </c>
      <c r="G217" s="587" t="str">
        <f t="shared" si="525"/>
        <v/>
      </c>
      <c r="H217" s="587" t="str">
        <f t="shared" si="525"/>
        <v/>
      </c>
      <c r="I217" s="587" t="str">
        <f t="shared" si="525"/>
        <v/>
      </c>
      <c r="J217" s="587">
        <f t="shared" si="525"/>
        <v>420</v>
      </c>
      <c r="K217" s="587">
        <f t="shared" si="525"/>
        <v>225</v>
      </c>
      <c r="L217" s="587">
        <f t="shared" si="525"/>
        <v>160</v>
      </c>
      <c r="M217" s="587">
        <f t="shared" si="525"/>
        <v>210</v>
      </c>
      <c r="N217" s="587"/>
      <c r="O217" s="587"/>
      <c r="P217" s="587"/>
      <c r="Q217" s="587"/>
      <c r="R217" s="587"/>
      <c r="S217" s="623"/>
      <c r="T217" s="587" t="str">
        <f t="shared" ref="T217:AE217" si="526">IF(T215="","",T215*T216)</f>
        <v/>
      </c>
      <c r="U217" s="587" t="str">
        <f t="shared" si="526"/>
        <v/>
      </c>
      <c r="V217" s="587" t="str">
        <f t="shared" si="526"/>
        <v/>
      </c>
      <c r="W217" s="587">
        <f t="shared" si="526"/>
        <v>140</v>
      </c>
      <c r="X217" s="587">
        <f t="shared" si="526"/>
        <v>75</v>
      </c>
      <c r="Y217" s="587">
        <f t="shared" si="526"/>
        <v>800</v>
      </c>
      <c r="Z217" s="1340">
        <f t="shared" si="526"/>
        <v>0</v>
      </c>
      <c r="AA217" s="1340">
        <f t="shared" si="526"/>
        <v>160</v>
      </c>
      <c r="AB217" s="1340">
        <f t="shared" si="526"/>
        <v>150</v>
      </c>
      <c r="AC217" s="1340">
        <f t="shared" si="526"/>
        <v>130</v>
      </c>
      <c r="AD217" s="587" t="str">
        <f t="shared" si="526"/>
        <v/>
      </c>
      <c r="AE217" s="1340">
        <f t="shared" si="526"/>
        <v>130</v>
      </c>
      <c r="AF217" s="587"/>
      <c r="AG217" s="587"/>
      <c r="AH217" s="587"/>
      <c r="AI217" s="587"/>
      <c r="AJ217" s="587"/>
      <c r="AK217" s="623"/>
      <c r="AL217" s="587">
        <f t="shared" ref="AL217:AW217" si="527">IF(AL215="","",AL215*AL216)</f>
        <v>240</v>
      </c>
      <c r="AM217" s="587" t="str">
        <f t="shared" si="527"/>
        <v/>
      </c>
      <c r="AN217" s="587" t="str">
        <f t="shared" si="527"/>
        <v/>
      </c>
      <c r="AO217" s="587">
        <f t="shared" si="527"/>
        <v>1500</v>
      </c>
      <c r="AP217" s="587">
        <f t="shared" si="527"/>
        <v>480</v>
      </c>
      <c r="AQ217" s="587">
        <f t="shared" si="527"/>
        <v>1200</v>
      </c>
      <c r="AR217" s="587" t="str">
        <f t="shared" si="527"/>
        <v/>
      </c>
      <c r="AS217" s="587" t="str">
        <f t="shared" si="527"/>
        <v/>
      </c>
      <c r="AT217" s="587">
        <f t="shared" si="527"/>
        <v>690</v>
      </c>
      <c r="AU217" s="587">
        <f t="shared" si="527"/>
        <v>8625</v>
      </c>
      <c r="AV217" s="587">
        <f t="shared" si="527"/>
        <v>140</v>
      </c>
      <c r="AW217" s="587">
        <f t="shared" si="527"/>
        <v>350</v>
      </c>
      <c r="AX217" s="587"/>
      <c r="AY217" s="587"/>
      <c r="AZ217" s="587"/>
      <c r="BA217" s="587"/>
      <c r="BB217" s="587"/>
      <c r="BC217" s="623"/>
      <c r="BD217" s="1340" t="str">
        <f t="shared" ref="BD217:BO217" si="528">IF(BD215="","",BD215*BD216)</f>
        <v/>
      </c>
      <c r="BE217" s="1340">
        <f t="shared" si="528"/>
        <v>1125</v>
      </c>
      <c r="BF217" s="1340" t="str">
        <f t="shared" si="528"/>
        <v/>
      </c>
      <c r="BG217" s="1340">
        <f t="shared" si="528"/>
        <v>160</v>
      </c>
      <c r="BH217" s="1340" t="str">
        <f t="shared" si="528"/>
        <v/>
      </c>
      <c r="BI217" s="1340" t="str">
        <f t="shared" si="528"/>
        <v/>
      </c>
      <c r="BJ217" s="1340" t="str">
        <f t="shared" si="528"/>
        <v/>
      </c>
      <c r="BK217" s="1340" t="str">
        <f t="shared" si="528"/>
        <v/>
      </c>
      <c r="BL217" s="1340" t="str">
        <f t="shared" si="528"/>
        <v/>
      </c>
      <c r="BM217" s="1340">
        <f t="shared" si="528"/>
        <v>8400</v>
      </c>
      <c r="BN217" s="1340">
        <f t="shared" si="528"/>
        <v>700</v>
      </c>
      <c r="BO217" s="1340">
        <f t="shared" si="528"/>
        <v>536</v>
      </c>
      <c r="BP217" s="1340"/>
      <c r="BQ217" s="1340"/>
      <c r="BR217" s="1340"/>
      <c r="BS217" s="1340"/>
      <c r="BT217" s="1340"/>
      <c r="BU217" s="623"/>
      <c r="BV217" s="587">
        <f>IF(BV215="","",BV215*BV216)</f>
        <v>140</v>
      </c>
      <c r="BW217" s="587">
        <f>IF(BW215="","",BW215*BW216)</f>
        <v>140</v>
      </c>
      <c r="BX217" s="587">
        <f>IF(BX215="","",BX215*BX216)</f>
        <v>420</v>
      </c>
      <c r="BY217" s="587">
        <f>IF(BY215="","",BY215*BY216)</f>
        <v>1050</v>
      </c>
      <c r="BZ217" s="578">
        <f t="shared" si="419"/>
        <v>217.5</v>
      </c>
      <c r="CA217" s="578">
        <f t="shared" si="420"/>
        <v>130.83333333333334</v>
      </c>
      <c r="CB217" s="578">
        <f t="shared" si="421"/>
        <v>743.33333333333337</v>
      </c>
      <c r="CC217" s="578">
        <f t="shared" si="422"/>
        <v>787</v>
      </c>
      <c r="CD217" s="1069" t="str">
        <f t="shared" si="524"/>
        <v/>
      </c>
      <c r="CE217" s="1070" t="str">
        <f t="shared" si="523"/>
        <v/>
      </c>
      <c r="CF217" s="1070" t="str">
        <f t="shared" si="523"/>
        <v/>
      </c>
      <c r="CG217" s="1070">
        <f t="shared" si="523"/>
        <v>160</v>
      </c>
      <c r="CH217" s="1070">
        <f t="shared" si="523"/>
        <v>536</v>
      </c>
      <c r="CI217" s="1071">
        <f t="shared" si="523"/>
        <v>700</v>
      </c>
      <c r="CJ217" s="1071">
        <f t="shared" si="523"/>
        <v>1125</v>
      </c>
      <c r="CK217" s="1070">
        <f t="shared" si="523"/>
        <v>8400</v>
      </c>
      <c r="CL217" s="1070" t="str">
        <f t="shared" si="523"/>
        <v/>
      </c>
      <c r="CM217" s="1070" t="str">
        <f t="shared" si="523"/>
        <v/>
      </c>
      <c r="CN217" s="1070" t="str">
        <f t="shared" si="523"/>
        <v/>
      </c>
      <c r="CO217" s="1069" t="str">
        <f t="shared" si="523"/>
        <v/>
      </c>
      <c r="CP217" s="532" t="str">
        <f t="shared" si="389"/>
        <v/>
      </c>
      <c r="CQ217" s="533" t="str">
        <f t="shared" si="390"/>
        <v/>
      </c>
      <c r="CR217" s="534" t="str">
        <f t="shared" si="391"/>
        <v/>
      </c>
      <c r="CS217" s="534" t="str">
        <f t="shared" si="392"/>
        <v/>
      </c>
      <c r="CT217" s="534" t="str">
        <f t="shared" si="393"/>
        <v/>
      </c>
      <c r="CU217" s="534" t="str">
        <f t="shared" si="394"/>
        <v/>
      </c>
      <c r="CV217" s="534">
        <f t="shared" si="395"/>
        <v>160</v>
      </c>
      <c r="CW217" s="535">
        <f t="shared" si="396"/>
        <v>536</v>
      </c>
      <c r="CX217" s="535">
        <f t="shared" si="397"/>
        <v>700</v>
      </c>
      <c r="CY217" s="535">
        <f t="shared" si="398"/>
        <v>1125</v>
      </c>
      <c r="CZ217" s="534">
        <f t="shared" si="399"/>
        <v>8400</v>
      </c>
      <c r="DA217" s="534" t="str">
        <f t="shared" si="400"/>
        <v/>
      </c>
      <c r="DB217" s="534" t="str">
        <f t="shared" si="401"/>
        <v/>
      </c>
      <c r="DC217" s="534" t="str">
        <f t="shared" si="402"/>
        <v/>
      </c>
      <c r="DD217" s="534" t="str">
        <f t="shared" si="403"/>
        <v/>
      </c>
      <c r="DE217" s="533" t="str">
        <f t="shared" si="404"/>
        <v/>
      </c>
      <c r="DF217" s="532" t="str">
        <f t="shared" si="405"/>
        <v/>
      </c>
      <c r="DG217" s="631">
        <f t="shared" si="511"/>
        <v>4</v>
      </c>
      <c r="DH217" s="96">
        <f t="shared" si="512"/>
        <v>8</v>
      </c>
      <c r="DI217" s="96">
        <f t="shared" si="513"/>
        <v>8</v>
      </c>
      <c r="DJ217" s="96">
        <f t="shared" si="514"/>
        <v>5</v>
      </c>
      <c r="DK217" s="467"/>
      <c r="DL217" s="599"/>
      <c r="DM217" s="599"/>
      <c r="DN217" s="599"/>
      <c r="DO217" s="599"/>
      <c r="DP217" s="599"/>
      <c r="DQ217" s="599"/>
      <c r="DR217" s="599"/>
      <c r="DS217" s="599"/>
      <c r="DT217" s="468"/>
    </row>
    <row r="218" spans="1:124" s="470" customFormat="1" ht="15.75" customHeight="1">
      <c r="A218" s="659" t="s">
        <v>244</v>
      </c>
      <c r="B218" s="620"/>
      <c r="C218" s="620"/>
      <c r="D218" s="620"/>
      <c r="E218" s="620"/>
      <c r="F218" s="620"/>
      <c r="G218" s="620"/>
      <c r="H218" s="620"/>
      <c r="I218" s="620"/>
      <c r="J218" s="620"/>
      <c r="K218" s="620"/>
      <c r="L218" s="620"/>
      <c r="M218" s="620"/>
      <c r="N218" s="620"/>
      <c r="O218" s="620"/>
      <c r="P218" s="620"/>
      <c r="Q218" s="620"/>
      <c r="R218" s="620"/>
      <c r="S218" s="632"/>
      <c r="T218" s="620"/>
      <c r="U218" s="620"/>
      <c r="V218" s="620"/>
      <c r="W218" s="620"/>
      <c r="X218" s="620"/>
      <c r="Y218" s="620"/>
      <c r="Z218" s="1350"/>
      <c r="AA218" s="1350"/>
      <c r="AB218" s="1350"/>
      <c r="AC218" s="1350"/>
      <c r="AD218" s="620"/>
      <c r="AE218" s="1350"/>
      <c r="AF218" s="620"/>
      <c r="AG218" s="620"/>
      <c r="AH218" s="620"/>
      <c r="AI218" s="620"/>
      <c r="AJ218" s="620"/>
      <c r="AK218" s="632"/>
      <c r="AL218" s="620"/>
      <c r="AM218" s="620"/>
      <c r="AN218" s="620"/>
      <c r="AO218" s="620"/>
      <c r="AP218" s="620"/>
      <c r="AQ218" s="620"/>
      <c r="AR218" s="620"/>
      <c r="AS218" s="620"/>
      <c r="AT218" s="620"/>
      <c r="AU218" s="620"/>
      <c r="AV218" s="620"/>
      <c r="AW218" s="620"/>
      <c r="AX218" s="620"/>
      <c r="AY218" s="620"/>
      <c r="AZ218" s="620"/>
      <c r="BA218" s="620"/>
      <c r="BB218" s="620"/>
      <c r="BC218" s="632"/>
      <c r="BD218" s="1350"/>
      <c r="BE218" s="1350"/>
      <c r="BF218" s="1350"/>
      <c r="BG218" s="1350"/>
      <c r="BH218" s="1350"/>
      <c r="BI218" s="1350"/>
      <c r="BJ218" s="1350"/>
      <c r="BK218" s="1350"/>
      <c r="BL218" s="1350"/>
      <c r="BM218" s="1350"/>
      <c r="BN218" s="1350"/>
      <c r="BO218" s="1350"/>
      <c r="BP218" s="1350"/>
      <c r="BQ218" s="1350"/>
      <c r="BR218" s="1350"/>
      <c r="BS218" s="1350"/>
      <c r="BT218" s="1350"/>
      <c r="BU218" s="632"/>
      <c r="BV218" s="620"/>
      <c r="BW218" s="620"/>
      <c r="BX218" s="620"/>
      <c r="BY218" s="620"/>
      <c r="BZ218" s="578" t="str">
        <f t="shared" si="419"/>
        <v/>
      </c>
      <c r="CA218" s="578" t="str">
        <f t="shared" si="420"/>
        <v/>
      </c>
      <c r="CB218" s="578" t="str">
        <f t="shared" si="421"/>
        <v/>
      </c>
      <c r="CC218" s="578" t="str">
        <f t="shared" si="422"/>
        <v/>
      </c>
      <c r="CD218" s="1069" t="str">
        <f t="shared" si="524"/>
        <v/>
      </c>
      <c r="CE218" s="1070" t="str">
        <f t="shared" si="523"/>
        <v/>
      </c>
      <c r="CF218" s="1070" t="str">
        <f t="shared" si="523"/>
        <v/>
      </c>
      <c r="CG218" s="1070" t="str">
        <f t="shared" si="523"/>
        <v/>
      </c>
      <c r="CH218" s="1070" t="str">
        <f t="shared" si="523"/>
        <v/>
      </c>
      <c r="CI218" s="1071" t="str">
        <f t="shared" si="523"/>
        <v/>
      </c>
      <c r="CJ218" s="1071" t="str">
        <f t="shared" si="523"/>
        <v/>
      </c>
      <c r="CK218" s="1070" t="str">
        <f t="shared" si="523"/>
        <v/>
      </c>
      <c r="CL218" s="1070" t="str">
        <f t="shared" si="523"/>
        <v/>
      </c>
      <c r="CM218" s="1070" t="str">
        <f t="shared" si="523"/>
        <v/>
      </c>
      <c r="CN218" s="1070" t="str">
        <f t="shared" si="523"/>
        <v/>
      </c>
      <c r="CO218" s="1069" t="str">
        <f t="shared" si="523"/>
        <v/>
      </c>
      <c r="CP218" s="532" t="str">
        <f t="shared" si="389"/>
        <v/>
      </c>
      <c r="CQ218" s="533" t="str">
        <f t="shared" si="390"/>
        <v/>
      </c>
      <c r="CR218" s="534" t="str">
        <f t="shared" si="391"/>
        <v/>
      </c>
      <c r="CS218" s="534" t="str">
        <f t="shared" si="392"/>
        <v/>
      </c>
      <c r="CT218" s="534" t="str">
        <f t="shared" si="393"/>
        <v/>
      </c>
      <c r="CU218" s="534" t="str">
        <f t="shared" si="394"/>
        <v/>
      </c>
      <c r="CV218" s="534" t="str">
        <f t="shared" si="395"/>
        <v/>
      </c>
      <c r="CW218" s="535" t="str">
        <f t="shared" si="396"/>
        <v/>
      </c>
      <c r="CX218" s="535" t="str">
        <f t="shared" si="397"/>
        <v/>
      </c>
      <c r="CY218" s="535" t="str">
        <f t="shared" si="398"/>
        <v/>
      </c>
      <c r="CZ218" s="534" t="str">
        <f t="shared" si="399"/>
        <v/>
      </c>
      <c r="DA218" s="534" t="str">
        <f t="shared" si="400"/>
        <v/>
      </c>
      <c r="DB218" s="534" t="str">
        <f t="shared" si="401"/>
        <v/>
      </c>
      <c r="DC218" s="534" t="str">
        <f t="shared" si="402"/>
        <v/>
      </c>
      <c r="DD218" s="534" t="str">
        <f t="shared" si="403"/>
        <v/>
      </c>
      <c r="DE218" s="533" t="str">
        <f t="shared" si="404"/>
        <v/>
      </c>
      <c r="DF218" s="532" t="str">
        <f t="shared" si="405"/>
        <v/>
      </c>
      <c r="DG218" s="631">
        <f t="shared" si="511"/>
        <v>0</v>
      </c>
      <c r="DH218" s="96">
        <f t="shared" si="512"/>
        <v>0</v>
      </c>
      <c r="DI218" s="96">
        <f t="shared" si="513"/>
        <v>0</v>
      </c>
      <c r="DJ218" s="96">
        <f t="shared" si="514"/>
        <v>0</v>
      </c>
      <c r="DK218" s="467"/>
      <c r="DL218" s="599"/>
      <c r="DM218" s="599"/>
      <c r="DN218" s="599"/>
      <c r="DO218" s="599"/>
      <c r="DP218" s="599"/>
      <c r="DQ218" s="599"/>
      <c r="DR218" s="599"/>
      <c r="DS218" s="599"/>
      <c r="DT218" s="468"/>
    </row>
    <row r="219" spans="1:124" s="470" customFormat="1" ht="15.75" customHeight="1">
      <c r="A219" s="619" t="s">
        <v>180</v>
      </c>
      <c r="B219" s="620"/>
      <c r="C219" s="620"/>
      <c r="D219" s="620"/>
      <c r="E219" s="620"/>
      <c r="F219" s="620"/>
      <c r="G219" s="620"/>
      <c r="H219" s="620"/>
      <c r="I219" s="620"/>
      <c r="J219" s="620"/>
      <c r="K219" s="620"/>
      <c r="L219" s="620"/>
      <c r="M219" s="620"/>
      <c r="N219" s="620"/>
      <c r="O219" s="620"/>
      <c r="P219" s="620"/>
      <c r="Q219" s="620"/>
      <c r="R219" s="620"/>
      <c r="S219" s="632"/>
      <c r="T219" s="620"/>
      <c r="U219" s="620"/>
      <c r="V219" s="620"/>
      <c r="W219" s="620"/>
      <c r="X219" s="620"/>
      <c r="Y219" s="620"/>
      <c r="Z219" s="1350"/>
      <c r="AA219" s="1350"/>
      <c r="AB219" s="1350"/>
      <c r="AC219" s="1350"/>
      <c r="AD219" s="620"/>
      <c r="AE219" s="1350"/>
      <c r="AF219" s="620"/>
      <c r="AG219" s="620"/>
      <c r="AH219" s="620"/>
      <c r="AI219" s="620"/>
      <c r="AJ219" s="620"/>
      <c r="AK219" s="632"/>
      <c r="AL219" s="620"/>
      <c r="AM219" s="620"/>
      <c r="AN219" s="620"/>
      <c r="AO219" s="620"/>
      <c r="AP219" s="620"/>
      <c r="AQ219" s="620"/>
      <c r="AR219" s="620"/>
      <c r="AS219" s="620"/>
      <c r="AT219" s="620"/>
      <c r="AU219" s="620"/>
      <c r="AV219" s="620"/>
      <c r="AW219" s="620"/>
      <c r="AX219" s="620"/>
      <c r="AY219" s="620"/>
      <c r="AZ219" s="620"/>
      <c r="BA219" s="620"/>
      <c r="BB219" s="620"/>
      <c r="BC219" s="632"/>
      <c r="BD219" s="1350"/>
      <c r="BE219" s="1350"/>
      <c r="BF219" s="1350"/>
      <c r="BG219" s="1350"/>
      <c r="BH219" s="1350"/>
      <c r="BI219" s="1350"/>
      <c r="BJ219" s="1350"/>
      <c r="BK219" s="1350"/>
      <c r="BL219" s="1350"/>
      <c r="BM219" s="1350"/>
      <c r="BN219" s="1350"/>
      <c r="BO219" s="1350"/>
      <c r="BP219" s="1350"/>
      <c r="BQ219" s="1350"/>
      <c r="BR219" s="1350"/>
      <c r="BS219" s="1350"/>
      <c r="BT219" s="1350"/>
      <c r="BU219" s="632"/>
      <c r="BV219" s="620"/>
      <c r="BW219" s="620"/>
      <c r="BX219" s="620"/>
      <c r="BY219" s="620"/>
      <c r="BZ219" s="578" t="str">
        <f t="shared" si="419"/>
        <v/>
      </c>
      <c r="CA219" s="578" t="str">
        <f t="shared" si="420"/>
        <v/>
      </c>
      <c r="CB219" s="578" t="str">
        <f t="shared" si="421"/>
        <v/>
      </c>
      <c r="CC219" s="578" t="str">
        <f t="shared" si="422"/>
        <v/>
      </c>
      <c r="CD219" s="1069" t="str">
        <f t="shared" si="524"/>
        <v/>
      </c>
      <c r="CE219" s="1070" t="str">
        <f t="shared" si="523"/>
        <v/>
      </c>
      <c r="CF219" s="1070" t="str">
        <f t="shared" si="523"/>
        <v/>
      </c>
      <c r="CG219" s="1070" t="str">
        <f t="shared" si="523"/>
        <v/>
      </c>
      <c r="CH219" s="1070" t="str">
        <f t="shared" si="523"/>
        <v/>
      </c>
      <c r="CI219" s="1071" t="str">
        <f t="shared" si="523"/>
        <v/>
      </c>
      <c r="CJ219" s="1071" t="str">
        <f t="shared" si="523"/>
        <v/>
      </c>
      <c r="CK219" s="1070" t="str">
        <f t="shared" si="523"/>
        <v/>
      </c>
      <c r="CL219" s="1070" t="str">
        <f t="shared" si="523"/>
        <v/>
      </c>
      <c r="CM219" s="1070" t="str">
        <f t="shared" si="523"/>
        <v/>
      </c>
      <c r="CN219" s="1070" t="str">
        <f t="shared" si="523"/>
        <v/>
      </c>
      <c r="CO219" s="1069" t="str">
        <f t="shared" si="523"/>
        <v/>
      </c>
      <c r="CP219" s="532" t="str">
        <f t="shared" si="389"/>
        <v/>
      </c>
      <c r="CQ219" s="533" t="str">
        <f t="shared" si="390"/>
        <v/>
      </c>
      <c r="CR219" s="534" t="str">
        <f t="shared" si="391"/>
        <v/>
      </c>
      <c r="CS219" s="534" t="str">
        <f t="shared" si="392"/>
        <v/>
      </c>
      <c r="CT219" s="534" t="str">
        <f t="shared" si="393"/>
        <v/>
      </c>
      <c r="CU219" s="534" t="str">
        <f t="shared" si="394"/>
        <v/>
      </c>
      <c r="CV219" s="534" t="str">
        <f t="shared" si="395"/>
        <v/>
      </c>
      <c r="CW219" s="535" t="str">
        <f t="shared" si="396"/>
        <v/>
      </c>
      <c r="CX219" s="535" t="str">
        <f t="shared" si="397"/>
        <v/>
      </c>
      <c r="CY219" s="535" t="str">
        <f t="shared" si="398"/>
        <v/>
      </c>
      <c r="CZ219" s="534" t="str">
        <f t="shared" si="399"/>
        <v/>
      </c>
      <c r="DA219" s="534" t="str">
        <f t="shared" si="400"/>
        <v/>
      </c>
      <c r="DB219" s="534" t="str">
        <f t="shared" si="401"/>
        <v/>
      </c>
      <c r="DC219" s="534" t="str">
        <f t="shared" si="402"/>
        <v/>
      </c>
      <c r="DD219" s="534" t="str">
        <f t="shared" si="403"/>
        <v/>
      </c>
      <c r="DE219" s="533" t="str">
        <f t="shared" si="404"/>
        <v/>
      </c>
      <c r="DF219" s="532" t="str">
        <f t="shared" si="405"/>
        <v/>
      </c>
      <c r="DG219" s="631">
        <f t="shared" si="511"/>
        <v>0</v>
      </c>
      <c r="DH219" s="96">
        <f t="shared" si="512"/>
        <v>0</v>
      </c>
      <c r="DI219" s="96">
        <f t="shared" si="513"/>
        <v>0</v>
      </c>
      <c r="DJ219" s="96">
        <f t="shared" si="514"/>
        <v>0</v>
      </c>
      <c r="DK219" s="467"/>
      <c r="DL219" s="599"/>
      <c r="DM219" s="599"/>
      <c r="DN219" s="599"/>
      <c r="DO219" s="599"/>
      <c r="DP219" s="599"/>
      <c r="DQ219" s="599"/>
      <c r="DR219" s="599"/>
      <c r="DS219" s="599"/>
      <c r="DT219" s="468"/>
    </row>
    <row r="220" spans="1:124" s="470" customFormat="1" ht="15.75" customHeight="1">
      <c r="A220" s="619" t="s">
        <v>182</v>
      </c>
      <c r="B220" s="587" t="str">
        <f t="shared" ref="B220:M220" si="529">IF(B218="","",B218*B219)</f>
        <v/>
      </c>
      <c r="C220" s="587" t="str">
        <f t="shared" si="529"/>
        <v/>
      </c>
      <c r="D220" s="587" t="str">
        <f t="shared" si="529"/>
        <v/>
      </c>
      <c r="E220" s="587" t="str">
        <f t="shared" si="529"/>
        <v/>
      </c>
      <c r="F220" s="587" t="str">
        <f t="shared" si="529"/>
        <v/>
      </c>
      <c r="G220" s="587" t="str">
        <f t="shared" si="529"/>
        <v/>
      </c>
      <c r="H220" s="587" t="str">
        <f t="shared" si="529"/>
        <v/>
      </c>
      <c r="I220" s="587" t="str">
        <f t="shared" si="529"/>
        <v/>
      </c>
      <c r="J220" s="587" t="str">
        <f t="shared" si="529"/>
        <v/>
      </c>
      <c r="K220" s="587" t="str">
        <f t="shared" si="529"/>
        <v/>
      </c>
      <c r="L220" s="587" t="str">
        <f t="shared" si="529"/>
        <v/>
      </c>
      <c r="M220" s="587" t="str">
        <f t="shared" si="529"/>
        <v/>
      </c>
      <c r="N220" s="587"/>
      <c r="O220" s="587"/>
      <c r="P220" s="587"/>
      <c r="Q220" s="587"/>
      <c r="R220" s="587"/>
      <c r="S220" s="623"/>
      <c r="T220" s="587" t="str">
        <f t="shared" ref="T220:AE220" si="530">IF(T218="","",T218*T219)</f>
        <v/>
      </c>
      <c r="U220" s="587" t="str">
        <f t="shared" si="530"/>
        <v/>
      </c>
      <c r="V220" s="587" t="str">
        <f t="shared" si="530"/>
        <v/>
      </c>
      <c r="W220" s="587" t="str">
        <f t="shared" si="530"/>
        <v/>
      </c>
      <c r="X220" s="587" t="str">
        <f t="shared" si="530"/>
        <v/>
      </c>
      <c r="Y220" s="587" t="str">
        <f t="shared" si="530"/>
        <v/>
      </c>
      <c r="Z220" s="1340" t="str">
        <f t="shared" si="530"/>
        <v/>
      </c>
      <c r="AA220" s="1340" t="str">
        <f t="shared" si="530"/>
        <v/>
      </c>
      <c r="AB220" s="1340" t="str">
        <f t="shared" si="530"/>
        <v/>
      </c>
      <c r="AC220" s="1340" t="str">
        <f t="shared" si="530"/>
        <v/>
      </c>
      <c r="AD220" s="587" t="str">
        <f t="shared" si="530"/>
        <v/>
      </c>
      <c r="AE220" s="1340" t="str">
        <f t="shared" si="530"/>
        <v/>
      </c>
      <c r="AF220" s="587"/>
      <c r="AG220" s="587"/>
      <c r="AH220" s="587"/>
      <c r="AI220" s="587"/>
      <c r="AJ220" s="587"/>
      <c r="AK220" s="623"/>
      <c r="AL220" s="587" t="str">
        <f t="shared" ref="AL220:AW220" si="531">IF(AL218="","",AL218*AL219)</f>
        <v/>
      </c>
      <c r="AM220" s="587" t="str">
        <f t="shared" si="531"/>
        <v/>
      </c>
      <c r="AN220" s="587" t="str">
        <f t="shared" si="531"/>
        <v/>
      </c>
      <c r="AO220" s="587" t="str">
        <f t="shared" si="531"/>
        <v/>
      </c>
      <c r="AP220" s="587" t="str">
        <f t="shared" si="531"/>
        <v/>
      </c>
      <c r="AQ220" s="587" t="str">
        <f t="shared" si="531"/>
        <v/>
      </c>
      <c r="AR220" s="587" t="str">
        <f t="shared" si="531"/>
        <v/>
      </c>
      <c r="AS220" s="587" t="str">
        <f t="shared" si="531"/>
        <v/>
      </c>
      <c r="AT220" s="587" t="str">
        <f t="shared" si="531"/>
        <v/>
      </c>
      <c r="AU220" s="587" t="str">
        <f t="shared" si="531"/>
        <v/>
      </c>
      <c r="AV220" s="587" t="str">
        <f t="shared" si="531"/>
        <v/>
      </c>
      <c r="AW220" s="587" t="str">
        <f t="shared" si="531"/>
        <v/>
      </c>
      <c r="AX220" s="587"/>
      <c r="AY220" s="587"/>
      <c r="AZ220" s="587"/>
      <c r="BA220" s="587"/>
      <c r="BB220" s="587"/>
      <c r="BC220" s="623"/>
      <c r="BD220" s="1340" t="str">
        <f t="shared" ref="BD220:BO220" si="532">IF(BD218="","",BD218*BD219)</f>
        <v/>
      </c>
      <c r="BE220" s="1340" t="str">
        <f t="shared" si="532"/>
        <v/>
      </c>
      <c r="BF220" s="1340" t="str">
        <f t="shared" si="532"/>
        <v/>
      </c>
      <c r="BG220" s="1340" t="str">
        <f t="shared" si="532"/>
        <v/>
      </c>
      <c r="BH220" s="1340" t="str">
        <f t="shared" si="532"/>
        <v/>
      </c>
      <c r="BI220" s="1340" t="str">
        <f t="shared" si="532"/>
        <v/>
      </c>
      <c r="BJ220" s="1340" t="str">
        <f t="shared" si="532"/>
        <v/>
      </c>
      <c r="BK220" s="1340" t="str">
        <f t="shared" si="532"/>
        <v/>
      </c>
      <c r="BL220" s="1340" t="str">
        <f t="shared" si="532"/>
        <v/>
      </c>
      <c r="BM220" s="1340" t="str">
        <f t="shared" si="532"/>
        <v/>
      </c>
      <c r="BN220" s="1340" t="str">
        <f t="shared" si="532"/>
        <v/>
      </c>
      <c r="BO220" s="1340" t="str">
        <f t="shared" si="532"/>
        <v/>
      </c>
      <c r="BP220" s="1340"/>
      <c r="BQ220" s="1340"/>
      <c r="BR220" s="1340"/>
      <c r="BS220" s="1340"/>
      <c r="BT220" s="1340"/>
      <c r="BU220" s="623"/>
      <c r="BV220" s="587" t="str">
        <f>IF(BV218="","",BV218*BV219)</f>
        <v/>
      </c>
      <c r="BW220" s="587" t="str">
        <f>IF(BW218="","",BW218*BW219)</f>
        <v/>
      </c>
      <c r="BX220" s="587" t="str">
        <f>IF(BX218="","",BX218*BX219)</f>
        <v/>
      </c>
      <c r="BY220" s="587" t="str">
        <f>IF(BY218="","",BY218*BY219)</f>
        <v/>
      </c>
      <c r="BZ220" s="578" t="str">
        <f t="shared" si="419"/>
        <v/>
      </c>
      <c r="CA220" s="578" t="str">
        <f t="shared" si="420"/>
        <v/>
      </c>
      <c r="CB220" s="578" t="str">
        <f t="shared" si="421"/>
        <v/>
      </c>
      <c r="CC220" s="578" t="str">
        <f t="shared" si="422"/>
        <v/>
      </c>
      <c r="CD220" s="1069" t="str">
        <f t="shared" si="524"/>
        <v/>
      </c>
      <c r="CE220" s="1070" t="str">
        <f t="shared" si="523"/>
        <v/>
      </c>
      <c r="CF220" s="1070" t="str">
        <f t="shared" si="523"/>
        <v/>
      </c>
      <c r="CG220" s="1070" t="str">
        <f t="shared" si="523"/>
        <v/>
      </c>
      <c r="CH220" s="1070" t="str">
        <f t="shared" si="523"/>
        <v/>
      </c>
      <c r="CI220" s="1071" t="str">
        <f t="shared" si="523"/>
        <v/>
      </c>
      <c r="CJ220" s="1071" t="str">
        <f t="shared" si="523"/>
        <v/>
      </c>
      <c r="CK220" s="1070" t="str">
        <f t="shared" si="523"/>
        <v/>
      </c>
      <c r="CL220" s="1070" t="str">
        <f t="shared" si="523"/>
        <v/>
      </c>
      <c r="CM220" s="1070" t="str">
        <f t="shared" si="523"/>
        <v/>
      </c>
      <c r="CN220" s="1070" t="str">
        <f t="shared" si="523"/>
        <v/>
      </c>
      <c r="CO220" s="1069" t="str">
        <f t="shared" si="523"/>
        <v/>
      </c>
      <c r="CP220" s="532" t="str">
        <f t="shared" si="389"/>
        <v/>
      </c>
      <c r="CQ220" s="533" t="str">
        <f t="shared" si="390"/>
        <v/>
      </c>
      <c r="CR220" s="534" t="str">
        <f t="shared" si="391"/>
        <v/>
      </c>
      <c r="CS220" s="534" t="str">
        <f t="shared" si="392"/>
        <v/>
      </c>
      <c r="CT220" s="534" t="str">
        <f t="shared" si="393"/>
        <v/>
      </c>
      <c r="CU220" s="534" t="str">
        <f t="shared" si="394"/>
        <v/>
      </c>
      <c r="CV220" s="534" t="str">
        <f t="shared" si="395"/>
        <v/>
      </c>
      <c r="CW220" s="535" t="str">
        <f t="shared" si="396"/>
        <v/>
      </c>
      <c r="CX220" s="535" t="str">
        <f t="shared" si="397"/>
        <v/>
      </c>
      <c r="CY220" s="535" t="str">
        <f t="shared" si="398"/>
        <v/>
      </c>
      <c r="CZ220" s="534" t="str">
        <f t="shared" si="399"/>
        <v/>
      </c>
      <c r="DA220" s="534" t="str">
        <f t="shared" si="400"/>
        <v/>
      </c>
      <c r="DB220" s="534" t="str">
        <f t="shared" si="401"/>
        <v/>
      </c>
      <c r="DC220" s="534" t="str">
        <f t="shared" si="402"/>
        <v/>
      </c>
      <c r="DD220" s="534" t="str">
        <f t="shared" si="403"/>
        <v/>
      </c>
      <c r="DE220" s="533" t="str">
        <f t="shared" si="404"/>
        <v/>
      </c>
      <c r="DF220" s="532" t="str">
        <f t="shared" si="405"/>
        <v/>
      </c>
      <c r="DG220" s="631">
        <f t="shared" si="511"/>
        <v>0</v>
      </c>
      <c r="DH220" s="96">
        <f t="shared" si="512"/>
        <v>0</v>
      </c>
      <c r="DI220" s="96">
        <f t="shared" si="513"/>
        <v>0</v>
      </c>
      <c r="DJ220" s="96">
        <f t="shared" si="514"/>
        <v>0</v>
      </c>
      <c r="DK220" s="467"/>
      <c r="DL220" s="599"/>
      <c r="DM220" s="599"/>
      <c r="DN220" s="599"/>
      <c r="DO220" s="599"/>
      <c r="DP220" s="599"/>
      <c r="DQ220" s="599"/>
      <c r="DR220" s="599"/>
      <c r="DS220" s="599"/>
      <c r="DT220" s="468"/>
    </row>
    <row r="221" spans="1:124" s="470" customFormat="1" ht="15.75" customHeight="1">
      <c r="A221" s="659" t="s">
        <v>245</v>
      </c>
      <c r="B221" s="260"/>
      <c r="C221" s="260"/>
      <c r="D221" s="260"/>
      <c r="E221" s="260"/>
      <c r="F221" s="260"/>
      <c r="G221" s="260"/>
      <c r="H221" s="260"/>
      <c r="I221" s="260"/>
      <c r="J221" s="260"/>
      <c r="K221" s="260"/>
      <c r="L221" s="260"/>
      <c r="M221" s="260"/>
      <c r="N221" s="260"/>
      <c r="O221" s="260"/>
      <c r="P221" s="260"/>
      <c r="Q221" s="260"/>
      <c r="R221" s="260"/>
      <c r="S221" s="651"/>
      <c r="T221" s="260"/>
      <c r="U221" s="260"/>
      <c r="V221" s="260"/>
      <c r="W221" s="260"/>
      <c r="X221" s="260"/>
      <c r="Y221" s="260"/>
      <c r="Z221" s="1339"/>
      <c r="AA221" s="1339"/>
      <c r="AB221" s="1339"/>
      <c r="AC221" s="1339"/>
      <c r="AD221" s="260"/>
      <c r="AE221" s="1339"/>
      <c r="AF221" s="260"/>
      <c r="AG221" s="260"/>
      <c r="AH221" s="260"/>
      <c r="AI221" s="260"/>
      <c r="AJ221" s="260"/>
      <c r="AK221" s="651"/>
      <c r="AL221" s="260">
        <v>48</v>
      </c>
      <c r="AM221" s="260"/>
      <c r="AN221" s="260"/>
      <c r="AO221" s="260"/>
      <c r="AP221" s="260"/>
      <c r="AQ221" s="260"/>
      <c r="AR221" s="260"/>
      <c r="AS221" s="260"/>
      <c r="AT221" s="260"/>
      <c r="AU221" s="260"/>
      <c r="AV221" s="260"/>
      <c r="AW221" s="260"/>
      <c r="AX221" s="260"/>
      <c r="AY221" s="260"/>
      <c r="AZ221" s="260"/>
      <c r="BA221" s="260"/>
      <c r="BB221" s="260"/>
      <c r="BC221" s="651"/>
      <c r="BD221" s="1339"/>
      <c r="BE221" s="1339"/>
      <c r="BF221" s="1339"/>
      <c r="BG221" s="1339"/>
      <c r="BH221" s="1339"/>
      <c r="BI221" s="1339"/>
      <c r="BJ221" s="1339"/>
      <c r="BK221" s="1339"/>
      <c r="BL221" s="1339"/>
      <c r="BM221" s="1339"/>
      <c r="BN221" s="1339"/>
      <c r="BO221" s="1339"/>
      <c r="BP221" s="1339"/>
      <c r="BQ221" s="1339"/>
      <c r="BR221" s="1339"/>
      <c r="BS221" s="1339"/>
      <c r="BT221" s="1339"/>
      <c r="BU221" s="651"/>
      <c r="BV221" s="260"/>
      <c r="BW221" s="260"/>
      <c r="BX221" s="260"/>
      <c r="BY221" s="260"/>
      <c r="BZ221" s="578" t="str">
        <f t="shared" si="419"/>
        <v/>
      </c>
      <c r="CA221" s="578" t="str">
        <f t="shared" si="420"/>
        <v/>
      </c>
      <c r="CB221" s="578" t="str">
        <f t="shared" si="421"/>
        <v/>
      </c>
      <c r="CC221" s="578" t="str">
        <f t="shared" si="422"/>
        <v/>
      </c>
      <c r="CD221" s="1069" t="str">
        <f t="shared" si="524"/>
        <v/>
      </c>
      <c r="CE221" s="1070" t="str">
        <f t="shared" si="523"/>
        <v/>
      </c>
      <c r="CF221" s="1070" t="str">
        <f t="shared" si="523"/>
        <v/>
      </c>
      <c r="CG221" s="1070" t="str">
        <f t="shared" si="523"/>
        <v/>
      </c>
      <c r="CH221" s="1070" t="str">
        <f t="shared" si="523"/>
        <v/>
      </c>
      <c r="CI221" s="1071" t="str">
        <f t="shared" si="523"/>
        <v/>
      </c>
      <c r="CJ221" s="1071" t="str">
        <f t="shared" si="523"/>
        <v/>
      </c>
      <c r="CK221" s="1070" t="str">
        <f t="shared" si="523"/>
        <v/>
      </c>
      <c r="CL221" s="1070" t="str">
        <f t="shared" si="523"/>
        <v/>
      </c>
      <c r="CM221" s="1070" t="str">
        <f t="shared" si="523"/>
        <v/>
      </c>
      <c r="CN221" s="1070" t="str">
        <f t="shared" si="523"/>
        <v/>
      </c>
      <c r="CO221" s="1069" t="str">
        <f t="shared" si="523"/>
        <v/>
      </c>
      <c r="CP221" s="532" t="str">
        <f t="shared" si="389"/>
        <v/>
      </c>
      <c r="CQ221" s="533" t="str">
        <f t="shared" si="390"/>
        <v/>
      </c>
      <c r="CR221" s="534" t="str">
        <f t="shared" si="391"/>
        <v/>
      </c>
      <c r="CS221" s="534" t="str">
        <f t="shared" si="392"/>
        <v/>
      </c>
      <c r="CT221" s="534" t="str">
        <f t="shared" si="393"/>
        <v/>
      </c>
      <c r="CU221" s="534" t="str">
        <f t="shared" si="394"/>
        <v/>
      </c>
      <c r="CV221" s="534" t="str">
        <f t="shared" si="395"/>
        <v/>
      </c>
      <c r="CW221" s="535" t="str">
        <f t="shared" si="396"/>
        <v/>
      </c>
      <c r="CX221" s="535" t="str">
        <f t="shared" si="397"/>
        <v/>
      </c>
      <c r="CY221" s="535" t="str">
        <f t="shared" si="398"/>
        <v/>
      </c>
      <c r="CZ221" s="534" t="str">
        <f t="shared" si="399"/>
        <v/>
      </c>
      <c r="DA221" s="534" t="str">
        <f t="shared" si="400"/>
        <v/>
      </c>
      <c r="DB221" s="534" t="str">
        <f t="shared" si="401"/>
        <v/>
      </c>
      <c r="DC221" s="534" t="str">
        <f t="shared" si="402"/>
        <v/>
      </c>
      <c r="DD221" s="534" t="str">
        <f t="shared" si="403"/>
        <v/>
      </c>
      <c r="DE221" s="533" t="str">
        <f t="shared" si="404"/>
        <v/>
      </c>
      <c r="DF221" s="532" t="str">
        <f t="shared" si="405"/>
        <v/>
      </c>
      <c r="DG221" s="631">
        <f t="shared" si="511"/>
        <v>0</v>
      </c>
      <c r="DH221" s="96">
        <f t="shared" si="512"/>
        <v>0</v>
      </c>
      <c r="DI221" s="96">
        <f t="shared" si="513"/>
        <v>1</v>
      </c>
      <c r="DJ221" s="96">
        <f t="shared" si="514"/>
        <v>0</v>
      </c>
      <c r="DK221" s="467"/>
      <c r="DL221" s="599"/>
      <c r="DM221" s="599"/>
      <c r="DN221" s="599"/>
      <c r="DO221" s="599"/>
      <c r="DP221" s="599"/>
      <c r="DQ221" s="599"/>
      <c r="DR221" s="599"/>
      <c r="DS221" s="599"/>
      <c r="DT221" s="468"/>
    </row>
    <row r="222" spans="1:124" s="470" customFormat="1" ht="15.75" customHeight="1">
      <c r="A222" s="619" t="s">
        <v>180</v>
      </c>
      <c r="B222" s="260"/>
      <c r="C222" s="260"/>
      <c r="D222" s="260"/>
      <c r="E222" s="260"/>
      <c r="F222" s="260"/>
      <c r="G222" s="260"/>
      <c r="H222" s="260"/>
      <c r="I222" s="260"/>
      <c r="J222" s="260"/>
      <c r="K222" s="260"/>
      <c r="L222" s="260"/>
      <c r="M222" s="260"/>
      <c r="N222" s="260"/>
      <c r="O222" s="260"/>
      <c r="P222" s="260"/>
      <c r="Q222" s="260"/>
      <c r="R222" s="260"/>
      <c r="S222" s="602"/>
      <c r="T222" s="260"/>
      <c r="U222" s="260"/>
      <c r="V222" s="260"/>
      <c r="W222" s="260"/>
      <c r="X222" s="260"/>
      <c r="Y222" s="260"/>
      <c r="Z222" s="1339"/>
      <c r="AA222" s="1339"/>
      <c r="AB222" s="1339"/>
      <c r="AC222" s="1339"/>
      <c r="AD222" s="260"/>
      <c r="AE222" s="1339"/>
      <c r="AF222" s="260"/>
      <c r="AG222" s="260"/>
      <c r="AH222" s="260"/>
      <c r="AI222" s="260"/>
      <c r="AJ222" s="260"/>
      <c r="AK222" s="602"/>
      <c r="AL222" s="260">
        <v>350</v>
      </c>
      <c r="AM222" s="260"/>
      <c r="AN222" s="260"/>
      <c r="AO222" s="260"/>
      <c r="AP222" s="260"/>
      <c r="AQ222" s="260"/>
      <c r="AR222" s="260"/>
      <c r="AS222" s="260"/>
      <c r="AT222" s="260"/>
      <c r="AU222" s="260"/>
      <c r="AV222" s="260"/>
      <c r="AW222" s="260"/>
      <c r="AX222" s="260"/>
      <c r="AY222" s="260"/>
      <c r="AZ222" s="260"/>
      <c r="BA222" s="260"/>
      <c r="BB222" s="260"/>
      <c r="BC222" s="602"/>
      <c r="BD222" s="1339"/>
      <c r="BE222" s="1339"/>
      <c r="BF222" s="1339"/>
      <c r="BG222" s="1339"/>
      <c r="BH222" s="1339"/>
      <c r="BI222" s="1339"/>
      <c r="BJ222" s="1339"/>
      <c r="BK222" s="1339"/>
      <c r="BL222" s="1339"/>
      <c r="BM222" s="1339"/>
      <c r="BN222" s="1339"/>
      <c r="BO222" s="1339"/>
      <c r="BP222" s="1339"/>
      <c r="BQ222" s="1339"/>
      <c r="BR222" s="1339"/>
      <c r="BS222" s="1339"/>
      <c r="BT222" s="1339"/>
      <c r="BU222" s="602"/>
      <c r="BV222" s="260"/>
      <c r="BW222" s="260"/>
      <c r="BX222" s="260"/>
      <c r="BY222" s="260"/>
      <c r="BZ222" s="578" t="str">
        <f t="shared" ref="BZ222:BZ272" si="533">IF(DG222&lt;3,"",(SUM(B222:R222)-MIN(B222:R222)-MAX(B222:R222))/(DG222-2))</f>
        <v/>
      </c>
      <c r="CA222" s="578" t="str">
        <f t="shared" ref="CA222:CA272" si="534">IF(DH222&lt;3,"",(SUM(T222:AJ222)-MIN(T222:AJ222)-MAX(T222:AJ222))/(DH222-2))</f>
        <v/>
      </c>
      <c r="CB222" s="578" t="str">
        <f t="shared" ref="CB222:CB272" si="535">IF(DI222&lt;3,"",(SUM(AL222:BB222)-MIN(AL222:BB222)-MAX(AL222:BB222))/(DI222-2))</f>
        <v/>
      </c>
      <c r="CC222" s="578" t="str">
        <f t="shared" ref="CC222:CC272" si="536">IF(DJ222&lt;3,"",(SUM(BD222:BT222)-MIN(BD222:BT222)-MAX(BD222:BT222))/(DJ222-2))</f>
        <v/>
      </c>
      <c r="CD222" s="1069" t="str">
        <f t="shared" si="524"/>
        <v/>
      </c>
      <c r="CE222" s="1070" t="str">
        <f t="shared" si="523"/>
        <v/>
      </c>
      <c r="CF222" s="1070" t="str">
        <f t="shared" si="523"/>
        <v/>
      </c>
      <c r="CG222" s="1070" t="str">
        <f t="shared" si="523"/>
        <v/>
      </c>
      <c r="CH222" s="1070" t="str">
        <f t="shared" si="523"/>
        <v/>
      </c>
      <c r="CI222" s="1071" t="str">
        <f t="shared" si="523"/>
        <v/>
      </c>
      <c r="CJ222" s="1071" t="str">
        <f t="shared" si="523"/>
        <v/>
      </c>
      <c r="CK222" s="1070" t="str">
        <f t="shared" si="523"/>
        <v/>
      </c>
      <c r="CL222" s="1070" t="str">
        <f t="shared" si="523"/>
        <v/>
      </c>
      <c r="CM222" s="1070" t="str">
        <f t="shared" si="523"/>
        <v/>
      </c>
      <c r="CN222" s="1070" t="str">
        <f t="shared" si="523"/>
        <v/>
      </c>
      <c r="CO222" s="1069" t="str">
        <f t="shared" si="523"/>
        <v/>
      </c>
      <c r="CP222" s="532" t="str">
        <f t="shared" si="389"/>
        <v/>
      </c>
      <c r="CQ222" s="533" t="str">
        <f t="shared" si="390"/>
        <v/>
      </c>
      <c r="CR222" s="534" t="str">
        <f t="shared" si="391"/>
        <v/>
      </c>
      <c r="CS222" s="534" t="str">
        <f t="shared" si="392"/>
        <v/>
      </c>
      <c r="CT222" s="534" t="str">
        <f t="shared" si="393"/>
        <v/>
      </c>
      <c r="CU222" s="534" t="str">
        <f t="shared" si="394"/>
        <v/>
      </c>
      <c r="CV222" s="534" t="str">
        <f t="shared" si="395"/>
        <v/>
      </c>
      <c r="CW222" s="535" t="str">
        <f t="shared" si="396"/>
        <v/>
      </c>
      <c r="CX222" s="535" t="str">
        <f t="shared" si="397"/>
        <v/>
      </c>
      <c r="CY222" s="535" t="str">
        <f t="shared" si="398"/>
        <v/>
      </c>
      <c r="CZ222" s="534" t="str">
        <f t="shared" si="399"/>
        <v/>
      </c>
      <c r="DA222" s="534" t="str">
        <f t="shared" si="400"/>
        <v/>
      </c>
      <c r="DB222" s="534" t="str">
        <f t="shared" si="401"/>
        <v/>
      </c>
      <c r="DC222" s="534" t="str">
        <f t="shared" si="402"/>
        <v/>
      </c>
      <c r="DD222" s="534" t="str">
        <f t="shared" si="403"/>
        <v/>
      </c>
      <c r="DE222" s="533" t="str">
        <f t="shared" si="404"/>
        <v/>
      </c>
      <c r="DF222" s="532" t="str">
        <f t="shared" si="405"/>
        <v/>
      </c>
      <c r="DG222" s="631">
        <f t="shared" si="511"/>
        <v>0</v>
      </c>
      <c r="DH222" s="96">
        <f t="shared" si="512"/>
        <v>0</v>
      </c>
      <c r="DI222" s="96">
        <f t="shared" si="513"/>
        <v>1</v>
      </c>
      <c r="DJ222" s="96">
        <f t="shared" si="514"/>
        <v>0</v>
      </c>
      <c r="DK222" s="467"/>
      <c r="DL222" s="599"/>
      <c r="DM222" s="599"/>
      <c r="DN222" s="599"/>
      <c r="DO222" s="599"/>
      <c r="DP222" s="599"/>
      <c r="DQ222" s="599"/>
      <c r="DR222" s="599"/>
      <c r="DS222" s="599"/>
      <c r="DT222" s="468"/>
    </row>
    <row r="223" spans="1:124" s="470" customFormat="1" ht="15.75" customHeight="1">
      <c r="A223" s="619" t="s">
        <v>182</v>
      </c>
      <c r="B223" s="588" t="str">
        <f t="shared" ref="B223:M223" si="537">IF(B221="","",B221*B222)</f>
        <v/>
      </c>
      <c r="C223" s="588" t="str">
        <f t="shared" si="537"/>
        <v/>
      </c>
      <c r="D223" s="588" t="str">
        <f t="shared" si="537"/>
        <v/>
      </c>
      <c r="E223" s="588" t="str">
        <f t="shared" si="537"/>
        <v/>
      </c>
      <c r="F223" s="588" t="str">
        <f t="shared" si="537"/>
        <v/>
      </c>
      <c r="G223" s="588" t="str">
        <f t="shared" si="537"/>
        <v/>
      </c>
      <c r="H223" s="588" t="str">
        <f t="shared" si="537"/>
        <v/>
      </c>
      <c r="I223" s="588" t="str">
        <f t="shared" si="537"/>
        <v/>
      </c>
      <c r="J223" s="588" t="str">
        <f t="shared" si="537"/>
        <v/>
      </c>
      <c r="K223" s="588" t="str">
        <f t="shared" si="537"/>
        <v/>
      </c>
      <c r="L223" s="588" t="str">
        <f t="shared" si="537"/>
        <v/>
      </c>
      <c r="M223" s="588" t="str">
        <f t="shared" si="537"/>
        <v/>
      </c>
      <c r="N223" s="588"/>
      <c r="O223" s="588"/>
      <c r="P223" s="588"/>
      <c r="Q223" s="588"/>
      <c r="R223" s="588"/>
      <c r="S223" s="626"/>
      <c r="T223" s="588" t="str">
        <f t="shared" ref="T223:AE223" si="538">IF(T221="","",T221*T222)</f>
        <v/>
      </c>
      <c r="U223" s="588" t="str">
        <f t="shared" si="538"/>
        <v/>
      </c>
      <c r="V223" s="588" t="str">
        <f t="shared" si="538"/>
        <v/>
      </c>
      <c r="W223" s="588" t="str">
        <f t="shared" si="538"/>
        <v/>
      </c>
      <c r="X223" s="588" t="str">
        <f t="shared" si="538"/>
        <v/>
      </c>
      <c r="Y223" s="588" t="str">
        <f t="shared" si="538"/>
        <v/>
      </c>
      <c r="Z223" s="1341" t="str">
        <f t="shared" si="538"/>
        <v/>
      </c>
      <c r="AA223" s="1341" t="str">
        <f t="shared" si="538"/>
        <v/>
      </c>
      <c r="AB223" s="1341" t="str">
        <f t="shared" si="538"/>
        <v/>
      </c>
      <c r="AC223" s="1341" t="str">
        <f t="shared" si="538"/>
        <v/>
      </c>
      <c r="AD223" s="588" t="str">
        <f t="shared" si="538"/>
        <v/>
      </c>
      <c r="AE223" s="1341" t="str">
        <f t="shared" si="538"/>
        <v/>
      </c>
      <c r="AF223" s="588"/>
      <c r="AG223" s="588"/>
      <c r="AH223" s="588"/>
      <c r="AI223" s="588"/>
      <c r="AJ223" s="588"/>
      <c r="AK223" s="626"/>
      <c r="AL223" s="588">
        <f t="shared" ref="AL223:AW223" si="539">IF(AL221="","",AL221*AL222)</f>
        <v>16800</v>
      </c>
      <c r="AM223" s="588" t="str">
        <f t="shared" si="539"/>
        <v/>
      </c>
      <c r="AN223" s="588" t="str">
        <f t="shared" si="539"/>
        <v/>
      </c>
      <c r="AO223" s="588" t="str">
        <f t="shared" si="539"/>
        <v/>
      </c>
      <c r="AP223" s="588" t="str">
        <f t="shared" si="539"/>
        <v/>
      </c>
      <c r="AQ223" s="588" t="str">
        <f t="shared" si="539"/>
        <v/>
      </c>
      <c r="AR223" s="588" t="str">
        <f t="shared" si="539"/>
        <v/>
      </c>
      <c r="AS223" s="588" t="str">
        <f t="shared" si="539"/>
        <v/>
      </c>
      <c r="AT223" s="588" t="str">
        <f t="shared" si="539"/>
        <v/>
      </c>
      <c r="AU223" s="588" t="str">
        <f t="shared" si="539"/>
        <v/>
      </c>
      <c r="AV223" s="588" t="str">
        <f t="shared" si="539"/>
        <v/>
      </c>
      <c r="AW223" s="588" t="str">
        <f t="shared" si="539"/>
        <v/>
      </c>
      <c r="AX223" s="588"/>
      <c r="AY223" s="588"/>
      <c r="AZ223" s="588"/>
      <c r="BA223" s="588"/>
      <c r="BB223" s="588"/>
      <c r="BC223" s="626"/>
      <c r="BD223" s="1341" t="str">
        <f t="shared" ref="BD223:BO223" si="540">IF(BD221="","",BD221*BD222)</f>
        <v/>
      </c>
      <c r="BE223" s="1341" t="str">
        <f t="shared" si="540"/>
        <v/>
      </c>
      <c r="BF223" s="1341" t="str">
        <f t="shared" si="540"/>
        <v/>
      </c>
      <c r="BG223" s="1341" t="str">
        <f t="shared" si="540"/>
        <v/>
      </c>
      <c r="BH223" s="1341" t="str">
        <f t="shared" si="540"/>
        <v/>
      </c>
      <c r="BI223" s="1341" t="str">
        <f t="shared" si="540"/>
        <v/>
      </c>
      <c r="BJ223" s="1341" t="str">
        <f t="shared" si="540"/>
        <v/>
      </c>
      <c r="BK223" s="1341" t="str">
        <f t="shared" si="540"/>
        <v/>
      </c>
      <c r="BL223" s="1341" t="str">
        <f t="shared" si="540"/>
        <v/>
      </c>
      <c r="BM223" s="1341" t="str">
        <f t="shared" si="540"/>
        <v/>
      </c>
      <c r="BN223" s="1341" t="str">
        <f t="shared" si="540"/>
        <v/>
      </c>
      <c r="BO223" s="1341" t="str">
        <f t="shared" si="540"/>
        <v/>
      </c>
      <c r="BP223" s="1341"/>
      <c r="BQ223" s="1341"/>
      <c r="BR223" s="1341"/>
      <c r="BS223" s="1341"/>
      <c r="BT223" s="1341"/>
      <c r="BU223" s="626"/>
      <c r="BV223" s="588" t="str">
        <f>IF(BV221="","",BV221*BV222)</f>
        <v/>
      </c>
      <c r="BW223" s="588" t="str">
        <f>IF(BW221="","",BW221*BW222)</f>
        <v/>
      </c>
      <c r="BX223" s="588" t="str">
        <f>IF(BX221="","",BX221*BX222)</f>
        <v/>
      </c>
      <c r="BY223" s="588" t="str">
        <f>IF(BY221="","",BY221*BY222)</f>
        <v/>
      </c>
      <c r="BZ223" s="578" t="str">
        <f t="shared" si="533"/>
        <v/>
      </c>
      <c r="CA223" s="578" t="str">
        <f t="shared" si="534"/>
        <v/>
      </c>
      <c r="CB223" s="578" t="str">
        <f t="shared" si="535"/>
        <v/>
      </c>
      <c r="CC223" s="578" t="str">
        <f t="shared" si="536"/>
        <v/>
      </c>
      <c r="CD223" s="1069" t="str">
        <f t="shared" si="524"/>
        <v/>
      </c>
      <c r="CE223" s="1070" t="str">
        <f t="shared" si="523"/>
        <v/>
      </c>
      <c r="CF223" s="1070" t="str">
        <f t="shared" si="523"/>
        <v/>
      </c>
      <c r="CG223" s="1070" t="str">
        <f t="shared" si="523"/>
        <v/>
      </c>
      <c r="CH223" s="1070" t="str">
        <f t="shared" si="523"/>
        <v/>
      </c>
      <c r="CI223" s="1071" t="str">
        <f t="shared" si="523"/>
        <v/>
      </c>
      <c r="CJ223" s="1071" t="str">
        <f t="shared" si="523"/>
        <v/>
      </c>
      <c r="CK223" s="1070" t="str">
        <f t="shared" si="523"/>
        <v/>
      </c>
      <c r="CL223" s="1070" t="str">
        <f t="shared" si="523"/>
        <v/>
      </c>
      <c r="CM223" s="1070" t="str">
        <f t="shared" si="523"/>
        <v/>
      </c>
      <c r="CN223" s="1070" t="str">
        <f t="shared" si="523"/>
        <v/>
      </c>
      <c r="CO223" s="1069" t="str">
        <f t="shared" si="523"/>
        <v/>
      </c>
      <c r="CP223" s="532" t="str">
        <f t="shared" si="389"/>
        <v/>
      </c>
      <c r="CQ223" s="533" t="str">
        <f t="shared" si="390"/>
        <v/>
      </c>
      <c r="CR223" s="534" t="str">
        <f t="shared" si="391"/>
        <v/>
      </c>
      <c r="CS223" s="534" t="str">
        <f t="shared" si="392"/>
        <v/>
      </c>
      <c r="CT223" s="534" t="str">
        <f t="shared" si="393"/>
        <v/>
      </c>
      <c r="CU223" s="534" t="str">
        <f t="shared" si="394"/>
        <v/>
      </c>
      <c r="CV223" s="534" t="str">
        <f t="shared" si="395"/>
        <v/>
      </c>
      <c r="CW223" s="535" t="str">
        <f t="shared" si="396"/>
        <v/>
      </c>
      <c r="CX223" s="535" t="str">
        <f t="shared" si="397"/>
        <v/>
      </c>
      <c r="CY223" s="535" t="str">
        <f t="shared" si="398"/>
        <v/>
      </c>
      <c r="CZ223" s="534" t="str">
        <f t="shared" si="399"/>
        <v/>
      </c>
      <c r="DA223" s="534" t="str">
        <f t="shared" si="400"/>
        <v/>
      </c>
      <c r="DB223" s="534" t="str">
        <f t="shared" si="401"/>
        <v/>
      </c>
      <c r="DC223" s="534" t="str">
        <f t="shared" si="402"/>
        <v/>
      </c>
      <c r="DD223" s="534" t="str">
        <f t="shared" si="403"/>
        <v/>
      </c>
      <c r="DE223" s="533" t="str">
        <f t="shared" si="404"/>
        <v/>
      </c>
      <c r="DF223" s="532" t="str">
        <f t="shared" si="405"/>
        <v/>
      </c>
      <c r="DG223" s="631">
        <f t="shared" si="511"/>
        <v>0</v>
      </c>
      <c r="DH223" s="96">
        <f t="shared" si="512"/>
        <v>0</v>
      </c>
      <c r="DI223" s="96">
        <f t="shared" si="513"/>
        <v>1</v>
      </c>
      <c r="DJ223" s="96">
        <f t="shared" si="514"/>
        <v>0</v>
      </c>
      <c r="DK223" s="467"/>
      <c r="DL223" s="599"/>
      <c r="DM223" s="599"/>
      <c r="DN223" s="599"/>
      <c r="DO223" s="599"/>
      <c r="DP223" s="599"/>
      <c r="DQ223" s="599"/>
      <c r="DR223" s="599"/>
      <c r="DS223" s="599"/>
      <c r="DT223" s="468"/>
    </row>
    <row r="224" spans="1:124" s="470" customFormat="1" ht="15.75" customHeight="1">
      <c r="A224" s="659" t="s">
        <v>896</v>
      </c>
      <c r="B224" s="260"/>
      <c r="C224" s="260"/>
      <c r="D224" s="260"/>
      <c r="E224" s="260"/>
      <c r="F224" s="260"/>
      <c r="G224" s="260"/>
      <c r="H224" s="260"/>
      <c r="I224" s="260"/>
      <c r="J224" s="260"/>
      <c r="K224" s="260"/>
      <c r="L224" s="260"/>
      <c r="M224" s="260"/>
      <c r="N224" s="260"/>
      <c r="O224" s="260"/>
      <c r="P224" s="260"/>
      <c r="Q224" s="260"/>
      <c r="R224" s="260"/>
      <c r="S224" s="632"/>
      <c r="T224" s="260"/>
      <c r="U224" s="260"/>
      <c r="V224" s="260"/>
      <c r="W224" s="260"/>
      <c r="X224" s="260"/>
      <c r="Y224" s="260"/>
      <c r="Z224" s="1339"/>
      <c r="AA224" s="1339"/>
      <c r="AB224" s="1339"/>
      <c r="AC224" s="1339"/>
      <c r="AD224" s="260"/>
      <c r="AE224" s="1339"/>
      <c r="AF224" s="260"/>
      <c r="AG224" s="260"/>
      <c r="AH224" s="260"/>
      <c r="AI224" s="260"/>
      <c r="AJ224" s="260"/>
      <c r="AK224" s="632"/>
      <c r="AL224" s="260"/>
      <c r="AM224" s="260"/>
      <c r="AN224" s="260"/>
      <c r="AO224" s="260"/>
      <c r="AP224" s="260">
        <v>3</v>
      </c>
      <c r="AQ224" s="260">
        <v>25</v>
      </c>
      <c r="AR224" s="260"/>
      <c r="AS224" s="260"/>
      <c r="AT224" s="260"/>
      <c r="AU224" s="260">
        <v>15</v>
      </c>
      <c r="AV224" s="260"/>
      <c r="AW224" s="260"/>
      <c r="AX224" s="622"/>
      <c r="AY224" s="647"/>
      <c r="AZ224" s="260"/>
      <c r="BA224" s="260"/>
      <c r="BB224" s="260"/>
      <c r="BC224" s="632"/>
      <c r="BD224" s="1339"/>
      <c r="BE224" s="1339"/>
      <c r="BF224" s="1339"/>
      <c r="BG224" s="1339"/>
      <c r="BH224" s="1339"/>
      <c r="BI224" s="1339"/>
      <c r="BJ224" s="1339"/>
      <c r="BK224" s="1339"/>
      <c r="BL224" s="1339"/>
      <c r="BM224" s="1339">
        <v>2</v>
      </c>
      <c r="BN224" s="1339"/>
      <c r="BO224" s="1339"/>
      <c r="BP224" s="1339"/>
      <c r="BQ224" s="1339"/>
      <c r="BR224" s="1358"/>
      <c r="BS224" s="1339"/>
      <c r="BT224" s="1339"/>
      <c r="BU224" s="569"/>
      <c r="BV224" s="260"/>
      <c r="BW224" s="260"/>
      <c r="BX224" s="260">
        <v>15</v>
      </c>
      <c r="BY224" s="260"/>
      <c r="BZ224" s="578" t="str">
        <f t="shared" si="533"/>
        <v/>
      </c>
      <c r="CA224" s="578" t="str">
        <f t="shared" si="534"/>
        <v/>
      </c>
      <c r="CB224" s="578">
        <f t="shared" si="535"/>
        <v>15</v>
      </c>
      <c r="CC224" s="578" t="str">
        <f t="shared" si="536"/>
        <v/>
      </c>
      <c r="CD224" s="1069" t="str">
        <f t="shared" si="524"/>
        <v/>
      </c>
      <c r="CE224" s="1070" t="str">
        <f t="shared" si="523"/>
        <v/>
      </c>
      <c r="CF224" s="1070" t="str">
        <f t="shared" si="523"/>
        <v/>
      </c>
      <c r="CG224" s="1070" t="str">
        <f t="shared" si="523"/>
        <v/>
      </c>
      <c r="CH224" s="1070" t="str">
        <f t="shared" si="523"/>
        <v/>
      </c>
      <c r="CI224" s="1071">
        <f t="shared" si="523"/>
        <v>2</v>
      </c>
      <c r="CJ224" s="1071" t="str">
        <f t="shared" si="523"/>
        <v/>
      </c>
      <c r="CK224" s="1070" t="str">
        <f t="shared" si="523"/>
        <v/>
      </c>
      <c r="CL224" s="1070" t="str">
        <f t="shared" si="523"/>
        <v/>
      </c>
      <c r="CM224" s="1070" t="str">
        <f t="shared" si="523"/>
        <v/>
      </c>
      <c r="CN224" s="1070" t="str">
        <f t="shared" si="523"/>
        <v/>
      </c>
      <c r="CO224" s="1069" t="str">
        <f t="shared" si="523"/>
        <v/>
      </c>
      <c r="CP224" s="532" t="str">
        <f t="shared" si="389"/>
        <v/>
      </c>
      <c r="CQ224" s="533" t="str">
        <f t="shared" si="390"/>
        <v/>
      </c>
      <c r="CR224" s="534" t="str">
        <f t="shared" si="391"/>
        <v/>
      </c>
      <c r="CS224" s="534" t="str">
        <f t="shared" si="392"/>
        <v/>
      </c>
      <c r="CT224" s="534" t="str">
        <f t="shared" si="393"/>
        <v/>
      </c>
      <c r="CU224" s="534" t="str">
        <f t="shared" si="394"/>
        <v/>
      </c>
      <c r="CV224" s="534" t="str">
        <f t="shared" si="395"/>
        <v/>
      </c>
      <c r="CW224" s="535" t="str">
        <f t="shared" si="396"/>
        <v/>
      </c>
      <c r="CX224" s="535">
        <f t="shared" si="397"/>
        <v>2</v>
      </c>
      <c r="CY224" s="535" t="str">
        <f t="shared" si="398"/>
        <v/>
      </c>
      <c r="CZ224" s="534" t="str">
        <f t="shared" si="399"/>
        <v/>
      </c>
      <c r="DA224" s="534" t="str">
        <f t="shared" si="400"/>
        <v/>
      </c>
      <c r="DB224" s="534" t="str">
        <f t="shared" si="401"/>
        <v/>
      </c>
      <c r="DC224" s="534" t="str">
        <f t="shared" si="402"/>
        <v/>
      </c>
      <c r="DD224" s="534" t="str">
        <f t="shared" si="403"/>
        <v/>
      </c>
      <c r="DE224" s="533" t="str">
        <f t="shared" si="404"/>
        <v/>
      </c>
      <c r="DF224" s="532" t="str">
        <f t="shared" si="405"/>
        <v/>
      </c>
      <c r="DG224" s="631">
        <f t="shared" si="511"/>
        <v>0</v>
      </c>
      <c r="DH224" s="96">
        <f t="shared" si="512"/>
        <v>0</v>
      </c>
      <c r="DI224" s="96">
        <f t="shared" si="513"/>
        <v>3</v>
      </c>
      <c r="DJ224" s="96">
        <f t="shared" si="514"/>
        <v>1</v>
      </c>
      <c r="DK224" s="467"/>
      <c r="DL224" s="599"/>
      <c r="DM224" s="599"/>
      <c r="DN224" s="599"/>
      <c r="DO224" s="599"/>
      <c r="DP224" s="599"/>
      <c r="DQ224" s="599"/>
      <c r="DR224" s="599"/>
      <c r="DS224" s="599"/>
      <c r="DT224" s="468"/>
    </row>
    <row r="225" spans="1:124" s="470" customFormat="1" ht="15.75" customHeight="1">
      <c r="A225" s="619" t="s">
        <v>246</v>
      </c>
      <c r="B225" s="260"/>
      <c r="C225" s="260"/>
      <c r="D225" s="260"/>
      <c r="E225" s="260"/>
      <c r="F225" s="260"/>
      <c r="G225" s="260"/>
      <c r="H225" s="260"/>
      <c r="I225" s="260"/>
      <c r="J225" s="260"/>
      <c r="K225" s="260"/>
      <c r="L225" s="260"/>
      <c r="M225" s="260"/>
      <c r="N225" s="260"/>
      <c r="O225" s="260"/>
      <c r="P225" s="260"/>
      <c r="Q225" s="260"/>
      <c r="R225" s="260"/>
      <c r="S225" s="632"/>
      <c r="T225" s="260"/>
      <c r="U225" s="260"/>
      <c r="V225" s="260"/>
      <c r="W225" s="260"/>
      <c r="X225" s="260"/>
      <c r="Y225" s="260"/>
      <c r="Z225" s="1339"/>
      <c r="AA225" s="1339"/>
      <c r="AB225" s="1339">
        <v>20</v>
      </c>
      <c r="AC225" s="1339"/>
      <c r="AD225" s="260"/>
      <c r="AE225" s="1339"/>
      <c r="AF225" s="260"/>
      <c r="AG225" s="260"/>
      <c r="AH225" s="260"/>
      <c r="AI225" s="260"/>
      <c r="AJ225" s="260"/>
      <c r="AK225" s="632"/>
      <c r="AL225" s="260"/>
      <c r="AM225" s="260"/>
      <c r="AN225" s="260"/>
      <c r="AO225" s="260"/>
      <c r="AP225" s="260">
        <v>150</v>
      </c>
      <c r="AQ225" s="260">
        <v>100</v>
      </c>
      <c r="AR225" s="260"/>
      <c r="AS225" s="260"/>
      <c r="AT225" s="260"/>
      <c r="AU225" s="260">
        <v>280</v>
      </c>
      <c r="AV225" s="260"/>
      <c r="AW225" s="260"/>
      <c r="AX225" s="622"/>
      <c r="AY225" s="647"/>
      <c r="AZ225" s="260"/>
      <c r="BA225" s="260"/>
      <c r="BB225" s="260"/>
      <c r="BC225" s="632"/>
      <c r="BD225" s="1339"/>
      <c r="BE225" s="1339"/>
      <c r="BF225" s="1339"/>
      <c r="BG225" s="1339"/>
      <c r="BH225" s="1339"/>
      <c r="BI225" s="1339"/>
      <c r="BJ225" s="1339"/>
      <c r="BK225" s="1339"/>
      <c r="BL225" s="1339"/>
      <c r="BM225" s="1339">
        <v>200</v>
      </c>
      <c r="BN225" s="1339"/>
      <c r="BO225" s="1339"/>
      <c r="BP225" s="1339"/>
      <c r="BQ225" s="1339"/>
      <c r="BR225" s="1358"/>
      <c r="BS225" s="1339"/>
      <c r="BT225" s="1339"/>
      <c r="BU225" s="569"/>
      <c r="BV225" s="260"/>
      <c r="BW225" s="260"/>
      <c r="BX225" s="260">
        <v>100</v>
      </c>
      <c r="BY225" s="260"/>
      <c r="BZ225" s="578" t="str">
        <f t="shared" si="533"/>
        <v/>
      </c>
      <c r="CA225" s="578" t="str">
        <f t="shared" si="534"/>
        <v/>
      </c>
      <c r="CB225" s="578">
        <f t="shared" si="535"/>
        <v>150</v>
      </c>
      <c r="CC225" s="578" t="str">
        <f t="shared" si="536"/>
        <v/>
      </c>
      <c r="CD225" s="1069" t="str">
        <f t="shared" si="524"/>
        <v/>
      </c>
      <c r="CE225" s="1070" t="str">
        <f t="shared" si="523"/>
        <v/>
      </c>
      <c r="CF225" s="1070" t="str">
        <f t="shared" si="523"/>
        <v/>
      </c>
      <c r="CG225" s="1070" t="str">
        <f t="shared" si="523"/>
        <v/>
      </c>
      <c r="CH225" s="1070" t="str">
        <f t="shared" si="523"/>
        <v/>
      </c>
      <c r="CI225" s="1071">
        <f t="shared" si="523"/>
        <v>200</v>
      </c>
      <c r="CJ225" s="1071" t="str">
        <f t="shared" si="523"/>
        <v/>
      </c>
      <c r="CK225" s="1070" t="str">
        <f t="shared" si="523"/>
        <v/>
      </c>
      <c r="CL225" s="1070" t="str">
        <f t="shared" si="523"/>
        <v/>
      </c>
      <c r="CM225" s="1070" t="str">
        <f t="shared" si="523"/>
        <v/>
      </c>
      <c r="CN225" s="1070" t="str">
        <f t="shared" si="523"/>
        <v/>
      </c>
      <c r="CO225" s="1069" t="str">
        <f t="shared" si="523"/>
        <v/>
      </c>
      <c r="CP225" s="532" t="str">
        <f t="shared" si="389"/>
        <v/>
      </c>
      <c r="CQ225" s="533" t="str">
        <f t="shared" si="390"/>
        <v/>
      </c>
      <c r="CR225" s="534" t="str">
        <f t="shared" si="391"/>
        <v/>
      </c>
      <c r="CS225" s="534" t="str">
        <f t="shared" si="392"/>
        <v/>
      </c>
      <c r="CT225" s="534" t="str">
        <f t="shared" si="393"/>
        <v/>
      </c>
      <c r="CU225" s="534" t="str">
        <f t="shared" si="394"/>
        <v/>
      </c>
      <c r="CV225" s="534" t="str">
        <f t="shared" si="395"/>
        <v/>
      </c>
      <c r="CW225" s="535" t="str">
        <f t="shared" si="396"/>
        <v/>
      </c>
      <c r="CX225" s="535">
        <f t="shared" si="397"/>
        <v>200</v>
      </c>
      <c r="CY225" s="535" t="str">
        <f t="shared" si="398"/>
        <v/>
      </c>
      <c r="CZ225" s="534" t="str">
        <f t="shared" si="399"/>
        <v/>
      </c>
      <c r="DA225" s="534" t="str">
        <f t="shared" si="400"/>
        <v/>
      </c>
      <c r="DB225" s="534" t="str">
        <f t="shared" si="401"/>
        <v/>
      </c>
      <c r="DC225" s="534" t="str">
        <f t="shared" si="402"/>
        <v/>
      </c>
      <c r="DD225" s="534" t="str">
        <f t="shared" si="403"/>
        <v/>
      </c>
      <c r="DE225" s="533" t="str">
        <f t="shared" si="404"/>
        <v/>
      </c>
      <c r="DF225" s="532" t="str">
        <f t="shared" si="405"/>
        <v/>
      </c>
      <c r="DG225" s="631">
        <f t="shared" si="511"/>
        <v>0</v>
      </c>
      <c r="DH225" s="96">
        <f t="shared" si="512"/>
        <v>1</v>
      </c>
      <c r="DI225" s="96">
        <f t="shared" si="513"/>
        <v>3</v>
      </c>
      <c r="DJ225" s="96">
        <f t="shared" si="514"/>
        <v>1</v>
      </c>
      <c r="DK225" s="467"/>
      <c r="DL225" s="599"/>
      <c r="DM225" s="599"/>
      <c r="DN225" s="599"/>
      <c r="DO225" s="599"/>
      <c r="DP225" s="599"/>
      <c r="DQ225" s="599"/>
      <c r="DR225" s="599"/>
      <c r="DS225" s="599"/>
      <c r="DT225" s="468"/>
    </row>
    <row r="226" spans="1:124" s="470" customFormat="1" ht="15.75" customHeight="1">
      <c r="A226" s="619" t="s">
        <v>182</v>
      </c>
      <c r="B226" s="588" t="str">
        <f t="shared" ref="B226:M226" si="541">IF(B224="","",B224*B225)</f>
        <v/>
      </c>
      <c r="C226" s="588" t="str">
        <f t="shared" si="541"/>
        <v/>
      </c>
      <c r="D226" s="588" t="str">
        <f t="shared" si="541"/>
        <v/>
      </c>
      <c r="E226" s="588" t="str">
        <f t="shared" si="541"/>
        <v/>
      </c>
      <c r="F226" s="588" t="str">
        <f t="shared" si="541"/>
        <v/>
      </c>
      <c r="G226" s="588" t="str">
        <f t="shared" si="541"/>
        <v/>
      </c>
      <c r="H226" s="588" t="str">
        <f t="shared" si="541"/>
        <v/>
      </c>
      <c r="I226" s="588" t="str">
        <f t="shared" si="541"/>
        <v/>
      </c>
      <c r="J226" s="588" t="str">
        <f t="shared" si="541"/>
        <v/>
      </c>
      <c r="K226" s="588" t="str">
        <f t="shared" si="541"/>
        <v/>
      </c>
      <c r="L226" s="588" t="str">
        <f t="shared" si="541"/>
        <v/>
      </c>
      <c r="M226" s="588" t="str">
        <f t="shared" si="541"/>
        <v/>
      </c>
      <c r="N226" s="588"/>
      <c r="O226" s="588"/>
      <c r="P226" s="588"/>
      <c r="Q226" s="588"/>
      <c r="R226" s="588"/>
      <c r="S226" s="626"/>
      <c r="T226" s="588" t="str">
        <f t="shared" ref="T226:AE226" si="542">IF(T224="","",T224*T225)</f>
        <v/>
      </c>
      <c r="U226" s="588" t="str">
        <f t="shared" si="542"/>
        <v/>
      </c>
      <c r="V226" s="588" t="str">
        <f t="shared" si="542"/>
        <v/>
      </c>
      <c r="W226" s="588" t="str">
        <f t="shared" si="542"/>
        <v/>
      </c>
      <c r="X226" s="588" t="str">
        <f t="shared" si="542"/>
        <v/>
      </c>
      <c r="Y226" s="588" t="str">
        <f t="shared" si="542"/>
        <v/>
      </c>
      <c r="Z226" s="1341" t="str">
        <f t="shared" si="542"/>
        <v/>
      </c>
      <c r="AA226" s="1341" t="str">
        <f t="shared" si="542"/>
        <v/>
      </c>
      <c r="AB226" s="1341" t="str">
        <f t="shared" si="542"/>
        <v/>
      </c>
      <c r="AC226" s="1341" t="str">
        <f t="shared" si="542"/>
        <v/>
      </c>
      <c r="AD226" s="588" t="str">
        <f t="shared" si="542"/>
        <v/>
      </c>
      <c r="AE226" s="1341" t="str">
        <f t="shared" si="542"/>
        <v/>
      </c>
      <c r="AF226" s="588"/>
      <c r="AG226" s="588"/>
      <c r="AH226" s="588"/>
      <c r="AI226" s="588"/>
      <c r="AJ226" s="588"/>
      <c r="AK226" s="626"/>
      <c r="AL226" s="588" t="str">
        <f t="shared" ref="AL226:AW226" si="543">IF(AL224="","",AL224*AL225)</f>
        <v/>
      </c>
      <c r="AM226" s="588" t="str">
        <f t="shared" si="543"/>
        <v/>
      </c>
      <c r="AN226" s="588" t="str">
        <f t="shared" si="543"/>
        <v/>
      </c>
      <c r="AO226" s="588" t="str">
        <f t="shared" si="543"/>
        <v/>
      </c>
      <c r="AP226" s="588">
        <f t="shared" si="543"/>
        <v>450</v>
      </c>
      <c r="AQ226" s="588">
        <f t="shared" si="543"/>
        <v>2500</v>
      </c>
      <c r="AR226" s="588" t="str">
        <f t="shared" si="543"/>
        <v/>
      </c>
      <c r="AS226" s="588" t="str">
        <f t="shared" si="543"/>
        <v/>
      </c>
      <c r="AT226" s="588" t="str">
        <f t="shared" si="543"/>
        <v/>
      </c>
      <c r="AU226" s="588">
        <f t="shared" si="543"/>
        <v>4200</v>
      </c>
      <c r="AV226" s="588" t="str">
        <f t="shared" si="543"/>
        <v/>
      </c>
      <c r="AW226" s="588" t="str">
        <f t="shared" si="543"/>
        <v/>
      </c>
      <c r="AX226" s="588"/>
      <c r="AY226" s="588"/>
      <c r="AZ226" s="588"/>
      <c r="BA226" s="588"/>
      <c r="BB226" s="588"/>
      <c r="BC226" s="626"/>
      <c r="BD226" s="1341" t="str">
        <f t="shared" ref="BD226:BO226" si="544">IF(BD224="","",BD224*BD225)</f>
        <v/>
      </c>
      <c r="BE226" s="1341" t="str">
        <f t="shared" si="544"/>
        <v/>
      </c>
      <c r="BF226" s="1341" t="str">
        <f t="shared" si="544"/>
        <v/>
      </c>
      <c r="BG226" s="1341" t="str">
        <f t="shared" si="544"/>
        <v/>
      </c>
      <c r="BH226" s="1341" t="str">
        <f t="shared" si="544"/>
        <v/>
      </c>
      <c r="BI226" s="1341" t="str">
        <f t="shared" si="544"/>
        <v/>
      </c>
      <c r="BJ226" s="1341" t="str">
        <f t="shared" si="544"/>
        <v/>
      </c>
      <c r="BK226" s="1341" t="str">
        <f t="shared" si="544"/>
        <v/>
      </c>
      <c r="BL226" s="1341" t="str">
        <f t="shared" si="544"/>
        <v/>
      </c>
      <c r="BM226" s="1341">
        <f t="shared" si="544"/>
        <v>400</v>
      </c>
      <c r="BN226" s="1341" t="str">
        <f t="shared" si="544"/>
        <v/>
      </c>
      <c r="BO226" s="1341" t="str">
        <f t="shared" si="544"/>
        <v/>
      </c>
      <c r="BP226" s="1341"/>
      <c r="BQ226" s="1341"/>
      <c r="BR226" s="1341"/>
      <c r="BS226" s="1341"/>
      <c r="BT226" s="1341"/>
      <c r="BU226" s="626"/>
      <c r="BV226" s="588" t="str">
        <f>IF(BV224="","",BV224*BV225)</f>
        <v/>
      </c>
      <c r="BW226" s="588" t="str">
        <f>IF(BW224="","",BW224*BW225)</f>
        <v/>
      </c>
      <c r="BX226" s="588">
        <f>IF(BX224="","",BX224*BX225)</f>
        <v>1500</v>
      </c>
      <c r="BY226" s="588" t="str">
        <f>IF(BY224="","",BY224*BY225)</f>
        <v/>
      </c>
      <c r="BZ226" s="578" t="str">
        <f t="shared" si="533"/>
        <v/>
      </c>
      <c r="CA226" s="578" t="str">
        <f t="shared" si="534"/>
        <v/>
      </c>
      <c r="CB226" s="578">
        <f t="shared" si="535"/>
        <v>2500</v>
      </c>
      <c r="CC226" s="578" t="str">
        <f t="shared" si="536"/>
        <v/>
      </c>
      <c r="CD226" s="1069" t="str">
        <f t="shared" si="524"/>
        <v/>
      </c>
      <c r="CE226" s="1070" t="str">
        <f t="shared" si="523"/>
        <v/>
      </c>
      <c r="CF226" s="1070" t="str">
        <f t="shared" si="523"/>
        <v/>
      </c>
      <c r="CG226" s="1070" t="str">
        <f t="shared" si="523"/>
        <v/>
      </c>
      <c r="CH226" s="1070" t="str">
        <f t="shared" si="523"/>
        <v/>
      </c>
      <c r="CI226" s="1071">
        <f t="shared" si="523"/>
        <v>400</v>
      </c>
      <c r="CJ226" s="1071" t="str">
        <f t="shared" si="523"/>
        <v/>
      </c>
      <c r="CK226" s="1070" t="str">
        <f t="shared" si="523"/>
        <v/>
      </c>
      <c r="CL226" s="1070" t="str">
        <f t="shared" si="523"/>
        <v/>
      </c>
      <c r="CM226" s="1070" t="str">
        <f t="shared" si="523"/>
        <v/>
      </c>
      <c r="CN226" s="1070" t="str">
        <f t="shared" si="523"/>
        <v/>
      </c>
      <c r="CO226" s="1069" t="str">
        <f t="shared" si="523"/>
        <v/>
      </c>
      <c r="CP226" s="532" t="str">
        <f t="shared" si="389"/>
        <v/>
      </c>
      <c r="CQ226" s="533" t="str">
        <f t="shared" si="390"/>
        <v/>
      </c>
      <c r="CR226" s="534" t="str">
        <f t="shared" si="391"/>
        <v/>
      </c>
      <c r="CS226" s="534" t="str">
        <f t="shared" si="392"/>
        <v/>
      </c>
      <c r="CT226" s="534" t="str">
        <f t="shared" si="393"/>
        <v/>
      </c>
      <c r="CU226" s="534" t="str">
        <f t="shared" si="394"/>
        <v/>
      </c>
      <c r="CV226" s="534" t="str">
        <f t="shared" si="395"/>
        <v/>
      </c>
      <c r="CW226" s="535" t="str">
        <f t="shared" si="396"/>
        <v/>
      </c>
      <c r="CX226" s="535">
        <f t="shared" si="397"/>
        <v>400</v>
      </c>
      <c r="CY226" s="535" t="str">
        <f t="shared" si="398"/>
        <v/>
      </c>
      <c r="CZ226" s="534" t="str">
        <f t="shared" si="399"/>
        <v/>
      </c>
      <c r="DA226" s="534" t="str">
        <f t="shared" si="400"/>
        <v/>
      </c>
      <c r="DB226" s="534" t="str">
        <f t="shared" si="401"/>
        <v/>
      </c>
      <c r="DC226" s="534" t="str">
        <f t="shared" si="402"/>
        <v/>
      </c>
      <c r="DD226" s="534" t="str">
        <f t="shared" si="403"/>
        <v/>
      </c>
      <c r="DE226" s="533" t="str">
        <f t="shared" si="404"/>
        <v/>
      </c>
      <c r="DF226" s="532" t="str">
        <f t="shared" si="405"/>
        <v/>
      </c>
      <c r="DG226" s="631">
        <f t="shared" si="511"/>
        <v>0</v>
      </c>
      <c r="DH226" s="96">
        <f t="shared" si="512"/>
        <v>0</v>
      </c>
      <c r="DI226" s="96">
        <f t="shared" si="513"/>
        <v>3</v>
      </c>
      <c r="DJ226" s="96">
        <f t="shared" si="514"/>
        <v>1</v>
      </c>
      <c r="DK226" s="467"/>
      <c r="DL226" s="599"/>
      <c r="DM226" s="599"/>
      <c r="DN226" s="599"/>
      <c r="DO226" s="599"/>
      <c r="DP226" s="599"/>
      <c r="DQ226" s="599"/>
      <c r="DR226" s="599"/>
      <c r="DS226" s="599"/>
      <c r="DT226" s="468"/>
    </row>
    <row r="227" spans="1:124" s="470" customFormat="1" ht="15.75" customHeight="1">
      <c r="A227" s="662" t="s">
        <v>247</v>
      </c>
      <c r="B227" s="663"/>
      <c r="C227" s="663"/>
      <c r="D227" s="663"/>
      <c r="E227" s="663"/>
      <c r="F227" s="663"/>
      <c r="G227" s="663"/>
      <c r="H227" s="663"/>
      <c r="I227" s="663"/>
      <c r="J227" s="663"/>
      <c r="K227" s="663"/>
      <c r="L227" s="663"/>
      <c r="M227" s="663"/>
      <c r="N227" s="663"/>
      <c r="O227" s="663"/>
      <c r="P227" s="663"/>
      <c r="Q227" s="663"/>
      <c r="R227" s="663"/>
      <c r="S227" s="577"/>
      <c r="T227" s="663"/>
      <c r="U227" s="663"/>
      <c r="V227" s="663"/>
      <c r="W227" s="663"/>
      <c r="X227" s="663"/>
      <c r="Y227" s="663"/>
      <c r="Z227" s="1364"/>
      <c r="AA227" s="1364"/>
      <c r="AB227" s="1364"/>
      <c r="AC227" s="1364"/>
      <c r="AD227" s="663"/>
      <c r="AE227" s="1364"/>
      <c r="AF227" s="663"/>
      <c r="AG227" s="663"/>
      <c r="AH227" s="663"/>
      <c r="AI227" s="663"/>
      <c r="AJ227" s="663"/>
      <c r="AK227" s="577"/>
      <c r="AL227" s="663"/>
      <c r="AM227" s="663"/>
      <c r="AN227" s="663"/>
      <c r="AO227" s="663"/>
      <c r="AP227" s="663"/>
      <c r="AQ227" s="663"/>
      <c r="AR227" s="663"/>
      <c r="AS227" s="663"/>
      <c r="AT227" s="663"/>
      <c r="AU227" s="663"/>
      <c r="AV227" s="663"/>
      <c r="AW227" s="663"/>
      <c r="AX227" s="663"/>
      <c r="AY227" s="663"/>
      <c r="AZ227" s="663"/>
      <c r="BA227" s="663"/>
      <c r="BB227" s="663"/>
      <c r="BC227" s="577"/>
      <c r="BD227" s="1364"/>
      <c r="BE227" s="1364"/>
      <c r="BF227" s="1364"/>
      <c r="BG227" s="1364"/>
      <c r="BH227" s="1364"/>
      <c r="BI227" s="1364"/>
      <c r="BJ227" s="1364"/>
      <c r="BK227" s="1364"/>
      <c r="BL227" s="1364"/>
      <c r="BM227" s="1364"/>
      <c r="BN227" s="1364"/>
      <c r="BO227" s="1364"/>
      <c r="BP227" s="1364"/>
      <c r="BQ227" s="1364"/>
      <c r="BR227" s="1364"/>
      <c r="BS227" s="1364"/>
      <c r="BT227" s="1364"/>
      <c r="BU227" s="577"/>
      <c r="BV227" s="663"/>
      <c r="BW227" s="663"/>
      <c r="BX227" s="663"/>
      <c r="BY227" s="663"/>
      <c r="BZ227" s="570" t="str">
        <f t="shared" si="533"/>
        <v/>
      </c>
      <c r="CA227" s="570" t="str">
        <f t="shared" si="534"/>
        <v/>
      </c>
      <c r="CB227" s="570" t="str">
        <f t="shared" si="535"/>
        <v/>
      </c>
      <c r="CC227" s="664" t="str">
        <f t="shared" si="536"/>
        <v/>
      </c>
      <c r="CD227" s="1076"/>
      <c r="CE227" s="1076"/>
      <c r="CF227" s="1076"/>
      <c r="CG227" s="1076"/>
      <c r="CH227" s="1076"/>
      <c r="CI227" s="1076"/>
      <c r="CJ227" s="1076"/>
      <c r="CK227" s="1076"/>
      <c r="CL227" s="1076"/>
      <c r="CM227" s="1076"/>
      <c r="CN227" s="1076"/>
      <c r="CO227" s="1076"/>
      <c r="CP227" s="188"/>
      <c r="CQ227" s="188"/>
      <c r="CR227" s="188"/>
      <c r="CS227" s="188"/>
      <c r="CT227" s="188"/>
      <c r="CU227" s="188"/>
      <c r="CV227" s="188"/>
      <c r="CW227" s="188"/>
      <c r="CX227" s="188"/>
      <c r="CY227" s="188"/>
      <c r="CZ227" s="188"/>
      <c r="DA227" s="188"/>
      <c r="DB227" s="188"/>
      <c r="DC227" s="188"/>
      <c r="DD227" s="188"/>
      <c r="DE227" s="188"/>
      <c r="DF227" s="188"/>
      <c r="DG227" s="466"/>
      <c r="DH227" s="190"/>
      <c r="DI227" s="190"/>
      <c r="DJ227" s="190"/>
      <c r="DK227" s="467"/>
      <c r="DL227" s="599"/>
      <c r="DM227" s="599"/>
      <c r="DN227" s="599"/>
      <c r="DO227" s="599"/>
      <c r="DP227" s="599"/>
      <c r="DQ227" s="599"/>
      <c r="DR227" s="599"/>
      <c r="DS227" s="599"/>
      <c r="DT227" s="468"/>
    </row>
    <row r="228" spans="1:124" s="470" customFormat="1" ht="15.75" customHeight="1">
      <c r="A228" s="659" t="s">
        <v>248</v>
      </c>
      <c r="B228" s="212">
        <v>2</v>
      </c>
      <c r="C228" s="212"/>
      <c r="D228" s="212"/>
      <c r="E228" s="212"/>
      <c r="F228" s="212"/>
      <c r="G228" s="212">
        <v>2</v>
      </c>
      <c r="H228" s="212">
        <v>2</v>
      </c>
      <c r="I228" s="212">
        <v>2</v>
      </c>
      <c r="J228" s="212">
        <v>2</v>
      </c>
      <c r="K228" s="212">
        <v>2</v>
      </c>
      <c r="L228" s="212">
        <v>2</v>
      </c>
      <c r="M228" s="212">
        <v>2</v>
      </c>
      <c r="N228" s="212"/>
      <c r="O228" s="212"/>
      <c r="P228" s="212"/>
      <c r="Q228" s="212"/>
      <c r="R228" s="212"/>
      <c r="S228" s="651"/>
      <c r="T228" s="212">
        <v>2</v>
      </c>
      <c r="U228" s="212">
        <v>2</v>
      </c>
      <c r="V228" s="212">
        <v>2</v>
      </c>
      <c r="W228" s="212">
        <v>2</v>
      </c>
      <c r="X228" s="212"/>
      <c r="Y228" s="212">
        <v>2</v>
      </c>
      <c r="Z228" s="1338">
        <v>2</v>
      </c>
      <c r="AA228" s="1338"/>
      <c r="AB228" s="1338">
        <v>2</v>
      </c>
      <c r="AC228" s="1338">
        <v>2</v>
      </c>
      <c r="AD228" s="212">
        <v>2</v>
      </c>
      <c r="AE228" s="1365">
        <v>2</v>
      </c>
      <c r="AF228" s="281"/>
      <c r="AG228" s="281"/>
      <c r="AH228" s="281"/>
      <c r="AI228" s="212"/>
      <c r="AJ228" s="212"/>
      <c r="AK228" s="651"/>
      <c r="AL228" s="212"/>
      <c r="AM228" s="212"/>
      <c r="AN228" s="212"/>
      <c r="AO228" s="212"/>
      <c r="AP228" s="212">
        <v>2</v>
      </c>
      <c r="AQ228" s="212">
        <v>2</v>
      </c>
      <c r="AR228" s="212">
        <v>2</v>
      </c>
      <c r="AS228" s="212">
        <v>2</v>
      </c>
      <c r="AT228" s="212">
        <v>2</v>
      </c>
      <c r="AU228" s="212"/>
      <c r="AV228" s="212"/>
      <c r="AW228" s="212"/>
      <c r="AX228" s="281"/>
      <c r="AY228" s="281"/>
      <c r="AZ228" s="281"/>
      <c r="BA228" s="281"/>
      <c r="BB228" s="212"/>
      <c r="BC228" s="651"/>
      <c r="BD228" s="1338">
        <v>2</v>
      </c>
      <c r="BE228" s="1338">
        <v>2</v>
      </c>
      <c r="BF228" s="1338">
        <v>2</v>
      </c>
      <c r="BG228" s="1338">
        <v>2</v>
      </c>
      <c r="BH228" s="1338"/>
      <c r="BI228" s="1338"/>
      <c r="BJ228" s="1338">
        <v>2</v>
      </c>
      <c r="BK228" s="1338">
        <v>2</v>
      </c>
      <c r="BL228" s="1338">
        <v>2</v>
      </c>
      <c r="BM228" s="1338">
        <v>2</v>
      </c>
      <c r="BN228" s="1338">
        <v>2</v>
      </c>
      <c r="BO228" s="1365">
        <v>2</v>
      </c>
      <c r="BP228" s="1365"/>
      <c r="BQ228" s="1365"/>
      <c r="BR228" s="1365"/>
      <c r="BS228" s="1338"/>
      <c r="BT228" s="1338"/>
      <c r="BU228" s="651"/>
      <c r="BV228" s="212">
        <v>2</v>
      </c>
      <c r="BW228" s="212">
        <v>2</v>
      </c>
      <c r="BX228" s="212">
        <v>2</v>
      </c>
      <c r="BY228" s="212">
        <v>2</v>
      </c>
      <c r="BZ228" s="578">
        <f t="shared" si="533"/>
        <v>2</v>
      </c>
      <c r="CA228" s="578">
        <f t="shared" si="534"/>
        <v>2</v>
      </c>
      <c r="CB228" s="578">
        <f t="shared" si="535"/>
        <v>2</v>
      </c>
      <c r="CC228" s="665">
        <f t="shared" si="536"/>
        <v>2</v>
      </c>
      <c r="CD228" s="1069" t="str">
        <f t="shared" ref="CD228:CD233" si="545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070">
        <f t="shared" ref="CE228:CO229" si="546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070">
        <f t="shared" si="546"/>
        <v>2</v>
      </c>
      <c r="CG228" s="1070">
        <f t="shared" si="546"/>
        <v>2</v>
      </c>
      <c r="CH228" s="1070">
        <f t="shared" si="546"/>
        <v>2</v>
      </c>
      <c r="CI228" s="1071">
        <f t="shared" si="546"/>
        <v>2</v>
      </c>
      <c r="CJ228" s="1071">
        <f t="shared" si="546"/>
        <v>2</v>
      </c>
      <c r="CK228" s="1070">
        <f t="shared" si="546"/>
        <v>2</v>
      </c>
      <c r="CL228" s="1070">
        <f t="shared" si="546"/>
        <v>2</v>
      </c>
      <c r="CM228" s="1070">
        <f t="shared" si="546"/>
        <v>2</v>
      </c>
      <c r="CN228" s="1070">
        <f t="shared" si="546"/>
        <v>2</v>
      </c>
      <c r="CO228" s="1069" t="str">
        <f t="shared" si="546"/>
        <v/>
      </c>
      <c r="CP228" s="532" t="str">
        <f t="shared" ref="CP228:CP300" si="547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3" t="str">
        <f t="shared" ref="CQ228:CQ300" si="548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4" t="str">
        <f t="shared" ref="CR228:CR300" si="549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4" t="str">
        <f t="shared" ref="CS228:CS300" si="550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4">
        <f t="shared" ref="CT228:CT300" si="551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34">
        <f t="shared" ref="CU228:CU300" si="552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34">
        <f t="shared" ref="CV228:CV300" si="553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35">
        <f t="shared" ref="CW228:CW300" si="554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35">
        <f t="shared" ref="CX228:CX300" si="555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2</v>
      </c>
      <c r="CY228" s="535">
        <f t="shared" ref="CY228:CY300" si="556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34">
        <f t="shared" ref="CZ228:CZ300" si="557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34">
        <f t="shared" ref="DA228:DA300" si="558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34">
        <f t="shared" ref="DB228:DB300" si="559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34">
        <f t="shared" ref="DC228:DC300" si="560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34" t="str">
        <f t="shared" ref="DD228:DD300" si="561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3" t="str">
        <f t="shared" ref="DE228:DE300" si="562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32" t="str">
        <f t="shared" ref="DF228:DF300" si="563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31">
        <f t="shared" ref="DG228:DG259" si="564">COUNT(B228:R228)</f>
        <v>8</v>
      </c>
      <c r="DH228" s="96">
        <f t="shared" ref="DH228:DH259" si="565">COUNT(T228:AJ228)</f>
        <v>10</v>
      </c>
      <c r="DI228" s="96">
        <f t="shared" ref="DI228:DI259" si="566">COUNT(AL228:BB228)</f>
        <v>5</v>
      </c>
      <c r="DJ228" s="96">
        <f t="shared" ref="DJ228:DJ259" si="567">COUNT(BD228:BT228)</f>
        <v>10</v>
      </c>
      <c r="DK228" s="467"/>
      <c r="DL228" s="599"/>
      <c r="DM228" s="599"/>
      <c r="DN228" s="599"/>
      <c r="DO228" s="599"/>
      <c r="DP228" s="599"/>
      <c r="DQ228" s="599"/>
      <c r="DR228" s="599"/>
      <c r="DS228" s="599"/>
      <c r="DT228" s="468"/>
    </row>
    <row r="229" spans="1:124" s="470" customFormat="1" ht="15.75" customHeight="1">
      <c r="A229" s="635" t="s">
        <v>249</v>
      </c>
      <c r="B229" s="666">
        <v>0.17</v>
      </c>
      <c r="C229" s="666"/>
      <c r="D229" s="666"/>
      <c r="E229" s="666"/>
      <c r="F229" s="666"/>
      <c r="G229" s="666">
        <v>0.17</v>
      </c>
      <c r="H229" s="666">
        <v>0.17</v>
      </c>
      <c r="I229" s="666">
        <v>0.17</v>
      </c>
      <c r="J229" s="666">
        <v>0.17</v>
      </c>
      <c r="K229" s="666">
        <v>0.17</v>
      </c>
      <c r="L229" s="666">
        <v>0.17</v>
      </c>
      <c r="M229" s="666">
        <v>0.17</v>
      </c>
      <c r="N229" s="666"/>
      <c r="O229" s="666"/>
      <c r="P229" s="666"/>
      <c r="Q229" s="666"/>
      <c r="R229" s="666"/>
      <c r="S229" s="600"/>
      <c r="T229" s="666">
        <v>0.17</v>
      </c>
      <c r="U229" s="666">
        <v>0.17</v>
      </c>
      <c r="V229" s="666">
        <v>0.17</v>
      </c>
      <c r="W229" s="666">
        <v>0.17</v>
      </c>
      <c r="X229" s="666"/>
      <c r="Y229" s="666">
        <v>0.17</v>
      </c>
      <c r="Z229" s="1366">
        <v>0.17</v>
      </c>
      <c r="AA229" s="1366"/>
      <c r="AB229" s="1366">
        <v>0.17</v>
      </c>
      <c r="AC229" s="1366">
        <v>0.17</v>
      </c>
      <c r="AD229" s="666">
        <v>0.17</v>
      </c>
      <c r="AE229" s="1367">
        <v>0.17</v>
      </c>
      <c r="AF229" s="667"/>
      <c r="AG229" s="667"/>
      <c r="AH229" s="667"/>
      <c r="AI229" s="666"/>
      <c r="AJ229" s="666"/>
      <c r="AK229" s="600"/>
      <c r="AL229" s="666"/>
      <c r="AM229" s="666"/>
      <c r="AN229" s="666"/>
      <c r="AO229" s="666"/>
      <c r="AP229" s="666">
        <v>0.17</v>
      </c>
      <c r="AQ229" s="666">
        <v>0.17</v>
      </c>
      <c r="AR229" s="666">
        <v>0.17</v>
      </c>
      <c r="AS229" s="666">
        <v>0.17</v>
      </c>
      <c r="AT229" s="666">
        <v>0.17</v>
      </c>
      <c r="AU229" s="666"/>
      <c r="AV229" s="666"/>
      <c r="AW229" s="666"/>
      <c r="AX229" s="667"/>
      <c r="AY229" s="667"/>
      <c r="AZ229" s="667"/>
      <c r="BA229" s="667"/>
      <c r="BB229" s="666"/>
      <c r="BC229" s="600"/>
      <c r="BD229" s="1366">
        <v>0.17</v>
      </c>
      <c r="BE229" s="1366">
        <v>0.17</v>
      </c>
      <c r="BF229" s="1366">
        <v>0.17</v>
      </c>
      <c r="BG229" s="1366">
        <v>0.17</v>
      </c>
      <c r="BH229" s="1366"/>
      <c r="BI229" s="1366"/>
      <c r="BJ229" s="1366">
        <v>0.17</v>
      </c>
      <c r="BK229" s="1366">
        <v>0.17</v>
      </c>
      <c r="BL229" s="1366">
        <v>0.17</v>
      </c>
      <c r="BM229" s="1366">
        <v>0.17</v>
      </c>
      <c r="BN229" s="1366">
        <v>0.17</v>
      </c>
      <c r="BO229" s="1367">
        <v>0.17</v>
      </c>
      <c r="BP229" s="1367"/>
      <c r="BQ229" s="1367"/>
      <c r="BR229" s="1367"/>
      <c r="BS229" s="1366"/>
      <c r="BT229" s="1366"/>
      <c r="BU229" s="600"/>
      <c r="BV229" s="666">
        <v>0.17</v>
      </c>
      <c r="BW229" s="666">
        <v>0.17</v>
      </c>
      <c r="BX229" s="666">
        <v>0.17</v>
      </c>
      <c r="BY229" s="666">
        <v>0.17</v>
      </c>
      <c r="BZ229" s="578">
        <f t="shared" si="533"/>
        <v>0.17</v>
      </c>
      <c r="CA229" s="578">
        <f t="shared" si="534"/>
        <v>0.16999999999999998</v>
      </c>
      <c r="CB229" s="578">
        <f t="shared" si="535"/>
        <v>0.17</v>
      </c>
      <c r="CC229" s="665">
        <f t="shared" si="536"/>
        <v>0.16999999999999998</v>
      </c>
      <c r="CD229" s="1072" t="str">
        <f t="shared" si="545"/>
        <v/>
      </c>
      <c r="CE229" s="1073">
        <f t="shared" si="546"/>
        <v>0.17</v>
      </c>
      <c r="CF229" s="1073">
        <f t="shared" si="546"/>
        <v>0.17</v>
      </c>
      <c r="CG229" s="1073">
        <f t="shared" si="546"/>
        <v>0.17</v>
      </c>
      <c r="CH229" s="1073">
        <f t="shared" si="546"/>
        <v>0.17</v>
      </c>
      <c r="CI229" s="1074">
        <f t="shared" si="546"/>
        <v>0.17</v>
      </c>
      <c r="CJ229" s="1074">
        <f t="shared" si="546"/>
        <v>0.17</v>
      </c>
      <c r="CK229" s="1073">
        <f t="shared" si="546"/>
        <v>0.17</v>
      </c>
      <c r="CL229" s="1073">
        <f t="shared" si="546"/>
        <v>0.17</v>
      </c>
      <c r="CM229" s="1073">
        <f t="shared" si="546"/>
        <v>0.17</v>
      </c>
      <c r="CN229" s="1073">
        <f t="shared" si="546"/>
        <v>0.17</v>
      </c>
      <c r="CO229" s="1072" t="str">
        <f t="shared" si="546"/>
        <v/>
      </c>
      <c r="CP229" s="532" t="str">
        <f t="shared" si="547"/>
        <v/>
      </c>
      <c r="CQ229" s="533" t="str">
        <f t="shared" si="548"/>
        <v/>
      </c>
      <c r="CR229" s="534" t="str">
        <f t="shared" si="549"/>
        <v/>
      </c>
      <c r="CS229" s="534" t="str">
        <f t="shared" si="550"/>
        <v/>
      </c>
      <c r="CT229" s="534">
        <f t="shared" si="551"/>
        <v>0.17</v>
      </c>
      <c r="CU229" s="534">
        <f t="shared" si="552"/>
        <v>0.17</v>
      </c>
      <c r="CV229" s="534">
        <f t="shared" si="553"/>
        <v>0.17</v>
      </c>
      <c r="CW229" s="535">
        <f t="shared" si="554"/>
        <v>0.17</v>
      </c>
      <c r="CX229" s="535">
        <f t="shared" si="555"/>
        <v>0.17</v>
      </c>
      <c r="CY229" s="535">
        <f t="shared" si="556"/>
        <v>0.17</v>
      </c>
      <c r="CZ229" s="534">
        <f t="shared" si="557"/>
        <v>0.17</v>
      </c>
      <c r="DA229" s="534">
        <f t="shared" si="558"/>
        <v>0.17</v>
      </c>
      <c r="DB229" s="534">
        <f t="shared" si="559"/>
        <v>0.17</v>
      </c>
      <c r="DC229" s="534">
        <f t="shared" si="560"/>
        <v>0.17</v>
      </c>
      <c r="DD229" s="534" t="str">
        <f t="shared" si="561"/>
        <v/>
      </c>
      <c r="DE229" s="533" t="str">
        <f t="shared" si="562"/>
        <v/>
      </c>
      <c r="DF229" s="532" t="str">
        <f t="shared" si="563"/>
        <v/>
      </c>
      <c r="DG229" s="631">
        <f t="shared" si="564"/>
        <v>8</v>
      </c>
      <c r="DH229" s="96">
        <f t="shared" si="565"/>
        <v>10</v>
      </c>
      <c r="DI229" s="96">
        <f t="shared" si="566"/>
        <v>5</v>
      </c>
      <c r="DJ229" s="96">
        <f t="shared" si="567"/>
        <v>10</v>
      </c>
      <c r="DK229" s="467"/>
      <c r="DL229" s="599"/>
      <c r="DM229" s="599"/>
      <c r="DN229" s="599"/>
      <c r="DO229" s="599"/>
      <c r="DP229" s="599"/>
      <c r="DQ229" s="599"/>
      <c r="DR229" s="599"/>
      <c r="DS229" s="599"/>
      <c r="DT229" s="468"/>
    </row>
    <row r="230" spans="1:124" s="470" customFormat="1" ht="15.75" customHeight="1">
      <c r="A230" s="635" t="s">
        <v>250</v>
      </c>
      <c r="B230" s="611">
        <f t="shared" ref="B230:M230" si="568">IF(B228="","",(B228/12)*B229)</f>
        <v>2.8333333333333335E-2</v>
      </c>
      <c r="C230" s="611" t="str">
        <f t="shared" si="568"/>
        <v/>
      </c>
      <c r="D230" s="611" t="str">
        <f t="shared" si="568"/>
        <v/>
      </c>
      <c r="E230" s="611" t="str">
        <f t="shared" si="568"/>
        <v/>
      </c>
      <c r="F230" s="611" t="str">
        <f t="shared" si="568"/>
        <v/>
      </c>
      <c r="G230" s="611">
        <f t="shared" si="568"/>
        <v>2.8333333333333335E-2</v>
      </c>
      <c r="H230" s="611">
        <f t="shared" si="568"/>
        <v>2.8333333333333335E-2</v>
      </c>
      <c r="I230" s="611">
        <f t="shared" si="568"/>
        <v>2.8333333333333335E-2</v>
      </c>
      <c r="J230" s="611">
        <f t="shared" si="568"/>
        <v>2.8333333333333335E-2</v>
      </c>
      <c r="K230" s="611">
        <f t="shared" si="568"/>
        <v>2.8333333333333335E-2</v>
      </c>
      <c r="L230" s="611">
        <f t="shared" si="568"/>
        <v>2.8333333333333335E-2</v>
      </c>
      <c r="M230" s="611">
        <f t="shared" si="568"/>
        <v>2.8333333333333335E-2</v>
      </c>
      <c r="N230" s="611"/>
      <c r="O230" s="611"/>
      <c r="P230" s="611"/>
      <c r="Q230" s="611"/>
      <c r="R230" s="611"/>
      <c r="S230" s="630"/>
      <c r="T230" s="611">
        <f t="shared" ref="T230:AC230" si="569">IF(T228="","",(T228/12)*T229)</f>
        <v>2.8333333333333335E-2</v>
      </c>
      <c r="U230" s="611">
        <f t="shared" si="569"/>
        <v>2.8333333333333335E-2</v>
      </c>
      <c r="V230" s="611">
        <f t="shared" si="569"/>
        <v>2.8333333333333335E-2</v>
      </c>
      <c r="W230" s="611">
        <f t="shared" si="569"/>
        <v>2.8333333333333335E-2</v>
      </c>
      <c r="X230" s="611" t="str">
        <f t="shared" si="569"/>
        <v/>
      </c>
      <c r="Y230" s="611">
        <f t="shared" si="569"/>
        <v>2.8333333333333335E-2</v>
      </c>
      <c r="Z230" s="1348">
        <f t="shared" si="569"/>
        <v>2.8333333333333335E-2</v>
      </c>
      <c r="AA230" s="1348" t="str">
        <f t="shared" si="569"/>
        <v/>
      </c>
      <c r="AB230" s="1348">
        <f t="shared" si="569"/>
        <v>2.8333333333333335E-2</v>
      </c>
      <c r="AC230" s="1348">
        <f t="shared" si="569"/>
        <v>2.8333333333333335E-2</v>
      </c>
      <c r="AD230" s="611">
        <f>IF(AD228="","",(AD228/12)*AD229)</f>
        <v>2.8333333333333335E-2</v>
      </c>
      <c r="AE230" s="1348">
        <f t="shared" ref="AE230" si="570">IF(AE228="","",(AE228/12)*AE229)</f>
        <v>2.8333333333333335E-2</v>
      </c>
      <c r="AF230" s="611"/>
      <c r="AG230" s="611"/>
      <c r="AH230" s="611"/>
      <c r="AI230" s="611"/>
      <c r="AJ230" s="611"/>
      <c r="AK230" s="630"/>
      <c r="AL230" s="611" t="str">
        <f t="shared" ref="AL230:AW230" si="571">IF(AL228="","",(AL228/12)*AL229)</f>
        <v/>
      </c>
      <c r="AM230" s="611" t="str">
        <f t="shared" si="571"/>
        <v/>
      </c>
      <c r="AN230" s="611" t="str">
        <f t="shared" si="571"/>
        <v/>
      </c>
      <c r="AO230" s="611" t="str">
        <f t="shared" si="571"/>
        <v/>
      </c>
      <c r="AP230" s="611">
        <f t="shared" si="571"/>
        <v>2.8333333333333335E-2</v>
      </c>
      <c r="AQ230" s="611">
        <f t="shared" si="571"/>
        <v>2.8333333333333335E-2</v>
      </c>
      <c r="AR230" s="611">
        <f t="shared" si="571"/>
        <v>2.8333333333333335E-2</v>
      </c>
      <c r="AS230" s="611">
        <f t="shared" si="571"/>
        <v>2.8333333333333335E-2</v>
      </c>
      <c r="AT230" s="611">
        <f t="shared" si="571"/>
        <v>2.8333333333333335E-2</v>
      </c>
      <c r="AU230" s="611" t="str">
        <f t="shared" si="571"/>
        <v/>
      </c>
      <c r="AV230" s="611" t="str">
        <f t="shared" si="571"/>
        <v/>
      </c>
      <c r="AW230" s="611" t="str">
        <f t="shared" si="571"/>
        <v/>
      </c>
      <c r="AX230" s="611"/>
      <c r="AY230" s="611"/>
      <c r="AZ230" s="611"/>
      <c r="BA230" s="611"/>
      <c r="BB230" s="611"/>
      <c r="BC230" s="630"/>
      <c r="BD230" s="1348">
        <f t="shared" ref="BD230:BO230" si="572">IF(BD228="","",(BD228/12)*BD229)</f>
        <v>2.8333333333333335E-2</v>
      </c>
      <c r="BE230" s="1348">
        <f t="shared" si="572"/>
        <v>2.8333333333333335E-2</v>
      </c>
      <c r="BF230" s="1348">
        <f t="shared" si="572"/>
        <v>2.8333333333333335E-2</v>
      </c>
      <c r="BG230" s="1348">
        <f t="shared" si="572"/>
        <v>2.8333333333333335E-2</v>
      </c>
      <c r="BH230" s="1348" t="str">
        <f t="shared" si="572"/>
        <v/>
      </c>
      <c r="BI230" s="1348" t="str">
        <f t="shared" si="572"/>
        <v/>
      </c>
      <c r="BJ230" s="1348">
        <f t="shared" si="572"/>
        <v>2.8333333333333335E-2</v>
      </c>
      <c r="BK230" s="1348">
        <f t="shared" si="572"/>
        <v>2.8333333333333335E-2</v>
      </c>
      <c r="BL230" s="1348">
        <f t="shared" si="572"/>
        <v>2.8333333333333335E-2</v>
      </c>
      <c r="BM230" s="1348">
        <f t="shared" si="572"/>
        <v>2.8333333333333335E-2</v>
      </c>
      <c r="BN230" s="1348">
        <f t="shared" si="572"/>
        <v>2.8333333333333335E-2</v>
      </c>
      <c r="BO230" s="1348">
        <f t="shared" si="572"/>
        <v>2.8333333333333335E-2</v>
      </c>
      <c r="BP230" s="1348"/>
      <c r="BQ230" s="1348"/>
      <c r="BR230" s="1348"/>
      <c r="BS230" s="1348"/>
      <c r="BT230" s="1348"/>
      <c r="BU230" s="630"/>
      <c r="BV230" s="611">
        <f>IF(BV228="","",(BV228/12)*BV229)</f>
        <v>2.8333333333333335E-2</v>
      </c>
      <c r="BW230" s="611">
        <f>IF(BW228="","",(BW228/12)*BW229)</f>
        <v>2.8333333333333335E-2</v>
      </c>
      <c r="BX230" s="611">
        <f>IF(BX228="","",(BX228/12)*BX229)</f>
        <v>2.8333333333333335E-2</v>
      </c>
      <c r="BY230" s="611">
        <f>IF(BY228="","",(BY228/12)*BY229)</f>
        <v>2.8333333333333335E-2</v>
      </c>
      <c r="BZ230" s="578">
        <f t="shared" si="533"/>
        <v>2.8333333333333332E-2</v>
      </c>
      <c r="CA230" s="603">
        <f t="shared" si="534"/>
        <v>2.8333333333333328E-2</v>
      </c>
      <c r="CB230" s="603">
        <f t="shared" si="535"/>
        <v>2.8333333333333332E-2</v>
      </c>
      <c r="CC230" s="668">
        <f t="shared" si="536"/>
        <v>2.8333333333333328E-2</v>
      </c>
      <c r="CD230" s="1072" t="str">
        <f t="shared" si="545"/>
        <v/>
      </c>
      <c r="CE230" s="1073">
        <f t="shared" ref="CE230:CO231" si="573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073">
        <f t="shared" si="573"/>
        <v>2.8333333333333335E-2</v>
      </c>
      <c r="CG230" s="1073">
        <f t="shared" si="573"/>
        <v>2.8333333333333335E-2</v>
      </c>
      <c r="CH230" s="1073">
        <f t="shared" si="573"/>
        <v>2.8333333333333335E-2</v>
      </c>
      <c r="CI230" s="1074">
        <f t="shared" si="573"/>
        <v>2.8333333333333335E-2</v>
      </c>
      <c r="CJ230" s="1074">
        <f t="shared" si="573"/>
        <v>2.8333333333333335E-2</v>
      </c>
      <c r="CK230" s="1073">
        <f t="shared" si="573"/>
        <v>2.8333333333333335E-2</v>
      </c>
      <c r="CL230" s="1073">
        <f t="shared" si="573"/>
        <v>2.8333333333333335E-2</v>
      </c>
      <c r="CM230" s="1073">
        <f t="shared" si="573"/>
        <v>2.8333333333333335E-2</v>
      </c>
      <c r="CN230" s="1073">
        <f t="shared" si="573"/>
        <v>2.8333333333333335E-2</v>
      </c>
      <c r="CO230" s="1072" t="str">
        <f t="shared" si="573"/>
        <v/>
      </c>
      <c r="CP230" s="520" t="str">
        <f t="shared" si="547"/>
        <v/>
      </c>
      <c r="CQ230" s="521" t="str">
        <f t="shared" si="548"/>
        <v/>
      </c>
      <c r="CR230" s="522" t="str">
        <f t="shared" si="549"/>
        <v/>
      </c>
      <c r="CS230" s="522" t="str">
        <f t="shared" si="550"/>
        <v/>
      </c>
      <c r="CT230" s="522">
        <f t="shared" si="551"/>
        <v>2.8333333333333335E-2</v>
      </c>
      <c r="CU230" s="522">
        <f t="shared" si="552"/>
        <v>2.8333333333333335E-2</v>
      </c>
      <c r="CV230" s="522">
        <f t="shared" si="553"/>
        <v>2.8333333333333335E-2</v>
      </c>
      <c r="CW230" s="523">
        <f t="shared" si="554"/>
        <v>2.8333333333333335E-2</v>
      </c>
      <c r="CX230" s="523">
        <f t="shared" si="555"/>
        <v>2.8333333333333335E-2</v>
      </c>
      <c r="CY230" s="523">
        <f t="shared" si="556"/>
        <v>2.8333333333333335E-2</v>
      </c>
      <c r="CZ230" s="522">
        <f t="shared" si="557"/>
        <v>2.8333333333333335E-2</v>
      </c>
      <c r="DA230" s="522">
        <f t="shared" si="558"/>
        <v>2.8333333333333335E-2</v>
      </c>
      <c r="DB230" s="522">
        <f t="shared" si="559"/>
        <v>2.8333333333333335E-2</v>
      </c>
      <c r="DC230" s="522">
        <f t="shared" si="560"/>
        <v>2.8333333333333335E-2</v>
      </c>
      <c r="DD230" s="522" t="str">
        <f t="shared" si="561"/>
        <v/>
      </c>
      <c r="DE230" s="521" t="str">
        <f t="shared" si="562"/>
        <v/>
      </c>
      <c r="DF230" s="520" t="str">
        <f t="shared" si="563"/>
        <v/>
      </c>
      <c r="DG230" s="631">
        <f t="shared" si="564"/>
        <v>8</v>
      </c>
      <c r="DH230" s="96">
        <f t="shared" si="565"/>
        <v>10</v>
      </c>
      <c r="DI230" s="96">
        <f t="shared" si="566"/>
        <v>5</v>
      </c>
      <c r="DJ230" s="96">
        <f t="shared" si="567"/>
        <v>10</v>
      </c>
      <c r="DK230" s="467"/>
      <c r="DL230" s="599"/>
      <c r="DM230" s="599"/>
      <c r="DN230" s="599"/>
      <c r="DO230" s="599"/>
      <c r="DP230" s="599"/>
      <c r="DQ230" s="599"/>
      <c r="DR230" s="599"/>
      <c r="DS230" s="599"/>
      <c r="DT230" s="468"/>
    </row>
    <row r="231" spans="1:124" s="470" customFormat="1" ht="15.75" customHeight="1">
      <c r="A231" s="659" t="s">
        <v>251</v>
      </c>
      <c r="B231" s="212"/>
      <c r="C231" s="212"/>
      <c r="D231" s="212"/>
      <c r="E231" s="212"/>
      <c r="F231" s="212"/>
      <c r="G231" s="212"/>
      <c r="H231" s="212"/>
      <c r="I231" s="212"/>
      <c r="J231" s="212"/>
      <c r="K231" s="212"/>
      <c r="L231" s="212"/>
      <c r="M231" s="212"/>
      <c r="N231" s="212"/>
      <c r="O231" s="212"/>
      <c r="P231" s="212"/>
      <c r="Q231" s="212"/>
      <c r="R231" s="212"/>
      <c r="S231" s="669"/>
      <c r="T231" s="212"/>
      <c r="U231" s="212"/>
      <c r="V231" s="212"/>
      <c r="W231" s="212"/>
      <c r="X231" s="212"/>
      <c r="Y231" s="212"/>
      <c r="Z231" s="1338"/>
      <c r="AA231" s="1338"/>
      <c r="AB231" s="1338"/>
      <c r="AC231" s="1338"/>
      <c r="AD231" s="212"/>
      <c r="AE231" s="1365"/>
      <c r="AF231" s="212"/>
      <c r="AG231" s="212"/>
      <c r="AH231" s="212"/>
      <c r="AI231" s="281"/>
      <c r="AJ231" s="212"/>
      <c r="AK231" s="669"/>
      <c r="AL231" s="212"/>
      <c r="AM231" s="212"/>
      <c r="AN231" s="212"/>
      <c r="AO231" s="212"/>
      <c r="AP231" s="212"/>
      <c r="AQ231" s="212"/>
      <c r="AR231" s="212"/>
      <c r="AS231" s="212"/>
      <c r="AT231" s="212"/>
      <c r="AU231" s="212"/>
      <c r="AV231" s="212"/>
      <c r="AW231" s="212"/>
      <c r="AX231" s="212"/>
      <c r="AY231" s="212"/>
      <c r="AZ231" s="212"/>
      <c r="BA231" s="281"/>
      <c r="BB231" s="212"/>
      <c r="BC231" s="669"/>
      <c r="BD231" s="1338"/>
      <c r="BE231" s="1338"/>
      <c r="BF231" s="1338"/>
      <c r="BG231" s="1338"/>
      <c r="BH231" s="1338"/>
      <c r="BI231" s="1338"/>
      <c r="BJ231" s="1338"/>
      <c r="BK231" s="1338"/>
      <c r="BL231" s="1338"/>
      <c r="BM231" s="1338"/>
      <c r="BN231" s="1338"/>
      <c r="BO231" s="1338"/>
      <c r="BP231" s="1338"/>
      <c r="BQ231" s="1338"/>
      <c r="BR231" s="1338"/>
      <c r="BS231" s="1338"/>
      <c r="BT231" s="1338"/>
      <c r="BU231" s="669"/>
      <c r="BV231" s="212"/>
      <c r="BW231" s="212"/>
      <c r="BX231" s="212"/>
      <c r="BY231" s="212"/>
      <c r="BZ231" s="578" t="str">
        <f t="shared" si="533"/>
        <v/>
      </c>
      <c r="CA231" s="578" t="str">
        <f t="shared" si="534"/>
        <v/>
      </c>
      <c r="CB231" s="578" t="str">
        <f t="shared" si="535"/>
        <v/>
      </c>
      <c r="CC231" s="665" t="str">
        <f t="shared" si="536"/>
        <v/>
      </c>
      <c r="CD231" s="1069" t="str">
        <f t="shared" si="545"/>
        <v/>
      </c>
      <c r="CE231" s="1070" t="str">
        <f t="shared" si="573"/>
        <v/>
      </c>
      <c r="CF231" s="1070" t="str">
        <f t="shared" si="573"/>
        <v/>
      </c>
      <c r="CG231" s="1070" t="str">
        <f t="shared" si="573"/>
        <v/>
      </c>
      <c r="CH231" s="1070" t="str">
        <f t="shared" si="573"/>
        <v/>
      </c>
      <c r="CI231" s="1071" t="str">
        <f t="shared" si="573"/>
        <v/>
      </c>
      <c r="CJ231" s="1071" t="str">
        <f t="shared" si="573"/>
        <v/>
      </c>
      <c r="CK231" s="1070" t="str">
        <f t="shared" si="573"/>
        <v/>
      </c>
      <c r="CL231" s="1070" t="str">
        <f t="shared" si="573"/>
        <v/>
      </c>
      <c r="CM231" s="1070" t="str">
        <f t="shared" si="573"/>
        <v/>
      </c>
      <c r="CN231" s="1070" t="str">
        <f t="shared" si="573"/>
        <v/>
      </c>
      <c r="CO231" s="1069" t="str">
        <f t="shared" si="573"/>
        <v/>
      </c>
      <c r="CP231" s="532" t="str">
        <f t="shared" si="547"/>
        <v/>
      </c>
      <c r="CQ231" s="533" t="str">
        <f t="shared" si="548"/>
        <v/>
      </c>
      <c r="CR231" s="534" t="str">
        <f t="shared" si="549"/>
        <v/>
      </c>
      <c r="CS231" s="534" t="str">
        <f t="shared" si="550"/>
        <v/>
      </c>
      <c r="CT231" s="534" t="str">
        <f t="shared" si="551"/>
        <v/>
      </c>
      <c r="CU231" s="534" t="str">
        <f t="shared" si="552"/>
        <v/>
      </c>
      <c r="CV231" s="534" t="str">
        <f t="shared" si="553"/>
        <v/>
      </c>
      <c r="CW231" s="535" t="str">
        <f t="shared" si="554"/>
        <v/>
      </c>
      <c r="CX231" s="535" t="str">
        <f t="shared" si="555"/>
        <v/>
      </c>
      <c r="CY231" s="535" t="str">
        <f t="shared" si="556"/>
        <v/>
      </c>
      <c r="CZ231" s="534" t="str">
        <f t="shared" si="557"/>
        <v/>
      </c>
      <c r="DA231" s="534" t="str">
        <f t="shared" si="558"/>
        <v/>
      </c>
      <c r="DB231" s="534" t="str">
        <f t="shared" si="559"/>
        <v/>
      </c>
      <c r="DC231" s="534" t="str">
        <f t="shared" si="560"/>
        <v/>
      </c>
      <c r="DD231" s="534" t="str">
        <f t="shared" si="561"/>
        <v/>
      </c>
      <c r="DE231" s="533" t="str">
        <f t="shared" si="562"/>
        <v/>
      </c>
      <c r="DF231" s="532" t="str">
        <f t="shared" si="563"/>
        <v/>
      </c>
      <c r="DG231" s="631">
        <f t="shared" si="564"/>
        <v>0</v>
      </c>
      <c r="DH231" s="96">
        <f t="shared" si="565"/>
        <v>0</v>
      </c>
      <c r="DI231" s="96">
        <f t="shared" si="566"/>
        <v>0</v>
      </c>
      <c r="DJ231" s="96">
        <f t="shared" si="567"/>
        <v>0</v>
      </c>
      <c r="DK231" s="467"/>
      <c r="DL231" s="599"/>
      <c r="DM231" s="599"/>
      <c r="DN231" s="599"/>
      <c r="DO231" s="599"/>
      <c r="DP231" s="599"/>
      <c r="DQ231" s="599"/>
      <c r="DR231" s="599"/>
      <c r="DS231" s="599"/>
      <c r="DT231" s="468"/>
    </row>
    <row r="232" spans="1:124" s="673" customFormat="1" ht="15.75" customHeight="1">
      <c r="A232" s="635" t="s">
        <v>249</v>
      </c>
      <c r="B232" s="666">
        <v>0</v>
      </c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669"/>
      <c r="T232" s="666"/>
      <c r="U232" s="666"/>
      <c r="V232" s="666"/>
      <c r="W232" s="666"/>
      <c r="X232" s="666"/>
      <c r="Y232" s="666"/>
      <c r="Z232" s="1366"/>
      <c r="AA232" s="1366"/>
      <c r="AB232" s="1366"/>
      <c r="AC232" s="1366"/>
      <c r="AD232" s="666"/>
      <c r="AE232" s="1367"/>
      <c r="AF232" s="666"/>
      <c r="AG232" s="666"/>
      <c r="AH232" s="666"/>
      <c r="AI232" s="667"/>
      <c r="AJ232" s="666"/>
      <c r="AK232" s="669"/>
      <c r="AL232" s="666"/>
      <c r="AM232" s="666"/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7"/>
      <c r="BB232" s="666"/>
      <c r="BC232" s="669"/>
      <c r="BD232" s="1366"/>
      <c r="BE232" s="1366"/>
      <c r="BF232" s="1366"/>
      <c r="BG232" s="1366"/>
      <c r="BH232" s="1366"/>
      <c r="BI232" s="1366"/>
      <c r="BJ232" s="1366"/>
      <c r="BK232" s="1366"/>
      <c r="BL232" s="1366"/>
      <c r="BM232" s="1366"/>
      <c r="BN232" s="1366"/>
      <c r="BO232" s="1366"/>
      <c r="BP232" s="1366"/>
      <c r="BQ232" s="1366"/>
      <c r="BR232" s="1366"/>
      <c r="BS232" s="1366"/>
      <c r="BT232" s="1366"/>
      <c r="BU232" s="669"/>
      <c r="BV232" s="666"/>
      <c r="BW232" s="666"/>
      <c r="BX232" s="666"/>
      <c r="BY232" s="666"/>
      <c r="BZ232" s="578" t="str">
        <f t="shared" si="533"/>
        <v/>
      </c>
      <c r="CA232" s="578" t="str">
        <f t="shared" si="534"/>
        <v/>
      </c>
      <c r="CB232" s="578" t="str">
        <f t="shared" si="535"/>
        <v/>
      </c>
      <c r="CC232" s="665" t="str">
        <f t="shared" si="536"/>
        <v/>
      </c>
      <c r="CD232" s="1072" t="str">
        <f t="shared" si="545"/>
        <v/>
      </c>
      <c r="CE232" s="1073" t="str">
        <f t="shared" ref="CE232:CO242" si="574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073" t="str">
        <f t="shared" si="574"/>
        <v/>
      </c>
      <c r="CG232" s="1073" t="str">
        <f t="shared" si="574"/>
        <v/>
      </c>
      <c r="CH232" s="1073" t="str">
        <f t="shared" si="574"/>
        <v/>
      </c>
      <c r="CI232" s="1074" t="str">
        <f t="shared" si="574"/>
        <v/>
      </c>
      <c r="CJ232" s="1074" t="str">
        <f t="shared" si="574"/>
        <v/>
      </c>
      <c r="CK232" s="1073" t="str">
        <f t="shared" si="574"/>
        <v/>
      </c>
      <c r="CL232" s="1073" t="str">
        <f t="shared" si="574"/>
        <v/>
      </c>
      <c r="CM232" s="1073" t="str">
        <f t="shared" si="574"/>
        <v/>
      </c>
      <c r="CN232" s="1073" t="str">
        <f t="shared" si="574"/>
        <v/>
      </c>
      <c r="CO232" s="1072" t="str">
        <f t="shared" si="574"/>
        <v/>
      </c>
      <c r="CP232" s="532" t="str">
        <f t="shared" si="547"/>
        <v/>
      </c>
      <c r="CQ232" s="533" t="str">
        <f t="shared" si="548"/>
        <v/>
      </c>
      <c r="CR232" s="534" t="str">
        <f t="shared" si="549"/>
        <v/>
      </c>
      <c r="CS232" s="534" t="str">
        <f t="shared" si="550"/>
        <v/>
      </c>
      <c r="CT232" s="534" t="str">
        <f t="shared" si="551"/>
        <v/>
      </c>
      <c r="CU232" s="534" t="str">
        <f t="shared" si="552"/>
        <v/>
      </c>
      <c r="CV232" s="534" t="str">
        <f t="shared" si="553"/>
        <v/>
      </c>
      <c r="CW232" s="535" t="str">
        <f t="shared" si="554"/>
        <v/>
      </c>
      <c r="CX232" s="535" t="str">
        <f t="shared" si="555"/>
        <v/>
      </c>
      <c r="CY232" s="535" t="str">
        <f t="shared" si="556"/>
        <v/>
      </c>
      <c r="CZ232" s="534" t="str">
        <f t="shared" si="557"/>
        <v/>
      </c>
      <c r="DA232" s="534" t="str">
        <f t="shared" si="558"/>
        <v/>
      </c>
      <c r="DB232" s="534" t="str">
        <f t="shared" si="559"/>
        <v/>
      </c>
      <c r="DC232" s="534" t="str">
        <f t="shared" si="560"/>
        <v/>
      </c>
      <c r="DD232" s="534" t="str">
        <f t="shared" si="561"/>
        <v/>
      </c>
      <c r="DE232" s="533" t="str">
        <f t="shared" si="562"/>
        <v/>
      </c>
      <c r="DF232" s="532" t="str">
        <f t="shared" si="563"/>
        <v/>
      </c>
      <c r="DG232" s="631">
        <f t="shared" si="564"/>
        <v>1</v>
      </c>
      <c r="DH232" s="96">
        <f t="shared" si="565"/>
        <v>0</v>
      </c>
      <c r="DI232" s="96">
        <f t="shared" si="566"/>
        <v>0</v>
      </c>
      <c r="DJ232" s="96">
        <f t="shared" si="567"/>
        <v>0</v>
      </c>
      <c r="DK232" s="670"/>
      <c r="DL232" s="671"/>
      <c r="DM232" s="671" t="s">
        <v>593</v>
      </c>
      <c r="DN232" s="671"/>
      <c r="DO232" s="671"/>
      <c r="DP232" s="671"/>
      <c r="DQ232" s="671"/>
      <c r="DR232" s="671"/>
      <c r="DS232" s="671"/>
      <c r="DT232" s="672"/>
    </row>
    <row r="233" spans="1:124" s="470" customFormat="1" ht="15.75" customHeight="1">
      <c r="A233" s="635" t="s">
        <v>250</v>
      </c>
      <c r="B233" s="611" t="str">
        <f t="shared" ref="B233:M233" si="575">IF(B231="","",(B231/12)*B232)</f>
        <v/>
      </c>
      <c r="C233" s="611" t="str">
        <f t="shared" si="575"/>
        <v/>
      </c>
      <c r="D233" s="611" t="str">
        <f t="shared" si="575"/>
        <v/>
      </c>
      <c r="E233" s="611" t="str">
        <f t="shared" si="575"/>
        <v/>
      </c>
      <c r="F233" s="611" t="str">
        <f t="shared" si="575"/>
        <v/>
      </c>
      <c r="G233" s="611" t="str">
        <f t="shared" si="575"/>
        <v/>
      </c>
      <c r="H233" s="611" t="str">
        <f t="shared" si="575"/>
        <v/>
      </c>
      <c r="I233" s="611" t="str">
        <f t="shared" si="575"/>
        <v/>
      </c>
      <c r="J233" s="611" t="str">
        <f t="shared" si="575"/>
        <v/>
      </c>
      <c r="K233" s="611" t="str">
        <f t="shared" si="575"/>
        <v/>
      </c>
      <c r="L233" s="611" t="str">
        <f t="shared" si="575"/>
        <v/>
      </c>
      <c r="M233" s="611" t="str">
        <f t="shared" si="575"/>
        <v/>
      </c>
      <c r="N233" s="611"/>
      <c r="O233" s="611"/>
      <c r="P233" s="611"/>
      <c r="Q233" s="611"/>
      <c r="R233" s="611"/>
      <c r="S233" s="630"/>
      <c r="T233" s="611" t="str">
        <f t="shared" ref="T233:AE233" si="576">IF(T231="","",(T231/12)*T232)</f>
        <v/>
      </c>
      <c r="U233" s="611" t="str">
        <f t="shared" si="576"/>
        <v/>
      </c>
      <c r="V233" s="611" t="str">
        <f t="shared" si="576"/>
        <v/>
      </c>
      <c r="W233" s="611" t="str">
        <f t="shared" si="576"/>
        <v/>
      </c>
      <c r="X233" s="611" t="str">
        <f t="shared" si="576"/>
        <v/>
      </c>
      <c r="Y233" s="611" t="str">
        <f t="shared" si="576"/>
        <v/>
      </c>
      <c r="Z233" s="1348" t="str">
        <f t="shared" si="576"/>
        <v/>
      </c>
      <c r="AA233" s="1348" t="str">
        <f t="shared" si="576"/>
        <v/>
      </c>
      <c r="AB233" s="1348" t="str">
        <f t="shared" si="576"/>
        <v/>
      </c>
      <c r="AC233" s="1348" t="str">
        <f t="shared" si="576"/>
        <v/>
      </c>
      <c r="AD233" s="611" t="str">
        <f t="shared" si="576"/>
        <v/>
      </c>
      <c r="AE233" s="1348" t="str">
        <f t="shared" si="576"/>
        <v/>
      </c>
      <c r="AF233" s="611"/>
      <c r="AG233" s="611"/>
      <c r="AH233" s="611"/>
      <c r="AI233" s="611"/>
      <c r="AJ233" s="611"/>
      <c r="AK233" s="630"/>
      <c r="AL233" s="611" t="str">
        <f t="shared" ref="AL233:AW233" si="577">IF(AL231="","",(AL231/12)*AL232)</f>
        <v/>
      </c>
      <c r="AM233" s="611" t="str">
        <f t="shared" si="577"/>
        <v/>
      </c>
      <c r="AN233" s="611" t="str">
        <f t="shared" si="577"/>
        <v/>
      </c>
      <c r="AO233" s="611" t="str">
        <f t="shared" si="577"/>
        <v/>
      </c>
      <c r="AP233" s="611" t="str">
        <f t="shared" si="577"/>
        <v/>
      </c>
      <c r="AQ233" s="611" t="str">
        <f t="shared" si="577"/>
        <v/>
      </c>
      <c r="AR233" s="611" t="str">
        <f t="shared" si="577"/>
        <v/>
      </c>
      <c r="AS233" s="611" t="str">
        <f t="shared" si="577"/>
        <v/>
      </c>
      <c r="AT233" s="611" t="str">
        <f t="shared" si="577"/>
        <v/>
      </c>
      <c r="AU233" s="611" t="str">
        <f t="shared" si="577"/>
        <v/>
      </c>
      <c r="AV233" s="611" t="str">
        <f t="shared" si="577"/>
        <v/>
      </c>
      <c r="AW233" s="611" t="str">
        <f t="shared" si="577"/>
        <v/>
      </c>
      <c r="AX233" s="611"/>
      <c r="AY233" s="611"/>
      <c r="AZ233" s="611"/>
      <c r="BA233" s="611"/>
      <c r="BB233" s="611"/>
      <c r="BC233" s="630"/>
      <c r="BD233" s="1348" t="str">
        <f t="shared" ref="BD233:BO233" si="578">IF(BD231="","",(BD231/12)*BD232)</f>
        <v/>
      </c>
      <c r="BE233" s="1348" t="str">
        <f t="shared" si="578"/>
        <v/>
      </c>
      <c r="BF233" s="1348" t="str">
        <f t="shared" si="578"/>
        <v/>
      </c>
      <c r="BG233" s="1348" t="str">
        <f t="shared" si="578"/>
        <v/>
      </c>
      <c r="BH233" s="1348" t="str">
        <f t="shared" si="578"/>
        <v/>
      </c>
      <c r="BI233" s="1348" t="str">
        <f t="shared" si="578"/>
        <v/>
      </c>
      <c r="BJ233" s="1348" t="str">
        <f t="shared" si="578"/>
        <v/>
      </c>
      <c r="BK233" s="1348" t="str">
        <f t="shared" si="578"/>
        <v/>
      </c>
      <c r="BL233" s="1348" t="str">
        <f t="shared" si="578"/>
        <v/>
      </c>
      <c r="BM233" s="1348" t="str">
        <f t="shared" si="578"/>
        <v/>
      </c>
      <c r="BN233" s="1348" t="str">
        <f t="shared" si="578"/>
        <v/>
      </c>
      <c r="BO233" s="1348" t="str">
        <f t="shared" si="578"/>
        <v/>
      </c>
      <c r="BP233" s="1348"/>
      <c r="BQ233" s="1348"/>
      <c r="BR233" s="1348"/>
      <c r="BS233" s="1348"/>
      <c r="BT233" s="1348"/>
      <c r="BU233" s="630"/>
      <c r="BV233" s="611" t="str">
        <f>IF(BV231="","",(BV231/12)*BV232)</f>
        <v/>
      </c>
      <c r="BW233" s="611" t="str">
        <f>IF(BW231="","",(BW231/12)*BW232)</f>
        <v/>
      </c>
      <c r="BX233" s="611" t="str">
        <f>IF(BX231="","",(BX231/12)*BX232)</f>
        <v/>
      </c>
      <c r="BY233" s="611" t="str">
        <f>IF(BY231="","",(BY231/12)*BY232)</f>
        <v/>
      </c>
      <c r="BZ233" s="578" t="str">
        <f t="shared" si="533"/>
        <v/>
      </c>
      <c r="CA233" s="603" t="str">
        <f t="shared" si="534"/>
        <v/>
      </c>
      <c r="CB233" s="603" t="str">
        <f t="shared" si="535"/>
        <v/>
      </c>
      <c r="CC233" s="668" t="str">
        <f t="shared" si="536"/>
        <v/>
      </c>
      <c r="CD233" s="1072" t="str">
        <f t="shared" si="545"/>
        <v/>
      </c>
      <c r="CE233" s="1073" t="str">
        <f t="shared" si="574"/>
        <v/>
      </c>
      <c r="CF233" s="1073" t="str">
        <f t="shared" si="574"/>
        <v/>
      </c>
      <c r="CG233" s="1073" t="str">
        <f t="shared" si="574"/>
        <v/>
      </c>
      <c r="CH233" s="1073" t="str">
        <f t="shared" si="574"/>
        <v/>
      </c>
      <c r="CI233" s="1074" t="str">
        <f t="shared" si="574"/>
        <v/>
      </c>
      <c r="CJ233" s="1074" t="str">
        <f t="shared" si="574"/>
        <v/>
      </c>
      <c r="CK233" s="1073" t="str">
        <f t="shared" si="574"/>
        <v/>
      </c>
      <c r="CL233" s="1073" t="str">
        <f t="shared" si="574"/>
        <v/>
      </c>
      <c r="CM233" s="1073" t="str">
        <f t="shared" si="574"/>
        <v/>
      </c>
      <c r="CN233" s="1073" t="str">
        <f t="shared" si="574"/>
        <v/>
      </c>
      <c r="CO233" s="1072" t="str">
        <f t="shared" si="574"/>
        <v/>
      </c>
      <c r="CP233" s="520" t="str">
        <f t="shared" si="547"/>
        <v/>
      </c>
      <c r="CQ233" s="521" t="str">
        <f t="shared" si="548"/>
        <v/>
      </c>
      <c r="CR233" s="522" t="str">
        <f t="shared" si="549"/>
        <v/>
      </c>
      <c r="CS233" s="522" t="str">
        <f t="shared" si="550"/>
        <v/>
      </c>
      <c r="CT233" s="522" t="str">
        <f t="shared" si="551"/>
        <v/>
      </c>
      <c r="CU233" s="522" t="str">
        <f t="shared" si="552"/>
        <v/>
      </c>
      <c r="CV233" s="522" t="str">
        <f t="shared" si="553"/>
        <v/>
      </c>
      <c r="CW233" s="523" t="str">
        <f t="shared" si="554"/>
        <v/>
      </c>
      <c r="CX233" s="523" t="str">
        <f t="shared" si="555"/>
        <v/>
      </c>
      <c r="CY233" s="523" t="str">
        <f t="shared" si="556"/>
        <v/>
      </c>
      <c r="CZ233" s="522" t="str">
        <f t="shared" si="557"/>
        <v/>
      </c>
      <c r="DA233" s="522" t="str">
        <f t="shared" si="558"/>
        <v/>
      </c>
      <c r="DB233" s="522" t="str">
        <f t="shared" si="559"/>
        <v/>
      </c>
      <c r="DC233" s="522" t="str">
        <f t="shared" si="560"/>
        <v/>
      </c>
      <c r="DD233" s="522" t="str">
        <f t="shared" si="561"/>
        <v/>
      </c>
      <c r="DE233" s="521" t="str">
        <f t="shared" si="562"/>
        <v/>
      </c>
      <c r="DF233" s="520" t="str">
        <f t="shared" si="563"/>
        <v/>
      </c>
      <c r="DG233" s="631">
        <f t="shared" si="564"/>
        <v>0</v>
      </c>
      <c r="DH233" s="96">
        <f t="shared" si="565"/>
        <v>0</v>
      </c>
      <c r="DI233" s="96">
        <f t="shared" si="566"/>
        <v>0</v>
      </c>
      <c r="DJ233" s="96">
        <f t="shared" si="567"/>
        <v>0</v>
      </c>
      <c r="DK233" s="467"/>
      <c r="DL233" s="599"/>
      <c r="DM233" s="599"/>
      <c r="DN233" s="599"/>
      <c r="DO233" s="599"/>
      <c r="DP233" s="599"/>
      <c r="DQ233" s="599"/>
      <c r="DR233" s="599"/>
      <c r="DS233" s="599"/>
      <c r="DT233" s="468"/>
    </row>
    <row r="234" spans="1:124" s="470" customFormat="1" ht="15.75" customHeight="1">
      <c r="A234" s="659" t="s">
        <v>252</v>
      </c>
      <c r="B234" s="606"/>
      <c r="C234" s="606"/>
      <c r="D234" s="606"/>
      <c r="E234" s="606"/>
      <c r="F234" s="606"/>
      <c r="G234" s="606"/>
      <c r="H234" s="606"/>
      <c r="I234" s="606"/>
      <c r="J234" s="606">
        <v>20</v>
      </c>
      <c r="K234" s="606"/>
      <c r="L234" s="606"/>
      <c r="M234" s="606"/>
      <c r="N234" s="606"/>
      <c r="O234" s="606"/>
      <c r="P234" s="606"/>
      <c r="Q234" s="606"/>
      <c r="R234" s="606"/>
      <c r="S234" s="674"/>
      <c r="T234" s="606"/>
      <c r="U234" s="606"/>
      <c r="V234" s="606"/>
      <c r="W234" s="606"/>
      <c r="X234" s="606"/>
      <c r="Y234" s="606"/>
      <c r="Z234" s="1346"/>
      <c r="AA234" s="1346"/>
      <c r="AB234" s="1346"/>
      <c r="AC234" s="1346"/>
      <c r="AD234" s="606"/>
      <c r="AE234" s="1346"/>
      <c r="AF234" s="606"/>
      <c r="AG234" s="606"/>
      <c r="AH234" s="606"/>
      <c r="AI234" s="606"/>
      <c r="AJ234" s="606"/>
      <c r="AK234" s="674"/>
      <c r="AL234" s="606"/>
      <c r="AM234" s="606"/>
      <c r="AN234" s="606"/>
      <c r="AO234" s="606"/>
      <c r="AP234" s="606"/>
      <c r="AQ234" s="606"/>
      <c r="AR234" s="606"/>
      <c r="AS234" s="606"/>
      <c r="AT234" s="606"/>
      <c r="AU234" s="606"/>
      <c r="AV234" s="606"/>
      <c r="AW234" s="606"/>
      <c r="AX234" s="606"/>
      <c r="AY234" s="606"/>
      <c r="AZ234" s="606"/>
      <c r="BA234" s="606"/>
      <c r="BB234" s="606"/>
      <c r="BC234" s="674"/>
      <c r="BD234" s="1346"/>
      <c r="BE234" s="1346"/>
      <c r="BF234" s="1346"/>
      <c r="BG234" s="1346"/>
      <c r="BH234" s="1346"/>
      <c r="BI234" s="1346"/>
      <c r="BJ234" s="1346"/>
      <c r="BK234" s="1346">
        <v>200</v>
      </c>
      <c r="BL234" s="1346"/>
      <c r="BM234" s="1346"/>
      <c r="BN234" s="1346"/>
      <c r="BO234" s="1368"/>
      <c r="BP234" s="1346"/>
      <c r="BQ234" s="1346"/>
      <c r="BR234" s="1346"/>
      <c r="BS234" s="1346"/>
      <c r="BT234" s="1346"/>
      <c r="BU234" s="674"/>
      <c r="BV234" s="606"/>
      <c r="BW234" s="606"/>
      <c r="BX234" s="606"/>
      <c r="BY234" s="606"/>
      <c r="BZ234" s="578" t="str">
        <f t="shared" si="533"/>
        <v/>
      </c>
      <c r="CA234" s="578" t="str">
        <f t="shared" si="534"/>
        <v/>
      </c>
      <c r="CB234" s="578" t="str">
        <f t="shared" si="535"/>
        <v/>
      </c>
      <c r="CC234" s="665" t="str">
        <f t="shared" si="536"/>
        <v/>
      </c>
      <c r="CD234" s="1069" t="str">
        <f t="shared" ref="CD234:CD242" si="579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070" t="str">
        <f t="shared" si="574"/>
        <v/>
      </c>
      <c r="CF234" s="1070" t="str">
        <f t="shared" si="574"/>
        <v/>
      </c>
      <c r="CG234" s="1070" t="str">
        <f t="shared" si="574"/>
        <v/>
      </c>
      <c r="CH234" s="1070" t="str">
        <f t="shared" si="574"/>
        <v/>
      </c>
      <c r="CI234" s="1071">
        <f t="shared" si="574"/>
        <v>200</v>
      </c>
      <c r="CJ234" s="1071" t="str">
        <f t="shared" si="574"/>
        <v/>
      </c>
      <c r="CK234" s="1070" t="str">
        <f t="shared" si="574"/>
        <v/>
      </c>
      <c r="CL234" s="1070" t="str">
        <f t="shared" si="574"/>
        <v/>
      </c>
      <c r="CM234" s="1070" t="str">
        <f t="shared" si="574"/>
        <v/>
      </c>
      <c r="CN234" s="1070" t="str">
        <f t="shared" si="574"/>
        <v/>
      </c>
      <c r="CO234" s="1069" t="str">
        <f t="shared" si="574"/>
        <v/>
      </c>
      <c r="CP234" s="532" t="str">
        <f t="shared" si="547"/>
        <v/>
      </c>
      <c r="CQ234" s="533" t="str">
        <f t="shared" si="548"/>
        <v/>
      </c>
      <c r="CR234" s="534" t="str">
        <f t="shared" si="549"/>
        <v/>
      </c>
      <c r="CS234" s="534" t="str">
        <f t="shared" si="550"/>
        <v/>
      </c>
      <c r="CT234" s="534" t="str">
        <f t="shared" si="551"/>
        <v/>
      </c>
      <c r="CU234" s="534" t="str">
        <f t="shared" si="552"/>
        <v/>
      </c>
      <c r="CV234" s="534" t="str">
        <f t="shared" si="553"/>
        <v/>
      </c>
      <c r="CW234" s="535" t="str">
        <f t="shared" si="554"/>
        <v/>
      </c>
      <c r="CX234" s="535">
        <f t="shared" si="555"/>
        <v>200</v>
      </c>
      <c r="CY234" s="535" t="str">
        <f t="shared" si="556"/>
        <v/>
      </c>
      <c r="CZ234" s="534" t="str">
        <f t="shared" si="557"/>
        <v/>
      </c>
      <c r="DA234" s="534" t="str">
        <f t="shared" si="558"/>
        <v/>
      </c>
      <c r="DB234" s="534" t="str">
        <f t="shared" si="559"/>
        <v/>
      </c>
      <c r="DC234" s="534" t="str">
        <f t="shared" si="560"/>
        <v/>
      </c>
      <c r="DD234" s="534" t="str">
        <f t="shared" si="561"/>
        <v/>
      </c>
      <c r="DE234" s="533" t="str">
        <f t="shared" si="562"/>
        <v/>
      </c>
      <c r="DF234" s="532" t="str">
        <f t="shared" si="563"/>
        <v/>
      </c>
      <c r="DG234" s="631">
        <f t="shared" si="564"/>
        <v>1</v>
      </c>
      <c r="DH234" s="96">
        <f t="shared" si="565"/>
        <v>0</v>
      </c>
      <c r="DI234" s="96">
        <f t="shared" si="566"/>
        <v>0</v>
      </c>
      <c r="DJ234" s="96">
        <f t="shared" si="567"/>
        <v>1</v>
      </c>
      <c r="DK234" s="467"/>
      <c r="DL234" s="599"/>
      <c r="DM234" s="599"/>
      <c r="DN234" s="599"/>
      <c r="DO234" s="599"/>
      <c r="DP234" s="599"/>
      <c r="DQ234" s="599"/>
      <c r="DR234" s="599"/>
      <c r="DS234" s="599"/>
      <c r="DT234" s="468"/>
    </row>
    <row r="235" spans="1:124" s="470" customFormat="1" ht="15.75" customHeight="1">
      <c r="A235" s="635" t="s">
        <v>180</v>
      </c>
      <c r="B235" s="606"/>
      <c r="C235" s="606"/>
      <c r="D235" s="606"/>
      <c r="E235" s="606"/>
      <c r="F235" s="606"/>
      <c r="G235" s="606"/>
      <c r="H235" s="606"/>
      <c r="I235" s="606"/>
      <c r="J235" s="606">
        <v>250</v>
      </c>
      <c r="K235" s="606"/>
      <c r="L235" s="606"/>
      <c r="M235" s="606"/>
      <c r="N235" s="606"/>
      <c r="O235" s="606"/>
      <c r="P235" s="606"/>
      <c r="Q235" s="606"/>
      <c r="R235" s="606"/>
      <c r="S235" s="674"/>
      <c r="T235" s="606"/>
      <c r="U235" s="606"/>
      <c r="V235" s="606"/>
      <c r="W235" s="606"/>
      <c r="X235" s="606"/>
      <c r="Y235" s="606"/>
      <c r="Z235" s="1346"/>
      <c r="AA235" s="1346"/>
      <c r="AB235" s="1346"/>
      <c r="AC235" s="1346"/>
      <c r="AD235" s="606"/>
      <c r="AE235" s="1346"/>
      <c r="AF235" s="606"/>
      <c r="AG235" s="606"/>
      <c r="AH235" s="606"/>
      <c r="AI235" s="606"/>
      <c r="AJ235" s="606"/>
      <c r="AK235" s="674"/>
      <c r="AL235" s="606"/>
      <c r="AM235" s="606"/>
      <c r="AN235" s="606"/>
      <c r="AO235" s="606"/>
      <c r="AP235" s="606"/>
      <c r="AQ235" s="606"/>
      <c r="AR235" s="606"/>
      <c r="AS235" s="606"/>
      <c r="AT235" s="606"/>
      <c r="AU235" s="606"/>
      <c r="AV235" s="606"/>
      <c r="AW235" s="606"/>
      <c r="AX235" s="606"/>
      <c r="AY235" s="606"/>
      <c r="AZ235" s="606"/>
      <c r="BA235" s="606"/>
      <c r="BB235" s="606"/>
      <c r="BC235" s="674"/>
      <c r="BD235" s="1346"/>
      <c r="BE235" s="1346"/>
      <c r="BF235" s="1346"/>
      <c r="BG235" s="1346"/>
      <c r="BH235" s="1346"/>
      <c r="BI235" s="1346"/>
      <c r="BJ235" s="1346"/>
      <c r="BK235" s="1346">
        <v>120</v>
      </c>
      <c r="BL235" s="1346"/>
      <c r="BM235" s="1346"/>
      <c r="BN235" s="1346"/>
      <c r="BO235" s="1368"/>
      <c r="BP235" s="1346"/>
      <c r="BQ235" s="1346"/>
      <c r="BR235" s="1346"/>
      <c r="BS235" s="1346"/>
      <c r="BT235" s="1346"/>
      <c r="BU235" s="674"/>
      <c r="BV235" s="606"/>
      <c r="BW235" s="606"/>
      <c r="BX235" s="606"/>
      <c r="BY235" s="606"/>
      <c r="BZ235" s="578" t="str">
        <f t="shared" si="533"/>
        <v/>
      </c>
      <c r="CA235" s="578" t="str">
        <f t="shared" si="534"/>
        <v/>
      </c>
      <c r="CB235" s="578" t="str">
        <f t="shared" si="535"/>
        <v/>
      </c>
      <c r="CC235" s="665" t="str">
        <f t="shared" si="536"/>
        <v/>
      </c>
      <c r="CD235" s="1069" t="str">
        <f t="shared" si="579"/>
        <v/>
      </c>
      <c r="CE235" s="1070" t="str">
        <f t="shared" si="574"/>
        <v/>
      </c>
      <c r="CF235" s="1070" t="str">
        <f t="shared" si="574"/>
        <v/>
      </c>
      <c r="CG235" s="1070" t="str">
        <f t="shared" si="574"/>
        <v/>
      </c>
      <c r="CH235" s="1070" t="str">
        <f t="shared" si="574"/>
        <v/>
      </c>
      <c r="CI235" s="1071">
        <f t="shared" si="574"/>
        <v>120</v>
      </c>
      <c r="CJ235" s="1071" t="str">
        <f t="shared" si="574"/>
        <v/>
      </c>
      <c r="CK235" s="1070" t="str">
        <f t="shared" si="574"/>
        <v/>
      </c>
      <c r="CL235" s="1070" t="str">
        <f t="shared" si="574"/>
        <v/>
      </c>
      <c r="CM235" s="1070" t="str">
        <f t="shared" si="574"/>
        <v/>
      </c>
      <c r="CN235" s="1070" t="str">
        <f t="shared" si="574"/>
        <v/>
      </c>
      <c r="CO235" s="1069" t="str">
        <f t="shared" si="574"/>
        <v/>
      </c>
      <c r="CP235" s="532" t="str">
        <f t="shared" si="547"/>
        <v/>
      </c>
      <c r="CQ235" s="533" t="str">
        <f t="shared" si="548"/>
        <v/>
      </c>
      <c r="CR235" s="534" t="str">
        <f t="shared" si="549"/>
        <v/>
      </c>
      <c r="CS235" s="534" t="str">
        <f t="shared" si="550"/>
        <v/>
      </c>
      <c r="CT235" s="534" t="str">
        <f t="shared" si="551"/>
        <v/>
      </c>
      <c r="CU235" s="534" t="str">
        <f t="shared" si="552"/>
        <v/>
      </c>
      <c r="CV235" s="534" t="str">
        <f t="shared" si="553"/>
        <v/>
      </c>
      <c r="CW235" s="535" t="str">
        <f t="shared" si="554"/>
        <v/>
      </c>
      <c r="CX235" s="535">
        <f t="shared" si="555"/>
        <v>120</v>
      </c>
      <c r="CY235" s="535" t="str">
        <f t="shared" si="556"/>
        <v/>
      </c>
      <c r="CZ235" s="534" t="str">
        <f t="shared" si="557"/>
        <v/>
      </c>
      <c r="DA235" s="534" t="str">
        <f t="shared" si="558"/>
        <v/>
      </c>
      <c r="DB235" s="534" t="str">
        <f t="shared" si="559"/>
        <v/>
      </c>
      <c r="DC235" s="534" t="str">
        <f t="shared" si="560"/>
        <v/>
      </c>
      <c r="DD235" s="534" t="str">
        <f t="shared" si="561"/>
        <v/>
      </c>
      <c r="DE235" s="533" t="str">
        <f t="shared" si="562"/>
        <v/>
      </c>
      <c r="DF235" s="532" t="str">
        <f t="shared" si="563"/>
        <v/>
      </c>
      <c r="DG235" s="631">
        <f t="shared" si="564"/>
        <v>1</v>
      </c>
      <c r="DH235" s="96">
        <f t="shared" si="565"/>
        <v>0</v>
      </c>
      <c r="DI235" s="96">
        <f t="shared" si="566"/>
        <v>0</v>
      </c>
      <c r="DJ235" s="96">
        <f t="shared" si="567"/>
        <v>1</v>
      </c>
      <c r="DK235" s="467"/>
      <c r="DL235" s="599"/>
      <c r="DM235" s="599"/>
      <c r="DN235" s="599"/>
      <c r="DO235" s="599"/>
      <c r="DP235" s="599"/>
      <c r="DQ235" s="599"/>
      <c r="DR235" s="599"/>
      <c r="DS235" s="599"/>
      <c r="DT235" s="468"/>
    </row>
    <row r="236" spans="1:124" s="470" customFormat="1" ht="15.75" customHeight="1">
      <c r="A236" s="635" t="s">
        <v>182</v>
      </c>
      <c r="B236" s="608" t="str">
        <f t="shared" ref="B236:M236" si="580">IF(B234="","",B234*B235)</f>
        <v/>
      </c>
      <c r="C236" s="608" t="str">
        <f t="shared" si="580"/>
        <v/>
      </c>
      <c r="D236" s="608" t="str">
        <f t="shared" si="580"/>
        <v/>
      </c>
      <c r="E236" s="608" t="str">
        <f t="shared" si="580"/>
        <v/>
      </c>
      <c r="F236" s="608" t="str">
        <f t="shared" si="580"/>
        <v/>
      </c>
      <c r="G236" s="608" t="str">
        <f t="shared" si="580"/>
        <v/>
      </c>
      <c r="H236" s="608" t="str">
        <f t="shared" si="580"/>
        <v/>
      </c>
      <c r="I236" s="608" t="str">
        <f t="shared" si="580"/>
        <v/>
      </c>
      <c r="J236" s="608">
        <f t="shared" si="580"/>
        <v>5000</v>
      </c>
      <c r="K236" s="608" t="str">
        <f t="shared" si="580"/>
        <v/>
      </c>
      <c r="L236" s="608" t="str">
        <f t="shared" si="580"/>
        <v/>
      </c>
      <c r="M236" s="608" t="str">
        <f t="shared" si="580"/>
        <v/>
      </c>
      <c r="N236" s="608"/>
      <c r="O236" s="608"/>
      <c r="P236" s="608"/>
      <c r="Q236" s="608"/>
      <c r="R236" s="608"/>
      <c r="S236" s="640"/>
      <c r="T236" s="608" t="str">
        <f t="shared" ref="T236:AE236" si="581">IF(T234="","",T234*T235)</f>
        <v/>
      </c>
      <c r="U236" s="608" t="str">
        <f t="shared" si="581"/>
        <v/>
      </c>
      <c r="V236" s="608" t="str">
        <f t="shared" si="581"/>
        <v/>
      </c>
      <c r="W236" s="608" t="str">
        <f t="shared" si="581"/>
        <v/>
      </c>
      <c r="X236" s="608" t="str">
        <f t="shared" si="581"/>
        <v/>
      </c>
      <c r="Y236" s="608" t="str">
        <f t="shared" si="581"/>
        <v/>
      </c>
      <c r="Z236" s="1347" t="str">
        <f t="shared" si="581"/>
        <v/>
      </c>
      <c r="AA236" s="1347" t="str">
        <f t="shared" si="581"/>
        <v/>
      </c>
      <c r="AB236" s="1347" t="str">
        <f t="shared" si="581"/>
        <v/>
      </c>
      <c r="AC236" s="1347" t="str">
        <f t="shared" si="581"/>
        <v/>
      </c>
      <c r="AD236" s="608" t="str">
        <f t="shared" si="581"/>
        <v/>
      </c>
      <c r="AE236" s="1347" t="str">
        <f t="shared" si="581"/>
        <v/>
      </c>
      <c r="AF236" s="608"/>
      <c r="AG236" s="608"/>
      <c r="AH236" s="608"/>
      <c r="AI236" s="608"/>
      <c r="AJ236" s="608"/>
      <c r="AK236" s="640"/>
      <c r="AL236" s="608" t="str">
        <f t="shared" ref="AL236:AW236" si="582">IF(AL234="","",AL234*AL235)</f>
        <v/>
      </c>
      <c r="AM236" s="608" t="str">
        <f t="shared" si="582"/>
        <v/>
      </c>
      <c r="AN236" s="608" t="str">
        <f t="shared" si="582"/>
        <v/>
      </c>
      <c r="AO236" s="608" t="str">
        <f t="shared" si="582"/>
        <v/>
      </c>
      <c r="AP236" s="608" t="str">
        <f t="shared" si="582"/>
        <v/>
      </c>
      <c r="AQ236" s="608" t="str">
        <f t="shared" si="582"/>
        <v/>
      </c>
      <c r="AR236" s="608" t="str">
        <f t="shared" si="582"/>
        <v/>
      </c>
      <c r="AS236" s="608" t="str">
        <f t="shared" si="582"/>
        <v/>
      </c>
      <c r="AT236" s="608" t="str">
        <f t="shared" si="582"/>
        <v/>
      </c>
      <c r="AU236" s="608" t="str">
        <f t="shared" si="582"/>
        <v/>
      </c>
      <c r="AV236" s="608" t="str">
        <f t="shared" si="582"/>
        <v/>
      </c>
      <c r="AW236" s="608" t="str">
        <f t="shared" si="582"/>
        <v/>
      </c>
      <c r="AX236" s="608"/>
      <c r="AY236" s="608"/>
      <c r="AZ236" s="608"/>
      <c r="BA236" s="608"/>
      <c r="BB236" s="608"/>
      <c r="BC236" s="640"/>
      <c r="BD236" s="1347" t="str">
        <f t="shared" ref="BD236:BO236" si="583">IF(BD234="","",BD234*BD235)</f>
        <v/>
      </c>
      <c r="BE236" s="1347" t="str">
        <f t="shared" si="583"/>
        <v/>
      </c>
      <c r="BF236" s="1347" t="str">
        <f t="shared" si="583"/>
        <v/>
      </c>
      <c r="BG236" s="1347" t="str">
        <f t="shared" si="583"/>
        <v/>
      </c>
      <c r="BH236" s="1347" t="str">
        <f t="shared" si="583"/>
        <v/>
      </c>
      <c r="BI236" s="1347" t="str">
        <f t="shared" si="583"/>
        <v/>
      </c>
      <c r="BJ236" s="1347" t="str">
        <f t="shared" si="583"/>
        <v/>
      </c>
      <c r="BK236" s="1347">
        <f t="shared" si="583"/>
        <v>24000</v>
      </c>
      <c r="BL236" s="1347" t="str">
        <f t="shared" si="583"/>
        <v/>
      </c>
      <c r="BM236" s="1347" t="str">
        <f t="shared" si="583"/>
        <v/>
      </c>
      <c r="BN236" s="1347" t="str">
        <f t="shared" si="583"/>
        <v/>
      </c>
      <c r="BO236" s="1347" t="str">
        <f t="shared" si="583"/>
        <v/>
      </c>
      <c r="BP236" s="1347"/>
      <c r="BQ236" s="1347"/>
      <c r="BR236" s="1347"/>
      <c r="BS236" s="1347"/>
      <c r="BT236" s="1347"/>
      <c r="BU236" s="640"/>
      <c r="BV236" s="608" t="str">
        <f>IF(BV234="","",BV234*BV235)</f>
        <v/>
      </c>
      <c r="BW236" s="608" t="str">
        <f>IF(BW234="","",BW234*BW235)</f>
        <v/>
      </c>
      <c r="BX236" s="608" t="str">
        <f>IF(BX234="","",BX234*BX235)</f>
        <v/>
      </c>
      <c r="BY236" s="608" t="str">
        <f>IF(BY234="","",BY234*BY235)</f>
        <v/>
      </c>
      <c r="BZ236" s="578" t="str">
        <f t="shared" si="533"/>
        <v/>
      </c>
      <c r="CA236" s="578" t="str">
        <f t="shared" si="534"/>
        <v/>
      </c>
      <c r="CB236" s="578" t="str">
        <f t="shared" si="535"/>
        <v/>
      </c>
      <c r="CC236" s="665" t="str">
        <f t="shared" si="536"/>
        <v/>
      </c>
      <c r="CD236" s="1069" t="str">
        <f t="shared" si="579"/>
        <v/>
      </c>
      <c r="CE236" s="1070" t="str">
        <f t="shared" si="574"/>
        <v/>
      </c>
      <c r="CF236" s="1070" t="str">
        <f t="shared" si="574"/>
        <v/>
      </c>
      <c r="CG236" s="1070" t="str">
        <f t="shared" si="574"/>
        <v/>
      </c>
      <c r="CH236" s="1070" t="str">
        <f t="shared" si="574"/>
        <v/>
      </c>
      <c r="CI236" s="1071">
        <f t="shared" si="574"/>
        <v>24000</v>
      </c>
      <c r="CJ236" s="1071" t="str">
        <f t="shared" si="574"/>
        <v/>
      </c>
      <c r="CK236" s="1070" t="str">
        <f t="shared" si="574"/>
        <v/>
      </c>
      <c r="CL236" s="1070" t="str">
        <f t="shared" si="574"/>
        <v/>
      </c>
      <c r="CM236" s="1070" t="str">
        <f t="shared" si="574"/>
        <v/>
      </c>
      <c r="CN236" s="1070" t="str">
        <f t="shared" si="574"/>
        <v/>
      </c>
      <c r="CO236" s="1069" t="str">
        <f t="shared" si="574"/>
        <v/>
      </c>
      <c r="CP236" s="532" t="str">
        <f t="shared" si="547"/>
        <v/>
      </c>
      <c r="CQ236" s="533" t="str">
        <f t="shared" si="548"/>
        <v/>
      </c>
      <c r="CR236" s="534" t="str">
        <f t="shared" si="549"/>
        <v/>
      </c>
      <c r="CS236" s="534" t="str">
        <f t="shared" si="550"/>
        <v/>
      </c>
      <c r="CT236" s="534" t="str">
        <f t="shared" si="551"/>
        <v/>
      </c>
      <c r="CU236" s="534" t="str">
        <f t="shared" si="552"/>
        <v/>
      </c>
      <c r="CV236" s="534" t="str">
        <f t="shared" si="553"/>
        <v/>
      </c>
      <c r="CW236" s="535" t="str">
        <f t="shared" si="554"/>
        <v/>
      </c>
      <c r="CX236" s="535">
        <f t="shared" si="555"/>
        <v>24000</v>
      </c>
      <c r="CY236" s="535" t="str">
        <f t="shared" si="556"/>
        <v/>
      </c>
      <c r="CZ236" s="534" t="str">
        <f t="shared" si="557"/>
        <v/>
      </c>
      <c r="DA236" s="534" t="str">
        <f t="shared" si="558"/>
        <v/>
      </c>
      <c r="DB236" s="534" t="str">
        <f t="shared" si="559"/>
        <v/>
      </c>
      <c r="DC236" s="534" t="str">
        <f t="shared" si="560"/>
        <v/>
      </c>
      <c r="DD236" s="534" t="str">
        <f t="shared" si="561"/>
        <v/>
      </c>
      <c r="DE236" s="533" t="str">
        <f t="shared" si="562"/>
        <v/>
      </c>
      <c r="DF236" s="532" t="str">
        <f t="shared" si="563"/>
        <v/>
      </c>
      <c r="DG236" s="631">
        <f t="shared" si="564"/>
        <v>1</v>
      </c>
      <c r="DH236" s="96">
        <f t="shared" si="565"/>
        <v>0</v>
      </c>
      <c r="DI236" s="96">
        <f t="shared" si="566"/>
        <v>0</v>
      </c>
      <c r="DJ236" s="96">
        <f t="shared" si="567"/>
        <v>1</v>
      </c>
      <c r="DK236" s="467"/>
      <c r="DL236" s="599"/>
      <c r="DM236" s="599"/>
      <c r="DN236" s="599"/>
      <c r="DO236" s="599"/>
      <c r="DP236" s="599"/>
      <c r="DQ236" s="599"/>
      <c r="DR236" s="599"/>
      <c r="DS236" s="599"/>
      <c r="DT236" s="468"/>
    </row>
    <row r="237" spans="1:124" s="470" customFormat="1" ht="15.75" customHeight="1">
      <c r="A237" s="675" t="s">
        <v>253</v>
      </c>
      <c r="B237" s="148">
        <v>200</v>
      </c>
      <c r="C237" s="148">
        <v>100</v>
      </c>
      <c r="D237" s="148">
        <v>100</v>
      </c>
      <c r="E237" s="148">
        <v>80</v>
      </c>
      <c r="F237" s="148">
        <v>0</v>
      </c>
      <c r="G237" s="148">
        <v>980</v>
      </c>
      <c r="H237" s="148">
        <v>100</v>
      </c>
      <c r="I237" s="148">
        <v>30</v>
      </c>
      <c r="J237" s="148">
        <v>250</v>
      </c>
      <c r="K237" s="148">
        <v>10</v>
      </c>
      <c r="L237" s="148">
        <v>50</v>
      </c>
      <c r="M237" s="148">
        <v>150</v>
      </c>
      <c r="N237" s="148"/>
      <c r="O237" s="148"/>
      <c r="P237" s="148"/>
      <c r="Q237" s="148"/>
      <c r="R237" s="148"/>
      <c r="S237" s="632"/>
      <c r="T237" s="148">
        <v>800</v>
      </c>
      <c r="U237" s="148">
        <v>50</v>
      </c>
      <c r="V237" s="148">
        <v>800</v>
      </c>
      <c r="W237" s="148"/>
      <c r="X237" s="148">
        <v>100</v>
      </c>
      <c r="Y237" s="148">
        <v>55</v>
      </c>
      <c r="Z237" s="1369">
        <v>1200</v>
      </c>
      <c r="AA237" s="1369">
        <v>1300</v>
      </c>
      <c r="AB237" s="1369">
        <v>1280</v>
      </c>
      <c r="AC237" s="1369">
        <v>1600</v>
      </c>
      <c r="AD237" s="148">
        <v>1600</v>
      </c>
      <c r="AE237" s="1369">
        <v>150</v>
      </c>
      <c r="AF237" s="148"/>
      <c r="AG237" s="148"/>
      <c r="AH237" s="148"/>
      <c r="AI237" s="148"/>
      <c r="AJ237" s="148"/>
      <c r="AK237" s="632"/>
      <c r="AL237" s="148">
        <v>200</v>
      </c>
      <c r="AM237" s="148">
        <v>160</v>
      </c>
      <c r="AN237" s="148">
        <v>200</v>
      </c>
      <c r="AO237" s="148">
        <v>50</v>
      </c>
      <c r="AP237" s="148">
        <v>250</v>
      </c>
      <c r="AQ237" s="148">
        <v>250</v>
      </c>
      <c r="AR237" s="148">
        <v>1600</v>
      </c>
      <c r="AS237" s="148">
        <v>100</v>
      </c>
      <c r="AT237" s="148">
        <v>100</v>
      </c>
      <c r="AU237" s="148"/>
      <c r="AV237" s="148">
        <v>1600</v>
      </c>
      <c r="AW237" s="676"/>
      <c r="AX237" s="676"/>
      <c r="AY237" s="676"/>
      <c r="AZ237" s="676"/>
      <c r="BA237" s="148"/>
      <c r="BB237" s="148"/>
      <c r="BC237" s="632"/>
      <c r="BD237" s="1369">
        <v>600</v>
      </c>
      <c r="BE237" s="1369">
        <v>300</v>
      </c>
      <c r="BF237" s="1369">
        <v>600</v>
      </c>
      <c r="BG237" s="1369"/>
      <c r="BH237" s="1369"/>
      <c r="BI237" s="1369">
        <v>1000</v>
      </c>
      <c r="BJ237" s="1369">
        <v>500</v>
      </c>
      <c r="BK237" s="1369">
        <v>200</v>
      </c>
      <c r="BL237" s="1369">
        <v>500</v>
      </c>
      <c r="BM237" s="1369">
        <v>800</v>
      </c>
      <c r="BN237" s="1369">
        <v>100</v>
      </c>
      <c r="BO237" s="1370">
        <v>500</v>
      </c>
      <c r="BP237" s="1370"/>
      <c r="BQ237" s="1370"/>
      <c r="BR237" s="1370"/>
      <c r="BS237" s="1369"/>
      <c r="BT237" s="1370"/>
      <c r="BU237" s="632"/>
      <c r="BV237" s="148">
        <v>100</v>
      </c>
      <c r="BW237" s="148">
        <v>150</v>
      </c>
      <c r="BX237" s="148">
        <v>250</v>
      </c>
      <c r="BY237" s="148">
        <v>500</v>
      </c>
      <c r="BZ237" s="578">
        <f t="shared" si="533"/>
        <v>107</v>
      </c>
      <c r="CA237" s="578">
        <f t="shared" si="534"/>
        <v>809.44444444444446</v>
      </c>
      <c r="CB237" s="578">
        <f t="shared" si="535"/>
        <v>357.5</v>
      </c>
      <c r="CC237" s="665">
        <f t="shared" si="536"/>
        <v>500</v>
      </c>
      <c r="CD237" s="1069" t="str">
        <f t="shared" si="579"/>
        <v/>
      </c>
      <c r="CE237" s="1070">
        <f t="shared" si="574"/>
        <v>100</v>
      </c>
      <c r="CF237" s="1070">
        <f t="shared" si="574"/>
        <v>200</v>
      </c>
      <c r="CG237" s="1070">
        <f t="shared" si="574"/>
        <v>300</v>
      </c>
      <c r="CH237" s="1070">
        <f t="shared" si="574"/>
        <v>500</v>
      </c>
      <c r="CI237" s="1071">
        <f t="shared" si="574"/>
        <v>500</v>
      </c>
      <c r="CJ237" s="1071">
        <f t="shared" si="574"/>
        <v>500</v>
      </c>
      <c r="CK237" s="1070">
        <f t="shared" si="574"/>
        <v>600</v>
      </c>
      <c r="CL237" s="1070">
        <f t="shared" si="574"/>
        <v>600</v>
      </c>
      <c r="CM237" s="1070">
        <f t="shared" si="574"/>
        <v>800</v>
      </c>
      <c r="CN237" s="1070">
        <f t="shared" si="574"/>
        <v>1000</v>
      </c>
      <c r="CO237" s="1069" t="str">
        <f t="shared" si="574"/>
        <v/>
      </c>
      <c r="CP237" s="532" t="str">
        <f t="shared" si="547"/>
        <v/>
      </c>
      <c r="CQ237" s="533" t="str">
        <f t="shared" si="548"/>
        <v/>
      </c>
      <c r="CR237" s="534" t="str">
        <f t="shared" si="549"/>
        <v/>
      </c>
      <c r="CS237" s="534" t="str">
        <f t="shared" si="550"/>
        <v/>
      </c>
      <c r="CT237" s="534">
        <f t="shared" si="551"/>
        <v>100</v>
      </c>
      <c r="CU237" s="534">
        <f t="shared" si="552"/>
        <v>200</v>
      </c>
      <c r="CV237" s="534">
        <f t="shared" si="553"/>
        <v>300</v>
      </c>
      <c r="CW237" s="535">
        <f t="shared" si="554"/>
        <v>500</v>
      </c>
      <c r="CX237" s="535">
        <f t="shared" si="555"/>
        <v>500</v>
      </c>
      <c r="CY237" s="535">
        <f t="shared" si="556"/>
        <v>500</v>
      </c>
      <c r="CZ237" s="534">
        <f t="shared" si="557"/>
        <v>600</v>
      </c>
      <c r="DA237" s="534">
        <f t="shared" si="558"/>
        <v>600</v>
      </c>
      <c r="DB237" s="534">
        <f t="shared" si="559"/>
        <v>800</v>
      </c>
      <c r="DC237" s="534">
        <f t="shared" si="560"/>
        <v>1000</v>
      </c>
      <c r="DD237" s="534" t="str">
        <f t="shared" si="561"/>
        <v/>
      </c>
      <c r="DE237" s="533" t="str">
        <f t="shared" si="562"/>
        <v/>
      </c>
      <c r="DF237" s="532" t="str">
        <f t="shared" si="563"/>
        <v/>
      </c>
      <c r="DG237" s="631">
        <f t="shared" si="564"/>
        <v>12</v>
      </c>
      <c r="DH237" s="96">
        <f t="shared" si="565"/>
        <v>11</v>
      </c>
      <c r="DI237" s="96">
        <f t="shared" si="566"/>
        <v>10</v>
      </c>
      <c r="DJ237" s="96">
        <f t="shared" si="567"/>
        <v>10</v>
      </c>
      <c r="DK237" s="467"/>
      <c r="DL237" s="599"/>
      <c r="DM237" s="599"/>
      <c r="DN237" s="599"/>
      <c r="DO237" s="599"/>
      <c r="DP237" s="599"/>
      <c r="DQ237" s="599"/>
      <c r="DR237" s="599"/>
      <c r="DS237" s="599"/>
      <c r="DT237" s="468"/>
    </row>
    <row r="238" spans="1:124" s="673" customFormat="1" ht="15.75" customHeight="1">
      <c r="A238" s="677" t="s">
        <v>254</v>
      </c>
      <c r="B238" s="678">
        <f>3630*$K$1</f>
        <v>15198.083999999999</v>
      </c>
      <c r="C238" s="678">
        <f t="shared" ref="C238:M238" si="584">3630*$K$1</f>
        <v>15198.083999999999</v>
      </c>
      <c r="D238" s="678">
        <f t="shared" si="584"/>
        <v>15198.083999999999</v>
      </c>
      <c r="E238" s="678">
        <f t="shared" si="584"/>
        <v>15198.083999999999</v>
      </c>
      <c r="F238" s="678">
        <f t="shared" si="584"/>
        <v>15198.083999999999</v>
      </c>
      <c r="G238" s="678">
        <f t="shared" si="584"/>
        <v>15198.083999999999</v>
      </c>
      <c r="H238" s="678">
        <f t="shared" si="584"/>
        <v>15198.083999999999</v>
      </c>
      <c r="I238" s="678">
        <f t="shared" si="584"/>
        <v>15198.083999999999</v>
      </c>
      <c r="J238" s="678">
        <f t="shared" si="584"/>
        <v>15198.083999999999</v>
      </c>
      <c r="K238" s="678">
        <f t="shared" si="584"/>
        <v>15198.083999999999</v>
      </c>
      <c r="L238" s="678">
        <f t="shared" si="584"/>
        <v>15198.083999999999</v>
      </c>
      <c r="M238" s="678">
        <f t="shared" si="584"/>
        <v>15198.083999999999</v>
      </c>
      <c r="N238" s="678"/>
      <c r="O238" s="678"/>
      <c r="P238" s="678"/>
      <c r="Q238" s="678"/>
      <c r="R238" s="678"/>
      <c r="S238" s="679"/>
      <c r="T238" s="678">
        <f>3630*$K$1</f>
        <v>15198.083999999999</v>
      </c>
      <c r="U238" s="678">
        <f t="shared" ref="U238:AE238" si="585">3630*$K$1</f>
        <v>15198.083999999999</v>
      </c>
      <c r="V238" s="678">
        <f t="shared" si="585"/>
        <v>15198.083999999999</v>
      </c>
      <c r="W238" s="678">
        <f t="shared" si="585"/>
        <v>15198.083999999999</v>
      </c>
      <c r="X238" s="678">
        <f t="shared" si="585"/>
        <v>15198.083999999999</v>
      </c>
      <c r="Y238" s="678">
        <f t="shared" si="585"/>
        <v>15198.083999999999</v>
      </c>
      <c r="Z238" s="1371">
        <f t="shared" si="585"/>
        <v>15198.083999999999</v>
      </c>
      <c r="AA238" s="1371">
        <f t="shared" si="585"/>
        <v>15198.083999999999</v>
      </c>
      <c r="AB238" s="1371">
        <f t="shared" si="585"/>
        <v>15198.083999999999</v>
      </c>
      <c r="AC238" s="1371">
        <f t="shared" si="585"/>
        <v>15198.083999999999</v>
      </c>
      <c r="AD238" s="678">
        <f t="shared" si="585"/>
        <v>15198.083999999999</v>
      </c>
      <c r="AE238" s="1371">
        <f t="shared" si="585"/>
        <v>15198.083999999999</v>
      </c>
      <c r="AF238" s="678"/>
      <c r="AG238" s="678"/>
      <c r="AH238" s="678"/>
      <c r="AI238" s="678"/>
      <c r="AJ238" s="678"/>
      <c r="AK238" s="679"/>
      <c r="AL238" s="678">
        <f>3630*$K$1</f>
        <v>15198.083999999999</v>
      </c>
      <c r="AM238" s="678">
        <f t="shared" ref="AM238:AW238" si="586">3630*$K$1</f>
        <v>15198.083999999999</v>
      </c>
      <c r="AN238" s="678">
        <f t="shared" si="586"/>
        <v>15198.083999999999</v>
      </c>
      <c r="AO238" s="678">
        <f t="shared" si="586"/>
        <v>15198.083999999999</v>
      </c>
      <c r="AP238" s="678">
        <f t="shared" si="586"/>
        <v>15198.083999999999</v>
      </c>
      <c r="AQ238" s="678">
        <f t="shared" si="586"/>
        <v>15198.083999999999</v>
      </c>
      <c r="AR238" s="678">
        <f t="shared" si="586"/>
        <v>15198.083999999999</v>
      </c>
      <c r="AS238" s="678">
        <f t="shared" si="586"/>
        <v>15198.083999999999</v>
      </c>
      <c r="AT238" s="678">
        <f t="shared" si="586"/>
        <v>15198.083999999999</v>
      </c>
      <c r="AU238" s="678">
        <f t="shared" si="586"/>
        <v>15198.083999999999</v>
      </c>
      <c r="AV238" s="678">
        <f t="shared" si="586"/>
        <v>15198.083999999999</v>
      </c>
      <c r="AW238" s="678">
        <f t="shared" si="586"/>
        <v>15198.083999999999</v>
      </c>
      <c r="AX238" s="678"/>
      <c r="AY238" s="678"/>
      <c r="AZ238" s="678"/>
      <c r="BA238" s="678"/>
      <c r="BB238" s="678"/>
      <c r="BC238" s="679"/>
      <c r="BD238" s="1371">
        <f>3630*$K$1</f>
        <v>15198.083999999999</v>
      </c>
      <c r="BE238" s="1371">
        <f t="shared" ref="BE238:BO238" si="587">3630*$K$1</f>
        <v>15198.083999999999</v>
      </c>
      <c r="BF238" s="1371">
        <f t="shared" si="587"/>
        <v>15198.083999999999</v>
      </c>
      <c r="BG238" s="1371">
        <f t="shared" si="587"/>
        <v>15198.083999999999</v>
      </c>
      <c r="BH238" s="1371">
        <f t="shared" si="587"/>
        <v>15198.083999999999</v>
      </c>
      <c r="BI238" s="1371">
        <f t="shared" si="587"/>
        <v>15198.083999999999</v>
      </c>
      <c r="BJ238" s="1371">
        <f t="shared" si="587"/>
        <v>15198.083999999999</v>
      </c>
      <c r="BK238" s="1371">
        <f t="shared" si="587"/>
        <v>15198.083999999999</v>
      </c>
      <c r="BL238" s="1371">
        <f t="shared" si="587"/>
        <v>15198.083999999999</v>
      </c>
      <c r="BM238" s="1371">
        <f t="shared" si="587"/>
        <v>15198.083999999999</v>
      </c>
      <c r="BN238" s="1371">
        <f t="shared" si="587"/>
        <v>15198.083999999999</v>
      </c>
      <c r="BO238" s="1371">
        <f t="shared" si="587"/>
        <v>15198.083999999999</v>
      </c>
      <c r="BP238" s="1371"/>
      <c r="BQ238" s="1371"/>
      <c r="BR238" s="1371"/>
      <c r="BS238" s="1371"/>
      <c r="BT238" s="1371"/>
      <c r="BU238" s="680"/>
      <c r="BV238" s="678">
        <f t="shared" ref="BV238:BY238" si="588">3630*$K$1</f>
        <v>15198.083999999999</v>
      </c>
      <c r="BW238" s="678">
        <f t="shared" si="588"/>
        <v>15198.083999999999</v>
      </c>
      <c r="BX238" s="678">
        <f t="shared" si="588"/>
        <v>15198.083999999999</v>
      </c>
      <c r="BY238" s="678">
        <f t="shared" si="588"/>
        <v>15198.083999999999</v>
      </c>
      <c r="BZ238" s="578">
        <f t="shared" si="533"/>
        <v>15198.083999999999</v>
      </c>
      <c r="CA238" s="578">
        <f t="shared" si="534"/>
        <v>15198.083999999999</v>
      </c>
      <c r="CB238" s="578">
        <f t="shared" si="535"/>
        <v>15198.083999999999</v>
      </c>
      <c r="CC238" s="665">
        <f t="shared" si="536"/>
        <v>15198.083999999999</v>
      </c>
      <c r="CD238" s="1069">
        <f t="shared" si="579"/>
        <v>15198.083999999999</v>
      </c>
      <c r="CE238" s="1070">
        <f t="shared" si="574"/>
        <v>15198.083999999999</v>
      </c>
      <c r="CF238" s="1070">
        <f t="shared" si="574"/>
        <v>15198.083999999999</v>
      </c>
      <c r="CG238" s="1070">
        <f t="shared" si="574"/>
        <v>15198.083999999999</v>
      </c>
      <c r="CH238" s="1070">
        <f t="shared" si="574"/>
        <v>15198.083999999999</v>
      </c>
      <c r="CI238" s="1071">
        <f t="shared" si="574"/>
        <v>15198.083999999999</v>
      </c>
      <c r="CJ238" s="1071">
        <f t="shared" si="574"/>
        <v>15198.083999999999</v>
      </c>
      <c r="CK238" s="1070">
        <f t="shared" si="574"/>
        <v>15198.083999999999</v>
      </c>
      <c r="CL238" s="1070">
        <f t="shared" si="574"/>
        <v>15198.083999999999</v>
      </c>
      <c r="CM238" s="1070">
        <f t="shared" si="574"/>
        <v>15198.083999999999</v>
      </c>
      <c r="CN238" s="1070">
        <f t="shared" si="574"/>
        <v>15198.083999999999</v>
      </c>
      <c r="CO238" s="1069">
        <f t="shared" si="574"/>
        <v>15198.083999999999</v>
      </c>
      <c r="CP238" s="532" t="str">
        <f t="shared" si="547"/>
        <v/>
      </c>
      <c r="CQ238" s="533" t="str">
        <f t="shared" si="548"/>
        <v/>
      </c>
      <c r="CR238" s="534" t="str">
        <f t="shared" si="549"/>
        <v/>
      </c>
      <c r="CS238" s="534">
        <f t="shared" si="550"/>
        <v>15198.083999999999</v>
      </c>
      <c r="CT238" s="534">
        <f t="shared" si="551"/>
        <v>15198.083999999999</v>
      </c>
      <c r="CU238" s="534">
        <f t="shared" si="552"/>
        <v>15198.083999999999</v>
      </c>
      <c r="CV238" s="534">
        <f t="shared" si="553"/>
        <v>15198.083999999999</v>
      </c>
      <c r="CW238" s="535">
        <f t="shared" si="554"/>
        <v>15198.083999999999</v>
      </c>
      <c r="CX238" s="535">
        <f t="shared" si="555"/>
        <v>15198.083999999999</v>
      </c>
      <c r="CY238" s="535">
        <f t="shared" si="556"/>
        <v>15198.083999999999</v>
      </c>
      <c r="CZ238" s="534">
        <f t="shared" si="557"/>
        <v>15198.083999999999</v>
      </c>
      <c r="DA238" s="534">
        <f t="shared" si="558"/>
        <v>15198.083999999999</v>
      </c>
      <c r="DB238" s="534">
        <f t="shared" si="559"/>
        <v>15198.083999999999</v>
      </c>
      <c r="DC238" s="534">
        <f t="shared" si="560"/>
        <v>15198.083999999999</v>
      </c>
      <c r="DD238" s="534">
        <f t="shared" si="561"/>
        <v>15198.083999999999</v>
      </c>
      <c r="DE238" s="533" t="str">
        <f t="shared" si="562"/>
        <v/>
      </c>
      <c r="DF238" s="532" t="str">
        <f t="shared" si="563"/>
        <v/>
      </c>
      <c r="DG238" s="631">
        <f t="shared" si="564"/>
        <v>12</v>
      </c>
      <c r="DH238" s="681">
        <f t="shared" si="565"/>
        <v>12</v>
      </c>
      <c r="DI238" s="681">
        <f t="shared" si="566"/>
        <v>12</v>
      </c>
      <c r="DJ238" s="681">
        <f t="shared" si="567"/>
        <v>12</v>
      </c>
      <c r="DK238" s="670"/>
      <c r="DL238" s="671"/>
      <c r="DM238" s="671"/>
      <c r="DN238" s="671"/>
      <c r="DO238" s="671"/>
      <c r="DP238" s="671"/>
      <c r="DQ238" s="671"/>
      <c r="DR238" s="671"/>
      <c r="DS238" s="671"/>
      <c r="DT238" s="672"/>
    </row>
    <row r="239" spans="1:124" s="470" customFormat="1" ht="15.75" customHeight="1">
      <c r="A239" s="635" t="s">
        <v>255</v>
      </c>
      <c r="B239" s="148">
        <v>0</v>
      </c>
      <c r="C239" s="148"/>
      <c r="D239" s="148"/>
      <c r="E239" s="148"/>
      <c r="F239" s="148"/>
      <c r="G239" s="148">
        <v>0</v>
      </c>
      <c r="H239" s="148">
        <v>0</v>
      </c>
      <c r="I239" s="148">
        <v>0</v>
      </c>
      <c r="J239" s="148">
        <v>100</v>
      </c>
      <c r="K239" s="148">
        <v>0</v>
      </c>
      <c r="L239" s="148"/>
      <c r="M239" s="148"/>
      <c r="N239" s="148"/>
      <c r="O239" s="148"/>
      <c r="P239" s="148"/>
      <c r="Q239" s="148"/>
      <c r="R239" s="148"/>
      <c r="S239" s="632"/>
      <c r="T239" s="148"/>
      <c r="U239" s="148"/>
      <c r="V239" s="148"/>
      <c r="W239" s="148"/>
      <c r="X239" s="148"/>
      <c r="Y239" s="148"/>
      <c r="Z239" s="1369"/>
      <c r="AA239" s="1369">
        <v>0</v>
      </c>
      <c r="AB239" s="1369">
        <v>80</v>
      </c>
      <c r="AC239" s="1369">
        <v>0</v>
      </c>
      <c r="AD239" s="148">
        <v>15</v>
      </c>
      <c r="AE239" s="1369">
        <v>0</v>
      </c>
      <c r="AF239" s="148"/>
      <c r="AG239" s="148"/>
      <c r="AH239" s="148"/>
      <c r="AI239" s="148"/>
      <c r="AJ239" s="148"/>
      <c r="AK239" s="632"/>
      <c r="AL239" s="148">
        <v>50</v>
      </c>
      <c r="AM239" s="148"/>
      <c r="AN239" s="148"/>
      <c r="AO239" s="148">
        <v>35</v>
      </c>
      <c r="AP239" s="148">
        <v>100</v>
      </c>
      <c r="AQ239" s="148">
        <v>80</v>
      </c>
      <c r="AR239" s="148">
        <v>0</v>
      </c>
      <c r="AS239" s="148"/>
      <c r="AT239" s="148">
        <v>50</v>
      </c>
      <c r="AU239" s="148"/>
      <c r="AV239" s="148">
        <v>0</v>
      </c>
      <c r="AW239" s="676"/>
      <c r="AX239" s="676"/>
      <c r="AY239" s="676"/>
      <c r="AZ239" s="676"/>
      <c r="BA239" s="148"/>
      <c r="BB239" s="148"/>
      <c r="BC239" s="632"/>
      <c r="BD239" s="1369">
        <v>400</v>
      </c>
      <c r="BE239" s="1369">
        <v>150</v>
      </c>
      <c r="BF239" s="1369">
        <v>0</v>
      </c>
      <c r="BG239" s="1369">
        <v>0</v>
      </c>
      <c r="BH239" s="1369">
        <v>0</v>
      </c>
      <c r="BI239" s="1369">
        <v>500</v>
      </c>
      <c r="BJ239" s="1369">
        <v>0</v>
      </c>
      <c r="BK239" s="1369">
        <v>100</v>
      </c>
      <c r="BL239" s="1369">
        <v>400</v>
      </c>
      <c r="BM239" s="1369">
        <v>0</v>
      </c>
      <c r="BN239" s="1369">
        <v>0</v>
      </c>
      <c r="BO239" s="1370">
        <v>400</v>
      </c>
      <c r="BP239" s="1370"/>
      <c r="BQ239" s="1370"/>
      <c r="BR239" s="1370"/>
      <c r="BS239" s="1369"/>
      <c r="BT239" s="1370"/>
      <c r="BU239" s="632"/>
      <c r="BV239" s="148">
        <v>0</v>
      </c>
      <c r="BW239" s="148">
        <v>0</v>
      </c>
      <c r="BX239" s="148">
        <v>50</v>
      </c>
      <c r="BY239" s="148">
        <v>100</v>
      </c>
      <c r="BZ239" s="578">
        <f t="shared" si="533"/>
        <v>0</v>
      </c>
      <c r="CA239" s="578">
        <f t="shared" si="534"/>
        <v>5</v>
      </c>
      <c r="CB239" s="578">
        <f t="shared" si="535"/>
        <v>43</v>
      </c>
      <c r="CC239" s="665">
        <f t="shared" si="536"/>
        <v>145</v>
      </c>
      <c r="CD239" s="1069">
        <f t="shared" si="579"/>
        <v>0</v>
      </c>
      <c r="CE239" s="1070">
        <f t="shared" si="574"/>
        <v>0</v>
      </c>
      <c r="CF239" s="1070">
        <f t="shared" si="574"/>
        <v>0</v>
      </c>
      <c r="CG239" s="1070">
        <f t="shared" si="574"/>
        <v>0</v>
      </c>
      <c r="CH239" s="1070">
        <f t="shared" si="574"/>
        <v>0</v>
      </c>
      <c r="CI239" s="1071">
        <f t="shared" si="574"/>
        <v>0</v>
      </c>
      <c r="CJ239" s="1071">
        <f t="shared" si="574"/>
        <v>100</v>
      </c>
      <c r="CK239" s="1070">
        <f t="shared" si="574"/>
        <v>150</v>
      </c>
      <c r="CL239" s="1070">
        <f t="shared" si="574"/>
        <v>400</v>
      </c>
      <c r="CM239" s="1070">
        <f t="shared" si="574"/>
        <v>400</v>
      </c>
      <c r="CN239" s="1070">
        <f t="shared" si="574"/>
        <v>400</v>
      </c>
      <c r="CO239" s="1069">
        <f t="shared" si="574"/>
        <v>500</v>
      </c>
      <c r="CP239" s="532" t="str">
        <f t="shared" si="547"/>
        <v/>
      </c>
      <c r="CQ239" s="533" t="str">
        <f t="shared" si="548"/>
        <v/>
      </c>
      <c r="CR239" s="534" t="str">
        <f t="shared" si="549"/>
        <v/>
      </c>
      <c r="CS239" s="534">
        <f t="shared" si="550"/>
        <v>0</v>
      </c>
      <c r="CT239" s="534">
        <f t="shared" si="551"/>
        <v>0</v>
      </c>
      <c r="CU239" s="534">
        <f t="shared" si="552"/>
        <v>0</v>
      </c>
      <c r="CV239" s="534">
        <f t="shared" si="553"/>
        <v>0</v>
      </c>
      <c r="CW239" s="535">
        <f t="shared" si="554"/>
        <v>0</v>
      </c>
      <c r="CX239" s="535">
        <f t="shared" si="555"/>
        <v>0</v>
      </c>
      <c r="CY239" s="535">
        <f t="shared" si="556"/>
        <v>100</v>
      </c>
      <c r="CZ239" s="534">
        <f t="shared" si="557"/>
        <v>150</v>
      </c>
      <c r="DA239" s="534">
        <f t="shared" si="558"/>
        <v>400</v>
      </c>
      <c r="DB239" s="534">
        <f t="shared" si="559"/>
        <v>400</v>
      </c>
      <c r="DC239" s="534">
        <f t="shared" si="560"/>
        <v>400</v>
      </c>
      <c r="DD239" s="534">
        <f t="shared" si="561"/>
        <v>500</v>
      </c>
      <c r="DE239" s="533" t="str">
        <f t="shared" si="562"/>
        <v/>
      </c>
      <c r="DF239" s="532" t="str">
        <f t="shared" si="563"/>
        <v/>
      </c>
      <c r="DG239" s="631">
        <f t="shared" si="564"/>
        <v>6</v>
      </c>
      <c r="DH239" s="96">
        <f t="shared" si="565"/>
        <v>5</v>
      </c>
      <c r="DI239" s="96">
        <f t="shared" si="566"/>
        <v>7</v>
      </c>
      <c r="DJ239" s="96">
        <f t="shared" si="567"/>
        <v>12</v>
      </c>
      <c r="DK239" s="467"/>
      <c r="DL239" s="599"/>
      <c r="DM239" s="599"/>
      <c r="DN239" s="599"/>
      <c r="DO239" s="599"/>
      <c r="DP239" s="599"/>
      <c r="DQ239" s="599"/>
      <c r="DR239" s="599"/>
      <c r="DS239" s="599"/>
      <c r="DT239" s="468"/>
    </row>
    <row r="240" spans="1:124" s="470" customFormat="1" ht="15.75" customHeight="1">
      <c r="A240" s="619" t="s">
        <v>180</v>
      </c>
      <c r="B240" s="148"/>
      <c r="C240" s="148"/>
      <c r="D240" s="148"/>
      <c r="E240" s="148"/>
      <c r="F240" s="148"/>
      <c r="G240" s="148"/>
      <c r="H240" s="148"/>
      <c r="I240" s="148"/>
      <c r="J240" s="148">
        <v>5</v>
      </c>
      <c r="K240" s="148"/>
      <c r="L240" s="148"/>
      <c r="M240" s="148"/>
      <c r="N240" s="148"/>
      <c r="O240" s="148"/>
      <c r="P240" s="148"/>
      <c r="Q240" s="148"/>
      <c r="R240" s="148"/>
      <c r="S240" s="618"/>
      <c r="T240" s="148"/>
      <c r="U240" s="148"/>
      <c r="V240" s="148"/>
      <c r="W240" s="148"/>
      <c r="X240" s="148"/>
      <c r="Y240" s="148"/>
      <c r="Z240" s="1369"/>
      <c r="AA240" s="1369"/>
      <c r="AB240" s="1369">
        <v>3.12</v>
      </c>
      <c r="AC240" s="1369"/>
      <c r="AD240" s="148">
        <v>150</v>
      </c>
      <c r="AE240" s="1369"/>
      <c r="AF240" s="148"/>
      <c r="AG240" s="148"/>
      <c r="AH240" s="148"/>
      <c r="AI240" s="148"/>
      <c r="AJ240" s="148"/>
      <c r="AK240" s="618"/>
      <c r="AL240" s="148">
        <v>250</v>
      </c>
      <c r="AM240" s="148"/>
      <c r="AN240" s="148"/>
      <c r="AO240" s="148">
        <v>200</v>
      </c>
      <c r="AP240" s="148">
        <v>150</v>
      </c>
      <c r="AQ240" s="148">
        <v>180</v>
      </c>
      <c r="AR240" s="148"/>
      <c r="AS240" s="148"/>
      <c r="AT240" s="148">
        <v>150</v>
      </c>
      <c r="AU240" s="148"/>
      <c r="AV240" s="148"/>
      <c r="AW240" s="676"/>
      <c r="AX240" s="676"/>
      <c r="AY240" s="676"/>
      <c r="AZ240" s="676"/>
      <c r="BA240" s="148"/>
      <c r="BB240" s="148"/>
      <c r="BC240" s="618"/>
      <c r="BD240" s="1369">
        <v>150</v>
      </c>
      <c r="BE240" s="1369">
        <v>150</v>
      </c>
      <c r="BF240" s="1369"/>
      <c r="BG240" s="1369"/>
      <c r="BH240" s="1369"/>
      <c r="BI240" s="1369">
        <v>150</v>
      </c>
      <c r="BJ240" s="1369"/>
      <c r="BK240" s="1369">
        <v>120</v>
      </c>
      <c r="BL240" s="1369">
        <v>130</v>
      </c>
      <c r="BM240" s="1369"/>
      <c r="BN240" s="1369"/>
      <c r="BO240" s="1370">
        <v>140</v>
      </c>
      <c r="BP240" s="1370"/>
      <c r="BQ240" s="1370"/>
      <c r="BR240" s="1370"/>
      <c r="BS240" s="1369"/>
      <c r="BT240" s="1370"/>
      <c r="BU240" s="618"/>
      <c r="BV240" s="148"/>
      <c r="BW240" s="148"/>
      <c r="BX240" s="148">
        <v>150</v>
      </c>
      <c r="BY240" s="148">
        <v>150</v>
      </c>
      <c r="BZ240" s="1052" t="str">
        <f t="shared" si="533"/>
        <v/>
      </c>
      <c r="CA240" s="1052" t="str">
        <f t="shared" si="534"/>
        <v/>
      </c>
      <c r="CB240" s="1052">
        <f t="shared" si="535"/>
        <v>176.66666666666666</v>
      </c>
      <c r="CC240" s="1053">
        <f t="shared" si="536"/>
        <v>142.5</v>
      </c>
      <c r="CD240" s="1093" t="str">
        <f t="shared" si="579"/>
        <v/>
      </c>
      <c r="CE240" s="1094" t="str">
        <f t="shared" si="574"/>
        <v/>
      </c>
      <c r="CF240" s="1094" t="str">
        <f t="shared" si="574"/>
        <v/>
      </c>
      <c r="CG240" s="1094">
        <f t="shared" si="574"/>
        <v>120</v>
      </c>
      <c r="CH240" s="1094">
        <f t="shared" si="574"/>
        <v>130</v>
      </c>
      <c r="CI240" s="1095">
        <f t="shared" si="574"/>
        <v>140</v>
      </c>
      <c r="CJ240" s="1095">
        <f t="shared" si="574"/>
        <v>150</v>
      </c>
      <c r="CK240" s="1094">
        <f t="shared" si="574"/>
        <v>150</v>
      </c>
      <c r="CL240" s="1094">
        <f t="shared" si="574"/>
        <v>150</v>
      </c>
      <c r="CM240" s="1094" t="str">
        <f t="shared" si="574"/>
        <v/>
      </c>
      <c r="CN240" s="1094" t="str">
        <f t="shared" si="574"/>
        <v/>
      </c>
      <c r="CO240" s="1093" t="str">
        <f t="shared" si="574"/>
        <v/>
      </c>
      <c r="CP240" s="532" t="str">
        <f t="shared" si="547"/>
        <v/>
      </c>
      <c r="CQ240" s="533" t="str">
        <f t="shared" si="548"/>
        <v/>
      </c>
      <c r="CR240" s="534" t="str">
        <f t="shared" si="549"/>
        <v/>
      </c>
      <c r="CS240" s="534" t="str">
        <f t="shared" si="550"/>
        <v/>
      </c>
      <c r="CT240" s="534" t="str">
        <f t="shared" si="551"/>
        <v/>
      </c>
      <c r="CU240" s="534" t="str">
        <f t="shared" si="552"/>
        <v/>
      </c>
      <c r="CV240" s="534">
        <f t="shared" si="553"/>
        <v>120</v>
      </c>
      <c r="CW240" s="535">
        <f t="shared" si="554"/>
        <v>130</v>
      </c>
      <c r="CX240" s="535">
        <f t="shared" si="555"/>
        <v>140</v>
      </c>
      <c r="CY240" s="535">
        <f t="shared" si="556"/>
        <v>150</v>
      </c>
      <c r="CZ240" s="534">
        <f t="shared" si="557"/>
        <v>150</v>
      </c>
      <c r="DA240" s="534">
        <f t="shared" si="558"/>
        <v>150</v>
      </c>
      <c r="DB240" s="534" t="str">
        <f t="shared" si="559"/>
        <v/>
      </c>
      <c r="DC240" s="534" t="str">
        <f t="shared" si="560"/>
        <v/>
      </c>
      <c r="DD240" s="534" t="str">
        <f t="shared" si="561"/>
        <v/>
      </c>
      <c r="DE240" s="533" t="str">
        <f t="shared" si="562"/>
        <v/>
      </c>
      <c r="DF240" s="532" t="str">
        <f t="shared" si="563"/>
        <v/>
      </c>
      <c r="DG240" s="631">
        <f t="shared" si="564"/>
        <v>1</v>
      </c>
      <c r="DH240" s="96">
        <f t="shared" si="565"/>
        <v>2</v>
      </c>
      <c r="DI240" s="96">
        <f t="shared" si="566"/>
        <v>5</v>
      </c>
      <c r="DJ240" s="96">
        <f t="shared" si="567"/>
        <v>6</v>
      </c>
      <c r="DK240" s="467"/>
      <c r="DL240" s="599"/>
      <c r="DM240" s="599"/>
      <c r="DN240" s="599"/>
      <c r="DO240" s="599"/>
      <c r="DP240" s="599"/>
      <c r="DQ240" s="599"/>
      <c r="DR240" s="599"/>
      <c r="DS240" s="599"/>
      <c r="DT240" s="468"/>
    </row>
    <row r="241" spans="1:124" s="470" customFormat="1" ht="15.75" customHeight="1">
      <c r="A241" s="682" t="s">
        <v>182</v>
      </c>
      <c r="B241" s="608">
        <f t="shared" ref="B241:M241" si="589">IF(B239="","",B239*B240)</f>
        <v>0</v>
      </c>
      <c r="C241" s="608" t="str">
        <f t="shared" si="589"/>
        <v/>
      </c>
      <c r="D241" s="608" t="str">
        <f t="shared" si="589"/>
        <v/>
      </c>
      <c r="E241" s="608" t="str">
        <f t="shared" si="589"/>
        <v/>
      </c>
      <c r="F241" s="608" t="str">
        <f t="shared" si="589"/>
        <v/>
      </c>
      <c r="G241" s="608">
        <f t="shared" si="589"/>
        <v>0</v>
      </c>
      <c r="H241" s="608">
        <f t="shared" si="589"/>
        <v>0</v>
      </c>
      <c r="I241" s="608">
        <f t="shared" si="589"/>
        <v>0</v>
      </c>
      <c r="J241" s="608">
        <f t="shared" si="589"/>
        <v>500</v>
      </c>
      <c r="K241" s="608">
        <f t="shared" si="589"/>
        <v>0</v>
      </c>
      <c r="L241" s="608" t="str">
        <f t="shared" si="589"/>
        <v/>
      </c>
      <c r="M241" s="608" t="str">
        <f t="shared" si="589"/>
        <v/>
      </c>
      <c r="N241" s="608"/>
      <c r="O241" s="608"/>
      <c r="P241" s="608"/>
      <c r="Q241" s="608"/>
      <c r="R241" s="608"/>
      <c r="S241" s="640"/>
      <c r="T241" s="608" t="str">
        <f t="shared" ref="T241:AE241" si="590">IF(T239="","",T239*T240)</f>
        <v/>
      </c>
      <c r="U241" s="608" t="str">
        <f t="shared" si="590"/>
        <v/>
      </c>
      <c r="V241" s="608" t="str">
        <f t="shared" si="590"/>
        <v/>
      </c>
      <c r="W241" s="608" t="str">
        <f t="shared" si="590"/>
        <v/>
      </c>
      <c r="X241" s="608" t="str">
        <f t="shared" si="590"/>
        <v/>
      </c>
      <c r="Y241" s="608" t="str">
        <f t="shared" si="590"/>
        <v/>
      </c>
      <c r="Z241" s="1347" t="str">
        <f t="shared" si="590"/>
        <v/>
      </c>
      <c r="AA241" s="1347">
        <f t="shared" si="590"/>
        <v>0</v>
      </c>
      <c r="AB241" s="1347">
        <f t="shared" si="590"/>
        <v>249.60000000000002</v>
      </c>
      <c r="AC241" s="1347">
        <f t="shared" si="590"/>
        <v>0</v>
      </c>
      <c r="AD241" s="608">
        <f t="shared" si="590"/>
        <v>2250</v>
      </c>
      <c r="AE241" s="1347">
        <f t="shared" si="590"/>
        <v>0</v>
      </c>
      <c r="AF241" s="608"/>
      <c r="AG241" s="608"/>
      <c r="AH241" s="608"/>
      <c r="AI241" s="608"/>
      <c r="AJ241" s="608"/>
      <c r="AK241" s="640"/>
      <c r="AL241" s="608">
        <f t="shared" ref="AL241:AW241" si="591">IF(AL239="","",AL239*AL240)</f>
        <v>12500</v>
      </c>
      <c r="AM241" s="608" t="str">
        <f t="shared" si="591"/>
        <v/>
      </c>
      <c r="AN241" s="608" t="str">
        <f t="shared" si="591"/>
        <v/>
      </c>
      <c r="AO241" s="608">
        <f t="shared" si="591"/>
        <v>7000</v>
      </c>
      <c r="AP241" s="608">
        <f t="shared" si="591"/>
        <v>15000</v>
      </c>
      <c r="AQ241" s="608">
        <f t="shared" si="591"/>
        <v>14400</v>
      </c>
      <c r="AR241" s="608">
        <f t="shared" si="591"/>
        <v>0</v>
      </c>
      <c r="AS241" s="608" t="str">
        <f t="shared" si="591"/>
        <v/>
      </c>
      <c r="AT241" s="608">
        <f t="shared" si="591"/>
        <v>7500</v>
      </c>
      <c r="AU241" s="608" t="str">
        <f t="shared" si="591"/>
        <v/>
      </c>
      <c r="AV241" s="608">
        <f t="shared" si="591"/>
        <v>0</v>
      </c>
      <c r="AW241" s="608" t="str">
        <f t="shared" si="591"/>
        <v/>
      </c>
      <c r="AX241" s="608"/>
      <c r="AY241" s="608"/>
      <c r="AZ241" s="608"/>
      <c r="BA241" s="608"/>
      <c r="BB241" s="608"/>
      <c r="BC241" s="640"/>
      <c r="BD241" s="1347">
        <f t="shared" ref="BD241:BO241" si="592">IF(BD239="","",BD239*BD240)</f>
        <v>60000</v>
      </c>
      <c r="BE241" s="1347">
        <f t="shared" si="592"/>
        <v>22500</v>
      </c>
      <c r="BF241" s="1347">
        <f t="shared" si="592"/>
        <v>0</v>
      </c>
      <c r="BG241" s="1347">
        <f t="shared" si="592"/>
        <v>0</v>
      </c>
      <c r="BH241" s="1347">
        <f t="shared" si="592"/>
        <v>0</v>
      </c>
      <c r="BI241" s="1347">
        <f t="shared" si="592"/>
        <v>75000</v>
      </c>
      <c r="BJ241" s="1347">
        <f t="shared" si="592"/>
        <v>0</v>
      </c>
      <c r="BK241" s="1347">
        <f t="shared" si="592"/>
        <v>12000</v>
      </c>
      <c r="BL241" s="1347">
        <f t="shared" si="592"/>
        <v>52000</v>
      </c>
      <c r="BM241" s="1347">
        <f t="shared" si="592"/>
        <v>0</v>
      </c>
      <c r="BN241" s="1347">
        <f t="shared" si="592"/>
        <v>0</v>
      </c>
      <c r="BO241" s="1347">
        <f t="shared" si="592"/>
        <v>56000</v>
      </c>
      <c r="BP241" s="1347"/>
      <c r="BQ241" s="1347"/>
      <c r="BR241" s="1347"/>
      <c r="BS241" s="1347"/>
      <c r="BT241" s="1347"/>
      <c r="BU241" s="640"/>
      <c r="BV241" s="608">
        <f>IF(BV239="","",BV239*BV240)</f>
        <v>0</v>
      </c>
      <c r="BW241" s="608">
        <f>IF(BW239="","",BW239*BW240)</f>
        <v>0</v>
      </c>
      <c r="BX241" s="608">
        <f>IF(BX239="","",BX239*BX240)</f>
        <v>7500</v>
      </c>
      <c r="BY241" s="608">
        <f>IF(BY239="","",BY239*BY240)</f>
        <v>15000</v>
      </c>
      <c r="BZ241" s="578">
        <f t="shared" si="533"/>
        <v>0</v>
      </c>
      <c r="CA241" s="578">
        <f t="shared" si="534"/>
        <v>83.199999999999974</v>
      </c>
      <c r="CB241" s="578">
        <f t="shared" si="535"/>
        <v>8280</v>
      </c>
      <c r="CC241" s="665">
        <f t="shared" si="536"/>
        <v>20250</v>
      </c>
      <c r="CD241" s="1069">
        <f t="shared" si="579"/>
        <v>0</v>
      </c>
      <c r="CE241" s="1070">
        <f t="shared" si="574"/>
        <v>0</v>
      </c>
      <c r="CF241" s="1070">
        <f t="shared" si="574"/>
        <v>0</v>
      </c>
      <c r="CG241" s="1070">
        <f t="shared" si="574"/>
        <v>0</v>
      </c>
      <c r="CH241" s="1070">
        <f t="shared" si="574"/>
        <v>0</v>
      </c>
      <c r="CI241" s="1071">
        <f t="shared" si="574"/>
        <v>0</v>
      </c>
      <c r="CJ241" s="1071">
        <f t="shared" si="574"/>
        <v>12000</v>
      </c>
      <c r="CK241" s="1070">
        <f t="shared" si="574"/>
        <v>22500</v>
      </c>
      <c r="CL241" s="1070">
        <f t="shared" si="574"/>
        <v>52000</v>
      </c>
      <c r="CM241" s="1070">
        <f t="shared" si="574"/>
        <v>56000</v>
      </c>
      <c r="CN241" s="1070">
        <f t="shared" si="574"/>
        <v>60000</v>
      </c>
      <c r="CO241" s="1069">
        <f t="shared" si="574"/>
        <v>75000</v>
      </c>
      <c r="CP241" s="532" t="str">
        <f t="shared" si="547"/>
        <v/>
      </c>
      <c r="CQ241" s="533" t="str">
        <f t="shared" si="548"/>
        <v/>
      </c>
      <c r="CR241" s="534" t="str">
        <f t="shared" si="549"/>
        <v/>
      </c>
      <c r="CS241" s="534">
        <f t="shared" si="550"/>
        <v>0</v>
      </c>
      <c r="CT241" s="534">
        <f t="shared" si="551"/>
        <v>0</v>
      </c>
      <c r="CU241" s="534">
        <f t="shared" si="552"/>
        <v>0</v>
      </c>
      <c r="CV241" s="534">
        <f t="shared" si="553"/>
        <v>0</v>
      </c>
      <c r="CW241" s="535">
        <f t="shared" si="554"/>
        <v>0</v>
      </c>
      <c r="CX241" s="535">
        <f t="shared" si="555"/>
        <v>0</v>
      </c>
      <c r="CY241" s="535">
        <f t="shared" si="556"/>
        <v>12000</v>
      </c>
      <c r="CZ241" s="534">
        <f t="shared" si="557"/>
        <v>22500</v>
      </c>
      <c r="DA241" s="534">
        <f t="shared" si="558"/>
        <v>52000</v>
      </c>
      <c r="DB241" s="534">
        <f t="shared" si="559"/>
        <v>56000</v>
      </c>
      <c r="DC241" s="534">
        <f t="shared" si="560"/>
        <v>60000</v>
      </c>
      <c r="DD241" s="534">
        <f t="shared" si="561"/>
        <v>75000</v>
      </c>
      <c r="DE241" s="533" t="str">
        <f t="shared" si="562"/>
        <v/>
      </c>
      <c r="DF241" s="532" t="str">
        <f t="shared" si="563"/>
        <v/>
      </c>
      <c r="DG241" s="631">
        <f t="shared" si="564"/>
        <v>6</v>
      </c>
      <c r="DH241" s="96">
        <f t="shared" si="565"/>
        <v>5</v>
      </c>
      <c r="DI241" s="96">
        <f t="shared" si="566"/>
        <v>7</v>
      </c>
      <c r="DJ241" s="96">
        <f t="shared" si="567"/>
        <v>12</v>
      </c>
      <c r="DK241" s="467"/>
      <c r="DL241" s="599"/>
      <c r="DM241" s="599"/>
      <c r="DN241" s="599"/>
      <c r="DO241" s="599"/>
      <c r="DP241" s="599"/>
      <c r="DQ241" s="599"/>
      <c r="DR241" s="599"/>
      <c r="DS241" s="599"/>
      <c r="DT241" s="468"/>
    </row>
    <row r="242" spans="1:124" s="673" customFormat="1" ht="15.75" customHeight="1">
      <c r="A242" s="619" t="s">
        <v>256</v>
      </c>
      <c r="B242" s="241">
        <v>0</v>
      </c>
      <c r="C242" s="241"/>
      <c r="D242" s="241">
        <v>5</v>
      </c>
      <c r="E242" s="241">
        <v>5</v>
      </c>
      <c r="F242" s="241">
        <v>0</v>
      </c>
      <c r="G242" s="241">
        <v>20</v>
      </c>
      <c r="H242" s="241">
        <v>0</v>
      </c>
      <c r="I242" s="241">
        <v>0</v>
      </c>
      <c r="J242" s="241">
        <v>25</v>
      </c>
      <c r="K242" s="241">
        <v>0</v>
      </c>
      <c r="L242" s="241"/>
      <c r="M242" s="241">
        <v>25</v>
      </c>
      <c r="N242" s="241"/>
      <c r="O242" s="241"/>
      <c r="P242" s="241"/>
      <c r="Q242" s="241"/>
      <c r="R242" s="241"/>
      <c r="S242" s="655"/>
      <c r="T242" s="241"/>
      <c r="U242" s="241">
        <v>10</v>
      </c>
      <c r="V242" s="241">
        <v>50</v>
      </c>
      <c r="W242" s="241"/>
      <c r="X242" s="241">
        <v>20</v>
      </c>
      <c r="Y242" s="241">
        <v>6</v>
      </c>
      <c r="Z242" s="241">
        <v>160</v>
      </c>
      <c r="AA242" s="241">
        <v>0</v>
      </c>
      <c r="AB242" s="241">
        <v>80</v>
      </c>
      <c r="AC242" s="241">
        <v>0</v>
      </c>
      <c r="AD242" s="241">
        <v>2</v>
      </c>
      <c r="AE242" s="241">
        <v>25</v>
      </c>
      <c r="AF242" s="241"/>
      <c r="AG242" s="241"/>
      <c r="AH242" s="241"/>
      <c r="AI242" s="241"/>
      <c r="AJ242" s="241"/>
      <c r="AK242" s="655"/>
      <c r="AL242" s="241"/>
      <c r="AM242" s="241">
        <v>40</v>
      </c>
      <c r="AN242" s="241">
        <v>100</v>
      </c>
      <c r="AO242" s="241">
        <v>10</v>
      </c>
      <c r="AP242" s="241">
        <v>50</v>
      </c>
      <c r="AQ242" s="241">
        <v>50</v>
      </c>
      <c r="AR242" s="241">
        <v>0</v>
      </c>
      <c r="AS242" s="241"/>
      <c r="AT242" s="241">
        <v>10</v>
      </c>
      <c r="AU242" s="241"/>
      <c r="AV242" s="241"/>
      <c r="AW242" s="241"/>
      <c r="AX242" s="241"/>
      <c r="AY242" s="241"/>
      <c r="AZ242" s="241"/>
      <c r="BA242" s="241"/>
      <c r="BB242" s="241"/>
      <c r="BC242" s="655"/>
      <c r="BD242" s="241">
        <v>50</v>
      </c>
      <c r="BE242" s="241">
        <v>50</v>
      </c>
      <c r="BF242" s="241"/>
      <c r="BG242" s="241"/>
      <c r="BH242" s="241"/>
      <c r="BI242" s="241">
        <v>400</v>
      </c>
      <c r="BJ242" s="241"/>
      <c r="BK242" s="241">
        <v>50</v>
      </c>
      <c r="BL242" s="241">
        <v>30</v>
      </c>
      <c r="BM242" s="241">
        <v>0</v>
      </c>
      <c r="BN242" s="241">
        <v>30</v>
      </c>
      <c r="BO242" s="683">
        <v>20</v>
      </c>
      <c r="BP242" s="241"/>
      <c r="BQ242" s="683"/>
      <c r="BR242" s="241"/>
      <c r="BS242" s="241"/>
      <c r="BT242" s="683"/>
      <c r="BU242" s="655"/>
      <c r="BV242" s="241">
        <v>5</v>
      </c>
      <c r="BW242" s="241">
        <v>20</v>
      </c>
      <c r="BX242" s="241">
        <v>40</v>
      </c>
      <c r="BY242" s="241">
        <v>50</v>
      </c>
      <c r="BZ242" s="578">
        <f t="shared" si="533"/>
        <v>6.875</v>
      </c>
      <c r="CA242" s="578">
        <f t="shared" si="534"/>
        <v>24.125</v>
      </c>
      <c r="CB242" s="578">
        <f t="shared" si="535"/>
        <v>32</v>
      </c>
      <c r="CC242" s="665">
        <f t="shared" si="536"/>
        <v>38.333333333333336</v>
      </c>
      <c r="CD242" s="1069" t="str">
        <f t="shared" si="579"/>
        <v/>
      </c>
      <c r="CE242" s="1070" t="str">
        <f t="shared" si="574"/>
        <v/>
      </c>
      <c r="CF242" s="1070">
        <f t="shared" si="574"/>
        <v>0</v>
      </c>
      <c r="CG242" s="1070">
        <f t="shared" si="574"/>
        <v>20</v>
      </c>
      <c r="CH242" s="1070">
        <f t="shared" si="574"/>
        <v>30</v>
      </c>
      <c r="CI242" s="1071">
        <f t="shared" si="574"/>
        <v>30</v>
      </c>
      <c r="CJ242" s="1071">
        <f t="shared" si="574"/>
        <v>50</v>
      </c>
      <c r="CK242" s="1070">
        <f t="shared" si="574"/>
        <v>50</v>
      </c>
      <c r="CL242" s="1070">
        <f t="shared" si="574"/>
        <v>50</v>
      </c>
      <c r="CM242" s="1070">
        <f t="shared" si="574"/>
        <v>400</v>
      </c>
      <c r="CN242" s="1070" t="str">
        <f t="shared" si="574"/>
        <v/>
      </c>
      <c r="CO242" s="1069" t="str">
        <f t="shared" si="574"/>
        <v/>
      </c>
      <c r="CP242" s="532" t="str">
        <f t="shared" si="547"/>
        <v/>
      </c>
      <c r="CQ242" s="533" t="str">
        <f t="shared" si="548"/>
        <v/>
      </c>
      <c r="CR242" s="534" t="str">
        <f t="shared" si="549"/>
        <v/>
      </c>
      <c r="CS242" s="534" t="str">
        <f t="shared" si="550"/>
        <v/>
      </c>
      <c r="CT242" s="534" t="str">
        <f t="shared" si="551"/>
        <v/>
      </c>
      <c r="CU242" s="534">
        <f t="shared" si="552"/>
        <v>0</v>
      </c>
      <c r="CV242" s="534">
        <f t="shared" si="553"/>
        <v>20</v>
      </c>
      <c r="CW242" s="535">
        <f t="shared" si="554"/>
        <v>30</v>
      </c>
      <c r="CX242" s="535">
        <f t="shared" si="555"/>
        <v>30</v>
      </c>
      <c r="CY242" s="535">
        <f t="shared" si="556"/>
        <v>50</v>
      </c>
      <c r="CZ242" s="534">
        <f t="shared" si="557"/>
        <v>50</v>
      </c>
      <c r="DA242" s="534">
        <f t="shared" si="558"/>
        <v>50</v>
      </c>
      <c r="DB242" s="534">
        <f t="shared" si="559"/>
        <v>400</v>
      </c>
      <c r="DC242" s="534" t="str">
        <f t="shared" si="560"/>
        <v/>
      </c>
      <c r="DD242" s="534" t="str">
        <f t="shared" si="561"/>
        <v/>
      </c>
      <c r="DE242" s="533" t="str">
        <f t="shared" si="562"/>
        <v/>
      </c>
      <c r="DF242" s="532" t="str">
        <f t="shared" si="563"/>
        <v/>
      </c>
      <c r="DG242" s="631">
        <f t="shared" si="564"/>
        <v>10</v>
      </c>
      <c r="DH242" s="96">
        <f t="shared" si="565"/>
        <v>10</v>
      </c>
      <c r="DI242" s="96">
        <f t="shared" si="566"/>
        <v>7</v>
      </c>
      <c r="DJ242" s="96">
        <f t="shared" si="567"/>
        <v>8</v>
      </c>
      <c r="DK242" s="670"/>
      <c r="DL242" s="671"/>
      <c r="DM242" s="671"/>
      <c r="DN242" s="671"/>
      <c r="DO242" s="671"/>
      <c r="DP242" s="671"/>
      <c r="DQ242" s="671"/>
      <c r="DR242" s="671"/>
      <c r="DS242" s="671"/>
      <c r="DT242" s="672"/>
    </row>
    <row r="243" spans="1:124" s="470" customFormat="1" ht="15.75" customHeight="1">
      <c r="A243" s="627" t="s">
        <v>226</v>
      </c>
      <c r="B243" s="611">
        <f t="shared" ref="B243:M243" si="593">IF(B237="","",(B237-B239-B242)*B238/B$46/365/$G$1)</f>
        <v>6.759510763209392E-2</v>
      </c>
      <c r="C243" s="611">
        <f t="shared" si="593"/>
        <v>3.9430479452054794E-2</v>
      </c>
      <c r="D243" s="611">
        <f t="shared" si="593"/>
        <v>5.6188433219178081E-2</v>
      </c>
      <c r="E243" s="611">
        <f t="shared" si="593"/>
        <v>2.9572859589041087E-2</v>
      </c>
      <c r="F243" s="611">
        <f t="shared" si="593"/>
        <v>0</v>
      </c>
      <c r="G243" s="611">
        <f t="shared" si="593"/>
        <v>0.41294465753424658</v>
      </c>
      <c r="H243" s="611">
        <f t="shared" si="593"/>
        <v>3.9430479452054794E-2</v>
      </c>
      <c r="I243" s="611">
        <f t="shared" si="593"/>
        <v>1.2904520547945206E-2</v>
      </c>
      <c r="J243" s="611">
        <f t="shared" si="593"/>
        <v>4.5496707060063216E-2</v>
      </c>
      <c r="K243" s="611">
        <f t="shared" si="593"/>
        <v>3.9430479452054789E-3</v>
      </c>
      <c r="L243" s="611">
        <f t="shared" si="593"/>
        <v>2.3658287671232875E-2</v>
      </c>
      <c r="M243" s="611">
        <f t="shared" si="593"/>
        <v>5.3768835616438346E-2</v>
      </c>
      <c r="N243" s="611"/>
      <c r="O243" s="611"/>
      <c r="P243" s="611"/>
      <c r="Q243" s="611"/>
      <c r="R243" s="611"/>
      <c r="S243" s="630"/>
      <c r="T243" s="611">
        <f t="shared" ref="T243:AE243" si="594">IF(T237="","",(T237-T239-T242)*T238/T$46/365/$G$1)</f>
        <v>0.31544383561643835</v>
      </c>
      <c r="U243" s="611">
        <f t="shared" si="594"/>
        <v>1.7206027397260272E-2</v>
      </c>
      <c r="V243" s="611">
        <f t="shared" si="594"/>
        <v>0.27298024236037932</v>
      </c>
      <c r="W243" s="611" t="str">
        <f t="shared" si="594"/>
        <v/>
      </c>
      <c r="X243" s="611">
        <f t="shared" si="594"/>
        <v>4.731657534246575E-2</v>
      </c>
      <c r="Y243" s="611">
        <f t="shared" si="594"/>
        <v>2.3185121917808214E-2</v>
      </c>
      <c r="Z243" s="1348">
        <f t="shared" si="594"/>
        <v>0.44735671232876711</v>
      </c>
      <c r="AA243" s="1348">
        <f t="shared" si="594"/>
        <v>0.41007698630136985</v>
      </c>
      <c r="AB243" s="1348">
        <f t="shared" si="594"/>
        <v>0.40765049525816643</v>
      </c>
      <c r="AC243" s="1348">
        <f t="shared" si="594"/>
        <v>0.378532602739726</v>
      </c>
      <c r="AD243" s="611">
        <f t="shared" si="594"/>
        <v>0.74902138767123283</v>
      </c>
      <c r="AE243" s="1348">
        <f t="shared" si="594"/>
        <v>5.9145719178082187E-2</v>
      </c>
      <c r="AF243" s="611"/>
      <c r="AG243" s="611"/>
      <c r="AH243" s="611"/>
      <c r="AI243" s="611"/>
      <c r="AJ243" s="611"/>
      <c r="AK243" s="630"/>
      <c r="AL243" s="611">
        <f t="shared" ref="AL243:AW243" si="595">IF(AL237="","",(AL237-AL239-AL242)*AL238/AL$46/365/$G$1)</f>
        <v>7.0974863013698611E-2</v>
      </c>
      <c r="AM243" s="611">
        <f t="shared" si="595"/>
        <v>5.6779890410958891E-2</v>
      </c>
      <c r="AN243" s="611">
        <f t="shared" si="595"/>
        <v>5.2573972602739716E-2</v>
      </c>
      <c r="AO243" s="611">
        <f t="shared" si="595"/>
        <v>1.9715239726027394E-3</v>
      </c>
      <c r="AP243" s="611">
        <f t="shared" si="595"/>
        <v>3.9430479452054794E-2</v>
      </c>
      <c r="AQ243" s="611">
        <f t="shared" si="595"/>
        <v>6.3088767123287662E-2</v>
      </c>
      <c r="AR243" s="611">
        <f t="shared" si="595"/>
        <v>0.6308876712328767</v>
      </c>
      <c r="AS243" s="611">
        <f t="shared" si="595"/>
        <v>7.8860958904109588E-2</v>
      </c>
      <c r="AT243" s="611">
        <f t="shared" si="595"/>
        <v>2.3658287671232875E-2</v>
      </c>
      <c r="AU243" s="611" t="str">
        <f t="shared" si="595"/>
        <v/>
      </c>
      <c r="AV243" s="611">
        <f t="shared" si="595"/>
        <v>0.6308876712328767</v>
      </c>
      <c r="AW243" s="611" t="str">
        <f t="shared" si="595"/>
        <v/>
      </c>
      <c r="AX243" s="611"/>
      <c r="AY243" s="611"/>
      <c r="AZ243" s="611"/>
      <c r="BA243" s="611"/>
      <c r="BB243" s="611"/>
      <c r="BC243" s="630"/>
      <c r="BD243" s="1348">
        <f t="shared" ref="BD243:BO243" si="596">IF(BD237="","",(BD237-BD239-BD242)*BD238/BD$46/365/$G$1)</f>
        <v>8.8718578767123274E-2</v>
      </c>
      <c r="BE243" s="1348">
        <f t="shared" si="596"/>
        <v>4.731657534246575E-2</v>
      </c>
      <c r="BF243" s="1348">
        <f t="shared" si="596"/>
        <v>0.3548743150684931</v>
      </c>
      <c r="BG243" s="1348" t="str">
        <f t="shared" si="596"/>
        <v/>
      </c>
      <c r="BH243" s="1348" t="str">
        <f t="shared" si="596"/>
        <v/>
      </c>
      <c r="BI243" s="1348">
        <f t="shared" si="596"/>
        <v>6.759510763209392E-2</v>
      </c>
      <c r="BJ243" s="1348">
        <f t="shared" si="596"/>
        <v>0.23658287671232875</v>
      </c>
      <c r="BK243" s="1348">
        <f t="shared" si="596"/>
        <v>2.9572859589041094E-2</v>
      </c>
      <c r="BL243" s="1348">
        <f t="shared" si="596"/>
        <v>3.6801780821917811E-2</v>
      </c>
      <c r="BM243" s="1348">
        <f t="shared" si="596"/>
        <v>0.31544383561643835</v>
      </c>
      <c r="BN243" s="1348">
        <f t="shared" si="596"/>
        <v>3.6801780821917811E-2</v>
      </c>
      <c r="BO243" s="1348">
        <f t="shared" si="596"/>
        <v>3.7853260273972601E-2</v>
      </c>
      <c r="BP243" s="1348"/>
      <c r="BQ243" s="1348"/>
      <c r="BR243" s="1348"/>
      <c r="BS243" s="1348"/>
      <c r="BT243" s="1348"/>
      <c r="BU243" s="630"/>
      <c r="BV243" s="611">
        <f>IF(BV237="","",(BV237-BV239-BV242)*BV238/BV$46/365/$G$1)</f>
        <v>4.4950746575342468E-2</v>
      </c>
      <c r="BW243" s="611">
        <f>IF(BW237="","",(BW237-BW239-BW242)*BW238/BW$46/365/$G$1)</f>
        <v>6.1511547945205483E-2</v>
      </c>
      <c r="BX243" s="611">
        <f>IF(BX237="","",(BX237-BX239-BX242)*BX238/BX$46/365/$G$1)</f>
        <v>7.5706520547945202E-2</v>
      </c>
      <c r="BY243" s="611">
        <f>IF(BY237="","",(BY237-BY239-BY242)*BY238/BY$46/365/$G$1)</f>
        <v>0.20701001712328765</v>
      </c>
      <c r="BZ243" s="578">
        <f t="shared" si="533"/>
        <v>3.7198875818530784E-2</v>
      </c>
      <c r="CA243" s="603">
        <f t="shared" si="534"/>
        <v>0.26240981011591141</v>
      </c>
      <c r="CB243" s="603">
        <f t="shared" si="535"/>
        <v>0.12703186130136984</v>
      </c>
      <c r="CC243" s="668">
        <f t="shared" si="536"/>
        <v>0.10838922449853229</v>
      </c>
      <c r="CD243" s="1072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073">
        <f t="shared" ref="CE243:CO249" si="597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2.9572859589041094E-2</v>
      </c>
      <c r="CF243" s="1073">
        <f t="shared" si="597"/>
        <v>3.6801780821917811E-2</v>
      </c>
      <c r="CG243" s="1073">
        <f t="shared" si="597"/>
        <v>3.6801780821917811E-2</v>
      </c>
      <c r="CH243" s="1073">
        <f t="shared" si="597"/>
        <v>3.7853260273972601E-2</v>
      </c>
      <c r="CI243" s="1074">
        <f t="shared" si="597"/>
        <v>4.731657534246575E-2</v>
      </c>
      <c r="CJ243" s="1074">
        <f t="shared" si="597"/>
        <v>6.759510763209392E-2</v>
      </c>
      <c r="CK243" s="1073">
        <f t="shared" si="597"/>
        <v>8.8718578767123274E-2</v>
      </c>
      <c r="CL243" s="1073">
        <f t="shared" si="597"/>
        <v>0.23658287671232875</v>
      </c>
      <c r="CM243" s="1073">
        <f t="shared" si="597"/>
        <v>0.31544383561643835</v>
      </c>
      <c r="CN243" s="1073">
        <f t="shared" si="597"/>
        <v>0.3548743150684931</v>
      </c>
      <c r="CO243" s="1072" t="str">
        <f t="shared" si="597"/>
        <v/>
      </c>
      <c r="CP243" s="520" t="str">
        <f t="shared" si="547"/>
        <v/>
      </c>
      <c r="CQ243" s="521" t="str">
        <f t="shared" si="548"/>
        <v/>
      </c>
      <c r="CR243" s="522" t="str">
        <f t="shared" si="549"/>
        <v/>
      </c>
      <c r="CS243" s="522" t="str">
        <f t="shared" si="550"/>
        <v/>
      </c>
      <c r="CT243" s="522">
        <f t="shared" si="551"/>
        <v>2.9572859589041094E-2</v>
      </c>
      <c r="CU243" s="522">
        <f t="shared" si="552"/>
        <v>3.6801780821917811E-2</v>
      </c>
      <c r="CV243" s="522">
        <f t="shared" si="553"/>
        <v>3.6801780821917811E-2</v>
      </c>
      <c r="CW243" s="523">
        <f t="shared" si="554"/>
        <v>3.7853260273972601E-2</v>
      </c>
      <c r="CX243" s="523">
        <f t="shared" si="555"/>
        <v>4.731657534246575E-2</v>
      </c>
      <c r="CY243" s="523">
        <f t="shared" si="556"/>
        <v>6.759510763209392E-2</v>
      </c>
      <c r="CZ243" s="522">
        <f t="shared" si="557"/>
        <v>8.8718578767123274E-2</v>
      </c>
      <c r="DA243" s="522">
        <f t="shared" si="558"/>
        <v>0.23658287671232875</v>
      </c>
      <c r="DB243" s="522">
        <f t="shared" si="559"/>
        <v>0.31544383561643835</v>
      </c>
      <c r="DC243" s="522">
        <f t="shared" si="560"/>
        <v>0.3548743150684931</v>
      </c>
      <c r="DD243" s="522" t="str">
        <f t="shared" si="561"/>
        <v/>
      </c>
      <c r="DE243" s="521" t="str">
        <f t="shared" si="562"/>
        <v/>
      </c>
      <c r="DF243" s="520" t="str">
        <f t="shared" si="563"/>
        <v/>
      </c>
      <c r="DG243" s="631">
        <f t="shared" si="564"/>
        <v>12</v>
      </c>
      <c r="DH243" s="96">
        <f t="shared" si="565"/>
        <v>11</v>
      </c>
      <c r="DI243" s="96">
        <f t="shared" si="566"/>
        <v>10</v>
      </c>
      <c r="DJ243" s="96">
        <f t="shared" si="567"/>
        <v>10</v>
      </c>
      <c r="DK243" s="467"/>
      <c r="DL243" s="599"/>
      <c r="DM243" s="599"/>
      <c r="DN243" s="599"/>
      <c r="DO243" s="599"/>
      <c r="DP243" s="599"/>
      <c r="DQ243" s="599"/>
      <c r="DR243" s="599"/>
      <c r="DS243" s="599"/>
      <c r="DT243" s="468"/>
    </row>
    <row r="244" spans="1:124" s="470" customFormat="1" ht="15.75" customHeight="1">
      <c r="A244" s="659" t="s">
        <v>878</v>
      </c>
      <c r="B244" s="684">
        <v>0</v>
      </c>
      <c r="C244" s="684"/>
      <c r="D244" s="684">
        <v>20</v>
      </c>
      <c r="E244" s="684">
        <v>10</v>
      </c>
      <c r="F244" s="684"/>
      <c r="G244" s="684">
        <v>5</v>
      </c>
      <c r="H244" s="684"/>
      <c r="I244" s="684"/>
      <c r="J244" s="684">
        <v>60</v>
      </c>
      <c r="K244" s="684">
        <v>0</v>
      </c>
      <c r="L244" s="684"/>
      <c r="M244" s="684">
        <v>10</v>
      </c>
      <c r="N244" s="684"/>
      <c r="O244" s="684"/>
      <c r="P244" s="684"/>
      <c r="Q244" s="684"/>
      <c r="R244" s="661"/>
      <c r="S244" s="618"/>
      <c r="T244" s="684"/>
      <c r="U244" s="684"/>
      <c r="V244" s="684"/>
      <c r="W244" s="684">
        <v>2</v>
      </c>
      <c r="X244" s="684"/>
      <c r="Y244" s="684">
        <v>5</v>
      </c>
      <c r="Z244" s="1372"/>
      <c r="AA244" s="1372"/>
      <c r="AB244" s="1372">
        <v>105</v>
      </c>
      <c r="AC244" s="1372">
        <v>20</v>
      </c>
      <c r="AD244" s="684"/>
      <c r="AE244" s="1372">
        <v>40</v>
      </c>
      <c r="AF244" s="684"/>
      <c r="AG244" s="684"/>
      <c r="AH244" s="661"/>
      <c r="AI244" s="684"/>
      <c r="AJ244" s="684"/>
      <c r="AK244" s="618"/>
      <c r="AL244" s="684">
        <v>18</v>
      </c>
      <c r="AM244" s="684"/>
      <c r="AN244" s="684">
        <v>2</v>
      </c>
      <c r="AO244" s="684">
        <v>10.5</v>
      </c>
      <c r="AP244" s="684">
        <v>30</v>
      </c>
      <c r="AQ244" s="684">
        <v>15</v>
      </c>
      <c r="AR244" s="684"/>
      <c r="AS244" s="684"/>
      <c r="AT244" s="684">
        <v>50</v>
      </c>
      <c r="AU244" s="684"/>
      <c r="AV244" s="684">
        <v>0</v>
      </c>
      <c r="AW244" s="684"/>
      <c r="AX244" s="684"/>
      <c r="AY244" s="661"/>
      <c r="AZ244" s="661"/>
      <c r="BA244" s="661"/>
      <c r="BB244" s="684"/>
      <c r="BC244" s="618"/>
      <c r="BD244" s="1372"/>
      <c r="BE244" s="1372"/>
      <c r="BF244" s="1372"/>
      <c r="BG244" s="1372"/>
      <c r="BH244" s="1372"/>
      <c r="BI244" s="1372"/>
      <c r="BJ244" s="1372"/>
      <c r="BK244" s="1372"/>
      <c r="BL244" s="1372">
        <v>225</v>
      </c>
      <c r="BM244" s="1372"/>
      <c r="BN244" s="1372">
        <v>25</v>
      </c>
      <c r="BO244" s="1372"/>
      <c r="BP244" s="1363"/>
      <c r="BQ244" s="1363"/>
      <c r="BR244" s="1363"/>
      <c r="BS244" s="1372"/>
      <c r="BT244" s="1363"/>
      <c r="BU244" s="618"/>
      <c r="BV244" s="684">
        <v>10</v>
      </c>
      <c r="BW244" s="684">
        <v>20</v>
      </c>
      <c r="BX244" s="684">
        <v>15</v>
      </c>
      <c r="BY244" s="684">
        <v>25</v>
      </c>
      <c r="BZ244" s="578">
        <f t="shared" si="533"/>
        <v>9</v>
      </c>
      <c r="CA244" s="578">
        <f t="shared" si="534"/>
        <v>21.666666666666668</v>
      </c>
      <c r="CB244" s="578">
        <f t="shared" si="535"/>
        <v>15.1</v>
      </c>
      <c r="CC244" s="665" t="str">
        <f t="shared" si="536"/>
        <v/>
      </c>
      <c r="CD244" s="1069" t="str">
        <f t="shared" ref="CD244:CD249" si="598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070" t="str">
        <f t="shared" si="597"/>
        <v/>
      </c>
      <c r="CF244" s="1070" t="str">
        <f t="shared" si="597"/>
        <v/>
      </c>
      <c r="CG244" s="1070" t="str">
        <f t="shared" si="597"/>
        <v/>
      </c>
      <c r="CH244" s="1070" t="str">
        <f t="shared" si="597"/>
        <v/>
      </c>
      <c r="CI244" s="1071">
        <f t="shared" si="597"/>
        <v>25</v>
      </c>
      <c r="CJ244" s="1071">
        <f t="shared" si="597"/>
        <v>225</v>
      </c>
      <c r="CK244" s="1070" t="str">
        <f t="shared" si="597"/>
        <v/>
      </c>
      <c r="CL244" s="1070" t="str">
        <f t="shared" si="597"/>
        <v/>
      </c>
      <c r="CM244" s="1070" t="str">
        <f t="shared" si="597"/>
        <v/>
      </c>
      <c r="CN244" s="1070" t="str">
        <f t="shared" si="597"/>
        <v/>
      </c>
      <c r="CO244" s="1069" t="str">
        <f t="shared" si="597"/>
        <v/>
      </c>
      <c r="CP244" s="532" t="str">
        <f t="shared" si="547"/>
        <v/>
      </c>
      <c r="CQ244" s="533" t="str">
        <f t="shared" si="548"/>
        <v/>
      </c>
      <c r="CR244" s="534" t="str">
        <f t="shared" si="549"/>
        <v/>
      </c>
      <c r="CS244" s="534" t="str">
        <f t="shared" si="550"/>
        <v/>
      </c>
      <c r="CT244" s="534" t="str">
        <f t="shared" si="551"/>
        <v/>
      </c>
      <c r="CU244" s="534" t="str">
        <f t="shared" si="552"/>
        <v/>
      </c>
      <c r="CV244" s="534" t="str">
        <f t="shared" si="553"/>
        <v/>
      </c>
      <c r="CW244" s="535" t="str">
        <f t="shared" si="554"/>
        <v/>
      </c>
      <c r="CX244" s="535">
        <f t="shared" si="555"/>
        <v>25</v>
      </c>
      <c r="CY244" s="535">
        <f t="shared" si="556"/>
        <v>225</v>
      </c>
      <c r="CZ244" s="534" t="str">
        <f t="shared" si="557"/>
        <v/>
      </c>
      <c r="DA244" s="534" t="str">
        <f t="shared" si="558"/>
        <v/>
      </c>
      <c r="DB244" s="534" t="str">
        <f t="shared" si="559"/>
        <v/>
      </c>
      <c r="DC244" s="534" t="str">
        <f t="shared" si="560"/>
        <v/>
      </c>
      <c r="DD244" s="534" t="str">
        <f t="shared" si="561"/>
        <v/>
      </c>
      <c r="DE244" s="533" t="str">
        <f t="shared" si="562"/>
        <v/>
      </c>
      <c r="DF244" s="532" t="str">
        <f t="shared" si="563"/>
        <v/>
      </c>
      <c r="DG244" s="631">
        <f t="shared" si="564"/>
        <v>7</v>
      </c>
      <c r="DH244" s="96">
        <f t="shared" si="565"/>
        <v>5</v>
      </c>
      <c r="DI244" s="96">
        <f t="shared" si="566"/>
        <v>7</v>
      </c>
      <c r="DJ244" s="96">
        <f t="shared" si="567"/>
        <v>2</v>
      </c>
      <c r="DK244" s="467"/>
      <c r="DL244" s="599"/>
      <c r="DM244" s="599"/>
      <c r="DN244" s="599"/>
      <c r="DO244" s="599"/>
      <c r="DP244" s="599"/>
      <c r="DQ244" s="599"/>
      <c r="DR244" s="599"/>
      <c r="DS244" s="599"/>
      <c r="DT244" s="468"/>
    </row>
    <row r="245" spans="1:124" s="470" customFormat="1" ht="15.75" customHeight="1">
      <c r="A245" s="685" t="s">
        <v>257</v>
      </c>
      <c r="B245" s="678">
        <v>840</v>
      </c>
      <c r="C245" s="678">
        <v>840</v>
      </c>
      <c r="D245" s="678">
        <v>840</v>
      </c>
      <c r="E245" s="678">
        <v>840</v>
      </c>
      <c r="F245" s="678">
        <v>840</v>
      </c>
      <c r="G245" s="678">
        <v>840</v>
      </c>
      <c r="H245" s="678">
        <v>840</v>
      </c>
      <c r="I245" s="678">
        <v>840</v>
      </c>
      <c r="J245" s="678">
        <v>840</v>
      </c>
      <c r="K245" s="678">
        <v>840</v>
      </c>
      <c r="L245" s="678">
        <v>840</v>
      </c>
      <c r="M245" s="678">
        <v>840</v>
      </c>
      <c r="N245" s="678"/>
      <c r="O245" s="678"/>
      <c r="P245" s="678"/>
      <c r="Q245" s="678"/>
      <c r="R245" s="678"/>
      <c r="S245" s="686"/>
      <c r="T245" s="678">
        <v>840</v>
      </c>
      <c r="U245" s="678">
        <v>840</v>
      </c>
      <c r="V245" s="678">
        <v>840</v>
      </c>
      <c r="W245" s="678">
        <v>840</v>
      </c>
      <c r="X245" s="678">
        <v>840</v>
      </c>
      <c r="Y245" s="678">
        <v>840</v>
      </c>
      <c r="Z245" s="1371">
        <v>840</v>
      </c>
      <c r="AA245" s="1371">
        <v>840</v>
      </c>
      <c r="AB245" s="1371">
        <v>840</v>
      </c>
      <c r="AC245" s="1371">
        <v>840</v>
      </c>
      <c r="AD245" s="678">
        <v>840</v>
      </c>
      <c r="AE245" s="1371">
        <v>840</v>
      </c>
      <c r="AF245" s="678"/>
      <c r="AG245" s="678"/>
      <c r="AH245" s="678"/>
      <c r="AI245" s="678"/>
      <c r="AJ245" s="678"/>
      <c r="AK245" s="651"/>
      <c r="AL245" s="678">
        <v>840</v>
      </c>
      <c r="AM245" s="678">
        <v>840</v>
      </c>
      <c r="AN245" s="678">
        <v>840</v>
      </c>
      <c r="AO245" s="678">
        <v>840</v>
      </c>
      <c r="AP245" s="678">
        <v>840</v>
      </c>
      <c r="AQ245" s="678">
        <v>840</v>
      </c>
      <c r="AR245" s="678">
        <v>840</v>
      </c>
      <c r="AS245" s="678">
        <v>840</v>
      </c>
      <c r="AT245" s="678">
        <v>840</v>
      </c>
      <c r="AU245" s="678">
        <v>840</v>
      </c>
      <c r="AV245" s="678">
        <v>840</v>
      </c>
      <c r="AW245" s="678">
        <v>840</v>
      </c>
      <c r="AX245" s="678"/>
      <c r="AY245" s="678"/>
      <c r="AZ245" s="678"/>
      <c r="BA245" s="678"/>
      <c r="BB245" s="678"/>
      <c r="BC245" s="686"/>
      <c r="BD245" s="1371">
        <v>840</v>
      </c>
      <c r="BE245" s="1371">
        <v>840</v>
      </c>
      <c r="BF245" s="1371">
        <v>840</v>
      </c>
      <c r="BG245" s="1371">
        <v>840</v>
      </c>
      <c r="BH245" s="1371">
        <v>840</v>
      </c>
      <c r="BI245" s="1371">
        <v>840</v>
      </c>
      <c r="BJ245" s="1371">
        <v>840</v>
      </c>
      <c r="BK245" s="1371">
        <v>840</v>
      </c>
      <c r="BL245" s="1371">
        <v>840</v>
      </c>
      <c r="BM245" s="1371">
        <v>840</v>
      </c>
      <c r="BN245" s="1371">
        <v>840</v>
      </c>
      <c r="BO245" s="1371">
        <v>840</v>
      </c>
      <c r="BP245" s="1371"/>
      <c r="BQ245" s="1371"/>
      <c r="BR245" s="1371"/>
      <c r="BS245" s="1371"/>
      <c r="BT245" s="1371"/>
      <c r="BU245" s="651"/>
      <c r="BV245" s="678">
        <v>840</v>
      </c>
      <c r="BW245" s="678">
        <v>840</v>
      </c>
      <c r="BX245" s="678">
        <v>840</v>
      </c>
      <c r="BY245" s="678">
        <v>840</v>
      </c>
      <c r="BZ245" s="578">
        <f t="shared" si="533"/>
        <v>840</v>
      </c>
      <c r="CA245" s="578">
        <f t="shared" si="534"/>
        <v>840</v>
      </c>
      <c r="CB245" s="578">
        <f t="shared" si="535"/>
        <v>840</v>
      </c>
      <c r="CC245" s="665">
        <f t="shared" si="536"/>
        <v>840</v>
      </c>
      <c r="CD245" s="1069">
        <f t="shared" si="598"/>
        <v>840</v>
      </c>
      <c r="CE245" s="1070">
        <f t="shared" si="597"/>
        <v>840</v>
      </c>
      <c r="CF245" s="1070">
        <f t="shared" si="597"/>
        <v>840</v>
      </c>
      <c r="CG245" s="1070">
        <f t="shared" si="597"/>
        <v>840</v>
      </c>
      <c r="CH245" s="1070">
        <f t="shared" si="597"/>
        <v>840</v>
      </c>
      <c r="CI245" s="1071">
        <f t="shared" si="597"/>
        <v>840</v>
      </c>
      <c r="CJ245" s="1071">
        <f t="shared" si="597"/>
        <v>840</v>
      </c>
      <c r="CK245" s="1070">
        <f t="shared" si="597"/>
        <v>840</v>
      </c>
      <c r="CL245" s="1070">
        <f t="shared" si="597"/>
        <v>840</v>
      </c>
      <c r="CM245" s="1070">
        <f t="shared" si="597"/>
        <v>840</v>
      </c>
      <c r="CN245" s="1070">
        <f t="shared" si="597"/>
        <v>840</v>
      </c>
      <c r="CO245" s="1069">
        <f t="shared" si="597"/>
        <v>840</v>
      </c>
      <c r="CP245" s="532" t="str">
        <f t="shared" si="547"/>
        <v/>
      </c>
      <c r="CQ245" s="533" t="str">
        <f t="shared" si="548"/>
        <v/>
      </c>
      <c r="CR245" s="534" t="str">
        <f t="shared" si="549"/>
        <v/>
      </c>
      <c r="CS245" s="534">
        <f t="shared" si="550"/>
        <v>840</v>
      </c>
      <c r="CT245" s="534">
        <f t="shared" si="551"/>
        <v>840</v>
      </c>
      <c r="CU245" s="534">
        <f t="shared" si="552"/>
        <v>840</v>
      </c>
      <c r="CV245" s="534">
        <f t="shared" si="553"/>
        <v>840</v>
      </c>
      <c r="CW245" s="535">
        <f t="shared" si="554"/>
        <v>840</v>
      </c>
      <c r="CX245" s="535">
        <f t="shared" si="555"/>
        <v>840</v>
      </c>
      <c r="CY245" s="535">
        <f t="shared" si="556"/>
        <v>840</v>
      </c>
      <c r="CZ245" s="534">
        <f t="shared" si="557"/>
        <v>840</v>
      </c>
      <c r="DA245" s="534">
        <f t="shared" si="558"/>
        <v>840</v>
      </c>
      <c r="DB245" s="534">
        <f t="shared" si="559"/>
        <v>840</v>
      </c>
      <c r="DC245" s="534">
        <f t="shared" si="560"/>
        <v>840</v>
      </c>
      <c r="DD245" s="534">
        <f t="shared" si="561"/>
        <v>840</v>
      </c>
      <c r="DE245" s="533" t="str">
        <f t="shared" si="562"/>
        <v/>
      </c>
      <c r="DF245" s="532" t="str">
        <f t="shared" si="563"/>
        <v/>
      </c>
      <c r="DG245" s="631">
        <f t="shared" si="564"/>
        <v>12</v>
      </c>
      <c r="DH245" s="96">
        <f t="shared" si="565"/>
        <v>12</v>
      </c>
      <c r="DI245" s="96">
        <f t="shared" si="566"/>
        <v>12</v>
      </c>
      <c r="DJ245" s="96">
        <f t="shared" si="567"/>
        <v>12</v>
      </c>
      <c r="DK245" s="467"/>
      <c r="DL245" s="599"/>
      <c r="DM245" s="599"/>
      <c r="DN245" s="599"/>
      <c r="DO245" s="599"/>
      <c r="DP245" s="599"/>
      <c r="DQ245" s="599"/>
      <c r="DR245" s="599"/>
      <c r="DS245" s="599"/>
      <c r="DT245" s="468"/>
    </row>
    <row r="246" spans="1:124" s="470" customFormat="1" ht="15.75" customHeight="1">
      <c r="A246" s="635" t="s">
        <v>255</v>
      </c>
      <c r="B246" s="308"/>
      <c r="C246" s="308"/>
      <c r="D246" s="308"/>
      <c r="E246" s="308"/>
      <c r="F246" s="308"/>
      <c r="G246" s="308">
        <v>0</v>
      </c>
      <c r="H246" s="308"/>
      <c r="I246" s="308"/>
      <c r="J246" s="308">
        <v>10</v>
      </c>
      <c r="K246" s="308"/>
      <c r="L246" s="308"/>
      <c r="M246" s="308">
        <v>0</v>
      </c>
      <c r="N246" s="308"/>
      <c r="O246" s="308"/>
      <c r="P246" s="308"/>
      <c r="Q246" s="308"/>
      <c r="R246" s="308"/>
      <c r="S246" s="655"/>
      <c r="T246" s="308"/>
      <c r="U246" s="308"/>
      <c r="V246" s="308"/>
      <c r="W246" s="308"/>
      <c r="X246" s="308"/>
      <c r="Y246" s="308"/>
      <c r="Z246" s="1359"/>
      <c r="AA246" s="1359"/>
      <c r="AB246" s="1359">
        <v>70</v>
      </c>
      <c r="AC246" s="1359">
        <v>0</v>
      </c>
      <c r="AD246" s="308"/>
      <c r="AE246" s="1359">
        <v>16</v>
      </c>
      <c r="AF246" s="308"/>
      <c r="AG246" s="308"/>
      <c r="AH246" s="308"/>
      <c r="AI246" s="308"/>
      <c r="AJ246" s="308"/>
      <c r="AK246" s="655"/>
      <c r="AL246" s="308">
        <v>16.5</v>
      </c>
      <c r="AM246" s="308"/>
      <c r="AN246" s="308"/>
      <c r="AO246" s="308">
        <v>8</v>
      </c>
      <c r="AP246" s="308">
        <v>10</v>
      </c>
      <c r="AQ246" s="308">
        <v>5</v>
      </c>
      <c r="AR246" s="308"/>
      <c r="AS246" s="308"/>
      <c r="AT246" s="308">
        <v>30</v>
      </c>
      <c r="AU246" s="308"/>
      <c r="AV246" s="308"/>
      <c r="AW246" s="308"/>
      <c r="AX246" s="308"/>
      <c r="AY246" s="661"/>
      <c r="AZ246" s="661"/>
      <c r="BA246" s="308"/>
      <c r="BB246" s="308"/>
      <c r="BC246" s="655"/>
      <c r="BD246" s="1359"/>
      <c r="BE246" s="1359"/>
      <c r="BF246" s="1359"/>
      <c r="BG246" s="1359"/>
      <c r="BH246" s="1359"/>
      <c r="BI246" s="1359"/>
      <c r="BJ246" s="1359"/>
      <c r="BK246" s="1359"/>
      <c r="BL246" s="1359">
        <v>180</v>
      </c>
      <c r="BM246" s="1359"/>
      <c r="BN246" s="1359">
        <v>20</v>
      </c>
      <c r="BO246" s="1359"/>
      <c r="BP246" s="1363"/>
      <c r="BQ246" s="1363"/>
      <c r="BR246" s="1363"/>
      <c r="BS246" s="1359"/>
      <c r="BT246" s="1359"/>
      <c r="BU246" s="655"/>
      <c r="BV246" s="308">
        <v>5</v>
      </c>
      <c r="BW246" s="308">
        <v>16</v>
      </c>
      <c r="BX246" s="308">
        <v>10</v>
      </c>
      <c r="BY246" s="308">
        <v>20</v>
      </c>
      <c r="BZ246" s="578">
        <f t="shared" si="533"/>
        <v>0</v>
      </c>
      <c r="CA246" s="578">
        <f t="shared" si="534"/>
        <v>16</v>
      </c>
      <c r="CB246" s="578">
        <f t="shared" si="535"/>
        <v>11.5</v>
      </c>
      <c r="CC246" s="665" t="str">
        <f t="shared" si="536"/>
        <v/>
      </c>
      <c r="CD246" s="1069" t="str">
        <f t="shared" si="598"/>
        <v/>
      </c>
      <c r="CE246" s="1070" t="str">
        <f t="shared" si="597"/>
        <v/>
      </c>
      <c r="CF246" s="1070" t="str">
        <f t="shared" si="597"/>
        <v/>
      </c>
      <c r="CG246" s="1070" t="str">
        <f t="shared" si="597"/>
        <v/>
      </c>
      <c r="CH246" s="1070" t="str">
        <f t="shared" si="597"/>
        <v/>
      </c>
      <c r="CI246" s="1071">
        <f t="shared" si="597"/>
        <v>20</v>
      </c>
      <c r="CJ246" s="1071">
        <f t="shared" si="597"/>
        <v>180</v>
      </c>
      <c r="CK246" s="1070" t="str">
        <f t="shared" si="597"/>
        <v/>
      </c>
      <c r="CL246" s="1070" t="str">
        <f t="shared" si="597"/>
        <v/>
      </c>
      <c r="CM246" s="1070" t="str">
        <f t="shared" si="597"/>
        <v/>
      </c>
      <c r="CN246" s="1070" t="str">
        <f t="shared" si="597"/>
        <v/>
      </c>
      <c r="CO246" s="1069" t="str">
        <f t="shared" si="597"/>
        <v/>
      </c>
      <c r="CP246" s="532" t="str">
        <f t="shared" si="547"/>
        <v/>
      </c>
      <c r="CQ246" s="533" t="str">
        <f t="shared" si="548"/>
        <v/>
      </c>
      <c r="CR246" s="534" t="str">
        <f t="shared" si="549"/>
        <v/>
      </c>
      <c r="CS246" s="534" t="str">
        <f t="shared" si="550"/>
        <v/>
      </c>
      <c r="CT246" s="534" t="str">
        <f t="shared" si="551"/>
        <v/>
      </c>
      <c r="CU246" s="534" t="str">
        <f t="shared" si="552"/>
        <v/>
      </c>
      <c r="CV246" s="534" t="str">
        <f t="shared" si="553"/>
        <v/>
      </c>
      <c r="CW246" s="535" t="str">
        <f t="shared" si="554"/>
        <v/>
      </c>
      <c r="CX246" s="535">
        <f t="shared" si="555"/>
        <v>20</v>
      </c>
      <c r="CY246" s="535">
        <f t="shared" si="556"/>
        <v>180</v>
      </c>
      <c r="CZ246" s="534" t="str">
        <f t="shared" si="557"/>
        <v/>
      </c>
      <c r="DA246" s="534" t="str">
        <f t="shared" si="558"/>
        <v/>
      </c>
      <c r="DB246" s="534" t="str">
        <f t="shared" si="559"/>
        <v/>
      </c>
      <c r="DC246" s="534" t="str">
        <f t="shared" si="560"/>
        <v/>
      </c>
      <c r="DD246" s="534" t="str">
        <f t="shared" si="561"/>
        <v/>
      </c>
      <c r="DE246" s="533" t="str">
        <f t="shared" si="562"/>
        <v/>
      </c>
      <c r="DF246" s="532" t="str">
        <f t="shared" si="563"/>
        <v/>
      </c>
      <c r="DG246" s="631">
        <f t="shared" si="564"/>
        <v>3</v>
      </c>
      <c r="DH246" s="96">
        <f t="shared" si="565"/>
        <v>3</v>
      </c>
      <c r="DI246" s="96">
        <f t="shared" si="566"/>
        <v>5</v>
      </c>
      <c r="DJ246" s="96">
        <f t="shared" si="567"/>
        <v>2</v>
      </c>
      <c r="DK246" s="467"/>
      <c r="DL246" s="599"/>
      <c r="DM246" s="599"/>
      <c r="DN246" s="599"/>
      <c r="DO246" s="599"/>
      <c r="DP246" s="599"/>
      <c r="DQ246" s="599"/>
      <c r="DR246" s="599"/>
      <c r="DS246" s="599"/>
      <c r="DT246" s="468"/>
    </row>
    <row r="247" spans="1:124" s="470" customFormat="1" ht="15.75" customHeight="1">
      <c r="A247" s="619" t="s">
        <v>180</v>
      </c>
      <c r="B247" s="241"/>
      <c r="C247" s="241"/>
      <c r="D247" s="241"/>
      <c r="E247" s="241"/>
      <c r="F247" s="241"/>
      <c r="G247" s="241"/>
      <c r="H247" s="241"/>
      <c r="I247" s="241"/>
      <c r="J247" s="241">
        <v>30</v>
      </c>
      <c r="K247" s="241"/>
      <c r="L247" s="241"/>
      <c r="M247" s="241"/>
      <c r="N247" s="241"/>
      <c r="O247" s="241"/>
      <c r="P247" s="241"/>
      <c r="Q247" s="241"/>
      <c r="R247" s="241"/>
      <c r="S247" s="655"/>
      <c r="T247" s="241"/>
      <c r="U247" s="241"/>
      <c r="V247" s="241"/>
      <c r="W247" s="241"/>
      <c r="X247" s="241"/>
      <c r="Y247" s="241"/>
      <c r="Z247" s="241"/>
      <c r="AA247" s="241"/>
      <c r="AB247" s="241">
        <v>15</v>
      </c>
      <c r="AC247" s="241"/>
      <c r="AD247" s="241"/>
      <c r="AE247" s="241">
        <v>12</v>
      </c>
      <c r="AF247" s="241"/>
      <c r="AG247" s="241"/>
      <c r="AH247" s="241"/>
      <c r="AI247" s="241"/>
      <c r="AJ247" s="241"/>
      <c r="AK247" s="655"/>
      <c r="AL247" s="241">
        <v>180</v>
      </c>
      <c r="AM247" s="241"/>
      <c r="AN247" s="241"/>
      <c r="AO247" s="241">
        <v>120</v>
      </c>
      <c r="AP247" s="241">
        <v>100</v>
      </c>
      <c r="AQ247" s="241">
        <v>30</v>
      </c>
      <c r="AR247" s="241"/>
      <c r="AS247" s="241"/>
      <c r="AT247" s="241">
        <v>100</v>
      </c>
      <c r="AU247" s="241"/>
      <c r="AV247" s="241"/>
      <c r="AW247" s="241"/>
      <c r="AX247" s="241"/>
      <c r="AY247" s="683"/>
      <c r="AZ247" s="683"/>
      <c r="BA247" s="241"/>
      <c r="BB247" s="241"/>
      <c r="BC247" s="655"/>
      <c r="BD247" s="241"/>
      <c r="BE247" s="241"/>
      <c r="BF247" s="241"/>
      <c r="BG247" s="241"/>
      <c r="BH247" s="241"/>
      <c r="BI247" s="241"/>
      <c r="BJ247" s="241"/>
      <c r="BK247" s="241"/>
      <c r="BL247" s="241">
        <v>45</v>
      </c>
      <c r="BM247" s="241"/>
      <c r="BN247" s="241">
        <v>30</v>
      </c>
      <c r="BO247" s="241"/>
      <c r="BP247" s="683"/>
      <c r="BQ247" s="683"/>
      <c r="BR247" s="683"/>
      <c r="BS247" s="241"/>
      <c r="BT247" s="241"/>
      <c r="BU247" s="655"/>
      <c r="BV247" s="241">
        <v>30</v>
      </c>
      <c r="BW247" s="241">
        <v>30</v>
      </c>
      <c r="BX247" s="241">
        <v>30</v>
      </c>
      <c r="BY247" s="241">
        <v>30</v>
      </c>
      <c r="BZ247" s="578" t="str">
        <f t="shared" si="533"/>
        <v/>
      </c>
      <c r="CA247" s="578" t="str">
        <f t="shared" si="534"/>
        <v/>
      </c>
      <c r="CB247" s="578">
        <f t="shared" si="535"/>
        <v>106.66666666666667</v>
      </c>
      <c r="CC247" s="665" t="str">
        <f t="shared" si="536"/>
        <v/>
      </c>
      <c r="CD247" s="1069" t="str">
        <f t="shared" si="598"/>
        <v/>
      </c>
      <c r="CE247" s="1070" t="str">
        <f t="shared" si="597"/>
        <v/>
      </c>
      <c r="CF247" s="1070" t="str">
        <f t="shared" si="597"/>
        <v/>
      </c>
      <c r="CG247" s="1070" t="str">
        <f t="shared" si="597"/>
        <v/>
      </c>
      <c r="CH247" s="1070" t="str">
        <f t="shared" si="597"/>
        <v/>
      </c>
      <c r="CI247" s="1071">
        <f t="shared" si="597"/>
        <v>30</v>
      </c>
      <c r="CJ247" s="1071">
        <f t="shared" si="597"/>
        <v>45</v>
      </c>
      <c r="CK247" s="1070" t="str">
        <f t="shared" si="597"/>
        <v/>
      </c>
      <c r="CL247" s="1070" t="str">
        <f t="shared" si="597"/>
        <v/>
      </c>
      <c r="CM247" s="1070" t="str">
        <f t="shared" si="597"/>
        <v/>
      </c>
      <c r="CN247" s="1070" t="str">
        <f t="shared" si="597"/>
        <v/>
      </c>
      <c r="CO247" s="1069" t="str">
        <f t="shared" si="597"/>
        <v/>
      </c>
      <c r="CP247" s="532" t="str">
        <f t="shared" si="547"/>
        <v/>
      </c>
      <c r="CQ247" s="533" t="str">
        <f t="shared" si="548"/>
        <v/>
      </c>
      <c r="CR247" s="534" t="str">
        <f t="shared" si="549"/>
        <v/>
      </c>
      <c r="CS247" s="534" t="str">
        <f t="shared" si="550"/>
        <v/>
      </c>
      <c r="CT247" s="534" t="str">
        <f t="shared" si="551"/>
        <v/>
      </c>
      <c r="CU247" s="534" t="str">
        <f t="shared" si="552"/>
        <v/>
      </c>
      <c r="CV247" s="534" t="str">
        <f t="shared" si="553"/>
        <v/>
      </c>
      <c r="CW247" s="535" t="str">
        <f t="shared" si="554"/>
        <v/>
      </c>
      <c r="CX247" s="535">
        <f t="shared" si="555"/>
        <v>30</v>
      </c>
      <c r="CY247" s="535">
        <f t="shared" si="556"/>
        <v>45</v>
      </c>
      <c r="CZ247" s="534" t="str">
        <f t="shared" si="557"/>
        <v/>
      </c>
      <c r="DA247" s="534" t="str">
        <f t="shared" si="558"/>
        <v/>
      </c>
      <c r="DB247" s="534" t="str">
        <f t="shared" si="559"/>
        <v/>
      </c>
      <c r="DC247" s="534" t="str">
        <f t="shared" si="560"/>
        <v/>
      </c>
      <c r="DD247" s="534" t="str">
        <f t="shared" si="561"/>
        <v/>
      </c>
      <c r="DE247" s="533" t="str">
        <f t="shared" si="562"/>
        <v/>
      </c>
      <c r="DF247" s="532" t="str">
        <f t="shared" si="563"/>
        <v/>
      </c>
      <c r="DG247" s="631">
        <f t="shared" si="564"/>
        <v>1</v>
      </c>
      <c r="DH247" s="96">
        <f t="shared" si="565"/>
        <v>2</v>
      </c>
      <c r="DI247" s="96">
        <f t="shared" si="566"/>
        <v>5</v>
      </c>
      <c r="DJ247" s="96">
        <f t="shared" si="567"/>
        <v>2</v>
      </c>
      <c r="DK247" s="467"/>
      <c r="DL247" s="599"/>
      <c r="DM247" s="599"/>
      <c r="DN247" s="599"/>
      <c r="DO247" s="599"/>
      <c r="DP247" s="599"/>
      <c r="DQ247" s="599"/>
      <c r="DR247" s="599"/>
      <c r="DS247" s="599"/>
      <c r="DT247" s="468"/>
    </row>
    <row r="248" spans="1:124" s="470" customFormat="1" ht="15.75" customHeight="1">
      <c r="A248" s="619" t="s">
        <v>182</v>
      </c>
      <c r="B248" s="608" t="str">
        <f t="shared" ref="B248:M248" si="599">IF(B246="","",B246*B247)</f>
        <v/>
      </c>
      <c r="C248" s="608" t="str">
        <f t="shared" si="599"/>
        <v/>
      </c>
      <c r="D248" s="608" t="str">
        <f t="shared" si="599"/>
        <v/>
      </c>
      <c r="E248" s="608" t="str">
        <f t="shared" si="599"/>
        <v/>
      </c>
      <c r="F248" s="608" t="str">
        <f t="shared" si="599"/>
        <v/>
      </c>
      <c r="G248" s="608">
        <f t="shared" si="599"/>
        <v>0</v>
      </c>
      <c r="H248" s="608" t="str">
        <f t="shared" si="599"/>
        <v/>
      </c>
      <c r="I248" s="608" t="str">
        <f>IF(I246="","",I246*I247)</f>
        <v/>
      </c>
      <c r="J248" s="608">
        <f>IF(J246="","",J246*J247)</f>
        <v>300</v>
      </c>
      <c r="K248" s="608" t="str">
        <f t="shared" si="599"/>
        <v/>
      </c>
      <c r="L248" s="608" t="str">
        <f t="shared" si="599"/>
        <v/>
      </c>
      <c r="M248" s="608">
        <f t="shared" si="599"/>
        <v>0</v>
      </c>
      <c r="N248" s="608"/>
      <c r="O248" s="608"/>
      <c r="P248" s="608"/>
      <c r="Q248" s="608"/>
      <c r="R248" s="608"/>
      <c r="S248" s="640"/>
      <c r="T248" s="608" t="str">
        <f t="shared" ref="T248:AE248" si="600">IF(T246="","",T246*T247)</f>
        <v/>
      </c>
      <c r="U248" s="608" t="str">
        <f t="shared" si="600"/>
        <v/>
      </c>
      <c r="V248" s="608" t="str">
        <f t="shared" si="600"/>
        <v/>
      </c>
      <c r="W248" s="608" t="str">
        <f t="shared" si="600"/>
        <v/>
      </c>
      <c r="X248" s="608" t="str">
        <f t="shared" si="600"/>
        <v/>
      </c>
      <c r="Y248" s="608" t="str">
        <f t="shared" si="600"/>
        <v/>
      </c>
      <c r="Z248" s="1347" t="str">
        <f t="shared" si="600"/>
        <v/>
      </c>
      <c r="AA248" s="1347" t="str">
        <f t="shared" si="600"/>
        <v/>
      </c>
      <c r="AB248" s="1347">
        <f t="shared" si="600"/>
        <v>1050</v>
      </c>
      <c r="AC248" s="1347">
        <f t="shared" si="600"/>
        <v>0</v>
      </c>
      <c r="AD248" s="608" t="str">
        <f t="shared" si="600"/>
        <v/>
      </c>
      <c r="AE248" s="1347">
        <f t="shared" si="600"/>
        <v>192</v>
      </c>
      <c r="AF248" s="608"/>
      <c r="AG248" s="608"/>
      <c r="AH248" s="608"/>
      <c r="AI248" s="608"/>
      <c r="AJ248" s="608"/>
      <c r="AK248" s="640"/>
      <c r="AL248" s="608">
        <f t="shared" ref="AL248:AW248" si="601">IF(AL246="","",AL246*AL247)</f>
        <v>2970</v>
      </c>
      <c r="AM248" s="608" t="str">
        <f t="shared" si="601"/>
        <v/>
      </c>
      <c r="AN248" s="608" t="str">
        <f t="shared" si="601"/>
        <v/>
      </c>
      <c r="AO248" s="608">
        <f t="shared" si="601"/>
        <v>960</v>
      </c>
      <c r="AP248" s="608">
        <f t="shared" si="601"/>
        <v>1000</v>
      </c>
      <c r="AQ248" s="608">
        <f t="shared" si="601"/>
        <v>150</v>
      </c>
      <c r="AR248" s="608" t="str">
        <f t="shared" si="601"/>
        <v/>
      </c>
      <c r="AS248" s="608" t="str">
        <f t="shared" si="601"/>
        <v/>
      </c>
      <c r="AT248" s="608">
        <f t="shared" si="601"/>
        <v>3000</v>
      </c>
      <c r="AU248" s="608" t="str">
        <f t="shared" si="601"/>
        <v/>
      </c>
      <c r="AV248" s="608" t="str">
        <f t="shared" si="601"/>
        <v/>
      </c>
      <c r="AW248" s="608" t="str">
        <f t="shared" si="601"/>
        <v/>
      </c>
      <c r="AX248" s="608"/>
      <c r="AY248" s="608"/>
      <c r="AZ248" s="608"/>
      <c r="BA248" s="608"/>
      <c r="BB248" s="608"/>
      <c r="BC248" s="640"/>
      <c r="BD248" s="1347" t="str">
        <f t="shared" ref="BD248:BO248" si="602">IF(BD246="","",BD246*BD247)</f>
        <v/>
      </c>
      <c r="BE248" s="1347" t="str">
        <f t="shared" si="602"/>
        <v/>
      </c>
      <c r="BF248" s="1347" t="str">
        <f t="shared" si="602"/>
        <v/>
      </c>
      <c r="BG248" s="1347" t="str">
        <f t="shared" si="602"/>
        <v/>
      </c>
      <c r="BH248" s="1347" t="str">
        <f t="shared" si="602"/>
        <v/>
      </c>
      <c r="BI248" s="1347" t="str">
        <f t="shared" si="602"/>
        <v/>
      </c>
      <c r="BJ248" s="1347" t="str">
        <f t="shared" si="602"/>
        <v/>
      </c>
      <c r="BK248" s="1347" t="str">
        <f t="shared" si="602"/>
        <v/>
      </c>
      <c r="BL248" s="1347">
        <f t="shared" si="602"/>
        <v>8100</v>
      </c>
      <c r="BM248" s="1347" t="str">
        <f t="shared" si="602"/>
        <v/>
      </c>
      <c r="BN248" s="1347">
        <f t="shared" si="602"/>
        <v>600</v>
      </c>
      <c r="BO248" s="1347" t="str">
        <f t="shared" si="602"/>
        <v/>
      </c>
      <c r="BP248" s="1347"/>
      <c r="BQ248" s="1347"/>
      <c r="BR248" s="1347"/>
      <c r="BS248" s="1347"/>
      <c r="BT248" s="1347"/>
      <c r="BU248" s="640"/>
      <c r="BV248" s="608">
        <f>IF(BV246="","",BV246*BV247)</f>
        <v>150</v>
      </c>
      <c r="BW248" s="608">
        <f>IF(BW246="","",BW246*BW247)</f>
        <v>480</v>
      </c>
      <c r="BX248" s="608">
        <f>IF(BX246="","",BX246*BX247)</f>
        <v>300</v>
      </c>
      <c r="BY248" s="608">
        <f>IF(BY246="","",BY246*BY247)</f>
        <v>600</v>
      </c>
      <c r="BZ248" s="578">
        <f t="shared" si="533"/>
        <v>0</v>
      </c>
      <c r="CA248" s="578">
        <f t="shared" si="534"/>
        <v>192</v>
      </c>
      <c r="CB248" s="578">
        <f t="shared" si="535"/>
        <v>1643.3333333333333</v>
      </c>
      <c r="CC248" s="665" t="str">
        <f t="shared" si="536"/>
        <v/>
      </c>
      <c r="CD248" s="1069" t="str">
        <f t="shared" si="598"/>
        <v/>
      </c>
      <c r="CE248" s="1070" t="str">
        <f t="shared" si="597"/>
        <v/>
      </c>
      <c r="CF248" s="1070" t="str">
        <f t="shared" si="597"/>
        <v/>
      </c>
      <c r="CG248" s="1070" t="str">
        <f t="shared" si="597"/>
        <v/>
      </c>
      <c r="CH248" s="1070" t="str">
        <f t="shared" si="597"/>
        <v/>
      </c>
      <c r="CI248" s="1071">
        <f t="shared" si="597"/>
        <v>600</v>
      </c>
      <c r="CJ248" s="1071">
        <f t="shared" si="597"/>
        <v>8100</v>
      </c>
      <c r="CK248" s="1070" t="str">
        <f t="shared" si="597"/>
        <v/>
      </c>
      <c r="CL248" s="1070" t="str">
        <f t="shared" si="597"/>
        <v/>
      </c>
      <c r="CM248" s="1070" t="str">
        <f t="shared" si="597"/>
        <v/>
      </c>
      <c r="CN248" s="1070" t="str">
        <f t="shared" si="597"/>
        <v/>
      </c>
      <c r="CO248" s="1069" t="str">
        <f t="shared" si="597"/>
        <v/>
      </c>
      <c r="CP248" s="532" t="str">
        <f t="shared" si="547"/>
        <v/>
      </c>
      <c r="CQ248" s="533" t="str">
        <f t="shared" si="548"/>
        <v/>
      </c>
      <c r="CR248" s="534" t="str">
        <f t="shared" si="549"/>
        <v/>
      </c>
      <c r="CS248" s="534" t="str">
        <f t="shared" si="550"/>
        <v/>
      </c>
      <c r="CT248" s="534" t="str">
        <f t="shared" si="551"/>
        <v/>
      </c>
      <c r="CU248" s="534" t="str">
        <f t="shared" si="552"/>
        <v/>
      </c>
      <c r="CV248" s="534" t="str">
        <f t="shared" si="553"/>
        <v/>
      </c>
      <c r="CW248" s="535" t="str">
        <f t="shared" si="554"/>
        <v/>
      </c>
      <c r="CX248" s="535">
        <f t="shared" si="555"/>
        <v>600</v>
      </c>
      <c r="CY248" s="535">
        <f t="shared" si="556"/>
        <v>8100</v>
      </c>
      <c r="CZ248" s="534" t="str">
        <f t="shared" si="557"/>
        <v/>
      </c>
      <c r="DA248" s="534" t="str">
        <f t="shared" si="558"/>
        <v/>
      </c>
      <c r="DB248" s="534" t="str">
        <f t="shared" si="559"/>
        <v/>
      </c>
      <c r="DC248" s="534" t="str">
        <f t="shared" si="560"/>
        <v/>
      </c>
      <c r="DD248" s="534" t="str">
        <f t="shared" si="561"/>
        <v/>
      </c>
      <c r="DE248" s="533" t="str">
        <f t="shared" si="562"/>
        <v/>
      </c>
      <c r="DF248" s="532" t="str">
        <f t="shared" si="563"/>
        <v/>
      </c>
      <c r="DG248" s="631">
        <f t="shared" si="564"/>
        <v>3</v>
      </c>
      <c r="DH248" s="96">
        <f t="shared" si="565"/>
        <v>3</v>
      </c>
      <c r="DI248" s="96">
        <f t="shared" si="566"/>
        <v>5</v>
      </c>
      <c r="DJ248" s="96">
        <f t="shared" si="567"/>
        <v>2</v>
      </c>
      <c r="DK248" s="467"/>
      <c r="DL248" s="599"/>
      <c r="DM248" s="599"/>
      <c r="DN248" s="599"/>
      <c r="DO248" s="599"/>
      <c r="DP248" s="599"/>
      <c r="DQ248" s="599"/>
      <c r="DR248" s="599"/>
      <c r="DS248" s="599"/>
      <c r="DT248" s="468"/>
    </row>
    <row r="249" spans="1:124" s="470" customFormat="1" ht="15.75" customHeight="1">
      <c r="A249" s="619" t="s">
        <v>256</v>
      </c>
      <c r="B249" s="620">
        <v>0</v>
      </c>
      <c r="C249" s="620"/>
      <c r="D249" s="620"/>
      <c r="E249" s="620"/>
      <c r="F249" s="620"/>
      <c r="G249" s="620">
        <v>0.5</v>
      </c>
      <c r="H249" s="620"/>
      <c r="I249" s="620"/>
      <c r="J249" s="620">
        <v>0</v>
      </c>
      <c r="K249" s="620"/>
      <c r="L249" s="620"/>
      <c r="M249" s="620">
        <v>2</v>
      </c>
      <c r="N249" s="620"/>
      <c r="O249" s="620"/>
      <c r="P249" s="620"/>
      <c r="Q249" s="620"/>
      <c r="R249" s="620"/>
      <c r="S249" s="618"/>
      <c r="T249" s="620"/>
      <c r="U249" s="620"/>
      <c r="V249" s="620"/>
      <c r="W249" s="620"/>
      <c r="X249" s="620"/>
      <c r="Y249" s="620">
        <v>1</v>
      </c>
      <c r="Z249" s="1350"/>
      <c r="AA249" s="1350"/>
      <c r="AB249" s="1350">
        <v>0.5</v>
      </c>
      <c r="AC249" s="1350">
        <v>0</v>
      </c>
      <c r="AD249" s="620"/>
      <c r="AE249" s="1350"/>
      <c r="AF249" s="620"/>
      <c r="AG249" s="620"/>
      <c r="AH249" s="620"/>
      <c r="AI249" s="620"/>
      <c r="AJ249" s="620"/>
      <c r="AK249" s="618"/>
      <c r="AL249" s="620"/>
      <c r="AM249" s="620"/>
      <c r="AN249" s="620"/>
      <c r="AO249" s="620">
        <v>1.5</v>
      </c>
      <c r="AP249" s="620">
        <v>8</v>
      </c>
      <c r="AQ249" s="620"/>
      <c r="AR249" s="620"/>
      <c r="AS249" s="620"/>
      <c r="AT249" s="620"/>
      <c r="AU249" s="620"/>
      <c r="AV249" s="620"/>
      <c r="AW249" s="620"/>
      <c r="AX249" s="620"/>
      <c r="AY249" s="620"/>
      <c r="AZ249" s="620"/>
      <c r="BA249" s="620"/>
      <c r="BB249" s="620"/>
      <c r="BC249" s="618"/>
      <c r="BD249" s="1350"/>
      <c r="BE249" s="1350"/>
      <c r="BF249" s="1350"/>
      <c r="BG249" s="1350"/>
      <c r="BH249" s="1350"/>
      <c r="BI249" s="1350"/>
      <c r="BJ249" s="1350"/>
      <c r="BK249" s="1350"/>
      <c r="BL249" s="1350">
        <v>20</v>
      </c>
      <c r="BM249" s="1350"/>
      <c r="BN249" s="1350">
        <v>2</v>
      </c>
      <c r="BO249" s="1350"/>
      <c r="BP249" s="1350"/>
      <c r="BQ249" s="683"/>
      <c r="BR249" s="1350"/>
      <c r="BS249" s="1350"/>
      <c r="BT249" s="1350"/>
      <c r="BU249" s="618"/>
      <c r="BV249" s="620">
        <v>1</v>
      </c>
      <c r="BW249" s="620">
        <v>1</v>
      </c>
      <c r="BX249" s="620">
        <v>5</v>
      </c>
      <c r="BY249" s="620">
        <v>11</v>
      </c>
      <c r="BZ249" s="578">
        <f t="shared" si="533"/>
        <v>0.25</v>
      </c>
      <c r="CA249" s="578">
        <f t="shared" si="534"/>
        <v>0.5</v>
      </c>
      <c r="CB249" s="578" t="str">
        <f t="shared" si="535"/>
        <v/>
      </c>
      <c r="CC249" s="665" t="str">
        <f t="shared" si="536"/>
        <v/>
      </c>
      <c r="CD249" s="1069" t="str">
        <f t="shared" si="598"/>
        <v/>
      </c>
      <c r="CE249" s="1070" t="str">
        <f t="shared" si="597"/>
        <v/>
      </c>
      <c r="CF249" s="1070" t="str">
        <f t="shared" si="597"/>
        <v/>
      </c>
      <c r="CG249" s="1070" t="str">
        <f t="shared" si="597"/>
        <v/>
      </c>
      <c r="CH249" s="1070" t="str">
        <f t="shared" si="597"/>
        <v/>
      </c>
      <c r="CI249" s="1071">
        <f t="shared" si="597"/>
        <v>2</v>
      </c>
      <c r="CJ249" s="1071">
        <f t="shared" si="597"/>
        <v>20</v>
      </c>
      <c r="CK249" s="1070" t="str">
        <f t="shared" si="597"/>
        <v/>
      </c>
      <c r="CL249" s="1070" t="str">
        <f t="shared" si="597"/>
        <v/>
      </c>
      <c r="CM249" s="1070" t="str">
        <f t="shared" si="597"/>
        <v/>
      </c>
      <c r="CN249" s="1070" t="str">
        <f t="shared" si="597"/>
        <v/>
      </c>
      <c r="CO249" s="1069" t="str">
        <f t="shared" si="597"/>
        <v/>
      </c>
      <c r="CP249" s="532" t="str">
        <f t="shared" si="547"/>
        <v/>
      </c>
      <c r="CQ249" s="533" t="str">
        <f t="shared" si="548"/>
        <v/>
      </c>
      <c r="CR249" s="534" t="str">
        <f t="shared" si="549"/>
        <v/>
      </c>
      <c r="CS249" s="534" t="str">
        <f t="shared" si="550"/>
        <v/>
      </c>
      <c r="CT249" s="534" t="str">
        <f t="shared" si="551"/>
        <v/>
      </c>
      <c r="CU249" s="534" t="str">
        <f t="shared" si="552"/>
        <v/>
      </c>
      <c r="CV249" s="534" t="str">
        <f t="shared" si="553"/>
        <v/>
      </c>
      <c r="CW249" s="535" t="str">
        <f t="shared" si="554"/>
        <v/>
      </c>
      <c r="CX249" s="535">
        <f t="shared" si="555"/>
        <v>2</v>
      </c>
      <c r="CY249" s="535">
        <f t="shared" si="556"/>
        <v>20</v>
      </c>
      <c r="CZ249" s="534" t="str">
        <f t="shared" si="557"/>
        <v/>
      </c>
      <c r="DA249" s="534" t="str">
        <f t="shared" si="558"/>
        <v/>
      </c>
      <c r="DB249" s="534" t="str">
        <f t="shared" si="559"/>
        <v/>
      </c>
      <c r="DC249" s="534" t="str">
        <f t="shared" si="560"/>
        <v/>
      </c>
      <c r="DD249" s="534" t="str">
        <f t="shared" si="561"/>
        <v/>
      </c>
      <c r="DE249" s="533" t="str">
        <f t="shared" si="562"/>
        <v/>
      </c>
      <c r="DF249" s="532" t="str">
        <f t="shared" si="563"/>
        <v/>
      </c>
      <c r="DG249" s="631">
        <f t="shared" si="564"/>
        <v>4</v>
      </c>
      <c r="DH249" s="96">
        <f t="shared" si="565"/>
        <v>3</v>
      </c>
      <c r="DI249" s="96">
        <f t="shared" si="566"/>
        <v>2</v>
      </c>
      <c r="DJ249" s="96">
        <f t="shared" si="567"/>
        <v>2</v>
      </c>
      <c r="DK249" s="467"/>
      <c r="DL249" s="599"/>
      <c r="DM249" s="599"/>
      <c r="DN249" s="599"/>
      <c r="DO249" s="599"/>
      <c r="DP249" s="599"/>
      <c r="DQ249" s="599"/>
      <c r="DR249" s="599"/>
      <c r="DS249" s="599"/>
      <c r="DT249" s="468"/>
    </row>
    <row r="250" spans="1:124" s="470" customFormat="1" ht="15.75" customHeight="1">
      <c r="A250" s="627" t="s">
        <v>226</v>
      </c>
      <c r="B250" s="611">
        <f t="shared" ref="B250:M250" si="603">IF(B244="","",(B244-B246-B249)*B245/B$46/365/$G$1)</f>
        <v>0</v>
      </c>
      <c r="C250" s="611" t="str">
        <f t="shared" si="603"/>
        <v/>
      </c>
      <c r="D250" s="611">
        <f t="shared" si="603"/>
        <v>6.5379825653798251E-4</v>
      </c>
      <c r="E250" s="611">
        <f t="shared" si="603"/>
        <v>2.179327521793275E-4</v>
      </c>
      <c r="F250" s="611" t="str">
        <f t="shared" si="603"/>
        <v/>
      </c>
      <c r="G250" s="611">
        <f t="shared" si="603"/>
        <v>1.0698516925166987E-4</v>
      </c>
      <c r="H250" s="611" t="str">
        <f t="shared" si="603"/>
        <v/>
      </c>
      <c r="I250" s="611" t="str">
        <f>IF(I244="","",(I244-I246-I249)*I245/I$46/365/$G$1)</f>
        <v/>
      </c>
      <c r="J250" s="611">
        <f>IF(J244="","",(J244-J246-J249)*J245/J$46/365/$G$1)</f>
        <v>1.0058434715968963E-3</v>
      </c>
      <c r="K250" s="611">
        <f t="shared" si="603"/>
        <v>0</v>
      </c>
      <c r="L250" s="611" t="str">
        <f t="shared" si="603"/>
        <v/>
      </c>
      <c r="M250" s="611">
        <f t="shared" si="603"/>
        <v>1.9019585644741309E-4</v>
      </c>
      <c r="N250" s="611"/>
      <c r="O250" s="611"/>
      <c r="P250" s="611"/>
      <c r="Q250" s="611"/>
      <c r="R250" s="611"/>
      <c r="S250" s="630"/>
      <c r="T250" s="611" t="str">
        <f t="shared" ref="T250:AE250" si="604">IF(T244="","",(T244-T246-T249)*T245/T$46/365/$G$1)</f>
        <v/>
      </c>
      <c r="U250" s="611" t="str">
        <f t="shared" si="604"/>
        <v/>
      </c>
      <c r="V250" s="611" t="str">
        <f t="shared" si="604"/>
        <v/>
      </c>
      <c r="W250" s="611">
        <f t="shared" si="604"/>
        <v>4.7548964111853272E-5</v>
      </c>
      <c r="X250" s="611" t="str">
        <f t="shared" si="604"/>
        <v/>
      </c>
      <c r="Y250" s="611">
        <f t="shared" si="604"/>
        <v>1.0460772104607721E-4</v>
      </c>
      <c r="Z250" s="1348" t="str">
        <f t="shared" si="604"/>
        <v/>
      </c>
      <c r="AA250" s="1348" t="str">
        <f t="shared" si="604"/>
        <v/>
      </c>
      <c r="AB250" s="1348">
        <f t="shared" si="604"/>
        <v>6.9403199540185828E-4</v>
      </c>
      <c r="AC250" s="1348">
        <f t="shared" si="604"/>
        <v>2.6151930261519304E-4</v>
      </c>
      <c r="AD250" s="611" t="str">
        <f t="shared" si="604"/>
        <v/>
      </c>
      <c r="AE250" s="1348">
        <f t="shared" si="604"/>
        <v>6.2764632627646335E-4</v>
      </c>
      <c r="AF250" s="611"/>
      <c r="AG250" s="611"/>
      <c r="AH250" s="611"/>
      <c r="AI250" s="611"/>
      <c r="AJ250" s="611"/>
      <c r="AK250" s="630"/>
      <c r="AL250" s="608">
        <f t="shared" ref="AL250:AW250" si="605">IF(AL244="","",(AL244-AL246-AL249)*AL245/AL$46/365/$G$1)</f>
        <v>3.922789539227896E-5</v>
      </c>
      <c r="AM250" s="611" t="str">
        <f t="shared" si="605"/>
        <v/>
      </c>
      <c r="AN250" s="611">
        <f t="shared" si="605"/>
        <v>5.8115400581154004E-5</v>
      </c>
      <c r="AO250" s="611">
        <f t="shared" si="605"/>
        <v>2.179327521793275E-5</v>
      </c>
      <c r="AP250" s="611">
        <f t="shared" si="605"/>
        <v>2.6151930261519304E-4</v>
      </c>
      <c r="AQ250" s="611">
        <f t="shared" si="605"/>
        <v>2.9057700290577006E-4</v>
      </c>
      <c r="AR250" s="611" t="str">
        <f t="shared" si="605"/>
        <v/>
      </c>
      <c r="AS250" s="611" t="str">
        <f t="shared" si="605"/>
        <v/>
      </c>
      <c r="AT250" s="611">
        <f t="shared" si="605"/>
        <v>6.5379825653798251E-4</v>
      </c>
      <c r="AU250" s="611" t="str">
        <f t="shared" si="605"/>
        <v/>
      </c>
      <c r="AV250" s="611">
        <f t="shared" si="605"/>
        <v>0</v>
      </c>
      <c r="AW250" s="611" t="str">
        <f t="shared" si="605"/>
        <v/>
      </c>
      <c r="AX250" s="611"/>
      <c r="AY250" s="611"/>
      <c r="AZ250" s="611"/>
      <c r="BA250" s="611"/>
      <c r="BB250" s="611"/>
      <c r="BC250" s="630"/>
      <c r="BD250" s="1348" t="str">
        <f t="shared" ref="BD250:BO250" si="606">IF(BD244="","",(BD244-BD246-BD249)*BD245/BD$46/365/$G$1)</f>
        <v/>
      </c>
      <c r="BE250" s="1348" t="str">
        <f t="shared" si="606"/>
        <v/>
      </c>
      <c r="BF250" s="1348" t="str">
        <f t="shared" si="606"/>
        <v/>
      </c>
      <c r="BG250" s="1348" t="str">
        <f t="shared" si="606"/>
        <v/>
      </c>
      <c r="BH250" s="1348" t="str">
        <f t="shared" si="606"/>
        <v/>
      </c>
      <c r="BI250" s="1348" t="str">
        <f t="shared" si="606"/>
        <v/>
      </c>
      <c r="BJ250" s="1348" t="str">
        <f t="shared" si="606"/>
        <v/>
      </c>
      <c r="BK250" s="1348" t="str">
        <f t="shared" si="606"/>
        <v/>
      </c>
      <c r="BL250" s="1348">
        <f t="shared" si="606"/>
        <v>7.2644250726442512E-4</v>
      </c>
      <c r="BM250" s="1348" t="str">
        <f t="shared" si="606"/>
        <v/>
      </c>
      <c r="BN250" s="1348">
        <f t="shared" si="606"/>
        <v>8.7173100871730999E-5</v>
      </c>
      <c r="BO250" s="1348" t="str">
        <f t="shared" si="606"/>
        <v/>
      </c>
      <c r="BP250" s="1348"/>
      <c r="BQ250" s="1348"/>
      <c r="BR250" s="1348"/>
      <c r="BS250" s="1348"/>
      <c r="BT250" s="1348"/>
      <c r="BU250" s="630"/>
      <c r="BV250" s="611">
        <f>IF(BV244="","",(BV244-BV246-BV249)*BV245/BV$46/365/$G$1)</f>
        <v>1.0460772104607721E-4</v>
      </c>
      <c r="BW250" s="611">
        <f>IF(BW244="","",(BW244-BW246-BW249)*BW245/BW$46/365/$G$1)</f>
        <v>7.8455790784557919E-5</v>
      </c>
      <c r="BX250" s="611">
        <f>IF(BX244="","",(BX244-BX246-BX249)*BX245/BX$46/365/$G$1)</f>
        <v>0</v>
      </c>
      <c r="BY250" s="611">
        <f>IF(BY244="","",(BY244-BY246-BY249)*BY245/BY$46/365/$G$1)</f>
        <v>-1.9613947696139476E-4</v>
      </c>
      <c r="BZ250" s="578">
        <f t="shared" si="533"/>
        <v>2.3378240688327862E-4</v>
      </c>
      <c r="CA250" s="603">
        <f t="shared" si="534"/>
        <v>3.3125778331257789E-4</v>
      </c>
      <c r="CB250" s="603">
        <f t="shared" si="535"/>
        <v>1.3424657534246576E-4</v>
      </c>
      <c r="CC250" s="668" t="str">
        <f t="shared" si="536"/>
        <v/>
      </c>
      <c r="CD250" s="1072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073" t="str">
        <f t="shared" ref="CE250:CO256" si="607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073" t="str">
        <f t="shared" si="607"/>
        <v/>
      </c>
      <c r="CG250" s="1073" t="str">
        <f t="shared" si="607"/>
        <v/>
      </c>
      <c r="CH250" s="1073" t="str">
        <f t="shared" si="607"/>
        <v/>
      </c>
      <c r="CI250" s="1074">
        <f t="shared" si="607"/>
        <v>8.7173100871730999E-5</v>
      </c>
      <c r="CJ250" s="1074">
        <f t="shared" si="607"/>
        <v>7.2644250726442512E-4</v>
      </c>
      <c r="CK250" s="1073" t="str">
        <f t="shared" si="607"/>
        <v/>
      </c>
      <c r="CL250" s="1073" t="str">
        <f t="shared" si="607"/>
        <v/>
      </c>
      <c r="CM250" s="1073" t="str">
        <f t="shared" si="607"/>
        <v/>
      </c>
      <c r="CN250" s="1073" t="str">
        <f t="shared" si="607"/>
        <v/>
      </c>
      <c r="CO250" s="1072" t="str">
        <f t="shared" si="607"/>
        <v/>
      </c>
      <c r="CP250" s="520" t="str">
        <f t="shared" si="547"/>
        <v/>
      </c>
      <c r="CQ250" s="521" t="str">
        <f t="shared" si="548"/>
        <v/>
      </c>
      <c r="CR250" s="522" t="str">
        <f t="shared" si="549"/>
        <v/>
      </c>
      <c r="CS250" s="522" t="str">
        <f t="shared" si="550"/>
        <v/>
      </c>
      <c r="CT250" s="522" t="str">
        <f t="shared" si="551"/>
        <v/>
      </c>
      <c r="CU250" s="522" t="str">
        <f t="shared" si="552"/>
        <v/>
      </c>
      <c r="CV250" s="522" t="str">
        <f t="shared" si="553"/>
        <v/>
      </c>
      <c r="CW250" s="523" t="str">
        <f t="shared" si="554"/>
        <v/>
      </c>
      <c r="CX250" s="523">
        <f t="shared" si="555"/>
        <v>8.7173100871730999E-5</v>
      </c>
      <c r="CY250" s="523">
        <f t="shared" si="556"/>
        <v>7.2644250726442512E-4</v>
      </c>
      <c r="CZ250" s="522" t="str">
        <f t="shared" si="557"/>
        <v/>
      </c>
      <c r="DA250" s="522" t="str">
        <f t="shared" si="558"/>
        <v/>
      </c>
      <c r="DB250" s="522" t="str">
        <f t="shared" si="559"/>
        <v/>
      </c>
      <c r="DC250" s="522" t="str">
        <f t="shared" si="560"/>
        <v/>
      </c>
      <c r="DD250" s="522" t="str">
        <f t="shared" si="561"/>
        <v/>
      </c>
      <c r="DE250" s="521" t="str">
        <f t="shared" si="562"/>
        <v/>
      </c>
      <c r="DF250" s="520" t="str">
        <f t="shared" si="563"/>
        <v/>
      </c>
      <c r="DG250" s="631">
        <f t="shared" si="564"/>
        <v>7</v>
      </c>
      <c r="DH250" s="96">
        <f t="shared" si="565"/>
        <v>5</v>
      </c>
      <c r="DI250" s="96">
        <f t="shared" si="566"/>
        <v>7</v>
      </c>
      <c r="DJ250" s="96">
        <f t="shared" si="567"/>
        <v>2</v>
      </c>
      <c r="DK250" s="467"/>
      <c r="DL250" s="599"/>
      <c r="DM250" s="599"/>
      <c r="DN250" s="599"/>
      <c r="DO250" s="599"/>
      <c r="DP250" s="599"/>
      <c r="DQ250" s="599"/>
      <c r="DR250" s="599"/>
      <c r="DS250" s="599"/>
      <c r="DT250" s="468"/>
    </row>
    <row r="251" spans="1:124" s="470" customFormat="1" ht="15.75" customHeight="1">
      <c r="A251" s="659" t="s">
        <v>880</v>
      </c>
      <c r="B251" s="308">
        <v>0</v>
      </c>
      <c r="C251" s="308">
        <v>1</v>
      </c>
      <c r="D251" s="308">
        <v>60</v>
      </c>
      <c r="E251" s="308">
        <v>24</v>
      </c>
      <c r="F251" s="308">
        <v>0</v>
      </c>
      <c r="G251" s="308">
        <v>50</v>
      </c>
      <c r="H251" s="308">
        <v>0</v>
      </c>
      <c r="I251" s="308">
        <v>0</v>
      </c>
      <c r="J251" s="308">
        <v>6</v>
      </c>
      <c r="K251" s="308">
        <v>0</v>
      </c>
      <c r="L251" s="308"/>
      <c r="M251" s="308"/>
      <c r="N251" s="308"/>
      <c r="O251" s="308"/>
      <c r="P251" s="308"/>
      <c r="Q251" s="308"/>
      <c r="R251" s="308"/>
      <c r="S251" s="621"/>
      <c r="T251" s="308"/>
      <c r="U251" s="308"/>
      <c r="V251" s="308">
        <v>5</v>
      </c>
      <c r="W251" s="308">
        <v>2</v>
      </c>
      <c r="X251" s="308">
        <v>5</v>
      </c>
      <c r="Y251" s="308"/>
      <c r="Z251" s="1359"/>
      <c r="AA251" s="1359"/>
      <c r="AB251" s="1359"/>
      <c r="AC251" s="1359">
        <v>20</v>
      </c>
      <c r="AD251" s="308"/>
      <c r="AE251" s="1359">
        <v>10</v>
      </c>
      <c r="AF251" s="308"/>
      <c r="AG251" s="308"/>
      <c r="AH251" s="308"/>
      <c r="AI251" s="308"/>
      <c r="AJ251" s="308"/>
      <c r="AK251" s="621"/>
      <c r="AL251" s="308">
        <v>12</v>
      </c>
      <c r="AM251" s="308">
        <v>20</v>
      </c>
      <c r="AN251" s="308">
        <v>6</v>
      </c>
      <c r="AO251" s="308">
        <v>14</v>
      </c>
      <c r="AP251" s="308">
        <v>20</v>
      </c>
      <c r="AQ251" s="308">
        <v>20</v>
      </c>
      <c r="AR251" s="308">
        <v>20</v>
      </c>
      <c r="AS251" s="308">
        <v>10</v>
      </c>
      <c r="AT251" s="308"/>
      <c r="AU251" s="308"/>
      <c r="AV251" s="308"/>
      <c r="AW251" s="308"/>
      <c r="AX251" s="308"/>
      <c r="AY251" s="308"/>
      <c r="AZ251" s="308"/>
      <c r="BA251" s="308"/>
      <c r="BB251" s="308"/>
      <c r="BC251" s="621"/>
      <c r="BD251" s="1359">
        <v>120</v>
      </c>
      <c r="BE251" s="1359">
        <v>20</v>
      </c>
      <c r="BF251" s="1359">
        <v>15</v>
      </c>
      <c r="BG251" s="1359"/>
      <c r="BH251" s="1359"/>
      <c r="BI251" s="1359">
        <v>28</v>
      </c>
      <c r="BJ251" s="1359"/>
      <c r="BK251" s="1359"/>
      <c r="BL251" s="1359">
        <v>300</v>
      </c>
      <c r="BM251" s="1359"/>
      <c r="BN251" s="1359">
        <v>50</v>
      </c>
      <c r="BO251" s="1359">
        <v>125</v>
      </c>
      <c r="BP251" s="1359"/>
      <c r="BQ251" s="1359"/>
      <c r="BR251" s="1359"/>
      <c r="BS251" s="1359"/>
      <c r="BT251" s="1359"/>
      <c r="BU251" s="621"/>
      <c r="BV251" s="308">
        <v>0</v>
      </c>
      <c r="BW251" s="308">
        <v>5</v>
      </c>
      <c r="BX251" s="308">
        <v>20</v>
      </c>
      <c r="BY251" s="308">
        <v>50</v>
      </c>
      <c r="BZ251" s="578">
        <f t="shared" si="533"/>
        <v>10.125</v>
      </c>
      <c r="CA251" s="578">
        <f t="shared" si="534"/>
        <v>6.666666666666667</v>
      </c>
      <c r="CB251" s="578">
        <f t="shared" si="535"/>
        <v>16</v>
      </c>
      <c r="CC251" s="665">
        <f t="shared" si="536"/>
        <v>68.599999999999994</v>
      </c>
      <c r="CD251" s="1069" t="str">
        <f t="shared" ref="CD251:CD256" si="608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070" t="str">
        <f t="shared" si="607"/>
        <v/>
      </c>
      <c r="CF251" s="1070">
        <f t="shared" si="607"/>
        <v>15</v>
      </c>
      <c r="CG251" s="1070">
        <f t="shared" si="607"/>
        <v>20</v>
      </c>
      <c r="CH251" s="1070">
        <f t="shared" si="607"/>
        <v>28</v>
      </c>
      <c r="CI251" s="1071">
        <f t="shared" si="607"/>
        <v>50</v>
      </c>
      <c r="CJ251" s="1071">
        <f t="shared" si="607"/>
        <v>120</v>
      </c>
      <c r="CK251" s="1070">
        <f t="shared" si="607"/>
        <v>125</v>
      </c>
      <c r="CL251" s="1070">
        <f t="shared" si="607"/>
        <v>300</v>
      </c>
      <c r="CM251" s="1070" t="str">
        <f t="shared" si="607"/>
        <v/>
      </c>
      <c r="CN251" s="1070" t="str">
        <f t="shared" si="607"/>
        <v/>
      </c>
      <c r="CO251" s="1069" t="str">
        <f t="shared" si="607"/>
        <v/>
      </c>
      <c r="CP251" s="532" t="str">
        <f t="shared" si="547"/>
        <v/>
      </c>
      <c r="CQ251" s="533" t="str">
        <f t="shared" si="548"/>
        <v/>
      </c>
      <c r="CR251" s="534" t="str">
        <f t="shared" si="549"/>
        <v/>
      </c>
      <c r="CS251" s="534" t="str">
        <f t="shared" si="550"/>
        <v/>
      </c>
      <c r="CT251" s="534" t="str">
        <f t="shared" si="551"/>
        <v/>
      </c>
      <c r="CU251" s="534">
        <f t="shared" si="552"/>
        <v>15</v>
      </c>
      <c r="CV251" s="534">
        <f t="shared" si="553"/>
        <v>20</v>
      </c>
      <c r="CW251" s="535">
        <f t="shared" si="554"/>
        <v>28</v>
      </c>
      <c r="CX251" s="535">
        <f t="shared" si="555"/>
        <v>50</v>
      </c>
      <c r="CY251" s="535">
        <f t="shared" si="556"/>
        <v>120</v>
      </c>
      <c r="CZ251" s="534">
        <f t="shared" si="557"/>
        <v>125</v>
      </c>
      <c r="DA251" s="534">
        <f t="shared" si="558"/>
        <v>300</v>
      </c>
      <c r="DB251" s="534" t="str">
        <f t="shared" si="559"/>
        <v/>
      </c>
      <c r="DC251" s="534" t="str">
        <f t="shared" si="560"/>
        <v/>
      </c>
      <c r="DD251" s="534" t="str">
        <f t="shared" si="561"/>
        <v/>
      </c>
      <c r="DE251" s="533" t="str">
        <f t="shared" si="562"/>
        <v/>
      </c>
      <c r="DF251" s="532" t="str">
        <f t="shared" si="563"/>
        <v/>
      </c>
      <c r="DG251" s="631">
        <f t="shared" si="564"/>
        <v>10</v>
      </c>
      <c r="DH251" s="96">
        <f t="shared" si="565"/>
        <v>5</v>
      </c>
      <c r="DI251" s="96">
        <f t="shared" si="566"/>
        <v>8</v>
      </c>
      <c r="DJ251" s="96">
        <f t="shared" si="567"/>
        <v>7</v>
      </c>
      <c r="DK251" s="467"/>
      <c r="DL251" s="599"/>
      <c r="DM251" s="599"/>
      <c r="DN251" s="599"/>
      <c r="DO251" s="599"/>
      <c r="DP251" s="599"/>
      <c r="DQ251" s="599"/>
      <c r="DR251" s="599"/>
      <c r="DS251" s="599"/>
      <c r="DT251" s="468"/>
    </row>
    <row r="252" spans="1:124" s="470" customFormat="1" ht="15.75" customHeight="1">
      <c r="A252" s="685" t="s">
        <v>257</v>
      </c>
      <c r="B252" s="678">
        <v>2010</v>
      </c>
      <c r="C252" s="678">
        <v>2010</v>
      </c>
      <c r="D252" s="678">
        <v>2010</v>
      </c>
      <c r="E252" s="678">
        <v>2010</v>
      </c>
      <c r="F252" s="678">
        <v>2010</v>
      </c>
      <c r="G252" s="678">
        <v>2010</v>
      </c>
      <c r="H252" s="678">
        <v>2010</v>
      </c>
      <c r="I252" s="678">
        <v>2010</v>
      </c>
      <c r="J252" s="678">
        <v>2010</v>
      </c>
      <c r="K252" s="678">
        <v>2010</v>
      </c>
      <c r="L252" s="678">
        <v>2010</v>
      </c>
      <c r="M252" s="678">
        <v>2010</v>
      </c>
      <c r="N252" s="678"/>
      <c r="O252" s="678"/>
      <c r="P252" s="678"/>
      <c r="Q252" s="678"/>
      <c r="R252" s="678"/>
      <c r="S252" s="686"/>
      <c r="T252" s="678">
        <v>2010</v>
      </c>
      <c r="U252" s="678">
        <v>2010</v>
      </c>
      <c r="V252" s="678">
        <v>2010</v>
      </c>
      <c r="W252" s="678">
        <v>2010</v>
      </c>
      <c r="X252" s="678">
        <v>2010</v>
      </c>
      <c r="Y252" s="678">
        <v>2010</v>
      </c>
      <c r="Z252" s="1371">
        <v>2010</v>
      </c>
      <c r="AA252" s="1371">
        <v>2010</v>
      </c>
      <c r="AB252" s="1371">
        <v>2010</v>
      </c>
      <c r="AC252" s="1371">
        <v>2010</v>
      </c>
      <c r="AD252" s="678">
        <v>2010</v>
      </c>
      <c r="AE252" s="1371">
        <v>2010</v>
      </c>
      <c r="AF252" s="678"/>
      <c r="AG252" s="678"/>
      <c r="AH252" s="678"/>
      <c r="AI252" s="678"/>
      <c r="AJ252" s="678"/>
      <c r="AK252" s="686"/>
      <c r="AL252" s="678">
        <v>2010</v>
      </c>
      <c r="AM252" s="678">
        <v>2010</v>
      </c>
      <c r="AN252" s="678">
        <v>2010</v>
      </c>
      <c r="AO252" s="678">
        <v>2010</v>
      </c>
      <c r="AP252" s="678">
        <v>2010</v>
      </c>
      <c r="AQ252" s="678">
        <v>2010</v>
      </c>
      <c r="AR252" s="678">
        <v>2010</v>
      </c>
      <c r="AS252" s="678">
        <v>2010</v>
      </c>
      <c r="AT252" s="678">
        <v>2010</v>
      </c>
      <c r="AU252" s="678">
        <v>2010</v>
      </c>
      <c r="AV252" s="678">
        <v>2010</v>
      </c>
      <c r="AW252" s="678">
        <v>2010</v>
      </c>
      <c r="AX252" s="678"/>
      <c r="AY252" s="678"/>
      <c r="AZ252" s="678"/>
      <c r="BA252" s="678"/>
      <c r="BB252" s="678"/>
      <c r="BC252" s="686"/>
      <c r="BD252" s="1371">
        <v>2010</v>
      </c>
      <c r="BE252" s="1371">
        <v>2010</v>
      </c>
      <c r="BF252" s="1371">
        <v>2010</v>
      </c>
      <c r="BG252" s="1371">
        <v>2010</v>
      </c>
      <c r="BH252" s="1371">
        <v>2010</v>
      </c>
      <c r="BI252" s="1371">
        <v>2010</v>
      </c>
      <c r="BJ252" s="1371">
        <v>2010</v>
      </c>
      <c r="BK252" s="1371">
        <v>2010</v>
      </c>
      <c r="BL252" s="1371">
        <v>2010</v>
      </c>
      <c r="BM252" s="1371">
        <v>2010</v>
      </c>
      <c r="BN252" s="1371">
        <v>2010</v>
      </c>
      <c r="BO252" s="1371">
        <v>2010</v>
      </c>
      <c r="BP252" s="1371"/>
      <c r="BQ252" s="1371"/>
      <c r="BR252" s="1371"/>
      <c r="BS252" s="1371"/>
      <c r="BT252" s="1371"/>
      <c r="BU252" s="655"/>
      <c r="BV252" s="678">
        <v>2010</v>
      </c>
      <c r="BW252" s="678">
        <v>2010</v>
      </c>
      <c r="BX252" s="678">
        <v>2010</v>
      </c>
      <c r="BY252" s="678">
        <v>2010</v>
      </c>
      <c r="BZ252" s="578">
        <f t="shared" si="533"/>
        <v>2010</v>
      </c>
      <c r="CA252" s="578">
        <f t="shared" si="534"/>
        <v>2010</v>
      </c>
      <c r="CB252" s="578">
        <f t="shared" si="535"/>
        <v>2010</v>
      </c>
      <c r="CC252" s="665">
        <f t="shared" si="536"/>
        <v>2010</v>
      </c>
      <c r="CD252" s="1069">
        <f t="shared" si="608"/>
        <v>2010</v>
      </c>
      <c r="CE252" s="1070">
        <f t="shared" si="607"/>
        <v>2010</v>
      </c>
      <c r="CF252" s="1070">
        <f t="shared" si="607"/>
        <v>2010</v>
      </c>
      <c r="CG252" s="1070">
        <f t="shared" si="607"/>
        <v>2010</v>
      </c>
      <c r="CH252" s="1070">
        <f t="shared" si="607"/>
        <v>2010</v>
      </c>
      <c r="CI252" s="1071">
        <f t="shared" si="607"/>
        <v>2010</v>
      </c>
      <c r="CJ252" s="1071">
        <f t="shared" si="607"/>
        <v>2010</v>
      </c>
      <c r="CK252" s="1070">
        <f t="shared" si="607"/>
        <v>2010</v>
      </c>
      <c r="CL252" s="1070">
        <f t="shared" si="607"/>
        <v>2010</v>
      </c>
      <c r="CM252" s="1070">
        <f t="shared" si="607"/>
        <v>2010</v>
      </c>
      <c r="CN252" s="1070">
        <f t="shared" si="607"/>
        <v>2010</v>
      </c>
      <c r="CO252" s="1069">
        <f t="shared" si="607"/>
        <v>2010</v>
      </c>
      <c r="CP252" s="532" t="str">
        <f t="shared" si="547"/>
        <v/>
      </c>
      <c r="CQ252" s="533" t="str">
        <f t="shared" si="548"/>
        <v/>
      </c>
      <c r="CR252" s="534" t="str">
        <f t="shared" si="549"/>
        <v/>
      </c>
      <c r="CS252" s="534">
        <f t="shared" si="550"/>
        <v>2010</v>
      </c>
      <c r="CT252" s="534">
        <f t="shared" si="551"/>
        <v>2010</v>
      </c>
      <c r="CU252" s="534">
        <f t="shared" si="552"/>
        <v>2010</v>
      </c>
      <c r="CV252" s="534">
        <f t="shared" si="553"/>
        <v>2010</v>
      </c>
      <c r="CW252" s="535">
        <f t="shared" si="554"/>
        <v>2010</v>
      </c>
      <c r="CX252" s="535">
        <f t="shared" si="555"/>
        <v>2010</v>
      </c>
      <c r="CY252" s="535">
        <f t="shared" si="556"/>
        <v>2010</v>
      </c>
      <c r="CZ252" s="534">
        <f t="shared" si="557"/>
        <v>2010</v>
      </c>
      <c r="DA252" s="534">
        <f t="shared" si="558"/>
        <v>2010</v>
      </c>
      <c r="DB252" s="534">
        <f t="shared" si="559"/>
        <v>2010</v>
      </c>
      <c r="DC252" s="534">
        <f t="shared" si="560"/>
        <v>2010</v>
      </c>
      <c r="DD252" s="534">
        <f t="shared" si="561"/>
        <v>2010</v>
      </c>
      <c r="DE252" s="533" t="str">
        <f t="shared" si="562"/>
        <v/>
      </c>
      <c r="DF252" s="532" t="str">
        <f t="shared" si="563"/>
        <v/>
      </c>
      <c r="DG252" s="631">
        <f t="shared" si="564"/>
        <v>12</v>
      </c>
      <c r="DH252" s="96">
        <f t="shared" si="565"/>
        <v>12</v>
      </c>
      <c r="DI252" s="96">
        <f t="shared" si="566"/>
        <v>12</v>
      </c>
      <c r="DJ252" s="96">
        <f t="shared" si="567"/>
        <v>12</v>
      </c>
      <c r="DK252" s="467"/>
      <c r="DL252" s="599"/>
      <c r="DM252" s="599"/>
      <c r="DN252" s="599"/>
      <c r="DO252" s="599"/>
      <c r="DP252" s="599"/>
      <c r="DQ252" s="599"/>
      <c r="DR252" s="599"/>
      <c r="DS252" s="599"/>
      <c r="DT252" s="468"/>
    </row>
    <row r="253" spans="1:124" s="470" customFormat="1" ht="15.75" customHeight="1">
      <c r="A253" s="635" t="s">
        <v>255</v>
      </c>
      <c r="B253" s="308"/>
      <c r="C253" s="308"/>
      <c r="D253" s="308"/>
      <c r="E253" s="308"/>
      <c r="F253" s="308"/>
      <c r="G253" s="308"/>
      <c r="H253" s="308"/>
      <c r="I253" s="308"/>
      <c r="J253" s="308">
        <v>4</v>
      </c>
      <c r="K253" s="308"/>
      <c r="L253" s="308"/>
      <c r="M253" s="308"/>
      <c r="N253" s="308"/>
      <c r="O253" s="308"/>
      <c r="P253" s="308"/>
      <c r="Q253" s="308"/>
      <c r="R253" s="308"/>
      <c r="S253" s="655"/>
      <c r="T253" s="308"/>
      <c r="U253" s="308"/>
      <c r="V253" s="308"/>
      <c r="W253" s="308"/>
      <c r="X253" s="308"/>
      <c r="Y253" s="308"/>
      <c r="Z253" s="1359"/>
      <c r="AA253" s="1359"/>
      <c r="AB253" s="1359"/>
      <c r="AC253" s="1359">
        <v>5</v>
      </c>
      <c r="AD253" s="308"/>
      <c r="AE253" s="1359">
        <v>5</v>
      </c>
      <c r="AF253" s="308"/>
      <c r="AG253" s="308"/>
      <c r="AH253" s="308"/>
      <c r="AI253" s="308"/>
      <c r="AJ253" s="308"/>
      <c r="AK253" s="655"/>
      <c r="AL253" s="308">
        <v>4</v>
      </c>
      <c r="AM253" s="308">
        <v>5</v>
      </c>
      <c r="AN253" s="308"/>
      <c r="AO253" s="308">
        <v>2</v>
      </c>
      <c r="AP253" s="308">
        <v>18</v>
      </c>
      <c r="AQ253" s="308">
        <v>10</v>
      </c>
      <c r="AR253" s="308">
        <v>10</v>
      </c>
      <c r="AS253" s="308"/>
      <c r="AT253" s="308"/>
      <c r="AU253" s="308"/>
      <c r="AV253" s="308"/>
      <c r="AW253" s="308"/>
      <c r="AX253" s="308"/>
      <c r="AY253" s="308"/>
      <c r="AZ253" s="308"/>
      <c r="BA253" s="308"/>
      <c r="BB253" s="308"/>
      <c r="BC253" s="655"/>
      <c r="BD253" s="1359">
        <v>80</v>
      </c>
      <c r="BE253" s="1359">
        <v>18</v>
      </c>
      <c r="BF253" s="1359"/>
      <c r="BG253" s="1359"/>
      <c r="BH253" s="1359"/>
      <c r="BI253" s="1359">
        <v>12</v>
      </c>
      <c r="BJ253" s="1359"/>
      <c r="BK253" s="1359"/>
      <c r="BL253" s="1359">
        <v>250</v>
      </c>
      <c r="BM253" s="1359"/>
      <c r="BN253" s="1359">
        <v>40</v>
      </c>
      <c r="BO253" s="1359">
        <v>85</v>
      </c>
      <c r="BP253" s="1359"/>
      <c r="BQ253" s="1359"/>
      <c r="BR253" s="1359"/>
      <c r="BS253" s="1359"/>
      <c r="BT253" s="1359"/>
      <c r="BU253" s="655"/>
      <c r="BV253" s="308">
        <v>20</v>
      </c>
      <c r="BW253" s="308">
        <v>20</v>
      </c>
      <c r="BX253" s="308">
        <v>20</v>
      </c>
      <c r="BY253" s="308">
        <v>20</v>
      </c>
      <c r="BZ253" s="578" t="str">
        <f t="shared" si="533"/>
        <v/>
      </c>
      <c r="CA253" s="578" t="str">
        <f t="shared" si="534"/>
        <v/>
      </c>
      <c r="CB253" s="578">
        <f t="shared" si="535"/>
        <v>7.25</v>
      </c>
      <c r="CC253" s="665">
        <f t="shared" si="536"/>
        <v>55.75</v>
      </c>
      <c r="CD253" s="1069" t="str">
        <f t="shared" si="608"/>
        <v/>
      </c>
      <c r="CE253" s="1070" t="str">
        <f t="shared" si="607"/>
        <v/>
      </c>
      <c r="CF253" s="1070" t="str">
        <f t="shared" si="607"/>
        <v/>
      </c>
      <c r="CG253" s="1070">
        <f t="shared" si="607"/>
        <v>12</v>
      </c>
      <c r="CH253" s="1070">
        <f t="shared" si="607"/>
        <v>18</v>
      </c>
      <c r="CI253" s="1071">
        <f t="shared" si="607"/>
        <v>40</v>
      </c>
      <c r="CJ253" s="1071">
        <f t="shared" si="607"/>
        <v>80</v>
      </c>
      <c r="CK253" s="1070">
        <f t="shared" si="607"/>
        <v>85</v>
      </c>
      <c r="CL253" s="1070">
        <f t="shared" si="607"/>
        <v>250</v>
      </c>
      <c r="CM253" s="1070" t="str">
        <f t="shared" si="607"/>
        <v/>
      </c>
      <c r="CN253" s="1070" t="str">
        <f t="shared" si="607"/>
        <v/>
      </c>
      <c r="CO253" s="1069" t="str">
        <f t="shared" si="607"/>
        <v/>
      </c>
      <c r="CP253" s="532" t="str">
        <f t="shared" si="547"/>
        <v/>
      </c>
      <c r="CQ253" s="533" t="str">
        <f t="shared" si="548"/>
        <v/>
      </c>
      <c r="CR253" s="534" t="str">
        <f t="shared" si="549"/>
        <v/>
      </c>
      <c r="CS253" s="534" t="str">
        <f t="shared" si="550"/>
        <v/>
      </c>
      <c r="CT253" s="534" t="str">
        <f t="shared" si="551"/>
        <v/>
      </c>
      <c r="CU253" s="534" t="str">
        <f t="shared" si="552"/>
        <v/>
      </c>
      <c r="CV253" s="534">
        <f t="shared" si="553"/>
        <v>12</v>
      </c>
      <c r="CW253" s="535">
        <f t="shared" si="554"/>
        <v>18</v>
      </c>
      <c r="CX253" s="535">
        <f t="shared" si="555"/>
        <v>40</v>
      </c>
      <c r="CY253" s="535">
        <f t="shared" si="556"/>
        <v>80</v>
      </c>
      <c r="CZ253" s="534">
        <f t="shared" si="557"/>
        <v>85</v>
      </c>
      <c r="DA253" s="534">
        <f t="shared" si="558"/>
        <v>250</v>
      </c>
      <c r="DB253" s="534" t="str">
        <f t="shared" si="559"/>
        <v/>
      </c>
      <c r="DC253" s="534" t="str">
        <f t="shared" si="560"/>
        <v/>
      </c>
      <c r="DD253" s="534" t="str">
        <f t="shared" si="561"/>
        <v/>
      </c>
      <c r="DE253" s="533" t="str">
        <f t="shared" si="562"/>
        <v/>
      </c>
      <c r="DF253" s="532" t="str">
        <f t="shared" si="563"/>
        <v/>
      </c>
      <c r="DG253" s="631">
        <f t="shared" si="564"/>
        <v>1</v>
      </c>
      <c r="DH253" s="96">
        <f t="shared" si="565"/>
        <v>2</v>
      </c>
      <c r="DI253" s="96">
        <f t="shared" si="566"/>
        <v>6</v>
      </c>
      <c r="DJ253" s="96">
        <f t="shared" si="567"/>
        <v>6</v>
      </c>
      <c r="DK253" s="467"/>
      <c r="DL253" s="599"/>
      <c r="DM253" s="599"/>
      <c r="DN253" s="599"/>
      <c r="DO253" s="599"/>
      <c r="DP253" s="599"/>
      <c r="DQ253" s="599"/>
      <c r="DR253" s="599"/>
      <c r="DS253" s="599"/>
      <c r="DT253" s="468"/>
    </row>
    <row r="254" spans="1:124" s="470" customFormat="1" ht="15.75" customHeight="1">
      <c r="A254" s="619" t="s">
        <v>180</v>
      </c>
      <c r="B254" s="241"/>
      <c r="C254" s="241"/>
      <c r="D254" s="241"/>
      <c r="E254" s="241"/>
      <c r="F254" s="241"/>
      <c r="G254" s="241"/>
      <c r="H254" s="241"/>
      <c r="I254" s="241"/>
      <c r="J254" s="241">
        <v>22.5</v>
      </c>
      <c r="K254" s="241"/>
      <c r="L254" s="241"/>
      <c r="M254" s="241"/>
      <c r="N254" s="241"/>
      <c r="O254" s="241"/>
      <c r="P254" s="241"/>
      <c r="Q254" s="241"/>
      <c r="R254" s="241"/>
      <c r="S254" s="655"/>
      <c r="T254" s="241"/>
      <c r="U254" s="241"/>
      <c r="V254" s="241"/>
      <c r="W254" s="241"/>
      <c r="X254" s="241"/>
      <c r="Y254" s="241"/>
      <c r="Z254" s="241"/>
      <c r="AA254" s="241"/>
      <c r="AB254" s="241"/>
      <c r="AC254" s="241">
        <v>60</v>
      </c>
      <c r="AD254" s="241"/>
      <c r="AE254" s="241">
        <v>40</v>
      </c>
      <c r="AF254" s="241"/>
      <c r="AG254" s="241"/>
      <c r="AH254" s="241"/>
      <c r="AI254" s="241"/>
      <c r="AJ254" s="241"/>
      <c r="AK254" s="655"/>
      <c r="AL254" s="241">
        <v>10</v>
      </c>
      <c r="AM254" s="241">
        <v>10</v>
      </c>
      <c r="AN254" s="241"/>
      <c r="AO254" s="241">
        <v>10</v>
      </c>
      <c r="AP254" s="241">
        <v>10</v>
      </c>
      <c r="AQ254" s="241">
        <v>100</v>
      </c>
      <c r="AR254" s="241">
        <v>95</v>
      </c>
      <c r="AS254" s="241"/>
      <c r="AT254" s="241"/>
      <c r="AU254" s="241"/>
      <c r="AV254" s="241"/>
      <c r="AW254" s="241"/>
      <c r="AX254" s="241"/>
      <c r="AY254" s="241"/>
      <c r="AZ254" s="241"/>
      <c r="BA254" s="241"/>
      <c r="BB254" s="241"/>
      <c r="BC254" s="655"/>
      <c r="BD254" s="241">
        <v>20</v>
      </c>
      <c r="BE254" s="241">
        <v>20</v>
      </c>
      <c r="BF254" s="241"/>
      <c r="BG254" s="241"/>
      <c r="BH254" s="241"/>
      <c r="BI254" s="241">
        <v>25</v>
      </c>
      <c r="BJ254" s="241"/>
      <c r="BK254" s="241"/>
      <c r="BL254" s="241">
        <v>50</v>
      </c>
      <c r="BM254" s="241"/>
      <c r="BN254" s="241">
        <v>20</v>
      </c>
      <c r="BO254" s="241">
        <v>40</v>
      </c>
      <c r="BP254" s="241"/>
      <c r="BQ254" s="241"/>
      <c r="BR254" s="241"/>
      <c r="BS254" s="241"/>
      <c r="BT254" s="241"/>
      <c r="BU254" s="655"/>
      <c r="BV254" s="241">
        <v>23</v>
      </c>
      <c r="BW254" s="241">
        <v>50</v>
      </c>
      <c r="BX254" s="241">
        <v>39</v>
      </c>
      <c r="BY254" s="241">
        <v>29</v>
      </c>
      <c r="BZ254" s="578" t="str">
        <f t="shared" si="533"/>
        <v/>
      </c>
      <c r="CA254" s="578" t="str">
        <f t="shared" si="534"/>
        <v/>
      </c>
      <c r="CB254" s="578">
        <f t="shared" si="535"/>
        <v>31.25</v>
      </c>
      <c r="CC254" s="665">
        <f t="shared" si="536"/>
        <v>26.25</v>
      </c>
      <c r="CD254" s="1069" t="str">
        <f t="shared" si="608"/>
        <v/>
      </c>
      <c r="CE254" s="1070" t="str">
        <f t="shared" si="607"/>
        <v/>
      </c>
      <c r="CF254" s="1070" t="str">
        <f t="shared" si="607"/>
        <v/>
      </c>
      <c r="CG254" s="1070">
        <f t="shared" si="607"/>
        <v>20</v>
      </c>
      <c r="CH254" s="1070">
        <f t="shared" si="607"/>
        <v>20</v>
      </c>
      <c r="CI254" s="1071">
        <f t="shared" si="607"/>
        <v>20</v>
      </c>
      <c r="CJ254" s="1071">
        <f t="shared" si="607"/>
        <v>25</v>
      </c>
      <c r="CK254" s="1070">
        <f t="shared" si="607"/>
        <v>40</v>
      </c>
      <c r="CL254" s="1070">
        <f t="shared" si="607"/>
        <v>50</v>
      </c>
      <c r="CM254" s="1070" t="str">
        <f t="shared" si="607"/>
        <v/>
      </c>
      <c r="CN254" s="1070" t="str">
        <f t="shared" si="607"/>
        <v/>
      </c>
      <c r="CO254" s="1069" t="str">
        <f t="shared" si="607"/>
        <v/>
      </c>
      <c r="CP254" s="532" t="str">
        <f t="shared" si="547"/>
        <v/>
      </c>
      <c r="CQ254" s="533" t="str">
        <f t="shared" si="548"/>
        <v/>
      </c>
      <c r="CR254" s="534" t="str">
        <f t="shared" si="549"/>
        <v/>
      </c>
      <c r="CS254" s="534" t="str">
        <f t="shared" si="550"/>
        <v/>
      </c>
      <c r="CT254" s="534" t="str">
        <f t="shared" si="551"/>
        <v/>
      </c>
      <c r="CU254" s="534" t="str">
        <f t="shared" si="552"/>
        <v/>
      </c>
      <c r="CV254" s="534">
        <f t="shared" si="553"/>
        <v>20</v>
      </c>
      <c r="CW254" s="535">
        <f t="shared" si="554"/>
        <v>20</v>
      </c>
      <c r="CX254" s="535">
        <f t="shared" si="555"/>
        <v>20</v>
      </c>
      <c r="CY254" s="535">
        <f t="shared" si="556"/>
        <v>25</v>
      </c>
      <c r="CZ254" s="534">
        <f t="shared" si="557"/>
        <v>40</v>
      </c>
      <c r="DA254" s="534">
        <f t="shared" si="558"/>
        <v>50</v>
      </c>
      <c r="DB254" s="534" t="str">
        <f t="shared" si="559"/>
        <v/>
      </c>
      <c r="DC254" s="534" t="str">
        <f t="shared" si="560"/>
        <v/>
      </c>
      <c r="DD254" s="534" t="str">
        <f t="shared" si="561"/>
        <v/>
      </c>
      <c r="DE254" s="533" t="str">
        <f t="shared" si="562"/>
        <v/>
      </c>
      <c r="DF254" s="532" t="str">
        <f t="shared" si="563"/>
        <v/>
      </c>
      <c r="DG254" s="631">
        <f t="shared" si="564"/>
        <v>1</v>
      </c>
      <c r="DH254" s="96">
        <f t="shared" si="565"/>
        <v>2</v>
      </c>
      <c r="DI254" s="96">
        <f t="shared" si="566"/>
        <v>6</v>
      </c>
      <c r="DJ254" s="96">
        <f t="shared" si="567"/>
        <v>6</v>
      </c>
      <c r="DK254" s="467"/>
      <c r="DL254" s="599"/>
      <c r="DM254" s="599"/>
      <c r="DN254" s="599"/>
      <c r="DO254" s="599"/>
      <c r="DP254" s="599"/>
      <c r="DQ254" s="599"/>
      <c r="DR254" s="599"/>
      <c r="DS254" s="599"/>
      <c r="DT254" s="468"/>
    </row>
    <row r="255" spans="1:124" s="470" customFormat="1" ht="15.75" customHeight="1">
      <c r="A255" s="619" t="s">
        <v>182</v>
      </c>
      <c r="B255" s="608" t="str">
        <f t="shared" ref="B255:M255" si="609">IF(B253="","",B253*B254)</f>
        <v/>
      </c>
      <c r="C255" s="608" t="str">
        <f t="shared" si="609"/>
        <v/>
      </c>
      <c r="D255" s="608" t="str">
        <f t="shared" si="609"/>
        <v/>
      </c>
      <c r="E255" s="608" t="str">
        <f t="shared" si="609"/>
        <v/>
      </c>
      <c r="F255" s="608" t="str">
        <f t="shared" si="609"/>
        <v/>
      </c>
      <c r="G255" s="608" t="str">
        <f t="shared" si="609"/>
        <v/>
      </c>
      <c r="H255" s="608" t="str">
        <f t="shared" si="609"/>
        <v/>
      </c>
      <c r="I255" s="608" t="str">
        <f t="shared" si="609"/>
        <v/>
      </c>
      <c r="J255" s="608">
        <f t="shared" si="609"/>
        <v>90</v>
      </c>
      <c r="K255" s="608" t="str">
        <f t="shared" si="609"/>
        <v/>
      </c>
      <c r="L255" s="608" t="str">
        <f t="shared" si="609"/>
        <v/>
      </c>
      <c r="M255" s="608" t="str">
        <f t="shared" si="609"/>
        <v/>
      </c>
      <c r="N255" s="608"/>
      <c r="O255" s="608"/>
      <c r="P255" s="608"/>
      <c r="Q255" s="608"/>
      <c r="R255" s="608"/>
      <c r="S255" s="640"/>
      <c r="T255" s="608" t="str">
        <f t="shared" ref="T255:AE255" si="610">IF(T253="","",T253*T254)</f>
        <v/>
      </c>
      <c r="U255" s="608" t="str">
        <f t="shared" si="610"/>
        <v/>
      </c>
      <c r="V255" s="608" t="str">
        <f t="shared" si="610"/>
        <v/>
      </c>
      <c r="W255" s="608" t="str">
        <f t="shared" si="610"/>
        <v/>
      </c>
      <c r="X255" s="608" t="str">
        <f t="shared" si="610"/>
        <v/>
      </c>
      <c r="Y255" s="608" t="str">
        <f t="shared" si="610"/>
        <v/>
      </c>
      <c r="Z255" s="1347" t="str">
        <f t="shared" si="610"/>
        <v/>
      </c>
      <c r="AA255" s="1347" t="str">
        <f t="shared" si="610"/>
        <v/>
      </c>
      <c r="AB255" s="1347" t="str">
        <f t="shared" si="610"/>
        <v/>
      </c>
      <c r="AC255" s="1347">
        <f t="shared" si="610"/>
        <v>300</v>
      </c>
      <c r="AD255" s="608" t="str">
        <f t="shared" si="610"/>
        <v/>
      </c>
      <c r="AE255" s="1347">
        <f t="shared" si="610"/>
        <v>200</v>
      </c>
      <c r="AF255" s="608"/>
      <c r="AG255" s="608"/>
      <c r="AH255" s="608"/>
      <c r="AI255" s="608"/>
      <c r="AJ255" s="608"/>
      <c r="AK255" s="640"/>
      <c r="AL255" s="608">
        <f t="shared" ref="AL255:AW255" si="611">IF(AL253="","",AL253*AL254)</f>
        <v>40</v>
      </c>
      <c r="AM255" s="608">
        <f t="shared" si="611"/>
        <v>50</v>
      </c>
      <c r="AN255" s="608" t="str">
        <f t="shared" si="611"/>
        <v/>
      </c>
      <c r="AO255" s="608">
        <f t="shared" si="611"/>
        <v>20</v>
      </c>
      <c r="AP255" s="608">
        <f t="shared" si="611"/>
        <v>180</v>
      </c>
      <c r="AQ255" s="608">
        <f t="shared" si="611"/>
        <v>1000</v>
      </c>
      <c r="AR255" s="608">
        <f t="shared" si="611"/>
        <v>950</v>
      </c>
      <c r="AS255" s="608" t="str">
        <f t="shared" si="611"/>
        <v/>
      </c>
      <c r="AT255" s="608" t="str">
        <f t="shared" si="611"/>
        <v/>
      </c>
      <c r="AU255" s="608" t="str">
        <f t="shared" si="611"/>
        <v/>
      </c>
      <c r="AV255" s="608" t="str">
        <f t="shared" si="611"/>
        <v/>
      </c>
      <c r="AW255" s="608" t="str">
        <f t="shared" si="611"/>
        <v/>
      </c>
      <c r="AX255" s="608"/>
      <c r="AY255" s="608"/>
      <c r="AZ255" s="608"/>
      <c r="BA255" s="608"/>
      <c r="BB255" s="608"/>
      <c r="BC255" s="640"/>
      <c r="BD255" s="1347">
        <f t="shared" ref="BD255:BO255" si="612">IF(BD253="","",BD253*BD254)</f>
        <v>1600</v>
      </c>
      <c r="BE255" s="1347">
        <f t="shared" si="612"/>
        <v>360</v>
      </c>
      <c r="BF255" s="1347" t="str">
        <f t="shared" si="612"/>
        <v/>
      </c>
      <c r="BG255" s="1347" t="str">
        <f t="shared" si="612"/>
        <v/>
      </c>
      <c r="BH255" s="1347" t="str">
        <f t="shared" si="612"/>
        <v/>
      </c>
      <c r="BI255" s="1347">
        <f t="shared" si="612"/>
        <v>300</v>
      </c>
      <c r="BJ255" s="1347" t="str">
        <f t="shared" si="612"/>
        <v/>
      </c>
      <c r="BK255" s="1347" t="str">
        <f t="shared" si="612"/>
        <v/>
      </c>
      <c r="BL255" s="1347">
        <f t="shared" si="612"/>
        <v>12500</v>
      </c>
      <c r="BM255" s="1347" t="str">
        <f t="shared" si="612"/>
        <v/>
      </c>
      <c r="BN255" s="1347">
        <f t="shared" si="612"/>
        <v>800</v>
      </c>
      <c r="BO255" s="1347">
        <f t="shared" si="612"/>
        <v>3400</v>
      </c>
      <c r="BP255" s="1347"/>
      <c r="BQ255" s="1347"/>
      <c r="BR255" s="1347"/>
      <c r="BS255" s="1347"/>
      <c r="BT255" s="1347"/>
      <c r="BU255" s="640"/>
      <c r="BV255" s="608">
        <f>IF(BV253="","",BV253*BV254)</f>
        <v>460</v>
      </c>
      <c r="BW255" s="608">
        <f>IF(BW253="","",BW253*BW254)</f>
        <v>1000</v>
      </c>
      <c r="BX255" s="608">
        <f>IF(BX253="","",BX253*BX254)</f>
        <v>780</v>
      </c>
      <c r="BY255" s="608">
        <f>IF(BY253="","",BY253*BY254)</f>
        <v>580</v>
      </c>
      <c r="BZ255" s="578" t="str">
        <f t="shared" si="533"/>
        <v/>
      </c>
      <c r="CA255" s="578" t="str">
        <f t="shared" si="534"/>
        <v/>
      </c>
      <c r="CB255" s="578">
        <f t="shared" si="535"/>
        <v>305</v>
      </c>
      <c r="CC255" s="665">
        <f t="shared" si="536"/>
        <v>1540</v>
      </c>
      <c r="CD255" s="1069" t="str">
        <f t="shared" si="608"/>
        <v/>
      </c>
      <c r="CE255" s="1070" t="str">
        <f t="shared" si="607"/>
        <v/>
      </c>
      <c r="CF255" s="1070" t="str">
        <f t="shared" si="607"/>
        <v/>
      </c>
      <c r="CG255" s="1070">
        <f t="shared" si="607"/>
        <v>300</v>
      </c>
      <c r="CH255" s="1070">
        <f t="shared" si="607"/>
        <v>360</v>
      </c>
      <c r="CI255" s="1071">
        <f t="shared" si="607"/>
        <v>800</v>
      </c>
      <c r="CJ255" s="1071">
        <f t="shared" si="607"/>
        <v>1600</v>
      </c>
      <c r="CK255" s="1070">
        <f t="shared" si="607"/>
        <v>3400</v>
      </c>
      <c r="CL255" s="1070">
        <f t="shared" si="607"/>
        <v>12500</v>
      </c>
      <c r="CM255" s="1070" t="str">
        <f t="shared" si="607"/>
        <v/>
      </c>
      <c r="CN255" s="1070" t="str">
        <f t="shared" si="607"/>
        <v/>
      </c>
      <c r="CO255" s="1069" t="str">
        <f t="shared" si="607"/>
        <v/>
      </c>
      <c r="CP255" s="532" t="str">
        <f t="shared" si="547"/>
        <v/>
      </c>
      <c r="CQ255" s="533" t="str">
        <f t="shared" si="548"/>
        <v/>
      </c>
      <c r="CR255" s="534" t="str">
        <f t="shared" si="549"/>
        <v/>
      </c>
      <c r="CS255" s="534" t="str">
        <f t="shared" si="550"/>
        <v/>
      </c>
      <c r="CT255" s="534" t="str">
        <f t="shared" si="551"/>
        <v/>
      </c>
      <c r="CU255" s="534" t="str">
        <f t="shared" si="552"/>
        <v/>
      </c>
      <c r="CV255" s="534">
        <f t="shared" si="553"/>
        <v>300</v>
      </c>
      <c r="CW255" s="535">
        <f t="shared" si="554"/>
        <v>360</v>
      </c>
      <c r="CX255" s="535">
        <f t="shared" si="555"/>
        <v>800</v>
      </c>
      <c r="CY255" s="535">
        <f t="shared" si="556"/>
        <v>1600</v>
      </c>
      <c r="CZ255" s="534">
        <f t="shared" si="557"/>
        <v>3400</v>
      </c>
      <c r="DA255" s="534">
        <f t="shared" si="558"/>
        <v>12500</v>
      </c>
      <c r="DB255" s="534" t="str">
        <f t="shared" si="559"/>
        <v/>
      </c>
      <c r="DC255" s="534" t="str">
        <f t="shared" si="560"/>
        <v/>
      </c>
      <c r="DD255" s="534" t="str">
        <f t="shared" si="561"/>
        <v/>
      </c>
      <c r="DE255" s="533" t="str">
        <f t="shared" si="562"/>
        <v/>
      </c>
      <c r="DF255" s="532" t="str">
        <f t="shared" si="563"/>
        <v/>
      </c>
      <c r="DG255" s="631">
        <f t="shared" si="564"/>
        <v>1</v>
      </c>
      <c r="DH255" s="96">
        <f t="shared" si="565"/>
        <v>2</v>
      </c>
      <c r="DI255" s="96">
        <f t="shared" si="566"/>
        <v>6</v>
      </c>
      <c r="DJ255" s="96">
        <f t="shared" si="567"/>
        <v>6</v>
      </c>
      <c r="DK255" s="467"/>
      <c r="DL255" s="599"/>
      <c r="DM255" s="599"/>
      <c r="DN255" s="599"/>
      <c r="DO255" s="599"/>
      <c r="DP255" s="599"/>
      <c r="DQ255" s="599"/>
      <c r="DR255" s="599"/>
      <c r="DS255" s="599"/>
      <c r="DT255" s="468"/>
    </row>
    <row r="256" spans="1:124" s="470" customFormat="1" ht="15.75" customHeight="1">
      <c r="A256" s="619" t="s">
        <v>256</v>
      </c>
      <c r="B256" s="241">
        <v>0</v>
      </c>
      <c r="C256" s="241">
        <v>0</v>
      </c>
      <c r="D256" s="241">
        <v>10</v>
      </c>
      <c r="E256" s="241">
        <v>4.5</v>
      </c>
      <c r="F256" s="241">
        <v>0</v>
      </c>
      <c r="G256" s="241">
        <v>1</v>
      </c>
      <c r="H256" s="241">
        <v>0</v>
      </c>
      <c r="I256" s="241">
        <v>0</v>
      </c>
      <c r="J256" s="241">
        <v>0</v>
      </c>
      <c r="K256" s="241"/>
      <c r="L256" s="241"/>
      <c r="M256" s="241"/>
      <c r="N256" s="241"/>
      <c r="O256" s="241"/>
      <c r="P256" s="241"/>
      <c r="Q256" s="241"/>
      <c r="R256" s="241"/>
      <c r="S256" s="660"/>
      <c r="T256" s="241"/>
      <c r="U256" s="241"/>
      <c r="V256" s="241">
        <v>2</v>
      </c>
      <c r="W256" s="241"/>
      <c r="X256" s="241">
        <v>2</v>
      </c>
      <c r="Y256" s="241"/>
      <c r="Z256" s="241"/>
      <c r="AA256" s="241"/>
      <c r="AB256" s="241"/>
      <c r="AC256" s="241">
        <v>4</v>
      </c>
      <c r="AD256" s="241"/>
      <c r="AE256" s="241"/>
      <c r="AF256" s="241"/>
      <c r="AG256" s="241"/>
      <c r="AH256" s="241"/>
      <c r="AI256" s="241"/>
      <c r="AJ256" s="241"/>
      <c r="AK256" s="660"/>
      <c r="AL256" s="241">
        <v>1</v>
      </c>
      <c r="AM256" s="241">
        <v>3</v>
      </c>
      <c r="AN256" s="241"/>
      <c r="AO256" s="241"/>
      <c r="AP256" s="241"/>
      <c r="AQ256" s="241"/>
      <c r="AR256" s="241"/>
      <c r="AS256" s="241"/>
      <c r="AT256" s="241"/>
      <c r="AU256" s="241"/>
      <c r="AV256" s="241"/>
      <c r="AW256" s="241"/>
      <c r="AX256" s="241"/>
      <c r="AY256" s="241"/>
      <c r="AZ256" s="241"/>
      <c r="BA256" s="241"/>
      <c r="BB256" s="241"/>
      <c r="BC256" s="660"/>
      <c r="BD256" s="241">
        <v>20</v>
      </c>
      <c r="BE256" s="241"/>
      <c r="BF256" s="241"/>
      <c r="BG256" s="241"/>
      <c r="BH256" s="241"/>
      <c r="BI256" s="241"/>
      <c r="BJ256" s="241"/>
      <c r="BK256" s="241"/>
      <c r="BL256" s="241">
        <v>10</v>
      </c>
      <c r="BM256" s="241"/>
      <c r="BN256" s="241">
        <v>5</v>
      </c>
      <c r="BO256" s="241">
        <v>5</v>
      </c>
      <c r="BP256" s="241"/>
      <c r="BQ256" s="241"/>
      <c r="BR256" s="241"/>
      <c r="BS256" s="241"/>
      <c r="BT256" s="241"/>
      <c r="BU256" s="660"/>
      <c r="BV256" s="241"/>
      <c r="BW256" s="241">
        <v>2</v>
      </c>
      <c r="BX256" s="241">
        <v>2</v>
      </c>
      <c r="BY256" s="241">
        <v>5</v>
      </c>
      <c r="BZ256" s="578">
        <f t="shared" si="533"/>
        <v>0.7857142857142857</v>
      </c>
      <c r="CA256" s="578">
        <f t="shared" si="534"/>
        <v>2</v>
      </c>
      <c r="CB256" s="578" t="str">
        <f t="shared" si="535"/>
        <v/>
      </c>
      <c r="CC256" s="665">
        <f t="shared" si="536"/>
        <v>7.5</v>
      </c>
      <c r="CD256" s="1069" t="str">
        <f t="shared" si="608"/>
        <v/>
      </c>
      <c r="CE256" s="1070" t="str">
        <f t="shared" si="607"/>
        <v/>
      </c>
      <c r="CF256" s="1070" t="str">
        <f t="shared" si="607"/>
        <v/>
      </c>
      <c r="CG256" s="1070" t="str">
        <f t="shared" si="607"/>
        <v/>
      </c>
      <c r="CH256" s="1070">
        <f t="shared" si="607"/>
        <v>5</v>
      </c>
      <c r="CI256" s="1071">
        <f t="shared" si="607"/>
        <v>5</v>
      </c>
      <c r="CJ256" s="1071">
        <f t="shared" si="607"/>
        <v>10</v>
      </c>
      <c r="CK256" s="1070">
        <f t="shared" si="607"/>
        <v>20</v>
      </c>
      <c r="CL256" s="1070" t="str">
        <f t="shared" si="607"/>
        <v/>
      </c>
      <c r="CM256" s="1070" t="str">
        <f t="shared" si="607"/>
        <v/>
      </c>
      <c r="CN256" s="1070" t="str">
        <f t="shared" si="607"/>
        <v/>
      </c>
      <c r="CO256" s="1069" t="str">
        <f t="shared" si="607"/>
        <v/>
      </c>
      <c r="CP256" s="532" t="str">
        <f t="shared" si="547"/>
        <v/>
      </c>
      <c r="CQ256" s="533" t="str">
        <f t="shared" si="548"/>
        <v/>
      </c>
      <c r="CR256" s="534" t="str">
        <f t="shared" si="549"/>
        <v/>
      </c>
      <c r="CS256" s="534" t="str">
        <f t="shared" si="550"/>
        <v/>
      </c>
      <c r="CT256" s="534" t="str">
        <f t="shared" si="551"/>
        <v/>
      </c>
      <c r="CU256" s="534" t="str">
        <f t="shared" si="552"/>
        <v/>
      </c>
      <c r="CV256" s="534" t="str">
        <f t="shared" si="553"/>
        <v/>
      </c>
      <c r="CW256" s="535">
        <f t="shared" si="554"/>
        <v>5</v>
      </c>
      <c r="CX256" s="535">
        <f t="shared" si="555"/>
        <v>5</v>
      </c>
      <c r="CY256" s="535">
        <f t="shared" si="556"/>
        <v>10</v>
      </c>
      <c r="CZ256" s="534">
        <f t="shared" si="557"/>
        <v>20</v>
      </c>
      <c r="DA256" s="534" t="str">
        <f t="shared" si="558"/>
        <v/>
      </c>
      <c r="DB256" s="534" t="str">
        <f t="shared" si="559"/>
        <v/>
      </c>
      <c r="DC256" s="534" t="str">
        <f t="shared" si="560"/>
        <v/>
      </c>
      <c r="DD256" s="534" t="str">
        <f t="shared" si="561"/>
        <v/>
      </c>
      <c r="DE256" s="533" t="str">
        <f t="shared" si="562"/>
        <v/>
      </c>
      <c r="DF256" s="532" t="str">
        <f t="shared" si="563"/>
        <v/>
      </c>
      <c r="DG256" s="631">
        <f t="shared" si="564"/>
        <v>9</v>
      </c>
      <c r="DH256" s="96">
        <f t="shared" si="565"/>
        <v>3</v>
      </c>
      <c r="DI256" s="96">
        <f t="shared" si="566"/>
        <v>2</v>
      </c>
      <c r="DJ256" s="96">
        <f t="shared" si="567"/>
        <v>4</v>
      </c>
      <c r="DK256" s="467"/>
      <c r="DL256" s="599"/>
      <c r="DM256" s="599"/>
      <c r="DN256" s="599"/>
      <c r="DO256" s="599"/>
      <c r="DP256" s="599"/>
      <c r="DQ256" s="599"/>
      <c r="DR256" s="599"/>
      <c r="DS256" s="599"/>
      <c r="DT256" s="468"/>
    </row>
    <row r="257" spans="1:124" s="470" customFormat="1" ht="15.75" customHeight="1">
      <c r="A257" s="627" t="s">
        <v>226</v>
      </c>
      <c r="B257" s="611">
        <f t="shared" ref="B257:M257" si="613">IF(B251="","",(B251-B253-B256)*B252/B$46/365/$G$1)</f>
        <v>0</v>
      </c>
      <c r="C257" s="611">
        <f t="shared" si="613"/>
        <v>5.2148194271481941E-5</v>
      </c>
      <c r="D257" s="611">
        <f t="shared" si="613"/>
        <v>3.9111145703611457E-3</v>
      </c>
      <c r="E257" s="611">
        <f t="shared" si="613"/>
        <v>1.0168897882938978E-3</v>
      </c>
      <c r="F257" s="611">
        <f t="shared" si="613"/>
        <v>0</v>
      </c>
      <c r="G257" s="611">
        <f t="shared" si="613"/>
        <v>2.7875580210573983E-3</v>
      </c>
      <c r="H257" s="611">
        <f t="shared" si="613"/>
        <v>0</v>
      </c>
      <c r="I257" s="611">
        <f t="shared" si="613"/>
        <v>0</v>
      </c>
      <c r="J257" s="611">
        <f t="shared" si="613"/>
        <v>9.6273589424274354E-5</v>
      </c>
      <c r="K257" s="611">
        <f t="shared" si="613"/>
        <v>0</v>
      </c>
      <c r="L257" s="611" t="str">
        <f t="shared" si="613"/>
        <v/>
      </c>
      <c r="M257" s="611" t="str">
        <f t="shared" si="613"/>
        <v/>
      </c>
      <c r="N257" s="611"/>
      <c r="O257" s="611"/>
      <c r="P257" s="611"/>
      <c r="Q257" s="611"/>
      <c r="R257" s="611"/>
      <c r="S257" s="630"/>
      <c r="T257" s="611" t="str">
        <f t="shared" ref="T257:AE257" si="614">IF(T251="","",(T251-T253-T256)*T252/T$46/365/$G$1)</f>
        <v/>
      </c>
      <c r="U257" s="611" t="str">
        <f t="shared" si="614"/>
        <v/>
      </c>
      <c r="V257" s="611">
        <f t="shared" si="614"/>
        <v>1.4441038413641154E-4</v>
      </c>
      <c r="W257" s="611">
        <f t="shared" si="614"/>
        <v>1.1377787841050605E-4</v>
      </c>
      <c r="X257" s="611">
        <f t="shared" si="614"/>
        <v>2.3466687422166874E-4</v>
      </c>
      <c r="Y257" s="611" t="str">
        <f t="shared" si="614"/>
        <v/>
      </c>
      <c r="Z257" s="1348" t="str">
        <f t="shared" si="614"/>
        <v/>
      </c>
      <c r="AA257" s="1348" t="str">
        <f t="shared" si="614"/>
        <v/>
      </c>
      <c r="AB257" s="1348" t="str">
        <f t="shared" si="614"/>
        <v/>
      </c>
      <c r="AC257" s="1348">
        <f t="shared" si="614"/>
        <v>3.4417808219178083E-4</v>
      </c>
      <c r="AD257" s="611" t="str">
        <f t="shared" si="614"/>
        <v/>
      </c>
      <c r="AE257" s="1348">
        <f t="shared" si="614"/>
        <v>3.1288916562889163E-4</v>
      </c>
      <c r="AF257" s="611"/>
      <c r="AG257" s="611"/>
      <c r="AH257" s="611"/>
      <c r="AI257" s="611"/>
      <c r="AJ257" s="611"/>
      <c r="AK257" s="630"/>
      <c r="AL257" s="611">
        <f t="shared" ref="AL257:AW257" si="615">IF(AL251="","",(AL251-AL253-AL256)*AL252/AL$46/365/$G$1)</f>
        <v>4.3804483188044832E-4</v>
      </c>
      <c r="AM257" s="611">
        <f t="shared" si="615"/>
        <v>7.5093399750933995E-4</v>
      </c>
      <c r="AN257" s="611">
        <f t="shared" si="615"/>
        <v>4.1718555417185552E-4</v>
      </c>
      <c r="AO257" s="611">
        <f t="shared" si="615"/>
        <v>6.2577833125778326E-4</v>
      </c>
      <c r="AP257" s="611">
        <f t="shared" si="615"/>
        <v>1.0429638854296388E-4</v>
      </c>
      <c r="AQ257" s="611">
        <f t="shared" si="615"/>
        <v>6.9530925695309267E-4</v>
      </c>
      <c r="AR257" s="611">
        <f t="shared" si="615"/>
        <v>5.2148194271481947E-4</v>
      </c>
      <c r="AS257" s="611">
        <f t="shared" si="615"/>
        <v>1.0429638854296389E-3</v>
      </c>
      <c r="AT257" s="611" t="str">
        <f t="shared" si="615"/>
        <v/>
      </c>
      <c r="AU257" s="611" t="str">
        <f t="shared" si="615"/>
        <v/>
      </c>
      <c r="AV257" s="611" t="str">
        <f t="shared" si="615"/>
        <v/>
      </c>
      <c r="AW257" s="611" t="str">
        <f t="shared" si="615"/>
        <v/>
      </c>
      <c r="AX257" s="611"/>
      <c r="AY257" s="611"/>
      <c r="AZ257" s="611"/>
      <c r="BA257" s="611"/>
      <c r="BB257" s="611"/>
      <c r="BC257" s="630"/>
      <c r="BD257" s="1348">
        <f t="shared" ref="BD257:BO257" si="616">IF(BD251="","",(BD251-BD253-BD256)*BD252/BD$46/365/$G$1)</f>
        <v>1.5644458281444582E-3</v>
      </c>
      <c r="BE257" s="1348">
        <f t="shared" si="616"/>
        <v>1.2515566625155664E-4</v>
      </c>
      <c r="BF257" s="1348">
        <f t="shared" si="616"/>
        <v>1.1733343711083438E-3</v>
      </c>
      <c r="BG257" s="1348" t="str">
        <f t="shared" si="616"/>
        <v/>
      </c>
      <c r="BH257" s="1348" t="str">
        <f t="shared" si="616"/>
        <v/>
      </c>
      <c r="BI257" s="1348">
        <f t="shared" si="616"/>
        <v>1.4303504714463619E-3</v>
      </c>
      <c r="BJ257" s="1348" t="str">
        <f t="shared" si="616"/>
        <v/>
      </c>
      <c r="BK257" s="1348" t="str">
        <f t="shared" si="616"/>
        <v/>
      </c>
      <c r="BL257" s="1348">
        <f t="shared" si="616"/>
        <v>2.7812370278123707E-3</v>
      </c>
      <c r="BM257" s="1348" t="str">
        <f t="shared" si="616"/>
        <v/>
      </c>
      <c r="BN257" s="1348">
        <f t="shared" si="616"/>
        <v>3.4765462847654633E-4</v>
      </c>
      <c r="BO257" s="1348">
        <f t="shared" si="616"/>
        <v>2.1902241594022416E-3</v>
      </c>
      <c r="BP257" s="1348"/>
      <c r="BQ257" s="1348"/>
      <c r="BR257" s="1348"/>
      <c r="BS257" s="1348"/>
      <c r="BT257" s="1348"/>
      <c r="BU257" s="630"/>
      <c r="BV257" s="611">
        <f>IF(BV251="","",(BV251-BV253-BV256)*BV252/BV$46/365/$G$1)</f>
        <v>-1.2515566625155665E-3</v>
      </c>
      <c r="BW257" s="611">
        <f>IF(BW251="","",(BW251-BW253-BW256)*BW252/BW$46/365/$G$1)</f>
        <v>-1.0638231631382316E-3</v>
      </c>
      <c r="BX257" s="611">
        <f>IF(BX251="","",(BX251-BX253-BX256)*BX252/BX$46/365/$G$1)</f>
        <v>-1.2515566625155664E-4</v>
      </c>
      <c r="BY257" s="611">
        <f>IF(BY251="","",(BY251-BY253-BY256)*BY252/BY$46/365/$G$1)</f>
        <v>1.9555572851805729E-3</v>
      </c>
      <c r="BZ257" s="578">
        <f t="shared" si="533"/>
        <v>4.9410869913088149E-4</v>
      </c>
      <c r="CA257" s="603">
        <f t="shared" si="534"/>
        <v>2.3065547466232395E-4</v>
      </c>
      <c r="CB257" s="603">
        <f t="shared" si="535"/>
        <v>5.7478898574788979E-4</v>
      </c>
      <c r="CC257" s="668">
        <f t="shared" si="536"/>
        <v>1.3412018917155905E-3</v>
      </c>
      <c r="CD257" s="1072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073" t="str">
        <f t="shared" ref="CE257:CO263" si="617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073">
        <f t="shared" si="617"/>
        <v>1.2515566625155664E-4</v>
      </c>
      <c r="CG257" s="1073">
        <f t="shared" si="617"/>
        <v>3.4765462847654633E-4</v>
      </c>
      <c r="CH257" s="1073">
        <f t="shared" si="617"/>
        <v>1.1733343711083438E-3</v>
      </c>
      <c r="CI257" s="1074">
        <f t="shared" si="617"/>
        <v>1.4303504714463619E-3</v>
      </c>
      <c r="CJ257" s="1074">
        <f t="shared" si="617"/>
        <v>1.5644458281444582E-3</v>
      </c>
      <c r="CK257" s="1073">
        <f t="shared" si="617"/>
        <v>2.1902241594022416E-3</v>
      </c>
      <c r="CL257" s="1073">
        <f t="shared" si="617"/>
        <v>2.7812370278123707E-3</v>
      </c>
      <c r="CM257" s="1073" t="str">
        <f t="shared" si="617"/>
        <v/>
      </c>
      <c r="CN257" s="1073" t="str">
        <f t="shared" si="617"/>
        <v/>
      </c>
      <c r="CO257" s="1072" t="str">
        <f t="shared" si="617"/>
        <v/>
      </c>
      <c r="CP257" s="520" t="str">
        <f t="shared" si="547"/>
        <v/>
      </c>
      <c r="CQ257" s="521" t="str">
        <f t="shared" si="548"/>
        <v/>
      </c>
      <c r="CR257" s="522" t="str">
        <f t="shared" si="549"/>
        <v/>
      </c>
      <c r="CS257" s="522" t="str">
        <f t="shared" si="550"/>
        <v/>
      </c>
      <c r="CT257" s="522" t="str">
        <f t="shared" si="551"/>
        <v/>
      </c>
      <c r="CU257" s="522">
        <f t="shared" si="552"/>
        <v>1.2515566625155664E-4</v>
      </c>
      <c r="CV257" s="522">
        <f t="shared" si="553"/>
        <v>3.4765462847654633E-4</v>
      </c>
      <c r="CW257" s="523">
        <f t="shared" si="554"/>
        <v>1.1733343711083438E-3</v>
      </c>
      <c r="CX257" s="523">
        <f t="shared" si="555"/>
        <v>1.4303504714463619E-3</v>
      </c>
      <c r="CY257" s="523">
        <f t="shared" si="556"/>
        <v>1.5644458281444582E-3</v>
      </c>
      <c r="CZ257" s="522">
        <f t="shared" si="557"/>
        <v>2.1902241594022416E-3</v>
      </c>
      <c r="DA257" s="522">
        <f t="shared" si="558"/>
        <v>2.7812370278123707E-3</v>
      </c>
      <c r="DB257" s="522" t="str">
        <f t="shared" si="559"/>
        <v/>
      </c>
      <c r="DC257" s="522" t="str">
        <f t="shared" si="560"/>
        <v/>
      </c>
      <c r="DD257" s="522" t="str">
        <f t="shared" si="561"/>
        <v/>
      </c>
      <c r="DE257" s="521" t="str">
        <f t="shared" si="562"/>
        <v/>
      </c>
      <c r="DF257" s="520" t="str">
        <f t="shared" si="563"/>
        <v/>
      </c>
      <c r="DG257" s="631">
        <f t="shared" si="564"/>
        <v>10</v>
      </c>
      <c r="DH257" s="96">
        <f t="shared" si="565"/>
        <v>5</v>
      </c>
      <c r="DI257" s="96">
        <f t="shared" si="566"/>
        <v>8</v>
      </c>
      <c r="DJ257" s="96">
        <f t="shared" si="567"/>
        <v>7</v>
      </c>
      <c r="DK257" s="467"/>
      <c r="DL257" s="599"/>
      <c r="DM257" s="599"/>
      <c r="DN257" s="599"/>
      <c r="DO257" s="599"/>
      <c r="DP257" s="599"/>
      <c r="DQ257" s="599"/>
      <c r="DR257" s="599"/>
      <c r="DS257" s="599"/>
      <c r="DT257" s="468"/>
    </row>
    <row r="258" spans="1:124" s="470" customFormat="1" ht="15.75" customHeight="1">
      <c r="A258" s="659" t="s">
        <v>879</v>
      </c>
      <c r="B258" s="243">
        <v>0</v>
      </c>
      <c r="C258" s="243">
        <v>1</v>
      </c>
      <c r="D258" s="243">
        <v>0</v>
      </c>
      <c r="E258" s="243">
        <v>0</v>
      </c>
      <c r="F258" s="243">
        <v>0</v>
      </c>
      <c r="G258" s="243">
        <v>10</v>
      </c>
      <c r="H258" s="243">
        <v>0</v>
      </c>
      <c r="I258" s="243">
        <v>0</v>
      </c>
      <c r="J258" s="243">
        <v>15</v>
      </c>
      <c r="K258" s="243">
        <v>0</v>
      </c>
      <c r="L258" s="243"/>
      <c r="M258" s="243">
        <v>5</v>
      </c>
      <c r="N258" s="243"/>
      <c r="O258" s="243"/>
      <c r="P258" s="243"/>
      <c r="Q258" s="243"/>
      <c r="R258" s="243"/>
      <c r="S258" s="583"/>
      <c r="T258" s="243"/>
      <c r="U258" s="243">
        <v>5</v>
      </c>
      <c r="V258" s="243">
        <v>10</v>
      </c>
      <c r="W258" s="243"/>
      <c r="X258" s="243">
        <v>10</v>
      </c>
      <c r="Y258" s="243">
        <v>10</v>
      </c>
      <c r="Z258" s="1362"/>
      <c r="AA258" s="1362">
        <v>0</v>
      </c>
      <c r="AB258" s="1362">
        <v>20</v>
      </c>
      <c r="AC258" s="1362"/>
      <c r="AD258" s="243"/>
      <c r="AE258" s="1362"/>
      <c r="AF258" s="243"/>
      <c r="AG258" s="243"/>
      <c r="AH258" s="243"/>
      <c r="AI258" s="243"/>
      <c r="AJ258" s="243"/>
      <c r="AK258" s="583"/>
      <c r="AL258" s="243">
        <v>200</v>
      </c>
      <c r="AM258" s="243">
        <v>5</v>
      </c>
      <c r="AN258" s="243">
        <v>8</v>
      </c>
      <c r="AO258" s="243"/>
      <c r="AP258" s="243">
        <v>80</v>
      </c>
      <c r="AQ258" s="243"/>
      <c r="AR258" s="243"/>
      <c r="AS258" s="243">
        <v>10</v>
      </c>
      <c r="AT258" s="243"/>
      <c r="AU258" s="243"/>
      <c r="AV258" s="243"/>
      <c r="AW258" s="243"/>
      <c r="AX258" s="243"/>
      <c r="AY258" s="243"/>
      <c r="AZ258" s="243"/>
      <c r="BA258" s="243"/>
      <c r="BB258" s="243"/>
      <c r="BC258" s="583"/>
      <c r="BD258" s="1362">
        <v>120</v>
      </c>
      <c r="BE258" s="1362"/>
      <c r="BF258" s="1362">
        <v>80</v>
      </c>
      <c r="BG258" s="1362">
        <v>80</v>
      </c>
      <c r="BH258" s="1362"/>
      <c r="BI258" s="1362"/>
      <c r="BJ258" s="1362"/>
      <c r="BK258" s="1362"/>
      <c r="BL258" s="1362"/>
      <c r="BM258" s="1362"/>
      <c r="BN258" s="1362">
        <v>10</v>
      </c>
      <c r="BO258" s="1362"/>
      <c r="BP258" s="1362"/>
      <c r="BQ258" s="1362"/>
      <c r="BR258" s="1362"/>
      <c r="BS258" s="1362"/>
      <c r="BT258" s="1362"/>
      <c r="BU258" s="583"/>
      <c r="BV258" s="243"/>
      <c r="BW258" s="243">
        <v>10</v>
      </c>
      <c r="BX258" s="243">
        <v>45</v>
      </c>
      <c r="BY258" s="243">
        <v>80</v>
      </c>
      <c r="BZ258" s="578">
        <f t="shared" si="533"/>
        <v>1.7777777777777777</v>
      </c>
      <c r="CA258" s="578">
        <f t="shared" si="534"/>
        <v>8.75</v>
      </c>
      <c r="CB258" s="578">
        <f t="shared" si="535"/>
        <v>32.666666666666664</v>
      </c>
      <c r="CC258" s="665">
        <f t="shared" si="536"/>
        <v>80</v>
      </c>
      <c r="CD258" s="1069" t="str">
        <f t="shared" ref="CD258:CD263" si="618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070" t="str">
        <f t="shared" si="617"/>
        <v/>
      </c>
      <c r="CF258" s="1070" t="str">
        <f t="shared" si="617"/>
        <v/>
      </c>
      <c r="CG258" s="1070" t="str">
        <f t="shared" si="617"/>
        <v/>
      </c>
      <c r="CH258" s="1070">
        <f t="shared" si="617"/>
        <v>10</v>
      </c>
      <c r="CI258" s="1071">
        <f t="shared" si="617"/>
        <v>80</v>
      </c>
      <c r="CJ258" s="1071">
        <f t="shared" si="617"/>
        <v>80</v>
      </c>
      <c r="CK258" s="1070">
        <f t="shared" si="617"/>
        <v>120</v>
      </c>
      <c r="CL258" s="1070" t="str">
        <f t="shared" si="617"/>
        <v/>
      </c>
      <c r="CM258" s="1070" t="str">
        <f t="shared" si="617"/>
        <v/>
      </c>
      <c r="CN258" s="1070" t="str">
        <f t="shared" si="617"/>
        <v/>
      </c>
      <c r="CO258" s="1069" t="str">
        <f t="shared" si="617"/>
        <v/>
      </c>
      <c r="CP258" s="532" t="str">
        <f t="shared" si="547"/>
        <v/>
      </c>
      <c r="CQ258" s="533" t="str">
        <f t="shared" si="548"/>
        <v/>
      </c>
      <c r="CR258" s="534" t="str">
        <f t="shared" si="549"/>
        <v/>
      </c>
      <c r="CS258" s="534" t="str">
        <f t="shared" si="550"/>
        <v/>
      </c>
      <c r="CT258" s="534" t="str">
        <f t="shared" si="551"/>
        <v/>
      </c>
      <c r="CU258" s="534" t="str">
        <f t="shared" si="552"/>
        <v/>
      </c>
      <c r="CV258" s="534" t="str">
        <f t="shared" si="553"/>
        <v/>
      </c>
      <c r="CW258" s="535">
        <f t="shared" si="554"/>
        <v>10</v>
      </c>
      <c r="CX258" s="535">
        <f t="shared" si="555"/>
        <v>80</v>
      </c>
      <c r="CY258" s="535">
        <f t="shared" si="556"/>
        <v>80</v>
      </c>
      <c r="CZ258" s="534">
        <f t="shared" si="557"/>
        <v>120</v>
      </c>
      <c r="DA258" s="534" t="str">
        <f t="shared" si="558"/>
        <v/>
      </c>
      <c r="DB258" s="534" t="str">
        <f t="shared" si="559"/>
        <v/>
      </c>
      <c r="DC258" s="534" t="str">
        <f t="shared" si="560"/>
        <v/>
      </c>
      <c r="DD258" s="534" t="str">
        <f t="shared" si="561"/>
        <v/>
      </c>
      <c r="DE258" s="533" t="str">
        <f t="shared" si="562"/>
        <v/>
      </c>
      <c r="DF258" s="532" t="str">
        <f t="shared" si="563"/>
        <v/>
      </c>
      <c r="DG258" s="631">
        <f t="shared" si="564"/>
        <v>11</v>
      </c>
      <c r="DH258" s="96">
        <f t="shared" si="565"/>
        <v>6</v>
      </c>
      <c r="DI258" s="96">
        <f t="shared" si="566"/>
        <v>5</v>
      </c>
      <c r="DJ258" s="96">
        <f t="shared" si="567"/>
        <v>4</v>
      </c>
      <c r="DK258" s="467"/>
      <c r="DL258" s="599"/>
      <c r="DM258" s="599"/>
      <c r="DN258" s="599"/>
      <c r="DO258" s="599"/>
      <c r="DP258" s="599"/>
      <c r="DQ258" s="599"/>
      <c r="DR258" s="599"/>
      <c r="DS258" s="599"/>
      <c r="DT258" s="468"/>
    </row>
    <row r="259" spans="1:124" s="470" customFormat="1" ht="15.75" customHeight="1">
      <c r="A259" s="685" t="s">
        <v>257</v>
      </c>
      <c r="B259" s="678">
        <v>1170</v>
      </c>
      <c r="C259" s="678">
        <v>1170</v>
      </c>
      <c r="D259" s="678">
        <v>1170</v>
      </c>
      <c r="E259" s="678">
        <v>1170</v>
      </c>
      <c r="F259" s="678">
        <v>1170</v>
      </c>
      <c r="G259" s="678">
        <v>1170</v>
      </c>
      <c r="H259" s="678">
        <v>1170</v>
      </c>
      <c r="I259" s="678">
        <v>1170</v>
      </c>
      <c r="J259" s="678">
        <v>1170</v>
      </c>
      <c r="K259" s="678">
        <v>1170</v>
      </c>
      <c r="L259" s="678">
        <v>1170</v>
      </c>
      <c r="M259" s="678">
        <v>1170</v>
      </c>
      <c r="N259" s="678"/>
      <c r="O259" s="678"/>
      <c r="P259" s="678"/>
      <c r="Q259" s="678"/>
      <c r="R259" s="678"/>
      <c r="S259" s="686"/>
      <c r="T259" s="678">
        <v>1170</v>
      </c>
      <c r="U259" s="678">
        <v>1170</v>
      </c>
      <c r="V259" s="678">
        <v>1170</v>
      </c>
      <c r="W259" s="678">
        <v>1170</v>
      </c>
      <c r="X259" s="678">
        <v>1170</v>
      </c>
      <c r="Y259" s="678">
        <v>1170</v>
      </c>
      <c r="Z259" s="1371">
        <v>1170</v>
      </c>
      <c r="AA259" s="1371">
        <v>1170</v>
      </c>
      <c r="AB259" s="1371">
        <v>1170</v>
      </c>
      <c r="AC259" s="1371">
        <v>1170</v>
      </c>
      <c r="AD259" s="678">
        <v>1170</v>
      </c>
      <c r="AE259" s="1371">
        <v>1170</v>
      </c>
      <c r="AF259" s="678"/>
      <c r="AG259" s="678"/>
      <c r="AH259" s="678"/>
      <c r="AI259" s="678"/>
      <c r="AJ259" s="678"/>
      <c r="AK259" s="686"/>
      <c r="AL259" s="678">
        <v>1170</v>
      </c>
      <c r="AM259" s="678">
        <v>1170</v>
      </c>
      <c r="AN259" s="678">
        <v>1170</v>
      </c>
      <c r="AO259" s="678">
        <v>1170</v>
      </c>
      <c r="AP259" s="678">
        <v>1170</v>
      </c>
      <c r="AQ259" s="678">
        <v>1170</v>
      </c>
      <c r="AR259" s="678">
        <v>1170</v>
      </c>
      <c r="AS259" s="678">
        <v>1170</v>
      </c>
      <c r="AT259" s="678">
        <v>1170</v>
      </c>
      <c r="AU259" s="678">
        <v>1170</v>
      </c>
      <c r="AV259" s="678">
        <v>1170</v>
      </c>
      <c r="AW259" s="678">
        <v>1170</v>
      </c>
      <c r="AX259" s="678"/>
      <c r="AY259" s="678"/>
      <c r="AZ259" s="678"/>
      <c r="BA259" s="678"/>
      <c r="BB259" s="678"/>
      <c r="BC259" s="686"/>
      <c r="BD259" s="1371">
        <v>1170</v>
      </c>
      <c r="BE259" s="1371">
        <v>1170</v>
      </c>
      <c r="BF259" s="1371">
        <v>1170</v>
      </c>
      <c r="BG259" s="1371">
        <v>1170</v>
      </c>
      <c r="BH259" s="1371">
        <v>1170</v>
      </c>
      <c r="BI259" s="1371">
        <v>1170</v>
      </c>
      <c r="BJ259" s="1371">
        <v>1170</v>
      </c>
      <c r="BK259" s="1371">
        <v>1170</v>
      </c>
      <c r="BL259" s="1371">
        <v>1170</v>
      </c>
      <c r="BM259" s="1371">
        <v>1170</v>
      </c>
      <c r="BN259" s="1371">
        <v>1170</v>
      </c>
      <c r="BO259" s="1371">
        <v>1170</v>
      </c>
      <c r="BP259" s="1371"/>
      <c r="BQ259" s="1371"/>
      <c r="BR259" s="1371"/>
      <c r="BS259" s="1371"/>
      <c r="BT259" s="1371"/>
      <c r="BU259" s="651"/>
      <c r="BV259" s="678">
        <v>1170</v>
      </c>
      <c r="BW259" s="678">
        <v>1170</v>
      </c>
      <c r="BX259" s="678">
        <v>1170</v>
      </c>
      <c r="BY259" s="678">
        <v>1170</v>
      </c>
      <c r="BZ259" s="578">
        <f t="shared" si="533"/>
        <v>1170</v>
      </c>
      <c r="CA259" s="578">
        <f t="shared" si="534"/>
        <v>1170</v>
      </c>
      <c r="CB259" s="578">
        <f t="shared" si="535"/>
        <v>1170</v>
      </c>
      <c r="CC259" s="665">
        <f t="shared" si="536"/>
        <v>1170</v>
      </c>
      <c r="CD259" s="1069">
        <f t="shared" si="618"/>
        <v>1170</v>
      </c>
      <c r="CE259" s="1070">
        <f t="shared" si="617"/>
        <v>1170</v>
      </c>
      <c r="CF259" s="1070">
        <f t="shared" si="617"/>
        <v>1170</v>
      </c>
      <c r="CG259" s="1070">
        <f t="shared" si="617"/>
        <v>1170</v>
      </c>
      <c r="CH259" s="1070">
        <f t="shared" si="617"/>
        <v>1170</v>
      </c>
      <c r="CI259" s="1071">
        <f t="shared" si="617"/>
        <v>1170</v>
      </c>
      <c r="CJ259" s="1071">
        <f t="shared" si="617"/>
        <v>1170</v>
      </c>
      <c r="CK259" s="1070">
        <f t="shared" si="617"/>
        <v>1170</v>
      </c>
      <c r="CL259" s="1070">
        <f t="shared" si="617"/>
        <v>1170</v>
      </c>
      <c r="CM259" s="1070">
        <f t="shared" si="617"/>
        <v>1170</v>
      </c>
      <c r="CN259" s="1070">
        <f t="shared" si="617"/>
        <v>1170</v>
      </c>
      <c r="CO259" s="1069">
        <f t="shared" si="617"/>
        <v>1170</v>
      </c>
      <c r="CP259" s="532" t="str">
        <f t="shared" si="547"/>
        <v/>
      </c>
      <c r="CQ259" s="533" t="str">
        <f t="shared" si="548"/>
        <v/>
      </c>
      <c r="CR259" s="534" t="str">
        <f t="shared" si="549"/>
        <v/>
      </c>
      <c r="CS259" s="534">
        <f t="shared" si="550"/>
        <v>1170</v>
      </c>
      <c r="CT259" s="534">
        <f t="shared" si="551"/>
        <v>1170</v>
      </c>
      <c r="CU259" s="534">
        <f t="shared" si="552"/>
        <v>1170</v>
      </c>
      <c r="CV259" s="534">
        <f t="shared" si="553"/>
        <v>1170</v>
      </c>
      <c r="CW259" s="535">
        <f t="shared" si="554"/>
        <v>1170</v>
      </c>
      <c r="CX259" s="535">
        <f t="shared" si="555"/>
        <v>1170</v>
      </c>
      <c r="CY259" s="535">
        <f t="shared" si="556"/>
        <v>1170</v>
      </c>
      <c r="CZ259" s="534">
        <f t="shared" si="557"/>
        <v>1170</v>
      </c>
      <c r="DA259" s="534">
        <f t="shared" si="558"/>
        <v>1170</v>
      </c>
      <c r="DB259" s="534">
        <f t="shared" si="559"/>
        <v>1170</v>
      </c>
      <c r="DC259" s="534">
        <f t="shared" si="560"/>
        <v>1170</v>
      </c>
      <c r="DD259" s="534">
        <f t="shared" si="561"/>
        <v>1170</v>
      </c>
      <c r="DE259" s="533" t="str">
        <f t="shared" si="562"/>
        <v/>
      </c>
      <c r="DF259" s="532" t="str">
        <f t="shared" si="563"/>
        <v/>
      </c>
      <c r="DG259" s="631">
        <f t="shared" si="564"/>
        <v>12</v>
      </c>
      <c r="DH259" s="96">
        <f t="shared" si="565"/>
        <v>12</v>
      </c>
      <c r="DI259" s="96">
        <f t="shared" si="566"/>
        <v>12</v>
      </c>
      <c r="DJ259" s="96">
        <f t="shared" si="567"/>
        <v>12</v>
      </c>
      <c r="DK259" s="467"/>
      <c r="DL259" s="599"/>
      <c r="DM259" s="599"/>
      <c r="DN259" s="599"/>
      <c r="DO259" s="599"/>
      <c r="DP259" s="599"/>
      <c r="DQ259" s="599"/>
      <c r="DR259" s="599"/>
      <c r="DS259" s="599"/>
      <c r="DT259" s="468"/>
    </row>
    <row r="260" spans="1:124" s="470" customFormat="1" ht="15.75" customHeight="1">
      <c r="A260" s="635" t="s">
        <v>255</v>
      </c>
      <c r="B260" s="212"/>
      <c r="C260" s="212"/>
      <c r="D260" s="212"/>
      <c r="E260" s="212"/>
      <c r="F260" s="212"/>
      <c r="G260" s="212"/>
      <c r="H260" s="212"/>
      <c r="I260" s="212"/>
      <c r="J260" s="212">
        <v>10</v>
      </c>
      <c r="K260" s="212"/>
      <c r="L260" s="212"/>
      <c r="M260" s="212"/>
      <c r="N260" s="212"/>
      <c r="O260" s="212"/>
      <c r="P260" s="212"/>
      <c r="Q260" s="212"/>
      <c r="R260" s="212"/>
      <c r="S260" s="651"/>
      <c r="T260" s="212"/>
      <c r="U260" s="212"/>
      <c r="V260" s="212"/>
      <c r="W260" s="212"/>
      <c r="X260" s="212"/>
      <c r="Y260" s="212">
        <v>4</v>
      </c>
      <c r="Z260" s="1338"/>
      <c r="AA260" s="1338"/>
      <c r="AB260" s="1338">
        <v>20</v>
      </c>
      <c r="AC260" s="1338"/>
      <c r="AD260" s="212"/>
      <c r="AE260" s="1338"/>
      <c r="AF260" s="212"/>
      <c r="AG260" s="212"/>
      <c r="AH260" s="212"/>
      <c r="AI260" s="212"/>
      <c r="AJ260" s="212"/>
      <c r="AK260" s="651"/>
      <c r="AL260" s="212">
        <v>30</v>
      </c>
      <c r="AM260" s="212">
        <v>2</v>
      </c>
      <c r="AN260" s="212"/>
      <c r="AO260" s="212"/>
      <c r="AP260" s="212">
        <v>50</v>
      </c>
      <c r="AQ260" s="212"/>
      <c r="AR260" s="212"/>
      <c r="AS260" s="212"/>
      <c r="AT260" s="212"/>
      <c r="AU260" s="212"/>
      <c r="AV260" s="212"/>
      <c r="AW260" s="212"/>
      <c r="AX260" s="212"/>
      <c r="AY260" s="212"/>
      <c r="AZ260" s="212"/>
      <c r="BA260" s="212"/>
      <c r="BB260" s="212"/>
      <c r="BC260" s="651"/>
      <c r="BD260" s="1338">
        <v>100</v>
      </c>
      <c r="BE260" s="1338"/>
      <c r="BF260" s="1338">
        <v>60</v>
      </c>
      <c r="BG260" s="1338">
        <v>50</v>
      </c>
      <c r="BH260" s="1338"/>
      <c r="BI260" s="1338"/>
      <c r="BJ260" s="1338"/>
      <c r="BK260" s="1338"/>
      <c r="BL260" s="1338"/>
      <c r="BM260" s="1338"/>
      <c r="BN260" s="1338"/>
      <c r="BO260" s="1338"/>
      <c r="BP260" s="1338"/>
      <c r="BQ260" s="1338"/>
      <c r="BR260" s="1338"/>
      <c r="BS260" s="1338"/>
      <c r="BT260" s="1338"/>
      <c r="BU260" s="651"/>
      <c r="BV260" s="212"/>
      <c r="BW260" s="212">
        <v>5</v>
      </c>
      <c r="BX260" s="212">
        <v>30</v>
      </c>
      <c r="BY260" s="212">
        <v>60</v>
      </c>
      <c r="BZ260" s="578" t="str">
        <f t="shared" si="533"/>
        <v/>
      </c>
      <c r="CA260" s="578" t="str">
        <f t="shared" si="534"/>
        <v/>
      </c>
      <c r="CB260" s="578">
        <f t="shared" si="535"/>
        <v>30</v>
      </c>
      <c r="CC260" s="665">
        <f t="shared" si="536"/>
        <v>60</v>
      </c>
      <c r="CD260" s="1069" t="str">
        <f t="shared" si="618"/>
        <v/>
      </c>
      <c r="CE260" s="1070" t="str">
        <f t="shared" si="617"/>
        <v/>
      </c>
      <c r="CF260" s="1070" t="str">
        <f t="shared" si="617"/>
        <v/>
      </c>
      <c r="CG260" s="1070" t="str">
        <f t="shared" si="617"/>
        <v/>
      </c>
      <c r="CH260" s="1070">
        <f t="shared" si="617"/>
        <v>50</v>
      </c>
      <c r="CI260" s="1071">
        <f t="shared" si="617"/>
        <v>60</v>
      </c>
      <c r="CJ260" s="1071">
        <f t="shared" si="617"/>
        <v>100</v>
      </c>
      <c r="CK260" s="1070" t="str">
        <f t="shared" si="617"/>
        <v/>
      </c>
      <c r="CL260" s="1070" t="str">
        <f t="shared" si="617"/>
        <v/>
      </c>
      <c r="CM260" s="1070" t="str">
        <f t="shared" si="617"/>
        <v/>
      </c>
      <c r="CN260" s="1070" t="str">
        <f t="shared" si="617"/>
        <v/>
      </c>
      <c r="CO260" s="1069" t="str">
        <f t="shared" si="617"/>
        <v/>
      </c>
      <c r="CP260" s="532" t="str">
        <f t="shared" si="547"/>
        <v/>
      </c>
      <c r="CQ260" s="533" t="str">
        <f t="shared" si="548"/>
        <v/>
      </c>
      <c r="CR260" s="534" t="str">
        <f t="shared" si="549"/>
        <v/>
      </c>
      <c r="CS260" s="534" t="str">
        <f t="shared" si="550"/>
        <v/>
      </c>
      <c r="CT260" s="534" t="str">
        <f t="shared" si="551"/>
        <v/>
      </c>
      <c r="CU260" s="534" t="str">
        <f t="shared" si="552"/>
        <v/>
      </c>
      <c r="CV260" s="534" t="str">
        <f t="shared" si="553"/>
        <v/>
      </c>
      <c r="CW260" s="535">
        <f t="shared" si="554"/>
        <v>50</v>
      </c>
      <c r="CX260" s="535">
        <f t="shared" si="555"/>
        <v>60</v>
      </c>
      <c r="CY260" s="535">
        <f t="shared" si="556"/>
        <v>100</v>
      </c>
      <c r="CZ260" s="534" t="str">
        <f t="shared" si="557"/>
        <v/>
      </c>
      <c r="DA260" s="534" t="str">
        <f t="shared" si="558"/>
        <v/>
      </c>
      <c r="DB260" s="534" t="str">
        <f t="shared" si="559"/>
        <v/>
      </c>
      <c r="DC260" s="534" t="str">
        <f t="shared" si="560"/>
        <v/>
      </c>
      <c r="DD260" s="534" t="str">
        <f t="shared" si="561"/>
        <v/>
      </c>
      <c r="DE260" s="533" t="str">
        <f t="shared" si="562"/>
        <v/>
      </c>
      <c r="DF260" s="532" t="str">
        <f t="shared" si="563"/>
        <v/>
      </c>
      <c r="DG260" s="631">
        <f t="shared" ref="DG260:DG291" si="619">COUNT(B260:R260)</f>
        <v>1</v>
      </c>
      <c r="DH260" s="96">
        <f t="shared" ref="DH260:DH291" si="620">COUNT(T260:AJ260)</f>
        <v>2</v>
      </c>
      <c r="DI260" s="96">
        <f t="shared" ref="DI260:DI291" si="621">COUNT(AL260:BB260)</f>
        <v>3</v>
      </c>
      <c r="DJ260" s="96">
        <f t="shared" ref="DJ260:DJ291" si="622">COUNT(BD260:BT260)</f>
        <v>3</v>
      </c>
      <c r="DK260" s="467"/>
      <c r="DL260" s="599"/>
      <c r="DM260" s="599"/>
      <c r="DN260" s="599"/>
      <c r="DO260" s="599"/>
      <c r="DP260" s="599"/>
      <c r="DQ260" s="599"/>
      <c r="DR260" s="599"/>
      <c r="DS260" s="599"/>
      <c r="DT260" s="468"/>
    </row>
    <row r="261" spans="1:124" s="470" customFormat="1" ht="15.75" customHeight="1">
      <c r="A261" s="619" t="s">
        <v>180</v>
      </c>
      <c r="B261" s="260"/>
      <c r="C261" s="260"/>
      <c r="D261" s="260"/>
      <c r="E261" s="260"/>
      <c r="F261" s="260"/>
      <c r="G261" s="260"/>
      <c r="H261" s="260"/>
      <c r="I261" s="260"/>
      <c r="J261" s="260">
        <v>10</v>
      </c>
      <c r="K261" s="260"/>
      <c r="L261" s="260"/>
      <c r="M261" s="260"/>
      <c r="N261" s="260"/>
      <c r="O261" s="260"/>
      <c r="P261" s="260"/>
      <c r="Q261" s="260"/>
      <c r="R261" s="260"/>
      <c r="S261" s="651"/>
      <c r="T261" s="260"/>
      <c r="U261" s="260"/>
      <c r="V261" s="260"/>
      <c r="W261" s="260"/>
      <c r="X261" s="260"/>
      <c r="Y261" s="260">
        <v>10</v>
      </c>
      <c r="Z261" s="1339"/>
      <c r="AA261" s="1339"/>
      <c r="AB261" s="1339">
        <v>10</v>
      </c>
      <c r="AC261" s="1339"/>
      <c r="AD261" s="260"/>
      <c r="AE261" s="1339"/>
      <c r="AF261" s="260"/>
      <c r="AG261" s="260"/>
      <c r="AH261" s="260"/>
      <c r="AI261" s="260"/>
      <c r="AJ261" s="260"/>
      <c r="AK261" s="651"/>
      <c r="AL261" s="260">
        <v>10</v>
      </c>
      <c r="AM261" s="260">
        <v>10</v>
      </c>
      <c r="AN261" s="260"/>
      <c r="AO261" s="260"/>
      <c r="AP261" s="260">
        <v>15</v>
      </c>
      <c r="AQ261" s="260"/>
      <c r="AR261" s="260"/>
      <c r="AS261" s="260"/>
      <c r="AT261" s="260"/>
      <c r="AU261" s="260"/>
      <c r="AV261" s="260"/>
      <c r="AW261" s="260"/>
      <c r="AX261" s="260"/>
      <c r="AY261" s="260"/>
      <c r="AZ261" s="260"/>
      <c r="BA261" s="260"/>
      <c r="BB261" s="260"/>
      <c r="BC261" s="651"/>
      <c r="BD261" s="1339">
        <v>10</v>
      </c>
      <c r="BE261" s="1339"/>
      <c r="BF261" s="1339">
        <v>10</v>
      </c>
      <c r="BG261" s="1339">
        <v>10</v>
      </c>
      <c r="BH261" s="1339"/>
      <c r="BI261" s="1339"/>
      <c r="BJ261" s="1339"/>
      <c r="BK261" s="1339"/>
      <c r="BL261" s="1339"/>
      <c r="BM261" s="1339"/>
      <c r="BN261" s="1339"/>
      <c r="BO261" s="1339"/>
      <c r="BP261" s="1339"/>
      <c r="BQ261" s="1339"/>
      <c r="BR261" s="1339"/>
      <c r="BS261" s="1339"/>
      <c r="BT261" s="1339"/>
      <c r="BU261" s="651"/>
      <c r="BV261" s="260"/>
      <c r="BW261" s="260">
        <v>10</v>
      </c>
      <c r="BX261" s="260">
        <v>10</v>
      </c>
      <c r="BY261" s="260">
        <v>10</v>
      </c>
      <c r="BZ261" s="578" t="str">
        <f t="shared" si="533"/>
        <v/>
      </c>
      <c r="CA261" s="578" t="str">
        <f t="shared" si="534"/>
        <v/>
      </c>
      <c r="CB261" s="578">
        <f t="shared" si="535"/>
        <v>10</v>
      </c>
      <c r="CC261" s="665">
        <f t="shared" si="536"/>
        <v>10</v>
      </c>
      <c r="CD261" s="1069" t="str">
        <f t="shared" si="618"/>
        <v/>
      </c>
      <c r="CE261" s="1070" t="str">
        <f t="shared" si="617"/>
        <v/>
      </c>
      <c r="CF261" s="1070" t="str">
        <f t="shared" si="617"/>
        <v/>
      </c>
      <c r="CG261" s="1070" t="str">
        <f t="shared" si="617"/>
        <v/>
      </c>
      <c r="CH261" s="1070">
        <f t="shared" si="617"/>
        <v>10</v>
      </c>
      <c r="CI261" s="1071">
        <f t="shared" si="617"/>
        <v>10</v>
      </c>
      <c r="CJ261" s="1071">
        <f t="shared" si="617"/>
        <v>10</v>
      </c>
      <c r="CK261" s="1070" t="str">
        <f t="shared" si="617"/>
        <v/>
      </c>
      <c r="CL261" s="1070" t="str">
        <f t="shared" si="617"/>
        <v/>
      </c>
      <c r="CM261" s="1070" t="str">
        <f t="shared" si="617"/>
        <v/>
      </c>
      <c r="CN261" s="1070" t="str">
        <f t="shared" si="617"/>
        <v/>
      </c>
      <c r="CO261" s="1069" t="str">
        <f t="shared" si="617"/>
        <v/>
      </c>
      <c r="CP261" s="532" t="str">
        <f t="shared" si="547"/>
        <v/>
      </c>
      <c r="CQ261" s="533" t="str">
        <f t="shared" si="548"/>
        <v/>
      </c>
      <c r="CR261" s="534" t="str">
        <f t="shared" si="549"/>
        <v/>
      </c>
      <c r="CS261" s="534" t="str">
        <f t="shared" si="550"/>
        <v/>
      </c>
      <c r="CT261" s="534" t="str">
        <f t="shared" si="551"/>
        <v/>
      </c>
      <c r="CU261" s="534" t="str">
        <f t="shared" si="552"/>
        <v/>
      </c>
      <c r="CV261" s="534" t="str">
        <f t="shared" si="553"/>
        <v/>
      </c>
      <c r="CW261" s="535">
        <f t="shared" si="554"/>
        <v>10</v>
      </c>
      <c r="CX261" s="535">
        <f t="shared" si="555"/>
        <v>10</v>
      </c>
      <c r="CY261" s="535">
        <f t="shared" si="556"/>
        <v>10</v>
      </c>
      <c r="CZ261" s="534" t="str">
        <f t="shared" si="557"/>
        <v/>
      </c>
      <c r="DA261" s="534" t="str">
        <f t="shared" si="558"/>
        <v/>
      </c>
      <c r="DB261" s="534" t="str">
        <f t="shared" si="559"/>
        <v/>
      </c>
      <c r="DC261" s="534" t="str">
        <f t="shared" si="560"/>
        <v/>
      </c>
      <c r="DD261" s="534" t="str">
        <f t="shared" si="561"/>
        <v/>
      </c>
      <c r="DE261" s="533" t="str">
        <f t="shared" si="562"/>
        <v/>
      </c>
      <c r="DF261" s="532" t="str">
        <f t="shared" si="563"/>
        <v/>
      </c>
      <c r="DG261" s="631">
        <f t="shared" si="619"/>
        <v>1</v>
      </c>
      <c r="DH261" s="96">
        <f t="shared" si="620"/>
        <v>2</v>
      </c>
      <c r="DI261" s="96">
        <f t="shared" si="621"/>
        <v>3</v>
      </c>
      <c r="DJ261" s="96">
        <f t="shared" si="622"/>
        <v>3</v>
      </c>
      <c r="DK261" s="467"/>
      <c r="DL261" s="599"/>
      <c r="DM261" s="599"/>
      <c r="DN261" s="599"/>
      <c r="DO261" s="599"/>
      <c r="DP261" s="599"/>
      <c r="DQ261" s="599"/>
      <c r="DR261" s="599"/>
      <c r="DS261" s="599"/>
      <c r="DT261" s="468"/>
    </row>
    <row r="262" spans="1:124" s="470" customFormat="1" ht="15.75" customHeight="1">
      <c r="A262" s="619" t="s">
        <v>182</v>
      </c>
      <c r="B262" s="608" t="str">
        <f t="shared" ref="B262:M262" si="623">IF(B260="","",B260*B261)</f>
        <v/>
      </c>
      <c r="C262" s="608" t="str">
        <f t="shared" si="623"/>
        <v/>
      </c>
      <c r="D262" s="608" t="str">
        <f t="shared" si="623"/>
        <v/>
      </c>
      <c r="E262" s="608" t="str">
        <f t="shared" si="623"/>
        <v/>
      </c>
      <c r="F262" s="608" t="str">
        <f t="shared" si="623"/>
        <v/>
      </c>
      <c r="G262" s="608" t="str">
        <f t="shared" si="623"/>
        <v/>
      </c>
      <c r="H262" s="608" t="str">
        <f t="shared" si="623"/>
        <v/>
      </c>
      <c r="I262" s="608" t="str">
        <f t="shared" si="623"/>
        <v/>
      </c>
      <c r="J262" s="608">
        <f t="shared" si="623"/>
        <v>100</v>
      </c>
      <c r="K262" s="608" t="str">
        <f t="shared" si="623"/>
        <v/>
      </c>
      <c r="L262" s="608" t="str">
        <f t="shared" si="623"/>
        <v/>
      </c>
      <c r="M262" s="608" t="str">
        <f t="shared" si="623"/>
        <v/>
      </c>
      <c r="N262" s="608"/>
      <c r="O262" s="608"/>
      <c r="P262" s="608"/>
      <c r="Q262" s="608"/>
      <c r="R262" s="608"/>
      <c r="S262" s="640"/>
      <c r="T262" s="608" t="str">
        <f t="shared" ref="T262:AE262" si="624">IF(T260="","",T260*T261)</f>
        <v/>
      </c>
      <c r="U262" s="608" t="str">
        <f t="shared" si="624"/>
        <v/>
      </c>
      <c r="V262" s="608" t="str">
        <f t="shared" si="624"/>
        <v/>
      </c>
      <c r="W262" s="608" t="str">
        <f t="shared" si="624"/>
        <v/>
      </c>
      <c r="X262" s="608" t="str">
        <f t="shared" si="624"/>
        <v/>
      </c>
      <c r="Y262" s="608">
        <f t="shared" si="624"/>
        <v>40</v>
      </c>
      <c r="Z262" s="1347" t="str">
        <f t="shared" si="624"/>
        <v/>
      </c>
      <c r="AA262" s="1347" t="str">
        <f t="shared" si="624"/>
        <v/>
      </c>
      <c r="AB262" s="1347">
        <f t="shared" si="624"/>
        <v>200</v>
      </c>
      <c r="AC262" s="1347" t="str">
        <f t="shared" si="624"/>
        <v/>
      </c>
      <c r="AD262" s="608" t="str">
        <f t="shared" si="624"/>
        <v/>
      </c>
      <c r="AE262" s="1347" t="str">
        <f t="shared" si="624"/>
        <v/>
      </c>
      <c r="AF262" s="608"/>
      <c r="AG262" s="608"/>
      <c r="AH262" s="608"/>
      <c r="AI262" s="608"/>
      <c r="AJ262" s="608"/>
      <c r="AK262" s="640"/>
      <c r="AL262" s="608">
        <f t="shared" ref="AL262:AW262" si="625">IF(AL260="","",AL260*AL261)</f>
        <v>300</v>
      </c>
      <c r="AM262" s="608">
        <f t="shared" si="625"/>
        <v>20</v>
      </c>
      <c r="AN262" s="608" t="str">
        <f t="shared" si="625"/>
        <v/>
      </c>
      <c r="AO262" s="608" t="str">
        <f t="shared" si="625"/>
        <v/>
      </c>
      <c r="AP262" s="608">
        <f t="shared" si="625"/>
        <v>750</v>
      </c>
      <c r="AQ262" s="608" t="str">
        <f t="shared" si="625"/>
        <v/>
      </c>
      <c r="AR262" s="608" t="str">
        <f t="shared" si="625"/>
        <v/>
      </c>
      <c r="AS262" s="608" t="str">
        <f t="shared" si="625"/>
        <v/>
      </c>
      <c r="AT262" s="608" t="str">
        <f t="shared" si="625"/>
        <v/>
      </c>
      <c r="AU262" s="608" t="str">
        <f t="shared" si="625"/>
        <v/>
      </c>
      <c r="AV262" s="608" t="str">
        <f t="shared" si="625"/>
        <v/>
      </c>
      <c r="AW262" s="608" t="str">
        <f t="shared" si="625"/>
        <v/>
      </c>
      <c r="AX262" s="608"/>
      <c r="AY262" s="608"/>
      <c r="AZ262" s="608"/>
      <c r="BA262" s="608"/>
      <c r="BB262" s="608"/>
      <c r="BC262" s="640"/>
      <c r="BD262" s="1347">
        <f t="shared" ref="BD262:BO262" si="626">IF(BD260="","",BD260*BD261)</f>
        <v>1000</v>
      </c>
      <c r="BE262" s="1347" t="str">
        <f t="shared" si="626"/>
        <v/>
      </c>
      <c r="BF262" s="1347">
        <f t="shared" si="626"/>
        <v>600</v>
      </c>
      <c r="BG262" s="1347">
        <f t="shared" si="626"/>
        <v>500</v>
      </c>
      <c r="BH262" s="1347" t="str">
        <f t="shared" si="626"/>
        <v/>
      </c>
      <c r="BI262" s="1347" t="str">
        <f t="shared" si="626"/>
        <v/>
      </c>
      <c r="BJ262" s="1347" t="str">
        <f t="shared" si="626"/>
        <v/>
      </c>
      <c r="BK262" s="1347" t="str">
        <f t="shared" si="626"/>
        <v/>
      </c>
      <c r="BL262" s="1347" t="str">
        <f t="shared" si="626"/>
        <v/>
      </c>
      <c r="BM262" s="1347" t="str">
        <f t="shared" si="626"/>
        <v/>
      </c>
      <c r="BN262" s="1347" t="str">
        <f t="shared" si="626"/>
        <v/>
      </c>
      <c r="BO262" s="1347" t="str">
        <f t="shared" si="626"/>
        <v/>
      </c>
      <c r="BP262" s="1347"/>
      <c r="BQ262" s="1347"/>
      <c r="BR262" s="1347"/>
      <c r="BS262" s="1347"/>
      <c r="BT262" s="1347"/>
      <c r="BU262" s="640"/>
      <c r="BV262" s="608" t="str">
        <f>IF(BV260="","",BV260*BV261)</f>
        <v/>
      </c>
      <c r="BW262" s="608">
        <f>IF(BW260="","",BW260*BW261)</f>
        <v>50</v>
      </c>
      <c r="BX262" s="608">
        <f>IF(BX260="","",BX260*BX261)</f>
        <v>300</v>
      </c>
      <c r="BY262" s="608">
        <f>IF(BY260="","",BY260*BY261)</f>
        <v>600</v>
      </c>
      <c r="BZ262" s="578" t="str">
        <f t="shared" si="533"/>
        <v/>
      </c>
      <c r="CA262" s="578" t="str">
        <f t="shared" si="534"/>
        <v/>
      </c>
      <c r="CB262" s="578">
        <f t="shared" si="535"/>
        <v>300</v>
      </c>
      <c r="CC262" s="665">
        <f t="shared" si="536"/>
        <v>600</v>
      </c>
      <c r="CD262" s="1069" t="str">
        <f t="shared" si="618"/>
        <v/>
      </c>
      <c r="CE262" s="1070" t="str">
        <f t="shared" si="617"/>
        <v/>
      </c>
      <c r="CF262" s="1070" t="str">
        <f t="shared" si="617"/>
        <v/>
      </c>
      <c r="CG262" s="1070" t="str">
        <f t="shared" si="617"/>
        <v/>
      </c>
      <c r="CH262" s="1070">
        <f t="shared" si="617"/>
        <v>500</v>
      </c>
      <c r="CI262" s="1071">
        <f t="shared" si="617"/>
        <v>600</v>
      </c>
      <c r="CJ262" s="1071">
        <f t="shared" si="617"/>
        <v>1000</v>
      </c>
      <c r="CK262" s="1070" t="str">
        <f t="shared" si="617"/>
        <v/>
      </c>
      <c r="CL262" s="1070" t="str">
        <f t="shared" si="617"/>
        <v/>
      </c>
      <c r="CM262" s="1070" t="str">
        <f t="shared" si="617"/>
        <v/>
      </c>
      <c r="CN262" s="1070" t="str">
        <f t="shared" si="617"/>
        <v/>
      </c>
      <c r="CO262" s="1069" t="str">
        <f t="shared" si="617"/>
        <v/>
      </c>
      <c r="CP262" s="532" t="str">
        <f t="shared" si="547"/>
        <v/>
      </c>
      <c r="CQ262" s="533" t="str">
        <f t="shared" si="548"/>
        <v/>
      </c>
      <c r="CR262" s="534" t="str">
        <f t="shared" si="549"/>
        <v/>
      </c>
      <c r="CS262" s="534" t="str">
        <f t="shared" si="550"/>
        <v/>
      </c>
      <c r="CT262" s="534" t="str">
        <f t="shared" si="551"/>
        <v/>
      </c>
      <c r="CU262" s="534" t="str">
        <f t="shared" si="552"/>
        <v/>
      </c>
      <c r="CV262" s="534" t="str">
        <f t="shared" si="553"/>
        <v/>
      </c>
      <c r="CW262" s="535">
        <f t="shared" si="554"/>
        <v>500</v>
      </c>
      <c r="CX262" s="535">
        <f t="shared" si="555"/>
        <v>600</v>
      </c>
      <c r="CY262" s="535">
        <f t="shared" si="556"/>
        <v>1000</v>
      </c>
      <c r="CZ262" s="534" t="str">
        <f t="shared" si="557"/>
        <v/>
      </c>
      <c r="DA262" s="534" t="str">
        <f t="shared" si="558"/>
        <v/>
      </c>
      <c r="DB262" s="534" t="str">
        <f t="shared" si="559"/>
        <v/>
      </c>
      <c r="DC262" s="534" t="str">
        <f t="shared" si="560"/>
        <v/>
      </c>
      <c r="DD262" s="534" t="str">
        <f t="shared" si="561"/>
        <v/>
      </c>
      <c r="DE262" s="533" t="str">
        <f t="shared" si="562"/>
        <v/>
      </c>
      <c r="DF262" s="532" t="str">
        <f t="shared" si="563"/>
        <v/>
      </c>
      <c r="DG262" s="631">
        <f t="shared" si="619"/>
        <v>1</v>
      </c>
      <c r="DH262" s="96">
        <f t="shared" si="620"/>
        <v>2</v>
      </c>
      <c r="DI262" s="96">
        <f t="shared" si="621"/>
        <v>3</v>
      </c>
      <c r="DJ262" s="96">
        <f t="shared" si="622"/>
        <v>3</v>
      </c>
      <c r="DK262" s="467"/>
      <c r="DL262" s="599"/>
      <c r="DM262" s="599"/>
      <c r="DN262" s="599"/>
      <c r="DO262" s="599"/>
      <c r="DP262" s="599"/>
      <c r="DQ262" s="599"/>
      <c r="DR262" s="599"/>
      <c r="DS262" s="599"/>
      <c r="DT262" s="468"/>
    </row>
    <row r="263" spans="1:124" s="470" customFormat="1" ht="15.75" customHeight="1">
      <c r="A263" s="619" t="s">
        <v>256</v>
      </c>
      <c r="B263" s="241">
        <v>0</v>
      </c>
      <c r="C263" s="241"/>
      <c r="D263" s="241"/>
      <c r="E263" s="241"/>
      <c r="F263" s="241"/>
      <c r="G263" s="241">
        <v>1</v>
      </c>
      <c r="H263" s="241"/>
      <c r="I263" s="241"/>
      <c r="J263" s="241">
        <v>0</v>
      </c>
      <c r="K263" s="241"/>
      <c r="L263" s="241"/>
      <c r="M263" s="241">
        <v>1</v>
      </c>
      <c r="N263" s="241"/>
      <c r="O263" s="241"/>
      <c r="P263" s="241"/>
      <c r="Q263" s="241"/>
      <c r="R263" s="241"/>
      <c r="S263" s="602"/>
      <c r="T263" s="241"/>
      <c r="U263" s="241">
        <v>2</v>
      </c>
      <c r="V263" s="241">
        <v>4</v>
      </c>
      <c r="W263" s="241"/>
      <c r="X263" s="241">
        <v>5</v>
      </c>
      <c r="Y263" s="241">
        <v>1</v>
      </c>
      <c r="Z263" s="241"/>
      <c r="AA263" s="241"/>
      <c r="AB263" s="241"/>
      <c r="AC263" s="241"/>
      <c r="AD263" s="241"/>
      <c r="AE263" s="241"/>
      <c r="AF263" s="241"/>
      <c r="AG263" s="241"/>
      <c r="AH263" s="241"/>
      <c r="AI263" s="241"/>
      <c r="AJ263" s="241"/>
      <c r="AK263" s="602"/>
      <c r="AL263" s="241"/>
      <c r="AM263" s="241"/>
      <c r="AN263" s="241"/>
      <c r="AO263" s="241"/>
      <c r="AP263" s="241">
        <v>10</v>
      </c>
      <c r="AQ263" s="241"/>
      <c r="AR263" s="241"/>
      <c r="AS263" s="241"/>
      <c r="AT263" s="241"/>
      <c r="AU263" s="241"/>
      <c r="AV263" s="241"/>
      <c r="AW263" s="241"/>
      <c r="AX263" s="241"/>
      <c r="AY263" s="241"/>
      <c r="AZ263" s="241"/>
      <c r="BA263" s="241"/>
      <c r="BB263" s="241"/>
      <c r="BC263" s="602"/>
      <c r="BD263" s="241"/>
      <c r="BE263" s="241"/>
      <c r="BF263" s="241"/>
      <c r="BG263" s="241"/>
      <c r="BH263" s="241"/>
      <c r="BI263" s="241"/>
      <c r="BJ263" s="241"/>
      <c r="BK263" s="241"/>
      <c r="BL263" s="241"/>
      <c r="BM263" s="241"/>
      <c r="BN263" s="241">
        <v>5</v>
      </c>
      <c r="BO263" s="241"/>
      <c r="BP263" s="241"/>
      <c r="BQ263" s="241"/>
      <c r="BR263" s="241"/>
      <c r="BS263" s="241"/>
      <c r="BT263" s="241"/>
      <c r="BU263" s="602"/>
      <c r="BV263" s="241"/>
      <c r="BW263" s="241">
        <v>0</v>
      </c>
      <c r="BX263" s="241">
        <v>0</v>
      </c>
      <c r="BY263" s="241">
        <v>0</v>
      </c>
      <c r="BZ263" s="578">
        <f t="shared" si="533"/>
        <v>0.5</v>
      </c>
      <c r="CA263" s="578">
        <f t="shared" si="534"/>
        <v>3</v>
      </c>
      <c r="CB263" s="578" t="str">
        <f t="shared" si="535"/>
        <v/>
      </c>
      <c r="CC263" s="665" t="str">
        <f t="shared" si="536"/>
        <v/>
      </c>
      <c r="CD263" s="1069" t="str">
        <f t="shared" si="618"/>
        <v/>
      </c>
      <c r="CE263" s="1070" t="str">
        <f t="shared" si="617"/>
        <v/>
      </c>
      <c r="CF263" s="1070" t="str">
        <f t="shared" si="617"/>
        <v/>
      </c>
      <c r="CG263" s="1070" t="str">
        <f t="shared" si="617"/>
        <v/>
      </c>
      <c r="CH263" s="1070" t="str">
        <f t="shared" si="617"/>
        <v/>
      </c>
      <c r="CI263" s="1071">
        <f t="shared" si="617"/>
        <v>5</v>
      </c>
      <c r="CJ263" s="1071" t="str">
        <f t="shared" si="617"/>
        <v/>
      </c>
      <c r="CK263" s="1070" t="str">
        <f t="shared" si="617"/>
        <v/>
      </c>
      <c r="CL263" s="1070" t="str">
        <f t="shared" si="617"/>
        <v/>
      </c>
      <c r="CM263" s="1070" t="str">
        <f t="shared" si="617"/>
        <v/>
      </c>
      <c r="CN263" s="1070" t="str">
        <f t="shared" si="617"/>
        <v/>
      </c>
      <c r="CO263" s="1069" t="str">
        <f t="shared" si="617"/>
        <v/>
      </c>
      <c r="CP263" s="532" t="str">
        <f t="shared" si="547"/>
        <v/>
      </c>
      <c r="CQ263" s="533" t="str">
        <f t="shared" si="548"/>
        <v/>
      </c>
      <c r="CR263" s="534" t="str">
        <f t="shared" si="549"/>
        <v/>
      </c>
      <c r="CS263" s="534" t="str">
        <f t="shared" si="550"/>
        <v/>
      </c>
      <c r="CT263" s="534" t="str">
        <f t="shared" si="551"/>
        <v/>
      </c>
      <c r="CU263" s="534" t="str">
        <f t="shared" si="552"/>
        <v/>
      </c>
      <c r="CV263" s="534" t="str">
        <f t="shared" si="553"/>
        <v/>
      </c>
      <c r="CW263" s="535" t="str">
        <f t="shared" si="554"/>
        <v/>
      </c>
      <c r="CX263" s="535">
        <f t="shared" si="555"/>
        <v>5</v>
      </c>
      <c r="CY263" s="535" t="str">
        <f t="shared" si="556"/>
        <v/>
      </c>
      <c r="CZ263" s="534" t="str">
        <f t="shared" si="557"/>
        <v/>
      </c>
      <c r="DA263" s="534" t="str">
        <f t="shared" si="558"/>
        <v/>
      </c>
      <c r="DB263" s="534" t="str">
        <f t="shared" si="559"/>
        <v/>
      </c>
      <c r="DC263" s="534" t="str">
        <f t="shared" si="560"/>
        <v/>
      </c>
      <c r="DD263" s="534" t="str">
        <f t="shared" si="561"/>
        <v/>
      </c>
      <c r="DE263" s="533" t="str">
        <f t="shared" si="562"/>
        <v/>
      </c>
      <c r="DF263" s="532" t="str">
        <f t="shared" si="563"/>
        <v/>
      </c>
      <c r="DG263" s="631">
        <f t="shared" si="619"/>
        <v>4</v>
      </c>
      <c r="DH263" s="96">
        <f t="shared" si="620"/>
        <v>4</v>
      </c>
      <c r="DI263" s="96">
        <f t="shared" si="621"/>
        <v>1</v>
      </c>
      <c r="DJ263" s="96">
        <f t="shared" si="622"/>
        <v>1</v>
      </c>
      <c r="DK263" s="467"/>
      <c r="DL263" s="599"/>
      <c r="DM263" s="599"/>
      <c r="DN263" s="599"/>
      <c r="DO263" s="599"/>
      <c r="DP263" s="599"/>
      <c r="DQ263" s="599"/>
      <c r="DR263" s="599"/>
      <c r="DS263" s="599"/>
      <c r="DT263" s="468"/>
    </row>
    <row r="264" spans="1:124" s="470" customFormat="1" ht="15.75" customHeight="1">
      <c r="A264" s="627" t="s">
        <v>226</v>
      </c>
      <c r="B264" s="611">
        <f t="shared" ref="B264:M264" si="627">IF(B258="","",(B258-B260-B263)*B259/B$46/365/$G$1)</f>
        <v>0</v>
      </c>
      <c r="C264" s="611">
        <f t="shared" si="627"/>
        <v>3.0354919053549191E-5</v>
      </c>
      <c r="D264" s="611">
        <f t="shared" si="627"/>
        <v>0</v>
      </c>
      <c r="E264" s="611">
        <f t="shared" si="627"/>
        <v>0</v>
      </c>
      <c r="F264" s="611">
        <f t="shared" si="627"/>
        <v>0</v>
      </c>
      <c r="G264" s="611">
        <f t="shared" si="627"/>
        <v>2.9803011434393749E-4</v>
      </c>
      <c r="H264" s="611">
        <f t="shared" si="627"/>
        <v>0</v>
      </c>
      <c r="I264" s="611">
        <f t="shared" si="627"/>
        <v>0</v>
      </c>
      <c r="J264" s="611">
        <f t="shared" si="627"/>
        <v>1.4009962640099626E-4</v>
      </c>
      <c r="K264" s="611">
        <f t="shared" si="627"/>
        <v>0</v>
      </c>
      <c r="L264" s="611" t="str">
        <f t="shared" si="627"/>
        <v/>
      </c>
      <c r="M264" s="611">
        <f t="shared" si="627"/>
        <v>1.3245782859730556E-4</v>
      </c>
      <c r="N264" s="611"/>
      <c r="O264" s="611"/>
      <c r="P264" s="611"/>
      <c r="Q264" s="611"/>
      <c r="R264" s="611"/>
      <c r="S264" s="630"/>
      <c r="T264" s="611" t="str">
        <f t="shared" ref="T264:AE264" si="628">IF(T258="","",(T258-T260-T263)*T259/T$46/365/$G$1)</f>
        <v/>
      </c>
      <c r="U264" s="611">
        <f t="shared" si="628"/>
        <v>9.934337144797916E-5</v>
      </c>
      <c r="V264" s="611">
        <f t="shared" si="628"/>
        <v>1.6811955168119551E-4</v>
      </c>
      <c r="W264" s="611" t="str">
        <f t="shared" si="628"/>
        <v/>
      </c>
      <c r="X264" s="611">
        <f t="shared" si="628"/>
        <v>2.2766189290161892E-4</v>
      </c>
      <c r="Y264" s="611">
        <f t="shared" si="628"/>
        <v>1.8212951432129514E-4</v>
      </c>
      <c r="Z264" s="1348" t="str">
        <f t="shared" si="628"/>
        <v/>
      </c>
      <c r="AA264" s="1348">
        <f t="shared" si="628"/>
        <v>0</v>
      </c>
      <c r="AB264" s="1348">
        <f t="shared" si="628"/>
        <v>0</v>
      </c>
      <c r="AC264" s="1348" t="str">
        <f t="shared" si="628"/>
        <v/>
      </c>
      <c r="AD264" s="611" t="str">
        <f t="shared" si="628"/>
        <v/>
      </c>
      <c r="AE264" s="1348" t="str">
        <f t="shared" si="628"/>
        <v/>
      </c>
      <c r="AF264" s="611"/>
      <c r="AG264" s="611"/>
      <c r="AH264" s="611"/>
      <c r="AI264" s="611"/>
      <c r="AJ264" s="611"/>
      <c r="AK264" s="630"/>
      <c r="AL264" s="611">
        <f t="shared" ref="AL264:AW264" si="629">IF(AL258="","",(AL258-AL260-AL263)*AL259/AL$46/365/$G$1)</f>
        <v>6.1924034869240349E-3</v>
      </c>
      <c r="AM264" s="611">
        <f t="shared" si="629"/>
        <v>1.092777085927771E-4</v>
      </c>
      <c r="AN264" s="611">
        <f t="shared" si="629"/>
        <v>3.23785803237858E-4</v>
      </c>
      <c r="AO264" s="611" t="str">
        <f t="shared" si="629"/>
        <v/>
      </c>
      <c r="AP264" s="611">
        <f t="shared" si="629"/>
        <v>6.0709838107098383E-4</v>
      </c>
      <c r="AQ264" s="611" t="str">
        <f t="shared" si="629"/>
        <v/>
      </c>
      <c r="AR264" s="611" t="str">
        <f t="shared" si="629"/>
        <v/>
      </c>
      <c r="AS264" s="611">
        <f t="shared" si="629"/>
        <v>6.0709838107098383E-4</v>
      </c>
      <c r="AT264" s="611" t="str">
        <f t="shared" si="629"/>
        <v/>
      </c>
      <c r="AU264" s="611" t="str">
        <f t="shared" si="629"/>
        <v/>
      </c>
      <c r="AV264" s="611" t="str">
        <f t="shared" si="629"/>
        <v/>
      </c>
      <c r="AW264" s="611" t="str">
        <f t="shared" si="629"/>
        <v/>
      </c>
      <c r="AX264" s="611"/>
      <c r="AY264" s="611"/>
      <c r="AZ264" s="611"/>
      <c r="BA264" s="611"/>
      <c r="BB264" s="611"/>
      <c r="BC264" s="630"/>
      <c r="BD264" s="1348">
        <f t="shared" ref="BD264:BO264" si="630">IF(BD258="","",(BD258-BD260-BD263)*BD259/BD$46/365/$G$1)</f>
        <v>9.1064757160647569E-4</v>
      </c>
      <c r="BE264" s="1348" t="str">
        <f t="shared" si="630"/>
        <v/>
      </c>
      <c r="BF264" s="1348">
        <f t="shared" si="630"/>
        <v>9.1064757160647569E-4</v>
      </c>
      <c r="BG264" s="1348">
        <f t="shared" si="630"/>
        <v>1.8212951432129514E-3</v>
      </c>
      <c r="BH264" s="1348" t="str">
        <f t="shared" si="630"/>
        <v/>
      </c>
      <c r="BI264" s="1348" t="str">
        <f t="shared" si="630"/>
        <v/>
      </c>
      <c r="BJ264" s="1348" t="str">
        <f t="shared" si="630"/>
        <v/>
      </c>
      <c r="BK264" s="1348" t="str">
        <f t="shared" si="630"/>
        <v/>
      </c>
      <c r="BL264" s="1348" t="str">
        <f t="shared" si="630"/>
        <v/>
      </c>
      <c r="BM264" s="1348" t="str">
        <f t="shared" si="630"/>
        <v/>
      </c>
      <c r="BN264" s="1348">
        <f t="shared" si="630"/>
        <v>2.0236612702366128E-4</v>
      </c>
      <c r="BO264" s="1348" t="str">
        <f t="shared" si="630"/>
        <v/>
      </c>
      <c r="BP264" s="1348"/>
      <c r="BQ264" s="1348"/>
      <c r="BR264" s="1348"/>
      <c r="BS264" s="1348"/>
      <c r="BT264" s="1348"/>
      <c r="BU264" s="630"/>
      <c r="BV264" s="611" t="str">
        <f>IF(BV258="","",(BV258-BV260-BV263)*BV259/BV$46/365/$G$1)</f>
        <v/>
      </c>
      <c r="BW264" s="611">
        <f>IF(BW258="","",(BW258-BW260-BW263)*BW259/BW$46/365/$G$1)</f>
        <v>1.8212951432129514E-4</v>
      </c>
      <c r="BX264" s="611">
        <f>IF(BX258="","",(BX258-BX260-BX263)*BX259/BX$46/365/$G$1)</f>
        <v>5.4638854296388541E-4</v>
      </c>
      <c r="BY264" s="611">
        <f>IF(BY258="","",(BY258-BY260-BY263)*BY259/BY$46/365/$G$1)</f>
        <v>9.1064757160647569E-4</v>
      </c>
      <c r="BZ264" s="578">
        <f t="shared" si="533"/>
        <v>3.3656930450205677E-5</v>
      </c>
      <c r="CA264" s="603">
        <f t="shared" si="534"/>
        <v>1.1239810936261745E-4</v>
      </c>
      <c r="CB264" s="603">
        <f t="shared" si="535"/>
        <v>5.1266085512660859E-4</v>
      </c>
      <c r="CC264" s="668">
        <f t="shared" si="536"/>
        <v>9.1064757160647569E-4</v>
      </c>
      <c r="CD264" s="1072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073" t="str">
        <f t="shared" ref="CE264:CO270" si="631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073" t="str">
        <f t="shared" si="631"/>
        <v/>
      </c>
      <c r="CG264" s="1073" t="str">
        <f t="shared" si="631"/>
        <v/>
      </c>
      <c r="CH264" s="1073">
        <f t="shared" si="631"/>
        <v>2.0236612702366128E-4</v>
      </c>
      <c r="CI264" s="1074">
        <f t="shared" si="631"/>
        <v>9.1064757160647569E-4</v>
      </c>
      <c r="CJ264" s="1074">
        <f t="shared" si="631"/>
        <v>9.1064757160647569E-4</v>
      </c>
      <c r="CK264" s="1073">
        <f t="shared" si="631"/>
        <v>1.8212951432129514E-3</v>
      </c>
      <c r="CL264" s="1073" t="str">
        <f t="shared" si="631"/>
        <v/>
      </c>
      <c r="CM264" s="1073" t="str">
        <f t="shared" si="631"/>
        <v/>
      </c>
      <c r="CN264" s="1073" t="str">
        <f t="shared" si="631"/>
        <v/>
      </c>
      <c r="CO264" s="1072" t="str">
        <f t="shared" si="631"/>
        <v/>
      </c>
      <c r="CP264" s="520" t="str">
        <f t="shared" si="547"/>
        <v/>
      </c>
      <c r="CQ264" s="521" t="str">
        <f t="shared" si="548"/>
        <v/>
      </c>
      <c r="CR264" s="522" t="str">
        <f t="shared" si="549"/>
        <v/>
      </c>
      <c r="CS264" s="522" t="str">
        <f t="shared" si="550"/>
        <v/>
      </c>
      <c r="CT264" s="522" t="str">
        <f t="shared" si="551"/>
        <v/>
      </c>
      <c r="CU264" s="522" t="str">
        <f t="shared" si="552"/>
        <v/>
      </c>
      <c r="CV264" s="522" t="str">
        <f t="shared" si="553"/>
        <v/>
      </c>
      <c r="CW264" s="523">
        <f t="shared" si="554"/>
        <v>2.0236612702366128E-4</v>
      </c>
      <c r="CX264" s="523">
        <f t="shared" si="555"/>
        <v>9.1064757160647569E-4</v>
      </c>
      <c r="CY264" s="523">
        <f t="shared" si="556"/>
        <v>9.1064757160647569E-4</v>
      </c>
      <c r="CZ264" s="522">
        <f t="shared" si="557"/>
        <v>1.8212951432129514E-3</v>
      </c>
      <c r="DA264" s="522" t="str">
        <f t="shared" si="558"/>
        <v/>
      </c>
      <c r="DB264" s="522" t="str">
        <f t="shared" si="559"/>
        <v/>
      </c>
      <c r="DC264" s="522" t="str">
        <f t="shared" si="560"/>
        <v/>
      </c>
      <c r="DD264" s="522" t="str">
        <f t="shared" si="561"/>
        <v/>
      </c>
      <c r="DE264" s="521" t="str">
        <f t="shared" si="562"/>
        <v/>
      </c>
      <c r="DF264" s="520" t="str">
        <f t="shared" si="563"/>
        <v/>
      </c>
      <c r="DG264" s="631">
        <f t="shared" si="619"/>
        <v>11</v>
      </c>
      <c r="DH264" s="96">
        <f t="shared" si="620"/>
        <v>6</v>
      </c>
      <c r="DI264" s="96">
        <f t="shared" si="621"/>
        <v>5</v>
      </c>
      <c r="DJ264" s="96">
        <f t="shared" si="622"/>
        <v>4</v>
      </c>
      <c r="DK264" s="467"/>
      <c r="DL264" s="599"/>
      <c r="DM264" s="599"/>
      <c r="DN264" s="599"/>
      <c r="DO264" s="599"/>
      <c r="DP264" s="599"/>
      <c r="DQ264" s="599"/>
      <c r="DR264" s="599"/>
      <c r="DS264" s="599"/>
      <c r="DT264" s="468"/>
    </row>
    <row r="265" spans="1:124" s="470" customFormat="1" ht="15.75" customHeight="1">
      <c r="A265" s="659" t="s">
        <v>258</v>
      </c>
      <c r="B265" s="148"/>
      <c r="C265" s="148"/>
      <c r="D265" s="148"/>
      <c r="E265" s="148"/>
      <c r="F265" s="148"/>
      <c r="G265" s="148"/>
      <c r="H265" s="148"/>
      <c r="I265" s="148"/>
      <c r="J265" s="148"/>
      <c r="K265" s="148"/>
      <c r="L265" s="148"/>
      <c r="M265" s="148"/>
      <c r="N265" s="148"/>
      <c r="O265" s="148"/>
      <c r="P265" s="148"/>
      <c r="Q265" s="148"/>
      <c r="R265" s="148"/>
      <c r="S265" s="618"/>
      <c r="T265" s="148"/>
      <c r="U265" s="148"/>
      <c r="V265" s="148"/>
      <c r="W265" s="148"/>
      <c r="X265" s="148"/>
      <c r="Y265" s="148"/>
      <c r="Z265" s="1369"/>
      <c r="AA265" s="1369"/>
      <c r="AB265" s="1369">
        <v>10</v>
      </c>
      <c r="AC265" s="1369"/>
      <c r="AD265" s="148"/>
      <c r="AE265" s="1369"/>
      <c r="AF265" s="148"/>
      <c r="AG265" s="148"/>
      <c r="AH265" s="148"/>
      <c r="AI265" s="148"/>
      <c r="AJ265" s="148"/>
      <c r="AK265" s="618"/>
      <c r="AL265" s="148"/>
      <c r="AM265" s="148"/>
      <c r="AN265" s="148"/>
      <c r="AO265" s="148"/>
      <c r="AP265" s="148"/>
      <c r="AQ265" s="148"/>
      <c r="AR265" s="148"/>
      <c r="AS265" s="148">
        <v>100</v>
      </c>
      <c r="AT265" s="148"/>
      <c r="AU265" s="148"/>
      <c r="AV265" s="148"/>
      <c r="AW265" s="148"/>
      <c r="AX265" s="148"/>
      <c r="AY265" s="148"/>
      <c r="AZ265" s="148"/>
      <c r="BA265" s="148"/>
      <c r="BB265" s="148"/>
      <c r="BC265" s="618"/>
      <c r="BD265" s="1369"/>
      <c r="BE265" s="1369"/>
      <c r="BF265" s="1369"/>
      <c r="BG265" s="1369">
        <v>10</v>
      </c>
      <c r="BH265" s="1369"/>
      <c r="BI265" s="1369"/>
      <c r="BJ265" s="1369"/>
      <c r="BK265" s="1369">
        <v>100</v>
      </c>
      <c r="BL265" s="1369"/>
      <c r="BM265" s="1369"/>
      <c r="BN265" s="1369"/>
      <c r="BO265" s="1369"/>
      <c r="BP265" s="1369"/>
      <c r="BQ265" s="1369"/>
      <c r="BR265" s="1369"/>
      <c r="BS265" s="1369"/>
      <c r="BT265" s="1373"/>
      <c r="BU265" s="618"/>
      <c r="BV265" s="148"/>
      <c r="BW265" s="148"/>
      <c r="BX265" s="148"/>
      <c r="BY265" s="148"/>
      <c r="BZ265" s="578" t="str">
        <f t="shared" si="533"/>
        <v/>
      </c>
      <c r="CA265" s="578" t="str">
        <f t="shared" si="534"/>
        <v/>
      </c>
      <c r="CB265" s="578" t="str">
        <f t="shared" si="535"/>
        <v/>
      </c>
      <c r="CC265" s="665" t="str">
        <f t="shared" si="536"/>
        <v/>
      </c>
      <c r="CD265" s="1069" t="str">
        <f t="shared" ref="CD265:CD270" si="632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070" t="str">
        <f t="shared" si="631"/>
        <v/>
      </c>
      <c r="CF265" s="1070" t="str">
        <f t="shared" si="631"/>
        <v/>
      </c>
      <c r="CG265" s="1070" t="str">
        <f t="shared" si="631"/>
        <v/>
      </c>
      <c r="CH265" s="1070" t="str">
        <f t="shared" si="631"/>
        <v/>
      </c>
      <c r="CI265" s="1071">
        <f t="shared" si="631"/>
        <v>10</v>
      </c>
      <c r="CJ265" s="1071">
        <f t="shared" si="631"/>
        <v>100</v>
      </c>
      <c r="CK265" s="1070" t="str">
        <f t="shared" si="631"/>
        <v/>
      </c>
      <c r="CL265" s="1070" t="str">
        <f t="shared" si="631"/>
        <v/>
      </c>
      <c r="CM265" s="1070" t="str">
        <f t="shared" si="631"/>
        <v/>
      </c>
      <c r="CN265" s="1070" t="str">
        <f t="shared" si="631"/>
        <v/>
      </c>
      <c r="CO265" s="1069" t="str">
        <f t="shared" si="631"/>
        <v/>
      </c>
      <c r="CP265" s="532" t="str">
        <f t="shared" si="547"/>
        <v/>
      </c>
      <c r="CQ265" s="533" t="str">
        <f t="shared" si="548"/>
        <v/>
      </c>
      <c r="CR265" s="534" t="str">
        <f t="shared" si="549"/>
        <v/>
      </c>
      <c r="CS265" s="534" t="str">
        <f t="shared" si="550"/>
        <v/>
      </c>
      <c r="CT265" s="534" t="str">
        <f t="shared" si="551"/>
        <v/>
      </c>
      <c r="CU265" s="534" t="str">
        <f t="shared" si="552"/>
        <v/>
      </c>
      <c r="CV265" s="534" t="str">
        <f t="shared" si="553"/>
        <v/>
      </c>
      <c r="CW265" s="535" t="str">
        <f t="shared" si="554"/>
        <v/>
      </c>
      <c r="CX265" s="535">
        <f t="shared" si="555"/>
        <v>10</v>
      </c>
      <c r="CY265" s="535">
        <f t="shared" si="556"/>
        <v>100</v>
      </c>
      <c r="CZ265" s="534" t="str">
        <f t="shared" si="557"/>
        <v/>
      </c>
      <c r="DA265" s="534" t="str">
        <f t="shared" si="558"/>
        <v/>
      </c>
      <c r="DB265" s="534" t="str">
        <f t="shared" si="559"/>
        <v/>
      </c>
      <c r="DC265" s="534" t="str">
        <f t="shared" si="560"/>
        <v/>
      </c>
      <c r="DD265" s="534" t="str">
        <f t="shared" si="561"/>
        <v/>
      </c>
      <c r="DE265" s="533" t="str">
        <f t="shared" si="562"/>
        <v/>
      </c>
      <c r="DF265" s="532" t="str">
        <f t="shared" si="563"/>
        <v/>
      </c>
      <c r="DG265" s="631">
        <f t="shared" si="619"/>
        <v>0</v>
      </c>
      <c r="DH265" s="96">
        <f t="shared" si="620"/>
        <v>1</v>
      </c>
      <c r="DI265" s="96">
        <f t="shared" si="621"/>
        <v>1</v>
      </c>
      <c r="DJ265" s="96">
        <f t="shared" si="622"/>
        <v>2</v>
      </c>
      <c r="DK265" s="467"/>
      <c r="DL265" s="599"/>
      <c r="DM265" s="599"/>
      <c r="DN265" s="599"/>
      <c r="DO265" s="599"/>
      <c r="DP265" s="599"/>
      <c r="DQ265" s="599"/>
      <c r="DR265" s="599"/>
      <c r="DS265" s="599"/>
      <c r="DT265" s="468"/>
    </row>
    <row r="266" spans="1:124" s="470" customFormat="1" ht="15.75" customHeight="1">
      <c r="A266" s="685" t="s">
        <v>257</v>
      </c>
      <c r="B266" s="678">
        <f>3400*$K$1</f>
        <v>14235.119999999999</v>
      </c>
      <c r="C266" s="678">
        <f t="shared" ref="C266:M266" si="633">3400*$K$1</f>
        <v>14235.119999999999</v>
      </c>
      <c r="D266" s="678">
        <f t="shared" si="633"/>
        <v>14235.119999999999</v>
      </c>
      <c r="E266" s="678">
        <f t="shared" si="633"/>
        <v>14235.119999999999</v>
      </c>
      <c r="F266" s="678">
        <f t="shared" si="633"/>
        <v>14235.119999999999</v>
      </c>
      <c r="G266" s="678">
        <f t="shared" si="633"/>
        <v>14235.119999999999</v>
      </c>
      <c r="H266" s="678">
        <f t="shared" si="633"/>
        <v>14235.119999999999</v>
      </c>
      <c r="I266" s="678">
        <f t="shared" si="633"/>
        <v>14235.119999999999</v>
      </c>
      <c r="J266" s="678">
        <f t="shared" si="633"/>
        <v>14235.119999999999</v>
      </c>
      <c r="K266" s="678">
        <f t="shared" si="633"/>
        <v>14235.119999999999</v>
      </c>
      <c r="L266" s="678">
        <f t="shared" si="633"/>
        <v>14235.119999999999</v>
      </c>
      <c r="M266" s="678">
        <f t="shared" si="633"/>
        <v>14235.119999999999</v>
      </c>
      <c r="N266" s="678"/>
      <c r="O266" s="678"/>
      <c r="P266" s="678"/>
      <c r="Q266" s="678"/>
      <c r="R266" s="678"/>
      <c r="S266" s="686"/>
      <c r="T266" s="678">
        <f>3400*$K$1</f>
        <v>14235.119999999999</v>
      </c>
      <c r="U266" s="678">
        <f t="shared" ref="U266:AE266" si="634">3400*$K$1</f>
        <v>14235.119999999999</v>
      </c>
      <c r="V266" s="678">
        <f t="shared" si="634"/>
        <v>14235.119999999999</v>
      </c>
      <c r="W266" s="678">
        <f t="shared" si="634"/>
        <v>14235.119999999999</v>
      </c>
      <c r="X266" s="678">
        <f t="shared" si="634"/>
        <v>14235.119999999999</v>
      </c>
      <c r="Y266" s="678">
        <f t="shared" si="634"/>
        <v>14235.119999999999</v>
      </c>
      <c r="Z266" s="1371">
        <f t="shared" si="634"/>
        <v>14235.119999999999</v>
      </c>
      <c r="AA266" s="1371">
        <f t="shared" si="634"/>
        <v>14235.119999999999</v>
      </c>
      <c r="AB266" s="1371">
        <f t="shared" si="634"/>
        <v>14235.119999999999</v>
      </c>
      <c r="AC266" s="1371">
        <f t="shared" si="634"/>
        <v>14235.119999999999</v>
      </c>
      <c r="AD266" s="678">
        <f t="shared" si="634"/>
        <v>14235.119999999999</v>
      </c>
      <c r="AE266" s="1371">
        <f t="shared" si="634"/>
        <v>14235.119999999999</v>
      </c>
      <c r="AF266" s="678"/>
      <c r="AG266" s="678"/>
      <c r="AH266" s="678"/>
      <c r="AI266" s="678"/>
      <c r="AJ266" s="678"/>
      <c r="AK266" s="686"/>
      <c r="AL266" s="678">
        <f>3400*$K$1</f>
        <v>14235.119999999999</v>
      </c>
      <c r="AM266" s="678">
        <f t="shared" ref="AM266:AW266" si="635">3400*$K$1</f>
        <v>14235.119999999999</v>
      </c>
      <c r="AN266" s="678">
        <f t="shared" si="635"/>
        <v>14235.119999999999</v>
      </c>
      <c r="AO266" s="678">
        <f t="shared" si="635"/>
        <v>14235.119999999999</v>
      </c>
      <c r="AP266" s="678">
        <f t="shared" si="635"/>
        <v>14235.119999999999</v>
      </c>
      <c r="AQ266" s="678">
        <f t="shared" si="635"/>
        <v>14235.119999999999</v>
      </c>
      <c r="AR266" s="678">
        <f t="shared" si="635"/>
        <v>14235.119999999999</v>
      </c>
      <c r="AS266" s="678">
        <f t="shared" si="635"/>
        <v>14235.119999999999</v>
      </c>
      <c r="AT266" s="678">
        <f t="shared" si="635"/>
        <v>14235.119999999999</v>
      </c>
      <c r="AU266" s="678">
        <f t="shared" si="635"/>
        <v>14235.119999999999</v>
      </c>
      <c r="AV266" s="678">
        <f t="shared" si="635"/>
        <v>14235.119999999999</v>
      </c>
      <c r="AW266" s="678">
        <f t="shared" si="635"/>
        <v>14235.119999999999</v>
      </c>
      <c r="AX266" s="678"/>
      <c r="AY266" s="678"/>
      <c r="AZ266" s="678"/>
      <c r="BA266" s="678"/>
      <c r="BB266" s="678"/>
      <c r="BC266" s="686"/>
      <c r="BD266" s="1371">
        <f>3400*$K$1</f>
        <v>14235.119999999999</v>
      </c>
      <c r="BE266" s="1371">
        <f t="shared" ref="BE266:BO266" si="636">3400*$K$1</f>
        <v>14235.119999999999</v>
      </c>
      <c r="BF266" s="1371">
        <f t="shared" si="636"/>
        <v>14235.119999999999</v>
      </c>
      <c r="BG266" s="1371">
        <f t="shared" si="636"/>
        <v>14235.119999999999</v>
      </c>
      <c r="BH266" s="1371">
        <f t="shared" si="636"/>
        <v>14235.119999999999</v>
      </c>
      <c r="BI266" s="1371">
        <f t="shared" si="636"/>
        <v>14235.119999999999</v>
      </c>
      <c r="BJ266" s="1371">
        <f t="shared" si="636"/>
        <v>14235.119999999999</v>
      </c>
      <c r="BK266" s="1371">
        <f t="shared" si="636"/>
        <v>14235.119999999999</v>
      </c>
      <c r="BL266" s="1371">
        <f t="shared" si="636"/>
        <v>14235.119999999999</v>
      </c>
      <c r="BM266" s="1371">
        <f t="shared" si="636"/>
        <v>14235.119999999999</v>
      </c>
      <c r="BN266" s="1371">
        <f t="shared" si="636"/>
        <v>14235.119999999999</v>
      </c>
      <c r="BO266" s="1371">
        <f t="shared" si="636"/>
        <v>14235.119999999999</v>
      </c>
      <c r="BP266" s="1371"/>
      <c r="BQ266" s="1371"/>
      <c r="BR266" s="1371"/>
      <c r="BS266" s="1371"/>
      <c r="BT266" s="1371"/>
      <c r="BU266" s="626"/>
      <c r="BV266" s="678">
        <f t="shared" ref="BV266:BY266" si="637">3400*$K$1</f>
        <v>14235.119999999999</v>
      </c>
      <c r="BW266" s="678">
        <f t="shared" si="637"/>
        <v>14235.119999999999</v>
      </c>
      <c r="BX266" s="678">
        <f t="shared" si="637"/>
        <v>14235.119999999999</v>
      </c>
      <c r="BY266" s="678">
        <f t="shared" si="637"/>
        <v>14235.119999999999</v>
      </c>
      <c r="BZ266" s="578">
        <f t="shared" si="533"/>
        <v>14235.119999999999</v>
      </c>
      <c r="CA266" s="578">
        <f t="shared" si="534"/>
        <v>14235.119999999999</v>
      </c>
      <c r="CB266" s="578">
        <f t="shared" si="535"/>
        <v>14235.119999999999</v>
      </c>
      <c r="CC266" s="665">
        <f t="shared" si="536"/>
        <v>14235.119999999999</v>
      </c>
      <c r="CD266" s="1069">
        <f t="shared" si="632"/>
        <v>14235.119999999999</v>
      </c>
      <c r="CE266" s="1070">
        <f t="shared" si="631"/>
        <v>14235.119999999999</v>
      </c>
      <c r="CF266" s="1070">
        <f t="shared" si="631"/>
        <v>14235.119999999999</v>
      </c>
      <c r="CG266" s="1070">
        <f t="shared" si="631"/>
        <v>14235.119999999999</v>
      </c>
      <c r="CH266" s="1070">
        <f t="shared" si="631"/>
        <v>14235.119999999999</v>
      </c>
      <c r="CI266" s="1071">
        <f t="shared" si="631"/>
        <v>14235.119999999999</v>
      </c>
      <c r="CJ266" s="1071">
        <f t="shared" si="631"/>
        <v>14235.119999999999</v>
      </c>
      <c r="CK266" s="1070">
        <f t="shared" si="631"/>
        <v>14235.119999999999</v>
      </c>
      <c r="CL266" s="1070">
        <f t="shared" si="631"/>
        <v>14235.119999999999</v>
      </c>
      <c r="CM266" s="1070">
        <f t="shared" si="631"/>
        <v>14235.119999999999</v>
      </c>
      <c r="CN266" s="1070">
        <f t="shared" si="631"/>
        <v>14235.119999999999</v>
      </c>
      <c r="CO266" s="1069">
        <f t="shared" si="631"/>
        <v>14235.119999999999</v>
      </c>
      <c r="CP266" s="532" t="str">
        <f t="shared" si="547"/>
        <v/>
      </c>
      <c r="CQ266" s="533" t="str">
        <f t="shared" si="548"/>
        <v/>
      </c>
      <c r="CR266" s="534" t="str">
        <f t="shared" si="549"/>
        <v/>
      </c>
      <c r="CS266" s="534">
        <f t="shared" si="550"/>
        <v>14235.119999999999</v>
      </c>
      <c r="CT266" s="534">
        <f t="shared" si="551"/>
        <v>14235.119999999999</v>
      </c>
      <c r="CU266" s="534">
        <f t="shared" si="552"/>
        <v>14235.119999999999</v>
      </c>
      <c r="CV266" s="534">
        <f t="shared" si="553"/>
        <v>14235.119999999999</v>
      </c>
      <c r="CW266" s="535">
        <f t="shared" si="554"/>
        <v>14235.119999999999</v>
      </c>
      <c r="CX266" s="535">
        <f t="shared" si="555"/>
        <v>14235.119999999999</v>
      </c>
      <c r="CY266" s="535">
        <f t="shared" si="556"/>
        <v>14235.119999999999</v>
      </c>
      <c r="CZ266" s="534">
        <f t="shared" si="557"/>
        <v>14235.119999999999</v>
      </c>
      <c r="DA266" s="534">
        <f t="shared" si="558"/>
        <v>14235.119999999999</v>
      </c>
      <c r="DB266" s="534">
        <f t="shared" si="559"/>
        <v>14235.119999999999</v>
      </c>
      <c r="DC266" s="534">
        <f t="shared" si="560"/>
        <v>14235.119999999999</v>
      </c>
      <c r="DD266" s="534">
        <f t="shared" si="561"/>
        <v>14235.119999999999</v>
      </c>
      <c r="DE266" s="533" t="str">
        <f t="shared" si="562"/>
        <v/>
      </c>
      <c r="DF266" s="532" t="str">
        <f t="shared" si="563"/>
        <v/>
      </c>
      <c r="DG266" s="631">
        <f t="shared" si="619"/>
        <v>12</v>
      </c>
      <c r="DH266" s="96">
        <f t="shared" si="620"/>
        <v>12</v>
      </c>
      <c r="DI266" s="96">
        <f t="shared" si="621"/>
        <v>12</v>
      </c>
      <c r="DJ266" s="96">
        <f t="shared" si="622"/>
        <v>12</v>
      </c>
      <c r="DK266" s="467"/>
      <c r="DL266" s="599"/>
      <c r="DM266" s="599"/>
      <c r="DN266" s="599"/>
      <c r="DO266" s="599"/>
      <c r="DP266" s="599"/>
      <c r="DQ266" s="599"/>
      <c r="DR266" s="599"/>
      <c r="DS266" s="599"/>
      <c r="DT266" s="468"/>
    </row>
    <row r="267" spans="1:124" s="470" customFormat="1" ht="15.75" customHeight="1">
      <c r="A267" s="635" t="s">
        <v>255</v>
      </c>
      <c r="B267" s="212"/>
      <c r="C267" s="212"/>
      <c r="D267" s="212"/>
      <c r="E267" s="212"/>
      <c r="F267" s="212"/>
      <c r="G267" s="212"/>
      <c r="H267" s="212"/>
      <c r="I267" s="212"/>
      <c r="J267" s="212"/>
      <c r="K267" s="212"/>
      <c r="L267" s="212"/>
      <c r="M267" s="212"/>
      <c r="N267" s="212"/>
      <c r="O267" s="212"/>
      <c r="P267" s="212"/>
      <c r="Q267" s="212"/>
      <c r="R267" s="212"/>
      <c r="S267" s="626"/>
      <c r="T267" s="212"/>
      <c r="U267" s="212"/>
      <c r="V267" s="212"/>
      <c r="W267" s="212"/>
      <c r="X267" s="212"/>
      <c r="Y267" s="212"/>
      <c r="Z267" s="1338"/>
      <c r="AA267" s="1338"/>
      <c r="AB267" s="1338">
        <v>5</v>
      </c>
      <c r="AC267" s="1338"/>
      <c r="AD267" s="212"/>
      <c r="AE267" s="1338"/>
      <c r="AF267" s="212"/>
      <c r="AG267" s="212"/>
      <c r="AH267" s="212"/>
      <c r="AI267" s="212"/>
      <c r="AJ267" s="212"/>
      <c r="AK267" s="626"/>
      <c r="AL267" s="212"/>
      <c r="AM267" s="212"/>
      <c r="AN267" s="212"/>
      <c r="AO267" s="212"/>
      <c r="AP267" s="212"/>
      <c r="AQ267" s="212"/>
      <c r="AR267" s="212"/>
      <c r="AS267" s="212"/>
      <c r="AT267" s="212"/>
      <c r="AU267" s="212"/>
      <c r="AV267" s="212"/>
      <c r="AW267" s="212"/>
      <c r="AX267" s="212"/>
      <c r="AY267" s="212"/>
      <c r="AZ267" s="212"/>
      <c r="BA267" s="212"/>
      <c r="BB267" s="212"/>
      <c r="BC267" s="626"/>
      <c r="BD267" s="1338"/>
      <c r="BE267" s="1338"/>
      <c r="BF267" s="1338"/>
      <c r="BG267" s="1338"/>
      <c r="BH267" s="1338"/>
      <c r="BI267" s="1338"/>
      <c r="BJ267" s="1338"/>
      <c r="BK267" s="1338">
        <v>90</v>
      </c>
      <c r="BL267" s="1338"/>
      <c r="BM267" s="1338"/>
      <c r="BN267" s="1338"/>
      <c r="BO267" s="1338"/>
      <c r="BP267" s="1338"/>
      <c r="BQ267" s="1338"/>
      <c r="BR267" s="1338"/>
      <c r="BS267" s="1338"/>
      <c r="BT267" s="1338"/>
      <c r="BU267" s="626"/>
      <c r="BV267" s="212"/>
      <c r="BW267" s="212"/>
      <c r="BX267" s="212"/>
      <c r="BY267" s="212"/>
      <c r="BZ267" s="578" t="str">
        <f t="shared" si="533"/>
        <v/>
      </c>
      <c r="CA267" s="578" t="str">
        <f t="shared" si="534"/>
        <v/>
      </c>
      <c r="CB267" s="578" t="str">
        <f t="shared" si="535"/>
        <v/>
      </c>
      <c r="CC267" s="665" t="str">
        <f t="shared" si="536"/>
        <v/>
      </c>
      <c r="CD267" s="1069" t="str">
        <f t="shared" si="632"/>
        <v/>
      </c>
      <c r="CE267" s="1070" t="str">
        <f t="shared" si="631"/>
        <v/>
      </c>
      <c r="CF267" s="1070" t="str">
        <f t="shared" si="631"/>
        <v/>
      </c>
      <c r="CG267" s="1070" t="str">
        <f t="shared" si="631"/>
        <v/>
      </c>
      <c r="CH267" s="1070" t="str">
        <f t="shared" si="631"/>
        <v/>
      </c>
      <c r="CI267" s="1071">
        <f t="shared" si="631"/>
        <v>90</v>
      </c>
      <c r="CJ267" s="1071" t="str">
        <f t="shared" si="631"/>
        <v/>
      </c>
      <c r="CK267" s="1070" t="str">
        <f t="shared" si="631"/>
        <v/>
      </c>
      <c r="CL267" s="1070" t="str">
        <f t="shared" si="631"/>
        <v/>
      </c>
      <c r="CM267" s="1070" t="str">
        <f t="shared" si="631"/>
        <v/>
      </c>
      <c r="CN267" s="1070" t="str">
        <f t="shared" si="631"/>
        <v/>
      </c>
      <c r="CO267" s="1069" t="str">
        <f t="shared" si="631"/>
        <v/>
      </c>
      <c r="CP267" s="532" t="str">
        <f t="shared" si="547"/>
        <v/>
      </c>
      <c r="CQ267" s="533" t="str">
        <f t="shared" si="548"/>
        <v/>
      </c>
      <c r="CR267" s="534" t="str">
        <f t="shared" si="549"/>
        <v/>
      </c>
      <c r="CS267" s="534" t="str">
        <f t="shared" si="550"/>
        <v/>
      </c>
      <c r="CT267" s="534" t="str">
        <f t="shared" si="551"/>
        <v/>
      </c>
      <c r="CU267" s="534" t="str">
        <f t="shared" si="552"/>
        <v/>
      </c>
      <c r="CV267" s="534" t="str">
        <f t="shared" si="553"/>
        <v/>
      </c>
      <c r="CW267" s="535" t="str">
        <f t="shared" si="554"/>
        <v/>
      </c>
      <c r="CX267" s="535">
        <f t="shared" si="555"/>
        <v>90</v>
      </c>
      <c r="CY267" s="535" t="str">
        <f t="shared" si="556"/>
        <v/>
      </c>
      <c r="CZ267" s="534" t="str">
        <f t="shared" si="557"/>
        <v/>
      </c>
      <c r="DA267" s="534" t="str">
        <f t="shared" si="558"/>
        <v/>
      </c>
      <c r="DB267" s="534" t="str">
        <f t="shared" si="559"/>
        <v/>
      </c>
      <c r="DC267" s="534" t="str">
        <f t="shared" si="560"/>
        <v/>
      </c>
      <c r="DD267" s="534" t="str">
        <f t="shared" si="561"/>
        <v/>
      </c>
      <c r="DE267" s="533" t="str">
        <f t="shared" si="562"/>
        <v/>
      </c>
      <c r="DF267" s="532" t="str">
        <f t="shared" si="563"/>
        <v/>
      </c>
      <c r="DG267" s="631">
        <f t="shared" si="619"/>
        <v>0</v>
      </c>
      <c r="DH267" s="96">
        <f t="shared" si="620"/>
        <v>1</v>
      </c>
      <c r="DI267" s="96">
        <f t="shared" si="621"/>
        <v>0</v>
      </c>
      <c r="DJ267" s="96">
        <f t="shared" si="622"/>
        <v>1</v>
      </c>
      <c r="DK267" s="467"/>
      <c r="DL267" s="599"/>
      <c r="DM267" s="599"/>
      <c r="DN267" s="599"/>
      <c r="DO267" s="599"/>
      <c r="DP267" s="599"/>
      <c r="DQ267" s="599"/>
      <c r="DR267" s="599"/>
      <c r="DS267" s="599"/>
      <c r="DT267" s="468"/>
    </row>
    <row r="268" spans="1:124" s="470" customFormat="1" ht="15.75" customHeight="1">
      <c r="A268" s="619" t="s">
        <v>180</v>
      </c>
      <c r="B268" s="260"/>
      <c r="C268" s="260"/>
      <c r="D268" s="260"/>
      <c r="E268" s="260"/>
      <c r="F268" s="260"/>
      <c r="G268" s="260"/>
      <c r="H268" s="260"/>
      <c r="I268" s="260"/>
      <c r="J268" s="260"/>
      <c r="K268" s="260"/>
      <c r="L268" s="260"/>
      <c r="M268" s="260"/>
      <c r="N268" s="260"/>
      <c r="O268" s="260"/>
      <c r="P268" s="260"/>
      <c r="Q268" s="260"/>
      <c r="R268" s="260"/>
      <c r="S268" s="630"/>
      <c r="T268" s="260"/>
      <c r="U268" s="260"/>
      <c r="V268" s="260"/>
      <c r="W268" s="260"/>
      <c r="X268" s="260"/>
      <c r="Y268" s="260"/>
      <c r="Z268" s="1339"/>
      <c r="AA268" s="1339"/>
      <c r="AB268" s="1339">
        <v>14</v>
      </c>
      <c r="AC268" s="1339"/>
      <c r="AD268" s="260"/>
      <c r="AE268" s="1339"/>
      <c r="AF268" s="260"/>
      <c r="AG268" s="260"/>
      <c r="AH268" s="260"/>
      <c r="AI268" s="260"/>
      <c r="AJ268" s="260"/>
      <c r="AK268" s="630"/>
      <c r="AL268" s="260"/>
      <c r="AM268" s="260"/>
      <c r="AN268" s="260"/>
      <c r="AO268" s="260"/>
      <c r="AP268" s="260"/>
      <c r="AQ268" s="260"/>
      <c r="AR268" s="260"/>
      <c r="AS268" s="260"/>
      <c r="AT268" s="260"/>
      <c r="AU268" s="260"/>
      <c r="AV268" s="260"/>
      <c r="AW268" s="260"/>
      <c r="AX268" s="260"/>
      <c r="AY268" s="260"/>
      <c r="AZ268" s="260"/>
      <c r="BA268" s="260"/>
      <c r="BB268" s="260"/>
      <c r="BC268" s="630"/>
      <c r="BD268" s="1339"/>
      <c r="BE268" s="1339"/>
      <c r="BF268" s="1339"/>
      <c r="BG268" s="1339"/>
      <c r="BH268" s="1339"/>
      <c r="BI268" s="1339"/>
      <c r="BJ268" s="1339"/>
      <c r="BK268" s="1339">
        <v>100</v>
      </c>
      <c r="BL268" s="1339"/>
      <c r="BM268" s="1339"/>
      <c r="BN268" s="1339"/>
      <c r="BO268" s="1339"/>
      <c r="BP268" s="1339"/>
      <c r="BQ268" s="1339"/>
      <c r="BR268" s="1339"/>
      <c r="BS268" s="1339"/>
      <c r="BT268" s="1339"/>
      <c r="BU268" s="630"/>
      <c r="BV268" s="260"/>
      <c r="BW268" s="260"/>
      <c r="BX268" s="260"/>
      <c r="BY268" s="260"/>
      <c r="BZ268" s="578" t="str">
        <f t="shared" si="533"/>
        <v/>
      </c>
      <c r="CA268" s="578" t="str">
        <f t="shared" si="534"/>
        <v/>
      </c>
      <c r="CB268" s="578" t="str">
        <f t="shared" si="535"/>
        <v/>
      </c>
      <c r="CC268" s="665" t="str">
        <f t="shared" si="536"/>
        <v/>
      </c>
      <c r="CD268" s="1069" t="str">
        <f t="shared" si="632"/>
        <v/>
      </c>
      <c r="CE268" s="1070" t="str">
        <f t="shared" si="631"/>
        <v/>
      </c>
      <c r="CF268" s="1070" t="str">
        <f t="shared" si="631"/>
        <v/>
      </c>
      <c r="CG268" s="1070" t="str">
        <f t="shared" si="631"/>
        <v/>
      </c>
      <c r="CH268" s="1070" t="str">
        <f t="shared" si="631"/>
        <v/>
      </c>
      <c r="CI268" s="1071">
        <f t="shared" si="631"/>
        <v>100</v>
      </c>
      <c r="CJ268" s="1071" t="str">
        <f t="shared" si="631"/>
        <v/>
      </c>
      <c r="CK268" s="1070" t="str">
        <f t="shared" si="631"/>
        <v/>
      </c>
      <c r="CL268" s="1070" t="str">
        <f t="shared" si="631"/>
        <v/>
      </c>
      <c r="CM268" s="1070" t="str">
        <f t="shared" si="631"/>
        <v/>
      </c>
      <c r="CN268" s="1070" t="str">
        <f t="shared" si="631"/>
        <v/>
      </c>
      <c r="CO268" s="1069" t="str">
        <f t="shared" si="631"/>
        <v/>
      </c>
      <c r="CP268" s="532" t="str">
        <f t="shared" si="547"/>
        <v/>
      </c>
      <c r="CQ268" s="533" t="str">
        <f t="shared" si="548"/>
        <v/>
      </c>
      <c r="CR268" s="534" t="str">
        <f t="shared" si="549"/>
        <v/>
      </c>
      <c r="CS268" s="534" t="str">
        <f t="shared" si="550"/>
        <v/>
      </c>
      <c r="CT268" s="534" t="str">
        <f t="shared" si="551"/>
        <v/>
      </c>
      <c r="CU268" s="534" t="str">
        <f t="shared" si="552"/>
        <v/>
      </c>
      <c r="CV268" s="534" t="str">
        <f t="shared" si="553"/>
        <v/>
      </c>
      <c r="CW268" s="535" t="str">
        <f t="shared" si="554"/>
        <v/>
      </c>
      <c r="CX268" s="535">
        <f t="shared" si="555"/>
        <v>100</v>
      </c>
      <c r="CY268" s="535" t="str">
        <f t="shared" si="556"/>
        <v/>
      </c>
      <c r="CZ268" s="534" t="str">
        <f t="shared" si="557"/>
        <v/>
      </c>
      <c r="DA268" s="534" t="str">
        <f t="shared" si="558"/>
        <v/>
      </c>
      <c r="DB268" s="534" t="str">
        <f t="shared" si="559"/>
        <v/>
      </c>
      <c r="DC268" s="534" t="str">
        <f t="shared" si="560"/>
        <v/>
      </c>
      <c r="DD268" s="534" t="str">
        <f t="shared" si="561"/>
        <v/>
      </c>
      <c r="DE268" s="533" t="str">
        <f t="shared" si="562"/>
        <v/>
      </c>
      <c r="DF268" s="532" t="str">
        <f t="shared" si="563"/>
        <v/>
      </c>
      <c r="DG268" s="631">
        <f t="shared" si="619"/>
        <v>0</v>
      </c>
      <c r="DH268" s="96">
        <f t="shared" si="620"/>
        <v>1</v>
      </c>
      <c r="DI268" s="96">
        <f t="shared" si="621"/>
        <v>0</v>
      </c>
      <c r="DJ268" s="96">
        <f t="shared" si="622"/>
        <v>1</v>
      </c>
      <c r="DK268" s="467"/>
      <c r="DL268" s="599"/>
      <c r="DM268" s="599"/>
      <c r="DN268" s="599"/>
      <c r="DO268" s="599"/>
      <c r="DP268" s="599"/>
      <c r="DQ268" s="599"/>
      <c r="DR268" s="599"/>
      <c r="DS268" s="599"/>
      <c r="DT268" s="468"/>
    </row>
    <row r="269" spans="1:124" s="470" customFormat="1" ht="15.75" customHeight="1">
      <c r="A269" s="619" t="s">
        <v>182</v>
      </c>
      <c r="B269" s="608" t="str">
        <f t="shared" ref="B269:M269" si="638">IF(B267="","",B267*B268)</f>
        <v/>
      </c>
      <c r="C269" s="608" t="str">
        <f t="shared" si="638"/>
        <v/>
      </c>
      <c r="D269" s="608" t="str">
        <f t="shared" si="638"/>
        <v/>
      </c>
      <c r="E269" s="608" t="str">
        <f t="shared" si="638"/>
        <v/>
      </c>
      <c r="F269" s="608" t="str">
        <f t="shared" si="638"/>
        <v/>
      </c>
      <c r="G269" s="608" t="str">
        <f t="shared" si="638"/>
        <v/>
      </c>
      <c r="H269" s="608" t="str">
        <f t="shared" si="638"/>
        <v/>
      </c>
      <c r="I269" s="608" t="str">
        <f t="shared" si="638"/>
        <v/>
      </c>
      <c r="J269" s="608" t="str">
        <f t="shared" si="638"/>
        <v/>
      </c>
      <c r="K269" s="608" t="str">
        <f t="shared" si="638"/>
        <v/>
      </c>
      <c r="L269" s="608" t="str">
        <f t="shared" si="638"/>
        <v/>
      </c>
      <c r="M269" s="608" t="str">
        <f t="shared" si="638"/>
        <v/>
      </c>
      <c r="N269" s="608"/>
      <c r="O269" s="608"/>
      <c r="P269" s="608"/>
      <c r="Q269" s="608"/>
      <c r="R269" s="608"/>
      <c r="S269" s="640"/>
      <c r="T269" s="608" t="str">
        <f t="shared" ref="T269:AE269" si="639">IF(T267="","",T267*T268)</f>
        <v/>
      </c>
      <c r="U269" s="608" t="str">
        <f t="shared" si="639"/>
        <v/>
      </c>
      <c r="V269" s="608" t="str">
        <f t="shared" si="639"/>
        <v/>
      </c>
      <c r="W269" s="608" t="str">
        <f t="shared" si="639"/>
        <v/>
      </c>
      <c r="X269" s="608" t="str">
        <f t="shared" si="639"/>
        <v/>
      </c>
      <c r="Y269" s="608" t="str">
        <f t="shared" si="639"/>
        <v/>
      </c>
      <c r="Z269" s="1347" t="str">
        <f t="shared" si="639"/>
        <v/>
      </c>
      <c r="AA269" s="1347" t="str">
        <f t="shared" si="639"/>
        <v/>
      </c>
      <c r="AB269" s="1347">
        <f t="shared" si="639"/>
        <v>70</v>
      </c>
      <c r="AC269" s="1347" t="str">
        <f t="shared" si="639"/>
        <v/>
      </c>
      <c r="AD269" s="608" t="str">
        <f t="shared" si="639"/>
        <v/>
      </c>
      <c r="AE269" s="1347" t="str">
        <f t="shared" si="639"/>
        <v/>
      </c>
      <c r="AF269" s="608"/>
      <c r="AG269" s="608"/>
      <c r="AH269" s="608"/>
      <c r="AI269" s="608"/>
      <c r="AJ269" s="608"/>
      <c r="AK269" s="640"/>
      <c r="AL269" s="608" t="str">
        <f t="shared" ref="AL269:AW269" si="640">IF(AL267="","",AL267*AL268)</f>
        <v/>
      </c>
      <c r="AM269" s="608" t="str">
        <f t="shared" si="640"/>
        <v/>
      </c>
      <c r="AN269" s="608" t="str">
        <f t="shared" si="640"/>
        <v/>
      </c>
      <c r="AO269" s="608" t="str">
        <f t="shared" si="640"/>
        <v/>
      </c>
      <c r="AP269" s="608" t="str">
        <f t="shared" si="640"/>
        <v/>
      </c>
      <c r="AQ269" s="608" t="str">
        <f t="shared" si="640"/>
        <v/>
      </c>
      <c r="AR269" s="608" t="str">
        <f t="shared" si="640"/>
        <v/>
      </c>
      <c r="AS269" s="608" t="str">
        <f t="shared" si="640"/>
        <v/>
      </c>
      <c r="AT269" s="608" t="str">
        <f t="shared" si="640"/>
        <v/>
      </c>
      <c r="AU269" s="608" t="str">
        <f t="shared" si="640"/>
        <v/>
      </c>
      <c r="AV269" s="608" t="str">
        <f t="shared" si="640"/>
        <v/>
      </c>
      <c r="AW269" s="608" t="str">
        <f t="shared" si="640"/>
        <v/>
      </c>
      <c r="AX269" s="608"/>
      <c r="AY269" s="608"/>
      <c r="AZ269" s="608"/>
      <c r="BA269" s="608"/>
      <c r="BB269" s="608"/>
      <c r="BC269" s="640"/>
      <c r="BD269" s="1347" t="str">
        <f t="shared" ref="BD269:BO269" si="641">IF(BD267="","",BD267*BD268)</f>
        <v/>
      </c>
      <c r="BE269" s="1347" t="str">
        <f t="shared" si="641"/>
        <v/>
      </c>
      <c r="BF269" s="1347" t="str">
        <f t="shared" si="641"/>
        <v/>
      </c>
      <c r="BG269" s="1347" t="str">
        <f t="shared" si="641"/>
        <v/>
      </c>
      <c r="BH269" s="1347" t="str">
        <f t="shared" si="641"/>
        <v/>
      </c>
      <c r="BI269" s="1347" t="str">
        <f t="shared" si="641"/>
        <v/>
      </c>
      <c r="BJ269" s="1347" t="str">
        <f t="shared" si="641"/>
        <v/>
      </c>
      <c r="BK269" s="1347">
        <f t="shared" si="641"/>
        <v>9000</v>
      </c>
      <c r="BL269" s="1347" t="str">
        <f t="shared" si="641"/>
        <v/>
      </c>
      <c r="BM269" s="1347" t="str">
        <f t="shared" si="641"/>
        <v/>
      </c>
      <c r="BN269" s="1347" t="str">
        <f t="shared" si="641"/>
        <v/>
      </c>
      <c r="BO269" s="1347" t="str">
        <f t="shared" si="641"/>
        <v/>
      </c>
      <c r="BP269" s="1347"/>
      <c r="BQ269" s="1347"/>
      <c r="BR269" s="1347"/>
      <c r="BS269" s="1347"/>
      <c r="BT269" s="1347"/>
      <c r="BU269" s="640"/>
      <c r="BV269" s="608" t="str">
        <f>IF(BV267="","",BV267*BV268)</f>
        <v/>
      </c>
      <c r="BW269" s="608" t="str">
        <f>IF(BW267="","",BW267*BW268)</f>
        <v/>
      </c>
      <c r="BX269" s="608" t="str">
        <f>IF(BX267="","",BX267*BX268)</f>
        <v/>
      </c>
      <c r="BY269" s="608" t="str">
        <f>IF(BY267="","",BY267*BY268)</f>
        <v/>
      </c>
      <c r="BZ269" s="578" t="str">
        <f t="shared" si="533"/>
        <v/>
      </c>
      <c r="CA269" s="578" t="str">
        <f t="shared" si="534"/>
        <v/>
      </c>
      <c r="CB269" s="578" t="str">
        <f t="shared" si="535"/>
        <v/>
      </c>
      <c r="CC269" s="665" t="str">
        <f t="shared" si="536"/>
        <v/>
      </c>
      <c r="CD269" s="1069" t="str">
        <f t="shared" si="632"/>
        <v/>
      </c>
      <c r="CE269" s="1070" t="str">
        <f t="shared" si="631"/>
        <v/>
      </c>
      <c r="CF269" s="1070" t="str">
        <f t="shared" si="631"/>
        <v/>
      </c>
      <c r="CG269" s="1070" t="str">
        <f t="shared" si="631"/>
        <v/>
      </c>
      <c r="CH269" s="1070" t="str">
        <f t="shared" si="631"/>
        <v/>
      </c>
      <c r="CI269" s="1071">
        <f t="shared" si="631"/>
        <v>9000</v>
      </c>
      <c r="CJ269" s="1071" t="str">
        <f t="shared" si="631"/>
        <v/>
      </c>
      <c r="CK269" s="1070" t="str">
        <f t="shared" si="631"/>
        <v/>
      </c>
      <c r="CL269" s="1070" t="str">
        <f t="shared" si="631"/>
        <v/>
      </c>
      <c r="CM269" s="1070" t="str">
        <f t="shared" si="631"/>
        <v/>
      </c>
      <c r="CN269" s="1070" t="str">
        <f t="shared" si="631"/>
        <v/>
      </c>
      <c r="CO269" s="1069" t="str">
        <f t="shared" si="631"/>
        <v/>
      </c>
      <c r="CP269" s="532" t="str">
        <f t="shared" si="547"/>
        <v/>
      </c>
      <c r="CQ269" s="533" t="str">
        <f t="shared" si="548"/>
        <v/>
      </c>
      <c r="CR269" s="534" t="str">
        <f t="shared" si="549"/>
        <v/>
      </c>
      <c r="CS269" s="534" t="str">
        <f t="shared" si="550"/>
        <v/>
      </c>
      <c r="CT269" s="534" t="str">
        <f t="shared" si="551"/>
        <v/>
      </c>
      <c r="CU269" s="534" t="str">
        <f t="shared" si="552"/>
        <v/>
      </c>
      <c r="CV269" s="534" t="str">
        <f t="shared" si="553"/>
        <v/>
      </c>
      <c r="CW269" s="535" t="str">
        <f t="shared" si="554"/>
        <v/>
      </c>
      <c r="CX269" s="535">
        <f t="shared" si="555"/>
        <v>9000</v>
      </c>
      <c r="CY269" s="535" t="str">
        <f t="shared" si="556"/>
        <v/>
      </c>
      <c r="CZ269" s="534" t="str">
        <f t="shared" si="557"/>
        <v/>
      </c>
      <c r="DA269" s="534" t="str">
        <f t="shared" si="558"/>
        <v/>
      </c>
      <c r="DB269" s="534" t="str">
        <f t="shared" si="559"/>
        <v/>
      </c>
      <c r="DC269" s="534" t="str">
        <f t="shared" si="560"/>
        <v/>
      </c>
      <c r="DD269" s="534" t="str">
        <f t="shared" si="561"/>
        <v/>
      </c>
      <c r="DE269" s="533" t="str">
        <f t="shared" si="562"/>
        <v/>
      </c>
      <c r="DF269" s="532" t="str">
        <f t="shared" si="563"/>
        <v/>
      </c>
      <c r="DG269" s="631">
        <f t="shared" si="619"/>
        <v>0</v>
      </c>
      <c r="DH269" s="96">
        <f t="shared" si="620"/>
        <v>1</v>
      </c>
      <c r="DI269" s="96">
        <f t="shared" si="621"/>
        <v>0</v>
      </c>
      <c r="DJ269" s="96">
        <f t="shared" si="622"/>
        <v>1</v>
      </c>
      <c r="DK269" s="467"/>
      <c r="DL269" s="599"/>
      <c r="DM269" s="599"/>
      <c r="DN269" s="599"/>
      <c r="DO269" s="599"/>
      <c r="DP269" s="599"/>
      <c r="DQ269" s="599"/>
      <c r="DR269" s="599"/>
      <c r="DS269" s="599"/>
      <c r="DT269" s="468"/>
    </row>
    <row r="270" spans="1:124" s="470" customFormat="1" ht="15.75" customHeight="1">
      <c r="A270" s="619" t="s">
        <v>256</v>
      </c>
      <c r="B270" s="241">
        <v>0</v>
      </c>
      <c r="C270" s="241"/>
      <c r="D270" s="241"/>
      <c r="E270" s="241"/>
      <c r="F270" s="241"/>
      <c r="G270" s="241"/>
      <c r="H270" s="241"/>
      <c r="I270" s="241"/>
      <c r="J270" s="241"/>
      <c r="K270" s="241"/>
      <c r="L270" s="241"/>
      <c r="M270" s="241"/>
      <c r="N270" s="241"/>
      <c r="O270" s="241"/>
      <c r="P270" s="241"/>
      <c r="Q270" s="241"/>
      <c r="R270" s="241"/>
      <c r="S270" s="655"/>
      <c r="T270" s="241"/>
      <c r="U270" s="241"/>
      <c r="V270" s="241"/>
      <c r="W270" s="241"/>
      <c r="X270" s="241"/>
      <c r="Y270" s="241"/>
      <c r="Z270" s="241"/>
      <c r="AA270" s="241"/>
      <c r="AB270" s="241">
        <v>0</v>
      </c>
      <c r="AC270" s="241"/>
      <c r="AD270" s="241"/>
      <c r="AE270" s="241"/>
      <c r="AF270" s="241"/>
      <c r="AG270" s="241"/>
      <c r="AH270" s="241"/>
      <c r="AI270" s="241"/>
      <c r="AJ270" s="241"/>
      <c r="AK270" s="655"/>
      <c r="AL270" s="241"/>
      <c r="AM270" s="241"/>
      <c r="AN270" s="241"/>
      <c r="AO270" s="241"/>
      <c r="AP270" s="241"/>
      <c r="AQ270" s="241"/>
      <c r="AR270" s="241"/>
      <c r="AS270" s="241"/>
      <c r="AT270" s="241"/>
      <c r="AU270" s="241"/>
      <c r="AV270" s="241"/>
      <c r="AW270" s="241"/>
      <c r="AX270" s="241"/>
      <c r="AY270" s="241"/>
      <c r="AZ270" s="241"/>
      <c r="BA270" s="241"/>
      <c r="BB270" s="241"/>
      <c r="BC270" s="655"/>
      <c r="BD270" s="241"/>
      <c r="BE270" s="241"/>
      <c r="BF270" s="241"/>
      <c r="BG270" s="241"/>
      <c r="BH270" s="241"/>
      <c r="BI270" s="241"/>
      <c r="BJ270" s="241"/>
      <c r="BK270" s="241"/>
      <c r="BL270" s="241"/>
      <c r="BM270" s="241"/>
      <c r="BN270" s="241"/>
      <c r="BO270" s="241"/>
      <c r="BP270" s="241"/>
      <c r="BQ270" s="241"/>
      <c r="BR270" s="241"/>
      <c r="BS270" s="241"/>
      <c r="BT270" s="241"/>
      <c r="BU270" s="655"/>
      <c r="BV270" s="241"/>
      <c r="BW270" s="241"/>
      <c r="BX270" s="241"/>
      <c r="BY270" s="241"/>
      <c r="BZ270" s="578" t="str">
        <f t="shared" si="533"/>
        <v/>
      </c>
      <c r="CA270" s="578" t="str">
        <f t="shared" si="534"/>
        <v/>
      </c>
      <c r="CB270" s="578" t="str">
        <f t="shared" si="535"/>
        <v/>
      </c>
      <c r="CC270" s="665" t="str">
        <f t="shared" si="536"/>
        <v/>
      </c>
      <c r="CD270" s="1069" t="str">
        <f t="shared" si="632"/>
        <v/>
      </c>
      <c r="CE270" s="1070" t="str">
        <f t="shared" si="631"/>
        <v/>
      </c>
      <c r="CF270" s="1070" t="str">
        <f t="shared" si="631"/>
        <v/>
      </c>
      <c r="CG270" s="1070" t="str">
        <f t="shared" si="631"/>
        <v/>
      </c>
      <c r="CH270" s="1070" t="str">
        <f t="shared" si="631"/>
        <v/>
      </c>
      <c r="CI270" s="1071" t="str">
        <f t="shared" si="631"/>
        <v/>
      </c>
      <c r="CJ270" s="1071" t="str">
        <f t="shared" si="631"/>
        <v/>
      </c>
      <c r="CK270" s="1070" t="str">
        <f t="shared" si="631"/>
        <v/>
      </c>
      <c r="CL270" s="1070" t="str">
        <f t="shared" si="631"/>
        <v/>
      </c>
      <c r="CM270" s="1070" t="str">
        <f t="shared" si="631"/>
        <v/>
      </c>
      <c r="CN270" s="1070" t="str">
        <f t="shared" si="631"/>
        <v/>
      </c>
      <c r="CO270" s="1069" t="str">
        <f t="shared" si="631"/>
        <v/>
      </c>
      <c r="CP270" s="532" t="str">
        <f t="shared" si="547"/>
        <v/>
      </c>
      <c r="CQ270" s="533" t="str">
        <f t="shared" si="548"/>
        <v/>
      </c>
      <c r="CR270" s="534" t="str">
        <f t="shared" si="549"/>
        <v/>
      </c>
      <c r="CS270" s="534" t="str">
        <f t="shared" si="550"/>
        <v/>
      </c>
      <c r="CT270" s="534" t="str">
        <f t="shared" si="551"/>
        <v/>
      </c>
      <c r="CU270" s="534" t="str">
        <f t="shared" si="552"/>
        <v/>
      </c>
      <c r="CV270" s="534" t="str">
        <f t="shared" si="553"/>
        <v/>
      </c>
      <c r="CW270" s="535" t="str">
        <f t="shared" si="554"/>
        <v/>
      </c>
      <c r="CX270" s="535" t="str">
        <f t="shared" si="555"/>
        <v/>
      </c>
      <c r="CY270" s="535" t="str">
        <f t="shared" si="556"/>
        <v/>
      </c>
      <c r="CZ270" s="534" t="str">
        <f t="shared" si="557"/>
        <v/>
      </c>
      <c r="DA270" s="534" t="str">
        <f t="shared" si="558"/>
        <v/>
      </c>
      <c r="DB270" s="534" t="str">
        <f t="shared" si="559"/>
        <v/>
      </c>
      <c r="DC270" s="534" t="str">
        <f t="shared" si="560"/>
        <v/>
      </c>
      <c r="DD270" s="534" t="str">
        <f t="shared" si="561"/>
        <v/>
      </c>
      <c r="DE270" s="533" t="str">
        <f t="shared" si="562"/>
        <v/>
      </c>
      <c r="DF270" s="532" t="str">
        <f t="shared" si="563"/>
        <v/>
      </c>
      <c r="DG270" s="631">
        <f t="shared" si="619"/>
        <v>1</v>
      </c>
      <c r="DH270" s="96">
        <f t="shared" si="620"/>
        <v>1</v>
      </c>
      <c r="DI270" s="96">
        <f t="shared" si="621"/>
        <v>0</v>
      </c>
      <c r="DJ270" s="96">
        <f t="shared" si="622"/>
        <v>0</v>
      </c>
      <c r="DK270" s="467"/>
      <c r="DL270" s="599"/>
      <c r="DM270" s="599"/>
      <c r="DN270" s="599"/>
      <c r="DO270" s="599"/>
      <c r="DP270" s="599"/>
      <c r="DQ270" s="599"/>
      <c r="DR270" s="599"/>
      <c r="DS270" s="599"/>
      <c r="DT270" s="468"/>
    </row>
    <row r="271" spans="1:124" s="470" customFormat="1" ht="15.75" customHeight="1">
      <c r="A271" s="627" t="s">
        <v>226</v>
      </c>
      <c r="B271" s="611" t="str">
        <f t="shared" ref="B271:M271" si="642">IF(B265="","",(B265-B267-B270)*B266/B$46/365/$G$1)</f>
        <v/>
      </c>
      <c r="C271" s="611" t="str">
        <f t="shared" si="642"/>
        <v/>
      </c>
      <c r="D271" s="611" t="str">
        <f t="shared" si="642"/>
        <v/>
      </c>
      <c r="E271" s="611" t="str">
        <f t="shared" si="642"/>
        <v/>
      </c>
      <c r="F271" s="611" t="str">
        <f t="shared" si="642"/>
        <v/>
      </c>
      <c r="G271" s="611" t="str">
        <f t="shared" si="642"/>
        <v/>
      </c>
      <c r="H271" s="611" t="str">
        <f t="shared" si="642"/>
        <v/>
      </c>
      <c r="I271" s="611" t="str">
        <f t="shared" si="642"/>
        <v/>
      </c>
      <c r="J271" s="611" t="str">
        <f t="shared" si="642"/>
        <v/>
      </c>
      <c r="K271" s="611" t="str">
        <f t="shared" si="642"/>
        <v/>
      </c>
      <c r="L271" s="611" t="str">
        <f t="shared" si="642"/>
        <v/>
      </c>
      <c r="M271" s="611" t="str">
        <f t="shared" si="642"/>
        <v/>
      </c>
      <c r="N271" s="611"/>
      <c r="O271" s="611"/>
      <c r="P271" s="611"/>
      <c r="Q271" s="611"/>
      <c r="R271" s="611"/>
      <c r="S271" s="630"/>
      <c r="T271" s="611" t="str">
        <f t="shared" ref="T271:AE271" si="643">IF(T265="","",(T265-T267-T270)*T266/T$46/365/$G$1)</f>
        <v/>
      </c>
      <c r="U271" s="611" t="str">
        <f t="shared" si="643"/>
        <v/>
      </c>
      <c r="V271" s="611" t="str">
        <f t="shared" si="643"/>
        <v/>
      </c>
      <c r="W271" s="611" t="str">
        <f t="shared" si="643"/>
        <v/>
      </c>
      <c r="X271" s="611" t="str">
        <f t="shared" si="643"/>
        <v/>
      </c>
      <c r="Y271" s="611" t="str">
        <f t="shared" si="643"/>
        <v/>
      </c>
      <c r="Z271" s="1348" t="str">
        <f t="shared" si="643"/>
        <v/>
      </c>
      <c r="AA271" s="1348" t="str">
        <f t="shared" si="643"/>
        <v/>
      </c>
      <c r="AB271" s="1348">
        <f t="shared" si="643"/>
        <v>1.7045598237379058E-3</v>
      </c>
      <c r="AC271" s="1348" t="str">
        <f t="shared" si="643"/>
        <v/>
      </c>
      <c r="AD271" s="611" t="str">
        <f t="shared" si="643"/>
        <v/>
      </c>
      <c r="AE271" s="1348" t="str">
        <f t="shared" si="643"/>
        <v/>
      </c>
      <c r="AF271" s="611"/>
      <c r="AG271" s="611"/>
      <c r="AH271" s="611"/>
      <c r="AI271" s="611"/>
      <c r="AJ271" s="611"/>
      <c r="AK271" s="630"/>
      <c r="AL271" s="611" t="str">
        <f t="shared" ref="AL271:AW271" si="644">IF(AL265="","",(AL265-AL267-AL270)*AL266/AL$46/365/$G$1)</f>
        <v/>
      </c>
      <c r="AM271" s="611" t="str">
        <f t="shared" si="644"/>
        <v/>
      </c>
      <c r="AN271" s="611" t="str">
        <f t="shared" si="644"/>
        <v/>
      </c>
      <c r="AO271" s="611" t="str">
        <f t="shared" si="644"/>
        <v/>
      </c>
      <c r="AP271" s="611" t="str">
        <f t="shared" si="644"/>
        <v/>
      </c>
      <c r="AQ271" s="611" t="str">
        <f t="shared" si="644"/>
        <v/>
      </c>
      <c r="AR271" s="611" t="str">
        <f t="shared" si="644"/>
        <v/>
      </c>
      <c r="AS271" s="611">
        <f t="shared" si="644"/>
        <v>7.386425902864259E-2</v>
      </c>
      <c r="AT271" s="611" t="str">
        <f t="shared" si="644"/>
        <v/>
      </c>
      <c r="AU271" s="611" t="str">
        <f t="shared" si="644"/>
        <v/>
      </c>
      <c r="AV271" s="611" t="str">
        <f t="shared" si="644"/>
        <v/>
      </c>
      <c r="AW271" s="611" t="str">
        <f t="shared" si="644"/>
        <v/>
      </c>
      <c r="AX271" s="611"/>
      <c r="AY271" s="611"/>
      <c r="AZ271" s="611"/>
      <c r="BA271" s="611"/>
      <c r="BB271" s="611"/>
      <c r="BC271" s="630"/>
      <c r="BD271" s="1348" t="str">
        <f t="shared" ref="BD271:BO271" si="645">IF(BD265="","",(BD265-BD267-BD270)*BD266/BD$46/365/$G$1)</f>
        <v/>
      </c>
      <c r="BE271" s="1348" t="str">
        <f t="shared" si="645"/>
        <v/>
      </c>
      <c r="BF271" s="1348" t="str">
        <f t="shared" si="645"/>
        <v/>
      </c>
      <c r="BG271" s="1348">
        <f t="shared" si="645"/>
        <v>7.3864259028642576E-3</v>
      </c>
      <c r="BH271" s="1348" t="str">
        <f t="shared" si="645"/>
        <v/>
      </c>
      <c r="BI271" s="1348" t="str">
        <f t="shared" si="645"/>
        <v/>
      </c>
      <c r="BJ271" s="1348" t="str">
        <f t="shared" si="645"/>
        <v/>
      </c>
      <c r="BK271" s="1348">
        <f t="shared" si="645"/>
        <v>5.5398194271481941E-3</v>
      </c>
      <c r="BL271" s="1348" t="str">
        <f t="shared" si="645"/>
        <v/>
      </c>
      <c r="BM271" s="1348" t="str">
        <f t="shared" si="645"/>
        <v/>
      </c>
      <c r="BN271" s="1348" t="str">
        <f t="shared" si="645"/>
        <v/>
      </c>
      <c r="BO271" s="1348" t="str">
        <f t="shared" si="645"/>
        <v/>
      </c>
      <c r="BP271" s="1348"/>
      <c r="BQ271" s="1348"/>
      <c r="BR271" s="1348"/>
      <c r="BS271" s="1348"/>
      <c r="BT271" s="1348"/>
      <c r="BU271" s="630"/>
      <c r="BV271" s="611" t="str">
        <f>IF(BV265="","",(BV265-BV267-BV270)*BV266/BV$46/365/$G$1)</f>
        <v/>
      </c>
      <c r="BW271" s="611" t="str">
        <f>IF(BW265="","",(BW265-BW267-BW270)*BW266/BW$46/365/$G$1)</f>
        <v/>
      </c>
      <c r="BX271" s="611" t="str">
        <f>IF(BX265="","",(BX265-BX267-BX270)*BX266/BX$46/365/$G$1)</f>
        <v/>
      </c>
      <c r="BY271" s="611" t="str">
        <f>IF(BY265="","",(BY265-BY267-BY270)*BY266/BY$46/365/$G$1)</f>
        <v/>
      </c>
      <c r="BZ271" s="578" t="str">
        <f t="shared" si="533"/>
        <v/>
      </c>
      <c r="CA271" s="603" t="str">
        <f t="shared" si="534"/>
        <v/>
      </c>
      <c r="CB271" s="603" t="str">
        <f t="shared" si="535"/>
        <v/>
      </c>
      <c r="CC271" s="668" t="str">
        <f t="shared" si="536"/>
        <v/>
      </c>
      <c r="CD271" s="1072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073" t="str">
        <f t="shared" ref="CE271:CO277" si="646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073" t="str">
        <f t="shared" si="646"/>
        <v/>
      </c>
      <c r="CG271" s="1073" t="str">
        <f t="shared" si="646"/>
        <v/>
      </c>
      <c r="CH271" s="1073" t="str">
        <f t="shared" si="646"/>
        <v/>
      </c>
      <c r="CI271" s="1074">
        <f t="shared" si="646"/>
        <v>5.5398194271481941E-3</v>
      </c>
      <c r="CJ271" s="1074">
        <f t="shared" si="646"/>
        <v>7.3864259028642576E-3</v>
      </c>
      <c r="CK271" s="1073" t="str">
        <f t="shared" si="646"/>
        <v/>
      </c>
      <c r="CL271" s="1073" t="str">
        <f t="shared" si="646"/>
        <v/>
      </c>
      <c r="CM271" s="1073" t="str">
        <f t="shared" si="646"/>
        <v/>
      </c>
      <c r="CN271" s="1073" t="str">
        <f t="shared" si="646"/>
        <v/>
      </c>
      <c r="CO271" s="1072" t="str">
        <f t="shared" si="646"/>
        <v/>
      </c>
      <c r="CP271" s="520" t="str">
        <f t="shared" si="547"/>
        <v/>
      </c>
      <c r="CQ271" s="521" t="str">
        <f t="shared" si="548"/>
        <v/>
      </c>
      <c r="CR271" s="522" t="str">
        <f t="shared" si="549"/>
        <v/>
      </c>
      <c r="CS271" s="522" t="str">
        <f t="shared" si="550"/>
        <v/>
      </c>
      <c r="CT271" s="522" t="str">
        <f t="shared" si="551"/>
        <v/>
      </c>
      <c r="CU271" s="522" t="str">
        <f t="shared" si="552"/>
        <v/>
      </c>
      <c r="CV271" s="522" t="str">
        <f t="shared" si="553"/>
        <v/>
      </c>
      <c r="CW271" s="523" t="str">
        <f t="shared" si="554"/>
        <v/>
      </c>
      <c r="CX271" s="523">
        <f t="shared" si="555"/>
        <v>5.5398194271481941E-3</v>
      </c>
      <c r="CY271" s="523">
        <f t="shared" si="556"/>
        <v>7.3864259028642576E-3</v>
      </c>
      <c r="CZ271" s="522" t="str">
        <f t="shared" si="557"/>
        <v/>
      </c>
      <c r="DA271" s="522" t="str">
        <f t="shared" si="558"/>
        <v/>
      </c>
      <c r="DB271" s="522" t="str">
        <f t="shared" si="559"/>
        <v/>
      </c>
      <c r="DC271" s="522" t="str">
        <f t="shared" si="560"/>
        <v/>
      </c>
      <c r="DD271" s="522" t="str">
        <f t="shared" si="561"/>
        <v/>
      </c>
      <c r="DE271" s="521" t="str">
        <f t="shared" si="562"/>
        <v/>
      </c>
      <c r="DF271" s="520" t="str">
        <f t="shared" si="563"/>
        <v/>
      </c>
      <c r="DG271" s="631">
        <f t="shared" si="619"/>
        <v>0</v>
      </c>
      <c r="DH271" s="96">
        <f t="shared" si="620"/>
        <v>1</v>
      </c>
      <c r="DI271" s="96">
        <f t="shared" si="621"/>
        <v>1</v>
      </c>
      <c r="DJ271" s="96">
        <f t="shared" si="622"/>
        <v>2</v>
      </c>
      <c r="DK271" s="467"/>
      <c r="DL271" s="599"/>
      <c r="DM271" s="599"/>
      <c r="DN271" s="599"/>
      <c r="DO271" s="599"/>
      <c r="DP271" s="599"/>
      <c r="DQ271" s="599"/>
      <c r="DR271" s="599"/>
      <c r="DS271" s="599"/>
      <c r="DT271" s="468"/>
    </row>
    <row r="272" spans="1:124" s="470" customFormat="1" ht="15.75" customHeight="1">
      <c r="A272" s="659" t="s">
        <v>259</v>
      </c>
      <c r="B272" s="684">
        <v>0</v>
      </c>
      <c r="C272" s="684">
        <v>5</v>
      </c>
      <c r="D272" s="684">
        <v>0</v>
      </c>
      <c r="E272" s="684">
        <v>25</v>
      </c>
      <c r="F272" s="684">
        <v>0</v>
      </c>
      <c r="G272" s="684">
        <v>10</v>
      </c>
      <c r="H272" s="684">
        <v>50</v>
      </c>
      <c r="I272" s="684">
        <v>0</v>
      </c>
      <c r="J272" s="684">
        <v>150</v>
      </c>
      <c r="K272" s="684"/>
      <c r="L272" s="684"/>
      <c r="M272" s="684">
        <v>25</v>
      </c>
      <c r="N272" s="684"/>
      <c r="O272" s="684"/>
      <c r="P272" s="684"/>
      <c r="Q272" s="684"/>
      <c r="R272" s="684"/>
      <c r="S272" s="651"/>
      <c r="T272" s="684"/>
      <c r="U272" s="684"/>
      <c r="V272" s="684"/>
      <c r="W272" s="684"/>
      <c r="X272" s="684"/>
      <c r="Y272" s="684">
        <v>25</v>
      </c>
      <c r="Z272" s="1372">
        <v>0</v>
      </c>
      <c r="AA272" s="1372">
        <v>0</v>
      </c>
      <c r="AB272" s="1372">
        <v>80</v>
      </c>
      <c r="AC272" s="1372">
        <v>0</v>
      </c>
      <c r="AD272" s="684">
        <v>50</v>
      </c>
      <c r="AE272" s="1372">
        <v>0</v>
      </c>
      <c r="AF272" s="684"/>
      <c r="AG272" s="676"/>
      <c r="AH272" s="676"/>
      <c r="AI272" s="684"/>
      <c r="AJ272" s="684"/>
      <c r="AK272" s="688"/>
      <c r="AL272" s="684">
        <v>30</v>
      </c>
      <c r="AM272" s="684">
        <v>10</v>
      </c>
      <c r="AN272" s="684"/>
      <c r="AO272" s="684">
        <v>12</v>
      </c>
      <c r="AP272" s="684">
        <v>150</v>
      </c>
      <c r="AQ272" s="684">
        <v>50</v>
      </c>
      <c r="AR272" s="684">
        <v>40</v>
      </c>
      <c r="AS272" s="684">
        <v>50</v>
      </c>
      <c r="AT272" s="684">
        <v>170</v>
      </c>
      <c r="AU272" s="684"/>
      <c r="AV272" s="684"/>
      <c r="AW272" s="684"/>
      <c r="AX272" s="684"/>
      <c r="AY272" s="684"/>
      <c r="AZ272" s="676"/>
      <c r="BA272" s="684"/>
      <c r="BB272" s="684"/>
      <c r="BC272" s="688"/>
      <c r="BD272" s="1372">
        <v>50</v>
      </c>
      <c r="BE272" s="1372">
        <v>375</v>
      </c>
      <c r="BF272" s="1372">
        <v>50</v>
      </c>
      <c r="BG272" s="1372">
        <v>150</v>
      </c>
      <c r="BH272" s="1372"/>
      <c r="BI272" s="1372">
        <v>1000</v>
      </c>
      <c r="BJ272" s="1372"/>
      <c r="BK272" s="1372">
        <v>100</v>
      </c>
      <c r="BL272" s="1372">
        <v>190</v>
      </c>
      <c r="BM272" s="1372"/>
      <c r="BN272" s="1372"/>
      <c r="BO272" s="1372"/>
      <c r="BP272" s="1370"/>
      <c r="BQ272" s="1370"/>
      <c r="BR272" s="1372"/>
      <c r="BS272" s="1372"/>
      <c r="BT272" s="1372"/>
      <c r="BU272" s="688"/>
      <c r="BV272" s="684">
        <v>25</v>
      </c>
      <c r="BW272" s="684">
        <v>25</v>
      </c>
      <c r="BX272" s="684">
        <v>50</v>
      </c>
      <c r="BY272" s="684">
        <v>150</v>
      </c>
      <c r="BZ272" s="578">
        <f t="shared" si="533"/>
        <v>14.375</v>
      </c>
      <c r="CA272" s="578">
        <f t="shared" si="534"/>
        <v>15</v>
      </c>
      <c r="CB272" s="578">
        <f t="shared" si="535"/>
        <v>55.333333333333336</v>
      </c>
      <c r="CC272" s="665">
        <f t="shared" si="536"/>
        <v>173</v>
      </c>
      <c r="CD272" s="1069" t="str">
        <f t="shared" ref="CD272:CD277" si="647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070" t="str">
        <f t="shared" si="646"/>
        <v/>
      </c>
      <c r="CF272" s="1070">
        <f t="shared" si="646"/>
        <v>50</v>
      </c>
      <c r="CG272" s="1070">
        <f t="shared" si="646"/>
        <v>50</v>
      </c>
      <c r="CH272" s="1070">
        <f t="shared" si="646"/>
        <v>100</v>
      </c>
      <c r="CI272" s="1071">
        <f t="shared" si="646"/>
        <v>150</v>
      </c>
      <c r="CJ272" s="1071">
        <f t="shared" si="646"/>
        <v>190</v>
      </c>
      <c r="CK272" s="1070">
        <f t="shared" si="646"/>
        <v>375</v>
      </c>
      <c r="CL272" s="1070">
        <f t="shared" si="646"/>
        <v>1000</v>
      </c>
      <c r="CM272" s="1070" t="str">
        <f t="shared" si="646"/>
        <v/>
      </c>
      <c r="CN272" s="1070" t="str">
        <f t="shared" si="646"/>
        <v/>
      </c>
      <c r="CO272" s="1069" t="str">
        <f t="shared" si="646"/>
        <v/>
      </c>
      <c r="CP272" s="532" t="str">
        <f t="shared" si="547"/>
        <v/>
      </c>
      <c r="CQ272" s="533" t="str">
        <f t="shared" si="548"/>
        <v/>
      </c>
      <c r="CR272" s="534" t="str">
        <f t="shared" si="549"/>
        <v/>
      </c>
      <c r="CS272" s="534" t="str">
        <f t="shared" si="550"/>
        <v/>
      </c>
      <c r="CT272" s="534" t="str">
        <f t="shared" si="551"/>
        <v/>
      </c>
      <c r="CU272" s="534">
        <f t="shared" si="552"/>
        <v>50</v>
      </c>
      <c r="CV272" s="534">
        <f t="shared" si="553"/>
        <v>50</v>
      </c>
      <c r="CW272" s="535">
        <f t="shared" si="554"/>
        <v>100</v>
      </c>
      <c r="CX272" s="535">
        <f t="shared" si="555"/>
        <v>150</v>
      </c>
      <c r="CY272" s="535">
        <f t="shared" si="556"/>
        <v>190</v>
      </c>
      <c r="CZ272" s="534">
        <f t="shared" si="557"/>
        <v>375</v>
      </c>
      <c r="DA272" s="534">
        <f t="shared" si="558"/>
        <v>1000</v>
      </c>
      <c r="DB272" s="534" t="str">
        <f t="shared" si="559"/>
        <v/>
      </c>
      <c r="DC272" s="534" t="str">
        <f t="shared" si="560"/>
        <v/>
      </c>
      <c r="DD272" s="534" t="str">
        <f t="shared" si="561"/>
        <v/>
      </c>
      <c r="DE272" s="533" t="str">
        <f t="shared" si="562"/>
        <v/>
      </c>
      <c r="DF272" s="532" t="str">
        <f t="shared" si="563"/>
        <v/>
      </c>
      <c r="DG272" s="631">
        <f t="shared" si="619"/>
        <v>10</v>
      </c>
      <c r="DH272" s="96">
        <f t="shared" si="620"/>
        <v>7</v>
      </c>
      <c r="DI272" s="96">
        <f t="shared" si="621"/>
        <v>8</v>
      </c>
      <c r="DJ272" s="96">
        <f t="shared" si="622"/>
        <v>7</v>
      </c>
      <c r="DK272" s="467"/>
      <c r="DL272" s="599"/>
      <c r="DM272" s="599"/>
      <c r="DN272" s="599"/>
      <c r="DO272" s="599"/>
      <c r="DP272" s="599"/>
      <c r="DQ272" s="599"/>
      <c r="DR272" s="599"/>
      <c r="DS272" s="599"/>
      <c r="DT272" s="468"/>
    </row>
    <row r="273" spans="1:124" s="470" customFormat="1" ht="15.75" customHeight="1">
      <c r="A273" s="685" t="s">
        <v>257</v>
      </c>
      <c r="B273" s="678">
        <v>14190</v>
      </c>
      <c r="C273" s="678">
        <v>14190</v>
      </c>
      <c r="D273" s="678">
        <v>14190</v>
      </c>
      <c r="E273" s="678">
        <v>14190</v>
      </c>
      <c r="F273" s="678">
        <v>14190</v>
      </c>
      <c r="G273" s="678">
        <v>14190</v>
      </c>
      <c r="H273" s="678">
        <v>14190</v>
      </c>
      <c r="I273" s="678">
        <v>14190</v>
      </c>
      <c r="J273" s="678">
        <v>14190</v>
      </c>
      <c r="K273" s="678">
        <v>14190</v>
      </c>
      <c r="L273" s="678">
        <v>14190</v>
      </c>
      <c r="M273" s="678">
        <v>14190</v>
      </c>
      <c r="N273" s="678"/>
      <c r="O273" s="678"/>
      <c r="P273" s="678"/>
      <c r="Q273" s="678"/>
      <c r="R273" s="678"/>
      <c r="S273" s="678">
        <v>14190</v>
      </c>
      <c r="T273" s="678">
        <v>14190</v>
      </c>
      <c r="U273" s="678">
        <v>14190</v>
      </c>
      <c r="V273" s="678">
        <v>14190</v>
      </c>
      <c r="W273" s="678">
        <v>14190</v>
      </c>
      <c r="X273" s="678">
        <v>14190</v>
      </c>
      <c r="Y273" s="678">
        <v>14190</v>
      </c>
      <c r="Z273" s="1371">
        <v>14190</v>
      </c>
      <c r="AA273" s="1371">
        <v>14190</v>
      </c>
      <c r="AB273" s="1371">
        <v>14190</v>
      </c>
      <c r="AC273" s="1371">
        <v>14190</v>
      </c>
      <c r="AD273" s="678">
        <v>14190</v>
      </c>
      <c r="AE273" s="1371">
        <v>14190</v>
      </c>
      <c r="AF273" s="678"/>
      <c r="AG273" s="678"/>
      <c r="AH273" s="678"/>
      <c r="AI273" s="678"/>
      <c r="AJ273" s="678"/>
      <c r="AK273" s="678">
        <v>14190</v>
      </c>
      <c r="AL273" s="678">
        <v>14190</v>
      </c>
      <c r="AM273" s="678">
        <v>14190</v>
      </c>
      <c r="AN273" s="678">
        <v>14190</v>
      </c>
      <c r="AO273" s="678">
        <v>14190</v>
      </c>
      <c r="AP273" s="678">
        <v>14190</v>
      </c>
      <c r="AQ273" s="678">
        <v>14190</v>
      </c>
      <c r="AR273" s="678">
        <v>14190</v>
      </c>
      <c r="AS273" s="678">
        <v>14190</v>
      </c>
      <c r="AT273" s="678">
        <v>14190</v>
      </c>
      <c r="AU273" s="678">
        <v>14190</v>
      </c>
      <c r="AV273" s="678">
        <v>14190</v>
      </c>
      <c r="AW273" s="678">
        <v>14190</v>
      </c>
      <c r="AX273" s="678"/>
      <c r="AY273" s="678"/>
      <c r="AZ273" s="678"/>
      <c r="BA273" s="678"/>
      <c r="BB273" s="678"/>
      <c r="BC273" s="688"/>
      <c r="BD273" s="1371">
        <v>14190</v>
      </c>
      <c r="BE273" s="1371">
        <v>14190</v>
      </c>
      <c r="BF273" s="1371">
        <v>14190</v>
      </c>
      <c r="BG273" s="1371">
        <v>14190</v>
      </c>
      <c r="BH273" s="1371">
        <v>14190</v>
      </c>
      <c r="BI273" s="1371">
        <v>14190</v>
      </c>
      <c r="BJ273" s="1371">
        <v>14190</v>
      </c>
      <c r="BK273" s="1371">
        <v>14190</v>
      </c>
      <c r="BL273" s="1371">
        <v>14190</v>
      </c>
      <c r="BM273" s="1371">
        <v>14190</v>
      </c>
      <c r="BN273" s="1371">
        <v>14190</v>
      </c>
      <c r="BO273" s="1371">
        <v>14190</v>
      </c>
      <c r="BP273" s="1371"/>
      <c r="BQ273" s="1371"/>
      <c r="BR273" s="1371"/>
      <c r="BS273" s="1371"/>
      <c r="BT273" s="1371"/>
      <c r="BU273" s="688"/>
      <c r="BV273" s="678">
        <v>14190</v>
      </c>
      <c r="BW273" s="678">
        <v>14190</v>
      </c>
      <c r="BX273" s="678">
        <v>14190</v>
      </c>
      <c r="BY273" s="678">
        <v>14190</v>
      </c>
      <c r="BZ273" s="578">
        <f t="shared" ref="BZ273" si="648">IF(DG273&lt;3,"",(SUM(B273:R273)-MIN(B273:R273)-MAX(B273:R273))/(DG273-2))</f>
        <v>14190</v>
      </c>
      <c r="CA273" s="578">
        <f t="shared" ref="CA273" si="649">IF(DH273&lt;3,"",(SUM(T273:AJ273)-MIN(T273:AJ273)-MAX(T273:AJ273))/(DH273-2))</f>
        <v>14190</v>
      </c>
      <c r="CB273" s="578">
        <f t="shared" ref="CB273" si="650">IF(DI273&lt;3,"",(SUM(AL273:BB273)-MIN(AL273:BB273)-MAX(AL273:BB273))/(DI273-2))</f>
        <v>14190</v>
      </c>
      <c r="CC273" s="665">
        <f t="shared" ref="CC273" si="651">IF(DJ273&lt;3,"",(SUM(BD273:BT273)-MIN(BD273:BT273)-MAX(BD273:BT273))/(DJ273-2))</f>
        <v>14190</v>
      </c>
      <c r="CD273" s="1069">
        <f t="shared" si="647"/>
        <v>14190</v>
      </c>
      <c r="CE273" s="1070">
        <f t="shared" si="646"/>
        <v>14190</v>
      </c>
      <c r="CF273" s="1070">
        <f t="shared" si="646"/>
        <v>14190</v>
      </c>
      <c r="CG273" s="1070">
        <f t="shared" si="646"/>
        <v>14190</v>
      </c>
      <c r="CH273" s="1070">
        <f t="shared" si="646"/>
        <v>14190</v>
      </c>
      <c r="CI273" s="1071">
        <f t="shared" si="646"/>
        <v>14190</v>
      </c>
      <c r="CJ273" s="1071">
        <f t="shared" si="646"/>
        <v>14190</v>
      </c>
      <c r="CK273" s="1070">
        <f t="shared" si="646"/>
        <v>14190</v>
      </c>
      <c r="CL273" s="1070">
        <f t="shared" si="646"/>
        <v>14190</v>
      </c>
      <c r="CM273" s="1070">
        <f t="shared" si="646"/>
        <v>14190</v>
      </c>
      <c r="CN273" s="1070">
        <f t="shared" si="646"/>
        <v>14190</v>
      </c>
      <c r="CO273" s="1069">
        <f t="shared" si="646"/>
        <v>14190</v>
      </c>
      <c r="CP273" s="532" t="str">
        <f t="shared" si="547"/>
        <v/>
      </c>
      <c r="CQ273" s="533" t="str">
        <f t="shared" si="548"/>
        <v/>
      </c>
      <c r="CR273" s="534" t="str">
        <f t="shared" si="549"/>
        <v/>
      </c>
      <c r="CS273" s="534">
        <f t="shared" si="550"/>
        <v>14190</v>
      </c>
      <c r="CT273" s="534">
        <f t="shared" si="551"/>
        <v>14190</v>
      </c>
      <c r="CU273" s="534">
        <f t="shared" si="552"/>
        <v>14190</v>
      </c>
      <c r="CV273" s="534">
        <f t="shared" si="553"/>
        <v>14190</v>
      </c>
      <c r="CW273" s="535">
        <f t="shared" si="554"/>
        <v>14190</v>
      </c>
      <c r="CX273" s="535">
        <f t="shared" si="555"/>
        <v>14190</v>
      </c>
      <c r="CY273" s="535">
        <f t="shared" si="556"/>
        <v>14190</v>
      </c>
      <c r="CZ273" s="534">
        <f t="shared" si="557"/>
        <v>14190</v>
      </c>
      <c r="DA273" s="534">
        <f t="shared" si="558"/>
        <v>14190</v>
      </c>
      <c r="DB273" s="534">
        <f t="shared" si="559"/>
        <v>14190</v>
      </c>
      <c r="DC273" s="534">
        <f t="shared" si="560"/>
        <v>14190</v>
      </c>
      <c r="DD273" s="534">
        <f t="shared" si="561"/>
        <v>14190</v>
      </c>
      <c r="DE273" s="533" t="str">
        <f t="shared" si="562"/>
        <v/>
      </c>
      <c r="DF273" s="532" t="str">
        <f t="shared" si="563"/>
        <v/>
      </c>
      <c r="DG273" s="631">
        <f t="shared" ref="DG273" si="652">COUNT(B273:R273)</f>
        <v>12</v>
      </c>
      <c r="DH273" s="96">
        <f t="shared" ref="DH273" si="653">COUNT(T273:AJ273)</f>
        <v>12</v>
      </c>
      <c r="DI273" s="96">
        <f t="shared" ref="DI273" si="654">COUNT(AL273:BB273)</f>
        <v>12</v>
      </c>
      <c r="DJ273" s="96">
        <f t="shared" ref="DJ273" si="655">COUNT(BD273:BT273)</f>
        <v>12</v>
      </c>
      <c r="DK273" s="467"/>
      <c r="DL273" s="599"/>
      <c r="DM273" s="599"/>
      <c r="DN273" s="599"/>
      <c r="DO273" s="599"/>
      <c r="DP273" s="599"/>
      <c r="DQ273" s="599"/>
      <c r="DR273" s="599"/>
      <c r="DS273" s="599"/>
      <c r="DT273" s="468"/>
    </row>
    <row r="274" spans="1:124" s="691" customFormat="1" ht="15.75" customHeight="1">
      <c r="A274" s="635" t="s">
        <v>255</v>
      </c>
      <c r="B274" s="305"/>
      <c r="C274" s="305">
        <v>0</v>
      </c>
      <c r="D274" s="305"/>
      <c r="E274" s="305">
        <v>0</v>
      </c>
      <c r="F274" s="305"/>
      <c r="G274" s="305"/>
      <c r="H274" s="305">
        <v>0</v>
      </c>
      <c r="I274" s="305"/>
      <c r="J274" s="305">
        <v>50</v>
      </c>
      <c r="K274" s="305"/>
      <c r="L274" s="305"/>
      <c r="M274" s="305">
        <v>0</v>
      </c>
      <c r="N274" s="305"/>
      <c r="O274" s="305"/>
      <c r="P274" s="305"/>
      <c r="Q274" s="305"/>
      <c r="R274" s="305"/>
      <c r="S274" s="602"/>
      <c r="T274" s="305"/>
      <c r="U274" s="305"/>
      <c r="V274" s="305"/>
      <c r="W274" s="305"/>
      <c r="X274" s="305"/>
      <c r="Y274" s="305"/>
      <c r="Z274" s="1349"/>
      <c r="AA274" s="1349"/>
      <c r="AB274" s="1349">
        <v>40</v>
      </c>
      <c r="AC274" s="1349"/>
      <c r="AD274" s="305">
        <v>40</v>
      </c>
      <c r="AE274" s="1349"/>
      <c r="AF274" s="305"/>
      <c r="AG274" s="281"/>
      <c r="AH274" s="305"/>
      <c r="AI274" s="305"/>
      <c r="AJ274" s="305"/>
      <c r="AK274" s="688"/>
      <c r="AL274" s="305">
        <v>20</v>
      </c>
      <c r="AM274" s="305"/>
      <c r="AN274" s="305"/>
      <c r="AO274" s="305">
        <v>8</v>
      </c>
      <c r="AP274" s="305">
        <v>100</v>
      </c>
      <c r="AQ274" s="305">
        <v>15</v>
      </c>
      <c r="AR274" s="305">
        <v>20</v>
      </c>
      <c r="AS274" s="305"/>
      <c r="AT274" s="305">
        <v>50</v>
      </c>
      <c r="AU274" s="305"/>
      <c r="AV274" s="305"/>
      <c r="AW274" s="305"/>
      <c r="AX274" s="305"/>
      <c r="AY274" s="305"/>
      <c r="AZ274" s="305"/>
      <c r="BA274" s="305"/>
      <c r="BB274" s="305"/>
      <c r="BC274" s="688"/>
      <c r="BD274" s="1349">
        <v>40</v>
      </c>
      <c r="BE274" s="1349">
        <v>250</v>
      </c>
      <c r="BF274" s="1349"/>
      <c r="BG274" s="1349">
        <v>50</v>
      </c>
      <c r="BH274" s="1349"/>
      <c r="BI274" s="1349">
        <v>500</v>
      </c>
      <c r="BJ274" s="1349"/>
      <c r="BK274" s="1349">
        <v>80</v>
      </c>
      <c r="BL274" s="1349">
        <v>170</v>
      </c>
      <c r="BM274" s="1349"/>
      <c r="BN274" s="1349"/>
      <c r="BO274" s="1349"/>
      <c r="BP274" s="1365"/>
      <c r="BQ274" s="1365"/>
      <c r="BR274" s="1349"/>
      <c r="BS274" s="1349"/>
      <c r="BT274" s="1349"/>
      <c r="BU274" s="688"/>
      <c r="BV274" s="305">
        <v>0</v>
      </c>
      <c r="BW274" s="305">
        <v>0</v>
      </c>
      <c r="BX274" s="305">
        <v>20</v>
      </c>
      <c r="BY274" s="305">
        <v>50</v>
      </c>
      <c r="BZ274" s="578">
        <f t="shared" ref="BZ274:BZ293" si="656">IF(DG274&lt;3,"",(SUM(B274:R274)-MIN(B274:R274)-MAX(B274:R274))/(DG274-2))</f>
        <v>0</v>
      </c>
      <c r="CA274" s="578" t="str">
        <f t="shared" ref="CA274:CA293" si="657">IF(DH274&lt;3,"",(SUM(T274:AJ274)-MIN(T274:AJ274)-MAX(T274:AJ274))/(DH274-2))</f>
        <v/>
      </c>
      <c r="CB274" s="578">
        <f t="shared" ref="CB274:CB293" si="658">IF(DI274&lt;3,"",(SUM(AL274:BB274)-MIN(AL274:BB274)-MAX(AL274:BB274))/(DI274-2))</f>
        <v>26.25</v>
      </c>
      <c r="CC274" s="665">
        <f t="shared" ref="CC274:CC293" si="659">IF(DJ274&lt;3,"",(SUM(BD274:BT274)-MIN(BD274:BT274)-MAX(BD274:BT274))/(DJ274-2))</f>
        <v>137.5</v>
      </c>
      <c r="CD274" s="1069" t="str">
        <f t="shared" si="647"/>
        <v/>
      </c>
      <c r="CE274" s="1070" t="str">
        <f t="shared" si="646"/>
        <v/>
      </c>
      <c r="CF274" s="1070" t="str">
        <f t="shared" si="646"/>
        <v/>
      </c>
      <c r="CG274" s="1070">
        <f t="shared" si="646"/>
        <v>40</v>
      </c>
      <c r="CH274" s="1070">
        <f t="shared" si="646"/>
        <v>50</v>
      </c>
      <c r="CI274" s="1071">
        <f t="shared" si="646"/>
        <v>80</v>
      </c>
      <c r="CJ274" s="1071">
        <f t="shared" si="646"/>
        <v>170</v>
      </c>
      <c r="CK274" s="1070">
        <f t="shared" si="646"/>
        <v>250</v>
      </c>
      <c r="CL274" s="1070">
        <f t="shared" si="646"/>
        <v>500</v>
      </c>
      <c r="CM274" s="1070" t="str">
        <f t="shared" si="646"/>
        <v/>
      </c>
      <c r="CN274" s="1070" t="str">
        <f t="shared" si="646"/>
        <v/>
      </c>
      <c r="CO274" s="1069" t="str">
        <f t="shared" si="646"/>
        <v/>
      </c>
      <c r="CP274" s="532" t="str">
        <f t="shared" si="547"/>
        <v/>
      </c>
      <c r="CQ274" s="533" t="str">
        <f t="shared" si="548"/>
        <v/>
      </c>
      <c r="CR274" s="534" t="str">
        <f t="shared" si="549"/>
        <v/>
      </c>
      <c r="CS274" s="534" t="str">
        <f t="shared" si="550"/>
        <v/>
      </c>
      <c r="CT274" s="534" t="str">
        <f t="shared" si="551"/>
        <v/>
      </c>
      <c r="CU274" s="534" t="str">
        <f t="shared" si="552"/>
        <v/>
      </c>
      <c r="CV274" s="534">
        <f t="shared" si="553"/>
        <v>40</v>
      </c>
      <c r="CW274" s="535">
        <f t="shared" si="554"/>
        <v>50</v>
      </c>
      <c r="CX274" s="535">
        <f t="shared" si="555"/>
        <v>80</v>
      </c>
      <c r="CY274" s="535">
        <f t="shared" si="556"/>
        <v>170</v>
      </c>
      <c r="CZ274" s="534">
        <f t="shared" si="557"/>
        <v>250</v>
      </c>
      <c r="DA274" s="534">
        <f t="shared" si="558"/>
        <v>500</v>
      </c>
      <c r="DB274" s="534" t="str">
        <f t="shared" si="559"/>
        <v/>
      </c>
      <c r="DC274" s="534" t="str">
        <f t="shared" si="560"/>
        <v/>
      </c>
      <c r="DD274" s="534" t="str">
        <f t="shared" si="561"/>
        <v/>
      </c>
      <c r="DE274" s="533" t="str">
        <f t="shared" si="562"/>
        <v/>
      </c>
      <c r="DF274" s="532" t="str">
        <f t="shared" si="563"/>
        <v/>
      </c>
      <c r="DG274" s="631">
        <f t="shared" si="619"/>
        <v>5</v>
      </c>
      <c r="DH274" s="96">
        <f t="shared" si="620"/>
        <v>2</v>
      </c>
      <c r="DI274" s="96">
        <f t="shared" si="621"/>
        <v>6</v>
      </c>
      <c r="DJ274" s="96">
        <f t="shared" si="622"/>
        <v>6</v>
      </c>
      <c r="DK274" s="689"/>
      <c r="DL274" s="624"/>
      <c r="DM274" s="624"/>
      <c r="DN274" s="624"/>
      <c r="DO274" s="624"/>
      <c r="DP274" s="624"/>
      <c r="DQ274" s="624"/>
      <c r="DR274" s="624"/>
      <c r="DS274" s="599"/>
      <c r="DT274" s="690"/>
    </row>
    <row r="275" spans="1:124" s="691" customFormat="1" ht="15.75" customHeight="1">
      <c r="A275" s="619" t="s">
        <v>180</v>
      </c>
      <c r="B275" s="620"/>
      <c r="C275" s="620"/>
      <c r="D275" s="620"/>
      <c r="E275" s="620"/>
      <c r="F275" s="620"/>
      <c r="G275" s="620"/>
      <c r="H275" s="620"/>
      <c r="I275" s="620"/>
      <c r="J275" s="620">
        <v>200</v>
      </c>
      <c r="K275" s="620"/>
      <c r="L275" s="620"/>
      <c r="M275" s="620"/>
      <c r="N275" s="620"/>
      <c r="O275" s="620"/>
      <c r="P275" s="620"/>
      <c r="Q275" s="620"/>
      <c r="R275" s="620"/>
      <c r="S275" s="583"/>
      <c r="T275" s="620"/>
      <c r="U275" s="620"/>
      <c r="V275" s="620"/>
      <c r="W275" s="620"/>
      <c r="X275" s="620"/>
      <c r="Y275" s="620"/>
      <c r="Z275" s="1350"/>
      <c r="AA275" s="1350"/>
      <c r="AB275" s="1350">
        <v>15</v>
      </c>
      <c r="AC275" s="1350"/>
      <c r="AD275" s="620">
        <v>80</v>
      </c>
      <c r="AE275" s="1350"/>
      <c r="AF275" s="620"/>
      <c r="AG275" s="647"/>
      <c r="AH275" s="620"/>
      <c r="AI275" s="620"/>
      <c r="AJ275" s="620"/>
      <c r="AK275" s="688"/>
      <c r="AL275" s="620">
        <v>180</v>
      </c>
      <c r="AM275" s="620"/>
      <c r="AN275" s="620"/>
      <c r="AO275" s="620">
        <v>150</v>
      </c>
      <c r="AP275" s="620">
        <v>120</v>
      </c>
      <c r="AQ275" s="620">
        <v>80</v>
      </c>
      <c r="AR275" s="620">
        <v>95</v>
      </c>
      <c r="AS275" s="620"/>
      <c r="AT275" s="620">
        <v>140</v>
      </c>
      <c r="AU275" s="620"/>
      <c r="AV275" s="620"/>
      <c r="AW275" s="620"/>
      <c r="AX275" s="620"/>
      <c r="AY275" s="620"/>
      <c r="AZ275" s="620"/>
      <c r="BA275" s="620"/>
      <c r="BB275" s="620"/>
      <c r="BC275" s="688"/>
      <c r="BD275" s="1350">
        <v>40</v>
      </c>
      <c r="BE275" s="1350">
        <v>90</v>
      </c>
      <c r="BF275" s="1350"/>
      <c r="BG275" s="1350">
        <v>180</v>
      </c>
      <c r="BH275" s="1350"/>
      <c r="BI275" s="1350">
        <v>180</v>
      </c>
      <c r="BJ275" s="1350"/>
      <c r="BK275" s="1350">
        <v>300</v>
      </c>
      <c r="BL275" s="1350">
        <v>90</v>
      </c>
      <c r="BM275" s="1350"/>
      <c r="BN275" s="1350"/>
      <c r="BO275" s="1350"/>
      <c r="BP275" s="1358"/>
      <c r="BQ275" s="1358"/>
      <c r="BR275" s="1350"/>
      <c r="BS275" s="1350"/>
      <c r="BT275" s="1350"/>
      <c r="BU275" s="688"/>
      <c r="BV275" s="620">
        <v>18</v>
      </c>
      <c r="BW275" s="620">
        <v>18</v>
      </c>
      <c r="BX275" s="620">
        <v>18</v>
      </c>
      <c r="BY275" s="620">
        <v>18</v>
      </c>
      <c r="BZ275" s="578" t="str">
        <f t="shared" si="656"/>
        <v/>
      </c>
      <c r="CA275" s="578" t="str">
        <f t="shared" si="657"/>
        <v/>
      </c>
      <c r="CB275" s="578">
        <f t="shared" si="658"/>
        <v>126.25</v>
      </c>
      <c r="CC275" s="665">
        <f t="shared" si="659"/>
        <v>135</v>
      </c>
      <c r="CD275" s="1069" t="str">
        <f t="shared" si="647"/>
        <v/>
      </c>
      <c r="CE275" s="1070" t="str">
        <f t="shared" si="646"/>
        <v/>
      </c>
      <c r="CF275" s="1070" t="str">
        <f t="shared" si="646"/>
        <v/>
      </c>
      <c r="CG275" s="1070">
        <f t="shared" si="646"/>
        <v>40</v>
      </c>
      <c r="CH275" s="1070">
        <f t="shared" si="646"/>
        <v>90</v>
      </c>
      <c r="CI275" s="1071">
        <f t="shared" si="646"/>
        <v>90</v>
      </c>
      <c r="CJ275" s="1071">
        <f t="shared" si="646"/>
        <v>180</v>
      </c>
      <c r="CK275" s="1070">
        <f t="shared" si="646"/>
        <v>180</v>
      </c>
      <c r="CL275" s="1070">
        <f t="shared" si="646"/>
        <v>300</v>
      </c>
      <c r="CM275" s="1070" t="str">
        <f t="shared" si="646"/>
        <v/>
      </c>
      <c r="CN275" s="1070" t="str">
        <f t="shared" si="646"/>
        <v/>
      </c>
      <c r="CO275" s="1069" t="str">
        <f t="shared" si="646"/>
        <v/>
      </c>
      <c r="CP275" s="532" t="str">
        <f t="shared" si="547"/>
        <v/>
      </c>
      <c r="CQ275" s="533" t="str">
        <f t="shared" si="548"/>
        <v/>
      </c>
      <c r="CR275" s="534" t="str">
        <f t="shared" si="549"/>
        <v/>
      </c>
      <c r="CS275" s="534" t="str">
        <f t="shared" si="550"/>
        <v/>
      </c>
      <c r="CT275" s="534" t="str">
        <f t="shared" si="551"/>
        <v/>
      </c>
      <c r="CU275" s="534" t="str">
        <f t="shared" si="552"/>
        <v/>
      </c>
      <c r="CV275" s="534">
        <f t="shared" si="553"/>
        <v>40</v>
      </c>
      <c r="CW275" s="535">
        <f t="shared" si="554"/>
        <v>90</v>
      </c>
      <c r="CX275" s="535">
        <f t="shared" si="555"/>
        <v>90</v>
      </c>
      <c r="CY275" s="535">
        <f t="shared" si="556"/>
        <v>180</v>
      </c>
      <c r="CZ275" s="534">
        <f t="shared" si="557"/>
        <v>180</v>
      </c>
      <c r="DA275" s="534">
        <f t="shared" si="558"/>
        <v>300</v>
      </c>
      <c r="DB275" s="534" t="str">
        <f t="shared" si="559"/>
        <v/>
      </c>
      <c r="DC275" s="534" t="str">
        <f t="shared" si="560"/>
        <v/>
      </c>
      <c r="DD275" s="534" t="str">
        <f t="shared" si="561"/>
        <v/>
      </c>
      <c r="DE275" s="533" t="str">
        <f t="shared" si="562"/>
        <v/>
      </c>
      <c r="DF275" s="532" t="str">
        <f t="shared" si="563"/>
        <v/>
      </c>
      <c r="DG275" s="631">
        <f t="shared" si="619"/>
        <v>1</v>
      </c>
      <c r="DH275" s="96">
        <f t="shared" si="620"/>
        <v>2</v>
      </c>
      <c r="DI275" s="96">
        <f t="shared" si="621"/>
        <v>6</v>
      </c>
      <c r="DJ275" s="96">
        <f t="shared" si="622"/>
        <v>6</v>
      </c>
      <c r="DK275" s="689"/>
      <c r="DL275" s="624"/>
      <c r="DM275" s="624"/>
      <c r="DN275" s="624"/>
      <c r="DO275" s="624"/>
      <c r="DP275" s="624"/>
      <c r="DQ275" s="624"/>
      <c r="DR275" s="624"/>
      <c r="DS275" s="599"/>
      <c r="DT275" s="690"/>
    </row>
    <row r="276" spans="1:124" s="691" customFormat="1" ht="15.75" customHeight="1">
      <c r="A276" s="619" t="s">
        <v>182</v>
      </c>
      <c r="B276" s="608" t="str">
        <f t="shared" ref="B276:M276" si="660">IF(B274="","",B274*B275)</f>
        <v/>
      </c>
      <c r="C276" s="608">
        <f t="shared" si="660"/>
        <v>0</v>
      </c>
      <c r="D276" s="608" t="str">
        <f t="shared" si="660"/>
        <v/>
      </c>
      <c r="E276" s="608">
        <f t="shared" si="660"/>
        <v>0</v>
      </c>
      <c r="F276" s="608" t="str">
        <f t="shared" si="660"/>
        <v/>
      </c>
      <c r="G276" s="608" t="str">
        <f t="shared" si="660"/>
        <v/>
      </c>
      <c r="H276" s="608">
        <f t="shared" si="660"/>
        <v>0</v>
      </c>
      <c r="I276" s="608" t="str">
        <f t="shared" si="660"/>
        <v/>
      </c>
      <c r="J276" s="608">
        <f t="shared" si="660"/>
        <v>10000</v>
      </c>
      <c r="K276" s="608" t="str">
        <f t="shared" si="660"/>
        <v/>
      </c>
      <c r="L276" s="608" t="str">
        <f t="shared" si="660"/>
        <v/>
      </c>
      <c r="M276" s="608">
        <f t="shared" si="660"/>
        <v>0</v>
      </c>
      <c r="N276" s="608"/>
      <c r="O276" s="608"/>
      <c r="P276" s="608"/>
      <c r="Q276" s="608"/>
      <c r="R276" s="608"/>
      <c r="S276" s="640"/>
      <c r="T276" s="608" t="str">
        <f t="shared" ref="T276:AE276" si="661">IF(T274="","",T274*T275)</f>
        <v/>
      </c>
      <c r="U276" s="608" t="str">
        <f t="shared" si="661"/>
        <v/>
      </c>
      <c r="V276" s="608" t="str">
        <f t="shared" si="661"/>
        <v/>
      </c>
      <c r="W276" s="608" t="str">
        <f t="shared" si="661"/>
        <v/>
      </c>
      <c r="X276" s="608" t="str">
        <f t="shared" si="661"/>
        <v/>
      </c>
      <c r="Y276" s="608" t="str">
        <f t="shared" si="661"/>
        <v/>
      </c>
      <c r="Z276" s="1347" t="str">
        <f t="shared" si="661"/>
        <v/>
      </c>
      <c r="AA276" s="1347" t="str">
        <f t="shared" si="661"/>
        <v/>
      </c>
      <c r="AB276" s="1347">
        <f t="shared" si="661"/>
        <v>600</v>
      </c>
      <c r="AC276" s="1347" t="str">
        <f t="shared" si="661"/>
        <v/>
      </c>
      <c r="AD276" s="608">
        <f t="shared" si="661"/>
        <v>3200</v>
      </c>
      <c r="AE276" s="1347" t="str">
        <f t="shared" si="661"/>
        <v/>
      </c>
      <c r="AF276" s="608"/>
      <c r="AG276" s="608"/>
      <c r="AH276" s="608"/>
      <c r="AI276" s="608"/>
      <c r="AJ276" s="608"/>
      <c r="AK276" s="640"/>
      <c r="AL276" s="608">
        <f t="shared" ref="AL276:AW276" si="662">IF(AL274="","",AL274*AL275)</f>
        <v>3600</v>
      </c>
      <c r="AM276" s="608" t="str">
        <f t="shared" si="662"/>
        <v/>
      </c>
      <c r="AN276" s="608" t="str">
        <f t="shared" si="662"/>
        <v/>
      </c>
      <c r="AO276" s="608">
        <f t="shared" si="662"/>
        <v>1200</v>
      </c>
      <c r="AP276" s="608">
        <f t="shared" si="662"/>
        <v>12000</v>
      </c>
      <c r="AQ276" s="608">
        <f t="shared" si="662"/>
        <v>1200</v>
      </c>
      <c r="AR276" s="608">
        <f t="shared" si="662"/>
        <v>1900</v>
      </c>
      <c r="AS276" s="608" t="str">
        <f t="shared" si="662"/>
        <v/>
      </c>
      <c r="AT276" s="608">
        <f t="shared" si="662"/>
        <v>7000</v>
      </c>
      <c r="AU276" s="608" t="str">
        <f t="shared" si="662"/>
        <v/>
      </c>
      <c r="AV276" s="608" t="str">
        <f t="shared" si="662"/>
        <v/>
      </c>
      <c r="AW276" s="608" t="str">
        <f t="shared" si="662"/>
        <v/>
      </c>
      <c r="AX276" s="608"/>
      <c r="AY276" s="608"/>
      <c r="AZ276" s="608"/>
      <c r="BA276" s="608"/>
      <c r="BB276" s="608"/>
      <c r="BC276" s="640"/>
      <c r="BD276" s="1347">
        <f t="shared" ref="BD276:BO276" si="663">IF(BD274="","",BD274*BD275)</f>
        <v>1600</v>
      </c>
      <c r="BE276" s="1347">
        <f t="shared" si="663"/>
        <v>22500</v>
      </c>
      <c r="BF276" s="1347" t="str">
        <f t="shared" si="663"/>
        <v/>
      </c>
      <c r="BG276" s="1347">
        <f t="shared" si="663"/>
        <v>9000</v>
      </c>
      <c r="BH276" s="1347" t="str">
        <f t="shared" si="663"/>
        <v/>
      </c>
      <c r="BI276" s="1347">
        <f t="shared" si="663"/>
        <v>90000</v>
      </c>
      <c r="BJ276" s="1347" t="str">
        <f t="shared" si="663"/>
        <v/>
      </c>
      <c r="BK276" s="1347">
        <f t="shared" si="663"/>
        <v>24000</v>
      </c>
      <c r="BL276" s="1347">
        <f t="shared" si="663"/>
        <v>15300</v>
      </c>
      <c r="BM276" s="1347" t="str">
        <f t="shared" si="663"/>
        <v/>
      </c>
      <c r="BN276" s="1347" t="str">
        <f t="shared" si="663"/>
        <v/>
      </c>
      <c r="BO276" s="1347" t="str">
        <f t="shared" si="663"/>
        <v/>
      </c>
      <c r="BP276" s="1347"/>
      <c r="BQ276" s="1347"/>
      <c r="BR276" s="1347"/>
      <c r="BS276" s="1347"/>
      <c r="BT276" s="1347"/>
      <c r="BU276" s="569"/>
      <c r="BV276" s="608">
        <f>IF(BV274="","",BV274*BV275)</f>
        <v>0</v>
      </c>
      <c r="BW276" s="608">
        <f>IF(BW274="","",BW274*BW275)</f>
        <v>0</v>
      </c>
      <c r="BX276" s="608">
        <f>IF(BX274="","",BX274*BX275)</f>
        <v>360</v>
      </c>
      <c r="BY276" s="608">
        <f>IF(BY274="","",BY274*BY275)</f>
        <v>900</v>
      </c>
      <c r="BZ276" s="578">
        <f t="shared" si="656"/>
        <v>0</v>
      </c>
      <c r="CA276" s="578" t="str">
        <f t="shared" si="657"/>
        <v/>
      </c>
      <c r="CB276" s="578">
        <f t="shared" si="658"/>
        <v>3425</v>
      </c>
      <c r="CC276" s="665">
        <f t="shared" si="659"/>
        <v>17700</v>
      </c>
      <c r="CD276" s="1069" t="str">
        <f t="shared" si="647"/>
        <v/>
      </c>
      <c r="CE276" s="1070" t="str">
        <f t="shared" si="646"/>
        <v/>
      </c>
      <c r="CF276" s="1070" t="str">
        <f t="shared" si="646"/>
        <v/>
      </c>
      <c r="CG276" s="1070">
        <f t="shared" si="646"/>
        <v>1600</v>
      </c>
      <c r="CH276" s="1070">
        <f t="shared" si="646"/>
        <v>9000</v>
      </c>
      <c r="CI276" s="1071">
        <f t="shared" si="646"/>
        <v>15300</v>
      </c>
      <c r="CJ276" s="1071">
        <f t="shared" si="646"/>
        <v>22500</v>
      </c>
      <c r="CK276" s="1070">
        <f t="shared" si="646"/>
        <v>24000</v>
      </c>
      <c r="CL276" s="1070">
        <f t="shared" si="646"/>
        <v>90000</v>
      </c>
      <c r="CM276" s="1070" t="str">
        <f t="shared" si="646"/>
        <v/>
      </c>
      <c r="CN276" s="1070" t="str">
        <f t="shared" si="646"/>
        <v/>
      </c>
      <c r="CO276" s="1069" t="str">
        <f t="shared" si="646"/>
        <v/>
      </c>
      <c r="CP276" s="532" t="str">
        <f t="shared" si="547"/>
        <v/>
      </c>
      <c r="CQ276" s="533" t="str">
        <f t="shared" si="548"/>
        <v/>
      </c>
      <c r="CR276" s="534" t="str">
        <f t="shared" si="549"/>
        <v/>
      </c>
      <c r="CS276" s="534" t="str">
        <f t="shared" si="550"/>
        <v/>
      </c>
      <c r="CT276" s="534" t="str">
        <f t="shared" si="551"/>
        <v/>
      </c>
      <c r="CU276" s="534" t="str">
        <f t="shared" si="552"/>
        <v/>
      </c>
      <c r="CV276" s="534">
        <f t="shared" si="553"/>
        <v>1600</v>
      </c>
      <c r="CW276" s="535">
        <f t="shared" si="554"/>
        <v>9000</v>
      </c>
      <c r="CX276" s="535">
        <f t="shared" si="555"/>
        <v>15300</v>
      </c>
      <c r="CY276" s="535">
        <f t="shared" si="556"/>
        <v>22500</v>
      </c>
      <c r="CZ276" s="534">
        <f t="shared" si="557"/>
        <v>24000</v>
      </c>
      <c r="DA276" s="534">
        <f t="shared" si="558"/>
        <v>90000</v>
      </c>
      <c r="DB276" s="534" t="str">
        <f t="shared" si="559"/>
        <v/>
      </c>
      <c r="DC276" s="534" t="str">
        <f t="shared" si="560"/>
        <v/>
      </c>
      <c r="DD276" s="534" t="str">
        <f t="shared" si="561"/>
        <v/>
      </c>
      <c r="DE276" s="533" t="str">
        <f t="shared" si="562"/>
        <v/>
      </c>
      <c r="DF276" s="532" t="str">
        <f t="shared" si="563"/>
        <v/>
      </c>
      <c r="DG276" s="631">
        <f t="shared" si="619"/>
        <v>5</v>
      </c>
      <c r="DH276" s="96">
        <f t="shared" si="620"/>
        <v>2</v>
      </c>
      <c r="DI276" s="96">
        <f t="shared" si="621"/>
        <v>6</v>
      </c>
      <c r="DJ276" s="96">
        <f t="shared" si="622"/>
        <v>6</v>
      </c>
      <c r="DK276" s="689"/>
      <c r="DL276" s="624"/>
      <c r="DM276" s="624"/>
      <c r="DN276" s="624"/>
      <c r="DO276" s="624"/>
      <c r="DP276" s="624"/>
      <c r="DQ276" s="624"/>
      <c r="DR276" s="624"/>
      <c r="DS276" s="599"/>
      <c r="DT276" s="690"/>
    </row>
    <row r="277" spans="1:124" s="470" customFormat="1" ht="15.75" customHeight="1">
      <c r="A277" s="619" t="s">
        <v>256</v>
      </c>
      <c r="B277" s="241">
        <v>0</v>
      </c>
      <c r="C277" s="241"/>
      <c r="D277" s="241"/>
      <c r="E277" s="241">
        <v>0</v>
      </c>
      <c r="F277" s="241"/>
      <c r="G277" s="241"/>
      <c r="H277" s="241">
        <v>5</v>
      </c>
      <c r="I277" s="241"/>
      <c r="J277" s="241">
        <v>0</v>
      </c>
      <c r="K277" s="241"/>
      <c r="L277" s="241"/>
      <c r="M277" s="241"/>
      <c r="N277" s="241"/>
      <c r="O277" s="241"/>
      <c r="P277" s="241"/>
      <c r="Q277" s="241"/>
      <c r="R277" s="241"/>
      <c r="S277" s="569"/>
      <c r="T277" s="241"/>
      <c r="U277" s="241"/>
      <c r="V277" s="241"/>
      <c r="W277" s="241"/>
      <c r="X277" s="241"/>
      <c r="Y277" s="241">
        <v>5</v>
      </c>
      <c r="Z277" s="241"/>
      <c r="AA277" s="241"/>
      <c r="AB277" s="241">
        <v>0</v>
      </c>
      <c r="AC277" s="241"/>
      <c r="AD277" s="241">
        <v>5</v>
      </c>
      <c r="AE277" s="241"/>
      <c r="AF277" s="241"/>
      <c r="AG277" s="241"/>
      <c r="AH277" s="241"/>
      <c r="AI277" s="241"/>
      <c r="AJ277" s="241"/>
      <c r="AK277" s="688"/>
      <c r="AL277" s="241"/>
      <c r="AM277" s="241"/>
      <c r="AN277" s="241"/>
      <c r="AO277" s="241"/>
      <c r="AP277" s="241"/>
      <c r="AQ277" s="241">
        <v>15</v>
      </c>
      <c r="AR277" s="241">
        <v>5</v>
      </c>
      <c r="AS277" s="241"/>
      <c r="AT277" s="241"/>
      <c r="AU277" s="241"/>
      <c r="AV277" s="241"/>
      <c r="AW277" s="241"/>
      <c r="AX277" s="241"/>
      <c r="AY277" s="241"/>
      <c r="AZ277" s="241"/>
      <c r="BA277" s="241"/>
      <c r="BB277" s="241"/>
      <c r="BC277" s="688"/>
      <c r="BD277" s="241"/>
      <c r="BE277" s="241">
        <v>25</v>
      </c>
      <c r="BF277" s="241">
        <v>10</v>
      </c>
      <c r="BG277" s="241">
        <v>50</v>
      </c>
      <c r="BH277" s="241"/>
      <c r="BI277" s="241">
        <v>400</v>
      </c>
      <c r="BJ277" s="241"/>
      <c r="BK277" s="241"/>
      <c r="BL277" s="241">
        <v>10</v>
      </c>
      <c r="BM277" s="241"/>
      <c r="BN277" s="241"/>
      <c r="BO277" s="241"/>
      <c r="BP277" s="241"/>
      <c r="BQ277" s="683"/>
      <c r="BR277" s="241"/>
      <c r="BS277" s="241"/>
      <c r="BT277" s="241"/>
      <c r="BU277" s="688"/>
      <c r="BV277" s="241">
        <v>0</v>
      </c>
      <c r="BW277" s="241">
        <v>5</v>
      </c>
      <c r="BX277" s="241">
        <v>5</v>
      </c>
      <c r="BY277" s="241">
        <v>25</v>
      </c>
      <c r="BZ277" s="578">
        <f t="shared" si="656"/>
        <v>0</v>
      </c>
      <c r="CA277" s="578">
        <f t="shared" si="657"/>
        <v>5</v>
      </c>
      <c r="CB277" s="578" t="str">
        <f t="shared" si="658"/>
        <v/>
      </c>
      <c r="CC277" s="665">
        <f t="shared" si="659"/>
        <v>28.333333333333332</v>
      </c>
      <c r="CD277" s="1069" t="str">
        <f t="shared" si="647"/>
        <v/>
      </c>
      <c r="CE277" s="1070" t="str">
        <f t="shared" si="646"/>
        <v/>
      </c>
      <c r="CF277" s="1070" t="str">
        <f t="shared" si="646"/>
        <v/>
      </c>
      <c r="CG277" s="1070">
        <f t="shared" si="646"/>
        <v>10</v>
      </c>
      <c r="CH277" s="1070">
        <f t="shared" si="646"/>
        <v>10</v>
      </c>
      <c r="CI277" s="1071">
        <f t="shared" si="646"/>
        <v>25</v>
      </c>
      <c r="CJ277" s="1071">
        <f t="shared" si="646"/>
        <v>50</v>
      </c>
      <c r="CK277" s="1070">
        <f t="shared" si="646"/>
        <v>400</v>
      </c>
      <c r="CL277" s="1070" t="str">
        <f t="shared" si="646"/>
        <v/>
      </c>
      <c r="CM277" s="1070" t="str">
        <f t="shared" si="646"/>
        <v/>
      </c>
      <c r="CN277" s="1070" t="str">
        <f t="shared" si="646"/>
        <v/>
      </c>
      <c r="CO277" s="1069" t="str">
        <f t="shared" si="646"/>
        <v/>
      </c>
      <c r="CP277" s="532" t="str">
        <f t="shared" si="547"/>
        <v/>
      </c>
      <c r="CQ277" s="533" t="str">
        <f t="shared" si="548"/>
        <v/>
      </c>
      <c r="CR277" s="534" t="str">
        <f t="shared" si="549"/>
        <v/>
      </c>
      <c r="CS277" s="534" t="str">
        <f t="shared" si="550"/>
        <v/>
      </c>
      <c r="CT277" s="534" t="str">
        <f t="shared" si="551"/>
        <v/>
      </c>
      <c r="CU277" s="534" t="str">
        <f t="shared" si="552"/>
        <v/>
      </c>
      <c r="CV277" s="534">
        <f t="shared" si="553"/>
        <v>10</v>
      </c>
      <c r="CW277" s="535">
        <f t="shared" si="554"/>
        <v>10</v>
      </c>
      <c r="CX277" s="535">
        <f t="shared" si="555"/>
        <v>25</v>
      </c>
      <c r="CY277" s="535">
        <f t="shared" si="556"/>
        <v>50</v>
      </c>
      <c r="CZ277" s="534">
        <f t="shared" si="557"/>
        <v>400</v>
      </c>
      <c r="DA277" s="534" t="str">
        <f t="shared" si="558"/>
        <v/>
      </c>
      <c r="DB277" s="534" t="str">
        <f t="shared" si="559"/>
        <v/>
      </c>
      <c r="DC277" s="534" t="str">
        <f t="shared" si="560"/>
        <v/>
      </c>
      <c r="DD277" s="534" t="str">
        <f t="shared" si="561"/>
        <v/>
      </c>
      <c r="DE277" s="533" t="str">
        <f t="shared" si="562"/>
        <v/>
      </c>
      <c r="DF277" s="532" t="str">
        <f t="shared" si="563"/>
        <v/>
      </c>
      <c r="DG277" s="631">
        <f t="shared" si="619"/>
        <v>4</v>
      </c>
      <c r="DH277" s="96">
        <f t="shared" si="620"/>
        <v>3</v>
      </c>
      <c r="DI277" s="96">
        <f t="shared" si="621"/>
        <v>2</v>
      </c>
      <c r="DJ277" s="96">
        <f t="shared" si="622"/>
        <v>5</v>
      </c>
      <c r="DK277" s="467"/>
      <c r="DL277" s="599"/>
      <c r="DM277" s="599"/>
      <c r="DN277" s="599"/>
      <c r="DO277" s="599"/>
      <c r="DP277" s="599"/>
      <c r="DQ277" s="599"/>
      <c r="DR277" s="599"/>
      <c r="DS277" s="599"/>
      <c r="DT277" s="468"/>
    </row>
    <row r="278" spans="1:124" s="470" customFormat="1" ht="15.75" customHeight="1">
      <c r="A278" s="627" t="s">
        <v>226</v>
      </c>
      <c r="B278" s="611">
        <f t="shared" ref="B278:M278" si="664">IF(B272="","",(B272-B274-B277)*B273/B$46/365/$G$1)</f>
        <v>0</v>
      </c>
      <c r="C278" s="611">
        <f t="shared" si="664"/>
        <v>1.8407534246575345E-3</v>
      </c>
      <c r="D278" s="611">
        <f t="shared" si="664"/>
        <v>0</v>
      </c>
      <c r="E278" s="611">
        <f t="shared" si="664"/>
        <v>9.2037671232876716E-3</v>
      </c>
      <c r="F278" s="611">
        <f t="shared" si="664"/>
        <v>0</v>
      </c>
      <c r="G278" s="611">
        <f t="shared" si="664"/>
        <v>4.0161892901618926E-3</v>
      </c>
      <c r="H278" s="611">
        <f t="shared" si="664"/>
        <v>1.6566780821917808E-2</v>
      </c>
      <c r="I278" s="611">
        <f t="shared" si="664"/>
        <v>0</v>
      </c>
      <c r="J278" s="611">
        <f t="shared" si="664"/>
        <v>3.398314014752371E-2</v>
      </c>
      <c r="K278" s="611" t="str">
        <f t="shared" si="664"/>
        <v/>
      </c>
      <c r="L278" s="611" t="str">
        <f t="shared" si="664"/>
        <v/>
      </c>
      <c r="M278" s="611">
        <f t="shared" si="664"/>
        <v>1.0040473225404732E-2</v>
      </c>
      <c r="N278" s="611"/>
      <c r="O278" s="611"/>
      <c r="P278" s="611"/>
      <c r="Q278" s="611"/>
      <c r="R278" s="611"/>
      <c r="S278" s="630"/>
      <c r="T278" s="611" t="str">
        <f t="shared" ref="T278:AE278" si="665">IF(T272="","",(T272-T274-T277)*T273/T$46/365/$G$1)</f>
        <v/>
      </c>
      <c r="U278" s="611" t="str">
        <f t="shared" si="665"/>
        <v/>
      </c>
      <c r="V278" s="611" t="str">
        <f t="shared" si="665"/>
        <v/>
      </c>
      <c r="W278" s="611" t="str">
        <f t="shared" si="665"/>
        <v/>
      </c>
      <c r="X278" s="611" t="str">
        <f t="shared" si="665"/>
        <v/>
      </c>
      <c r="Y278" s="611">
        <f t="shared" si="665"/>
        <v>8.8356164383561649E-3</v>
      </c>
      <c r="Z278" s="1348">
        <f t="shared" si="665"/>
        <v>0</v>
      </c>
      <c r="AA278" s="1348">
        <f t="shared" si="665"/>
        <v>0</v>
      </c>
      <c r="AB278" s="1348">
        <f t="shared" si="665"/>
        <v>1.3593256059009483E-2</v>
      </c>
      <c r="AC278" s="1348">
        <f t="shared" si="665"/>
        <v>0</v>
      </c>
      <c r="AD278" s="611">
        <f t="shared" si="665"/>
        <v>2.2089041095890412E-3</v>
      </c>
      <c r="AE278" s="1348">
        <f t="shared" si="665"/>
        <v>0</v>
      </c>
      <c r="AF278" s="611"/>
      <c r="AG278" s="611"/>
      <c r="AH278" s="611"/>
      <c r="AI278" s="611"/>
      <c r="AJ278" s="611"/>
      <c r="AK278" s="630"/>
      <c r="AL278" s="611">
        <f t="shared" ref="AL278:AW278" si="666">IF(AL272="","",(AL272-AL274-AL277)*AL273/AL$46/365/$G$1)</f>
        <v>4.4178082191780824E-3</v>
      </c>
      <c r="AM278" s="611">
        <f t="shared" si="666"/>
        <v>4.4178082191780824E-3</v>
      </c>
      <c r="AN278" s="611" t="str">
        <f t="shared" si="666"/>
        <v/>
      </c>
      <c r="AO278" s="611">
        <f t="shared" si="666"/>
        <v>1.4726027397260273E-3</v>
      </c>
      <c r="AP278" s="611">
        <f t="shared" si="666"/>
        <v>1.8407534246575343E-2</v>
      </c>
      <c r="AQ278" s="611">
        <f t="shared" si="666"/>
        <v>9.8173515981735161E-3</v>
      </c>
      <c r="AR278" s="611">
        <f t="shared" si="666"/>
        <v>5.5222602739726026E-3</v>
      </c>
      <c r="AS278" s="611">
        <f t="shared" si="666"/>
        <v>3.6815068493150686E-2</v>
      </c>
      <c r="AT278" s="611">
        <f t="shared" si="666"/>
        <v>6.6267123287671231E-2</v>
      </c>
      <c r="AU278" s="611" t="str">
        <f t="shared" si="666"/>
        <v/>
      </c>
      <c r="AV278" s="611" t="str">
        <f t="shared" si="666"/>
        <v/>
      </c>
      <c r="AW278" s="611" t="str">
        <f t="shared" si="666"/>
        <v/>
      </c>
      <c r="AX278" s="611"/>
      <c r="AY278" s="611"/>
      <c r="AZ278" s="611"/>
      <c r="BA278" s="611"/>
      <c r="BB278" s="611"/>
      <c r="BC278" s="630"/>
      <c r="BD278" s="1348">
        <f t="shared" ref="BD278:BO278" si="667">IF(BD272="","",(BD272-BD274-BD277)*BD273/BD$46/365/$G$1)</f>
        <v>5.5222602739726026E-3</v>
      </c>
      <c r="BE278" s="1348">
        <f t="shared" si="667"/>
        <v>4.4178082191780821E-2</v>
      </c>
      <c r="BF278" s="1348">
        <f t="shared" si="667"/>
        <v>2.208904109589041E-2</v>
      </c>
      <c r="BG278" s="1348">
        <f t="shared" si="667"/>
        <v>3.6815068493150686E-2</v>
      </c>
      <c r="BH278" s="1348" t="str">
        <f t="shared" si="667"/>
        <v/>
      </c>
      <c r="BI278" s="1348">
        <f t="shared" si="667"/>
        <v>6.3111545988258314E-2</v>
      </c>
      <c r="BJ278" s="1348" t="str">
        <f t="shared" si="667"/>
        <v/>
      </c>
      <c r="BK278" s="1348">
        <f t="shared" si="667"/>
        <v>1.1044520547945205E-2</v>
      </c>
      <c r="BL278" s="1348">
        <f t="shared" si="667"/>
        <v>4.9086757990867581E-3</v>
      </c>
      <c r="BM278" s="1348" t="str">
        <f t="shared" si="667"/>
        <v/>
      </c>
      <c r="BN278" s="1348" t="str">
        <f t="shared" si="667"/>
        <v/>
      </c>
      <c r="BO278" s="1348" t="str">
        <f t="shared" si="667"/>
        <v/>
      </c>
      <c r="BP278" s="1348"/>
      <c r="BQ278" s="1348"/>
      <c r="BR278" s="1348"/>
      <c r="BS278" s="1348"/>
      <c r="BT278" s="1348"/>
      <c r="BU278" s="569"/>
      <c r="BV278" s="611">
        <f>IF(BV272="","",(BV272-BV274-BV277)*BV273/BV$46/365/$G$1)</f>
        <v>1.1044520547945205E-2</v>
      </c>
      <c r="BW278" s="611">
        <f>IF(BW272="","",(BW272-BW274-BW277)*BW273/BW$46/365/$G$1)</f>
        <v>8.8356164383561649E-3</v>
      </c>
      <c r="BX278" s="611">
        <f>IF(BX272="","",(BX272-BX274-BX277)*BX273/BX$46/365/$G$1)</f>
        <v>1.1044520547945205E-2</v>
      </c>
      <c r="BY278" s="611">
        <f>IF(BY272="","",(BY272-BY274-BY277)*BY273/BY$46/365/$G$1)</f>
        <v>4.1416952054794523E-2</v>
      </c>
      <c r="BZ278" s="578">
        <f t="shared" si="656"/>
        <v>5.2084954856787043E-3</v>
      </c>
      <c r="CA278" s="603">
        <f t="shared" si="657"/>
        <v>2.2089041095890412E-3</v>
      </c>
      <c r="CB278" s="603">
        <f t="shared" si="658"/>
        <v>1.3232971841704721E-2</v>
      </c>
      <c r="CC278" s="668">
        <f t="shared" si="659"/>
        <v>2.3929794520547939E-2</v>
      </c>
      <c r="CD278" s="1072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073" t="str">
        <f t="shared" ref="CE278:CO284" si="668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073">
        <f t="shared" si="668"/>
        <v>4.9086757990867581E-3</v>
      </c>
      <c r="CG278" s="1073">
        <f t="shared" si="668"/>
        <v>5.5222602739726026E-3</v>
      </c>
      <c r="CH278" s="1073">
        <f t="shared" si="668"/>
        <v>1.1044520547945205E-2</v>
      </c>
      <c r="CI278" s="1074">
        <f t="shared" si="668"/>
        <v>2.208904109589041E-2</v>
      </c>
      <c r="CJ278" s="1074">
        <f t="shared" si="668"/>
        <v>3.6815068493150686E-2</v>
      </c>
      <c r="CK278" s="1073">
        <f t="shared" si="668"/>
        <v>4.4178082191780821E-2</v>
      </c>
      <c r="CL278" s="1073">
        <f t="shared" si="668"/>
        <v>6.3111545988258314E-2</v>
      </c>
      <c r="CM278" s="1073" t="str">
        <f t="shared" si="668"/>
        <v/>
      </c>
      <c r="CN278" s="1073" t="str">
        <f t="shared" si="668"/>
        <v/>
      </c>
      <c r="CO278" s="1072" t="str">
        <f t="shared" si="668"/>
        <v/>
      </c>
      <c r="CP278" s="520" t="str">
        <f t="shared" si="547"/>
        <v/>
      </c>
      <c r="CQ278" s="521" t="str">
        <f t="shared" si="548"/>
        <v/>
      </c>
      <c r="CR278" s="522" t="str">
        <f t="shared" si="549"/>
        <v/>
      </c>
      <c r="CS278" s="522" t="str">
        <f t="shared" si="550"/>
        <v/>
      </c>
      <c r="CT278" s="522" t="str">
        <f t="shared" si="551"/>
        <v/>
      </c>
      <c r="CU278" s="522">
        <f t="shared" si="552"/>
        <v>4.9086757990867581E-3</v>
      </c>
      <c r="CV278" s="522">
        <f t="shared" si="553"/>
        <v>5.5222602739726026E-3</v>
      </c>
      <c r="CW278" s="523">
        <f t="shared" si="554"/>
        <v>1.1044520547945205E-2</v>
      </c>
      <c r="CX278" s="523">
        <f t="shared" si="555"/>
        <v>2.208904109589041E-2</v>
      </c>
      <c r="CY278" s="523">
        <f t="shared" si="556"/>
        <v>3.6815068493150686E-2</v>
      </c>
      <c r="CZ278" s="522">
        <f t="shared" si="557"/>
        <v>4.4178082191780821E-2</v>
      </c>
      <c r="DA278" s="522">
        <f t="shared" si="558"/>
        <v>6.3111545988258314E-2</v>
      </c>
      <c r="DB278" s="522" t="str">
        <f t="shared" si="559"/>
        <v/>
      </c>
      <c r="DC278" s="522" t="str">
        <f t="shared" si="560"/>
        <v/>
      </c>
      <c r="DD278" s="522" t="str">
        <f t="shared" si="561"/>
        <v/>
      </c>
      <c r="DE278" s="521" t="str">
        <f t="shared" si="562"/>
        <v/>
      </c>
      <c r="DF278" s="520" t="str">
        <f t="shared" si="563"/>
        <v/>
      </c>
      <c r="DG278" s="631">
        <f t="shared" si="619"/>
        <v>10</v>
      </c>
      <c r="DH278" s="96">
        <f t="shared" si="620"/>
        <v>7</v>
      </c>
      <c r="DI278" s="96">
        <f t="shared" si="621"/>
        <v>8</v>
      </c>
      <c r="DJ278" s="96">
        <f t="shared" si="622"/>
        <v>7</v>
      </c>
      <c r="DK278" s="467"/>
      <c r="DL278" s="599"/>
      <c r="DM278" s="599"/>
      <c r="DN278" s="599"/>
      <c r="DO278" s="599"/>
      <c r="DP278" s="599"/>
      <c r="DQ278" s="599"/>
      <c r="DR278" s="599"/>
      <c r="DS278" s="599"/>
      <c r="DT278" s="468"/>
    </row>
    <row r="279" spans="1:124" s="470" customFormat="1" ht="15.75" customHeight="1">
      <c r="A279" s="659" t="s">
        <v>260</v>
      </c>
      <c r="B279" s="148">
        <v>0</v>
      </c>
      <c r="C279" s="148"/>
      <c r="D279" s="148"/>
      <c r="E279" s="148"/>
      <c r="F279" s="148"/>
      <c r="G279" s="148"/>
      <c r="H279" s="148"/>
      <c r="I279" s="148"/>
      <c r="J279" s="148"/>
      <c r="K279" s="148"/>
      <c r="L279" s="148"/>
      <c r="M279" s="148"/>
      <c r="N279" s="148"/>
      <c r="O279" s="148"/>
      <c r="P279" s="148"/>
      <c r="Q279" s="148"/>
      <c r="R279" s="148"/>
      <c r="S279" s="577"/>
      <c r="T279" s="148"/>
      <c r="U279" s="148"/>
      <c r="V279" s="148"/>
      <c r="W279" s="148"/>
      <c r="X279" s="148"/>
      <c r="Y279" s="148"/>
      <c r="Z279" s="1369"/>
      <c r="AA279" s="1369"/>
      <c r="AB279" s="1369"/>
      <c r="AC279" s="1369"/>
      <c r="AD279" s="148"/>
      <c r="AE279" s="1369">
        <v>40</v>
      </c>
      <c r="AF279" s="148"/>
      <c r="AG279" s="148"/>
      <c r="AH279" s="148"/>
      <c r="AI279" s="148"/>
      <c r="AJ279" s="148"/>
      <c r="AK279" s="577"/>
      <c r="AL279" s="148"/>
      <c r="AM279" s="148"/>
      <c r="AN279" s="148"/>
      <c r="AO279" s="148"/>
      <c r="AP279" s="148"/>
      <c r="AQ279" s="148"/>
      <c r="AR279" s="148"/>
      <c r="AS279" s="148"/>
      <c r="AT279" s="148"/>
      <c r="AU279" s="148"/>
      <c r="AV279" s="148"/>
      <c r="AW279" s="148"/>
      <c r="AX279" s="148"/>
      <c r="AY279" s="148"/>
      <c r="AZ279" s="148"/>
      <c r="BA279" s="148"/>
      <c r="BB279" s="148"/>
      <c r="BC279" s="577"/>
      <c r="BD279" s="1369"/>
      <c r="BE279" s="1369"/>
      <c r="BF279" s="1369"/>
      <c r="BG279" s="1369"/>
      <c r="BH279" s="1369"/>
      <c r="BI279" s="1369"/>
      <c r="BJ279" s="1369"/>
      <c r="BK279" s="1369"/>
      <c r="BL279" s="1369"/>
      <c r="BM279" s="1369"/>
      <c r="BN279" s="1369"/>
      <c r="BO279" s="1369"/>
      <c r="BP279" s="1369"/>
      <c r="BQ279" s="1369"/>
      <c r="BR279" s="1369"/>
      <c r="BS279" s="1369"/>
      <c r="BT279" s="1369"/>
      <c r="BU279" s="577"/>
      <c r="BV279" s="148">
        <v>0</v>
      </c>
      <c r="BW279" s="148">
        <v>0</v>
      </c>
      <c r="BX279" s="148">
        <v>0</v>
      </c>
      <c r="BY279" s="148">
        <v>0</v>
      </c>
      <c r="BZ279" s="578" t="str">
        <f t="shared" si="656"/>
        <v/>
      </c>
      <c r="CA279" s="578" t="str">
        <f t="shared" si="657"/>
        <v/>
      </c>
      <c r="CB279" s="578" t="str">
        <f t="shared" si="658"/>
        <v/>
      </c>
      <c r="CC279" s="665" t="str">
        <f t="shared" si="659"/>
        <v/>
      </c>
      <c r="CD279" s="1069" t="str">
        <f t="shared" ref="CD279:CD284" si="669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070" t="str">
        <f t="shared" si="668"/>
        <v/>
      </c>
      <c r="CF279" s="1070" t="str">
        <f t="shared" si="668"/>
        <v/>
      </c>
      <c r="CG279" s="1070" t="str">
        <f t="shared" si="668"/>
        <v/>
      </c>
      <c r="CH279" s="1070" t="str">
        <f t="shared" si="668"/>
        <v/>
      </c>
      <c r="CI279" s="1071" t="str">
        <f t="shared" si="668"/>
        <v/>
      </c>
      <c r="CJ279" s="1071" t="str">
        <f t="shared" si="668"/>
        <v/>
      </c>
      <c r="CK279" s="1070" t="str">
        <f t="shared" si="668"/>
        <v/>
      </c>
      <c r="CL279" s="1070" t="str">
        <f t="shared" si="668"/>
        <v/>
      </c>
      <c r="CM279" s="1070" t="str">
        <f t="shared" si="668"/>
        <v/>
      </c>
      <c r="CN279" s="1070" t="str">
        <f t="shared" si="668"/>
        <v/>
      </c>
      <c r="CO279" s="1069" t="str">
        <f t="shared" si="668"/>
        <v/>
      </c>
      <c r="CP279" s="532" t="str">
        <f t="shared" si="547"/>
        <v/>
      </c>
      <c r="CQ279" s="533" t="str">
        <f t="shared" si="548"/>
        <v/>
      </c>
      <c r="CR279" s="534" t="str">
        <f t="shared" si="549"/>
        <v/>
      </c>
      <c r="CS279" s="534" t="str">
        <f t="shared" si="550"/>
        <v/>
      </c>
      <c r="CT279" s="534" t="str">
        <f t="shared" si="551"/>
        <v/>
      </c>
      <c r="CU279" s="534" t="str">
        <f t="shared" si="552"/>
        <v/>
      </c>
      <c r="CV279" s="534" t="str">
        <f t="shared" si="553"/>
        <v/>
      </c>
      <c r="CW279" s="535" t="str">
        <f t="shared" si="554"/>
        <v/>
      </c>
      <c r="CX279" s="535" t="str">
        <f t="shared" si="555"/>
        <v/>
      </c>
      <c r="CY279" s="535" t="str">
        <f t="shared" si="556"/>
        <v/>
      </c>
      <c r="CZ279" s="534" t="str">
        <f t="shared" si="557"/>
        <v/>
      </c>
      <c r="DA279" s="534" t="str">
        <f t="shared" si="558"/>
        <v/>
      </c>
      <c r="DB279" s="534" t="str">
        <f t="shared" si="559"/>
        <v/>
      </c>
      <c r="DC279" s="534" t="str">
        <f t="shared" si="560"/>
        <v/>
      </c>
      <c r="DD279" s="534" t="str">
        <f t="shared" si="561"/>
        <v/>
      </c>
      <c r="DE279" s="533" t="str">
        <f t="shared" si="562"/>
        <v/>
      </c>
      <c r="DF279" s="532" t="str">
        <f t="shared" si="563"/>
        <v/>
      </c>
      <c r="DG279" s="631">
        <f t="shared" si="619"/>
        <v>1</v>
      </c>
      <c r="DH279" s="96">
        <f t="shared" si="620"/>
        <v>1</v>
      </c>
      <c r="DI279" s="96">
        <f t="shared" si="621"/>
        <v>0</v>
      </c>
      <c r="DJ279" s="96">
        <f t="shared" si="622"/>
        <v>0</v>
      </c>
      <c r="DK279" s="467"/>
      <c r="DL279" s="599"/>
      <c r="DM279" s="599"/>
      <c r="DN279" s="599"/>
      <c r="DO279" s="599"/>
      <c r="DP279" s="599"/>
      <c r="DQ279" s="599"/>
      <c r="DR279" s="599"/>
      <c r="DS279" s="599"/>
      <c r="DT279" s="468"/>
    </row>
    <row r="280" spans="1:124" s="470" customFormat="1" ht="15.75" customHeight="1">
      <c r="A280" s="685" t="s">
        <v>257</v>
      </c>
      <c r="B280" s="678">
        <f>3630*$K$1</f>
        <v>15198.083999999999</v>
      </c>
      <c r="C280" s="678">
        <f t="shared" ref="C280:M280" si="670">3630*$K$1</f>
        <v>15198.083999999999</v>
      </c>
      <c r="D280" s="678">
        <f t="shared" si="670"/>
        <v>15198.083999999999</v>
      </c>
      <c r="E280" s="678">
        <f t="shared" si="670"/>
        <v>15198.083999999999</v>
      </c>
      <c r="F280" s="678">
        <f t="shared" si="670"/>
        <v>15198.083999999999</v>
      </c>
      <c r="G280" s="678">
        <f t="shared" si="670"/>
        <v>15198.083999999999</v>
      </c>
      <c r="H280" s="678">
        <f t="shared" si="670"/>
        <v>15198.083999999999</v>
      </c>
      <c r="I280" s="678">
        <f t="shared" si="670"/>
        <v>15198.083999999999</v>
      </c>
      <c r="J280" s="678">
        <f t="shared" si="670"/>
        <v>15198.083999999999</v>
      </c>
      <c r="K280" s="678">
        <f t="shared" si="670"/>
        <v>15198.083999999999</v>
      </c>
      <c r="L280" s="678">
        <f t="shared" si="670"/>
        <v>15198.083999999999</v>
      </c>
      <c r="M280" s="678">
        <f t="shared" si="670"/>
        <v>15198.083999999999</v>
      </c>
      <c r="N280" s="678"/>
      <c r="O280" s="678"/>
      <c r="P280" s="678"/>
      <c r="Q280" s="678"/>
      <c r="R280" s="678"/>
      <c r="S280" s="692"/>
      <c r="T280" s="678">
        <f>3630*$K$1</f>
        <v>15198.083999999999</v>
      </c>
      <c r="U280" s="678">
        <f t="shared" ref="U280:AE280" si="671">3630*$K$1</f>
        <v>15198.083999999999</v>
      </c>
      <c r="V280" s="678">
        <f t="shared" si="671"/>
        <v>15198.083999999999</v>
      </c>
      <c r="W280" s="678">
        <f t="shared" si="671"/>
        <v>15198.083999999999</v>
      </c>
      <c r="X280" s="678">
        <f t="shared" si="671"/>
        <v>15198.083999999999</v>
      </c>
      <c r="Y280" s="678">
        <f t="shared" si="671"/>
        <v>15198.083999999999</v>
      </c>
      <c r="Z280" s="1371">
        <f t="shared" si="671"/>
        <v>15198.083999999999</v>
      </c>
      <c r="AA280" s="1371">
        <f t="shared" si="671"/>
        <v>15198.083999999999</v>
      </c>
      <c r="AB280" s="1371">
        <f t="shared" si="671"/>
        <v>15198.083999999999</v>
      </c>
      <c r="AC280" s="1371">
        <f t="shared" si="671"/>
        <v>15198.083999999999</v>
      </c>
      <c r="AD280" s="678">
        <f t="shared" si="671"/>
        <v>15198.083999999999</v>
      </c>
      <c r="AE280" s="1371">
        <f t="shared" si="671"/>
        <v>15198.083999999999</v>
      </c>
      <c r="AF280" s="678"/>
      <c r="AG280" s="678"/>
      <c r="AH280" s="678"/>
      <c r="AI280" s="678"/>
      <c r="AJ280" s="678"/>
      <c r="AK280" s="692"/>
      <c r="AL280" s="678">
        <f>3630*$K$1</f>
        <v>15198.083999999999</v>
      </c>
      <c r="AM280" s="678">
        <f t="shared" ref="AM280:AW280" si="672">3630*$K$1</f>
        <v>15198.083999999999</v>
      </c>
      <c r="AN280" s="678">
        <f t="shared" si="672"/>
        <v>15198.083999999999</v>
      </c>
      <c r="AO280" s="678">
        <f t="shared" si="672"/>
        <v>15198.083999999999</v>
      </c>
      <c r="AP280" s="678">
        <f t="shared" si="672"/>
        <v>15198.083999999999</v>
      </c>
      <c r="AQ280" s="678">
        <f t="shared" si="672"/>
        <v>15198.083999999999</v>
      </c>
      <c r="AR280" s="678">
        <f t="shared" si="672"/>
        <v>15198.083999999999</v>
      </c>
      <c r="AS280" s="678">
        <f t="shared" si="672"/>
        <v>15198.083999999999</v>
      </c>
      <c r="AT280" s="678">
        <f t="shared" si="672"/>
        <v>15198.083999999999</v>
      </c>
      <c r="AU280" s="678">
        <f t="shared" si="672"/>
        <v>15198.083999999999</v>
      </c>
      <c r="AV280" s="678">
        <f t="shared" si="672"/>
        <v>15198.083999999999</v>
      </c>
      <c r="AW280" s="678">
        <f t="shared" si="672"/>
        <v>15198.083999999999</v>
      </c>
      <c r="AX280" s="678"/>
      <c r="AY280" s="678"/>
      <c r="AZ280" s="678"/>
      <c r="BA280" s="678"/>
      <c r="BB280" s="678"/>
      <c r="BC280" s="692"/>
      <c r="BD280" s="1371">
        <f>3630*$K$1</f>
        <v>15198.083999999999</v>
      </c>
      <c r="BE280" s="1371">
        <f t="shared" ref="BE280:BO280" si="673">3630*$K$1</f>
        <v>15198.083999999999</v>
      </c>
      <c r="BF280" s="1371">
        <f t="shared" si="673"/>
        <v>15198.083999999999</v>
      </c>
      <c r="BG280" s="1371">
        <f t="shared" si="673"/>
        <v>15198.083999999999</v>
      </c>
      <c r="BH280" s="1371">
        <f t="shared" si="673"/>
        <v>15198.083999999999</v>
      </c>
      <c r="BI280" s="1371">
        <f t="shared" si="673"/>
        <v>15198.083999999999</v>
      </c>
      <c r="BJ280" s="1371">
        <f t="shared" si="673"/>
        <v>15198.083999999999</v>
      </c>
      <c r="BK280" s="1371">
        <f t="shared" si="673"/>
        <v>15198.083999999999</v>
      </c>
      <c r="BL280" s="1371">
        <f t="shared" si="673"/>
        <v>15198.083999999999</v>
      </c>
      <c r="BM280" s="1371">
        <f t="shared" si="673"/>
        <v>15198.083999999999</v>
      </c>
      <c r="BN280" s="1371">
        <f t="shared" si="673"/>
        <v>15198.083999999999</v>
      </c>
      <c r="BO280" s="1371">
        <f t="shared" si="673"/>
        <v>15198.083999999999</v>
      </c>
      <c r="BP280" s="1371"/>
      <c r="BQ280" s="1371"/>
      <c r="BR280" s="1371"/>
      <c r="BS280" s="1371"/>
      <c r="BT280" s="1371"/>
      <c r="BU280" s="692"/>
      <c r="BV280" s="678">
        <f t="shared" ref="BV280:BY280" si="674">3630*$K$1</f>
        <v>15198.083999999999</v>
      </c>
      <c r="BW280" s="678">
        <f t="shared" si="674"/>
        <v>15198.083999999999</v>
      </c>
      <c r="BX280" s="678">
        <f t="shared" si="674"/>
        <v>15198.083999999999</v>
      </c>
      <c r="BY280" s="678">
        <f t="shared" si="674"/>
        <v>15198.083999999999</v>
      </c>
      <c r="BZ280" s="578">
        <f t="shared" si="656"/>
        <v>15198.083999999999</v>
      </c>
      <c r="CA280" s="578">
        <f t="shared" si="657"/>
        <v>15198.083999999999</v>
      </c>
      <c r="CB280" s="578">
        <f t="shared" si="658"/>
        <v>15198.083999999999</v>
      </c>
      <c r="CC280" s="665">
        <f t="shared" si="659"/>
        <v>15198.083999999999</v>
      </c>
      <c r="CD280" s="1069">
        <f t="shared" si="669"/>
        <v>15198.083999999999</v>
      </c>
      <c r="CE280" s="1070">
        <f t="shared" si="668"/>
        <v>15198.083999999999</v>
      </c>
      <c r="CF280" s="1070">
        <f t="shared" si="668"/>
        <v>15198.083999999999</v>
      </c>
      <c r="CG280" s="1070">
        <f t="shared" si="668"/>
        <v>15198.083999999999</v>
      </c>
      <c r="CH280" s="1070">
        <f t="shared" si="668"/>
        <v>15198.083999999999</v>
      </c>
      <c r="CI280" s="1071">
        <f t="shared" si="668"/>
        <v>15198.083999999999</v>
      </c>
      <c r="CJ280" s="1071">
        <f t="shared" si="668"/>
        <v>15198.083999999999</v>
      </c>
      <c r="CK280" s="1070">
        <f t="shared" si="668"/>
        <v>15198.083999999999</v>
      </c>
      <c r="CL280" s="1070">
        <f t="shared" si="668"/>
        <v>15198.083999999999</v>
      </c>
      <c r="CM280" s="1070">
        <f t="shared" si="668"/>
        <v>15198.083999999999</v>
      </c>
      <c r="CN280" s="1070">
        <f t="shared" si="668"/>
        <v>15198.083999999999</v>
      </c>
      <c r="CO280" s="1069">
        <f t="shared" si="668"/>
        <v>15198.083999999999</v>
      </c>
      <c r="CP280" s="532" t="str">
        <f t="shared" si="547"/>
        <v/>
      </c>
      <c r="CQ280" s="533" t="str">
        <f t="shared" si="548"/>
        <v/>
      </c>
      <c r="CR280" s="534" t="str">
        <f t="shared" si="549"/>
        <v/>
      </c>
      <c r="CS280" s="534">
        <f t="shared" si="550"/>
        <v>15198.083999999999</v>
      </c>
      <c r="CT280" s="534">
        <f t="shared" si="551"/>
        <v>15198.083999999999</v>
      </c>
      <c r="CU280" s="534">
        <f t="shared" si="552"/>
        <v>15198.083999999999</v>
      </c>
      <c r="CV280" s="534">
        <f t="shared" si="553"/>
        <v>15198.083999999999</v>
      </c>
      <c r="CW280" s="535">
        <f t="shared" si="554"/>
        <v>15198.083999999999</v>
      </c>
      <c r="CX280" s="535">
        <f t="shared" si="555"/>
        <v>15198.083999999999</v>
      </c>
      <c r="CY280" s="535">
        <f t="shared" si="556"/>
        <v>15198.083999999999</v>
      </c>
      <c r="CZ280" s="534">
        <f t="shared" si="557"/>
        <v>15198.083999999999</v>
      </c>
      <c r="DA280" s="534">
        <f t="shared" si="558"/>
        <v>15198.083999999999</v>
      </c>
      <c r="DB280" s="534">
        <f t="shared" si="559"/>
        <v>15198.083999999999</v>
      </c>
      <c r="DC280" s="534">
        <f t="shared" si="560"/>
        <v>15198.083999999999</v>
      </c>
      <c r="DD280" s="534">
        <f t="shared" si="561"/>
        <v>15198.083999999999</v>
      </c>
      <c r="DE280" s="533" t="str">
        <f t="shared" si="562"/>
        <v/>
      </c>
      <c r="DF280" s="532" t="str">
        <f t="shared" si="563"/>
        <v/>
      </c>
      <c r="DG280" s="631">
        <f t="shared" si="619"/>
        <v>12</v>
      </c>
      <c r="DH280" s="96">
        <f t="shared" si="620"/>
        <v>12</v>
      </c>
      <c r="DI280" s="96">
        <f t="shared" si="621"/>
        <v>12</v>
      </c>
      <c r="DJ280" s="96">
        <f t="shared" si="622"/>
        <v>12</v>
      </c>
      <c r="DK280" s="467"/>
      <c r="DL280" s="599"/>
      <c r="DM280" s="599"/>
      <c r="DN280" s="599"/>
      <c r="DO280" s="599"/>
      <c r="DP280" s="599"/>
      <c r="DQ280" s="599"/>
      <c r="DR280" s="599"/>
      <c r="DS280" s="599"/>
      <c r="DT280" s="468"/>
    </row>
    <row r="281" spans="1:124" s="470" customFormat="1" ht="15.75" customHeight="1">
      <c r="A281" s="635" t="s">
        <v>255</v>
      </c>
      <c r="B281" s="212"/>
      <c r="C281" s="212"/>
      <c r="D281" s="212"/>
      <c r="E281" s="212"/>
      <c r="F281" s="212"/>
      <c r="G281" s="212"/>
      <c r="H281" s="212"/>
      <c r="I281" s="212"/>
      <c r="J281" s="212"/>
      <c r="K281" s="212"/>
      <c r="L281" s="212"/>
      <c r="M281" s="212"/>
      <c r="N281" s="212"/>
      <c r="O281" s="212"/>
      <c r="P281" s="212"/>
      <c r="Q281" s="212"/>
      <c r="R281" s="212"/>
      <c r="S281" s="651"/>
      <c r="T281" s="212"/>
      <c r="U281" s="212"/>
      <c r="V281" s="212"/>
      <c r="W281" s="212"/>
      <c r="X281" s="212"/>
      <c r="Y281" s="212"/>
      <c r="Z281" s="1338"/>
      <c r="AA281" s="1338"/>
      <c r="AB281" s="1338"/>
      <c r="AC281" s="1338"/>
      <c r="AD281" s="212"/>
      <c r="AE281" s="1338">
        <v>20</v>
      </c>
      <c r="AF281" s="212"/>
      <c r="AG281" s="212"/>
      <c r="AH281" s="212"/>
      <c r="AI281" s="212"/>
      <c r="AJ281" s="212"/>
      <c r="AK281" s="651"/>
      <c r="AL281" s="212"/>
      <c r="AM281" s="212"/>
      <c r="AN281" s="212"/>
      <c r="AO281" s="212"/>
      <c r="AP281" s="212"/>
      <c r="AQ281" s="212"/>
      <c r="AR281" s="212"/>
      <c r="AS281" s="212"/>
      <c r="AT281" s="212"/>
      <c r="AU281" s="212"/>
      <c r="AV281" s="212"/>
      <c r="AW281" s="212"/>
      <c r="AX281" s="212"/>
      <c r="AY281" s="212"/>
      <c r="AZ281" s="212"/>
      <c r="BA281" s="212"/>
      <c r="BB281" s="212"/>
      <c r="BC281" s="651"/>
      <c r="BD281" s="1338"/>
      <c r="BE281" s="1338"/>
      <c r="BF281" s="1338"/>
      <c r="BG281" s="1338"/>
      <c r="BH281" s="1338"/>
      <c r="BI281" s="1338"/>
      <c r="BJ281" s="1338"/>
      <c r="BK281" s="1338"/>
      <c r="BL281" s="1338"/>
      <c r="BM281" s="1338"/>
      <c r="BN281" s="1338"/>
      <c r="BO281" s="1338"/>
      <c r="BP281" s="1338"/>
      <c r="BQ281" s="1338"/>
      <c r="BR281" s="1338"/>
      <c r="BS281" s="1338"/>
      <c r="BT281" s="1338"/>
      <c r="BU281" s="651"/>
      <c r="BV281" s="212"/>
      <c r="BW281" s="212"/>
      <c r="BX281" s="212"/>
      <c r="BY281" s="212"/>
      <c r="BZ281" s="578" t="str">
        <f t="shared" si="656"/>
        <v/>
      </c>
      <c r="CA281" s="578" t="str">
        <f t="shared" si="657"/>
        <v/>
      </c>
      <c r="CB281" s="578" t="str">
        <f t="shared" si="658"/>
        <v/>
      </c>
      <c r="CC281" s="665" t="str">
        <f t="shared" si="659"/>
        <v/>
      </c>
      <c r="CD281" s="1069" t="str">
        <f t="shared" si="669"/>
        <v/>
      </c>
      <c r="CE281" s="1070" t="str">
        <f t="shared" si="668"/>
        <v/>
      </c>
      <c r="CF281" s="1070" t="str">
        <f t="shared" si="668"/>
        <v/>
      </c>
      <c r="CG281" s="1070" t="str">
        <f t="shared" si="668"/>
        <v/>
      </c>
      <c r="CH281" s="1070" t="str">
        <f t="shared" si="668"/>
        <v/>
      </c>
      <c r="CI281" s="1071" t="str">
        <f t="shared" si="668"/>
        <v/>
      </c>
      <c r="CJ281" s="1071" t="str">
        <f t="shared" si="668"/>
        <v/>
      </c>
      <c r="CK281" s="1070" t="str">
        <f t="shared" si="668"/>
        <v/>
      </c>
      <c r="CL281" s="1070" t="str">
        <f t="shared" si="668"/>
        <v/>
      </c>
      <c r="CM281" s="1070" t="str">
        <f t="shared" si="668"/>
        <v/>
      </c>
      <c r="CN281" s="1070" t="str">
        <f t="shared" si="668"/>
        <v/>
      </c>
      <c r="CO281" s="1069" t="str">
        <f t="shared" si="668"/>
        <v/>
      </c>
      <c r="CP281" s="532" t="str">
        <f t="shared" si="547"/>
        <v/>
      </c>
      <c r="CQ281" s="533" t="str">
        <f t="shared" si="548"/>
        <v/>
      </c>
      <c r="CR281" s="534" t="str">
        <f t="shared" si="549"/>
        <v/>
      </c>
      <c r="CS281" s="534" t="str">
        <f t="shared" si="550"/>
        <v/>
      </c>
      <c r="CT281" s="534" t="str">
        <f t="shared" si="551"/>
        <v/>
      </c>
      <c r="CU281" s="534" t="str">
        <f t="shared" si="552"/>
        <v/>
      </c>
      <c r="CV281" s="534" t="str">
        <f t="shared" si="553"/>
        <v/>
      </c>
      <c r="CW281" s="535" t="str">
        <f t="shared" si="554"/>
        <v/>
      </c>
      <c r="CX281" s="535" t="str">
        <f t="shared" si="555"/>
        <v/>
      </c>
      <c r="CY281" s="535" t="str">
        <f t="shared" si="556"/>
        <v/>
      </c>
      <c r="CZ281" s="534" t="str">
        <f t="shared" si="557"/>
        <v/>
      </c>
      <c r="DA281" s="534" t="str">
        <f t="shared" si="558"/>
        <v/>
      </c>
      <c r="DB281" s="534" t="str">
        <f t="shared" si="559"/>
        <v/>
      </c>
      <c r="DC281" s="534" t="str">
        <f t="shared" si="560"/>
        <v/>
      </c>
      <c r="DD281" s="534" t="str">
        <f t="shared" si="561"/>
        <v/>
      </c>
      <c r="DE281" s="533" t="str">
        <f t="shared" si="562"/>
        <v/>
      </c>
      <c r="DF281" s="532" t="str">
        <f t="shared" si="563"/>
        <v/>
      </c>
      <c r="DG281" s="631">
        <f t="shared" si="619"/>
        <v>0</v>
      </c>
      <c r="DH281" s="96">
        <f t="shared" si="620"/>
        <v>1</v>
      </c>
      <c r="DI281" s="96">
        <f t="shared" si="621"/>
        <v>0</v>
      </c>
      <c r="DJ281" s="96">
        <f t="shared" si="622"/>
        <v>0</v>
      </c>
      <c r="DK281" s="467"/>
      <c r="DL281" s="599"/>
      <c r="DM281" s="599"/>
      <c r="DN281" s="599"/>
      <c r="DO281" s="599"/>
      <c r="DP281" s="599"/>
      <c r="DQ281" s="599"/>
      <c r="DR281" s="599"/>
      <c r="DS281" s="599"/>
      <c r="DT281" s="468"/>
    </row>
    <row r="282" spans="1:124" s="470" customFormat="1" ht="15.75" customHeight="1">
      <c r="A282" s="619" t="s">
        <v>180</v>
      </c>
      <c r="B282" s="260"/>
      <c r="C282" s="260"/>
      <c r="D282" s="260"/>
      <c r="E282" s="260"/>
      <c r="F282" s="260"/>
      <c r="G282" s="260"/>
      <c r="H282" s="260"/>
      <c r="I282" s="260"/>
      <c r="J282" s="260"/>
      <c r="K282" s="260"/>
      <c r="L282" s="260"/>
      <c r="M282" s="260"/>
      <c r="N282" s="260"/>
      <c r="O282" s="260"/>
      <c r="P282" s="260"/>
      <c r="Q282" s="260"/>
      <c r="R282" s="260"/>
      <c r="S282" s="651"/>
      <c r="T282" s="260"/>
      <c r="U282" s="260"/>
      <c r="V282" s="260"/>
      <c r="W282" s="260"/>
      <c r="X282" s="260"/>
      <c r="Y282" s="260"/>
      <c r="Z282" s="1339"/>
      <c r="AA282" s="1339"/>
      <c r="AB282" s="1339"/>
      <c r="AC282" s="1339"/>
      <c r="AD282" s="260"/>
      <c r="AE282" s="1339">
        <v>10</v>
      </c>
      <c r="AF282" s="260"/>
      <c r="AG282" s="260"/>
      <c r="AH282" s="260"/>
      <c r="AI282" s="260"/>
      <c r="AJ282" s="260"/>
      <c r="AK282" s="651"/>
      <c r="AL282" s="260"/>
      <c r="AM282" s="260"/>
      <c r="AN282" s="260"/>
      <c r="AO282" s="260"/>
      <c r="AP282" s="260"/>
      <c r="AQ282" s="260"/>
      <c r="AR282" s="260"/>
      <c r="AS282" s="260"/>
      <c r="AT282" s="260"/>
      <c r="AU282" s="260"/>
      <c r="AV282" s="260"/>
      <c r="AW282" s="260"/>
      <c r="AX282" s="260"/>
      <c r="AY282" s="260"/>
      <c r="AZ282" s="260"/>
      <c r="BA282" s="260"/>
      <c r="BB282" s="260"/>
      <c r="BC282" s="651"/>
      <c r="BD282" s="1339"/>
      <c r="BE282" s="1339"/>
      <c r="BF282" s="1339"/>
      <c r="BG282" s="1339"/>
      <c r="BH282" s="1339"/>
      <c r="BI282" s="1339"/>
      <c r="BJ282" s="1339"/>
      <c r="BK282" s="1339"/>
      <c r="BL282" s="1339"/>
      <c r="BM282" s="1339"/>
      <c r="BN282" s="1339"/>
      <c r="BO282" s="1339"/>
      <c r="BP282" s="1339"/>
      <c r="BQ282" s="1339"/>
      <c r="BR282" s="1339"/>
      <c r="BS282" s="1339"/>
      <c r="BT282" s="1339"/>
      <c r="BU282" s="651"/>
      <c r="BV282" s="260"/>
      <c r="BW282" s="260"/>
      <c r="BX282" s="260"/>
      <c r="BY282" s="260"/>
      <c r="BZ282" s="578" t="str">
        <f t="shared" si="656"/>
        <v/>
      </c>
      <c r="CA282" s="578" t="str">
        <f t="shared" si="657"/>
        <v/>
      </c>
      <c r="CB282" s="578" t="str">
        <f t="shared" si="658"/>
        <v/>
      </c>
      <c r="CC282" s="665" t="str">
        <f t="shared" si="659"/>
        <v/>
      </c>
      <c r="CD282" s="1069" t="str">
        <f t="shared" si="669"/>
        <v/>
      </c>
      <c r="CE282" s="1070" t="str">
        <f t="shared" si="668"/>
        <v/>
      </c>
      <c r="CF282" s="1070" t="str">
        <f t="shared" si="668"/>
        <v/>
      </c>
      <c r="CG282" s="1070" t="str">
        <f t="shared" si="668"/>
        <v/>
      </c>
      <c r="CH282" s="1070" t="str">
        <f t="shared" si="668"/>
        <v/>
      </c>
      <c r="CI282" s="1071" t="str">
        <f t="shared" si="668"/>
        <v/>
      </c>
      <c r="CJ282" s="1071" t="str">
        <f t="shared" si="668"/>
        <v/>
      </c>
      <c r="CK282" s="1070" t="str">
        <f t="shared" si="668"/>
        <v/>
      </c>
      <c r="CL282" s="1070" t="str">
        <f t="shared" si="668"/>
        <v/>
      </c>
      <c r="CM282" s="1070" t="str">
        <f t="shared" si="668"/>
        <v/>
      </c>
      <c r="CN282" s="1070" t="str">
        <f t="shared" si="668"/>
        <v/>
      </c>
      <c r="CO282" s="1069" t="str">
        <f t="shared" si="668"/>
        <v/>
      </c>
      <c r="CP282" s="532" t="str">
        <f t="shared" si="547"/>
        <v/>
      </c>
      <c r="CQ282" s="533" t="str">
        <f t="shared" si="548"/>
        <v/>
      </c>
      <c r="CR282" s="534" t="str">
        <f t="shared" si="549"/>
        <v/>
      </c>
      <c r="CS282" s="534" t="str">
        <f t="shared" si="550"/>
        <v/>
      </c>
      <c r="CT282" s="534" t="str">
        <f t="shared" si="551"/>
        <v/>
      </c>
      <c r="CU282" s="534" t="str">
        <f t="shared" si="552"/>
        <v/>
      </c>
      <c r="CV282" s="534" t="str">
        <f t="shared" si="553"/>
        <v/>
      </c>
      <c r="CW282" s="535" t="str">
        <f t="shared" si="554"/>
        <v/>
      </c>
      <c r="CX282" s="535" t="str">
        <f t="shared" si="555"/>
        <v/>
      </c>
      <c r="CY282" s="535" t="str">
        <f t="shared" si="556"/>
        <v/>
      </c>
      <c r="CZ282" s="534" t="str">
        <f t="shared" si="557"/>
        <v/>
      </c>
      <c r="DA282" s="534" t="str">
        <f t="shared" si="558"/>
        <v/>
      </c>
      <c r="DB282" s="534" t="str">
        <f t="shared" si="559"/>
        <v/>
      </c>
      <c r="DC282" s="534" t="str">
        <f t="shared" si="560"/>
        <v/>
      </c>
      <c r="DD282" s="534" t="str">
        <f t="shared" si="561"/>
        <v/>
      </c>
      <c r="DE282" s="533" t="str">
        <f t="shared" si="562"/>
        <v/>
      </c>
      <c r="DF282" s="532" t="str">
        <f t="shared" si="563"/>
        <v/>
      </c>
      <c r="DG282" s="631">
        <f t="shared" si="619"/>
        <v>0</v>
      </c>
      <c r="DH282" s="96">
        <f t="shared" si="620"/>
        <v>1</v>
      </c>
      <c r="DI282" s="96">
        <f t="shared" si="621"/>
        <v>0</v>
      </c>
      <c r="DJ282" s="96">
        <f t="shared" si="622"/>
        <v>0</v>
      </c>
      <c r="DK282" s="467"/>
      <c r="DL282" s="599"/>
      <c r="DM282" s="599"/>
      <c r="DN282" s="599"/>
      <c r="DO282" s="599"/>
      <c r="DP282" s="599"/>
      <c r="DQ282" s="599"/>
      <c r="DR282" s="599"/>
      <c r="DS282" s="599"/>
      <c r="DT282" s="468"/>
    </row>
    <row r="283" spans="1:124" s="470" customFormat="1" ht="15.75" customHeight="1">
      <c r="A283" s="619" t="s">
        <v>182</v>
      </c>
      <c r="B283" s="608" t="str">
        <f t="shared" ref="B283:M283" si="675">IF(B281="","",B281*B282)</f>
        <v/>
      </c>
      <c r="C283" s="608" t="str">
        <f t="shared" si="675"/>
        <v/>
      </c>
      <c r="D283" s="608" t="str">
        <f t="shared" si="675"/>
        <v/>
      </c>
      <c r="E283" s="608" t="str">
        <f t="shared" si="675"/>
        <v/>
      </c>
      <c r="F283" s="608" t="str">
        <f t="shared" si="675"/>
        <v/>
      </c>
      <c r="G283" s="608" t="str">
        <f t="shared" si="675"/>
        <v/>
      </c>
      <c r="H283" s="608" t="str">
        <f t="shared" si="675"/>
        <v/>
      </c>
      <c r="I283" s="608" t="str">
        <f t="shared" si="675"/>
        <v/>
      </c>
      <c r="J283" s="608" t="str">
        <f t="shared" si="675"/>
        <v/>
      </c>
      <c r="K283" s="608" t="str">
        <f t="shared" si="675"/>
        <v/>
      </c>
      <c r="L283" s="608" t="str">
        <f t="shared" si="675"/>
        <v/>
      </c>
      <c r="M283" s="608" t="str">
        <f t="shared" si="675"/>
        <v/>
      </c>
      <c r="N283" s="608"/>
      <c r="O283" s="608"/>
      <c r="P283" s="608"/>
      <c r="Q283" s="608"/>
      <c r="R283" s="608"/>
      <c r="S283" s="640"/>
      <c r="T283" s="608" t="str">
        <f t="shared" ref="T283:AE283" si="676">IF(T281="","",T281*T282)</f>
        <v/>
      </c>
      <c r="U283" s="608" t="str">
        <f t="shared" si="676"/>
        <v/>
      </c>
      <c r="V283" s="608" t="str">
        <f t="shared" si="676"/>
        <v/>
      </c>
      <c r="W283" s="608" t="str">
        <f t="shared" si="676"/>
        <v/>
      </c>
      <c r="X283" s="608" t="str">
        <f t="shared" si="676"/>
        <v/>
      </c>
      <c r="Y283" s="608" t="str">
        <f t="shared" si="676"/>
        <v/>
      </c>
      <c r="Z283" s="1347" t="str">
        <f t="shared" si="676"/>
        <v/>
      </c>
      <c r="AA283" s="1347" t="str">
        <f t="shared" si="676"/>
        <v/>
      </c>
      <c r="AB283" s="1347" t="str">
        <f t="shared" si="676"/>
        <v/>
      </c>
      <c r="AC283" s="1347" t="str">
        <f t="shared" si="676"/>
        <v/>
      </c>
      <c r="AD283" s="608" t="str">
        <f t="shared" si="676"/>
        <v/>
      </c>
      <c r="AE283" s="1347">
        <f t="shared" si="676"/>
        <v>200</v>
      </c>
      <c r="AF283" s="608"/>
      <c r="AG283" s="608"/>
      <c r="AH283" s="608"/>
      <c r="AI283" s="608"/>
      <c r="AJ283" s="608"/>
      <c r="AK283" s="640"/>
      <c r="AL283" s="608" t="str">
        <f t="shared" ref="AL283:AW283" si="677">IF(AL281="","",AL281*AL282)</f>
        <v/>
      </c>
      <c r="AM283" s="608" t="str">
        <f t="shared" si="677"/>
        <v/>
      </c>
      <c r="AN283" s="608" t="str">
        <f t="shared" si="677"/>
        <v/>
      </c>
      <c r="AO283" s="608" t="str">
        <f t="shared" si="677"/>
        <v/>
      </c>
      <c r="AP283" s="608" t="str">
        <f t="shared" si="677"/>
        <v/>
      </c>
      <c r="AQ283" s="608" t="str">
        <f t="shared" si="677"/>
        <v/>
      </c>
      <c r="AR283" s="608" t="str">
        <f t="shared" si="677"/>
        <v/>
      </c>
      <c r="AS283" s="608" t="str">
        <f t="shared" si="677"/>
        <v/>
      </c>
      <c r="AT283" s="608" t="str">
        <f t="shared" si="677"/>
        <v/>
      </c>
      <c r="AU283" s="608" t="str">
        <f t="shared" si="677"/>
        <v/>
      </c>
      <c r="AV283" s="608" t="str">
        <f t="shared" si="677"/>
        <v/>
      </c>
      <c r="AW283" s="608" t="str">
        <f t="shared" si="677"/>
        <v/>
      </c>
      <c r="AX283" s="608"/>
      <c r="AY283" s="608"/>
      <c r="AZ283" s="608"/>
      <c r="BA283" s="608"/>
      <c r="BB283" s="608"/>
      <c r="BC283" s="640"/>
      <c r="BD283" s="1347" t="str">
        <f t="shared" ref="BD283:BO283" si="678">IF(BD281="","",BD281*BD282)</f>
        <v/>
      </c>
      <c r="BE283" s="1347" t="str">
        <f t="shared" si="678"/>
        <v/>
      </c>
      <c r="BF283" s="1347" t="str">
        <f t="shared" si="678"/>
        <v/>
      </c>
      <c r="BG283" s="1347" t="str">
        <f t="shared" si="678"/>
        <v/>
      </c>
      <c r="BH283" s="1347" t="str">
        <f t="shared" si="678"/>
        <v/>
      </c>
      <c r="BI283" s="1347" t="str">
        <f t="shared" si="678"/>
        <v/>
      </c>
      <c r="BJ283" s="1347" t="str">
        <f t="shared" si="678"/>
        <v/>
      </c>
      <c r="BK283" s="1347" t="str">
        <f t="shared" si="678"/>
        <v/>
      </c>
      <c r="BL283" s="1347" t="str">
        <f t="shared" si="678"/>
        <v/>
      </c>
      <c r="BM283" s="1347" t="str">
        <f t="shared" si="678"/>
        <v/>
      </c>
      <c r="BN283" s="1347" t="str">
        <f t="shared" si="678"/>
        <v/>
      </c>
      <c r="BO283" s="1347" t="str">
        <f t="shared" si="678"/>
        <v/>
      </c>
      <c r="BP283" s="1347"/>
      <c r="BQ283" s="1347"/>
      <c r="BR283" s="1347"/>
      <c r="BS283" s="1347"/>
      <c r="BT283" s="1347"/>
      <c r="BU283" s="640"/>
      <c r="BV283" s="608" t="str">
        <f>IF(BV281="","",BV281*BV282)</f>
        <v/>
      </c>
      <c r="BW283" s="608" t="str">
        <f>IF(BW281="","",BW281*BW282)</f>
        <v/>
      </c>
      <c r="BX283" s="608" t="str">
        <f>IF(BX281="","",BX281*BX282)</f>
        <v/>
      </c>
      <c r="BY283" s="608" t="str">
        <f>IF(BY281="","",BY281*BY282)</f>
        <v/>
      </c>
      <c r="BZ283" s="578" t="str">
        <f t="shared" si="656"/>
        <v/>
      </c>
      <c r="CA283" s="578" t="str">
        <f t="shared" si="657"/>
        <v/>
      </c>
      <c r="CB283" s="578" t="str">
        <f t="shared" si="658"/>
        <v/>
      </c>
      <c r="CC283" s="665" t="str">
        <f t="shared" si="659"/>
        <v/>
      </c>
      <c r="CD283" s="1069" t="str">
        <f t="shared" si="669"/>
        <v/>
      </c>
      <c r="CE283" s="1070" t="str">
        <f t="shared" si="668"/>
        <v/>
      </c>
      <c r="CF283" s="1070" t="str">
        <f t="shared" si="668"/>
        <v/>
      </c>
      <c r="CG283" s="1070" t="str">
        <f t="shared" si="668"/>
        <v/>
      </c>
      <c r="CH283" s="1070" t="str">
        <f t="shared" si="668"/>
        <v/>
      </c>
      <c r="CI283" s="1071" t="str">
        <f t="shared" si="668"/>
        <v/>
      </c>
      <c r="CJ283" s="1071" t="str">
        <f t="shared" si="668"/>
        <v/>
      </c>
      <c r="CK283" s="1070" t="str">
        <f t="shared" si="668"/>
        <v/>
      </c>
      <c r="CL283" s="1070" t="str">
        <f t="shared" si="668"/>
        <v/>
      </c>
      <c r="CM283" s="1070" t="str">
        <f t="shared" si="668"/>
        <v/>
      </c>
      <c r="CN283" s="1070" t="str">
        <f t="shared" si="668"/>
        <v/>
      </c>
      <c r="CO283" s="1069" t="str">
        <f t="shared" si="668"/>
        <v/>
      </c>
      <c r="CP283" s="532" t="str">
        <f t="shared" si="547"/>
        <v/>
      </c>
      <c r="CQ283" s="533" t="str">
        <f t="shared" si="548"/>
        <v/>
      </c>
      <c r="CR283" s="534" t="str">
        <f t="shared" si="549"/>
        <v/>
      </c>
      <c r="CS283" s="534" t="str">
        <f t="shared" si="550"/>
        <v/>
      </c>
      <c r="CT283" s="534" t="str">
        <f t="shared" si="551"/>
        <v/>
      </c>
      <c r="CU283" s="534" t="str">
        <f t="shared" si="552"/>
        <v/>
      </c>
      <c r="CV283" s="534" t="str">
        <f t="shared" si="553"/>
        <v/>
      </c>
      <c r="CW283" s="535" t="str">
        <f t="shared" si="554"/>
        <v/>
      </c>
      <c r="CX283" s="535" t="str">
        <f t="shared" si="555"/>
        <v/>
      </c>
      <c r="CY283" s="535" t="str">
        <f t="shared" si="556"/>
        <v/>
      </c>
      <c r="CZ283" s="534" t="str">
        <f t="shared" si="557"/>
        <v/>
      </c>
      <c r="DA283" s="534" t="str">
        <f t="shared" si="558"/>
        <v/>
      </c>
      <c r="DB283" s="534" t="str">
        <f t="shared" si="559"/>
        <v/>
      </c>
      <c r="DC283" s="534" t="str">
        <f t="shared" si="560"/>
        <v/>
      </c>
      <c r="DD283" s="534" t="str">
        <f t="shared" si="561"/>
        <v/>
      </c>
      <c r="DE283" s="533" t="str">
        <f t="shared" si="562"/>
        <v/>
      </c>
      <c r="DF283" s="532" t="str">
        <f t="shared" si="563"/>
        <v/>
      </c>
      <c r="DG283" s="631">
        <f t="shared" si="619"/>
        <v>0</v>
      </c>
      <c r="DH283" s="96">
        <f t="shared" si="620"/>
        <v>1</v>
      </c>
      <c r="DI283" s="96">
        <f t="shared" si="621"/>
        <v>0</v>
      </c>
      <c r="DJ283" s="96">
        <f t="shared" si="622"/>
        <v>0</v>
      </c>
      <c r="DK283" s="467"/>
      <c r="DL283" s="599"/>
      <c r="DM283" s="599"/>
      <c r="DN283" s="599"/>
      <c r="DO283" s="599"/>
      <c r="DP283" s="599"/>
      <c r="DQ283" s="599"/>
      <c r="DR283" s="599"/>
      <c r="DS283" s="599"/>
      <c r="DT283" s="468"/>
    </row>
    <row r="284" spans="1:124" s="470" customFormat="1" ht="15.75" customHeight="1">
      <c r="A284" s="619" t="s">
        <v>256</v>
      </c>
      <c r="B284" s="241">
        <v>0</v>
      </c>
      <c r="C284" s="241"/>
      <c r="D284" s="241"/>
      <c r="E284" s="241"/>
      <c r="F284" s="241"/>
      <c r="G284" s="241"/>
      <c r="H284" s="241"/>
      <c r="I284" s="241"/>
      <c r="J284" s="241"/>
      <c r="K284" s="241"/>
      <c r="L284" s="241"/>
      <c r="M284" s="241"/>
      <c r="N284" s="241"/>
      <c r="O284" s="241"/>
      <c r="P284" s="241"/>
      <c r="Q284" s="241"/>
      <c r="R284" s="241"/>
      <c r="S284" s="577"/>
      <c r="T284" s="241"/>
      <c r="U284" s="241"/>
      <c r="V284" s="241"/>
      <c r="W284" s="241"/>
      <c r="X284" s="241"/>
      <c r="Y284" s="241"/>
      <c r="Z284" s="241"/>
      <c r="AA284" s="241"/>
      <c r="AB284" s="241"/>
      <c r="AC284" s="241"/>
      <c r="AD284" s="241"/>
      <c r="AE284" s="241"/>
      <c r="AF284" s="241"/>
      <c r="AG284" s="241"/>
      <c r="AH284" s="241"/>
      <c r="AI284" s="241"/>
      <c r="AJ284" s="241"/>
      <c r="AK284" s="577"/>
      <c r="AL284" s="241"/>
      <c r="AM284" s="241"/>
      <c r="AN284" s="241"/>
      <c r="AO284" s="241"/>
      <c r="AP284" s="241"/>
      <c r="AQ284" s="241"/>
      <c r="AR284" s="241"/>
      <c r="AS284" s="241"/>
      <c r="AT284" s="241"/>
      <c r="AU284" s="241"/>
      <c r="AV284" s="241"/>
      <c r="AW284" s="241"/>
      <c r="AX284" s="241"/>
      <c r="AY284" s="241"/>
      <c r="AZ284" s="241"/>
      <c r="BA284" s="241"/>
      <c r="BB284" s="241"/>
      <c r="BC284" s="577"/>
      <c r="BD284" s="241"/>
      <c r="BE284" s="241"/>
      <c r="BF284" s="241"/>
      <c r="BG284" s="241"/>
      <c r="BH284" s="241"/>
      <c r="BI284" s="241"/>
      <c r="BJ284" s="241"/>
      <c r="BK284" s="241"/>
      <c r="BL284" s="241"/>
      <c r="BM284" s="241"/>
      <c r="BN284" s="241"/>
      <c r="BO284" s="241"/>
      <c r="BP284" s="241"/>
      <c r="BQ284" s="241"/>
      <c r="BR284" s="241"/>
      <c r="BS284" s="241"/>
      <c r="BT284" s="241"/>
      <c r="BU284" s="577"/>
      <c r="BV284" s="241"/>
      <c r="BW284" s="241"/>
      <c r="BX284" s="241"/>
      <c r="BY284" s="241"/>
      <c r="BZ284" s="578" t="str">
        <f t="shared" si="656"/>
        <v/>
      </c>
      <c r="CA284" s="578" t="str">
        <f t="shared" si="657"/>
        <v/>
      </c>
      <c r="CB284" s="578" t="str">
        <f t="shared" si="658"/>
        <v/>
      </c>
      <c r="CC284" s="665" t="str">
        <f t="shared" si="659"/>
        <v/>
      </c>
      <c r="CD284" s="1069" t="str">
        <f t="shared" si="669"/>
        <v/>
      </c>
      <c r="CE284" s="1070" t="str">
        <f t="shared" si="668"/>
        <v/>
      </c>
      <c r="CF284" s="1070" t="str">
        <f t="shared" si="668"/>
        <v/>
      </c>
      <c r="CG284" s="1070" t="str">
        <f t="shared" si="668"/>
        <v/>
      </c>
      <c r="CH284" s="1070" t="str">
        <f t="shared" si="668"/>
        <v/>
      </c>
      <c r="CI284" s="1071" t="str">
        <f t="shared" si="668"/>
        <v/>
      </c>
      <c r="CJ284" s="1071" t="str">
        <f t="shared" si="668"/>
        <v/>
      </c>
      <c r="CK284" s="1070" t="str">
        <f t="shared" si="668"/>
        <v/>
      </c>
      <c r="CL284" s="1070" t="str">
        <f t="shared" si="668"/>
        <v/>
      </c>
      <c r="CM284" s="1070" t="str">
        <f t="shared" si="668"/>
        <v/>
      </c>
      <c r="CN284" s="1070" t="str">
        <f t="shared" si="668"/>
        <v/>
      </c>
      <c r="CO284" s="1069" t="str">
        <f t="shared" si="668"/>
        <v/>
      </c>
      <c r="CP284" s="532" t="str">
        <f t="shared" si="547"/>
        <v/>
      </c>
      <c r="CQ284" s="533" t="str">
        <f t="shared" si="548"/>
        <v/>
      </c>
      <c r="CR284" s="534" t="str">
        <f t="shared" si="549"/>
        <v/>
      </c>
      <c r="CS284" s="534" t="str">
        <f t="shared" si="550"/>
        <v/>
      </c>
      <c r="CT284" s="534" t="str">
        <f t="shared" si="551"/>
        <v/>
      </c>
      <c r="CU284" s="534" t="str">
        <f t="shared" si="552"/>
        <v/>
      </c>
      <c r="CV284" s="534" t="str">
        <f t="shared" si="553"/>
        <v/>
      </c>
      <c r="CW284" s="535" t="str">
        <f t="shared" si="554"/>
        <v/>
      </c>
      <c r="CX284" s="535" t="str">
        <f t="shared" si="555"/>
        <v/>
      </c>
      <c r="CY284" s="535" t="str">
        <f t="shared" si="556"/>
        <v/>
      </c>
      <c r="CZ284" s="534" t="str">
        <f t="shared" si="557"/>
        <v/>
      </c>
      <c r="DA284" s="534" t="str">
        <f t="shared" si="558"/>
        <v/>
      </c>
      <c r="DB284" s="534" t="str">
        <f t="shared" si="559"/>
        <v/>
      </c>
      <c r="DC284" s="534" t="str">
        <f t="shared" si="560"/>
        <v/>
      </c>
      <c r="DD284" s="534" t="str">
        <f t="shared" si="561"/>
        <v/>
      </c>
      <c r="DE284" s="533" t="str">
        <f t="shared" si="562"/>
        <v/>
      </c>
      <c r="DF284" s="532" t="str">
        <f t="shared" si="563"/>
        <v/>
      </c>
      <c r="DG284" s="631">
        <f t="shared" si="619"/>
        <v>1</v>
      </c>
      <c r="DH284" s="96">
        <f t="shared" si="620"/>
        <v>0</v>
      </c>
      <c r="DI284" s="96">
        <f t="shared" si="621"/>
        <v>0</v>
      </c>
      <c r="DJ284" s="96">
        <f t="shared" si="622"/>
        <v>0</v>
      </c>
      <c r="DK284" s="467"/>
      <c r="DL284" s="599"/>
      <c r="DM284" s="599"/>
      <c r="DN284" s="599"/>
      <c r="DO284" s="599"/>
      <c r="DP284" s="599"/>
      <c r="DQ284" s="599"/>
      <c r="DR284" s="599"/>
      <c r="DS284" s="599"/>
      <c r="DT284" s="468"/>
    </row>
    <row r="285" spans="1:124" s="691" customFormat="1" ht="15.75" customHeight="1">
      <c r="A285" s="627" t="s">
        <v>226</v>
      </c>
      <c r="B285" s="611">
        <f t="shared" ref="B285:M285" si="679">IF(B279="","",(B279-B281-B284)*B280/B$46/365/$G$1)</f>
        <v>0</v>
      </c>
      <c r="C285" s="611" t="str">
        <f t="shared" si="679"/>
        <v/>
      </c>
      <c r="D285" s="611" t="str">
        <f t="shared" si="679"/>
        <v/>
      </c>
      <c r="E285" s="611" t="str">
        <f t="shared" si="679"/>
        <v/>
      </c>
      <c r="F285" s="611" t="str">
        <f t="shared" si="679"/>
        <v/>
      </c>
      <c r="G285" s="611" t="str">
        <f t="shared" si="679"/>
        <v/>
      </c>
      <c r="H285" s="611" t="str">
        <f t="shared" si="679"/>
        <v/>
      </c>
      <c r="I285" s="611" t="str">
        <f t="shared" si="679"/>
        <v/>
      </c>
      <c r="J285" s="611" t="str">
        <f t="shared" si="679"/>
        <v/>
      </c>
      <c r="K285" s="611" t="str">
        <f t="shared" si="679"/>
        <v/>
      </c>
      <c r="L285" s="611" t="str">
        <f t="shared" si="679"/>
        <v/>
      </c>
      <c r="M285" s="611" t="str">
        <f t="shared" si="679"/>
        <v/>
      </c>
      <c r="N285" s="611"/>
      <c r="O285" s="611"/>
      <c r="P285" s="611"/>
      <c r="Q285" s="611"/>
      <c r="R285" s="611"/>
      <c r="S285" s="630"/>
      <c r="T285" s="611" t="str">
        <f t="shared" ref="T285:AE285" si="680">IF(T279="","",(T279-T281-T284)*T280/T$46/365/$G$1)</f>
        <v/>
      </c>
      <c r="U285" s="611" t="str">
        <f t="shared" si="680"/>
        <v/>
      </c>
      <c r="V285" s="611" t="str">
        <f t="shared" si="680"/>
        <v/>
      </c>
      <c r="W285" s="611" t="str">
        <f t="shared" si="680"/>
        <v/>
      </c>
      <c r="X285" s="611" t="str">
        <f t="shared" si="680"/>
        <v/>
      </c>
      <c r="Y285" s="611" t="str">
        <f t="shared" si="680"/>
        <v/>
      </c>
      <c r="Z285" s="1348" t="str">
        <f t="shared" si="680"/>
        <v/>
      </c>
      <c r="AA285" s="1348" t="str">
        <f t="shared" si="680"/>
        <v/>
      </c>
      <c r="AB285" s="1348" t="str">
        <f t="shared" si="680"/>
        <v/>
      </c>
      <c r="AC285" s="1348" t="str">
        <f t="shared" si="680"/>
        <v/>
      </c>
      <c r="AD285" s="611" t="str">
        <f t="shared" si="680"/>
        <v/>
      </c>
      <c r="AE285" s="1348">
        <f t="shared" si="680"/>
        <v>9.4633150684931503E-3</v>
      </c>
      <c r="AF285" s="611"/>
      <c r="AG285" s="611"/>
      <c r="AH285" s="611"/>
      <c r="AI285" s="611"/>
      <c r="AJ285" s="611"/>
      <c r="AK285" s="630"/>
      <c r="AL285" s="611" t="str">
        <f t="shared" ref="AL285:AW285" si="681">IF(AL279="","",(AL279-AL281-AL284)*AL280/AL$46/365/$G$1)</f>
        <v/>
      </c>
      <c r="AM285" s="611" t="str">
        <f t="shared" si="681"/>
        <v/>
      </c>
      <c r="AN285" s="611" t="str">
        <f t="shared" si="681"/>
        <v/>
      </c>
      <c r="AO285" s="611" t="str">
        <f t="shared" si="681"/>
        <v/>
      </c>
      <c r="AP285" s="611" t="str">
        <f t="shared" si="681"/>
        <v/>
      </c>
      <c r="AQ285" s="611" t="str">
        <f t="shared" si="681"/>
        <v/>
      </c>
      <c r="AR285" s="611" t="str">
        <f t="shared" si="681"/>
        <v/>
      </c>
      <c r="AS285" s="611" t="str">
        <f t="shared" si="681"/>
        <v/>
      </c>
      <c r="AT285" s="611" t="str">
        <f t="shared" si="681"/>
        <v/>
      </c>
      <c r="AU285" s="611" t="str">
        <f t="shared" si="681"/>
        <v/>
      </c>
      <c r="AV285" s="611" t="str">
        <f t="shared" si="681"/>
        <v/>
      </c>
      <c r="AW285" s="611" t="str">
        <f t="shared" si="681"/>
        <v/>
      </c>
      <c r="AX285" s="611"/>
      <c r="AY285" s="611"/>
      <c r="AZ285" s="611"/>
      <c r="BA285" s="611"/>
      <c r="BB285" s="611"/>
      <c r="BC285" s="630"/>
      <c r="BD285" s="1348" t="str">
        <f t="shared" ref="BD285:BO285" si="682">IF(BD279="","",(BD279-BD281-BD284)*BD280/BD$46/365/$G$1)</f>
        <v/>
      </c>
      <c r="BE285" s="1348" t="str">
        <f t="shared" si="682"/>
        <v/>
      </c>
      <c r="BF285" s="1348" t="str">
        <f t="shared" si="682"/>
        <v/>
      </c>
      <c r="BG285" s="1348" t="str">
        <f t="shared" si="682"/>
        <v/>
      </c>
      <c r="BH285" s="1348" t="str">
        <f t="shared" si="682"/>
        <v/>
      </c>
      <c r="BI285" s="1348" t="str">
        <f t="shared" si="682"/>
        <v/>
      </c>
      <c r="BJ285" s="1348" t="str">
        <f t="shared" si="682"/>
        <v/>
      </c>
      <c r="BK285" s="1348" t="str">
        <f t="shared" si="682"/>
        <v/>
      </c>
      <c r="BL285" s="1348" t="str">
        <f t="shared" si="682"/>
        <v/>
      </c>
      <c r="BM285" s="1348" t="str">
        <f t="shared" si="682"/>
        <v/>
      </c>
      <c r="BN285" s="1348" t="str">
        <f t="shared" si="682"/>
        <v/>
      </c>
      <c r="BO285" s="1348" t="str">
        <f t="shared" si="682"/>
        <v/>
      </c>
      <c r="BP285" s="1348"/>
      <c r="BQ285" s="1348"/>
      <c r="BR285" s="1348"/>
      <c r="BS285" s="1348"/>
      <c r="BT285" s="1348"/>
      <c r="BU285" s="630"/>
      <c r="BV285" s="611">
        <f>IF(BV279="","",(BV279-BV281-BV284)*BV280/BV$46/365/$G$1)</f>
        <v>0</v>
      </c>
      <c r="BW285" s="611">
        <f>IF(BW279="","",(BW279-BW281-BW284)*BW280/BW$46/365/$G$1)</f>
        <v>0</v>
      </c>
      <c r="BX285" s="611">
        <f>IF(BX279="","",(BX279-BX281-BX284)*BX280/BX$46/365/$G$1)</f>
        <v>0</v>
      </c>
      <c r="BY285" s="611">
        <f>IF(BY279="","",(BY279-BY281-BY284)*BY280/BY$46/365/$G$1)</f>
        <v>0</v>
      </c>
      <c r="BZ285" s="578" t="str">
        <f t="shared" si="656"/>
        <v/>
      </c>
      <c r="CA285" s="603" t="str">
        <f t="shared" si="657"/>
        <v/>
      </c>
      <c r="CB285" s="603" t="str">
        <f t="shared" si="658"/>
        <v/>
      </c>
      <c r="CC285" s="668" t="str">
        <f t="shared" si="659"/>
        <v/>
      </c>
      <c r="CD285" s="1072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073" t="str">
        <f t="shared" ref="CE285:CO291" si="683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073" t="str">
        <f t="shared" si="683"/>
        <v/>
      </c>
      <c r="CG285" s="1073" t="str">
        <f t="shared" si="683"/>
        <v/>
      </c>
      <c r="CH285" s="1073" t="str">
        <f t="shared" si="683"/>
        <v/>
      </c>
      <c r="CI285" s="1074" t="str">
        <f t="shared" si="683"/>
        <v/>
      </c>
      <c r="CJ285" s="1074" t="str">
        <f t="shared" si="683"/>
        <v/>
      </c>
      <c r="CK285" s="1073" t="str">
        <f t="shared" si="683"/>
        <v/>
      </c>
      <c r="CL285" s="1073" t="str">
        <f t="shared" si="683"/>
        <v/>
      </c>
      <c r="CM285" s="1073" t="str">
        <f t="shared" si="683"/>
        <v/>
      </c>
      <c r="CN285" s="1073" t="str">
        <f t="shared" si="683"/>
        <v/>
      </c>
      <c r="CO285" s="1072" t="str">
        <f t="shared" si="683"/>
        <v/>
      </c>
      <c r="CP285" s="520" t="str">
        <f t="shared" si="547"/>
        <v/>
      </c>
      <c r="CQ285" s="521" t="str">
        <f t="shared" si="548"/>
        <v/>
      </c>
      <c r="CR285" s="522" t="str">
        <f t="shared" si="549"/>
        <v/>
      </c>
      <c r="CS285" s="522" t="str">
        <f t="shared" si="550"/>
        <v/>
      </c>
      <c r="CT285" s="522" t="str">
        <f t="shared" si="551"/>
        <v/>
      </c>
      <c r="CU285" s="522" t="str">
        <f t="shared" si="552"/>
        <v/>
      </c>
      <c r="CV285" s="522" t="str">
        <f t="shared" si="553"/>
        <v/>
      </c>
      <c r="CW285" s="523" t="str">
        <f t="shared" si="554"/>
        <v/>
      </c>
      <c r="CX285" s="523" t="str">
        <f t="shared" si="555"/>
        <v/>
      </c>
      <c r="CY285" s="523" t="str">
        <f t="shared" si="556"/>
        <v/>
      </c>
      <c r="CZ285" s="522" t="str">
        <f t="shared" si="557"/>
        <v/>
      </c>
      <c r="DA285" s="522" t="str">
        <f t="shared" si="558"/>
        <v/>
      </c>
      <c r="DB285" s="522" t="str">
        <f t="shared" si="559"/>
        <v/>
      </c>
      <c r="DC285" s="522" t="str">
        <f t="shared" si="560"/>
        <v/>
      </c>
      <c r="DD285" s="522" t="str">
        <f t="shared" si="561"/>
        <v/>
      </c>
      <c r="DE285" s="521" t="str">
        <f t="shared" si="562"/>
        <v/>
      </c>
      <c r="DF285" s="520" t="str">
        <f t="shared" si="563"/>
        <v/>
      </c>
      <c r="DG285" s="631">
        <f t="shared" si="619"/>
        <v>1</v>
      </c>
      <c r="DH285" s="96">
        <f t="shared" si="620"/>
        <v>1</v>
      </c>
      <c r="DI285" s="96">
        <f t="shared" si="621"/>
        <v>0</v>
      </c>
      <c r="DJ285" s="96">
        <f t="shared" si="622"/>
        <v>0</v>
      </c>
      <c r="DK285" s="689"/>
      <c r="DL285" s="624"/>
      <c r="DM285" s="624"/>
      <c r="DN285" s="624"/>
      <c r="DO285" s="624"/>
      <c r="DP285" s="624"/>
      <c r="DQ285" s="624"/>
      <c r="DR285" s="624"/>
      <c r="DS285" s="599"/>
      <c r="DT285" s="690"/>
    </row>
    <row r="286" spans="1:124" s="470" customFormat="1" ht="15.75" customHeight="1">
      <c r="A286" s="659" t="s">
        <v>889</v>
      </c>
      <c r="B286" s="148">
        <v>0</v>
      </c>
      <c r="C286" s="148"/>
      <c r="D286" s="148"/>
      <c r="E286" s="148"/>
      <c r="F286" s="148"/>
      <c r="G286" s="148">
        <v>2</v>
      </c>
      <c r="H286" s="148"/>
      <c r="I286" s="148"/>
      <c r="J286" s="148"/>
      <c r="K286" s="148"/>
      <c r="L286" s="148"/>
      <c r="M286" s="148"/>
      <c r="N286" s="148"/>
      <c r="O286" s="148"/>
      <c r="P286" s="148"/>
      <c r="Q286" s="148"/>
      <c r="R286" s="148"/>
      <c r="S286" s="577"/>
      <c r="T286" s="148"/>
      <c r="U286" s="148"/>
      <c r="V286" s="148"/>
      <c r="W286" s="148"/>
      <c r="X286" s="148"/>
      <c r="Y286" s="148"/>
      <c r="Z286" s="1369"/>
      <c r="AA286" s="1369"/>
      <c r="AB286" s="1369"/>
      <c r="AC286" s="1369"/>
      <c r="AD286" s="148"/>
      <c r="AE286" s="1369"/>
      <c r="AF286" s="148"/>
      <c r="AG286" s="148"/>
      <c r="AH286" s="148"/>
      <c r="AI286" s="281"/>
      <c r="AJ286" s="148"/>
      <c r="AK286" s="577"/>
      <c r="AL286" s="148"/>
      <c r="AM286" s="148"/>
      <c r="AN286" s="148"/>
      <c r="AO286" s="148"/>
      <c r="AP286" s="148"/>
      <c r="AQ286" s="148"/>
      <c r="AR286" s="148"/>
      <c r="AS286" s="148"/>
      <c r="AT286" s="148"/>
      <c r="AU286" s="148"/>
      <c r="AV286" s="148"/>
      <c r="AW286" s="148"/>
      <c r="AX286" s="148"/>
      <c r="AY286" s="148"/>
      <c r="AZ286" s="148"/>
      <c r="BA286" s="687"/>
      <c r="BB286" s="148"/>
      <c r="BC286" s="577"/>
      <c r="BD286" s="1369">
        <v>50</v>
      </c>
      <c r="BE286" s="1369"/>
      <c r="BF286" s="1369">
        <v>10</v>
      </c>
      <c r="BG286" s="1369">
        <v>50</v>
      </c>
      <c r="BH286" s="1369"/>
      <c r="BI286" s="1369"/>
      <c r="BJ286" s="1369"/>
      <c r="BK286" s="1369"/>
      <c r="BL286" s="1369"/>
      <c r="BM286" s="1369"/>
      <c r="BN286" s="1369">
        <v>20</v>
      </c>
      <c r="BO286" s="1369">
        <v>10</v>
      </c>
      <c r="BP286" s="1369"/>
      <c r="BQ286" s="1369"/>
      <c r="BR286" s="1373"/>
      <c r="BS286" s="1369"/>
      <c r="BT286" s="1373"/>
      <c r="BU286" s="577"/>
      <c r="BV286" s="148">
        <v>1</v>
      </c>
      <c r="BW286" s="148">
        <v>0</v>
      </c>
      <c r="BX286" s="148">
        <v>0</v>
      </c>
      <c r="BY286" s="148">
        <v>20</v>
      </c>
      <c r="BZ286" s="578" t="str">
        <f t="shared" si="656"/>
        <v/>
      </c>
      <c r="CA286" s="578" t="str">
        <f t="shared" si="657"/>
        <v/>
      </c>
      <c r="CB286" s="578" t="str">
        <f t="shared" si="658"/>
        <v/>
      </c>
      <c r="CC286" s="665">
        <f t="shared" si="659"/>
        <v>26.666666666666668</v>
      </c>
      <c r="CD286" s="1069" t="str">
        <f t="shared" ref="CD286:CD291" si="68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070" t="str">
        <f t="shared" si="683"/>
        <v/>
      </c>
      <c r="CF286" s="1070" t="str">
        <f t="shared" si="683"/>
        <v/>
      </c>
      <c r="CG286" s="1070">
        <f t="shared" si="683"/>
        <v>10</v>
      </c>
      <c r="CH286" s="1070">
        <f t="shared" si="683"/>
        <v>10</v>
      </c>
      <c r="CI286" s="1071">
        <f t="shared" si="683"/>
        <v>20</v>
      </c>
      <c r="CJ286" s="1071">
        <f t="shared" si="683"/>
        <v>50</v>
      </c>
      <c r="CK286" s="1070">
        <f t="shared" si="683"/>
        <v>50</v>
      </c>
      <c r="CL286" s="1070" t="str">
        <f t="shared" si="683"/>
        <v/>
      </c>
      <c r="CM286" s="1070" t="str">
        <f t="shared" si="683"/>
        <v/>
      </c>
      <c r="CN286" s="1070" t="str">
        <f t="shared" si="683"/>
        <v/>
      </c>
      <c r="CO286" s="1069" t="str">
        <f t="shared" si="683"/>
        <v/>
      </c>
      <c r="CP286" s="532" t="str">
        <f t="shared" si="547"/>
        <v/>
      </c>
      <c r="CQ286" s="533" t="str">
        <f t="shared" si="548"/>
        <v/>
      </c>
      <c r="CR286" s="534" t="str">
        <f t="shared" si="549"/>
        <v/>
      </c>
      <c r="CS286" s="534" t="str">
        <f t="shared" si="550"/>
        <v/>
      </c>
      <c r="CT286" s="534" t="str">
        <f t="shared" si="551"/>
        <v/>
      </c>
      <c r="CU286" s="534" t="str">
        <f t="shared" si="552"/>
        <v/>
      </c>
      <c r="CV286" s="534">
        <f t="shared" si="553"/>
        <v>10</v>
      </c>
      <c r="CW286" s="535">
        <f t="shared" si="554"/>
        <v>10</v>
      </c>
      <c r="CX286" s="535">
        <f t="shared" si="555"/>
        <v>20</v>
      </c>
      <c r="CY286" s="535">
        <f t="shared" si="556"/>
        <v>50</v>
      </c>
      <c r="CZ286" s="534">
        <f t="shared" si="557"/>
        <v>50</v>
      </c>
      <c r="DA286" s="534" t="str">
        <f t="shared" si="558"/>
        <v/>
      </c>
      <c r="DB286" s="534" t="str">
        <f t="shared" si="559"/>
        <v/>
      </c>
      <c r="DC286" s="534" t="str">
        <f t="shared" si="560"/>
        <v/>
      </c>
      <c r="DD286" s="534" t="str">
        <f t="shared" si="561"/>
        <v/>
      </c>
      <c r="DE286" s="533" t="str">
        <f t="shared" si="562"/>
        <v/>
      </c>
      <c r="DF286" s="532" t="str">
        <f t="shared" si="563"/>
        <v/>
      </c>
      <c r="DG286" s="631">
        <f t="shared" si="619"/>
        <v>2</v>
      </c>
      <c r="DH286" s="96">
        <f t="shared" si="620"/>
        <v>0</v>
      </c>
      <c r="DI286" s="96">
        <f t="shared" si="621"/>
        <v>0</v>
      </c>
      <c r="DJ286" s="96">
        <f t="shared" si="622"/>
        <v>5</v>
      </c>
      <c r="DK286" s="467"/>
      <c r="DL286" s="599"/>
      <c r="DM286" s="599"/>
      <c r="DN286" s="599"/>
      <c r="DO286" s="599"/>
      <c r="DP286" s="599"/>
      <c r="DQ286" s="599"/>
      <c r="DR286" s="599"/>
      <c r="DS286" s="599"/>
      <c r="DT286" s="468"/>
    </row>
    <row r="287" spans="1:124" s="470" customFormat="1" ht="15.75" customHeight="1">
      <c r="A287" s="685" t="s">
        <v>257</v>
      </c>
      <c r="B287" s="678">
        <v>1386</v>
      </c>
      <c r="C287" s="678">
        <v>1386</v>
      </c>
      <c r="D287" s="678">
        <v>1386</v>
      </c>
      <c r="E287" s="678">
        <v>1386</v>
      </c>
      <c r="F287" s="678">
        <v>1386</v>
      </c>
      <c r="G287" s="678">
        <v>1386</v>
      </c>
      <c r="H287" s="678">
        <v>1386</v>
      </c>
      <c r="I287" s="678">
        <v>1386</v>
      </c>
      <c r="J287" s="678">
        <v>1386</v>
      </c>
      <c r="K287" s="678">
        <v>1386</v>
      </c>
      <c r="L287" s="678">
        <v>1386</v>
      </c>
      <c r="M287" s="678">
        <v>1386</v>
      </c>
      <c r="N287" s="678"/>
      <c r="O287" s="678"/>
      <c r="P287" s="678"/>
      <c r="Q287" s="678"/>
      <c r="R287" s="678"/>
      <c r="S287" s="692"/>
      <c r="T287" s="678">
        <v>1386</v>
      </c>
      <c r="U287" s="678">
        <v>1386</v>
      </c>
      <c r="V287" s="678">
        <v>1386</v>
      </c>
      <c r="W287" s="678">
        <v>1386</v>
      </c>
      <c r="X287" s="678">
        <v>1386</v>
      </c>
      <c r="Y287" s="678">
        <v>1386</v>
      </c>
      <c r="Z287" s="1371">
        <v>1386</v>
      </c>
      <c r="AA287" s="1371">
        <v>1386</v>
      </c>
      <c r="AB287" s="1371">
        <v>1386</v>
      </c>
      <c r="AC287" s="1371">
        <v>1386</v>
      </c>
      <c r="AD287" s="678">
        <v>1386</v>
      </c>
      <c r="AE287" s="1371">
        <v>1386</v>
      </c>
      <c r="AF287" s="678"/>
      <c r="AG287" s="678"/>
      <c r="AH287" s="678"/>
      <c r="AI287" s="678"/>
      <c r="AJ287" s="678"/>
      <c r="AK287" s="692"/>
      <c r="AL287" s="678">
        <v>1386</v>
      </c>
      <c r="AM287" s="678">
        <v>1386</v>
      </c>
      <c r="AN287" s="678">
        <v>1386</v>
      </c>
      <c r="AO287" s="678">
        <v>1386</v>
      </c>
      <c r="AP287" s="678">
        <v>1386</v>
      </c>
      <c r="AQ287" s="678">
        <v>1386</v>
      </c>
      <c r="AR287" s="678">
        <v>1386</v>
      </c>
      <c r="AS287" s="678">
        <v>1386</v>
      </c>
      <c r="AT287" s="678">
        <v>1386</v>
      </c>
      <c r="AU287" s="678">
        <v>1386</v>
      </c>
      <c r="AV287" s="678">
        <v>1386</v>
      </c>
      <c r="AW287" s="678">
        <v>1386</v>
      </c>
      <c r="AX287" s="678"/>
      <c r="AY287" s="678"/>
      <c r="AZ287" s="678"/>
      <c r="BA287" s="678"/>
      <c r="BB287" s="678"/>
      <c r="BC287" s="692"/>
      <c r="BD287" s="1371">
        <v>1386</v>
      </c>
      <c r="BE287" s="1371">
        <v>1386</v>
      </c>
      <c r="BF287" s="1371">
        <v>1386</v>
      </c>
      <c r="BG287" s="1371">
        <v>1386</v>
      </c>
      <c r="BH287" s="1371">
        <v>1386</v>
      </c>
      <c r="BI287" s="1371">
        <v>1386</v>
      </c>
      <c r="BJ287" s="1371">
        <v>1386</v>
      </c>
      <c r="BK287" s="1371">
        <v>1386</v>
      </c>
      <c r="BL287" s="1371">
        <v>1386</v>
      </c>
      <c r="BM287" s="1371">
        <v>1386</v>
      </c>
      <c r="BN287" s="1371">
        <v>1386</v>
      </c>
      <c r="BO287" s="1371">
        <v>1386</v>
      </c>
      <c r="BP287" s="1371"/>
      <c r="BQ287" s="1371"/>
      <c r="BR287" s="1371"/>
      <c r="BS287" s="1371"/>
      <c r="BT287" s="1371"/>
      <c r="BU287" s="632"/>
      <c r="BV287" s="678">
        <v>1386</v>
      </c>
      <c r="BW287" s="678">
        <v>1386</v>
      </c>
      <c r="BX287" s="678">
        <v>1386</v>
      </c>
      <c r="BY287" s="678">
        <v>1386</v>
      </c>
      <c r="BZ287" s="578">
        <f t="shared" si="656"/>
        <v>1386</v>
      </c>
      <c r="CA287" s="578">
        <f t="shared" si="657"/>
        <v>1386</v>
      </c>
      <c r="CB287" s="578">
        <f t="shared" si="658"/>
        <v>1386</v>
      </c>
      <c r="CC287" s="665">
        <f t="shared" si="659"/>
        <v>1386</v>
      </c>
      <c r="CD287" s="1069">
        <f t="shared" si="684"/>
        <v>1386</v>
      </c>
      <c r="CE287" s="1070">
        <f t="shared" si="683"/>
        <v>1386</v>
      </c>
      <c r="CF287" s="1070">
        <f t="shared" si="683"/>
        <v>1386</v>
      </c>
      <c r="CG287" s="1070">
        <f t="shared" si="683"/>
        <v>1386</v>
      </c>
      <c r="CH287" s="1070">
        <f t="shared" si="683"/>
        <v>1386</v>
      </c>
      <c r="CI287" s="1071">
        <f t="shared" si="683"/>
        <v>1386</v>
      </c>
      <c r="CJ287" s="1071">
        <f t="shared" si="683"/>
        <v>1386</v>
      </c>
      <c r="CK287" s="1070">
        <f t="shared" si="683"/>
        <v>1386</v>
      </c>
      <c r="CL287" s="1070">
        <f t="shared" si="683"/>
        <v>1386</v>
      </c>
      <c r="CM287" s="1070">
        <f t="shared" si="683"/>
        <v>1386</v>
      </c>
      <c r="CN287" s="1070">
        <f t="shared" si="683"/>
        <v>1386</v>
      </c>
      <c r="CO287" s="1069">
        <f t="shared" si="683"/>
        <v>1386</v>
      </c>
      <c r="CP287" s="532" t="str">
        <f t="shared" si="547"/>
        <v/>
      </c>
      <c r="CQ287" s="533" t="str">
        <f t="shared" si="548"/>
        <v/>
      </c>
      <c r="CR287" s="534" t="str">
        <f t="shared" si="549"/>
        <v/>
      </c>
      <c r="CS287" s="534">
        <f t="shared" si="550"/>
        <v>1386</v>
      </c>
      <c r="CT287" s="534">
        <f t="shared" si="551"/>
        <v>1386</v>
      </c>
      <c r="CU287" s="534">
        <f t="shared" si="552"/>
        <v>1386</v>
      </c>
      <c r="CV287" s="534">
        <f t="shared" si="553"/>
        <v>1386</v>
      </c>
      <c r="CW287" s="535">
        <f t="shared" si="554"/>
        <v>1386</v>
      </c>
      <c r="CX287" s="535">
        <f t="shared" si="555"/>
        <v>1386</v>
      </c>
      <c r="CY287" s="535">
        <f t="shared" si="556"/>
        <v>1386</v>
      </c>
      <c r="CZ287" s="534">
        <f t="shared" si="557"/>
        <v>1386</v>
      </c>
      <c r="DA287" s="534">
        <f t="shared" si="558"/>
        <v>1386</v>
      </c>
      <c r="DB287" s="534">
        <f t="shared" si="559"/>
        <v>1386</v>
      </c>
      <c r="DC287" s="534">
        <f t="shared" si="560"/>
        <v>1386</v>
      </c>
      <c r="DD287" s="534">
        <f t="shared" si="561"/>
        <v>1386</v>
      </c>
      <c r="DE287" s="533" t="str">
        <f t="shared" si="562"/>
        <v/>
      </c>
      <c r="DF287" s="532" t="str">
        <f t="shared" si="563"/>
        <v/>
      </c>
      <c r="DG287" s="631">
        <f t="shared" si="619"/>
        <v>12</v>
      </c>
      <c r="DH287" s="96">
        <f t="shared" si="620"/>
        <v>12</v>
      </c>
      <c r="DI287" s="96">
        <f t="shared" si="621"/>
        <v>12</v>
      </c>
      <c r="DJ287" s="96">
        <f t="shared" si="622"/>
        <v>12</v>
      </c>
      <c r="DK287" s="467"/>
      <c r="DL287" s="599"/>
      <c r="DM287" s="599"/>
      <c r="DN287" s="599"/>
      <c r="DO287" s="599"/>
      <c r="DP287" s="599"/>
      <c r="DQ287" s="599"/>
      <c r="DR287" s="599"/>
      <c r="DS287" s="599"/>
      <c r="DT287" s="468"/>
    </row>
    <row r="288" spans="1:124" s="470" customFormat="1" ht="15.75" customHeight="1">
      <c r="A288" s="635" t="s">
        <v>255</v>
      </c>
      <c r="B288" s="212"/>
      <c r="C288" s="212"/>
      <c r="D288" s="212"/>
      <c r="E288" s="212"/>
      <c r="F288" s="212"/>
      <c r="G288" s="212">
        <v>0</v>
      </c>
      <c r="H288" s="212"/>
      <c r="I288" s="212"/>
      <c r="J288" s="212"/>
      <c r="K288" s="212"/>
      <c r="L288" s="212"/>
      <c r="M288" s="212"/>
      <c r="N288" s="212"/>
      <c r="O288" s="212"/>
      <c r="P288" s="212"/>
      <c r="Q288" s="212"/>
      <c r="R288" s="212"/>
      <c r="S288" s="674"/>
      <c r="T288" s="212"/>
      <c r="U288" s="212"/>
      <c r="V288" s="212"/>
      <c r="W288" s="212"/>
      <c r="X288" s="212"/>
      <c r="Y288" s="212"/>
      <c r="Z288" s="1338"/>
      <c r="AA288" s="1338"/>
      <c r="AB288" s="1338"/>
      <c r="AC288" s="1338"/>
      <c r="AD288" s="212"/>
      <c r="AE288" s="1338"/>
      <c r="AF288" s="212"/>
      <c r="AG288" s="212"/>
      <c r="AH288" s="212"/>
      <c r="AI288" s="212"/>
      <c r="AJ288" s="212"/>
      <c r="AK288" s="674"/>
      <c r="AL288" s="212"/>
      <c r="AM288" s="212"/>
      <c r="AN288" s="212"/>
      <c r="AO288" s="212"/>
      <c r="AP288" s="212"/>
      <c r="AQ288" s="212"/>
      <c r="AR288" s="212"/>
      <c r="AS288" s="212"/>
      <c r="AT288" s="212"/>
      <c r="AU288" s="212"/>
      <c r="AV288" s="212"/>
      <c r="AW288" s="212"/>
      <c r="AX288" s="212"/>
      <c r="AY288" s="212"/>
      <c r="AZ288" s="212"/>
      <c r="BA288" s="212"/>
      <c r="BB288" s="212"/>
      <c r="BC288" s="674"/>
      <c r="BD288" s="1338">
        <v>30</v>
      </c>
      <c r="BE288" s="1338"/>
      <c r="BF288" s="1338"/>
      <c r="BG288" s="1338">
        <v>20</v>
      </c>
      <c r="BH288" s="1338"/>
      <c r="BI288" s="1338"/>
      <c r="BJ288" s="1338"/>
      <c r="BK288" s="1338"/>
      <c r="BL288" s="1338"/>
      <c r="BM288" s="1338"/>
      <c r="BN288" s="1338">
        <v>15</v>
      </c>
      <c r="BO288" s="1338">
        <v>8</v>
      </c>
      <c r="BP288" s="1338"/>
      <c r="BQ288" s="1338"/>
      <c r="BR288" s="1338"/>
      <c r="BS288" s="1338"/>
      <c r="BT288" s="1338"/>
      <c r="BU288" s="674"/>
      <c r="BV288" s="212"/>
      <c r="BW288" s="212"/>
      <c r="BX288" s="212"/>
      <c r="BY288" s="212">
        <v>20</v>
      </c>
      <c r="BZ288" s="578" t="str">
        <f t="shared" si="656"/>
        <v/>
      </c>
      <c r="CA288" s="578" t="str">
        <f t="shared" si="657"/>
        <v/>
      </c>
      <c r="CB288" s="578" t="str">
        <f t="shared" si="658"/>
        <v/>
      </c>
      <c r="CC288" s="665">
        <f t="shared" si="659"/>
        <v>17.5</v>
      </c>
      <c r="CD288" s="1069" t="str">
        <f t="shared" si="684"/>
        <v/>
      </c>
      <c r="CE288" s="1070" t="str">
        <f t="shared" si="683"/>
        <v/>
      </c>
      <c r="CF288" s="1070" t="str">
        <f t="shared" si="683"/>
        <v/>
      </c>
      <c r="CG288" s="1070" t="str">
        <f t="shared" si="683"/>
        <v/>
      </c>
      <c r="CH288" s="1070">
        <f t="shared" si="683"/>
        <v>8</v>
      </c>
      <c r="CI288" s="1071">
        <f t="shared" si="683"/>
        <v>15</v>
      </c>
      <c r="CJ288" s="1071">
        <f t="shared" si="683"/>
        <v>20</v>
      </c>
      <c r="CK288" s="1070">
        <f t="shared" si="683"/>
        <v>30</v>
      </c>
      <c r="CL288" s="1070" t="str">
        <f t="shared" si="683"/>
        <v/>
      </c>
      <c r="CM288" s="1070" t="str">
        <f t="shared" si="683"/>
        <v/>
      </c>
      <c r="CN288" s="1070" t="str">
        <f t="shared" si="683"/>
        <v/>
      </c>
      <c r="CO288" s="1069" t="str">
        <f t="shared" si="683"/>
        <v/>
      </c>
      <c r="CP288" s="532" t="str">
        <f t="shared" si="547"/>
        <v/>
      </c>
      <c r="CQ288" s="533" t="str">
        <f t="shared" si="548"/>
        <v/>
      </c>
      <c r="CR288" s="534" t="str">
        <f t="shared" si="549"/>
        <v/>
      </c>
      <c r="CS288" s="534" t="str">
        <f t="shared" si="550"/>
        <v/>
      </c>
      <c r="CT288" s="534" t="str">
        <f t="shared" si="551"/>
        <v/>
      </c>
      <c r="CU288" s="534" t="str">
        <f t="shared" si="552"/>
        <v/>
      </c>
      <c r="CV288" s="534" t="str">
        <f t="shared" si="553"/>
        <v/>
      </c>
      <c r="CW288" s="535">
        <f t="shared" si="554"/>
        <v>8</v>
      </c>
      <c r="CX288" s="535">
        <f t="shared" si="555"/>
        <v>15</v>
      </c>
      <c r="CY288" s="535">
        <f t="shared" si="556"/>
        <v>20</v>
      </c>
      <c r="CZ288" s="534">
        <f t="shared" si="557"/>
        <v>30</v>
      </c>
      <c r="DA288" s="534" t="str">
        <f t="shared" si="558"/>
        <v/>
      </c>
      <c r="DB288" s="534" t="str">
        <f t="shared" si="559"/>
        <v/>
      </c>
      <c r="DC288" s="534" t="str">
        <f t="shared" si="560"/>
        <v/>
      </c>
      <c r="DD288" s="534" t="str">
        <f t="shared" si="561"/>
        <v/>
      </c>
      <c r="DE288" s="533" t="str">
        <f t="shared" si="562"/>
        <v/>
      </c>
      <c r="DF288" s="532" t="str">
        <f t="shared" si="563"/>
        <v/>
      </c>
      <c r="DG288" s="631">
        <f t="shared" si="619"/>
        <v>1</v>
      </c>
      <c r="DH288" s="96">
        <f t="shared" si="620"/>
        <v>0</v>
      </c>
      <c r="DI288" s="96">
        <f t="shared" si="621"/>
        <v>0</v>
      </c>
      <c r="DJ288" s="96">
        <f t="shared" si="622"/>
        <v>4</v>
      </c>
      <c r="DK288" s="467"/>
      <c r="DL288" s="599"/>
      <c r="DM288" s="599"/>
      <c r="DN288" s="599"/>
      <c r="DO288" s="599"/>
      <c r="DP288" s="599"/>
      <c r="DQ288" s="599"/>
      <c r="DR288" s="599"/>
      <c r="DS288" s="599"/>
      <c r="DT288" s="468"/>
    </row>
    <row r="289" spans="1:124" s="470" customFormat="1" ht="15.75" customHeight="1">
      <c r="A289" s="619" t="s">
        <v>180</v>
      </c>
      <c r="B289" s="260"/>
      <c r="C289" s="260"/>
      <c r="D289" s="260"/>
      <c r="E289" s="260"/>
      <c r="F289" s="260"/>
      <c r="G289" s="260"/>
      <c r="H289" s="260"/>
      <c r="I289" s="260"/>
      <c r="J289" s="260"/>
      <c r="K289" s="260"/>
      <c r="L289" s="260"/>
      <c r="M289" s="260"/>
      <c r="N289" s="260"/>
      <c r="O289" s="260"/>
      <c r="P289" s="260"/>
      <c r="Q289" s="260"/>
      <c r="R289" s="260"/>
      <c r="S289" s="592"/>
      <c r="T289" s="260"/>
      <c r="U289" s="260"/>
      <c r="V289" s="260"/>
      <c r="W289" s="260"/>
      <c r="X289" s="260"/>
      <c r="Y289" s="260"/>
      <c r="Z289" s="1339"/>
      <c r="AA289" s="1339"/>
      <c r="AB289" s="1339"/>
      <c r="AC289" s="1339"/>
      <c r="AD289" s="260"/>
      <c r="AE289" s="1339"/>
      <c r="AF289" s="260"/>
      <c r="AG289" s="260"/>
      <c r="AH289" s="260"/>
      <c r="AI289" s="260"/>
      <c r="AJ289" s="260"/>
      <c r="AK289" s="592"/>
      <c r="AL289" s="260"/>
      <c r="AM289" s="260"/>
      <c r="AN289" s="260"/>
      <c r="AO289" s="260"/>
      <c r="AP289" s="260"/>
      <c r="AQ289" s="260"/>
      <c r="AR289" s="260"/>
      <c r="AS289" s="260"/>
      <c r="AT289" s="260"/>
      <c r="AU289" s="260"/>
      <c r="AV289" s="260"/>
      <c r="AW289" s="260"/>
      <c r="AX289" s="260"/>
      <c r="AY289" s="260"/>
      <c r="AZ289" s="260"/>
      <c r="BA289" s="260"/>
      <c r="BB289" s="260"/>
      <c r="BC289" s="592"/>
      <c r="BD289" s="1339">
        <v>10</v>
      </c>
      <c r="BE289" s="1339"/>
      <c r="BF289" s="1339"/>
      <c r="BG289" s="1339">
        <v>10</v>
      </c>
      <c r="BH289" s="1339"/>
      <c r="BI289" s="1339"/>
      <c r="BJ289" s="1339"/>
      <c r="BK289" s="1339"/>
      <c r="BL289" s="1339"/>
      <c r="BM289" s="1339"/>
      <c r="BN289" s="1339">
        <v>10</v>
      </c>
      <c r="BO289" s="1339">
        <v>12</v>
      </c>
      <c r="BP289" s="1339"/>
      <c r="BQ289" s="1339"/>
      <c r="BR289" s="1339"/>
      <c r="BS289" s="1339"/>
      <c r="BT289" s="1339"/>
      <c r="BU289" s="592"/>
      <c r="BV289" s="260"/>
      <c r="BW289" s="260"/>
      <c r="BX289" s="260"/>
      <c r="BY289" s="260">
        <v>10</v>
      </c>
      <c r="BZ289" s="578" t="str">
        <f t="shared" si="656"/>
        <v/>
      </c>
      <c r="CA289" s="578" t="str">
        <f t="shared" si="657"/>
        <v/>
      </c>
      <c r="CB289" s="578" t="str">
        <f t="shared" si="658"/>
        <v/>
      </c>
      <c r="CC289" s="665">
        <f t="shared" si="659"/>
        <v>10</v>
      </c>
      <c r="CD289" s="1069" t="str">
        <f t="shared" si="684"/>
        <v/>
      </c>
      <c r="CE289" s="1070" t="str">
        <f t="shared" si="683"/>
        <v/>
      </c>
      <c r="CF289" s="1070" t="str">
        <f t="shared" si="683"/>
        <v/>
      </c>
      <c r="CG289" s="1070" t="str">
        <f t="shared" si="683"/>
        <v/>
      </c>
      <c r="CH289" s="1070">
        <f t="shared" si="683"/>
        <v>10</v>
      </c>
      <c r="CI289" s="1071">
        <f t="shared" si="683"/>
        <v>10</v>
      </c>
      <c r="CJ289" s="1071">
        <f t="shared" si="683"/>
        <v>10</v>
      </c>
      <c r="CK289" s="1070">
        <f t="shared" si="683"/>
        <v>12</v>
      </c>
      <c r="CL289" s="1070" t="str">
        <f t="shared" si="683"/>
        <v/>
      </c>
      <c r="CM289" s="1070" t="str">
        <f t="shared" si="683"/>
        <v/>
      </c>
      <c r="CN289" s="1070" t="str">
        <f t="shared" si="683"/>
        <v/>
      </c>
      <c r="CO289" s="1069" t="str">
        <f t="shared" si="683"/>
        <v/>
      </c>
      <c r="CP289" s="532" t="str">
        <f t="shared" si="547"/>
        <v/>
      </c>
      <c r="CQ289" s="533" t="str">
        <f t="shared" si="548"/>
        <v/>
      </c>
      <c r="CR289" s="534" t="str">
        <f t="shared" si="549"/>
        <v/>
      </c>
      <c r="CS289" s="534" t="str">
        <f t="shared" si="550"/>
        <v/>
      </c>
      <c r="CT289" s="534" t="str">
        <f t="shared" si="551"/>
        <v/>
      </c>
      <c r="CU289" s="534" t="str">
        <f t="shared" si="552"/>
        <v/>
      </c>
      <c r="CV289" s="534" t="str">
        <f t="shared" si="553"/>
        <v/>
      </c>
      <c r="CW289" s="535">
        <f t="shared" si="554"/>
        <v>10</v>
      </c>
      <c r="CX289" s="535">
        <f t="shared" si="555"/>
        <v>10</v>
      </c>
      <c r="CY289" s="535">
        <f t="shared" si="556"/>
        <v>10</v>
      </c>
      <c r="CZ289" s="534">
        <f t="shared" si="557"/>
        <v>12</v>
      </c>
      <c r="DA289" s="534" t="str">
        <f t="shared" si="558"/>
        <v/>
      </c>
      <c r="DB289" s="534" t="str">
        <f t="shared" si="559"/>
        <v/>
      </c>
      <c r="DC289" s="534" t="str">
        <f t="shared" si="560"/>
        <v/>
      </c>
      <c r="DD289" s="534" t="str">
        <f t="shared" si="561"/>
        <v/>
      </c>
      <c r="DE289" s="533" t="str">
        <f t="shared" si="562"/>
        <v/>
      </c>
      <c r="DF289" s="532" t="str">
        <f t="shared" si="563"/>
        <v/>
      </c>
      <c r="DG289" s="631">
        <f t="shared" si="619"/>
        <v>0</v>
      </c>
      <c r="DH289" s="96">
        <f t="shared" si="620"/>
        <v>0</v>
      </c>
      <c r="DI289" s="96">
        <f t="shared" si="621"/>
        <v>0</v>
      </c>
      <c r="DJ289" s="96">
        <f t="shared" si="622"/>
        <v>4</v>
      </c>
      <c r="DK289" s="467"/>
      <c r="DL289" s="599"/>
      <c r="DM289" s="599"/>
      <c r="DN289" s="599"/>
      <c r="DO289" s="599"/>
      <c r="DP289" s="599"/>
      <c r="DQ289" s="599"/>
      <c r="DR289" s="599"/>
      <c r="DS289" s="599"/>
      <c r="DT289" s="468"/>
    </row>
    <row r="290" spans="1:124" s="470" customFormat="1" ht="15.75" customHeight="1">
      <c r="A290" s="619" t="s">
        <v>182</v>
      </c>
      <c r="B290" s="608" t="str">
        <f t="shared" ref="B290:M290" si="685">IF(B288="","",B288*B289)</f>
        <v/>
      </c>
      <c r="C290" s="608" t="str">
        <f t="shared" si="685"/>
        <v/>
      </c>
      <c r="D290" s="608" t="str">
        <f t="shared" si="685"/>
        <v/>
      </c>
      <c r="E290" s="608" t="str">
        <f t="shared" si="685"/>
        <v/>
      </c>
      <c r="F290" s="608" t="str">
        <f t="shared" si="685"/>
        <v/>
      </c>
      <c r="G290" s="608">
        <f t="shared" si="685"/>
        <v>0</v>
      </c>
      <c r="H290" s="608" t="str">
        <f t="shared" si="685"/>
        <v/>
      </c>
      <c r="I290" s="608" t="str">
        <f t="shared" si="685"/>
        <v/>
      </c>
      <c r="J290" s="608" t="str">
        <f t="shared" si="685"/>
        <v/>
      </c>
      <c r="K290" s="608" t="str">
        <f t="shared" si="685"/>
        <v/>
      </c>
      <c r="L290" s="608" t="str">
        <f t="shared" si="685"/>
        <v/>
      </c>
      <c r="M290" s="608" t="str">
        <f t="shared" si="685"/>
        <v/>
      </c>
      <c r="N290" s="608"/>
      <c r="O290" s="608"/>
      <c r="P290" s="608"/>
      <c r="Q290" s="608"/>
      <c r="R290" s="608"/>
      <c r="S290" s="640"/>
      <c r="T290" s="608" t="str">
        <f t="shared" ref="T290:AE290" si="686">IF(T288="","",T288*T289)</f>
        <v/>
      </c>
      <c r="U290" s="608" t="str">
        <f t="shared" si="686"/>
        <v/>
      </c>
      <c r="V290" s="608" t="str">
        <f t="shared" si="686"/>
        <v/>
      </c>
      <c r="W290" s="608" t="str">
        <f t="shared" si="686"/>
        <v/>
      </c>
      <c r="X290" s="608" t="str">
        <f t="shared" si="686"/>
        <v/>
      </c>
      <c r="Y290" s="608" t="str">
        <f t="shared" si="686"/>
        <v/>
      </c>
      <c r="Z290" s="1347" t="str">
        <f t="shared" si="686"/>
        <v/>
      </c>
      <c r="AA290" s="1347" t="str">
        <f t="shared" si="686"/>
        <v/>
      </c>
      <c r="AB290" s="1347" t="str">
        <f t="shared" si="686"/>
        <v/>
      </c>
      <c r="AC290" s="1347" t="str">
        <f t="shared" si="686"/>
        <v/>
      </c>
      <c r="AD290" s="608" t="str">
        <f t="shared" si="686"/>
        <v/>
      </c>
      <c r="AE290" s="1347" t="str">
        <f t="shared" si="686"/>
        <v/>
      </c>
      <c r="AF290" s="608"/>
      <c r="AG290" s="608"/>
      <c r="AH290" s="608"/>
      <c r="AI290" s="608"/>
      <c r="AJ290" s="608"/>
      <c r="AK290" s="640"/>
      <c r="AL290" s="608" t="str">
        <f t="shared" ref="AL290:AW290" si="687">IF(AL288="","",AL288*AL289)</f>
        <v/>
      </c>
      <c r="AM290" s="608" t="str">
        <f t="shared" si="687"/>
        <v/>
      </c>
      <c r="AN290" s="608" t="str">
        <f t="shared" si="687"/>
        <v/>
      </c>
      <c r="AO290" s="608" t="str">
        <f t="shared" si="687"/>
        <v/>
      </c>
      <c r="AP290" s="608" t="str">
        <f t="shared" si="687"/>
        <v/>
      </c>
      <c r="AQ290" s="608" t="str">
        <f t="shared" si="687"/>
        <v/>
      </c>
      <c r="AR290" s="608" t="str">
        <f t="shared" si="687"/>
        <v/>
      </c>
      <c r="AS290" s="608" t="str">
        <f t="shared" si="687"/>
        <v/>
      </c>
      <c r="AT290" s="608" t="str">
        <f t="shared" si="687"/>
        <v/>
      </c>
      <c r="AU290" s="608" t="str">
        <f t="shared" si="687"/>
        <v/>
      </c>
      <c r="AV290" s="608" t="str">
        <f t="shared" si="687"/>
        <v/>
      </c>
      <c r="AW290" s="608" t="str">
        <f t="shared" si="687"/>
        <v/>
      </c>
      <c r="AX290" s="608"/>
      <c r="AY290" s="608"/>
      <c r="AZ290" s="608"/>
      <c r="BA290" s="608"/>
      <c r="BB290" s="608"/>
      <c r="BC290" s="640"/>
      <c r="BD290" s="1347">
        <f t="shared" ref="BD290:BO290" si="688">IF(BD288="","",BD288*BD289)</f>
        <v>300</v>
      </c>
      <c r="BE290" s="1347" t="str">
        <f t="shared" si="688"/>
        <v/>
      </c>
      <c r="BF290" s="1347" t="str">
        <f t="shared" si="688"/>
        <v/>
      </c>
      <c r="BG290" s="1347">
        <f t="shared" si="688"/>
        <v>200</v>
      </c>
      <c r="BH290" s="1347" t="str">
        <f t="shared" si="688"/>
        <v/>
      </c>
      <c r="BI290" s="1347" t="str">
        <f t="shared" si="688"/>
        <v/>
      </c>
      <c r="BJ290" s="1347" t="str">
        <f t="shared" si="688"/>
        <v/>
      </c>
      <c r="BK290" s="1347" t="str">
        <f t="shared" si="688"/>
        <v/>
      </c>
      <c r="BL290" s="1347" t="str">
        <f t="shared" si="688"/>
        <v/>
      </c>
      <c r="BM290" s="1347" t="str">
        <f t="shared" si="688"/>
        <v/>
      </c>
      <c r="BN290" s="1347">
        <f t="shared" si="688"/>
        <v>150</v>
      </c>
      <c r="BO290" s="1347">
        <f t="shared" si="688"/>
        <v>96</v>
      </c>
      <c r="BP290" s="1347"/>
      <c r="BQ290" s="1347"/>
      <c r="BR290" s="1347"/>
      <c r="BS290" s="1347"/>
      <c r="BT290" s="1347"/>
      <c r="BU290" s="640"/>
      <c r="BV290" s="608" t="str">
        <f>IF(BV288="","",BV288*BV289)</f>
        <v/>
      </c>
      <c r="BW290" s="608" t="str">
        <f>IF(BW288="","",BW288*BW289)</f>
        <v/>
      </c>
      <c r="BX290" s="608" t="str">
        <f>IF(BX288="","",BX288*BX289)</f>
        <v/>
      </c>
      <c r="BY290" s="608">
        <f>IF(BY288="","",BY288*BY289)</f>
        <v>200</v>
      </c>
      <c r="BZ290" s="578" t="str">
        <f t="shared" si="656"/>
        <v/>
      </c>
      <c r="CA290" s="578" t="str">
        <f t="shared" si="657"/>
        <v/>
      </c>
      <c r="CB290" s="578" t="str">
        <f t="shared" si="658"/>
        <v/>
      </c>
      <c r="CC290" s="665">
        <f t="shared" si="659"/>
        <v>175</v>
      </c>
      <c r="CD290" s="1069" t="str">
        <f t="shared" si="684"/>
        <v/>
      </c>
      <c r="CE290" s="1070" t="str">
        <f t="shared" si="683"/>
        <v/>
      </c>
      <c r="CF290" s="1070" t="str">
        <f t="shared" si="683"/>
        <v/>
      </c>
      <c r="CG290" s="1070" t="str">
        <f t="shared" si="683"/>
        <v/>
      </c>
      <c r="CH290" s="1070">
        <f t="shared" si="683"/>
        <v>96</v>
      </c>
      <c r="CI290" s="1071">
        <f t="shared" si="683"/>
        <v>150</v>
      </c>
      <c r="CJ290" s="1071">
        <f t="shared" si="683"/>
        <v>200</v>
      </c>
      <c r="CK290" s="1070">
        <f t="shared" si="683"/>
        <v>300</v>
      </c>
      <c r="CL290" s="1070" t="str">
        <f t="shared" si="683"/>
        <v/>
      </c>
      <c r="CM290" s="1070" t="str">
        <f t="shared" si="683"/>
        <v/>
      </c>
      <c r="CN290" s="1070" t="str">
        <f t="shared" si="683"/>
        <v/>
      </c>
      <c r="CO290" s="1069" t="str">
        <f t="shared" si="683"/>
        <v/>
      </c>
      <c r="CP290" s="532" t="str">
        <f t="shared" si="547"/>
        <v/>
      </c>
      <c r="CQ290" s="533" t="str">
        <f t="shared" si="548"/>
        <v/>
      </c>
      <c r="CR290" s="534" t="str">
        <f t="shared" si="549"/>
        <v/>
      </c>
      <c r="CS290" s="534" t="str">
        <f t="shared" si="550"/>
        <v/>
      </c>
      <c r="CT290" s="534" t="str">
        <f t="shared" si="551"/>
        <v/>
      </c>
      <c r="CU290" s="534" t="str">
        <f t="shared" si="552"/>
        <v/>
      </c>
      <c r="CV290" s="534" t="str">
        <f t="shared" si="553"/>
        <v/>
      </c>
      <c r="CW290" s="535">
        <f t="shared" si="554"/>
        <v>96</v>
      </c>
      <c r="CX290" s="535">
        <f t="shared" si="555"/>
        <v>150</v>
      </c>
      <c r="CY290" s="535">
        <f t="shared" si="556"/>
        <v>200</v>
      </c>
      <c r="CZ290" s="534">
        <f t="shared" si="557"/>
        <v>300</v>
      </c>
      <c r="DA290" s="534" t="str">
        <f t="shared" si="558"/>
        <v/>
      </c>
      <c r="DB290" s="534" t="str">
        <f t="shared" si="559"/>
        <v/>
      </c>
      <c r="DC290" s="534" t="str">
        <f t="shared" si="560"/>
        <v/>
      </c>
      <c r="DD290" s="534" t="str">
        <f t="shared" si="561"/>
        <v/>
      </c>
      <c r="DE290" s="533" t="str">
        <f t="shared" si="562"/>
        <v/>
      </c>
      <c r="DF290" s="532" t="str">
        <f t="shared" si="563"/>
        <v/>
      </c>
      <c r="DG290" s="631">
        <f t="shared" si="619"/>
        <v>1</v>
      </c>
      <c r="DH290" s="96">
        <f t="shared" si="620"/>
        <v>0</v>
      </c>
      <c r="DI290" s="96">
        <f t="shared" si="621"/>
        <v>0</v>
      </c>
      <c r="DJ290" s="96">
        <f t="shared" si="622"/>
        <v>4</v>
      </c>
      <c r="DK290" s="467"/>
      <c r="DL290" s="599"/>
      <c r="DM290" s="599"/>
      <c r="DN290" s="599"/>
      <c r="DO290" s="599"/>
      <c r="DP290" s="599"/>
      <c r="DQ290" s="599"/>
      <c r="DR290" s="599"/>
      <c r="DS290" s="599"/>
      <c r="DT290" s="468"/>
    </row>
    <row r="291" spans="1:124" s="470" customFormat="1" ht="15.75" customHeight="1">
      <c r="A291" s="619" t="s">
        <v>256</v>
      </c>
      <c r="B291" s="241">
        <v>0</v>
      </c>
      <c r="C291" s="241"/>
      <c r="D291" s="241"/>
      <c r="E291" s="241"/>
      <c r="F291" s="241"/>
      <c r="G291" s="241">
        <v>1</v>
      </c>
      <c r="H291" s="241"/>
      <c r="I291" s="241"/>
      <c r="J291" s="241"/>
      <c r="K291" s="241"/>
      <c r="L291" s="241"/>
      <c r="M291" s="241"/>
      <c r="N291" s="241"/>
      <c r="O291" s="241"/>
      <c r="P291" s="241"/>
      <c r="Q291" s="241"/>
      <c r="R291" s="241"/>
      <c r="S291" s="651"/>
      <c r="T291" s="241"/>
      <c r="U291" s="241"/>
      <c r="V291" s="241"/>
      <c r="W291" s="241"/>
      <c r="X291" s="241"/>
      <c r="Y291" s="241"/>
      <c r="Z291" s="241"/>
      <c r="AA291" s="241"/>
      <c r="AB291" s="241"/>
      <c r="AC291" s="241"/>
      <c r="AD291" s="241"/>
      <c r="AE291" s="241"/>
      <c r="AF291" s="241"/>
      <c r="AG291" s="241"/>
      <c r="AH291" s="241"/>
      <c r="AI291" s="241"/>
      <c r="AJ291" s="241"/>
      <c r="AK291" s="651"/>
      <c r="AL291" s="241"/>
      <c r="AM291" s="241"/>
      <c r="AN291" s="241"/>
      <c r="AO291" s="241"/>
      <c r="AP291" s="241"/>
      <c r="AQ291" s="241"/>
      <c r="AR291" s="241"/>
      <c r="AS291" s="241"/>
      <c r="AT291" s="241"/>
      <c r="AU291" s="241"/>
      <c r="AV291" s="241"/>
      <c r="AW291" s="241"/>
      <c r="AX291" s="241"/>
      <c r="AY291" s="241"/>
      <c r="AZ291" s="241"/>
      <c r="BA291" s="241"/>
      <c r="BB291" s="241"/>
      <c r="BC291" s="651"/>
      <c r="BD291" s="241">
        <v>5</v>
      </c>
      <c r="BE291" s="241"/>
      <c r="BF291" s="241">
        <v>2</v>
      </c>
      <c r="BG291" s="241">
        <v>5</v>
      </c>
      <c r="BH291" s="241"/>
      <c r="BI291" s="241"/>
      <c r="BJ291" s="241"/>
      <c r="BK291" s="241"/>
      <c r="BL291" s="241"/>
      <c r="BM291" s="241"/>
      <c r="BN291" s="241">
        <v>2</v>
      </c>
      <c r="BO291" s="241"/>
      <c r="BP291" s="241"/>
      <c r="BQ291" s="241"/>
      <c r="BR291" s="241"/>
      <c r="BS291" s="241"/>
      <c r="BT291" s="241"/>
      <c r="BU291" s="651"/>
      <c r="BV291" s="241"/>
      <c r="BW291" s="241"/>
      <c r="BX291" s="241"/>
      <c r="BY291" s="241">
        <v>2</v>
      </c>
      <c r="BZ291" s="578" t="str">
        <f t="shared" si="656"/>
        <v/>
      </c>
      <c r="CA291" s="578" t="str">
        <f t="shared" si="657"/>
        <v/>
      </c>
      <c r="CB291" s="578" t="str">
        <f t="shared" si="658"/>
        <v/>
      </c>
      <c r="CC291" s="665">
        <f t="shared" si="659"/>
        <v>3.5</v>
      </c>
      <c r="CD291" s="1069" t="str">
        <f t="shared" si="684"/>
        <v/>
      </c>
      <c r="CE291" s="1070" t="str">
        <f t="shared" si="683"/>
        <v/>
      </c>
      <c r="CF291" s="1070" t="str">
        <f t="shared" si="683"/>
        <v/>
      </c>
      <c r="CG291" s="1070" t="str">
        <f t="shared" si="683"/>
        <v/>
      </c>
      <c r="CH291" s="1070">
        <f t="shared" si="683"/>
        <v>2</v>
      </c>
      <c r="CI291" s="1071">
        <f t="shared" si="683"/>
        <v>2</v>
      </c>
      <c r="CJ291" s="1071">
        <f t="shared" si="683"/>
        <v>5</v>
      </c>
      <c r="CK291" s="1070">
        <f t="shared" si="683"/>
        <v>5</v>
      </c>
      <c r="CL291" s="1070" t="str">
        <f t="shared" si="683"/>
        <v/>
      </c>
      <c r="CM291" s="1070" t="str">
        <f t="shared" si="683"/>
        <v/>
      </c>
      <c r="CN291" s="1070" t="str">
        <f t="shared" si="683"/>
        <v/>
      </c>
      <c r="CO291" s="1069" t="str">
        <f t="shared" si="683"/>
        <v/>
      </c>
      <c r="CP291" s="532" t="str">
        <f t="shared" si="547"/>
        <v/>
      </c>
      <c r="CQ291" s="533" t="str">
        <f t="shared" si="548"/>
        <v/>
      </c>
      <c r="CR291" s="534" t="str">
        <f t="shared" si="549"/>
        <v/>
      </c>
      <c r="CS291" s="534" t="str">
        <f t="shared" si="550"/>
        <v/>
      </c>
      <c r="CT291" s="534" t="str">
        <f t="shared" si="551"/>
        <v/>
      </c>
      <c r="CU291" s="534" t="str">
        <f t="shared" si="552"/>
        <v/>
      </c>
      <c r="CV291" s="534" t="str">
        <f t="shared" si="553"/>
        <v/>
      </c>
      <c r="CW291" s="535">
        <f t="shared" si="554"/>
        <v>2</v>
      </c>
      <c r="CX291" s="535">
        <f t="shared" si="555"/>
        <v>2</v>
      </c>
      <c r="CY291" s="535">
        <f t="shared" si="556"/>
        <v>5</v>
      </c>
      <c r="CZ291" s="534">
        <f t="shared" si="557"/>
        <v>5</v>
      </c>
      <c r="DA291" s="534" t="str">
        <f t="shared" si="558"/>
        <v/>
      </c>
      <c r="DB291" s="534" t="str">
        <f t="shared" si="559"/>
        <v/>
      </c>
      <c r="DC291" s="534" t="str">
        <f t="shared" si="560"/>
        <v/>
      </c>
      <c r="DD291" s="534" t="str">
        <f t="shared" si="561"/>
        <v/>
      </c>
      <c r="DE291" s="533" t="str">
        <f t="shared" si="562"/>
        <v/>
      </c>
      <c r="DF291" s="532" t="str">
        <f t="shared" si="563"/>
        <v/>
      </c>
      <c r="DG291" s="631">
        <f t="shared" si="619"/>
        <v>2</v>
      </c>
      <c r="DH291" s="96">
        <f t="shared" si="620"/>
        <v>0</v>
      </c>
      <c r="DI291" s="96">
        <f t="shared" si="621"/>
        <v>0</v>
      </c>
      <c r="DJ291" s="96">
        <f t="shared" si="622"/>
        <v>4</v>
      </c>
      <c r="DK291" s="467"/>
      <c r="DL291" s="599"/>
      <c r="DM291" s="599"/>
      <c r="DN291" s="599"/>
      <c r="DO291" s="599"/>
      <c r="DP291" s="599"/>
      <c r="DQ291" s="599"/>
      <c r="DR291" s="599"/>
      <c r="DS291" s="599"/>
      <c r="DT291" s="468"/>
    </row>
    <row r="292" spans="1:124" s="691" customFormat="1" ht="15.75" customHeight="1">
      <c r="A292" s="627" t="s">
        <v>226</v>
      </c>
      <c r="B292" s="611">
        <f t="shared" ref="B292:M292" si="689">IF(B286="","",(B286-B288-B291)*B287/B$46/365/$G$1)</f>
        <v>0</v>
      </c>
      <c r="C292" s="611" t="str">
        <f t="shared" si="689"/>
        <v/>
      </c>
      <c r="D292" s="611" t="str">
        <f t="shared" si="689"/>
        <v/>
      </c>
      <c r="E292" s="611" t="str">
        <f t="shared" si="689"/>
        <v/>
      </c>
      <c r="F292" s="611" t="str">
        <f t="shared" si="689"/>
        <v/>
      </c>
      <c r="G292" s="611">
        <f t="shared" si="689"/>
        <v>3.922789539227896E-5</v>
      </c>
      <c r="H292" s="611" t="str">
        <f t="shared" si="689"/>
        <v/>
      </c>
      <c r="I292" s="611" t="str">
        <f t="shared" si="689"/>
        <v/>
      </c>
      <c r="J292" s="611" t="str">
        <f t="shared" si="689"/>
        <v/>
      </c>
      <c r="K292" s="611" t="str">
        <f t="shared" si="689"/>
        <v/>
      </c>
      <c r="L292" s="611" t="str">
        <f t="shared" si="689"/>
        <v/>
      </c>
      <c r="M292" s="611" t="str">
        <f t="shared" si="689"/>
        <v/>
      </c>
      <c r="N292" s="611"/>
      <c r="O292" s="611"/>
      <c r="P292" s="611"/>
      <c r="Q292" s="611"/>
      <c r="R292" s="611"/>
      <c r="S292" s="630"/>
      <c r="T292" s="611" t="str">
        <f t="shared" ref="T292:AE292" si="690">IF(T286="","",(T286-T288-T291)*T287/T$46/365/$G$1)</f>
        <v/>
      </c>
      <c r="U292" s="611" t="str">
        <f t="shared" si="690"/>
        <v/>
      </c>
      <c r="V292" s="611" t="str">
        <f t="shared" si="690"/>
        <v/>
      </c>
      <c r="W292" s="611" t="str">
        <f t="shared" si="690"/>
        <v/>
      </c>
      <c r="X292" s="611" t="str">
        <f t="shared" si="690"/>
        <v/>
      </c>
      <c r="Y292" s="611" t="str">
        <f t="shared" si="690"/>
        <v/>
      </c>
      <c r="Z292" s="1348" t="str">
        <f t="shared" si="690"/>
        <v/>
      </c>
      <c r="AA292" s="1348" t="str">
        <f t="shared" si="690"/>
        <v/>
      </c>
      <c r="AB292" s="1348" t="str">
        <f t="shared" si="690"/>
        <v/>
      </c>
      <c r="AC292" s="1348" t="str">
        <f t="shared" si="690"/>
        <v/>
      </c>
      <c r="AD292" s="611" t="str">
        <f t="shared" si="690"/>
        <v/>
      </c>
      <c r="AE292" s="1348" t="str">
        <f t="shared" si="690"/>
        <v/>
      </c>
      <c r="AF292" s="611"/>
      <c r="AG292" s="611"/>
      <c r="AH292" s="611"/>
      <c r="AI292" s="611"/>
      <c r="AJ292" s="611"/>
      <c r="AK292" s="630"/>
      <c r="AL292" s="611" t="str">
        <f t="shared" ref="AL292:AW292" si="691">IF(AL286="","",(AL286-AL288-AL291)*AL287/AL$46/365/$G$1)</f>
        <v/>
      </c>
      <c r="AM292" s="611" t="str">
        <f t="shared" si="691"/>
        <v/>
      </c>
      <c r="AN292" s="611" t="str">
        <f t="shared" si="691"/>
        <v/>
      </c>
      <c r="AO292" s="611" t="str">
        <f t="shared" si="691"/>
        <v/>
      </c>
      <c r="AP292" s="611" t="str">
        <f t="shared" si="691"/>
        <v/>
      </c>
      <c r="AQ292" s="611" t="str">
        <f t="shared" si="691"/>
        <v/>
      </c>
      <c r="AR292" s="611" t="str">
        <f t="shared" si="691"/>
        <v/>
      </c>
      <c r="AS292" s="611" t="str">
        <f t="shared" si="691"/>
        <v/>
      </c>
      <c r="AT292" s="611" t="str">
        <f t="shared" si="691"/>
        <v/>
      </c>
      <c r="AU292" s="611" t="str">
        <f t="shared" si="691"/>
        <v/>
      </c>
      <c r="AV292" s="611" t="str">
        <f t="shared" si="691"/>
        <v/>
      </c>
      <c r="AW292" s="611" t="str">
        <f t="shared" si="691"/>
        <v/>
      </c>
      <c r="AX292" s="611"/>
      <c r="AY292" s="611"/>
      <c r="AZ292" s="611"/>
      <c r="BA292" s="611"/>
      <c r="BB292" s="611"/>
      <c r="BC292" s="630"/>
      <c r="BD292" s="1348">
        <f t="shared" ref="BD292:BO292" si="692">IF(BD286="","",(BD286-BD288-BD291)*BD287/BD$46/365/$G$1)</f>
        <v>8.0907534246575348E-4</v>
      </c>
      <c r="BE292" s="1348" t="str">
        <f t="shared" si="692"/>
        <v/>
      </c>
      <c r="BF292" s="1348">
        <f t="shared" si="692"/>
        <v>4.3150684931506854E-4</v>
      </c>
      <c r="BG292" s="1348">
        <f t="shared" si="692"/>
        <v>1.797945205479452E-3</v>
      </c>
      <c r="BH292" s="1348" t="str">
        <f t="shared" si="692"/>
        <v/>
      </c>
      <c r="BI292" s="1348" t="str">
        <f t="shared" si="692"/>
        <v/>
      </c>
      <c r="BJ292" s="1348" t="str">
        <f t="shared" si="692"/>
        <v/>
      </c>
      <c r="BK292" s="1348" t="str">
        <f t="shared" si="692"/>
        <v/>
      </c>
      <c r="BL292" s="1348" t="str">
        <f t="shared" si="692"/>
        <v/>
      </c>
      <c r="BM292" s="1348" t="str">
        <f t="shared" si="692"/>
        <v/>
      </c>
      <c r="BN292" s="1348">
        <f t="shared" si="692"/>
        <v>1.4383561643835615E-4</v>
      </c>
      <c r="BO292" s="1348">
        <f t="shared" si="692"/>
        <v>8.6301369863013696E-5</v>
      </c>
      <c r="BP292" s="1348"/>
      <c r="BQ292" s="1348"/>
      <c r="BR292" s="1348"/>
      <c r="BS292" s="1348"/>
      <c r="BT292" s="1348"/>
      <c r="BU292" s="630"/>
      <c r="BV292" s="611">
        <f>IF(BV286="","",(BV286-BV288-BV291)*BV287/BV$46/365/$G$1)</f>
        <v>4.3150684931506848E-5</v>
      </c>
      <c r="BW292" s="611">
        <f>IF(BW286="","",(BW286-BW288-BW291)*BW287/BW$46/365/$G$1)</f>
        <v>0</v>
      </c>
      <c r="BX292" s="611">
        <f>IF(BX286="","",(BX286-BX288-BX291)*BX287/BX$46/365/$G$1)</f>
        <v>0</v>
      </c>
      <c r="BY292" s="611">
        <f>IF(BY286="","",(BY286-BY288-BY291)*BY287/BY$46/365/$G$1)</f>
        <v>-1.0787671232876713E-4</v>
      </c>
      <c r="BZ292" s="578" t="str">
        <f t="shared" si="656"/>
        <v/>
      </c>
      <c r="CA292" s="603" t="str">
        <f t="shared" si="657"/>
        <v/>
      </c>
      <c r="CB292" s="603" t="str">
        <f t="shared" si="658"/>
        <v/>
      </c>
      <c r="CC292" s="668">
        <f t="shared" si="659"/>
        <v>4.6147260273972612E-4</v>
      </c>
      <c r="CD292" s="1072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073" t="str">
        <f t="shared" ref="CE292:CO298" si="693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073" t="str">
        <f t="shared" si="693"/>
        <v/>
      </c>
      <c r="CG292" s="1073">
        <f t="shared" si="693"/>
        <v>8.6301369863013696E-5</v>
      </c>
      <c r="CH292" s="1073">
        <f t="shared" si="693"/>
        <v>1.4383561643835615E-4</v>
      </c>
      <c r="CI292" s="1074">
        <f t="shared" si="693"/>
        <v>4.3150684931506854E-4</v>
      </c>
      <c r="CJ292" s="1074">
        <f t="shared" si="693"/>
        <v>8.0907534246575348E-4</v>
      </c>
      <c r="CK292" s="1073">
        <f t="shared" si="693"/>
        <v>1.797945205479452E-3</v>
      </c>
      <c r="CL292" s="1073" t="str">
        <f t="shared" si="693"/>
        <v/>
      </c>
      <c r="CM292" s="1073" t="str">
        <f t="shared" si="693"/>
        <v/>
      </c>
      <c r="CN292" s="1073" t="str">
        <f t="shared" si="693"/>
        <v/>
      </c>
      <c r="CO292" s="1072" t="str">
        <f t="shared" si="693"/>
        <v/>
      </c>
      <c r="CP292" s="520" t="str">
        <f t="shared" si="547"/>
        <v/>
      </c>
      <c r="CQ292" s="521" t="str">
        <f t="shared" si="548"/>
        <v/>
      </c>
      <c r="CR292" s="522" t="str">
        <f t="shared" si="549"/>
        <v/>
      </c>
      <c r="CS292" s="522" t="str">
        <f t="shared" si="550"/>
        <v/>
      </c>
      <c r="CT292" s="522" t="str">
        <f t="shared" si="551"/>
        <v/>
      </c>
      <c r="CU292" s="522" t="str">
        <f t="shared" si="552"/>
        <v/>
      </c>
      <c r="CV292" s="522">
        <f t="shared" si="553"/>
        <v>8.6301369863013696E-5</v>
      </c>
      <c r="CW292" s="523">
        <f t="shared" si="554"/>
        <v>1.4383561643835615E-4</v>
      </c>
      <c r="CX292" s="523">
        <f t="shared" si="555"/>
        <v>4.3150684931506854E-4</v>
      </c>
      <c r="CY292" s="523">
        <f t="shared" si="556"/>
        <v>8.0907534246575348E-4</v>
      </c>
      <c r="CZ292" s="522">
        <f t="shared" si="557"/>
        <v>1.797945205479452E-3</v>
      </c>
      <c r="DA292" s="522" t="str">
        <f t="shared" si="558"/>
        <v/>
      </c>
      <c r="DB292" s="522" t="str">
        <f t="shared" si="559"/>
        <v/>
      </c>
      <c r="DC292" s="522" t="str">
        <f t="shared" si="560"/>
        <v/>
      </c>
      <c r="DD292" s="522" t="str">
        <f t="shared" si="561"/>
        <v/>
      </c>
      <c r="DE292" s="521" t="str">
        <f t="shared" si="562"/>
        <v/>
      </c>
      <c r="DF292" s="520" t="str">
        <f t="shared" si="563"/>
        <v/>
      </c>
      <c r="DG292" s="631">
        <f t="shared" ref="DG292:DG300" si="694">COUNT(B292:R292)</f>
        <v>2</v>
      </c>
      <c r="DH292" s="96">
        <f t="shared" ref="DH292:DH300" si="695">COUNT(T292:AJ292)</f>
        <v>0</v>
      </c>
      <c r="DI292" s="96">
        <f t="shared" ref="DI292:DI300" si="696">COUNT(AL292:BB292)</f>
        <v>0</v>
      </c>
      <c r="DJ292" s="96">
        <f t="shared" ref="DJ292:DJ300" si="697">COUNT(BD292:BT292)</f>
        <v>5</v>
      </c>
      <c r="DK292" s="689"/>
      <c r="DL292" s="624"/>
      <c r="DM292" s="624"/>
      <c r="DN292" s="624"/>
      <c r="DO292" s="624"/>
      <c r="DP292" s="624"/>
      <c r="DQ292" s="624"/>
      <c r="DR292" s="624"/>
      <c r="DS292" s="599"/>
      <c r="DT292" s="690"/>
    </row>
    <row r="293" spans="1:124" s="470" customFormat="1" ht="15.75" customHeight="1">
      <c r="A293" s="659" t="s">
        <v>897</v>
      </c>
      <c r="B293" s="148">
        <v>0</v>
      </c>
      <c r="C293" s="148"/>
      <c r="D293" s="148"/>
      <c r="E293" s="148"/>
      <c r="F293" s="148"/>
      <c r="G293" s="148"/>
      <c r="H293" s="148"/>
      <c r="I293" s="148"/>
      <c r="J293" s="148"/>
      <c r="K293" s="148"/>
      <c r="L293" s="148"/>
      <c r="M293" s="148"/>
      <c r="N293" s="148"/>
      <c r="O293" s="148"/>
      <c r="P293" s="148"/>
      <c r="Q293" s="148"/>
      <c r="R293" s="148"/>
      <c r="S293" s="577"/>
      <c r="T293" s="148"/>
      <c r="U293" s="148"/>
      <c r="V293" s="148"/>
      <c r="W293" s="148"/>
      <c r="X293" s="148"/>
      <c r="Y293" s="148"/>
      <c r="Z293" s="1369">
        <v>800</v>
      </c>
      <c r="AA293" s="1369"/>
      <c r="AB293" s="1369"/>
      <c r="AC293" s="1369"/>
      <c r="AD293" s="148">
        <v>1600</v>
      </c>
      <c r="AE293" s="1369"/>
      <c r="AF293" s="148"/>
      <c r="AG293" s="148"/>
      <c r="AH293" s="148"/>
      <c r="AI293" s="148"/>
      <c r="AJ293" s="148"/>
      <c r="AK293" s="577"/>
      <c r="AL293" s="148"/>
      <c r="AM293" s="148"/>
      <c r="AN293" s="148"/>
      <c r="AO293" s="148"/>
      <c r="AP293" s="148"/>
      <c r="AQ293" s="148"/>
      <c r="AR293" s="148"/>
      <c r="AS293" s="148"/>
      <c r="AT293" s="148"/>
      <c r="AU293" s="148"/>
      <c r="AV293" s="148"/>
      <c r="AW293" s="148"/>
      <c r="AX293" s="148"/>
      <c r="AY293" s="148"/>
      <c r="AZ293" s="148"/>
      <c r="BA293" s="148"/>
      <c r="BB293" s="148"/>
      <c r="BC293" s="577"/>
      <c r="BD293" s="1369"/>
      <c r="BE293" s="1369"/>
      <c r="BF293" s="1369"/>
      <c r="BG293" s="1369"/>
      <c r="BH293" s="1369"/>
      <c r="BI293" s="1369"/>
      <c r="BJ293" s="1369"/>
      <c r="BK293" s="1369"/>
      <c r="BL293" s="1369"/>
      <c r="BM293" s="1369"/>
      <c r="BN293" s="1369"/>
      <c r="BO293" s="1369"/>
      <c r="BP293" s="1369"/>
      <c r="BQ293" s="1369"/>
      <c r="BR293" s="1369"/>
      <c r="BS293" s="1369"/>
      <c r="BT293" s="1369"/>
      <c r="BU293" s="577"/>
      <c r="BV293" s="148"/>
      <c r="BW293" s="148"/>
      <c r="BX293" s="148"/>
      <c r="BY293" s="148"/>
      <c r="BZ293" s="578" t="str">
        <f t="shared" si="656"/>
        <v/>
      </c>
      <c r="CA293" s="578" t="str">
        <f t="shared" si="657"/>
        <v/>
      </c>
      <c r="CB293" s="578" t="str">
        <f t="shared" si="658"/>
        <v/>
      </c>
      <c r="CC293" s="665" t="str">
        <f t="shared" si="659"/>
        <v/>
      </c>
      <c r="CD293" s="1069" t="str">
        <f t="shared" ref="CD293:CD298" si="698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070" t="str">
        <f t="shared" si="693"/>
        <v/>
      </c>
      <c r="CF293" s="1070" t="str">
        <f t="shared" si="693"/>
        <v/>
      </c>
      <c r="CG293" s="1070" t="str">
        <f t="shared" si="693"/>
        <v/>
      </c>
      <c r="CH293" s="1070" t="str">
        <f t="shared" si="693"/>
        <v/>
      </c>
      <c r="CI293" s="1071" t="str">
        <f t="shared" si="693"/>
        <v/>
      </c>
      <c r="CJ293" s="1071" t="str">
        <f t="shared" si="693"/>
        <v/>
      </c>
      <c r="CK293" s="1070" t="str">
        <f t="shared" si="693"/>
        <v/>
      </c>
      <c r="CL293" s="1070" t="str">
        <f t="shared" si="693"/>
        <v/>
      </c>
      <c r="CM293" s="1070" t="str">
        <f t="shared" si="693"/>
        <v/>
      </c>
      <c r="CN293" s="1070" t="str">
        <f t="shared" si="693"/>
        <v/>
      </c>
      <c r="CO293" s="1069" t="str">
        <f t="shared" si="693"/>
        <v/>
      </c>
      <c r="CP293" s="532" t="str">
        <f t="shared" si="547"/>
        <v/>
      </c>
      <c r="CQ293" s="533" t="str">
        <f t="shared" si="548"/>
        <v/>
      </c>
      <c r="CR293" s="534" t="str">
        <f t="shared" si="549"/>
        <v/>
      </c>
      <c r="CS293" s="534" t="str">
        <f t="shared" si="550"/>
        <v/>
      </c>
      <c r="CT293" s="534" t="str">
        <f t="shared" si="551"/>
        <v/>
      </c>
      <c r="CU293" s="534" t="str">
        <f t="shared" si="552"/>
        <v/>
      </c>
      <c r="CV293" s="534" t="str">
        <f t="shared" si="553"/>
        <v/>
      </c>
      <c r="CW293" s="535" t="str">
        <f t="shared" si="554"/>
        <v/>
      </c>
      <c r="CX293" s="535" t="str">
        <f t="shared" si="555"/>
        <v/>
      </c>
      <c r="CY293" s="535" t="str">
        <f t="shared" si="556"/>
        <v/>
      </c>
      <c r="CZ293" s="534" t="str">
        <f t="shared" si="557"/>
        <v/>
      </c>
      <c r="DA293" s="534" t="str">
        <f t="shared" si="558"/>
        <v/>
      </c>
      <c r="DB293" s="534" t="str">
        <f t="shared" si="559"/>
        <v/>
      </c>
      <c r="DC293" s="534" t="str">
        <f t="shared" si="560"/>
        <v/>
      </c>
      <c r="DD293" s="534" t="str">
        <f t="shared" si="561"/>
        <v/>
      </c>
      <c r="DE293" s="533" t="str">
        <f t="shared" si="562"/>
        <v/>
      </c>
      <c r="DF293" s="532" t="str">
        <f t="shared" si="563"/>
        <v/>
      </c>
      <c r="DG293" s="631">
        <f t="shared" si="694"/>
        <v>1</v>
      </c>
      <c r="DH293" s="96">
        <f t="shared" si="695"/>
        <v>2</v>
      </c>
      <c r="DI293" s="96">
        <f t="shared" si="696"/>
        <v>0</v>
      </c>
      <c r="DJ293" s="96">
        <f t="shared" si="697"/>
        <v>0</v>
      </c>
      <c r="DK293" s="467"/>
      <c r="DL293" s="599"/>
      <c r="DM293" s="599"/>
      <c r="DN293" s="599"/>
      <c r="DO293" s="599"/>
      <c r="DP293" s="599"/>
      <c r="DQ293" s="599"/>
      <c r="DR293" s="599"/>
      <c r="DS293" s="599"/>
      <c r="DT293" s="468"/>
    </row>
    <row r="294" spans="1:124" s="470" customFormat="1" ht="15.75" customHeight="1">
      <c r="A294" s="685" t="s">
        <v>257</v>
      </c>
      <c r="B294" s="678">
        <v>14860</v>
      </c>
      <c r="C294" s="678">
        <v>14860</v>
      </c>
      <c r="D294" s="678">
        <v>14860</v>
      </c>
      <c r="E294" s="678">
        <v>14860</v>
      </c>
      <c r="F294" s="678">
        <v>14860</v>
      </c>
      <c r="G294" s="678">
        <v>14860</v>
      </c>
      <c r="H294" s="678">
        <v>14860</v>
      </c>
      <c r="I294" s="678">
        <v>14860</v>
      </c>
      <c r="J294" s="678">
        <v>14860</v>
      </c>
      <c r="K294" s="678">
        <v>14860</v>
      </c>
      <c r="L294" s="678">
        <v>14860</v>
      </c>
      <c r="M294" s="678">
        <v>14860</v>
      </c>
      <c r="N294" s="678"/>
      <c r="O294" s="678"/>
      <c r="P294" s="678"/>
      <c r="Q294" s="678"/>
      <c r="R294" s="678"/>
      <c r="S294" s="678">
        <v>14860</v>
      </c>
      <c r="T294" s="678">
        <v>14860</v>
      </c>
      <c r="U294" s="678">
        <v>14860</v>
      </c>
      <c r="V294" s="678">
        <v>14860</v>
      </c>
      <c r="W294" s="678">
        <v>14860</v>
      </c>
      <c r="X294" s="678">
        <v>14860</v>
      </c>
      <c r="Y294" s="678">
        <v>14860</v>
      </c>
      <c r="Z294" s="1371">
        <v>14860</v>
      </c>
      <c r="AA294" s="1371">
        <v>14860</v>
      </c>
      <c r="AB294" s="1371">
        <v>14860</v>
      </c>
      <c r="AC294" s="1371">
        <v>14860</v>
      </c>
      <c r="AD294" s="678">
        <v>14860</v>
      </c>
      <c r="AE294" s="1371">
        <v>14860</v>
      </c>
      <c r="AF294" s="678"/>
      <c r="AG294" s="678"/>
      <c r="AH294" s="678"/>
      <c r="AI294" s="678"/>
      <c r="AJ294" s="678"/>
      <c r="AK294" s="678">
        <v>14860</v>
      </c>
      <c r="AL294" s="678">
        <v>14860</v>
      </c>
      <c r="AM294" s="678">
        <v>14860</v>
      </c>
      <c r="AN294" s="678">
        <v>14860</v>
      </c>
      <c r="AO294" s="678">
        <v>14860</v>
      </c>
      <c r="AP294" s="678">
        <v>14860</v>
      </c>
      <c r="AQ294" s="678">
        <v>14860</v>
      </c>
      <c r="AR294" s="678">
        <v>14860</v>
      </c>
      <c r="AS294" s="678">
        <v>14860</v>
      </c>
      <c r="AT294" s="678">
        <v>14860</v>
      </c>
      <c r="AU294" s="678">
        <v>14860</v>
      </c>
      <c r="AV294" s="678">
        <v>14860</v>
      </c>
      <c r="AW294" s="678">
        <v>14860</v>
      </c>
      <c r="AX294" s="678"/>
      <c r="AY294" s="678"/>
      <c r="AZ294" s="678"/>
      <c r="BA294" s="678"/>
      <c r="BB294" s="678"/>
      <c r="BC294" s="577"/>
      <c r="BD294" s="1371">
        <v>14860</v>
      </c>
      <c r="BE294" s="1371">
        <v>14860</v>
      </c>
      <c r="BF294" s="1371">
        <v>14860</v>
      </c>
      <c r="BG294" s="1371">
        <v>14860</v>
      </c>
      <c r="BH294" s="1371">
        <v>14860</v>
      </c>
      <c r="BI294" s="1371">
        <v>14860</v>
      </c>
      <c r="BJ294" s="1371">
        <v>14860</v>
      </c>
      <c r="BK294" s="1371">
        <v>14860</v>
      </c>
      <c r="BL294" s="1371">
        <v>14860</v>
      </c>
      <c r="BM294" s="1371">
        <v>14860</v>
      </c>
      <c r="BN294" s="1371">
        <v>14860</v>
      </c>
      <c r="BO294" s="1371">
        <v>14860</v>
      </c>
      <c r="BP294" s="1371"/>
      <c r="BQ294" s="1371"/>
      <c r="BR294" s="1371"/>
      <c r="BS294" s="1371"/>
      <c r="BT294" s="1371"/>
      <c r="BU294" s="577"/>
      <c r="BV294" s="678">
        <v>14860</v>
      </c>
      <c r="BW294" s="678">
        <v>14860</v>
      </c>
      <c r="BX294" s="678">
        <v>14860</v>
      </c>
      <c r="BY294" s="678">
        <v>14860</v>
      </c>
      <c r="BZ294" s="678">
        <v>14860</v>
      </c>
      <c r="CA294" s="678">
        <v>14860</v>
      </c>
      <c r="CB294" s="678">
        <v>14860</v>
      </c>
      <c r="CC294" s="678">
        <v>14860</v>
      </c>
      <c r="CD294" s="678">
        <v>14860</v>
      </c>
      <c r="CE294" s="678">
        <v>14860</v>
      </c>
      <c r="CF294" s="678">
        <v>14860</v>
      </c>
      <c r="CG294" s="678">
        <v>14860</v>
      </c>
      <c r="CH294" s="678">
        <v>14860</v>
      </c>
      <c r="CI294" s="678">
        <v>14860</v>
      </c>
      <c r="CJ294" s="678">
        <v>14860</v>
      </c>
      <c r="CK294" s="678">
        <v>14860</v>
      </c>
      <c r="CL294" s="678">
        <v>14860</v>
      </c>
      <c r="CM294" s="678">
        <v>14860</v>
      </c>
      <c r="CN294" s="678">
        <v>14860</v>
      </c>
      <c r="CO294" s="678">
        <v>14860</v>
      </c>
      <c r="CP294" s="1279" t="str">
        <f t="shared" si="547"/>
        <v/>
      </c>
      <c r="CQ294" s="1280" t="str">
        <f t="shared" si="548"/>
        <v/>
      </c>
      <c r="CR294" s="1281" t="str">
        <f t="shared" si="549"/>
        <v/>
      </c>
      <c r="CS294" s="1281">
        <f t="shared" si="550"/>
        <v>14860</v>
      </c>
      <c r="CT294" s="1281">
        <f t="shared" si="551"/>
        <v>14860</v>
      </c>
      <c r="CU294" s="1281">
        <f t="shared" si="552"/>
        <v>14860</v>
      </c>
      <c r="CV294" s="1281">
        <f t="shared" si="553"/>
        <v>14860</v>
      </c>
      <c r="CW294" s="1282">
        <f t="shared" si="554"/>
        <v>14860</v>
      </c>
      <c r="CX294" s="1282">
        <f t="shared" si="555"/>
        <v>14860</v>
      </c>
      <c r="CY294" s="1282">
        <f t="shared" si="556"/>
        <v>14860</v>
      </c>
      <c r="CZ294" s="1281">
        <f t="shared" si="557"/>
        <v>14860</v>
      </c>
      <c r="DA294" s="1281">
        <f t="shared" si="558"/>
        <v>14860</v>
      </c>
      <c r="DB294" s="1281">
        <f t="shared" si="559"/>
        <v>14860</v>
      </c>
      <c r="DC294" s="1281">
        <f t="shared" si="560"/>
        <v>14860</v>
      </c>
      <c r="DD294" s="1281">
        <f t="shared" si="561"/>
        <v>14860</v>
      </c>
      <c r="DE294" s="1280" t="str">
        <f t="shared" si="562"/>
        <v/>
      </c>
      <c r="DF294" s="1279" t="str">
        <f t="shared" si="563"/>
        <v/>
      </c>
      <c r="DG294" s="631">
        <f t="shared" si="694"/>
        <v>12</v>
      </c>
      <c r="DH294" s="96">
        <f t="shared" si="695"/>
        <v>12</v>
      </c>
      <c r="DI294" s="96">
        <f t="shared" si="696"/>
        <v>12</v>
      </c>
      <c r="DJ294" s="96">
        <f t="shared" si="697"/>
        <v>12</v>
      </c>
      <c r="DK294" s="467"/>
      <c r="DL294" s="599"/>
      <c r="DM294" s="599"/>
      <c r="DN294" s="599"/>
      <c r="DO294" s="599"/>
      <c r="DP294" s="599"/>
      <c r="DQ294" s="599"/>
      <c r="DR294" s="599"/>
      <c r="DS294" s="599"/>
      <c r="DT294" s="468"/>
    </row>
    <row r="295" spans="1:124" s="470" customFormat="1" ht="15.75" customHeight="1">
      <c r="A295" s="635" t="s">
        <v>255</v>
      </c>
      <c r="B295" s="212"/>
      <c r="C295" s="212"/>
      <c r="D295" s="212"/>
      <c r="E295" s="212"/>
      <c r="F295" s="212"/>
      <c r="G295" s="212"/>
      <c r="H295" s="212"/>
      <c r="I295" s="212"/>
      <c r="J295" s="212"/>
      <c r="K295" s="212"/>
      <c r="L295" s="212"/>
      <c r="M295" s="212"/>
      <c r="N295" s="212"/>
      <c r="O295" s="212"/>
      <c r="P295" s="212"/>
      <c r="Q295" s="212"/>
      <c r="R295" s="212"/>
      <c r="S295" s="577"/>
      <c r="T295" s="212"/>
      <c r="U295" s="212"/>
      <c r="V295" s="212"/>
      <c r="W295" s="212"/>
      <c r="X295" s="212"/>
      <c r="Y295" s="212"/>
      <c r="Z295" s="1338">
        <v>400</v>
      </c>
      <c r="AA295" s="1338"/>
      <c r="AB295" s="1338"/>
      <c r="AC295" s="1338"/>
      <c r="AD295" s="212">
        <v>18</v>
      </c>
      <c r="AE295" s="1338"/>
      <c r="AF295" s="212"/>
      <c r="AG295" s="212"/>
      <c r="AH295" s="212"/>
      <c r="AI295" s="212"/>
      <c r="AJ295" s="212"/>
      <c r="AK295" s="577"/>
      <c r="AL295" s="212"/>
      <c r="AM295" s="212"/>
      <c r="AN295" s="212"/>
      <c r="AO295" s="212"/>
      <c r="AP295" s="212"/>
      <c r="AQ295" s="212"/>
      <c r="AR295" s="212"/>
      <c r="AS295" s="212"/>
      <c r="AT295" s="212"/>
      <c r="AU295" s="212"/>
      <c r="AV295" s="212"/>
      <c r="AW295" s="212"/>
      <c r="AX295" s="212"/>
      <c r="AY295" s="212"/>
      <c r="AZ295" s="212"/>
      <c r="BA295" s="212"/>
      <c r="BB295" s="212"/>
      <c r="BC295" s="577"/>
      <c r="BD295" s="1338"/>
      <c r="BE295" s="1338"/>
      <c r="BF295" s="1338"/>
      <c r="BG295" s="1338"/>
      <c r="BH295" s="1338"/>
      <c r="BI295" s="1338"/>
      <c r="BJ295" s="1338"/>
      <c r="BK295" s="1338"/>
      <c r="BL295" s="1338"/>
      <c r="BM295" s="1338"/>
      <c r="BN295" s="1338"/>
      <c r="BO295" s="1338"/>
      <c r="BP295" s="1338"/>
      <c r="BQ295" s="1338"/>
      <c r="BR295" s="1338"/>
      <c r="BS295" s="1338"/>
      <c r="BT295" s="1338"/>
      <c r="BU295" s="577"/>
      <c r="BV295" s="212"/>
      <c r="BW295" s="212"/>
      <c r="BX295" s="212"/>
      <c r="BY295" s="212"/>
      <c r="BZ295" s="578" t="str">
        <f t="shared" ref="BZ295:BZ300" si="699">IF(DG295&lt;3,"",(SUM(B295:R295)-MIN(B295:R295)-MAX(B295:R295))/(DG295-2))</f>
        <v/>
      </c>
      <c r="CA295" s="578" t="str">
        <f t="shared" ref="CA295:CA300" si="700">IF(DH295&lt;3,"",(SUM(T295:AJ295)-MIN(T295:AJ295)-MAX(T295:AJ295))/(DH295-2))</f>
        <v/>
      </c>
      <c r="CB295" s="578" t="str">
        <f t="shared" ref="CB295:CB300" si="701">IF(DI295&lt;3,"",(SUM(AL295:BB295)-MIN(AL295:BB295)-MAX(AL295:BB295))/(DI295-2))</f>
        <v/>
      </c>
      <c r="CC295" s="665" t="str">
        <f t="shared" ref="CC295:CC300" si="702">IF(DJ295&lt;3,"",(SUM(BD295:BT295)-MIN(BD295:BT295)-MAX(BD295:BT295))/(DJ295-2))</f>
        <v/>
      </c>
      <c r="CD295" s="1069" t="str">
        <f t="shared" si="698"/>
        <v/>
      </c>
      <c r="CE295" s="1070" t="str">
        <f t="shared" si="693"/>
        <v/>
      </c>
      <c r="CF295" s="1070" t="str">
        <f t="shared" si="693"/>
        <v/>
      </c>
      <c r="CG295" s="1070" t="str">
        <f t="shared" si="693"/>
        <v/>
      </c>
      <c r="CH295" s="1070" t="str">
        <f t="shared" si="693"/>
        <v/>
      </c>
      <c r="CI295" s="1071" t="str">
        <f t="shared" si="693"/>
        <v/>
      </c>
      <c r="CJ295" s="1071" t="str">
        <f t="shared" si="693"/>
        <v/>
      </c>
      <c r="CK295" s="1070" t="str">
        <f t="shared" si="693"/>
        <v/>
      </c>
      <c r="CL295" s="1070" t="str">
        <f t="shared" si="693"/>
        <v/>
      </c>
      <c r="CM295" s="1070" t="str">
        <f t="shared" si="693"/>
        <v/>
      </c>
      <c r="CN295" s="1070" t="str">
        <f t="shared" si="693"/>
        <v/>
      </c>
      <c r="CO295" s="1069" t="str">
        <f t="shared" si="693"/>
        <v/>
      </c>
      <c r="CP295" s="532" t="str">
        <f t="shared" si="547"/>
        <v/>
      </c>
      <c r="CQ295" s="533" t="str">
        <f t="shared" si="548"/>
        <v/>
      </c>
      <c r="CR295" s="534" t="str">
        <f t="shared" si="549"/>
        <v/>
      </c>
      <c r="CS295" s="534" t="str">
        <f t="shared" si="550"/>
        <v/>
      </c>
      <c r="CT295" s="534" t="str">
        <f t="shared" si="551"/>
        <v/>
      </c>
      <c r="CU295" s="534" t="str">
        <f t="shared" si="552"/>
        <v/>
      </c>
      <c r="CV295" s="534" t="str">
        <f t="shared" si="553"/>
        <v/>
      </c>
      <c r="CW295" s="535" t="str">
        <f t="shared" si="554"/>
        <v/>
      </c>
      <c r="CX295" s="535" t="str">
        <f t="shared" si="555"/>
        <v/>
      </c>
      <c r="CY295" s="535" t="str">
        <f t="shared" si="556"/>
        <v/>
      </c>
      <c r="CZ295" s="534" t="str">
        <f t="shared" si="557"/>
        <v/>
      </c>
      <c r="DA295" s="534" t="str">
        <f t="shared" si="558"/>
        <v/>
      </c>
      <c r="DB295" s="534" t="str">
        <f t="shared" si="559"/>
        <v/>
      </c>
      <c r="DC295" s="534" t="str">
        <f t="shared" si="560"/>
        <v/>
      </c>
      <c r="DD295" s="534" t="str">
        <f t="shared" si="561"/>
        <v/>
      </c>
      <c r="DE295" s="533" t="str">
        <f t="shared" si="562"/>
        <v/>
      </c>
      <c r="DF295" s="532" t="str">
        <f t="shared" si="563"/>
        <v/>
      </c>
      <c r="DG295" s="631">
        <f t="shared" si="694"/>
        <v>0</v>
      </c>
      <c r="DH295" s="96">
        <f t="shared" si="695"/>
        <v>2</v>
      </c>
      <c r="DI295" s="96">
        <f t="shared" si="696"/>
        <v>0</v>
      </c>
      <c r="DJ295" s="96">
        <f t="shared" si="697"/>
        <v>0</v>
      </c>
      <c r="DK295" s="467"/>
      <c r="DL295" s="599"/>
      <c r="DM295" s="599"/>
      <c r="DN295" s="599"/>
      <c r="DO295" s="599"/>
      <c r="DP295" s="599"/>
      <c r="DQ295" s="599"/>
      <c r="DR295" s="599"/>
      <c r="DS295" s="599"/>
      <c r="DT295" s="468"/>
    </row>
    <row r="296" spans="1:124" s="470" customFormat="1" ht="15.75" customHeight="1">
      <c r="A296" s="619" t="s">
        <v>180</v>
      </c>
      <c r="B296" s="260"/>
      <c r="C296" s="260"/>
      <c r="D296" s="260"/>
      <c r="E296" s="260"/>
      <c r="F296" s="260"/>
      <c r="G296" s="260"/>
      <c r="H296" s="260"/>
      <c r="I296" s="260"/>
      <c r="J296" s="260"/>
      <c r="K296" s="260"/>
      <c r="L296" s="260"/>
      <c r="M296" s="260"/>
      <c r="N296" s="260"/>
      <c r="O296" s="260"/>
      <c r="P296" s="260"/>
      <c r="Q296" s="260"/>
      <c r="R296" s="260"/>
      <c r="S296" s="577"/>
      <c r="T296" s="260"/>
      <c r="U296" s="260"/>
      <c r="V296" s="260"/>
      <c r="W296" s="260"/>
      <c r="X296" s="260"/>
      <c r="Y296" s="260"/>
      <c r="Z296" s="1339">
        <v>2.8</v>
      </c>
      <c r="AA296" s="1339"/>
      <c r="AB296" s="1339"/>
      <c r="AC296" s="1339"/>
      <c r="AD296" s="260">
        <v>180</v>
      </c>
      <c r="AE296" s="1339"/>
      <c r="AF296" s="260"/>
      <c r="AG296" s="260"/>
      <c r="AH296" s="260"/>
      <c r="AI296" s="260"/>
      <c r="AJ296" s="260"/>
      <c r="AK296" s="577"/>
      <c r="AL296" s="260"/>
      <c r="AM296" s="260"/>
      <c r="AN296" s="260"/>
      <c r="AO296" s="260"/>
      <c r="AP296" s="260"/>
      <c r="AQ296" s="260"/>
      <c r="AR296" s="260"/>
      <c r="AS296" s="260"/>
      <c r="AT296" s="260"/>
      <c r="AU296" s="260"/>
      <c r="AV296" s="260"/>
      <c r="AW296" s="260"/>
      <c r="AX296" s="260"/>
      <c r="AY296" s="260"/>
      <c r="AZ296" s="260"/>
      <c r="BA296" s="260"/>
      <c r="BB296" s="260"/>
      <c r="BC296" s="577"/>
      <c r="BD296" s="1339"/>
      <c r="BE296" s="1339"/>
      <c r="BF296" s="1339"/>
      <c r="BG296" s="1339"/>
      <c r="BH296" s="1339"/>
      <c r="BI296" s="1339"/>
      <c r="BJ296" s="1339"/>
      <c r="BK296" s="1339"/>
      <c r="BL296" s="1339"/>
      <c r="BM296" s="1339"/>
      <c r="BN296" s="1339"/>
      <c r="BO296" s="1339"/>
      <c r="BP296" s="1339"/>
      <c r="BQ296" s="1339"/>
      <c r="BR296" s="1339"/>
      <c r="BS296" s="1339"/>
      <c r="BT296" s="1339"/>
      <c r="BU296" s="577"/>
      <c r="BV296" s="260"/>
      <c r="BW296" s="260"/>
      <c r="BX296" s="260"/>
      <c r="BY296" s="260"/>
      <c r="BZ296" s="578" t="str">
        <f t="shared" si="699"/>
        <v/>
      </c>
      <c r="CA296" s="578" t="str">
        <f t="shared" si="700"/>
        <v/>
      </c>
      <c r="CB296" s="578" t="str">
        <f t="shared" si="701"/>
        <v/>
      </c>
      <c r="CC296" s="665" t="str">
        <f t="shared" si="702"/>
        <v/>
      </c>
      <c r="CD296" s="1069" t="str">
        <f t="shared" si="698"/>
        <v/>
      </c>
      <c r="CE296" s="1070" t="str">
        <f t="shared" si="693"/>
        <v/>
      </c>
      <c r="CF296" s="1070" t="str">
        <f t="shared" si="693"/>
        <v/>
      </c>
      <c r="CG296" s="1070" t="str">
        <f t="shared" si="693"/>
        <v/>
      </c>
      <c r="CH296" s="1070" t="str">
        <f t="shared" si="693"/>
        <v/>
      </c>
      <c r="CI296" s="1071" t="str">
        <f t="shared" si="693"/>
        <v/>
      </c>
      <c r="CJ296" s="1071" t="str">
        <f t="shared" si="693"/>
        <v/>
      </c>
      <c r="CK296" s="1070" t="str">
        <f t="shared" si="693"/>
        <v/>
      </c>
      <c r="CL296" s="1070" t="str">
        <f t="shared" si="693"/>
        <v/>
      </c>
      <c r="CM296" s="1070" t="str">
        <f t="shared" si="693"/>
        <v/>
      </c>
      <c r="CN296" s="1070" t="str">
        <f t="shared" si="693"/>
        <v/>
      </c>
      <c r="CO296" s="1069" t="str">
        <f t="shared" si="693"/>
        <v/>
      </c>
      <c r="CP296" s="532" t="str">
        <f t="shared" si="547"/>
        <v/>
      </c>
      <c r="CQ296" s="533" t="str">
        <f t="shared" si="548"/>
        <v/>
      </c>
      <c r="CR296" s="534" t="str">
        <f t="shared" si="549"/>
        <v/>
      </c>
      <c r="CS296" s="534" t="str">
        <f t="shared" si="550"/>
        <v/>
      </c>
      <c r="CT296" s="534" t="str">
        <f t="shared" si="551"/>
        <v/>
      </c>
      <c r="CU296" s="534" t="str">
        <f t="shared" si="552"/>
        <v/>
      </c>
      <c r="CV296" s="534" t="str">
        <f t="shared" si="553"/>
        <v/>
      </c>
      <c r="CW296" s="535" t="str">
        <f t="shared" si="554"/>
        <v/>
      </c>
      <c r="CX296" s="535" t="str">
        <f t="shared" si="555"/>
        <v/>
      </c>
      <c r="CY296" s="535" t="str">
        <f t="shared" si="556"/>
        <v/>
      </c>
      <c r="CZ296" s="534" t="str">
        <f t="shared" si="557"/>
        <v/>
      </c>
      <c r="DA296" s="534" t="str">
        <f t="shared" si="558"/>
        <v/>
      </c>
      <c r="DB296" s="534" t="str">
        <f t="shared" si="559"/>
        <v/>
      </c>
      <c r="DC296" s="534" t="str">
        <f t="shared" si="560"/>
        <v/>
      </c>
      <c r="DD296" s="534" t="str">
        <f t="shared" si="561"/>
        <v/>
      </c>
      <c r="DE296" s="533" t="str">
        <f t="shared" si="562"/>
        <v/>
      </c>
      <c r="DF296" s="532" t="str">
        <f t="shared" si="563"/>
        <v/>
      </c>
      <c r="DG296" s="631">
        <f t="shared" si="694"/>
        <v>0</v>
      </c>
      <c r="DH296" s="96">
        <f t="shared" si="695"/>
        <v>2</v>
      </c>
      <c r="DI296" s="96">
        <f t="shared" si="696"/>
        <v>0</v>
      </c>
      <c r="DJ296" s="96">
        <f t="shared" si="697"/>
        <v>0</v>
      </c>
      <c r="DK296" s="467"/>
      <c r="DL296" s="599"/>
      <c r="DM296" s="599"/>
      <c r="DN296" s="599"/>
      <c r="DO296" s="599"/>
      <c r="DP296" s="599"/>
      <c r="DQ296" s="599"/>
      <c r="DR296" s="599"/>
      <c r="DS296" s="599"/>
      <c r="DT296" s="468"/>
    </row>
    <row r="297" spans="1:124" s="470" customFormat="1" ht="15.75" customHeight="1">
      <c r="A297" s="619" t="s">
        <v>182</v>
      </c>
      <c r="B297" s="608" t="str">
        <f t="shared" ref="B297:M297" si="703">IF(B295="","",B295*B296)</f>
        <v/>
      </c>
      <c r="C297" s="608" t="str">
        <f t="shared" si="703"/>
        <v/>
      </c>
      <c r="D297" s="608" t="str">
        <f t="shared" si="703"/>
        <v/>
      </c>
      <c r="E297" s="608" t="str">
        <f t="shared" si="703"/>
        <v/>
      </c>
      <c r="F297" s="608" t="str">
        <f t="shared" si="703"/>
        <v/>
      </c>
      <c r="G297" s="608" t="str">
        <f t="shared" si="703"/>
        <v/>
      </c>
      <c r="H297" s="608" t="str">
        <f t="shared" si="703"/>
        <v/>
      </c>
      <c r="I297" s="608" t="str">
        <f t="shared" si="703"/>
        <v/>
      </c>
      <c r="J297" s="608" t="str">
        <f t="shared" si="703"/>
        <v/>
      </c>
      <c r="K297" s="608" t="str">
        <f t="shared" si="703"/>
        <v/>
      </c>
      <c r="L297" s="608" t="str">
        <f t="shared" si="703"/>
        <v/>
      </c>
      <c r="M297" s="608" t="str">
        <f t="shared" si="703"/>
        <v/>
      </c>
      <c r="N297" s="608"/>
      <c r="O297" s="608"/>
      <c r="P297" s="608"/>
      <c r="Q297" s="608"/>
      <c r="R297" s="608"/>
      <c r="S297" s="640"/>
      <c r="T297" s="608" t="str">
        <f t="shared" ref="T297:AE297" si="704">IF(T295="","",T295*T296)</f>
        <v/>
      </c>
      <c r="U297" s="608" t="str">
        <f t="shared" si="704"/>
        <v/>
      </c>
      <c r="V297" s="608" t="str">
        <f t="shared" si="704"/>
        <v/>
      </c>
      <c r="W297" s="608" t="str">
        <f t="shared" si="704"/>
        <v/>
      </c>
      <c r="X297" s="608" t="str">
        <f t="shared" si="704"/>
        <v/>
      </c>
      <c r="Y297" s="608" t="str">
        <f t="shared" si="704"/>
        <v/>
      </c>
      <c r="Z297" s="1347">
        <f t="shared" si="704"/>
        <v>1120</v>
      </c>
      <c r="AA297" s="1347" t="str">
        <f t="shared" si="704"/>
        <v/>
      </c>
      <c r="AB297" s="1347" t="str">
        <f t="shared" si="704"/>
        <v/>
      </c>
      <c r="AC297" s="1347" t="str">
        <f t="shared" si="704"/>
        <v/>
      </c>
      <c r="AD297" s="608">
        <f t="shared" si="704"/>
        <v>3240</v>
      </c>
      <c r="AE297" s="1347" t="str">
        <f t="shared" si="704"/>
        <v/>
      </c>
      <c r="AF297" s="608"/>
      <c r="AG297" s="608"/>
      <c r="AH297" s="608"/>
      <c r="AI297" s="608"/>
      <c r="AJ297" s="608"/>
      <c r="AK297" s="640"/>
      <c r="AL297" s="608" t="str">
        <f t="shared" ref="AL297:AW297" si="705">IF(AL295="","",AL295*AL296)</f>
        <v/>
      </c>
      <c r="AM297" s="608" t="str">
        <f t="shared" si="705"/>
        <v/>
      </c>
      <c r="AN297" s="608" t="str">
        <f t="shared" si="705"/>
        <v/>
      </c>
      <c r="AO297" s="608" t="str">
        <f t="shared" si="705"/>
        <v/>
      </c>
      <c r="AP297" s="608" t="str">
        <f t="shared" si="705"/>
        <v/>
      </c>
      <c r="AQ297" s="608" t="str">
        <f t="shared" si="705"/>
        <v/>
      </c>
      <c r="AR297" s="608" t="str">
        <f t="shared" si="705"/>
        <v/>
      </c>
      <c r="AS297" s="608" t="str">
        <f t="shared" si="705"/>
        <v/>
      </c>
      <c r="AT297" s="608" t="str">
        <f t="shared" si="705"/>
        <v/>
      </c>
      <c r="AU297" s="608" t="str">
        <f t="shared" si="705"/>
        <v/>
      </c>
      <c r="AV297" s="608" t="str">
        <f t="shared" si="705"/>
        <v/>
      </c>
      <c r="AW297" s="608" t="str">
        <f t="shared" si="705"/>
        <v/>
      </c>
      <c r="AX297" s="608"/>
      <c r="AY297" s="608"/>
      <c r="AZ297" s="608"/>
      <c r="BA297" s="608"/>
      <c r="BB297" s="608"/>
      <c r="BC297" s="640"/>
      <c r="BD297" s="1347" t="str">
        <f t="shared" ref="BD297:BO297" si="706">IF(BD295="","",BD295*BD296)</f>
        <v/>
      </c>
      <c r="BE297" s="1347" t="str">
        <f t="shared" si="706"/>
        <v/>
      </c>
      <c r="BF297" s="1347" t="str">
        <f t="shared" si="706"/>
        <v/>
      </c>
      <c r="BG297" s="1347" t="str">
        <f t="shared" si="706"/>
        <v/>
      </c>
      <c r="BH297" s="1347" t="str">
        <f t="shared" si="706"/>
        <v/>
      </c>
      <c r="BI297" s="1347" t="str">
        <f t="shared" si="706"/>
        <v/>
      </c>
      <c r="BJ297" s="1347" t="str">
        <f t="shared" si="706"/>
        <v/>
      </c>
      <c r="BK297" s="1347" t="str">
        <f t="shared" si="706"/>
        <v/>
      </c>
      <c r="BL297" s="1347" t="str">
        <f t="shared" si="706"/>
        <v/>
      </c>
      <c r="BM297" s="1347" t="str">
        <f t="shared" si="706"/>
        <v/>
      </c>
      <c r="BN297" s="1347" t="str">
        <f t="shared" si="706"/>
        <v/>
      </c>
      <c r="BO297" s="1347" t="str">
        <f t="shared" si="706"/>
        <v/>
      </c>
      <c r="BP297" s="1347"/>
      <c r="BQ297" s="1347"/>
      <c r="BR297" s="1347"/>
      <c r="BS297" s="1347"/>
      <c r="BT297" s="1347"/>
      <c r="BU297" s="640"/>
      <c r="BV297" s="608" t="str">
        <f>IF(BV295="","",BV295*BV296)</f>
        <v/>
      </c>
      <c r="BW297" s="608" t="str">
        <f>IF(BW295="","",BW295*BW296)</f>
        <v/>
      </c>
      <c r="BX297" s="608" t="str">
        <f>IF(BX295="","",BX295*BX296)</f>
        <v/>
      </c>
      <c r="BY297" s="608" t="str">
        <f>IF(BY295="","",BY295*BY296)</f>
        <v/>
      </c>
      <c r="BZ297" s="578" t="str">
        <f t="shared" si="699"/>
        <v/>
      </c>
      <c r="CA297" s="578" t="str">
        <f t="shared" si="700"/>
        <v/>
      </c>
      <c r="CB297" s="578" t="str">
        <f t="shared" si="701"/>
        <v/>
      </c>
      <c r="CC297" s="665" t="str">
        <f t="shared" si="702"/>
        <v/>
      </c>
      <c r="CD297" s="1069" t="str">
        <f t="shared" si="698"/>
        <v/>
      </c>
      <c r="CE297" s="1070" t="str">
        <f t="shared" si="693"/>
        <v/>
      </c>
      <c r="CF297" s="1070" t="str">
        <f t="shared" si="693"/>
        <v/>
      </c>
      <c r="CG297" s="1070" t="str">
        <f t="shared" si="693"/>
        <v/>
      </c>
      <c r="CH297" s="1070" t="str">
        <f t="shared" si="693"/>
        <v/>
      </c>
      <c r="CI297" s="1071" t="str">
        <f t="shared" si="693"/>
        <v/>
      </c>
      <c r="CJ297" s="1071" t="str">
        <f t="shared" si="693"/>
        <v/>
      </c>
      <c r="CK297" s="1070" t="str">
        <f t="shared" si="693"/>
        <v/>
      </c>
      <c r="CL297" s="1070" t="str">
        <f t="shared" si="693"/>
        <v/>
      </c>
      <c r="CM297" s="1070" t="str">
        <f t="shared" si="693"/>
        <v/>
      </c>
      <c r="CN297" s="1070" t="str">
        <f t="shared" si="693"/>
        <v/>
      </c>
      <c r="CO297" s="1069" t="str">
        <f t="shared" si="693"/>
        <v/>
      </c>
      <c r="CP297" s="532" t="str">
        <f t="shared" si="547"/>
        <v/>
      </c>
      <c r="CQ297" s="533" t="str">
        <f t="shared" si="548"/>
        <v/>
      </c>
      <c r="CR297" s="534" t="str">
        <f t="shared" si="549"/>
        <v/>
      </c>
      <c r="CS297" s="534" t="str">
        <f t="shared" si="550"/>
        <v/>
      </c>
      <c r="CT297" s="534" t="str">
        <f t="shared" si="551"/>
        <v/>
      </c>
      <c r="CU297" s="534" t="str">
        <f t="shared" si="552"/>
        <v/>
      </c>
      <c r="CV297" s="534" t="str">
        <f t="shared" si="553"/>
        <v/>
      </c>
      <c r="CW297" s="535" t="str">
        <f t="shared" si="554"/>
        <v/>
      </c>
      <c r="CX297" s="535" t="str">
        <f t="shared" si="555"/>
        <v/>
      </c>
      <c r="CY297" s="535" t="str">
        <f t="shared" si="556"/>
        <v/>
      </c>
      <c r="CZ297" s="534" t="str">
        <f t="shared" si="557"/>
        <v/>
      </c>
      <c r="DA297" s="534" t="str">
        <f t="shared" si="558"/>
        <v/>
      </c>
      <c r="DB297" s="534" t="str">
        <f t="shared" si="559"/>
        <v/>
      </c>
      <c r="DC297" s="534" t="str">
        <f t="shared" si="560"/>
        <v/>
      </c>
      <c r="DD297" s="534" t="str">
        <f t="shared" si="561"/>
        <v/>
      </c>
      <c r="DE297" s="533" t="str">
        <f t="shared" si="562"/>
        <v/>
      </c>
      <c r="DF297" s="532" t="str">
        <f t="shared" si="563"/>
        <v/>
      </c>
      <c r="DG297" s="631">
        <f t="shared" si="694"/>
        <v>0</v>
      </c>
      <c r="DH297" s="96">
        <f t="shared" si="695"/>
        <v>2</v>
      </c>
      <c r="DI297" s="96">
        <f t="shared" si="696"/>
        <v>0</v>
      </c>
      <c r="DJ297" s="96">
        <f t="shared" si="697"/>
        <v>0</v>
      </c>
      <c r="DK297" s="467"/>
      <c r="DL297" s="599"/>
      <c r="DM297" s="599"/>
      <c r="DN297" s="599"/>
      <c r="DO297" s="599"/>
      <c r="DP297" s="599"/>
      <c r="DQ297" s="599"/>
      <c r="DR297" s="599"/>
      <c r="DS297" s="599"/>
      <c r="DT297" s="468"/>
    </row>
    <row r="298" spans="1:124" s="470" customFormat="1" ht="15.75" customHeight="1">
      <c r="A298" s="619" t="s">
        <v>256</v>
      </c>
      <c r="B298" s="241">
        <v>0</v>
      </c>
      <c r="C298" s="241"/>
      <c r="D298" s="241"/>
      <c r="E298" s="241"/>
      <c r="F298" s="241"/>
      <c r="G298" s="241"/>
      <c r="H298" s="241"/>
      <c r="I298" s="241"/>
      <c r="J298" s="241"/>
      <c r="K298" s="241"/>
      <c r="L298" s="241"/>
      <c r="M298" s="241"/>
      <c r="N298" s="241"/>
      <c r="O298" s="241"/>
      <c r="P298" s="241"/>
      <c r="Q298" s="241"/>
      <c r="R298" s="241"/>
      <c r="S298" s="674"/>
      <c r="T298" s="241"/>
      <c r="U298" s="241"/>
      <c r="V298" s="241"/>
      <c r="W298" s="241"/>
      <c r="X298" s="241"/>
      <c r="Y298" s="241"/>
      <c r="Z298" s="241">
        <v>50</v>
      </c>
      <c r="AA298" s="241"/>
      <c r="AB298" s="241"/>
      <c r="AC298" s="241"/>
      <c r="AD298" s="241"/>
      <c r="AE298" s="241"/>
      <c r="AF298" s="241"/>
      <c r="AG298" s="241"/>
      <c r="AH298" s="241"/>
      <c r="AI298" s="241"/>
      <c r="AJ298" s="241"/>
      <c r="AK298" s="674"/>
      <c r="AL298" s="241"/>
      <c r="AM298" s="241"/>
      <c r="AN298" s="241"/>
      <c r="AO298" s="241"/>
      <c r="AP298" s="241"/>
      <c r="AQ298" s="241"/>
      <c r="AR298" s="241"/>
      <c r="AS298" s="241"/>
      <c r="AT298" s="241"/>
      <c r="AU298" s="241"/>
      <c r="AV298" s="241"/>
      <c r="AW298" s="241"/>
      <c r="AX298" s="241"/>
      <c r="AY298" s="241"/>
      <c r="AZ298" s="241"/>
      <c r="BA298" s="241"/>
      <c r="BB298" s="241"/>
      <c r="BC298" s="674"/>
      <c r="BD298" s="241"/>
      <c r="BE298" s="241"/>
      <c r="BF298" s="241"/>
      <c r="BG298" s="241"/>
      <c r="BH298" s="241"/>
      <c r="BI298" s="241"/>
      <c r="BJ298" s="241"/>
      <c r="BK298" s="241"/>
      <c r="BL298" s="241"/>
      <c r="BM298" s="241"/>
      <c r="BN298" s="241"/>
      <c r="BO298" s="241"/>
      <c r="BP298" s="241"/>
      <c r="BQ298" s="241"/>
      <c r="BR298" s="241"/>
      <c r="BS298" s="241"/>
      <c r="BT298" s="241"/>
      <c r="BU298" s="674"/>
      <c r="BV298" s="241"/>
      <c r="BW298" s="241"/>
      <c r="BX298" s="241"/>
      <c r="BY298" s="241"/>
      <c r="BZ298" s="578" t="str">
        <f t="shared" si="699"/>
        <v/>
      </c>
      <c r="CA298" s="578" t="str">
        <f t="shared" si="700"/>
        <v/>
      </c>
      <c r="CB298" s="578" t="str">
        <f t="shared" si="701"/>
        <v/>
      </c>
      <c r="CC298" s="665" t="str">
        <f t="shared" si="702"/>
        <v/>
      </c>
      <c r="CD298" s="1069" t="str">
        <f t="shared" si="698"/>
        <v/>
      </c>
      <c r="CE298" s="1070" t="str">
        <f t="shared" si="693"/>
        <v/>
      </c>
      <c r="CF298" s="1070" t="str">
        <f t="shared" si="693"/>
        <v/>
      </c>
      <c r="CG298" s="1070" t="str">
        <f t="shared" si="693"/>
        <v/>
      </c>
      <c r="CH298" s="1070" t="str">
        <f t="shared" si="693"/>
        <v/>
      </c>
      <c r="CI298" s="1071" t="str">
        <f t="shared" si="693"/>
        <v/>
      </c>
      <c r="CJ298" s="1071" t="str">
        <f t="shared" si="693"/>
        <v/>
      </c>
      <c r="CK298" s="1070" t="str">
        <f t="shared" si="693"/>
        <v/>
      </c>
      <c r="CL298" s="1070" t="str">
        <f t="shared" si="693"/>
        <v/>
      </c>
      <c r="CM298" s="1070" t="str">
        <f t="shared" si="693"/>
        <v/>
      </c>
      <c r="CN298" s="1070" t="str">
        <f t="shared" si="693"/>
        <v/>
      </c>
      <c r="CO298" s="1069" t="str">
        <f t="shared" si="693"/>
        <v/>
      </c>
      <c r="CP298" s="532" t="str">
        <f t="shared" si="547"/>
        <v/>
      </c>
      <c r="CQ298" s="533" t="str">
        <f t="shared" si="548"/>
        <v/>
      </c>
      <c r="CR298" s="534" t="str">
        <f t="shared" si="549"/>
        <v/>
      </c>
      <c r="CS298" s="534" t="str">
        <f t="shared" si="550"/>
        <v/>
      </c>
      <c r="CT298" s="534" t="str">
        <f t="shared" si="551"/>
        <v/>
      </c>
      <c r="CU298" s="534" t="str">
        <f t="shared" si="552"/>
        <v/>
      </c>
      <c r="CV298" s="534" t="str">
        <f t="shared" si="553"/>
        <v/>
      </c>
      <c r="CW298" s="535" t="str">
        <f t="shared" si="554"/>
        <v/>
      </c>
      <c r="CX298" s="535" t="str">
        <f t="shared" si="555"/>
        <v/>
      </c>
      <c r="CY298" s="535" t="str">
        <f t="shared" si="556"/>
        <v/>
      </c>
      <c r="CZ298" s="534" t="str">
        <f t="shared" si="557"/>
        <v/>
      </c>
      <c r="DA298" s="534" t="str">
        <f t="shared" si="558"/>
        <v/>
      </c>
      <c r="DB298" s="534" t="str">
        <f t="shared" si="559"/>
        <v/>
      </c>
      <c r="DC298" s="534" t="str">
        <f t="shared" si="560"/>
        <v/>
      </c>
      <c r="DD298" s="534" t="str">
        <f t="shared" si="561"/>
        <v/>
      </c>
      <c r="DE298" s="533" t="str">
        <f t="shared" si="562"/>
        <v/>
      </c>
      <c r="DF298" s="532" t="str">
        <f t="shared" si="563"/>
        <v/>
      </c>
      <c r="DG298" s="631">
        <f t="shared" si="694"/>
        <v>1</v>
      </c>
      <c r="DH298" s="96">
        <f t="shared" si="695"/>
        <v>1</v>
      </c>
      <c r="DI298" s="96">
        <f t="shared" si="696"/>
        <v>0</v>
      </c>
      <c r="DJ298" s="96">
        <f t="shared" si="697"/>
        <v>0</v>
      </c>
      <c r="DK298" s="467"/>
      <c r="DL298" s="599"/>
      <c r="DM298" s="599"/>
      <c r="DN298" s="599"/>
      <c r="DO298" s="599"/>
      <c r="DP298" s="599"/>
      <c r="DQ298" s="599"/>
      <c r="DR298" s="599"/>
      <c r="DS298" s="599"/>
      <c r="DT298" s="468"/>
    </row>
    <row r="299" spans="1:124" s="691" customFormat="1" ht="15.75" customHeight="1">
      <c r="A299" s="627" t="s">
        <v>226</v>
      </c>
      <c r="B299" s="611">
        <f t="shared" ref="B299:M299" si="707">IF(B293="","",(B293-B295-B298)*B294/B$46/365/$G$1)</f>
        <v>0</v>
      </c>
      <c r="C299" s="611" t="str">
        <f t="shared" si="707"/>
        <v/>
      </c>
      <c r="D299" s="611" t="str">
        <f t="shared" si="707"/>
        <v/>
      </c>
      <c r="E299" s="611" t="str">
        <f t="shared" si="707"/>
        <v/>
      </c>
      <c r="F299" s="611" t="str">
        <f t="shared" si="707"/>
        <v/>
      </c>
      <c r="G299" s="611" t="str">
        <f t="shared" si="707"/>
        <v/>
      </c>
      <c r="H299" s="611" t="str">
        <f t="shared" si="707"/>
        <v/>
      </c>
      <c r="I299" s="611" t="str">
        <f t="shared" si="707"/>
        <v/>
      </c>
      <c r="J299" s="611" t="str">
        <f t="shared" si="707"/>
        <v/>
      </c>
      <c r="K299" s="611" t="str">
        <f t="shared" si="707"/>
        <v/>
      </c>
      <c r="L299" s="611" t="str">
        <f t="shared" si="707"/>
        <v/>
      </c>
      <c r="M299" s="611" t="str">
        <f t="shared" si="707"/>
        <v/>
      </c>
      <c r="N299" s="611"/>
      <c r="O299" s="611"/>
      <c r="P299" s="611"/>
      <c r="Q299" s="611"/>
      <c r="R299" s="611"/>
      <c r="S299" s="630"/>
      <c r="T299" s="611" t="str">
        <f t="shared" ref="T299:AE299" si="708">IF(T293="","",(T293-T295-T298)*T294/T$46/365/$G$1)</f>
        <v/>
      </c>
      <c r="U299" s="611" t="str">
        <f t="shared" si="708"/>
        <v/>
      </c>
      <c r="V299" s="611" t="str">
        <f t="shared" si="708"/>
        <v/>
      </c>
      <c r="W299" s="611" t="str">
        <f t="shared" si="708"/>
        <v/>
      </c>
      <c r="X299" s="611" t="str">
        <f t="shared" si="708"/>
        <v/>
      </c>
      <c r="Y299" s="611" t="str">
        <f t="shared" si="708"/>
        <v/>
      </c>
      <c r="Z299" s="1348">
        <f t="shared" si="708"/>
        <v>0.14720366806294577</v>
      </c>
      <c r="AA299" s="1348" t="str">
        <f t="shared" si="708"/>
        <v/>
      </c>
      <c r="AB299" s="1348" t="str">
        <f t="shared" si="708"/>
        <v/>
      </c>
      <c r="AC299" s="1348" t="str">
        <f t="shared" si="708"/>
        <v/>
      </c>
      <c r="AD299" s="611">
        <f t="shared" si="708"/>
        <v>0.73189663760896639</v>
      </c>
      <c r="AE299" s="1348" t="str">
        <f t="shared" si="708"/>
        <v/>
      </c>
      <c r="AF299" s="611"/>
      <c r="AG299" s="611"/>
      <c r="AH299" s="611"/>
      <c r="AI299" s="611"/>
      <c r="AJ299" s="611"/>
      <c r="AK299" s="630"/>
      <c r="AL299" s="611" t="str">
        <f t="shared" ref="AL299:AW299" si="709">IF(AL293="","",(AL293-AL295-AL298)*AL294/AL$46/365/$G$1)</f>
        <v/>
      </c>
      <c r="AM299" s="611" t="str">
        <f t="shared" si="709"/>
        <v/>
      </c>
      <c r="AN299" s="611" t="str">
        <f t="shared" si="709"/>
        <v/>
      </c>
      <c r="AO299" s="611" t="str">
        <f t="shared" si="709"/>
        <v/>
      </c>
      <c r="AP299" s="611" t="str">
        <f t="shared" si="709"/>
        <v/>
      </c>
      <c r="AQ299" s="611" t="str">
        <f t="shared" si="709"/>
        <v/>
      </c>
      <c r="AR299" s="611" t="str">
        <f t="shared" si="709"/>
        <v/>
      </c>
      <c r="AS299" s="611" t="str">
        <f t="shared" si="709"/>
        <v/>
      </c>
      <c r="AT299" s="611" t="str">
        <f t="shared" si="709"/>
        <v/>
      </c>
      <c r="AU299" s="611" t="str">
        <f t="shared" si="709"/>
        <v/>
      </c>
      <c r="AV299" s="611" t="str">
        <f t="shared" si="709"/>
        <v/>
      </c>
      <c r="AW299" s="611" t="str">
        <f t="shared" si="709"/>
        <v/>
      </c>
      <c r="AX299" s="611"/>
      <c r="AY299" s="611"/>
      <c r="AZ299" s="611"/>
      <c r="BA299" s="611"/>
      <c r="BB299" s="611"/>
      <c r="BC299" s="630"/>
      <c r="BD299" s="1348" t="str">
        <f t="shared" ref="BD299:BO299" si="710">IF(BD293="","",(BD293-BD295-BD298)*BD294/BD$46/365/$G$1)</f>
        <v/>
      </c>
      <c r="BE299" s="1348" t="str">
        <f t="shared" si="710"/>
        <v/>
      </c>
      <c r="BF299" s="1348" t="str">
        <f t="shared" si="710"/>
        <v/>
      </c>
      <c r="BG299" s="1348" t="str">
        <f t="shared" si="710"/>
        <v/>
      </c>
      <c r="BH299" s="1348" t="str">
        <f t="shared" si="710"/>
        <v/>
      </c>
      <c r="BI299" s="1348" t="str">
        <f t="shared" si="710"/>
        <v/>
      </c>
      <c r="BJ299" s="1348" t="str">
        <f t="shared" si="710"/>
        <v/>
      </c>
      <c r="BK299" s="1348" t="str">
        <f t="shared" si="710"/>
        <v/>
      </c>
      <c r="BL299" s="1348" t="str">
        <f t="shared" si="710"/>
        <v/>
      </c>
      <c r="BM299" s="1348" t="str">
        <f t="shared" si="710"/>
        <v/>
      </c>
      <c r="BN299" s="1348" t="str">
        <f t="shared" si="710"/>
        <v/>
      </c>
      <c r="BO299" s="1348" t="str">
        <f t="shared" si="710"/>
        <v/>
      </c>
      <c r="BP299" s="1348"/>
      <c r="BQ299" s="1348"/>
      <c r="BR299" s="1348"/>
      <c r="BS299" s="1348"/>
      <c r="BT299" s="1348"/>
      <c r="BU299" s="630"/>
      <c r="BV299" s="611" t="str">
        <f>IF(BV293="","",(BV293-BV295-BV298)*BV294/BV$46/365/$G$1)</f>
        <v/>
      </c>
      <c r="BW299" s="611" t="str">
        <f>IF(BW293="","",(BW293-BW295-BW298)*BW294/BW$46/365/$G$1)</f>
        <v/>
      </c>
      <c r="BX299" s="611" t="str">
        <f>IF(BX293="","",(BX293-BX295-BX298)*BX294/BX$46/365/$G$1)</f>
        <v/>
      </c>
      <c r="BY299" s="611" t="str">
        <f>IF(BY293="","",(BY293-BY295-BY298)*BY294/BY$46/365/$G$1)</f>
        <v/>
      </c>
      <c r="BZ299" s="578" t="str">
        <f t="shared" si="699"/>
        <v/>
      </c>
      <c r="CA299" s="603" t="str">
        <f t="shared" si="700"/>
        <v/>
      </c>
      <c r="CB299" s="603" t="str">
        <f t="shared" si="701"/>
        <v/>
      </c>
      <c r="CC299" s="668" t="str">
        <f t="shared" si="702"/>
        <v/>
      </c>
      <c r="CD299" s="107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073" t="str">
        <f t="shared" ref="CE299:CO300" si="711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073" t="str">
        <f t="shared" si="711"/>
        <v/>
      </c>
      <c r="CG299" s="1073" t="str">
        <f t="shared" si="711"/>
        <v/>
      </c>
      <c r="CH299" s="1073" t="str">
        <f t="shared" si="711"/>
        <v/>
      </c>
      <c r="CI299" s="1074" t="str">
        <f t="shared" si="711"/>
        <v/>
      </c>
      <c r="CJ299" s="1074" t="str">
        <f t="shared" si="711"/>
        <v/>
      </c>
      <c r="CK299" s="1073" t="str">
        <f t="shared" si="711"/>
        <v/>
      </c>
      <c r="CL299" s="1073" t="str">
        <f t="shared" si="711"/>
        <v/>
      </c>
      <c r="CM299" s="1073" t="str">
        <f t="shared" si="711"/>
        <v/>
      </c>
      <c r="CN299" s="1073" t="str">
        <f t="shared" si="711"/>
        <v/>
      </c>
      <c r="CO299" s="1072" t="str">
        <f t="shared" si="711"/>
        <v/>
      </c>
      <c r="CP299" s="520" t="str">
        <f t="shared" si="547"/>
        <v/>
      </c>
      <c r="CQ299" s="521" t="str">
        <f t="shared" si="548"/>
        <v/>
      </c>
      <c r="CR299" s="522" t="str">
        <f t="shared" si="549"/>
        <v/>
      </c>
      <c r="CS299" s="522" t="str">
        <f t="shared" si="550"/>
        <v/>
      </c>
      <c r="CT299" s="522" t="str">
        <f t="shared" si="551"/>
        <v/>
      </c>
      <c r="CU299" s="522" t="str">
        <f t="shared" si="552"/>
        <v/>
      </c>
      <c r="CV299" s="522" t="str">
        <f t="shared" si="553"/>
        <v/>
      </c>
      <c r="CW299" s="523" t="str">
        <f t="shared" si="554"/>
        <v/>
      </c>
      <c r="CX299" s="523" t="str">
        <f t="shared" si="555"/>
        <v/>
      </c>
      <c r="CY299" s="523" t="str">
        <f t="shared" si="556"/>
        <v/>
      </c>
      <c r="CZ299" s="522" t="str">
        <f t="shared" si="557"/>
        <v/>
      </c>
      <c r="DA299" s="522" t="str">
        <f t="shared" si="558"/>
        <v/>
      </c>
      <c r="DB299" s="522" t="str">
        <f t="shared" si="559"/>
        <v/>
      </c>
      <c r="DC299" s="522" t="str">
        <f t="shared" si="560"/>
        <v/>
      </c>
      <c r="DD299" s="522" t="str">
        <f t="shared" si="561"/>
        <v/>
      </c>
      <c r="DE299" s="521" t="str">
        <f t="shared" si="562"/>
        <v/>
      </c>
      <c r="DF299" s="520" t="str">
        <f t="shared" si="563"/>
        <v/>
      </c>
      <c r="DG299" s="631">
        <f t="shared" si="694"/>
        <v>1</v>
      </c>
      <c r="DH299" s="96">
        <f t="shared" si="695"/>
        <v>2</v>
      </c>
      <c r="DI299" s="96">
        <f t="shared" si="696"/>
        <v>0</v>
      </c>
      <c r="DJ299" s="96">
        <f t="shared" si="697"/>
        <v>0</v>
      </c>
      <c r="DK299" s="689"/>
      <c r="DL299" s="624"/>
      <c r="DM299" s="624"/>
      <c r="DN299" s="624"/>
      <c r="DO299" s="624"/>
      <c r="DP299" s="624"/>
      <c r="DQ299" s="624"/>
      <c r="DR299" s="624"/>
      <c r="DS299" s="599"/>
      <c r="DT299" s="690"/>
    </row>
    <row r="300" spans="1:124" s="470" customFormat="1" ht="15.75" customHeight="1">
      <c r="A300" s="675" t="s">
        <v>261</v>
      </c>
      <c r="B300" s="212">
        <v>0</v>
      </c>
      <c r="C300" s="212"/>
      <c r="D300" s="212"/>
      <c r="E300" s="212"/>
      <c r="F300" s="212"/>
      <c r="G300" s="212"/>
      <c r="H300" s="212"/>
      <c r="I300" s="212"/>
      <c r="J300" s="212"/>
      <c r="K300" s="212"/>
      <c r="L300" s="212"/>
      <c r="M300" s="212"/>
      <c r="N300" s="212"/>
      <c r="O300" s="212"/>
      <c r="P300" s="212"/>
      <c r="Q300" s="212"/>
      <c r="R300" s="212"/>
      <c r="S300" s="651"/>
      <c r="T300" s="212"/>
      <c r="U300" s="212"/>
      <c r="V300" s="212"/>
      <c r="W300" s="212"/>
      <c r="X300" s="212"/>
      <c r="Y300" s="212"/>
      <c r="Z300" s="1338"/>
      <c r="AA300" s="1338"/>
      <c r="AB300" s="1338"/>
      <c r="AC300" s="1338"/>
      <c r="AD300" s="212"/>
      <c r="AE300" s="1338"/>
      <c r="AF300" s="212"/>
      <c r="AG300" s="212"/>
      <c r="AH300" s="212"/>
      <c r="AI300" s="212"/>
      <c r="AJ300" s="212"/>
      <c r="AK300" s="651"/>
      <c r="AL300" s="212"/>
      <c r="AM300" s="212"/>
      <c r="AN300" s="212"/>
      <c r="AO300" s="212"/>
      <c r="AP300" s="212"/>
      <c r="AQ300" s="212"/>
      <c r="AR300" s="212"/>
      <c r="AS300" s="212"/>
      <c r="AT300" s="212"/>
      <c r="AU300" s="212"/>
      <c r="AV300" s="212"/>
      <c r="AW300" s="212"/>
      <c r="AX300" s="212"/>
      <c r="AY300" s="212"/>
      <c r="AZ300" s="212"/>
      <c r="BA300" s="212"/>
      <c r="BB300" s="212"/>
      <c r="BC300" s="651"/>
      <c r="BD300" s="1338"/>
      <c r="BE300" s="1338"/>
      <c r="BF300" s="1338"/>
      <c r="BG300" s="1338"/>
      <c r="BH300" s="1338"/>
      <c r="BI300" s="1338"/>
      <c r="BJ300" s="1338"/>
      <c r="BK300" s="1338"/>
      <c r="BL300" s="1338"/>
      <c r="BM300" s="1338"/>
      <c r="BN300" s="1338"/>
      <c r="BO300" s="1338"/>
      <c r="BP300" s="1338"/>
      <c r="BQ300" s="1338"/>
      <c r="BR300" s="1338"/>
      <c r="BS300" s="1338"/>
      <c r="BT300" s="1338"/>
      <c r="BU300" s="651"/>
      <c r="BV300" s="212"/>
      <c r="BW300" s="212"/>
      <c r="BX300" s="212"/>
      <c r="BY300" s="212"/>
      <c r="BZ300" s="578" t="str">
        <f t="shared" si="699"/>
        <v/>
      </c>
      <c r="CA300" s="578" t="str">
        <f t="shared" si="700"/>
        <v/>
      </c>
      <c r="CB300" s="578" t="str">
        <f t="shared" si="701"/>
        <v/>
      </c>
      <c r="CC300" s="665" t="str">
        <f t="shared" si="702"/>
        <v/>
      </c>
      <c r="CD300" s="1069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070" t="str">
        <f t="shared" si="711"/>
        <v/>
      </c>
      <c r="CF300" s="1070" t="str">
        <f t="shared" si="711"/>
        <v/>
      </c>
      <c r="CG300" s="1070" t="str">
        <f t="shared" si="711"/>
        <v/>
      </c>
      <c r="CH300" s="1070" t="str">
        <f t="shared" si="711"/>
        <v/>
      </c>
      <c r="CI300" s="1071" t="str">
        <f t="shared" si="711"/>
        <v/>
      </c>
      <c r="CJ300" s="1071" t="str">
        <f t="shared" si="711"/>
        <v/>
      </c>
      <c r="CK300" s="1070" t="str">
        <f t="shared" si="711"/>
        <v/>
      </c>
      <c r="CL300" s="1070" t="str">
        <f t="shared" si="711"/>
        <v/>
      </c>
      <c r="CM300" s="1070" t="str">
        <f t="shared" si="711"/>
        <v/>
      </c>
      <c r="CN300" s="1070" t="str">
        <f t="shared" si="711"/>
        <v/>
      </c>
      <c r="CO300" s="1069" t="str">
        <f t="shared" si="711"/>
        <v/>
      </c>
      <c r="CP300" s="532" t="str">
        <f t="shared" si="547"/>
        <v/>
      </c>
      <c r="CQ300" s="533" t="str">
        <f t="shared" si="548"/>
        <v/>
      </c>
      <c r="CR300" s="534" t="str">
        <f t="shared" si="549"/>
        <v/>
      </c>
      <c r="CS300" s="534" t="str">
        <f t="shared" si="550"/>
        <v/>
      </c>
      <c r="CT300" s="534" t="str">
        <f t="shared" si="551"/>
        <v/>
      </c>
      <c r="CU300" s="534" t="str">
        <f t="shared" si="552"/>
        <v/>
      </c>
      <c r="CV300" s="534" t="str">
        <f t="shared" si="553"/>
        <v/>
      </c>
      <c r="CW300" s="535" t="str">
        <f t="shared" si="554"/>
        <v/>
      </c>
      <c r="CX300" s="535" t="str">
        <f t="shared" si="555"/>
        <v/>
      </c>
      <c r="CY300" s="535" t="str">
        <f t="shared" si="556"/>
        <v/>
      </c>
      <c r="CZ300" s="534" t="str">
        <f t="shared" si="557"/>
        <v/>
      </c>
      <c r="DA300" s="534" t="str">
        <f t="shared" si="558"/>
        <v/>
      </c>
      <c r="DB300" s="534" t="str">
        <f t="shared" si="559"/>
        <v/>
      </c>
      <c r="DC300" s="534" t="str">
        <f t="shared" si="560"/>
        <v/>
      </c>
      <c r="DD300" s="534" t="str">
        <f t="shared" si="561"/>
        <v/>
      </c>
      <c r="DE300" s="533" t="str">
        <f t="shared" si="562"/>
        <v/>
      </c>
      <c r="DF300" s="532" t="str">
        <f t="shared" si="563"/>
        <v/>
      </c>
      <c r="DG300" s="631">
        <f t="shared" si="694"/>
        <v>1</v>
      </c>
      <c r="DH300" s="96">
        <f t="shared" si="695"/>
        <v>0</v>
      </c>
      <c r="DI300" s="96">
        <f t="shared" si="696"/>
        <v>0</v>
      </c>
      <c r="DJ300" s="96">
        <f t="shared" si="697"/>
        <v>0</v>
      </c>
      <c r="DK300" s="467"/>
      <c r="DL300" s="599"/>
      <c r="DM300" s="599"/>
      <c r="DN300" s="599"/>
      <c r="DO300" s="599"/>
      <c r="DP300" s="599"/>
      <c r="DQ300" s="599"/>
      <c r="DR300" s="599"/>
      <c r="DS300" s="599"/>
      <c r="DT300" s="468"/>
    </row>
    <row r="301" spans="1:124" s="470" customFormat="1" ht="15.75" customHeight="1">
      <c r="A301" s="685" t="s">
        <v>262</v>
      </c>
      <c r="B301" s="212">
        <v>0</v>
      </c>
      <c r="C301" s="212"/>
      <c r="D301" s="212"/>
      <c r="E301" s="212"/>
      <c r="F301" s="212"/>
      <c r="G301" s="212"/>
      <c r="H301" s="212"/>
      <c r="I301" s="212"/>
      <c r="J301" s="212"/>
      <c r="K301" s="212"/>
      <c r="L301" s="212"/>
      <c r="M301" s="212"/>
      <c r="N301" s="212"/>
      <c r="O301" s="212"/>
      <c r="P301" s="212"/>
      <c r="Q301" s="212"/>
      <c r="R301" s="212"/>
      <c r="S301" s="651"/>
      <c r="T301" s="212"/>
      <c r="U301" s="212"/>
      <c r="V301" s="212"/>
      <c r="W301" s="212"/>
      <c r="X301" s="212"/>
      <c r="Y301" s="212"/>
      <c r="Z301" s="1338"/>
      <c r="AA301" s="1338"/>
      <c r="AB301" s="1338"/>
      <c r="AC301" s="1338"/>
      <c r="AD301" s="212"/>
      <c r="AE301" s="1338"/>
      <c r="AF301" s="212"/>
      <c r="AG301" s="212"/>
      <c r="AH301" s="212"/>
      <c r="AI301" s="212"/>
      <c r="AJ301" s="212"/>
      <c r="AK301" s="651"/>
      <c r="AL301" s="212"/>
      <c r="AM301" s="212"/>
      <c r="AN301" s="212"/>
      <c r="AO301" s="212"/>
      <c r="AP301" s="212"/>
      <c r="AQ301" s="212"/>
      <c r="AR301" s="212"/>
      <c r="AS301" s="212"/>
      <c r="AT301" s="212"/>
      <c r="AU301" s="212"/>
      <c r="AV301" s="212"/>
      <c r="AW301" s="212"/>
      <c r="AX301" s="212"/>
      <c r="AY301" s="212"/>
      <c r="AZ301" s="212"/>
      <c r="BA301" s="212"/>
      <c r="BB301" s="212"/>
      <c r="BC301" s="651"/>
      <c r="BD301" s="1338"/>
      <c r="BE301" s="1338"/>
      <c r="BF301" s="1338"/>
      <c r="BG301" s="1338"/>
      <c r="BH301" s="1338"/>
      <c r="BI301" s="1338"/>
      <c r="BJ301" s="1338"/>
      <c r="BK301" s="1338"/>
      <c r="BL301" s="1338"/>
      <c r="BM301" s="1338"/>
      <c r="BN301" s="1338"/>
      <c r="BO301" s="1338"/>
      <c r="BP301" s="1338"/>
      <c r="BQ301" s="1338"/>
      <c r="BR301" s="1338"/>
      <c r="BS301" s="1338"/>
      <c r="BT301" s="1338"/>
      <c r="BU301" s="651"/>
      <c r="BV301" s="212"/>
      <c r="BW301" s="212"/>
      <c r="BX301" s="212"/>
      <c r="BY301" s="212"/>
      <c r="BZ301" s="570"/>
      <c r="CA301" s="570"/>
      <c r="CB301" s="570"/>
      <c r="CC301" s="664"/>
      <c r="CD301" s="1096"/>
      <c r="CE301" s="1097"/>
      <c r="CF301" s="1097"/>
      <c r="CG301" s="1097"/>
      <c r="CH301" s="1097"/>
      <c r="CI301" s="1097"/>
      <c r="CJ301" s="1097"/>
      <c r="CK301" s="1097"/>
      <c r="CL301" s="1097"/>
      <c r="CM301" s="1097"/>
      <c r="CN301" s="1097"/>
      <c r="CO301" s="1096"/>
      <c r="CP301" s="695"/>
      <c r="CQ301" s="695"/>
      <c r="CR301" s="695"/>
      <c r="CS301" s="695"/>
      <c r="CT301" s="695"/>
      <c r="CU301" s="695"/>
      <c r="CV301" s="695"/>
      <c r="CW301" s="695"/>
      <c r="CX301" s="695"/>
      <c r="CY301" s="695"/>
      <c r="CZ301" s="695"/>
      <c r="DA301" s="695"/>
      <c r="DB301" s="695"/>
      <c r="DC301" s="695"/>
      <c r="DD301" s="695"/>
      <c r="DE301" s="695"/>
      <c r="DF301" s="695"/>
      <c r="DG301" s="579"/>
      <c r="DH301" s="98"/>
      <c r="DI301" s="98"/>
      <c r="DJ301" s="98"/>
      <c r="DK301" s="572"/>
      <c r="DL301" s="598"/>
      <c r="DM301" s="598"/>
      <c r="DN301" s="598"/>
      <c r="DO301" s="598"/>
      <c r="DP301" s="598"/>
      <c r="DQ301" s="598"/>
      <c r="DR301" s="598"/>
      <c r="DS301" s="598"/>
      <c r="DT301" s="468"/>
    </row>
    <row r="302" spans="1:124" s="470" customFormat="1" ht="15.75" customHeight="1">
      <c r="A302" s="685" t="s">
        <v>263</v>
      </c>
      <c r="B302" s="212">
        <v>0</v>
      </c>
      <c r="C302" s="212"/>
      <c r="D302" s="212"/>
      <c r="E302" s="212"/>
      <c r="F302" s="212"/>
      <c r="G302" s="212"/>
      <c r="H302" s="212"/>
      <c r="I302" s="212"/>
      <c r="J302" s="212"/>
      <c r="K302" s="212"/>
      <c r="L302" s="212"/>
      <c r="M302" s="212"/>
      <c r="N302" s="212"/>
      <c r="O302" s="212"/>
      <c r="P302" s="212"/>
      <c r="Q302" s="212"/>
      <c r="R302" s="212"/>
      <c r="S302" s="651"/>
      <c r="T302" s="212"/>
      <c r="U302" s="212"/>
      <c r="V302" s="212"/>
      <c r="W302" s="212"/>
      <c r="X302" s="212"/>
      <c r="Y302" s="212"/>
      <c r="Z302" s="1338"/>
      <c r="AA302" s="1338"/>
      <c r="AB302" s="1338"/>
      <c r="AC302" s="1338"/>
      <c r="AD302" s="212"/>
      <c r="AE302" s="1338"/>
      <c r="AF302" s="212"/>
      <c r="AG302" s="212"/>
      <c r="AH302" s="212"/>
      <c r="AI302" s="212"/>
      <c r="AJ302" s="212"/>
      <c r="AK302" s="651"/>
      <c r="AL302" s="212"/>
      <c r="AM302" s="212"/>
      <c r="AN302" s="212"/>
      <c r="AO302" s="212"/>
      <c r="AP302" s="212"/>
      <c r="AQ302" s="212"/>
      <c r="AR302" s="212"/>
      <c r="AS302" s="212"/>
      <c r="AT302" s="212"/>
      <c r="AU302" s="212"/>
      <c r="AV302" s="212"/>
      <c r="AW302" s="212"/>
      <c r="AX302" s="212"/>
      <c r="AY302" s="212"/>
      <c r="AZ302" s="212"/>
      <c r="BA302" s="212"/>
      <c r="BB302" s="212"/>
      <c r="BC302" s="651"/>
      <c r="BD302" s="1338"/>
      <c r="BE302" s="1338"/>
      <c r="BF302" s="1338"/>
      <c r="BG302" s="1338"/>
      <c r="BH302" s="1338"/>
      <c r="BI302" s="1338"/>
      <c r="BJ302" s="1338"/>
      <c r="BK302" s="1338"/>
      <c r="BL302" s="1338"/>
      <c r="BM302" s="1338"/>
      <c r="BN302" s="1338"/>
      <c r="BO302" s="1338"/>
      <c r="BP302" s="1338"/>
      <c r="BQ302" s="1338"/>
      <c r="BR302" s="1338"/>
      <c r="BS302" s="1338"/>
      <c r="BT302" s="1338"/>
      <c r="BU302" s="651"/>
      <c r="BV302" s="212"/>
      <c r="BW302" s="212"/>
      <c r="BX302" s="212"/>
      <c r="BY302" s="212"/>
      <c r="BZ302" s="578" t="str">
        <f t="shared" ref="BZ302:BZ310" si="712">IF(DG302&lt;3,"",(SUM(B302:R302)-MIN(B302:R302)-MAX(B302:R302))/(DG302-2))</f>
        <v/>
      </c>
      <c r="CA302" s="578" t="str">
        <f t="shared" ref="CA302:CA310" si="713">IF(DH302&lt;3,"",(SUM(T302:AJ302)-MIN(T302:AJ302)-MAX(T302:AJ302))/(DH302-2))</f>
        <v/>
      </c>
      <c r="CB302" s="578" t="str">
        <f t="shared" ref="CB302:CB310" si="714">IF(DI302&lt;3,"",(SUM(AL302:BB302)-MIN(AL302:BB302)-MAX(AL302:BB302))/(DI302-2))</f>
        <v/>
      </c>
      <c r="CC302" s="665" t="str">
        <f t="shared" ref="CC302:CC310" si="715">IF(DJ302&lt;3,"",(SUM(BD302:BT302)-MIN(BD302:BT302)-MAX(BD302:BT302))/(DJ302-2))</f>
        <v/>
      </c>
      <c r="CD302" s="1069" t="str">
        <f t="shared" ref="CD302:CO308" si="716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070" t="str">
        <f t="shared" si="716"/>
        <v/>
      </c>
      <c r="CF302" s="1070" t="str">
        <f t="shared" si="716"/>
        <v/>
      </c>
      <c r="CG302" s="1070" t="str">
        <f t="shared" si="716"/>
        <v/>
      </c>
      <c r="CH302" s="1070" t="str">
        <f t="shared" si="716"/>
        <v/>
      </c>
      <c r="CI302" s="1071" t="str">
        <f t="shared" si="716"/>
        <v/>
      </c>
      <c r="CJ302" s="1071" t="str">
        <f t="shared" si="716"/>
        <v/>
      </c>
      <c r="CK302" s="1070" t="str">
        <f t="shared" si="716"/>
        <v/>
      </c>
      <c r="CL302" s="1070" t="str">
        <f t="shared" si="716"/>
        <v/>
      </c>
      <c r="CM302" s="1070" t="str">
        <f t="shared" si="716"/>
        <v/>
      </c>
      <c r="CN302" s="1070" t="str">
        <f t="shared" si="716"/>
        <v/>
      </c>
      <c r="CO302" s="1069" t="str">
        <f t="shared" si="716"/>
        <v/>
      </c>
      <c r="CP302" s="532" t="str">
        <f t="shared" ref="CP302:CP310" si="717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3" t="str">
        <f t="shared" ref="CQ302:CQ310" si="718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4" t="str">
        <f t="shared" ref="CR302:CR310" si="719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4" t="str">
        <f t="shared" ref="CS302:CS310" si="720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4" t="str">
        <f t="shared" ref="CT302:CT310" si="721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4" t="str">
        <f t="shared" ref="CU302:CU310" si="722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4" t="str">
        <f t="shared" ref="CV302:CV310" si="723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5" t="str">
        <f t="shared" ref="CW302:CW310" si="724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5" t="str">
        <f t="shared" ref="CX302:CX310" si="725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5" t="str">
        <f t="shared" ref="CY302:CY310" si="726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4" t="str">
        <f t="shared" ref="CZ302:CZ310" si="727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4" t="str">
        <f t="shared" ref="DA302:DA310" si="728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4" t="str">
        <f t="shared" ref="DB302:DB310" si="729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730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4" t="str">
        <f t="shared" ref="DD302:DD310" si="731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3" t="str">
        <f t="shared" ref="DE302:DE310" si="732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32" t="str">
        <f t="shared" ref="DF302:DF310" si="733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31">
        <f t="shared" ref="DG302:DG310" si="734">COUNT(B302:R302)</f>
        <v>1</v>
      </c>
      <c r="DH302" s="96">
        <f t="shared" ref="DH302:DH310" si="735">COUNT(T302:AJ302)</f>
        <v>0</v>
      </c>
      <c r="DI302" s="96">
        <f t="shared" ref="DI302:DI310" si="736">COUNT(AL302:BB302)</f>
        <v>0</v>
      </c>
      <c r="DJ302" s="96">
        <f t="shared" ref="DJ302:DJ310" si="737">COUNT(BD302:BT302)</f>
        <v>0</v>
      </c>
      <c r="DK302" s="467"/>
      <c r="DL302" s="599"/>
      <c r="DM302" s="599"/>
      <c r="DN302" s="599"/>
      <c r="DO302" s="599"/>
      <c r="DP302" s="599"/>
      <c r="DQ302" s="599"/>
      <c r="DR302" s="599"/>
      <c r="DS302" s="599"/>
      <c r="DT302" s="468"/>
    </row>
    <row r="303" spans="1:124" s="470" customFormat="1" ht="15.75" customHeight="1">
      <c r="A303" s="677" t="s">
        <v>264</v>
      </c>
      <c r="B303" s="608">
        <f t="shared" ref="B303:M303" si="738">IF(B300="","",B300*B302)</f>
        <v>0</v>
      </c>
      <c r="C303" s="608" t="str">
        <f t="shared" si="738"/>
        <v/>
      </c>
      <c r="D303" s="608" t="str">
        <f t="shared" si="738"/>
        <v/>
      </c>
      <c r="E303" s="608" t="str">
        <f t="shared" si="738"/>
        <v/>
      </c>
      <c r="F303" s="608" t="str">
        <f t="shared" si="738"/>
        <v/>
      </c>
      <c r="G303" s="608" t="str">
        <f t="shared" si="738"/>
        <v/>
      </c>
      <c r="H303" s="608" t="str">
        <f t="shared" si="738"/>
        <v/>
      </c>
      <c r="I303" s="608" t="str">
        <f t="shared" si="738"/>
        <v/>
      </c>
      <c r="J303" s="608" t="str">
        <f t="shared" si="738"/>
        <v/>
      </c>
      <c r="K303" s="608" t="str">
        <f t="shared" si="738"/>
        <v/>
      </c>
      <c r="L303" s="608" t="str">
        <f t="shared" si="738"/>
        <v/>
      </c>
      <c r="M303" s="608" t="str">
        <f t="shared" si="738"/>
        <v/>
      </c>
      <c r="N303" s="608"/>
      <c r="O303" s="608"/>
      <c r="P303" s="608"/>
      <c r="Q303" s="608"/>
      <c r="R303" s="608"/>
      <c r="S303" s="640"/>
      <c r="T303" s="608" t="str">
        <f t="shared" ref="T303:AE303" si="739">IF(T300="","",T300*T302)</f>
        <v/>
      </c>
      <c r="U303" s="608" t="str">
        <f t="shared" si="739"/>
        <v/>
      </c>
      <c r="V303" s="608" t="str">
        <f t="shared" si="739"/>
        <v/>
      </c>
      <c r="W303" s="608" t="str">
        <f t="shared" si="739"/>
        <v/>
      </c>
      <c r="X303" s="608" t="str">
        <f t="shared" si="739"/>
        <v/>
      </c>
      <c r="Y303" s="608" t="str">
        <f t="shared" si="739"/>
        <v/>
      </c>
      <c r="Z303" s="1347" t="str">
        <f t="shared" si="739"/>
        <v/>
      </c>
      <c r="AA303" s="1347" t="str">
        <f t="shared" si="739"/>
        <v/>
      </c>
      <c r="AB303" s="1347" t="str">
        <f t="shared" si="739"/>
        <v/>
      </c>
      <c r="AC303" s="1347" t="str">
        <f t="shared" si="739"/>
        <v/>
      </c>
      <c r="AD303" s="608" t="str">
        <f t="shared" si="739"/>
        <v/>
      </c>
      <c r="AE303" s="1347" t="str">
        <f t="shared" si="739"/>
        <v/>
      </c>
      <c r="AF303" s="608"/>
      <c r="AG303" s="608"/>
      <c r="AH303" s="608"/>
      <c r="AI303" s="608"/>
      <c r="AJ303" s="608"/>
      <c r="AK303" s="640"/>
      <c r="AL303" s="608" t="str">
        <f t="shared" ref="AL303:AW303" si="740">IF(AL300="","",AL300*AL302)</f>
        <v/>
      </c>
      <c r="AM303" s="608" t="str">
        <f t="shared" si="740"/>
        <v/>
      </c>
      <c r="AN303" s="608" t="str">
        <f t="shared" si="740"/>
        <v/>
      </c>
      <c r="AO303" s="608" t="str">
        <f t="shared" si="740"/>
        <v/>
      </c>
      <c r="AP303" s="608" t="str">
        <f t="shared" si="740"/>
        <v/>
      </c>
      <c r="AQ303" s="608" t="str">
        <f t="shared" si="740"/>
        <v/>
      </c>
      <c r="AR303" s="608" t="str">
        <f t="shared" si="740"/>
        <v/>
      </c>
      <c r="AS303" s="608" t="str">
        <f t="shared" si="740"/>
        <v/>
      </c>
      <c r="AT303" s="608" t="str">
        <f t="shared" si="740"/>
        <v/>
      </c>
      <c r="AU303" s="608" t="str">
        <f t="shared" si="740"/>
        <v/>
      </c>
      <c r="AV303" s="608" t="str">
        <f t="shared" si="740"/>
        <v/>
      </c>
      <c r="AW303" s="608" t="str">
        <f t="shared" si="740"/>
        <v/>
      </c>
      <c r="AX303" s="608"/>
      <c r="AY303" s="608"/>
      <c r="AZ303" s="608"/>
      <c r="BA303" s="608"/>
      <c r="BB303" s="608"/>
      <c r="BC303" s="640"/>
      <c r="BD303" s="1347" t="str">
        <f t="shared" ref="BD303:BO303" si="741">IF(BD300="","",BD300*BD302)</f>
        <v/>
      </c>
      <c r="BE303" s="1347" t="str">
        <f t="shared" si="741"/>
        <v/>
      </c>
      <c r="BF303" s="1347" t="str">
        <f t="shared" si="741"/>
        <v/>
      </c>
      <c r="BG303" s="1347" t="str">
        <f t="shared" si="741"/>
        <v/>
      </c>
      <c r="BH303" s="1347" t="str">
        <f t="shared" si="741"/>
        <v/>
      </c>
      <c r="BI303" s="1347" t="str">
        <f t="shared" si="741"/>
        <v/>
      </c>
      <c r="BJ303" s="1347" t="str">
        <f t="shared" si="741"/>
        <v/>
      </c>
      <c r="BK303" s="1347" t="str">
        <f t="shared" si="741"/>
        <v/>
      </c>
      <c r="BL303" s="1347" t="str">
        <f t="shared" si="741"/>
        <v/>
      </c>
      <c r="BM303" s="1347" t="str">
        <f t="shared" si="741"/>
        <v/>
      </c>
      <c r="BN303" s="1347" t="str">
        <f t="shared" si="741"/>
        <v/>
      </c>
      <c r="BO303" s="1347" t="str">
        <f t="shared" si="741"/>
        <v/>
      </c>
      <c r="BP303" s="1347"/>
      <c r="BQ303" s="1347"/>
      <c r="BR303" s="1347"/>
      <c r="BS303" s="1347"/>
      <c r="BT303" s="1347"/>
      <c r="BU303" s="640"/>
      <c r="BV303" s="608" t="str">
        <f>IF(BV300="","",BV300*BV302)</f>
        <v/>
      </c>
      <c r="BW303" s="608" t="str">
        <f>IF(BW300="","",BW300*BW302)</f>
        <v/>
      </c>
      <c r="BX303" s="608" t="str">
        <f>IF(BX300="","",BX300*BX302)</f>
        <v/>
      </c>
      <c r="BY303" s="608" t="str">
        <f>IF(BY300="","",BY300*BY302)</f>
        <v/>
      </c>
      <c r="BZ303" s="578" t="str">
        <f t="shared" si="712"/>
        <v/>
      </c>
      <c r="CA303" s="578" t="str">
        <f t="shared" si="713"/>
        <v/>
      </c>
      <c r="CB303" s="578" t="str">
        <f t="shared" si="714"/>
        <v/>
      </c>
      <c r="CC303" s="665" t="str">
        <f t="shared" si="715"/>
        <v/>
      </c>
      <c r="CD303" s="1069" t="str">
        <f t="shared" si="716"/>
        <v/>
      </c>
      <c r="CE303" s="1070" t="str">
        <f t="shared" si="716"/>
        <v/>
      </c>
      <c r="CF303" s="1070" t="str">
        <f t="shared" si="716"/>
        <v/>
      </c>
      <c r="CG303" s="1070" t="str">
        <f t="shared" si="716"/>
        <v/>
      </c>
      <c r="CH303" s="1070" t="str">
        <f t="shared" si="716"/>
        <v/>
      </c>
      <c r="CI303" s="1071" t="str">
        <f t="shared" si="716"/>
        <v/>
      </c>
      <c r="CJ303" s="1071" t="str">
        <f t="shared" si="716"/>
        <v/>
      </c>
      <c r="CK303" s="1070" t="str">
        <f t="shared" si="716"/>
        <v/>
      </c>
      <c r="CL303" s="1070" t="str">
        <f t="shared" si="716"/>
        <v/>
      </c>
      <c r="CM303" s="1070" t="str">
        <f t="shared" si="716"/>
        <v/>
      </c>
      <c r="CN303" s="1070" t="str">
        <f t="shared" si="716"/>
        <v/>
      </c>
      <c r="CO303" s="1069" t="str">
        <f t="shared" si="716"/>
        <v/>
      </c>
      <c r="CP303" s="532" t="str">
        <f t="shared" si="717"/>
        <v/>
      </c>
      <c r="CQ303" s="533" t="str">
        <f t="shared" si="718"/>
        <v/>
      </c>
      <c r="CR303" s="534" t="str">
        <f t="shared" si="719"/>
        <v/>
      </c>
      <c r="CS303" s="534" t="str">
        <f t="shared" si="720"/>
        <v/>
      </c>
      <c r="CT303" s="534" t="str">
        <f t="shared" si="721"/>
        <v/>
      </c>
      <c r="CU303" s="534" t="str">
        <f t="shared" si="722"/>
        <v/>
      </c>
      <c r="CV303" s="534" t="str">
        <f t="shared" si="723"/>
        <v/>
      </c>
      <c r="CW303" s="535" t="str">
        <f t="shared" si="724"/>
        <v/>
      </c>
      <c r="CX303" s="535" t="str">
        <f t="shared" si="725"/>
        <v/>
      </c>
      <c r="CY303" s="535" t="str">
        <f t="shared" si="726"/>
        <v/>
      </c>
      <c r="CZ303" s="534" t="str">
        <f t="shared" si="727"/>
        <v/>
      </c>
      <c r="DA303" s="534" t="str">
        <f t="shared" si="728"/>
        <v/>
      </c>
      <c r="DB303" s="534" t="str">
        <f t="shared" si="729"/>
        <v/>
      </c>
      <c r="DC303" s="534" t="str">
        <f t="shared" si="730"/>
        <v/>
      </c>
      <c r="DD303" s="534" t="str">
        <f t="shared" si="731"/>
        <v/>
      </c>
      <c r="DE303" s="533" t="str">
        <f t="shared" si="732"/>
        <v/>
      </c>
      <c r="DF303" s="532" t="str">
        <f t="shared" si="733"/>
        <v/>
      </c>
      <c r="DG303" s="631">
        <f t="shared" si="734"/>
        <v>1</v>
      </c>
      <c r="DH303" s="96">
        <f t="shared" si="735"/>
        <v>0</v>
      </c>
      <c r="DI303" s="96">
        <f t="shared" si="736"/>
        <v>0</v>
      </c>
      <c r="DJ303" s="96">
        <f t="shared" si="737"/>
        <v>0</v>
      </c>
      <c r="DK303" s="467"/>
      <c r="DL303" s="599"/>
      <c r="DM303" s="599"/>
      <c r="DN303" s="599"/>
      <c r="DO303" s="599"/>
      <c r="DP303" s="599"/>
      <c r="DQ303" s="599"/>
      <c r="DR303" s="599"/>
      <c r="DS303" s="599"/>
      <c r="DT303" s="468"/>
    </row>
    <row r="304" spans="1:124" s="470" customFormat="1" ht="15.75" customHeight="1">
      <c r="A304" s="685" t="s">
        <v>257</v>
      </c>
      <c r="B304" s="678">
        <f>1530*$K$1</f>
        <v>6405.8040000000001</v>
      </c>
      <c r="C304" s="678">
        <f t="shared" ref="C304:M304" si="742">1530*$K$1</f>
        <v>6405.8040000000001</v>
      </c>
      <c r="D304" s="678">
        <f t="shared" si="742"/>
        <v>6405.8040000000001</v>
      </c>
      <c r="E304" s="678">
        <f t="shared" si="742"/>
        <v>6405.8040000000001</v>
      </c>
      <c r="F304" s="678">
        <f t="shared" si="742"/>
        <v>6405.8040000000001</v>
      </c>
      <c r="G304" s="678">
        <f t="shared" si="742"/>
        <v>6405.8040000000001</v>
      </c>
      <c r="H304" s="678">
        <f t="shared" si="742"/>
        <v>6405.8040000000001</v>
      </c>
      <c r="I304" s="678">
        <f t="shared" si="742"/>
        <v>6405.8040000000001</v>
      </c>
      <c r="J304" s="678">
        <f t="shared" si="742"/>
        <v>6405.8040000000001</v>
      </c>
      <c r="K304" s="678">
        <f t="shared" si="742"/>
        <v>6405.8040000000001</v>
      </c>
      <c r="L304" s="678">
        <f t="shared" si="742"/>
        <v>6405.8040000000001</v>
      </c>
      <c r="M304" s="678">
        <f t="shared" si="742"/>
        <v>6405.8040000000001</v>
      </c>
      <c r="N304" s="678"/>
      <c r="O304" s="678"/>
      <c r="P304" s="678"/>
      <c r="Q304" s="678"/>
      <c r="R304" s="678"/>
      <c r="S304" s="686"/>
      <c r="T304" s="678">
        <f>1530*$K$1</f>
        <v>6405.8040000000001</v>
      </c>
      <c r="U304" s="678">
        <f t="shared" ref="U304:AE304" si="743">1530*$K$1</f>
        <v>6405.8040000000001</v>
      </c>
      <c r="V304" s="678">
        <f t="shared" si="743"/>
        <v>6405.8040000000001</v>
      </c>
      <c r="W304" s="678">
        <f t="shared" si="743"/>
        <v>6405.8040000000001</v>
      </c>
      <c r="X304" s="678">
        <f t="shared" si="743"/>
        <v>6405.8040000000001</v>
      </c>
      <c r="Y304" s="678">
        <f t="shared" si="743"/>
        <v>6405.8040000000001</v>
      </c>
      <c r="Z304" s="1371">
        <f t="shared" si="743"/>
        <v>6405.8040000000001</v>
      </c>
      <c r="AA304" s="1371">
        <f t="shared" si="743"/>
        <v>6405.8040000000001</v>
      </c>
      <c r="AB304" s="1371">
        <f t="shared" si="743"/>
        <v>6405.8040000000001</v>
      </c>
      <c r="AC304" s="1371">
        <f t="shared" si="743"/>
        <v>6405.8040000000001</v>
      </c>
      <c r="AD304" s="678">
        <f t="shared" si="743"/>
        <v>6405.8040000000001</v>
      </c>
      <c r="AE304" s="1371">
        <f t="shared" si="743"/>
        <v>6405.8040000000001</v>
      </c>
      <c r="AF304" s="678"/>
      <c r="AG304" s="678"/>
      <c r="AH304" s="678"/>
      <c r="AI304" s="678"/>
      <c r="AJ304" s="678"/>
      <c r="AK304" s="686"/>
      <c r="AL304" s="678">
        <f>1530*$K$1</f>
        <v>6405.8040000000001</v>
      </c>
      <c r="AM304" s="678">
        <f t="shared" ref="AM304:AW304" si="744">1530*$K$1</f>
        <v>6405.8040000000001</v>
      </c>
      <c r="AN304" s="678">
        <f t="shared" si="744"/>
        <v>6405.8040000000001</v>
      </c>
      <c r="AO304" s="678">
        <f t="shared" si="744"/>
        <v>6405.8040000000001</v>
      </c>
      <c r="AP304" s="678">
        <f t="shared" si="744"/>
        <v>6405.8040000000001</v>
      </c>
      <c r="AQ304" s="678">
        <f t="shared" si="744"/>
        <v>6405.8040000000001</v>
      </c>
      <c r="AR304" s="678">
        <f t="shared" si="744"/>
        <v>6405.8040000000001</v>
      </c>
      <c r="AS304" s="678">
        <f t="shared" si="744"/>
        <v>6405.8040000000001</v>
      </c>
      <c r="AT304" s="678">
        <f t="shared" si="744"/>
        <v>6405.8040000000001</v>
      </c>
      <c r="AU304" s="678">
        <f t="shared" si="744"/>
        <v>6405.8040000000001</v>
      </c>
      <c r="AV304" s="678">
        <f t="shared" si="744"/>
        <v>6405.8040000000001</v>
      </c>
      <c r="AW304" s="678">
        <f t="shared" si="744"/>
        <v>6405.8040000000001</v>
      </c>
      <c r="AX304" s="678"/>
      <c r="AY304" s="678"/>
      <c r="AZ304" s="678"/>
      <c r="BA304" s="678"/>
      <c r="BB304" s="678"/>
      <c r="BC304" s="686"/>
      <c r="BD304" s="1371">
        <f>1530*$K$1</f>
        <v>6405.8040000000001</v>
      </c>
      <c r="BE304" s="1371">
        <f t="shared" ref="BE304:BO304" si="745">1530*$K$1</f>
        <v>6405.8040000000001</v>
      </c>
      <c r="BF304" s="1371">
        <f t="shared" si="745"/>
        <v>6405.8040000000001</v>
      </c>
      <c r="BG304" s="1371">
        <f t="shared" si="745"/>
        <v>6405.8040000000001</v>
      </c>
      <c r="BH304" s="1371">
        <f t="shared" si="745"/>
        <v>6405.8040000000001</v>
      </c>
      <c r="BI304" s="1371">
        <f t="shared" si="745"/>
        <v>6405.8040000000001</v>
      </c>
      <c r="BJ304" s="1371">
        <f t="shared" si="745"/>
        <v>6405.8040000000001</v>
      </c>
      <c r="BK304" s="1371">
        <f t="shared" si="745"/>
        <v>6405.8040000000001</v>
      </c>
      <c r="BL304" s="1371">
        <f t="shared" si="745"/>
        <v>6405.8040000000001</v>
      </c>
      <c r="BM304" s="1371">
        <f t="shared" si="745"/>
        <v>6405.8040000000001</v>
      </c>
      <c r="BN304" s="1371">
        <f t="shared" si="745"/>
        <v>6405.8040000000001</v>
      </c>
      <c r="BO304" s="1371">
        <f t="shared" si="745"/>
        <v>6405.8040000000001</v>
      </c>
      <c r="BP304" s="1371"/>
      <c r="BQ304" s="1371"/>
      <c r="BR304" s="1371"/>
      <c r="BS304" s="1371"/>
      <c r="BT304" s="1371"/>
      <c r="BU304" s="577"/>
      <c r="BV304" s="678">
        <f t="shared" ref="BV304:BY304" si="746">1530*$K$1</f>
        <v>6405.8040000000001</v>
      </c>
      <c r="BW304" s="678">
        <f t="shared" si="746"/>
        <v>6405.8040000000001</v>
      </c>
      <c r="BX304" s="678">
        <f t="shared" si="746"/>
        <v>6405.8040000000001</v>
      </c>
      <c r="BY304" s="678">
        <f t="shared" si="746"/>
        <v>6405.8040000000001</v>
      </c>
      <c r="BZ304" s="578">
        <f t="shared" si="712"/>
        <v>6405.804000000001</v>
      </c>
      <c r="CA304" s="578">
        <f t="shared" si="713"/>
        <v>6405.804000000001</v>
      </c>
      <c r="CB304" s="578">
        <f t="shared" si="714"/>
        <v>6405.804000000001</v>
      </c>
      <c r="CC304" s="665">
        <f t="shared" si="715"/>
        <v>6405.804000000001</v>
      </c>
      <c r="CD304" s="1069">
        <f t="shared" si="716"/>
        <v>6405.8040000000001</v>
      </c>
      <c r="CE304" s="1070">
        <f t="shared" si="716"/>
        <v>6405.8040000000001</v>
      </c>
      <c r="CF304" s="1070">
        <f t="shared" si="716"/>
        <v>6405.8040000000001</v>
      </c>
      <c r="CG304" s="1070">
        <f t="shared" si="716"/>
        <v>6405.8040000000001</v>
      </c>
      <c r="CH304" s="1070">
        <f t="shared" si="716"/>
        <v>6405.8040000000001</v>
      </c>
      <c r="CI304" s="1071">
        <f t="shared" si="716"/>
        <v>6405.8040000000001</v>
      </c>
      <c r="CJ304" s="1071">
        <f t="shared" si="716"/>
        <v>6405.8040000000001</v>
      </c>
      <c r="CK304" s="1070">
        <f t="shared" si="716"/>
        <v>6405.8040000000001</v>
      </c>
      <c r="CL304" s="1070">
        <f t="shared" si="716"/>
        <v>6405.8040000000001</v>
      </c>
      <c r="CM304" s="1070">
        <f t="shared" si="716"/>
        <v>6405.8040000000001</v>
      </c>
      <c r="CN304" s="1070">
        <f t="shared" si="716"/>
        <v>6405.8040000000001</v>
      </c>
      <c r="CO304" s="1069">
        <f t="shared" si="716"/>
        <v>6405.8040000000001</v>
      </c>
      <c r="CP304" s="532" t="str">
        <f t="shared" si="717"/>
        <v/>
      </c>
      <c r="CQ304" s="533" t="str">
        <f t="shared" si="718"/>
        <v/>
      </c>
      <c r="CR304" s="534" t="str">
        <f t="shared" si="719"/>
        <v/>
      </c>
      <c r="CS304" s="534">
        <f t="shared" si="720"/>
        <v>6405.8040000000001</v>
      </c>
      <c r="CT304" s="534">
        <f t="shared" si="721"/>
        <v>6405.8040000000001</v>
      </c>
      <c r="CU304" s="534">
        <f t="shared" si="722"/>
        <v>6405.8040000000001</v>
      </c>
      <c r="CV304" s="534">
        <f t="shared" si="723"/>
        <v>6405.8040000000001</v>
      </c>
      <c r="CW304" s="535">
        <f t="shared" si="724"/>
        <v>6405.8040000000001</v>
      </c>
      <c r="CX304" s="535">
        <f t="shared" si="725"/>
        <v>6405.8040000000001</v>
      </c>
      <c r="CY304" s="535">
        <f t="shared" si="726"/>
        <v>6405.8040000000001</v>
      </c>
      <c r="CZ304" s="534">
        <f t="shared" si="727"/>
        <v>6405.8040000000001</v>
      </c>
      <c r="DA304" s="534">
        <f t="shared" si="728"/>
        <v>6405.8040000000001</v>
      </c>
      <c r="DB304" s="534">
        <f t="shared" si="729"/>
        <v>6405.8040000000001</v>
      </c>
      <c r="DC304" s="534">
        <f t="shared" si="730"/>
        <v>6405.8040000000001</v>
      </c>
      <c r="DD304" s="534">
        <f t="shared" si="731"/>
        <v>6405.8040000000001</v>
      </c>
      <c r="DE304" s="533" t="str">
        <f t="shared" si="732"/>
        <v/>
      </c>
      <c r="DF304" s="532" t="str">
        <f t="shared" si="733"/>
        <v/>
      </c>
      <c r="DG304" s="631">
        <f t="shared" si="734"/>
        <v>12</v>
      </c>
      <c r="DH304" s="96">
        <f t="shared" si="735"/>
        <v>12</v>
      </c>
      <c r="DI304" s="96">
        <f t="shared" si="736"/>
        <v>12</v>
      </c>
      <c r="DJ304" s="96">
        <f t="shared" si="737"/>
        <v>12</v>
      </c>
      <c r="DK304" s="467"/>
      <c r="DL304" s="599"/>
      <c r="DM304" s="599"/>
      <c r="DN304" s="599"/>
      <c r="DO304" s="599"/>
      <c r="DP304" s="599"/>
      <c r="DQ304" s="599"/>
      <c r="DR304" s="599"/>
      <c r="DS304" s="599"/>
      <c r="DT304" s="468"/>
    </row>
    <row r="305" spans="1:124" s="470" customFormat="1" ht="15.75" customHeight="1">
      <c r="A305" s="635" t="s">
        <v>255</v>
      </c>
      <c r="B305" s="212"/>
      <c r="C305" s="212"/>
      <c r="D305" s="212"/>
      <c r="E305" s="212"/>
      <c r="F305" s="212"/>
      <c r="G305" s="212"/>
      <c r="H305" s="212"/>
      <c r="I305" s="212"/>
      <c r="J305" s="212"/>
      <c r="K305" s="212"/>
      <c r="L305" s="212"/>
      <c r="M305" s="212"/>
      <c r="N305" s="212"/>
      <c r="O305" s="212"/>
      <c r="P305" s="212"/>
      <c r="Q305" s="212"/>
      <c r="R305" s="212"/>
      <c r="S305" s="577"/>
      <c r="T305" s="212"/>
      <c r="U305" s="212"/>
      <c r="V305" s="212"/>
      <c r="W305" s="212"/>
      <c r="X305" s="212"/>
      <c r="Y305" s="212"/>
      <c r="Z305" s="1338"/>
      <c r="AA305" s="1338"/>
      <c r="AB305" s="1338"/>
      <c r="AC305" s="1338"/>
      <c r="AD305" s="212"/>
      <c r="AE305" s="1338"/>
      <c r="AF305" s="212"/>
      <c r="AG305" s="212"/>
      <c r="AH305" s="212"/>
      <c r="AI305" s="212"/>
      <c r="AJ305" s="212"/>
      <c r="AK305" s="577"/>
      <c r="AL305" s="212"/>
      <c r="AM305" s="212"/>
      <c r="AN305" s="212"/>
      <c r="AO305" s="212"/>
      <c r="AP305" s="212"/>
      <c r="AQ305" s="212"/>
      <c r="AR305" s="212"/>
      <c r="AS305" s="212"/>
      <c r="AT305" s="212"/>
      <c r="AU305" s="212"/>
      <c r="AV305" s="212"/>
      <c r="AW305" s="212"/>
      <c r="AX305" s="212"/>
      <c r="AY305" s="212"/>
      <c r="AZ305" s="212"/>
      <c r="BA305" s="212"/>
      <c r="BB305" s="212"/>
      <c r="BC305" s="577"/>
      <c r="BD305" s="1338"/>
      <c r="BE305" s="1338"/>
      <c r="BF305" s="1338"/>
      <c r="BG305" s="1338"/>
      <c r="BH305" s="1338"/>
      <c r="BI305" s="1338"/>
      <c r="BJ305" s="1338"/>
      <c r="BK305" s="1338"/>
      <c r="BL305" s="1338"/>
      <c r="BM305" s="1338"/>
      <c r="BN305" s="1338"/>
      <c r="BO305" s="1338"/>
      <c r="BP305" s="1338"/>
      <c r="BQ305" s="1338"/>
      <c r="BR305" s="1338"/>
      <c r="BS305" s="1338"/>
      <c r="BT305" s="1338"/>
      <c r="BU305" s="577"/>
      <c r="BV305" s="212"/>
      <c r="BW305" s="212"/>
      <c r="BX305" s="212"/>
      <c r="BY305" s="212"/>
      <c r="BZ305" s="578" t="str">
        <f t="shared" si="712"/>
        <v/>
      </c>
      <c r="CA305" s="578" t="str">
        <f t="shared" si="713"/>
        <v/>
      </c>
      <c r="CB305" s="578" t="str">
        <f t="shared" si="714"/>
        <v/>
      </c>
      <c r="CC305" s="665" t="str">
        <f t="shared" si="715"/>
        <v/>
      </c>
      <c r="CD305" s="1069" t="str">
        <f t="shared" si="716"/>
        <v/>
      </c>
      <c r="CE305" s="1070" t="str">
        <f t="shared" si="716"/>
        <v/>
      </c>
      <c r="CF305" s="1070" t="str">
        <f t="shared" si="716"/>
        <v/>
      </c>
      <c r="CG305" s="1070" t="str">
        <f t="shared" si="716"/>
        <v/>
      </c>
      <c r="CH305" s="1070" t="str">
        <f t="shared" si="716"/>
        <v/>
      </c>
      <c r="CI305" s="1071" t="str">
        <f t="shared" si="716"/>
        <v/>
      </c>
      <c r="CJ305" s="1071" t="str">
        <f t="shared" si="716"/>
        <v/>
      </c>
      <c r="CK305" s="1070" t="str">
        <f t="shared" si="716"/>
        <v/>
      </c>
      <c r="CL305" s="1070" t="str">
        <f t="shared" si="716"/>
        <v/>
      </c>
      <c r="CM305" s="1070" t="str">
        <f t="shared" si="716"/>
        <v/>
      </c>
      <c r="CN305" s="1070" t="str">
        <f t="shared" si="716"/>
        <v/>
      </c>
      <c r="CO305" s="1069" t="str">
        <f t="shared" si="716"/>
        <v/>
      </c>
      <c r="CP305" s="532" t="str">
        <f t="shared" si="717"/>
        <v/>
      </c>
      <c r="CQ305" s="533" t="str">
        <f t="shared" si="718"/>
        <v/>
      </c>
      <c r="CR305" s="534" t="str">
        <f t="shared" si="719"/>
        <v/>
      </c>
      <c r="CS305" s="534" t="str">
        <f t="shared" si="720"/>
        <v/>
      </c>
      <c r="CT305" s="534" t="str">
        <f t="shared" si="721"/>
        <v/>
      </c>
      <c r="CU305" s="534" t="str">
        <f t="shared" si="722"/>
        <v/>
      </c>
      <c r="CV305" s="534" t="str">
        <f t="shared" si="723"/>
        <v/>
      </c>
      <c r="CW305" s="535" t="str">
        <f t="shared" si="724"/>
        <v/>
      </c>
      <c r="CX305" s="535" t="str">
        <f t="shared" si="725"/>
        <v/>
      </c>
      <c r="CY305" s="535" t="str">
        <f t="shared" si="726"/>
        <v/>
      </c>
      <c r="CZ305" s="534" t="str">
        <f t="shared" si="727"/>
        <v/>
      </c>
      <c r="DA305" s="534" t="str">
        <f t="shared" si="728"/>
        <v/>
      </c>
      <c r="DB305" s="534" t="str">
        <f t="shared" si="729"/>
        <v/>
      </c>
      <c r="DC305" s="534" t="str">
        <f t="shared" si="730"/>
        <v/>
      </c>
      <c r="DD305" s="534" t="str">
        <f t="shared" si="731"/>
        <v/>
      </c>
      <c r="DE305" s="533" t="str">
        <f t="shared" si="732"/>
        <v/>
      </c>
      <c r="DF305" s="532" t="str">
        <f t="shared" si="733"/>
        <v/>
      </c>
      <c r="DG305" s="631">
        <f t="shared" si="734"/>
        <v>0</v>
      </c>
      <c r="DH305" s="96">
        <f t="shared" si="735"/>
        <v>0</v>
      </c>
      <c r="DI305" s="96">
        <f t="shared" si="736"/>
        <v>0</v>
      </c>
      <c r="DJ305" s="96">
        <f t="shared" si="737"/>
        <v>0</v>
      </c>
      <c r="DK305" s="467"/>
      <c r="DL305" s="599"/>
      <c r="DM305" s="599"/>
      <c r="DN305" s="599"/>
      <c r="DO305" s="599"/>
      <c r="DP305" s="599"/>
      <c r="DQ305" s="599"/>
      <c r="DR305" s="599"/>
      <c r="DS305" s="599"/>
      <c r="DT305" s="468"/>
    </row>
    <row r="306" spans="1:124" s="470" customFormat="1" ht="15.75" customHeight="1">
      <c r="A306" s="619" t="s">
        <v>180</v>
      </c>
      <c r="B306" s="260"/>
      <c r="C306" s="260"/>
      <c r="D306" s="260"/>
      <c r="E306" s="260"/>
      <c r="F306" s="260"/>
      <c r="G306" s="260"/>
      <c r="H306" s="260"/>
      <c r="I306" s="260"/>
      <c r="J306" s="260"/>
      <c r="K306" s="260"/>
      <c r="L306" s="260"/>
      <c r="M306" s="260"/>
      <c r="N306" s="260"/>
      <c r="O306" s="260"/>
      <c r="P306" s="260"/>
      <c r="Q306" s="260"/>
      <c r="R306" s="260"/>
      <c r="S306" s="577"/>
      <c r="T306" s="260"/>
      <c r="U306" s="260"/>
      <c r="V306" s="260"/>
      <c r="W306" s="260"/>
      <c r="X306" s="260"/>
      <c r="Y306" s="260"/>
      <c r="Z306" s="1339"/>
      <c r="AA306" s="1339"/>
      <c r="AB306" s="1339"/>
      <c r="AC306" s="1339"/>
      <c r="AD306" s="260"/>
      <c r="AE306" s="1339"/>
      <c r="AF306" s="260"/>
      <c r="AG306" s="260"/>
      <c r="AH306" s="260"/>
      <c r="AI306" s="260"/>
      <c r="AJ306" s="260"/>
      <c r="AK306" s="577"/>
      <c r="AL306" s="260"/>
      <c r="AM306" s="260"/>
      <c r="AN306" s="260"/>
      <c r="AO306" s="260"/>
      <c r="AP306" s="260"/>
      <c r="AQ306" s="260"/>
      <c r="AR306" s="260"/>
      <c r="AS306" s="260"/>
      <c r="AT306" s="260"/>
      <c r="AU306" s="260"/>
      <c r="AV306" s="260"/>
      <c r="AW306" s="260"/>
      <c r="AX306" s="260"/>
      <c r="AY306" s="260"/>
      <c r="AZ306" s="260"/>
      <c r="BA306" s="260"/>
      <c r="BB306" s="260"/>
      <c r="BC306" s="577"/>
      <c r="BD306" s="1339"/>
      <c r="BE306" s="1339"/>
      <c r="BF306" s="1339"/>
      <c r="BG306" s="1339"/>
      <c r="BH306" s="1339"/>
      <c r="BI306" s="1339"/>
      <c r="BJ306" s="1339"/>
      <c r="BK306" s="1339"/>
      <c r="BL306" s="1339"/>
      <c r="BM306" s="1339"/>
      <c r="BN306" s="1339"/>
      <c r="BO306" s="1339"/>
      <c r="BP306" s="1339"/>
      <c r="BQ306" s="1339"/>
      <c r="BR306" s="1339"/>
      <c r="BS306" s="1339"/>
      <c r="BT306" s="1339"/>
      <c r="BU306" s="577"/>
      <c r="BV306" s="260"/>
      <c r="BW306" s="260"/>
      <c r="BX306" s="260"/>
      <c r="BY306" s="260"/>
      <c r="BZ306" s="578" t="str">
        <f t="shared" si="712"/>
        <v/>
      </c>
      <c r="CA306" s="578" t="str">
        <f t="shared" si="713"/>
        <v/>
      </c>
      <c r="CB306" s="578" t="str">
        <f t="shared" si="714"/>
        <v/>
      </c>
      <c r="CC306" s="665" t="str">
        <f t="shared" si="715"/>
        <v/>
      </c>
      <c r="CD306" s="1069" t="str">
        <f t="shared" si="716"/>
        <v/>
      </c>
      <c r="CE306" s="1070" t="str">
        <f t="shared" si="716"/>
        <v/>
      </c>
      <c r="CF306" s="1070" t="str">
        <f t="shared" si="716"/>
        <v/>
      </c>
      <c r="CG306" s="1070" t="str">
        <f t="shared" si="716"/>
        <v/>
      </c>
      <c r="CH306" s="1070" t="str">
        <f t="shared" si="716"/>
        <v/>
      </c>
      <c r="CI306" s="1071" t="str">
        <f t="shared" si="716"/>
        <v/>
      </c>
      <c r="CJ306" s="1071" t="str">
        <f t="shared" si="716"/>
        <v/>
      </c>
      <c r="CK306" s="1070" t="str">
        <f t="shared" si="716"/>
        <v/>
      </c>
      <c r="CL306" s="1070" t="str">
        <f t="shared" si="716"/>
        <v/>
      </c>
      <c r="CM306" s="1070" t="str">
        <f t="shared" si="716"/>
        <v/>
      </c>
      <c r="CN306" s="1070" t="str">
        <f t="shared" si="716"/>
        <v/>
      </c>
      <c r="CO306" s="1069" t="str">
        <f t="shared" si="716"/>
        <v/>
      </c>
      <c r="CP306" s="532" t="str">
        <f t="shared" si="717"/>
        <v/>
      </c>
      <c r="CQ306" s="533" t="str">
        <f t="shared" si="718"/>
        <v/>
      </c>
      <c r="CR306" s="534" t="str">
        <f t="shared" si="719"/>
        <v/>
      </c>
      <c r="CS306" s="534" t="str">
        <f t="shared" si="720"/>
        <v/>
      </c>
      <c r="CT306" s="534" t="str">
        <f t="shared" si="721"/>
        <v/>
      </c>
      <c r="CU306" s="534" t="str">
        <f t="shared" si="722"/>
        <v/>
      </c>
      <c r="CV306" s="534" t="str">
        <f t="shared" si="723"/>
        <v/>
      </c>
      <c r="CW306" s="535" t="str">
        <f t="shared" si="724"/>
        <v/>
      </c>
      <c r="CX306" s="535" t="str">
        <f t="shared" si="725"/>
        <v/>
      </c>
      <c r="CY306" s="535" t="str">
        <f t="shared" si="726"/>
        <v/>
      </c>
      <c r="CZ306" s="534" t="str">
        <f t="shared" si="727"/>
        <v/>
      </c>
      <c r="DA306" s="534" t="str">
        <f t="shared" si="728"/>
        <v/>
      </c>
      <c r="DB306" s="534" t="str">
        <f t="shared" si="729"/>
        <v/>
      </c>
      <c r="DC306" s="534" t="str">
        <f t="shared" si="730"/>
        <v/>
      </c>
      <c r="DD306" s="534" t="str">
        <f t="shared" si="731"/>
        <v/>
      </c>
      <c r="DE306" s="533" t="str">
        <f t="shared" si="732"/>
        <v/>
      </c>
      <c r="DF306" s="532" t="str">
        <f t="shared" si="733"/>
        <v/>
      </c>
      <c r="DG306" s="631">
        <f t="shared" si="734"/>
        <v>0</v>
      </c>
      <c r="DH306" s="96">
        <f t="shared" si="735"/>
        <v>0</v>
      </c>
      <c r="DI306" s="96">
        <f t="shared" si="736"/>
        <v>0</v>
      </c>
      <c r="DJ306" s="96">
        <f t="shared" si="737"/>
        <v>0</v>
      </c>
      <c r="DK306" s="467"/>
      <c r="DL306" s="599"/>
      <c r="DM306" s="599"/>
      <c r="DN306" s="599"/>
      <c r="DO306" s="599"/>
      <c r="DP306" s="599"/>
      <c r="DQ306" s="599"/>
      <c r="DR306" s="599"/>
      <c r="DS306" s="599"/>
      <c r="DT306" s="468"/>
    </row>
    <row r="307" spans="1:124" s="470" customFormat="1" ht="15.75" customHeight="1">
      <c r="A307" s="619" t="s">
        <v>182</v>
      </c>
      <c r="B307" s="608" t="str">
        <f t="shared" ref="B307:M307" si="747">IF(B305="","",B305*B306)</f>
        <v/>
      </c>
      <c r="C307" s="608" t="str">
        <f t="shared" si="747"/>
        <v/>
      </c>
      <c r="D307" s="608" t="str">
        <f t="shared" si="747"/>
        <v/>
      </c>
      <c r="E307" s="608" t="str">
        <f t="shared" si="747"/>
        <v/>
      </c>
      <c r="F307" s="608" t="str">
        <f t="shared" si="747"/>
        <v/>
      </c>
      <c r="G307" s="608" t="str">
        <f t="shared" si="747"/>
        <v/>
      </c>
      <c r="H307" s="608" t="str">
        <f t="shared" si="747"/>
        <v/>
      </c>
      <c r="I307" s="608" t="str">
        <f t="shared" si="747"/>
        <v/>
      </c>
      <c r="J307" s="608" t="str">
        <f t="shared" si="747"/>
        <v/>
      </c>
      <c r="K307" s="608" t="str">
        <f t="shared" si="747"/>
        <v/>
      </c>
      <c r="L307" s="608" t="str">
        <f t="shared" si="747"/>
        <v/>
      </c>
      <c r="M307" s="608" t="str">
        <f t="shared" si="747"/>
        <v/>
      </c>
      <c r="N307" s="608"/>
      <c r="O307" s="608"/>
      <c r="P307" s="608"/>
      <c r="Q307" s="608"/>
      <c r="R307" s="608"/>
      <c r="S307" s="640"/>
      <c r="T307" s="608" t="str">
        <f t="shared" ref="T307:AE307" si="748">IF(T305="","",T305*T306)</f>
        <v/>
      </c>
      <c r="U307" s="608" t="str">
        <f t="shared" si="748"/>
        <v/>
      </c>
      <c r="V307" s="608" t="str">
        <f t="shared" si="748"/>
        <v/>
      </c>
      <c r="W307" s="608" t="str">
        <f t="shared" si="748"/>
        <v/>
      </c>
      <c r="X307" s="608" t="str">
        <f t="shared" si="748"/>
        <v/>
      </c>
      <c r="Y307" s="608" t="str">
        <f t="shared" si="748"/>
        <v/>
      </c>
      <c r="Z307" s="1347" t="str">
        <f t="shared" si="748"/>
        <v/>
      </c>
      <c r="AA307" s="1347" t="str">
        <f t="shared" si="748"/>
        <v/>
      </c>
      <c r="AB307" s="1347" t="str">
        <f t="shared" si="748"/>
        <v/>
      </c>
      <c r="AC307" s="1347" t="str">
        <f t="shared" si="748"/>
        <v/>
      </c>
      <c r="AD307" s="608" t="str">
        <f t="shared" si="748"/>
        <v/>
      </c>
      <c r="AE307" s="1347" t="str">
        <f t="shared" si="748"/>
        <v/>
      </c>
      <c r="AF307" s="608"/>
      <c r="AG307" s="608"/>
      <c r="AH307" s="608"/>
      <c r="AI307" s="608"/>
      <c r="AJ307" s="608"/>
      <c r="AK307" s="640"/>
      <c r="AL307" s="608" t="str">
        <f t="shared" ref="AL307:AW307" si="749">IF(AL305="","",AL305*AL306)</f>
        <v/>
      </c>
      <c r="AM307" s="608" t="str">
        <f t="shared" si="749"/>
        <v/>
      </c>
      <c r="AN307" s="608" t="str">
        <f t="shared" si="749"/>
        <v/>
      </c>
      <c r="AO307" s="608" t="str">
        <f t="shared" si="749"/>
        <v/>
      </c>
      <c r="AP307" s="608" t="str">
        <f t="shared" si="749"/>
        <v/>
      </c>
      <c r="AQ307" s="608" t="str">
        <f t="shared" si="749"/>
        <v/>
      </c>
      <c r="AR307" s="608" t="str">
        <f t="shared" si="749"/>
        <v/>
      </c>
      <c r="AS307" s="608" t="str">
        <f t="shared" si="749"/>
        <v/>
      </c>
      <c r="AT307" s="608" t="str">
        <f t="shared" si="749"/>
        <v/>
      </c>
      <c r="AU307" s="608" t="str">
        <f t="shared" si="749"/>
        <v/>
      </c>
      <c r="AV307" s="608" t="str">
        <f t="shared" si="749"/>
        <v/>
      </c>
      <c r="AW307" s="608" t="str">
        <f t="shared" si="749"/>
        <v/>
      </c>
      <c r="AX307" s="608"/>
      <c r="AY307" s="608"/>
      <c r="AZ307" s="608"/>
      <c r="BA307" s="608"/>
      <c r="BB307" s="608"/>
      <c r="BC307" s="640"/>
      <c r="BD307" s="1347" t="str">
        <f t="shared" ref="BD307:BO307" si="750">IF(BD305="","",BD305*BD306)</f>
        <v/>
      </c>
      <c r="BE307" s="1347" t="str">
        <f t="shared" si="750"/>
        <v/>
      </c>
      <c r="BF307" s="1347" t="str">
        <f t="shared" si="750"/>
        <v/>
      </c>
      <c r="BG307" s="1347" t="str">
        <f t="shared" si="750"/>
        <v/>
      </c>
      <c r="BH307" s="1347" t="str">
        <f t="shared" si="750"/>
        <v/>
      </c>
      <c r="BI307" s="1347" t="str">
        <f t="shared" si="750"/>
        <v/>
      </c>
      <c r="BJ307" s="1347" t="str">
        <f t="shared" si="750"/>
        <v/>
      </c>
      <c r="BK307" s="1347" t="str">
        <f t="shared" si="750"/>
        <v/>
      </c>
      <c r="BL307" s="1347" t="str">
        <f t="shared" si="750"/>
        <v/>
      </c>
      <c r="BM307" s="1347" t="str">
        <f t="shared" si="750"/>
        <v/>
      </c>
      <c r="BN307" s="1347" t="str">
        <f t="shared" si="750"/>
        <v/>
      </c>
      <c r="BO307" s="1347" t="str">
        <f t="shared" si="750"/>
        <v/>
      </c>
      <c r="BP307" s="1347"/>
      <c r="BQ307" s="1347"/>
      <c r="BR307" s="1347"/>
      <c r="BS307" s="1347"/>
      <c r="BT307" s="1347"/>
      <c r="BU307" s="640"/>
      <c r="BV307" s="608" t="str">
        <f>IF(BV305="","",BV305*BV306)</f>
        <v/>
      </c>
      <c r="BW307" s="608" t="str">
        <f>IF(BW305="","",BW305*BW306)</f>
        <v/>
      </c>
      <c r="BX307" s="608" t="str">
        <f>IF(BX305="","",BX305*BX306)</f>
        <v/>
      </c>
      <c r="BY307" s="608" t="str">
        <f>IF(BY305="","",BY305*BY306)</f>
        <v/>
      </c>
      <c r="BZ307" s="578" t="str">
        <f t="shared" si="712"/>
        <v/>
      </c>
      <c r="CA307" s="578" t="str">
        <f t="shared" si="713"/>
        <v/>
      </c>
      <c r="CB307" s="578" t="str">
        <f t="shared" si="714"/>
        <v/>
      </c>
      <c r="CC307" s="665" t="str">
        <f t="shared" si="715"/>
        <v/>
      </c>
      <c r="CD307" s="1069" t="str">
        <f t="shared" si="716"/>
        <v/>
      </c>
      <c r="CE307" s="1070" t="str">
        <f t="shared" si="716"/>
        <v/>
      </c>
      <c r="CF307" s="1070" t="str">
        <f t="shared" si="716"/>
        <v/>
      </c>
      <c r="CG307" s="1070" t="str">
        <f t="shared" si="716"/>
        <v/>
      </c>
      <c r="CH307" s="1070" t="str">
        <f t="shared" si="716"/>
        <v/>
      </c>
      <c r="CI307" s="1071" t="str">
        <f t="shared" si="716"/>
        <v/>
      </c>
      <c r="CJ307" s="1071" t="str">
        <f t="shared" si="716"/>
        <v/>
      </c>
      <c r="CK307" s="1070" t="str">
        <f t="shared" si="716"/>
        <v/>
      </c>
      <c r="CL307" s="1070" t="str">
        <f t="shared" si="716"/>
        <v/>
      </c>
      <c r="CM307" s="1070" t="str">
        <f t="shared" si="716"/>
        <v/>
      </c>
      <c r="CN307" s="1070" t="str">
        <f t="shared" si="716"/>
        <v/>
      </c>
      <c r="CO307" s="1069" t="str">
        <f t="shared" si="716"/>
        <v/>
      </c>
      <c r="CP307" s="532" t="str">
        <f t="shared" si="717"/>
        <v/>
      </c>
      <c r="CQ307" s="533" t="str">
        <f t="shared" si="718"/>
        <v/>
      </c>
      <c r="CR307" s="534" t="str">
        <f t="shared" si="719"/>
        <v/>
      </c>
      <c r="CS307" s="534" t="str">
        <f t="shared" si="720"/>
        <v/>
      </c>
      <c r="CT307" s="534" t="str">
        <f t="shared" si="721"/>
        <v/>
      </c>
      <c r="CU307" s="534" t="str">
        <f t="shared" si="722"/>
        <v/>
      </c>
      <c r="CV307" s="534" t="str">
        <f t="shared" si="723"/>
        <v/>
      </c>
      <c r="CW307" s="535" t="str">
        <f t="shared" si="724"/>
        <v/>
      </c>
      <c r="CX307" s="535" t="str">
        <f t="shared" si="725"/>
        <v/>
      </c>
      <c r="CY307" s="535" t="str">
        <f t="shared" si="726"/>
        <v/>
      </c>
      <c r="CZ307" s="534" t="str">
        <f t="shared" si="727"/>
        <v/>
      </c>
      <c r="DA307" s="534" t="str">
        <f t="shared" si="728"/>
        <v/>
      </c>
      <c r="DB307" s="534" t="str">
        <f t="shared" si="729"/>
        <v/>
      </c>
      <c r="DC307" s="534" t="str">
        <f t="shared" si="730"/>
        <v/>
      </c>
      <c r="DD307" s="534" t="str">
        <f t="shared" si="731"/>
        <v/>
      </c>
      <c r="DE307" s="533" t="str">
        <f t="shared" si="732"/>
        <v/>
      </c>
      <c r="DF307" s="532" t="str">
        <f t="shared" si="733"/>
        <v/>
      </c>
      <c r="DG307" s="631">
        <f t="shared" si="734"/>
        <v>0</v>
      </c>
      <c r="DH307" s="96">
        <f t="shared" si="735"/>
        <v>0</v>
      </c>
      <c r="DI307" s="96">
        <f t="shared" si="736"/>
        <v>0</v>
      </c>
      <c r="DJ307" s="96">
        <f t="shared" si="737"/>
        <v>0</v>
      </c>
      <c r="DK307" s="467"/>
      <c r="DL307" s="599"/>
      <c r="DM307" s="599"/>
      <c r="DN307" s="599"/>
      <c r="DO307" s="599"/>
      <c r="DP307" s="599"/>
      <c r="DQ307" s="599"/>
      <c r="DR307" s="599"/>
      <c r="DS307" s="599"/>
      <c r="DT307" s="468"/>
    </row>
    <row r="308" spans="1:124" s="673" customFormat="1" ht="15.75" customHeight="1">
      <c r="A308" s="619" t="s">
        <v>256</v>
      </c>
      <c r="B308" s="260">
        <v>0</v>
      </c>
      <c r="C308" s="260"/>
      <c r="D308" s="260"/>
      <c r="E308" s="260"/>
      <c r="F308" s="260"/>
      <c r="G308" s="260"/>
      <c r="H308" s="260"/>
      <c r="I308" s="260"/>
      <c r="J308" s="260"/>
      <c r="K308" s="260"/>
      <c r="L308" s="260"/>
      <c r="M308" s="260"/>
      <c r="N308" s="260"/>
      <c r="O308" s="260"/>
      <c r="P308" s="260"/>
      <c r="Q308" s="260"/>
      <c r="R308" s="260"/>
      <c r="S308" s="674"/>
      <c r="T308" s="260"/>
      <c r="U308" s="260"/>
      <c r="V308" s="260"/>
      <c r="W308" s="260"/>
      <c r="X308" s="260"/>
      <c r="Y308" s="260"/>
      <c r="Z308" s="1339"/>
      <c r="AA308" s="1339"/>
      <c r="AB308" s="1339"/>
      <c r="AC308" s="1339"/>
      <c r="AD308" s="260"/>
      <c r="AE308" s="1339"/>
      <c r="AF308" s="260"/>
      <c r="AG308" s="260"/>
      <c r="AH308" s="260"/>
      <c r="AI308" s="260"/>
      <c r="AJ308" s="260"/>
      <c r="AK308" s="674"/>
      <c r="AL308" s="260"/>
      <c r="AM308" s="260"/>
      <c r="AN308" s="260"/>
      <c r="AO308" s="260"/>
      <c r="AP308" s="260"/>
      <c r="AQ308" s="260"/>
      <c r="AR308" s="260"/>
      <c r="AS308" s="260"/>
      <c r="AT308" s="260"/>
      <c r="AU308" s="260"/>
      <c r="AV308" s="260"/>
      <c r="AW308" s="260"/>
      <c r="AX308" s="260"/>
      <c r="AY308" s="260"/>
      <c r="AZ308" s="260"/>
      <c r="BA308" s="260"/>
      <c r="BB308" s="260"/>
      <c r="BC308" s="674"/>
      <c r="BD308" s="1339"/>
      <c r="BE308" s="1339"/>
      <c r="BF308" s="1339"/>
      <c r="BG308" s="1339"/>
      <c r="BH308" s="1339"/>
      <c r="BI308" s="1339"/>
      <c r="BJ308" s="1339"/>
      <c r="BK308" s="1339"/>
      <c r="BL308" s="1339"/>
      <c r="BM308" s="1339"/>
      <c r="BN308" s="1339"/>
      <c r="BO308" s="1339"/>
      <c r="BP308" s="1339"/>
      <c r="BQ308" s="1339"/>
      <c r="BR308" s="1339"/>
      <c r="BS308" s="1339"/>
      <c r="BT308" s="1339"/>
      <c r="BU308" s="674"/>
      <c r="BV308" s="260"/>
      <c r="BW308" s="260"/>
      <c r="BX308" s="260"/>
      <c r="BY308" s="260"/>
      <c r="BZ308" s="578" t="str">
        <f t="shared" si="712"/>
        <v/>
      </c>
      <c r="CA308" s="578" t="str">
        <f t="shared" si="713"/>
        <v/>
      </c>
      <c r="CB308" s="578" t="str">
        <f t="shared" si="714"/>
        <v/>
      </c>
      <c r="CC308" s="665" t="str">
        <f t="shared" si="715"/>
        <v/>
      </c>
      <c r="CD308" s="1069" t="str">
        <f t="shared" si="716"/>
        <v/>
      </c>
      <c r="CE308" s="1070" t="str">
        <f t="shared" si="716"/>
        <v/>
      </c>
      <c r="CF308" s="1070" t="str">
        <f t="shared" si="716"/>
        <v/>
      </c>
      <c r="CG308" s="1070" t="str">
        <f t="shared" si="716"/>
        <v/>
      </c>
      <c r="CH308" s="1070" t="str">
        <f t="shared" si="716"/>
        <v/>
      </c>
      <c r="CI308" s="1071" t="str">
        <f t="shared" si="716"/>
        <v/>
      </c>
      <c r="CJ308" s="1071" t="str">
        <f t="shared" si="716"/>
        <v/>
      </c>
      <c r="CK308" s="1070" t="str">
        <f t="shared" si="716"/>
        <v/>
      </c>
      <c r="CL308" s="1070" t="str">
        <f t="shared" si="716"/>
        <v/>
      </c>
      <c r="CM308" s="1070" t="str">
        <f t="shared" si="716"/>
        <v/>
      </c>
      <c r="CN308" s="1070" t="str">
        <f t="shared" si="716"/>
        <v/>
      </c>
      <c r="CO308" s="1069" t="str">
        <f t="shared" si="716"/>
        <v/>
      </c>
      <c r="CP308" s="532" t="str">
        <f t="shared" si="717"/>
        <v/>
      </c>
      <c r="CQ308" s="533" t="str">
        <f t="shared" si="718"/>
        <v/>
      </c>
      <c r="CR308" s="534" t="str">
        <f t="shared" si="719"/>
        <v/>
      </c>
      <c r="CS308" s="534" t="str">
        <f t="shared" si="720"/>
        <v/>
      </c>
      <c r="CT308" s="534" t="str">
        <f t="shared" si="721"/>
        <v/>
      </c>
      <c r="CU308" s="534" t="str">
        <f t="shared" si="722"/>
        <v/>
      </c>
      <c r="CV308" s="534" t="str">
        <f t="shared" si="723"/>
        <v/>
      </c>
      <c r="CW308" s="535" t="str">
        <f t="shared" si="724"/>
        <v/>
      </c>
      <c r="CX308" s="535" t="str">
        <f t="shared" si="725"/>
        <v/>
      </c>
      <c r="CY308" s="535" t="str">
        <f t="shared" si="726"/>
        <v/>
      </c>
      <c r="CZ308" s="534" t="str">
        <f t="shared" si="727"/>
        <v/>
      </c>
      <c r="DA308" s="534" t="str">
        <f t="shared" si="728"/>
        <v/>
      </c>
      <c r="DB308" s="534" t="str">
        <f t="shared" si="729"/>
        <v/>
      </c>
      <c r="DC308" s="534" t="str">
        <f t="shared" si="730"/>
        <v/>
      </c>
      <c r="DD308" s="534" t="str">
        <f t="shared" si="731"/>
        <v/>
      </c>
      <c r="DE308" s="533" t="str">
        <f t="shared" si="732"/>
        <v/>
      </c>
      <c r="DF308" s="532" t="str">
        <f t="shared" si="733"/>
        <v/>
      </c>
      <c r="DG308" s="631">
        <f t="shared" si="734"/>
        <v>1</v>
      </c>
      <c r="DH308" s="96">
        <f t="shared" si="735"/>
        <v>0</v>
      </c>
      <c r="DI308" s="96">
        <f t="shared" si="736"/>
        <v>0</v>
      </c>
      <c r="DJ308" s="96">
        <f t="shared" si="737"/>
        <v>0</v>
      </c>
      <c r="DK308" s="670"/>
      <c r="DL308" s="671"/>
      <c r="DM308" s="671"/>
      <c r="DN308" s="671"/>
      <c r="DO308" s="671"/>
      <c r="DP308" s="671"/>
      <c r="DQ308" s="671"/>
      <c r="DR308" s="671"/>
      <c r="DS308" s="599"/>
      <c r="DT308" s="672"/>
    </row>
    <row r="309" spans="1:124" s="673" customFormat="1" ht="15.75" customHeight="1">
      <c r="A309" s="627" t="s">
        <v>226</v>
      </c>
      <c r="B309" s="611">
        <f t="shared" ref="B309:M309" si="751">IF(B303="","",(B303-B305-B308)*B304/B$46/365/$G$1)</f>
        <v>0</v>
      </c>
      <c r="C309" s="611" t="str">
        <f t="shared" si="751"/>
        <v/>
      </c>
      <c r="D309" s="611" t="str">
        <f t="shared" si="751"/>
        <v/>
      </c>
      <c r="E309" s="611" t="str">
        <f t="shared" si="751"/>
        <v/>
      </c>
      <c r="F309" s="611" t="str">
        <f t="shared" si="751"/>
        <v/>
      </c>
      <c r="G309" s="611" t="str">
        <f t="shared" si="751"/>
        <v/>
      </c>
      <c r="H309" s="611" t="str">
        <f t="shared" si="751"/>
        <v/>
      </c>
      <c r="I309" s="611" t="str">
        <f t="shared" si="751"/>
        <v/>
      </c>
      <c r="J309" s="611" t="str">
        <f t="shared" si="751"/>
        <v/>
      </c>
      <c r="K309" s="611" t="str">
        <f t="shared" si="751"/>
        <v/>
      </c>
      <c r="L309" s="611" t="str">
        <f t="shared" si="751"/>
        <v/>
      </c>
      <c r="M309" s="611" t="str">
        <f t="shared" si="751"/>
        <v/>
      </c>
      <c r="N309" s="611"/>
      <c r="O309" s="611"/>
      <c r="P309" s="611"/>
      <c r="Q309" s="611"/>
      <c r="R309" s="611"/>
      <c r="S309" s="630"/>
      <c r="T309" s="611" t="str">
        <f t="shared" ref="T309:AE309" si="752">IF(T303="","",(T303-T305-T308)*T304/T$46/365/$G$1)</f>
        <v/>
      </c>
      <c r="U309" s="611" t="str">
        <f t="shared" si="752"/>
        <v/>
      </c>
      <c r="V309" s="611" t="str">
        <f t="shared" si="752"/>
        <v/>
      </c>
      <c r="W309" s="611" t="str">
        <f t="shared" si="752"/>
        <v/>
      </c>
      <c r="X309" s="611" t="str">
        <f t="shared" si="752"/>
        <v/>
      </c>
      <c r="Y309" s="611" t="str">
        <f t="shared" si="752"/>
        <v/>
      </c>
      <c r="Z309" s="1348" t="str">
        <f t="shared" si="752"/>
        <v/>
      </c>
      <c r="AA309" s="1348" t="str">
        <f t="shared" si="752"/>
        <v/>
      </c>
      <c r="AB309" s="1348" t="str">
        <f t="shared" si="752"/>
        <v/>
      </c>
      <c r="AC309" s="1348" t="str">
        <f t="shared" si="752"/>
        <v/>
      </c>
      <c r="AD309" s="611" t="str">
        <f t="shared" si="752"/>
        <v/>
      </c>
      <c r="AE309" s="1348" t="str">
        <f t="shared" si="752"/>
        <v/>
      </c>
      <c r="AF309" s="611"/>
      <c r="AG309" s="611"/>
      <c r="AH309" s="611"/>
      <c r="AI309" s="611"/>
      <c r="AJ309" s="611"/>
      <c r="AK309" s="630"/>
      <c r="AL309" s="611" t="str">
        <f t="shared" ref="AL309:AW309" si="753">IF(AL303="","",(AL303-AL305-AL308)*AL304/AL$46/365/$G$1)</f>
        <v/>
      </c>
      <c r="AM309" s="611" t="str">
        <f t="shared" si="753"/>
        <v/>
      </c>
      <c r="AN309" s="611" t="str">
        <f t="shared" si="753"/>
        <v/>
      </c>
      <c r="AO309" s="611" t="str">
        <f t="shared" si="753"/>
        <v/>
      </c>
      <c r="AP309" s="611" t="str">
        <f t="shared" si="753"/>
        <v/>
      </c>
      <c r="AQ309" s="611" t="str">
        <f t="shared" si="753"/>
        <v/>
      </c>
      <c r="AR309" s="611" t="str">
        <f t="shared" si="753"/>
        <v/>
      </c>
      <c r="AS309" s="611" t="str">
        <f t="shared" si="753"/>
        <v/>
      </c>
      <c r="AT309" s="611" t="str">
        <f t="shared" si="753"/>
        <v/>
      </c>
      <c r="AU309" s="611" t="str">
        <f t="shared" si="753"/>
        <v/>
      </c>
      <c r="AV309" s="611" t="str">
        <f t="shared" si="753"/>
        <v/>
      </c>
      <c r="AW309" s="611" t="str">
        <f t="shared" si="753"/>
        <v/>
      </c>
      <c r="AX309" s="611"/>
      <c r="AY309" s="611"/>
      <c r="AZ309" s="611"/>
      <c r="BA309" s="611"/>
      <c r="BB309" s="611"/>
      <c r="BC309" s="630"/>
      <c r="BD309" s="1348" t="str">
        <f t="shared" ref="BD309:BO309" si="754">IF(BD303="","",(BD303-BD305-BD308)*BD304/BD$46/365/$G$1)</f>
        <v/>
      </c>
      <c r="BE309" s="1348" t="str">
        <f t="shared" si="754"/>
        <v/>
      </c>
      <c r="BF309" s="1348" t="str">
        <f t="shared" si="754"/>
        <v/>
      </c>
      <c r="BG309" s="1348" t="str">
        <f t="shared" si="754"/>
        <v/>
      </c>
      <c r="BH309" s="1348" t="str">
        <f t="shared" si="754"/>
        <v/>
      </c>
      <c r="BI309" s="1348" t="str">
        <f t="shared" si="754"/>
        <v/>
      </c>
      <c r="BJ309" s="1348" t="str">
        <f t="shared" si="754"/>
        <v/>
      </c>
      <c r="BK309" s="1348" t="str">
        <f t="shared" si="754"/>
        <v/>
      </c>
      <c r="BL309" s="1348" t="str">
        <f t="shared" si="754"/>
        <v/>
      </c>
      <c r="BM309" s="1348" t="str">
        <f t="shared" si="754"/>
        <v/>
      </c>
      <c r="BN309" s="1348" t="str">
        <f t="shared" si="754"/>
        <v/>
      </c>
      <c r="BO309" s="1348" t="str">
        <f t="shared" si="754"/>
        <v/>
      </c>
      <c r="BP309" s="1348"/>
      <c r="BQ309" s="1348"/>
      <c r="BR309" s="1348"/>
      <c r="BS309" s="1348"/>
      <c r="BT309" s="1348"/>
      <c r="BU309" s="630"/>
      <c r="BV309" s="611" t="str">
        <f>IF(BV303="","",(BV303-BV305-BV308)*BV304/BV$46/365/$G$1)</f>
        <v/>
      </c>
      <c r="BW309" s="611" t="str">
        <f>IF(BW303="","",(BW303-BW305-BW308)*BW304/BW$46/365/$G$1)</f>
        <v/>
      </c>
      <c r="BX309" s="611" t="str">
        <f>IF(BX303="","",(BX303-BX305-BX308)*BX304/BX$46/365/$G$1)</f>
        <v/>
      </c>
      <c r="BY309" s="611" t="str">
        <f>IF(BY303="","",(BY303-BY305-BY308)*BY304/BY$46/365/$G$1)</f>
        <v/>
      </c>
      <c r="BZ309" s="578" t="str">
        <f t="shared" si="712"/>
        <v/>
      </c>
      <c r="CA309" s="603" t="str">
        <f t="shared" si="713"/>
        <v/>
      </c>
      <c r="CB309" s="603" t="str">
        <f t="shared" si="714"/>
        <v/>
      </c>
      <c r="CC309" s="668" t="str">
        <f t="shared" si="715"/>
        <v/>
      </c>
      <c r="CD309" s="107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073" t="str">
        <f t="shared" ref="CE309:CO310" si="755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073" t="str">
        <f t="shared" si="755"/>
        <v/>
      </c>
      <c r="CG309" s="1073" t="str">
        <f t="shared" si="755"/>
        <v/>
      </c>
      <c r="CH309" s="1073" t="str">
        <f t="shared" si="755"/>
        <v/>
      </c>
      <c r="CI309" s="1074" t="str">
        <f t="shared" si="755"/>
        <v/>
      </c>
      <c r="CJ309" s="1074" t="str">
        <f t="shared" si="755"/>
        <v/>
      </c>
      <c r="CK309" s="1073" t="str">
        <f t="shared" si="755"/>
        <v/>
      </c>
      <c r="CL309" s="1073" t="str">
        <f t="shared" si="755"/>
        <v/>
      </c>
      <c r="CM309" s="1073" t="str">
        <f t="shared" si="755"/>
        <v/>
      </c>
      <c r="CN309" s="1073" t="str">
        <f t="shared" si="755"/>
        <v/>
      </c>
      <c r="CO309" s="1072" t="str">
        <f t="shared" si="755"/>
        <v/>
      </c>
      <c r="CP309" s="520" t="str">
        <f t="shared" si="717"/>
        <v/>
      </c>
      <c r="CQ309" s="521" t="str">
        <f t="shared" si="718"/>
        <v/>
      </c>
      <c r="CR309" s="522" t="str">
        <f t="shared" si="719"/>
        <v/>
      </c>
      <c r="CS309" s="522" t="str">
        <f t="shared" si="720"/>
        <v/>
      </c>
      <c r="CT309" s="522" t="str">
        <f t="shared" si="721"/>
        <v/>
      </c>
      <c r="CU309" s="522" t="str">
        <f t="shared" si="722"/>
        <v/>
      </c>
      <c r="CV309" s="522" t="str">
        <f t="shared" si="723"/>
        <v/>
      </c>
      <c r="CW309" s="523" t="str">
        <f t="shared" si="724"/>
        <v/>
      </c>
      <c r="CX309" s="523" t="str">
        <f t="shared" si="725"/>
        <v/>
      </c>
      <c r="CY309" s="523" t="str">
        <f t="shared" si="726"/>
        <v/>
      </c>
      <c r="CZ309" s="522" t="str">
        <f t="shared" si="727"/>
        <v/>
      </c>
      <c r="DA309" s="522" t="str">
        <f t="shared" si="728"/>
        <v/>
      </c>
      <c r="DB309" s="522" t="str">
        <f t="shared" si="729"/>
        <v/>
      </c>
      <c r="DC309" s="522" t="str">
        <f t="shared" si="730"/>
        <v/>
      </c>
      <c r="DD309" s="522" t="str">
        <f t="shared" si="731"/>
        <v/>
      </c>
      <c r="DE309" s="521" t="str">
        <f t="shared" si="732"/>
        <v/>
      </c>
      <c r="DF309" s="520" t="str">
        <f t="shared" si="733"/>
        <v/>
      </c>
      <c r="DG309" s="631">
        <f t="shared" si="734"/>
        <v>1</v>
      </c>
      <c r="DH309" s="96">
        <f t="shared" si="735"/>
        <v>0</v>
      </c>
      <c r="DI309" s="96">
        <f t="shared" si="736"/>
        <v>0</v>
      </c>
      <c r="DJ309" s="96">
        <f t="shared" si="737"/>
        <v>0</v>
      </c>
      <c r="DK309" s="670"/>
      <c r="DL309" s="671"/>
      <c r="DM309" s="671"/>
      <c r="DN309" s="671"/>
      <c r="DO309" s="671"/>
      <c r="DP309" s="671"/>
      <c r="DQ309" s="671"/>
      <c r="DR309" s="671"/>
      <c r="DS309" s="671"/>
      <c r="DT309" s="672"/>
    </row>
    <row r="310" spans="1:124" s="673" customFormat="1" ht="15.75" customHeight="1">
      <c r="A310" s="659" t="s">
        <v>877</v>
      </c>
      <c r="B310" s="243"/>
      <c r="C310" s="243">
        <v>2</v>
      </c>
      <c r="D310" s="243">
        <v>0</v>
      </c>
      <c r="E310" s="243">
        <v>2</v>
      </c>
      <c r="F310" s="243">
        <v>0</v>
      </c>
      <c r="G310" s="243"/>
      <c r="H310" s="243"/>
      <c r="I310" s="243"/>
      <c r="J310" s="243">
        <v>40</v>
      </c>
      <c r="K310" s="243"/>
      <c r="L310" s="243"/>
      <c r="M310" s="243"/>
      <c r="N310" s="243"/>
      <c r="O310" s="243"/>
      <c r="P310" s="243"/>
      <c r="Q310" s="243"/>
      <c r="R310" s="243"/>
      <c r="S310" s="595"/>
      <c r="T310" s="243"/>
      <c r="U310" s="243"/>
      <c r="V310" s="243"/>
      <c r="W310" s="243"/>
      <c r="X310" s="243"/>
      <c r="Y310" s="243"/>
      <c r="Z310" s="1362"/>
      <c r="AA310" s="1362"/>
      <c r="AB310" s="1362">
        <v>20</v>
      </c>
      <c r="AC310" s="1362"/>
      <c r="AD310" s="243"/>
      <c r="AE310" s="1362"/>
      <c r="AF310" s="243"/>
      <c r="AG310" s="243"/>
      <c r="AH310" s="243"/>
      <c r="AI310" s="647"/>
      <c r="AJ310" s="243"/>
      <c r="AK310" s="595"/>
      <c r="AL310" s="243"/>
      <c r="AM310" s="243">
        <v>3</v>
      </c>
      <c r="AN310" s="243"/>
      <c r="AO310" s="243"/>
      <c r="AP310" s="243">
        <v>40</v>
      </c>
      <c r="AQ310" s="243">
        <v>30</v>
      </c>
      <c r="AR310" s="243">
        <v>100</v>
      </c>
      <c r="AS310" s="243">
        <v>20</v>
      </c>
      <c r="AT310" s="243">
        <v>10</v>
      </c>
      <c r="AU310" s="243"/>
      <c r="AV310" s="243"/>
      <c r="AW310" s="243"/>
      <c r="AX310" s="243"/>
      <c r="AY310" s="676"/>
      <c r="AZ310" s="676"/>
      <c r="BA310" s="243"/>
      <c r="BB310" s="243"/>
      <c r="BC310" s="595"/>
      <c r="BD310" s="1362">
        <v>5</v>
      </c>
      <c r="BE310" s="1362">
        <v>70</v>
      </c>
      <c r="BF310" s="1362">
        <v>10</v>
      </c>
      <c r="BG310" s="1362">
        <v>10</v>
      </c>
      <c r="BH310" s="1362"/>
      <c r="BI310" s="1362">
        <v>10</v>
      </c>
      <c r="BJ310" s="1362"/>
      <c r="BK310" s="1362"/>
      <c r="BL310" s="1362">
        <v>250</v>
      </c>
      <c r="BM310" s="1362"/>
      <c r="BN310" s="1362">
        <v>200</v>
      </c>
      <c r="BO310" s="1370">
        <v>150</v>
      </c>
      <c r="BP310" s="1362"/>
      <c r="BQ310" s="1370"/>
      <c r="BR310" s="1362"/>
      <c r="BS310" s="1362"/>
      <c r="BT310" s="1362"/>
      <c r="BU310" s="595"/>
      <c r="BV310" s="243">
        <v>10</v>
      </c>
      <c r="BW310" s="243"/>
      <c r="BX310" s="243">
        <v>30</v>
      </c>
      <c r="BY310" s="243">
        <v>70</v>
      </c>
      <c r="BZ310" s="578">
        <f t="shared" si="712"/>
        <v>1.3333333333333333</v>
      </c>
      <c r="CA310" s="578" t="str">
        <f t="shared" si="713"/>
        <v/>
      </c>
      <c r="CB310" s="578">
        <f t="shared" si="714"/>
        <v>25</v>
      </c>
      <c r="CC310" s="665">
        <f t="shared" si="715"/>
        <v>75</v>
      </c>
      <c r="CD310" s="1069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070" t="str">
        <f t="shared" si="755"/>
        <v/>
      </c>
      <c r="CF310" s="1070">
        <f t="shared" si="755"/>
        <v>5</v>
      </c>
      <c r="CG310" s="1070">
        <f t="shared" si="755"/>
        <v>10</v>
      </c>
      <c r="CH310" s="1070">
        <f t="shared" si="755"/>
        <v>10</v>
      </c>
      <c r="CI310" s="1071">
        <f t="shared" si="755"/>
        <v>10</v>
      </c>
      <c r="CJ310" s="1071">
        <f t="shared" si="755"/>
        <v>70</v>
      </c>
      <c r="CK310" s="1070">
        <f t="shared" si="755"/>
        <v>150</v>
      </c>
      <c r="CL310" s="1070">
        <f t="shared" si="755"/>
        <v>200</v>
      </c>
      <c r="CM310" s="1070">
        <f t="shared" si="755"/>
        <v>250</v>
      </c>
      <c r="CN310" s="1070" t="str">
        <f t="shared" si="755"/>
        <v/>
      </c>
      <c r="CO310" s="1069" t="str">
        <f t="shared" si="755"/>
        <v/>
      </c>
      <c r="CP310" s="532" t="str">
        <f t="shared" si="717"/>
        <v/>
      </c>
      <c r="CQ310" s="533" t="str">
        <f t="shared" si="718"/>
        <v/>
      </c>
      <c r="CR310" s="534" t="str">
        <f t="shared" si="719"/>
        <v/>
      </c>
      <c r="CS310" s="534" t="str">
        <f t="shared" si="720"/>
        <v/>
      </c>
      <c r="CT310" s="534" t="str">
        <f t="shared" si="721"/>
        <v/>
      </c>
      <c r="CU310" s="534">
        <f t="shared" si="722"/>
        <v>5</v>
      </c>
      <c r="CV310" s="534">
        <f t="shared" si="723"/>
        <v>10</v>
      </c>
      <c r="CW310" s="535">
        <f t="shared" si="724"/>
        <v>10</v>
      </c>
      <c r="CX310" s="535">
        <f t="shared" si="725"/>
        <v>10</v>
      </c>
      <c r="CY310" s="535">
        <f t="shared" si="726"/>
        <v>70</v>
      </c>
      <c r="CZ310" s="534">
        <f t="shared" si="727"/>
        <v>150</v>
      </c>
      <c r="DA310" s="534">
        <f t="shared" si="728"/>
        <v>200</v>
      </c>
      <c r="DB310" s="534">
        <f t="shared" si="729"/>
        <v>250</v>
      </c>
      <c r="DC310" s="534" t="str">
        <f t="shared" si="730"/>
        <v/>
      </c>
      <c r="DD310" s="534" t="str">
        <f t="shared" si="731"/>
        <v/>
      </c>
      <c r="DE310" s="533" t="str">
        <f t="shared" si="732"/>
        <v/>
      </c>
      <c r="DF310" s="532" t="str">
        <f t="shared" si="733"/>
        <v/>
      </c>
      <c r="DG310" s="631">
        <f t="shared" si="734"/>
        <v>5</v>
      </c>
      <c r="DH310" s="96">
        <f t="shared" si="735"/>
        <v>1</v>
      </c>
      <c r="DI310" s="96">
        <f t="shared" si="736"/>
        <v>6</v>
      </c>
      <c r="DJ310" s="96">
        <f t="shared" si="737"/>
        <v>8</v>
      </c>
      <c r="DK310" s="670"/>
      <c r="DL310" s="671"/>
      <c r="DM310" s="671"/>
      <c r="DN310" s="671"/>
      <c r="DO310" s="671"/>
      <c r="DP310" s="671"/>
      <c r="DQ310" s="671"/>
      <c r="DR310" s="671"/>
      <c r="DS310" s="671"/>
      <c r="DT310" s="672"/>
    </row>
    <row r="311" spans="1:124" s="673" customFormat="1" ht="15.75" customHeight="1">
      <c r="A311" s="685" t="s">
        <v>262</v>
      </c>
      <c r="B311" s="243"/>
      <c r="C311" s="243" t="s">
        <v>712</v>
      </c>
      <c r="D311" s="243"/>
      <c r="E311" s="243" t="s">
        <v>278</v>
      </c>
      <c r="F311" s="243"/>
      <c r="G311" s="243"/>
      <c r="H311" s="243"/>
      <c r="I311" s="243"/>
      <c r="J311" s="243" t="s">
        <v>712</v>
      </c>
      <c r="K311" s="243"/>
      <c r="L311" s="243"/>
      <c r="M311" s="243"/>
      <c r="N311" s="243"/>
      <c r="O311" s="243"/>
      <c r="P311" s="243"/>
      <c r="Q311" s="243"/>
      <c r="R311" s="243"/>
      <c r="S311" s="595"/>
      <c r="T311" s="243"/>
      <c r="U311" s="243"/>
      <c r="V311" s="243"/>
      <c r="W311" s="243"/>
      <c r="X311" s="243"/>
      <c r="Y311" s="243"/>
      <c r="Z311" s="1362"/>
      <c r="AA311" s="1362"/>
      <c r="AB311" s="1362" t="s">
        <v>1189</v>
      </c>
      <c r="AC311" s="1362"/>
      <c r="AD311" s="243"/>
      <c r="AE311" s="1362"/>
      <c r="AF311" s="243"/>
      <c r="AG311" s="243"/>
      <c r="AH311" s="243"/>
      <c r="AI311" s="647"/>
      <c r="AJ311" s="243"/>
      <c r="AK311" s="595"/>
      <c r="AL311" s="243"/>
      <c r="AM311" s="243" t="s">
        <v>712</v>
      </c>
      <c r="AN311" s="243"/>
      <c r="AO311" s="243"/>
      <c r="AP311" s="243" t="s">
        <v>712</v>
      </c>
      <c r="AQ311" s="243" t="s">
        <v>712</v>
      </c>
      <c r="AR311" s="243" t="s">
        <v>712</v>
      </c>
      <c r="AS311" s="243" t="s">
        <v>712</v>
      </c>
      <c r="AT311" s="243" t="s">
        <v>278</v>
      </c>
      <c r="AU311" s="243"/>
      <c r="AV311" s="243"/>
      <c r="AW311" s="243"/>
      <c r="AX311" s="243"/>
      <c r="AY311" s="676"/>
      <c r="AZ311" s="676"/>
      <c r="BA311" s="243"/>
      <c r="BB311" s="243"/>
      <c r="BC311" s="595"/>
      <c r="BD311" s="1362" t="s">
        <v>1192</v>
      </c>
      <c r="BE311" s="1362" t="s">
        <v>1190</v>
      </c>
      <c r="BF311" s="1362" t="s">
        <v>278</v>
      </c>
      <c r="BG311" s="1362" t="s">
        <v>1191</v>
      </c>
      <c r="BH311" s="1362"/>
      <c r="BI311" s="1362" t="s">
        <v>712</v>
      </c>
      <c r="BJ311" s="1362"/>
      <c r="BK311" s="1362"/>
      <c r="BL311" s="1362" t="s">
        <v>712</v>
      </c>
      <c r="BM311" s="1362"/>
      <c r="BN311" s="1362" t="s">
        <v>712</v>
      </c>
      <c r="BO311" s="1370" t="s">
        <v>712</v>
      </c>
      <c r="BP311" s="1362"/>
      <c r="BQ311" s="1370"/>
      <c r="BR311" s="1362"/>
      <c r="BS311" s="1362"/>
      <c r="BT311" s="1362"/>
      <c r="BU311" s="595"/>
      <c r="BV311" s="243" t="s">
        <v>712</v>
      </c>
      <c r="BW311" s="243"/>
      <c r="BX311" s="243" t="s">
        <v>712</v>
      </c>
      <c r="BY311" s="243" t="s">
        <v>712</v>
      </c>
      <c r="BZ311" s="570"/>
      <c r="CA311" s="570"/>
      <c r="CB311" s="570"/>
      <c r="CC311" s="664"/>
      <c r="CD311" s="1096"/>
      <c r="CE311" s="1097"/>
      <c r="CF311" s="1097"/>
      <c r="CG311" s="1097"/>
      <c r="CH311" s="1097"/>
      <c r="CI311" s="1097"/>
      <c r="CJ311" s="1097"/>
      <c r="CK311" s="1097"/>
      <c r="CL311" s="1097"/>
      <c r="CM311" s="1097"/>
      <c r="CN311" s="1097"/>
      <c r="CO311" s="1096"/>
      <c r="CP311" s="695"/>
      <c r="CQ311" s="695"/>
      <c r="CR311" s="695"/>
      <c r="CS311" s="695"/>
      <c r="CT311" s="695"/>
      <c r="CU311" s="695"/>
      <c r="CV311" s="695"/>
      <c r="CW311" s="695"/>
      <c r="CX311" s="695"/>
      <c r="CY311" s="695"/>
      <c r="CZ311" s="695"/>
      <c r="DA311" s="695"/>
      <c r="DB311" s="695"/>
      <c r="DC311" s="695"/>
      <c r="DD311" s="695"/>
      <c r="DE311" s="695"/>
      <c r="DF311" s="695"/>
      <c r="DG311" s="579"/>
      <c r="DH311" s="98"/>
      <c r="DI311" s="98"/>
      <c r="DJ311" s="98"/>
      <c r="DK311" s="696"/>
      <c r="DL311" s="697"/>
      <c r="DM311" s="697"/>
      <c r="DN311" s="697"/>
      <c r="DO311" s="697"/>
      <c r="DP311" s="697"/>
      <c r="DQ311" s="697"/>
      <c r="DR311" s="697"/>
      <c r="DS311" s="697"/>
      <c r="DT311" s="672"/>
    </row>
    <row r="312" spans="1:124" s="470" customFormat="1" ht="15.75" customHeight="1">
      <c r="A312" s="685" t="s">
        <v>263</v>
      </c>
      <c r="B312" s="243"/>
      <c r="C312" s="243">
        <v>10</v>
      </c>
      <c r="D312" s="243"/>
      <c r="E312" s="243">
        <v>50</v>
      </c>
      <c r="F312" s="243"/>
      <c r="G312" s="243"/>
      <c r="H312" s="243"/>
      <c r="I312" s="243"/>
      <c r="J312" s="243">
        <v>10</v>
      </c>
      <c r="K312" s="243"/>
      <c r="L312" s="243"/>
      <c r="M312" s="243"/>
      <c r="N312" s="243"/>
      <c r="O312" s="243"/>
      <c r="P312" s="243"/>
      <c r="Q312" s="243"/>
      <c r="R312" s="243"/>
      <c r="S312" s="698"/>
      <c r="T312" s="243"/>
      <c r="U312" s="243"/>
      <c r="V312" s="243"/>
      <c r="W312" s="243"/>
      <c r="X312" s="243"/>
      <c r="Y312" s="243"/>
      <c r="Z312" s="1362"/>
      <c r="AA312" s="1362"/>
      <c r="AB312" s="1362">
        <v>100</v>
      </c>
      <c r="AC312" s="1362"/>
      <c r="AD312" s="243"/>
      <c r="AE312" s="1362"/>
      <c r="AF312" s="243"/>
      <c r="AG312" s="243"/>
      <c r="AH312" s="243"/>
      <c r="AI312" s="647"/>
      <c r="AJ312" s="243"/>
      <c r="AK312" s="698"/>
      <c r="AL312" s="243"/>
      <c r="AM312" s="243">
        <v>10</v>
      </c>
      <c r="AN312" s="243"/>
      <c r="AO312" s="243"/>
      <c r="AP312" s="243">
        <v>10</v>
      </c>
      <c r="AQ312" s="243">
        <v>10</v>
      </c>
      <c r="AR312" s="243">
        <v>10</v>
      </c>
      <c r="AS312" s="243">
        <v>10</v>
      </c>
      <c r="AT312" s="243">
        <v>50</v>
      </c>
      <c r="AU312" s="243"/>
      <c r="AV312" s="243"/>
      <c r="AW312" s="243"/>
      <c r="AX312" s="243"/>
      <c r="AY312" s="676"/>
      <c r="AZ312" s="676"/>
      <c r="BA312" s="243"/>
      <c r="BB312" s="243"/>
      <c r="BC312" s="698"/>
      <c r="BD312" s="1362">
        <v>25</v>
      </c>
      <c r="BE312" s="1362">
        <v>10</v>
      </c>
      <c r="BF312" s="1362">
        <v>50</v>
      </c>
      <c r="BG312" s="1362">
        <v>90</v>
      </c>
      <c r="BH312" s="1362"/>
      <c r="BI312" s="1362">
        <v>10</v>
      </c>
      <c r="BJ312" s="1362"/>
      <c r="BK312" s="1362"/>
      <c r="BL312" s="1362">
        <v>10</v>
      </c>
      <c r="BM312" s="1362"/>
      <c r="BN312" s="1362">
        <v>10</v>
      </c>
      <c r="BO312" s="1370">
        <v>10</v>
      </c>
      <c r="BP312" s="1362"/>
      <c r="BQ312" s="1370"/>
      <c r="BR312" s="1362"/>
      <c r="BS312" s="1362"/>
      <c r="BT312" s="1362"/>
      <c r="BU312" s="698"/>
      <c r="BV312" s="243">
        <v>10</v>
      </c>
      <c r="BW312" s="243"/>
      <c r="BX312" s="243">
        <v>10</v>
      </c>
      <c r="BY312" s="243">
        <v>10</v>
      </c>
      <c r="BZ312" s="578">
        <f t="shared" ref="BZ312:BZ320" si="756">IF(DG312&lt;3,"",(SUM(B312:R312)-MIN(B312:R312)-MAX(B312:R312))/(DG312-2))</f>
        <v>10</v>
      </c>
      <c r="CA312" s="578" t="str">
        <f t="shared" ref="CA312:CA320" si="757">IF(DH312&lt;3,"",(SUM(T312:AJ312)-MIN(T312:AJ312)-MAX(T312:AJ312))/(DH312-2))</f>
        <v/>
      </c>
      <c r="CB312" s="578">
        <f t="shared" ref="CB312:CB320" si="758">IF(DI312&lt;3,"",(SUM(AL312:BB312)-MIN(AL312:BB312)-MAX(AL312:BB312))/(DI312-2))</f>
        <v>10</v>
      </c>
      <c r="CC312" s="665">
        <f t="shared" ref="CC312:CC320" si="759">IF(DJ312&lt;3,"",(SUM(BD312:BT312)-MIN(BD312:BT312)-MAX(BD312:BT312))/(DJ312-2))</f>
        <v>19.166666666666668</v>
      </c>
      <c r="CD312" s="1069" t="str">
        <f t="shared" ref="CD312:CO318" si="760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070" t="str">
        <f t="shared" si="760"/>
        <v/>
      </c>
      <c r="CF312" s="1070">
        <f t="shared" si="760"/>
        <v>10</v>
      </c>
      <c r="CG312" s="1070">
        <f t="shared" si="760"/>
        <v>10</v>
      </c>
      <c r="CH312" s="1070">
        <f t="shared" si="760"/>
        <v>10</v>
      </c>
      <c r="CI312" s="1071">
        <f t="shared" si="760"/>
        <v>10</v>
      </c>
      <c r="CJ312" s="1071">
        <f t="shared" si="760"/>
        <v>10</v>
      </c>
      <c r="CK312" s="1070">
        <f t="shared" si="760"/>
        <v>25</v>
      </c>
      <c r="CL312" s="1070">
        <f t="shared" si="760"/>
        <v>50</v>
      </c>
      <c r="CM312" s="1070">
        <f t="shared" si="760"/>
        <v>90</v>
      </c>
      <c r="CN312" s="1070" t="str">
        <f t="shared" si="760"/>
        <v/>
      </c>
      <c r="CO312" s="1069" t="str">
        <f t="shared" si="760"/>
        <v/>
      </c>
      <c r="CP312" s="532" t="str">
        <f t="shared" ref="CP312:CP320" si="761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3" t="str">
        <f t="shared" ref="CQ312:CQ320" si="762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4" t="str">
        <f t="shared" ref="CR312:CR320" si="763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4" t="str">
        <f t="shared" ref="CS312:CS320" si="764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4" t="str">
        <f t="shared" ref="CT312:CT320" si="765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4">
        <f t="shared" ref="CU312:CU320" si="766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10</v>
      </c>
      <c r="CV312" s="534">
        <f t="shared" ref="CV312:CV320" si="767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10</v>
      </c>
      <c r="CW312" s="535">
        <f t="shared" ref="CW312:CW320" si="768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10</v>
      </c>
      <c r="CX312" s="535">
        <f t="shared" ref="CX312:CX320" si="769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10</v>
      </c>
      <c r="CY312" s="535">
        <f t="shared" ref="CY312:CY320" si="770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>10</v>
      </c>
      <c r="CZ312" s="534">
        <f t="shared" ref="CZ312:CZ320" si="771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>25</v>
      </c>
      <c r="DA312" s="534">
        <f t="shared" ref="DA312:DA320" si="772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>50</v>
      </c>
      <c r="DB312" s="534">
        <f t="shared" ref="DB312:DB320" si="773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>90</v>
      </c>
      <c r="DC312" s="534" t="str">
        <f t="shared" ref="DC312:DC320" si="774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4" t="str">
        <f t="shared" ref="DD312:DD320" si="775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3" t="str">
        <f t="shared" ref="DE312:DE320" si="776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32" t="str">
        <f t="shared" ref="DF312:DF320" si="777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31">
        <f t="shared" ref="DG312:DG320" si="778">COUNT(B312:R312)</f>
        <v>3</v>
      </c>
      <c r="DH312" s="96">
        <f t="shared" ref="DH312:DH320" si="779">COUNT(T312:AJ312)</f>
        <v>1</v>
      </c>
      <c r="DI312" s="96">
        <f t="shared" ref="DI312:DI320" si="780">COUNT(AL312:BB312)</f>
        <v>6</v>
      </c>
      <c r="DJ312" s="96">
        <f t="shared" ref="DJ312:DJ320" si="781">COUNT(BD312:BT312)</f>
        <v>8</v>
      </c>
      <c r="DK312" s="467"/>
      <c r="DL312" s="599"/>
      <c r="DM312" s="599"/>
      <c r="DN312" s="599"/>
      <c r="DO312" s="599"/>
      <c r="DP312" s="599"/>
      <c r="DQ312" s="599"/>
      <c r="DR312" s="599"/>
      <c r="DS312" s="599"/>
      <c r="DT312" s="468"/>
    </row>
    <row r="313" spans="1:124" s="470" customFormat="1" ht="15.75" customHeight="1">
      <c r="A313" s="685" t="s">
        <v>264</v>
      </c>
      <c r="B313" s="608" t="str">
        <f t="shared" ref="B313:M313" si="782">IF(B310="","",B310*B312)</f>
        <v/>
      </c>
      <c r="C313" s="608">
        <f t="shared" si="782"/>
        <v>20</v>
      </c>
      <c r="D313" s="608">
        <f t="shared" si="782"/>
        <v>0</v>
      </c>
      <c r="E313" s="608">
        <f t="shared" si="782"/>
        <v>100</v>
      </c>
      <c r="F313" s="608">
        <f t="shared" si="782"/>
        <v>0</v>
      </c>
      <c r="G313" s="608" t="str">
        <f t="shared" si="782"/>
        <v/>
      </c>
      <c r="H313" s="608" t="str">
        <f t="shared" si="782"/>
        <v/>
      </c>
      <c r="I313" s="608" t="str">
        <f t="shared" si="782"/>
        <v/>
      </c>
      <c r="J313" s="608">
        <f t="shared" si="782"/>
        <v>400</v>
      </c>
      <c r="K313" s="608" t="str">
        <f t="shared" si="782"/>
        <v/>
      </c>
      <c r="L313" s="608" t="str">
        <f t="shared" si="782"/>
        <v/>
      </c>
      <c r="M313" s="608" t="str">
        <f t="shared" si="782"/>
        <v/>
      </c>
      <c r="N313" s="608"/>
      <c r="O313" s="608"/>
      <c r="P313" s="608"/>
      <c r="Q313" s="608"/>
      <c r="R313" s="608"/>
      <c r="S313" s="640"/>
      <c r="T313" s="608" t="str">
        <f t="shared" ref="T313:AE313" si="783">IF(T310="","",T310*T312)</f>
        <v/>
      </c>
      <c r="U313" s="608" t="str">
        <f t="shared" si="783"/>
        <v/>
      </c>
      <c r="V313" s="608" t="str">
        <f t="shared" si="783"/>
        <v/>
      </c>
      <c r="W313" s="608" t="str">
        <f t="shared" si="783"/>
        <v/>
      </c>
      <c r="X313" s="608" t="str">
        <f t="shared" si="783"/>
        <v/>
      </c>
      <c r="Y313" s="608" t="str">
        <f t="shared" si="783"/>
        <v/>
      </c>
      <c r="Z313" s="1347" t="str">
        <f t="shared" si="783"/>
        <v/>
      </c>
      <c r="AA313" s="1347" t="str">
        <f t="shared" si="783"/>
        <v/>
      </c>
      <c r="AB313" s="1347">
        <f t="shared" si="783"/>
        <v>2000</v>
      </c>
      <c r="AC313" s="1347" t="str">
        <f t="shared" si="783"/>
        <v/>
      </c>
      <c r="AD313" s="608" t="str">
        <f t="shared" si="783"/>
        <v/>
      </c>
      <c r="AE313" s="1347" t="str">
        <f t="shared" si="783"/>
        <v/>
      </c>
      <c r="AF313" s="608"/>
      <c r="AG313" s="608"/>
      <c r="AH313" s="608"/>
      <c r="AI313" s="608"/>
      <c r="AJ313" s="608"/>
      <c r="AK313" s="640"/>
      <c r="AL313" s="608" t="str">
        <f t="shared" ref="AL313:AW313" si="784">IF(AL310="","",AL310*AL312)</f>
        <v/>
      </c>
      <c r="AM313" s="608">
        <f t="shared" si="784"/>
        <v>30</v>
      </c>
      <c r="AN313" s="608" t="str">
        <f t="shared" si="784"/>
        <v/>
      </c>
      <c r="AO313" s="608" t="str">
        <f t="shared" si="784"/>
        <v/>
      </c>
      <c r="AP313" s="608">
        <f t="shared" si="784"/>
        <v>400</v>
      </c>
      <c r="AQ313" s="608">
        <f t="shared" si="784"/>
        <v>300</v>
      </c>
      <c r="AR313" s="608">
        <f t="shared" si="784"/>
        <v>1000</v>
      </c>
      <c r="AS313" s="608">
        <f t="shared" si="784"/>
        <v>200</v>
      </c>
      <c r="AT313" s="608">
        <f t="shared" si="784"/>
        <v>500</v>
      </c>
      <c r="AU313" s="608" t="str">
        <f t="shared" si="784"/>
        <v/>
      </c>
      <c r="AV313" s="608" t="str">
        <f t="shared" si="784"/>
        <v/>
      </c>
      <c r="AW313" s="608" t="str">
        <f t="shared" si="784"/>
        <v/>
      </c>
      <c r="AX313" s="608"/>
      <c r="AY313" s="608"/>
      <c r="AZ313" s="608"/>
      <c r="BA313" s="608"/>
      <c r="BB313" s="608"/>
      <c r="BC313" s="698"/>
      <c r="BD313" s="1347">
        <f t="shared" ref="BD313:BO313" si="785">IF(BD310="","",BD310*BD312)</f>
        <v>125</v>
      </c>
      <c r="BE313" s="1347">
        <f t="shared" si="785"/>
        <v>700</v>
      </c>
      <c r="BF313" s="1347">
        <f t="shared" si="785"/>
        <v>500</v>
      </c>
      <c r="BG313" s="1347">
        <f t="shared" si="785"/>
        <v>900</v>
      </c>
      <c r="BH313" s="1347" t="str">
        <f t="shared" si="785"/>
        <v/>
      </c>
      <c r="BI313" s="1347">
        <f t="shared" si="785"/>
        <v>100</v>
      </c>
      <c r="BJ313" s="1347" t="str">
        <f t="shared" si="785"/>
        <v/>
      </c>
      <c r="BK313" s="1347" t="str">
        <f t="shared" si="785"/>
        <v/>
      </c>
      <c r="BL313" s="1347">
        <f t="shared" si="785"/>
        <v>2500</v>
      </c>
      <c r="BM313" s="1347" t="str">
        <f t="shared" si="785"/>
        <v/>
      </c>
      <c r="BN313" s="1347">
        <f t="shared" si="785"/>
        <v>2000</v>
      </c>
      <c r="BO313" s="1347">
        <f t="shared" si="785"/>
        <v>1500</v>
      </c>
      <c r="BP313" s="1347"/>
      <c r="BQ313" s="1347"/>
      <c r="BR313" s="1347"/>
      <c r="BS313" s="1347"/>
      <c r="BT313" s="1347"/>
      <c r="BU313" s="640"/>
      <c r="BV313" s="608">
        <f>IF(BV310="","",BV310*BV312)</f>
        <v>100</v>
      </c>
      <c r="BW313" s="608" t="str">
        <f>IF(BW310="","",BW310*BW312)</f>
        <v/>
      </c>
      <c r="BX313" s="608">
        <f>IF(BX310="","",BX310*BX312)</f>
        <v>300</v>
      </c>
      <c r="BY313" s="608">
        <f>IF(BY310="","",BY310*BY312)</f>
        <v>700</v>
      </c>
      <c r="BZ313" s="578">
        <f t="shared" si="756"/>
        <v>40</v>
      </c>
      <c r="CA313" s="578" t="str">
        <f t="shared" si="757"/>
        <v/>
      </c>
      <c r="CB313" s="578">
        <f t="shared" si="758"/>
        <v>350</v>
      </c>
      <c r="CC313" s="665">
        <f t="shared" si="759"/>
        <v>954.16666666666663</v>
      </c>
      <c r="CD313" s="1069" t="str">
        <f t="shared" si="760"/>
        <v/>
      </c>
      <c r="CE313" s="1070" t="str">
        <f t="shared" si="760"/>
        <v/>
      </c>
      <c r="CF313" s="1070">
        <f t="shared" si="760"/>
        <v>100</v>
      </c>
      <c r="CG313" s="1070">
        <f t="shared" si="760"/>
        <v>125</v>
      </c>
      <c r="CH313" s="1070">
        <f t="shared" si="760"/>
        <v>500</v>
      </c>
      <c r="CI313" s="1071">
        <f t="shared" si="760"/>
        <v>700</v>
      </c>
      <c r="CJ313" s="1071">
        <f t="shared" si="760"/>
        <v>900</v>
      </c>
      <c r="CK313" s="1070">
        <f t="shared" si="760"/>
        <v>1500</v>
      </c>
      <c r="CL313" s="1070">
        <f t="shared" si="760"/>
        <v>2000</v>
      </c>
      <c r="CM313" s="1070">
        <f t="shared" si="760"/>
        <v>2500</v>
      </c>
      <c r="CN313" s="1070" t="str">
        <f t="shared" si="760"/>
        <v/>
      </c>
      <c r="CO313" s="1069" t="str">
        <f t="shared" si="760"/>
        <v/>
      </c>
      <c r="CP313" s="532" t="str">
        <f t="shared" si="761"/>
        <v/>
      </c>
      <c r="CQ313" s="533" t="str">
        <f t="shared" si="762"/>
        <v/>
      </c>
      <c r="CR313" s="534" t="str">
        <f t="shared" si="763"/>
        <v/>
      </c>
      <c r="CS313" s="534" t="str">
        <f t="shared" si="764"/>
        <v/>
      </c>
      <c r="CT313" s="534" t="str">
        <f t="shared" si="765"/>
        <v/>
      </c>
      <c r="CU313" s="534">
        <f t="shared" si="766"/>
        <v>100</v>
      </c>
      <c r="CV313" s="534">
        <f t="shared" si="767"/>
        <v>125</v>
      </c>
      <c r="CW313" s="535">
        <f t="shared" si="768"/>
        <v>500</v>
      </c>
      <c r="CX313" s="535">
        <f t="shared" si="769"/>
        <v>700</v>
      </c>
      <c r="CY313" s="535">
        <f t="shared" si="770"/>
        <v>900</v>
      </c>
      <c r="CZ313" s="534">
        <f t="shared" si="771"/>
        <v>1500</v>
      </c>
      <c r="DA313" s="534">
        <f t="shared" si="772"/>
        <v>2000</v>
      </c>
      <c r="DB313" s="534">
        <f t="shared" si="773"/>
        <v>2500</v>
      </c>
      <c r="DC313" s="534" t="str">
        <f t="shared" si="774"/>
        <v/>
      </c>
      <c r="DD313" s="534" t="str">
        <f t="shared" si="775"/>
        <v/>
      </c>
      <c r="DE313" s="533" t="str">
        <f t="shared" si="776"/>
        <v/>
      </c>
      <c r="DF313" s="532" t="str">
        <f t="shared" si="777"/>
        <v/>
      </c>
      <c r="DG313" s="631">
        <f t="shared" si="778"/>
        <v>5</v>
      </c>
      <c r="DH313" s="96">
        <f t="shared" si="779"/>
        <v>1</v>
      </c>
      <c r="DI313" s="96">
        <f t="shared" si="780"/>
        <v>6</v>
      </c>
      <c r="DJ313" s="96">
        <f t="shared" si="781"/>
        <v>8</v>
      </c>
      <c r="DK313" s="467"/>
      <c r="DL313" s="599"/>
      <c r="DM313" s="599"/>
      <c r="DN313" s="599"/>
      <c r="DO313" s="599"/>
      <c r="DP313" s="599"/>
      <c r="DQ313" s="599"/>
      <c r="DR313" s="599"/>
      <c r="DS313" s="599"/>
      <c r="DT313" s="468"/>
    </row>
    <row r="314" spans="1:124" s="470" customFormat="1" ht="15.75" customHeight="1">
      <c r="A314" s="685" t="s">
        <v>257</v>
      </c>
      <c r="B314" s="678">
        <v>4770</v>
      </c>
      <c r="C314" s="678">
        <v>4770</v>
      </c>
      <c r="D314" s="678">
        <v>4770</v>
      </c>
      <c r="E314" s="678">
        <v>4770</v>
      </c>
      <c r="F314" s="678">
        <v>4770</v>
      </c>
      <c r="G314" s="678">
        <v>4770</v>
      </c>
      <c r="H314" s="678">
        <v>4770</v>
      </c>
      <c r="I314" s="678">
        <v>4770</v>
      </c>
      <c r="J314" s="678">
        <v>4770</v>
      </c>
      <c r="K314" s="678">
        <v>4770</v>
      </c>
      <c r="L314" s="678">
        <v>4770</v>
      </c>
      <c r="M314" s="678">
        <v>4770</v>
      </c>
      <c r="N314" s="678"/>
      <c r="O314" s="678"/>
      <c r="P314" s="678"/>
      <c r="Q314" s="678"/>
      <c r="R314" s="678"/>
      <c r="S314" s="686"/>
      <c r="T314" s="678">
        <v>4770</v>
      </c>
      <c r="U314" s="678">
        <v>4770</v>
      </c>
      <c r="V314" s="678">
        <v>4770</v>
      </c>
      <c r="W314" s="678">
        <v>4770</v>
      </c>
      <c r="X314" s="678">
        <v>4770</v>
      </c>
      <c r="Y314" s="678">
        <v>4770</v>
      </c>
      <c r="Z314" s="1371">
        <v>4770</v>
      </c>
      <c r="AA314" s="1371">
        <v>4770</v>
      </c>
      <c r="AB314" s="1371">
        <v>4770</v>
      </c>
      <c r="AC314" s="1371">
        <v>4770</v>
      </c>
      <c r="AD314" s="678">
        <v>4770</v>
      </c>
      <c r="AE314" s="1371">
        <v>4770</v>
      </c>
      <c r="AF314" s="678"/>
      <c r="AG314" s="678"/>
      <c r="AH314" s="678"/>
      <c r="AI314" s="678"/>
      <c r="AJ314" s="678"/>
      <c r="AK314" s="686"/>
      <c r="AL314" s="678">
        <v>4770</v>
      </c>
      <c r="AM314" s="678">
        <v>4770</v>
      </c>
      <c r="AN314" s="678">
        <v>4770</v>
      </c>
      <c r="AO314" s="678">
        <v>4770</v>
      </c>
      <c r="AP314" s="678">
        <v>4770</v>
      </c>
      <c r="AQ314" s="678">
        <v>4770</v>
      </c>
      <c r="AR314" s="678">
        <v>4770</v>
      </c>
      <c r="AS314" s="678">
        <v>4770</v>
      </c>
      <c r="AT314" s="678">
        <v>4770</v>
      </c>
      <c r="AU314" s="678">
        <v>4770</v>
      </c>
      <c r="AV314" s="678">
        <v>4770</v>
      </c>
      <c r="AW314" s="678">
        <v>4770</v>
      </c>
      <c r="AX314" s="678"/>
      <c r="AY314" s="678"/>
      <c r="AZ314" s="678"/>
      <c r="BA314" s="678"/>
      <c r="BB314" s="678"/>
      <c r="BC314" s="686"/>
      <c r="BD314" s="1371">
        <v>4770</v>
      </c>
      <c r="BE314" s="1371">
        <v>4770</v>
      </c>
      <c r="BF314" s="1371">
        <v>4770</v>
      </c>
      <c r="BG314" s="1371">
        <v>4770</v>
      </c>
      <c r="BH314" s="1371">
        <v>4770</v>
      </c>
      <c r="BI314" s="1371">
        <v>4770</v>
      </c>
      <c r="BJ314" s="1371">
        <v>4770</v>
      </c>
      <c r="BK314" s="1371">
        <v>4770</v>
      </c>
      <c r="BL314" s="1371">
        <v>4770</v>
      </c>
      <c r="BM314" s="1371">
        <v>4770</v>
      </c>
      <c r="BN314" s="1371">
        <v>4770</v>
      </c>
      <c r="BO314" s="1371">
        <v>4770</v>
      </c>
      <c r="BP314" s="1371"/>
      <c r="BQ314" s="1371"/>
      <c r="BR314" s="1371"/>
      <c r="BS314" s="1371"/>
      <c r="BT314" s="1371"/>
      <c r="BU314" s="569"/>
      <c r="BV314" s="678">
        <v>4770</v>
      </c>
      <c r="BW314" s="678">
        <v>4770</v>
      </c>
      <c r="BX314" s="678">
        <v>4770</v>
      </c>
      <c r="BY314" s="678">
        <v>4770</v>
      </c>
      <c r="BZ314" s="578">
        <f t="shared" si="756"/>
        <v>4770</v>
      </c>
      <c r="CA314" s="578">
        <f t="shared" si="757"/>
        <v>4770</v>
      </c>
      <c r="CB314" s="578">
        <f t="shared" si="758"/>
        <v>4770</v>
      </c>
      <c r="CC314" s="665">
        <f t="shared" si="759"/>
        <v>4770</v>
      </c>
      <c r="CD314" s="1069">
        <f t="shared" si="760"/>
        <v>4770</v>
      </c>
      <c r="CE314" s="1070">
        <f t="shared" si="760"/>
        <v>4770</v>
      </c>
      <c r="CF314" s="1070">
        <f t="shared" si="760"/>
        <v>4770</v>
      </c>
      <c r="CG314" s="1070">
        <f t="shared" si="760"/>
        <v>4770</v>
      </c>
      <c r="CH314" s="1070">
        <f t="shared" si="760"/>
        <v>4770</v>
      </c>
      <c r="CI314" s="1071">
        <f t="shared" si="760"/>
        <v>4770</v>
      </c>
      <c r="CJ314" s="1071">
        <f t="shared" si="760"/>
        <v>4770</v>
      </c>
      <c r="CK314" s="1070">
        <f t="shared" si="760"/>
        <v>4770</v>
      </c>
      <c r="CL314" s="1070">
        <f t="shared" si="760"/>
        <v>4770</v>
      </c>
      <c r="CM314" s="1070">
        <f t="shared" si="760"/>
        <v>4770</v>
      </c>
      <c r="CN314" s="1070">
        <f t="shared" si="760"/>
        <v>4770</v>
      </c>
      <c r="CO314" s="1069">
        <f t="shared" si="760"/>
        <v>4770</v>
      </c>
      <c r="CP314" s="532" t="str">
        <f t="shared" si="761"/>
        <v/>
      </c>
      <c r="CQ314" s="533" t="str">
        <f t="shared" si="762"/>
        <v/>
      </c>
      <c r="CR314" s="534" t="str">
        <f t="shared" si="763"/>
        <v/>
      </c>
      <c r="CS314" s="534">
        <f t="shared" si="764"/>
        <v>4770</v>
      </c>
      <c r="CT314" s="534">
        <f t="shared" si="765"/>
        <v>4770</v>
      </c>
      <c r="CU314" s="534">
        <f t="shared" si="766"/>
        <v>4770</v>
      </c>
      <c r="CV314" s="534">
        <f t="shared" si="767"/>
        <v>4770</v>
      </c>
      <c r="CW314" s="535">
        <f t="shared" si="768"/>
        <v>4770</v>
      </c>
      <c r="CX314" s="535">
        <f t="shared" si="769"/>
        <v>4770</v>
      </c>
      <c r="CY314" s="535">
        <f t="shared" si="770"/>
        <v>4770</v>
      </c>
      <c r="CZ314" s="534">
        <f t="shared" si="771"/>
        <v>4770</v>
      </c>
      <c r="DA314" s="534">
        <f t="shared" si="772"/>
        <v>4770</v>
      </c>
      <c r="DB314" s="534">
        <f t="shared" si="773"/>
        <v>4770</v>
      </c>
      <c r="DC314" s="534">
        <f t="shared" si="774"/>
        <v>4770</v>
      </c>
      <c r="DD314" s="534">
        <f t="shared" si="775"/>
        <v>4770</v>
      </c>
      <c r="DE314" s="533" t="str">
        <f t="shared" si="776"/>
        <v/>
      </c>
      <c r="DF314" s="532" t="str">
        <f t="shared" si="777"/>
        <v/>
      </c>
      <c r="DG314" s="631">
        <f t="shared" si="778"/>
        <v>12</v>
      </c>
      <c r="DH314" s="96">
        <f t="shared" si="779"/>
        <v>12</v>
      </c>
      <c r="DI314" s="96">
        <f t="shared" si="780"/>
        <v>12</v>
      </c>
      <c r="DJ314" s="96">
        <f t="shared" si="781"/>
        <v>12</v>
      </c>
      <c r="DK314" s="467"/>
      <c r="DL314" s="599"/>
      <c r="DM314" s="599"/>
      <c r="DN314" s="599"/>
      <c r="DO314" s="599"/>
      <c r="DP314" s="599"/>
      <c r="DQ314" s="599"/>
      <c r="DR314" s="599"/>
      <c r="DS314" s="599"/>
      <c r="DT314" s="468"/>
    </row>
    <row r="315" spans="1:124" s="470" customFormat="1" ht="15.75" customHeight="1">
      <c r="A315" s="635" t="s">
        <v>255</v>
      </c>
      <c r="B315" s="212"/>
      <c r="C315" s="212"/>
      <c r="D315" s="212"/>
      <c r="E315" s="212"/>
      <c r="F315" s="212"/>
      <c r="G315" s="212"/>
      <c r="H315" s="212"/>
      <c r="I315" s="212"/>
      <c r="J315" s="212">
        <v>250</v>
      </c>
      <c r="K315" s="212"/>
      <c r="L315" s="212"/>
      <c r="M315" s="212"/>
      <c r="N315" s="212"/>
      <c r="O315" s="212"/>
      <c r="P315" s="212"/>
      <c r="Q315" s="212"/>
      <c r="R315" s="212"/>
      <c r="S315" s="596"/>
      <c r="T315" s="212"/>
      <c r="U315" s="212"/>
      <c r="V315" s="212"/>
      <c r="W315" s="212"/>
      <c r="X315" s="212"/>
      <c r="Y315" s="212"/>
      <c r="Z315" s="1338"/>
      <c r="AA315" s="1338"/>
      <c r="AB315" s="1338">
        <v>1800</v>
      </c>
      <c r="AC315" s="1338"/>
      <c r="AD315" s="212"/>
      <c r="AE315" s="1338"/>
      <c r="AF315" s="212"/>
      <c r="AG315" s="212"/>
      <c r="AH315" s="212"/>
      <c r="AI315" s="212"/>
      <c r="AJ315" s="212"/>
      <c r="AK315" s="596"/>
      <c r="AL315" s="212"/>
      <c r="AM315" s="212"/>
      <c r="AN315" s="212"/>
      <c r="AO315" s="212"/>
      <c r="AP315" s="212">
        <v>10</v>
      </c>
      <c r="AQ315" s="212">
        <v>10</v>
      </c>
      <c r="AR315" s="212">
        <v>80</v>
      </c>
      <c r="AS315" s="212"/>
      <c r="AT315" s="212">
        <v>80</v>
      </c>
      <c r="AU315" s="212"/>
      <c r="AV315" s="212"/>
      <c r="AW315" s="212"/>
      <c r="AX315" s="212"/>
      <c r="AY315" s="281"/>
      <c r="AZ315" s="281"/>
      <c r="BA315" s="212"/>
      <c r="BB315" s="212"/>
      <c r="BC315" s="596"/>
      <c r="BD315" s="1338"/>
      <c r="BE315" s="1338">
        <v>20</v>
      </c>
      <c r="BF315" s="1338"/>
      <c r="BG315" s="1338">
        <v>30</v>
      </c>
      <c r="BH315" s="1338"/>
      <c r="BI315" s="1338">
        <v>80</v>
      </c>
      <c r="BJ315" s="1338"/>
      <c r="BK315" s="1338"/>
      <c r="BL315" s="1338">
        <v>200</v>
      </c>
      <c r="BM315" s="1338"/>
      <c r="BN315" s="1338">
        <v>180</v>
      </c>
      <c r="BO315" s="1365">
        <v>110</v>
      </c>
      <c r="BP315" s="1338"/>
      <c r="BQ315" s="1365"/>
      <c r="BR315" s="1338"/>
      <c r="BS315" s="1338"/>
      <c r="BT315" s="1338"/>
      <c r="BU315" s="596"/>
      <c r="BV315" s="212">
        <v>0</v>
      </c>
      <c r="BW315" s="212"/>
      <c r="BX315" s="212">
        <v>10</v>
      </c>
      <c r="BY315" s="212">
        <v>110</v>
      </c>
      <c r="BZ315" s="578" t="str">
        <f t="shared" si="756"/>
        <v/>
      </c>
      <c r="CA315" s="578" t="str">
        <f t="shared" si="757"/>
        <v/>
      </c>
      <c r="CB315" s="578">
        <f t="shared" si="758"/>
        <v>45</v>
      </c>
      <c r="CC315" s="665">
        <f t="shared" si="759"/>
        <v>100</v>
      </c>
      <c r="CD315" s="1069" t="str">
        <f t="shared" si="760"/>
        <v/>
      </c>
      <c r="CE315" s="1070" t="str">
        <f t="shared" si="760"/>
        <v/>
      </c>
      <c r="CF315" s="1070" t="str">
        <f t="shared" si="760"/>
        <v/>
      </c>
      <c r="CG315" s="1070">
        <f t="shared" si="760"/>
        <v>20</v>
      </c>
      <c r="CH315" s="1070">
        <f t="shared" si="760"/>
        <v>30</v>
      </c>
      <c r="CI315" s="1071">
        <f t="shared" si="760"/>
        <v>80</v>
      </c>
      <c r="CJ315" s="1071">
        <f t="shared" si="760"/>
        <v>110</v>
      </c>
      <c r="CK315" s="1070">
        <f t="shared" si="760"/>
        <v>180</v>
      </c>
      <c r="CL315" s="1070">
        <f t="shared" si="760"/>
        <v>200</v>
      </c>
      <c r="CM315" s="1070" t="str">
        <f t="shared" si="760"/>
        <v/>
      </c>
      <c r="CN315" s="1070" t="str">
        <f t="shared" si="760"/>
        <v/>
      </c>
      <c r="CO315" s="1069" t="str">
        <f t="shared" si="760"/>
        <v/>
      </c>
      <c r="CP315" s="532" t="str">
        <f t="shared" si="761"/>
        <v/>
      </c>
      <c r="CQ315" s="533" t="str">
        <f t="shared" si="762"/>
        <v/>
      </c>
      <c r="CR315" s="534" t="str">
        <f t="shared" si="763"/>
        <v/>
      </c>
      <c r="CS315" s="534" t="str">
        <f t="shared" si="764"/>
        <v/>
      </c>
      <c r="CT315" s="534" t="str">
        <f t="shared" si="765"/>
        <v/>
      </c>
      <c r="CU315" s="534" t="str">
        <f t="shared" si="766"/>
        <v/>
      </c>
      <c r="CV315" s="534">
        <f t="shared" si="767"/>
        <v>20</v>
      </c>
      <c r="CW315" s="535">
        <f t="shared" si="768"/>
        <v>30</v>
      </c>
      <c r="CX315" s="535">
        <f t="shared" si="769"/>
        <v>80</v>
      </c>
      <c r="CY315" s="535">
        <f t="shared" si="770"/>
        <v>110</v>
      </c>
      <c r="CZ315" s="534">
        <f t="shared" si="771"/>
        <v>180</v>
      </c>
      <c r="DA315" s="534">
        <f t="shared" si="772"/>
        <v>200</v>
      </c>
      <c r="DB315" s="534" t="str">
        <f t="shared" si="773"/>
        <v/>
      </c>
      <c r="DC315" s="534" t="str">
        <f t="shared" si="774"/>
        <v/>
      </c>
      <c r="DD315" s="534" t="str">
        <f t="shared" si="775"/>
        <v/>
      </c>
      <c r="DE315" s="533" t="str">
        <f t="shared" si="776"/>
        <v/>
      </c>
      <c r="DF315" s="532" t="str">
        <f t="shared" si="777"/>
        <v/>
      </c>
      <c r="DG315" s="631">
        <f t="shared" si="778"/>
        <v>1</v>
      </c>
      <c r="DH315" s="96">
        <f t="shared" si="779"/>
        <v>1</v>
      </c>
      <c r="DI315" s="96">
        <f t="shared" si="780"/>
        <v>4</v>
      </c>
      <c r="DJ315" s="96">
        <f t="shared" si="781"/>
        <v>6</v>
      </c>
      <c r="DK315" s="467"/>
      <c r="DL315" s="599"/>
      <c r="DM315" s="599"/>
      <c r="DN315" s="599"/>
      <c r="DO315" s="599"/>
      <c r="DP315" s="599"/>
      <c r="DQ315" s="599"/>
      <c r="DR315" s="599"/>
      <c r="DS315" s="599"/>
      <c r="DT315" s="468"/>
    </row>
    <row r="316" spans="1:124" s="470" customFormat="1" ht="15.75" customHeight="1">
      <c r="A316" s="619" t="s">
        <v>180</v>
      </c>
      <c r="B316" s="260"/>
      <c r="C316" s="260"/>
      <c r="D316" s="260"/>
      <c r="E316" s="260"/>
      <c r="F316" s="260"/>
      <c r="G316" s="260"/>
      <c r="H316" s="260"/>
      <c r="I316" s="260"/>
      <c r="J316" s="260">
        <v>50</v>
      </c>
      <c r="K316" s="260"/>
      <c r="L316" s="260"/>
      <c r="M316" s="260"/>
      <c r="N316" s="260"/>
      <c r="O316" s="260"/>
      <c r="P316" s="260"/>
      <c r="Q316" s="260"/>
      <c r="R316" s="260"/>
      <c r="S316" s="595"/>
      <c r="T316" s="260"/>
      <c r="U316" s="260"/>
      <c r="V316" s="260"/>
      <c r="W316" s="260"/>
      <c r="X316" s="260"/>
      <c r="Y316" s="260"/>
      <c r="Z316" s="1339"/>
      <c r="AA316" s="1339"/>
      <c r="AB316" s="1339">
        <v>9.5</v>
      </c>
      <c r="AC316" s="1339"/>
      <c r="AD316" s="260"/>
      <c r="AE316" s="1339"/>
      <c r="AF316" s="260"/>
      <c r="AG316" s="260"/>
      <c r="AH316" s="260"/>
      <c r="AI316" s="260"/>
      <c r="AJ316" s="260"/>
      <c r="AK316" s="595"/>
      <c r="AL316" s="260"/>
      <c r="AM316" s="260"/>
      <c r="AN316" s="260"/>
      <c r="AO316" s="260"/>
      <c r="AP316" s="260">
        <v>35</v>
      </c>
      <c r="AQ316" s="260">
        <v>45</v>
      </c>
      <c r="AR316" s="260">
        <v>45</v>
      </c>
      <c r="AS316" s="260"/>
      <c r="AT316" s="260">
        <v>50</v>
      </c>
      <c r="AU316" s="260"/>
      <c r="AV316" s="260"/>
      <c r="AW316" s="260"/>
      <c r="AX316" s="260"/>
      <c r="AY316" s="647"/>
      <c r="AZ316" s="647"/>
      <c r="BA316" s="260"/>
      <c r="BB316" s="260"/>
      <c r="BC316" s="595"/>
      <c r="BD316" s="1339"/>
      <c r="BE316" s="1339">
        <v>25</v>
      </c>
      <c r="BF316" s="1339"/>
      <c r="BG316" s="1339">
        <v>40</v>
      </c>
      <c r="BH316" s="1339"/>
      <c r="BI316" s="1339">
        <v>35</v>
      </c>
      <c r="BJ316" s="1339"/>
      <c r="BK316" s="1339"/>
      <c r="BL316" s="1339">
        <v>65</v>
      </c>
      <c r="BM316" s="1339"/>
      <c r="BN316" s="1339">
        <v>75</v>
      </c>
      <c r="BO316" s="1358">
        <v>55</v>
      </c>
      <c r="BP316" s="1339"/>
      <c r="BQ316" s="1358"/>
      <c r="BR316" s="1339"/>
      <c r="BS316" s="1339"/>
      <c r="BT316" s="1339"/>
      <c r="BU316" s="595"/>
      <c r="BV316" s="260"/>
      <c r="BW316" s="260"/>
      <c r="BX316" s="260">
        <v>4.5</v>
      </c>
      <c r="BY316" s="260">
        <v>4.5</v>
      </c>
      <c r="BZ316" s="578" t="str">
        <f t="shared" si="756"/>
        <v/>
      </c>
      <c r="CA316" s="578" t="str">
        <f t="shared" si="757"/>
        <v/>
      </c>
      <c r="CB316" s="578">
        <f t="shared" si="758"/>
        <v>45</v>
      </c>
      <c r="CC316" s="665">
        <f t="shared" si="759"/>
        <v>48.75</v>
      </c>
      <c r="CD316" s="1069" t="str">
        <f t="shared" si="760"/>
        <v/>
      </c>
      <c r="CE316" s="1070" t="str">
        <f t="shared" si="760"/>
        <v/>
      </c>
      <c r="CF316" s="1070" t="str">
        <f t="shared" si="760"/>
        <v/>
      </c>
      <c r="CG316" s="1070">
        <f t="shared" si="760"/>
        <v>25</v>
      </c>
      <c r="CH316" s="1070">
        <f t="shared" si="760"/>
        <v>35</v>
      </c>
      <c r="CI316" s="1071">
        <f t="shared" si="760"/>
        <v>40</v>
      </c>
      <c r="CJ316" s="1071">
        <f t="shared" si="760"/>
        <v>55</v>
      </c>
      <c r="CK316" s="1070">
        <f t="shared" si="760"/>
        <v>65</v>
      </c>
      <c r="CL316" s="1070">
        <f t="shared" si="760"/>
        <v>75</v>
      </c>
      <c r="CM316" s="1070" t="str">
        <f t="shared" si="760"/>
        <v/>
      </c>
      <c r="CN316" s="1070" t="str">
        <f t="shared" si="760"/>
        <v/>
      </c>
      <c r="CO316" s="1069" t="str">
        <f t="shared" si="760"/>
        <v/>
      </c>
      <c r="CP316" s="532" t="str">
        <f t="shared" si="761"/>
        <v/>
      </c>
      <c r="CQ316" s="533" t="str">
        <f t="shared" si="762"/>
        <v/>
      </c>
      <c r="CR316" s="534" t="str">
        <f t="shared" si="763"/>
        <v/>
      </c>
      <c r="CS316" s="534" t="str">
        <f t="shared" si="764"/>
        <v/>
      </c>
      <c r="CT316" s="534" t="str">
        <f t="shared" si="765"/>
        <v/>
      </c>
      <c r="CU316" s="534" t="str">
        <f t="shared" si="766"/>
        <v/>
      </c>
      <c r="CV316" s="534">
        <f t="shared" si="767"/>
        <v>25</v>
      </c>
      <c r="CW316" s="535">
        <f t="shared" si="768"/>
        <v>35</v>
      </c>
      <c r="CX316" s="535">
        <f t="shared" si="769"/>
        <v>40</v>
      </c>
      <c r="CY316" s="535">
        <f t="shared" si="770"/>
        <v>55</v>
      </c>
      <c r="CZ316" s="534">
        <f t="shared" si="771"/>
        <v>65</v>
      </c>
      <c r="DA316" s="534">
        <f t="shared" si="772"/>
        <v>75</v>
      </c>
      <c r="DB316" s="534" t="str">
        <f t="shared" si="773"/>
        <v/>
      </c>
      <c r="DC316" s="534" t="str">
        <f t="shared" si="774"/>
        <v/>
      </c>
      <c r="DD316" s="534" t="str">
        <f t="shared" si="775"/>
        <v/>
      </c>
      <c r="DE316" s="533" t="str">
        <f t="shared" si="776"/>
        <v/>
      </c>
      <c r="DF316" s="532" t="str">
        <f t="shared" si="777"/>
        <v/>
      </c>
      <c r="DG316" s="631">
        <f t="shared" si="778"/>
        <v>1</v>
      </c>
      <c r="DH316" s="96">
        <f t="shared" si="779"/>
        <v>1</v>
      </c>
      <c r="DI316" s="96">
        <f t="shared" si="780"/>
        <v>4</v>
      </c>
      <c r="DJ316" s="96">
        <f t="shared" si="781"/>
        <v>6</v>
      </c>
      <c r="DK316" s="467"/>
      <c r="DL316" s="599"/>
      <c r="DM316" s="599"/>
      <c r="DN316" s="599"/>
      <c r="DO316" s="599"/>
      <c r="DP316" s="599"/>
      <c r="DQ316" s="599"/>
      <c r="DR316" s="599"/>
      <c r="DS316" s="599"/>
      <c r="DT316" s="468"/>
    </row>
    <row r="317" spans="1:124" s="470" customFormat="1" ht="15.75" customHeight="1">
      <c r="A317" s="619" t="s">
        <v>182</v>
      </c>
      <c r="B317" s="608" t="str">
        <f t="shared" ref="B317:M317" si="786">IF(B315="","",B315*B316)</f>
        <v/>
      </c>
      <c r="C317" s="608" t="str">
        <f t="shared" si="786"/>
        <v/>
      </c>
      <c r="D317" s="608" t="str">
        <f t="shared" si="786"/>
        <v/>
      </c>
      <c r="E317" s="608" t="str">
        <f t="shared" si="786"/>
        <v/>
      </c>
      <c r="F317" s="608" t="str">
        <f t="shared" si="786"/>
        <v/>
      </c>
      <c r="G317" s="608" t="str">
        <f t="shared" si="786"/>
        <v/>
      </c>
      <c r="H317" s="608" t="str">
        <f t="shared" si="786"/>
        <v/>
      </c>
      <c r="I317" s="608" t="str">
        <f t="shared" si="786"/>
        <v/>
      </c>
      <c r="J317" s="608">
        <f t="shared" si="786"/>
        <v>12500</v>
      </c>
      <c r="K317" s="608" t="str">
        <f t="shared" si="786"/>
        <v/>
      </c>
      <c r="L317" s="608" t="str">
        <f t="shared" si="786"/>
        <v/>
      </c>
      <c r="M317" s="608" t="str">
        <f t="shared" si="786"/>
        <v/>
      </c>
      <c r="N317" s="608"/>
      <c r="O317" s="608"/>
      <c r="P317" s="608"/>
      <c r="Q317" s="608"/>
      <c r="R317" s="608"/>
      <c r="S317" s="640"/>
      <c r="T317" s="608" t="str">
        <f t="shared" ref="T317:AE317" si="787">IF(T315="","",T315*T316)</f>
        <v/>
      </c>
      <c r="U317" s="608" t="str">
        <f t="shared" si="787"/>
        <v/>
      </c>
      <c r="V317" s="608" t="str">
        <f t="shared" si="787"/>
        <v/>
      </c>
      <c r="W317" s="608" t="str">
        <f t="shared" si="787"/>
        <v/>
      </c>
      <c r="X317" s="608" t="str">
        <f t="shared" si="787"/>
        <v/>
      </c>
      <c r="Y317" s="608" t="str">
        <f t="shared" si="787"/>
        <v/>
      </c>
      <c r="Z317" s="1347" t="str">
        <f t="shared" si="787"/>
        <v/>
      </c>
      <c r="AA317" s="1347" t="str">
        <f t="shared" si="787"/>
        <v/>
      </c>
      <c r="AB317" s="1347">
        <f t="shared" si="787"/>
        <v>17100</v>
      </c>
      <c r="AC317" s="1347" t="str">
        <f t="shared" si="787"/>
        <v/>
      </c>
      <c r="AD317" s="608" t="str">
        <f t="shared" si="787"/>
        <v/>
      </c>
      <c r="AE317" s="1347" t="str">
        <f t="shared" si="787"/>
        <v/>
      </c>
      <c r="AF317" s="608"/>
      <c r="AG317" s="608"/>
      <c r="AH317" s="608"/>
      <c r="AI317" s="608"/>
      <c r="AJ317" s="608"/>
      <c r="AK317" s="640"/>
      <c r="AL317" s="608" t="str">
        <f t="shared" ref="AL317:AW317" si="788">IF(AL315="","",AL315*AL316)</f>
        <v/>
      </c>
      <c r="AM317" s="608" t="str">
        <f t="shared" si="788"/>
        <v/>
      </c>
      <c r="AN317" s="608" t="str">
        <f t="shared" si="788"/>
        <v/>
      </c>
      <c r="AO317" s="608" t="str">
        <f t="shared" si="788"/>
        <v/>
      </c>
      <c r="AP317" s="608">
        <f t="shared" si="788"/>
        <v>350</v>
      </c>
      <c r="AQ317" s="608">
        <f t="shared" si="788"/>
        <v>450</v>
      </c>
      <c r="AR317" s="608">
        <f t="shared" si="788"/>
        <v>3600</v>
      </c>
      <c r="AS317" s="608" t="str">
        <f t="shared" si="788"/>
        <v/>
      </c>
      <c r="AT317" s="608">
        <f t="shared" si="788"/>
        <v>4000</v>
      </c>
      <c r="AU317" s="608" t="str">
        <f t="shared" si="788"/>
        <v/>
      </c>
      <c r="AV317" s="608" t="str">
        <f t="shared" si="788"/>
        <v/>
      </c>
      <c r="AW317" s="608" t="str">
        <f t="shared" si="788"/>
        <v/>
      </c>
      <c r="AX317" s="608"/>
      <c r="AY317" s="608"/>
      <c r="AZ317" s="608"/>
      <c r="BA317" s="608"/>
      <c r="BB317" s="608"/>
      <c r="BC317" s="640"/>
      <c r="BD317" s="1347" t="str">
        <f t="shared" ref="BD317:BO317" si="789">IF(BD315="","",BD315*BD316)</f>
        <v/>
      </c>
      <c r="BE317" s="1347">
        <f t="shared" si="789"/>
        <v>500</v>
      </c>
      <c r="BF317" s="1347" t="str">
        <f t="shared" si="789"/>
        <v/>
      </c>
      <c r="BG317" s="1347">
        <f t="shared" si="789"/>
        <v>1200</v>
      </c>
      <c r="BH317" s="1347" t="str">
        <f t="shared" si="789"/>
        <v/>
      </c>
      <c r="BI317" s="1347">
        <f t="shared" si="789"/>
        <v>2800</v>
      </c>
      <c r="BJ317" s="1347" t="str">
        <f t="shared" si="789"/>
        <v/>
      </c>
      <c r="BK317" s="1347" t="str">
        <f t="shared" si="789"/>
        <v/>
      </c>
      <c r="BL317" s="1347">
        <f t="shared" si="789"/>
        <v>13000</v>
      </c>
      <c r="BM317" s="1347" t="str">
        <f t="shared" si="789"/>
        <v/>
      </c>
      <c r="BN317" s="1347">
        <f t="shared" si="789"/>
        <v>13500</v>
      </c>
      <c r="BO317" s="1347">
        <f t="shared" si="789"/>
        <v>6050</v>
      </c>
      <c r="BP317" s="1347"/>
      <c r="BQ317" s="1347"/>
      <c r="BR317" s="1347"/>
      <c r="BS317" s="1347"/>
      <c r="BT317" s="1347"/>
      <c r="BU317" s="640"/>
      <c r="BV317" s="608">
        <f>IF(BV315="","",BV315*BV316)</f>
        <v>0</v>
      </c>
      <c r="BW317" s="608" t="str">
        <f>IF(BW315="","",BW315*BW316)</f>
        <v/>
      </c>
      <c r="BX317" s="608">
        <f>IF(BX315="","",BX315*BX316)</f>
        <v>45</v>
      </c>
      <c r="BY317" s="608">
        <f>IF(BY315="","",BY315*BY316)</f>
        <v>495</v>
      </c>
      <c r="BZ317" s="578" t="str">
        <f t="shared" si="756"/>
        <v/>
      </c>
      <c r="CA317" s="578" t="str">
        <f t="shared" si="757"/>
        <v/>
      </c>
      <c r="CB317" s="578">
        <f t="shared" si="758"/>
        <v>2025</v>
      </c>
      <c r="CC317" s="665">
        <f t="shared" si="759"/>
        <v>5762.5</v>
      </c>
      <c r="CD317" s="1069" t="str">
        <f t="shared" si="760"/>
        <v/>
      </c>
      <c r="CE317" s="1070" t="str">
        <f t="shared" si="760"/>
        <v/>
      </c>
      <c r="CF317" s="1070" t="str">
        <f t="shared" si="760"/>
        <v/>
      </c>
      <c r="CG317" s="1070">
        <f t="shared" si="760"/>
        <v>500</v>
      </c>
      <c r="CH317" s="1070">
        <f t="shared" si="760"/>
        <v>1200</v>
      </c>
      <c r="CI317" s="1071">
        <f t="shared" si="760"/>
        <v>2800</v>
      </c>
      <c r="CJ317" s="1071">
        <f t="shared" si="760"/>
        <v>6050</v>
      </c>
      <c r="CK317" s="1070">
        <f t="shared" si="760"/>
        <v>13000</v>
      </c>
      <c r="CL317" s="1070">
        <f t="shared" si="760"/>
        <v>13500</v>
      </c>
      <c r="CM317" s="1070" t="str">
        <f t="shared" si="760"/>
        <v/>
      </c>
      <c r="CN317" s="1070" t="str">
        <f t="shared" si="760"/>
        <v/>
      </c>
      <c r="CO317" s="1069" t="str">
        <f t="shared" si="760"/>
        <v/>
      </c>
      <c r="CP317" s="532" t="str">
        <f t="shared" si="761"/>
        <v/>
      </c>
      <c r="CQ317" s="533" t="str">
        <f t="shared" si="762"/>
        <v/>
      </c>
      <c r="CR317" s="534" t="str">
        <f t="shared" si="763"/>
        <v/>
      </c>
      <c r="CS317" s="534" t="str">
        <f t="shared" si="764"/>
        <v/>
      </c>
      <c r="CT317" s="534" t="str">
        <f t="shared" si="765"/>
        <v/>
      </c>
      <c r="CU317" s="534" t="str">
        <f t="shared" si="766"/>
        <v/>
      </c>
      <c r="CV317" s="534">
        <f t="shared" si="767"/>
        <v>500</v>
      </c>
      <c r="CW317" s="535">
        <f t="shared" si="768"/>
        <v>1200</v>
      </c>
      <c r="CX317" s="535">
        <f t="shared" si="769"/>
        <v>2800</v>
      </c>
      <c r="CY317" s="535">
        <f t="shared" si="770"/>
        <v>6050</v>
      </c>
      <c r="CZ317" s="534">
        <f t="shared" si="771"/>
        <v>13000</v>
      </c>
      <c r="DA317" s="534">
        <f t="shared" si="772"/>
        <v>13500</v>
      </c>
      <c r="DB317" s="534" t="str">
        <f t="shared" si="773"/>
        <v/>
      </c>
      <c r="DC317" s="534" t="str">
        <f t="shared" si="774"/>
        <v/>
      </c>
      <c r="DD317" s="534" t="str">
        <f t="shared" si="775"/>
        <v/>
      </c>
      <c r="DE317" s="533" t="str">
        <f t="shared" si="776"/>
        <v/>
      </c>
      <c r="DF317" s="532" t="str">
        <f t="shared" si="777"/>
        <v/>
      </c>
      <c r="DG317" s="631">
        <f t="shared" si="778"/>
        <v>1</v>
      </c>
      <c r="DH317" s="96">
        <f t="shared" si="779"/>
        <v>1</v>
      </c>
      <c r="DI317" s="96">
        <f t="shared" si="780"/>
        <v>4</v>
      </c>
      <c r="DJ317" s="96">
        <f t="shared" si="781"/>
        <v>6</v>
      </c>
      <c r="DK317" s="467"/>
      <c r="DL317" s="599"/>
      <c r="DM317" s="599"/>
      <c r="DN317" s="599"/>
      <c r="DO317" s="599"/>
      <c r="DP317" s="599"/>
      <c r="DQ317" s="599"/>
      <c r="DR317" s="599"/>
      <c r="DS317" s="599"/>
      <c r="DT317" s="468"/>
    </row>
    <row r="318" spans="1:124" s="470" customFormat="1" ht="15.75" customHeight="1">
      <c r="A318" s="619" t="s">
        <v>256</v>
      </c>
      <c r="B318" s="260">
        <v>0</v>
      </c>
      <c r="C318" s="260"/>
      <c r="D318" s="260"/>
      <c r="E318" s="260">
        <v>30</v>
      </c>
      <c r="F318" s="260"/>
      <c r="G318" s="260"/>
      <c r="H318" s="260"/>
      <c r="I318" s="260"/>
      <c r="J318" s="260">
        <v>15</v>
      </c>
      <c r="K318" s="260"/>
      <c r="L318" s="260"/>
      <c r="M318" s="260"/>
      <c r="N318" s="260"/>
      <c r="O318" s="260"/>
      <c r="P318" s="260"/>
      <c r="Q318" s="260"/>
      <c r="R318" s="260"/>
      <c r="S318" s="596"/>
      <c r="T318" s="260"/>
      <c r="U318" s="260"/>
      <c r="V318" s="260"/>
      <c r="W318" s="260"/>
      <c r="X318" s="260"/>
      <c r="Y318" s="260"/>
      <c r="Z318" s="1339"/>
      <c r="AA318" s="1339"/>
      <c r="AB318" s="1339">
        <v>5</v>
      </c>
      <c r="AC318" s="1339"/>
      <c r="AD318" s="260"/>
      <c r="AE318" s="1339"/>
      <c r="AF318" s="260"/>
      <c r="AG318" s="260"/>
      <c r="AH318" s="260"/>
      <c r="AI318" s="260"/>
      <c r="AJ318" s="260"/>
      <c r="AK318" s="596"/>
      <c r="AL318" s="260"/>
      <c r="AM318" s="260">
        <v>5</v>
      </c>
      <c r="AN318" s="260"/>
      <c r="AO318" s="260"/>
      <c r="AP318" s="260"/>
      <c r="AQ318" s="260"/>
      <c r="AR318" s="260"/>
      <c r="AS318" s="260"/>
      <c r="AT318" s="260">
        <v>20</v>
      </c>
      <c r="AU318" s="260"/>
      <c r="AV318" s="260"/>
      <c r="AW318" s="260"/>
      <c r="AX318" s="260"/>
      <c r="AY318" s="260"/>
      <c r="AZ318" s="260"/>
      <c r="BA318" s="260"/>
      <c r="BB318" s="260"/>
      <c r="BC318" s="596"/>
      <c r="BD318" s="1339">
        <v>5</v>
      </c>
      <c r="BE318" s="1339">
        <v>2</v>
      </c>
      <c r="BF318" s="1339">
        <v>2</v>
      </c>
      <c r="BG318" s="1339"/>
      <c r="BH318" s="1339"/>
      <c r="BI318" s="1339">
        <v>15</v>
      </c>
      <c r="BJ318" s="1339"/>
      <c r="BK318" s="1339"/>
      <c r="BL318" s="1339"/>
      <c r="BM318" s="1339"/>
      <c r="BN318" s="1339">
        <v>5</v>
      </c>
      <c r="BO318" s="1339">
        <v>10</v>
      </c>
      <c r="BP318" s="1339"/>
      <c r="BQ318" s="1339"/>
      <c r="BR318" s="1339"/>
      <c r="BS318" s="1339"/>
      <c r="BT318" s="1339"/>
      <c r="BU318" s="596"/>
      <c r="BV318" s="260">
        <v>0</v>
      </c>
      <c r="BW318" s="260"/>
      <c r="BX318" s="260">
        <v>0</v>
      </c>
      <c r="BY318" s="260">
        <v>5</v>
      </c>
      <c r="BZ318" s="578">
        <f t="shared" si="756"/>
        <v>15</v>
      </c>
      <c r="CA318" s="578" t="str">
        <f t="shared" si="757"/>
        <v/>
      </c>
      <c r="CB318" s="578" t="str">
        <f t="shared" si="758"/>
        <v/>
      </c>
      <c r="CC318" s="665">
        <f t="shared" si="759"/>
        <v>5.5</v>
      </c>
      <c r="CD318" s="1069" t="str">
        <f t="shared" si="760"/>
        <v/>
      </c>
      <c r="CE318" s="1070" t="str">
        <f t="shared" si="760"/>
        <v/>
      </c>
      <c r="CF318" s="1070" t="str">
        <f t="shared" si="760"/>
        <v/>
      </c>
      <c r="CG318" s="1070">
        <f t="shared" si="760"/>
        <v>2</v>
      </c>
      <c r="CH318" s="1070">
        <f t="shared" si="760"/>
        <v>2</v>
      </c>
      <c r="CI318" s="1071">
        <f t="shared" si="760"/>
        <v>5</v>
      </c>
      <c r="CJ318" s="1071">
        <f t="shared" si="760"/>
        <v>5</v>
      </c>
      <c r="CK318" s="1070">
        <f t="shared" si="760"/>
        <v>10</v>
      </c>
      <c r="CL318" s="1070">
        <f t="shared" si="760"/>
        <v>15</v>
      </c>
      <c r="CM318" s="1070" t="str">
        <f t="shared" si="760"/>
        <v/>
      </c>
      <c r="CN318" s="1070" t="str">
        <f t="shared" si="760"/>
        <v/>
      </c>
      <c r="CO318" s="1069" t="str">
        <f t="shared" si="760"/>
        <v/>
      </c>
      <c r="CP318" s="532" t="str">
        <f t="shared" si="761"/>
        <v/>
      </c>
      <c r="CQ318" s="533" t="str">
        <f t="shared" si="762"/>
        <v/>
      </c>
      <c r="CR318" s="534" t="str">
        <f t="shared" si="763"/>
        <v/>
      </c>
      <c r="CS318" s="534" t="str">
        <f t="shared" si="764"/>
        <v/>
      </c>
      <c r="CT318" s="534" t="str">
        <f t="shared" si="765"/>
        <v/>
      </c>
      <c r="CU318" s="534" t="str">
        <f t="shared" si="766"/>
        <v/>
      </c>
      <c r="CV318" s="534">
        <f t="shared" si="767"/>
        <v>2</v>
      </c>
      <c r="CW318" s="535">
        <f t="shared" si="768"/>
        <v>2</v>
      </c>
      <c r="CX318" s="535">
        <f t="shared" si="769"/>
        <v>5</v>
      </c>
      <c r="CY318" s="535">
        <f t="shared" si="770"/>
        <v>5</v>
      </c>
      <c r="CZ318" s="534">
        <f t="shared" si="771"/>
        <v>10</v>
      </c>
      <c r="DA318" s="534">
        <f t="shared" si="772"/>
        <v>15</v>
      </c>
      <c r="DB318" s="534" t="str">
        <f t="shared" si="773"/>
        <v/>
      </c>
      <c r="DC318" s="534" t="str">
        <f t="shared" si="774"/>
        <v/>
      </c>
      <c r="DD318" s="534" t="str">
        <f t="shared" si="775"/>
        <v/>
      </c>
      <c r="DE318" s="533" t="str">
        <f t="shared" si="776"/>
        <v/>
      </c>
      <c r="DF318" s="532" t="str">
        <f t="shared" si="777"/>
        <v/>
      </c>
      <c r="DG318" s="631">
        <f t="shared" si="778"/>
        <v>3</v>
      </c>
      <c r="DH318" s="96">
        <f t="shared" si="779"/>
        <v>1</v>
      </c>
      <c r="DI318" s="96">
        <f t="shared" si="780"/>
        <v>2</v>
      </c>
      <c r="DJ318" s="96">
        <f t="shared" si="781"/>
        <v>6</v>
      </c>
      <c r="DK318" s="467"/>
      <c r="DL318" s="599"/>
      <c r="DM318" s="599"/>
      <c r="DN318" s="599"/>
      <c r="DO318" s="599"/>
      <c r="DP318" s="599"/>
      <c r="DQ318" s="599"/>
      <c r="DR318" s="599"/>
      <c r="DS318" s="599"/>
      <c r="DT318" s="468"/>
    </row>
    <row r="319" spans="1:124" s="470" customFormat="1" ht="15.75" customHeight="1">
      <c r="A319" s="627" t="s">
        <v>226</v>
      </c>
      <c r="B319" s="611" t="str">
        <f t="shared" ref="B319:M319" si="790">IF(B313="","",(B313-B315-B318)*B314/B$46/365/$G$1)</f>
        <v/>
      </c>
      <c r="C319" s="611">
        <f t="shared" si="790"/>
        <v>2.475093399750934E-3</v>
      </c>
      <c r="D319" s="611">
        <f t="shared" si="790"/>
        <v>0</v>
      </c>
      <c r="E319" s="611">
        <f t="shared" si="790"/>
        <v>8.6628268991282686E-3</v>
      </c>
      <c r="F319" s="611">
        <f t="shared" si="790"/>
        <v>0</v>
      </c>
      <c r="G319" s="611" t="str">
        <f t="shared" si="790"/>
        <v/>
      </c>
      <c r="H319" s="611" t="str">
        <f t="shared" si="790"/>
        <v/>
      </c>
      <c r="I319" s="611" t="str">
        <f t="shared" si="790"/>
        <v/>
      </c>
      <c r="J319" s="611">
        <f t="shared" si="790"/>
        <v>1.5421735798448126E-2</v>
      </c>
      <c r="K319" s="611" t="str">
        <f t="shared" si="790"/>
        <v/>
      </c>
      <c r="L319" s="611" t="str">
        <f t="shared" si="790"/>
        <v/>
      </c>
      <c r="M319" s="611" t="str">
        <f t="shared" si="790"/>
        <v/>
      </c>
      <c r="N319" s="611"/>
      <c r="O319" s="611"/>
      <c r="P319" s="611"/>
      <c r="Q319" s="611"/>
      <c r="R319" s="611"/>
      <c r="S319" s="630"/>
      <c r="T319" s="611" t="str">
        <f t="shared" ref="T319:AE319" si="791">IF(T313="","",(T313-T315-T318)*T314/T$46/365/$G$1)</f>
        <v/>
      </c>
      <c r="U319" s="611" t="str">
        <f t="shared" si="791"/>
        <v/>
      </c>
      <c r="V319" s="611" t="str">
        <f t="shared" si="791"/>
        <v/>
      </c>
      <c r="W319" s="611" t="str">
        <f t="shared" si="791"/>
        <v/>
      </c>
      <c r="X319" s="611" t="str">
        <f t="shared" si="791"/>
        <v/>
      </c>
      <c r="Y319" s="611" t="str">
        <f t="shared" si="791"/>
        <v/>
      </c>
      <c r="Z319" s="1348" t="str">
        <f t="shared" si="791"/>
        <v/>
      </c>
      <c r="AA319" s="1348" t="str">
        <f t="shared" si="791"/>
        <v/>
      </c>
      <c r="AB319" s="1348">
        <f t="shared" si="791"/>
        <v>2.2275840597758407E-2</v>
      </c>
      <c r="AC319" s="1348" t="str">
        <f t="shared" si="791"/>
        <v/>
      </c>
      <c r="AD319" s="611" t="str">
        <f t="shared" si="791"/>
        <v/>
      </c>
      <c r="AE319" s="1348" t="str">
        <f t="shared" si="791"/>
        <v/>
      </c>
      <c r="AF319" s="611"/>
      <c r="AG319" s="611"/>
      <c r="AH319" s="611"/>
      <c r="AI319" s="611"/>
      <c r="AJ319" s="611"/>
      <c r="AK319" s="630"/>
      <c r="AL319" s="611" t="str">
        <f t="shared" ref="AL319:AW319" si="792">IF(AL313="","",(AL313-AL315-AL318)*AL314/AL$46/365/$G$1)</f>
        <v/>
      </c>
      <c r="AM319" s="611">
        <f t="shared" si="792"/>
        <v>3.7126400996264014E-3</v>
      </c>
      <c r="AN319" s="611" t="str">
        <f t="shared" si="792"/>
        <v/>
      </c>
      <c r="AO319" s="611" t="str">
        <f t="shared" si="792"/>
        <v/>
      </c>
      <c r="AP319" s="611">
        <f t="shared" si="792"/>
        <v>4.8264321295143214E-2</v>
      </c>
      <c r="AQ319" s="611">
        <f t="shared" si="792"/>
        <v>4.7851805728518063E-2</v>
      </c>
      <c r="AR319" s="611">
        <f t="shared" si="792"/>
        <v>0.11385429638854296</v>
      </c>
      <c r="AS319" s="611">
        <f t="shared" si="792"/>
        <v>4.9501867995018684E-2</v>
      </c>
      <c r="AT319" s="611">
        <f t="shared" si="792"/>
        <v>7.4252801992528011E-2</v>
      </c>
      <c r="AU319" s="611" t="str">
        <f t="shared" si="792"/>
        <v/>
      </c>
      <c r="AV319" s="611" t="str">
        <f t="shared" si="792"/>
        <v/>
      </c>
      <c r="AW319" s="611" t="str">
        <f t="shared" si="792"/>
        <v/>
      </c>
      <c r="AX319" s="611"/>
      <c r="AY319" s="611"/>
      <c r="AZ319" s="611"/>
      <c r="BA319" s="611"/>
      <c r="BB319" s="611"/>
      <c r="BC319" s="630"/>
      <c r="BD319" s="1348">
        <f t="shared" ref="BD319:BO319" si="793">IF(BD313="","",(BD313-BD315-BD318)*BD314/BD$46/365/$G$1)</f>
        <v>2.2275840597758407E-2</v>
      </c>
      <c r="BE319" s="1348">
        <f t="shared" si="793"/>
        <v>0.100686799501868</v>
      </c>
      <c r="BF319" s="1348">
        <f t="shared" si="793"/>
        <v>9.2444738480697383E-2</v>
      </c>
      <c r="BG319" s="1348">
        <f t="shared" si="793"/>
        <v>0.21533312577833127</v>
      </c>
      <c r="BH319" s="1348" t="str">
        <f t="shared" si="793"/>
        <v/>
      </c>
      <c r="BI319" s="1348">
        <f t="shared" si="793"/>
        <v>1.0607543141789718E-3</v>
      </c>
      <c r="BJ319" s="1348" t="str">
        <f t="shared" si="793"/>
        <v/>
      </c>
      <c r="BK319" s="1348" t="str">
        <f t="shared" si="793"/>
        <v/>
      </c>
      <c r="BL319" s="1348">
        <f t="shared" si="793"/>
        <v>0.37951432129514318</v>
      </c>
      <c r="BM319" s="1348" t="str">
        <f t="shared" si="793"/>
        <v/>
      </c>
      <c r="BN319" s="1348">
        <f t="shared" si="793"/>
        <v>0.29948630136986298</v>
      </c>
      <c r="BO319" s="1348">
        <f t="shared" si="793"/>
        <v>0.20493773349937733</v>
      </c>
      <c r="BP319" s="1348"/>
      <c r="BQ319" s="1348"/>
      <c r="BR319" s="1348"/>
      <c r="BS319" s="1348"/>
      <c r="BT319" s="1348"/>
      <c r="BU319" s="630"/>
      <c r="BV319" s="611">
        <f>IF(BV313="","",(BV313-BV315-BV318)*BV314/BV$46/365/$G$1)</f>
        <v>1.4850560398505606E-2</v>
      </c>
      <c r="BW319" s="611" t="str">
        <f>IF(BW313="","",(BW313-BW315-BW318)*BW314/BW$46/365/$G$1)</f>
        <v/>
      </c>
      <c r="BX319" s="611">
        <f>IF(BX313="","",(BX313-BX315-BX318)*BX314/BX$46/365/$G$1)</f>
        <v>4.3066625155666248E-2</v>
      </c>
      <c r="BY319" s="611">
        <f>IF(BY313="","",(BY313-BY315-BY318)*BY314/BY$46/365/$G$1)</f>
        <v>0.10859472291407223</v>
      </c>
      <c r="BZ319" s="578">
        <f t="shared" si="756"/>
        <v>3.7126400996264006E-3</v>
      </c>
      <c r="CA319" s="603" t="str">
        <f t="shared" si="757"/>
        <v/>
      </c>
      <c r="CB319" s="603">
        <f t="shared" si="758"/>
        <v>5.4967699252801996E-2</v>
      </c>
      <c r="CC319" s="668">
        <f t="shared" si="759"/>
        <v>0.15586075653798256</v>
      </c>
      <c r="CD319" s="107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073" t="str">
        <f t="shared" ref="CE319:CO320" si="794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073">
        <f t="shared" si="794"/>
        <v>1.0607543141789718E-3</v>
      </c>
      <c r="CG319" s="1073">
        <f t="shared" si="794"/>
        <v>2.2275840597758407E-2</v>
      </c>
      <c r="CH319" s="1073">
        <f t="shared" si="794"/>
        <v>9.2444738480697383E-2</v>
      </c>
      <c r="CI319" s="1074">
        <f t="shared" si="794"/>
        <v>0.100686799501868</v>
      </c>
      <c r="CJ319" s="1074">
        <f t="shared" si="794"/>
        <v>0.20493773349937733</v>
      </c>
      <c r="CK319" s="1073">
        <f t="shared" si="794"/>
        <v>0.21533312577833127</v>
      </c>
      <c r="CL319" s="1073">
        <f t="shared" si="794"/>
        <v>0.29948630136986298</v>
      </c>
      <c r="CM319" s="1073">
        <f t="shared" si="794"/>
        <v>0.37951432129514318</v>
      </c>
      <c r="CN319" s="1073" t="str">
        <f t="shared" si="794"/>
        <v/>
      </c>
      <c r="CO319" s="1072" t="str">
        <f t="shared" si="794"/>
        <v/>
      </c>
      <c r="CP319" s="520" t="str">
        <f t="shared" si="761"/>
        <v/>
      </c>
      <c r="CQ319" s="521" t="str">
        <f t="shared" si="762"/>
        <v/>
      </c>
      <c r="CR319" s="522" t="str">
        <f t="shared" si="763"/>
        <v/>
      </c>
      <c r="CS319" s="522" t="str">
        <f t="shared" si="764"/>
        <v/>
      </c>
      <c r="CT319" s="522" t="str">
        <f t="shared" si="765"/>
        <v/>
      </c>
      <c r="CU319" s="522">
        <f t="shared" si="766"/>
        <v>1.0607543141789718E-3</v>
      </c>
      <c r="CV319" s="522">
        <f t="shared" si="767"/>
        <v>2.2275840597758407E-2</v>
      </c>
      <c r="CW319" s="523">
        <f t="shared" si="768"/>
        <v>9.2444738480697383E-2</v>
      </c>
      <c r="CX319" s="523">
        <f t="shared" si="769"/>
        <v>0.100686799501868</v>
      </c>
      <c r="CY319" s="523">
        <f t="shared" si="770"/>
        <v>0.20493773349937733</v>
      </c>
      <c r="CZ319" s="522">
        <f t="shared" si="771"/>
        <v>0.21533312577833127</v>
      </c>
      <c r="DA319" s="522">
        <f t="shared" si="772"/>
        <v>0.29948630136986298</v>
      </c>
      <c r="DB319" s="522">
        <f t="shared" si="773"/>
        <v>0.37951432129514318</v>
      </c>
      <c r="DC319" s="522" t="str">
        <f t="shared" si="774"/>
        <v/>
      </c>
      <c r="DD319" s="522" t="str">
        <f t="shared" si="775"/>
        <v/>
      </c>
      <c r="DE319" s="521" t="str">
        <f t="shared" si="776"/>
        <v/>
      </c>
      <c r="DF319" s="520" t="str">
        <f t="shared" si="777"/>
        <v/>
      </c>
      <c r="DG319" s="631">
        <f t="shared" si="778"/>
        <v>5</v>
      </c>
      <c r="DH319" s="96">
        <f t="shared" si="779"/>
        <v>1</v>
      </c>
      <c r="DI319" s="96">
        <f t="shared" si="780"/>
        <v>6</v>
      </c>
      <c r="DJ319" s="96">
        <f t="shared" si="781"/>
        <v>8</v>
      </c>
      <c r="DK319" s="467"/>
      <c r="DL319" s="599"/>
      <c r="DM319" s="599"/>
      <c r="DN319" s="599"/>
      <c r="DO319" s="599"/>
      <c r="DP319" s="599"/>
      <c r="DQ319" s="599"/>
      <c r="DR319" s="599"/>
      <c r="DS319" s="599"/>
      <c r="DT319" s="468"/>
    </row>
    <row r="320" spans="1:124" s="470" customFormat="1" ht="15.75" customHeight="1">
      <c r="A320" s="659" t="s">
        <v>875</v>
      </c>
      <c r="B320" s="148">
        <v>0</v>
      </c>
      <c r="C320" s="148">
        <v>15</v>
      </c>
      <c r="D320" s="148">
        <v>0</v>
      </c>
      <c r="E320" s="148">
        <v>400</v>
      </c>
      <c r="F320" s="148">
        <v>0</v>
      </c>
      <c r="G320" s="148">
        <v>10</v>
      </c>
      <c r="H320" s="148">
        <v>43</v>
      </c>
      <c r="I320" s="148">
        <v>10</v>
      </c>
      <c r="J320" s="148">
        <v>30</v>
      </c>
      <c r="K320" s="148"/>
      <c r="L320" s="148"/>
      <c r="M320" s="148">
        <v>20</v>
      </c>
      <c r="N320" s="148"/>
      <c r="O320" s="148"/>
      <c r="P320" s="148"/>
      <c r="Q320" s="148"/>
      <c r="R320" s="148"/>
      <c r="S320" s="569"/>
      <c r="T320" s="148"/>
      <c r="U320" s="148">
        <v>10</v>
      </c>
      <c r="V320" s="148"/>
      <c r="W320" s="148">
        <v>10</v>
      </c>
      <c r="X320" s="148">
        <v>30</v>
      </c>
      <c r="Y320" s="148">
        <v>50</v>
      </c>
      <c r="Z320" s="1369">
        <v>10</v>
      </c>
      <c r="AA320" s="1369">
        <v>0</v>
      </c>
      <c r="AB320" s="1369">
        <v>50</v>
      </c>
      <c r="AC320" s="1369">
        <v>10</v>
      </c>
      <c r="AD320" s="148"/>
      <c r="AE320" s="1369">
        <v>20</v>
      </c>
      <c r="AF320" s="148"/>
      <c r="AG320" s="148"/>
      <c r="AH320" s="148"/>
      <c r="AI320" s="148"/>
      <c r="AJ320" s="148"/>
      <c r="AK320" s="569"/>
      <c r="AL320" s="148">
        <v>120</v>
      </c>
      <c r="AM320" s="148">
        <v>20</v>
      </c>
      <c r="AN320" s="148">
        <v>5</v>
      </c>
      <c r="AO320" s="148">
        <v>16</v>
      </c>
      <c r="AP320" s="148">
        <v>10</v>
      </c>
      <c r="AQ320" s="148">
        <v>10</v>
      </c>
      <c r="AR320" s="148">
        <v>10</v>
      </c>
      <c r="AS320" s="148">
        <v>25</v>
      </c>
      <c r="AT320" s="148">
        <v>30</v>
      </c>
      <c r="AU320" s="148"/>
      <c r="AV320" s="148"/>
      <c r="AW320" s="148"/>
      <c r="AX320" s="148"/>
      <c r="AY320" s="148"/>
      <c r="AZ320" s="148"/>
      <c r="BA320" s="148"/>
      <c r="BB320" s="148"/>
      <c r="BC320" s="569"/>
      <c r="BD320" s="1369">
        <v>100</v>
      </c>
      <c r="BE320" s="1369"/>
      <c r="BF320" s="1369"/>
      <c r="BG320" s="1369">
        <v>50</v>
      </c>
      <c r="BH320" s="1369"/>
      <c r="BI320" s="1369">
        <v>10</v>
      </c>
      <c r="BJ320" s="1369"/>
      <c r="BK320" s="1369">
        <v>30</v>
      </c>
      <c r="BL320" s="1369">
        <v>20</v>
      </c>
      <c r="BM320" s="1369"/>
      <c r="BN320" s="1369">
        <v>10</v>
      </c>
      <c r="BO320" s="1369">
        <v>50</v>
      </c>
      <c r="BP320" s="1369"/>
      <c r="BQ320" s="1369"/>
      <c r="BR320" s="1369"/>
      <c r="BS320" s="1369"/>
      <c r="BT320" s="1369"/>
      <c r="BU320" s="569"/>
      <c r="BV320" s="148">
        <v>15</v>
      </c>
      <c r="BW320" s="148">
        <v>10</v>
      </c>
      <c r="BX320" s="148">
        <v>20</v>
      </c>
      <c r="BY320" s="148">
        <v>30</v>
      </c>
      <c r="BZ320" s="578">
        <f t="shared" si="756"/>
        <v>16</v>
      </c>
      <c r="CA320" s="578">
        <f t="shared" si="757"/>
        <v>20</v>
      </c>
      <c r="CB320" s="578">
        <f t="shared" si="758"/>
        <v>17.285714285714285</v>
      </c>
      <c r="CC320" s="665">
        <f t="shared" si="759"/>
        <v>32</v>
      </c>
      <c r="CD320" s="1069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070" t="str">
        <f t="shared" si="794"/>
        <v/>
      </c>
      <c r="CF320" s="1070">
        <f t="shared" si="794"/>
        <v>10</v>
      </c>
      <c r="CG320" s="1070">
        <f t="shared" si="794"/>
        <v>10</v>
      </c>
      <c r="CH320" s="1070">
        <f t="shared" si="794"/>
        <v>20</v>
      </c>
      <c r="CI320" s="1071">
        <f t="shared" si="794"/>
        <v>30</v>
      </c>
      <c r="CJ320" s="1071">
        <f t="shared" si="794"/>
        <v>50</v>
      </c>
      <c r="CK320" s="1070">
        <f t="shared" si="794"/>
        <v>50</v>
      </c>
      <c r="CL320" s="1070">
        <f t="shared" si="794"/>
        <v>100</v>
      </c>
      <c r="CM320" s="1070" t="str">
        <f t="shared" si="794"/>
        <v/>
      </c>
      <c r="CN320" s="1070" t="str">
        <f t="shared" si="794"/>
        <v/>
      </c>
      <c r="CO320" s="1069" t="str">
        <f t="shared" si="794"/>
        <v/>
      </c>
      <c r="CP320" s="532" t="str">
        <f t="shared" si="761"/>
        <v/>
      </c>
      <c r="CQ320" s="533" t="str">
        <f t="shared" si="762"/>
        <v/>
      </c>
      <c r="CR320" s="534" t="str">
        <f t="shared" si="763"/>
        <v/>
      </c>
      <c r="CS320" s="534" t="str">
        <f t="shared" si="764"/>
        <v/>
      </c>
      <c r="CT320" s="534" t="str">
        <f t="shared" si="765"/>
        <v/>
      </c>
      <c r="CU320" s="534">
        <f t="shared" si="766"/>
        <v>10</v>
      </c>
      <c r="CV320" s="534">
        <f t="shared" si="767"/>
        <v>10</v>
      </c>
      <c r="CW320" s="535">
        <f t="shared" si="768"/>
        <v>20</v>
      </c>
      <c r="CX320" s="535">
        <f t="shared" si="769"/>
        <v>30</v>
      </c>
      <c r="CY320" s="535">
        <f t="shared" si="770"/>
        <v>50</v>
      </c>
      <c r="CZ320" s="534">
        <f t="shared" si="771"/>
        <v>50</v>
      </c>
      <c r="DA320" s="534">
        <f t="shared" si="772"/>
        <v>100</v>
      </c>
      <c r="DB320" s="534" t="str">
        <f t="shared" si="773"/>
        <v/>
      </c>
      <c r="DC320" s="534" t="str">
        <f t="shared" si="774"/>
        <v/>
      </c>
      <c r="DD320" s="534" t="str">
        <f t="shared" si="775"/>
        <v/>
      </c>
      <c r="DE320" s="533" t="str">
        <f t="shared" si="776"/>
        <v/>
      </c>
      <c r="DF320" s="532" t="str">
        <f t="shared" si="777"/>
        <v/>
      </c>
      <c r="DG320" s="631">
        <f t="shared" si="778"/>
        <v>10</v>
      </c>
      <c r="DH320" s="96">
        <f t="shared" si="779"/>
        <v>9</v>
      </c>
      <c r="DI320" s="96">
        <f t="shared" si="780"/>
        <v>9</v>
      </c>
      <c r="DJ320" s="96">
        <f t="shared" si="781"/>
        <v>7</v>
      </c>
      <c r="DK320" s="467"/>
      <c r="DL320" s="599"/>
      <c r="DM320" s="599"/>
      <c r="DN320" s="599"/>
      <c r="DO320" s="599"/>
      <c r="DP320" s="599"/>
      <c r="DQ320" s="599"/>
      <c r="DR320" s="599"/>
      <c r="DS320" s="599"/>
      <c r="DT320" s="468"/>
    </row>
    <row r="321" spans="1:124" s="470" customFormat="1" ht="15.75" customHeight="1">
      <c r="A321" s="685" t="s">
        <v>262</v>
      </c>
      <c r="B321" s="148">
        <v>0</v>
      </c>
      <c r="C321" s="148" t="s">
        <v>876</v>
      </c>
      <c r="D321" s="148"/>
      <c r="E321" s="148" t="s">
        <v>876</v>
      </c>
      <c r="F321" s="148"/>
      <c r="G321" s="148" t="s">
        <v>876</v>
      </c>
      <c r="H321" s="148" t="s">
        <v>876</v>
      </c>
      <c r="I321" s="148" t="s">
        <v>876</v>
      </c>
      <c r="J321" s="148" t="s">
        <v>876</v>
      </c>
      <c r="K321" s="148"/>
      <c r="L321" s="148"/>
      <c r="M321" s="148" t="s">
        <v>876</v>
      </c>
      <c r="N321" s="148"/>
      <c r="O321" s="148"/>
      <c r="P321" s="148"/>
      <c r="Q321" s="148"/>
      <c r="R321" s="148"/>
      <c r="S321" s="699"/>
      <c r="T321" s="148"/>
      <c r="U321" s="148" t="s">
        <v>876</v>
      </c>
      <c r="V321" s="148"/>
      <c r="W321" s="148" t="s">
        <v>876</v>
      </c>
      <c r="X321" s="148" t="s">
        <v>876</v>
      </c>
      <c r="Y321" s="148" t="s">
        <v>893</v>
      </c>
      <c r="Z321" s="1369" t="s">
        <v>876</v>
      </c>
      <c r="AA321" s="1369"/>
      <c r="AB321" s="1369" t="s">
        <v>876</v>
      </c>
      <c r="AC321" s="1369" t="s">
        <v>876</v>
      </c>
      <c r="AD321" s="148"/>
      <c r="AE321" s="1369" t="s">
        <v>876</v>
      </c>
      <c r="AF321" s="148"/>
      <c r="AG321" s="148"/>
      <c r="AH321" s="148"/>
      <c r="AI321" s="148"/>
      <c r="AJ321" s="148"/>
      <c r="AK321" s="699"/>
      <c r="AL321" s="148" t="s">
        <v>876</v>
      </c>
      <c r="AM321" s="148" t="s">
        <v>876</v>
      </c>
      <c r="AN321" s="148" t="s">
        <v>876</v>
      </c>
      <c r="AO321" s="148" t="s">
        <v>876</v>
      </c>
      <c r="AP321" s="148" t="s">
        <v>876</v>
      </c>
      <c r="AQ321" s="148" t="s">
        <v>876</v>
      </c>
      <c r="AR321" s="148" t="s">
        <v>876</v>
      </c>
      <c r="AS321" s="148" t="s">
        <v>876</v>
      </c>
      <c r="AT321" s="148" t="s">
        <v>876</v>
      </c>
      <c r="AU321" s="148"/>
      <c r="AV321" s="148"/>
      <c r="AW321" s="148"/>
      <c r="AX321" s="148"/>
      <c r="AY321" s="148"/>
      <c r="AZ321" s="148"/>
      <c r="BA321" s="148"/>
      <c r="BB321" s="148"/>
      <c r="BC321" s="699"/>
      <c r="BD321" s="1369" t="s">
        <v>876</v>
      </c>
      <c r="BE321" s="1369"/>
      <c r="BF321" s="1369"/>
      <c r="BG321" s="1369" t="s">
        <v>876</v>
      </c>
      <c r="BH321" s="1369"/>
      <c r="BI321" s="1369" t="s">
        <v>876</v>
      </c>
      <c r="BJ321" s="1369"/>
      <c r="BK321" s="1369" t="s">
        <v>876</v>
      </c>
      <c r="BL321" s="1369" t="s">
        <v>876</v>
      </c>
      <c r="BM321" s="1369"/>
      <c r="BN321" s="1369" t="s">
        <v>876</v>
      </c>
      <c r="BO321" s="1369" t="s">
        <v>876</v>
      </c>
      <c r="BP321" s="1369"/>
      <c r="BQ321" s="1369"/>
      <c r="BR321" s="1369"/>
      <c r="BS321" s="1369"/>
      <c r="BT321" s="1369"/>
      <c r="BU321" s="699"/>
      <c r="BV321" s="148" t="s">
        <v>876</v>
      </c>
      <c r="BW321" s="148" t="s">
        <v>876</v>
      </c>
      <c r="BX321" s="148" t="s">
        <v>876</v>
      </c>
      <c r="BY321" s="148" t="s">
        <v>876</v>
      </c>
      <c r="BZ321" s="570"/>
      <c r="CA321" s="570"/>
      <c r="CB321" s="570"/>
      <c r="CC321" s="664"/>
      <c r="CD321" s="1096"/>
      <c r="CE321" s="1097"/>
      <c r="CF321" s="1097"/>
      <c r="CG321" s="1097"/>
      <c r="CH321" s="1097"/>
      <c r="CI321" s="1097"/>
      <c r="CJ321" s="1097"/>
      <c r="CK321" s="1097"/>
      <c r="CL321" s="1097"/>
      <c r="CM321" s="1097"/>
      <c r="CN321" s="1097"/>
      <c r="CO321" s="1096"/>
      <c r="CP321" s="695"/>
      <c r="CQ321" s="695"/>
      <c r="CR321" s="695"/>
      <c r="CS321" s="695"/>
      <c r="CT321" s="695"/>
      <c r="CU321" s="695"/>
      <c r="CV321" s="695"/>
      <c r="CW321" s="695"/>
      <c r="CX321" s="695"/>
      <c r="CY321" s="695"/>
      <c r="CZ321" s="695"/>
      <c r="DA321" s="695"/>
      <c r="DB321" s="695"/>
      <c r="DC321" s="695"/>
      <c r="DD321" s="695"/>
      <c r="DE321" s="695"/>
      <c r="DF321" s="695"/>
      <c r="DG321" s="579"/>
      <c r="DH321" s="98"/>
      <c r="DI321" s="98"/>
      <c r="DJ321" s="98"/>
      <c r="DK321" s="572"/>
      <c r="DL321" s="598"/>
      <c r="DM321" s="598"/>
      <c r="DN321" s="598"/>
      <c r="DO321" s="598"/>
      <c r="DP321" s="598"/>
      <c r="DQ321" s="598"/>
      <c r="DR321" s="598"/>
      <c r="DS321" s="598"/>
      <c r="DT321" s="468"/>
    </row>
    <row r="322" spans="1:124" s="470" customFormat="1" ht="15.75" customHeight="1">
      <c r="A322" s="685" t="s">
        <v>263</v>
      </c>
      <c r="B322" s="148">
        <v>0</v>
      </c>
      <c r="C322" s="148">
        <v>3</v>
      </c>
      <c r="D322" s="148"/>
      <c r="E322" s="148">
        <v>2</v>
      </c>
      <c r="F322" s="148"/>
      <c r="G322" s="148">
        <v>3</v>
      </c>
      <c r="H322" s="148">
        <v>3</v>
      </c>
      <c r="I322" s="148">
        <v>2</v>
      </c>
      <c r="J322" s="148">
        <v>2</v>
      </c>
      <c r="K322" s="148"/>
      <c r="L322" s="148"/>
      <c r="M322" s="148">
        <v>2</v>
      </c>
      <c r="N322" s="148"/>
      <c r="O322" s="148"/>
      <c r="P322" s="148"/>
      <c r="Q322" s="148"/>
      <c r="R322" s="148"/>
      <c r="S322" s="569"/>
      <c r="T322" s="148"/>
      <c r="U322" s="148">
        <v>3</v>
      </c>
      <c r="V322" s="148"/>
      <c r="W322" s="148">
        <v>3</v>
      </c>
      <c r="X322" s="148">
        <v>3</v>
      </c>
      <c r="Y322" s="148">
        <v>2</v>
      </c>
      <c r="Z322" s="1369">
        <v>3</v>
      </c>
      <c r="AA322" s="1369"/>
      <c r="AB322" s="1369">
        <v>3</v>
      </c>
      <c r="AC322" s="1369">
        <v>3</v>
      </c>
      <c r="AD322" s="148"/>
      <c r="AE322" s="1369">
        <v>2</v>
      </c>
      <c r="AF322" s="148"/>
      <c r="AG322" s="148"/>
      <c r="AH322" s="148"/>
      <c r="AI322" s="148"/>
      <c r="AJ322" s="148"/>
      <c r="AK322" s="569"/>
      <c r="AL322" s="148">
        <v>3</v>
      </c>
      <c r="AM322" s="148">
        <v>3</v>
      </c>
      <c r="AN322" s="148">
        <v>3</v>
      </c>
      <c r="AO322" s="148">
        <v>3</v>
      </c>
      <c r="AP322" s="148">
        <v>3</v>
      </c>
      <c r="AQ322" s="148">
        <v>3</v>
      </c>
      <c r="AR322" s="148">
        <v>3</v>
      </c>
      <c r="AS322" s="148">
        <v>3</v>
      </c>
      <c r="AT322" s="148">
        <v>3</v>
      </c>
      <c r="AU322" s="148"/>
      <c r="AV322" s="148"/>
      <c r="AW322" s="148"/>
      <c r="AX322" s="148"/>
      <c r="AY322" s="148"/>
      <c r="AZ322" s="148"/>
      <c r="BA322" s="148"/>
      <c r="BB322" s="148"/>
      <c r="BC322" s="569"/>
      <c r="BD322" s="1369">
        <v>3</v>
      </c>
      <c r="BE322" s="1369"/>
      <c r="BF322" s="1369"/>
      <c r="BG322" s="1369">
        <v>3</v>
      </c>
      <c r="BH322" s="1369"/>
      <c r="BI322" s="1369">
        <v>3</v>
      </c>
      <c r="BJ322" s="1369"/>
      <c r="BK322" s="1369">
        <v>3</v>
      </c>
      <c r="BL322" s="1369">
        <v>3</v>
      </c>
      <c r="BM322" s="1369"/>
      <c r="BN322" s="1369">
        <v>3</v>
      </c>
      <c r="BO322" s="1369">
        <v>3</v>
      </c>
      <c r="BP322" s="1369"/>
      <c r="BQ322" s="1369"/>
      <c r="BR322" s="1369"/>
      <c r="BS322" s="1369"/>
      <c r="BT322" s="1369"/>
      <c r="BU322" s="569"/>
      <c r="BV322" s="148">
        <v>2</v>
      </c>
      <c r="BW322" s="148">
        <v>3</v>
      </c>
      <c r="BX322" s="148">
        <v>3</v>
      </c>
      <c r="BY322" s="148">
        <v>3</v>
      </c>
      <c r="BZ322" s="578">
        <f t="shared" ref="BZ322:BZ330" si="795">IF(DG322&lt;3,"",(SUM(B322:R322)-MIN(B322:R322)-MAX(B322:R322))/(DG322-2))</f>
        <v>2.3333333333333335</v>
      </c>
      <c r="CA322" s="578">
        <f t="shared" ref="CA322:CA330" si="796">IF(DH322&lt;3,"",(SUM(T322:AJ322)-MIN(T322:AJ322)-MAX(T322:AJ322))/(DH322-2))</f>
        <v>2.8333333333333335</v>
      </c>
      <c r="CB322" s="578">
        <f t="shared" ref="CB322:CB330" si="797">IF(DI322&lt;3,"",(SUM(AL322:BB322)-MIN(AL322:BB322)-MAX(AL322:BB322))/(DI322-2))</f>
        <v>3</v>
      </c>
      <c r="CC322" s="665">
        <f t="shared" ref="CC322:CC330" si="798">IF(DJ322&lt;3,"",(SUM(BD322:BT322)-MIN(BD322:BT322)-MAX(BD322:BT322))/(DJ322-2))</f>
        <v>3</v>
      </c>
      <c r="CD322" s="1069" t="str">
        <f t="shared" ref="CD322:CO328" si="799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070" t="str">
        <f t="shared" si="799"/>
        <v/>
      </c>
      <c r="CF322" s="1070">
        <f t="shared" si="799"/>
        <v>3</v>
      </c>
      <c r="CG322" s="1070">
        <f t="shared" si="799"/>
        <v>3</v>
      </c>
      <c r="CH322" s="1070">
        <f t="shared" si="799"/>
        <v>3</v>
      </c>
      <c r="CI322" s="1071">
        <f t="shared" si="799"/>
        <v>3</v>
      </c>
      <c r="CJ322" s="1071">
        <f t="shared" si="799"/>
        <v>3</v>
      </c>
      <c r="CK322" s="1070">
        <f t="shared" si="799"/>
        <v>3</v>
      </c>
      <c r="CL322" s="1070">
        <f t="shared" si="799"/>
        <v>3</v>
      </c>
      <c r="CM322" s="1070" t="str">
        <f t="shared" si="799"/>
        <v/>
      </c>
      <c r="CN322" s="1070" t="str">
        <f t="shared" si="799"/>
        <v/>
      </c>
      <c r="CO322" s="1069" t="str">
        <f t="shared" si="799"/>
        <v/>
      </c>
      <c r="CP322" s="532" t="str">
        <f t="shared" ref="CP322:CP330" si="800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3" t="str">
        <f t="shared" ref="CQ322:CQ330" si="801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4" t="str">
        <f t="shared" ref="CR322:CR330" si="802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4" t="str">
        <f t="shared" ref="CS322:CS330" si="803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4" t="str">
        <f t="shared" ref="CT322:CT330" si="804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4">
        <f t="shared" ref="CU322:CU330" si="805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>3</v>
      </c>
      <c r="CV322" s="534">
        <f t="shared" ref="CV322:CV330" si="806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>3</v>
      </c>
      <c r="CW322" s="535">
        <f t="shared" ref="CW322:CW330" si="807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3</v>
      </c>
      <c r="CX322" s="535">
        <f t="shared" ref="CX322:CX330" si="808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3</v>
      </c>
      <c r="CY322" s="535">
        <f t="shared" ref="CY322:CY330" si="809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>3</v>
      </c>
      <c r="CZ322" s="534">
        <f t="shared" ref="CZ322:CZ330" si="810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>3</v>
      </c>
      <c r="DA322" s="534">
        <f t="shared" ref="DA322:DA330" si="811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>3</v>
      </c>
      <c r="DB322" s="534" t="str">
        <f t="shared" ref="DB322:DB330" si="812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4" t="str">
        <f t="shared" ref="DC322:DC330" si="813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4" t="str">
        <f t="shared" ref="DD322:DD330" si="814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3" t="str">
        <f t="shared" ref="DE322:DE330" si="815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32" t="str">
        <f t="shared" ref="DF322:DF330" si="816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31">
        <f t="shared" ref="DG322:DG330" si="817">COUNT(B322:R322)</f>
        <v>8</v>
      </c>
      <c r="DH322" s="96">
        <f t="shared" ref="DH322:DH330" si="818">COUNT(T322:AJ322)</f>
        <v>8</v>
      </c>
      <c r="DI322" s="96">
        <f t="shared" ref="DI322:DI330" si="819">COUNT(AL322:BB322)</f>
        <v>9</v>
      </c>
      <c r="DJ322" s="96">
        <f t="shared" ref="DJ322:DJ330" si="820">COUNT(BD322:BT322)</f>
        <v>7</v>
      </c>
      <c r="DK322" s="467"/>
      <c r="DL322" s="599"/>
      <c r="DM322" s="599"/>
      <c r="DN322" s="599"/>
      <c r="DO322" s="599"/>
      <c r="DP322" s="599"/>
      <c r="DQ322" s="599"/>
      <c r="DR322" s="599"/>
      <c r="DS322" s="599"/>
      <c r="DT322" s="468"/>
    </row>
    <row r="323" spans="1:124" s="470" customFormat="1" ht="15.75" customHeight="1">
      <c r="A323" s="685" t="s">
        <v>264</v>
      </c>
      <c r="B323" s="608">
        <f t="shared" ref="B323:M323" si="821">IF(B320="","",B320*B322)</f>
        <v>0</v>
      </c>
      <c r="C323" s="608">
        <f t="shared" si="821"/>
        <v>45</v>
      </c>
      <c r="D323" s="608">
        <f t="shared" si="821"/>
        <v>0</v>
      </c>
      <c r="E323" s="608">
        <f t="shared" si="821"/>
        <v>800</v>
      </c>
      <c r="F323" s="608">
        <f t="shared" si="821"/>
        <v>0</v>
      </c>
      <c r="G323" s="608">
        <f t="shared" si="821"/>
        <v>30</v>
      </c>
      <c r="H323" s="608">
        <f t="shared" si="821"/>
        <v>129</v>
      </c>
      <c r="I323" s="608">
        <f t="shared" si="821"/>
        <v>20</v>
      </c>
      <c r="J323" s="608">
        <f t="shared" si="821"/>
        <v>60</v>
      </c>
      <c r="K323" s="608" t="str">
        <f t="shared" si="821"/>
        <v/>
      </c>
      <c r="L323" s="608" t="str">
        <f t="shared" si="821"/>
        <v/>
      </c>
      <c r="M323" s="608">
        <f t="shared" si="821"/>
        <v>40</v>
      </c>
      <c r="N323" s="608"/>
      <c r="O323" s="608"/>
      <c r="P323" s="608"/>
      <c r="Q323" s="608"/>
      <c r="R323" s="608"/>
      <c r="S323" s="640"/>
      <c r="T323" s="608" t="str">
        <f t="shared" ref="T323:AE323" si="822">IF(T320="","",T320*T322)</f>
        <v/>
      </c>
      <c r="U323" s="608">
        <f t="shared" si="822"/>
        <v>30</v>
      </c>
      <c r="V323" s="608" t="str">
        <f t="shared" si="822"/>
        <v/>
      </c>
      <c r="W323" s="608">
        <f t="shared" si="822"/>
        <v>30</v>
      </c>
      <c r="X323" s="608">
        <f t="shared" si="822"/>
        <v>90</v>
      </c>
      <c r="Y323" s="608">
        <f t="shared" si="822"/>
        <v>100</v>
      </c>
      <c r="Z323" s="1347">
        <f t="shared" si="822"/>
        <v>30</v>
      </c>
      <c r="AA323" s="1347">
        <f t="shared" si="822"/>
        <v>0</v>
      </c>
      <c r="AB323" s="1347">
        <f t="shared" si="822"/>
        <v>150</v>
      </c>
      <c r="AC323" s="1347">
        <f t="shared" si="822"/>
        <v>30</v>
      </c>
      <c r="AD323" s="608" t="str">
        <f t="shared" si="822"/>
        <v/>
      </c>
      <c r="AE323" s="1347">
        <f t="shared" si="822"/>
        <v>40</v>
      </c>
      <c r="AF323" s="608"/>
      <c r="AG323" s="608"/>
      <c r="AH323" s="608"/>
      <c r="AI323" s="608"/>
      <c r="AJ323" s="608"/>
      <c r="AK323" s="640"/>
      <c r="AL323" s="608">
        <f t="shared" ref="AL323:AW323" si="823">IF(AL320="","",AL320*AL322)</f>
        <v>360</v>
      </c>
      <c r="AM323" s="608">
        <f t="shared" si="823"/>
        <v>60</v>
      </c>
      <c r="AN323" s="608">
        <f t="shared" si="823"/>
        <v>15</v>
      </c>
      <c r="AO323" s="608">
        <f t="shared" si="823"/>
        <v>48</v>
      </c>
      <c r="AP323" s="608">
        <f t="shared" si="823"/>
        <v>30</v>
      </c>
      <c r="AQ323" s="608">
        <f t="shared" si="823"/>
        <v>30</v>
      </c>
      <c r="AR323" s="608">
        <f t="shared" si="823"/>
        <v>30</v>
      </c>
      <c r="AS323" s="608">
        <f t="shared" si="823"/>
        <v>75</v>
      </c>
      <c r="AT323" s="608">
        <f t="shared" si="823"/>
        <v>90</v>
      </c>
      <c r="AU323" s="608" t="str">
        <f t="shared" si="823"/>
        <v/>
      </c>
      <c r="AV323" s="608" t="str">
        <f t="shared" si="823"/>
        <v/>
      </c>
      <c r="AW323" s="608" t="str">
        <f t="shared" si="823"/>
        <v/>
      </c>
      <c r="AX323" s="608"/>
      <c r="AY323" s="608"/>
      <c r="AZ323" s="608"/>
      <c r="BA323" s="608"/>
      <c r="BB323" s="608"/>
      <c r="BC323" s="640"/>
      <c r="BD323" s="1347">
        <f t="shared" ref="BD323:BO323" si="824">IF(BD320="","",BD320*BD322)</f>
        <v>300</v>
      </c>
      <c r="BE323" s="1347" t="str">
        <f t="shared" si="824"/>
        <v/>
      </c>
      <c r="BF323" s="1347" t="str">
        <f t="shared" si="824"/>
        <v/>
      </c>
      <c r="BG323" s="1347">
        <f t="shared" si="824"/>
        <v>150</v>
      </c>
      <c r="BH323" s="1347" t="str">
        <f t="shared" si="824"/>
        <v/>
      </c>
      <c r="BI323" s="1347">
        <f t="shared" si="824"/>
        <v>30</v>
      </c>
      <c r="BJ323" s="1347" t="str">
        <f t="shared" si="824"/>
        <v/>
      </c>
      <c r="BK323" s="1347">
        <f t="shared" si="824"/>
        <v>90</v>
      </c>
      <c r="BL323" s="1347">
        <f t="shared" si="824"/>
        <v>60</v>
      </c>
      <c r="BM323" s="1347" t="str">
        <f t="shared" si="824"/>
        <v/>
      </c>
      <c r="BN323" s="1347">
        <f t="shared" si="824"/>
        <v>30</v>
      </c>
      <c r="BO323" s="1347">
        <f t="shared" si="824"/>
        <v>150</v>
      </c>
      <c r="BP323" s="1347"/>
      <c r="BQ323" s="1347"/>
      <c r="BR323" s="1347"/>
      <c r="BS323" s="1347"/>
      <c r="BT323" s="1347"/>
      <c r="BU323" s="640"/>
      <c r="BV323" s="608">
        <f>IF(BV320="","",BV320*BV322)</f>
        <v>30</v>
      </c>
      <c r="BW323" s="608">
        <f>IF(BW320="","",BW320*BW322)</f>
        <v>30</v>
      </c>
      <c r="BX323" s="608">
        <f>IF(BX320="","",BX320*BX322)</f>
        <v>60</v>
      </c>
      <c r="BY323" s="608">
        <f>IF(BY320="","",BY320*BY322)</f>
        <v>90</v>
      </c>
      <c r="BZ323" s="578">
        <f t="shared" si="795"/>
        <v>40.5</v>
      </c>
      <c r="CA323" s="578">
        <f t="shared" si="796"/>
        <v>50</v>
      </c>
      <c r="CB323" s="578">
        <f t="shared" si="797"/>
        <v>51.857142857142854</v>
      </c>
      <c r="CC323" s="665">
        <f t="shared" si="798"/>
        <v>96</v>
      </c>
      <c r="CD323" s="1069" t="str">
        <f t="shared" si="799"/>
        <v/>
      </c>
      <c r="CE323" s="1070" t="str">
        <f t="shared" si="799"/>
        <v/>
      </c>
      <c r="CF323" s="1070">
        <f t="shared" si="799"/>
        <v>30</v>
      </c>
      <c r="CG323" s="1070">
        <f t="shared" si="799"/>
        <v>30</v>
      </c>
      <c r="CH323" s="1070">
        <f t="shared" si="799"/>
        <v>60</v>
      </c>
      <c r="CI323" s="1071">
        <f t="shared" si="799"/>
        <v>90</v>
      </c>
      <c r="CJ323" s="1071">
        <f t="shared" si="799"/>
        <v>150</v>
      </c>
      <c r="CK323" s="1070">
        <f t="shared" si="799"/>
        <v>150</v>
      </c>
      <c r="CL323" s="1070">
        <f t="shared" si="799"/>
        <v>300</v>
      </c>
      <c r="CM323" s="1070" t="str">
        <f t="shared" si="799"/>
        <v/>
      </c>
      <c r="CN323" s="1070" t="str">
        <f t="shared" si="799"/>
        <v/>
      </c>
      <c r="CO323" s="1069" t="str">
        <f t="shared" si="799"/>
        <v/>
      </c>
      <c r="CP323" s="532" t="str">
        <f t="shared" si="800"/>
        <v/>
      </c>
      <c r="CQ323" s="533" t="str">
        <f t="shared" si="801"/>
        <v/>
      </c>
      <c r="CR323" s="534" t="str">
        <f t="shared" si="802"/>
        <v/>
      </c>
      <c r="CS323" s="534" t="str">
        <f t="shared" si="803"/>
        <v/>
      </c>
      <c r="CT323" s="534" t="str">
        <f t="shared" si="804"/>
        <v/>
      </c>
      <c r="CU323" s="534">
        <f t="shared" si="805"/>
        <v>30</v>
      </c>
      <c r="CV323" s="534">
        <f t="shared" si="806"/>
        <v>30</v>
      </c>
      <c r="CW323" s="535">
        <f t="shared" si="807"/>
        <v>60</v>
      </c>
      <c r="CX323" s="535">
        <f t="shared" si="808"/>
        <v>90</v>
      </c>
      <c r="CY323" s="535">
        <f t="shared" si="809"/>
        <v>150</v>
      </c>
      <c r="CZ323" s="534">
        <f t="shared" si="810"/>
        <v>150</v>
      </c>
      <c r="DA323" s="534">
        <f t="shared" si="811"/>
        <v>300</v>
      </c>
      <c r="DB323" s="534" t="str">
        <f t="shared" si="812"/>
        <v/>
      </c>
      <c r="DC323" s="534" t="str">
        <f t="shared" si="813"/>
        <v/>
      </c>
      <c r="DD323" s="534" t="str">
        <f t="shared" si="814"/>
        <v/>
      </c>
      <c r="DE323" s="533" t="str">
        <f t="shared" si="815"/>
        <v/>
      </c>
      <c r="DF323" s="532" t="str">
        <f t="shared" si="816"/>
        <v/>
      </c>
      <c r="DG323" s="631">
        <f t="shared" si="817"/>
        <v>10</v>
      </c>
      <c r="DH323" s="96">
        <f t="shared" si="818"/>
        <v>9</v>
      </c>
      <c r="DI323" s="96">
        <f t="shared" si="819"/>
        <v>9</v>
      </c>
      <c r="DJ323" s="96">
        <f t="shared" si="820"/>
        <v>7</v>
      </c>
      <c r="DK323" s="467"/>
      <c r="DL323" s="599"/>
      <c r="DM323" s="599"/>
      <c r="DN323" s="599"/>
      <c r="DO323" s="599"/>
      <c r="DP323" s="599"/>
      <c r="DQ323" s="599"/>
      <c r="DR323" s="599"/>
      <c r="DS323" s="599"/>
      <c r="DT323" s="468"/>
    </row>
    <row r="324" spans="1:124" s="470" customFormat="1" ht="15.75" customHeight="1">
      <c r="A324" s="685" t="s">
        <v>257</v>
      </c>
      <c r="B324" s="678">
        <v>2646</v>
      </c>
      <c r="C324" s="678">
        <v>2646</v>
      </c>
      <c r="D324" s="678">
        <v>2646</v>
      </c>
      <c r="E324" s="678">
        <v>2646</v>
      </c>
      <c r="F324" s="678">
        <v>2646</v>
      </c>
      <c r="G324" s="678">
        <v>2646</v>
      </c>
      <c r="H324" s="678">
        <v>2646</v>
      </c>
      <c r="I324" s="678">
        <v>2646</v>
      </c>
      <c r="J324" s="678">
        <v>2646</v>
      </c>
      <c r="K324" s="678">
        <v>2646</v>
      </c>
      <c r="L324" s="678">
        <v>2646</v>
      </c>
      <c r="M324" s="678">
        <v>2646</v>
      </c>
      <c r="N324" s="678"/>
      <c r="O324" s="678"/>
      <c r="P324" s="678"/>
      <c r="Q324" s="678"/>
      <c r="R324" s="678"/>
      <c r="S324" s="686"/>
      <c r="T324" s="678">
        <v>2646</v>
      </c>
      <c r="U324" s="678">
        <v>2646</v>
      </c>
      <c r="V324" s="678">
        <v>2646</v>
      </c>
      <c r="W324" s="678">
        <v>2646</v>
      </c>
      <c r="X324" s="678">
        <v>2646</v>
      </c>
      <c r="Y324" s="678">
        <v>2646</v>
      </c>
      <c r="Z324" s="1371">
        <v>2646</v>
      </c>
      <c r="AA324" s="1371">
        <v>2646</v>
      </c>
      <c r="AB324" s="1371">
        <v>2646</v>
      </c>
      <c r="AC324" s="1371">
        <v>2646</v>
      </c>
      <c r="AD324" s="678">
        <v>2646</v>
      </c>
      <c r="AE324" s="1371">
        <v>2646</v>
      </c>
      <c r="AF324" s="678"/>
      <c r="AG324" s="678"/>
      <c r="AH324" s="678"/>
      <c r="AI324" s="678"/>
      <c r="AJ324" s="678"/>
      <c r="AK324" s="686"/>
      <c r="AL324" s="678">
        <v>2646</v>
      </c>
      <c r="AM324" s="678">
        <v>2646</v>
      </c>
      <c r="AN324" s="678">
        <v>2646</v>
      </c>
      <c r="AO324" s="678">
        <v>2646</v>
      </c>
      <c r="AP324" s="678">
        <v>2646</v>
      </c>
      <c r="AQ324" s="678">
        <v>2646</v>
      </c>
      <c r="AR324" s="678">
        <v>2646</v>
      </c>
      <c r="AS324" s="678">
        <v>2646</v>
      </c>
      <c r="AT324" s="678">
        <v>2646</v>
      </c>
      <c r="AU324" s="678">
        <v>2646</v>
      </c>
      <c r="AV324" s="678">
        <v>2646</v>
      </c>
      <c r="AW324" s="678">
        <v>2646</v>
      </c>
      <c r="AX324" s="678"/>
      <c r="AY324" s="678"/>
      <c r="AZ324" s="678"/>
      <c r="BA324" s="678"/>
      <c r="BB324" s="678"/>
      <c r="BC324" s="686"/>
      <c r="BD324" s="1371">
        <v>2646</v>
      </c>
      <c r="BE324" s="1371">
        <v>2646</v>
      </c>
      <c r="BF324" s="1371">
        <v>2646</v>
      </c>
      <c r="BG324" s="1371">
        <v>2646</v>
      </c>
      <c r="BH324" s="1371">
        <v>2646</v>
      </c>
      <c r="BI324" s="1371">
        <v>2646</v>
      </c>
      <c r="BJ324" s="1371">
        <v>2646</v>
      </c>
      <c r="BK324" s="1371">
        <v>2646</v>
      </c>
      <c r="BL324" s="1371">
        <v>2646</v>
      </c>
      <c r="BM324" s="1371">
        <v>2646</v>
      </c>
      <c r="BN324" s="1371">
        <v>2646</v>
      </c>
      <c r="BO324" s="1371">
        <v>2646</v>
      </c>
      <c r="BP324" s="1371"/>
      <c r="BQ324" s="1371"/>
      <c r="BR324" s="1371"/>
      <c r="BS324" s="1371"/>
      <c r="BT324" s="1371"/>
      <c r="BU324" s="699"/>
      <c r="BV324" s="678">
        <v>2646</v>
      </c>
      <c r="BW324" s="678">
        <v>2646</v>
      </c>
      <c r="BX324" s="678">
        <v>2646</v>
      </c>
      <c r="BY324" s="678">
        <v>2646</v>
      </c>
      <c r="BZ324" s="578">
        <f t="shared" si="795"/>
        <v>2646</v>
      </c>
      <c r="CA324" s="578">
        <f t="shared" si="796"/>
        <v>2646</v>
      </c>
      <c r="CB324" s="578">
        <f t="shared" si="797"/>
        <v>2646</v>
      </c>
      <c r="CC324" s="665">
        <f t="shared" si="798"/>
        <v>2646</v>
      </c>
      <c r="CD324" s="1069">
        <f t="shared" si="799"/>
        <v>2646</v>
      </c>
      <c r="CE324" s="1070">
        <f t="shared" si="799"/>
        <v>2646</v>
      </c>
      <c r="CF324" s="1070">
        <f t="shared" si="799"/>
        <v>2646</v>
      </c>
      <c r="CG324" s="1070">
        <f t="shared" si="799"/>
        <v>2646</v>
      </c>
      <c r="CH324" s="1070">
        <f t="shared" si="799"/>
        <v>2646</v>
      </c>
      <c r="CI324" s="1071">
        <f t="shared" si="799"/>
        <v>2646</v>
      </c>
      <c r="CJ324" s="1071">
        <f t="shared" si="799"/>
        <v>2646</v>
      </c>
      <c r="CK324" s="1070">
        <f t="shared" si="799"/>
        <v>2646</v>
      </c>
      <c r="CL324" s="1070">
        <f t="shared" si="799"/>
        <v>2646</v>
      </c>
      <c r="CM324" s="1070">
        <f t="shared" si="799"/>
        <v>2646</v>
      </c>
      <c r="CN324" s="1070">
        <f t="shared" si="799"/>
        <v>2646</v>
      </c>
      <c r="CO324" s="1069">
        <f t="shared" si="799"/>
        <v>2646</v>
      </c>
      <c r="CP324" s="532" t="str">
        <f t="shared" si="800"/>
        <v/>
      </c>
      <c r="CQ324" s="533" t="str">
        <f t="shared" si="801"/>
        <v/>
      </c>
      <c r="CR324" s="534" t="str">
        <f t="shared" si="802"/>
        <v/>
      </c>
      <c r="CS324" s="534">
        <f t="shared" si="803"/>
        <v>2646</v>
      </c>
      <c r="CT324" s="534">
        <f t="shared" si="804"/>
        <v>2646</v>
      </c>
      <c r="CU324" s="534">
        <f t="shared" si="805"/>
        <v>2646</v>
      </c>
      <c r="CV324" s="534">
        <f t="shared" si="806"/>
        <v>2646</v>
      </c>
      <c r="CW324" s="535">
        <f t="shared" si="807"/>
        <v>2646</v>
      </c>
      <c r="CX324" s="535">
        <f t="shared" si="808"/>
        <v>2646</v>
      </c>
      <c r="CY324" s="535">
        <f t="shared" si="809"/>
        <v>2646</v>
      </c>
      <c r="CZ324" s="534">
        <f t="shared" si="810"/>
        <v>2646</v>
      </c>
      <c r="DA324" s="534">
        <f t="shared" si="811"/>
        <v>2646</v>
      </c>
      <c r="DB324" s="534">
        <f t="shared" si="812"/>
        <v>2646</v>
      </c>
      <c r="DC324" s="534">
        <f t="shared" si="813"/>
        <v>2646</v>
      </c>
      <c r="DD324" s="534">
        <f t="shared" si="814"/>
        <v>2646</v>
      </c>
      <c r="DE324" s="533" t="str">
        <f t="shared" si="815"/>
        <v/>
      </c>
      <c r="DF324" s="532" t="str">
        <f t="shared" si="816"/>
        <v/>
      </c>
      <c r="DG324" s="631">
        <f t="shared" si="817"/>
        <v>12</v>
      </c>
      <c r="DH324" s="96">
        <f t="shared" si="818"/>
        <v>12</v>
      </c>
      <c r="DI324" s="96">
        <f t="shared" si="819"/>
        <v>12</v>
      </c>
      <c r="DJ324" s="96">
        <f t="shared" si="820"/>
        <v>12</v>
      </c>
      <c r="DK324" s="467"/>
      <c r="DL324" s="599"/>
      <c r="DM324" s="599"/>
      <c r="DN324" s="599"/>
      <c r="DO324" s="599"/>
      <c r="DP324" s="599"/>
      <c r="DQ324" s="599"/>
      <c r="DR324" s="599"/>
      <c r="DS324" s="599"/>
      <c r="DT324" s="468"/>
    </row>
    <row r="325" spans="1:124" s="470" customFormat="1" ht="15.75" customHeight="1">
      <c r="A325" s="635" t="s">
        <v>255</v>
      </c>
      <c r="B325" s="212">
        <v>0</v>
      </c>
      <c r="C325" s="212">
        <v>5</v>
      </c>
      <c r="D325" s="212"/>
      <c r="E325" s="212">
        <v>150</v>
      </c>
      <c r="F325" s="212"/>
      <c r="G325" s="212">
        <v>0</v>
      </c>
      <c r="H325" s="212">
        <v>0</v>
      </c>
      <c r="I325" s="212">
        <v>5</v>
      </c>
      <c r="J325" s="212">
        <v>20</v>
      </c>
      <c r="K325" s="212"/>
      <c r="L325" s="212"/>
      <c r="M325" s="212">
        <v>10</v>
      </c>
      <c r="N325" s="212"/>
      <c r="O325" s="212"/>
      <c r="P325" s="212"/>
      <c r="Q325" s="212"/>
      <c r="R325" s="212"/>
      <c r="S325" s="569"/>
      <c r="T325" s="212"/>
      <c r="U325" s="212"/>
      <c r="V325" s="212"/>
      <c r="W325" s="212"/>
      <c r="X325" s="212">
        <v>20</v>
      </c>
      <c r="Y325" s="212">
        <v>30</v>
      </c>
      <c r="Z325" s="1338">
        <v>0</v>
      </c>
      <c r="AA325" s="1338"/>
      <c r="AB325" s="1338">
        <v>30</v>
      </c>
      <c r="AC325" s="1338">
        <v>0</v>
      </c>
      <c r="AD325" s="212"/>
      <c r="AE325" s="1338">
        <v>14</v>
      </c>
      <c r="AF325" s="212"/>
      <c r="AG325" s="212"/>
      <c r="AH325" s="212"/>
      <c r="AI325" s="212"/>
      <c r="AJ325" s="212"/>
      <c r="AK325" s="569"/>
      <c r="AL325" s="212">
        <v>100</v>
      </c>
      <c r="AM325" s="212">
        <v>5</v>
      </c>
      <c r="AN325" s="212"/>
      <c r="AO325" s="212">
        <v>8</v>
      </c>
      <c r="AP325" s="212">
        <v>26</v>
      </c>
      <c r="AQ325" s="212">
        <v>5</v>
      </c>
      <c r="AR325" s="212">
        <v>20</v>
      </c>
      <c r="AS325" s="212">
        <v>15</v>
      </c>
      <c r="AT325" s="212">
        <v>45</v>
      </c>
      <c r="AU325" s="212"/>
      <c r="AV325" s="212"/>
      <c r="AW325" s="212"/>
      <c r="AX325" s="212"/>
      <c r="AY325" s="212"/>
      <c r="AZ325" s="212"/>
      <c r="BA325" s="212"/>
      <c r="BB325" s="212"/>
      <c r="BC325" s="569"/>
      <c r="BD325" s="1338">
        <v>95</v>
      </c>
      <c r="BE325" s="1338"/>
      <c r="BF325" s="1338"/>
      <c r="BG325" s="1338">
        <v>20</v>
      </c>
      <c r="BH325" s="1338"/>
      <c r="BI325" s="1338">
        <v>20</v>
      </c>
      <c r="BJ325" s="1338"/>
      <c r="BK325" s="1338">
        <v>20</v>
      </c>
      <c r="BL325" s="1338">
        <v>15</v>
      </c>
      <c r="BM325" s="1338"/>
      <c r="BN325" s="1338"/>
      <c r="BO325" s="1338">
        <v>30</v>
      </c>
      <c r="BP325" s="1338"/>
      <c r="BQ325" s="1338"/>
      <c r="BR325" s="1338"/>
      <c r="BS325" s="1338"/>
      <c r="BT325" s="1338"/>
      <c r="BU325" s="569"/>
      <c r="BV325" s="212">
        <v>5</v>
      </c>
      <c r="BW325" s="212">
        <v>21</v>
      </c>
      <c r="BX325" s="212">
        <v>21</v>
      </c>
      <c r="BY325" s="212">
        <v>21</v>
      </c>
      <c r="BZ325" s="578">
        <f t="shared" si="795"/>
        <v>6.666666666666667</v>
      </c>
      <c r="CA325" s="578">
        <f t="shared" si="796"/>
        <v>16</v>
      </c>
      <c r="CB325" s="578">
        <f t="shared" si="797"/>
        <v>19.833333333333332</v>
      </c>
      <c r="CC325" s="665">
        <f t="shared" si="798"/>
        <v>22.5</v>
      </c>
      <c r="CD325" s="1069" t="str">
        <f t="shared" si="799"/>
        <v/>
      </c>
      <c r="CE325" s="1070" t="str">
        <f t="shared" si="799"/>
        <v/>
      </c>
      <c r="CF325" s="1070" t="str">
        <f t="shared" si="799"/>
        <v/>
      </c>
      <c r="CG325" s="1070">
        <f t="shared" si="799"/>
        <v>15</v>
      </c>
      <c r="CH325" s="1070">
        <f t="shared" si="799"/>
        <v>20</v>
      </c>
      <c r="CI325" s="1071">
        <f t="shared" si="799"/>
        <v>20</v>
      </c>
      <c r="CJ325" s="1071">
        <f t="shared" si="799"/>
        <v>20</v>
      </c>
      <c r="CK325" s="1070">
        <f t="shared" si="799"/>
        <v>30</v>
      </c>
      <c r="CL325" s="1070">
        <f t="shared" si="799"/>
        <v>95</v>
      </c>
      <c r="CM325" s="1070" t="str">
        <f t="shared" si="799"/>
        <v/>
      </c>
      <c r="CN325" s="1070" t="str">
        <f t="shared" si="799"/>
        <v/>
      </c>
      <c r="CO325" s="1069" t="str">
        <f t="shared" si="799"/>
        <v/>
      </c>
      <c r="CP325" s="532" t="str">
        <f t="shared" si="800"/>
        <v/>
      </c>
      <c r="CQ325" s="533" t="str">
        <f t="shared" si="801"/>
        <v/>
      </c>
      <c r="CR325" s="534" t="str">
        <f t="shared" si="802"/>
        <v/>
      </c>
      <c r="CS325" s="534" t="str">
        <f t="shared" si="803"/>
        <v/>
      </c>
      <c r="CT325" s="534" t="str">
        <f t="shared" si="804"/>
        <v/>
      </c>
      <c r="CU325" s="534" t="str">
        <f t="shared" si="805"/>
        <v/>
      </c>
      <c r="CV325" s="534">
        <f t="shared" si="806"/>
        <v>15</v>
      </c>
      <c r="CW325" s="535">
        <f t="shared" si="807"/>
        <v>20</v>
      </c>
      <c r="CX325" s="535">
        <f t="shared" si="808"/>
        <v>20</v>
      </c>
      <c r="CY325" s="535">
        <f t="shared" si="809"/>
        <v>20</v>
      </c>
      <c r="CZ325" s="534">
        <f t="shared" si="810"/>
        <v>30</v>
      </c>
      <c r="DA325" s="534">
        <f t="shared" si="811"/>
        <v>95</v>
      </c>
      <c r="DB325" s="534" t="str">
        <f t="shared" si="812"/>
        <v/>
      </c>
      <c r="DC325" s="534" t="str">
        <f t="shared" si="813"/>
        <v/>
      </c>
      <c r="DD325" s="534" t="str">
        <f t="shared" si="814"/>
        <v/>
      </c>
      <c r="DE325" s="533" t="str">
        <f t="shared" si="815"/>
        <v/>
      </c>
      <c r="DF325" s="532" t="str">
        <f t="shared" si="816"/>
        <v/>
      </c>
      <c r="DG325" s="631">
        <f t="shared" si="817"/>
        <v>8</v>
      </c>
      <c r="DH325" s="96">
        <f t="shared" si="818"/>
        <v>6</v>
      </c>
      <c r="DI325" s="96">
        <f t="shared" si="819"/>
        <v>8</v>
      </c>
      <c r="DJ325" s="96">
        <f t="shared" si="820"/>
        <v>6</v>
      </c>
      <c r="DK325" s="467"/>
      <c r="DL325" s="599"/>
      <c r="DM325" s="599"/>
      <c r="DN325" s="599"/>
      <c r="DO325" s="599"/>
      <c r="DP325" s="599"/>
      <c r="DQ325" s="599"/>
      <c r="DR325" s="599"/>
      <c r="DS325" s="599"/>
      <c r="DT325" s="468"/>
    </row>
    <row r="326" spans="1:124" s="470" customFormat="1" ht="15.75" customHeight="1">
      <c r="A326" s="619" t="s">
        <v>180</v>
      </c>
      <c r="B326" s="260">
        <v>0</v>
      </c>
      <c r="C326" s="260">
        <v>10</v>
      </c>
      <c r="D326" s="260"/>
      <c r="E326" s="260">
        <v>15</v>
      </c>
      <c r="F326" s="260"/>
      <c r="G326" s="260"/>
      <c r="H326" s="260"/>
      <c r="I326" s="260">
        <v>10</v>
      </c>
      <c r="J326" s="260">
        <v>15</v>
      </c>
      <c r="K326" s="260"/>
      <c r="L326" s="260"/>
      <c r="M326" s="260">
        <v>10</v>
      </c>
      <c r="N326" s="260"/>
      <c r="O326" s="260"/>
      <c r="P326" s="260"/>
      <c r="Q326" s="260"/>
      <c r="R326" s="260"/>
      <c r="S326" s="569"/>
      <c r="T326" s="260"/>
      <c r="U326" s="260"/>
      <c r="V326" s="260"/>
      <c r="W326" s="260"/>
      <c r="X326" s="260">
        <v>10</v>
      </c>
      <c r="Y326" s="260">
        <v>15</v>
      </c>
      <c r="Z326" s="1339"/>
      <c r="AA326" s="1339"/>
      <c r="AB326" s="1339">
        <v>12</v>
      </c>
      <c r="AC326" s="1339"/>
      <c r="AD326" s="260"/>
      <c r="AE326" s="1339">
        <v>10</v>
      </c>
      <c r="AF326" s="260"/>
      <c r="AG326" s="260"/>
      <c r="AH326" s="260"/>
      <c r="AI326" s="260"/>
      <c r="AJ326" s="260"/>
      <c r="AK326" s="569"/>
      <c r="AL326" s="260">
        <v>15</v>
      </c>
      <c r="AM326" s="260">
        <v>10</v>
      </c>
      <c r="AN326" s="260"/>
      <c r="AO326" s="260">
        <v>10</v>
      </c>
      <c r="AP326" s="260">
        <v>10</v>
      </c>
      <c r="AQ326" s="260">
        <v>10</v>
      </c>
      <c r="AR326" s="260">
        <v>10</v>
      </c>
      <c r="AS326" s="260">
        <v>10</v>
      </c>
      <c r="AT326" s="260">
        <v>6</v>
      </c>
      <c r="AU326" s="260"/>
      <c r="AV326" s="260"/>
      <c r="AW326" s="260"/>
      <c r="AX326" s="260"/>
      <c r="AY326" s="260"/>
      <c r="AZ326" s="260"/>
      <c r="BA326" s="260"/>
      <c r="BB326" s="260"/>
      <c r="BC326" s="569"/>
      <c r="BD326" s="1339">
        <v>10</v>
      </c>
      <c r="BE326" s="1339"/>
      <c r="BF326" s="1339"/>
      <c r="BG326" s="1339">
        <v>10</v>
      </c>
      <c r="BH326" s="1339"/>
      <c r="BI326" s="1339">
        <v>15</v>
      </c>
      <c r="BJ326" s="1339"/>
      <c r="BK326" s="1339">
        <v>15</v>
      </c>
      <c r="BL326" s="1339">
        <v>12</v>
      </c>
      <c r="BM326" s="1339"/>
      <c r="BN326" s="1339"/>
      <c r="BO326" s="1339">
        <v>10</v>
      </c>
      <c r="BP326" s="1339"/>
      <c r="BQ326" s="1339"/>
      <c r="BR326" s="1339"/>
      <c r="BS326" s="1339"/>
      <c r="BT326" s="1339"/>
      <c r="BU326" s="569"/>
      <c r="BV326" s="260">
        <v>12</v>
      </c>
      <c r="BW326" s="260">
        <v>12</v>
      </c>
      <c r="BX326" s="260">
        <v>10</v>
      </c>
      <c r="BY326" s="260">
        <v>12</v>
      </c>
      <c r="BZ326" s="578">
        <f t="shared" si="795"/>
        <v>11.25</v>
      </c>
      <c r="CA326" s="578">
        <f t="shared" si="796"/>
        <v>11</v>
      </c>
      <c r="CB326" s="578">
        <f t="shared" si="797"/>
        <v>10</v>
      </c>
      <c r="CC326" s="665">
        <f t="shared" si="798"/>
        <v>11.75</v>
      </c>
      <c r="CD326" s="1069" t="str">
        <f t="shared" si="799"/>
        <v/>
      </c>
      <c r="CE326" s="1070" t="str">
        <f t="shared" si="799"/>
        <v/>
      </c>
      <c r="CF326" s="1070" t="str">
        <f t="shared" si="799"/>
        <v/>
      </c>
      <c r="CG326" s="1070">
        <f t="shared" si="799"/>
        <v>10</v>
      </c>
      <c r="CH326" s="1070">
        <f t="shared" si="799"/>
        <v>10</v>
      </c>
      <c r="CI326" s="1071">
        <f t="shared" si="799"/>
        <v>10</v>
      </c>
      <c r="CJ326" s="1071">
        <f t="shared" si="799"/>
        <v>12</v>
      </c>
      <c r="CK326" s="1070">
        <f t="shared" si="799"/>
        <v>15</v>
      </c>
      <c r="CL326" s="1070">
        <f t="shared" si="799"/>
        <v>15</v>
      </c>
      <c r="CM326" s="1070" t="str">
        <f t="shared" si="799"/>
        <v/>
      </c>
      <c r="CN326" s="1070" t="str">
        <f t="shared" si="799"/>
        <v/>
      </c>
      <c r="CO326" s="1069" t="str">
        <f t="shared" si="799"/>
        <v/>
      </c>
      <c r="CP326" s="532" t="str">
        <f t="shared" si="800"/>
        <v/>
      </c>
      <c r="CQ326" s="533" t="str">
        <f t="shared" si="801"/>
        <v/>
      </c>
      <c r="CR326" s="534" t="str">
        <f t="shared" si="802"/>
        <v/>
      </c>
      <c r="CS326" s="534" t="str">
        <f t="shared" si="803"/>
        <v/>
      </c>
      <c r="CT326" s="534" t="str">
        <f t="shared" si="804"/>
        <v/>
      </c>
      <c r="CU326" s="534" t="str">
        <f t="shared" si="805"/>
        <v/>
      </c>
      <c r="CV326" s="534">
        <f t="shared" si="806"/>
        <v>10</v>
      </c>
      <c r="CW326" s="535">
        <f t="shared" si="807"/>
        <v>10</v>
      </c>
      <c r="CX326" s="535">
        <f t="shared" si="808"/>
        <v>10</v>
      </c>
      <c r="CY326" s="535">
        <f t="shared" si="809"/>
        <v>12</v>
      </c>
      <c r="CZ326" s="534">
        <f t="shared" si="810"/>
        <v>15</v>
      </c>
      <c r="DA326" s="534">
        <f t="shared" si="811"/>
        <v>15</v>
      </c>
      <c r="DB326" s="534" t="str">
        <f t="shared" si="812"/>
        <v/>
      </c>
      <c r="DC326" s="534" t="str">
        <f t="shared" si="813"/>
        <v/>
      </c>
      <c r="DD326" s="534" t="str">
        <f t="shared" si="814"/>
        <v/>
      </c>
      <c r="DE326" s="533" t="str">
        <f t="shared" si="815"/>
        <v/>
      </c>
      <c r="DF326" s="532" t="str">
        <f t="shared" si="816"/>
        <v/>
      </c>
      <c r="DG326" s="631">
        <f t="shared" si="817"/>
        <v>6</v>
      </c>
      <c r="DH326" s="96">
        <f t="shared" si="818"/>
        <v>4</v>
      </c>
      <c r="DI326" s="96">
        <f t="shared" si="819"/>
        <v>8</v>
      </c>
      <c r="DJ326" s="96">
        <f t="shared" si="820"/>
        <v>6</v>
      </c>
      <c r="DK326" s="467"/>
      <c r="DL326" s="599"/>
      <c r="DM326" s="599"/>
      <c r="DN326" s="599"/>
      <c r="DO326" s="599"/>
      <c r="DP326" s="599"/>
      <c r="DQ326" s="599"/>
      <c r="DR326" s="599"/>
      <c r="DS326" s="599"/>
      <c r="DT326" s="468"/>
    </row>
    <row r="327" spans="1:124" s="470" customFormat="1" ht="15.75" customHeight="1">
      <c r="A327" s="619" t="s">
        <v>182</v>
      </c>
      <c r="B327" s="608">
        <f t="shared" ref="B327:M327" si="825">IF(B325="","",B325*B326)</f>
        <v>0</v>
      </c>
      <c r="C327" s="608">
        <f t="shared" si="825"/>
        <v>50</v>
      </c>
      <c r="D327" s="608" t="str">
        <f t="shared" si="825"/>
        <v/>
      </c>
      <c r="E327" s="608">
        <f t="shared" si="825"/>
        <v>2250</v>
      </c>
      <c r="F327" s="608" t="str">
        <f t="shared" si="825"/>
        <v/>
      </c>
      <c r="G327" s="608">
        <f t="shared" si="825"/>
        <v>0</v>
      </c>
      <c r="H327" s="608">
        <f t="shared" si="825"/>
        <v>0</v>
      </c>
      <c r="I327" s="608">
        <f t="shared" si="825"/>
        <v>50</v>
      </c>
      <c r="J327" s="608">
        <f t="shared" si="825"/>
        <v>300</v>
      </c>
      <c r="K327" s="608" t="str">
        <f t="shared" si="825"/>
        <v/>
      </c>
      <c r="L327" s="608" t="str">
        <f t="shared" si="825"/>
        <v/>
      </c>
      <c r="M327" s="608">
        <f t="shared" si="825"/>
        <v>100</v>
      </c>
      <c r="N327" s="608"/>
      <c r="O327" s="608"/>
      <c r="P327" s="608"/>
      <c r="Q327" s="608"/>
      <c r="R327" s="608"/>
      <c r="S327" s="640"/>
      <c r="T327" s="608" t="str">
        <f t="shared" ref="T327:AE327" si="826">IF(T325="","",T325*T326)</f>
        <v/>
      </c>
      <c r="U327" s="608" t="str">
        <f t="shared" si="826"/>
        <v/>
      </c>
      <c r="V327" s="608" t="str">
        <f t="shared" si="826"/>
        <v/>
      </c>
      <c r="W327" s="608" t="str">
        <f t="shared" si="826"/>
        <v/>
      </c>
      <c r="X327" s="608">
        <f t="shared" si="826"/>
        <v>200</v>
      </c>
      <c r="Y327" s="608">
        <f t="shared" si="826"/>
        <v>450</v>
      </c>
      <c r="Z327" s="1347">
        <f t="shared" si="826"/>
        <v>0</v>
      </c>
      <c r="AA327" s="1347" t="str">
        <f t="shared" si="826"/>
        <v/>
      </c>
      <c r="AB327" s="1347">
        <f t="shared" si="826"/>
        <v>360</v>
      </c>
      <c r="AC327" s="1347">
        <f t="shared" si="826"/>
        <v>0</v>
      </c>
      <c r="AD327" s="608" t="str">
        <f t="shared" si="826"/>
        <v/>
      </c>
      <c r="AE327" s="1347">
        <f t="shared" si="826"/>
        <v>140</v>
      </c>
      <c r="AF327" s="608"/>
      <c r="AG327" s="608"/>
      <c r="AH327" s="608"/>
      <c r="AI327" s="608"/>
      <c r="AJ327" s="608"/>
      <c r="AK327" s="640"/>
      <c r="AL327" s="608">
        <f t="shared" ref="AL327:AW327" si="827">IF(AL325="","",AL325*AL326)</f>
        <v>1500</v>
      </c>
      <c r="AM327" s="608">
        <f t="shared" si="827"/>
        <v>50</v>
      </c>
      <c r="AN327" s="608" t="str">
        <f t="shared" si="827"/>
        <v/>
      </c>
      <c r="AO327" s="608">
        <f t="shared" si="827"/>
        <v>80</v>
      </c>
      <c r="AP327" s="608">
        <f t="shared" si="827"/>
        <v>260</v>
      </c>
      <c r="AQ327" s="608">
        <f t="shared" si="827"/>
        <v>50</v>
      </c>
      <c r="AR327" s="608">
        <f t="shared" si="827"/>
        <v>200</v>
      </c>
      <c r="AS327" s="608">
        <f t="shared" si="827"/>
        <v>150</v>
      </c>
      <c r="AT327" s="608">
        <f t="shared" si="827"/>
        <v>270</v>
      </c>
      <c r="AU327" s="608" t="str">
        <f t="shared" si="827"/>
        <v/>
      </c>
      <c r="AV327" s="608" t="str">
        <f t="shared" si="827"/>
        <v/>
      </c>
      <c r="AW327" s="608" t="str">
        <f t="shared" si="827"/>
        <v/>
      </c>
      <c r="AX327" s="608"/>
      <c r="AY327" s="608"/>
      <c r="AZ327" s="608"/>
      <c r="BA327" s="608"/>
      <c r="BB327" s="608"/>
      <c r="BC327" s="640"/>
      <c r="BD327" s="1347">
        <f t="shared" ref="BD327:BO327" si="828">IF(BD325="","",BD325*BD326)</f>
        <v>950</v>
      </c>
      <c r="BE327" s="1347" t="str">
        <f t="shared" si="828"/>
        <v/>
      </c>
      <c r="BF327" s="1347" t="str">
        <f t="shared" si="828"/>
        <v/>
      </c>
      <c r="BG327" s="1347">
        <f t="shared" si="828"/>
        <v>200</v>
      </c>
      <c r="BH327" s="1347" t="str">
        <f t="shared" si="828"/>
        <v/>
      </c>
      <c r="BI327" s="1347">
        <f t="shared" si="828"/>
        <v>300</v>
      </c>
      <c r="BJ327" s="1347" t="str">
        <f t="shared" si="828"/>
        <v/>
      </c>
      <c r="BK327" s="1347">
        <f t="shared" si="828"/>
        <v>300</v>
      </c>
      <c r="BL327" s="1347">
        <f t="shared" si="828"/>
        <v>180</v>
      </c>
      <c r="BM327" s="1347" t="str">
        <f t="shared" si="828"/>
        <v/>
      </c>
      <c r="BN327" s="1347" t="str">
        <f t="shared" si="828"/>
        <v/>
      </c>
      <c r="BO327" s="1347">
        <f t="shared" si="828"/>
        <v>300</v>
      </c>
      <c r="BP327" s="1347"/>
      <c r="BQ327" s="1347"/>
      <c r="BR327" s="1347"/>
      <c r="BS327" s="1347"/>
      <c r="BT327" s="1347"/>
      <c r="BU327" s="640"/>
      <c r="BV327" s="608">
        <f>IF(BV325="","",BV325*BV326)</f>
        <v>60</v>
      </c>
      <c r="BW327" s="608">
        <f>IF(BW325="","",BW325*BW326)</f>
        <v>252</v>
      </c>
      <c r="BX327" s="608">
        <f>IF(BX325="","",BX325*BX326)</f>
        <v>210</v>
      </c>
      <c r="BY327" s="608">
        <f>IF(BY325="","",BY325*BY326)</f>
        <v>252</v>
      </c>
      <c r="BZ327" s="578">
        <f t="shared" si="795"/>
        <v>83.333333333333329</v>
      </c>
      <c r="CA327" s="578">
        <f t="shared" si="796"/>
        <v>175</v>
      </c>
      <c r="CB327" s="578">
        <f t="shared" si="797"/>
        <v>168.33333333333334</v>
      </c>
      <c r="CC327" s="665">
        <f t="shared" si="798"/>
        <v>275</v>
      </c>
      <c r="CD327" s="1069" t="str">
        <f t="shared" si="799"/>
        <v/>
      </c>
      <c r="CE327" s="1070" t="str">
        <f t="shared" si="799"/>
        <v/>
      </c>
      <c r="CF327" s="1070" t="str">
        <f t="shared" si="799"/>
        <v/>
      </c>
      <c r="CG327" s="1070">
        <f t="shared" si="799"/>
        <v>180</v>
      </c>
      <c r="CH327" s="1070">
        <f t="shared" si="799"/>
        <v>200</v>
      </c>
      <c r="CI327" s="1071">
        <f t="shared" si="799"/>
        <v>300</v>
      </c>
      <c r="CJ327" s="1071">
        <f t="shared" si="799"/>
        <v>300</v>
      </c>
      <c r="CK327" s="1070">
        <f t="shared" si="799"/>
        <v>300</v>
      </c>
      <c r="CL327" s="1070">
        <f t="shared" si="799"/>
        <v>950</v>
      </c>
      <c r="CM327" s="1070" t="str">
        <f t="shared" si="799"/>
        <v/>
      </c>
      <c r="CN327" s="1070" t="str">
        <f t="shared" si="799"/>
        <v/>
      </c>
      <c r="CO327" s="1069" t="str">
        <f t="shared" si="799"/>
        <v/>
      </c>
      <c r="CP327" s="532" t="str">
        <f t="shared" si="800"/>
        <v/>
      </c>
      <c r="CQ327" s="533" t="str">
        <f t="shared" si="801"/>
        <v/>
      </c>
      <c r="CR327" s="534" t="str">
        <f t="shared" si="802"/>
        <v/>
      </c>
      <c r="CS327" s="534" t="str">
        <f t="shared" si="803"/>
        <v/>
      </c>
      <c r="CT327" s="534" t="str">
        <f t="shared" si="804"/>
        <v/>
      </c>
      <c r="CU327" s="534" t="str">
        <f t="shared" si="805"/>
        <v/>
      </c>
      <c r="CV327" s="534">
        <f t="shared" si="806"/>
        <v>180</v>
      </c>
      <c r="CW327" s="535">
        <f t="shared" si="807"/>
        <v>200</v>
      </c>
      <c r="CX327" s="535">
        <f t="shared" si="808"/>
        <v>300</v>
      </c>
      <c r="CY327" s="535">
        <f t="shared" si="809"/>
        <v>300</v>
      </c>
      <c r="CZ327" s="534">
        <f t="shared" si="810"/>
        <v>300</v>
      </c>
      <c r="DA327" s="534">
        <f t="shared" si="811"/>
        <v>950</v>
      </c>
      <c r="DB327" s="534" t="str">
        <f t="shared" si="812"/>
        <v/>
      </c>
      <c r="DC327" s="534" t="str">
        <f t="shared" si="813"/>
        <v/>
      </c>
      <c r="DD327" s="534" t="str">
        <f t="shared" si="814"/>
        <v/>
      </c>
      <c r="DE327" s="533" t="str">
        <f t="shared" si="815"/>
        <v/>
      </c>
      <c r="DF327" s="532" t="str">
        <f t="shared" si="816"/>
        <v/>
      </c>
      <c r="DG327" s="631">
        <f t="shared" si="817"/>
        <v>8</v>
      </c>
      <c r="DH327" s="96">
        <f t="shared" si="818"/>
        <v>6</v>
      </c>
      <c r="DI327" s="96">
        <f t="shared" si="819"/>
        <v>8</v>
      </c>
      <c r="DJ327" s="96">
        <f t="shared" si="820"/>
        <v>6</v>
      </c>
      <c r="DK327" s="467"/>
      <c r="DL327" s="599"/>
      <c r="DM327" s="599"/>
      <c r="DN327" s="599"/>
      <c r="DO327" s="599"/>
      <c r="DP327" s="599"/>
      <c r="DQ327" s="599"/>
      <c r="DR327" s="599"/>
      <c r="DS327" s="599"/>
      <c r="DT327" s="468"/>
    </row>
    <row r="328" spans="1:124" s="470" customFormat="1" ht="15.75" customHeight="1">
      <c r="A328" s="619" t="s">
        <v>256</v>
      </c>
      <c r="B328" s="260">
        <v>0</v>
      </c>
      <c r="C328" s="260"/>
      <c r="D328" s="260"/>
      <c r="E328" s="260">
        <v>15</v>
      </c>
      <c r="F328" s="260"/>
      <c r="G328" s="260">
        <v>3</v>
      </c>
      <c r="H328" s="260">
        <v>39</v>
      </c>
      <c r="I328" s="260">
        <v>0</v>
      </c>
      <c r="J328" s="260">
        <v>5</v>
      </c>
      <c r="K328" s="260"/>
      <c r="L328" s="260"/>
      <c r="M328" s="260">
        <v>2</v>
      </c>
      <c r="N328" s="260"/>
      <c r="O328" s="260"/>
      <c r="P328" s="260"/>
      <c r="Q328" s="260"/>
      <c r="R328" s="260"/>
      <c r="S328" s="569"/>
      <c r="T328" s="260"/>
      <c r="U328" s="260">
        <v>4</v>
      </c>
      <c r="V328" s="260"/>
      <c r="W328" s="260">
        <v>3</v>
      </c>
      <c r="X328" s="260">
        <v>5</v>
      </c>
      <c r="Y328" s="260">
        <v>6</v>
      </c>
      <c r="Z328" s="1339">
        <v>4</v>
      </c>
      <c r="AA328" s="1339"/>
      <c r="AB328" s="1339"/>
      <c r="AC328" s="1339">
        <v>2</v>
      </c>
      <c r="AD328" s="260"/>
      <c r="AE328" s="1339">
        <v>0</v>
      </c>
      <c r="AF328" s="260"/>
      <c r="AG328" s="260"/>
      <c r="AH328" s="260"/>
      <c r="AI328" s="260"/>
      <c r="AJ328" s="260"/>
      <c r="AK328" s="569"/>
      <c r="AL328" s="260"/>
      <c r="AM328" s="260"/>
      <c r="AN328" s="260"/>
      <c r="AO328" s="260"/>
      <c r="AP328" s="260"/>
      <c r="AQ328" s="260"/>
      <c r="AR328" s="260"/>
      <c r="AS328" s="260"/>
      <c r="AT328" s="260"/>
      <c r="AU328" s="260"/>
      <c r="AV328" s="260"/>
      <c r="AW328" s="260"/>
      <c r="AX328" s="260"/>
      <c r="AY328" s="260"/>
      <c r="AZ328" s="260"/>
      <c r="BA328" s="260"/>
      <c r="BB328" s="260"/>
      <c r="BC328" s="569"/>
      <c r="BD328" s="1339"/>
      <c r="BE328" s="1339"/>
      <c r="BF328" s="1339"/>
      <c r="BG328" s="1339">
        <v>10</v>
      </c>
      <c r="BH328" s="1339"/>
      <c r="BI328" s="1339">
        <v>5</v>
      </c>
      <c r="BJ328" s="1339"/>
      <c r="BK328" s="1339"/>
      <c r="BL328" s="1339">
        <v>2</v>
      </c>
      <c r="BM328" s="1339"/>
      <c r="BN328" s="1339">
        <v>4</v>
      </c>
      <c r="BO328" s="1339">
        <v>5</v>
      </c>
      <c r="BP328" s="1339"/>
      <c r="BQ328" s="1339"/>
      <c r="BR328" s="1339"/>
      <c r="BS328" s="1339"/>
      <c r="BT328" s="1339"/>
      <c r="BU328" s="569"/>
      <c r="BV328" s="260">
        <v>2</v>
      </c>
      <c r="BW328" s="260">
        <v>3</v>
      </c>
      <c r="BX328" s="260">
        <v>3</v>
      </c>
      <c r="BY328" s="260">
        <v>6</v>
      </c>
      <c r="BZ328" s="578">
        <f t="shared" si="795"/>
        <v>5</v>
      </c>
      <c r="CA328" s="578">
        <f t="shared" si="796"/>
        <v>3.6</v>
      </c>
      <c r="CB328" s="578" t="str">
        <f t="shared" si="797"/>
        <v/>
      </c>
      <c r="CC328" s="665">
        <f t="shared" si="798"/>
        <v>4.666666666666667</v>
      </c>
      <c r="CD328" s="1069" t="str">
        <f t="shared" si="799"/>
        <v/>
      </c>
      <c r="CE328" s="1070" t="str">
        <f t="shared" si="799"/>
        <v/>
      </c>
      <c r="CF328" s="1070" t="str">
        <f t="shared" si="799"/>
        <v/>
      </c>
      <c r="CG328" s="1070">
        <f t="shared" si="799"/>
        <v>2</v>
      </c>
      <c r="CH328" s="1070">
        <f t="shared" si="799"/>
        <v>4</v>
      </c>
      <c r="CI328" s="1071">
        <f t="shared" si="799"/>
        <v>5</v>
      </c>
      <c r="CJ328" s="1071">
        <f t="shared" si="799"/>
        <v>5</v>
      </c>
      <c r="CK328" s="1070">
        <f t="shared" si="799"/>
        <v>10</v>
      </c>
      <c r="CL328" s="1070" t="str">
        <f t="shared" si="799"/>
        <v/>
      </c>
      <c r="CM328" s="1070" t="str">
        <f t="shared" si="799"/>
        <v/>
      </c>
      <c r="CN328" s="1070" t="str">
        <f t="shared" si="799"/>
        <v/>
      </c>
      <c r="CO328" s="1069" t="str">
        <f t="shared" si="799"/>
        <v/>
      </c>
      <c r="CP328" s="532" t="str">
        <f t="shared" si="800"/>
        <v/>
      </c>
      <c r="CQ328" s="533" t="str">
        <f t="shared" si="801"/>
        <v/>
      </c>
      <c r="CR328" s="534" t="str">
        <f t="shared" si="802"/>
        <v/>
      </c>
      <c r="CS328" s="534" t="str">
        <f t="shared" si="803"/>
        <v/>
      </c>
      <c r="CT328" s="534" t="str">
        <f t="shared" si="804"/>
        <v/>
      </c>
      <c r="CU328" s="534" t="str">
        <f t="shared" si="805"/>
        <v/>
      </c>
      <c r="CV328" s="534">
        <f t="shared" si="806"/>
        <v>2</v>
      </c>
      <c r="CW328" s="535">
        <f t="shared" si="807"/>
        <v>4</v>
      </c>
      <c r="CX328" s="535">
        <f t="shared" si="808"/>
        <v>5</v>
      </c>
      <c r="CY328" s="535">
        <f t="shared" si="809"/>
        <v>5</v>
      </c>
      <c r="CZ328" s="534">
        <f t="shared" si="810"/>
        <v>10</v>
      </c>
      <c r="DA328" s="534" t="str">
        <f t="shared" si="811"/>
        <v/>
      </c>
      <c r="DB328" s="534" t="str">
        <f t="shared" si="812"/>
        <v/>
      </c>
      <c r="DC328" s="534" t="str">
        <f t="shared" si="813"/>
        <v/>
      </c>
      <c r="DD328" s="534" t="str">
        <f t="shared" si="814"/>
        <v/>
      </c>
      <c r="DE328" s="533" t="str">
        <f t="shared" si="815"/>
        <v/>
      </c>
      <c r="DF328" s="532" t="str">
        <f t="shared" si="816"/>
        <v/>
      </c>
      <c r="DG328" s="631">
        <f t="shared" si="817"/>
        <v>7</v>
      </c>
      <c r="DH328" s="96">
        <f t="shared" si="818"/>
        <v>7</v>
      </c>
      <c r="DI328" s="96">
        <f t="shared" si="819"/>
        <v>0</v>
      </c>
      <c r="DJ328" s="96">
        <f t="shared" si="820"/>
        <v>5</v>
      </c>
      <c r="DK328" s="467"/>
      <c r="DL328" s="599"/>
      <c r="DM328" s="599"/>
      <c r="DN328" s="599"/>
      <c r="DO328" s="599"/>
      <c r="DP328" s="599"/>
      <c r="DQ328" s="599"/>
      <c r="DR328" s="599"/>
      <c r="DS328" s="599"/>
      <c r="DT328" s="468"/>
    </row>
    <row r="329" spans="1:124" s="470" customFormat="1" ht="15.75" customHeight="1">
      <c r="A329" s="627" t="s">
        <v>226</v>
      </c>
      <c r="B329" s="611">
        <f t="shared" ref="B329:M329" si="829">IF(B323="","",(B323-B325-B328)*B324/B$46/365/$G$1)</f>
        <v>0</v>
      </c>
      <c r="C329" s="611">
        <f t="shared" si="829"/>
        <v>2.7459526774595267E-3</v>
      </c>
      <c r="D329" s="611">
        <f t="shared" si="829"/>
        <v>0</v>
      </c>
      <c r="E329" s="611">
        <f t="shared" si="829"/>
        <v>4.3591998754669986E-2</v>
      </c>
      <c r="F329" s="611">
        <f t="shared" si="829"/>
        <v>0</v>
      </c>
      <c r="G329" s="611">
        <f t="shared" si="829"/>
        <v>2.0220196988565606E-3</v>
      </c>
      <c r="H329" s="611">
        <f t="shared" si="829"/>
        <v>6.1783935242839347E-3</v>
      </c>
      <c r="I329" s="611">
        <f t="shared" si="829"/>
        <v>1.1233442771425336E-3</v>
      </c>
      <c r="J329" s="611">
        <f t="shared" si="829"/>
        <v>2.2178848548711568E-3</v>
      </c>
      <c r="K329" s="611" t="str">
        <f t="shared" si="829"/>
        <v/>
      </c>
      <c r="L329" s="611" t="str">
        <f t="shared" si="829"/>
        <v/>
      </c>
      <c r="M329" s="611">
        <f t="shared" si="829"/>
        <v>2.0969093173327296E-3</v>
      </c>
      <c r="N329" s="611"/>
      <c r="O329" s="611"/>
      <c r="P329" s="611"/>
      <c r="Q329" s="611"/>
      <c r="R329" s="611"/>
      <c r="S329" s="630"/>
      <c r="T329" s="611" t="str">
        <f t="shared" ref="T329:AE329" si="830">IF(T323="","",(T323-T325-T328)*T324/T$46/365/$G$1)</f>
        <v/>
      </c>
      <c r="U329" s="611">
        <f t="shared" si="830"/>
        <v>1.9471300803803918E-3</v>
      </c>
      <c r="V329" s="611" t="str">
        <f t="shared" si="830"/>
        <v/>
      </c>
      <c r="W329" s="611">
        <f t="shared" si="830"/>
        <v>2.0220196988565606E-3</v>
      </c>
      <c r="X329" s="611">
        <f t="shared" si="830"/>
        <v>6.6932596513075964E-3</v>
      </c>
      <c r="Y329" s="611">
        <f t="shared" si="830"/>
        <v>5.2722291407222921E-3</v>
      </c>
      <c r="Z329" s="1348">
        <f t="shared" si="830"/>
        <v>1.9471300803803918E-3</v>
      </c>
      <c r="AA329" s="1348">
        <f t="shared" si="830"/>
        <v>0</v>
      </c>
      <c r="AB329" s="1348">
        <f t="shared" si="830"/>
        <v>7.6041766452725349E-3</v>
      </c>
      <c r="AC329" s="1348">
        <f t="shared" si="830"/>
        <v>1.1533001245330012E-3</v>
      </c>
      <c r="AD329" s="611" t="str">
        <f t="shared" si="830"/>
        <v/>
      </c>
      <c r="AE329" s="1348">
        <f t="shared" si="830"/>
        <v>2.141843088418431E-3</v>
      </c>
      <c r="AF329" s="611"/>
      <c r="AG329" s="611"/>
      <c r="AH329" s="611"/>
      <c r="AI329" s="611"/>
      <c r="AJ329" s="611"/>
      <c r="AK329" s="630"/>
      <c r="AL329" s="611">
        <f t="shared" ref="AL329:AW329" si="831">IF(AL323="","",(AL323-AL325-AL328)*AL324/AL$46/365/$G$1)</f>
        <v>2.1418430884184308E-2</v>
      </c>
      <c r="AM329" s="611">
        <f t="shared" si="831"/>
        <v>4.5308219178082192E-3</v>
      </c>
      <c r="AN329" s="611">
        <f t="shared" si="831"/>
        <v>1.3729763387297633E-3</v>
      </c>
      <c r="AO329" s="611">
        <f t="shared" si="831"/>
        <v>2.7459526774595267E-3</v>
      </c>
      <c r="AP329" s="611">
        <f t="shared" si="831"/>
        <v>2.7459526774595267E-4</v>
      </c>
      <c r="AQ329" s="611">
        <f t="shared" si="831"/>
        <v>2.2882938978829388E-3</v>
      </c>
      <c r="AR329" s="611">
        <f t="shared" si="831"/>
        <v>6.8648816936488167E-4</v>
      </c>
      <c r="AS329" s="611">
        <f t="shared" si="831"/>
        <v>8.2378580323785797E-3</v>
      </c>
      <c r="AT329" s="611">
        <f t="shared" si="831"/>
        <v>4.6337951432129515E-3</v>
      </c>
      <c r="AU329" s="611" t="str">
        <f t="shared" si="831"/>
        <v/>
      </c>
      <c r="AV329" s="611" t="str">
        <f t="shared" si="831"/>
        <v/>
      </c>
      <c r="AW329" s="611" t="str">
        <f t="shared" si="831"/>
        <v/>
      </c>
      <c r="AX329" s="611"/>
      <c r="AY329" s="611"/>
      <c r="AZ329" s="611"/>
      <c r="BA329" s="611"/>
      <c r="BB329" s="611"/>
      <c r="BC329" s="630"/>
      <c r="BD329" s="1348">
        <f t="shared" ref="BD329:BO329" si="832">IF(BD323="","",(BD323-BD325-BD328)*BD324/BD$46/365/$G$1)</f>
        <v>2.1109511207970111E-2</v>
      </c>
      <c r="BE329" s="1348" t="str">
        <f t="shared" si="832"/>
        <v/>
      </c>
      <c r="BF329" s="1348" t="str">
        <f t="shared" si="832"/>
        <v/>
      </c>
      <c r="BG329" s="1348">
        <f t="shared" si="832"/>
        <v>1.6475716064757159E-2</v>
      </c>
      <c r="BH329" s="1348" t="str">
        <f t="shared" si="832"/>
        <v/>
      </c>
      <c r="BI329" s="1348">
        <f t="shared" si="832"/>
        <v>5.8841843088418429E-4</v>
      </c>
      <c r="BJ329" s="1348" t="str">
        <f t="shared" si="832"/>
        <v/>
      </c>
      <c r="BK329" s="1348">
        <f t="shared" si="832"/>
        <v>7.2081257783312581E-3</v>
      </c>
      <c r="BL329" s="1348">
        <f t="shared" si="832"/>
        <v>3.9358655043586549E-3</v>
      </c>
      <c r="BM329" s="1348" t="str">
        <f t="shared" si="832"/>
        <v/>
      </c>
      <c r="BN329" s="1348">
        <f t="shared" si="832"/>
        <v>2.3798256537982563E-3</v>
      </c>
      <c r="BO329" s="1348">
        <f t="shared" si="832"/>
        <v>9.4735367372353677E-3</v>
      </c>
      <c r="BP329" s="1348"/>
      <c r="BQ329" s="1348"/>
      <c r="BR329" s="1348"/>
      <c r="BS329" s="1348"/>
      <c r="BT329" s="1348"/>
      <c r="BU329" s="630"/>
      <c r="BV329" s="611">
        <f>IF(BV323="","",(BV323-BV325-BV328)*BV324/BV$46/365/$G$1)</f>
        <v>1.8947073474470737E-3</v>
      </c>
      <c r="BW329" s="611">
        <f>IF(BW323="","",(BW323-BW325-BW328)*BW324/BW$46/365/$G$1)</f>
        <v>4.9427148194271481E-4</v>
      </c>
      <c r="BX329" s="611">
        <f>IF(BX323="","",(BX323-BX325-BX328)*BX324/BX$46/365/$G$1)</f>
        <v>2.9656288916562888E-3</v>
      </c>
      <c r="BY329" s="611">
        <f>IF(BY323="","",(BY323-BY325-BY328)*BY324/BY$46/365/$G$1)</f>
        <v>6.4873132004981317E-3</v>
      </c>
      <c r="BZ329" s="578">
        <f t="shared" si="795"/>
        <v>2.048063043743306E-3</v>
      </c>
      <c r="CA329" s="603">
        <f t="shared" si="796"/>
        <v>3.0252731235140945E-3</v>
      </c>
      <c r="CB329" s="603">
        <f t="shared" si="797"/>
        <v>3.499455168119552E-3</v>
      </c>
      <c r="CC329" s="668">
        <f t="shared" si="798"/>
        <v>7.8946139476961386E-3</v>
      </c>
      <c r="CD329" s="107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073" t="str">
        <f t="shared" ref="CE329:CO330" si="833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073">
        <f t="shared" si="833"/>
        <v>5.8841843088418429E-4</v>
      </c>
      <c r="CG329" s="1073">
        <f t="shared" si="833"/>
        <v>2.3798256537982563E-3</v>
      </c>
      <c r="CH329" s="1073">
        <f t="shared" si="833"/>
        <v>3.9358655043586549E-3</v>
      </c>
      <c r="CI329" s="1074">
        <f t="shared" si="833"/>
        <v>7.2081257783312581E-3</v>
      </c>
      <c r="CJ329" s="1074">
        <f t="shared" si="833"/>
        <v>9.4735367372353677E-3</v>
      </c>
      <c r="CK329" s="1073">
        <f t="shared" si="833"/>
        <v>1.6475716064757159E-2</v>
      </c>
      <c r="CL329" s="1073">
        <f t="shared" si="833"/>
        <v>2.1109511207970111E-2</v>
      </c>
      <c r="CM329" s="1073" t="str">
        <f t="shared" si="833"/>
        <v/>
      </c>
      <c r="CN329" s="1073" t="str">
        <f t="shared" si="833"/>
        <v/>
      </c>
      <c r="CO329" s="1072" t="str">
        <f t="shared" si="833"/>
        <v/>
      </c>
      <c r="CP329" s="520" t="str">
        <f t="shared" si="800"/>
        <v/>
      </c>
      <c r="CQ329" s="521" t="str">
        <f t="shared" si="801"/>
        <v/>
      </c>
      <c r="CR329" s="522" t="str">
        <f t="shared" si="802"/>
        <v/>
      </c>
      <c r="CS329" s="522" t="str">
        <f t="shared" si="803"/>
        <v/>
      </c>
      <c r="CT329" s="522" t="str">
        <f t="shared" si="804"/>
        <v/>
      </c>
      <c r="CU329" s="522">
        <f t="shared" si="805"/>
        <v>5.8841843088418429E-4</v>
      </c>
      <c r="CV329" s="522">
        <f t="shared" si="806"/>
        <v>2.3798256537982563E-3</v>
      </c>
      <c r="CW329" s="523">
        <f t="shared" si="807"/>
        <v>3.9358655043586549E-3</v>
      </c>
      <c r="CX329" s="523">
        <f t="shared" si="808"/>
        <v>7.2081257783312581E-3</v>
      </c>
      <c r="CY329" s="523">
        <f t="shared" si="809"/>
        <v>9.4735367372353677E-3</v>
      </c>
      <c r="CZ329" s="522">
        <f t="shared" si="810"/>
        <v>1.6475716064757159E-2</v>
      </c>
      <c r="DA329" s="522">
        <f t="shared" si="811"/>
        <v>2.1109511207970111E-2</v>
      </c>
      <c r="DB329" s="522" t="str">
        <f t="shared" si="812"/>
        <v/>
      </c>
      <c r="DC329" s="522" t="str">
        <f t="shared" si="813"/>
        <v/>
      </c>
      <c r="DD329" s="522" t="str">
        <f t="shared" si="814"/>
        <v/>
      </c>
      <c r="DE329" s="521" t="str">
        <f t="shared" si="815"/>
        <v/>
      </c>
      <c r="DF329" s="520" t="str">
        <f t="shared" si="816"/>
        <v/>
      </c>
      <c r="DG329" s="631">
        <f t="shared" si="817"/>
        <v>10</v>
      </c>
      <c r="DH329" s="96">
        <f t="shared" si="818"/>
        <v>9</v>
      </c>
      <c r="DI329" s="96">
        <f t="shared" si="819"/>
        <v>9</v>
      </c>
      <c r="DJ329" s="96">
        <f t="shared" si="820"/>
        <v>7</v>
      </c>
      <c r="DK329" s="467"/>
      <c r="DL329" s="599"/>
      <c r="DM329" s="599"/>
      <c r="DN329" s="599"/>
      <c r="DO329" s="599"/>
      <c r="DP329" s="599"/>
      <c r="DQ329" s="599"/>
      <c r="DR329" s="599"/>
      <c r="DS329" s="599"/>
      <c r="DT329" s="468"/>
    </row>
    <row r="330" spans="1:124" s="691" customFormat="1" ht="15.75" customHeight="1">
      <c r="A330" s="659" t="s">
        <v>869</v>
      </c>
      <c r="B330" s="148">
        <v>0</v>
      </c>
      <c r="C330" s="148"/>
      <c r="D330" s="148">
        <v>45</v>
      </c>
      <c r="E330" s="148"/>
      <c r="F330" s="148"/>
      <c r="G330" s="148">
        <v>10</v>
      </c>
      <c r="H330" s="148">
        <v>0</v>
      </c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699"/>
      <c r="T330" s="148"/>
      <c r="U330" s="148"/>
      <c r="V330" s="148"/>
      <c r="W330" s="148"/>
      <c r="X330" s="148">
        <v>6</v>
      </c>
      <c r="Y330" s="148"/>
      <c r="Z330" s="1369">
        <v>5</v>
      </c>
      <c r="AA330" s="1369">
        <v>0</v>
      </c>
      <c r="AB330" s="1369">
        <v>0</v>
      </c>
      <c r="AC330" s="1369">
        <v>0</v>
      </c>
      <c r="AD330" s="148"/>
      <c r="AE330" s="1369">
        <v>0</v>
      </c>
      <c r="AF330" s="148"/>
      <c r="AG330" s="148"/>
      <c r="AH330" s="148"/>
      <c r="AI330" s="148"/>
      <c r="AJ330" s="148"/>
      <c r="AK330" s="699"/>
      <c r="AL330" s="148">
        <v>120</v>
      </c>
      <c r="AM330" s="148"/>
      <c r="AN330" s="148"/>
      <c r="AO330" s="148">
        <v>7</v>
      </c>
      <c r="AP330" s="148"/>
      <c r="AQ330" s="148"/>
      <c r="AR330" s="148"/>
      <c r="AS330" s="148">
        <v>8</v>
      </c>
      <c r="AT330" s="148"/>
      <c r="AU330" s="148"/>
      <c r="AV330" s="148"/>
      <c r="AW330" s="148"/>
      <c r="AX330" s="148"/>
      <c r="AY330" s="148"/>
      <c r="AZ330" s="148"/>
      <c r="BA330" s="148"/>
      <c r="BB330" s="148"/>
      <c r="BC330" s="699"/>
      <c r="BD330" s="1369">
        <v>50</v>
      </c>
      <c r="BE330" s="1369"/>
      <c r="BF330" s="1369"/>
      <c r="BG330" s="1369">
        <v>90</v>
      </c>
      <c r="BH330" s="1369"/>
      <c r="BI330" s="1369"/>
      <c r="BJ330" s="1369"/>
      <c r="BK330" s="1369"/>
      <c r="BL330" s="1369">
        <v>60</v>
      </c>
      <c r="BM330" s="1369"/>
      <c r="BN330" s="1369">
        <v>75</v>
      </c>
      <c r="BO330" s="1369"/>
      <c r="BP330" s="1369"/>
      <c r="BQ330" s="1369"/>
      <c r="BR330" s="1369"/>
      <c r="BS330" s="1369"/>
      <c r="BT330" s="1369"/>
      <c r="BU330" s="699"/>
      <c r="BV330" s="148"/>
      <c r="BW330" s="148"/>
      <c r="BX330" s="148"/>
      <c r="BY330" s="148"/>
      <c r="BZ330" s="578">
        <f t="shared" si="795"/>
        <v>5</v>
      </c>
      <c r="CA330" s="578">
        <f t="shared" si="796"/>
        <v>1.25</v>
      </c>
      <c r="CB330" s="578">
        <f t="shared" si="797"/>
        <v>8</v>
      </c>
      <c r="CC330" s="665">
        <f t="shared" si="798"/>
        <v>67.5</v>
      </c>
      <c r="CD330" s="1069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070" t="str">
        <f t="shared" si="833"/>
        <v/>
      </c>
      <c r="CF330" s="1070" t="str">
        <f t="shared" si="833"/>
        <v/>
      </c>
      <c r="CG330" s="1070" t="str">
        <f t="shared" si="833"/>
        <v/>
      </c>
      <c r="CH330" s="1070">
        <f t="shared" si="833"/>
        <v>50</v>
      </c>
      <c r="CI330" s="1071">
        <f t="shared" si="833"/>
        <v>60</v>
      </c>
      <c r="CJ330" s="1071">
        <f t="shared" si="833"/>
        <v>75</v>
      </c>
      <c r="CK330" s="1070">
        <f t="shared" si="833"/>
        <v>90</v>
      </c>
      <c r="CL330" s="1070" t="str">
        <f t="shared" si="833"/>
        <v/>
      </c>
      <c r="CM330" s="1070" t="str">
        <f t="shared" si="833"/>
        <v/>
      </c>
      <c r="CN330" s="1070" t="str">
        <f t="shared" si="833"/>
        <v/>
      </c>
      <c r="CO330" s="1069" t="str">
        <f t="shared" si="833"/>
        <v/>
      </c>
      <c r="CP330" s="532" t="str">
        <f t="shared" si="800"/>
        <v/>
      </c>
      <c r="CQ330" s="533" t="str">
        <f t="shared" si="801"/>
        <v/>
      </c>
      <c r="CR330" s="534" t="str">
        <f t="shared" si="802"/>
        <v/>
      </c>
      <c r="CS330" s="534" t="str">
        <f t="shared" si="803"/>
        <v/>
      </c>
      <c r="CT330" s="534" t="str">
        <f t="shared" si="804"/>
        <v/>
      </c>
      <c r="CU330" s="534" t="str">
        <f t="shared" si="805"/>
        <v/>
      </c>
      <c r="CV330" s="534" t="str">
        <f t="shared" si="806"/>
        <v/>
      </c>
      <c r="CW330" s="535">
        <f t="shared" si="807"/>
        <v>50</v>
      </c>
      <c r="CX330" s="535">
        <f t="shared" si="808"/>
        <v>60</v>
      </c>
      <c r="CY330" s="535">
        <f t="shared" si="809"/>
        <v>75</v>
      </c>
      <c r="CZ330" s="534">
        <f t="shared" si="810"/>
        <v>90</v>
      </c>
      <c r="DA330" s="534" t="str">
        <f t="shared" si="811"/>
        <v/>
      </c>
      <c r="DB330" s="534" t="str">
        <f t="shared" si="812"/>
        <v/>
      </c>
      <c r="DC330" s="534" t="str">
        <f t="shared" si="813"/>
        <v/>
      </c>
      <c r="DD330" s="534" t="str">
        <f t="shared" si="814"/>
        <v/>
      </c>
      <c r="DE330" s="533" t="str">
        <f t="shared" si="815"/>
        <v/>
      </c>
      <c r="DF330" s="532" t="str">
        <f t="shared" si="816"/>
        <v/>
      </c>
      <c r="DG330" s="631">
        <f t="shared" si="817"/>
        <v>4</v>
      </c>
      <c r="DH330" s="96">
        <f t="shared" si="818"/>
        <v>6</v>
      </c>
      <c r="DI330" s="96">
        <f t="shared" si="819"/>
        <v>3</v>
      </c>
      <c r="DJ330" s="96">
        <f t="shared" si="820"/>
        <v>4</v>
      </c>
      <c r="DK330" s="689"/>
      <c r="DL330" s="624"/>
      <c r="DM330" s="624"/>
      <c r="DN330" s="624"/>
      <c r="DO330" s="624"/>
      <c r="DP330" s="624"/>
      <c r="DQ330" s="624"/>
      <c r="DR330" s="624"/>
      <c r="DS330" s="624"/>
      <c r="DT330" s="690"/>
    </row>
    <row r="331" spans="1:124" s="470" customFormat="1" ht="15.75" customHeight="1">
      <c r="A331" s="685" t="s">
        <v>262</v>
      </c>
      <c r="B331" s="700">
        <v>0</v>
      </c>
      <c r="C331" s="700"/>
      <c r="D331" s="700" t="s">
        <v>870</v>
      </c>
      <c r="E331" s="700"/>
      <c r="F331" s="700"/>
      <c r="G331" s="700" t="s">
        <v>870</v>
      </c>
      <c r="H331" s="700"/>
      <c r="I331" s="700"/>
      <c r="J331" s="700"/>
      <c r="K331" s="700"/>
      <c r="L331" s="700"/>
      <c r="M331" s="700"/>
      <c r="N331" s="700"/>
      <c r="O331" s="700"/>
      <c r="P331" s="700"/>
      <c r="Q331" s="700"/>
      <c r="R331" s="700"/>
      <c r="S331" s="569"/>
      <c r="T331" s="700"/>
      <c r="U331" s="700"/>
      <c r="V331" s="700"/>
      <c r="W331" s="700"/>
      <c r="X331" s="700" t="s">
        <v>264</v>
      </c>
      <c r="Y331" s="700"/>
      <c r="Z331" s="1374" t="s">
        <v>870</v>
      </c>
      <c r="AA331" s="1374"/>
      <c r="AB331" s="1374"/>
      <c r="AC331" s="1374"/>
      <c r="AD331" s="700"/>
      <c r="AE331" s="1374"/>
      <c r="AF331" s="700"/>
      <c r="AG331" s="700"/>
      <c r="AH331" s="700"/>
      <c r="AI331" s="700"/>
      <c r="AJ331" s="700"/>
      <c r="AK331" s="569"/>
      <c r="AL331" s="700" t="s">
        <v>870</v>
      </c>
      <c r="AM331" s="700"/>
      <c r="AN331" s="700"/>
      <c r="AO331" s="700" t="s">
        <v>895</v>
      </c>
      <c r="AP331" s="700"/>
      <c r="AQ331" s="700"/>
      <c r="AR331" s="700"/>
      <c r="AS331" s="700" t="s">
        <v>870</v>
      </c>
      <c r="AT331" s="700"/>
      <c r="AU331" s="700"/>
      <c r="AV331" s="700"/>
      <c r="AW331" s="700"/>
      <c r="AX331" s="700"/>
      <c r="AY331" s="700"/>
      <c r="AZ331" s="700"/>
      <c r="BA331" s="700"/>
      <c r="BB331" s="700"/>
      <c r="BC331" s="569"/>
      <c r="BD331" s="1374" t="s">
        <v>870</v>
      </c>
      <c r="BE331" s="1374"/>
      <c r="BF331" s="1374"/>
      <c r="BG331" s="1374" t="s">
        <v>495</v>
      </c>
      <c r="BH331" s="1374"/>
      <c r="BI331" s="1374"/>
      <c r="BJ331" s="1374"/>
      <c r="BK331" s="1374"/>
      <c r="BL331" s="1374" t="s">
        <v>264</v>
      </c>
      <c r="BM331" s="1374"/>
      <c r="BN331" s="1374" t="s">
        <v>264</v>
      </c>
      <c r="BO331" s="1374"/>
      <c r="BP331" s="1374"/>
      <c r="BQ331" s="1374"/>
      <c r="BR331" s="1374"/>
      <c r="BS331" s="1374"/>
      <c r="BT331" s="1374"/>
      <c r="BU331" s="569"/>
      <c r="BV331" s="700"/>
      <c r="BW331" s="700"/>
      <c r="BX331" s="700"/>
      <c r="BY331" s="700"/>
      <c r="BZ331" s="570"/>
      <c r="CA331" s="570"/>
      <c r="CB331" s="570"/>
      <c r="CC331" s="664"/>
      <c r="CD331" s="1096"/>
      <c r="CE331" s="1097"/>
      <c r="CF331" s="1097"/>
      <c r="CG331" s="1097"/>
      <c r="CH331" s="1097"/>
      <c r="CI331" s="1097"/>
      <c r="CJ331" s="1097"/>
      <c r="CK331" s="1097"/>
      <c r="CL331" s="1097"/>
      <c r="CM331" s="1097"/>
      <c r="CN331" s="1097"/>
      <c r="CO331" s="1096"/>
      <c r="CP331" s="695"/>
      <c r="CQ331" s="695"/>
      <c r="CR331" s="695"/>
      <c r="CS331" s="695"/>
      <c r="CT331" s="695"/>
      <c r="CU331" s="695"/>
      <c r="CV331" s="695"/>
      <c r="CW331" s="695"/>
      <c r="CX331" s="695"/>
      <c r="CY331" s="695"/>
      <c r="CZ331" s="695"/>
      <c r="DA331" s="695"/>
      <c r="DB331" s="695"/>
      <c r="DC331" s="695"/>
      <c r="DD331" s="695"/>
      <c r="DE331" s="695"/>
      <c r="DF331" s="695"/>
      <c r="DG331" s="571"/>
      <c r="DH331" s="188"/>
      <c r="DI331" s="188"/>
      <c r="DJ331" s="188"/>
      <c r="DK331" s="572"/>
      <c r="DL331" s="598"/>
      <c r="DM331" s="598"/>
      <c r="DN331" s="598"/>
      <c r="DO331" s="598"/>
      <c r="DP331" s="598"/>
      <c r="DQ331" s="598"/>
      <c r="DR331" s="598"/>
      <c r="DS331" s="598"/>
      <c r="DT331" s="468"/>
    </row>
    <row r="332" spans="1:124" s="691" customFormat="1" ht="15.75" customHeight="1">
      <c r="A332" s="701" t="s">
        <v>263</v>
      </c>
      <c r="B332" s="148">
        <v>0</v>
      </c>
      <c r="C332" s="148"/>
      <c r="D332" s="148">
        <v>1</v>
      </c>
      <c r="E332" s="148"/>
      <c r="F332" s="148"/>
      <c r="G332" s="148">
        <v>1</v>
      </c>
      <c r="H332" s="148"/>
      <c r="I332" s="148"/>
      <c r="J332" s="148"/>
      <c r="K332" s="148"/>
      <c r="L332" s="148"/>
      <c r="M332" s="148"/>
      <c r="N332" s="148"/>
      <c r="O332" s="148"/>
      <c r="P332" s="148"/>
      <c r="Q332" s="148"/>
      <c r="R332" s="148"/>
      <c r="S332" s="569"/>
      <c r="T332" s="148"/>
      <c r="U332" s="148"/>
      <c r="V332" s="148"/>
      <c r="W332" s="148"/>
      <c r="X332" s="148">
        <v>1</v>
      </c>
      <c r="Y332" s="148"/>
      <c r="Z332" s="1369">
        <v>1</v>
      </c>
      <c r="AA332" s="1369"/>
      <c r="AB332" s="1369"/>
      <c r="AC332" s="1369"/>
      <c r="AD332" s="148"/>
      <c r="AE332" s="1369"/>
      <c r="AF332" s="148"/>
      <c r="AG332" s="148"/>
      <c r="AH332" s="148"/>
      <c r="AI332" s="148"/>
      <c r="AJ332" s="148"/>
      <c r="AK332" s="569"/>
      <c r="AL332" s="148">
        <v>1</v>
      </c>
      <c r="AM332" s="148"/>
      <c r="AN332" s="148"/>
      <c r="AO332" s="148">
        <v>1</v>
      </c>
      <c r="AP332" s="148"/>
      <c r="AQ332" s="148"/>
      <c r="AR332" s="148"/>
      <c r="AS332" s="148">
        <v>1</v>
      </c>
      <c r="AT332" s="148"/>
      <c r="AU332" s="148"/>
      <c r="AV332" s="148"/>
      <c r="AW332" s="148"/>
      <c r="AX332" s="148"/>
      <c r="AY332" s="148"/>
      <c r="AZ332" s="148"/>
      <c r="BA332" s="148"/>
      <c r="BB332" s="148"/>
      <c r="BC332" s="569"/>
      <c r="BD332" s="1369">
        <v>1</v>
      </c>
      <c r="BE332" s="1369"/>
      <c r="BF332" s="1369"/>
      <c r="BG332" s="1369">
        <v>1</v>
      </c>
      <c r="BH332" s="1369"/>
      <c r="BI332" s="1369"/>
      <c r="BJ332" s="1369"/>
      <c r="BK332" s="1369"/>
      <c r="BL332" s="1369">
        <v>1</v>
      </c>
      <c r="BM332" s="1369"/>
      <c r="BN332" s="1369">
        <v>1</v>
      </c>
      <c r="BO332" s="1369"/>
      <c r="BP332" s="1369"/>
      <c r="BQ332" s="1369"/>
      <c r="BR332" s="1369"/>
      <c r="BS332" s="1369"/>
      <c r="BT332" s="1369"/>
      <c r="BU332" s="569"/>
      <c r="BV332" s="148"/>
      <c r="BW332" s="148"/>
      <c r="BX332" s="148"/>
      <c r="BY332" s="148"/>
      <c r="BZ332" s="578">
        <f t="shared" ref="BZ332:BZ340" si="834">IF(DG332&lt;3,"",(SUM(B332:R332)-MIN(B332:R332)-MAX(B332:R332))/(DG332-2))</f>
        <v>1</v>
      </c>
      <c r="CA332" s="578" t="str">
        <f t="shared" ref="CA332:CA340" si="835">IF(DH332&lt;3,"",(SUM(T332:AJ332)-MIN(T332:AJ332)-MAX(T332:AJ332))/(DH332-2))</f>
        <v/>
      </c>
      <c r="CB332" s="578">
        <f t="shared" ref="CB332:CB340" si="836">IF(DI332&lt;3,"",(SUM(AL332:BB332)-MIN(AL332:BB332)-MAX(AL332:BB332))/(DI332-2))</f>
        <v>1</v>
      </c>
      <c r="CC332" s="665">
        <f t="shared" ref="CC332:CC340" si="837">IF(DJ332&lt;3,"",(SUM(BD332:BT332)-MIN(BD332:BT332)-MAX(BD332:BT332))/(DJ332-2))</f>
        <v>1</v>
      </c>
      <c r="CD332" s="1069" t="str">
        <f t="shared" ref="CD332:CO338" si="838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070" t="str">
        <f t="shared" si="838"/>
        <v/>
      </c>
      <c r="CF332" s="1070" t="str">
        <f t="shared" si="838"/>
        <v/>
      </c>
      <c r="CG332" s="1070" t="str">
        <f t="shared" si="838"/>
        <v/>
      </c>
      <c r="CH332" s="1070">
        <f t="shared" si="838"/>
        <v>1</v>
      </c>
      <c r="CI332" s="1071">
        <f t="shared" si="838"/>
        <v>1</v>
      </c>
      <c r="CJ332" s="1071">
        <f t="shared" si="838"/>
        <v>1</v>
      </c>
      <c r="CK332" s="1070">
        <f t="shared" si="838"/>
        <v>1</v>
      </c>
      <c r="CL332" s="1070" t="str">
        <f t="shared" si="838"/>
        <v/>
      </c>
      <c r="CM332" s="1070" t="str">
        <f t="shared" si="838"/>
        <v/>
      </c>
      <c r="CN332" s="1070" t="str">
        <f t="shared" si="838"/>
        <v/>
      </c>
      <c r="CO332" s="1069" t="str">
        <f t="shared" si="838"/>
        <v/>
      </c>
      <c r="CP332" s="532" t="str">
        <f t="shared" ref="CP332:CP340" si="839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3" t="str">
        <f t="shared" ref="CQ332:CQ340" si="840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4" t="str">
        <f t="shared" ref="CR332:CR340" si="841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4" t="str">
        <f t="shared" ref="CS332:CS340" si="842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4" t="str">
        <f t="shared" ref="CT332:CT340" si="843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4" t="str">
        <f t="shared" ref="CU332:CU340" si="844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4" t="str">
        <f t="shared" ref="CV332:CV340" si="845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5">
        <f t="shared" ref="CW332:CW340" si="846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</v>
      </c>
      <c r="CX332" s="535">
        <f t="shared" ref="CX332:CX340" si="847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</v>
      </c>
      <c r="CY332" s="535">
        <f t="shared" ref="CY332:CY340" si="848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</v>
      </c>
      <c r="CZ332" s="534">
        <f t="shared" ref="CZ332:CZ340" si="849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</v>
      </c>
      <c r="DA332" s="534" t="str">
        <f t="shared" ref="DA332:DA340" si="850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4" t="str">
        <f t="shared" ref="DB332:DB340" si="851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852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4" t="str">
        <f t="shared" ref="DD332:DD340" si="853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3" t="str">
        <f t="shared" ref="DE332:DE340" si="854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32" t="str">
        <f t="shared" ref="DF332:DF340" si="855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31">
        <f t="shared" ref="DG332:DG340" si="856">COUNT(B332:R332)</f>
        <v>3</v>
      </c>
      <c r="DH332" s="96">
        <f t="shared" ref="DH332:DH340" si="857">COUNT(T332:AJ332)</f>
        <v>2</v>
      </c>
      <c r="DI332" s="96">
        <f t="shared" ref="DI332:DI340" si="858">COUNT(AL332:BB332)</f>
        <v>3</v>
      </c>
      <c r="DJ332" s="96">
        <f t="shared" ref="DJ332:DJ340" si="859">COUNT(BD332:BT332)</f>
        <v>4</v>
      </c>
      <c r="DK332" s="689"/>
      <c r="DL332" s="624"/>
      <c r="DM332" s="624"/>
      <c r="DN332" s="624"/>
      <c r="DO332" s="624"/>
      <c r="DP332" s="624"/>
      <c r="DQ332" s="624"/>
      <c r="DR332" s="624"/>
      <c r="DS332" s="624"/>
      <c r="DT332" s="690"/>
    </row>
    <row r="333" spans="1:124" s="470" customFormat="1" ht="15.75" customHeight="1">
      <c r="A333" s="685" t="s">
        <v>264</v>
      </c>
      <c r="B333" s="608">
        <f t="shared" ref="B333:M333" si="860">IF(B330="","",B330*B332)</f>
        <v>0</v>
      </c>
      <c r="C333" s="608" t="str">
        <f t="shared" si="860"/>
        <v/>
      </c>
      <c r="D333" s="608">
        <f t="shared" si="860"/>
        <v>45</v>
      </c>
      <c r="E333" s="608" t="str">
        <f t="shared" si="860"/>
        <v/>
      </c>
      <c r="F333" s="608" t="str">
        <f t="shared" si="860"/>
        <v/>
      </c>
      <c r="G333" s="608">
        <f t="shared" si="860"/>
        <v>10</v>
      </c>
      <c r="H333" s="608">
        <f t="shared" si="860"/>
        <v>0</v>
      </c>
      <c r="I333" s="608" t="str">
        <f t="shared" si="860"/>
        <v/>
      </c>
      <c r="J333" s="608" t="str">
        <f t="shared" si="860"/>
        <v/>
      </c>
      <c r="K333" s="608" t="str">
        <f t="shared" si="860"/>
        <v/>
      </c>
      <c r="L333" s="608" t="str">
        <f t="shared" si="860"/>
        <v/>
      </c>
      <c r="M333" s="608" t="str">
        <f t="shared" si="860"/>
        <v/>
      </c>
      <c r="N333" s="608"/>
      <c r="O333" s="608"/>
      <c r="P333" s="608"/>
      <c r="Q333" s="608"/>
      <c r="R333" s="608"/>
      <c r="S333" s="640"/>
      <c r="T333" s="608" t="str">
        <f t="shared" ref="T333:AE333" si="861">IF(T330="","",T330*T332)</f>
        <v/>
      </c>
      <c r="U333" s="608" t="str">
        <f t="shared" si="861"/>
        <v/>
      </c>
      <c r="V333" s="608" t="str">
        <f t="shared" si="861"/>
        <v/>
      </c>
      <c r="W333" s="608" t="str">
        <f t="shared" si="861"/>
        <v/>
      </c>
      <c r="X333" s="608">
        <f t="shared" si="861"/>
        <v>6</v>
      </c>
      <c r="Y333" s="608" t="str">
        <f t="shared" si="861"/>
        <v/>
      </c>
      <c r="Z333" s="1347">
        <f t="shared" si="861"/>
        <v>5</v>
      </c>
      <c r="AA333" s="1347">
        <f t="shared" si="861"/>
        <v>0</v>
      </c>
      <c r="AB333" s="1347">
        <f t="shared" si="861"/>
        <v>0</v>
      </c>
      <c r="AC333" s="1347">
        <f t="shared" si="861"/>
        <v>0</v>
      </c>
      <c r="AD333" s="608" t="str">
        <f t="shared" si="861"/>
        <v/>
      </c>
      <c r="AE333" s="1347">
        <f t="shared" si="861"/>
        <v>0</v>
      </c>
      <c r="AF333" s="608"/>
      <c r="AG333" s="608"/>
      <c r="AH333" s="608"/>
      <c r="AI333" s="608"/>
      <c r="AJ333" s="608"/>
      <c r="AK333" s="640"/>
      <c r="AL333" s="608">
        <f t="shared" ref="AL333:AW333" si="862">IF(AL330="","",AL330*AL332)</f>
        <v>120</v>
      </c>
      <c r="AM333" s="608" t="str">
        <f t="shared" si="862"/>
        <v/>
      </c>
      <c r="AN333" s="608" t="str">
        <f t="shared" si="862"/>
        <v/>
      </c>
      <c r="AO333" s="608">
        <f t="shared" si="862"/>
        <v>7</v>
      </c>
      <c r="AP333" s="608" t="str">
        <f t="shared" si="862"/>
        <v/>
      </c>
      <c r="AQ333" s="608" t="str">
        <f t="shared" si="862"/>
        <v/>
      </c>
      <c r="AR333" s="608" t="str">
        <f t="shared" si="862"/>
        <v/>
      </c>
      <c r="AS333" s="608">
        <f t="shared" si="862"/>
        <v>8</v>
      </c>
      <c r="AT333" s="608" t="str">
        <f t="shared" si="862"/>
        <v/>
      </c>
      <c r="AU333" s="608" t="str">
        <f t="shared" si="862"/>
        <v/>
      </c>
      <c r="AV333" s="608" t="str">
        <f t="shared" si="862"/>
        <v/>
      </c>
      <c r="AW333" s="608" t="str">
        <f t="shared" si="862"/>
        <v/>
      </c>
      <c r="AX333" s="608"/>
      <c r="AY333" s="608"/>
      <c r="AZ333" s="608"/>
      <c r="BA333" s="608"/>
      <c r="BB333" s="608"/>
      <c r="BC333" s="640"/>
      <c r="BD333" s="1347">
        <f t="shared" ref="BD333:BO333" si="863">IF(BD330="","",BD330*BD332)</f>
        <v>50</v>
      </c>
      <c r="BE333" s="1347" t="str">
        <f t="shared" si="863"/>
        <v/>
      </c>
      <c r="BF333" s="1347" t="str">
        <f t="shared" si="863"/>
        <v/>
      </c>
      <c r="BG333" s="1347">
        <f t="shared" si="863"/>
        <v>90</v>
      </c>
      <c r="BH333" s="1347" t="str">
        <f t="shared" si="863"/>
        <v/>
      </c>
      <c r="BI333" s="1347" t="str">
        <f t="shared" si="863"/>
        <v/>
      </c>
      <c r="BJ333" s="1347" t="str">
        <f t="shared" si="863"/>
        <v/>
      </c>
      <c r="BK333" s="1347" t="str">
        <f t="shared" si="863"/>
        <v/>
      </c>
      <c r="BL333" s="1347">
        <f t="shared" si="863"/>
        <v>60</v>
      </c>
      <c r="BM333" s="1347" t="str">
        <f t="shared" si="863"/>
        <v/>
      </c>
      <c r="BN333" s="1347">
        <f t="shared" si="863"/>
        <v>75</v>
      </c>
      <c r="BO333" s="1347" t="str">
        <f t="shared" si="863"/>
        <v/>
      </c>
      <c r="BP333" s="1347"/>
      <c r="BQ333" s="1347"/>
      <c r="BR333" s="1347"/>
      <c r="BS333" s="1347"/>
      <c r="BT333" s="1347"/>
      <c r="BU333" s="640"/>
      <c r="BV333" s="608" t="str">
        <f>IF(BV330="","",BV330*BV332)</f>
        <v/>
      </c>
      <c r="BW333" s="608" t="str">
        <f>IF(BW330="","",BW330*BW332)</f>
        <v/>
      </c>
      <c r="BX333" s="608" t="str">
        <f>IF(BX330="","",BX330*BX332)</f>
        <v/>
      </c>
      <c r="BY333" s="608" t="str">
        <f>IF(BY330="","",BY330*BY332)</f>
        <v/>
      </c>
      <c r="BZ333" s="578">
        <f t="shared" si="834"/>
        <v>5</v>
      </c>
      <c r="CA333" s="578">
        <f t="shared" si="835"/>
        <v>1.25</v>
      </c>
      <c r="CB333" s="578">
        <f t="shared" si="836"/>
        <v>8</v>
      </c>
      <c r="CC333" s="665">
        <f t="shared" si="837"/>
        <v>67.5</v>
      </c>
      <c r="CD333" s="1069" t="str">
        <f t="shared" si="838"/>
        <v/>
      </c>
      <c r="CE333" s="1070" t="str">
        <f t="shared" si="838"/>
        <v/>
      </c>
      <c r="CF333" s="1070" t="str">
        <f t="shared" si="838"/>
        <v/>
      </c>
      <c r="CG333" s="1070" t="str">
        <f t="shared" si="838"/>
        <v/>
      </c>
      <c r="CH333" s="1070">
        <f t="shared" si="838"/>
        <v>50</v>
      </c>
      <c r="CI333" s="1071">
        <f t="shared" si="838"/>
        <v>60</v>
      </c>
      <c r="CJ333" s="1071">
        <f t="shared" si="838"/>
        <v>75</v>
      </c>
      <c r="CK333" s="1070">
        <f t="shared" si="838"/>
        <v>90</v>
      </c>
      <c r="CL333" s="1070" t="str">
        <f t="shared" si="838"/>
        <v/>
      </c>
      <c r="CM333" s="1070" t="str">
        <f t="shared" si="838"/>
        <v/>
      </c>
      <c r="CN333" s="1070" t="str">
        <f t="shared" si="838"/>
        <v/>
      </c>
      <c r="CO333" s="1069" t="str">
        <f t="shared" si="838"/>
        <v/>
      </c>
      <c r="CP333" s="532" t="str">
        <f t="shared" si="839"/>
        <v/>
      </c>
      <c r="CQ333" s="533" t="str">
        <f t="shared" si="840"/>
        <v/>
      </c>
      <c r="CR333" s="534" t="str">
        <f t="shared" si="841"/>
        <v/>
      </c>
      <c r="CS333" s="534" t="str">
        <f t="shared" si="842"/>
        <v/>
      </c>
      <c r="CT333" s="534" t="str">
        <f t="shared" si="843"/>
        <v/>
      </c>
      <c r="CU333" s="534" t="str">
        <f t="shared" si="844"/>
        <v/>
      </c>
      <c r="CV333" s="534" t="str">
        <f t="shared" si="845"/>
        <v/>
      </c>
      <c r="CW333" s="535">
        <f t="shared" si="846"/>
        <v>50</v>
      </c>
      <c r="CX333" s="535">
        <f t="shared" si="847"/>
        <v>60</v>
      </c>
      <c r="CY333" s="535">
        <f t="shared" si="848"/>
        <v>75</v>
      </c>
      <c r="CZ333" s="534">
        <f t="shared" si="849"/>
        <v>90</v>
      </c>
      <c r="DA333" s="534" t="str">
        <f t="shared" si="850"/>
        <v/>
      </c>
      <c r="DB333" s="534" t="str">
        <f t="shared" si="851"/>
        <v/>
      </c>
      <c r="DC333" s="534" t="str">
        <f t="shared" si="852"/>
        <v/>
      </c>
      <c r="DD333" s="534" t="str">
        <f t="shared" si="853"/>
        <v/>
      </c>
      <c r="DE333" s="533" t="str">
        <f t="shared" si="854"/>
        <v/>
      </c>
      <c r="DF333" s="532" t="str">
        <f t="shared" si="855"/>
        <v/>
      </c>
      <c r="DG333" s="631">
        <f t="shared" si="856"/>
        <v>4</v>
      </c>
      <c r="DH333" s="96">
        <f t="shared" si="857"/>
        <v>6</v>
      </c>
      <c r="DI333" s="96">
        <f t="shared" si="858"/>
        <v>3</v>
      </c>
      <c r="DJ333" s="96">
        <f t="shared" si="859"/>
        <v>4</v>
      </c>
      <c r="DK333" s="467"/>
      <c r="DL333" s="599"/>
      <c r="DM333" s="599"/>
      <c r="DN333" s="599"/>
      <c r="DO333" s="599"/>
      <c r="DP333" s="599"/>
      <c r="DQ333" s="599"/>
      <c r="DR333" s="599"/>
      <c r="DS333" s="599"/>
      <c r="DT333" s="468"/>
    </row>
    <row r="334" spans="1:124" s="470" customFormat="1" ht="15.75" customHeight="1">
      <c r="A334" s="685" t="s">
        <v>257</v>
      </c>
      <c r="B334" s="243">
        <v>1720</v>
      </c>
      <c r="C334" s="243">
        <v>1720</v>
      </c>
      <c r="D334" s="243">
        <v>1720</v>
      </c>
      <c r="E334" s="243">
        <v>1720</v>
      </c>
      <c r="F334" s="243">
        <v>1720</v>
      </c>
      <c r="G334" s="243">
        <v>1720</v>
      </c>
      <c r="H334" s="243">
        <v>1720</v>
      </c>
      <c r="I334" s="243">
        <v>1720</v>
      </c>
      <c r="J334" s="243">
        <v>1720</v>
      </c>
      <c r="K334" s="243">
        <v>1720</v>
      </c>
      <c r="L334" s="243">
        <v>1720</v>
      </c>
      <c r="M334" s="243">
        <v>1720</v>
      </c>
      <c r="N334" s="243"/>
      <c r="O334" s="243"/>
      <c r="P334" s="243"/>
      <c r="Q334" s="243"/>
      <c r="R334" s="243"/>
      <c r="S334" s="569"/>
      <c r="T334" s="243">
        <v>1720</v>
      </c>
      <c r="U334" s="243">
        <v>1720</v>
      </c>
      <c r="V334" s="243">
        <v>1720</v>
      </c>
      <c r="W334" s="243">
        <v>1720</v>
      </c>
      <c r="X334" s="243">
        <v>1720</v>
      </c>
      <c r="Y334" s="243">
        <v>1720</v>
      </c>
      <c r="Z334" s="1362">
        <v>1720</v>
      </c>
      <c r="AA334" s="1362">
        <v>1720</v>
      </c>
      <c r="AB334" s="1362">
        <v>1720</v>
      </c>
      <c r="AC334" s="1362">
        <v>1720</v>
      </c>
      <c r="AD334" s="243">
        <v>1720</v>
      </c>
      <c r="AE334" s="1362">
        <v>1720</v>
      </c>
      <c r="AF334" s="243"/>
      <c r="AG334" s="243"/>
      <c r="AH334" s="243"/>
      <c r="AI334" s="243"/>
      <c r="AJ334" s="243"/>
      <c r="AK334" s="569"/>
      <c r="AL334" s="243">
        <v>1720</v>
      </c>
      <c r="AM334" s="243">
        <v>1720</v>
      </c>
      <c r="AN334" s="243">
        <v>1720</v>
      </c>
      <c r="AO334" s="243">
        <v>1720</v>
      </c>
      <c r="AP334" s="243">
        <v>1720</v>
      </c>
      <c r="AQ334" s="243">
        <v>1720</v>
      </c>
      <c r="AR334" s="243">
        <v>1720</v>
      </c>
      <c r="AS334" s="243">
        <v>1720</v>
      </c>
      <c r="AT334" s="243">
        <v>1720</v>
      </c>
      <c r="AU334" s="243">
        <v>1720</v>
      </c>
      <c r="AV334" s="243">
        <v>1720</v>
      </c>
      <c r="AW334" s="243">
        <v>1720</v>
      </c>
      <c r="AX334" s="243"/>
      <c r="AY334" s="243"/>
      <c r="AZ334" s="243"/>
      <c r="BA334" s="243"/>
      <c r="BB334" s="243"/>
      <c r="BC334" s="569"/>
      <c r="BD334" s="1362">
        <v>1720</v>
      </c>
      <c r="BE334" s="1362">
        <v>1720</v>
      </c>
      <c r="BF334" s="1362">
        <v>1720</v>
      </c>
      <c r="BG334" s="1362">
        <v>1720</v>
      </c>
      <c r="BH334" s="1362">
        <v>1720</v>
      </c>
      <c r="BI334" s="1362">
        <v>1720</v>
      </c>
      <c r="BJ334" s="1362">
        <v>1720</v>
      </c>
      <c r="BK334" s="1362">
        <v>1720</v>
      </c>
      <c r="BL334" s="1362">
        <v>1720</v>
      </c>
      <c r="BM334" s="1362">
        <v>1720</v>
      </c>
      <c r="BN334" s="1362">
        <v>1720</v>
      </c>
      <c r="BO334" s="1362">
        <v>1720</v>
      </c>
      <c r="BP334" s="1362"/>
      <c r="BQ334" s="1362"/>
      <c r="BR334" s="1362"/>
      <c r="BS334" s="1362"/>
      <c r="BT334" s="1362"/>
      <c r="BU334" s="569"/>
      <c r="BV334" s="243">
        <v>1720</v>
      </c>
      <c r="BW334" s="243">
        <v>1720</v>
      </c>
      <c r="BX334" s="243">
        <v>1720</v>
      </c>
      <c r="BY334" s="243">
        <v>1720</v>
      </c>
      <c r="BZ334" s="578">
        <f t="shared" si="834"/>
        <v>1720</v>
      </c>
      <c r="CA334" s="578">
        <f t="shared" si="835"/>
        <v>1720</v>
      </c>
      <c r="CB334" s="578">
        <f t="shared" si="836"/>
        <v>1720</v>
      </c>
      <c r="CC334" s="665">
        <f t="shared" si="837"/>
        <v>1720</v>
      </c>
      <c r="CD334" s="1069">
        <f t="shared" si="838"/>
        <v>1720</v>
      </c>
      <c r="CE334" s="1070">
        <f t="shared" si="838"/>
        <v>1720</v>
      </c>
      <c r="CF334" s="1070">
        <f t="shared" si="838"/>
        <v>1720</v>
      </c>
      <c r="CG334" s="1070">
        <f t="shared" si="838"/>
        <v>1720</v>
      </c>
      <c r="CH334" s="1070">
        <f t="shared" si="838"/>
        <v>1720</v>
      </c>
      <c r="CI334" s="1071">
        <f t="shared" si="838"/>
        <v>1720</v>
      </c>
      <c r="CJ334" s="1071">
        <f t="shared" si="838"/>
        <v>1720</v>
      </c>
      <c r="CK334" s="1070">
        <f t="shared" si="838"/>
        <v>1720</v>
      </c>
      <c r="CL334" s="1070">
        <f t="shared" si="838"/>
        <v>1720</v>
      </c>
      <c r="CM334" s="1070">
        <f t="shared" si="838"/>
        <v>1720</v>
      </c>
      <c r="CN334" s="1070">
        <f t="shared" si="838"/>
        <v>1720</v>
      </c>
      <c r="CO334" s="1069">
        <f t="shared" si="838"/>
        <v>1720</v>
      </c>
      <c r="CP334" s="532" t="str">
        <f t="shared" si="839"/>
        <v/>
      </c>
      <c r="CQ334" s="533" t="str">
        <f t="shared" si="840"/>
        <v/>
      </c>
      <c r="CR334" s="534" t="str">
        <f t="shared" si="841"/>
        <v/>
      </c>
      <c r="CS334" s="534">
        <f t="shared" si="842"/>
        <v>1720</v>
      </c>
      <c r="CT334" s="534">
        <f t="shared" si="843"/>
        <v>1720</v>
      </c>
      <c r="CU334" s="534">
        <f t="shared" si="844"/>
        <v>1720</v>
      </c>
      <c r="CV334" s="534">
        <f t="shared" si="845"/>
        <v>1720</v>
      </c>
      <c r="CW334" s="535">
        <f t="shared" si="846"/>
        <v>1720</v>
      </c>
      <c r="CX334" s="535">
        <f t="shared" si="847"/>
        <v>1720</v>
      </c>
      <c r="CY334" s="535">
        <f t="shared" si="848"/>
        <v>1720</v>
      </c>
      <c r="CZ334" s="534">
        <f t="shared" si="849"/>
        <v>1720</v>
      </c>
      <c r="DA334" s="534">
        <f t="shared" si="850"/>
        <v>1720</v>
      </c>
      <c r="DB334" s="534">
        <f t="shared" si="851"/>
        <v>1720</v>
      </c>
      <c r="DC334" s="534">
        <f t="shared" si="852"/>
        <v>1720</v>
      </c>
      <c r="DD334" s="534">
        <f t="shared" si="853"/>
        <v>1720</v>
      </c>
      <c r="DE334" s="533" t="str">
        <f t="shared" si="854"/>
        <v/>
      </c>
      <c r="DF334" s="532" t="str">
        <f t="shared" si="855"/>
        <v/>
      </c>
      <c r="DG334" s="631">
        <f t="shared" si="856"/>
        <v>12</v>
      </c>
      <c r="DH334" s="96">
        <f t="shared" si="857"/>
        <v>12</v>
      </c>
      <c r="DI334" s="96">
        <f t="shared" si="858"/>
        <v>12</v>
      </c>
      <c r="DJ334" s="96">
        <f t="shared" si="859"/>
        <v>12</v>
      </c>
      <c r="DK334" s="467"/>
      <c r="DL334" s="599"/>
      <c r="DM334" s="599"/>
      <c r="DN334" s="599"/>
      <c r="DO334" s="599"/>
      <c r="DP334" s="599"/>
      <c r="DQ334" s="599"/>
      <c r="DR334" s="599"/>
      <c r="DS334" s="599"/>
      <c r="DT334" s="468"/>
    </row>
    <row r="335" spans="1:124" s="470" customFormat="1" ht="15.75" customHeight="1">
      <c r="A335" s="635" t="s">
        <v>255</v>
      </c>
      <c r="B335" s="212">
        <v>0</v>
      </c>
      <c r="C335" s="212"/>
      <c r="D335" s="212"/>
      <c r="E335" s="212"/>
      <c r="F335" s="212"/>
      <c r="G335" s="212">
        <v>0</v>
      </c>
      <c r="H335" s="212"/>
      <c r="I335" s="212"/>
      <c r="J335" s="212"/>
      <c r="K335" s="212"/>
      <c r="L335" s="212"/>
      <c r="M335" s="212"/>
      <c r="N335" s="212"/>
      <c r="O335" s="212"/>
      <c r="P335" s="212"/>
      <c r="Q335" s="212"/>
      <c r="R335" s="212"/>
      <c r="S335" s="583"/>
      <c r="T335" s="212"/>
      <c r="U335" s="212"/>
      <c r="V335" s="212"/>
      <c r="W335" s="212"/>
      <c r="X335" s="212"/>
      <c r="Y335" s="212"/>
      <c r="Z335" s="1338">
        <v>5</v>
      </c>
      <c r="AA335" s="1338"/>
      <c r="AB335" s="1338"/>
      <c r="AC335" s="1338"/>
      <c r="AD335" s="212"/>
      <c r="AE335" s="1338"/>
      <c r="AF335" s="212"/>
      <c r="AG335" s="212"/>
      <c r="AH335" s="212"/>
      <c r="AI335" s="212"/>
      <c r="AJ335" s="212"/>
      <c r="AK335" s="583"/>
      <c r="AL335" s="212">
        <v>60</v>
      </c>
      <c r="AM335" s="212"/>
      <c r="AN335" s="212"/>
      <c r="AO335" s="212"/>
      <c r="AP335" s="212"/>
      <c r="AQ335" s="212"/>
      <c r="AR335" s="212"/>
      <c r="AS335" s="212"/>
      <c r="AT335" s="212"/>
      <c r="AU335" s="212"/>
      <c r="AV335" s="212"/>
      <c r="AW335" s="212"/>
      <c r="AX335" s="212"/>
      <c r="AY335" s="212"/>
      <c r="AZ335" s="212"/>
      <c r="BA335" s="212"/>
      <c r="BB335" s="212"/>
      <c r="BC335" s="583"/>
      <c r="BD335" s="1338">
        <v>45</v>
      </c>
      <c r="BE335" s="1338"/>
      <c r="BF335" s="1338"/>
      <c r="BG335" s="1338">
        <v>60</v>
      </c>
      <c r="BH335" s="1338"/>
      <c r="BI335" s="1338"/>
      <c r="BJ335" s="1338"/>
      <c r="BK335" s="1338"/>
      <c r="BL335" s="1338">
        <v>40</v>
      </c>
      <c r="BM335" s="1338"/>
      <c r="BN335" s="1338">
        <v>30</v>
      </c>
      <c r="BO335" s="1338"/>
      <c r="BP335" s="1338"/>
      <c r="BQ335" s="1338"/>
      <c r="BR335" s="1338"/>
      <c r="BS335" s="1338"/>
      <c r="BT335" s="1338"/>
      <c r="BU335" s="583"/>
      <c r="BV335" s="212"/>
      <c r="BW335" s="212"/>
      <c r="BX335" s="212"/>
      <c r="BY335" s="212"/>
      <c r="BZ335" s="578" t="str">
        <f t="shared" si="834"/>
        <v/>
      </c>
      <c r="CA335" s="578" t="str">
        <f t="shared" si="835"/>
        <v/>
      </c>
      <c r="CB335" s="578" t="str">
        <f t="shared" si="836"/>
        <v/>
      </c>
      <c r="CC335" s="665">
        <f t="shared" si="837"/>
        <v>42.5</v>
      </c>
      <c r="CD335" s="1069" t="str">
        <f t="shared" si="838"/>
        <v/>
      </c>
      <c r="CE335" s="1070" t="str">
        <f t="shared" si="838"/>
        <v/>
      </c>
      <c r="CF335" s="1070" t="str">
        <f t="shared" si="838"/>
        <v/>
      </c>
      <c r="CG335" s="1070" t="str">
        <f t="shared" si="838"/>
        <v/>
      </c>
      <c r="CH335" s="1070">
        <f t="shared" si="838"/>
        <v>30</v>
      </c>
      <c r="CI335" s="1071">
        <f t="shared" si="838"/>
        <v>40</v>
      </c>
      <c r="CJ335" s="1071">
        <f t="shared" si="838"/>
        <v>45</v>
      </c>
      <c r="CK335" s="1070">
        <f t="shared" si="838"/>
        <v>60</v>
      </c>
      <c r="CL335" s="1070" t="str">
        <f t="shared" si="838"/>
        <v/>
      </c>
      <c r="CM335" s="1070" t="str">
        <f t="shared" si="838"/>
        <v/>
      </c>
      <c r="CN335" s="1070" t="str">
        <f t="shared" si="838"/>
        <v/>
      </c>
      <c r="CO335" s="1069" t="str">
        <f t="shared" si="838"/>
        <v/>
      </c>
      <c r="CP335" s="532" t="str">
        <f t="shared" si="839"/>
        <v/>
      </c>
      <c r="CQ335" s="533" t="str">
        <f t="shared" si="840"/>
        <v/>
      </c>
      <c r="CR335" s="534" t="str">
        <f t="shared" si="841"/>
        <v/>
      </c>
      <c r="CS335" s="534" t="str">
        <f t="shared" si="842"/>
        <v/>
      </c>
      <c r="CT335" s="534" t="str">
        <f t="shared" si="843"/>
        <v/>
      </c>
      <c r="CU335" s="534" t="str">
        <f t="shared" si="844"/>
        <v/>
      </c>
      <c r="CV335" s="534" t="str">
        <f t="shared" si="845"/>
        <v/>
      </c>
      <c r="CW335" s="535">
        <f t="shared" si="846"/>
        <v>30</v>
      </c>
      <c r="CX335" s="535">
        <f t="shared" si="847"/>
        <v>40</v>
      </c>
      <c r="CY335" s="535">
        <f t="shared" si="848"/>
        <v>45</v>
      </c>
      <c r="CZ335" s="534">
        <f t="shared" si="849"/>
        <v>60</v>
      </c>
      <c r="DA335" s="534" t="str">
        <f t="shared" si="850"/>
        <v/>
      </c>
      <c r="DB335" s="534" t="str">
        <f t="shared" si="851"/>
        <v/>
      </c>
      <c r="DC335" s="534" t="str">
        <f t="shared" si="852"/>
        <v/>
      </c>
      <c r="DD335" s="534" t="str">
        <f t="shared" si="853"/>
        <v/>
      </c>
      <c r="DE335" s="533" t="str">
        <f t="shared" si="854"/>
        <v/>
      </c>
      <c r="DF335" s="532" t="str">
        <f t="shared" si="855"/>
        <v/>
      </c>
      <c r="DG335" s="631">
        <f t="shared" si="856"/>
        <v>2</v>
      </c>
      <c r="DH335" s="96">
        <f t="shared" si="857"/>
        <v>1</v>
      </c>
      <c r="DI335" s="96">
        <f t="shared" si="858"/>
        <v>1</v>
      </c>
      <c r="DJ335" s="96">
        <f t="shared" si="859"/>
        <v>4</v>
      </c>
      <c r="DK335" s="467"/>
      <c r="DL335" s="599"/>
      <c r="DM335" s="599"/>
      <c r="DN335" s="599"/>
      <c r="DO335" s="599"/>
      <c r="DP335" s="599"/>
      <c r="DQ335" s="599"/>
      <c r="DR335" s="599"/>
      <c r="DS335" s="599"/>
      <c r="DT335" s="468"/>
    </row>
    <row r="336" spans="1:124" s="470" customFormat="1" ht="15.75" customHeight="1">
      <c r="A336" s="619" t="s">
        <v>180</v>
      </c>
      <c r="B336" s="260">
        <v>0</v>
      </c>
      <c r="C336" s="260"/>
      <c r="D336" s="260"/>
      <c r="E336" s="260"/>
      <c r="F336" s="260"/>
      <c r="G336" s="260"/>
      <c r="H336" s="260"/>
      <c r="I336" s="260"/>
      <c r="J336" s="260"/>
      <c r="K336" s="260"/>
      <c r="L336" s="260"/>
      <c r="M336" s="260"/>
      <c r="N336" s="260"/>
      <c r="O336" s="260"/>
      <c r="P336" s="260"/>
      <c r="Q336" s="260"/>
      <c r="R336" s="260"/>
      <c r="S336" s="702"/>
      <c r="T336" s="260"/>
      <c r="U336" s="260"/>
      <c r="V336" s="260"/>
      <c r="W336" s="260"/>
      <c r="X336" s="260"/>
      <c r="Y336" s="260"/>
      <c r="Z336" s="1339">
        <v>10</v>
      </c>
      <c r="AA336" s="1339"/>
      <c r="AB336" s="1339"/>
      <c r="AC336" s="1339"/>
      <c r="AD336" s="260"/>
      <c r="AE336" s="1339"/>
      <c r="AF336" s="260"/>
      <c r="AG336" s="260"/>
      <c r="AH336" s="260"/>
      <c r="AI336" s="260"/>
      <c r="AJ336" s="260"/>
      <c r="AK336" s="702"/>
      <c r="AL336" s="260">
        <v>10</v>
      </c>
      <c r="AM336" s="260"/>
      <c r="AN336" s="260"/>
      <c r="AO336" s="260"/>
      <c r="AP336" s="260"/>
      <c r="AQ336" s="260"/>
      <c r="AR336" s="260"/>
      <c r="AS336" s="260"/>
      <c r="AT336" s="260"/>
      <c r="AU336" s="260"/>
      <c r="AV336" s="260"/>
      <c r="AW336" s="260"/>
      <c r="AX336" s="260"/>
      <c r="AY336" s="260"/>
      <c r="AZ336" s="260"/>
      <c r="BA336" s="260"/>
      <c r="BB336" s="260"/>
      <c r="BC336" s="702"/>
      <c r="BD336" s="1339">
        <v>12</v>
      </c>
      <c r="BE336" s="1339"/>
      <c r="BF336" s="1339"/>
      <c r="BG336" s="1339">
        <v>10</v>
      </c>
      <c r="BH336" s="1339"/>
      <c r="BI336" s="1339"/>
      <c r="BJ336" s="1339"/>
      <c r="BK336" s="1339"/>
      <c r="BL336" s="1339">
        <v>12</v>
      </c>
      <c r="BM336" s="1339"/>
      <c r="BN336" s="1339">
        <v>30</v>
      </c>
      <c r="BO336" s="1339"/>
      <c r="BP336" s="1339"/>
      <c r="BQ336" s="1339"/>
      <c r="BR336" s="1339"/>
      <c r="BS336" s="1339"/>
      <c r="BT336" s="1339"/>
      <c r="BU336" s="702"/>
      <c r="BV336" s="260"/>
      <c r="BW336" s="260"/>
      <c r="BX336" s="260"/>
      <c r="BY336" s="260"/>
      <c r="BZ336" s="578" t="str">
        <f t="shared" si="834"/>
        <v/>
      </c>
      <c r="CA336" s="578" t="str">
        <f t="shared" si="835"/>
        <v/>
      </c>
      <c r="CB336" s="578" t="str">
        <f t="shared" si="836"/>
        <v/>
      </c>
      <c r="CC336" s="665">
        <f t="shared" si="837"/>
        <v>12</v>
      </c>
      <c r="CD336" s="1069" t="str">
        <f t="shared" si="838"/>
        <v/>
      </c>
      <c r="CE336" s="1070" t="str">
        <f t="shared" si="838"/>
        <v/>
      </c>
      <c r="CF336" s="1070" t="str">
        <f t="shared" si="838"/>
        <v/>
      </c>
      <c r="CG336" s="1070" t="str">
        <f t="shared" si="838"/>
        <v/>
      </c>
      <c r="CH336" s="1070">
        <f t="shared" si="838"/>
        <v>10</v>
      </c>
      <c r="CI336" s="1071">
        <f t="shared" si="838"/>
        <v>12</v>
      </c>
      <c r="CJ336" s="1071">
        <f t="shared" si="838"/>
        <v>12</v>
      </c>
      <c r="CK336" s="1070">
        <f t="shared" si="838"/>
        <v>30</v>
      </c>
      <c r="CL336" s="1070" t="str">
        <f t="shared" si="838"/>
        <v/>
      </c>
      <c r="CM336" s="1070" t="str">
        <f t="shared" si="838"/>
        <v/>
      </c>
      <c r="CN336" s="1070" t="str">
        <f t="shared" si="838"/>
        <v/>
      </c>
      <c r="CO336" s="1069" t="str">
        <f t="shared" si="838"/>
        <v/>
      </c>
      <c r="CP336" s="532" t="str">
        <f t="shared" si="839"/>
        <v/>
      </c>
      <c r="CQ336" s="533" t="str">
        <f t="shared" si="840"/>
        <v/>
      </c>
      <c r="CR336" s="534" t="str">
        <f t="shared" si="841"/>
        <v/>
      </c>
      <c r="CS336" s="534" t="str">
        <f t="shared" si="842"/>
        <v/>
      </c>
      <c r="CT336" s="534" t="str">
        <f t="shared" si="843"/>
        <v/>
      </c>
      <c r="CU336" s="534" t="str">
        <f t="shared" si="844"/>
        <v/>
      </c>
      <c r="CV336" s="534" t="str">
        <f t="shared" si="845"/>
        <v/>
      </c>
      <c r="CW336" s="535">
        <f t="shared" si="846"/>
        <v>10</v>
      </c>
      <c r="CX336" s="535">
        <f t="shared" si="847"/>
        <v>12</v>
      </c>
      <c r="CY336" s="535">
        <f t="shared" si="848"/>
        <v>12</v>
      </c>
      <c r="CZ336" s="534">
        <f t="shared" si="849"/>
        <v>30</v>
      </c>
      <c r="DA336" s="534" t="str">
        <f t="shared" si="850"/>
        <v/>
      </c>
      <c r="DB336" s="534" t="str">
        <f t="shared" si="851"/>
        <v/>
      </c>
      <c r="DC336" s="534" t="str">
        <f t="shared" si="852"/>
        <v/>
      </c>
      <c r="DD336" s="534" t="str">
        <f t="shared" si="853"/>
        <v/>
      </c>
      <c r="DE336" s="533" t="str">
        <f t="shared" si="854"/>
        <v/>
      </c>
      <c r="DF336" s="532" t="str">
        <f t="shared" si="855"/>
        <v/>
      </c>
      <c r="DG336" s="631">
        <f t="shared" si="856"/>
        <v>1</v>
      </c>
      <c r="DH336" s="96">
        <f t="shared" si="857"/>
        <v>1</v>
      </c>
      <c r="DI336" s="96">
        <f t="shared" si="858"/>
        <v>1</v>
      </c>
      <c r="DJ336" s="96">
        <f t="shared" si="859"/>
        <v>4</v>
      </c>
      <c r="DK336" s="467"/>
      <c r="DL336" s="599"/>
      <c r="DM336" s="599"/>
      <c r="DN336" s="599"/>
      <c r="DO336" s="599"/>
      <c r="DP336" s="599"/>
      <c r="DQ336" s="599"/>
      <c r="DR336" s="599"/>
      <c r="DS336" s="599"/>
      <c r="DT336" s="468"/>
    </row>
    <row r="337" spans="1:124" s="470" customFormat="1" ht="15.75" customHeight="1">
      <c r="A337" s="619" t="s">
        <v>182</v>
      </c>
      <c r="B337" s="608">
        <f t="shared" ref="B337:M337" si="864">IF(B335="","",B335*B336)</f>
        <v>0</v>
      </c>
      <c r="C337" s="608" t="str">
        <f t="shared" si="864"/>
        <v/>
      </c>
      <c r="D337" s="608" t="str">
        <f t="shared" si="864"/>
        <v/>
      </c>
      <c r="E337" s="608" t="str">
        <f t="shared" si="864"/>
        <v/>
      </c>
      <c r="F337" s="608" t="str">
        <f t="shared" si="864"/>
        <v/>
      </c>
      <c r="G337" s="608">
        <f t="shared" si="864"/>
        <v>0</v>
      </c>
      <c r="H337" s="608" t="str">
        <f t="shared" si="864"/>
        <v/>
      </c>
      <c r="I337" s="608" t="str">
        <f t="shared" si="864"/>
        <v/>
      </c>
      <c r="J337" s="608" t="str">
        <f t="shared" si="864"/>
        <v/>
      </c>
      <c r="K337" s="608" t="str">
        <f t="shared" si="864"/>
        <v/>
      </c>
      <c r="L337" s="608" t="str">
        <f t="shared" si="864"/>
        <v/>
      </c>
      <c r="M337" s="608" t="str">
        <f t="shared" si="864"/>
        <v/>
      </c>
      <c r="N337" s="608"/>
      <c r="O337" s="608"/>
      <c r="P337" s="608"/>
      <c r="Q337" s="608"/>
      <c r="R337" s="608"/>
      <c r="S337" s="640"/>
      <c r="T337" s="608" t="str">
        <f t="shared" ref="T337:AE337" si="865">IF(T335="","",T335*T336)</f>
        <v/>
      </c>
      <c r="U337" s="608" t="str">
        <f t="shared" si="865"/>
        <v/>
      </c>
      <c r="V337" s="608" t="str">
        <f t="shared" si="865"/>
        <v/>
      </c>
      <c r="W337" s="608" t="str">
        <f t="shared" si="865"/>
        <v/>
      </c>
      <c r="X337" s="608" t="str">
        <f t="shared" si="865"/>
        <v/>
      </c>
      <c r="Y337" s="608" t="str">
        <f t="shared" si="865"/>
        <v/>
      </c>
      <c r="Z337" s="1347">
        <f t="shared" si="865"/>
        <v>50</v>
      </c>
      <c r="AA337" s="1347" t="str">
        <f t="shared" si="865"/>
        <v/>
      </c>
      <c r="AB337" s="1347" t="str">
        <f t="shared" si="865"/>
        <v/>
      </c>
      <c r="AC337" s="1347" t="str">
        <f t="shared" si="865"/>
        <v/>
      </c>
      <c r="AD337" s="608" t="str">
        <f t="shared" si="865"/>
        <v/>
      </c>
      <c r="AE337" s="1347" t="str">
        <f t="shared" si="865"/>
        <v/>
      </c>
      <c r="AF337" s="608"/>
      <c r="AG337" s="608"/>
      <c r="AH337" s="608"/>
      <c r="AI337" s="608"/>
      <c r="AJ337" s="608"/>
      <c r="AK337" s="640"/>
      <c r="AL337" s="608">
        <f t="shared" ref="AL337:AW337" si="866">IF(AL335="","",AL335*AL336)</f>
        <v>600</v>
      </c>
      <c r="AM337" s="608" t="str">
        <f t="shared" si="866"/>
        <v/>
      </c>
      <c r="AN337" s="608" t="str">
        <f t="shared" si="866"/>
        <v/>
      </c>
      <c r="AO337" s="608" t="str">
        <f t="shared" si="866"/>
        <v/>
      </c>
      <c r="AP337" s="608" t="str">
        <f t="shared" si="866"/>
        <v/>
      </c>
      <c r="AQ337" s="608" t="str">
        <f t="shared" si="866"/>
        <v/>
      </c>
      <c r="AR337" s="608" t="str">
        <f t="shared" si="866"/>
        <v/>
      </c>
      <c r="AS337" s="608" t="str">
        <f t="shared" si="866"/>
        <v/>
      </c>
      <c r="AT337" s="608" t="str">
        <f t="shared" si="866"/>
        <v/>
      </c>
      <c r="AU337" s="608" t="str">
        <f t="shared" si="866"/>
        <v/>
      </c>
      <c r="AV337" s="608" t="str">
        <f t="shared" si="866"/>
        <v/>
      </c>
      <c r="AW337" s="608" t="str">
        <f t="shared" si="866"/>
        <v/>
      </c>
      <c r="AX337" s="608"/>
      <c r="AY337" s="608"/>
      <c r="AZ337" s="608"/>
      <c r="BA337" s="608"/>
      <c r="BB337" s="608"/>
      <c r="BC337" s="640"/>
      <c r="BD337" s="1347">
        <f t="shared" ref="BD337:BO337" si="867">IF(BD335="","",BD335*BD336)</f>
        <v>540</v>
      </c>
      <c r="BE337" s="1347" t="str">
        <f t="shared" si="867"/>
        <v/>
      </c>
      <c r="BF337" s="1347" t="str">
        <f t="shared" si="867"/>
        <v/>
      </c>
      <c r="BG337" s="1347">
        <f t="shared" si="867"/>
        <v>600</v>
      </c>
      <c r="BH337" s="1347" t="str">
        <f t="shared" si="867"/>
        <v/>
      </c>
      <c r="BI337" s="1347" t="str">
        <f t="shared" si="867"/>
        <v/>
      </c>
      <c r="BJ337" s="1347" t="str">
        <f t="shared" si="867"/>
        <v/>
      </c>
      <c r="BK337" s="1347" t="str">
        <f t="shared" si="867"/>
        <v/>
      </c>
      <c r="BL337" s="1347">
        <f t="shared" si="867"/>
        <v>480</v>
      </c>
      <c r="BM337" s="1347" t="str">
        <f t="shared" si="867"/>
        <v/>
      </c>
      <c r="BN337" s="1347">
        <f t="shared" si="867"/>
        <v>900</v>
      </c>
      <c r="BO337" s="1347" t="str">
        <f t="shared" si="867"/>
        <v/>
      </c>
      <c r="BP337" s="1347"/>
      <c r="BQ337" s="1347"/>
      <c r="BR337" s="1347"/>
      <c r="BS337" s="1347"/>
      <c r="BT337" s="1347"/>
      <c r="BU337" s="640"/>
      <c r="BV337" s="608" t="str">
        <f>IF(BV335="","",BV335*BV336)</f>
        <v/>
      </c>
      <c r="BW337" s="608" t="str">
        <f>IF(BW335="","",BW335*BW336)</f>
        <v/>
      </c>
      <c r="BX337" s="608" t="str">
        <f>IF(BX335="","",BX335*BX336)</f>
        <v/>
      </c>
      <c r="BY337" s="608" t="str">
        <f>IF(BY335="","",BY335*BY336)</f>
        <v/>
      </c>
      <c r="BZ337" s="578" t="str">
        <f t="shared" si="834"/>
        <v/>
      </c>
      <c r="CA337" s="578" t="str">
        <f t="shared" si="835"/>
        <v/>
      </c>
      <c r="CB337" s="578" t="str">
        <f t="shared" si="836"/>
        <v/>
      </c>
      <c r="CC337" s="665">
        <f t="shared" si="837"/>
        <v>570</v>
      </c>
      <c r="CD337" s="1069" t="str">
        <f t="shared" si="838"/>
        <v/>
      </c>
      <c r="CE337" s="1070" t="str">
        <f t="shared" si="838"/>
        <v/>
      </c>
      <c r="CF337" s="1070" t="str">
        <f t="shared" si="838"/>
        <v/>
      </c>
      <c r="CG337" s="1070" t="str">
        <f t="shared" si="838"/>
        <v/>
      </c>
      <c r="CH337" s="1070">
        <f t="shared" si="838"/>
        <v>480</v>
      </c>
      <c r="CI337" s="1071">
        <f t="shared" si="838"/>
        <v>540</v>
      </c>
      <c r="CJ337" s="1071">
        <f t="shared" si="838"/>
        <v>600</v>
      </c>
      <c r="CK337" s="1070">
        <f t="shared" si="838"/>
        <v>900</v>
      </c>
      <c r="CL337" s="1070" t="str">
        <f t="shared" si="838"/>
        <v/>
      </c>
      <c r="CM337" s="1070" t="str">
        <f t="shared" si="838"/>
        <v/>
      </c>
      <c r="CN337" s="1070" t="str">
        <f t="shared" si="838"/>
        <v/>
      </c>
      <c r="CO337" s="1069" t="str">
        <f t="shared" si="838"/>
        <v/>
      </c>
      <c r="CP337" s="532" t="str">
        <f t="shared" si="839"/>
        <v/>
      </c>
      <c r="CQ337" s="533" t="str">
        <f t="shared" si="840"/>
        <v/>
      </c>
      <c r="CR337" s="534" t="str">
        <f t="shared" si="841"/>
        <v/>
      </c>
      <c r="CS337" s="534" t="str">
        <f t="shared" si="842"/>
        <v/>
      </c>
      <c r="CT337" s="534" t="str">
        <f t="shared" si="843"/>
        <v/>
      </c>
      <c r="CU337" s="534" t="str">
        <f t="shared" si="844"/>
        <v/>
      </c>
      <c r="CV337" s="534" t="str">
        <f t="shared" si="845"/>
        <v/>
      </c>
      <c r="CW337" s="535">
        <f t="shared" si="846"/>
        <v>480</v>
      </c>
      <c r="CX337" s="535">
        <f t="shared" si="847"/>
        <v>540</v>
      </c>
      <c r="CY337" s="535">
        <f t="shared" si="848"/>
        <v>600</v>
      </c>
      <c r="CZ337" s="534">
        <f t="shared" si="849"/>
        <v>900</v>
      </c>
      <c r="DA337" s="534" t="str">
        <f t="shared" si="850"/>
        <v/>
      </c>
      <c r="DB337" s="534" t="str">
        <f t="shared" si="851"/>
        <v/>
      </c>
      <c r="DC337" s="534" t="str">
        <f t="shared" si="852"/>
        <v/>
      </c>
      <c r="DD337" s="534" t="str">
        <f t="shared" si="853"/>
        <v/>
      </c>
      <c r="DE337" s="533" t="str">
        <f t="shared" si="854"/>
        <v/>
      </c>
      <c r="DF337" s="532" t="str">
        <f t="shared" si="855"/>
        <v/>
      </c>
      <c r="DG337" s="631">
        <f t="shared" si="856"/>
        <v>2</v>
      </c>
      <c r="DH337" s="96">
        <f t="shared" si="857"/>
        <v>1</v>
      </c>
      <c r="DI337" s="96">
        <f t="shared" si="858"/>
        <v>1</v>
      </c>
      <c r="DJ337" s="96">
        <f t="shared" si="859"/>
        <v>4</v>
      </c>
      <c r="DK337" s="467"/>
      <c r="DL337" s="599"/>
      <c r="DM337" s="599"/>
      <c r="DN337" s="599"/>
      <c r="DO337" s="599"/>
      <c r="DP337" s="599"/>
      <c r="DQ337" s="599"/>
      <c r="DR337" s="599"/>
      <c r="DS337" s="599"/>
      <c r="DT337" s="468"/>
    </row>
    <row r="338" spans="1:124" s="470" customFormat="1" ht="15.75" customHeight="1">
      <c r="A338" s="619" t="s">
        <v>256</v>
      </c>
      <c r="B338" s="260">
        <v>0</v>
      </c>
      <c r="C338" s="260"/>
      <c r="D338" s="260">
        <v>9</v>
      </c>
      <c r="E338" s="260"/>
      <c r="F338" s="260"/>
      <c r="G338" s="260">
        <v>1</v>
      </c>
      <c r="H338" s="260"/>
      <c r="I338" s="260"/>
      <c r="J338" s="260"/>
      <c r="K338" s="260"/>
      <c r="L338" s="260"/>
      <c r="M338" s="260"/>
      <c r="N338" s="260"/>
      <c r="O338" s="260"/>
      <c r="P338" s="260"/>
      <c r="Q338" s="260"/>
      <c r="R338" s="260"/>
      <c r="S338" s="703"/>
      <c r="T338" s="260"/>
      <c r="U338" s="260"/>
      <c r="V338" s="260"/>
      <c r="W338" s="260"/>
      <c r="X338" s="260">
        <v>2</v>
      </c>
      <c r="Y338" s="260"/>
      <c r="Z338" s="1339">
        <v>0</v>
      </c>
      <c r="AA338" s="1339"/>
      <c r="AB338" s="1339"/>
      <c r="AC338" s="1339"/>
      <c r="AD338" s="260"/>
      <c r="AE338" s="1339"/>
      <c r="AF338" s="260"/>
      <c r="AG338" s="260"/>
      <c r="AH338" s="260"/>
      <c r="AI338" s="260"/>
      <c r="AJ338" s="260"/>
      <c r="AK338" s="703"/>
      <c r="AL338" s="260"/>
      <c r="AM338" s="260"/>
      <c r="AN338" s="260"/>
      <c r="AO338" s="260"/>
      <c r="AP338" s="260"/>
      <c r="AQ338" s="260"/>
      <c r="AR338" s="260"/>
      <c r="AS338" s="260"/>
      <c r="AT338" s="260"/>
      <c r="AU338" s="260"/>
      <c r="AV338" s="260"/>
      <c r="AW338" s="260"/>
      <c r="AX338" s="260"/>
      <c r="AY338" s="260"/>
      <c r="AZ338" s="260"/>
      <c r="BA338" s="260"/>
      <c r="BB338" s="260"/>
      <c r="BC338" s="703"/>
      <c r="BD338" s="1339">
        <v>5</v>
      </c>
      <c r="BE338" s="1339"/>
      <c r="BF338" s="1339"/>
      <c r="BG338" s="1339">
        <v>10</v>
      </c>
      <c r="BH338" s="1339"/>
      <c r="BI338" s="1339"/>
      <c r="BJ338" s="1339"/>
      <c r="BK338" s="1339"/>
      <c r="BL338" s="1339">
        <v>10</v>
      </c>
      <c r="BM338" s="1339"/>
      <c r="BN338" s="1339"/>
      <c r="BO338" s="1339"/>
      <c r="BP338" s="1339"/>
      <c r="BQ338" s="1339"/>
      <c r="BR338" s="1339"/>
      <c r="BS338" s="1339"/>
      <c r="BT338" s="1339"/>
      <c r="BU338" s="703"/>
      <c r="BV338" s="260"/>
      <c r="BW338" s="260"/>
      <c r="BX338" s="260"/>
      <c r="BY338" s="260"/>
      <c r="BZ338" s="578">
        <f t="shared" si="834"/>
        <v>1</v>
      </c>
      <c r="CA338" s="578" t="str">
        <f t="shared" si="835"/>
        <v/>
      </c>
      <c r="CB338" s="578" t="str">
        <f t="shared" si="836"/>
        <v/>
      </c>
      <c r="CC338" s="665">
        <f t="shared" si="837"/>
        <v>10</v>
      </c>
      <c r="CD338" s="1069" t="str">
        <f t="shared" si="838"/>
        <v/>
      </c>
      <c r="CE338" s="1070" t="str">
        <f t="shared" si="838"/>
        <v/>
      </c>
      <c r="CF338" s="1070" t="str">
        <f t="shared" si="838"/>
        <v/>
      </c>
      <c r="CG338" s="1070" t="str">
        <f t="shared" si="838"/>
        <v/>
      </c>
      <c r="CH338" s="1070">
        <f t="shared" si="838"/>
        <v>5</v>
      </c>
      <c r="CI338" s="1071">
        <f t="shared" si="838"/>
        <v>10</v>
      </c>
      <c r="CJ338" s="1071">
        <f t="shared" si="838"/>
        <v>10</v>
      </c>
      <c r="CK338" s="1070" t="str">
        <f t="shared" si="838"/>
        <v/>
      </c>
      <c r="CL338" s="1070" t="str">
        <f t="shared" si="838"/>
        <v/>
      </c>
      <c r="CM338" s="1070" t="str">
        <f t="shared" si="838"/>
        <v/>
      </c>
      <c r="CN338" s="1070" t="str">
        <f t="shared" si="838"/>
        <v/>
      </c>
      <c r="CO338" s="1069" t="str">
        <f t="shared" si="838"/>
        <v/>
      </c>
      <c r="CP338" s="532" t="str">
        <f t="shared" si="839"/>
        <v/>
      </c>
      <c r="CQ338" s="533" t="str">
        <f t="shared" si="840"/>
        <v/>
      </c>
      <c r="CR338" s="534" t="str">
        <f t="shared" si="841"/>
        <v/>
      </c>
      <c r="CS338" s="534" t="str">
        <f t="shared" si="842"/>
        <v/>
      </c>
      <c r="CT338" s="534" t="str">
        <f t="shared" si="843"/>
        <v/>
      </c>
      <c r="CU338" s="534" t="str">
        <f t="shared" si="844"/>
        <v/>
      </c>
      <c r="CV338" s="534" t="str">
        <f t="shared" si="845"/>
        <v/>
      </c>
      <c r="CW338" s="535">
        <f t="shared" si="846"/>
        <v>5</v>
      </c>
      <c r="CX338" s="535">
        <f t="shared" si="847"/>
        <v>10</v>
      </c>
      <c r="CY338" s="535">
        <f t="shared" si="848"/>
        <v>10</v>
      </c>
      <c r="CZ338" s="534" t="str">
        <f t="shared" si="849"/>
        <v/>
      </c>
      <c r="DA338" s="534" t="str">
        <f t="shared" si="850"/>
        <v/>
      </c>
      <c r="DB338" s="534" t="str">
        <f t="shared" si="851"/>
        <v/>
      </c>
      <c r="DC338" s="534" t="str">
        <f t="shared" si="852"/>
        <v/>
      </c>
      <c r="DD338" s="534" t="str">
        <f t="shared" si="853"/>
        <v/>
      </c>
      <c r="DE338" s="533" t="str">
        <f t="shared" si="854"/>
        <v/>
      </c>
      <c r="DF338" s="532" t="str">
        <f t="shared" si="855"/>
        <v/>
      </c>
      <c r="DG338" s="631">
        <f t="shared" si="856"/>
        <v>3</v>
      </c>
      <c r="DH338" s="96">
        <f t="shared" si="857"/>
        <v>2</v>
      </c>
      <c r="DI338" s="96">
        <f t="shared" si="858"/>
        <v>0</v>
      </c>
      <c r="DJ338" s="96">
        <f t="shared" si="859"/>
        <v>3</v>
      </c>
      <c r="DK338" s="467"/>
      <c r="DL338" s="599"/>
      <c r="DM338" s="599"/>
      <c r="DN338" s="599"/>
      <c r="DO338" s="599"/>
      <c r="DP338" s="599"/>
      <c r="DQ338" s="599"/>
      <c r="DR338" s="599"/>
      <c r="DS338" s="599"/>
      <c r="DT338" s="468"/>
    </row>
    <row r="339" spans="1:124" s="470" customFormat="1" ht="15.75" customHeight="1">
      <c r="A339" s="627" t="s">
        <v>226</v>
      </c>
      <c r="B339" s="611">
        <f t="shared" ref="B339:M339" si="868">IF(B333="","",(B333-B335-B338)*B334/B$46/365/$G$1)</f>
        <v>0</v>
      </c>
      <c r="C339" s="611" t="str">
        <f t="shared" si="868"/>
        <v/>
      </c>
      <c r="D339" s="611">
        <f t="shared" si="868"/>
        <v>2.4097135740971357E-3</v>
      </c>
      <c r="E339" s="611" t="str">
        <f t="shared" si="868"/>
        <v/>
      </c>
      <c r="F339" s="611" t="str">
        <f t="shared" si="868"/>
        <v/>
      </c>
      <c r="G339" s="611">
        <f t="shared" si="868"/>
        <v>4.3812974074493375E-4</v>
      </c>
      <c r="H339" s="611">
        <f t="shared" si="868"/>
        <v>0</v>
      </c>
      <c r="I339" s="611" t="str">
        <f t="shared" si="868"/>
        <v/>
      </c>
      <c r="J339" s="611" t="str">
        <f t="shared" si="868"/>
        <v/>
      </c>
      <c r="K339" s="611" t="str">
        <f t="shared" si="868"/>
        <v/>
      </c>
      <c r="L339" s="611" t="str">
        <f t="shared" si="868"/>
        <v/>
      </c>
      <c r="M339" s="611" t="str">
        <f t="shared" si="868"/>
        <v/>
      </c>
      <c r="N339" s="611"/>
      <c r="O339" s="611"/>
      <c r="P339" s="611"/>
      <c r="Q339" s="611"/>
      <c r="R339" s="611"/>
      <c r="S339" s="630"/>
      <c r="T339" s="611" t="str">
        <f t="shared" ref="T339:AE339" si="869">IF(T333="","",(T333-T335-T338)*T334/T$46/365/$G$1)</f>
        <v/>
      </c>
      <c r="U339" s="611" t="str">
        <f t="shared" si="869"/>
        <v/>
      </c>
      <c r="V339" s="611" t="str">
        <f t="shared" si="869"/>
        <v/>
      </c>
      <c r="W339" s="611" t="str">
        <f t="shared" si="869"/>
        <v/>
      </c>
      <c r="X339" s="611">
        <f t="shared" si="869"/>
        <v>2.6774595267745955E-4</v>
      </c>
      <c r="Y339" s="611" t="str">
        <f t="shared" si="869"/>
        <v/>
      </c>
      <c r="Z339" s="1348">
        <f t="shared" si="869"/>
        <v>0</v>
      </c>
      <c r="AA339" s="1348">
        <f t="shared" si="869"/>
        <v>0</v>
      </c>
      <c r="AB339" s="1348">
        <f t="shared" si="869"/>
        <v>0</v>
      </c>
      <c r="AC339" s="1348">
        <f t="shared" si="869"/>
        <v>0</v>
      </c>
      <c r="AD339" s="611" t="str">
        <f t="shared" si="869"/>
        <v/>
      </c>
      <c r="AE339" s="1348">
        <f t="shared" si="869"/>
        <v>0</v>
      </c>
      <c r="AF339" s="611"/>
      <c r="AG339" s="611"/>
      <c r="AH339" s="611"/>
      <c r="AI339" s="611"/>
      <c r="AJ339" s="611"/>
      <c r="AK339" s="630"/>
      <c r="AL339" s="611">
        <f t="shared" ref="AL339:AW339" si="870">IF(AL333="","",(AL333-AL335-AL338)*AL334/AL$46/365/$G$1)</f>
        <v>3.2129514321295144E-3</v>
      </c>
      <c r="AM339" s="611" t="str">
        <f t="shared" si="870"/>
        <v/>
      </c>
      <c r="AN339" s="611" t="str">
        <f t="shared" si="870"/>
        <v/>
      </c>
      <c r="AO339" s="611">
        <f t="shared" si="870"/>
        <v>3.123702781237028E-4</v>
      </c>
      <c r="AP339" s="611" t="str">
        <f t="shared" si="870"/>
        <v/>
      </c>
      <c r="AQ339" s="611" t="str">
        <f t="shared" si="870"/>
        <v/>
      </c>
      <c r="AR339" s="611" t="str">
        <f t="shared" si="870"/>
        <v/>
      </c>
      <c r="AS339" s="611">
        <f t="shared" si="870"/>
        <v>7.139892071398921E-4</v>
      </c>
      <c r="AT339" s="611" t="str">
        <f t="shared" si="870"/>
        <v/>
      </c>
      <c r="AU339" s="611" t="str">
        <f t="shared" si="870"/>
        <v/>
      </c>
      <c r="AV339" s="611" t="str">
        <f t="shared" si="870"/>
        <v/>
      </c>
      <c r="AW339" s="611" t="str">
        <f t="shared" si="870"/>
        <v/>
      </c>
      <c r="AX339" s="611"/>
      <c r="AY339" s="611"/>
      <c r="AZ339" s="611"/>
      <c r="BA339" s="611"/>
      <c r="BB339" s="611"/>
      <c r="BC339" s="630"/>
      <c r="BD339" s="1348">
        <f t="shared" ref="BD339:BO339" si="871">IF(BD333="","",(BD333-BD335-BD338)*BD334/BD$46/365/$G$1)</f>
        <v>0</v>
      </c>
      <c r="BE339" s="1348" t="str">
        <f t="shared" si="871"/>
        <v/>
      </c>
      <c r="BF339" s="1348" t="str">
        <f t="shared" si="871"/>
        <v/>
      </c>
      <c r="BG339" s="1348">
        <f t="shared" si="871"/>
        <v>1.7849730178497302E-3</v>
      </c>
      <c r="BH339" s="1348" t="str">
        <f t="shared" si="871"/>
        <v/>
      </c>
      <c r="BI339" s="1348" t="str">
        <f t="shared" si="871"/>
        <v/>
      </c>
      <c r="BJ339" s="1348" t="str">
        <f t="shared" si="871"/>
        <v/>
      </c>
      <c r="BK339" s="1348" t="str">
        <f t="shared" si="871"/>
        <v/>
      </c>
      <c r="BL339" s="1348">
        <f t="shared" si="871"/>
        <v>5.9499100594991006E-4</v>
      </c>
      <c r="BM339" s="1348" t="str">
        <f t="shared" si="871"/>
        <v/>
      </c>
      <c r="BN339" s="1348">
        <f t="shared" si="871"/>
        <v>2.677459526774595E-3</v>
      </c>
      <c r="BO339" s="1348" t="str">
        <f t="shared" si="871"/>
        <v/>
      </c>
      <c r="BP339" s="1348"/>
      <c r="BQ339" s="1348"/>
      <c r="BR339" s="1348"/>
      <c r="BS339" s="1348"/>
      <c r="BT339" s="1348"/>
      <c r="BU339" s="630"/>
      <c r="BV339" s="611" t="str">
        <f>IF(BV333="","",(BV333-BV335-BV338)*BV334/BV$46/365/$G$1)</f>
        <v/>
      </c>
      <c r="BW339" s="611" t="str">
        <f>IF(BW333="","",(BW333-BW335-BW338)*BW334/BW$46/365/$G$1)</f>
        <v/>
      </c>
      <c r="BX339" s="611" t="str">
        <f>IF(BX333="","",(BX333-BX335-BX338)*BX334/BX$46/365/$G$1)</f>
        <v/>
      </c>
      <c r="BY339" s="611" t="str">
        <f>IF(BY333="","",(BY333-BY335-BY338)*BY334/BY$46/365/$G$1)</f>
        <v/>
      </c>
      <c r="BZ339" s="578">
        <f t="shared" si="834"/>
        <v>2.1906487037246696E-4</v>
      </c>
      <c r="CA339" s="603">
        <f t="shared" si="835"/>
        <v>0</v>
      </c>
      <c r="CB339" s="603">
        <f t="shared" si="836"/>
        <v>7.1398920713989155E-4</v>
      </c>
      <c r="CC339" s="668">
        <f t="shared" si="837"/>
        <v>1.1899820118998203E-3</v>
      </c>
      <c r="CD339" s="107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073" t="str">
        <f t="shared" ref="CE339:CO340" si="872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073" t="str">
        <f t="shared" si="872"/>
        <v/>
      </c>
      <c r="CG339" s="1073" t="str">
        <f t="shared" si="872"/>
        <v/>
      </c>
      <c r="CH339" s="1073">
        <f t="shared" si="872"/>
        <v>0</v>
      </c>
      <c r="CI339" s="1074">
        <f t="shared" si="872"/>
        <v>5.9499100594991006E-4</v>
      </c>
      <c r="CJ339" s="1074">
        <f t="shared" si="872"/>
        <v>1.7849730178497302E-3</v>
      </c>
      <c r="CK339" s="1073">
        <f t="shared" si="872"/>
        <v>2.677459526774595E-3</v>
      </c>
      <c r="CL339" s="1073" t="str">
        <f t="shared" si="872"/>
        <v/>
      </c>
      <c r="CM339" s="1073" t="str">
        <f t="shared" si="872"/>
        <v/>
      </c>
      <c r="CN339" s="1073" t="str">
        <f t="shared" si="872"/>
        <v/>
      </c>
      <c r="CO339" s="1072" t="str">
        <f t="shared" si="872"/>
        <v/>
      </c>
      <c r="CP339" s="520" t="str">
        <f t="shared" si="839"/>
        <v/>
      </c>
      <c r="CQ339" s="521" t="str">
        <f t="shared" si="840"/>
        <v/>
      </c>
      <c r="CR339" s="522" t="str">
        <f t="shared" si="841"/>
        <v/>
      </c>
      <c r="CS339" s="522" t="str">
        <f t="shared" si="842"/>
        <v/>
      </c>
      <c r="CT339" s="522" t="str">
        <f t="shared" si="843"/>
        <v/>
      </c>
      <c r="CU339" s="522" t="str">
        <f t="shared" si="844"/>
        <v/>
      </c>
      <c r="CV339" s="522" t="str">
        <f t="shared" si="845"/>
        <v/>
      </c>
      <c r="CW339" s="523">
        <f t="shared" si="846"/>
        <v>0</v>
      </c>
      <c r="CX339" s="523">
        <f t="shared" si="847"/>
        <v>5.9499100594991006E-4</v>
      </c>
      <c r="CY339" s="523">
        <f t="shared" si="848"/>
        <v>1.7849730178497302E-3</v>
      </c>
      <c r="CZ339" s="522">
        <f t="shared" si="849"/>
        <v>2.677459526774595E-3</v>
      </c>
      <c r="DA339" s="522" t="str">
        <f t="shared" si="850"/>
        <v/>
      </c>
      <c r="DB339" s="522" t="str">
        <f t="shared" si="851"/>
        <v/>
      </c>
      <c r="DC339" s="522" t="str">
        <f t="shared" si="852"/>
        <v/>
      </c>
      <c r="DD339" s="522" t="str">
        <f t="shared" si="853"/>
        <v/>
      </c>
      <c r="DE339" s="521" t="str">
        <f t="shared" si="854"/>
        <v/>
      </c>
      <c r="DF339" s="520" t="str">
        <f t="shared" si="855"/>
        <v/>
      </c>
      <c r="DG339" s="631">
        <f t="shared" si="856"/>
        <v>4</v>
      </c>
      <c r="DH339" s="96">
        <f t="shared" si="857"/>
        <v>6</v>
      </c>
      <c r="DI339" s="96">
        <f t="shared" si="858"/>
        <v>3</v>
      </c>
      <c r="DJ339" s="96">
        <f t="shared" si="859"/>
        <v>4</v>
      </c>
      <c r="DK339" s="467"/>
      <c r="DL339" s="599"/>
      <c r="DM339" s="599"/>
      <c r="DN339" s="599"/>
      <c r="DO339" s="599"/>
      <c r="DP339" s="599"/>
      <c r="DQ339" s="599"/>
      <c r="DR339" s="599"/>
      <c r="DS339" s="599"/>
      <c r="DT339" s="468"/>
    </row>
    <row r="340" spans="1:124" s="673" customFormat="1" ht="15.75" customHeight="1">
      <c r="A340" s="659" t="s">
        <v>265</v>
      </c>
      <c r="B340" s="148">
        <v>0</v>
      </c>
      <c r="C340" s="148"/>
      <c r="D340" s="148"/>
      <c r="E340" s="148"/>
      <c r="F340" s="148"/>
      <c r="G340" s="148"/>
      <c r="H340" s="148"/>
      <c r="I340" s="148"/>
      <c r="J340" s="148"/>
      <c r="K340" s="148"/>
      <c r="L340" s="148"/>
      <c r="M340" s="148"/>
      <c r="N340" s="148"/>
      <c r="O340" s="148"/>
      <c r="P340" s="148"/>
      <c r="Q340" s="148"/>
      <c r="R340" s="148"/>
      <c r="S340" s="674"/>
      <c r="T340" s="148"/>
      <c r="U340" s="148"/>
      <c r="V340" s="148"/>
      <c r="W340" s="148"/>
      <c r="X340" s="148"/>
      <c r="Y340" s="148"/>
      <c r="Z340" s="1369"/>
      <c r="AA340" s="1369"/>
      <c r="AB340" s="1369"/>
      <c r="AC340" s="1369"/>
      <c r="AD340" s="148">
        <v>320</v>
      </c>
      <c r="AE340" s="1369"/>
      <c r="AF340" s="148"/>
      <c r="AG340" s="148"/>
      <c r="AH340" s="148"/>
      <c r="AI340" s="148"/>
      <c r="AJ340" s="148"/>
      <c r="AK340" s="618"/>
      <c r="AL340" s="148">
        <v>15</v>
      </c>
      <c r="AM340" s="148">
        <v>5</v>
      </c>
      <c r="AN340" s="148"/>
      <c r="AO340" s="148"/>
      <c r="AP340" s="148"/>
      <c r="AQ340" s="148"/>
      <c r="AR340" s="148"/>
      <c r="AS340" s="148"/>
      <c r="AT340" s="148"/>
      <c r="AU340" s="148"/>
      <c r="AV340" s="148"/>
      <c r="AW340" s="148"/>
      <c r="AX340" s="148"/>
      <c r="AY340" s="148"/>
      <c r="AZ340" s="148"/>
      <c r="BA340" s="148"/>
      <c r="BB340" s="148"/>
      <c r="BC340" s="618"/>
      <c r="BD340" s="1369">
        <v>10</v>
      </c>
      <c r="BE340" s="1369">
        <v>10</v>
      </c>
      <c r="BF340" s="1369">
        <v>2</v>
      </c>
      <c r="BG340" s="1369">
        <v>15</v>
      </c>
      <c r="BH340" s="1369"/>
      <c r="BI340" s="1369"/>
      <c r="BJ340" s="1369"/>
      <c r="BK340" s="1369"/>
      <c r="BL340" s="1369"/>
      <c r="BM340" s="1369"/>
      <c r="BN340" s="1369">
        <v>5</v>
      </c>
      <c r="BO340" s="1369"/>
      <c r="BP340" s="1369"/>
      <c r="BQ340" s="1369"/>
      <c r="BR340" s="1369"/>
      <c r="BS340" s="1369"/>
      <c r="BT340" s="1369"/>
      <c r="BU340" s="674"/>
      <c r="BV340" s="148"/>
      <c r="BW340" s="148"/>
      <c r="BX340" s="148"/>
      <c r="BY340" s="148">
        <v>10</v>
      </c>
      <c r="BZ340" s="578" t="str">
        <f t="shared" si="834"/>
        <v/>
      </c>
      <c r="CA340" s="578" t="str">
        <f t="shared" si="835"/>
        <v/>
      </c>
      <c r="CB340" s="578" t="str">
        <f t="shared" si="836"/>
        <v/>
      </c>
      <c r="CC340" s="665">
        <f t="shared" si="837"/>
        <v>8.3333333333333339</v>
      </c>
      <c r="CD340" s="1069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070" t="str">
        <f t="shared" si="872"/>
        <v/>
      </c>
      <c r="CF340" s="1070" t="str">
        <f t="shared" si="872"/>
        <v/>
      </c>
      <c r="CG340" s="1070">
        <f t="shared" si="872"/>
        <v>2</v>
      </c>
      <c r="CH340" s="1070">
        <f t="shared" si="872"/>
        <v>5</v>
      </c>
      <c r="CI340" s="1071">
        <f t="shared" si="872"/>
        <v>10</v>
      </c>
      <c r="CJ340" s="1071">
        <f t="shared" si="872"/>
        <v>10</v>
      </c>
      <c r="CK340" s="1070">
        <f t="shared" si="872"/>
        <v>15</v>
      </c>
      <c r="CL340" s="1070" t="str">
        <f t="shared" si="872"/>
        <v/>
      </c>
      <c r="CM340" s="1070" t="str">
        <f t="shared" si="872"/>
        <v/>
      </c>
      <c r="CN340" s="1070" t="str">
        <f t="shared" si="872"/>
        <v/>
      </c>
      <c r="CO340" s="1069" t="str">
        <f t="shared" si="872"/>
        <v/>
      </c>
      <c r="CP340" s="532" t="str">
        <f t="shared" si="839"/>
        <v/>
      </c>
      <c r="CQ340" s="533" t="str">
        <f t="shared" si="840"/>
        <v/>
      </c>
      <c r="CR340" s="534" t="str">
        <f t="shared" si="841"/>
        <v/>
      </c>
      <c r="CS340" s="534" t="str">
        <f t="shared" si="842"/>
        <v/>
      </c>
      <c r="CT340" s="534" t="str">
        <f t="shared" si="843"/>
        <v/>
      </c>
      <c r="CU340" s="534" t="str">
        <f t="shared" si="844"/>
        <v/>
      </c>
      <c r="CV340" s="534">
        <f t="shared" si="845"/>
        <v>2</v>
      </c>
      <c r="CW340" s="535">
        <f t="shared" si="846"/>
        <v>5</v>
      </c>
      <c r="CX340" s="535">
        <f t="shared" si="847"/>
        <v>10</v>
      </c>
      <c r="CY340" s="535">
        <f t="shared" si="848"/>
        <v>10</v>
      </c>
      <c r="CZ340" s="534">
        <f t="shared" si="849"/>
        <v>15</v>
      </c>
      <c r="DA340" s="534" t="str">
        <f t="shared" si="850"/>
        <v/>
      </c>
      <c r="DB340" s="534" t="str">
        <f t="shared" si="851"/>
        <v/>
      </c>
      <c r="DC340" s="534" t="str">
        <f t="shared" si="852"/>
        <v/>
      </c>
      <c r="DD340" s="534" t="str">
        <f t="shared" si="853"/>
        <v/>
      </c>
      <c r="DE340" s="533" t="str">
        <f t="shared" si="854"/>
        <v/>
      </c>
      <c r="DF340" s="532" t="str">
        <f t="shared" si="855"/>
        <v/>
      </c>
      <c r="DG340" s="631">
        <f t="shared" si="856"/>
        <v>1</v>
      </c>
      <c r="DH340" s="96">
        <f t="shared" si="857"/>
        <v>1</v>
      </c>
      <c r="DI340" s="96">
        <f t="shared" si="858"/>
        <v>2</v>
      </c>
      <c r="DJ340" s="96">
        <f t="shared" si="859"/>
        <v>5</v>
      </c>
      <c r="DK340" s="670"/>
      <c r="DL340" s="671"/>
      <c r="DM340" s="671"/>
      <c r="DN340" s="671"/>
      <c r="DO340" s="671"/>
      <c r="DP340" s="671"/>
      <c r="DQ340" s="671"/>
      <c r="DR340" s="671"/>
      <c r="DS340" s="671"/>
      <c r="DT340" s="672"/>
    </row>
    <row r="341" spans="1:124" s="470" customFormat="1" ht="15.75" customHeight="1">
      <c r="A341" s="685" t="s">
        <v>262</v>
      </c>
      <c r="B341" s="148">
        <v>0</v>
      </c>
      <c r="C341" s="148"/>
      <c r="D341" s="148"/>
      <c r="E341" s="148"/>
      <c r="F341" s="148"/>
      <c r="G341" s="148"/>
      <c r="H341" s="148"/>
      <c r="I341" s="148"/>
      <c r="J341" s="148"/>
      <c r="K341" s="148"/>
      <c r="L341" s="148"/>
      <c r="M341" s="148"/>
      <c r="N341" s="148"/>
      <c r="O341" s="148"/>
      <c r="P341" s="148"/>
      <c r="Q341" s="148"/>
      <c r="R341" s="148"/>
      <c r="S341" s="704"/>
      <c r="T341" s="148"/>
      <c r="U341" s="148"/>
      <c r="V341" s="148"/>
      <c r="W341" s="148"/>
      <c r="X341" s="148"/>
      <c r="Y341" s="148"/>
      <c r="Z341" s="1369"/>
      <c r="AA341" s="1369"/>
      <c r="AB341" s="1369"/>
      <c r="AC341" s="1369"/>
      <c r="AD341" s="148" t="s">
        <v>264</v>
      </c>
      <c r="AE341" s="1369"/>
      <c r="AF341" s="148"/>
      <c r="AG341" s="148"/>
      <c r="AH341" s="148"/>
      <c r="AI341" s="148"/>
      <c r="AJ341" s="148"/>
      <c r="AK341" s="704"/>
      <c r="AL341" s="148" t="s">
        <v>264</v>
      </c>
      <c r="AM341" s="148" t="s">
        <v>495</v>
      </c>
      <c r="AN341" s="148"/>
      <c r="AO341" s="148"/>
      <c r="AP341" s="148"/>
      <c r="AQ341" s="148"/>
      <c r="AR341" s="148"/>
      <c r="AS341" s="148"/>
      <c r="AT341" s="148"/>
      <c r="AU341" s="148"/>
      <c r="AV341" s="148"/>
      <c r="AW341" s="148"/>
      <c r="AX341" s="148"/>
      <c r="AY341" s="148"/>
      <c r="AZ341" s="148"/>
      <c r="BA341" s="148"/>
      <c r="BB341" s="148"/>
      <c r="BC341" s="704"/>
      <c r="BD341" s="1369" t="s">
        <v>264</v>
      </c>
      <c r="BE341" s="1369" t="s">
        <v>264</v>
      </c>
      <c r="BF341" s="1369" t="s">
        <v>264</v>
      </c>
      <c r="BG341" s="1369" t="s">
        <v>264</v>
      </c>
      <c r="BH341" s="1369"/>
      <c r="BI341" s="1369"/>
      <c r="BJ341" s="1369"/>
      <c r="BK341" s="1369"/>
      <c r="BL341" s="1369"/>
      <c r="BM341" s="1369"/>
      <c r="BN341" s="1369" t="s">
        <v>264</v>
      </c>
      <c r="BO341" s="1369"/>
      <c r="BP341" s="1369"/>
      <c r="BQ341" s="1369"/>
      <c r="BR341" s="1369"/>
      <c r="BS341" s="1369"/>
      <c r="BT341" s="1369"/>
      <c r="BU341" s="704"/>
      <c r="BV341" s="148"/>
      <c r="BW341" s="148"/>
      <c r="BX341" s="148"/>
      <c r="BY341" s="148"/>
      <c r="BZ341" s="570"/>
      <c r="CA341" s="570"/>
      <c r="CB341" s="570"/>
      <c r="CC341" s="664"/>
      <c r="CD341" s="1096"/>
      <c r="CE341" s="1097"/>
      <c r="CF341" s="1097"/>
      <c r="CG341" s="1097"/>
      <c r="CH341" s="1097"/>
      <c r="CI341" s="1097"/>
      <c r="CJ341" s="1097"/>
      <c r="CK341" s="1097"/>
      <c r="CL341" s="1097"/>
      <c r="CM341" s="1097"/>
      <c r="CN341" s="1097"/>
      <c r="CO341" s="1096"/>
      <c r="CP341" s="695"/>
      <c r="CQ341" s="695"/>
      <c r="CR341" s="695"/>
      <c r="CS341" s="695"/>
      <c r="CT341" s="695"/>
      <c r="CU341" s="695"/>
      <c r="CV341" s="695"/>
      <c r="CW341" s="695"/>
      <c r="CX341" s="695"/>
      <c r="CY341" s="695"/>
      <c r="CZ341" s="695"/>
      <c r="DA341" s="695"/>
      <c r="DB341" s="695"/>
      <c r="DC341" s="695"/>
      <c r="DD341" s="695"/>
      <c r="DE341" s="695"/>
      <c r="DF341" s="695"/>
      <c r="DG341" s="571"/>
      <c r="DH341" s="188"/>
      <c r="DI341" s="188"/>
      <c r="DJ341" s="188"/>
      <c r="DK341" s="572"/>
      <c r="DL341" s="598"/>
      <c r="DM341" s="598"/>
      <c r="DN341" s="598"/>
      <c r="DO341" s="598"/>
      <c r="DP341" s="598"/>
      <c r="DQ341" s="598"/>
      <c r="DR341" s="598"/>
      <c r="DS341" s="598"/>
      <c r="DT341" s="468"/>
    </row>
    <row r="342" spans="1:124" s="691" customFormat="1" ht="15.75" customHeight="1">
      <c r="A342" s="685" t="s">
        <v>263</v>
      </c>
      <c r="B342" s="148">
        <v>0</v>
      </c>
      <c r="C342" s="148"/>
      <c r="D342" s="148"/>
      <c r="E342" s="148"/>
      <c r="F342" s="148"/>
      <c r="G342" s="148"/>
      <c r="H342" s="148"/>
      <c r="I342" s="148"/>
      <c r="J342" s="148"/>
      <c r="K342" s="148"/>
      <c r="L342" s="148"/>
      <c r="M342" s="148"/>
      <c r="N342" s="148"/>
      <c r="O342" s="148"/>
      <c r="P342" s="148"/>
      <c r="Q342" s="148"/>
      <c r="R342" s="148"/>
      <c r="S342" s="703"/>
      <c r="T342" s="148"/>
      <c r="U342" s="148"/>
      <c r="V342" s="148"/>
      <c r="W342" s="148"/>
      <c r="X342" s="148"/>
      <c r="Y342" s="148"/>
      <c r="Z342" s="1369"/>
      <c r="AA342" s="1369"/>
      <c r="AB342" s="1369"/>
      <c r="AC342" s="1369"/>
      <c r="AD342" s="148">
        <v>1</v>
      </c>
      <c r="AE342" s="1369"/>
      <c r="AF342" s="148"/>
      <c r="AG342" s="148"/>
      <c r="AH342" s="148"/>
      <c r="AI342" s="148"/>
      <c r="AJ342" s="148"/>
      <c r="AK342" s="703"/>
      <c r="AL342" s="148">
        <v>1</v>
      </c>
      <c r="AM342" s="148">
        <v>1</v>
      </c>
      <c r="AN342" s="148"/>
      <c r="AO342" s="148"/>
      <c r="AP342" s="148"/>
      <c r="AQ342" s="148"/>
      <c r="AR342" s="148"/>
      <c r="AS342" s="148"/>
      <c r="AT342" s="148"/>
      <c r="AU342" s="148"/>
      <c r="AV342" s="148"/>
      <c r="AW342" s="148"/>
      <c r="AX342" s="148"/>
      <c r="AY342" s="148"/>
      <c r="AZ342" s="148"/>
      <c r="BA342" s="148"/>
      <c r="BB342" s="148"/>
      <c r="BC342" s="703"/>
      <c r="BD342" s="1369">
        <v>50</v>
      </c>
      <c r="BE342" s="1369">
        <v>50</v>
      </c>
      <c r="BF342" s="1369">
        <v>50</v>
      </c>
      <c r="BG342" s="1369">
        <v>50</v>
      </c>
      <c r="BH342" s="1369"/>
      <c r="BI342" s="1369"/>
      <c r="BJ342" s="1369"/>
      <c r="BK342" s="1369"/>
      <c r="BL342" s="1369"/>
      <c r="BM342" s="1369"/>
      <c r="BN342" s="1369">
        <v>10</v>
      </c>
      <c r="BO342" s="1369"/>
      <c r="BP342" s="1369"/>
      <c r="BQ342" s="1369"/>
      <c r="BR342" s="1369"/>
      <c r="BS342" s="1369"/>
      <c r="BT342" s="1369"/>
      <c r="BU342" s="703"/>
      <c r="BV342" s="148"/>
      <c r="BW342" s="148"/>
      <c r="BX342" s="148"/>
      <c r="BY342" s="148">
        <v>20</v>
      </c>
      <c r="BZ342" s="578" t="str">
        <f t="shared" ref="BZ342:BZ350" si="873">IF(DG342&lt;3,"",(SUM(B342:R342)-MIN(B342:R342)-MAX(B342:R342))/(DG342-2))</f>
        <v/>
      </c>
      <c r="CA342" s="578" t="str">
        <f t="shared" ref="CA342:CA350" si="874">IF(DH342&lt;3,"",(SUM(T342:AJ342)-MIN(T342:AJ342)-MAX(T342:AJ342))/(DH342-2))</f>
        <v/>
      </c>
      <c r="CB342" s="578" t="str">
        <f t="shared" ref="CB342:CB350" si="875">IF(DI342&lt;3,"",(SUM(AL342:BB342)-MIN(AL342:BB342)-MAX(AL342:BB342))/(DI342-2))</f>
        <v/>
      </c>
      <c r="CC342" s="665">
        <f t="shared" ref="CC342:CC350" si="876">IF(DJ342&lt;3,"",(SUM(BD342:BT342)-MIN(BD342:BT342)-MAX(BD342:BT342))/(DJ342-2))</f>
        <v>50</v>
      </c>
      <c r="CD342" s="1069" t="str">
        <f t="shared" ref="CD342:CO348" si="877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070" t="str">
        <f t="shared" si="877"/>
        <v/>
      </c>
      <c r="CF342" s="1070" t="str">
        <f t="shared" si="877"/>
        <v/>
      </c>
      <c r="CG342" s="1070">
        <f t="shared" si="877"/>
        <v>10</v>
      </c>
      <c r="CH342" s="1070">
        <f t="shared" si="877"/>
        <v>50</v>
      </c>
      <c r="CI342" s="1071">
        <f t="shared" si="877"/>
        <v>50</v>
      </c>
      <c r="CJ342" s="1071">
        <f t="shared" si="877"/>
        <v>50</v>
      </c>
      <c r="CK342" s="1070">
        <f t="shared" si="877"/>
        <v>50</v>
      </c>
      <c r="CL342" s="1070" t="str">
        <f t="shared" si="877"/>
        <v/>
      </c>
      <c r="CM342" s="1070" t="str">
        <f t="shared" si="877"/>
        <v/>
      </c>
      <c r="CN342" s="1070" t="str">
        <f t="shared" si="877"/>
        <v/>
      </c>
      <c r="CO342" s="1069" t="str">
        <f t="shared" si="877"/>
        <v/>
      </c>
      <c r="CP342" s="532" t="str">
        <f t="shared" ref="CP342:CP350" si="878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3" t="str">
        <f t="shared" ref="CQ342:CQ350" si="879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4" t="str">
        <f t="shared" ref="CR342:CR350" si="880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4" t="str">
        <f t="shared" ref="CS342:CS350" si="881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4" t="str">
        <f t="shared" ref="CT342:CT350" si="882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4" t="str">
        <f t="shared" ref="CU342:CU350" si="883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4">
        <f t="shared" ref="CV342:CV350" si="884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10</v>
      </c>
      <c r="CW342" s="535">
        <f t="shared" ref="CW342:CW350" si="885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50</v>
      </c>
      <c r="CX342" s="535">
        <f t="shared" ref="CX342:CX350" si="886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50</v>
      </c>
      <c r="CY342" s="535">
        <f t="shared" ref="CY342:CY350" si="887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50</v>
      </c>
      <c r="CZ342" s="534">
        <f t="shared" ref="CZ342:CZ350" si="888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34" t="str">
        <f t="shared" ref="DA342:DA350" si="889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4" t="str">
        <f t="shared" ref="DB342:DB350" si="890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891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4" t="str">
        <f t="shared" ref="DD342:DD350" si="892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3" t="str">
        <f t="shared" ref="DE342:DE350" si="893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32" t="str">
        <f t="shared" ref="DF342:DF350" si="894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31">
        <f t="shared" ref="DG342:DG350" si="895">COUNT(B342:R342)</f>
        <v>1</v>
      </c>
      <c r="DH342" s="96">
        <f t="shared" ref="DH342:DH350" si="896">COUNT(T342:AJ342)</f>
        <v>1</v>
      </c>
      <c r="DI342" s="96">
        <f t="shared" ref="DI342:DI350" si="897">COUNT(AL342:BB342)</f>
        <v>2</v>
      </c>
      <c r="DJ342" s="96">
        <f t="shared" ref="DJ342:DJ350" si="898">COUNT(BD342:BT342)</f>
        <v>5</v>
      </c>
      <c r="DK342" s="689"/>
      <c r="DL342" s="624"/>
      <c r="DM342" s="624"/>
      <c r="DN342" s="624"/>
      <c r="DO342" s="624"/>
      <c r="DP342" s="624"/>
      <c r="DQ342" s="624"/>
      <c r="DR342" s="624"/>
      <c r="DS342" s="624"/>
      <c r="DT342" s="690"/>
    </row>
    <row r="343" spans="1:124" s="470" customFormat="1" ht="15.75" customHeight="1">
      <c r="A343" s="685" t="s">
        <v>264</v>
      </c>
      <c r="B343" s="608">
        <f t="shared" ref="B343:M343" si="899">IF(B340="","",B340*B342)</f>
        <v>0</v>
      </c>
      <c r="C343" s="608" t="str">
        <f t="shared" si="899"/>
        <v/>
      </c>
      <c r="D343" s="608" t="str">
        <f t="shared" si="899"/>
        <v/>
      </c>
      <c r="E343" s="608" t="str">
        <f t="shared" si="899"/>
        <v/>
      </c>
      <c r="F343" s="608" t="str">
        <f t="shared" si="899"/>
        <v/>
      </c>
      <c r="G343" s="608" t="str">
        <f t="shared" si="899"/>
        <v/>
      </c>
      <c r="H343" s="608" t="str">
        <f t="shared" si="899"/>
        <v/>
      </c>
      <c r="I343" s="608" t="str">
        <f t="shared" si="899"/>
        <v/>
      </c>
      <c r="J343" s="608" t="str">
        <f t="shared" si="899"/>
        <v/>
      </c>
      <c r="K343" s="608" t="str">
        <f t="shared" si="899"/>
        <v/>
      </c>
      <c r="L343" s="608" t="str">
        <f t="shared" si="899"/>
        <v/>
      </c>
      <c r="M343" s="608" t="str">
        <f t="shared" si="899"/>
        <v/>
      </c>
      <c r="N343" s="608"/>
      <c r="O343" s="608"/>
      <c r="P343" s="608"/>
      <c r="Q343" s="608"/>
      <c r="R343" s="608"/>
      <c r="S343" s="640"/>
      <c r="T343" s="608" t="str">
        <f t="shared" ref="T343:AE343" si="900">IF(T340="","",T340*T342)</f>
        <v/>
      </c>
      <c r="U343" s="608" t="str">
        <f t="shared" si="900"/>
        <v/>
      </c>
      <c r="V343" s="608" t="str">
        <f t="shared" si="900"/>
        <v/>
      </c>
      <c r="W343" s="608" t="str">
        <f t="shared" si="900"/>
        <v/>
      </c>
      <c r="X343" s="608" t="str">
        <f t="shared" si="900"/>
        <v/>
      </c>
      <c r="Y343" s="608" t="str">
        <f t="shared" si="900"/>
        <v/>
      </c>
      <c r="Z343" s="1347" t="str">
        <f t="shared" si="900"/>
        <v/>
      </c>
      <c r="AA343" s="1347" t="str">
        <f t="shared" si="900"/>
        <v/>
      </c>
      <c r="AB343" s="1347" t="str">
        <f t="shared" si="900"/>
        <v/>
      </c>
      <c r="AC343" s="1347" t="str">
        <f t="shared" si="900"/>
        <v/>
      </c>
      <c r="AD343" s="608">
        <f t="shared" si="900"/>
        <v>320</v>
      </c>
      <c r="AE343" s="1347" t="str">
        <f t="shared" si="900"/>
        <v/>
      </c>
      <c r="AF343" s="608"/>
      <c r="AG343" s="608"/>
      <c r="AH343" s="608"/>
      <c r="AI343" s="608"/>
      <c r="AJ343" s="608"/>
      <c r="AK343" s="640"/>
      <c r="AL343" s="608">
        <f t="shared" ref="AL343:AW343" si="901">IF(AL340="","",AL340*AL342)</f>
        <v>15</v>
      </c>
      <c r="AM343" s="608">
        <f t="shared" si="901"/>
        <v>5</v>
      </c>
      <c r="AN343" s="608" t="str">
        <f t="shared" si="901"/>
        <v/>
      </c>
      <c r="AO343" s="608" t="str">
        <f t="shared" si="901"/>
        <v/>
      </c>
      <c r="AP343" s="608" t="str">
        <f t="shared" si="901"/>
        <v/>
      </c>
      <c r="AQ343" s="608" t="str">
        <f t="shared" si="901"/>
        <v/>
      </c>
      <c r="AR343" s="608" t="str">
        <f t="shared" si="901"/>
        <v/>
      </c>
      <c r="AS343" s="608" t="str">
        <f t="shared" si="901"/>
        <v/>
      </c>
      <c r="AT343" s="608" t="str">
        <f t="shared" si="901"/>
        <v/>
      </c>
      <c r="AU343" s="608" t="str">
        <f t="shared" si="901"/>
        <v/>
      </c>
      <c r="AV343" s="608" t="str">
        <f t="shared" si="901"/>
        <v/>
      </c>
      <c r="AW343" s="608" t="str">
        <f t="shared" si="901"/>
        <v/>
      </c>
      <c r="AX343" s="608"/>
      <c r="AY343" s="608"/>
      <c r="AZ343" s="608"/>
      <c r="BA343" s="608"/>
      <c r="BB343" s="608"/>
      <c r="BC343" s="640"/>
      <c r="BD343" s="1347">
        <f t="shared" ref="BD343:BO343" si="902">IF(BD340="","",BD340*BD342)</f>
        <v>500</v>
      </c>
      <c r="BE343" s="1347">
        <f t="shared" si="902"/>
        <v>500</v>
      </c>
      <c r="BF343" s="1347">
        <f t="shared" si="902"/>
        <v>100</v>
      </c>
      <c r="BG343" s="1347">
        <f t="shared" si="902"/>
        <v>750</v>
      </c>
      <c r="BH343" s="1347" t="str">
        <f t="shared" si="902"/>
        <v/>
      </c>
      <c r="BI343" s="1347" t="str">
        <f t="shared" si="902"/>
        <v/>
      </c>
      <c r="BJ343" s="1347" t="str">
        <f t="shared" si="902"/>
        <v/>
      </c>
      <c r="BK343" s="1347" t="str">
        <f t="shared" si="902"/>
        <v/>
      </c>
      <c r="BL343" s="1347" t="str">
        <f t="shared" si="902"/>
        <v/>
      </c>
      <c r="BM343" s="1347" t="str">
        <f t="shared" si="902"/>
        <v/>
      </c>
      <c r="BN343" s="1347">
        <f t="shared" si="902"/>
        <v>50</v>
      </c>
      <c r="BO343" s="1347" t="str">
        <f t="shared" si="902"/>
        <v/>
      </c>
      <c r="BP343" s="1347"/>
      <c r="BQ343" s="1347"/>
      <c r="BR343" s="1347"/>
      <c r="BS343" s="1347"/>
      <c r="BT343" s="1347"/>
      <c r="BU343" s="640"/>
      <c r="BV343" s="608" t="str">
        <f>IF(BV340="","",BV340*BV342)</f>
        <v/>
      </c>
      <c r="BW343" s="608" t="str">
        <f>IF(BW340="","",BW340*BW342)</f>
        <v/>
      </c>
      <c r="BX343" s="608" t="str">
        <f>IF(BX340="","",BX340*BX342)</f>
        <v/>
      </c>
      <c r="BY343" s="608">
        <f>IF(BY340="","",BY340*BY342)</f>
        <v>200</v>
      </c>
      <c r="BZ343" s="578" t="str">
        <f t="shared" si="873"/>
        <v/>
      </c>
      <c r="CA343" s="578" t="str">
        <f t="shared" si="874"/>
        <v/>
      </c>
      <c r="CB343" s="578" t="str">
        <f t="shared" si="875"/>
        <v/>
      </c>
      <c r="CC343" s="665">
        <f t="shared" si="876"/>
        <v>366.66666666666669</v>
      </c>
      <c r="CD343" s="1069" t="str">
        <f t="shared" si="877"/>
        <v/>
      </c>
      <c r="CE343" s="1070" t="str">
        <f t="shared" si="877"/>
        <v/>
      </c>
      <c r="CF343" s="1070" t="str">
        <f t="shared" si="877"/>
        <v/>
      </c>
      <c r="CG343" s="1070">
        <f t="shared" si="877"/>
        <v>50</v>
      </c>
      <c r="CH343" s="1070">
        <f t="shared" si="877"/>
        <v>100</v>
      </c>
      <c r="CI343" s="1071">
        <f t="shared" si="877"/>
        <v>500</v>
      </c>
      <c r="CJ343" s="1071">
        <f t="shared" si="877"/>
        <v>500</v>
      </c>
      <c r="CK343" s="1070">
        <f t="shared" si="877"/>
        <v>750</v>
      </c>
      <c r="CL343" s="1070" t="str">
        <f t="shared" si="877"/>
        <v/>
      </c>
      <c r="CM343" s="1070" t="str">
        <f t="shared" si="877"/>
        <v/>
      </c>
      <c r="CN343" s="1070" t="str">
        <f t="shared" si="877"/>
        <v/>
      </c>
      <c r="CO343" s="1069" t="str">
        <f t="shared" si="877"/>
        <v/>
      </c>
      <c r="CP343" s="532" t="str">
        <f t="shared" si="878"/>
        <v/>
      </c>
      <c r="CQ343" s="533" t="str">
        <f t="shared" si="879"/>
        <v/>
      </c>
      <c r="CR343" s="534" t="str">
        <f t="shared" si="880"/>
        <v/>
      </c>
      <c r="CS343" s="534" t="str">
        <f t="shared" si="881"/>
        <v/>
      </c>
      <c r="CT343" s="534" t="str">
        <f t="shared" si="882"/>
        <v/>
      </c>
      <c r="CU343" s="534" t="str">
        <f t="shared" si="883"/>
        <v/>
      </c>
      <c r="CV343" s="534">
        <f t="shared" si="884"/>
        <v>50</v>
      </c>
      <c r="CW343" s="535">
        <f t="shared" si="885"/>
        <v>100</v>
      </c>
      <c r="CX343" s="535">
        <f t="shared" si="886"/>
        <v>500</v>
      </c>
      <c r="CY343" s="535">
        <f t="shared" si="887"/>
        <v>500</v>
      </c>
      <c r="CZ343" s="534">
        <f t="shared" si="888"/>
        <v>750</v>
      </c>
      <c r="DA343" s="534" t="str">
        <f t="shared" si="889"/>
        <v/>
      </c>
      <c r="DB343" s="534" t="str">
        <f t="shared" si="890"/>
        <v/>
      </c>
      <c r="DC343" s="534" t="str">
        <f t="shared" si="891"/>
        <v/>
      </c>
      <c r="DD343" s="534" t="str">
        <f t="shared" si="892"/>
        <v/>
      </c>
      <c r="DE343" s="533" t="str">
        <f t="shared" si="893"/>
        <v/>
      </c>
      <c r="DF343" s="532" t="str">
        <f t="shared" si="894"/>
        <v/>
      </c>
      <c r="DG343" s="631">
        <f t="shared" si="895"/>
        <v>1</v>
      </c>
      <c r="DH343" s="96">
        <f t="shared" si="896"/>
        <v>1</v>
      </c>
      <c r="DI343" s="96">
        <f t="shared" si="897"/>
        <v>2</v>
      </c>
      <c r="DJ343" s="96">
        <f t="shared" si="898"/>
        <v>5</v>
      </c>
      <c r="DK343" s="467"/>
      <c r="DL343" s="599"/>
      <c r="DM343" s="599"/>
      <c r="DN343" s="599"/>
      <c r="DO343" s="599"/>
      <c r="DP343" s="599"/>
      <c r="DQ343" s="599"/>
      <c r="DR343" s="599"/>
      <c r="DS343" s="599"/>
      <c r="DT343" s="468"/>
    </row>
    <row r="344" spans="1:124" s="470" customFormat="1" ht="15.75" customHeight="1">
      <c r="A344" s="685" t="s">
        <v>257</v>
      </c>
      <c r="B344" s="678">
        <f>5790*$K$1</f>
        <v>24241.572</v>
      </c>
      <c r="C344" s="678">
        <f t="shared" ref="C344:M344" si="903">5790*$K$1</f>
        <v>24241.572</v>
      </c>
      <c r="D344" s="678">
        <f t="shared" si="903"/>
        <v>24241.572</v>
      </c>
      <c r="E344" s="678">
        <f t="shared" si="903"/>
        <v>24241.572</v>
      </c>
      <c r="F344" s="678">
        <f t="shared" si="903"/>
        <v>24241.572</v>
      </c>
      <c r="G344" s="678">
        <f t="shared" si="903"/>
        <v>24241.572</v>
      </c>
      <c r="H344" s="678">
        <f t="shared" si="903"/>
        <v>24241.572</v>
      </c>
      <c r="I344" s="678">
        <f t="shared" si="903"/>
        <v>24241.572</v>
      </c>
      <c r="J344" s="678">
        <f t="shared" si="903"/>
        <v>24241.572</v>
      </c>
      <c r="K344" s="678">
        <f t="shared" si="903"/>
        <v>24241.572</v>
      </c>
      <c r="L344" s="678">
        <f t="shared" si="903"/>
        <v>24241.572</v>
      </c>
      <c r="M344" s="678">
        <f t="shared" si="903"/>
        <v>24241.572</v>
      </c>
      <c r="N344" s="678"/>
      <c r="O344" s="678"/>
      <c r="P344" s="678"/>
      <c r="Q344" s="678"/>
      <c r="R344" s="678"/>
      <c r="S344" s="686"/>
      <c r="T344" s="678">
        <f>5790*$K$1</f>
        <v>24241.572</v>
      </c>
      <c r="U344" s="678">
        <f t="shared" ref="U344:AE344" si="904">5790*$K$1</f>
        <v>24241.572</v>
      </c>
      <c r="V344" s="678">
        <f t="shared" si="904"/>
        <v>24241.572</v>
      </c>
      <c r="W344" s="678">
        <f t="shared" si="904"/>
        <v>24241.572</v>
      </c>
      <c r="X344" s="678">
        <f t="shared" si="904"/>
        <v>24241.572</v>
      </c>
      <c r="Y344" s="678">
        <f t="shared" si="904"/>
        <v>24241.572</v>
      </c>
      <c r="Z344" s="1371">
        <f t="shared" si="904"/>
        <v>24241.572</v>
      </c>
      <c r="AA344" s="1371">
        <f t="shared" si="904"/>
        <v>24241.572</v>
      </c>
      <c r="AB344" s="1371">
        <f t="shared" si="904"/>
        <v>24241.572</v>
      </c>
      <c r="AC344" s="1371">
        <f t="shared" si="904"/>
        <v>24241.572</v>
      </c>
      <c r="AD344" s="678">
        <f t="shared" si="904"/>
        <v>24241.572</v>
      </c>
      <c r="AE344" s="1371">
        <f t="shared" si="904"/>
        <v>24241.572</v>
      </c>
      <c r="AF344" s="678"/>
      <c r="AG344" s="678"/>
      <c r="AH344" s="678"/>
      <c r="AI344" s="678"/>
      <c r="AJ344" s="678"/>
      <c r="AK344" s="686"/>
      <c r="AL344" s="678">
        <f>5790*$K$1</f>
        <v>24241.572</v>
      </c>
      <c r="AM344" s="678">
        <f t="shared" ref="AM344:AW344" si="905">5790*$K$1</f>
        <v>24241.572</v>
      </c>
      <c r="AN344" s="678">
        <f t="shared" si="905"/>
        <v>24241.572</v>
      </c>
      <c r="AO344" s="678">
        <f t="shared" si="905"/>
        <v>24241.572</v>
      </c>
      <c r="AP344" s="678">
        <f t="shared" si="905"/>
        <v>24241.572</v>
      </c>
      <c r="AQ344" s="678">
        <f t="shared" si="905"/>
        <v>24241.572</v>
      </c>
      <c r="AR344" s="678">
        <f t="shared" si="905"/>
        <v>24241.572</v>
      </c>
      <c r="AS344" s="678">
        <f t="shared" si="905"/>
        <v>24241.572</v>
      </c>
      <c r="AT344" s="678">
        <f t="shared" si="905"/>
        <v>24241.572</v>
      </c>
      <c r="AU344" s="678">
        <f t="shared" si="905"/>
        <v>24241.572</v>
      </c>
      <c r="AV344" s="678">
        <f t="shared" si="905"/>
        <v>24241.572</v>
      </c>
      <c r="AW344" s="678">
        <f t="shared" si="905"/>
        <v>24241.572</v>
      </c>
      <c r="AX344" s="678"/>
      <c r="AY344" s="678"/>
      <c r="AZ344" s="678"/>
      <c r="BA344" s="678"/>
      <c r="BB344" s="678"/>
      <c r="BC344" s="686"/>
      <c r="BD344" s="1371">
        <f>5790*$K$1</f>
        <v>24241.572</v>
      </c>
      <c r="BE344" s="1371">
        <f t="shared" ref="BE344:BO344" si="906">5790*$K$1</f>
        <v>24241.572</v>
      </c>
      <c r="BF344" s="1371">
        <f t="shared" si="906"/>
        <v>24241.572</v>
      </c>
      <c r="BG344" s="1371">
        <f t="shared" si="906"/>
        <v>24241.572</v>
      </c>
      <c r="BH344" s="1371">
        <f t="shared" si="906"/>
        <v>24241.572</v>
      </c>
      <c r="BI344" s="1371">
        <f t="shared" si="906"/>
        <v>24241.572</v>
      </c>
      <c r="BJ344" s="1371">
        <f t="shared" si="906"/>
        <v>24241.572</v>
      </c>
      <c r="BK344" s="1371">
        <f t="shared" si="906"/>
        <v>24241.572</v>
      </c>
      <c r="BL344" s="1371">
        <f t="shared" si="906"/>
        <v>24241.572</v>
      </c>
      <c r="BM344" s="1371">
        <f t="shared" si="906"/>
        <v>24241.572</v>
      </c>
      <c r="BN344" s="1371">
        <f t="shared" si="906"/>
        <v>24241.572</v>
      </c>
      <c r="BO344" s="1371">
        <f t="shared" si="906"/>
        <v>24241.572</v>
      </c>
      <c r="BP344" s="1371"/>
      <c r="BQ344" s="1371"/>
      <c r="BR344" s="1371"/>
      <c r="BS344" s="1371"/>
      <c r="BT344" s="1371"/>
      <c r="BU344" s="674"/>
      <c r="BV344" s="678">
        <f t="shared" ref="BV344:BY344" si="907">5790*$K$1</f>
        <v>24241.572</v>
      </c>
      <c r="BW344" s="678">
        <f t="shared" si="907"/>
        <v>24241.572</v>
      </c>
      <c r="BX344" s="678">
        <f t="shared" si="907"/>
        <v>24241.572</v>
      </c>
      <c r="BY344" s="678">
        <f t="shared" si="907"/>
        <v>24241.572</v>
      </c>
      <c r="BZ344" s="578">
        <f t="shared" si="873"/>
        <v>24241.571999999996</v>
      </c>
      <c r="CA344" s="578">
        <f t="shared" si="874"/>
        <v>24241.571999999996</v>
      </c>
      <c r="CB344" s="578">
        <f t="shared" si="875"/>
        <v>24241.571999999996</v>
      </c>
      <c r="CC344" s="665">
        <f t="shared" si="876"/>
        <v>24241.571999999996</v>
      </c>
      <c r="CD344" s="1069">
        <f t="shared" si="877"/>
        <v>24241.572</v>
      </c>
      <c r="CE344" s="1070">
        <f t="shared" si="877"/>
        <v>24241.572</v>
      </c>
      <c r="CF344" s="1070">
        <f t="shared" si="877"/>
        <v>24241.572</v>
      </c>
      <c r="CG344" s="1070">
        <f t="shared" si="877"/>
        <v>24241.572</v>
      </c>
      <c r="CH344" s="1070">
        <f t="shared" si="877"/>
        <v>24241.572</v>
      </c>
      <c r="CI344" s="1071">
        <f t="shared" si="877"/>
        <v>24241.572</v>
      </c>
      <c r="CJ344" s="1071">
        <f t="shared" si="877"/>
        <v>24241.572</v>
      </c>
      <c r="CK344" s="1070">
        <f t="shared" si="877"/>
        <v>24241.572</v>
      </c>
      <c r="CL344" s="1070">
        <f t="shared" si="877"/>
        <v>24241.572</v>
      </c>
      <c r="CM344" s="1070">
        <f t="shared" si="877"/>
        <v>24241.572</v>
      </c>
      <c r="CN344" s="1070">
        <f t="shared" si="877"/>
        <v>24241.572</v>
      </c>
      <c r="CO344" s="1069">
        <f t="shared" si="877"/>
        <v>24241.572</v>
      </c>
      <c r="CP344" s="532" t="str">
        <f t="shared" si="878"/>
        <v/>
      </c>
      <c r="CQ344" s="533" t="str">
        <f t="shared" si="879"/>
        <v/>
      </c>
      <c r="CR344" s="534" t="str">
        <f t="shared" si="880"/>
        <v/>
      </c>
      <c r="CS344" s="534">
        <f t="shared" si="881"/>
        <v>24241.572</v>
      </c>
      <c r="CT344" s="534">
        <f t="shared" si="882"/>
        <v>24241.572</v>
      </c>
      <c r="CU344" s="534">
        <f t="shared" si="883"/>
        <v>24241.572</v>
      </c>
      <c r="CV344" s="534">
        <f t="shared" si="884"/>
        <v>24241.572</v>
      </c>
      <c r="CW344" s="535">
        <f t="shared" si="885"/>
        <v>24241.572</v>
      </c>
      <c r="CX344" s="535">
        <f t="shared" si="886"/>
        <v>24241.572</v>
      </c>
      <c r="CY344" s="535">
        <f t="shared" si="887"/>
        <v>24241.572</v>
      </c>
      <c r="CZ344" s="534">
        <f t="shared" si="888"/>
        <v>24241.572</v>
      </c>
      <c r="DA344" s="534">
        <f t="shared" si="889"/>
        <v>24241.572</v>
      </c>
      <c r="DB344" s="534">
        <f t="shared" si="890"/>
        <v>24241.572</v>
      </c>
      <c r="DC344" s="534">
        <f t="shared" si="891"/>
        <v>24241.572</v>
      </c>
      <c r="DD344" s="534">
        <f t="shared" si="892"/>
        <v>24241.572</v>
      </c>
      <c r="DE344" s="533" t="str">
        <f t="shared" si="893"/>
        <v/>
      </c>
      <c r="DF344" s="532" t="str">
        <f t="shared" si="894"/>
        <v/>
      </c>
      <c r="DG344" s="631">
        <f t="shared" si="895"/>
        <v>12</v>
      </c>
      <c r="DH344" s="96">
        <f t="shared" si="896"/>
        <v>12</v>
      </c>
      <c r="DI344" s="96">
        <f t="shared" si="897"/>
        <v>12</v>
      </c>
      <c r="DJ344" s="96">
        <f t="shared" si="898"/>
        <v>12</v>
      </c>
      <c r="DK344" s="467"/>
      <c r="DL344" s="599"/>
      <c r="DM344" s="599"/>
      <c r="DN344" s="599"/>
      <c r="DO344" s="599"/>
      <c r="DP344" s="599"/>
      <c r="DQ344" s="599"/>
      <c r="DR344" s="599"/>
      <c r="DS344" s="599"/>
      <c r="DT344" s="468"/>
    </row>
    <row r="345" spans="1:124" s="470" customFormat="1" ht="15.75" customHeight="1">
      <c r="A345" s="635" t="s">
        <v>255</v>
      </c>
      <c r="B345" s="212">
        <v>0</v>
      </c>
      <c r="C345" s="212"/>
      <c r="D345" s="212"/>
      <c r="E345" s="212"/>
      <c r="F345" s="212"/>
      <c r="G345" s="212"/>
      <c r="H345" s="212"/>
      <c r="I345" s="212"/>
      <c r="J345" s="212"/>
      <c r="K345" s="212"/>
      <c r="L345" s="212"/>
      <c r="M345" s="212"/>
      <c r="N345" s="212"/>
      <c r="O345" s="212"/>
      <c r="P345" s="212"/>
      <c r="Q345" s="212"/>
      <c r="R345" s="212"/>
      <c r="S345" s="704"/>
      <c r="T345" s="212"/>
      <c r="U345" s="212"/>
      <c r="V345" s="212"/>
      <c r="W345" s="212"/>
      <c r="X345" s="212"/>
      <c r="Y345" s="212"/>
      <c r="Z345" s="1338"/>
      <c r="AA345" s="1338"/>
      <c r="AB345" s="1338"/>
      <c r="AC345" s="1338"/>
      <c r="AD345" s="212">
        <v>70</v>
      </c>
      <c r="AE345" s="1338"/>
      <c r="AF345" s="212"/>
      <c r="AG345" s="212"/>
      <c r="AH345" s="212"/>
      <c r="AI345" s="212"/>
      <c r="AJ345" s="212"/>
      <c r="AK345" s="618"/>
      <c r="AL345" s="212">
        <v>10</v>
      </c>
      <c r="AM345" s="212"/>
      <c r="AN345" s="212"/>
      <c r="AO345" s="212"/>
      <c r="AP345" s="212"/>
      <c r="AQ345" s="212"/>
      <c r="AR345" s="212"/>
      <c r="AS345" s="212"/>
      <c r="AT345" s="212"/>
      <c r="AU345" s="212"/>
      <c r="AV345" s="212"/>
      <c r="AW345" s="212"/>
      <c r="AX345" s="212"/>
      <c r="AY345" s="212"/>
      <c r="AZ345" s="212"/>
      <c r="BA345" s="212"/>
      <c r="BB345" s="212"/>
      <c r="BC345" s="618"/>
      <c r="BD345" s="1338">
        <v>2</v>
      </c>
      <c r="BE345" s="1338">
        <v>2</v>
      </c>
      <c r="BF345" s="1338"/>
      <c r="BG345" s="1338">
        <v>7</v>
      </c>
      <c r="BH345" s="1338"/>
      <c r="BI345" s="1338"/>
      <c r="BJ345" s="1338"/>
      <c r="BK345" s="1338"/>
      <c r="BL345" s="1338"/>
      <c r="BM345" s="1338"/>
      <c r="BN345" s="1338"/>
      <c r="BO345" s="1338"/>
      <c r="BP345" s="1338"/>
      <c r="BQ345" s="1338"/>
      <c r="BR345" s="1338"/>
      <c r="BS345" s="1338"/>
      <c r="BT345" s="1338"/>
      <c r="BU345" s="704"/>
      <c r="BV345" s="212"/>
      <c r="BW345" s="212"/>
      <c r="BX345" s="212"/>
      <c r="BY345" s="212">
        <v>40</v>
      </c>
      <c r="BZ345" s="578" t="str">
        <f t="shared" si="873"/>
        <v/>
      </c>
      <c r="CA345" s="578" t="str">
        <f t="shared" si="874"/>
        <v/>
      </c>
      <c r="CB345" s="578" t="str">
        <f t="shared" si="875"/>
        <v/>
      </c>
      <c r="CC345" s="665">
        <f t="shared" si="876"/>
        <v>2</v>
      </c>
      <c r="CD345" s="1069" t="str">
        <f t="shared" si="877"/>
        <v/>
      </c>
      <c r="CE345" s="1070" t="str">
        <f t="shared" si="877"/>
        <v/>
      </c>
      <c r="CF345" s="1070" t="str">
        <f t="shared" si="877"/>
        <v/>
      </c>
      <c r="CG345" s="1070" t="str">
        <f t="shared" si="877"/>
        <v/>
      </c>
      <c r="CH345" s="1070">
        <f t="shared" si="877"/>
        <v>2</v>
      </c>
      <c r="CI345" s="1071">
        <f t="shared" si="877"/>
        <v>2</v>
      </c>
      <c r="CJ345" s="1071">
        <f t="shared" si="877"/>
        <v>7</v>
      </c>
      <c r="CK345" s="1070" t="str">
        <f t="shared" si="877"/>
        <v/>
      </c>
      <c r="CL345" s="1070" t="str">
        <f t="shared" si="877"/>
        <v/>
      </c>
      <c r="CM345" s="1070" t="str">
        <f t="shared" si="877"/>
        <v/>
      </c>
      <c r="CN345" s="1070" t="str">
        <f t="shared" si="877"/>
        <v/>
      </c>
      <c r="CO345" s="1069" t="str">
        <f t="shared" si="877"/>
        <v/>
      </c>
      <c r="CP345" s="532" t="str">
        <f t="shared" si="878"/>
        <v/>
      </c>
      <c r="CQ345" s="533" t="str">
        <f t="shared" si="879"/>
        <v/>
      </c>
      <c r="CR345" s="534" t="str">
        <f t="shared" si="880"/>
        <v/>
      </c>
      <c r="CS345" s="534" t="str">
        <f t="shared" si="881"/>
        <v/>
      </c>
      <c r="CT345" s="534" t="str">
        <f t="shared" si="882"/>
        <v/>
      </c>
      <c r="CU345" s="534" t="str">
        <f t="shared" si="883"/>
        <v/>
      </c>
      <c r="CV345" s="534" t="str">
        <f t="shared" si="884"/>
        <v/>
      </c>
      <c r="CW345" s="535">
        <f t="shared" si="885"/>
        <v>2</v>
      </c>
      <c r="CX345" s="535">
        <f t="shared" si="886"/>
        <v>2</v>
      </c>
      <c r="CY345" s="535">
        <f t="shared" si="887"/>
        <v>7</v>
      </c>
      <c r="CZ345" s="534" t="str">
        <f t="shared" si="888"/>
        <v/>
      </c>
      <c r="DA345" s="534" t="str">
        <f t="shared" si="889"/>
        <v/>
      </c>
      <c r="DB345" s="534" t="str">
        <f t="shared" si="890"/>
        <v/>
      </c>
      <c r="DC345" s="534" t="str">
        <f t="shared" si="891"/>
        <v/>
      </c>
      <c r="DD345" s="534" t="str">
        <f t="shared" si="892"/>
        <v/>
      </c>
      <c r="DE345" s="533" t="str">
        <f t="shared" si="893"/>
        <v/>
      </c>
      <c r="DF345" s="532" t="str">
        <f t="shared" si="894"/>
        <v/>
      </c>
      <c r="DG345" s="631">
        <f t="shared" si="895"/>
        <v>1</v>
      </c>
      <c r="DH345" s="96">
        <f t="shared" si="896"/>
        <v>1</v>
      </c>
      <c r="DI345" s="96">
        <f t="shared" si="897"/>
        <v>1</v>
      </c>
      <c r="DJ345" s="96">
        <f t="shared" si="898"/>
        <v>3</v>
      </c>
      <c r="DK345" s="467"/>
      <c r="DL345" s="599"/>
      <c r="DM345" s="599"/>
      <c r="DN345" s="599"/>
      <c r="DO345" s="599"/>
      <c r="DP345" s="599"/>
      <c r="DQ345" s="599"/>
      <c r="DR345" s="599"/>
      <c r="DS345" s="599"/>
      <c r="DT345" s="468"/>
    </row>
    <row r="346" spans="1:124" s="470" customFormat="1" ht="15.75" customHeight="1">
      <c r="A346" s="619" t="s">
        <v>180</v>
      </c>
      <c r="B346" s="260">
        <v>0</v>
      </c>
      <c r="C346" s="260"/>
      <c r="D346" s="260"/>
      <c r="E346" s="260"/>
      <c r="F346" s="260"/>
      <c r="G346" s="260"/>
      <c r="H346" s="260"/>
      <c r="I346" s="260"/>
      <c r="J346" s="260"/>
      <c r="K346" s="260"/>
      <c r="L346" s="260"/>
      <c r="M346" s="260"/>
      <c r="N346" s="260"/>
      <c r="O346" s="260"/>
      <c r="P346" s="260"/>
      <c r="Q346" s="260"/>
      <c r="R346" s="260"/>
      <c r="S346" s="569"/>
      <c r="T346" s="260"/>
      <c r="U346" s="260"/>
      <c r="V346" s="260"/>
      <c r="W346" s="260"/>
      <c r="X346" s="260"/>
      <c r="Y346" s="260"/>
      <c r="Z346" s="1339"/>
      <c r="AA346" s="1339"/>
      <c r="AB346" s="1339"/>
      <c r="AC346" s="1339"/>
      <c r="AD346" s="260">
        <v>50</v>
      </c>
      <c r="AE346" s="1339"/>
      <c r="AF346" s="260"/>
      <c r="AG346" s="260"/>
      <c r="AH346" s="260"/>
      <c r="AI346" s="260"/>
      <c r="AJ346" s="260"/>
      <c r="AK346" s="618"/>
      <c r="AL346" s="260">
        <v>10</v>
      </c>
      <c r="AM346" s="260"/>
      <c r="AN346" s="260"/>
      <c r="AO346" s="260"/>
      <c r="AP346" s="260"/>
      <c r="AQ346" s="260"/>
      <c r="AR346" s="260"/>
      <c r="AS346" s="260"/>
      <c r="AT346" s="260"/>
      <c r="AU346" s="260"/>
      <c r="AV346" s="260"/>
      <c r="AW346" s="260"/>
      <c r="AX346" s="260"/>
      <c r="AY346" s="260"/>
      <c r="AZ346" s="260"/>
      <c r="BA346" s="260"/>
      <c r="BB346" s="260"/>
      <c r="BC346" s="618"/>
      <c r="BD346" s="1339">
        <v>150</v>
      </c>
      <c r="BE346" s="1339">
        <v>150</v>
      </c>
      <c r="BF346" s="1339"/>
      <c r="BG346" s="1339">
        <v>150</v>
      </c>
      <c r="BH346" s="1339"/>
      <c r="BI346" s="1339"/>
      <c r="BJ346" s="1339"/>
      <c r="BK346" s="1339"/>
      <c r="BL346" s="1339"/>
      <c r="BM346" s="1339"/>
      <c r="BN346" s="1339"/>
      <c r="BO346" s="1339"/>
      <c r="BP346" s="1339"/>
      <c r="BQ346" s="1339"/>
      <c r="BR346" s="1339"/>
      <c r="BS346" s="1339"/>
      <c r="BT346" s="1339"/>
      <c r="BU346" s="569"/>
      <c r="BV346" s="260"/>
      <c r="BW346" s="260"/>
      <c r="BX346" s="260"/>
      <c r="BY346" s="260">
        <v>7.5</v>
      </c>
      <c r="BZ346" s="578" t="str">
        <f t="shared" si="873"/>
        <v/>
      </c>
      <c r="CA346" s="578" t="str">
        <f t="shared" si="874"/>
        <v/>
      </c>
      <c r="CB346" s="578" t="str">
        <f t="shared" si="875"/>
        <v/>
      </c>
      <c r="CC346" s="665">
        <f t="shared" si="876"/>
        <v>150</v>
      </c>
      <c r="CD346" s="1069" t="str">
        <f t="shared" si="877"/>
        <v/>
      </c>
      <c r="CE346" s="1070" t="str">
        <f t="shared" si="877"/>
        <v/>
      </c>
      <c r="CF346" s="1070" t="str">
        <f t="shared" si="877"/>
        <v/>
      </c>
      <c r="CG346" s="1070" t="str">
        <f t="shared" si="877"/>
        <v/>
      </c>
      <c r="CH346" s="1070">
        <f t="shared" si="877"/>
        <v>150</v>
      </c>
      <c r="CI346" s="1071">
        <f t="shared" si="877"/>
        <v>150</v>
      </c>
      <c r="CJ346" s="1071">
        <f t="shared" si="877"/>
        <v>150</v>
      </c>
      <c r="CK346" s="1070" t="str">
        <f t="shared" si="877"/>
        <v/>
      </c>
      <c r="CL346" s="1070" t="str">
        <f t="shared" si="877"/>
        <v/>
      </c>
      <c r="CM346" s="1070" t="str">
        <f t="shared" si="877"/>
        <v/>
      </c>
      <c r="CN346" s="1070" t="str">
        <f t="shared" si="877"/>
        <v/>
      </c>
      <c r="CO346" s="1069" t="str">
        <f t="shared" si="877"/>
        <v/>
      </c>
      <c r="CP346" s="532" t="str">
        <f t="shared" si="878"/>
        <v/>
      </c>
      <c r="CQ346" s="533" t="str">
        <f t="shared" si="879"/>
        <v/>
      </c>
      <c r="CR346" s="534" t="str">
        <f t="shared" si="880"/>
        <v/>
      </c>
      <c r="CS346" s="534" t="str">
        <f t="shared" si="881"/>
        <v/>
      </c>
      <c r="CT346" s="534" t="str">
        <f t="shared" si="882"/>
        <v/>
      </c>
      <c r="CU346" s="534" t="str">
        <f t="shared" si="883"/>
        <v/>
      </c>
      <c r="CV346" s="534" t="str">
        <f t="shared" si="884"/>
        <v/>
      </c>
      <c r="CW346" s="535">
        <f t="shared" si="885"/>
        <v>150</v>
      </c>
      <c r="CX346" s="535">
        <f t="shared" si="886"/>
        <v>150</v>
      </c>
      <c r="CY346" s="535">
        <f t="shared" si="887"/>
        <v>150</v>
      </c>
      <c r="CZ346" s="534" t="str">
        <f t="shared" si="888"/>
        <v/>
      </c>
      <c r="DA346" s="534" t="str">
        <f t="shared" si="889"/>
        <v/>
      </c>
      <c r="DB346" s="534" t="str">
        <f t="shared" si="890"/>
        <v/>
      </c>
      <c r="DC346" s="534" t="str">
        <f t="shared" si="891"/>
        <v/>
      </c>
      <c r="DD346" s="534" t="str">
        <f t="shared" si="892"/>
        <v/>
      </c>
      <c r="DE346" s="533" t="str">
        <f t="shared" si="893"/>
        <v/>
      </c>
      <c r="DF346" s="532" t="str">
        <f t="shared" si="894"/>
        <v/>
      </c>
      <c r="DG346" s="631">
        <f t="shared" si="895"/>
        <v>1</v>
      </c>
      <c r="DH346" s="96">
        <f t="shared" si="896"/>
        <v>1</v>
      </c>
      <c r="DI346" s="96">
        <f t="shared" si="897"/>
        <v>1</v>
      </c>
      <c r="DJ346" s="96">
        <f t="shared" si="898"/>
        <v>3</v>
      </c>
      <c r="DK346" s="467"/>
      <c r="DL346" s="599"/>
      <c r="DM346" s="599"/>
      <c r="DN346" s="599"/>
      <c r="DO346" s="599"/>
      <c r="DP346" s="599"/>
      <c r="DQ346" s="599"/>
      <c r="DR346" s="599"/>
      <c r="DS346" s="599"/>
      <c r="DT346" s="468"/>
    </row>
    <row r="347" spans="1:124" s="470" customFormat="1" ht="15.75" customHeight="1">
      <c r="A347" s="619" t="s">
        <v>182</v>
      </c>
      <c r="B347" s="608">
        <f t="shared" ref="B347:M347" si="908">IF(B345="","",B345*B346)</f>
        <v>0</v>
      </c>
      <c r="C347" s="608" t="str">
        <f t="shared" si="908"/>
        <v/>
      </c>
      <c r="D347" s="608" t="str">
        <f t="shared" si="908"/>
        <v/>
      </c>
      <c r="E347" s="608" t="str">
        <f t="shared" si="908"/>
        <v/>
      </c>
      <c r="F347" s="608" t="str">
        <f t="shared" si="908"/>
        <v/>
      </c>
      <c r="G347" s="608" t="str">
        <f t="shared" si="908"/>
        <v/>
      </c>
      <c r="H347" s="608" t="str">
        <f t="shared" si="908"/>
        <v/>
      </c>
      <c r="I347" s="608" t="str">
        <f t="shared" si="908"/>
        <v/>
      </c>
      <c r="J347" s="608" t="str">
        <f t="shared" si="908"/>
        <v/>
      </c>
      <c r="K347" s="608" t="str">
        <f t="shared" si="908"/>
        <v/>
      </c>
      <c r="L347" s="608" t="str">
        <f t="shared" si="908"/>
        <v/>
      </c>
      <c r="M347" s="608" t="str">
        <f t="shared" si="908"/>
        <v/>
      </c>
      <c r="N347" s="608"/>
      <c r="O347" s="608"/>
      <c r="P347" s="608"/>
      <c r="Q347" s="608"/>
      <c r="R347" s="608"/>
      <c r="S347" s="640"/>
      <c r="T347" s="608" t="str">
        <f t="shared" ref="T347:AE347" si="909">IF(T345="","",T345*T346)</f>
        <v/>
      </c>
      <c r="U347" s="608" t="str">
        <f t="shared" si="909"/>
        <v/>
      </c>
      <c r="V347" s="608" t="str">
        <f t="shared" si="909"/>
        <v/>
      </c>
      <c r="W347" s="608" t="str">
        <f t="shared" si="909"/>
        <v/>
      </c>
      <c r="X347" s="608" t="str">
        <f t="shared" si="909"/>
        <v/>
      </c>
      <c r="Y347" s="608" t="str">
        <f t="shared" si="909"/>
        <v/>
      </c>
      <c r="Z347" s="1347" t="str">
        <f t="shared" si="909"/>
        <v/>
      </c>
      <c r="AA347" s="1347" t="str">
        <f t="shared" si="909"/>
        <v/>
      </c>
      <c r="AB347" s="1347" t="str">
        <f t="shared" si="909"/>
        <v/>
      </c>
      <c r="AC347" s="1347" t="str">
        <f t="shared" si="909"/>
        <v/>
      </c>
      <c r="AD347" s="608">
        <f t="shared" si="909"/>
        <v>3500</v>
      </c>
      <c r="AE347" s="1347" t="str">
        <f t="shared" si="909"/>
        <v/>
      </c>
      <c r="AF347" s="608"/>
      <c r="AG347" s="608"/>
      <c r="AH347" s="608"/>
      <c r="AI347" s="608"/>
      <c r="AJ347" s="608"/>
      <c r="AK347" s="640"/>
      <c r="AL347" s="608">
        <f t="shared" ref="AL347:AW347" si="910">IF(AL345="","",AL345*AL346)</f>
        <v>100</v>
      </c>
      <c r="AM347" s="608" t="str">
        <f t="shared" si="910"/>
        <v/>
      </c>
      <c r="AN347" s="608" t="str">
        <f t="shared" si="910"/>
        <v/>
      </c>
      <c r="AO347" s="608" t="str">
        <f t="shared" si="910"/>
        <v/>
      </c>
      <c r="AP347" s="608" t="str">
        <f t="shared" si="910"/>
        <v/>
      </c>
      <c r="AQ347" s="608" t="str">
        <f t="shared" si="910"/>
        <v/>
      </c>
      <c r="AR347" s="608" t="str">
        <f t="shared" si="910"/>
        <v/>
      </c>
      <c r="AS347" s="608" t="str">
        <f t="shared" si="910"/>
        <v/>
      </c>
      <c r="AT347" s="608" t="str">
        <f t="shared" si="910"/>
        <v/>
      </c>
      <c r="AU347" s="608" t="str">
        <f t="shared" si="910"/>
        <v/>
      </c>
      <c r="AV347" s="608" t="str">
        <f t="shared" si="910"/>
        <v/>
      </c>
      <c r="AW347" s="608" t="str">
        <f t="shared" si="910"/>
        <v/>
      </c>
      <c r="AX347" s="608"/>
      <c r="AY347" s="608"/>
      <c r="AZ347" s="608"/>
      <c r="BA347" s="608"/>
      <c r="BB347" s="608"/>
      <c r="BC347" s="640"/>
      <c r="BD347" s="1347">
        <f t="shared" ref="BD347:BO347" si="911">IF(BD345="","",BD345*BD346)</f>
        <v>300</v>
      </c>
      <c r="BE347" s="1347">
        <f t="shared" si="911"/>
        <v>300</v>
      </c>
      <c r="BF347" s="1347" t="str">
        <f t="shared" si="911"/>
        <v/>
      </c>
      <c r="BG347" s="1347">
        <f t="shared" si="911"/>
        <v>1050</v>
      </c>
      <c r="BH347" s="1347" t="str">
        <f t="shared" si="911"/>
        <v/>
      </c>
      <c r="BI347" s="1347" t="str">
        <f t="shared" si="911"/>
        <v/>
      </c>
      <c r="BJ347" s="1347" t="str">
        <f t="shared" si="911"/>
        <v/>
      </c>
      <c r="BK347" s="1347" t="str">
        <f t="shared" si="911"/>
        <v/>
      </c>
      <c r="BL347" s="1347" t="str">
        <f t="shared" si="911"/>
        <v/>
      </c>
      <c r="BM347" s="1347" t="str">
        <f t="shared" si="911"/>
        <v/>
      </c>
      <c r="BN347" s="1347" t="str">
        <f t="shared" si="911"/>
        <v/>
      </c>
      <c r="BO347" s="1347" t="str">
        <f t="shared" si="911"/>
        <v/>
      </c>
      <c r="BP347" s="1347"/>
      <c r="BQ347" s="1347"/>
      <c r="BR347" s="1347"/>
      <c r="BS347" s="1347"/>
      <c r="BT347" s="1347"/>
      <c r="BU347" s="640"/>
      <c r="BV347" s="608" t="str">
        <f>IF(BV345="","",BV345*BV346)</f>
        <v/>
      </c>
      <c r="BW347" s="608" t="str">
        <f>IF(BW345="","",BW345*BW346)</f>
        <v/>
      </c>
      <c r="BX347" s="608" t="str">
        <f>IF(BX345="","",BX345*BX346)</f>
        <v/>
      </c>
      <c r="BY347" s="608">
        <f>IF(BY345="","",BY345*BY346)</f>
        <v>300</v>
      </c>
      <c r="BZ347" s="578" t="str">
        <f t="shared" si="873"/>
        <v/>
      </c>
      <c r="CA347" s="578" t="str">
        <f t="shared" si="874"/>
        <v/>
      </c>
      <c r="CB347" s="578" t="str">
        <f t="shared" si="875"/>
        <v/>
      </c>
      <c r="CC347" s="665">
        <f t="shared" si="876"/>
        <v>300</v>
      </c>
      <c r="CD347" s="1069" t="str">
        <f t="shared" si="877"/>
        <v/>
      </c>
      <c r="CE347" s="1070" t="str">
        <f t="shared" si="877"/>
        <v/>
      </c>
      <c r="CF347" s="1070" t="str">
        <f t="shared" si="877"/>
        <v/>
      </c>
      <c r="CG347" s="1070" t="str">
        <f t="shared" si="877"/>
        <v/>
      </c>
      <c r="CH347" s="1070">
        <f t="shared" si="877"/>
        <v>300</v>
      </c>
      <c r="CI347" s="1071">
        <f t="shared" si="877"/>
        <v>300</v>
      </c>
      <c r="CJ347" s="1071">
        <f t="shared" si="877"/>
        <v>1050</v>
      </c>
      <c r="CK347" s="1070" t="str">
        <f t="shared" si="877"/>
        <v/>
      </c>
      <c r="CL347" s="1070" t="str">
        <f t="shared" si="877"/>
        <v/>
      </c>
      <c r="CM347" s="1070" t="str">
        <f t="shared" si="877"/>
        <v/>
      </c>
      <c r="CN347" s="1070" t="str">
        <f t="shared" si="877"/>
        <v/>
      </c>
      <c r="CO347" s="1069" t="str">
        <f t="shared" si="877"/>
        <v/>
      </c>
      <c r="CP347" s="532" t="str">
        <f t="shared" si="878"/>
        <v/>
      </c>
      <c r="CQ347" s="533" t="str">
        <f t="shared" si="879"/>
        <v/>
      </c>
      <c r="CR347" s="534" t="str">
        <f t="shared" si="880"/>
        <v/>
      </c>
      <c r="CS347" s="534" t="str">
        <f t="shared" si="881"/>
        <v/>
      </c>
      <c r="CT347" s="534" t="str">
        <f t="shared" si="882"/>
        <v/>
      </c>
      <c r="CU347" s="534" t="str">
        <f t="shared" si="883"/>
        <v/>
      </c>
      <c r="CV347" s="534" t="str">
        <f t="shared" si="884"/>
        <v/>
      </c>
      <c r="CW347" s="535">
        <f t="shared" si="885"/>
        <v>300</v>
      </c>
      <c r="CX347" s="535">
        <f t="shared" si="886"/>
        <v>300</v>
      </c>
      <c r="CY347" s="535">
        <f t="shared" si="887"/>
        <v>1050</v>
      </c>
      <c r="CZ347" s="534" t="str">
        <f t="shared" si="888"/>
        <v/>
      </c>
      <c r="DA347" s="534" t="str">
        <f t="shared" si="889"/>
        <v/>
      </c>
      <c r="DB347" s="534" t="str">
        <f t="shared" si="890"/>
        <v/>
      </c>
      <c r="DC347" s="534" t="str">
        <f t="shared" si="891"/>
        <v/>
      </c>
      <c r="DD347" s="534" t="str">
        <f t="shared" si="892"/>
        <v/>
      </c>
      <c r="DE347" s="533" t="str">
        <f t="shared" si="893"/>
        <v/>
      </c>
      <c r="DF347" s="532" t="str">
        <f t="shared" si="894"/>
        <v/>
      </c>
      <c r="DG347" s="631">
        <f t="shared" si="895"/>
        <v>1</v>
      </c>
      <c r="DH347" s="96">
        <f t="shared" si="896"/>
        <v>1</v>
      </c>
      <c r="DI347" s="96">
        <f t="shared" si="897"/>
        <v>1</v>
      </c>
      <c r="DJ347" s="96">
        <f t="shared" si="898"/>
        <v>3</v>
      </c>
      <c r="DK347" s="467"/>
      <c r="DL347" s="599"/>
      <c r="DM347" s="599"/>
      <c r="DN347" s="599"/>
      <c r="DO347" s="599"/>
      <c r="DP347" s="599"/>
      <c r="DQ347" s="599"/>
      <c r="DR347" s="599"/>
      <c r="DS347" s="599"/>
      <c r="DT347" s="468"/>
    </row>
    <row r="348" spans="1:124" s="470" customFormat="1" ht="15.75" customHeight="1">
      <c r="A348" s="619" t="s">
        <v>256</v>
      </c>
      <c r="B348" s="260">
        <v>0</v>
      </c>
      <c r="C348" s="260"/>
      <c r="D348" s="260"/>
      <c r="E348" s="260"/>
      <c r="F348" s="260"/>
      <c r="G348" s="260"/>
      <c r="H348" s="260"/>
      <c r="I348" s="260"/>
      <c r="J348" s="260"/>
      <c r="K348" s="260"/>
      <c r="L348" s="260"/>
      <c r="M348" s="260"/>
      <c r="N348" s="260"/>
      <c r="O348" s="260"/>
      <c r="P348" s="260"/>
      <c r="Q348" s="260"/>
      <c r="R348" s="260"/>
      <c r="S348" s="583"/>
      <c r="T348" s="260"/>
      <c r="U348" s="260"/>
      <c r="V348" s="260"/>
      <c r="W348" s="260"/>
      <c r="X348" s="260"/>
      <c r="Y348" s="260"/>
      <c r="Z348" s="1339"/>
      <c r="AA348" s="1339"/>
      <c r="AB348" s="1339"/>
      <c r="AC348" s="1339"/>
      <c r="AD348" s="260">
        <v>30</v>
      </c>
      <c r="AE348" s="1339"/>
      <c r="AF348" s="260"/>
      <c r="AG348" s="260"/>
      <c r="AH348" s="260"/>
      <c r="AI348" s="260"/>
      <c r="AJ348" s="260"/>
      <c r="AK348" s="583"/>
      <c r="AL348" s="260"/>
      <c r="AM348" s="260"/>
      <c r="AN348" s="260"/>
      <c r="AO348" s="260"/>
      <c r="AP348" s="260"/>
      <c r="AQ348" s="260"/>
      <c r="AR348" s="260"/>
      <c r="AS348" s="260"/>
      <c r="AT348" s="260"/>
      <c r="AU348" s="260"/>
      <c r="AV348" s="260"/>
      <c r="AW348" s="260"/>
      <c r="AX348" s="260"/>
      <c r="AY348" s="260"/>
      <c r="AZ348" s="260"/>
      <c r="BA348" s="260"/>
      <c r="BB348" s="260"/>
      <c r="BC348" s="583"/>
      <c r="BD348" s="1339">
        <v>1</v>
      </c>
      <c r="BE348" s="1339">
        <v>1</v>
      </c>
      <c r="BF348" s="1339">
        <v>5</v>
      </c>
      <c r="BG348" s="1339">
        <v>50</v>
      </c>
      <c r="BH348" s="1339"/>
      <c r="BI348" s="1339"/>
      <c r="BJ348" s="1339"/>
      <c r="BK348" s="1339"/>
      <c r="BL348" s="1339"/>
      <c r="BM348" s="1339"/>
      <c r="BN348" s="1339"/>
      <c r="BO348" s="1339"/>
      <c r="BP348" s="1339"/>
      <c r="BQ348" s="1339"/>
      <c r="BR348" s="1339"/>
      <c r="BS348" s="1339"/>
      <c r="BT348" s="1339"/>
      <c r="BU348" s="583"/>
      <c r="BV348" s="260"/>
      <c r="BW348" s="260"/>
      <c r="BX348" s="260"/>
      <c r="BY348" s="260">
        <v>20</v>
      </c>
      <c r="BZ348" s="578" t="str">
        <f t="shared" si="873"/>
        <v/>
      </c>
      <c r="CA348" s="578" t="str">
        <f t="shared" si="874"/>
        <v/>
      </c>
      <c r="CB348" s="578" t="str">
        <f t="shared" si="875"/>
        <v/>
      </c>
      <c r="CC348" s="665">
        <f t="shared" si="876"/>
        <v>3</v>
      </c>
      <c r="CD348" s="1069" t="str">
        <f t="shared" si="877"/>
        <v/>
      </c>
      <c r="CE348" s="1070" t="str">
        <f t="shared" si="877"/>
        <v/>
      </c>
      <c r="CF348" s="1070" t="str">
        <f t="shared" si="877"/>
        <v/>
      </c>
      <c r="CG348" s="1070" t="str">
        <f t="shared" si="877"/>
        <v/>
      </c>
      <c r="CH348" s="1070">
        <f t="shared" si="877"/>
        <v>1</v>
      </c>
      <c r="CI348" s="1071">
        <f t="shared" si="877"/>
        <v>1</v>
      </c>
      <c r="CJ348" s="1071">
        <f t="shared" si="877"/>
        <v>5</v>
      </c>
      <c r="CK348" s="1070">
        <f t="shared" si="877"/>
        <v>50</v>
      </c>
      <c r="CL348" s="1070" t="str">
        <f t="shared" si="877"/>
        <v/>
      </c>
      <c r="CM348" s="1070" t="str">
        <f t="shared" si="877"/>
        <v/>
      </c>
      <c r="CN348" s="1070" t="str">
        <f t="shared" si="877"/>
        <v/>
      </c>
      <c r="CO348" s="1069" t="str">
        <f t="shared" si="877"/>
        <v/>
      </c>
      <c r="CP348" s="532" t="str">
        <f t="shared" si="878"/>
        <v/>
      </c>
      <c r="CQ348" s="533" t="str">
        <f t="shared" si="879"/>
        <v/>
      </c>
      <c r="CR348" s="534" t="str">
        <f t="shared" si="880"/>
        <v/>
      </c>
      <c r="CS348" s="534" t="str">
        <f t="shared" si="881"/>
        <v/>
      </c>
      <c r="CT348" s="534" t="str">
        <f t="shared" si="882"/>
        <v/>
      </c>
      <c r="CU348" s="534" t="str">
        <f t="shared" si="883"/>
        <v/>
      </c>
      <c r="CV348" s="534" t="str">
        <f t="shared" si="884"/>
        <v/>
      </c>
      <c r="CW348" s="535">
        <f t="shared" si="885"/>
        <v>1</v>
      </c>
      <c r="CX348" s="535">
        <f t="shared" si="886"/>
        <v>1</v>
      </c>
      <c r="CY348" s="535">
        <f t="shared" si="887"/>
        <v>5</v>
      </c>
      <c r="CZ348" s="534">
        <f t="shared" si="888"/>
        <v>50</v>
      </c>
      <c r="DA348" s="534" t="str">
        <f t="shared" si="889"/>
        <v/>
      </c>
      <c r="DB348" s="534" t="str">
        <f t="shared" si="890"/>
        <v/>
      </c>
      <c r="DC348" s="534" t="str">
        <f t="shared" si="891"/>
        <v/>
      </c>
      <c r="DD348" s="534" t="str">
        <f t="shared" si="892"/>
        <v/>
      </c>
      <c r="DE348" s="533" t="str">
        <f t="shared" si="893"/>
        <v/>
      </c>
      <c r="DF348" s="532" t="str">
        <f t="shared" si="894"/>
        <v/>
      </c>
      <c r="DG348" s="631">
        <f t="shared" si="895"/>
        <v>1</v>
      </c>
      <c r="DH348" s="96">
        <f t="shared" si="896"/>
        <v>1</v>
      </c>
      <c r="DI348" s="96">
        <f t="shared" si="897"/>
        <v>0</v>
      </c>
      <c r="DJ348" s="96">
        <f t="shared" si="898"/>
        <v>4</v>
      </c>
      <c r="DK348" s="467"/>
      <c r="DL348" s="599"/>
      <c r="DM348" s="599"/>
      <c r="DN348" s="599"/>
      <c r="DO348" s="599"/>
      <c r="DP348" s="599"/>
      <c r="DQ348" s="599"/>
      <c r="DR348" s="599"/>
      <c r="DS348" s="599"/>
      <c r="DT348" s="468"/>
    </row>
    <row r="349" spans="1:124" s="470" customFormat="1" ht="15.75" customHeight="1">
      <c r="A349" s="627" t="s">
        <v>226</v>
      </c>
      <c r="B349" s="611">
        <f t="shared" ref="B349:M349" si="912">IF(B343="","",(B343-B345-B348)*B344/B$46/365/$G$1)</f>
        <v>0</v>
      </c>
      <c r="C349" s="611" t="str">
        <f t="shared" si="912"/>
        <v/>
      </c>
      <c r="D349" s="611" t="str">
        <f t="shared" si="912"/>
        <v/>
      </c>
      <c r="E349" s="611" t="str">
        <f t="shared" si="912"/>
        <v/>
      </c>
      <c r="F349" s="611" t="str">
        <f t="shared" si="912"/>
        <v/>
      </c>
      <c r="G349" s="611" t="str">
        <f t="shared" si="912"/>
        <v/>
      </c>
      <c r="H349" s="611" t="str">
        <f t="shared" si="912"/>
        <v/>
      </c>
      <c r="I349" s="611" t="str">
        <f t="shared" si="912"/>
        <v/>
      </c>
      <c r="J349" s="611" t="str">
        <f t="shared" si="912"/>
        <v/>
      </c>
      <c r="K349" s="611" t="str">
        <f t="shared" si="912"/>
        <v/>
      </c>
      <c r="L349" s="611" t="str">
        <f t="shared" si="912"/>
        <v/>
      </c>
      <c r="M349" s="611" t="str">
        <f t="shared" si="912"/>
        <v/>
      </c>
      <c r="N349" s="611"/>
      <c r="O349" s="611"/>
      <c r="P349" s="611"/>
      <c r="Q349" s="611"/>
      <c r="R349" s="611"/>
      <c r="S349" s="630"/>
      <c r="T349" s="611" t="str">
        <f t="shared" ref="T349:AE349" si="913">IF(T343="","",(T343-T345-T348)*T344/T$46/365/$G$1)</f>
        <v/>
      </c>
      <c r="U349" s="611" t="str">
        <f t="shared" si="913"/>
        <v/>
      </c>
      <c r="V349" s="611" t="str">
        <f t="shared" si="913"/>
        <v/>
      </c>
      <c r="W349" s="611" t="str">
        <f t="shared" si="913"/>
        <v/>
      </c>
      <c r="X349" s="611" t="str">
        <f t="shared" si="913"/>
        <v/>
      </c>
      <c r="Y349" s="611" t="str">
        <f t="shared" si="913"/>
        <v/>
      </c>
      <c r="Z349" s="1348" t="str">
        <f t="shared" si="913"/>
        <v/>
      </c>
      <c r="AA349" s="1348" t="str">
        <f t="shared" si="913"/>
        <v/>
      </c>
      <c r="AB349" s="1348" t="str">
        <f t="shared" si="913"/>
        <v/>
      </c>
      <c r="AC349" s="1348" t="str">
        <f t="shared" si="913"/>
        <v/>
      </c>
      <c r="AD349" s="611">
        <f t="shared" si="913"/>
        <v>0.16603816438356167</v>
      </c>
      <c r="AE349" s="1348" t="str">
        <f t="shared" si="913"/>
        <v/>
      </c>
      <c r="AF349" s="611"/>
      <c r="AG349" s="611"/>
      <c r="AH349" s="611"/>
      <c r="AI349" s="611"/>
      <c r="AJ349" s="611"/>
      <c r="AK349" s="630"/>
      <c r="AL349" s="611">
        <f t="shared" ref="AL349:AW349" si="914">IF(AL343="","",(AL343-AL345-AL348)*AL344/AL$46/365/$G$1)</f>
        <v>3.7735946450809469E-3</v>
      </c>
      <c r="AM349" s="611">
        <f t="shared" si="914"/>
        <v>3.7735946450809469E-3</v>
      </c>
      <c r="AN349" s="611" t="str">
        <f t="shared" si="914"/>
        <v/>
      </c>
      <c r="AO349" s="611" t="str">
        <f t="shared" si="914"/>
        <v/>
      </c>
      <c r="AP349" s="611" t="str">
        <f t="shared" si="914"/>
        <v/>
      </c>
      <c r="AQ349" s="611" t="str">
        <f t="shared" si="914"/>
        <v/>
      </c>
      <c r="AR349" s="611" t="str">
        <f t="shared" si="914"/>
        <v/>
      </c>
      <c r="AS349" s="611" t="str">
        <f t="shared" si="914"/>
        <v/>
      </c>
      <c r="AT349" s="611" t="str">
        <f t="shared" si="914"/>
        <v/>
      </c>
      <c r="AU349" s="611" t="str">
        <f t="shared" si="914"/>
        <v/>
      </c>
      <c r="AV349" s="611" t="str">
        <f t="shared" si="914"/>
        <v/>
      </c>
      <c r="AW349" s="611" t="str">
        <f t="shared" si="914"/>
        <v/>
      </c>
      <c r="AX349" s="611"/>
      <c r="AY349" s="611"/>
      <c r="AZ349" s="611"/>
      <c r="BA349" s="611"/>
      <c r="BB349" s="611"/>
      <c r="BC349" s="630"/>
      <c r="BD349" s="1348">
        <f t="shared" ref="BD349:BO349" si="915">IF(BD343="","",(BD343-BD345-BD348)*BD344/BD$46/365/$G$1)</f>
        <v>0.46886913465130758</v>
      </c>
      <c r="BE349" s="1348">
        <f t="shared" si="915"/>
        <v>0.3750953077210461</v>
      </c>
      <c r="BF349" s="1348">
        <f t="shared" si="915"/>
        <v>8.9622872820672467E-2</v>
      </c>
      <c r="BG349" s="1348">
        <f t="shared" si="915"/>
        <v>0.87170036301369869</v>
      </c>
      <c r="BH349" s="1348" t="str">
        <f t="shared" si="915"/>
        <v/>
      </c>
      <c r="BI349" s="1348" t="str">
        <f t="shared" si="915"/>
        <v/>
      </c>
      <c r="BJ349" s="1348" t="str">
        <f t="shared" si="915"/>
        <v/>
      </c>
      <c r="BK349" s="1348" t="str">
        <f t="shared" si="915"/>
        <v/>
      </c>
      <c r="BL349" s="1348" t="str">
        <f t="shared" si="915"/>
        <v/>
      </c>
      <c r="BM349" s="1348" t="str">
        <f t="shared" si="915"/>
        <v/>
      </c>
      <c r="BN349" s="1348">
        <f t="shared" si="915"/>
        <v>4.19288293897883E-2</v>
      </c>
      <c r="BO349" s="1348" t="str">
        <f t="shared" si="915"/>
        <v/>
      </c>
      <c r="BP349" s="1348"/>
      <c r="BQ349" s="1348"/>
      <c r="BR349" s="1348"/>
      <c r="BS349" s="1348"/>
      <c r="BT349" s="1348"/>
      <c r="BU349" s="630"/>
      <c r="BV349" s="611" t="str">
        <f>IF(BV343="","",(BV343-BV345-BV348)*BV344/BV$46/365/$G$1)</f>
        <v/>
      </c>
      <c r="BW349" s="611" t="str">
        <f>IF(BW343="","",(BW343-BW345-BW348)*BW344/BW$46/365/$G$1)</f>
        <v/>
      </c>
      <c r="BX349" s="611" t="str">
        <f>IF(BX343="","",(BX343-BX345-BX348)*BX344/BX$46/365/$G$1)</f>
        <v/>
      </c>
      <c r="BY349" s="611">
        <f>IF(BY343="","",(BY343-BY345-BY348)*BY344/BY$46/365/$G$1)</f>
        <v>0.13207581257783313</v>
      </c>
      <c r="BZ349" s="578" t="str">
        <f t="shared" si="873"/>
        <v/>
      </c>
      <c r="CA349" s="603" t="str">
        <f t="shared" si="874"/>
        <v/>
      </c>
      <c r="CB349" s="603" t="str">
        <f t="shared" si="875"/>
        <v/>
      </c>
      <c r="CC349" s="668">
        <f t="shared" si="876"/>
        <v>0.31119577173100871</v>
      </c>
      <c r="CD349" s="107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073" t="str">
        <f t="shared" ref="CE349:CO349" si="91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073" t="str">
        <f t="shared" si="916"/>
        <v/>
      </c>
      <c r="CG349" s="1073">
        <f t="shared" si="916"/>
        <v>4.19288293897883E-2</v>
      </c>
      <c r="CH349" s="1073">
        <f t="shared" si="916"/>
        <v>8.9622872820672467E-2</v>
      </c>
      <c r="CI349" s="1074">
        <f t="shared" si="916"/>
        <v>0.3750953077210461</v>
      </c>
      <c r="CJ349" s="1074">
        <f t="shared" si="916"/>
        <v>0.46886913465130758</v>
      </c>
      <c r="CK349" s="1073">
        <f t="shared" si="916"/>
        <v>0.87170036301369869</v>
      </c>
      <c r="CL349" s="1073" t="str">
        <f t="shared" si="916"/>
        <v/>
      </c>
      <c r="CM349" s="1073" t="str">
        <f t="shared" si="916"/>
        <v/>
      </c>
      <c r="CN349" s="1073" t="str">
        <f t="shared" si="916"/>
        <v/>
      </c>
      <c r="CO349" s="1072" t="str">
        <f t="shared" si="916"/>
        <v/>
      </c>
      <c r="CP349" s="520" t="str">
        <f t="shared" si="878"/>
        <v/>
      </c>
      <c r="CQ349" s="521" t="str">
        <f t="shared" si="879"/>
        <v/>
      </c>
      <c r="CR349" s="522" t="str">
        <f t="shared" si="880"/>
        <v/>
      </c>
      <c r="CS349" s="522" t="str">
        <f t="shared" si="881"/>
        <v/>
      </c>
      <c r="CT349" s="522" t="str">
        <f t="shared" si="882"/>
        <v/>
      </c>
      <c r="CU349" s="522" t="str">
        <f t="shared" si="883"/>
        <v/>
      </c>
      <c r="CV349" s="522">
        <f t="shared" si="884"/>
        <v>4.19288293897883E-2</v>
      </c>
      <c r="CW349" s="523">
        <f t="shared" si="885"/>
        <v>8.9622872820672467E-2</v>
      </c>
      <c r="CX349" s="523">
        <f t="shared" si="886"/>
        <v>0.3750953077210461</v>
      </c>
      <c r="CY349" s="523">
        <f t="shared" si="887"/>
        <v>0.46886913465130758</v>
      </c>
      <c r="CZ349" s="522">
        <f t="shared" si="888"/>
        <v>0.87170036301369869</v>
      </c>
      <c r="DA349" s="522" t="str">
        <f t="shared" si="889"/>
        <v/>
      </c>
      <c r="DB349" s="522" t="str">
        <f t="shared" si="890"/>
        <v/>
      </c>
      <c r="DC349" s="522" t="str">
        <f t="shared" si="891"/>
        <v/>
      </c>
      <c r="DD349" s="522" t="str">
        <f t="shared" si="892"/>
        <v/>
      </c>
      <c r="DE349" s="521" t="str">
        <f t="shared" si="893"/>
        <v/>
      </c>
      <c r="DF349" s="520" t="str">
        <f t="shared" si="894"/>
        <v/>
      </c>
      <c r="DG349" s="631">
        <f t="shared" si="895"/>
        <v>1</v>
      </c>
      <c r="DH349" s="96">
        <f t="shared" si="896"/>
        <v>1</v>
      </c>
      <c r="DI349" s="96">
        <f t="shared" si="897"/>
        <v>2</v>
      </c>
      <c r="DJ349" s="96">
        <f t="shared" si="898"/>
        <v>5</v>
      </c>
      <c r="DK349" s="467"/>
      <c r="DL349" s="599"/>
      <c r="DM349" s="599"/>
      <c r="DN349" s="599"/>
      <c r="DO349" s="599"/>
      <c r="DP349" s="599"/>
      <c r="DQ349" s="599"/>
      <c r="DR349" s="599"/>
      <c r="DS349" s="599"/>
      <c r="DT349" s="468"/>
    </row>
    <row r="350" spans="1:124" s="673" customFormat="1" ht="15.75" customHeight="1">
      <c r="A350" s="659" t="s">
        <v>873</v>
      </c>
      <c r="B350" s="148">
        <v>0</v>
      </c>
      <c r="C350" s="148">
        <v>40</v>
      </c>
      <c r="D350" s="148">
        <v>32</v>
      </c>
      <c r="E350" s="148">
        <v>600</v>
      </c>
      <c r="F350" s="148">
        <v>0</v>
      </c>
      <c r="G350" s="148">
        <v>30</v>
      </c>
      <c r="H350" s="148">
        <v>47</v>
      </c>
      <c r="I350" s="148">
        <v>12</v>
      </c>
      <c r="J350" s="148">
        <v>15</v>
      </c>
      <c r="K350" s="148"/>
      <c r="L350" s="148"/>
      <c r="M350" s="148">
        <v>14</v>
      </c>
      <c r="N350" s="148"/>
      <c r="O350" s="148"/>
      <c r="P350" s="148"/>
      <c r="Q350" s="148"/>
      <c r="R350" s="148"/>
      <c r="S350" s="583"/>
      <c r="T350" s="148"/>
      <c r="U350" s="148">
        <v>20</v>
      </c>
      <c r="V350" s="148">
        <v>25</v>
      </c>
      <c r="W350" s="148">
        <v>5</v>
      </c>
      <c r="X350" s="148">
        <v>35</v>
      </c>
      <c r="Y350" s="148">
        <v>22</v>
      </c>
      <c r="Z350" s="1369">
        <v>20</v>
      </c>
      <c r="AA350" s="1369">
        <v>0</v>
      </c>
      <c r="AB350" s="1369">
        <v>68</v>
      </c>
      <c r="AC350" s="1369">
        <v>15</v>
      </c>
      <c r="AD350" s="148"/>
      <c r="AE350" s="1369">
        <v>20</v>
      </c>
      <c r="AF350" s="148"/>
      <c r="AG350" s="148"/>
      <c r="AH350" s="148"/>
      <c r="AI350" s="148"/>
      <c r="AJ350" s="148"/>
      <c r="AK350" s="583"/>
      <c r="AL350" s="148">
        <v>60</v>
      </c>
      <c r="AM350" s="148">
        <v>30</v>
      </c>
      <c r="AN350" s="148">
        <v>12</v>
      </c>
      <c r="AO350" s="148">
        <v>19</v>
      </c>
      <c r="AP350" s="148">
        <v>17</v>
      </c>
      <c r="AQ350" s="148">
        <v>15</v>
      </c>
      <c r="AR350" s="148">
        <v>18</v>
      </c>
      <c r="AS350" s="148">
        <v>20</v>
      </c>
      <c r="AT350" s="148">
        <v>40</v>
      </c>
      <c r="AU350" s="148"/>
      <c r="AV350" s="148"/>
      <c r="AW350" s="148"/>
      <c r="AX350" s="148"/>
      <c r="AY350" s="148"/>
      <c r="AZ350" s="148"/>
      <c r="BA350" s="148"/>
      <c r="BB350" s="148"/>
      <c r="BC350" s="583"/>
      <c r="BD350" s="1369">
        <v>50</v>
      </c>
      <c r="BE350" s="1369">
        <v>100</v>
      </c>
      <c r="BF350" s="1369"/>
      <c r="BG350" s="1369">
        <v>120</v>
      </c>
      <c r="BH350" s="1369"/>
      <c r="BI350" s="1369">
        <v>130</v>
      </c>
      <c r="BJ350" s="1369"/>
      <c r="BK350" s="1369"/>
      <c r="BL350" s="1369">
        <v>70</v>
      </c>
      <c r="BM350" s="1369"/>
      <c r="BN350" s="1369">
        <v>10</v>
      </c>
      <c r="BO350" s="1369">
        <v>40</v>
      </c>
      <c r="BP350" s="1369"/>
      <c r="BQ350" s="1369"/>
      <c r="BR350" s="1369"/>
      <c r="BS350" s="1369"/>
      <c r="BT350" s="1369"/>
      <c r="BU350" s="583"/>
      <c r="BV350" s="148">
        <v>15</v>
      </c>
      <c r="BW350" s="148">
        <v>20</v>
      </c>
      <c r="BX350" s="148">
        <v>20</v>
      </c>
      <c r="BY350" s="148">
        <v>70</v>
      </c>
      <c r="BZ350" s="578">
        <f t="shared" si="873"/>
        <v>23.75</v>
      </c>
      <c r="CA350" s="578">
        <f t="shared" si="874"/>
        <v>20.25</v>
      </c>
      <c r="CB350" s="578">
        <f t="shared" si="875"/>
        <v>22.714285714285715</v>
      </c>
      <c r="CC350" s="665">
        <f t="shared" si="876"/>
        <v>76</v>
      </c>
      <c r="CD350" s="1069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070" t="str">
        <f t="shared" ref="CE350:CO350" si="917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070">
        <f t="shared" si="917"/>
        <v>10</v>
      </c>
      <c r="CG350" s="1070">
        <f t="shared" si="917"/>
        <v>40</v>
      </c>
      <c r="CH350" s="1070">
        <f t="shared" si="917"/>
        <v>50</v>
      </c>
      <c r="CI350" s="1071">
        <f t="shared" si="917"/>
        <v>70</v>
      </c>
      <c r="CJ350" s="1071">
        <f t="shared" si="917"/>
        <v>100</v>
      </c>
      <c r="CK350" s="1070">
        <f t="shared" si="917"/>
        <v>120</v>
      </c>
      <c r="CL350" s="1070">
        <f t="shared" si="917"/>
        <v>130</v>
      </c>
      <c r="CM350" s="1070" t="str">
        <f t="shared" si="917"/>
        <v/>
      </c>
      <c r="CN350" s="1070" t="str">
        <f t="shared" si="917"/>
        <v/>
      </c>
      <c r="CO350" s="1069" t="str">
        <f t="shared" si="917"/>
        <v/>
      </c>
      <c r="CP350" s="532" t="str">
        <f t="shared" si="878"/>
        <v/>
      </c>
      <c r="CQ350" s="533" t="str">
        <f t="shared" si="879"/>
        <v/>
      </c>
      <c r="CR350" s="534" t="str">
        <f t="shared" si="880"/>
        <v/>
      </c>
      <c r="CS350" s="534" t="str">
        <f t="shared" si="881"/>
        <v/>
      </c>
      <c r="CT350" s="534" t="str">
        <f t="shared" si="882"/>
        <v/>
      </c>
      <c r="CU350" s="534">
        <f t="shared" si="883"/>
        <v>10</v>
      </c>
      <c r="CV350" s="534">
        <f t="shared" si="884"/>
        <v>40</v>
      </c>
      <c r="CW350" s="535">
        <f t="shared" si="885"/>
        <v>50</v>
      </c>
      <c r="CX350" s="535">
        <f t="shared" si="886"/>
        <v>70</v>
      </c>
      <c r="CY350" s="535">
        <f t="shared" si="887"/>
        <v>100</v>
      </c>
      <c r="CZ350" s="534">
        <f t="shared" si="888"/>
        <v>120</v>
      </c>
      <c r="DA350" s="534">
        <f t="shared" si="889"/>
        <v>130</v>
      </c>
      <c r="DB350" s="534" t="str">
        <f t="shared" si="890"/>
        <v/>
      </c>
      <c r="DC350" s="534" t="str">
        <f t="shared" si="891"/>
        <v/>
      </c>
      <c r="DD350" s="534" t="str">
        <f t="shared" si="892"/>
        <v/>
      </c>
      <c r="DE350" s="533" t="str">
        <f t="shared" si="893"/>
        <v/>
      </c>
      <c r="DF350" s="532" t="str">
        <f t="shared" si="894"/>
        <v/>
      </c>
      <c r="DG350" s="631">
        <f t="shared" si="895"/>
        <v>10</v>
      </c>
      <c r="DH350" s="96">
        <f t="shared" si="896"/>
        <v>10</v>
      </c>
      <c r="DI350" s="96">
        <f t="shared" si="897"/>
        <v>9</v>
      </c>
      <c r="DJ350" s="96">
        <f t="shared" si="898"/>
        <v>7</v>
      </c>
      <c r="DK350" s="670"/>
      <c r="DL350" s="671"/>
      <c r="DM350" s="671"/>
      <c r="DN350" s="671"/>
      <c r="DO350" s="671"/>
      <c r="DP350" s="671"/>
      <c r="DQ350" s="671"/>
      <c r="DR350" s="671"/>
      <c r="DS350" s="671"/>
      <c r="DT350" s="672"/>
    </row>
    <row r="351" spans="1:124" s="470" customFormat="1" ht="15.75" customHeight="1">
      <c r="A351" s="685" t="s">
        <v>262</v>
      </c>
      <c r="B351" s="148">
        <v>0</v>
      </c>
      <c r="C351" s="148" t="s">
        <v>264</v>
      </c>
      <c r="D351" s="148" t="s">
        <v>264</v>
      </c>
      <c r="E351" s="148" t="s">
        <v>264</v>
      </c>
      <c r="F351" s="148"/>
      <c r="G351" s="148" t="s">
        <v>264</v>
      </c>
      <c r="H351" s="148" t="s">
        <v>264</v>
      </c>
      <c r="I351" s="148" t="s">
        <v>264</v>
      </c>
      <c r="J351" s="148" t="s">
        <v>264</v>
      </c>
      <c r="K351" s="148"/>
      <c r="L351" s="148"/>
      <c r="M351" s="148" t="s">
        <v>264</v>
      </c>
      <c r="N351" s="148"/>
      <c r="O351" s="148"/>
      <c r="P351" s="148"/>
      <c r="Q351" s="148"/>
      <c r="R351" s="148"/>
      <c r="S351" s="592"/>
      <c r="T351" s="148"/>
      <c r="U351" s="148" t="s">
        <v>894</v>
      </c>
      <c r="V351" s="148" t="s">
        <v>894</v>
      </c>
      <c r="W351" s="148" t="s">
        <v>894</v>
      </c>
      <c r="X351" s="148" t="s">
        <v>894</v>
      </c>
      <c r="Y351" s="148" t="s">
        <v>264</v>
      </c>
      <c r="Z351" s="1369" t="s">
        <v>894</v>
      </c>
      <c r="AA351" s="1369"/>
      <c r="AB351" s="1369" t="s">
        <v>894</v>
      </c>
      <c r="AC351" s="1369" t="s">
        <v>894</v>
      </c>
      <c r="AD351" s="148"/>
      <c r="AE351" s="1369" t="s">
        <v>894</v>
      </c>
      <c r="AF351" s="148"/>
      <c r="AG351" s="148"/>
      <c r="AH351" s="148"/>
      <c r="AI351" s="148"/>
      <c r="AJ351" s="148"/>
      <c r="AK351" s="592"/>
      <c r="AL351" s="148" t="s">
        <v>264</v>
      </c>
      <c r="AM351" s="148" t="s">
        <v>264</v>
      </c>
      <c r="AN351" s="148" t="s">
        <v>264</v>
      </c>
      <c r="AO351" s="148" t="s">
        <v>264</v>
      </c>
      <c r="AP351" s="148" t="s">
        <v>264</v>
      </c>
      <c r="AQ351" s="148" t="s">
        <v>264</v>
      </c>
      <c r="AR351" s="148" t="s">
        <v>264</v>
      </c>
      <c r="AS351" s="148" t="s">
        <v>264</v>
      </c>
      <c r="AT351" s="148" t="s">
        <v>264</v>
      </c>
      <c r="AU351" s="148"/>
      <c r="AV351" s="148"/>
      <c r="AW351" s="148"/>
      <c r="AX351" s="148"/>
      <c r="AY351" s="148"/>
      <c r="AZ351" s="148"/>
      <c r="BA351" s="148"/>
      <c r="BB351" s="148"/>
      <c r="BC351" s="592"/>
      <c r="BD351" s="1369" t="s">
        <v>264</v>
      </c>
      <c r="BE351" s="1369" t="s">
        <v>264</v>
      </c>
      <c r="BF351" s="1369"/>
      <c r="BG351" s="1369" t="s">
        <v>264</v>
      </c>
      <c r="BH351" s="1369"/>
      <c r="BI351" s="1369" t="s">
        <v>264</v>
      </c>
      <c r="BJ351" s="1369"/>
      <c r="BK351" s="1369"/>
      <c r="BL351" s="1369" t="s">
        <v>264</v>
      </c>
      <c r="BM351" s="1369"/>
      <c r="BN351" s="1369" t="s">
        <v>264</v>
      </c>
      <c r="BO351" s="1369" t="s">
        <v>264</v>
      </c>
      <c r="BP351" s="1369"/>
      <c r="BQ351" s="1369"/>
      <c r="BR351" s="1369"/>
      <c r="BS351" s="1369"/>
      <c r="BT351" s="1369"/>
      <c r="BU351" s="592"/>
      <c r="BV351" s="148" t="s">
        <v>264</v>
      </c>
      <c r="BW351" s="148" t="s">
        <v>264</v>
      </c>
      <c r="BX351" s="148" t="s">
        <v>264</v>
      </c>
      <c r="BY351" s="148" t="s">
        <v>264</v>
      </c>
      <c r="BZ351" s="570"/>
      <c r="CA351" s="570"/>
      <c r="CB351" s="570"/>
      <c r="CC351" s="664"/>
      <c r="CD351" s="1096"/>
      <c r="CE351" s="1097"/>
      <c r="CF351" s="1097"/>
      <c r="CG351" s="1097"/>
      <c r="CH351" s="1097"/>
      <c r="CI351" s="1097"/>
      <c r="CJ351" s="1097"/>
      <c r="CK351" s="1097"/>
      <c r="CL351" s="1097"/>
      <c r="CM351" s="1097"/>
      <c r="CN351" s="1097"/>
      <c r="CO351" s="1096"/>
      <c r="CP351" s="695"/>
      <c r="CQ351" s="695"/>
      <c r="CR351" s="695"/>
      <c r="CS351" s="695"/>
      <c r="CT351" s="695"/>
      <c r="CU351" s="695"/>
      <c r="CV351" s="695"/>
      <c r="CW351" s="695"/>
      <c r="CX351" s="695"/>
      <c r="CY351" s="695"/>
      <c r="CZ351" s="695"/>
      <c r="DA351" s="695"/>
      <c r="DB351" s="695"/>
      <c r="DC351" s="695"/>
      <c r="DD351" s="695"/>
      <c r="DE351" s="695"/>
      <c r="DF351" s="695"/>
      <c r="DG351" s="571"/>
      <c r="DH351" s="188"/>
      <c r="DI351" s="188"/>
      <c r="DJ351" s="188"/>
      <c r="DK351" s="572"/>
      <c r="DL351" s="598"/>
      <c r="DM351" s="598"/>
      <c r="DN351" s="598"/>
      <c r="DO351" s="598"/>
      <c r="DP351" s="598"/>
      <c r="DQ351" s="598"/>
      <c r="DR351" s="598"/>
      <c r="DS351" s="598"/>
      <c r="DT351" s="468"/>
    </row>
    <row r="352" spans="1:124" s="691" customFormat="1" ht="15.75" customHeight="1">
      <c r="A352" s="685" t="s">
        <v>263</v>
      </c>
      <c r="B352" s="148">
        <v>0</v>
      </c>
      <c r="C352" s="148">
        <v>1</v>
      </c>
      <c r="D352" s="148">
        <v>1</v>
      </c>
      <c r="E352" s="148">
        <v>1</v>
      </c>
      <c r="F352" s="148"/>
      <c r="G352" s="148">
        <v>1</v>
      </c>
      <c r="H352" s="148">
        <v>1</v>
      </c>
      <c r="I352" s="148">
        <v>1</v>
      </c>
      <c r="J352" s="148">
        <v>1</v>
      </c>
      <c r="K352" s="148"/>
      <c r="L352" s="148"/>
      <c r="M352" s="148">
        <v>1</v>
      </c>
      <c r="N352" s="148"/>
      <c r="O352" s="148"/>
      <c r="P352" s="148"/>
      <c r="Q352" s="148"/>
      <c r="R352" s="148"/>
      <c r="S352" s="569"/>
      <c r="T352" s="148"/>
      <c r="U352" s="148">
        <v>1</v>
      </c>
      <c r="V352" s="148">
        <v>1</v>
      </c>
      <c r="W352" s="148">
        <v>1</v>
      </c>
      <c r="X352" s="148">
        <v>1</v>
      </c>
      <c r="Y352" s="148">
        <v>1</v>
      </c>
      <c r="Z352" s="1369">
        <v>1</v>
      </c>
      <c r="AA352" s="1369"/>
      <c r="AB352" s="1369">
        <v>1</v>
      </c>
      <c r="AC352" s="1369">
        <v>1</v>
      </c>
      <c r="AD352" s="148"/>
      <c r="AE352" s="1369">
        <v>1</v>
      </c>
      <c r="AF352" s="148"/>
      <c r="AG352" s="148"/>
      <c r="AH352" s="148"/>
      <c r="AI352" s="676"/>
      <c r="AJ352" s="148"/>
      <c r="AK352" s="569"/>
      <c r="AL352" s="148">
        <v>1</v>
      </c>
      <c r="AM352" s="148">
        <v>1</v>
      </c>
      <c r="AN352" s="148">
        <v>1</v>
      </c>
      <c r="AO352" s="148">
        <v>1</v>
      </c>
      <c r="AP352" s="148">
        <v>1</v>
      </c>
      <c r="AQ352" s="148">
        <v>1</v>
      </c>
      <c r="AR352" s="148">
        <v>1</v>
      </c>
      <c r="AS352" s="148">
        <v>1</v>
      </c>
      <c r="AT352" s="148">
        <v>1</v>
      </c>
      <c r="AU352" s="148"/>
      <c r="AV352" s="148"/>
      <c r="AW352" s="148"/>
      <c r="AX352" s="148"/>
      <c r="AY352" s="148"/>
      <c r="AZ352" s="148"/>
      <c r="BA352" s="148"/>
      <c r="BB352" s="148"/>
      <c r="BC352" s="569"/>
      <c r="BD352" s="1369">
        <v>1</v>
      </c>
      <c r="BE352" s="1369">
        <v>1</v>
      </c>
      <c r="BF352" s="1369"/>
      <c r="BG352" s="1369">
        <v>1</v>
      </c>
      <c r="BH352" s="1369"/>
      <c r="BI352" s="1369">
        <v>1</v>
      </c>
      <c r="BJ352" s="1369"/>
      <c r="BK352" s="1369"/>
      <c r="BL352" s="1369">
        <v>1</v>
      </c>
      <c r="BM352" s="1369"/>
      <c r="BN352" s="1369">
        <v>1</v>
      </c>
      <c r="BO352" s="1369">
        <v>1</v>
      </c>
      <c r="BP352" s="1369"/>
      <c r="BQ352" s="1369"/>
      <c r="BR352" s="1369"/>
      <c r="BS352" s="1369"/>
      <c r="BT352" s="1369"/>
      <c r="BU352" s="569"/>
      <c r="BV352" s="148">
        <v>1</v>
      </c>
      <c r="BW352" s="148">
        <v>1</v>
      </c>
      <c r="BX352" s="148">
        <v>1</v>
      </c>
      <c r="BY352" s="148">
        <v>1</v>
      </c>
      <c r="BZ352" s="578">
        <f t="shared" ref="BZ352:BZ361" si="918">IF(DG352&lt;3,"",(SUM(B352:R352)-MIN(B352:R352)-MAX(B352:R352))/(DG352-2))</f>
        <v>1</v>
      </c>
      <c r="CA352" s="578">
        <f t="shared" ref="CA352:CA361" si="919">IF(DH352&lt;3,"",(SUM(T352:AJ352)-MIN(T352:AJ352)-MAX(T352:AJ352))/(DH352-2))</f>
        <v>1</v>
      </c>
      <c r="CB352" s="578">
        <f t="shared" ref="CB352:CB361" si="920">IF(DI352&lt;3,"",(SUM(AL352:BB352)-MIN(AL352:BB352)-MAX(AL352:BB352))/(DI352-2))</f>
        <v>1</v>
      </c>
      <c r="CC352" s="665">
        <f t="shared" ref="CC352:CC361" si="921">IF(DJ352&lt;3,"",(SUM(BD352:BT352)-MIN(BD352:BT352)-MAX(BD352:BT352))/(DJ352-2))</f>
        <v>1</v>
      </c>
      <c r="CD352" s="1069" t="str">
        <f t="shared" ref="CD352:CO358" si="922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070" t="str">
        <f t="shared" si="922"/>
        <v/>
      </c>
      <c r="CF352" s="1070">
        <f t="shared" si="922"/>
        <v>1</v>
      </c>
      <c r="CG352" s="1070">
        <f t="shared" si="922"/>
        <v>1</v>
      </c>
      <c r="CH352" s="1070">
        <f t="shared" si="922"/>
        <v>1</v>
      </c>
      <c r="CI352" s="1071">
        <f t="shared" si="922"/>
        <v>1</v>
      </c>
      <c r="CJ352" s="1071">
        <f t="shared" si="922"/>
        <v>1</v>
      </c>
      <c r="CK352" s="1070">
        <f t="shared" si="922"/>
        <v>1</v>
      </c>
      <c r="CL352" s="1070">
        <f t="shared" si="922"/>
        <v>1</v>
      </c>
      <c r="CM352" s="1070" t="str">
        <f t="shared" si="922"/>
        <v/>
      </c>
      <c r="CN352" s="1070" t="str">
        <f t="shared" si="922"/>
        <v/>
      </c>
      <c r="CO352" s="1069" t="str">
        <f t="shared" si="922"/>
        <v/>
      </c>
      <c r="CP352" s="532" t="str">
        <f t="shared" ref="CP352:CP359" si="923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3" t="str">
        <f t="shared" ref="CQ352:CQ359" si="924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4" t="str">
        <f t="shared" ref="CR352:CR359" si="925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4" t="str">
        <f t="shared" ref="CS352:CS359" si="926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4" t="str">
        <f t="shared" ref="CT352:CT359" si="927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4">
        <f t="shared" ref="CU352:CU359" si="928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>1</v>
      </c>
      <c r="CV352" s="534">
        <f t="shared" ref="CV352:CV359" si="929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>1</v>
      </c>
      <c r="CW352" s="535">
        <f t="shared" ref="CW352:CW359" si="930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>1</v>
      </c>
      <c r="CX352" s="535">
        <f t="shared" ref="CX352:CX359" si="931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>1</v>
      </c>
      <c r="CY352" s="535">
        <f t="shared" ref="CY352:CY359" si="932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>1</v>
      </c>
      <c r="CZ352" s="534">
        <f t="shared" ref="CZ352:CZ359" si="933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>1</v>
      </c>
      <c r="DA352" s="534">
        <f t="shared" ref="DA352:DA359" si="934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1</v>
      </c>
      <c r="DB352" s="534" t="str">
        <f t="shared" ref="DB352:DB359" si="935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4" t="str">
        <f t="shared" ref="DC352:DC359" si="936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4" t="str">
        <f t="shared" ref="DD352:DD359" si="937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3" t="str">
        <f t="shared" ref="DE352:DE359" si="938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32" t="str">
        <f t="shared" ref="DF352:DF359" si="939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31">
        <f t="shared" ref="DG352:DG359" si="940">COUNT(B352:R352)</f>
        <v>9</v>
      </c>
      <c r="DH352" s="96">
        <f t="shared" ref="DH352:DH359" si="941">COUNT(T352:AJ352)</f>
        <v>9</v>
      </c>
      <c r="DI352" s="96">
        <f t="shared" ref="DI352:DI359" si="942">COUNT(AL352:BB352)</f>
        <v>9</v>
      </c>
      <c r="DJ352" s="96">
        <f t="shared" ref="DJ352:DJ359" si="943">COUNT(BD352:BT352)</f>
        <v>7</v>
      </c>
      <c r="DK352" s="689"/>
      <c r="DL352" s="624"/>
      <c r="DM352" s="624"/>
      <c r="DN352" s="624"/>
      <c r="DO352" s="624"/>
      <c r="DP352" s="624"/>
      <c r="DQ352" s="624"/>
      <c r="DR352" s="624"/>
      <c r="DS352" s="624"/>
      <c r="DT352" s="690"/>
    </row>
    <row r="353" spans="1:124" s="470" customFormat="1" ht="15.75" customHeight="1">
      <c r="A353" s="685" t="s">
        <v>264</v>
      </c>
      <c r="B353" s="608">
        <f t="shared" ref="B353:M353" si="944">IF(B350="","",B350*B352)</f>
        <v>0</v>
      </c>
      <c r="C353" s="608">
        <f t="shared" si="944"/>
        <v>40</v>
      </c>
      <c r="D353" s="608">
        <f t="shared" si="944"/>
        <v>32</v>
      </c>
      <c r="E353" s="608">
        <f t="shared" si="944"/>
        <v>600</v>
      </c>
      <c r="F353" s="608">
        <f t="shared" si="944"/>
        <v>0</v>
      </c>
      <c r="G353" s="608">
        <f t="shared" si="944"/>
        <v>30</v>
      </c>
      <c r="H353" s="608">
        <f t="shared" si="944"/>
        <v>47</v>
      </c>
      <c r="I353" s="608">
        <f t="shared" si="944"/>
        <v>12</v>
      </c>
      <c r="J353" s="608">
        <f t="shared" si="944"/>
        <v>15</v>
      </c>
      <c r="K353" s="608" t="str">
        <f t="shared" si="944"/>
        <v/>
      </c>
      <c r="L353" s="608" t="str">
        <f t="shared" si="944"/>
        <v/>
      </c>
      <c r="M353" s="608">
        <f t="shared" si="944"/>
        <v>14</v>
      </c>
      <c r="N353" s="608"/>
      <c r="O353" s="608"/>
      <c r="P353" s="608"/>
      <c r="Q353" s="608"/>
      <c r="R353" s="608"/>
      <c r="S353" s="640"/>
      <c r="T353" s="608" t="str">
        <f t="shared" ref="T353:AE353" si="945">IF(T350="","",T350*T352)</f>
        <v/>
      </c>
      <c r="U353" s="608">
        <f t="shared" si="945"/>
        <v>20</v>
      </c>
      <c r="V353" s="608">
        <f t="shared" si="945"/>
        <v>25</v>
      </c>
      <c r="W353" s="608">
        <f t="shared" si="945"/>
        <v>5</v>
      </c>
      <c r="X353" s="608">
        <f t="shared" si="945"/>
        <v>35</v>
      </c>
      <c r="Y353" s="608">
        <f t="shared" si="945"/>
        <v>22</v>
      </c>
      <c r="Z353" s="1347">
        <f t="shared" si="945"/>
        <v>20</v>
      </c>
      <c r="AA353" s="1347">
        <f t="shared" si="945"/>
        <v>0</v>
      </c>
      <c r="AB353" s="1347">
        <f t="shared" si="945"/>
        <v>68</v>
      </c>
      <c r="AC353" s="1347">
        <f t="shared" si="945"/>
        <v>15</v>
      </c>
      <c r="AD353" s="608" t="str">
        <f t="shared" si="945"/>
        <v/>
      </c>
      <c r="AE353" s="1347">
        <f t="shared" si="945"/>
        <v>20</v>
      </c>
      <c r="AF353" s="608"/>
      <c r="AG353" s="608"/>
      <c r="AH353" s="608"/>
      <c r="AI353" s="608"/>
      <c r="AJ353" s="608"/>
      <c r="AK353" s="640"/>
      <c r="AL353" s="608">
        <f t="shared" ref="AL353:AW353" si="946">IF(AL350="","",AL350*AL352)</f>
        <v>60</v>
      </c>
      <c r="AM353" s="608">
        <f t="shared" si="946"/>
        <v>30</v>
      </c>
      <c r="AN353" s="608">
        <f t="shared" si="946"/>
        <v>12</v>
      </c>
      <c r="AO353" s="608">
        <f t="shared" si="946"/>
        <v>19</v>
      </c>
      <c r="AP353" s="608">
        <f t="shared" si="946"/>
        <v>17</v>
      </c>
      <c r="AQ353" s="608">
        <f t="shared" si="946"/>
        <v>15</v>
      </c>
      <c r="AR353" s="608">
        <f t="shared" si="946"/>
        <v>18</v>
      </c>
      <c r="AS353" s="608">
        <f t="shared" si="946"/>
        <v>20</v>
      </c>
      <c r="AT353" s="608">
        <f t="shared" si="946"/>
        <v>40</v>
      </c>
      <c r="AU353" s="608" t="str">
        <f t="shared" si="946"/>
        <v/>
      </c>
      <c r="AV353" s="608" t="str">
        <f t="shared" si="946"/>
        <v/>
      </c>
      <c r="AW353" s="608" t="str">
        <f t="shared" si="946"/>
        <v/>
      </c>
      <c r="AX353" s="608"/>
      <c r="AY353" s="608"/>
      <c r="AZ353" s="608"/>
      <c r="BA353" s="608"/>
      <c r="BB353" s="608"/>
      <c r="BC353" s="640"/>
      <c r="BD353" s="1347">
        <f t="shared" ref="BD353:BO353" si="947">IF(BD350="","",BD350*BD352)</f>
        <v>50</v>
      </c>
      <c r="BE353" s="1347">
        <f t="shared" si="947"/>
        <v>100</v>
      </c>
      <c r="BF353" s="1347" t="str">
        <f t="shared" si="947"/>
        <v/>
      </c>
      <c r="BG353" s="1347">
        <f t="shared" si="947"/>
        <v>120</v>
      </c>
      <c r="BH353" s="1347" t="str">
        <f t="shared" si="947"/>
        <v/>
      </c>
      <c r="BI353" s="1347">
        <f t="shared" si="947"/>
        <v>130</v>
      </c>
      <c r="BJ353" s="1347" t="str">
        <f t="shared" si="947"/>
        <v/>
      </c>
      <c r="BK353" s="1347" t="str">
        <f t="shared" si="947"/>
        <v/>
      </c>
      <c r="BL353" s="1347">
        <f t="shared" si="947"/>
        <v>70</v>
      </c>
      <c r="BM353" s="1347" t="str">
        <f t="shared" si="947"/>
        <v/>
      </c>
      <c r="BN353" s="1347">
        <f t="shared" si="947"/>
        <v>10</v>
      </c>
      <c r="BO353" s="1347">
        <f t="shared" si="947"/>
        <v>40</v>
      </c>
      <c r="BP353" s="1347"/>
      <c r="BQ353" s="1347"/>
      <c r="BR353" s="1347"/>
      <c r="BS353" s="1347"/>
      <c r="BT353" s="1347"/>
      <c r="BU353" s="640"/>
      <c r="BV353" s="608">
        <v>79</v>
      </c>
      <c r="BW353" s="608">
        <f>IF(BW350="","",BW350*BW352)</f>
        <v>20</v>
      </c>
      <c r="BX353" s="608">
        <f>IF(BX350="","",BX350*BX352)</f>
        <v>20</v>
      </c>
      <c r="BY353" s="608">
        <f>IF(BY350="","",BY350*BY352)</f>
        <v>70</v>
      </c>
      <c r="BZ353" s="578">
        <f t="shared" si="918"/>
        <v>23.75</v>
      </c>
      <c r="CA353" s="578">
        <f t="shared" si="919"/>
        <v>20.25</v>
      </c>
      <c r="CB353" s="578">
        <f t="shared" si="920"/>
        <v>22.714285714285715</v>
      </c>
      <c r="CC353" s="665">
        <f t="shared" si="921"/>
        <v>76</v>
      </c>
      <c r="CD353" s="1069" t="str">
        <f t="shared" si="922"/>
        <v/>
      </c>
      <c r="CE353" s="1070" t="str">
        <f t="shared" si="922"/>
        <v/>
      </c>
      <c r="CF353" s="1070">
        <f t="shared" si="922"/>
        <v>10</v>
      </c>
      <c r="CG353" s="1070">
        <f t="shared" si="922"/>
        <v>40</v>
      </c>
      <c r="CH353" s="1070">
        <f t="shared" si="922"/>
        <v>50</v>
      </c>
      <c r="CI353" s="1071">
        <f t="shared" si="922"/>
        <v>70</v>
      </c>
      <c r="CJ353" s="1071">
        <f t="shared" si="922"/>
        <v>100</v>
      </c>
      <c r="CK353" s="1070">
        <f t="shared" si="922"/>
        <v>120</v>
      </c>
      <c r="CL353" s="1070">
        <f t="shared" si="922"/>
        <v>130</v>
      </c>
      <c r="CM353" s="1070" t="str">
        <f t="shared" si="922"/>
        <v/>
      </c>
      <c r="CN353" s="1070" t="str">
        <f t="shared" si="922"/>
        <v/>
      </c>
      <c r="CO353" s="1069" t="str">
        <f t="shared" si="922"/>
        <v/>
      </c>
      <c r="CP353" s="532" t="str">
        <f t="shared" si="923"/>
        <v/>
      </c>
      <c r="CQ353" s="533" t="str">
        <f t="shared" si="924"/>
        <v/>
      </c>
      <c r="CR353" s="534" t="str">
        <f t="shared" si="925"/>
        <v/>
      </c>
      <c r="CS353" s="534" t="str">
        <f t="shared" si="926"/>
        <v/>
      </c>
      <c r="CT353" s="534" t="str">
        <f t="shared" si="927"/>
        <v/>
      </c>
      <c r="CU353" s="534">
        <f t="shared" si="928"/>
        <v>10</v>
      </c>
      <c r="CV353" s="534">
        <f t="shared" si="929"/>
        <v>40</v>
      </c>
      <c r="CW353" s="535">
        <f t="shared" si="930"/>
        <v>50</v>
      </c>
      <c r="CX353" s="535">
        <f t="shared" si="931"/>
        <v>70</v>
      </c>
      <c r="CY353" s="535">
        <f t="shared" si="932"/>
        <v>100</v>
      </c>
      <c r="CZ353" s="534">
        <f t="shared" si="933"/>
        <v>120</v>
      </c>
      <c r="DA353" s="534">
        <f t="shared" si="934"/>
        <v>130</v>
      </c>
      <c r="DB353" s="534" t="str">
        <f t="shared" si="935"/>
        <v/>
      </c>
      <c r="DC353" s="534" t="str">
        <f t="shared" si="936"/>
        <v/>
      </c>
      <c r="DD353" s="534" t="str">
        <f t="shared" si="937"/>
        <v/>
      </c>
      <c r="DE353" s="533" t="str">
        <f t="shared" si="938"/>
        <v/>
      </c>
      <c r="DF353" s="532" t="str">
        <f t="shared" si="939"/>
        <v/>
      </c>
      <c r="DG353" s="631">
        <f t="shared" si="940"/>
        <v>10</v>
      </c>
      <c r="DH353" s="96">
        <f t="shared" si="941"/>
        <v>10</v>
      </c>
      <c r="DI353" s="96">
        <f t="shared" si="942"/>
        <v>9</v>
      </c>
      <c r="DJ353" s="96">
        <f t="shared" si="943"/>
        <v>7</v>
      </c>
      <c r="DK353" s="467"/>
      <c r="DL353" s="599"/>
      <c r="DM353" s="599"/>
      <c r="DN353" s="599"/>
      <c r="DO353" s="599"/>
      <c r="DP353" s="599"/>
      <c r="DQ353" s="599"/>
      <c r="DR353" s="599"/>
      <c r="DS353" s="599"/>
      <c r="DT353" s="468"/>
    </row>
    <row r="354" spans="1:124" s="470" customFormat="1" ht="15.75" customHeight="1">
      <c r="A354" s="685" t="s">
        <v>257</v>
      </c>
      <c r="B354" s="678">
        <v>1170</v>
      </c>
      <c r="C354" s="678">
        <v>1170</v>
      </c>
      <c r="D354" s="678">
        <v>1170</v>
      </c>
      <c r="E354" s="678">
        <v>1170</v>
      </c>
      <c r="F354" s="678">
        <v>1170</v>
      </c>
      <c r="G354" s="678">
        <v>1170</v>
      </c>
      <c r="H354" s="678">
        <v>1170</v>
      </c>
      <c r="I354" s="678">
        <v>1170</v>
      </c>
      <c r="J354" s="678">
        <v>1170</v>
      </c>
      <c r="K354" s="678">
        <v>1170</v>
      </c>
      <c r="L354" s="678">
        <v>1170</v>
      </c>
      <c r="M354" s="678">
        <v>1170</v>
      </c>
      <c r="N354" s="678"/>
      <c r="O354" s="678"/>
      <c r="P354" s="678"/>
      <c r="Q354" s="678"/>
      <c r="R354" s="678"/>
      <c r="S354" s="686"/>
      <c r="T354" s="678">
        <v>1170</v>
      </c>
      <c r="U354" s="678">
        <v>1170</v>
      </c>
      <c r="V354" s="678">
        <v>1170</v>
      </c>
      <c r="W354" s="678">
        <v>1170</v>
      </c>
      <c r="X354" s="678">
        <v>1170</v>
      </c>
      <c r="Y354" s="678">
        <v>1170</v>
      </c>
      <c r="Z354" s="1371">
        <v>1170</v>
      </c>
      <c r="AA354" s="1371">
        <v>1170</v>
      </c>
      <c r="AB354" s="1371">
        <v>1170</v>
      </c>
      <c r="AC354" s="1371">
        <v>1170</v>
      </c>
      <c r="AD354" s="678">
        <v>1170</v>
      </c>
      <c r="AE354" s="1371">
        <v>1170</v>
      </c>
      <c r="AF354" s="678"/>
      <c r="AG354" s="678"/>
      <c r="AH354" s="678"/>
      <c r="AI354" s="678"/>
      <c r="AJ354" s="678"/>
      <c r="AK354" s="686"/>
      <c r="AL354" s="678">
        <v>1170</v>
      </c>
      <c r="AM354" s="678">
        <v>1170</v>
      </c>
      <c r="AN354" s="678">
        <v>1170</v>
      </c>
      <c r="AO354" s="678">
        <v>1170</v>
      </c>
      <c r="AP354" s="678">
        <v>1170</v>
      </c>
      <c r="AQ354" s="678">
        <v>1170</v>
      </c>
      <c r="AR354" s="678">
        <v>1170</v>
      </c>
      <c r="AS354" s="678">
        <v>1170</v>
      </c>
      <c r="AT354" s="678">
        <v>1170</v>
      </c>
      <c r="AU354" s="678">
        <v>1170</v>
      </c>
      <c r="AV354" s="678">
        <v>1170</v>
      </c>
      <c r="AW354" s="678">
        <v>1170</v>
      </c>
      <c r="AX354" s="678"/>
      <c r="AY354" s="678"/>
      <c r="AZ354" s="678"/>
      <c r="BA354" s="678"/>
      <c r="BB354" s="678"/>
      <c r="BC354" s="686"/>
      <c r="BD354" s="1371">
        <v>1170</v>
      </c>
      <c r="BE354" s="1371">
        <v>1170</v>
      </c>
      <c r="BF354" s="1371">
        <v>1170</v>
      </c>
      <c r="BG354" s="1371">
        <v>1170</v>
      </c>
      <c r="BH354" s="1371">
        <v>1170</v>
      </c>
      <c r="BI354" s="1371">
        <v>1170</v>
      </c>
      <c r="BJ354" s="1371">
        <v>1170</v>
      </c>
      <c r="BK354" s="1371">
        <v>1170</v>
      </c>
      <c r="BL354" s="1371">
        <v>1170</v>
      </c>
      <c r="BM354" s="1371">
        <v>1170</v>
      </c>
      <c r="BN354" s="1371">
        <v>1170</v>
      </c>
      <c r="BO354" s="1371">
        <v>1170</v>
      </c>
      <c r="BP354" s="1371"/>
      <c r="BQ354" s="1371"/>
      <c r="BR354" s="1371"/>
      <c r="BS354" s="1371"/>
      <c r="BT354" s="1371"/>
      <c r="BU354" s="583"/>
      <c r="BV354" s="678">
        <v>1170</v>
      </c>
      <c r="BW354" s="678">
        <v>1170</v>
      </c>
      <c r="BX354" s="678">
        <v>1170</v>
      </c>
      <c r="BY354" s="678">
        <v>1170</v>
      </c>
      <c r="BZ354" s="578">
        <f t="shared" si="918"/>
        <v>1170</v>
      </c>
      <c r="CA354" s="578">
        <f t="shared" si="919"/>
        <v>1170</v>
      </c>
      <c r="CB354" s="578">
        <f t="shared" si="920"/>
        <v>1170</v>
      </c>
      <c r="CC354" s="665">
        <f t="shared" si="921"/>
        <v>1170</v>
      </c>
      <c r="CD354" s="1069">
        <f t="shared" si="922"/>
        <v>1170</v>
      </c>
      <c r="CE354" s="1070">
        <f t="shared" si="922"/>
        <v>1170</v>
      </c>
      <c r="CF354" s="1070">
        <f t="shared" si="922"/>
        <v>1170</v>
      </c>
      <c r="CG354" s="1070">
        <f t="shared" si="922"/>
        <v>1170</v>
      </c>
      <c r="CH354" s="1070">
        <f t="shared" si="922"/>
        <v>1170</v>
      </c>
      <c r="CI354" s="1071">
        <f t="shared" si="922"/>
        <v>1170</v>
      </c>
      <c r="CJ354" s="1071">
        <f t="shared" si="922"/>
        <v>1170</v>
      </c>
      <c r="CK354" s="1070">
        <f t="shared" si="922"/>
        <v>1170</v>
      </c>
      <c r="CL354" s="1070">
        <f t="shared" si="922"/>
        <v>1170</v>
      </c>
      <c r="CM354" s="1070">
        <f t="shared" si="922"/>
        <v>1170</v>
      </c>
      <c r="CN354" s="1070">
        <f t="shared" si="922"/>
        <v>1170</v>
      </c>
      <c r="CO354" s="1069">
        <f t="shared" si="922"/>
        <v>1170</v>
      </c>
      <c r="CP354" s="532" t="str">
        <f t="shared" si="923"/>
        <v/>
      </c>
      <c r="CQ354" s="533" t="str">
        <f t="shared" si="924"/>
        <v/>
      </c>
      <c r="CR354" s="534" t="str">
        <f t="shared" si="925"/>
        <v/>
      </c>
      <c r="CS354" s="534">
        <f t="shared" si="926"/>
        <v>1170</v>
      </c>
      <c r="CT354" s="534">
        <f t="shared" si="927"/>
        <v>1170</v>
      </c>
      <c r="CU354" s="534">
        <f t="shared" si="928"/>
        <v>1170</v>
      </c>
      <c r="CV354" s="534">
        <f t="shared" si="929"/>
        <v>1170</v>
      </c>
      <c r="CW354" s="535">
        <f t="shared" si="930"/>
        <v>1170</v>
      </c>
      <c r="CX354" s="535">
        <f t="shared" si="931"/>
        <v>1170</v>
      </c>
      <c r="CY354" s="535">
        <f t="shared" si="932"/>
        <v>1170</v>
      </c>
      <c r="CZ354" s="534">
        <f t="shared" si="933"/>
        <v>1170</v>
      </c>
      <c r="DA354" s="534">
        <f t="shared" si="934"/>
        <v>1170</v>
      </c>
      <c r="DB354" s="534">
        <f t="shared" si="935"/>
        <v>1170</v>
      </c>
      <c r="DC354" s="534">
        <f t="shared" si="936"/>
        <v>1170</v>
      </c>
      <c r="DD354" s="534">
        <f t="shared" si="937"/>
        <v>1170</v>
      </c>
      <c r="DE354" s="533" t="str">
        <f t="shared" si="938"/>
        <v/>
      </c>
      <c r="DF354" s="532" t="str">
        <f t="shared" si="939"/>
        <v/>
      </c>
      <c r="DG354" s="631">
        <f t="shared" si="940"/>
        <v>12</v>
      </c>
      <c r="DH354" s="96">
        <f t="shared" si="941"/>
        <v>12</v>
      </c>
      <c r="DI354" s="96">
        <f t="shared" si="942"/>
        <v>12</v>
      </c>
      <c r="DJ354" s="96">
        <f t="shared" si="943"/>
        <v>12</v>
      </c>
      <c r="DK354" s="467"/>
      <c r="DL354" s="599"/>
      <c r="DM354" s="599"/>
      <c r="DN354" s="599"/>
      <c r="DO354" s="599"/>
      <c r="DP354" s="599"/>
      <c r="DQ354" s="599"/>
      <c r="DR354" s="599"/>
      <c r="DS354" s="599"/>
      <c r="DT354" s="468"/>
    </row>
    <row r="355" spans="1:124" s="470" customFormat="1" ht="15.75" customHeight="1">
      <c r="A355" s="635" t="s">
        <v>255</v>
      </c>
      <c r="B355" s="212">
        <v>0</v>
      </c>
      <c r="C355" s="212">
        <v>20</v>
      </c>
      <c r="D355" s="212">
        <v>8</v>
      </c>
      <c r="E355" s="212"/>
      <c r="F355" s="212"/>
      <c r="G355" s="212"/>
      <c r="H355" s="212"/>
      <c r="I355" s="212">
        <v>6</v>
      </c>
      <c r="J355" s="212">
        <v>5</v>
      </c>
      <c r="K355" s="212"/>
      <c r="L355" s="212"/>
      <c r="M355" s="212">
        <v>0</v>
      </c>
      <c r="N355" s="212"/>
      <c r="O355" s="212"/>
      <c r="P355" s="212"/>
      <c r="Q355" s="212"/>
      <c r="R355" s="212"/>
      <c r="S355" s="583"/>
      <c r="T355" s="212"/>
      <c r="U355" s="212">
        <v>15</v>
      </c>
      <c r="V355" s="212">
        <v>15</v>
      </c>
      <c r="W355" s="212"/>
      <c r="X355" s="212">
        <v>22</v>
      </c>
      <c r="Y355" s="212">
        <v>14</v>
      </c>
      <c r="Z355" s="1338">
        <v>15</v>
      </c>
      <c r="AA355" s="1338"/>
      <c r="AB355" s="1338">
        <v>62</v>
      </c>
      <c r="AC355" s="1338">
        <v>0</v>
      </c>
      <c r="AD355" s="212"/>
      <c r="AE355" s="1338">
        <v>15</v>
      </c>
      <c r="AF355" s="212"/>
      <c r="AG355" s="212"/>
      <c r="AH355" s="212"/>
      <c r="AI355" s="212"/>
      <c r="AJ355" s="212"/>
      <c r="AK355" s="583"/>
      <c r="AL355" s="212">
        <v>45</v>
      </c>
      <c r="AM355" s="212">
        <v>10</v>
      </c>
      <c r="AN355" s="212">
        <v>3</v>
      </c>
      <c r="AO355" s="212">
        <v>9</v>
      </c>
      <c r="AP355" s="212">
        <v>10</v>
      </c>
      <c r="AQ355" s="212">
        <v>10</v>
      </c>
      <c r="AR355" s="212">
        <v>15</v>
      </c>
      <c r="AS355" s="212">
        <v>10</v>
      </c>
      <c r="AT355" s="212">
        <v>20</v>
      </c>
      <c r="AU355" s="212"/>
      <c r="AV355" s="212"/>
      <c r="AW355" s="212"/>
      <c r="AX355" s="212"/>
      <c r="AY355" s="212"/>
      <c r="AZ355" s="212"/>
      <c r="BA355" s="212"/>
      <c r="BB355" s="212"/>
      <c r="BC355" s="583"/>
      <c r="BD355" s="1338">
        <v>40</v>
      </c>
      <c r="BE355" s="1338">
        <v>80</v>
      </c>
      <c r="BF355" s="1338"/>
      <c r="BG355" s="1338">
        <v>80</v>
      </c>
      <c r="BH355" s="1338"/>
      <c r="BI355" s="1338">
        <v>100</v>
      </c>
      <c r="BJ355" s="1338"/>
      <c r="BK355" s="1338"/>
      <c r="BL355" s="1338">
        <v>60</v>
      </c>
      <c r="BM355" s="1338"/>
      <c r="BN355" s="1338"/>
      <c r="BO355" s="1338">
        <v>20</v>
      </c>
      <c r="BP355" s="1338"/>
      <c r="BQ355" s="1338"/>
      <c r="BR355" s="1338"/>
      <c r="BS355" s="1338"/>
      <c r="BT355" s="1338"/>
      <c r="BU355" s="583"/>
      <c r="BV355" s="212">
        <v>5</v>
      </c>
      <c r="BW355" s="212">
        <v>23</v>
      </c>
      <c r="BX355" s="212">
        <v>15</v>
      </c>
      <c r="BY355" s="212">
        <v>60</v>
      </c>
      <c r="BZ355" s="578">
        <f t="shared" si="918"/>
        <v>4.75</v>
      </c>
      <c r="CA355" s="578">
        <f t="shared" si="919"/>
        <v>16</v>
      </c>
      <c r="CB355" s="578">
        <f t="shared" si="920"/>
        <v>12</v>
      </c>
      <c r="CC355" s="665">
        <f t="shared" si="921"/>
        <v>65</v>
      </c>
      <c r="CD355" s="1069" t="str">
        <f t="shared" si="922"/>
        <v/>
      </c>
      <c r="CE355" s="1070" t="str">
        <f t="shared" si="922"/>
        <v/>
      </c>
      <c r="CF355" s="1070" t="str">
        <f t="shared" si="922"/>
        <v/>
      </c>
      <c r="CG355" s="1070">
        <f t="shared" si="922"/>
        <v>20</v>
      </c>
      <c r="CH355" s="1070">
        <f t="shared" si="922"/>
        <v>40</v>
      </c>
      <c r="CI355" s="1071">
        <f t="shared" si="922"/>
        <v>60</v>
      </c>
      <c r="CJ355" s="1071">
        <f t="shared" si="922"/>
        <v>80</v>
      </c>
      <c r="CK355" s="1070">
        <f t="shared" si="922"/>
        <v>80</v>
      </c>
      <c r="CL355" s="1070">
        <f t="shared" si="922"/>
        <v>100</v>
      </c>
      <c r="CM355" s="1070" t="str">
        <f t="shared" si="922"/>
        <v/>
      </c>
      <c r="CN355" s="1070" t="str">
        <f t="shared" si="922"/>
        <v/>
      </c>
      <c r="CO355" s="1069" t="str">
        <f t="shared" si="922"/>
        <v/>
      </c>
      <c r="CP355" s="532" t="str">
        <f t="shared" si="923"/>
        <v/>
      </c>
      <c r="CQ355" s="533" t="str">
        <f t="shared" si="924"/>
        <v/>
      </c>
      <c r="CR355" s="534" t="str">
        <f t="shared" si="925"/>
        <v/>
      </c>
      <c r="CS355" s="534" t="str">
        <f t="shared" si="926"/>
        <v/>
      </c>
      <c r="CT355" s="534" t="str">
        <f t="shared" si="927"/>
        <v/>
      </c>
      <c r="CU355" s="534" t="str">
        <f t="shared" si="928"/>
        <v/>
      </c>
      <c r="CV355" s="534">
        <f t="shared" si="929"/>
        <v>20</v>
      </c>
      <c r="CW355" s="535">
        <f t="shared" si="930"/>
        <v>40</v>
      </c>
      <c r="CX355" s="535">
        <f t="shared" si="931"/>
        <v>60</v>
      </c>
      <c r="CY355" s="535">
        <f t="shared" si="932"/>
        <v>80</v>
      </c>
      <c r="CZ355" s="534">
        <f t="shared" si="933"/>
        <v>80</v>
      </c>
      <c r="DA355" s="534">
        <f t="shared" si="934"/>
        <v>100</v>
      </c>
      <c r="DB355" s="534" t="str">
        <f t="shared" si="935"/>
        <v/>
      </c>
      <c r="DC355" s="534" t="str">
        <f t="shared" si="936"/>
        <v/>
      </c>
      <c r="DD355" s="534" t="str">
        <f t="shared" si="937"/>
        <v/>
      </c>
      <c r="DE355" s="533" t="str">
        <f t="shared" si="938"/>
        <v/>
      </c>
      <c r="DF355" s="532" t="str">
        <f t="shared" si="939"/>
        <v/>
      </c>
      <c r="DG355" s="631">
        <f t="shared" si="940"/>
        <v>6</v>
      </c>
      <c r="DH355" s="96">
        <f t="shared" si="941"/>
        <v>8</v>
      </c>
      <c r="DI355" s="96">
        <f t="shared" si="942"/>
        <v>9</v>
      </c>
      <c r="DJ355" s="96">
        <f t="shared" si="943"/>
        <v>6</v>
      </c>
      <c r="DK355" s="467"/>
      <c r="DL355" s="599"/>
      <c r="DM355" s="599"/>
      <c r="DN355" s="599"/>
      <c r="DO355" s="599"/>
      <c r="DP355" s="599"/>
      <c r="DQ355" s="599"/>
      <c r="DR355" s="599"/>
      <c r="DS355" s="599"/>
      <c r="DT355" s="468"/>
    </row>
    <row r="356" spans="1:124" s="470" customFormat="1" ht="15.75" customHeight="1">
      <c r="A356" s="619" t="s">
        <v>180</v>
      </c>
      <c r="B356" s="260">
        <v>0</v>
      </c>
      <c r="C356" s="260">
        <v>10</v>
      </c>
      <c r="D356" s="260">
        <v>6</v>
      </c>
      <c r="E356" s="260"/>
      <c r="F356" s="260"/>
      <c r="G356" s="260"/>
      <c r="H356" s="260"/>
      <c r="I356" s="260">
        <v>10</v>
      </c>
      <c r="J356" s="260">
        <v>15</v>
      </c>
      <c r="K356" s="260"/>
      <c r="L356" s="260"/>
      <c r="M356" s="260"/>
      <c r="N356" s="260"/>
      <c r="O356" s="260"/>
      <c r="P356" s="260"/>
      <c r="Q356" s="260"/>
      <c r="R356" s="260"/>
      <c r="S356" s="583"/>
      <c r="T356" s="260"/>
      <c r="U356" s="260">
        <v>10</v>
      </c>
      <c r="V356" s="260">
        <v>10</v>
      </c>
      <c r="W356" s="260"/>
      <c r="X356" s="260">
        <v>10</v>
      </c>
      <c r="Y356" s="260">
        <v>10</v>
      </c>
      <c r="Z356" s="1339">
        <v>10</v>
      </c>
      <c r="AA356" s="1339"/>
      <c r="AB356" s="1339">
        <v>10</v>
      </c>
      <c r="AC356" s="1339"/>
      <c r="AD356" s="260"/>
      <c r="AE356" s="1339">
        <v>10</v>
      </c>
      <c r="AF356" s="260"/>
      <c r="AG356" s="260"/>
      <c r="AH356" s="260"/>
      <c r="AI356" s="260"/>
      <c r="AJ356" s="260"/>
      <c r="AK356" s="583"/>
      <c r="AL356" s="260">
        <v>15</v>
      </c>
      <c r="AM356" s="260">
        <v>10</v>
      </c>
      <c r="AN356" s="260">
        <v>10</v>
      </c>
      <c r="AO356" s="260">
        <v>10</v>
      </c>
      <c r="AP356" s="260">
        <v>10</v>
      </c>
      <c r="AQ356" s="260">
        <v>10</v>
      </c>
      <c r="AR356" s="260">
        <v>10</v>
      </c>
      <c r="AS356" s="260">
        <v>10</v>
      </c>
      <c r="AT356" s="260">
        <v>10</v>
      </c>
      <c r="AU356" s="260"/>
      <c r="AV356" s="260"/>
      <c r="AW356" s="260"/>
      <c r="AX356" s="260"/>
      <c r="AY356" s="260"/>
      <c r="AZ356" s="260"/>
      <c r="BA356" s="260"/>
      <c r="BB356" s="260"/>
      <c r="BC356" s="583"/>
      <c r="BD356" s="1339">
        <v>10</v>
      </c>
      <c r="BE356" s="1339">
        <v>10</v>
      </c>
      <c r="BF356" s="1339"/>
      <c r="BG356" s="1339">
        <v>10</v>
      </c>
      <c r="BH356" s="1339"/>
      <c r="BI356" s="1339">
        <v>10</v>
      </c>
      <c r="BJ356" s="1339"/>
      <c r="BK356" s="1339"/>
      <c r="BL356" s="1339">
        <v>10</v>
      </c>
      <c r="BM356" s="1339"/>
      <c r="BN356" s="1339"/>
      <c r="BO356" s="1339">
        <v>10</v>
      </c>
      <c r="BP356" s="1339"/>
      <c r="BQ356" s="1339"/>
      <c r="BR356" s="1339"/>
      <c r="BS356" s="1339"/>
      <c r="BT356" s="1339"/>
      <c r="BU356" s="583"/>
      <c r="BV356" s="260">
        <v>8</v>
      </c>
      <c r="BW356" s="260">
        <v>10</v>
      </c>
      <c r="BX356" s="260">
        <v>11</v>
      </c>
      <c r="BY356" s="260">
        <v>10</v>
      </c>
      <c r="BZ356" s="578">
        <f t="shared" si="918"/>
        <v>8.6666666666666661</v>
      </c>
      <c r="CA356" s="578">
        <f t="shared" si="919"/>
        <v>10</v>
      </c>
      <c r="CB356" s="578">
        <f t="shared" si="920"/>
        <v>10</v>
      </c>
      <c r="CC356" s="665">
        <f t="shared" si="921"/>
        <v>10</v>
      </c>
      <c r="CD356" s="1069" t="str">
        <f t="shared" si="922"/>
        <v/>
      </c>
      <c r="CE356" s="1070" t="str">
        <f t="shared" si="922"/>
        <v/>
      </c>
      <c r="CF356" s="1070" t="str">
        <f t="shared" si="922"/>
        <v/>
      </c>
      <c r="CG356" s="1070">
        <f t="shared" si="922"/>
        <v>10</v>
      </c>
      <c r="CH356" s="1070">
        <f t="shared" si="922"/>
        <v>10</v>
      </c>
      <c r="CI356" s="1071">
        <f t="shared" si="922"/>
        <v>10</v>
      </c>
      <c r="CJ356" s="1071">
        <f t="shared" si="922"/>
        <v>10</v>
      </c>
      <c r="CK356" s="1070">
        <f t="shared" si="922"/>
        <v>10</v>
      </c>
      <c r="CL356" s="1070">
        <f t="shared" si="922"/>
        <v>10</v>
      </c>
      <c r="CM356" s="1070" t="str">
        <f t="shared" si="922"/>
        <v/>
      </c>
      <c r="CN356" s="1070" t="str">
        <f t="shared" si="922"/>
        <v/>
      </c>
      <c r="CO356" s="1069" t="str">
        <f t="shared" si="922"/>
        <v/>
      </c>
      <c r="CP356" s="532" t="str">
        <f t="shared" si="923"/>
        <v/>
      </c>
      <c r="CQ356" s="533" t="str">
        <f t="shared" si="924"/>
        <v/>
      </c>
      <c r="CR356" s="534" t="str">
        <f t="shared" si="925"/>
        <v/>
      </c>
      <c r="CS356" s="534" t="str">
        <f t="shared" si="926"/>
        <v/>
      </c>
      <c r="CT356" s="534" t="str">
        <f t="shared" si="927"/>
        <v/>
      </c>
      <c r="CU356" s="534" t="str">
        <f t="shared" si="928"/>
        <v/>
      </c>
      <c r="CV356" s="534">
        <f t="shared" si="929"/>
        <v>10</v>
      </c>
      <c r="CW356" s="535">
        <f t="shared" si="930"/>
        <v>10</v>
      </c>
      <c r="CX356" s="535">
        <f t="shared" si="931"/>
        <v>10</v>
      </c>
      <c r="CY356" s="535">
        <f t="shared" si="932"/>
        <v>10</v>
      </c>
      <c r="CZ356" s="534">
        <f t="shared" si="933"/>
        <v>10</v>
      </c>
      <c r="DA356" s="534">
        <f t="shared" si="934"/>
        <v>10</v>
      </c>
      <c r="DB356" s="534" t="str">
        <f t="shared" si="935"/>
        <v/>
      </c>
      <c r="DC356" s="534" t="str">
        <f t="shared" si="936"/>
        <v/>
      </c>
      <c r="DD356" s="534" t="str">
        <f t="shared" si="937"/>
        <v/>
      </c>
      <c r="DE356" s="533" t="str">
        <f t="shared" si="938"/>
        <v/>
      </c>
      <c r="DF356" s="532" t="str">
        <f t="shared" si="939"/>
        <v/>
      </c>
      <c r="DG356" s="631">
        <f t="shared" si="940"/>
        <v>5</v>
      </c>
      <c r="DH356" s="96">
        <f t="shared" si="941"/>
        <v>7</v>
      </c>
      <c r="DI356" s="96">
        <f t="shared" si="942"/>
        <v>9</v>
      </c>
      <c r="DJ356" s="96">
        <f t="shared" si="943"/>
        <v>6</v>
      </c>
      <c r="DK356" s="467"/>
      <c r="DL356" s="599"/>
      <c r="DM356" s="599"/>
      <c r="DN356" s="599"/>
      <c r="DO356" s="599"/>
      <c r="DP356" s="599"/>
      <c r="DQ356" s="599"/>
      <c r="DR356" s="599"/>
      <c r="DS356" s="599"/>
      <c r="DT356" s="468"/>
    </row>
    <row r="357" spans="1:124" s="470" customFormat="1" ht="15.75" customHeight="1">
      <c r="A357" s="619" t="s">
        <v>182</v>
      </c>
      <c r="B357" s="608">
        <f t="shared" ref="B357:M357" si="948">IF(B355="","",B355*B356)</f>
        <v>0</v>
      </c>
      <c r="C357" s="608">
        <f t="shared" si="948"/>
        <v>200</v>
      </c>
      <c r="D357" s="608">
        <f t="shared" si="948"/>
        <v>48</v>
      </c>
      <c r="E357" s="608" t="str">
        <f t="shared" si="948"/>
        <v/>
      </c>
      <c r="F357" s="608" t="str">
        <f t="shared" si="948"/>
        <v/>
      </c>
      <c r="G357" s="608" t="str">
        <f t="shared" si="948"/>
        <v/>
      </c>
      <c r="H357" s="608" t="str">
        <f t="shared" si="948"/>
        <v/>
      </c>
      <c r="I357" s="608">
        <f t="shared" si="948"/>
        <v>60</v>
      </c>
      <c r="J357" s="608">
        <f t="shared" si="948"/>
        <v>75</v>
      </c>
      <c r="K357" s="608" t="str">
        <f t="shared" si="948"/>
        <v/>
      </c>
      <c r="L357" s="608" t="str">
        <f t="shared" si="948"/>
        <v/>
      </c>
      <c r="M357" s="608">
        <f t="shared" si="948"/>
        <v>0</v>
      </c>
      <c r="N357" s="608"/>
      <c r="O357" s="608"/>
      <c r="P357" s="608"/>
      <c r="Q357" s="608"/>
      <c r="R357" s="608"/>
      <c r="S357" s="640"/>
      <c r="T357" s="608" t="str">
        <f t="shared" ref="T357:AE357" si="949">IF(T355="","",T355*T356)</f>
        <v/>
      </c>
      <c r="U357" s="608">
        <f t="shared" si="949"/>
        <v>150</v>
      </c>
      <c r="V357" s="608">
        <f t="shared" si="949"/>
        <v>150</v>
      </c>
      <c r="W357" s="608" t="str">
        <f t="shared" si="949"/>
        <v/>
      </c>
      <c r="X357" s="608">
        <f t="shared" si="949"/>
        <v>220</v>
      </c>
      <c r="Y357" s="608">
        <f t="shared" si="949"/>
        <v>140</v>
      </c>
      <c r="Z357" s="1347">
        <f t="shared" si="949"/>
        <v>150</v>
      </c>
      <c r="AA357" s="1347" t="str">
        <f t="shared" si="949"/>
        <v/>
      </c>
      <c r="AB357" s="1347">
        <f t="shared" si="949"/>
        <v>620</v>
      </c>
      <c r="AC357" s="1347">
        <f t="shared" si="949"/>
        <v>0</v>
      </c>
      <c r="AD357" s="608" t="str">
        <f t="shared" si="949"/>
        <v/>
      </c>
      <c r="AE357" s="1347">
        <f t="shared" si="949"/>
        <v>150</v>
      </c>
      <c r="AF357" s="608"/>
      <c r="AG357" s="608"/>
      <c r="AH357" s="608"/>
      <c r="AI357" s="608"/>
      <c r="AJ357" s="608"/>
      <c r="AK357" s="640"/>
      <c r="AL357" s="608">
        <f t="shared" ref="AL357:AW357" si="950">IF(AL355="","",AL355*AL356)</f>
        <v>675</v>
      </c>
      <c r="AM357" s="608">
        <f t="shared" si="950"/>
        <v>100</v>
      </c>
      <c r="AN357" s="608">
        <f t="shared" si="950"/>
        <v>30</v>
      </c>
      <c r="AO357" s="608">
        <f t="shared" si="950"/>
        <v>90</v>
      </c>
      <c r="AP357" s="608">
        <f t="shared" si="950"/>
        <v>100</v>
      </c>
      <c r="AQ357" s="608">
        <f t="shared" si="950"/>
        <v>100</v>
      </c>
      <c r="AR357" s="608">
        <f t="shared" si="950"/>
        <v>150</v>
      </c>
      <c r="AS357" s="608">
        <f t="shared" si="950"/>
        <v>100</v>
      </c>
      <c r="AT357" s="608">
        <f t="shared" si="950"/>
        <v>200</v>
      </c>
      <c r="AU357" s="608" t="str">
        <f t="shared" si="950"/>
        <v/>
      </c>
      <c r="AV357" s="608" t="str">
        <f t="shared" si="950"/>
        <v/>
      </c>
      <c r="AW357" s="608" t="str">
        <f t="shared" si="950"/>
        <v/>
      </c>
      <c r="AX357" s="608"/>
      <c r="AY357" s="608"/>
      <c r="AZ357" s="608"/>
      <c r="BA357" s="608"/>
      <c r="BB357" s="608"/>
      <c r="BC357" s="640"/>
      <c r="BD357" s="1347">
        <f t="shared" ref="BD357:BO357" si="951">IF(BD355="","",BD355*BD356)</f>
        <v>400</v>
      </c>
      <c r="BE357" s="1347">
        <f t="shared" si="951"/>
        <v>800</v>
      </c>
      <c r="BF357" s="1347" t="str">
        <f t="shared" si="951"/>
        <v/>
      </c>
      <c r="BG357" s="1347">
        <f t="shared" si="951"/>
        <v>800</v>
      </c>
      <c r="BH357" s="1347" t="str">
        <f t="shared" si="951"/>
        <v/>
      </c>
      <c r="BI357" s="1347">
        <f t="shared" si="951"/>
        <v>1000</v>
      </c>
      <c r="BJ357" s="1347" t="str">
        <f t="shared" si="951"/>
        <v/>
      </c>
      <c r="BK357" s="1347" t="str">
        <f t="shared" si="951"/>
        <v/>
      </c>
      <c r="BL357" s="1347">
        <f t="shared" si="951"/>
        <v>600</v>
      </c>
      <c r="BM357" s="1347" t="str">
        <f t="shared" si="951"/>
        <v/>
      </c>
      <c r="BN357" s="1347" t="str">
        <f t="shared" si="951"/>
        <v/>
      </c>
      <c r="BO357" s="1347">
        <f t="shared" si="951"/>
        <v>200</v>
      </c>
      <c r="BP357" s="1347"/>
      <c r="BQ357" s="1347"/>
      <c r="BR357" s="1347"/>
      <c r="BS357" s="1347"/>
      <c r="BT357" s="1347"/>
      <c r="BU357" s="640"/>
      <c r="BV357" s="608">
        <f>IF(BV355="","",BV355*BV356)</f>
        <v>40</v>
      </c>
      <c r="BW357" s="608">
        <f>IF(BW355="","",BW355*BW356)</f>
        <v>230</v>
      </c>
      <c r="BX357" s="608">
        <f>IF(BX355="","",BX355*BX356)</f>
        <v>165</v>
      </c>
      <c r="BY357" s="608">
        <f>IF(BY355="","",BY355*BY356)</f>
        <v>600</v>
      </c>
      <c r="BZ357" s="578">
        <f t="shared" si="918"/>
        <v>45.75</v>
      </c>
      <c r="CA357" s="578">
        <f t="shared" si="919"/>
        <v>160</v>
      </c>
      <c r="CB357" s="578">
        <f t="shared" si="920"/>
        <v>120</v>
      </c>
      <c r="CC357" s="665">
        <f t="shared" si="921"/>
        <v>650</v>
      </c>
      <c r="CD357" s="1069" t="str">
        <f t="shared" si="922"/>
        <v/>
      </c>
      <c r="CE357" s="1070" t="str">
        <f t="shared" si="922"/>
        <v/>
      </c>
      <c r="CF357" s="1070" t="str">
        <f t="shared" si="922"/>
        <v/>
      </c>
      <c r="CG357" s="1070">
        <f t="shared" si="922"/>
        <v>200</v>
      </c>
      <c r="CH357" s="1070">
        <f t="shared" si="922"/>
        <v>400</v>
      </c>
      <c r="CI357" s="1071">
        <f t="shared" si="922"/>
        <v>600</v>
      </c>
      <c r="CJ357" s="1071">
        <f t="shared" si="922"/>
        <v>800</v>
      </c>
      <c r="CK357" s="1070">
        <f t="shared" si="922"/>
        <v>800</v>
      </c>
      <c r="CL357" s="1070">
        <f t="shared" si="922"/>
        <v>1000</v>
      </c>
      <c r="CM357" s="1070" t="str">
        <f t="shared" si="922"/>
        <v/>
      </c>
      <c r="CN357" s="1070" t="str">
        <f t="shared" si="922"/>
        <v/>
      </c>
      <c r="CO357" s="1069" t="str">
        <f t="shared" si="922"/>
        <v/>
      </c>
      <c r="CP357" s="532" t="str">
        <f t="shared" si="923"/>
        <v/>
      </c>
      <c r="CQ357" s="533" t="str">
        <f t="shared" si="924"/>
        <v/>
      </c>
      <c r="CR357" s="534" t="str">
        <f t="shared" si="925"/>
        <v/>
      </c>
      <c r="CS357" s="534" t="str">
        <f t="shared" si="926"/>
        <v/>
      </c>
      <c r="CT357" s="534" t="str">
        <f t="shared" si="927"/>
        <v/>
      </c>
      <c r="CU357" s="534" t="str">
        <f t="shared" si="928"/>
        <v/>
      </c>
      <c r="CV357" s="534">
        <f t="shared" si="929"/>
        <v>200</v>
      </c>
      <c r="CW357" s="535">
        <f t="shared" si="930"/>
        <v>400</v>
      </c>
      <c r="CX357" s="535">
        <f t="shared" si="931"/>
        <v>600</v>
      </c>
      <c r="CY357" s="535">
        <f t="shared" si="932"/>
        <v>800</v>
      </c>
      <c r="CZ357" s="534">
        <f t="shared" si="933"/>
        <v>800</v>
      </c>
      <c r="DA357" s="534">
        <f t="shared" si="934"/>
        <v>1000</v>
      </c>
      <c r="DB357" s="534" t="str">
        <f t="shared" si="935"/>
        <v/>
      </c>
      <c r="DC357" s="534" t="str">
        <f t="shared" si="936"/>
        <v/>
      </c>
      <c r="DD357" s="534" t="str">
        <f t="shared" si="937"/>
        <v/>
      </c>
      <c r="DE357" s="533" t="str">
        <f t="shared" si="938"/>
        <v/>
      </c>
      <c r="DF357" s="532" t="str">
        <f t="shared" si="939"/>
        <v/>
      </c>
      <c r="DG357" s="631">
        <f t="shared" si="940"/>
        <v>6</v>
      </c>
      <c r="DH357" s="96">
        <f t="shared" si="941"/>
        <v>8</v>
      </c>
      <c r="DI357" s="96">
        <f t="shared" si="942"/>
        <v>9</v>
      </c>
      <c r="DJ357" s="96">
        <f t="shared" si="943"/>
        <v>6</v>
      </c>
      <c r="DK357" s="467"/>
      <c r="DL357" s="599"/>
      <c r="DM357" s="599"/>
      <c r="DN357" s="599"/>
      <c r="DO357" s="599"/>
      <c r="DP357" s="599"/>
      <c r="DQ357" s="599"/>
      <c r="DR357" s="599"/>
      <c r="DS357" s="599"/>
      <c r="DT357" s="468"/>
    </row>
    <row r="358" spans="1:124" s="470" customFormat="1" ht="15.75" customHeight="1">
      <c r="A358" s="619" t="s">
        <v>256</v>
      </c>
      <c r="B358" s="260">
        <v>0</v>
      </c>
      <c r="C358" s="260"/>
      <c r="D358" s="260"/>
      <c r="E358" s="260">
        <v>200</v>
      </c>
      <c r="F358" s="260"/>
      <c r="G358" s="260">
        <v>3</v>
      </c>
      <c r="H358" s="260">
        <v>9</v>
      </c>
      <c r="I358" s="260">
        <v>2</v>
      </c>
      <c r="J358" s="260">
        <v>0</v>
      </c>
      <c r="K358" s="260"/>
      <c r="L358" s="260"/>
      <c r="M358" s="260">
        <v>3</v>
      </c>
      <c r="N358" s="260"/>
      <c r="O358" s="260"/>
      <c r="P358" s="260"/>
      <c r="Q358" s="260"/>
      <c r="R358" s="260"/>
      <c r="S358" s="583"/>
      <c r="T358" s="260"/>
      <c r="U358" s="260">
        <v>2</v>
      </c>
      <c r="V358" s="260">
        <v>2</v>
      </c>
      <c r="W358" s="260">
        <v>1</v>
      </c>
      <c r="X358" s="260">
        <v>4</v>
      </c>
      <c r="Y358" s="260">
        <v>2</v>
      </c>
      <c r="Z358" s="1339">
        <v>0</v>
      </c>
      <c r="AA358" s="1339"/>
      <c r="AB358" s="1339">
        <v>4</v>
      </c>
      <c r="AC358" s="1339">
        <v>0</v>
      </c>
      <c r="AD358" s="260"/>
      <c r="AE358" s="1339">
        <v>0</v>
      </c>
      <c r="AF358" s="260"/>
      <c r="AG358" s="260"/>
      <c r="AH358" s="260"/>
      <c r="AI358" s="260"/>
      <c r="AJ358" s="260"/>
      <c r="AK358" s="583"/>
      <c r="AL358" s="260"/>
      <c r="AM358" s="260"/>
      <c r="AN358" s="260"/>
      <c r="AO358" s="260">
        <v>3</v>
      </c>
      <c r="AP358" s="260"/>
      <c r="AQ358" s="260"/>
      <c r="AR358" s="260"/>
      <c r="AS358" s="260"/>
      <c r="AT358" s="260"/>
      <c r="AU358" s="260"/>
      <c r="AV358" s="260"/>
      <c r="AW358" s="260"/>
      <c r="AX358" s="260"/>
      <c r="AY358" s="260"/>
      <c r="AZ358" s="260"/>
      <c r="BA358" s="260"/>
      <c r="BB358" s="260"/>
      <c r="BC358" s="583"/>
      <c r="BD358" s="1339"/>
      <c r="BE358" s="1339"/>
      <c r="BF358" s="1339"/>
      <c r="BG358" s="1339">
        <v>5</v>
      </c>
      <c r="BH358" s="1339"/>
      <c r="BI358" s="1339">
        <v>15</v>
      </c>
      <c r="BJ358" s="1339"/>
      <c r="BK358" s="1339"/>
      <c r="BL358" s="1339"/>
      <c r="BM358" s="1339"/>
      <c r="BN358" s="1339"/>
      <c r="BO358" s="1339">
        <v>5</v>
      </c>
      <c r="BP358" s="1339"/>
      <c r="BQ358" s="1339"/>
      <c r="BR358" s="1339"/>
      <c r="BS358" s="1339"/>
      <c r="BT358" s="1339"/>
      <c r="BU358" s="583"/>
      <c r="BV358" s="260">
        <v>31</v>
      </c>
      <c r="BW358" s="260">
        <v>2</v>
      </c>
      <c r="BX358" s="260">
        <v>0</v>
      </c>
      <c r="BY358" s="260">
        <v>8</v>
      </c>
      <c r="BZ358" s="578">
        <f t="shared" si="918"/>
        <v>3.4</v>
      </c>
      <c r="CA358" s="578">
        <f t="shared" si="919"/>
        <v>1.5714285714285714</v>
      </c>
      <c r="CB358" s="578" t="str">
        <f t="shared" si="920"/>
        <v/>
      </c>
      <c r="CC358" s="665">
        <f t="shared" si="921"/>
        <v>5</v>
      </c>
      <c r="CD358" s="1069" t="str">
        <f t="shared" si="922"/>
        <v/>
      </c>
      <c r="CE358" s="1070" t="str">
        <f t="shared" si="922"/>
        <v/>
      </c>
      <c r="CF358" s="1070" t="str">
        <f t="shared" si="922"/>
        <v/>
      </c>
      <c r="CG358" s="1070" t="str">
        <f t="shared" si="922"/>
        <v/>
      </c>
      <c r="CH358" s="1070">
        <f t="shared" si="922"/>
        <v>5</v>
      </c>
      <c r="CI358" s="1071">
        <f t="shared" si="922"/>
        <v>5</v>
      </c>
      <c r="CJ358" s="1071">
        <f t="shared" si="922"/>
        <v>15</v>
      </c>
      <c r="CK358" s="1070" t="str">
        <f t="shared" si="922"/>
        <v/>
      </c>
      <c r="CL358" s="1070" t="str">
        <f t="shared" si="922"/>
        <v/>
      </c>
      <c r="CM358" s="1070" t="str">
        <f t="shared" si="922"/>
        <v/>
      </c>
      <c r="CN358" s="1070" t="str">
        <f t="shared" si="922"/>
        <v/>
      </c>
      <c r="CO358" s="1069" t="str">
        <f t="shared" si="922"/>
        <v/>
      </c>
      <c r="CP358" s="532" t="str">
        <f t="shared" si="923"/>
        <v/>
      </c>
      <c r="CQ358" s="533" t="str">
        <f t="shared" si="924"/>
        <v/>
      </c>
      <c r="CR358" s="534" t="str">
        <f t="shared" si="925"/>
        <v/>
      </c>
      <c r="CS358" s="534" t="str">
        <f t="shared" si="926"/>
        <v/>
      </c>
      <c r="CT358" s="534" t="str">
        <f t="shared" si="927"/>
        <v/>
      </c>
      <c r="CU358" s="534" t="str">
        <f t="shared" si="928"/>
        <v/>
      </c>
      <c r="CV358" s="534" t="str">
        <f t="shared" si="929"/>
        <v/>
      </c>
      <c r="CW358" s="535">
        <f t="shared" si="930"/>
        <v>5</v>
      </c>
      <c r="CX358" s="535">
        <f t="shared" si="931"/>
        <v>5</v>
      </c>
      <c r="CY358" s="535">
        <f t="shared" si="932"/>
        <v>15</v>
      </c>
      <c r="CZ358" s="534" t="str">
        <f t="shared" si="933"/>
        <v/>
      </c>
      <c r="DA358" s="534" t="str">
        <f t="shared" si="934"/>
        <v/>
      </c>
      <c r="DB358" s="534" t="str">
        <f t="shared" si="935"/>
        <v/>
      </c>
      <c r="DC358" s="534" t="str">
        <f t="shared" si="936"/>
        <v/>
      </c>
      <c r="DD358" s="534" t="str">
        <f t="shared" si="937"/>
        <v/>
      </c>
      <c r="DE358" s="533" t="str">
        <f t="shared" si="938"/>
        <v/>
      </c>
      <c r="DF358" s="532" t="str">
        <f t="shared" si="939"/>
        <v/>
      </c>
      <c r="DG358" s="631">
        <f t="shared" si="940"/>
        <v>7</v>
      </c>
      <c r="DH358" s="96">
        <f t="shared" si="941"/>
        <v>9</v>
      </c>
      <c r="DI358" s="96">
        <f t="shared" si="942"/>
        <v>1</v>
      </c>
      <c r="DJ358" s="96">
        <f t="shared" si="943"/>
        <v>3</v>
      </c>
      <c r="DK358" s="467"/>
      <c r="DL358" s="599"/>
      <c r="DM358" s="599"/>
      <c r="DN358" s="599"/>
      <c r="DO358" s="599"/>
      <c r="DP358" s="599"/>
      <c r="DQ358" s="599"/>
      <c r="DR358" s="599"/>
      <c r="DS358" s="599"/>
      <c r="DT358" s="468"/>
    </row>
    <row r="359" spans="1:124" s="470" customFormat="1" ht="15.75" customHeight="1">
      <c r="A359" s="627" t="s">
        <v>226</v>
      </c>
      <c r="B359" s="611">
        <f t="shared" ref="B359:M359" si="952">IF(B353="","",(B353-B355-B358)*B354/B$46/365/$G$1)</f>
        <v>0</v>
      </c>
      <c r="C359" s="611">
        <f t="shared" si="952"/>
        <v>6.0709838107098383E-4</v>
      </c>
      <c r="D359" s="611">
        <f t="shared" si="952"/>
        <v>1.0927770859277708E-3</v>
      </c>
      <c r="E359" s="611">
        <f t="shared" si="952"/>
        <v>1.2141967621419676E-2</v>
      </c>
      <c r="F359" s="611">
        <f t="shared" si="952"/>
        <v>0</v>
      </c>
      <c r="G359" s="611">
        <f t="shared" si="952"/>
        <v>8.9409034303181254E-4</v>
      </c>
      <c r="H359" s="611">
        <f t="shared" si="952"/>
        <v>1.1534869240348692E-3</v>
      </c>
      <c r="I359" s="611">
        <f t="shared" si="952"/>
        <v>1.3245782859730556E-4</v>
      </c>
      <c r="J359" s="611">
        <f t="shared" si="952"/>
        <v>2.8019925280199252E-4</v>
      </c>
      <c r="K359" s="611" t="str">
        <f t="shared" si="952"/>
        <v/>
      </c>
      <c r="L359" s="611" t="str">
        <f t="shared" si="952"/>
        <v/>
      </c>
      <c r="M359" s="611">
        <f t="shared" si="952"/>
        <v>3.6425902864259028E-4</v>
      </c>
      <c r="N359" s="611"/>
      <c r="O359" s="611"/>
      <c r="P359" s="611"/>
      <c r="Q359" s="611"/>
      <c r="R359" s="611"/>
      <c r="S359" s="630"/>
      <c r="T359" s="611" t="str">
        <f t="shared" ref="T359:AE359" si="953">IF(T353="","",(T353-T355-T358)*T354/T$46/365/$G$1)</f>
        <v/>
      </c>
      <c r="U359" s="611">
        <f t="shared" si="953"/>
        <v>9.934337144797916E-5</v>
      </c>
      <c r="V359" s="611">
        <f t="shared" si="953"/>
        <v>2.2415940224159402E-4</v>
      </c>
      <c r="W359" s="611">
        <f t="shared" si="953"/>
        <v>1.3245782859730556E-4</v>
      </c>
      <c r="X359" s="611">
        <f t="shared" si="953"/>
        <v>4.0979140722291409E-4</v>
      </c>
      <c r="Y359" s="611">
        <f t="shared" si="953"/>
        <v>2.1855541718555419E-4</v>
      </c>
      <c r="Z359" s="1348">
        <f t="shared" si="953"/>
        <v>1.6557228574663196E-4</v>
      </c>
      <c r="AA359" s="1348">
        <f t="shared" si="953"/>
        <v>0</v>
      </c>
      <c r="AB359" s="1348">
        <f t="shared" si="953"/>
        <v>5.6039850560398504E-5</v>
      </c>
      <c r="AC359" s="1348">
        <f t="shared" si="953"/>
        <v>2.7319427148194271E-4</v>
      </c>
      <c r="AD359" s="611" t="str">
        <f t="shared" si="953"/>
        <v/>
      </c>
      <c r="AE359" s="1348">
        <f t="shared" si="953"/>
        <v>1.8212951432129514E-4</v>
      </c>
      <c r="AF359" s="611"/>
      <c r="AG359" s="611"/>
      <c r="AH359" s="611"/>
      <c r="AI359" s="611"/>
      <c r="AJ359" s="611"/>
      <c r="AK359" s="630"/>
      <c r="AL359" s="611">
        <f t="shared" ref="AL359:AW359" si="954">IF(AL353="","",(AL353-AL355-AL358)*AL354/AL$46/365/$G$1)</f>
        <v>5.4638854296388541E-4</v>
      </c>
      <c r="AM359" s="611">
        <f t="shared" si="954"/>
        <v>7.2851805728518055E-4</v>
      </c>
      <c r="AN359" s="611">
        <f t="shared" si="954"/>
        <v>3.6425902864259028E-4</v>
      </c>
      <c r="AO359" s="611">
        <f t="shared" si="954"/>
        <v>2.1248443337484432E-4</v>
      </c>
      <c r="AP359" s="611">
        <f t="shared" si="954"/>
        <v>2.1248443337484432E-4</v>
      </c>
      <c r="AQ359" s="611">
        <f t="shared" si="954"/>
        <v>2.0236612702366128E-4</v>
      </c>
      <c r="AR359" s="611">
        <f t="shared" si="954"/>
        <v>9.1064757160647569E-5</v>
      </c>
      <c r="AS359" s="611">
        <f t="shared" si="954"/>
        <v>6.0709838107098383E-4</v>
      </c>
      <c r="AT359" s="611">
        <f t="shared" si="954"/>
        <v>9.1064757160647569E-4</v>
      </c>
      <c r="AU359" s="611" t="str">
        <f t="shared" si="954"/>
        <v/>
      </c>
      <c r="AV359" s="611" t="str">
        <f t="shared" si="954"/>
        <v/>
      </c>
      <c r="AW359" s="611" t="str">
        <f t="shared" si="954"/>
        <v/>
      </c>
      <c r="AX359" s="611"/>
      <c r="AY359" s="611"/>
      <c r="AZ359" s="611"/>
      <c r="BA359" s="611"/>
      <c r="BB359" s="611"/>
      <c r="BC359" s="630"/>
      <c r="BD359" s="1348">
        <f t="shared" ref="BD359:BY359" si="955">IF(BD353="","",(BD353-BD355-BD358)*BD354/BD$46/365/$G$1)</f>
        <v>4.5532378580323785E-4</v>
      </c>
      <c r="BE359" s="1348">
        <f t="shared" si="955"/>
        <v>7.2851805728518055E-4</v>
      </c>
      <c r="BF359" s="1348" t="str">
        <f t="shared" si="955"/>
        <v/>
      </c>
      <c r="BG359" s="1348">
        <f t="shared" si="955"/>
        <v>2.1248443337484437E-3</v>
      </c>
      <c r="BH359" s="1348" t="str">
        <f t="shared" si="955"/>
        <v/>
      </c>
      <c r="BI359" s="1348">
        <f t="shared" si="955"/>
        <v>7.8055506137697918E-4</v>
      </c>
      <c r="BJ359" s="1348" t="str">
        <f t="shared" si="955"/>
        <v/>
      </c>
      <c r="BK359" s="1348" t="str">
        <f t="shared" si="955"/>
        <v/>
      </c>
      <c r="BL359" s="1348">
        <f t="shared" si="955"/>
        <v>4.0473225404732255E-4</v>
      </c>
      <c r="BM359" s="1348" t="str">
        <f t="shared" si="955"/>
        <v/>
      </c>
      <c r="BN359" s="1348">
        <f t="shared" si="955"/>
        <v>4.0473225404732255E-4</v>
      </c>
      <c r="BO359" s="1348">
        <f t="shared" si="955"/>
        <v>5.4638854296388541E-4</v>
      </c>
      <c r="BP359" s="1348" t="str">
        <f t="shared" si="955"/>
        <v/>
      </c>
      <c r="BQ359" s="1348" t="str">
        <f t="shared" si="955"/>
        <v/>
      </c>
      <c r="BR359" s="1348" t="str">
        <f t="shared" si="955"/>
        <v/>
      </c>
      <c r="BS359" s="1348" t="str">
        <f t="shared" si="955"/>
        <v/>
      </c>
      <c r="BT359" s="1348" t="str">
        <f t="shared" si="955"/>
        <v/>
      </c>
      <c r="BU359" s="1459" t="str">
        <f t="shared" si="955"/>
        <v/>
      </c>
      <c r="BV359" s="1348">
        <f t="shared" si="955"/>
        <v>1.5663138231631383E-3</v>
      </c>
      <c r="BW359" s="1348">
        <f t="shared" si="955"/>
        <v>-1.8212951432129514E-4</v>
      </c>
      <c r="BX359" s="1348">
        <f t="shared" si="955"/>
        <v>1.8212951432129514E-4</v>
      </c>
      <c r="BY359" s="1348">
        <f t="shared" si="955"/>
        <v>9.1064757160647569E-5</v>
      </c>
      <c r="BZ359" s="578">
        <f t="shared" si="918"/>
        <v>5.6554610551341582E-4</v>
      </c>
      <c r="CA359" s="603">
        <f t="shared" si="919"/>
        <v>1.6893149269783767E-4</v>
      </c>
      <c r="CB359" s="603">
        <f t="shared" si="920"/>
        <v>4.1051414339085573E-4</v>
      </c>
      <c r="CC359" s="668">
        <f t="shared" si="921"/>
        <v>5.8310354029532125E-4</v>
      </c>
      <c r="CD359" s="1072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073" t="str">
        <f t="shared" ref="CE359:CO359" si="956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073">
        <f t="shared" si="956"/>
        <v>4.0473225404732255E-4</v>
      </c>
      <c r="CG359" s="1073">
        <f t="shared" si="956"/>
        <v>4.0473225404732255E-4</v>
      </c>
      <c r="CH359" s="1073">
        <f t="shared" si="956"/>
        <v>4.5532378580323785E-4</v>
      </c>
      <c r="CI359" s="1074">
        <f t="shared" si="956"/>
        <v>5.4638854296388541E-4</v>
      </c>
      <c r="CJ359" s="1074">
        <f t="shared" si="956"/>
        <v>7.2851805728518055E-4</v>
      </c>
      <c r="CK359" s="1073">
        <f t="shared" si="956"/>
        <v>7.8055506137697918E-4</v>
      </c>
      <c r="CL359" s="1073">
        <f t="shared" si="956"/>
        <v>2.1248443337484437E-3</v>
      </c>
      <c r="CM359" s="1073" t="str">
        <f t="shared" si="956"/>
        <v/>
      </c>
      <c r="CN359" s="1073" t="str">
        <f t="shared" si="956"/>
        <v/>
      </c>
      <c r="CO359" s="1072" t="str">
        <f t="shared" si="956"/>
        <v/>
      </c>
      <c r="CP359" s="520" t="str">
        <f t="shared" si="923"/>
        <v/>
      </c>
      <c r="CQ359" s="521" t="str">
        <f t="shared" si="924"/>
        <v/>
      </c>
      <c r="CR359" s="522" t="str">
        <f t="shared" si="925"/>
        <v/>
      </c>
      <c r="CS359" s="522" t="str">
        <f t="shared" si="926"/>
        <v/>
      </c>
      <c r="CT359" s="522" t="str">
        <f t="shared" si="927"/>
        <v/>
      </c>
      <c r="CU359" s="522">
        <f t="shared" si="928"/>
        <v>4.0473225404732255E-4</v>
      </c>
      <c r="CV359" s="522">
        <f t="shared" si="929"/>
        <v>4.0473225404732255E-4</v>
      </c>
      <c r="CW359" s="523">
        <f t="shared" si="930"/>
        <v>4.5532378580323785E-4</v>
      </c>
      <c r="CX359" s="523">
        <f t="shared" si="931"/>
        <v>5.4638854296388541E-4</v>
      </c>
      <c r="CY359" s="523">
        <f t="shared" si="932"/>
        <v>7.2851805728518055E-4</v>
      </c>
      <c r="CZ359" s="522">
        <f t="shared" si="933"/>
        <v>7.8055506137697918E-4</v>
      </c>
      <c r="DA359" s="522">
        <f t="shared" si="934"/>
        <v>2.1248443337484437E-3</v>
      </c>
      <c r="DB359" s="522" t="str">
        <f t="shared" si="935"/>
        <v/>
      </c>
      <c r="DC359" s="522" t="str">
        <f t="shared" si="936"/>
        <v/>
      </c>
      <c r="DD359" s="522" t="str">
        <f t="shared" si="937"/>
        <v/>
      </c>
      <c r="DE359" s="521" t="str">
        <f t="shared" si="938"/>
        <v/>
      </c>
      <c r="DF359" s="520" t="str">
        <f t="shared" si="939"/>
        <v/>
      </c>
      <c r="DG359" s="631">
        <f t="shared" si="940"/>
        <v>10</v>
      </c>
      <c r="DH359" s="96">
        <f t="shared" si="941"/>
        <v>10</v>
      </c>
      <c r="DI359" s="96">
        <f t="shared" si="942"/>
        <v>9</v>
      </c>
      <c r="DJ359" s="96">
        <f t="shared" si="943"/>
        <v>7</v>
      </c>
      <c r="DK359" s="467"/>
      <c r="DL359" s="599"/>
      <c r="DM359" s="599"/>
      <c r="DN359" s="599"/>
      <c r="DO359" s="599"/>
      <c r="DP359" s="599"/>
      <c r="DQ359" s="599"/>
      <c r="DR359" s="599"/>
      <c r="DS359" s="599"/>
      <c r="DT359" s="468"/>
    </row>
    <row r="360" spans="1:124" s="691" customFormat="1" ht="15.75" customHeight="1">
      <c r="A360" s="659" t="s">
        <v>874</v>
      </c>
      <c r="B360" s="663"/>
      <c r="C360" s="663"/>
      <c r="D360" s="663"/>
      <c r="E360" s="663"/>
      <c r="F360" s="663"/>
      <c r="G360" s="663"/>
      <c r="H360" s="663"/>
      <c r="I360" s="663"/>
      <c r="J360" s="663"/>
      <c r="K360" s="663"/>
      <c r="L360" s="663"/>
      <c r="M360" s="663"/>
      <c r="N360" s="663"/>
      <c r="O360" s="663"/>
      <c r="P360" s="663"/>
      <c r="Q360" s="663"/>
      <c r="R360" s="663"/>
      <c r="S360" s="583"/>
      <c r="T360" s="663"/>
      <c r="U360" s="663"/>
      <c r="V360" s="663"/>
      <c r="W360" s="663"/>
      <c r="X360" s="663"/>
      <c r="Y360" s="663"/>
      <c r="Z360" s="1364"/>
      <c r="AA360" s="1364"/>
      <c r="AB360" s="1364"/>
      <c r="AC360" s="1364"/>
      <c r="AD360" s="663"/>
      <c r="AE360" s="1364"/>
      <c r="AF360" s="663"/>
      <c r="AG360" s="663"/>
      <c r="AH360" s="663"/>
      <c r="AI360" s="663"/>
      <c r="AJ360" s="663"/>
      <c r="AK360" s="583"/>
      <c r="AL360" s="663"/>
      <c r="AM360" s="663"/>
      <c r="AN360" s="663"/>
      <c r="AO360" s="663"/>
      <c r="AP360" s="663"/>
      <c r="AQ360" s="663"/>
      <c r="AR360" s="663"/>
      <c r="AS360" s="663"/>
      <c r="AT360" s="663"/>
      <c r="AU360" s="663"/>
      <c r="AV360" s="663"/>
      <c r="AW360" s="663"/>
      <c r="AX360" s="663"/>
      <c r="AY360" s="663"/>
      <c r="AZ360" s="663"/>
      <c r="BA360" s="663"/>
      <c r="BB360" s="663"/>
      <c r="BC360" s="583"/>
      <c r="BD360" s="1364"/>
      <c r="BE360" s="1364"/>
      <c r="BF360" s="1364"/>
      <c r="BG360" s="1364"/>
      <c r="BH360" s="1364"/>
      <c r="BI360" s="1364"/>
      <c r="BJ360" s="1364"/>
      <c r="BK360" s="1364"/>
      <c r="BL360" s="1364"/>
      <c r="BM360" s="1364"/>
      <c r="BN360" s="1364"/>
      <c r="BO360" s="1364"/>
      <c r="BP360" s="1364"/>
      <c r="BQ360" s="1364"/>
      <c r="BR360" s="1364"/>
      <c r="BS360" s="1364"/>
      <c r="BT360" s="1364"/>
      <c r="BU360" s="583"/>
      <c r="BV360" s="663"/>
      <c r="BW360" s="663"/>
      <c r="BX360" s="663"/>
      <c r="BY360" s="663"/>
      <c r="BZ360" s="570" t="str">
        <f t="shared" si="918"/>
        <v/>
      </c>
      <c r="CA360" s="570" t="str">
        <f t="shared" si="919"/>
        <v/>
      </c>
      <c r="CB360" s="570" t="str">
        <f t="shared" si="920"/>
        <v/>
      </c>
      <c r="CC360" s="664" t="str">
        <f t="shared" si="921"/>
        <v/>
      </c>
      <c r="CD360" s="1098"/>
      <c r="CE360" s="1098"/>
      <c r="CF360" s="1098"/>
      <c r="CG360" s="1098"/>
      <c r="CH360" s="1098"/>
      <c r="CI360" s="1098"/>
      <c r="CJ360" s="1098"/>
      <c r="CK360" s="1098"/>
      <c r="CL360" s="1098"/>
      <c r="CM360" s="1098"/>
      <c r="CN360" s="1098"/>
      <c r="CO360" s="1098"/>
      <c r="CP360" s="705"/>
      <c r="CQ360" s="705"/>
      <c r="CR360" s="705"/>
      <c r="CS360" s="705"/>
      <c r="CT360" s="705"/>
      <c r="CU360" s="705"/>
      <c r="CV360" s="705"/>
      <c r="CW360" s="705"/>
      <c r="CX360" s="705"/>
      <c r="CY360" s="705"/>
      <c r="CZ360" s="705"/>
      <c r="DA360" s="705"/>
      <c r="DB360" s="705"/>
      <c r="DC360" s="705"/>
      <c r="DD360" s="705"/>
      <c r="DE360" s="705"/>
      <c r="DF360" s="705"/>
      <c r="DG360" s="707"/>
      <c r="DH360" s="705"/>
      <c r="DI360" s="705"/>
      <c r="DJ360" s="705"/>
      <c r="DK360" s="706"/>
      <c r="DL360" s="708"/>
      <c r="DM360" s="708"/>
      <c r="DN360" s="708"/>
      <c r="DO360" s="708"/>
      <c r="DP360" s="708"/>
      <c r="DQ360" s="708"/>
      <c r="DR360" s="708"/>
      <c r="DS360" s="598"/>
      <c r="DT360" s="708"/>
    </row>
    <row r="361" spans="1:124" s="691" customFormat="1" ht="15.75" customHeight="1">
      <c r="A361" s="709" t="s">
        <v>266</v>
      </c>
      <c r="B361" s="148">
        <v>1</v>
      </c>
      <c r="C361" s="148">
        <v>1</v>
      </c>
      <c r="D361" s="148">
        <v>5</v>
      </c>
      <c r="E361" s="148">
        <v>1</v>
      </c>
      <c r="F361" s="148"/>
      <c r="G361" s="148">
        <v>1</v>
      </c>
      <c r="H361" s="148">
        <v>0</v>
      </c>
      <c r="I361" s="148">
        <v>1</v>
      </c>
      <c r="J361" s="148"/>
      <c r="K361" s="148"/>
      <c r="L361" s="148"/>
      <c r="M361" s="148"/>
      <c r="N361" s="148"/>
      <c r="O361" s="148"/>
      <c r="P361" s="148"/>
      <c r="Q361" s="148"/>
      <c r="R361" s="148"/>
      <c r="S361" s="583"/>
      <c r="T361" s="148"/>
      <c r="U361" s="148"/>
      <c r="V361" s="148"/>
      <c r="W361" s="148"/>
      <c r="X361" s="148">
        <v>30</v>
      </c>
      <c r="Y361" s="148"/>
      <c r="Z361" s="1369">
        <v>20</v>
      </c>
      <c r="AA361" s="1369"/>
      <c r="AB361" s="1369">
        <v>40</v>
      </c>
      <c r="AC361" s="1369">
        <v>2</v>
      </c>
      <c r="AD361" s="148"/>
      <c r="AE361" s="1369">
        <v>20</v>
      </c>
      <c r="AF361" s="148"/>
      <c r="AG361" s="148"/>
      <c r="AH361" s="148"/>
      <c r="AI361" s="148"/>
      <c r="AJ361" s="148"/>
      <c r="AK361" s="583"/>
      <c r="AL361" s="148">
        <v>100</v>
      </c>
      <c r="AM361" s="148">
        <v>13</v>
      </c>
      <c r="AN361" s="148">
        <v>12</v>
      </c>
      <c r="AO361" s="148">
        <v>100</v>
      </c>
      <c r="AP361" s="148">
        <v>3</v>
      </c>
      <c r="AQ361" s="148">
        <v>300</v>
      </c>
      <c r="AR361" s="148">
        <v>30</v>
      </c>
      <c r="AS361" s="148">
        <v>50</v>
      </c>
      <c r="AT361" s="148">
        <v>35</v>
      </c>
      <c r="AU361" s="148"/>
      <c r="AV361" s="148"/>
      <c r="AW361" s="148"/>
      <c r="AX361" s="148"/>
      <c r="AY361" s="148"/>
      <c r="AZ361" s="148"/>
      <c r="BA361" s="148"/>
      <c r="BB361" s="148"/>
      <c r="BC361" s="583"/>
      <c r="BD361" s="1369">
        <v>50</v>
      </c>
      <c r="BE361" s="1369">
        <v>80</v>
      </c>
      <c r="BF361" s="1369">
        <v>30</v>
      </c>
      <c r="BG361" s="1369">
        <v>60</v>
      </c>
      <c r="BH361" s="1369"/>
      <c r="BI361" s="1369">
        <v>50</v>
      </c>
      <c r="BJ361" s="1369"/>
      <c r="BK361" s="1369">
        <v>10</v>
      </c>
      <c r="BL361" s="1369">
        <v>150</v>
      </c>
      <c r="BM361" s="1369"/>
      <c r="BN361" s="1369">
        <v>10</v>
      </c>
      <c r="BO361" s="1369">
        <v>150</v>
      </c>
      <c r="BP361" s="1369"/>
      <c r="BQ361" s="1369"/>
      <c r="BR361" s="1369"/>
      <c r="BS361" s="1369"/>
      <c r="BT361" s="1369"/>
      <c r="BU361" s="583"/>
      <c r="BV361" s="148">
        <v>2</v>
      </c>
      <c r="BW361" s="148">
        <v>14</v>
      </c>
      <c r="BX361" s="148">
        <v>50</v>
      </c>
      <c r="BY361" s="148">
        <v>50</v>
      </c>
      <c r="BZ361" s="578">
        <f t="shared" si="918"/>
        <v>1</v>
      </c>
      <c r="CA361" s="578">
        <f t="shared" si="919"/>
        <v>23.333333333333332</v>
      </c>
      <c r="CB361" s="578">
        <f t="shared" si="920"/>
        <v>48.571428571428569</v>
      </c>
      <c r="CC361" s="665">
        <f t="shared" si="921"/>
        <v>61.428571428571431</v>
      </c>
      <c r="CD361" s="1069" t="str">
        <f t="shared" ref="CD361:CO361" si="957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070">
        <f t="shared" si="957"/>
        <v>10</v>
      </c>
      <c r="CF361" s="1070">
        <f t="shared" si="957"/>
        <v>10</v>
      </c>
      <c r="CG361" s="1070">
        <f t="shared" si="957"/>
        <v>30</v>
      </c>
      <c r="CH361" s="1070">
        <f t="shared" si="957"/>
        <v>50</v>
      </c>
      <c r="CI361" s="1071">
        <f t="shared" si="957"/>
        <v>50</v>
      </c>
      <c r="CJ361" s="1071">
        <f t="shared" si="957"/>
        <v>60</v>
      </c>
      <c r="CK361" s="1070">
        <f t="shared" si="957"/>
        <v>80</v>
      </c>
      <c r="CL361" s="1070">
        <v>80</v>
      </c>
      <c r="CM361" s="1070">
        <f t="shared" si="957"/>
        <v>150</v>
      </c>
      <c r="CN361" s="1070" t="str">
        <f t="shared" si="957"/>
        <v/>
      </c>
      <c r="CO361" s="1069" t="str">
        <f t="shared" si="957"/>
        <v/>
      </c>
      <c r="CP361" s="532" t="str">
        <f t="shared" ref="CP361:DF361" si="958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33" t="str">
        <f t="shared" si="958"/>
        <v/>
      </c>
      <c r="CR361" s="534" t="str">
        <f t="shared" si="958"/>
        <v/>
      </c>
      <c r="CS361" s="534" t="str">
        <f t="shared" si="958"/>
        <v/>
      </c>
      <c r="CT361" s="534">
        <f t="shared" si="958"/>
        <v>10</v>
      </c>
      <c r="CU361" s="534">
        <f t="shared" si="958"/>
        <v>10</v>
      </c>
      <c r="CV361" s="534">
        <f t="shared" si="958"/>
        <v>30</v>
      </c>
      <c r="CW361" s="535">
        <f t="shared" si="958"/>
        <v>50</v>
      </c>
      <c r="CX361" s="535">
        <f t="shared" si="958"/>
        <v>50</v>
      </c>
      <c r="CY361" s="535">
        <f t="shared" si="958"/>
        <v>60</v>
      </c>
      <c r="CZ361" s="534">
        <f t="shared" si="958"/>
        <v>80</v>
      </c>
      <c r="DA361" s="534">
        <f t="shared" si="958"/>
        <v>150</v>
      </c>
      <c r="DB361" s="534">
        <f t="shared" si="958"/>
        <v>150</v>
      </c>
      <c r="DC361" s="534" t="str">
        <f t="shared" si="958"/>
        <v/>
      </c>
      <c r="DD361" s="534" t="str">
        <f t="shared" si="958"/>
        <v/>
      </c>
      <c r="DE361" s="533" t="str">
        <f t="shared" si="958"/>
        <v/>
      </c>
      <c r="DF361" s="532" t="str">
        <f t="shared" si="958"/>
        <v/>
      </c>
      <c r="DG361" s="631">
        <f>COUNT(B361:R361)</f>
        <v>7</v>
      </c>
      <c r="DH361" s="96">
        <f>COUNT(T361:AJ361)</f>
        <v>5</v>
      </c>
      <c r="DI361" s="96">
        <f>COUNT(AL361:BB361)</f>
        <v>9</v>
      </c>
      <c r="DJ361" s="96">
        <f>COUNT(BD361:BT361)</f>
        <v>9</v>
      </c>
      <c r="DK361" s="689"/>
      <c r="DL361" s="624"/>
      <c r="DM361" s="624"/>
      <c r="DN361" s="624"/>
      <c r="DO361" s="624"/>
      <c r="DP361" s="624"/>
      <c r="DQ361" s="624"/>
      <c r="DR361" s="624"/>
      <c r="DS361" s="599"/>
      <c r="DT361" s="690"/>
    </row>
    <row r="362" spans="1:124" s="470" customFormat="1" ht="15.75" customHeight="1">
      <c r="A362" s="635" t="s">
        <v>262</v>
      </c>
      <c r="B362" s="1468" t="s">
        <v>712</v>
      </c>
      <c r="C362" s="148" t="s">
        <v>1192</v>
      </c>
      <c r="D362" s="1468" t="s">
        <v>712</v>
      </c>
      <c r="E362" s="148" t="s">
        <v>1191</v>
      </c>
      <c r="F362" s="148"/>
      <c r="G362" s="148" t="s">
        <v>278</v>
      </c>
      <c r="H362" s="148"/>
      <c r="I362" s="148" t="s">
        <v>1192</v>
      </c>
      <c r="J362" s="148"/>
      <c r="K362" s="148"/>
      <c r="L362" s="148"/>
      <c r="M362" s="148"/>
      <c r="N362" s="148"/>
      <c r="O362" s="148"/>
      <c r="P362" s="148"/>
      <c r="Q362" s="148"/>
      <c r="R362" s="148"/>
      <c r="S362" s="583"/>
      <c r="T362" s="148"/>
      <c r="U362" s="148"/>
      <c r="V362" s="148"/>
      <c r="W362" s="148"/>
      <c r="X362" s="148" t="s">
        <v>264</v>
      </c>
      <c r="Y362" s="148"/>
      <c r="Z362" s="1369" t="s">
        <v>712</v>
      </c>
      <c r="AA362" s="1369"/>
      <c r="AB362" s="1369" t="s">
        <v>712</v>
      </c>
      <c r="AC362" s="1468" t="s">
        <v>712</v>
      </c>
      <c r="AD362" s="148"/>
      <c r="AE362" s="1369" t="s">
        <v>1193</v>
      </c>
      <c r="AF362" s="148"/>
      <c r="AG362" s="148"/>
      <c r="AH362" s="148"/>
      <c r="AI362" s="148"/>
      <c r="AJ362" s="148"/>
      <c r="AK362" s="583"/>
      <c r="AL362" s="1369" t="s">
        <v>712</v>
      </c>
      <c r="AM362" s="1369" t="s">
        <v>712</v>
      </c>
      <c r="AN362" s="1369" t="s">
        <v>712</v>
      </c>
      <c r="AO362" s="1369" t="s">
        <v>712</v>
      </c>
      <c r="AP362" s="1369" t="s">
        <v>712</v>
      </c>
      <c r="AQ362" s="1369" t="s">
        <v>712</v>
      </c>
      <c r="AR362" s="1369" t="s">
        <v>712</v>
      </c>
      <c r="AS362" s="1369" t="s">
        <v>712</v>
      </c>
      <c r="AT362" s="1369" t="s">
        <v>712</v>
      </c>
      <c r="AU362" s="148"/>
      <c r="AV362" s="148"/>
      <c r="AW362" s="148"/>
      <c r="AX362" s="148"/>
      <c r="AY362" s="148"/>
      <c r="AZ362" s="148"/>
      <c r="BA362" s="148"/>
      <c r="BB362" s="148"/>
      <c r="BC362" s="583"/>
      <c r="BD362" s="1369" t="s">
        <v>1190</v>
      </c>
      <c r="BE362" s="1369" t="s">
        <v>712</v>
      </c>
      <c r="BF362" s="1369" t="s">
        <v>712</v>
      </c>
      <c r="BG362" s="1369" t="s">
        <v>712</v>
      </c>
      <c r="BH362" s="1369"/>
      <c r="BI362" s="1369" t="s">
        <v>712</v>
      </c>
      <c r="BJ362" s="1369"/>
      <c r="BK362" s="1369" t="s">
        <v>712</v>
      </c>
      <c r="BL362" s="1369" t="s">
        <v>264</v>
      </c>
      <c r="BM362" s="1369"/>
      <c r="BN362" s="1369" t="s">
        <v>712</v>
      </c>
      <c r="BO362" s="1369" t="s">
        <v>264</v>
      </c>
      <c r="BP362" s="1369"/>
      <c r="BQ362" s="1369"/>
      <c r="BR362" s="1369"/>
      <c r="BS362" s="1369"/>
      <c r="BT362" s="1369"/>
      <c r="BU362" s="583"/>
      <c r="BV362" s="148" t="s">
        <v>712</v>
      </c>
      <c r="BW362" s="148" t="s">
        <v>712</v>
      </c>
      <c r="BX362" s="148" t="s">
        <v>712</v>
      </c>
      <c r="BY362" s="148" t="s">
        <v>712</v>
      </c>
      <c r="BZ362" s="570"/>
      <c r="CA362" s="570"/>
      <c r="CB362" s="570"/>
      <c r="CC362" s="664"/>
      <c r="CD362" s="1096"/>
      <c r="CE362" s="1097"/>
      <c r="CF362" s="1097"/>
      <c r="CG362" s="1097"/>
      <c r="CH362" s="1097"/>
      <c r="CI362" s="1097"/>
      <c r="CJ362" s="1097"/>
      <c r="CK362" s="1097"/>
      <c r="CL362" s="1097"/>
      <c r="CM362" s="1097"/>
      <c r="CN362" s="1097"/>
      <c r="CO362" s="1096"/>
      <c r="CP362" s="695"/>
      <c r="CQ362" s="695"/>
      <c r="CR362" s="695"/>
      <c r="CS362" s="695"/>
      <c r="CT362" s="695"/>
      <c r="CU362" s="695"/>
      <c r="CV362" s="695"/>
      <c r="CW362" s="695"/>
      <c r="CX362" s="695"/>
      <c r="CY362" s="695"/>
      <c r="CZ362" s="695"/>
      <c r="DA362" s="695"/>
      <c r="DB362" s="695"/>
      <c r="DC362" s="695"/>
      <c r="DD362" s="695"/>
      <c r="DE362" s="695"/>
      <c r="DF362" s="695"/>
      <c r="DG362" s="571"/>
      <c r="DH362" s="188"/>
      <c r="DI362" s="188"/>
      <c r="DJ362" s="188"/>
      <c r="DK362" s="572"/>
      <c r="DL362" s="598"/>
      <c r="DM362" s="598"/>
      <c r="DN362" s="598"/>
      <c r="DO362" s="598"/>
      <c r="DP362" s="598"/>
      <c r="DQ362" s="598"/>
      <c r="DR362" s="598"/>
      <c r="DS362" s="598"/>
      <c r="DT362" s="468"/>
    </row>
    <row r="363" spans="1:124" s="470" customFormat="1" ht="15.75" customHeight="1">
      <c r="A363" s="685" t="s">
        <v>263</v>
      </c>
      <c r="B363" s="148">
        <v>10</v>
      </c>
      <c r="C363" s="148">
        <v>20</v>
      </c>
      <c r="D363" s="148">
        <v>10</v>
      </c>
      <c r="E363" s="148">
        <v>70</v>
      </c>
      <c r="F363" s="148"/>
      <c r="G363" s="148">
        <v>35</v>
      </c>
      <c r="H363" s="148"/>
      <c r="I363" s="148">
        <v>20</v>
      </c>
      <c r="J363" s="148"/>
      <c r="K363" s="148"/>
      <c r="L363" s="148"/>
      <c r="M363" s="148"/>
      <c r="N363" s="148"/>
      <c r="O363" s="148"/>
      <c r="P363" s="148"/>
      <c r="Q363" s="148"/>
      <c r="R363" s="148"/>
      <c r="S363" s="592"/>
      <c r="T363" s="148"/>
      <c r="U363" s="148"/>
      <c r="V363" s="148"/>
      <c r="W363" s="148"/>
      <c r="X363" s="148">
        <v>2</v>
      </c>
      <c r="Y363" s="148"/>
      <c r="Z363" s="1369">
        <v>10</v>
      </c>
      <c r="AA363" s="1369"/>
      <c r="AB363" s="1369">
        <v>10</v>
      </c>
      <c r="AC363" s="1369">
        <v>10</v>
      </c>
      <c r="AD363" s="148"/>
      <c r="AE363" s="1369">
        <v>7</v>
      </c>
      <c r="AF363" s="148"/>
      <c r="AG363" s="148"/>
      <c r="AH363" s="148"/>
      <c r="AI363" s="148"/>
      <c r="AJ363" s="148"/>
      <c r="AK363" s="592"/>
      <c r="AL363" s="148">
        <v>10</v>
      </c>
      <c r="AM363" s="148">
        <v>10</v>
      </c>
      <c r="AN363" s="148">
        <v>10</v>
      </c>
      <c r="AO363" s="148">
        <v>10</v>
      </c>
      <c r="AP363" s="148">
        <v>10</v>
      </c>
      <c r="AQ363" s="148">
        <v>10</v>
      </c>
      <c r="AR363" s="148">
        <v>10</v>
      </c>
      <c r="AS363" s="148">
        <v>10</v>
      </c>
      <c r="AT363" s="148">
        <v>10</v>
      </c>
      <c r="AU363" s="148"/>
      <c r="AV363" s="148"/>
      <c r="AW363" s="148"/>
      <c r="AX363" s="148"/>
      <c r="AY363" s="148"/>
      <c r="AZ363" s="148"/>
      <c r="BA363" s="148"/>
      <c r="BB363" s="148"/>
      <c r="BC363" s="592"/>
      <c r="BD363" s="1369">
        <v>10</v>
      </c>
      <c r="BE363" s="1369">
        <v>10</v>
      </c>
      <c r="BF363" s="1369">
        <v>10</v>
      </c>
      <c r="BG363" s="1369">
        <v>10</v>
      </c>
      <c r="BH363" s="1369"/>
      <c r="BI363" s="1369">
        <v>10</v>
      </c>
      <c r="BJ363" s="1369"/>
      <c r="BK363" s="1369">
        <v>10</v>
      </c>
      <c r="BL363" s="1369">
        <v>1</v>
      </c>
      <c r="BM363" s="1369"/>
      <c r="BN363" s="1369">
        <v>10</v>
      </c>
      <c r="BO363" s="1369">
        <v>1</v>
      </c>
      <c r="BP363" s="1369"/>
      <c r="BQ363" s="1369"/>
      <c r="BR363" s="1369"/>
      <c r="BS363" s="1369"/>
      <c r="BT363" s="1369"/>
      <c r="BU363" s="592"/>
      <c r="BV363" s="148">
        <v>10</v>
      </c>
      <c r="BW363" s="148">
        <v>10</v>
      </c>
      <c r="BX363" s="148">
        <v>10</v>
      </c>
      <c r="BY363" s="148">
        <v>10</v>
      </c>
      <c r="BZ363" s="578">
        <f t="shared" ref="BZ363:BZ372" si="959">IF(DG363&lt;3,"",(SUM(B363:R363)-MIN(B363:R363)-MAX(B363:R363))/(DG363-2))</f>
        <v>21.25</v>
      </c>
      <c r="CA363" s="578">
        <f t="shared" ref="CA363:CA372" si="960">IF(DH363&lt;3,"",(SUM(T363:AJ363)-MIN(T363:AJ363)-MAX(T363:AJ363))/(DH363-2))</f>
        <v>9</v>
      </c>
      <c r="CB363" s="578">
        <f t="shared" ref="CB363:CB372" si="961">IF(DI363&lt;3,"",(SUM(AL363:BB363)-MIN(AL363:BB363)-MAX(AL363:BB363))/(DI363-2))</f>
        <v>10</v>
      </c>
      <c r="CC363" s="665">
        <f t="shared" ref="CC363:CC372" si="962">IF(DJ363&lt;3,"",(SUM(BD363:BT363)-MIN(BD363:BT363)-MAX(BD363:BT363))/(DJ363-2))</f>
        <v>8.7142857142857135</v>
      </c>
      <c r="CD363" s="1069" t="str">
        <f t="shared" ref="CD363:CO369" si="963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070">
        <f t="shared" si="963"/>
        <v>1</v>
      </c>
      <c r="CF363" s="1070">
        <f t="shared" si="963"/>
        <v>1</v>
      </c>
      <c r="CG363" s="1070">
        <f t="shared" si="963"/>
        <v>10</v>
      </c>
      <c r="CH363" s="1070">
        <f t="shared" si="963"/>
        <v>10</v>
      </c>
      <c r="CI363" s="1071">
        <f t="shared" si="963"/>
        <v>10</v>
      </c>
      <c r="CJ363" s="1071">
        <f t="shared" si="963"/>
        <v>10</v>
      </c>
      <c r="CK363" s="1070">
        <f t="shared" si="963"/>
        <v>10</v>
      </c>
      <c r="CL363" s="1070">
        <f t="shared" si="963"/>
        <v>10</v>
      </c>
      <c r="CM363" s="1070">
        <f t="shared" si="963"/>
        <v>10</v>
      </c>
      <c r="CN363" s="1070" t="str">
        <f t="shared" si="963"/>
        <v/>
      </c>
      <c r="CO363" s="1069" t="str">
        <f t="shared" si="963"/>
        <v/>
      </c>
      <c r="CP363" s="532" t="str">
        <f t="shared" ref="CP363:CP370" si="964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3" t="str">
        <f t="shared" ref="CQ363:CQ370" si="965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4" t="str">
        <f t="shared" ref="CR363:CR370" si="966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4" t="str">
        <f t="shared" ref="CS363:CS370" si="967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4">
        <f t="shared" ref="CT363:CT370" si="968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1</v>
      </c>
      <c r="CU363" s="534">
        <f t="shared" ref="CU363:CU370" si="969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</v>
      </c>
      <c r="CV363" s="534">
        <f t="shared" ref="CV363:CV370" si="970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10</v>
      </c>
      <c r="CW363" s="535">
        <f t="shared" ref="CW363:CW370" si="971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10</v>
      </c>
      <c r="CX363" s="535">
        <f t="shared" ref="CX363:CX370" si="972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10</v>
      </c>
      <c r="CY363" s="535">
        <f t="shared" ref="CY363:CY370" si="973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10</v>
      </c>
      <c r="CZ363" s="534">
        <f t="shared" ref="CZ363:CZ370" si="974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10</v>
      </c>
      <c r="DA363" s="534">
        <f t="shared" ref="DA363:DA370" si="975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10</v>
      </c>
      <c r="DB363" s="534">
        <f t="shared" ref="DB363:DB370" si="976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10</v>
      </c>
      <c r="DC363" s="534" t="str">
        <f t="shared" ref="DC363:DC370" si="977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4" t="str">
        <f t="shared" ref="DD363:DD370" si="978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3" t="str">
        <f t="shared" ref="DE363:DE370" si="979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32" t="str">
        <f t="shared" ref="DF363:DF370" si="980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31">
        <f t="shared" ref="DG363:DG370" si="981">COUNT(B363:R363)</f>
        <v>6</v>
      </c>
      <c r="DH363" s="96">
        <f t="shared" ref="DH363:DH370" si="982">COUNT(T363:AJ363)</f>
        <v>5</v>
      </c>
      <c r="DI363" s="96">
        <f t="shared" ref="DI363:DI370" si="983">COUNT(AL363:BB363)</f>
        <v>9</v>
      </c>
      <c r="DJ363" s="96">
        <f t="shared" ref="DJ363:DJ370" si="984">COUNT(BD363:BT363)</f>
        <v>9</v>
      </c>
      <c r="DK363" s="467"/>
      <c r="DL363" s="599"/>
      <c r="DM363" s="599"/>
      <c r="DN363" s="599"/>
      <c r="DO363" s="599"/>
      <c r="DP363" s="599"/>
      <c r="DQ363" s="599"/>
      <c r="DR363" s="599"/>
      <c r="DS363" s="599"/>
      <c r="DT363" s="468"/>
    </row>
    <row r="364" spans="1:124" s="470" customFormat="1" ht="15.75" customHeight="1">
      <c r="A364" s="685" t="s">
        <v>264</v>
      </c>
      <c r="B364" s="608">
        <f t="shared" ref="B364:M364" si="985">IF(B361="","",B361*B363)</f>
        <v>10</v>
      </c>
      <c r="C364" s="608">
        <f t="shared" si="985"/>
        <v>20</v>
      </c>
      <c r="D364" s="608">
        <f t="shared" si="985"/>
        <v>50</v>
      </c>
      <c r="E364" s="608">
        <f t="shared" si="985"/>
        <v>70</v>
      </c>
      <c r="F364" s="608" t="str">
        <f t="shared" si="985"/>
        <v/>
      </c>
      <c r="G364" s="608">
        <f t="shared" si="985"/>
        <v>35</v>
      </c>
      <c r="H364" s="608">
        <f t="shared" si="985"/>
        <v>0</v>
      </c>
      <c r="I364" s="608">
        <f t="shared" si="985"/>
        <v>20</v>
      </c>
      <c r="J364" s="608" t="str">
        <f t="shared" si="985"/>
        <v/>
      </c>
      <c r="K364" s="608" t="str">
        <f t="shared" si="985"/>
        <v/>
      </c>
      <c r="L364" s="608" t="str">
        <f t="shared" si="985"/>
        <v/>
      </c>
      <c r="M364" s="608" t="str">
        <f t="shared" si="985"/>
        <v/>
      </c>
      <c r="N364" s="608"/>
      <c r="O364" s="608"/>
      <c r="P364" s="608"/>
      <c r="Q364" s="608"/>
      <c r="R364" s="608"/>
      <c r="S364" s="640"/>
      <c r="T364" s="608" t="str">
        <f t="shared" ref="T364:AE364" si="986">IF(T361="","",T361*T363)</f>
        <v/>
      </c>
      <c r="U364" s="608" t="str">
        <f t="shared" si="986"/>
        <v/>
      </c>
      <c r="V364" s="608" t="str">
        <f t="shared" si="986"/>
        <v/>
      </c>
      <c r="W364" s="608" t="str">
        <f t="shared" si="986"/>
        <v/>
      </c>
      <c r="X364" s="608">
        <f t="shared" si="986"/>
        <v>60</v>
      </c>
      <c r="Y364" s="608" t="str">
        <f t="shared" si="986"/>
        <v/>
      </c>
      <c r="Z364" s="1347">
        <f t="shared" si="986"/>
        <v>200</v>
      </c>
      <c r="AA364" s="1347" t="str">
        <f t="shared" si="986"/>
        <v/>
      </c>
      <c r="AB364" s="1347">
        <f t="shared" si="986"/>
        <v>400</v>
      </c>
      <c r="AC364" s="1347">
        <f t="shared" si="986"/>
        <v>20</v>
      </c>
      <c r="AD364" s="608" t="str">
        <f t="shared" si="986"/>
        <v/>
      </c>
      <c r="AE364" s="1347">
        <f t="shared" si="986"/>
        <v>140</v>
      </c>
      <c r="AF364" s="608"/>
      <c r="AG364" s="608"/>
      <c r="AH364" s="608"/>
      <c r="AI364" s="608"/>
      <c r="AJ364" s="608"/>
      <c r="AK364" s="640"/>
      <c r="AL364" s="608">
        <f t="shared" ref="AL364:AW364" si="987">IF(AL361="","",AL361*AL363)</f>
        <v>1000</v>
      </c>
      <c r="AM364" s="608">
        <f t="shared" si="987"/>
        <v>130</v>
      </c>
      <c r="AN364" s="608">
        <f t="shared" si="987"/>
        <v>120</v>
      </c>
      <c r="AO364" s="608">
        <f t="shared" si="987"/>
        <v>1000</v>
      </c>
      <c r="AP364" s="608">
        <f t="shared" si="987"/>
        <v>30</v>
      </c>
      <c r="AQ364" s="608">
        <f t="shared" si="987"/>
        <v>3000</v>
      </c>
      <c r="AR364" s="608">
        <f t="shared" si="987"/>
        <v>300</v>
      </c>
      <c r="AS364" s="608">
        <f t="shared" si="987"/>
        <v>500</v>
      </c>
      <c r="AT364" s="608">
        <f t="shared" si="987"/>
        <v>350</v>
      </c>
      <c r="AU364" s="608" t="str">
        <f t="shared" si="987"/>
        <v/>
      </c>
      <c r="AV364" s="608" t="str">
        <f t="shared" si="987"/>
        <v/>
      </c>
      <c r="AW364" s="608" t="str">
        <f t="shared" si="987"/>
        <v/>
      </c>
      <c r="AX364" s="608"/>
      <c r="AY364" s="608"/>
      <c r="AZ364" s="608"/>
      <c r="BA364" s="608"/>
      <c r="BB364" s="608"/>
      <c r="BC364" s="640"/>
      <c r="BD364" s="1347">
        <f t="shared" ref="BD364:BO364" si="988">IF(BD361="","",BD361*BD363)</f>
        <v>500</v>
      </c>
      <c r="BE364" s="1347">
        <f t="shared" si="988"/>
        <v>800</v>
      </c>
      <c r="BF364" s="1347">
        <f t="shared" si="988"/>
        <v>300</v>
      </c>
      <c r="BG364" s="1347">
        <f t="shared" si="988"/>
        <v>600</v>
      </c>
      <c r="BH364" s="1347" t="str">
        <f t="shared" si="988"/>
        <v/>
      </c>
      <c r="BI364" s="1347">
        <f t="shared" si="988"/>
        <v>500</v>
      </c>
      <c r="BJ364" s="1347" t="str">
        <f t="shared" si="988"/>
        <v/>
      </c>
      <c r="BK364" s="1347">
        <f t="shared" si="988"/>
        <v>100</v>
      </c>
      <c r="BL364" s="1347">
        <f t="shared" si="988"/>
        <v>150</v>
      </c>
      <c r="BM364" s="1347" t="str">
        <f t="shared" si="988"/>
        <v/>
      </c>
      <c r="BN364" s="1347">
        <f t="shared" si="988"/>
        <v>100</v>
      </c>
      <c r="BO364" s="1347">
        <f t="shared" si="988"/>
        <v>150</v>
      </c>
      <c r="BP364" s="1347"/>
      <c r="BQ364" s="1347"/>
      <c r="BR364" s="1347"/>
      <c r="BS364" s="1347"/>
      <c r="BT364" s="1347"/>
      <c r="BU364" s="640"/>
      <c r="BV364" s="608">
        <f>IF(BV361="","",BV361*BV363)</f>
        <v>20</v>
      </c>
      <c r="BW364" s="608">
        <f>IF(BW361="","",BW361*BW363)</f>
        <v>140</v>
      </c>
      <c r="BX364" s="608">
        <f>IF(BX361="","",BX361*BX363)</f>
        <v>500</v>
      </c>
      <c r="BY364" s="608">
        <f>IF(BY361="","",BY361*BY363)</f>
        <v>500</v>
      </c>
      <c r="BZ364" s="578">
        <f t="shared" si="959"/>
        <v>27</v>
      </c>
      <c r="CA364" s="578">
        <f t="shared" si="960"/>
        <v>133.33333333333334</v>
      </c>
      <c r="CB364" s="578">
        <f t="shared" si="961"/>
        <v>485.71428571428572</v>
      </c>
      <c r="CC364" s="665">
        <f t="shared" si="962"/>
        <v>328.57142857142856</v>
      </c>
      <c r="CD364" s="1069" t="str">
        <f t="shared" si="963"/>
        <v/>
      </c>
      <c r="CE364" s="1070">
        <f t="shared" si="963"/>
        <v>100</v>
      </c>
      <c r="CF364" s="1070">
        <f t="shared" si="963"/>
        <v>100</v>
      </c>
      <c r="CG364" s="1070">
        <f t="shared" si="963"/>
        <v>150</v>
      </c>
      <c r="CH364" s="1070">
        <f t="shared" si="963"/>
        <v>150</v>
      </c>
      <c r="CI364" s="1071">
        <f t="shared" si="963"/>
        <v>300</v>
      </c>
      <c r="CJ364" s="1071">
        <f t="shared" si="963"/>
        <v>500</v>
      </c>
      <c r="CK364" s="1070">
        <f t="shared" si="963"/>
        <v>500</v>
      </c>
      <c r="CL364" s="1070">
        <f t="shared" si="963"/>
        <v>600</v>
      </c>
      <c r="CM364" s="1070">
        <f t="shared" si="963"/>
        <v>800</v>
      </c>
      <c r="CN364" s="1070" t="str">
        <f t="shared" si="963"/>
        <v/>
      </c>
      <c r="CO364" s="1069" t="str">
        <f t="shared" si="963"/>
        <v/>
      </c>
      <c r="CP364" s="532" t="str">
        <f t="shared" si="964"/>
        <v/>
      </c>
      <c r="CQ364" s="533" t="str">
        <f t="shared" si="965"/>
        <v/>
      </c>
      <c r="CR364" s="534" t="str">
        <f t="shared" si="966"/>
        <v/>
      </c>
      <c r="CS364" s="534" t="str">
        <f t="shared" si="967"/>
        <v/>
      </c>
      <c r="CT364" s="534">
        <f t="shared" si="968"/>
        <v>100</v>
      </c>
      <c r="CU364" s="534">
        <f t="shared" si="969"/>
        <v>100</v>
      </c>
      <c r="CV364" s="534">
        <f t="shared" si="970"/>
        <v>150</v>
      </c>
      <c r="CW364" s="535">
        <f t="shared" si="971"/>
        <v>150</v>
      </c>
      <c r="CX364" s="535">
        <f t="shared" si="972"/>
        <v>300</v>
      </c>
      <c r="CY364" s="535">
        <f t="shared" si="973"/>
        <v>500</v>
      </c>
      <c r="CZ364" s="534">
        <f t="shared" si="974"/>
        <v>500</v>
      </c>
      <c r="DA364" s="534">
        <f t="shared" si="975"/>
        <v>600</v>
      </c>
      <c r="DB364" s="534">
        <f t="shared" si="976"/>
        <v>800</v>
      </c>
      <c r="DC364" s="534" t="str">
        <f t="shared" si="977"/>
        <v/>
      </c>
      <c r="DD364" s="534" t="str">
        <f t="shared" si="978"/>
        <v/>
      </c>
      <c r="DE364" s="533" t="str">
        <f t="shared" si="979"/>
        <v/>
      </c>
      <c r="DF364" s="532" t="str">
        <f t="shared" si="980"/>
        <v/>
      </c>
      <c r="DG364" s="631">
        <f t="shared" si="981"/>
        <v>7</v>
      </c>
      <c r="DH364" s="96">
        <f t="shared" si="982"/>
        <v>5</v>
      </c>
      <c r="DI364" s="96">
        <f t="shared" si="983"/>
        <v>9</v>
      </c>
      <c r="DJ364" s="96">
        <f t="shared" si="984"/>
        <v>9</v>
      </c>
      <c r="DK364" s="467"/>
      <c r="DL364" s="599"/>
      <c r="DM364" s="599"/>
      <c r="DN364" s="599"/>
      <c r="DO364" s="599"/>
      <c r="DP364" s="599"/>
      <c r="DQ364" s="599"/>
      <c r="DR364" s="599"/>
      <c r="DS364" s="599"/>
      <c r="DT364" s="468"/>
    </row>
    <row r="365" spans="1:124" s="470" customFormat="1" ht="15.75" customHeight="1">
      <c r="A365" s="685" t="s">
        <v>257</v>
      </c>
      <c r="B365" s="243">
        <v>3140</v>
      </c>
      <c r="C365" s="243">
        <v>3140</v>
      </c>
      <c r="D365" s="243">
        <v>3140</v>
      </c>
      <c r="E365" s="243">
        <v>3140</v>
      </c>
      <c r="F365" s="243">
        <v>3140</v>
      </c>
      <c r="G365" s="243">
        <v>3140</v>
      </c>
      <c r="H365" s="243">
        <v>3140</v>
      </c>
      <c r="I365" s="243">
        <v>3140</v>
      </c>
      <c r="J365" s="243">
        <v>3140</v>
      </c>
      <c r="K365" s="243">
        <v>3140</v>
      </c>
      <c r="L365" s="243">
        <v>3140</v>
      </c>
      <c r="M365" s="243">
        <v>3140</v>
      </c>
      <c r="N365" s="243"/>
      <c r="O365" s="243"/>
      <c r="P365" s="243"/>
      <c r="Q365" s="243"/>
      <c r="R365" s="243"/>
      <c r="S365" s="583"/>
      <c r="T365" s="243">
        <v>3140</v>
      </c>
      <c r="U365" s="243">
        <v>3140</v>
      </c>
      <c r="V365" s="243">
        <v>3140</v>
      </c>
      <c r="W365" s="243">
        <v>3140</v>
      </c>
      <c r="X365" s="243">
        <v>3140</v>
      </c>
      <c r="Y365" s="243">
        <v>3140</v>
      </c>
      <c r="Z365" s="1362">
        <v>3140</v>
      </c>
      <c r="AA365" s="1362">
        <v>3140</v>
      </c>
      <c r="AB365" s="1362">
        <v>3140</v>
      </c>
      <c r="AC365" s="1362">
        <v>3140</v>
      </c>
      <c r="AD365" s="243">
        <v>3140</v>
      </c>
      <c r="AE365" s="1362">
        <v>3140</v>
      </c>
      <c r="AF365" s="243"/>
      <c r="AG365" s="243"/>
      <c r="AH365" s="243"/>
      <c r="AI365" s="243"/>
      <c r="AJ365" s="243"/>
      <c r="AK365" s="583"/>
      <c r="AL365" s="243">
        <v>3140</v>
      </c>
      <c r="AM365" s="243">
        <v>3140</v>
      </c>
      <c r="AN365" s="243">
        <v>3140</v>
      </c>
      <c r="AO365" s="243">
        <v>3140</v>
      </c>
      <c r="AP365" s="243">
        <v>3140</v>
      </c>
      <c r="AQ365" s="243">
        <v>3140</v>
      </c>
      <c r="AR365" s="243">
        <v>3140</v>
      </c>
      <c r="AS365" s="243">
        <v>3140</v>
      </c>
      <c r="AT365" s="243">
        <v>3140</v>
      </c>
      <c r="AU365" s="243">
        <v>3140</v>
      </c>
      <c r="AV365" s="243">
        <v>3140</v>
      </c>
      <c r="AW365" s="243">
        <v>3140</v>
      </c>
      <c r="AX365" s="243"/>
      <c r="AY365" s="243"/>
      <c r="AZ365" s="243"/>
      <c r="BA365" s="243"/>
      <c r="BB365" s="243"/>
      <c r="BC365" s="583"/>
      <c r="BD365" s="1362">
        <v>3140</v>
      </c>
      <c r="BE365" s="1362">
        <v>3140</v>
      </c>
      <c r="BF365" s="1362">
        <v>3140</v>
      </c>
      <c r="BG365" s="1362">
        <v>3140</v>
      </c>
      <c r="BH365" s="1362">
        <v>3140</v>
      </c>
      <c r="BI365" s="1362">
        <v>3140</v>
      </c>
      <c r="BJ365" s="1362">
        <v>3140</v>
      </c>
      <c r="BK365" s="1362">
        <v>3140</v>
      </c>
      <c r="BL365" s="1362">
        <v>3140</v>
      </c>
      <c r="BM365" s="1362">
        <v>3140</v>
      </c>
      <c r="BN365" s="1362">
        <v>3140</v>
      </c>
      <c r="BO365" s="1362">
        <v>3140</v>
      </c>
      <c r="BP365" s="1362"/>
      <c r="BQ365" s="1362"/>
      <c r="BR365" s="1362"/>
      <c r="BS365" s="1362"/>
      <c r="BT365" s="1362"/>
      <c r="BU365" s="583"/>
      <c r="BV365" s="243">
        <v>3140</v>
      </c>
      <c r="BW365" s="243">
        <v>3140</v>
      </c>
      <c r="BX365" s="243">
        <v>3140</v>
      </c>
      <c r="BY365" s="243">
        <v>3140</v>
      </c>
      <c r="BZ365" s="578">
        <f t="shared" si="959"/>
        <v>3140</v>
      </c>
      <c r="CA365" s="578">
        <f t="shared" si="960"/>
        <v>3140</v>
      </c>
      <c r="CB365" s="578">
        <f t="shared" si="961"/>
        <v>3140</v>
      </c>
      <c r="CC365" s="665">
        <f t="shared" si="962"/>
        <v>3140</v>
      </c>
      <c r="CD365" s="1069">
        <f t="shared" si="963"/>
        <v>3140</v>
      </c>
      <c r="CE365" s="1070">
        <f t="shared" si="963"/>
        <v>3140</v>
      </c>
      <c r="CF365" s="1070">
        <f t="shared" si="963"/>
        <v>3140</v>
      </c>
      <c r="CG365" s="1070">
        <f t="shared" si="963"/>
        <v>3140</v>
      </c>
      <c r="CH365" s="1070">
        <f t="shared" si="963"/>
        <v>3140</v>
      </c>
      <c r="CI365" s="1071">
        <f t="shared" si="963"/>
        <v>3140</v>
      </c>
      <c r="CJ365" s="1071">
        <f t="shared" si="963"/>
        <v>3140</v>
      </c>
      <c r="CK365" s="1070">
        <f t="shared" si="963"/>
        <v>3140</v>
      </c>
      <c r="CL365" s="1070">
        <f t="shared" si="963"/>
        <v>3140</v>
      </c>
      <c r="CM365" s="1070">
        <f t="shared" si="963"/>
        <v>3140</v>
      </c>
      <c r="CN365" s="1070">
        <f t="shared" si="963"/>
        <v>3140</v>
      </c>
      <c r="CO365" s="1069">
        <f t="shared" si="963"/>
        <v>3140</v>
      </c>
      <c r="CP365" s="532" t="str">
        <f t="shared" si="964"/>
        <v/>
      </c>
      <c r="CQ365" s="533" t="str">
        <f t="shared" si="965"/>
        <v/>
      </c>
      <c r="CR365" s="534" t="str">
        <f t="shared" si="966"/>
        <v/>
      </c>
      <c r="CS365" s="534">
        <f t="shared" si="967"/>
        <v>3140</v>
      </c>
      <c r="CT365" s="534">
        <f t="shared" si="968"/>
        <v>3140</v>
      </c>
      <c r="CU365" s="534">
        <f t="shared" si="969"/>
        <v>3140</v>
      </c>
      <c r="CV365" s="534">
        <f t="shared" si="970"/>
        <v>3140</v>
      </c>
      <c r="CW365" s="535">
        <f t="shared" si="971"/>
        <v>3140</v>
      </c>
      <c r="CX365" s="535">
        <f t="shared" si="972"/>
        <v>3140</v>
      </c>
      <c r="CY365" s="535">
        <f t="shared" si="973"/>
        <v>3140</v>
      </c>
      <c r="CZ365" s="534">
        <f t="shared" si="974"/>
        <v>3140</v>
      </c>
      <c r="DA365" s="534">
        <f t="shared" si="975"/>
        <v>3140</v>
      </c>
      <c r="DB365" s="534">
        <f t="shared" si="976"/>
        <v>3140</v>
      </c>
      <c r="DC365" s="534">
        <f t="shared" si="977"/>
        <v>3140</v>
      </c>
      <c r="DD365" s="534">
        <f t="shared" si="978"/>
        <v>3140</v>
      </c>
      <c r="DE365" s="533" t="str">
        <f t="shared" si="979"/>
        <v/>
      </c>
      <c r="DF365" s="532" t="str">
        <f t="shared" si="980"/>
        <v/>
      </c>
      <c r="DG365" s="631">
        <f t="shared" si="981"/>
        <v>12</v>
      </c>
      <c r="DH365" s="96">
        <f t="shared" si="982"/>
        <v>12</v>
      </c>
      <c r="DI365" s="96">
        <f t="shared" si="983"/>
        <v>12</v>
      </c>
      <c r="DJ365" s="96">
        <f t="shared" si="984"/>
        <v>12</v>
      </c>
      <c r="DK365" s="467"/>
      <c r="DL365" s="599"/>
      <c r="DM365" s="599"/>
      <c r="DN365" s="599"/>
      <c r="DO365" s="599"/>
      <c r="DP365" s="599"/>
      <c r="DQ365" s="599"/>
      <c r="DR365" s="599"/>
      <c r="DS365" s="599"/>
      <c r="DT365" s="468"/>
    </row>
    <row r="366" spans="1:124" s="470" customFormat="1" ht="15.75" customHeight="1">
      <c r="A366" s="635" t="s">
        <v>255</v>
      </c>
      <c r="B366" s="212">
        <v>0</v>
      </c>
      <c r="C366" s="212"/>
      <c r="D366" s="212">
        <v>20</v>
      </c>
      <c r="E366" s="212">
        <v>20</v>
      </c>
      <c r="F366" s="212"/>
      <c r="G366" s="212">
        <v>0</v>
      </c>
      <c r="H366" s="212"/>
      <c r="I366" s="212">
        <v>0</v>
      </c>
      <c r="J366" s="212"/>
      <c r="K366" s="212"/>
      <c r="L366" s="212"/>
      <c r="M366" s="212"/>
      <c r="N366" s="212"/>
      <c r="O366" s="212"/>
      <c r="P366" s="212"/>
      <c r="Q366" s="212"/>
      <c r="R366" s="212"/>
      <c r="S366" s="704"/>
      <c r="T366" s="212"/>
      <c r="U366" s="212"/>
      <c r="V366" s="212"/>
      <c r="W366" s="212"/>
      <c r="X366" s="212">
        <v>23</v>
      </c>
      <c r="Y366" s="212"/>
      <c r="Z366" s="1338">
        <v>18</v>
      </c>
      <c r="AA366" s="1338"/>
      <c r="AB366" s="1338">
        <v>32</v>
      </c>
      <c r="AC366" s="1338">
        <v>0</v>
      </c>
      <c r="AD366" s="212"/>
      <c r="AE366" s="1338">
        <v>5</v>
      </c>
      <c r="AF366" s="212"/>
      <c r="AG366" s="212"/>
      <c r="AH366" s="212"/>
      <c r="AI366" s="212"/>
      <c r="AJ366" s="212"/>
      <c r="AK366" s="704"/>
      <c r="AL366" s="212">
        <v>85</v>
      </c>
      <c r="AM366" s="212"/>
      <c r="AN366" s="212"/>
      <c r="AO366" s="212">
        <v>90</v>
      </c>
      <c r="AP366" s="212"/>
      <c r="AQ366" s="212">
        <v>150</v>
      </c>
      <c r="AR366" s="212"/>
      <c r="AS366" s="212"/>
      <c r="AT366" s="212">
        <v>15</v>
      </c>
      <c r="AU366" s="212"/>
      <c r="AV366" s="212"/>
      <c r="AW366" s="212"/>
      <c r="AX366" s="212"/>
      <c r="AY366" s="212"/>
      <c r="AZ366" s="212"/>
      <c r="BA366" s="212"/>
      <c r="BB366" s="212"/>
      <c r="BC366" s="704"/>
      <c r="BD366" s="1338">
        <v>15</v>
      </c>
      <c r="BE366" s="1338">
        <v>50</v>
      </c>
      <c r="BF366" s="1338"/>
      <c r="BG366" s="1338"/>
      <c r="BH366" s="1338"/>
      <c r="BI366" s="1338">
        <v>500</v>
      </c>
      <c r="BJ366" s="1338"/>
      <c r="BK366" s="1338">
        <v>40</v>
      </c>
      <c r="BL366" s="1338">
        <v>100</v>
      </c>
      <c r="BM366" s="1338"/>
      <c r="BN366" s="1338">
        <v>40</v>
      </c>
      <c r="BO366" s="1338">
        <v>70</v>
      </c>
      <c r="BP366" s="1338"/>
      <c r="BQ366" s="1338"/>
      <c r="BR366" s="1338"/>
      <c r="BS366" s="1338"/>
      <c r="BT366" s="1338"/>
      <c r="BU366" s="704"/>
      <c r="BV366" s="212">
        <v>13</v>
      </c>
      <c r="BW366" s="212">
        <v>20</v>
      </c>
      <c r="BX366" s="212">
        <v>85</v>
      </c>
      <c r="BY366" s="212">
        <v>116</v>
      </c>
      <c r="BZ366" s="578">
        <f t="shared" si="959"/>
        <v>6.666666666666667</v>
      </c>
      <c r="CA366" s="578">
        <f t="shared" si="960"/>
        <v>15.333333333333334</v>
      </c>
      <c r="CB366" s="578">
        <f t="shared" si="961"/>
        <v>87.5</v>
      </c>
      <c r="CC366" s="665">
        <f t="shared" si="962"/>
        <v>60</v>
      </c>
      <c r="CD366" s="1069" t="str">
        <f t="shared" si="963"/>
        <v/>
      </c>
      <c r="CE366" s="1070" t="str">
        <f t="shared" si="963"/>
        <v/>
      </c>
      <c r="CF366" s="1070">
        <f t="shared" si="963"/>
        <v>15</v>
      </c>
      <c r="CG366" s="1070">
        <f t="shared" si="963"/>
        <v>40</v>
      </c>
      <c r="CH366" s="1070">
        <f t="shared" si="963"/>
        <v>40</v>
      </c>
      <c r="CI366" s="1071">
        <f t="shared" si="963"/>
        <v>50</v>
      </c>
      <c r="CJ366" s="1071">
        <f t="shared" si="963"/>
        <v>70</v>
      </c>
      <c r="CK366" s="1070">
        <f t="shared" si="963"/>
        <v>100</v>
      </c>
      <c r="CL366" s="1070">
        <f t="shared" si="963"/>
        <v>500</v>
      </c>
      <c r="CM366" s="1070" t="str">
        <f t="shared" si="963"/>
        <v/>
      </c>
      <c r="CN366" s="1070" t="str">
        <f t="shared" si="963"/>
        <v/>
      </c>
      <c r="CO366" s="1069" t="str">
        <f t="shared" si="963"/>
        <v/>
      </c>
      <c r="CP366" s="532" t="str">
        <f t="shared" si="964"/>
        <v/>
      </c>
      <c r="CQ366" s="533" t="str">
        <f t="shared" si="965"/>
        <v/>
      </c>
      <c r="CR366" s="534" t="str">
        <f t="shared" si="966"/>
        <v/>
      </c>
      <c r="CS366" s="534" t="str">
        <f t="shared" si="967"/>
        <v/>
      </c>
      <c r="CT366" s="534" t="str">
        <f t="shared" si="968"/>
        <v/>
      </c>
      <c r="CU366" s="534">
        <f t="shared" si="969"/>
        <v>15</v>
      </c>
      <c r="CV366" s="534">
        <f t="shared" si="970"/>
        <v>40</v>
      </c>
      <c r="CW366" s="535">
        <f t="shared" si="971"/>
        <v>40</v>
      </c>
      <c r="CX366" s="535">
        <f t="shared" si="972"/>
        <v>50</v>
      </c>
      <c r="CY366" s="535">
        <f t="shared" si="973"/>
        <v>70</v>
      </c>
      <c r="CZ366" s="534">
        <f t="shared" si="974"/>
        <v>100</v>
      </c>
      <c r="DA366" s="534">
        <f t="shared" si="975"/>
        <v>500</v>
      </c>
      <c r="DB366" s="534" t="str">
        <f t="shared" si="976"/>
        <v/>
      </c>
      <c r="DC366" s="534" t="str">
        <f t="shared" si="977"/>
        <v/>
      </c>
      <c r="DD366" s="534" t="str">
        <f t="shared" si="978"/>
        <v/>
      </c>
      <c r="DE366" s="533" t="str">
        <f t="shared" si="979"/>
        <v/>
      </c>
      <c r="DF366" s="532" t="str">
        <f t="shared" si="980"/>
        <v/>
      </c>
      <c r="DG366" s="631">
        <f t="shared" si="981"/>
        <v>5</v>
      </c>
      <c r="DH366" s="96">
        <f t="shared" si="982"/>
        <v>5</v>
      </c>
      <c r="DI366" s="96">
        <f t="shared" si="983"/>
        <v>4</v>
      </c>
      <c r="DJ366" s="96">
        <f t="shared" si="984"/>
        <v>7</v>
      </c>
      <c r="DK366" s="467"/>
      <c r="DL366" s="599"/>
      <c r="DM366" s="599"/>
      <c r="DN366" s="599"/>
      <c r="DO366" s="599"/>
      <c r="DP366" s="599"/>
      <c r="DQ366" s="599"/>
      <c r="DR366" s="599"/>
      <c r="DS366" s="599"/>
      <c r="DT366" s="468"/>
    </row>
    <row r="367" spans="1:124" s="470" customFormat="1" ht="15.75" customHeight="1">
      <c r="A367" s="619" t="s">
        <v>180</v>
      </c>
      <c r="B367" s="260">
        <v>0</v>
      </c>
      <c r="C367" s="260"/>
      <c r="D367" s="260">
        <v>10</v>
      </c>
      <c r="E367" s="260">
        <v>10</v>
      </c>
      <c r="F367" s="260"/>
      <c r="G367" s="260"/>
      <c r="H367" s="260"/>
      <c r="I367" s="260"/>
      <c r="J367" s="260"/>
      <c r="K367" s="260"/>
      <c r="L367" s="260"/>
      <c r="M367" s="260"/>
      <c r="N367" s="260"/>
      <c r="O367" s="260"/>
      <c r="P367" s="260"/>
      <c r="Q367" s="260"/>
      <c r="R367" s="260"/>
      <c r="S367" s="569"/>
      <c r="T367" s="260"/>
      <c r="U367" s="260"/>
      <c r="V367" s="260"/>
      <c r="W367" s="260"/>
      <c r="X367" s="260">
        <v>12</v>
      </c>
      <c r="Y367" s="260"/>
      <c r="Z367" s="1339">
        <v>3.5</v>
      </c>
      <c r="AA367" s="1339"/>
      <c r="AB367" s="1339">
        <v>7</v>
      </c>
      <c r="AC367" s="1339"/>
      <c r="AD367" s="260"/>
      <c r="AE367" s="1339">
        <v>5</v>
      </c>
      <c r="AF367" s="260"/>
      <c r="AG367" s="260"/>
      <c r="AH367" s="260"/>
      <c r="AI367" s="260"/>
      <c r="AJ367" s="260"/>
      <c r="AK367" s="569"/>
      <c r="AL367" s="260">
        <v>75</v>
      </c>
      <c r="AM367" s="260"/>
      <c r="AN367" s="260"/>
      <c r="AO367" s="260">
        <v>65</v>
      </c>
      <c r="AP367" s="260"/>
      <c r="AQ367" s="260">
        <v>60</v>
      </c>
      <c r="AR367" s="260"/>
      <c r="AS367" s="260"/>
      <c r="AT367" s="260">
        <v>60</v>
      </c>
      <c r="AU367" s="260"/>
      <c r="AV367" s="260"/>
      <c r="AW367" s="260"/>
      <c r="AX367" s="260"/>
      <c r="AY367" s="260"/>
      <c r="AZ367" s="260"/>
      <c r="BA367" s="260"/>
      <c r="BB367" s="260"/>
      <c r="BC367" s="569"/>
      <c r="BD367" s="1339">
        <v>90</v>
      </c>
      <c r="BE367" s="1339">
        <v>80</v>
      </c>
      <c r="BF367" s="1339"/>
      <c r="BG367" s="1339"/>
      <c r="BH367" s="1339"/>
      <c r="BI367" s="1339">
        <v>79</v>
      </c>
      <c r="BJ367" s="1339"/>
      <c r="BK367" s="1339">
        <v>45</v>
      </c>
      <c r="BL367" s="1339">
        <v>40</v>
      </c>
      <c r="BM367" s="1339"/>
      <c r="BN367" s="1339">
        <v>40</v>
      </c>
      <c r="BO367" s="1339">
        <v>45</v>
      </c>
      <c r="BP367" s="1339"/>
      <c r="BQ367" s="1339"/>
      <c r="BR367" s="1339"/>
      <c r="BS367" s="1339"/>
      <c r="BT367" s="1339"/>
      <c r="BU367" s="569"/>
      <c r="BV367" s="260">
        <v>7</v>
      </c>
      <c r="BW367" s="260">
        <v>7</v>
      </c>
      <c r="BX367" s="260">
        <v>65</v>
      </c>
      <c r="BY367" s="260">
        <v>60</v>
      </c>
      <c r="BZ367" s="578">
        <f t="shared" si="959"/>
        <v>10</v>
      </c>
      <c r="CA367" s="578">
        <f t="shared" si="960"/>
        <v>6</v>
      </c>
      <c r="CB367" s="578">
        <f t="shared" si="961"/>
        <v>62.5</v>
      </c>
      <c r="CC367" s="665">
        <f t="shared" si="962"/>
        <v>57.8</v>
      </c>
      <c r="CD367" s="1069" t="str">
        <f t="shared" si="963"/>
        <v/>
      </c>
      <c r="CE367" s="1070" t="str">
        <f t="shared" si="963"/>
        <v/>
      </c>
      <c r="CF367" s="1070">
        <f t="shared" si="963"/>
        <v>40</v>
      </c>
      <c r="CG367" s="1070">
        <f t="shared" si="963"/>
        <v>40</v>
      </c>
      <c r="CH367" s="1070">
        <f t="shared" si="963"/>
        <v>45</v>
      </c>
      <c r="CI367" s="1071">
        <f t="shared" si="963"/>
        <v>45</v>
      </c>
      <c r="CJ367" s="1071">
        <f t="shared" si="963"/>
        <v>79</v>
      </c>
      <c r="CK367" s="1070">
        <f t="shared" si="963"/>
        <v>80</v>
      </c>
      <c r="CL367" s="1070">
        <f t="shared" si="963"/>
        <v>90</v>
      </c>
      <c r="CM367" s="1070" t="str">
        <f t="shared" si="963"/>
        <v/>
      </c>
      <c r="CN367" s="1070" t="str">
        <f t="shared" si="963"/>
        <v/>
      </c>
      <c r="CO367" s="1069" t="str">
        <f t="shared" si="963"/>
        <v/>
      </c>
      <c r="CP367" s="532" t="str">
        <f t="shared" si="964"/>
        <v/>
      </c>
      <c r="CQ367" s="533" t="str">
        <f t="shared" si="965"/>
        <v/>
      </c>
      <c r="CR367" s="534" t="str">
        <f t="shared" si="966"/>
        <v/>
      </c>
      <c r="CS367" s="534" t="str">
        <f t="shared" si="967"/>
        <v/>
      </c>
      <c r="CT367" s="534" t="str">
        <f t="shared" si="968"/>
        <v/>
      </c>
      <c r="CU367" s="534">
        <f t="shared" si="969"/>
        <v>40</v>
      </c>
      <c r="CV367" s="534">
        <f t="shared" si="970"/>
        <v>40</v>
      </c>
      <c r="CW367" s="535">
        <f t="shared" si="971"/>
        <v>45</v>
      </c>
      <c r="CX367" s="535">
        <f t="shared" si="972"/>
        <v>45</v>
      </c>
      <c r="CY367" s="535">
        <f t="shared" si="973"/>
        <v>79</v>
      </c>
      <c r="CZ367" s="534">
        <f t="shared" si="974"/>
        <v>80</v>
      </c>
      <c r="DA367" s="534">
        <f t="shared" si="975"/>
        <v>90</v>
      </c>
      <c r="DB367" s="534" t="str">
        <f t="shared" si="976"/>
        <v/>
      </c>
      <c r="DC367" s="534" t="str">
        <f t="shared" si="977"/>
        <v/>
      </c>
      <c r="DD367" s="534" t="str">
        <f t="shared" si="978"/>
        <v/>
      </c>
      <c r="DE367" s="533" t="str">
        <f t="shared" si="979"/>
        <v/>
      </c>
      <c r="DF367" s="532" t="str">
        <f t="shared" si="980"/>
        <v/>
      </c>
      <c r="DG367" s="631">
        <f t="shared" si="981"/>
        <v>3</v>
      </c>
      <c r="DH367" s="96">
        <f t="shared" si="982"/>
        <v>4</v>
      </c>
      <c r="DI367" s="96">
        <f t="shared" si="983"/>
        <v>4</v>
      </c>
      <c r="DJ367" s="96">
        <f t="shared" si="984"/>
        <v>7</v>
      </c>
      <c r="DK367" s="467"/>
      <c r="DL367" s="599"/>
      <c r="DM367" s="599"/>
      <c r="DN367" s="599"/>
      <c r="DO367" s="599"/>
      <c r="DP367" s="599"/>
      <c r="DQ367" s="599"/>
      <c r="DR367" s="599"/>
      <c r="DS367" s="599"/>
      <c r="DT367" s="468"/>
    </row>
    <row r="368" spans="1:124" s="470" customFormat="1" ht="15.75" customHeight="1">
      <c r="A368" s="619" t="s">
        <v>182</v>
      </c>
      <c r="B368" s="608">
        <f t="shared" ref="B368:M368" si="989">IF(B366="","",B366*B367)</f>
        <v>0</v>
      </c>
      <c r="C368" s="608" t="str">
        <f t="shared" si="989"/>
        <v/>
      </c>
      <c r="D368" s="608">
        <f t="shared" si="989"/>
        <v>200</v>
      </c>
      <c r="E368" s="608">
        <f t="shared" si="989"/>
        <v>200</v>
      </c>
      <c r="F368" s="608" t="str">
        <f t="shared" si="989"/>
        <v/>
      </c>
      <c r="G368" s="608">
        <f t="shared" si="989"/>
        <v>0</v>
      </c>
      <c r="H368" s="608" t="str">
        <f t="shared" si="989"/>
        <v/>
      </c>
      <c r="I368" s="608">
        <f t="shared" si="989"/>
        <v>0</v>
      </c>
      <c r="J368" s="608" t="str">
        <f t="shared" si="989"/>
        <v/>
      </c>
      <c r="K368" s="608" t="str">
        <f t="shared" si="989"/>
        <v/>
      </c>
      <c r="L368" s="608" t="str">
        <f t="shared" si="989"/>
        <v/>
      </c>
      <c r="M368" s="608" t="str">
        <f t="shared" si="989"/>
        <v/>
      </c>
      <c r="N368" s="608"/>
      <c r="O368" s="608"/>
      <c r="P368" s="608"/>
      <c r="Q368" s="608"/>
      <c r="R368" s="608"/>
      <c r="S368" s="640"/>
      <c r="T368" s="608" t="str">
        <f t="shared" ref="T368:AE368" si="990">IF(T366="","",T366*T367)</f>
        <v/>
      </c>
      <c r="U368" s="608" t="str">
        <f t="shared" si="990"/>
        <v/>
      </c>
      <c r="V368" s="608" t="str">
        <f t="shared" si="990"/>
        <v/>
      </c>
      <c r="W368" s="608" t="str">
        <f t="shared" si="990"/>
        <v/>
      </c>
      <c r="X368" s="608">
        <f t="shared" si="990"/>
        <v>276</v>
      </c>
      <c r="Y368" s="608" t="str">
        <f t="shared" si="990"/>
        <v/>
      </c>
      <c r="Z368" s="1347">
        <f t="shared" si="990"/>
        <v>63</v>
      </c>
      <c r="AA368" s="1347" t="str">
        <f t="shared" si="990"/>
        <v/>
      </c>
      <c r="AB368" s="1347">
        <f t="shared" si="990"/>
        <v>224</v>
      </c>
      <c r="AC368" s="1347">
        <f t="shared" si="990"/>
        <v>0</v>
      </c>
      <c r="AD368" s="608" t="str">
        <f t="shared" si="990"/>
        <v/>
      </c>
      <c r="AE368" s="1347">
        <f t="shared" si="990"/>
        <v>25</v>
      </c>
      <c r="AF368" s="608"/>
      <c r="AG368" s="608"/>
      <c r="AH368" s="608"/>
      <c r="AI368" s="608"/>
      <c r="AJ368" s="608"/>
      <c r="AK368" s="640"/>
      <c r="AL368" s="608">
        <f t="shared" ref="AL368:AW368" si="991">IF(AL366="","",AL366*AL367)</f>
        <v>6375</v>
      </c>
      <c r="AM368" s="608" t="str">
        <f t="shared" si="991"/>
        <v/>
      </c>
      <c r="AN368" s="608" t="str">
        <f t="shared" si="991"/>
        <v/>
      </c>
      <c r="AO368" s="608">
        <f t="shared" si="991"/>
        <v>5850</v>
      </c>
      <c r="AP368" s="608" t="str">
        <f t="shared" si="991"/>
        <v/>
      </c>
      <c r="AQ368" s="608">
        <f t="shared" si="991"/>
        <v>9000</v>
      </c>
      <c r="AR368" s="608" t="str">
        <f t="shared" si="991"/>
        <v/>
      </c>
      <c r="AS368" s="608" t="str">
        <f t="shared" si="991"/>
        <v/>
      </c>
      <c r="AT368" s="608">
        <f t="shared" si="991"/>
        <v>900</v>
      </c>
      <c r="AU368" s="608" t="str">
        <f t="shared" si="991"/>
        <v/>
      </c>
      <c r="AV368" s="608" t="str">
        <f t="shared" si="991"/>
        <v/>
      </c>
      <c r="AW368" s="608" t="str">
        <f t="shared" si="991"/>
        <v/>
      </c>
      <c r="AX368" s="608"/>
      <c r="AY368" s="608"/>
      <c r="AZ368" s="608"/>
      <c r="BA368" s="608"/>
      <c r="BB368" s="608"/>
      <c r="BC368" s="640"/>
      <c r="BD368" s="1347">
        <f t="shared" ref="BD368:BO368" si="992">IF(BD366="","",BD366*BD367)</f>
        <v>1350</v>
      </c>
      <c r="BE368" s="1347">
        <f t="shared" si="992"/>
        <v>4000</v>
      </c>
      <c r="BF368" s="1347" t="str">
        <f t="shared" si="992"/>
        <v/>
      </c>
      <c r="BG368" s="1347" t="str">
        <f t="shared" si="992"/>
        <v/>
      </c>
      <c r="BH368" s="1347" t="str">
        <f t="shared" si="992"/>
        <v/>
      </c>
      <c r="BI368" s="1347">
        <f t="shared" si="992"/>
        <v>39500</v>
      </c>
      <c r="BJ368" s="1347" t="str">
        <f t="shared" si="992"/>
        <v/>
      </c>
      <c r="BK368" s="1347">
        <f t="shared" si="992"/>
        <v>1800</v>
      </c>
      <c r="BL368" s="1347">
        <f t="shared" si="992"/>
        <v>4000</v>
      </c>
      <c r="BM368" s="1347" t="str">
        <f t="shared" si="992"/>
        <v/>
      </c>
      <c r="BN368" s="1347">
        <f t="shared" si="992"/>
        <v>1600</v>
      </c>
      <c r="BO368" s="1347">
        <f t="shared" si="992"/>
        <v>3150</v>
      </c>
      <c r="BP368" s="1347"/>
      <c r="BQ368" s="1347"/>
      <c r="BR368" s="1347"/>
      <c r="BS368" s="1347"/>
      <c r="BT368" s="1347"/>
      <c r="BU368" s="640"/>
      <c r="BV368" s="608">
        <f>IF(BV366="","",BV366*BV367)</f>
        <v>91</v>
      </c>
      <c r="BW368" s="608">
        <f>IF(BW366="","",BW366*BW367)</f>
        <v>140</v>
      </c>
      <c r="BX368" s="608">
        <f>IF(BX366="","",BX366*BX367)</f>
        <v>5525</v>
      </c>
      <c r="BY368" s="608">
        <f>IF(BY366="","",BY366*BY367)</f>
        <v>6960</v>
      </c>
      <c r="BZ368" s="578">
        <f t="shared" si="959"/>
        <v>66.666666666666671</v>
      </c>
      <c r="CA368" s="578">
        <f t="shared" si="960"/>
        <v>104</v>
      </c>
      <c r="CB368" s="578">
        <f t="shared" si="961"/>
        <v>6112.5</v>
      </c>
      <c r="CC368" s="665">
        <f t="shared" si="962"/>
        <v>2910</v>
      </c>
      <c r="CD368" s="1069" t="str">
        <f t="shared" si="963"/>
        <v/>
      </c>
      <c r="CE368" s="1070" t="str">
        <f t="shared" si="963"/>
        <v/>
      </c>
      <c r="CF368" s="1070">
        <f t="shared" si="963"/>
        <v>1350</v>
      </c>
      <c r="CG368" s="1070">
        <f t="shared" si="963"/>
        <v>1600</v>
      </c>
      <c r="CH368" s="1070">
        <f t="shared" si="963"/>
        <v>1800</v>
      </c>
      <c r="CI368" s="1071">
        <f t="shared" si="963"/>
        <v>3150</v>
      </c>
      <c r="CJ368" s="1071">
        <f t="shared" si="963"/>
        <v>4000</v>
      </c>
      <c r="CK368" s="1070">
        <f t="shared" si="963"/>
        <v>4000</v>
      </c>
      <c r="CL368" s="1070">
        <f t="shared" si="963"/>
        <v>39500</v>
      </c>
      <c r="CM368" s="1070" t="str">
        <f t="shared" si="963"/>
        <v/>
      </c>
      <c r="CN368" s="1070" t="str">
        <f t="shared" si="963"/>
        <v/>
      </c>
      <c r="CO368" s="1069" t="str">
        <f t="shared" si="963"/>
        <v/>
      </c>
      <c r="CP368" s="532" t="str">
        <f t="shared" si="964"/>
        <v/>
      </c>
      <c r="CQ368" s="533" t="str">
        <f t="shared" si="965"/>
        <v/>
      </c>
      <c r="CR368" s="534" t="str">
        <f t="shared" si="966"/>
        <v/>
      </c>
      <c r="CS368" s="534" t="str">
        <f t="shared" si="967"/>
        <v/>
      </c>
      <c r="CT368" s="534" t="str">
        <f t="shared" si="968"/>
        <v/>
      </c>
      <c r="CU368" s="534">
        <f t="shared" si="969"/>
        <v>1350</v>
      </c>
      <c r="CV368" s="534">
        <f t="shared" si="970"/>
        <v>1600</v>
      </c>
      <c r="CW368" s="535">
        <f t="shared" si="971"/>
        <v>1800</v>
      </c>
      <c r="CX368" s="535">
        <f t="shared" si="972"/>
        <v>3150</v>
      </c>
      <c r="CY368" s="535">
        <f t="shared" si="973"/>
        <v>4000</v>
      </c>
      <c r="CZ368" s="534">
        <f t="shared" si="974"/>
        <v>4000</v>
      </c>
      <c r="DA368" s="534">
        <f t="shared" si="975"/>
        <v>39500</v>
      </c>
      <c r="DB368" s="534" t="str">
        <f t="shared" si="976"/>
        <v/>
      </c>
      <c r="DC368" s="534" t="str">
        <f t="shared" si="977"/>
        <v/>
      </c>
      <c r="DD368" s="534" t="str">
        <f t="shared" si="978"/>
        <v/>
      </c>
      <c r="DE368" s="533" t="str">
        <f t="shared" si="979"/>
        <v/>
      </c>
      <c r="DF368" s="532" t="str">
        <f t="shared" si="980"/>
        <v/>
      </c>
      <c r="DG368" s="631">
        <f t="shared" si="981"/>
        <v>5</v>
      </c>
      <c r="DH368" s="96">
        <f t="shared" si="982"/>
        <v>5</v>
      </c>
      <c r="DI368" s="96">
        <f t="shared" si="983"/>
        <v>4</v>
      </c>
      <c r="DJ368" s="96">
        <f t="shared" si="984"/>
        <v>7</v>
      </c>
      <c r="DK368" s="467"/>
      <c r="DL368" s="599"/>
      <c r="DM368" s="599"/>
      <c r="DN368" s="599"/>
      <c r="DO368" s="599"/>
      <c r="DP368" s="599"/>
      <c r="DQ368" s="599"/>
      <c r="DR368" s="599"/>
      <c r="DS368" s="599"/>
      <c r="DT368" s="468"/>
    </row>
    <row r="369" spans="1:124" s="691" customFormat="1" ht="15.75" customHeight="1">
      <c r="A369" s="619" t="s">
        <v>256</v>
      </c>
      <c r="B369" s="260">
        <v>0</v>
      </c>
      <c r="C369" s="260"/>
      <c r="D369" s="260"/>
      <c r="E369" s="260">
        <v>5</v>
      </c>
      <c r="F369" s="260"/>
      <c r="G369" s="260">
        <v>2</v>
      </c>
      <c r="H369" s="260"/>
      <c r="I369" s="260">
        <v>0</v>
      </c>
      <c r="J369" s="260"/>
      <c r="K369" s="260"/>
      <c r="L369" s="260"/>
      <c r="M369" s="260"/>
      <c r="N369" s="260"/>
      <c r="O369" s="260"/>
      <c r="P369" s="260"/>
      <c r="Q369" s="260"/>
      <c r="R369" s="260"/>
      <c r="S369" s="569"/>
      <c r="T369" s="260"/>
      <c r="U369" s="260"/>
      <c r="V369" s="260"/>
      <c r="W369" s="260"/>
      <c r="X369" s="260">
        <v>3</v>
      </c>
      <c r="Y369" s="260"/>
      <c r="Z369" s="1339">
        <v>0</v>
      </c>
      <c r="AA369" s="1339"/>
      <c r="AB369" s="1339">
        <v>0</v>
      </c>
      <c r="AC369" s="1339">
        <v>2</v>
      </c>
      <c r="AD369" s="260"/>
      <c r="AE369" s="1339"/>
      <c r="AF369" s="260"/>
      <c r="AG369" s="260"/>
      <c r="AH369" s="260"/>
      <c r="AI369" s="260"/>
      <c r="AJ369" s="260"/>
      <c r="AK369" s="569"/>
      <c r="AL369" s="260"/>
      <c r="AM369" s="260">
        <v>5</v>
      </c>
      <c r="AN369" s="260"/>
      <c r="AO369" s="260"/>
      <c r="AP369" s="260"/>
      <c r="AQ369" s="260">
        <v>59</v>
      </c>
      <c r="AR369" s="260"/>
      <c r="AS369" s="260"/>
      <c r="AT369" s="260"/>
      <c r="AU369" s="260"/>
      <c r="AV369" s="260"/>
      <c r="AW369" s="260"/>
      <c r="AX369" s="260"/>
      <c r="AY369" s="260"/>
      <c r="AZ369" s="260"/>
      <c r="BA369" s="260"/>
      <c r="BB369" s="260"/>
      <c r="BC369" s="569"/>
      <c r="BD369" s="1339">
        <v>10</v>
      </c>
      <c r="BE369" s="1339"/>
      <c r="BF369" s="1339"/>
      <c r="BG369" s="1339"/>
      <c r="BH369" s="1339"/>
      <c r="BI369" s="1339"/>
      <c r="BJ369" s="1339"/>
      <c r="BK369" s="1339"/>
      <c r="BL369" s="1339"/>
      <c r="BM369" s="1339"/>
      <c r="BN369" s="1339"/>
      <c r="BO369" s="1339"/>
      <c r="BP369" s="1339"/>
      <c r="BQ369" s="1339"/>
      <c r="BR369" s="1339"/>
      <c r="BS369" s="1339"/>
      <c r="BT369" s="1339"/>
      <c r="BU369" s="569"/>
      <c r="BV369" s="260">
        <v>0</v>
      </c>
      <c r="BW369" s="260">
        <v>0</v>
      </c>
      <c r="BX369" s="260">
        <v>0</v>
      </c>
      <c r="BY369" s="260">
        <v>0</v>
      </c>
      <c r="BZ369" s="578">
        <f t="shared" si="959"/>
        <v>1</v>
      </c>
      <c r="CA369" s="578">
        <f t="shared" si="960"/>
        <v>1</v>
      </c>
      <c r="CB369" s="578" t="str">
        <f t="shared" si="961"/>
        <v/>
      </c>
      <c r="CC369" s="665" t="str">
        <f t="shared" si="962"/>
        <v/>
      </c>
      <c r="CD369" s="1069" t="str">
        <f t="shared" si="963"/>
        <v/>
      </c>
      <c r="CE369" s="1070" t="str">
        <f t="shared" si="963"/>
        <v/>
      </c>
      <c r="CF369" s="1070" t="str">
        <f t="shared" si="963"/>
        <v/>
      </c>
      <c r="CG369" s="1070" t="str">
        <f t="shared" si="963"/>
        <v/>
      </c>
      <c r="CH369" s="1070" t="str">
        <f t="shared" si="963"/>
        <v/>
      </c>
      <c r="CI369" s="1071">
        <f t="shared" si="963"/>
        <v>10</v>
      </c>
      <c r="CJ369" s="1071" t="str">
        <f t="shared" si="963"/>
        <v/>
      </c>
      <c r="CK369" s="1070" t="str">
        <f t="shared" si="963"/>
        <v/>
      </c>
      <c r="CL369" s="1070" t="str">
        <f t="shared" si="963"/>
        <v/>
      </c>
      <c r="CM369" s="1070" t="str">
        <f t="shared" si="963"/>
        <v/>
      </c>
      <c r="CN369" s="1070" t="str">
        <f t="shared" si="963"/>
        <v/>
      </c>
      <c r="CO369" s="1069" t="str">
        <f t="shared" si="963"/>
        <v/>
      </c>
      <c r="CP369" s="532" t="str">
        <f t="shared" si="964"/>
        <v/>
      </c>
      <c r="CQ369" s="533" t="str">
        <f t="shared" si="965"/>
        <v/>
      </c>
      <c r="CR369" s="534" t="str">
        <f t="shared" si="966"/>
        <v/>
      </c>
      <c r="CS369" s="534" t="str">
        <f t="shared" si="967"/>
        <v/>
      </c>
      <c r="CT369" s="534" t="str">
        <f t="shared" si="968"/>
        <v/>
      </c>
      <c r="CU369" s="534" t="str">
        <f t="shared" si="969"/>
        <v/>
      </c>
      <c r="CV369" s="534" t="str">
        <f t="shared" si="970"/>
        <v/>
      </c>
      <c r="CW369" s="535" t="str">
        <f t="shared" si="971"/>
        <v/>
      </c>
      <c r="CX369" s="535">
        <f t="shared" si="972"/>
        <v>10</v>
      </c>
      <c r="CY369" s="535" t="str">
        <f t="shared" si="973"/>
        <v/>
      </c>
      <c r="CZ369" s="534" t="str">
        <f t="shared" si="974"/>
        <v/>
      </c>
      <c r="DA369" s="534" t="str">
        <f t="shared" si="975"/>
        <v/>
      </c>
      <c r="DB369" s="534" t="str">
        <f t="shared" si="976"/>
        <v/>
      </c>
      <c r="DC369" s="534" t="str">
        <f t="shared" si="977"/>
        <v/>
      </c>
      <c r="DD369" s="534" t="str">
        <f t="shared" si="978"/>
        <v/>
      </c>
      <c r="DE369" s="533" t="str">
        <f t="shared" si="979"/>
        <v/>
      </c>
      <c r="DF369" s="532" t="str">
        <f t="shared" si="980"/>
        <v/>
      </c>
      <c r="DG369" s="631">
        <f t="shared" si="981"/>
        <v>4</v>
      </c>
      <c r="DH369" s="96">
        <f t="shared" si="982"/>
        <v>4</v>
      </c>
      <c r="DI369" s="96">
        <f t="shared" si="983"/>
        <v>2</v>
      </c>
      <c r="DJ369" s="96">
        <f t="shared" si="984"/>
        <v>1</v>
      </c>
      <c r="DK369" s="689"/>
      <c r="DL369" s="624"/>
      <c r="DM369" s="624"/>
      <c r="DN369" s="624"/>
      <c r="DO369" s="624"/>
      <c r="DP369" s="624"/>
      <c r="DQ369" s="624"/>
      <c r="DR369" s="624"/>
      <c r="DS369" s="599"/>
      <c r="DT369" s="690"/>
    </row>
    <row r="370" spans="1:124" s="691" customFormat="1" ht="15.75" customHeight="1">
      <c r="A370" s="627" t="s">
        <v>226</v>
      </c>
      <c r="B370" s="611">
        <f t="shared" ref="B370:M370" si="993">IF(B364="","",(B364-B366-B369)*B365/B$46/365/$G$1)</f>
        <v>6.9827432841131467E-4</v>
      </c>
      <c r="C370" s="611">
        <f t="shared" si="993"/>
        <v>1.6293067662930677E-3</v>
      </c>
      <c r="D370" s="611">
        <f t="shared" si="993"/>
        <v>3.6659402241594023E-3</v>
      </c>
      <c r="E370" s="611">
        <f t="shared" si="993"/>
        <v>3.6659402241594023E-3</v>
      </c>
      <c r="F370" s="611" t="str">
        <f t="shared" si="993"/>
        <v/>
      </c>
      <c r="G370" s="611">
        <f t="shared" si="993"/>
        <v>2.9327521793275214E-3</v>
      </c>
      <c r="H370" s="611">
        <f t="shared" si="993"/>
        <v>0</v>
      </c>
      <c r="I370" s="611">
        <f t="shared" si="993"/>
        <v>1.7774255632288011E-3</v>
      </c>
      <c r="J370" s="611" t="str">
        <f t="shared" si="993"/>
        <v/>
      </c>
      <c r="K370" s="611" t="str">
        <f t="shared" si="993"/>
        <v/>
      </c>
      <c r="L370" s="611" t="str">
        <f t="shared" si="993"/>
        <v/>
      </c>
      <c r="M370" s="611" t="str">
        <f t="shared" si="993"/>
        <v/>
      </c>
      <c r="N370" s="611"/>
      <c r="O370" s="611"/>
      <c r="P370" s="611"/>
      <c r="Q370" s="611"/>
      <c r="R370" s="611"/>
      <c r="S370" s="630"/>
      <c r="T370" s="611" t="str">
        <f t="shared" ref="T370:AE370" si="994">IF(T364="","",(T364-T366-T369)*T365/T$46/365/$G$1)</f>
        <v/>
      </c>
      <c r="U370" s="611" t="str">
        <f t="shared" si="994"/>
        <v/>
      </c>
      <c r="V370" s="611" t="str">
        <f t="shared" si="994"/>
        <v/>
      </c>
      <c r="W370" s="611" t="str">
        <f t="shared" si="994"/>
        <v/>
      </c>
      <c r="X370" s="611">
        <f t="shared" si="994"/>
        <v>4.1547322540473226E-3</v>
      </c>
      <c r="Y370" s="611" t="str">
        <f t="shared" si="994"/>
        <v/>
      </c>
      <c r="Z370" s="1348">
        <f t="shared" si="994"/>
        <v>1.6174572625382092E-2</v>
      </c>
      <c r="AA370" s="1348" t="str">
        <f t="shared" si="994"/>
        <v/>
      </c>
      <c r="AB370" s="1348">
        <f t="shared" si="994"/>
        <v>2.7673148769039181E-2</v>
      </c>
      <c r="AC370" s="1348">
        <f t="shared" si="994"/>
        <v>8.7982565379825662E-4</v>
      </c>
      <c r="AD370" s="611" t="str">
        <f t="shared" si="994"/>
        <v/>
      </c>
      <c r="AE370" s="1348">
        <f t="shared" si="994"/>
        <v>1.3197384806973848E-2</v>
      </c>
      <c r="AF370" s="611"/>
      <c r="AG370" s="611"/>
      <c r="AH370" s="611"/>
      <c r="AI370" s="611"/>
      <c r="AJ370" s="611"/>
      <c r="AK370" s="630"/>
      <c r="AL370" s="611">
        <f t="shared" ref="AL370:AW370" si="995">IF(AL364="","",(AL364-AL366-AL369)*AL365/AL$46/365/$G$1)</f>
        <v>8.944894146948941E-2</v>
      </c>
      <c r="AM370" s="611">
        <f t="shared" si="995"/>
        <v>1.2219800747198008E-2</v>
      </c>
      <c r="AN370" s="611">
        <f t="shared" si="995"/>
        <v>1.3034454130344542E-2</v>
      </c>
      <c r="AO370" s="611">
        <f t="shared" si="995"/>
        <v>7.4133457866334573E-2</v>
      </c>
      <c r="AP370" s="611">
        <f t="shared" si="995"/>
        <v>2.4439601494396015E-3</v>
      </c>
      <c r="AQ370" s="611">
        <f t="shared" si="995"/>
        <v>0.30315967898159679</v>
      </c>
      <c r="AR370" s="611">
        <f t="shared" si="995"/>
        <v>2.4439601494396015E-2</v>
      </c>
      <c r="AS370" s="611">
        <f t="shared" si="995"/>
        <v>8.1465338314653371E-2</v>
      </c>
      <c r="AT370" s="611">
        <f t="shared" si="995"/>
        <v>4.0936332503113321E-2</v>
      </c>
      <c r="AU370" s="611" t="str">
        <f t="shared" si="995"/>
        <v/>
      </c>
      <c r="AV370" s="611" t="str">
        <f t="shared" si="995"/>
        <v/>
      </c>
      <c r="AW370" s="611" t="str">
        <f t="shared" si="995"/>
        <v/>
      </c>
      <c r="AX370" s="611"/>
      <c r="AY370" s="611"/>
      <c r="AZ370" s="611"/>
      <c r="BA370" s="611"/>
      <c r="BB370" s="611"/>
      <c r="BC370" s="630"/>
      <c r="BD370" s="1348">
        <f t="shared" ref="BD370:BO370" si="996">IF(BD364="","",(BD364-BD366-BD369)*BD365/BD$46/365/$G$1)</f>
        <v>5.8044053549190538E-2</v>
      </c>
      <c r="BE370" s="1348">
        <f t="shared" si="996"/>
        <v>7.3318804483188046E-2</v>
      </c>
      <c r="BF370" s="1348">
        <f t="shared" si="996"/>
        <v>3.6659402241594023E-2</v>
      </c>
      <c r="BG370" s="1348">
        <f t="shared" si="996"/>
        <v>9.7758405977584062E-2</v>
      </c>
      <c r="BH370" s="1348" t="str">
        <f t="shared" si="996"/>
        <v/>
      </c>
      <c r="BI370" s="1348">
        <f t="shared" si="996"/>
        <v>0</v>
      </c>
      <c r="BJ370" s="1348" t="str">
        <f t="shared" si="996"/>
        <v/>
      </c>
      <c r="BK370" s="1348">
        <f t="shared" si="996"/>
        <v>7.3318804483188046E-3</v>
      </c>
      <c r="BL370" s="1348">
        <f t="shared" si="996"/>
        <v>5.4310225543102251E-3</v>
      </c>
      <c r="BM370" s="1348" t="str">
        <f t="shared" si="996"/>
        <v/>
      </c>
      <c r="BN370" s="1348">
        <f t="shared" si="996"/>
        <v>6.5172270651722708E-3</v>
      </c>
      <c r="BO370" s="1348">
        <f t="shared" si="996"/>
        <v>7.820672478206725E-3</v>
      </c>
      <c r="BP370" s="1348"/>
      <c r="BQ370" s="1348"/>
      <c r="BR370" s="1348"/>
      <c r="BS370" s="1348"/>
      <c r="BT370" s="1348"/>
      <c r="BU370" s="630"/>
      <c r="BV370" s="611">
        <f>IF(BV364="","",(BV364-BV366-BV369)*BV365/BV$46/365/$G$1)</f>
        <v>6.8430884184308841E-4</v>
      </c>
      <c r="BW370" s="611">
        <f>IF(BW364="","",(BW364-BW366-BW369)*BW365/BW$46/365/$G$1)</f>
        <v>1.1731008717310086E-2</v>
      </c>
      <c r="BX370" s="611">
        <f>IF(BX364="","",(BX364-BX366-BX369)*BX365/BX$46/365/$G$1)</f>
        <v>4.0569738480697386E-2</v>
      </c>
      <c r="BY370" s="611">
        <f>IF(BY364="","",(BY364-BY366-BY369)*BY365/BY$46/365/$G$1)</f>
        <v>4.6924034869240343E-2</v>
      </c>
      <c r="BZ370" s="578">
        <f t="shared" si="959"/>
        <v>2.1407398122840213E-3</v>
      </c>
      <c r="CA370" s="603">
        <f t="shared" si="960"/>
        <v>1.1175563228801089E-2</v>
      </c>
      <c r="CB370" s="603">
        <f t="shared" si="961"/>
        <v>4.7953989503647043E-2</v>
      </c>
      <c r="CC370" s="668">
        <f t="shared" si="962"/>
        <v>2.7874723259997229E-2</v>
      </c>
      <c r="CD370" s="1072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073">
        <f t="shared" ref="CE370:CO370" si="997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>0</v>
      </c>
      <c r="CF370" s="1073">
        <f t="shared" si="997"/>
        <v>5.4310225543102251E-3</v>
      </c>
      <c r="CG370" s="1073">
        <f t="shared" si="997"/>
        <v>6.5172270651722708E-3</v>
      </c>
      <c r="CH370" s="1073">
        <f t="shared" si="997"/>
        <v>7.3318804483188046E-3</v>
      </c>
      <c r="CI370" s="1074">
        <f t="shared" si="997"/>
        <v>7.820672478206725E-3</v>
      </c>
      <c r="CJ370" s="1074">
        <f t="shared" si="997"/>
        <v>3.6659402241594023E-2</v>
      </c>
      <c r="CK370" s="1073">
        <f t="shared" si="997"/>
        <v>5.8044053549190538E-2</v>
      </c>
      <c r="CL370" s="1073">
        <f t="shared" si="997"/>
        <v>7.3318804483188046E-2</v>
      </c>
      <c r="CM370" s="1073">
        <f t="shared" si="997"/>
        <v>9.7758405977584062E-2</v>
      </c>
      <c r="CN370" s="1073" t="str">
        <f t="shared" si="997"/>
        <v/>
      </c>
      <c r="CO370" s="1072" t="str">
        <f t="shared" si="997"/>
        <v/>
      </c>
      <c r="CP370" s="520" t="str">
        <f t="shared" si="964"/>
        <v/>
      </c>
      <c r="CQ370" s="521" t="str">
        <f t="shared" si="965"/>
        <v/>
      </c>
      <c r="CR370" s="522" t="str">
        <f t="shared" si="966"/>
        <v/>
      </c>
      <c r="CS370" s="522" t="str">
        <f t="shared" si="967"/>
        <v/>
      </c>
      <c r="CT370" s="522">
        <f t="shared" si="968"/>
        <v>0</v>
      </c>
      <c r="CU370" s="522">
        <f t="shared" si="969"/>
        <v>5.4310225543102251E-3</v>
      </c>
      <c r="CV370" s="522">
        <f t="shared" si="970"/>
        <v>6.5172270651722708E-3</v>
      </c>
      <c r="CW370" s="523">
        <f t="shared" si="971"/>
        <v>7.3318804483188046E-3</v>
      </c>
      <c r="CX370" s="523">
        <f t="shared" si="972"/>
        <v>7.820672478206725E-3</v>
      </c>
      <c r="CY370" s="523">
        <f t="shared" si="973"/>
        <v>3.6659402241594023E-2</v>
      </c>
      <c r="CZ370" s="522">
        <f t="shared" si="974"/>
        <v>5.8044053549190538E-2</v>
      </c>
      <c r="DA370" s="522">
        <f t="shared" si="975"/>
        <v>7.3318804483188046E-2</v>
      </c>
      <c r="DB370" s="522">
        <f t="shared" si="976"/>
        <v>9.7758405977584062E-2</v>
      </c>
      <c r="DC370" s="522" t="str">
        <f t="shared" si="977"/>
        <v/>
      </c>
      <c r="DD370" s="522" t="str">
        <f t="shared" si="978"/>
        <v/>
      </c>
      <c r="DE370" s="521" t="str">
        <f t="shared" si="979"/>
        <v/>
      </c>
      <c r="DF370" s="520" t="str">
        <f t="shared" si="980"/>
        <v/>
      </c>
      <c r="DG370" s="631">
        <f t="shared" si="981"/>
        <v>7</v>
      </c>
      <c r="DH370" s="96">
        <f t="shared" si="982"/>
        <v>5</v>
      </c>
      <c r="DI370" s="96">
        <f t="shared" si="983"/>
        <v>9</v>
      </c>
      <c r="DJ370" s="96">
        <f t="shared" si="984"/>
        <v>9</v>
      </c>
      <c r="DK370" s="689"/>
      <c r="DL370" s="624"/>
      <c r="DM370" s="624"/>
      <c r="DN370" s="624"/>
      <c r="DO370" s="624"/>
      <c r="DP370" s="624"/>
      <c r="DQ370" s="624"/>
      <c r="DR370" s="624"/>
      <c r="DS370" s="599"/>
      <c r="DT370" s="690"/>
    </row>
    <row r="371" spans="1:124" s="691" customFormat="1" ht="15.75" customHeight="1">
      <c r="A371" s="659" t="s">
        <v>906</v>
      </c>
      <c r="B371" s="663"/>
      <c r="C371" s="663"/>
      <c r="D371" s="663"/>
      <c r="E371" s="663"/>
      <c r="F371" s="663"/>
      <c r="G371" s="663"/>
      <c r="H371" s="663"/>
      <c r="I371" s="663"/>
      <c r="J371" s="663"/>
      <c r="K371" s="663"/>
      <c r="L371" s="663"/>
      <c r="M371" s="663"/>
      <c r="N371" s="663"/>
      <c r="O371" s="663"/>
      <c r="P371" s="663"/>
      <c r="Q371" s="663"/>
      <c r="R371" s="663"/>
      <c r="S371" s="583"/>
      <c r="T371" s="663"/>
      <c r="U371" s="663"/>
      <c r="V371" s="663"/>
      <c r="W371" s="663"/>
      <c r="X371" s="663"/>
      <c r="Y371" s="663"/>
      <c r="Z371" s="1364"/>
      <c r="AA371" s="1364"/>
      <c r="AB371" s="1364"/>
      <c r="AC371" s="1364"/>
      <c r="AD371" s="663"/>
      <c r="AE371" s="1364"/>
      <c r="AF371" s="663"/>
      <c r="AG371" s="663"/>
      <c r="AH371" s="663"/>
      <c r="AI371" s="663"/>
      <c r="AJ371" s="663"/>
      <c r="AK371" s="583"/>
      <c r="AL371" s="663"/>
      <c r="AM371" s="663"/>
      <c r="AN371" s="663"/>
      <c r="AO371" s="663"/>
      <c r="AP371" s="663"/>
      <c r="AQ371" s="663"/>
      <c r="AR371" s="663"/>
      <c r="AS371" s="663"/>
      <c r="AT371" s="663"/>
      <c r="AU371" s="663"/>
      <c r="AV371" s="663"/>
      <c r="AW371" s="663"/>
      <c r="AX371" s="663"/>
      <c r="AY371" s="663"/>
      <c r="AZ371" s="663"/>
      <c r="BA371" s="663"/>
      <c r="BB371" s="663"/>
      <c r="BC371" s="583"/>
      <c r="BD371" s="1364"/>
      <c r="BE371" s="1364"/>
      <c r="BF371" s="1364"/>
      <c r="BG371" s="1364"/>
      <c r="BH371" s="1364"/>
      <c r="BI371" s="1364"/>
      <c r="BJ371" s="1364"/>
      <c r="BK371" s="1364"/>
      <c r="BL371" s="1364"/>
      <c r="BM371" s="1364"/>
      <c r="BN371" s="1364"/>
      <c r="BO371" s="1364"/>
      <c r="BP371" s="1364"/>
      <c r="BQ371" s="1364"/>
      <c r="BR371" s="1364"/>
      <c r="BS371" s="1364"/>
      <c r="BT371" s="1364"/>
      <c r="BU371" s="583"/>
      <c r="BV371" s="663"/>
      <c r="BW371" s="663"/>
      <c r="BX371" s="663"/>
      <c r="BY371" s="663"/>
      <c r="BZ371" s="570" t="str">
        <f t="shared" si="959"/>
        <v/>
      </c>
      <c r="CA371" s="570" t="str">
        <f t="shared" si="960"/>
        <v/>
      </c>
      <c r="CB371" s="570" t="str">
        <f t="shared" si="961"/>
        <v/>
      </c>
      <c r="CC371" s="664" t="str">
        <f t="shared" si="962"/>
        <v/>
      </c>
      <c r="CD371" s="1098"/>
      <c r="CE371" s="1098"/>
      <c r="CF371" s="1098"/>
      <c r="CG371" s="1098"/>
      <c r="CH371" s="1098"/>
      <c r="CI371" s="1098"/>
      <c r="CJ371" s="1098"/>
      <c r="CK371" s="1098"/>
      <c r="CL371" s="1098"/>
      <c r="CM371" s="1098"/>
      <c r="CN371" s="1098"/>
      <c r="CO371" s="1098"/>
      <c r="CP371" s="705"/>
      <c r="CQ371" s="705"/>
      <c r="CR371" s="705"/>
      <c r="CS371" s="705"/>
      <c r="CT371" s="705"/>
      <c r="CU371" s="705"/>
      <c r="CV371" s="705"/>
      <c r="CW371" s="705"/>
      <c r="CX371" s="705"/>
      <c r="CY371" s="705"/>
      <c r="CZ371" s="705"/>
      <c r="DA371" s="705"/>
      <c r="DB371" s="705"/>
      <c r="DC371" s="705"/>
      <c r="DD371" s="705"/>
      <c r="DE371" s="705"/>
      <c r="DF371" s="705"/>
      <c r="DG371" s="707"/>
      <c r="DH371" s="705"/>
      <c r="DI371" s="705"/>
      <c r="DJ371" s="705"/>
      <c r="DK371" s="706"/>
      <c r="DL371" s="708"/>
      <c r="DM371" s="708"/>
      <c r="DN371" s="708"/>
      <c r="DO371" s="708"/>
      <c r="DP371" s="708"/>
      <c r="DQ371" s="708"/>
      <c r="DR371" s="708"/>
      <c r="DS371" s="598"/>
      <c r="DT371" s="708"/>
    </row>
    <row r="372" spans="1:124" s="691" customFormat="1" ht="15.75" customHeight="1">
      <c r="A372" s="709" t="s">
        <v>266</v>
      </c>
      <c r="B372" s="148">
        <v>0</v>
      </c>
      <c r="C372" s="148">
        <v>60</v>
      </c>
      <c r="D372" s="148">
        <v>20</v>
      </c>
      <c r="E372" s="148">
        <v>20</v>
      </c>
      <c r="F372" s="148">
        <v>0</v>
      </c>
      <c r="G372" s="148">
        <v>30</v>
      </c>
      <c r="H372" s="148">
        <v>0</v>
      </c>
      <c r="I372" s="148">
        <v>5</v>
      </c>
      <c r="J372" s="148">
        <v>0</v>
      </c>
      <c r="K372" s="148">
        <v>10</v>
      </c>
      <c r="L372" s="148"/>
      <c r="M372" s="148"/>
      <c r="N372" s="148"/>
      <c r="O372" s="148"/>
      <c r="P372" s="148"/>
      <c r="Q372" s="148"/>
      <c r="R372" s="148"/>
      <c r="S372" s="596"/>
      <c r="T372" s="148"/>
      <c r="U372" s="148">
        <v>15</v>
      </c>
      <c r="V372" s="148">
        <v>8</v>
      </c>
      <c r="W372" s="148">
        <v>3</v>
      </c>
      <c r="X372" s="148">
        <v>15</v>
      </c>
      <c r="Y372" s="148"/>
      <c r="Z372" s="1369">
        <v>7</v>
      </c>
      <c r="AA372" s="1369">
        <v>0</v>
      </c>
      <c r="AB372" s="1369">
        <v>25</v>
      </c>
      <c r="AC372" s="1369">
        <v>0</v>
      </c>
      <c r="AD372" s="148"/>
      <c r="AE372" s="1369">
        <v>15</v>
      </c>
      <c r="AF372" s="148"/>
      <c r="AG372" s="148"/>
      <c r="AH372" s="148"/>
      <c r="AI372" s="148"/>
      <c r="AJ372" s="148"/>
      <c r="AK372" s="596"/>
      <c r="AL372" s="148">
        <v>40</v>
      </c>
      <c r="AM372" s="148">
        <v>25</v>
      </c>
      <c r="AN372" s="148"/>
      <c r="AO372" s="148">
        <v>60</v>
      </c>
      <c r="AP372" s="148">
        <v>6</v>
      </c>
      <c r="AQ372" s="148"/>
      <c r="AR372" s="148">
        <v>5</v>
      </c>
      <c r="AS372" s="148">
        <v>30</v>
      </c>
      <c r="AT372" s="148"/>
      <c r="AU372" s="148"/>
      <c r="AV372" s="148"/>
      <c r="AW372" s="148"/>
      <c r="AX372" s="148"/>
      <c r="AY372" s="148"/>
      <c r="AZ372" s="148"/>
      <c r="BA372" s="148"/>
      <c r="BB372" s="148"/>
      <c r="BC372" s="596"/>
      <c r="BD372" s="1369">
        <v>4</v>
      </c>
      <c r="BE372" s="1369"/>
      <c r="BF372" s="1369"/>
      <c r="BG372" s="1369"/>
      <c r="BH372" s="1369"/>
      <c r="BI372" s="1369"/>
      <c r="BJ372" s="1369"/>
      <c r="BK372" s="1369">
        <v>60</v>
      </c>
      <c r="BL372" s="1369">
        <v>175</v>
      </c>
      <c r="BM372" s="1369"/>
      <c r="BN372" s="1369">
        <v>10</v>
      </c>
      <c r="BO372" s="1369">
        <v>60</v>
      </c>
      <c r="BP372" s="1369"/>
      <c r="BQ372" s="1369"/>
      <c r="BR372" s="1369"/>
      <c r="BS372" s="1369"/>
      <c r="BT372" s="1369"/>
      <c r="BU372" s="596"/>
      <c r="BV372" s="148">
        <v>10</v>
      </c>
      <c r="BW372" s="148">
        <v>15</v>
      </c>
      <c r="BX372" s="148">
        <v>30</v>
      </c>
      <c r="BY372" s="148">
        <v>60</v>
      </c>
      <c r="BZ372" s="578">
        <f t="shared" si="959"/>
        <v>10.625</v>
      </c>
      <c r="CA372" s="578">
        <f t="shared" si="960"/>
        <v>9</v>
      </c>
      <c r="CB372" s="578">
        <f t="shared" si="961"/>
        <v>25.25</v>
      </c>
      <c r="CC372" s="665">
        <f t="shared" si="962"/>
        <v>43.333333333333336</v>
      </c>
      <c r="CD372" s="1069" t="str">
        <f t="shared" ref="CD372:CO372" si="998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070" t="str">
        <f t="shared" si="998"/>
        <v/>
      </c>
      <c r="CF372" s="1070" t="str">
        <f t="shared" si="998"/>
        <v/>
      </c>
      <c r="CG372" s="1070">
        <f t="shared" si="998"/>
        <v>4</v>
      </c>
      <c r="CH372" s="1070">
        <f t="shared" si="998"/>
        <v>10</v>
      </c>
      <c r="CI372" s="1071">
        <f t="shared" si="998"/>
        <v>60</v>
      </c>
      <c r="CJ372" s="1071">
        <f t="shared" si="998"/>
        <v>60</v>
      </c>
      <c r="CK372" s="1070">
        <f t="shared" si="998"/>
        <v>175</v>
      </c>
      <c r="CL372" s="1070" t="str">
        <f t="shared" si="998"/>
        <v/>
      </c>
      <c r="CM372" s="1070" t="str">
        <f t="shared" si="998"/>
        <v/>
      </c>
      <c r="CN372" s="1070" t="str">
        <f t="shared" si="998"/>
        <v/>
      </c>
      <c r="CO372" s="1069" t="str">
        <f t="shared" si="998"/>
        <v/>
      </c>
      <c r="CP372" s="532" t="str">
        <f t="shared" ref="CP372:DF372" si="999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33" t="str">
        <f t="shared" si="999"/>
        <v/>
      </c>
      <c r="CR372" s="534" t="str">
        <f t="shared" si="999"/>
        <v/>
      </c>
      <c r="CS372" s="534" t="str">
        <f t="shared" si="999"/>
        <v/>
      </c>
      <c r="CT372" s="534" t="str">
        <f t="shared" si="999"/>
        <v/>
      </c>
      <c r="CU372" s="534" t="str">
        <f t="shared" si="999"/>
        <v/>
      </c>
      <c r="CV372" s="534">
        <f t="shared" si="999"/>
        <v>4</v>
      </c>
      <c r="CW372" s="535">
        <f t="shared" si="999"/>
        <v>10</v>
      </c>
      <c r="CX372" s="535">
        <f t="shared" si="999"/>
        <v>60</v>
      </c>
      <c r="CY372" s="535">
        <f t="shared" si="999"/>
        <v>60</v>
      </c>
      <c r="CZ372" s="534">
        <f t="shared" si="999"/>
        <v>175</v>
      </c>
      <c r="DA372" s="534" t="str">
        <f t="shared" si="999"/>
        <v/>
      </c>
      <c r="DB372" s="534" t="str">
        <f t="shared" si="999"/>
        <v/>
      </c>
      <c r="DC372" s="534" t="str">
        <f t="shared" si="999"/>
        <v/>
      </c>
      <c r="DD372" s="534" t="str">
        <f t="shared" si="999"/>
        <v/>
      </c>
      <c r="DE372" s="533" t="str">
        <f t="shared" si="999"/>
        <v/>
      </c>
      <c r="DF372" s="532" t="str">
        <f t="shared" si="999"/>
        <v/>
      </c>
      <c r="DG372" s="631">
        <f>COUNT(B372:R372)</f>
        <v>10</v>
      </c>
      <c r="DH372" s="96">
        <f>COUNT(T372:AJ372)</f>
        <v>9</v>
      </c>
      <c r="DI372" s="96">
        <f>COUNT(AL372:BB372)</f>
        <v>6</v>
      </c>
      <c r="DJ372" s="96">
        <f>COUNT(BD372:BT372)</f>
        <v>5</v>
      </c>
      <c r="DK372" s="689"/>
      <c r="DL372" s="624"/>
      <c r="DM372" s="624"/>
      <c r="DN372" s="624"/>
      <c r="DO372" s="624"/>
      <c r="DP372" s="624"/>
      <c r="DQ372" s="624"/>
      <c r="DR372" s="624"/>
      <c r="DS372" s="599"/>
      <c r="DT372" s="690"/>
    </row>
    <row r="373" spans="1:124" s="470" customFormat="1" ht="15.75" customHeight="1">
      <c r="A373" s="635" t="s">
        <v>262</v>
      </c>
      <c r="B373" s="148">
        <v>0</v>
      </c>
      <c r="C373" s="148" t="s">
        <v>264</v>
      </c>
      <c r="D373" s="148" t="s">
        <v>264</v>
      </c>
      <c r="E373" s="148" t="s">
        <v>264</v>
      </c>
      <c r="F373" s="148"/>
      <c r="G373" s="148" t="s">
        <v>264</v>
      </c>
      <c r="H373" s="148"/>
      <c r="I373" s="148" t="s">
        <v>264</v>
      </c>
      <c r="J373" s="148"/>
      <c r="K373" s="148" t="s">
        <v>264</v>
      </c>
      <c r="L373" s="148"/>
      <c r="M373" s="148"/>
      <c r="N373" s="148"/>
      <c r="O373" s="148"/>
      <c r="P373" s="148"/>
      <c r="Q373" s="148"/>
      <c r="R373" s="148"/>
      <c r="S373" s="596"/>
      <c r="T373" s="148"/>
      <c r="U373" s="148" t="s">
        <v>264</v>
      </c>
      <c r="V373" s="148" t="s">
        <v>264</v>
      </c>
      <c r="W373" s="148" t="s">
        <v>264</v>
      </c>
      <c r="X373" s="148" t="s">
        <v>264</v>
      </c>
      <c r="Y373" s="148"/>
      <c r="Z373" s="1369" t="s">
        <v>264</v>
      </c>
      <c r="AA373" s="1369"/>
      <c r="AB373" s="1369" t="s">
        <v>264</v>
      </c>
      <c r="AC373" s="1369"/>
      <c r="AD373" s="148"/>
      <c r="AE373" s="1369" t="s">
        <v>264</v>
      </c>
      <c r="AF373" s="148"/>
      <c r="AG373" s="148"/>
      <c r="AH373" s="148"/>
      <c r="AI373" s="148"/>
      <c r="AJ373" s="148"/>
      <c r="AK373" s="596"/>
      <c r="AL373" s="148" t="s">
        <v>264</v>
      </c>
      <c r="AM373" s="148" t="s">
        <v>264</v>
      </c>
      <c r="AN373" s="148"/>
      <c r="AO373" s="148" t="s">
        <v>264</v>
      </c>
      <c r="AP373" s="148" t="s">
        <v>264</v>
      </c>
      <c r="AQ373" s="148"/>
      <c r="AR373" s="148" t="s">
        <v>264</v>
      </c>
      <c r="AS373" s="148" t="s">
        <v>264</v>
      </c>
      <c r="AT373" s="148"/>
      <c r="AU373" s="148"/>
      <c r="AV373" s="148"/>
      <c r="AW373" s="148"/>
      <c r="AX373" s="148"/>
      <c r="AY373" s="148"/>
      <c r="AZ373" s="148"/>
      <c r="BA373" s="148"/>
      <c r="BB373" s="148"/>
      <c r="BC373" s="596"/>
      <c r="BD373" s="1369" t="s">
        <v>264</v>
      </c>
      <c r="BE373" s="1369"/>
      <c r="BF373" s="1369"/>
      <c r="BG373" s="1369"/>
      <c r="BH373" s="1369"/>
      <c r="BI373" s="1369"/>
      <c r="BJ373" s="1369"/>
      <c r="BK373" s="1369" t="s">
        <v>264</v>
      </c>
      <c r="BL373" s="1369" t="s">
        <v>264</v>
      </c>
      <c r="BM373" s="1369"/>
      <c r="BN373" s="1369" t="s">
        <v>264</v>
      </c>
      <c r="BO373" s="1369" t="s">
        <v>264</v>
      </c>
      <c r="BP373" s="1369"/>
      <c r="BQ373" s="1369"/>
      <c r="BR373" s="1369"/>
      <c r="BS373" s="1369"/>
      <c r="BT373" s="1369"/>
      <c r="BU373" s="596"/>
      <c r="BV373" s="148" t="s">
        <v>876</v>
      </c>
      <c r="BW373" s="148" t="s">
        <v>876</v>
      </c>
      <c r="BX373" s="148" t="s">
        <v>876</v>
      </c>
      <c r="BY373" s="148" t="s">
        <v>264</v>
      </c>
      <c r="BZ373" s="570"/>
      <c r="CA373" s="570"/>
      <c r="CB373" s="570"/>
      <c r="CC373" s="664"/>
      <c r="CD373" s="1096"/>
      <c r="CE373" s="1097"/>
      <c r="CF373" s="1097"/>
      <c r="CG373" s="1097"/>
      <c r="CH373" s="1097"/>
      <c r="CI373" s="1097"/>
      <c r="CJ373" s="1097"/>
      <c r="CK373" s="1097"/>
      <c r="CL373" s="1097"/>
      <c r="CM373" s="1097"/>
      <c r="CN373" s="1097"/>
      <c r="CO373" s="1096"/>
      <c r="CP373" s="695"/>
      <c r="CQ373" s="695"/>
      <c r="CR373" s="695"/>
      <c r="CS373" s="695"/>
      <c r="CT373" s="695"/>
      <c r="CU373" s="695"/>
      <c r="CV373" s="695"/>
      <c r="CW373" s="695"/>
      <c r="CX373" s="695"/>
      <c r="CY373" s="695"/>
      <c r="CZ373" s="695"/>
      <c r="DA373" s="695"/>
      <c r="DB373" s="695"/>
      <c r="DC373" s="695"/>
      <c r="DD373" s="695"/>
      <c r="DE373" s="695"/>
      <c r="DF373" s="695"/>
      <c r="DG373" s="571"/>
      <c r="DH373" s="188"/>
      <c r="DI373" s="188"/>
      <c r="DJ373" s="188"/>
      <c r="DK373" s="572"/>
      <c r="DL373" s="598"/>
      <c r="DM373" s="598"/>
      <c r="DN373" s="598"/>
      <c r="DO373" s="598"/>
      <c r="DP373" s="598"/>
      <c r="DQ373" s="598"/>
      <c r="DR373" s="598"/>
      <c r="DS373" s="598"/>
      <c r="DT373" s="468"/>
    </row>
    <row r="374" spans="1:124" s="470" customFormat="1" ht="15.75" customHeight="1">
      <c r="A374" s="685" t="s">
        <v>263</v>
      </c>
      <c r="B374" s="148">
        <v>0</v>
      </c>
      <c r="C374" s="148">
        <v>1</v>
      </c>
      <c r="D374" s="148">
        <v>1</v>
      </c>
      <c r="E374" s="148">
        <v>1</v>
      </c>
      <c r="F374" s="148"/>
      <c r="G374" s="148">
        <v>1.5</v>
      </c>
      <c r="H374" s="148"/>
      <c r="I374" s="148">
        <v>1.5</v>
      </c>
      <c r="J374" s="148"/>
      <c r="K374" s="148">
        <v>3</v>
      </c>
      <c r="L374" s="148"/>
      <c r="M374" s="148"/>
      <c r="N374" s="148"/>
      <c r="O374" s="148"/>
      <c r="P374" s="148"/>
      <c r="Q374" s="148"/>
      <c r="R374" s="148"/>
      <c r="S374" s="577"/>
      <c r="T374" s="148"/>
      <c r="U374" s="148">
        <v>2</v>
      </c>
      <c r="V374" s="148">
        <v>2</v>
      </c>
      <c r="W374" s="148">
        <v>1.5</v>
      </c>
      <c r="X374" s="148">
        <v>2</v>
      </c>
      <c r="Y374" s="148"/>
      <c r="Z374" s="1369">
        <v>2</v>
      </c>
      <c r="AA374" s="1369"/>
      <c r="AB374" s="1369">
        <v>10</v>
      </c>
      <c r="AC374" s="1369"/>
      <c r="AD374" s="148"/>
      <c r="AE374" s="1369">
        <v>2</v>
      </c>
      <c r="AF374" s="148"/>
      <c r="AG374" s="148"/>
      <c r="AH374" s="148"/>
      <c r="AI374" s="148"/>
      <c r="AJ374" s="148"/>
      <c r="AK374" s="577"/>
      <c r="AL374" s="148">
        <v>1.5</v>
      </c>
      <c r="AM374" s="148">
        <v>3</v>
      </c>
      <c r="AN374" s="148"/>
      <c r="AO374" s="148">
        <v>1</v>
      </c>
      <c r="AP374" s="148">
        <v>1</v>
      </c>
      <c r="AQ374" s="148"/>
      <c r="AR374" s="148">
        <v>1</v>
      </c>
      <c r="AS374" s="148">
        <v>1</v>
      </c>
      <c r="AT374" s="148"/>
      <c r="AU374" s="148"/>
      <c r="AV374" s="148"/>
      <c r="AW374" s="148"/>
      <c r="AX374" s="148"/>
      <c r="AY374" s="148"/>
      <c r="AZ374" s="148"/>
      <c r="BA374" s="148"/>
      <c r="BB374" s="148"/>
      <c r="BC374" s="577"/>
      <c r="BD374" s="1369">
        <v>1.5</v>
      </c>
      <c r="BE374" s="1369"/>
      <c r="BF374" s="1369"/>
      <c r="BG374" s="1369"/>
      <c r="BH374" s="1369"/>
      <c r="BI374" s="1369"/>
      <c r="BJ374" s="1369"/>
      <c r="BK374" s="1369">
        <v>1</v>
      </c>
      <c r="BL374" s="1369">
        <v>1</v>
      </c>
      <c r="BM374" s="1369"/>
      <c r="BN374" s="1369">
        <v>10</v>
      </c>
      <c r="BO374" s="1369">
        <v>1</v>
      </c>
      <c r="BP374" s="1369"/>
      <c r="BQ374" s="1369"/>
      <c r="BR374" s="1369"/>
      <c r="BS374" s="1369"/>
      <c r="BT374" s="1369"/>
      <c r="BU374" s="577"/>
      <c r="BV374" s="148">
        <v>2</v>
      </c>
      <c r="BW374" s="148">
        <v>2</v>
      </c>
      <c r="BX374" s="148">
        <v>2</v>
      </c>
      <c r="BY374" s="148">
        <v>1</v>
      </c>
      <c r="BZ374" s="578">
        <f t="shared" ref="BZ374:BZ382" si="1000">IF(DG374&lt;3,"",(SUM(B374:R374)-MIN(B374:R374)-MAX(B374:R374))/(DG374-2))</f>
        <v>1.2</v>
      </c>
      <c r="CA374" s="578">
        <f t="shared" ref="CA374:CA382" si="1001">IF(DH374&lt;3,"",(SUM(T374:AJ374)-MIN(T374:AJ374)-MAX(T374:AJ374))/(DH374-2))</f>
        <v>2</v>
      </c>
      <c r="CB374" s="578">
        <f t="shared" ref="CB374:CB382" si="1002">IF(DI374&lt;3,"",(SUM(AL374:BB374)-MIN(AL374:BB374)-MAX(AL374:BB374))/(DI374-2))</f>
        <v>1.125</v>
      </c>
      <c r="CC374" s="665">
        <f t="shared" ref="CC374:CC382" si="1003">IF(DJ374&lt;3,"",(SUM(BD374:BT374)-MIN(BD374:BT374)-MAX(BD374:BT374))/(DJ374-2))</f>
        <v>1.1666666666666667</v>
      </c>
      <c r="CD374" s="1069" t="str">
        <f t="shared" ref="CD374:CO380" si="1004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070" t="str">
        <f t="shared" si="1004"/>
        <v/>
      </c>
      <c r="CF374" s="1070" t="str">
        <f t="shared" si="1004"/>
        <v/>
      </c>
      <c r="CG374" s="1070">
        <f t="shared" si="1004"/>
        <v>1</v>
      </c>
      <c r="CH374" s="1070">
        <f t="shared" si="1004"/>
        <v>1</v>
      </c>
      <c r="CI374" s="1071">
        <f t="shared" si="1004"/>
        <v>1</v>
      </c>
      <c r="CJ374" s="1071">
        <f t="shared" si="1004"/>
        <v>1.5</v>
      </c>
      <c r="CK374" s="1070">
        <f t="shared" si="1004"/>
        <v>10</v>
      </c>
      <c r="CL374" s="1070" t="str">
        <f t="shared" si="1004"/>
        <v/>
      </c>
      <c r="CM374" s="1070" t="str">
        <f t="shared" si="1004"/>
        <v/>
      </c>
      <c r="CN374" s="1070" t="str">
        <f t="shared" si="1004"/>
        <v/>
      </c>
      <c r="CO374" s="1069" t="str">
        <f t="shared" si="1004"/>
        <v/>
      </c>
      <c r="CP374" s="532" t="str">
        <f t="shared" ref="CP374:CP381" si="1005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3" t="str">
        <f t="shared" ref="CQ374:CQ381" si="1006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4" t="str">
        <f t="shared" ref="CR374:CR381" si="1007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4" t="str">
        <f t="shared" ref="CS374:CS381" si="1008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4" t="str">
        <f t="shared" ref="CT374:CT381" si="1009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4" t="str">
        <f t="shared" ref="CU374:CU381" si="1010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4">
        <f t="shared" ref="CV374:CV381" si="1011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1</v>
      </c>
      <c r="CW374" s="535">
        <f t="shared" ref="CW374:CW381" si="1012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1</v>
      </c>
      <c r="CX374" s="535">
        <f t="shared" ref="CX374:CX381" si="1013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</v>
      </c>
      <c r="CY374" s="535">
        <f t="shared" ref="CY374:CY381" si="1014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1.5</v>
      </c>
      <c r="CZ374" s="534">
        <f t="shared" ref="CZ374:CZ381" si="1015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10</v>
      </c>
      <c r="DA374" s="534" t="str">
        <f t="shared" ref="DA374:DA381" si="1016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4" t="str">
        <f t="shared" ref="DB374:DB381" si="1017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018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4" t="str">
        <f t="shared" ref="DD374:DD381" si="1019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3" t="str">
        <f t="shared" ref="DE374:DE381" si="1020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32" t="str">
        <f t="shared" ref="DF374:DF381" si="1021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31">
        <f t="shared" ref="DG374:DG381" si="1022">COUNT(B374:R374)</f>
        <v>7</v>
      </c>
      <c r="DH374" s="96">
        <f t="shared" ref="DH374:DH381" si="1023">COUNT(T374:AJ374)</f>
        <v>7</v>
      </c>
      <c r="DI374" s="96">
        <f t="shared" ref="DI374:DI381" si="1024">COUNT(AL374:BB374)</f>
        <v>6</v>
      </c>
      <c r="DJ374" s="96">
        <f t="shared" ref="DJ374:DJ381" si="1025">COUNT(BD374:BT374)</f>
        <v>5</v>
      </c>
      <c r="DK374" s="467"/>
      <c r="DL374" s="599"/>
      <c r="DM374" s="599"/>
      <c r="DN374" s="599"/>
      <c r="DO374" s="599"/>
      <c r="DP374" s="599"/>
      <c r="DQ374" s="599"/>
      <c r="DR374" s="599"/>
      <c r="DS374" s="599"/>
      <c r="DT374" s="468"/>
    </row>
    <row r="375" spans="1:124" s="470" customFormat="1" ht="15.75" customHeight="1">
      <c r="A375" s="685" t="s">
        <v>264</v>
      </c>
      <c r="B375" s="608">
        <f t="shared" ref="B375:M375" si="1026">IF(B372="","",B372*B374)</f>
        <v>0</v>
      </c>
      <c r="C375" s="608">
        <f t="shared" si="1026"/>
        <v>60</v>
      </c>
      <c r="D375" s="608">
        <f t="shared" si="1026"/>
        <v>20</v>
      </c>
      <c r="E375" s="608">
        <f t="shared" si="1026"/>
        <v>20</v>
      </c>
      <c r="F375" s="608">
        <f t="shared" si="1026"/>
        <v>0</v>
      </c>
      <c r="G375" s="608">
        <f t="shared" si="1026"/>
        <v>45</v>
      </c>
      <c r="H375" s="608">
        <f t="shared" si="1026"/>
        <v>0</v>
      </c>
      <c r="I375" s="608">
        <f t="shared" si="1026"/>
        <v>7.5</v>
      </c>
      <c r="J375" s="608">
        <f t="shared" si="1026"/>
        <v>0</v>
      </c>
      <c r="K375" s="608">
        <f t="shared" si="1026"/>
        <v>30</v>
      </c>
      <c r="L375" s="608" t="str">
        <f t="shared" si="1026"/>
        <v/>
      </c>
      <c r="M375" s="608" t="str">
        <f t="shared" si="1026"/>
        <v/>
      </c>
      <c r="N375" s="608"/>
      <c r="O375" s="608"/>
      <c r="P375" s="608"/>
      <c r="Q375" s="608"/>
      <c r="R375" s="608"/>
      <c r="S375" s="640"/>
      <c r="T375" s="608" t="str">
        <f t="shared" ref="T375:AE375" si="1027">IF(T372="","",T372*T374)</f>
        <v/>
      </c>
      <c r="U375" s="608">
        <f t="shared" si="1027"/>
        <v>30</v>
      </c>
      <c r="V375" s="608">
        <f t="shared" si="1027"/>
        <v>16</v>
      </c>
      <c r="W375" s="608">
        <f t="shared" si="1027"/>
        <v>4.5</v>
      </c>
      <c r="X375" s="608">
        <f t="shared" si="1027"/>
        <v>30</v>
      </c>
      <c r="Y375" s="608" t="str">
        <f t="shared" si="1027"/>
        <v/>
      </c>
      <c r="Z375" s="1347">
        <f t="shared" si="1027"/>
        <v>14</v>
      </c>
      <c r="AA375" s="1347">
        <f t="shared" si="1027"/>
        <v>0</v>
      </c>
      <c r="AB375" s="1347">
        <f t="shared" si="1027"/>
        <v>250</v>
      </c>
      <c r="AC375" s="1347">
        <f t="shared" si="1027"/>
        <v>0</v>
      </c>
      <c r="AD375" s="608" t="str">
        <f t="shared" si="1027"/>
        <v/>
      </c>
      <c r="AE375" s="1347">
        <f t="shared" si="1027"/>
        <v>30</v>
      </c>
      <c r="AF375" s="608"/>
      <c r="AG375" s="608"/>
      <c r="AH375" s="608"/>
      <c r="AI375" s="608"/>
      <c r="AJ375" s="608"/>
      <c r="AK375" s="640"/>
      <c r="AL375" s="608">
        <f t="shared" ref="AL375:AW375" si="1028">IF(AL372="","",AL372*AL374)</f>
        <v>60</v>
      </c>
      <c r="AM375" s="608">
        <f t="shared" si="1028"/>
        <v>75</v>
      </c>
      <c r="AN375" s="608" t="str">
        <f t="shared" si="1028"/>
        <v/>
      </c>
      <c r="AO375" s="608">
        <f t="shared" si="1028"/>
        <v>60</v>
      </c>
      <c r="AP375" s="608">
        <f t="shared" si="1028"/>
        <v>6</v>
      </c>
      <c r="AQ375" s="608" t="str">
        <f t="shared" si="1028"/>
        <v/>
      </c>
      <c r="AR375" s="608">
        <f t="shared" si="1028"/>
        <v>5</v>
      </c>
      <c r="AS375" s="608">
        <f t="shared" si="1028"/>
        <v>30</v>
      </c>
      <c r="AT375" s="608" t="str">
        <f t="shared" si="1028"/>
        <v/>
      </c>
      <c r="AU375" s="608" t="str">
        <f t="shared" si="1028"/>
        <v/>
      </c>
      <c r="AV375" s="608" t="str">
        <f t="shared" si="1028"/>
        <v/>
      </c>
      <c r="AW375" s="608" t="str">
        <f t="shared" si="1028"/>
        <v/>
      </c>
      <c r="AX375" s="608"/>
      <c r="AY375" s="608"/>
      <c r="AZ375" s="608"/>
      <c r="BA375" s="608"/>
      <c r="BB375" s="608"/>
      <c r="BC375" s="640"/>
      <c r="BD375" s="1347">
        <f t="shared" ref="BD375:BO375" si="1029">IF(BD372="","",BD372*BD374)</f>
        <v>6</v>
      </c>
      <c r="BE375" s="1347" t="str">
        <f t="shared" si="1029"/>
        <v/>
      </c>
      <c r="BF375" s="1347" t="str">
        <f t="shared" si="1029"/>
        <v/>
      </c>
      <c r="BG375" s="1347" t="str">
        <f t="shared" si="1029"/>
        <v/>
      </c>
      <c r="BH375" s="1347" t="str">
        <f t="shared" si="1029"/>
        <v/>
      </c>
      <c r="BI375" s="1347" t="str">
        <f t="shared" si="1029"/>
        <v/>
      </c>
      <c r="BJ375" s="1347" t="str">
        <f t="shared" si="1029"/>
        <v/>
      </c>
      <c r="BK375" s="1347">
        <f t="shared" si="1029"/>
        <v>60</v>
      </c>
      <c r="BL375" s="1347">
        <f t="shared" si="1029"/>
        <v>175</v>
      </c>
      <c r="BM375" s="1347" t="str">
        <f t="shared" si="1029"/>
        <v/>
      </c>
      <c r="BN375" s="1347">
        <f t="shared" si="1029"/>
        <v>100</v>
      </c>
      <c r="BO375" s="1347">
        <f t="shared" si="1029"/>
        <v>60</v>
      </c>
      <c r="BP375" s="1347"/>
      <c r="BQ375" s="1347"/>
      <c r="BR375" s="1347"/>
      <c r="BS375" s="1347"/>
      <c r="BT375" s="1347"/>
      <c r="BU375" s="640"/>
      <c r="BV375" s="608">
        <f>IF(BV372="","",BV372*BV374)</f>
        <v>20</v>
      </c>
      <c r="BW375" s="608">
        <f>IF(BW372="","",BW372*BW374)</f>
        <v>30</v>
      </c>
      <c r="BX375" s="608">
        <f>IF(BX372="","",BX372*BX374)</f>
        <v>60</v>
      </c>
      <c r="BY375" s="608">
        <f>IF(BY372="","",BY372*BY374)</f>
        <v>60</v>
      </c>
      <c r="BZ375" s="578">
        <f t="shared" si="1000"/>
        <v>15.3125</v>
      </c>
      <c r="CA375" s="578">
        <f t="shared" si="1001"/>
        <v>17.785714285714285</v>
      </c>
      <c r="CB375" s="578">
        <f t="shared" si="1002"/>
        <v>39</v>
      </c>
      <c r="CC375" s="665">
        <f t="shared" si="1003"/>
        <v>73.333333333333329</v>
      </c>
      <c r="CD375" s="1069" t="str">
        <f t="shared" si="1004"/>
        <v/>
      </c>
      <c r="CE375" s="1070" t="str">
        <f t="shared" si="1004"/>
        <v/>
      </c>
      <c r="CF375" s="1070" t="str">
        <f t="shared" si="1004"/>
        <v/>
      </c>
      <c r="CG375" s="1070">
        <f t="shared" si="1004"/>
        <v>6</v>
      </c>
      <c r="CH375" s="1070">
        <f t="shared" si="1004"/>
        <v>60</v>
      </c>
      <c r="CI375" s="1071">
        <f t="shared" si="1004"/>
        <v>60</v>
      </c>
      <c r="CJ375" s="1071">
        <f t="shared" si="1004"/>
        <v>100</v>
      </c>
      <c r="CK375" s="1070">
        <f t="shared" si="1004"/>
        <v>175</v>
      </c>
      <c r="CL375" s="1070" t="str">
        <f t="shared" si="1004"/>
        <v/>
      </c>
      <c r="CM375" s="1070" t="str">
        <f t="shared" si="1004"/>
        <v/>
      </c>
      <c r="CN375" s="1070" t="str">
        <f t="shared" si="1004"/>
        <v/>
      </c>
      <c r="CO375" s="1069" t="str">
        <f t="shared" si="1004"/>
        <v/>
      </c>
      <c r="CP375" s="532" t="str">
        <f t="shared" si="1005"/>
        <v/>
      </c>
      <c r="CQ375" s="533" t="str">
        <f t="shared" si="1006"/>
        <v/>
      </c>
      <c r="CR375" s="534" t="str">
        <f t="shared" si="1007"/>
        <v/>
      </c>
      <c r="CS375" s="534" t="str">
        <f t="shared" si="1008"/>
        <v/>
      </c>
      <c r="CT375" s="534" t="str">
        <f t="shared" si="1009"/>
        <v/>
      </c>
      <c r="CU375" s="534" t="str">
        <f t="shared" si="1010"/>
        <v/>
      </c>
      <c r="CV375" s="534">
        <f t="shared" si="1011"/>
        <v>6</v>
      </c>
      <c r="CW375" s="535">
        <f t="shared" si="1012"/>
        <v>60</v>
      </c>
      <c r="CX375" s="535">
        <f t="shared" si="1013"/>
        <v>60</v>
      </c>
      <c r="CY375" s="535">
        <f t="shared" si="1014"/>
        <v>100</v>
      </c>
      <c r="CZ375" s="534">
        <f t="shared" si="1015"/>
        <v>175</v>
      </c>
      <c r="DA375" s="534" t="str">
        <f t="shared" si="1016"/>
        <v/>
      </c>
      <c r="DB375" s="534" t="str">
        <f t="shared" si="1017"/>
        <v/>
      </c>
      <c r="DC375" s="534" t="str">
        <f t="shared" si="1018"/>
        <v/>
      </c>
      <c r="DD375" s="534" t="str">
        <f t="shared" si="1019"/>
        <v/>
      </c>
      <c r="DE375" s="533" t="str">
        <f t="shared" si="1020"/>
        <v/>
      </c>
      <c r="DF375" s="532" t="str">
        <f t="shared" si="1021"/>
        <v/>
      </c>
      <c r="DG375" s="631">
        <f t="shared" si="1022"/>
        <v>10</v>
      </c>
      <c r="DH375" s="96">
        <f t="shared" si="1023"/>
        <v>9</v>
      </c>
      <c r="DI375" s="96">
        <f t="shared" si="1024"/>
        <v>6</v>
      </c>
      <c r="DJ375" s="96">
        <f t="shared" si="1025"/>
        <v>5</v>
      </c>
      <c r="DK375" s="467"/>
      <c r="DL375" s="599"/>
      <c r="DM375" s="599"/>
      <c r="DN375" s="599"/>
      <c r="DO375" s="599"/>
      <c r="DP375" s="599"/>
      <c r="DQ375" s="599"/>
      <c r="DR375" s="599"/>
      <c r="DS375" s="599"/>
      <c r="DT375" s="468"/>
    </row>
    <row r="376" spans="1:124" s="470" customFormat="1" ht="15.75" customHeight="1">
      <c r="A376" s="685" t="s">
        <v>257</v>
      </c>
      <c r="B376" s="678">
        <f>260*$K$1</f>
        <v>1088.568</v>
      </c>
      <c r="C376" s="678">
        <f t="shared" ref="C376:M376" si="1030">260*$K$1</f>
        <v>1088.568</v>
      </c>
      <c r="D376" s="678">
        <f t="shared" si="1030"/>
        <v>1088.568</v>
      </c>
      <c r="E376" s="678">
        <f t="shared" si="1030"/>
        <v>1088.568</v>
      </c>
      <c r="F376" s="678">
        <f t="shared" si="1030"/>
        <v>1088.568</v>
      </c>
      <c r="G376" s="678">
        <f t="shared" si="1030"/>
        <v>1088.568</v>
      </c>
      <c r="H376" s="678">
        <f t="shared" si="1030"/>
        <v>1088.568</v>
      </c>
      <c r="I376" s="678">
        <f t="shared" si="1030"/>
        <v>1088.568</v>
      </c>
      <c r="J376" s="678">
        <f t="shared" si="1030"/>
        <v>1088.568</v>
      </c>
      <c r="K376" s="678">
        <f t="shared" si="1030"/>
        <v>1088.568</v>
      </c>
      <c r="L376" s="678">
        <f t="shared" si="1030"/>
        <v>1088.568</v>
      </c>
      <c r="M376" s="678">
        <f t="shared" si="1030"/>
        <v>1088.568</v>
      </c>
      <c r="N376" s="678"/>
      <c r="O376" s="678"/>
      <c r="P376" s="678"/>
      <c r="Q376" s="678"/>
      <c r="R376" s="678"/>
      <c r="S376" s="596"/>
      <c r="T376" s="678">
        <f>260*$K$1</f>
        <v>1088.568</v>
      </c>
      <c r="U376" s="678">
        <f t="shared" ref="U376:AE376" si="1031">260*$K$1</f>
        <v>1088.568</v>
      </c>
      <c r="V376" s="678">
        <f t="shared" si="1031"/>
        <v>1088.568</v>
      </c>
      <c r="W376" s="678">
        <f t="shared" si="1031"/>
        <v>1088.568</v>
      </c>
      <c r="X376" s="678">
        <f t="shared" si="1031"/>
        <v>1088.568</v>
      </c>
      <c r="Y376" s="678">
        <f t="shared" si="1031"/>
        <v>1088.568</v>
      </c>
      <c r="Z376" s="1371">
        <f t="shared" si="1031"/>
        <v>1088.568</v>
      </c>
      <c r="AA376" s="1371">
        <f t="shared" si="1031"/>
        <v>1088.568</v>
      </c>
      <c r="AB376" s="1371">
        <f t="shared" si="1031"/>
        <v>1088.568</v>
      </c>
      <c r="AC376" s="1371">
        <f t="shared" si="1031"/>
        <v>1088.568</v>
      </c>
      <c r="AD376" s="678">
        <f t="shared" si="1031"/>
        <v>1088.568</v>
      </c>
      <c r="AE376" s="1371">
        <f t="shared" si="1031"/>
        <v>1088.568</v>
      </c>
      <c r="AF376" s="678"/>
      <c r="AG376" s="678"/>
      <c r="AH376" s="678"/>
      <c r="AI376" s="678"/>
      <c r="AJ376" s="678"/>
      <c r="AK376" s="596"/>
      <c r="AL376" s="678">
        <f>260*$K$1</f>
        <v>1088.568</v>
      </c>
      <c r="AM376" s="678">
        <f t="shared" ref="AM376:AW376" si="1032">260*$K$1</f>
        <v>1088.568</v>
      </c>
      <c r="AN376" s="678">
        <f t="shared" si="1032"/>
        <v>1088.568</v>
      </c>
      <c r="AO376" s="678">
        <f t="shared" si="1032"/>
        <v>1088.568</v>
      </c>
      <c r="AP376" s="678">
        <f t="shared" si="1032"/>
        <v>1088.568</v>
      </c>
      <c r="AQ376" s="678">
        <f t="shared" si="1032"/>
        <v>1088.568</v>
      </c>
      <c r="AR376" s="678">
        <f t="shared" si="1032"/>
        <v>1088.568</v>
      </c>
      <c r="AS376" s="678">
        <f t="shared" si="1032"/>
        <v>1088.568</v>
      </c>
      <c r="AT376" s="678">
        <f t="shared" si="1032"/>
        <v>1088.568</v>
      </c>
      <c r="AU376" s="678">
        <f t="shared" si="1032"/>
        <v>1088.568</v>
      </c>
      <c r="AV376" s="678">
        <f t="shared" si="1032"/>
        <v>1088.568</v>
      </c>
      <c r="AW376" s="678">
        <f t="shared" si="1032"/>
        <v>1088.568</v>
      </c>
      <c r="AX376" s="678"/>
      <c r="AY376" s="678"/>
      <c r="AZ376" s="678"/>
      <c r="BA376" s="678"/>
      <c r="BB376" s="678"/>
      <c r="BC376" s="596"/>
      <c r="BD376" s="1371">
        <f>260*$K$1</f>
        <v>1088.568</v>
      </c>
      <c r="BE376" s="1371">
        <f t="shared" ref="BE376:BO376" si="1033">260*$K$1</f>
        <v>1088.568</v>
      </c>
      <c r="BF376" s="1371">
        <f t="shared" si="1033"/>
        <v>1088.568</v>
      </c>
      <c r="BG376" s="1371">
        <f t="shared" si="1033"/>
        <v>1088.568</v>
      </c>
      <c r="BH376" s="1371">
        <f t="shared" si="1033"/>
        <v>1088.568</v>
      </c>
      <c r="BI376" s="1371">
        <f t="shared" si="1033"/>
        <v>1088.568</v>
      </c>
      <c r="BJ376" s="1371">
        <f t="shared" si="1033"/>
        <v>1088.568</v>
      </c>
      <c r="BK376" s="1371">
        <f t="shared" si="1033"/>
        <v>1088.568</v>
      </c>
      <c r="BL376" s="1371">
        <f t="shared" si="1033"/>
        <v>1088.568</v>
      </c>
      <c r="BM376" s="1371">
        <f t="shared" si="1033"/>
        <v>1088.568</v>
      </c>
      <c r="BN376" s="1371">
        <f t="shared" si="1033"/>
        <v>1088.568</v>
      </c>
      <c r="BO376" s="1371">
        <f t="shared" si="1033"/>
        <v>1088.568</v>
      </c>
      <c r="BP376" s="1371"/>
      <c r="BQ376" s="1371"/>
      <c r="BR376" s="1371"/>
      <c r="BS376" s="1371"/>
      <c r="BT376" s="1371"/>
      <c r="BU376" s="596"/>
      <c r="BV376" s="678">
        <f t="shared" ref="BV376:BY376" si="1034">260*$K$1</f>
        <v>1088.568</v>
      </c>
      <c r="BW376" s="678">
        <f t="shared" si="1034"/>
        <v>1088.568</v>
      </c>
      <c r="BX376" s="678">
        <f t="shared" si="1034"/>
        <v>1088.568</v>
      </c>
      <c r="BY376" s="678">
        <f t="shared" si="1034"/>
        <v>1088.568</v>
      </c>
      <c r="BZ376" s="578">
        <f t="shared" si="1000"/>
        <v>1088.5679999999998</v>
      </c>
      <c r="CA376" s="578">
        <f t="shared" si="1001"/>
        <v>1088.5679999999998</v>
      </c>
      <c r="CB376" s="578">
        <f t="shared" si="1002"/>
        <v>1088.5679999999998</v>
      </c>
      <c r="CC376" s="665">
        <f t="shared" si="1003"/>
        <v>1088.5679999999998</v>
      </c>
      <c r="CD376" s="1069">
        <f t="shared" si="1004"/>
        <v>1088.568</v>
      </c>
      <c r="CE376" s="1070">
        <f t="shared" si="1004"/>
        <v>1088.568</v>
      </c>
      <c r="CF376" s="1070">
        <f t="shared" si="1004"/>
        <v>1088.568</v>
      </c>
      <c r="CG376" s="1070">
        <f t="shared" si="1004"/>
        <v>1088.568</v>
      </c>
      <c r="CH376" s="1070">
        <f t="shared" si="1004"/>
        <v>1088.568</v>
      </c>
      <c r="CI376" s="1071">
        <f t="shared" si="1004"/>
        <v>1088.568</v>
      </c>
      <c r="CJ376" s="1071">
        <f t="shared" si="1004"/>
        <v>1088.568</v>
      </c>
      <c r="CK376" s="1070">
        <f t="shared" si="1004"/>
        <v>1088.568</v>
      </c>
      <c r="CL376" s="1070">
        <f t="shared" si="1004"/>
        <v>1088.568</v>
      </c>
      <c r="CM376" s="1070">
        <f t="shared" si="1004"/>
        <v>1088.568</v>
      </c>
      <c r="CN376" s="1070">
        <f t="shared" si="1004"/>
        <v>1088.568</v>
      </c>
      <c r="CO376" s="1069">
        <f t="shared" si="1004"/>
        <v>1088.568</v>
      </c>
      <c r="CP376" s="532" t="str">
        <f t="shared" si="1005"/>
        <v/>
      </c>
      <c r="CQ376" s="533" t="str">
        <f t="shared" si="1006"/>
        <v/>
      </c>
      <c r="CR376" s="534" t="str">
        <f t="shared" si="1007"/>
        <v/>
      </c>
      <c r="CS376" s="534">
        <f t="shared" si="1008"/>
        <v>1088.568</v>
      </c>
      <c r="CT376" s="534">
        <f t="shared" si="1009"/>
        <v>1088.568</v>
      </c>
      <c r="CU376" s="534">
        <f t="shared" si="1010"/>
        <v>1088.568</v>
      </c>
      <c r="CV376" s="534">
        <f t="shared" si="1011"/>
        <v>1088.568</v>
      </c>
      <c r="CW376" s="535">
        <f t="shared" si="1012"/>
        <v>1088.568</v>
      </c>
      <c r="CX376" s="535">
        <f t="shared" si="1013"/>
        <v>1088.568</v>
      </c>
      <c r="CY376" s="535">
        <f t="shared" si="1014"/>
        <v>1088.568</v>
      </c>
      <c r="CZ376" s="534">
        <f t="shared" si="1015"/>
        <v>1088.568</v>
      </c>
      <c r="DA376" s="534">
        <f t="shared" si="1016"/>
        <v>1088.568</v>
      </c>
      <c r="DB376" s="534">
        <f t="shared" si="1017"/>
        <v>1088.568</v>
      </c>
      <c r="DC376" s="534">
        <f t="shared" si="1018"/>
        <v>1088.568</v>
      </c>
      <c r="DD376" s="534">
        <f t="shared" si="1019"/>
        <v>1088.568</v>
      </c>
      <c r="DE376" s="533" t="str">
        <f t="shared" si="1020"/>
        <v/>
      </c>
      <c r="DF376" s="532" t="str">
        <f t="shared" si="1021"/>
        <v/>
      </c>
      <c r="DG376" s="631">
        <f t="shared" si="1022"/>
        <v>12</v>
      </c>
      <c r="DH376" s="96">
        <f t="shared" si="1023"/>
        <v>12</v>
      </c>
      <c r="DI376" s="96">
        <f t="shared" si="1024"/>
        <v>12</v>
      </c>
      <c r="DJ376" s="96">
        <f t="shared" si="1025"/>
        <v>12</v>
      </c>
      <c r="DK376" s="467"/>
      <c r="DL376" s="599"/>
      <c r="DM376" s="599"/>
      <c r="DN376" s="599"/>
      <c r="DO376" s="599"/>
      <c r="DP376" s="599"/>
      <c r="DQ376" s="599"/>
      <c r="DR376" s="599"/>
      <c r="DS376" s="599"/>
      <c r="DT376" s="468"/>
    </row>
    <row r="377" spans="1:124" s="470" customFormat="1" ht="15.75" customHeight="1">
      <c r="A377" s="635" t="s">
        <v>255</v>
      </c>
      <c r="B377" s="212">
        <v>0</v>
      </c>
      <c r="C377" s="212"/>
      <c r="D377" s="212"/>
      <c r="E377" s="212"/>
      <c r="F377" s="212"/>
      <c r="G377" s="212">
        <v>0</v>
      </c>
      <c r="H377" s="212"/>
      <c r="I377" s="212">
        <v>0</v>
      </c>
      <c r="J377" s="212"/>
      <c r="K377" s="212">
        <v>0</v>
      </c>
      <c r="L377" s="212"/>
      <c r="M377" s="212"/>
      <c r="N377" s="212"/>
      <c r="O377" s="212"/>
      <c r="P377" s="212"/>
      <c r="Q377" s="212"/>
      <c r="R377" s="212"/>
      <c r="S377" s="596"/>
      <c r="T377" s="212"/>
      <c r="U377" s="212"/>
      <c r="V377" s="212"/>
      <c r="W377" s="212"/>
      <c r="X377" s="212"/>
      <c r="Y377" s="212"/>
      <c r="Z377" s="1338">
        <v>0</v>
      </c>
      <c r="AA377" s="1338"/>
      <c r="AB377" s="1338">
        <v>18</v>
      </c>
      <c r="AC377" s="1338"/>
      <c r="AD377" s="212"/>
      <c r="AE377" s="1338">
        <v>0</v>
      </c>
      <c r="AF377" s="212"/>
      <c r="AG377" s="212"/>
      <c r="AH377" s="212"/>
      <c r="AI377" s="212"/>
      <c r="AJ377" s="212"/>
      <c r="AK377" s="596"/>
      <c r="AL377" s="212">
        <v>30</v>
      </c>
      <c r="AM377" s="212"/>
      <c r="AN377" s="212"/>
      <c r="AO377" s="212">
        <v>50</v>
      </c>
      <c r="AP377" s="212"/>
      <c r="AQ377" s="212"/>
      <c r="AR377" s="212"/>
      <c r="AS377" s="212">
        <v>10</v>
      </c>
      <c r="AT377" s="212"/>
      <c r="AU377" s="212"/>
      <c r="AV377" s="212"/>
      <c r="AW377" s="212"/>
      <c r="AX377" s="212"/>
      <c r="AY377" s="212"/>
      <c r="AZ377" s="212"/>
      <c r="BA377" s="212"/>
      <c r="BB377" s="212"/>
      <c r="BC377" s="596"/>
      <c r="BD377" s="1338"/>
      <c r="BE377" s="1338"/>
      <c r="BF377" s="1338"/>
      <c r="BG377" s="1338"/>
      <c r="BH377" s="1338"/>
      <c r="BI377" s="1338"/>
      <c r="BJ377" s="1338"/>
      <c r="BK377" s="1338">
        <v>45</v>
      </c>
      <c r="BL377" s="1338">
        <v>40</v>
      </c>
      <c r="BM377" s="1338"/>
      <c r="BN377" s="1338">
        <v>80</v>
      </c>
      <c r="BO377" s="1338">
        <v>20</v>
      </c>
      <c r="BP377" s="1338"/>
      <c r="BQ377" s="1338"/>
      <c r="BR377" s="1338"/>
      <c r="BS377" s="1338"/>
      <c r="BT377" s="1338"/>
      <c r="BU377" s="596"/>
      <c r="BV377" s="212"/>
      <c r="BW377" s="212"/>
      <c r="BX377" s="212">
        <v>30</v>
      </c>
      <c r="BY377" s="212">
        <v>40</v>
      </c>
      <c r="BZ377" s="578">
        <f t="shared" si="1000"/>
        <v>0</v>
      </c>
      <c r="CA377" s="578">
        <f t="shared" si="1001"/>
        <v>0</v>
      </c>
      <c r="CB377" s="578">
        <f t="shared" si="1002"/>
        <v>30</v>
      </c>
      <c r="CC377" s="665">
        <f t="shared" si="1003"/>
        <v>42.5</v>
      </c>
      <c r="CD377" s="1069" t="str">
        <f t="shared" si="1004"/>
        <v/>
      </c>
      <c r="CE377" s="1070" t="str">
        <f t="shared" si="1004"/>
        <v/>
      </c>
      <c r="CF377" s="1070" t="str">
        <f t="shared" si="1004"/>
        <v/>
      </c>
      <c r="CG377" s="1070" t="str">
        <f t="shared" si="1004"/>
        <v/>
      </c>
      <c r="CH377" s="1070">
        <f t="shared" si="1004"/>
        <v>20</v>
      </c>
      <c r="CI377" s="1071">
        <f t="shared" si="1004"/>
        <v>40</v>
      </c>
      <c r="CJ377" s="1071">
        <f t="shared" si="1004"/>
        <v>45</v>
      </c>
      <c r="CK377" s="1070">
        <f t="shared" si="1004"/>
        <v>80</v>
      </c>
      <c r="CL377" s="1070" t="str">
        <f t="shared" si="1004"/>
        <v/>
      </c>
      <c r="CM377" s="1070" t="str">
        <f t="shared" si="1004"/>
        <v/>
      </c>
      <c r="CN377" s="1070" t="str">
        <f t="shared" si="1004"/>
        <v/>
      </c>
      <c r="CO377" s="1069" t="str">
        <f t="shared" si="1004"/>
        <v/>
      </c>
      <c r="CP377" s="532" t="str">
        <f t="shared" si="1005"/>
        <v/>
      </c>
      <c r="CQ377" s="533" t="str">
        <f t="shared" si="1006"/>
        <v/>
      </c>
      <c r="CR377" s="534" t="str">
        <f t="shared" si="1007"/>
        <v/>
      </c>
      <c r="CS377" s="534" t="str">
        <f t="shared" si="1008"/>
        <v/>
      </c>
      <c r="CT377" s="534" t="str">
        <f t="shared" si="1009"/>
        <v/>
      </c>
      <c r="CU377" s="534" t="str">
        <f t="shared" si="1010"/>
        <v/>
      </c>
      <c r="CV377" s="534" t="str">
        <f t="shared" si="1011"/>
        <v/>
      </c>
      <c r="CW377" s="535">
        <f t="shared" si="1012"/>
        <v>20</v>
      </c>
      <c r="CX377" s="535">
        <f t="shared" si="1013"/>
        <v>40</v>
      </c>
      <c r="CY377" s="535">
        <f t="shared" si="1014"/>
        <v>45</v>
      </c>
      <c r="CZ377" s="534">
        <f t="shared" si="1015"/>
        <v>80</v>
      </c>
      <c r="DA377" s="534" t="str">
        <f t="shared" si="1016"/>
        <v/>
      </c>
      <c r="DB377" s="534" t="str">
        <f t="shared" si="1017"/>
        <v/>
      </c>
      <c r="DC377" s="534" t="str">
        <f t="shared" si="1018"/>
        <v/>
      </c>
      <c r="DD377" s="534" t="str">
        <f t="shared" si="1019"/>
        <v/>
      </c>
      <c r="DE377" s="533" t="str">
        <f t="shared" si="1020"/>
        <v/>
      </c>
      <c r="DF377" s="532" t="str">
        <f t="shared" si="1021"/>
        <v/>
      </c>
      <c r="DG377" s="631">
        <f t="shared" si="1022"/>
        <v>4</v>
      </c>
      <c r="DH377" s="96">
        <f t="shared" si="1023"/>
        <v>3</v>
      </c>
      <c r="DI377" s="96">
        <f t="shared" si="1024"/>
        <v>3</v>
      </c>
      <c r="DJ377" s="96">
        <f t="shared" si="1025"/>
        <v>4</v>
      </c>
      <c r="DK377" s="467"/>
      <c r="DL377" s="599"/>
      <c r="DM377" s="599"/>
      <c r="DN377" s="599"/>
      <c r="DO377" s="599"/>
      <c r="DP377" s="599"/>
      <c r="DQ377" s="599"/>
      <c r="DR377" s="599"/>
      <c r="DS377" s="599"/>
      <c r="DT377" s="468"/>
    </row>
    <row r="378" spans="1:124" s="470" customFormat="1" ht="15.75" customHeight="1">
      <c r="A378" s="619" t="s">
        <v>180</v>
      </c>
      <c r="B378" s="260">
        <v>0</v>
      </c>
      <c r="C378" s="260"/>
      <c r="D378" s="260"/>
      <c r="E378" s="260"/>
      <c r="F378" s="260"/>
      <c r="G378" s="260"/>
      <c r="H378" s="260"/>
      <c r="I378" s="260"/>
      <c r="J378" s="260"/>
      <c r="K378" s="260"/>
      <c r="L378" s="260"/>
      <c r="M378" s="260"/>
      <c r="N378" s="260"/>
      <c r="O378" s="260"/>
      <c r="P378" s="260"/>
      <c r="Q378" s="260"/>
      <c r="R378" s="260"/>
      <c r="S378" s="596"/>
      <c r="T378" s="260"/>
      <c r="U378" s="260"/>
      <c r="V378" s="260"/>
      <c r="W378" s="260"/>
      <c r="X378" s="260"/>
      <c r="Y378" s="260"/>
      <c r="Z378" s="1339"/>
      <c r="AA378" s="1339"/>
      <c r="AB378" s="1339">
        <v>4</v>
      </c>
      <c r="AC378" s="1339"/>
      <c r="AD378" s="260"/>
      <c r="AE378" s="1339"/>
      <c r="AF378" s="260"/>
      <c r="AG378" s="260"/>
      <c r="AH378" s="260"/>
      <c r="AI378" s="260"/>
      <c r="AJ378" s="260"/>
      <c r="AK378" s="596"/>
      <c r="AL378" s="260">
        <v>25</v>
      </c>
      <c r="AM378" s="260"/>
      <c r="AN378" s="260"/>
      <c r="AO378" s="260">
        <v>30</v>
      </c>
      <c r="AP378" s="260"/>
      <c r="AQ378" s="260"/>
      <c r="AR378" s="260"/>
      <c r="AS378" s="260">
        <v>12</v>
      </c>
      <c r="AT378" s="260"/>
      <c r="AU378" s="260"/>
      <c r="AV378" s="260"/>
      <c r="AW378" s="260"/>
      <c r="AX378" s="260"/>
      <c r="AY378" s="260"/>
      <c r="AZ378" s="260"/>
      <c r="BA378" s="260"/>
      <c r="BB378" s="260"/>
      <c r="BC378" s="596"/>
      <c r="BD378" s="1339"/>
      <c r="BE378" s="1339"/>
      <c r="BF378" s="1339"/>
      <c r="BG378" s="1339"/>
      <c r="BH378" s="1339"/>
      <c r="BI378" s="1339"/>
      <c r="BJ378" s="1339"/>
      <c r="BK378" s="1339">
        <v>25</v>
      </c>
      <c r="BL378" s="1339">
        <v>20</v>
      </c>
      <c r="BM378" s="1339"/>
      <c r="BN378" s="1339">
        <v>50</v>
      </c>
      <c r="BO378" s="1339">
        <v>15</v>
      </c>
      <c r="BP378" s="1339"/>
      <c r="BQ378" s="1339"/>
      <c r="BR378" s="1339"/>
      <c r="BS378" s="1339"/>
      <c r="BT378" s="1339"/>
      <c r="BU378" s="596"/>
      <c r="BV378" s="260"/>
      <c r="BW378" s="260"/>
      <c r="BX378" s="260">
        <v>12</v>
      </c>
      <c r="BY378" s="260">
        <v>15</v>
      </c>
      <c r="BZ378" s="578" t="str">
        <f t="shared" si="1000"/>
        <v/>
      </c>
      <c r="CA378" s="578" t="str">
        <f t="shared" si="1001"/>
        <v/>
      </c>
      <c r="CB378" s="578">
        <f t="shared" si="1002"/>
        <v>25</v>
      </c>
      <c r="CC378" s="665">
        <f t="shared" si="1003"/>
        <v>22.5</v>
      </c>
      <c r="CD378" s="1069" t="str">
        <f t="shared" si="1004"/>
        <v/>
      </c>
      <c r="CE378" s="1070" t="str">
        <f t="shared" si="1004"/>
        <v/>
      </c>
      <c r="CF378" s="1070" t="str">
        <f t="shared" si="1004"/>
        <v/>
      </c>
      <c r="CG378" s="1070" t="str">
        <f t="shared" si="1004"/>
        <v/>
      </c>
      <c r="CH378" s="1070">
        <f t="shared" si="1004"/>
        <v>15</v>
      </c>
      <c r="CI378" s="1071">
        <f t="shared" si="1004"/>
        <v>20</v>
      </c>
      <c r="CJ378" s="1071">
        <f t="shared" si="1004"/>
        <v>25</v>
      </c>
      <c r="CK378" s="1070">
        <f t="shared" si="1004"/>
        <v>50</v>
      </c>
      <c r="CL378" s="1070" t="str">
        <f t="shared" si="1004"/>
        <v/>
      </c>
      <c r="CM378" s="1070" t="str">
        <f t="shared" si="1004"/>
        <v/>
      </c>
      <c r="CN378" s="1070" t="str">
        <f t="shared" si="1004"/>
        <v/>
      </c>
      <c r="CO378" s="1069" t="str">
        <f t="shared" si="1004"/>
        <v/>
      </c>
      <c r="CP378" s="532" t="str">
        <f t="shared" si="1005"/>
        <v/>
      </c>
      <c r="CQ378" s="533" t="str">
        <f t="shared" si="1006"/>
        <v/>
      </c>
      <c r="CR378" s="534" t="str">
        <f t="shared" si="1007"/>
        <v/>
      </c>
      <c r="CS378" s="534" t="str">
        <f t="shared" si="1008"/>
        <v/>
      </c>
      <c r="CT378" s="534" t="str">
        <f t="shared" si="1009"/>
        <v/>
      </c>
      <c r="CU378" s="534" t="str">
        <f t="shared" si="1010"/>
        <v/>
      </c>
      <c r="CV378" s="534" t="str">
        <f t="shared" si="1011"/>
        <v/>
      </c>
      <c r="CW378" s="535">
        <f t="shared" si="1012"/>
        <v>15</v>
      </c>
      <c r="CX378" s="535">
        <f t="shared" si="1013"/>
        <v>20</v>
      </c>
      <c r="CY378" s="535">
        <f t="shared" si="1014"/>
        <v>25</v>
      </c>
      <c r="CZ378" s="534">
        <f t="shared" si="1015"/>
        <v>50</v>
      </c>
      <c r="DA378" s="534" t="str">
        <f t="shared" si="1016"/>
        <v/>
      </c>
      <c r="DB378" s="534" t="str">
        <f t="shared" si="1017"/>
        <v/>
      </c>
      <c r="DC378" s="534" t="str">
        <f t="shared" si="1018"/>
        <v/>
      </c>
      <c r="DD378" s="534" t="str">
        <f t="shared" si="1019"/>
        <v/>
      </c>
      <c r="DE378" s="533" t="str">
        <f t="shared" si="1020"/>
        <v/>
      </c>
      <c r="DF378" s="532" t="str">
        <f t="shared" si="1021"/>
        <v/>
      </c>
      <c r="DG378" s="631">
        <f t="shared" si="1022"/>
        <v>1</v>
      </c>
      <c r="DH378" s="96">
        <f t="shared" si="1023"/>
        <v>1</v>
      </c>
      <c r="DI378" s="96">
        <f t="shared" si="1024"/>
        <v>3</v>
      </c>
      <c r="DJ378" s="96">
        <f t="shared" si="1025"/>
        <v>4</v>
      </c>
      <c r="DK378" s="467"/>
      <c r="DL378" s="599"/>
      <c r="DM378" s="599"/>
      <c r="DN378" s="599"/>
      <c r="DO378" s="599"/>
      <c r="DP378" s="599"/>
      <c r="DQ378" s="599"/>
      <c r="DR378" s="599"/>
      <c r="DS378" s="599"/>
      <c r="DT378" s="468"/>
    </row>
    <row r="379" spans="1:124" s="470" customFormat="1" ht="15.75" customHeight="1">
      <c r="A379" s="619" t="s">
        <v>182</v>
      </c>
      <c r="B379" s="608">
        <f t="shared" ref="B379:M379" si="1035">IF(B377="","",B377*B378)</f>
        <v>0</v>
      </c>
      <c r="C379" s="608" t="str">
        <f t="shared" si="1035"/>
        <v/>
      </c>
      <c r="D379" s="608" t="str">
        <f t="shared" si="1035"/>
        <v/>
      </c>
      <c r="E379" s="608" t="str">
        <f t="shared" si="1035"/>
        <v/>
      </c>
      <c r="F379" s="608" t="str">
        <f t="shared" si="1035"/>
        <v/>
      </c>
      <c r="G379" s="608">
        <f t="shared" si="1035"/>
        <v>0</v>
      </c>
      <c r="H379" s="608" t="str">
        <f t="shared" si="1035"/>
        <v/>
      </c>
      <c r="I379" s="608">
        <f t="shared" si="1035"/>
        <v>0</v>
      </c>
      <c r="J379" s="608" t="str">
        <f t="shared" si="1035"/>
        <v/>
      </c>
      <c r="K379" s="608">
        <f t="shared" si="1035"/>
        <v>0</v>
      </c>
      <c r="L379" s="608" t="str">
        <f t="shared" si="1035"/>
        <v/>
      </c>
      <c r="M379" s="608" t="str">
        <f t="shared" si="1035"/>
        <v/>
      </c>
      <c r="N379" s="608"/>
      <c r="O379" s="608"/>
      <c r="P379" s="608"/>
      <c r="Q379" s="608"/>
      <c r="R379" s="608"/>
      <c r="S379" s="640"/>
      <c r="T379" s="608" t="str">
        <f t="shared" ref="T379:AE379" si="1036">IF(T377="","",T377*T378)</f>
        <v/>
      </c>
      <c r="U379" s="608" t="str">
        <f t="shared" si="1036"/>
        <v/>
      </c>
      <c r="V379" s="608" t="str">
        <f t="shared" si="1036"/>
        <v/>
      </c>
      <c r="W379" s="608" t="str">
        <f t="shared" si="1036"/>
        <v/>
      </c>
      <c r="X379" s="608" t="str">
        <f t="shared" si="1036"/>
        <v/>
      </c>
      <c r="Y379" s="608" t="str">
        <f t="shared" si="1036"/>
        <v/>
      </c>
      <c r="Z379" s="1347">
        <f t="shared" si="1036"/>
        <v>0</v>
      </c>
      <c r="AA379" s="1347" t="str">
        <f t="shared" si="1036"/>
        <v/>
      </c>
      <c r="AB379" s="1347">
        <f t="shared" si="1036"/>
        <v>72</v>
      </c>
      <c r="AC379" s="1347" t="str">
        <f t="shared" si="1036"/>
        <v/>
      </c>
      <c r="AD379" s="608" t="str">
        <f t="shared" si="1036"/>
        <v/>
      </c>
      <c r="AE379" s="1347">
        <f t="shared" si="1036"/>
        <v>0</v>
      </c>
      <c r="AF379" s="608"/>
      <c r="AG379" s="608"/>
      <c r="AH379" s="608"/>
      <c r="AI379" s="608"/>
      <c r="AJ379" s="608"/>
      <c r="AK379" s="640"/>
      <c r="AL379" s="608">
        <f t="shared" ref="AL379:AW379" si="1037">IF(AL377="","",AL377*AL378)</f>
        <v>750</v>
      </c>
      <c r="AM379" s="608" t="str">
        <f t="shared" si="1037"/>
        <v/>
      </c>
      <c r="AN379" s="608" t="str">
        <f t="shared" si="1037"/>
        <v/>
      </c>
      <c r="AO379" s="608">
        <f t="shared" si="1037"/>
        <v>1500</v>
      </c>
      <c r="AP379" s="608" t="str">
        <f t="shared" si="1037"/>
        <v/>
      </c>
      <c r="AQ379" s="608" t="str">
        <f t="shared" si="1037"/>
        <v/>
      </c>
      <c r="AR379" s="608" t="str">
        <f t="shared" si="1037"/>
        <v/>
      </c>
      <c r="AS379" s="608">
        <f t="shared" si="1037"/>
        <v>120</v>
      </c>
      <c r="AT379" s="608" t="str">
        <f t="shared" si="1037"/>
        <v/>
      </c>
      <c r="AU379" s="608" t="str">
        <f t="shared" si="1037"/>
        <v/>
      </c>
      <c r="AV379" s="608" t="str">
        <f t="shared" si="1037"/>
        <v/>
      </c>
      <c r="AW379" s="608" t="str">
        <f t="shared" si="1037"/>
        <v/>
      </c>
      <c r="AX379" s="608"/>
      <c r="AY379" s="608"/>
      <c r="AZ379" s="608"/>
      <c r="BA379" s="608"/>
      <c r="BB379" s="608"/>
      <c r="BC379" s="640"/>
      <c r="BD379" s="1347" t="str">
        <f t="shared" ref="BD379:BO379" si="1038">IF(BD377="","",BD377*BD378)</f>
        <v/>
      </c>
      <c r="BE379" s="1347" t="str">
        <f t="shared" si="1038"/>
        <v/>
      </c>
      <c r="BF379" s="1347" t="str">
        <f t="shared" si="1038"/>
        <v/>
      </c>
      <c r="BG379" s="1347" t="str">
        <f t="shared" si="1038"/>
        <v/>
      </c>
      <c r="BH379" s="1347" t="str">
        <f t="shared" si="1038"/>
        <v/>
      </c>
      <c r="BI379" s="1347" t="str">
        <f t="shared" si="1038"/>
        <v/>
      </c>
      <c r="BJ379" s="1347" t="str">
        <f t="shared" si="1038"/>
        <v/>
      </c>
      <c r="BK379" s="1347">
        <f t="shared" si="1038"/>
        <v>1125</v>
      </c>
      <c r="BL379" s="1347">
        <f t="shared" si="1038"/>
        <v>800</v>
      </c>
      <c r="BM379" s="1347" t="str">
        <f t="shared" si="1038"/>
        <v/>
      </c>
      <c r="BN379" s="1347">
        <f t="shared" si="1038"/>
        <v>4000</v>
      </c>
      <c r="BO379" s="1347">
        <f t="shared" si="1038"/>
        <v>300</v>
      </c>
      <c r="BP379" s="1347"/>
      <c r="BQ379" s="1347"/>
      <c r="BR379" s="1347"/>
      <c r="BS379" s="1347"/>
      <c r="BT379" s="1347"/>
      <c r="BU379" s="640"/>
      <c r="BV379" s="608" t="str">
        <f>IF(BV377="","",BV377*BV378)</f>
        <v/>
      </c>
      <c r="BW379" s="608" t="str">
        <f>IF(BW377="","",BW377*BW378)</f>
        <v/>
      </c>
      <c r="BX379" s="608">
        <f>IF(BX377="","",BX377*BX378)</f>
        <v>360</v>
      </c>
      <c r="BY379" s="608">
        <f>IF(BY377="","",BY377*BY378)</f>
        <v>600</v>
      </c>
      <c r="BZ379" s="578">
        <f t="shared" si="1000"/>
        <v>0</v>
      </c>
      <c r="CA379" s="578">
        <f t="shared" si="1001"/>
        <v>0</v>
      </c>
      <c r="CB379" s="578">
        <f t="shared" si="1002"/>
        <v>750</v>
      </c>
      <c r="CC379" s="665">
        <f t="shared" si="1003"/>
        <v>962.5</v>
      </c>
      <c r="CD379" s="1069" t="str">
        <f t="shared" si="1004"/>
        <v/>
      </c>
      <c r="CE379" s="1070" t="str">
        <f t="shared" si="1004"/>
        <v/>
      </c>
      <c r="CF379" s="1070" t="str">
        <f t="shared" si="1004"/>
        <v/>
      </c>
      <c r="CG379" s="1070" t="str">
        <f t="shared" si="1004"/>
        <v/>
      </c>
      <c r="CH379" s="1070">
        <f t="shared" si="1004"/>
        <v>300</v>
      </c>
      <c r="CI379" s="1071">
        <f t="shared" si="1004"/>
        <v>800</v>
      </c>
      <c r="CJ379" s="1071">
        <f t="shared" si="1004"/>
        <v>1125</v>
      </c>
      <c r="CK379" s="1070">
        <f t="shared" si="1004"/>
        <v>4000</v>
      </c>
      <c r="CL379" s="1070" t="str">
        <f t="shared" si="1004"/>
        <v/>
      </c>
      <c r="CM379" s="1070" t="str">
        <f t="shared" si="1004"/>
        <v/>
      </c>
      <c r="CN379" s="1070" t="str">
        <f t="shared" si="1004"/>
        <v/>
      </c>
      <c r="CO379" s="1069" t="str">
        <f t="shared" si="1004"/>
        <v/>
      </c>
      <c r="CP379" s="532" t="str">
        <f t="shared" si="1005"/>
        <v/>
      </c>
      <c r="CQ379" s="533" t="str">
        <f t="shared" si="1006"/>
        <v/>
      </c>
      <c r="CR379" s="534" t="str">
        <f t="shared" si="1007"/>
        <v/>
      </c>
      <c r="CS379" s="534" t="str">
        <f t="shared" si="1008"/>
        <v/>
      </c>
      <c r="CT379" s="534" t="str">
        <f t="shared" si="1009"/>
        <v/>
      </c>
      <c r="CU379" s="534" t="str">
        <f t="shared" si="1010"/>
        <v/>
      </c>
      <c r="CV379" s="534" t="str">
        <f t="shared" si="1011"/>
        <v/>
      </c>
      <c r="CW379" s="535">
        <f t="shared" si="1012"/>
        <v>300</v>
      </c>
      <c r="CX379" s="535">
        <f t="shared" si="1013"/>
        <v>800</v>
      </c>
      <c r="CY379" s="535">
        <f t="shared" si="1014"/>
        <v>1125</v>
      </c>
      <c r="CZ379" s="534">
        <f t="shared" si="1015"/>
        <v>4000</v>
      </c>
      <c r="DA379" s="534" t="str">
        <f t="shared" si="1016"/>
        <v/>
      </c>
      <c r="DB379" s="534" t="str">
        <f t="shared" si="1017"/>
        <v/>
      </c>
      <c r="DC379" s="534" t="str">
        <f t="shared" si="1018"/>
        <v/>
      </c>
      <c r="DD379" s="534" t="str">
        <f t="shared" si="1019"/>
        <v/>
      </c>
      <c r="DE379" s="533" t="str">
        <f t="shared" si="1020"/>
        <v/>
      </c>
      <c r="DF379" s="532" t="str">
        <f t="shared" si="1021"/>
        <v/>
      </c>
      <c r="DG379" s="631">
        <f t="shared" si="1022"/>
        <v>4</v>
      </c>
      <c r="DH379" s="96">
        <f t="shared" si="1023"/>
        <v>3</v>
      </c>
      <c r="DI379" s="96">
        <f t="shared" si="1024"/>
        <v>3</v>
      </c>
      <c r="DJ379" s="96">
        <f t="shared" si="1025"/>
        <v>4</v>
      </c>
      <c r="DK379" s="467"/>
      <c r="DL379" s="599"/>
      <c r="DM379" s="599"/>
      <c r="DN379" s="599"/>
      <c r="DO379" s="599"/>
      <c r="DP379" s="599"/>
      <c r="DQ379" s="599"/>
      <c r="DR379" s="599"/>
      <c r="DS379" s="599"/>
      <c r="DT379" s="468"/>
    </row>
    <row r="380" spans="1:124" s="691" customFormat="1" ht="15.75" customHeight="1">
      <c r="A380" s="619" t="s">
        <v>256</v>
      </c>
      <c r="B380" s="260">
        <v>0</v>
      </c>
      <c r="C380" s="260">
        <v>15</v>
      </c>
      <c r="D380" s="260">
        <v>2</v>
      </c>
      <c r="E380" s="260">
        <v>3</v>
      </c>
      <c r="F380" s="260"/>
      <c r="G380" s="260">
        <v>5</v>
      </c>
      <c r="H380" s="260"/>
      <c r="I380" s="260">
        <v>3</v>
      </c>
      <c r="J380" s="260"/>
      <c r="K380" s="260">
        <v>0</v>
      </c>
      <c r="L380" s="260"/>
      <c r="M380" s="260"/>
      <c r="N380" s="260"/>
      <c r="O380" s="260"/>
      <c r="P380" s="260"/>
      <c r="Q380" s="260"/>
      <c r="R380" s="260"/>
      <c r="S380" s="596"/>
      <c r="T380" s="260"/>
      <c r="U380" s="260">
        <v>5</v>
      </c>
      <c r="V380" s="260">
        <v>2</v>
      </c>
      <c r="W380" s="260">
        <v>1</v>
      </c>
      <c r="X380" s="260">
        <v>6</v>
      </c>
      <c r="Y380" s="260"/>
      <c r="Z380" s="1339">
        <v>0</v>
      </c>
      <c r="AA380" s="1339"/>
      <c r="AB380" s="1339">
        <v>1</v>
      </c>
      <c r="AC380" s="1339"/>
      <c r="AD380" s="260"/>
      <c r="AE380" s="1339">
        <v>0</v>
      </c>
      <c r="AF380" s="260"/>
      <c r="AG380" s="260"/>
      <c r="AH380" s="260"/>
      <c r="AI380" s="260"/>
      <c r="AJ380" s="260"/>
      <c r="AK380" s="596"/>
      <c r="AL380" s="260"/>
      <c r="AM380" s="260">
        <v>21</v>
      </c>
      <c r="AN380" s="260"/>
      <c r="AO380" s="260"/>
      <c r="AP380" s="260">
        <v>2</v>
      </c>
      <c r="AQ380" s="260"/>
      <c r="AR380" s="260"/>
      <c r="AS380" s="260">
        <v>5</v>
      </c>
      <c r="AT380" s="260"/>
      <c r="AU380" s="260"/>
      <c r="AV380" s="260"/>
      <c r="AW380" s="260"/>
      <c r="AX380" s="260"/>
      <c r="AY380" s="260"/>
      <c r="AZ380" s="260"/>
      <c r="BA380" s="260"/>
      <c r="BB380" s="260"/>
      <c r="BC380" s="596"/>
      <c r="BD380" s="1339"/>
      <c r="BE380" s="1339"/>
      <c r="BF380" s="1339"/>
      <c r="BG380" s="1339"/>
      <c r="BH380" s="1339"/>
      <c r="BI380" s="1339"/>
      <c r="BJ380" s="1339"/>
      <c r="BK380" s="1339">
        <v>2</v>
      </c>
      <c r="BL380" s="1339"/>
      <c r="BM380" s="1339"/>
      <c r="BN380" s="1339"/>
      <c r="BO380" s="1339"/>
      <c r="BP380" s="1339"/>
      <c r="BQ380" s="1339"/>
      <c r="BR380" s="1339"/>
      <c r="BS380" s="1339"/>
      <c r="BT380" s="1339"/>
      <c r="BU380" s="596"/>
      <c r="BV380" s="260"/>
      <c r="BW380" s="260"/>
      <c r="BX380" s="260"/>
      <c r="BY380" s="260"/>
      <c r="BZ380" s="578">
        <f t="shared" si="1000"/>
        <v>2.6</v>
      </c>
      <c r="CA380" s="578">
        <f t="shared" si="1001"/>
        <v>1.8</v>
      </c>
      <c r="CB380" s="578">
        <f t="shared" si="1002"/>
        <v>5</v>
      </c>
      <c r="CC380" s="665" t="str">
        <f t="shared" si="1003"/>
        <v/>
      </c>
      <c r="CD380" s="1069" t="str">
        <f t="shared" si="1004"/>
        <v/>
      </c>
      <c r="CE380" s="1070" t="str">
        <f t="shared" si="1004"/>
        <v/>
      </c>
      <c r="CF380" s="1070" t="str">
        <f t="shared" si="1004"/>
        <v/>
      </c>
      <c r="CG380" s="1070" t="str">
        <f t="shared" si="1004"/>
        <v/>
      </c>
      <c r="CH380" s="1070" t="str">
        <f t="shared" si="1004"/>
        <v/>
      </c>
      <c r="CI380" s="1071">
        <f t="shared" si="1004"/>
        <v>2</v>
      </c>
      <c r="CJ380" s="1071" t="str">
        <f t="shared" si="1004"/>
        <v/>
      </c>
      <c r="CK380" s="1070" t="str">
        <f t="shared" si="1004"/>
        <v/>
      </c>
      <c r="CL380" s="1070" t="str">
        <f t="shared" si="1004"/>
        <v/>
      </c>
      <c r="CM380" s="1070" t="str">
        <f t="shared" si="1004"/>
        <v/>
      </c>
      <c r="CN380" s="1070" t="str">
        <f t="shared" si="1004"/>
        <v/>
      </c>
      <c r="CO380" s="1069" t="str">
        <f t="shared" si="1004"/>
        <v/>
      </c>
      <c r="CP380" s="532" t="str">
        <f t="shared" si="1005"/>
        <v/>
      </c>
      <c r="CQ380" s="533" t="str">
        <f t="shared" si="1006"/>
        <v/>
      </c>
      <c r="CR380" s="534" t="str">
        <f t="shared" si="1007"/>
        <v/>
      </c>
      <c r="CS380" s="534" t="str">
        <f t="shared" si="1008"/>
        <v/>
      </c>
      <c r="CT380" s="534" t="str">
        <f t="shared" si="1009"/>
        <v/>
      </c>
      <c r="CU380" s="534" t="str">
        <f t="shared" si="1010"/>
        <v/>
      </c>
      <c r="CV380" s="534" t="str">
        <f t="shared" si="1011"/>
        <v/>
      </c>
      <c r="CW380" s="535" t="str">
        <f t="shared" si="1012"/>
        <v/>
      </c>
      <c r="CX380" s="535">
        <f t="shared" si="1013"/>
        <v>2</v>
      </c>
      <c r="CY380" s="535" t="str">
        <f t="shared" si="1014"/>
        <v/>
      </c>
      <c r="CZ380" s="534" t="str">
        <f t="shared" si="1015"/>
        <v/>
      </c>
      <c r="DA380" s="534" t="str">
        <f t="shared" si="1016"/>
        <v/>
      </c>
      <c r="DB380" s="534" t="str">
        <f t="shared" si="1017"/>
        <v/>
      </c>
      <c r="DC380" s="534" t="str">
        <f t="shared" si="1018"/>
        <v/>
      </c>
      <c r="DD380" s="534" t="str">
        <f t="shared" si="1019"/>
        <v/>
      </c>
      <c r="DE380" s="533" t="str">
        <f t="shared" si="1020"/>
        <v/>
      </c>
      <c r="DF380" s="532" t="str">
        <f t="shared" si="1021"/>
        <v/>
      </c>
      <c r="DG380" s="631">
        <f t="shared" si="1022"/>
        <v>7</v>
      </c>
      <c r="DH380" s="96">
        <f t="shared" si="1023"/>
        <v>7</v>
      </c>
      <c r="DI380" s="96">
        <f t="shared" si="1024"/>
        <v>3</v>
      </c>
      <c r="DJ380" s="96">
        <f t="shared" si="1025"/>
        <v>1</v>
      </c>
      <c r="DK380" s="689"/>
      <c r="DL380" s="624"/>
      <c r="DM380" s="624"/>
      <c r="DN380" s="624"/>
      <c r="DO380" s="624"/>
      <c r="DP380" s="624"/>
      <c r="DQ380" s="624"/>
      <c r="DR380" s="624"/>
      <c r="DS380" s="599"/>
      <c r="DT380" s="690"/>
    </row>
    <row r="381" spans="1:124" s="691" customFormat="1" ht="15.75" customHeight="1">
      <c r="A381" s="627" t="s">
        <v>226</v>
      </c>
      <c r="B381" s="611">
        <f t="shared" ref="B381:M381" si="1039">IF(B375="","",(B375-B377-B380)*B376/B$46/365/$G$1)</f>
        <v>0</v>
      </c>
      <c r="C381" s="611">
        <f t="shared" si="1039"/>
        <v>1.2708997509339975E-3</v>
      </c>
      <c r="D381" s="611">
        <f t="shared" si="1039"/>
        <v>7.6253985056039838E-4</v>
      </c>
      <c r="E381" s="611">
        <f t="shared" si="1039"/>
        <v>4.8011768368617675E-4</v>
      </c>
      <c r="F381" s="611">
        <f t="shared" si="1039"/>
        <v>0</v>
      </c>
      <c r="G381" s="611">
        <f t="shared" si="1039"/>
        <v>1.2323876372693308E-3</v>
      </c>
      <c r="H381" s="611">
        <f t="shared" si="1039"/>
        <v>0</v>
      </c>
      <c r="I381" s="611">
        <f t="shared" si="1039"/>
        <v>1.3864360919279973E-4</v>
      </c>
      <c r="J381" s="611">
        <f t="shared" si="1039"/>
        <v>0</v>
      </c>
      <c r="K381" s="611">
        <f t="shared" si="1039"/>
        <v>8.4726650062266502E-4</v>
      </c>
      <c r="L381" s="611" t="str">
        <f t="shared" si="1039"/>
        <v/>
      </c>
      <c r="M381" s="611" t="str">
        <f t="shared" si="1039"/>
        <v/>
      </c>
      <c r="N381" s="611"/>
      <c r="O381" s="611"/>
      <c r="P381" s="611"/>
      <c r="Q381" s="611"/>
      <c r="R381" s="611"/>
      <c r="S381" s="630"/>
      <c r="T381" s="611" t="str">
        <f t="shared" ref="T381:AE381" si="1040">IF(T375="","",(T375-T377-T380)*T376/T$46/365/$G$1)</f>
        <v/>
      </c>
      <c r="U381" s="611">
        <f t="shared" si="1040"/>
        <v>7.7024227329333173E-4</v>
      </c>
      <c r="V381" s="611">
        <f t="shared" si="1040"/>
        <v>3.6497633872976335E-4</v>
      </c>
      <c r="W381" s="611">
        <f t="shared" si="1040"/>
        <v>1.0783391826106646E-4</v>
      </c>
      <c r="X381" s="611">
        <f t="shared" si="1040"/>
        <v>1.0167198007471978E-3</v>
      </c>
      <c r="Y381" s="611" t="str">
        <f t="shared" si="1040"/>
        <v/>
      </c>
      <c r="Z381" s="1348">
        <f t="shared" si="1040"/>
        <v>4.3133567304426586E-4</v>
      </c>
      <c r="AA381" s="1348">
        <f t="shared" si="1040"/>
        <v>0</v>
      </c>
      <c r="AB381" s="1348">
        <f t="shared" si="1040"/>
        <v>6.0221095890410957E-3</v>
      </c>
      <c r="AC381" s="1348">
        <f t="shared" si="1040"/>
        <v>0</v>
      </c>
      <c r="AD381" s="611" t="str">
        <f t="shared" si="1040"/>
        <v/>
      </c>
      <c r="AE381" s="1348">
        <f t="shared" si="1040"/>
        <v>1.0167198007471981E-3</v>
      </c>
      <c r="AF381" s="611"/>
      <c r="AG381" s="611"/>
      <c r="AH381" s="611"/>
      <c r="AI381" s="611"/>
      <c r="AJ381" s="611"/>
      <c r="AK381" s="630"/>
      <c r="AL381" s="611">
        <f t="shared" ref="AL381:AW381" si="1041">IF(AL375="","",(AL375-AL377-AL380)*AL376/AL$46/365/$G$1)</f>
        <v>1.0167198007471981E-3</v>
      </c>
      <c r="AM381" s="611">
        <f t="shared" si="1041"/>
        <v>1.8300956413449564E-3</v>
      </c>
      <c r="AN381" s="611" t="str">
        <f t="shared" si="1041"/>
        <v/>
      </c>
      <c r="AO381" s="611">
        <f t="shared" si="1041"/>
        <v>2.8242216687422169E-4</v>
      </c>
      <c r="AP381" s="611">
        <f t="shared" si="1041"/>
        <v>1.1296886674968867E-4</v>
      </c>
      <c r="AQ381" s="611" t="str">
        <f t="shared" si="1041"/>
        <v/>
      </c>
      <c r="AR381" s="611">
        <f t="shared" si="1041"/>
        <v>1.4121108343711084E-4</v>
      </c>
      <c r="AS381" s="611">
        <f t="shared" si="1041"/>
        <v>8.4726650062266502E-4</v>
      </c>
      <c r="AT381" s="611" t="str">
        <f t="shared" si="1041"/>
        <v/>
      </c>
      <c r="AU381" s="611" t="str">
        <f t="shared" si="1041"/>
        <v/>
      </c>
      <c r="AV381" s="611" t="str">
        <f t="shared" si="1041"/>
        <v/>
      </c>
      <c r="AW381" s="611" t="str">
        <f t="shared" si="1041"/>
        <v/>
      </c>
      <c r="AX381" s="611"/>
      <c r="AY381" s="611"/>
      <c r="AZ381" s="611"/>
      <c r="BA381" s="611"/>
      <c r="BB381" s="611"/>
      <c r="BC381" s="630"/>
      <c r="BD381" s="1348">
        <f t="shared" ref="BD381:BO381" si="1042">IF(BD375="","",(BD375-BD377-BD380)*BD376/BD$46/365/$G$1)</f>
        <v>2.5417995018679946E-4</v>
      </c>
      <c r="BE381" s="1348" t="str">
        <f t="shared" si="1042"/>
        <v/>
      </c>
      <c r="BF381" s="1348" t="str">
        <f t="shared" si="1042"/>
        <v/>
      </c>
      <c r="BG381" s="1348" t="str">
        <f t="shared" si="1042"/>
        <v/>
      </c>
      <c r="BH381" s="1348" t="str">
        <f t="shared" si="1042"/>
        <v/>
      </c>
      <c r="BI381" s="1348" t="str">
        <f t="shared" si="1042"/>
        <v/>
      </c>
      <c r="BJ381" s="1348" t="str">
        <f t="shared" si="1042"/>
        <v/>
      </c>
      <c r="BK381" s="1348">
        <f t="shared" si="1042"/>
        <v>5.5072322540473224E-4</v>
      </c>
      <c r="BL381" s="1348">
        <f t="shared" si="1042"/>
        <v>5.0835990037359901E-3</v>
      </c>
      <c r="BM381" s="1348" t="str">
        <f t="shared" si="1042"/>
        <v/>
      </c>
      <c r="BN381" s="1348">
        <f t="shared" si="1042"/>
        <v>7.5312577833125773E-4</v>
      </c>
      <c r="BO381" s="1348">
        <f t="shared" si="1042"/>
        <v>1.3556264009962639E-3</v>
      </c>
      <c r="BP381" s="1348"/>
      <c r="BQ381" s="1348"/>
      <c r="BR381" s="1348"/>
      <c r="BS381" s="1348"/>
      <c r="BT381" s="1348"/>
      <c r="BU381" s="630"/>
      <c r="BV381" s="611">
        <f>IF(BV375="","",(BV375-BV377-BV380)*BV376/BV$46/365/$G$1)</f>
        <v>6.7781320049813197E-4</v>
      </c>
      <c r="BW381" s="611">
        <f>IF(BW375="","",(BW375-BW377-BW380)*BW376/BW$46/365/$G$1)</f>
        <v>1.0167198007471981E-3</v>
      </c>
      <c r="BX381" s="611">
        <f>IF(BX375="","",(BX375-BX377-BX380)*BX376/BX$46/365/$G$1)</f>
        <v>1.0167198007471981E-3</v>
      </c>
      <c r="BY381" s="611">
        <f>IF(BY375="","",(BY375-BY377-BY380)*BY376/BY$46/365/$G$1)</f>
        <v>8.4726650062266502E-4</v>
      </c>
      <c r="BZ381" s="578">
        <f t="shared" si="1000"/>
        <v>4.3261941016642125E-4</v>
      </c>
      <c r="CA381" s="603">
        <f t="shared" si="1001"/>
        <v>5.2968968640326058E-4</v>
      </c>
      <c r="CB381" s="603">
        <f t="shared" si="1002"/>
        <v>5.7190488792029895E-4</v>
      </c>
      <c r="CC381" s="668">
        <f t="shared" si="1003"/>
        <v>8.8649180157741815E-4</v>
      </c>
      <c r="CD381" s="107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073" t="str">
        <f t="shared" ref="CE381:CO381" si="104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073" t="str">
        <f t="shared" si="1043"/>
        <v/>
      </c>
      <c r="CG381" s="1073">
        <f t="shared" si="1043"/>
        <v>2.5417995018679946E-4</v>
      </c>
      <c r="CH381" s="1073">
        <f t="shared" si="1043"/>
        <v>5.5072322540473224E-4</v>
      </c>
      <c r="CI381" s="1074">
        <f t="shared" si="1043"/>
        <v>7.5312577833125773E-4</v>
      </c>
      <c r="CJ381" s="1074">
        <f t="shared" si="1043"/>
        <v>1.3556264009962639E-3</v>
      </c>
      <c r="CK381" s="1073">
        <f t="shared" si="1043"/>
        <v>5.0835990037359901E-3</v>
      </c>
      <c r="CL381" s="1073" t="str">
        <f t="shared" si="1043"/>
        <v/>
      </c>
      <c r="CM381" s="1073" t="str">
        <f t="shared" si="1043"/>
        <v/>
      </c>
      <c r="CN381" s="1073" t="str">
        <f t="shared" si="1043"/>
        <v/>
      </c>
      <c r="CO381" s="1072" t="str">
        <f t="shared" si="1043"/>
        <v/>
      </c>
      <c r="CP381" s="520" t="str">
        <f t="shared" si="1005"/>
        <v/>
      </c>
      <c r="CQ381" s="521" t="str">
        <f t="shared" si="1006"/>
        <v/>
      </c>
      <c r="CR381" s="522" t="str">
        <f t="shared" si="1007"/>
        <v/>
      </c>
      <c r="CS381" s="522" t="str">
        <f t="shared" si="1008"/>
        <v/>
      </c>
      <c r="CT381" s="522" t="str">
        <f t="shared" si="1009"/>
        <v/>
      </c>
      <c r="CU381" s="522" t="str">
        <f t="shared" si="1010"/>
        <v/>
      </c>
      <c r="CV381" s="522">
        <f t="shared" si="1011"/>
        <v>2.5417995018679946E-4</v>
      </c>
      <c r="CW381" s="523">
        <f t="shared" si="1012"/>
        <v>5.5072322540473224E-4</v>
      </c>
      <c r="CX381" s="523">
        <f t="shared" si="1013"/>
        <v>7.5312577833125773E-4</v>
      </c>
      <c r="CY381" s="523">
        <f t="shared" si="1014"/>
        <v>1.3556264009962639E-3</v>
      </c>
      <c r="CZ381" s="522">
        <f t="shared" si="1015"/>
        <v>5.0835990037359901E-3</v>
      </c>
      <c r="DA381" s="522" t="str">
        <f t="shared" si="1016"/>
        <v/>
      </c>
      <c r="DB381" s="522" t="str">
        <f t="shared" si="1017"/>
        <v/>
      </c>
      <c r="DC381" s="522" t="str">
        <f t="shared" si="1018"/>
        <v/>
      </c>
      <c r="DD381" s="522" t="str">
        <f t="shared" si="1019"/>
        <v/>
      </c>
      <c r="DE381" s="521" t="str">
        <f t="shared" si="1020"/>
        <v/>
      </c>
      <c r="DF381" s="520" t="str">
        <f t="shared" si="1021"/>
        <v/>
      </c>
      <c r="DG381" s="631">
        <f t="shared" si="1022"/>
        <v>10</v>
      </c>
      <c r="DH381" s="96">
        <f t="shared" si="1023"/>
        <v>9</v>
      </c>
      <c r="DI381" s="96">
        <f t="shared" si="1024"/>
        <v>6</v>
      </c>
      <c r="DJ381" s="96">
        <f t="shared" si="1025"/>
        <v>5</v>
      </c>
      <c r="DK381" s="689"/>
      <c r="DL381" s="624"/>
      <c r="DM381" s="624"/>
      <c r="DN381" s="624"/>
      <c r="DO381" s="624"/>
      <c r="DP381" s="624"/>
      <c r="DQ381" s="624"/>
      <c r="DR381" s="624"/>
      <c r="DS381" s="599"/>
      <c r="DT381" s="690"/>
    </row>
    <row r="382" spans="1:124" s="691" customFormat="1" ht="15.75" customHeight="1">
      <c r="A382" s="659" t="s">
        <v>871</v>
      </c>
      <c r="B382" s="710"/>
      <c r="C382" s="710"/>
      <c r="D382" s="710"/>
      <c r="E382" s="710"/>
      <c r="F382" s="710"/>
      <c r="G382" s="710"/>
      <c r="H382" s="710"/>
      <c r="I382" s="710"/>
      <c r="J382" s="710"/>
      <c r="K382" s="710"/>
      <c r="L382" s="710"/>
      <c r="M382" s="710"/>
      <c r="N382" s="710"/>
      <c r="O382" s="710"/>
      <c r="P382" s="710"/>
      <c r="Q382" s="710"/>
      <c r="R382" s="710"/>
      <c r="S382" s="583"/>
      <c r="T382" s="710"/>
      <c r="U382" s="710"/>
      <c r="V382" s="710"/>
      <c r="W382" s="710"/>
      <c r="X382" s="710"/>
      <c r="Y382" s="710"/>
      <c r="Z382" s="1375"/>
      <c r="AA382" s="1375"/>
      <c r="AB382" s="1375"/>
      <c r="AC382" s="1375"/>
      <c r="AD382" s="710"/>
      <c r="AE382" s="1375"/>
      <c r="AF382" s="710"/>
      <c r="AG382" s="710"/>
      <c r="AH382" s="710"/>
      <c r="AI382" s="710"/>
      <c r="AJ382" s="711"/>
      <c r="AK382" s="583"/>
      <c r="AL382" s="710"/>
      <c r="AM382" s="710"/>
      <c r="AN382" s="710"/>
      <c r="AO382" s="710"/>
      <c r="AP382" s="710"/>
      <c r="AQ382" s="710"/>
      <c r="AR382" s="710"/>
      <c r="AS382" s="710"/>
      <c r="AT382" s="710"/>
      <c r="AU382" s="710"/>
      <c r="AV382" s="710"/>
      <c r="AW382" s="710"/>
      <c r="AX382" s="710"/>
      <c r="AY382" s="710"/>
      <c r="AZ382" s="710"/>
      <c r="BA382" s="710"/>
      <c r="BB382" s="710"/>
      <c r="BC382" s="583"/>
      <c r="BD382" s="1375"/>
      <c r="BE382" s="1375"/>
      <c r="BF382" s="1375"/>
      <c r="BG382" s="1375"/>
      <c r="BH382" s="1375"/>
      <c r="BI382" s="1375"/>
      <c r="BJ382" s="1375"/>
      <c r="BK382" s="1375"/>
      <c r="BL382" s="1375"/>
      <c r="BM382" s="1375"/>
      <c r="BN382" s="1375"/>
      <c r="BO382" s="1375"/>
      <c r="BP382" s="1375"/>
      <c r="BQ382" s="1375"/>
      <c r="BR382" s="1375"/>
      <c r="BS382" s="1375"/>
      <c r="BT382" s="1375"/>
      <c r="BU382" s="583"/>
      <c r="BV382" s="710"/>
      <c r="BW382" s="710"/>
      <c r="BX382" s="710"/>
      <c r="BY382" s="710"/>
      <c r="BZ382" s="570" t="str">
        <f t="shared" si="1000"/>
        <v/>
      </c>
      <c r="CA382" s="570" t="str">
        <f t="shared" si="1001"/>
        <v/>
      </c>
      <c r="CB382" s="570" t="str">
        <f t="shared" si="1002"/>
        <v/>
      </c>
      <c r="CC382" s="664" t="str">
        <f t="shared" si="1003"/>
        <v/>
      </c>
      <c r="CD382" s="1098"/>
      <c r="CE382" s="1098"/>
      <c r="CF382" s="1098"/>
      <c r="CG382" s="1098"/>
      <c r="CH382" s="1098"/>
      <c r="CI382" s="1098"/>
      <c r="CJ382" s="1098"/>
      <c r="CK382" s="1098"/>
      <c r="CL382" s="1098"/>
      <c r="CM382" s="1098"/>
      <c r="CN382" s="1098"/>
      <c r="CO382" s="1098"/>
      <c r="CP382" s="705"/>
      <c r="CQ382" s="705"/>
      <c r="CR382" s="705"/>
      <c r="CS382" s="705"/>
      <c r="CT382" s="705"/>
      <c r="CU382" s="705"/>
      <c r="CV382" s="705"/>
      <c r="CW382" s="705"/>
      <c r="CX382" s="705"/>
      <c r="CY382" s="705"/>
      <c r="CZ382" s="705"/>
      <c r="DA382" s="705"/>
      <c r="DB382" s="705"/>
      <c r="DC382" s="705"/>
      <c r="DD382" s="705"/>
      <c r="DE382" s="705"/>
      <c r="DF382" s="705"/>
      <c r="DG382" s="579"/>
      <c r="DH382" s="98"/>
      <c r="DI382" s="98"/>
      <c r="DJ382" s="98"/>
      <c r="DK382" s="706"/>
      <c r="DL382" s="708"/>
      <c r="DM382" s="708"/>
      <c r="DN382" s="708"/>
      <c r="DO382" s="708"/>
      <c r="DP382" s="708"/>
      <c r="DQ382" s="708"/>
      <c r="DR382" s="708"/>
      <c r="DS382" s="598"/>
      <c r="DT382" s="690"/>
    </row>
    <row r="383" spans="1:124" s="470" customFormat="1" ht="15.75" customHeight="1">
      <c r="A383" s="635" t="s">
        <v>262</v>
      </c>
      <c r="B383" s="148">
        <v>0</v>
      </c>
      <c r="C383" s="148"/>
      <c r="D383" s="148"/>
      <c r="E383" s="148"/>
      <c r="F383" s="148"/>
      <c r="G383" s="148"/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592"/>
      <c r="T383" s="148"/>
      <c r="U383" s="148"/>
      <c r="V383" s="148"/>
      <c r="W383" s="148"/>
      <c r="X383" s="148"/>
      <c r="Y383" s="148"/>
      <c r="Z383" s="1369"/>
      <c r="AA383" s="1369"/>
      <c r="AB383" s="1369"/>
      <c r="AC383" s="1369"/>
      <c r="AD383" s="148"/>
      <c r="AE383" s="1369"/>
      <c r="AF383" s="148"/>
      <c r="AG383" s="148"/>
      <c r="AH383" s="148"/>
      <c r="AI383" s="148"/>
      <c r="AJ383" s="676"/>
      <c r="AK383" s="592"/>
      <c r="AL383" s="148"/>
      <c r="AM383" s="148"/>
      <c r="AN383" s="148"/>
      <c r="AO383" s="148"/>
      <c r="AP383" s="148"/>
      <c r="AQ383" s="148"/>
      <c r="AR383" s="148"/>
      <c r="AS383" s="148"/>
      <c r="AT383" s="148"/>
      <c r="AU383" s="148"/>
      <c r="AV383" s="148"/>
      <c r="AW383" s="148"/>
      <c r="AX383" s="148"/>
      <c r="AY383" s="148"/>
      <c r="AZ383" s="148"/>
      <c r="BA383" s="148"/>
      <c r="BB383" s="148"/>
      <c r="BC383" s="592"/>
      <c r="BD383" s="1369"/>
      <c r="BE383" s="1369"/>
      <c r="BF383" s="1369"/>
      <c r="BG383" s="1369"/>
      <c r="BH383" s="1369"/>
      <c r="BI383" s="1369"/>
      <c r="BJ383" s="1369"/>
      <c r="BK383" s="1369"/>
      <c r="BL383" s="1369"/>
      <c r="BM383" s="1369"/>
      <c r="BN383" s="1369"/>
      <c r="BO383" s="1369"/>
      <c r="BP383" s="1369"/>
      <c r="BQ383" s="1369"/>
      <c r="BR383" s="1369"/>
      <c r="BS383" s="1369"/>
      <c r="BT383" s="1369"/>
      <c r="BU383" s="592"/>
      <c r="BV383" s="148"/>
      <c r="BW383" s="148"/>
      <c r="BX383" s="148"/>
      <c r="BY383" s="148"/>
      <c r="BZ383" s="570"/>
      <c r="CA383" s="570"/>
      <c r="CB383" s="570"/>
      <c r="CC383" s="664"/>
      <c r="CD383" s="1096"/>
      <c r="CE383" s="1097"/>
      <c r="CF383" s="1097"/>
      <c r="CG383" s="1097"/>
      <c r="CH383" s="1097"/>
      <c r="CI383" s="1097"/>
      <c r="CJ383" s="1097"/>
      <c r="CK383" s="1097"/>
      <c r="CL383" s="1097"/>
      <c r="CM383" s="1097"/>
      <c r="CN383" s="1097"/>
      <c r="CO383" s="1096"/>
      <c r="CP383" s="695"/>
      <c r="CQ383" s="695"/>
      <c r="CR383" s="695"/>
      <c r="CS383" s="695"/>
      <c r="CT383" s="695"/>
      <c r="CU383" s="695"/>
      <c r="CV383" s="695"/>
      <c r="CW383" s="695"/>
      <c r="CX383" s="695"/>
      <c r="CY383" s="695"/>
      <c r="CZ383" s="695"/>
      <c r="DA383" s="695"/>
      <c r="DB383" s="695"/>
      <c r="DC383" s="695"/>
      <c r="DD383" s="695"/>
      <c r="DE383" s="695"/>
      <c r="DF383" s="695"/>
      <c r="DG383" s="571"/>
      <c r="DH383" s="188"/>
      <c r="DI383" s="188"/>
      <c r="DJ383" s="188"/>
      <c r="DK383" s="572"/>
      <c r="DL383" s="598"/>
      <c r="DM383" s="598"/>
      <c r="DN383" s="598"/>
      <c r="DO383" s="598"/>
      <c r="DP383" s="598"/>
      <c r="DQ383" s="598"/>
      <c r="DR383" s="598"/>
      <c r="DS383" s="598"/>
      <c r="DT383" s="468"/>
    </row>
    <row r="384" spans="1:124" s="470" customFormat="1" ht="15.75" customHeight="1">
      <c r="A384" s="685" t="s">
        <v>263</v>
      </c>
      <c r="B384" s="148">
        <v>0</v>
      </c>
      <c r="C384" s="148"/>
      <c r="D384" s="148"/>
      <c r="E384" s="148"/>
      <c r="F384" s="148"/>
      <c r="G384" s="148"/>
      <c r="H384" s="148"/>
      <c r="I384" s="148"/>
      <c r="J384" s="148"/>
      <c r="K384" s="148"/>
      <c r="L384" s="148"/>
      <c r="M384" s="148"/>
      <c r="N384" s="148"/>
      <c r="O384" s="148"/>
      <c r="P384" s="148"/>
      <c r="Q384" s="148"/>
      <c r="R384" s="148"/>
      <c r="S384" s="583"/>
      <c r="T384" s="148"/>
      <c r="U384" s="148"/>
      <c r="V384" s="148"/>
      <c r="W384" s="148"/>
      <c r="X384" s="148"/>
      <c r="Y384" s="148"/>
      <c r="Z384" s="1369"/>
      <c r="AA384" s="1369"/>
      <c r="AB384" s="1369"/>
      <c r="AC384" s="1369"/>
      <c r="AD384" s="148"/>
      <c r="AE384" s="1369"/>
      <c r="AF384" s="148"/>
      <c r="AG384" s="148"/>
      <c r="AH384" s="148"/>
      <c r="AI384" s="148"/>
      <c r="AJ384" s="676"/>
      <c r="AK384" s="583"/>
      <c r="AL384" s="148"/>
      <c r="AM384" s="148"/>
      <c r="AN384" s="148"/>
      <c r="AO384" s="148"/>
      <c r="AP384" s="148"/>
      <c r="AQ384" s="148"/>
      <c r="AR384" s="148"/>
      <c r="AS384" s="148"/>
      <c r="AT384" s="148"/>
      <c r="AU384" s="148"/>
      <c r="AV384" s="148"/>
      <c r="AW384" s="148"/>
      <c r="AX384" s="148"/>
      <c r="AY384" s="148"/>
      <c r="AZ384" s="148"/>
      <c r="BA384" s="148"/>
      <c r="BB384" s="148"/>
      <c r="BC384" s="583"/>
      <c r="BD384" s="1369"/>
      <c r="BE384" s="1369"/>
      <c r="BF384" s="1369"/>
      <c r="BG384" s="1369"/>
      <c r="BH384" s="1369"/>
      <c r="BI384" s="1369"/>
      <c r="BJ384" s="1369"/>
      <c r="BK384" s="1369"/>
      <c r="BL384" s="1369"/>
      <c r="BM384" s="1369"/>
      <c r="BN384" s="1369"/>
      <c r="BO384" s="1369"/>
      <c r="BP384" s="1369"/>
      <c r="BQ384" s="1369"/>
      <c r="BR384" s="1369"/>
      <c r="BS384" s="1369"/>
      <c r="BT384" s="1369"/>
      <c r="BU384" s="583"/>
      <c r="BV384" s="148"/>
      <c r="BW384" s="148"/>
      <c r="BX384" s="148"/>
      <c r="BY384" s="148"/>
      <c r="BZ384" s="578" t="str">
        <f t="shared" ref="BZ384:BZ418" si="1044">IF(DG384&lt;3,"",(SUM(B384:R384)-MIN(B384:R384)-MAX(B384:R384))/(DG384-2))</f>
        <v/>
      </c>
      <c r="CA384" s="578" t="str">
        <f t="shared" ref="CA384:CA418" si="1045">IF(DH384&lt;3,"",(SUM(T384:AJ384)-MIN(T384:AJ384)-MAX(T384:AJ384))/(DH384-2))</f>
        <v/>
      </c>
      <c r="CB384" s="578" t="str">
        <f t="shared" ref="CB384:CB418" si="1046">IF(DI384&lt;3,"",(SUM(AL384:BB384)-MIN(AL384:BB384)-MAX(AL384:BB384))/(DI384-2))</f>
        <v/>
      </c>
      <c r="CC384" s="665" t="str">
        <f t="shared" ref="CC384:CC418" si="1047">IF(DJ384&lt;3,"",(SUM(BD384:BT384)-MIN(BD384:BT384)-MAX(BD384:BT384))/(DJ384-2))</f>
        <v/>
      </c>
      <c r="CD384" s="1069" t="str">
        <f t="shared" ref="CD384:CO390" si="104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070" t="str">
        <f t="shared" si="1048"/>
        <v/>
      </c>
      <c r="CF384" s="1070" t="str">
        <f t="shared" si="1048"/>
        <v/>
      </c>
      <c r="CG384" s="1070" t="str">
        <f t="shared" si="1048"/>
        <v/>
      </c>
      <c r="CH384" s="1070" t="str">
        <f t="shared" si="1048"/>
        <v/>
      </c>
      <c r="CI384" s="1071" t="str">
        <f t="shared" si="1048"/>
        <v/>
      </c>
      <c r="CJ384" s="1071" t="str">
        <f t="shared" si="1048"/>
        <v/>
      </c>
      <c r="CK384" s="1070" t="str">
        <f t="shared" si="1048"/>
        <v/>
      </c>
      <c r="CL384" s="1070" t="str">
        <f t="shared" si="1048"/>
        <v/>
      </c>
      <c r="CM384" s="1070" t="str">
        <f t="shared" si="1048"/>
        <v/>
      </c>
      <c r="CN384" s="1070" t="str">
        <f t="shared" si="1048"/>
        <v/>
      </c>
      <c r="CO384" s="1069" t="str">
        <f t="shared" si="1048"/>
        <v/>
      </c>
      <c r="CP384" s="532" t="str">
        <f t="shared" ref="CP384:CP418" si="1049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3" t="str">
        <f t="shared" ref="CQ384:CQ418" si="1050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4" t="str">
        <f t="shared" ref="CR384:CR418" si="1051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4" t="str">
        <f t="shared" ref="CS384:CS418" si="1052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4" t="str">
        <f t="shared" ref="CT384:CT418" si="1053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4" t="str">
        <f t="shared" ref="CU384:CU418" si="1054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4" t="str">
        <f t="shared" ref="CV384:CV418" si="1055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5" t="str">
        <f t="shared" ref="CW384:CW418" si="1056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5" t="str">
        <f t="shared" ref="CX384:CX418" si="1057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5" t="str">
        <f t="shared" ref="CY384:CY418" si="1058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4" t="str">
        <f t="shared" ref="CZ384:CZ418" si="1059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4" t="str">
        <f t="shared" ref="DA384:DA418" si="1060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4" t="str">
        <f t="shared" ref="DB384:DB418" si="1061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4" t="str">
        <f t="shared" ref="DC384:DC418" si="1062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4" t="str">
        <f t="shared" ref="DD384:DD418" si="1063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33" t="str">
        <f t="shared" ref="DE384:DE418" si="1064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32" t="str">
        <f t="shared" ref="DF384:DF418" si="1065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31">
        <f t="shared" ref="DG384:DG418" si="1066">COUNT(B384:R384)</f>
        <v>1</v>
      </c>
      <c r="DH384" s="96">
        <f t="shared" ref="DH384:DH418" si="1067">COUNT(T384:AJ384)</f>
        <v>0</v>
      </c>
      <c r="DI384" s="96">
        <f t="shared" ref="DI384:DI418" si="1068">COUNT(AL384:BB384)</f>
        <v>0</v>
      </c>
      <c r="DJ384" s="96">
        <f t="shared" ref="DJ384:DJ418" si="1069">COUNT(BD384:BT384)</f>
        <v>0</v>
      </c>
      <c r="DK384" s="467"/>
      <c r="DL384" s="599"/>
      <c r="DM384" s="599"/>
      <c r="DN384" s="599"/>
      <c r="DO384" s="599"/>
      <c r="DP384" s="599"/>
      <c r="DQ384" s="599"/>
      <c r="DR384" s="599"/>
      <c r="DS384" s="599"/>
      <c r="DT384" s="468"/>
    </row>
    <row r="385" spans="1:124" s="470" customFormat="1" ht="15.75" customHeight="1">
      <c r="A385" s="712" t="s">
        <v>267</v>
      </c>
      <c r="B385" s="608" t="str">
        <f t="shared" ref="B385:M385" si="1070">IF(B382="","",B382*B384)</f>
        <v/>
      </c>
      <c r="C385" s="608" t="str">
        <f t="shared" si="1070"/>
        <v/>
      </c>
      <c r="D385" s="608" t="str">
        <f t="shared" si="1070"/>
        <v/>
      </c>
      <c r="E385" s="608" t="str">
        <f t="shared" si="1070"/>
        <v/>
      </c>
      <c r="F385" s="608" t="str">
        <f t="shared" si="1070"/>
        <v/>
      </c>
      <c r="G385" s="608" t="str">
        <f t="shared" si="1070"/>
        <v/>
      </c>
      <c r="H385" s="608" t="str">
        <f t="shared" si="1070"/>
        <v/>
      </c>
      <c r="I385" s="608" t="str">
        <f t="shared" si="1070"/>
        <v/>
      </c>
      <c r="J385" s="608" t="str">
        <f t="shared" si="1070"/>
        <v/>
      </c>
      <c r="K385" s="608" t="str">
        <f t="shared" si="1070"/>
        <v/>
      </c>
      <c r="L385" s="608" t="str">
        <f t="shared" si="1070"/>
        <v/>
      </c>
      <c r="M385" s="608" t="str">
        <f t="shared" si="1070"/>
        <v/>
      </c>
      <c r="N385" s="608"/>
      <c r="O385" s="608"/>
      <c r="P385" s="608"/>
      <c r="Q385" s="608"/>
      <c r="R385" s="608"/>
      <c r="S385" s="640"/>
      <c r="T385" s="608" t="str">
        <f t="shared" ref="T385:AE385" si="1071">IF(T382="","",T382*T384)</f>
        <v/>
      </c>
      <c r="U385" s="608" t="str">
        <f t="shared" si="1071"/>
        <v/>
      </c>
      <c r="V385" s="608" t="str">
        <f t="shared" si="1071"/>
        <v/>
      </c>
      <c r="W385" s="608" t="str">
        <f t="shared" si="1071"/>
        <v/>
      </c>
      <c r="X385" s="608" t="str">
        <f t="shared" si="1071"/>
        <v/>
      </c>
      <c r="Y385" s="608" t="str">
        <f t="shared" si="1071"/>
        <v/>
      </c>
      <c r="Z385" s="1347" t="str">
        <f t="shared" si="1071"/>
        <v/>
      </c>
      <c r="AA385" s="1347" t="str">
        <f t="shared" si="1071"/>
        <v/>
      </c>
      <c r="AB385" s="1347" t="str">
        <f t="shared" si="1071"/>
        <v/>
      </c>
      <c r="AC385" s="1347" t="str">
        <f t="shared" si="1071"/>
        <v/>
      </c>
      <c r="AD385" s="608" t="str">
        <f t="shared" si="1071"/>
        <v/>
      </c>
      <c r="AE385" s="1347" t="str">
        <f t="shared" si="1071"/>
        <v/>
      </c>
      <c r="AF385" s="608"/>
      <c r="AG385" s="608"/>
      <c r="AH385" s="608"/>
      <c r="AI385" s="608"/>
      <c r="AJ385" s="608"/>
      <c r="AK385" s="640"/>
      <c r="AL385" s="608" t="str">
        <f t="shared" ref="AL385:AW385" si="1072">IF(AL382="","",AL382*AL384)</f>
        <v/>
      </c>
      <c r="AM385" s="608" t="str">
        <f t="shared" si="1072"/>
        <v/>
      </c>
      <c r="AN385" s="608" t="str">
        <f t="shared" si="1072"/>
        <v/>
      </c>
      <c r="AO385" s="608" t="str">
        <f t="shared" si="1072"/>
        <v/>
      </c>
      <c r="AP385" s="608" t="str">
        <f t="shared" si="1072"/>
        <v/>
      </c>
      <c r="AQ385" s="608" t="str">
        <f t="shared" si="1072"/>
        <v/>
      </c>
      <c r="AR385" s="608" t="str">
        <f t="shared" si="1072"/>
        <v/>
      </c>
      <c r="AS385" s="608" t="str">
        <f t="shared" si="1072"/>
        <v/>
      </c>
      <c r="AT385" s="608"/>
      <c r="AU385" s="608" t="str">
        <f t="shared" si="1072"/>
        <v/>
      </c>
      <c r="AV385" s="608" t="str">
        <f t="shared" si="1072"/>
        <v/>
      </c>
      <c r="AW385" s="608" t="str">
        <f t="shared" si="1072"/>
        <v/>
      </c>
      <c r="AX385" s="608"/>
      <c r="AY385" s="608"/>
      <c r="AZ385" s="608"/>
      <c r="BA385" s="608"/>
      <c r="BB385" s="608"/>
      <c r="BC385" s="640"/>
      <c r="BD385" s="1347" t="str">
        <f t="shared" ref="BD385:BO385" si="1073">IF(BD382="","",BD382*BD384)</f>
        <v/>
      </c>
      <c r="BE385" s="1347" t="str">
        <f t="shared" si="1073"/>
        <v/>
      </c>
      <c r="BF385" s="1347" t="str">
        <f t="shared" si="1073"/>
        <v/>
      </c>
      <c r="BG385" s="1347" t="str">
        <f t="shared" si="1073"/>
        <v/>
      </c>
      <c r="BH385" s="1347" t="str">
        <f t="shared" si="1073"/>
        <v/>
      </c>
      <c r="BI385" s="1347" t="str">
        <f t="shared" si="1073"/>
        <v/>
      </c>
      <c r="BJ385" s="1347" t="str">
        <f t="shared" si="1073"/>
        <v/>
      </c>
      <c r="BK385" s="1347" t="str">
        <f t="shared" si="1073"/>
        <v/>
      </c>
      <c r="BL385" s="1347" t="str">
        <f t="shared" si="1073"/>
        <v/>
      </c>
      <c r="BM385" s="1347" t="str">
        <f t="shared" si="1073"/>
        <v/>
      </c>
      <c r="BN385" s="1347" t="str">
        <f t="shared" si="1073"/>
        <v/>
      </c>
      <c r="BO385" s="1347" t="str">
        <f t="shared" si="1073"/>
        <v/>
      </c>
      <c r="BP385" s="1347"/>
      <c r="BQ385" s="1347"/>
      <c r="BR385" s="1347"/>
      <c r="BS385" s="1347"/>
      <c r="BT385" s="1347"/>
      <c r="BU385" s="640"/>
      <c r="BV385" s="608" t="str">
        <f>IF(BV382="","",BV382*BV384)</f>
        <v/>
      </c>
      <c r="BW385" s="608" t="str">
        <f>IF(BW382="","",BW382*BW384)</f>
        <v/>
      </c>
      <c r="BX385" s="608" t="str">
        <f>IF(BX382="","",BX382*BX384)</f>
        <v/>
      </c>
      <c r="BY385" s="608" t="str">
        <f>IF(BY382="","",BY382*BY384)</f>
        <v/>
      </c>
      <c r="BZ385" s="578" t="str">
        <f t="shared" si="1044"/>
        <v/>
      </c>
      <c r="CA385" s="578" t="str">
        <f t="shared" si="1045"/>
        <v/>
      </c>
      <c r="CB385" s="578" t="str">
        <f t="shared" si="1046"/>
        <v/>
      </c>
      <c r="CC385" s="665" t="str">
        <f t="shared" si="1047"/>
        <v/>
      </c>
      <c r="CD385" s="1069" t="str">
        <f t="shared" si="1048"/>
        <v/>
      </c>
      <c r="CE385" s="1070" t="str">
        <f t="shared" si="1048"/>
        <v/>
      </c>
      <c r="CF385" s="1070" t="str">
        <f t="shared" si="1048"/>
        <v/>
      </c>
      <c r="CG385" s="1070" t="str">
        <f t="shared" si="1048"/>
        <v/>
      </c>
      <c r="CH385" s="1070" t="str">
        <f t="shared" si="1048"/>
        <v/>
      </c>
      <c r="CI385" s="1071" t="str">
        <f t="shared" si="1048"/>
        <v/>
      </c>
      <c r="CJ385" s="1071" t="str">
        <f t="shared" si="1048"/>
        <v/>
      </c>
      <c r="CK385" s="1070" t="str">
        <f t="shared" si="1048"/>
        <v/>
      </c>
      <c r="CL385" s="1070" t="str">
        <f t="shared" si="1048"/>
        <v/>
      </c>
      <c r="CM385" s="1070" t="str">
        <f t="shared" si="1048"/>
        <v/>
      </c>
      <c r="CN385" s="1070" t="str">
        <f t="shared" si="1048"/>
        <v/>
      </c>
      <c r="CO385" s="1069" t="str">
        <f t="shared" si="1048"/>
        <v/>
      </c>
      <c r="CP385" s="532" t="str">
        <f t="shared" si="1049"/>
        <v/>
      </c>
      <c r="CQ385" s="533" t="str">
        <f t="shared" si="1050"/>
        <v/>
      </c>
      <c r="CR385" s="534" t="str">
        <f t="shared" si="1051"/>
        <v/>
      </c>
      <c r="CS385" s="534" t="str">
        <f t="shared" si="1052"/>
        <v/>
      </c>
      <c r="CT385" s="534" t="str">
        <f t="shared" si="1053"/>
        <v/>
      </c>
      <c r="CU385" s="534" t="str">
        <f t="shared" si="1054"/>
        <v/>
      </c>
      <c r="CV385" s="534" t="str">
        <f t="shared" si="1055"/>
        <v/>
      </c>
      <c r="CW385" s="535" t="str">
        <f t="shared" si="1056"/>
        <v/>
      </c>
      <c r="CX385" s="535" t="str">
        <f t="shared" si="1057"/>
        <v/>
      </c>
      <c r="CY385" s="535" t="str">
        <f t="shared" si="1058"/>
        <v/>
      </c>
      <c r="CZ385" s="534" t="str">
        <f t="shared" si="1059"/>
        <v/>
      </c>
      <c r="DA385" s="534" t="str">
        <f t="shared" si="1060"/>
        <v/>
      </c>
      <c r="DB385" s="534" t="str">
        <f t="shared" si="1061"/>
        <v/>
      </c>
      <c r="DC385" s="534" t="str">
        <f t="shared" si="1062"/>
        <v/>
      </c>
      <c r="DD385" s="534" t="str">
        <f t="shared" si="1063"/>
        <v/>
      </c>
      <c r="DE385" s="533" t="str">
        <f t="shared" si="1064"/>
        <v/>
      </c>
      <c r="DF385" s="532" t="str">
        <f t="shared" si="1065"/>
        <v/>
      </c>
      <c r="DG385" s="631">
        <f t="shared" si="1066"/>
        <v>0</v>
      </c>
      <c r="DH385" s="96">
        <f t="shared" si="1067"/>
        <v>0</v>
      </c>
      <c r="DI385" s="96">
        <f t="shared" si="1068"/>
        <v>0</v>
      </c>
      <c r="DJ385" s="96">
        <f t="shared" si="1069"/>
        <v>0</v>
      </c>
      <c r="DK385" s="467"/>
      <c r="DL385" s="599"/>
      <c r="DM385" s="599"/>
      <c r="DN385" s="599"/>
      <c r="DO385" s="599"/>
      <c r="DP385" s="599"/>
      <c r="DQ385" s="599"/>
      <c r="DR385" s="599"/>
      <c r="DS385" s="599"/>
      <c r="DT385" s="468"/>
    </row>
    <row r="386" spans="1:124" s="470" customFormat="1" ht="15.75" customHeight="1">
      <c r="A386" s="685" t="s">
        <v>257</v>
      </c>
      <c r="B386" s="243">
        <v>0</v>
      </c>
      <c r="C386" s="243"/>
      <c r="D386" s="243"/>
      <c r="E386" s="243"/>
      <c r="F386" s="243"/>
      <c r="G386" s="243"/>
      <c r="H386" s="243"/>
      <c r="I386" s="243"/>
      <c r="J386" s="243"/>
      <c r="K386" s="243"/>
      <c r="L386" s="243"/>
      <c r="M386" s="243"/>
      <c r="N386" s="243"/>
      <c r="O386" s="243"/>
      <c r="P386" s="243"/>
      <c r="Q386" s="243"/>
      <c r="R386" s="243"/>
      <c r="S386" s="596"/>
      <c r="T386" s="243"/>
      <c r="U386" s="243"/>
      <c r="V386" s="243"/>
      <c r="W386" s="243"/>
      <c r="X386" s="243"/>
      <c r="Y386" s="243"/>
      <c r="Z386" s="1362"/>
      <c r="AA386" s="1362"/>
      <c r="AB386" s="1362"/>
      <c r="AC386" s="1362"/>
      <c r="AD386" s="243"/>
      <c r="AE386" s="1362"/>
      <c r="AF386" s="243"/>
      <c r="AG386" s="243"/>
      <c r="AH386" s="243"/>
      <c r="AI386" s="243"/>
      <c r="AJ386" s="243"/>
      <c r="AK386" s="596"/>
      <c r="AL386" s="243"/>
      <c r="AM386" s="243"/>
      <c r="AN386" s="243"/>
      <c r="AO386" s="243"/>
      <c r="AP386" s="243"/>
      <c r="AQ386" s="243"/>
      <c r="AR386" s="243"/>
      <c r="AS386" s="243"/>
      <c r="AT386" s="243"/>
      <c r="AU386" s="243"/>
      <c r="AV386" s="243"/>
      <c r="AW386" s="243"/>
      <c r="AX386" s="243"/>
      <c r="AY386" s="243"/>
      <c r="AZ386" s="243"/>
      <c r="BA386" s="243"/>
      <c r="BB386" s="243"/>
      <c r="BC386" s="596"/>
      <c r="BD386" s="1362"/>
      <c r="BE386" s="1362"/>
      <c r="BF386" s="1362"/>
      <c r="BG386" s="1362"/>
      <c r="BH386" s="1362"/>
      <c r="BI386" s="1362"/>
      <c r="BJ386" s="1362"/>
      <c r="BK386" s="1362"/>
      <c r="BL386" s="1362"/>
      <c r="BM386" s="1362"/>
      <c r="BN386" s="1362"/>
      <c r="BO386" s="1362"/>
      <c r="BP386" s="1362"/>
      <c r="BQ386" s="1362"/>
      <c r="BR386" s="1362"/>
      <c r="BS386" s="1362"/>
      <c r="BT386" s="1362"/>
      <c r="BU386" s="596"/>
      <c r="BV386" s="243"/>
      <c r="BW386" s="243"/>
      <c r="BX386" s="243"/>
      <c r="BY386" s="243"/>
      <c r="BZ386" s="578" t="str">
        <f t="shared" si="1044"/>
        <v/>
      </c>
      <c r="CA386" s="578" t="str">
        <f t="shared" si="1045"/>
        <v/>
      </c>
      <c r="CB386" s="578" t="str">
        <f t="shared" si="1046"/>
        <v/>
      </c>
      <c r="CC386" s="665" t="str">
        <f t="shared" si="1047"/>
        <v/>
      </c>
      <c r="CD386" s="1069" t="str">
        <f t="shared" si="1048"/>
        <v/>
      </c>
      <c r="CE386" s="1070" t="str">
        <f t="shared" si="1048"/>
        <v/>
      </c>
      <c r="CF386" s="1070" t="str">
        <f t="shared" si="1048"/>
        <v/>
      </c>
      <c r="CG386" s="1070" t="str">
        <f t="shared" si="1048"/>
        <v/>
      </c>
      <c r="CH386" s="1070" t="str">
        <f t="shared" si="1048"/>
        <v/>
      </c>
      <c r="CI386" s="1071" t="str">
        <f t="shared" si="1048"/>
        <v/>
      </c>
      <c r="CJ386" s="1071" t="str">
        <f t="shared" si="1048"/>
        <v/>
      </c>
      <c r="CK386" s="1070" t="str">
        <f t="shared" si="1048"/>
        <v/>
      </c>
      <c r="CL386" s="1070" t="str">
        <f t="shared" si="1048"/>
        <v/>
      </c>
      <c r="CM386" s="1070" t="str">
        <f t="shared" si="1048"/>
        <v/>
      </c>
      <c r="CN386" s="1070" t="str">
        <f t="shared" si="1048"/>
        <v/>
      </c>
      <c r="CO386" s="1069" t="str">
        <f t="shared" si="1048"/>
        <v/>
      </c>
      <c r="CP386" s="532" t="str">
        <f t="shared" si="1049"/>
        <v/>
      </c>
      <c r="CQ386" s="533" t="str">
        <f t="shared" si="1050"/>
        <v/>
      </c>
      <c r="CR386" s="534" t="str">
        <f t="shared" si="1051"/>
        <v/>
      </c>
      <c r="CS386" s="534" t="str">
        <f t="shared" si="1052"/>
        <v/>
      </c>
      <c r="CT386" s="534" t="str">
        <f t="shared" si="1053"/>
        <v/>
      </c>
      <c r="CU386" s="534" t="str">
        <f t="shared" si="1054"/>
        <v/>
      </c>
      <c r="CV386" s="534" t="str">
        <f t="shared" si="1055"/>
        <v/>
      </c>
      <c r="CW386" s="535" t="str">
        <f t="shared" si="1056"/>
        <v/>
      </c>
      <c r="CX386" s="535" t="str">
        <f t="shared" si="1057"/>
        <v/>
      </c>
      <c r="CY386" s="535" t="str">
        <f t="shared" si="1058"/>
        <v/>
      </c>
      <c r="CZ386" s="534" t="str">
        <f t="shared" si="1059"/>
        <v/>
      </c>
      <c r="DA386" s="534" t="str">
        <f t="shared" si="1060"/>
        <v/>
      </c>
      <c r="DB386" s="534" t="str">
        <f t="shared" si="1061"/>
        <v/>
      </c>
      <c r="DC386" s="534" t="str">
        <f t="shared" si="1062"/>
        <v/>
      </c>
      <c r="DD386" s="534" t="str">
        <f t="shared" si="1063"/>
        <v/>
      </c>
      <c r="DE386" s="533" t="str">
        <f t="shared" si="1064"/>
        <v/>
      </c>
      <c r="DF386" s="532" t="str">
        <f t="shared" si="1065"/>
        <v/>
      </c>
      <c r="DG386" s="631">
        <f t="shared" si="1066"/>
        <v>1</v>
      </c>
      <c r="DH386" s="96">
        <f t="shared" si="1067"/>
        <v>0</v>
      </c>
      <c r="DI386" s="96">
        <f t="shared" si="1068"/>
        <v>0</v>
      </c>
      <c r="DJ386" s="96">
        <f t="shared" si="1069"/>
        <v>0</v>
      </c>
      <c r="DK386" s="467"/>
      <c r="DL386" s="599"/>
      <c r="DM386" s="599"/>
      <c r="DN386" s="599"/>
      <c r="DO386" s="599"/>
      <c r="DP386" s="599"/>
      <c r="DQ386" s="599"/>
      <c r="DR386" s="599"/>
      <c r="DS386" s="599"/>
      <c r="DT386" s="468"/>
    </row>
    <row r="387" spans="1:124" s="470" customFormat="1" ht="15.75" customHeight="1">
      <c r="A387" s="635" t="s">
        <v>255</v>
      </c>
      <c r="B387" s="212">
        <v>0</v>
      </c>
      <c r="C387" s="212"/>
      <c r="D387" s="212"/>
      <c r="E387" s="212"/>
      <c r="F387" s="212"/>
      <c r="G387" s="212"/>
      <c r="H387" s="212"/>
      <c r="I387" s="212"/>
      <c r="J387" s="212"/>
      <c r="K387" s="212"/>
      <c r="L387" s="212"/>
      <c r="M387" s="212"/>
      <c r="N387" s="212"/>
      <c r="O387" s="212"/>
      <c r="P387" s="212"/>
      <c r="Q387" s="212"/>
      <c r="R387" s="212"/>
      <c r="S387" s="596"/>
      <c r="T387" s="212"/>
      <c r="U387" s="212"/>
      <c r="V387" s="212"/>
      <c r="W387" s="212"/>
      <c r="X387" s="212"/>
      <c r="Y387" s="212"/>
      <c r="Z387" s="1338"/>
      <c r="AA387" s="1338"/>
      <c r="AB387" s="1338"/>
      <c r="AC387" s="1338"/>
      <c r="AD387" s="212"/>
      <c r="AE387" s="1338"/>
      <c r="AF387" s="212"/>
      <c r="AG387" s="212"/>
      <c r="AH387" s="212"/>
      <c r="AI387" s="212"/>
      <c r="AJ387" s="212"/>
      <c r="AK387" s="596"/>
      <c r="AL387" s="212"/>
      <c r="AM387" s="212"/>
      <c r="AN387" s="212"/>
      <c r="AO387" s="212"/>
      <c r="AP387" s="212"/>
      <c r="AQ387" s="212"/>
      <c r="AR387" s="212"/>
      <c r="AS387" s="212"/>
      <c r="AT387" s="212"/>
      <c r="AU387" s="212"/>
      <c r="AV387" s="212"/>
      <c r="AW387" s="212"/>
      <c r="AX387" s="212"/>
      <c r="AY387" s="212"/>
      <c r="AZ387" s="212"/>
      <c r="BA387" s="212"/>
      <c r="BB387" s="212"/>
      <c r="BC387" s="596"/>
      <c r="BD387" s="1338"/>
      <c r="BE387" s="1338"/>
      <c r="BF387" s="1338"/>
      <c r="BG387" s="1338"/>
      <c r="BH387" s="1338"/>
      <c r="BI387" s="1338"/>
      <c r="BJ387" s="1338"/>
      <c r="BK387" s="1338"/>
      <c r="BL387" s="1338"/>
      <c r="BM387" s="1338"/>
      <c r="BN387" s="1338"/>
      <c r="BO387" s="1338"/>
      <c r="BP387" s="1338"/>
      <c r="BQ387" s="1338"/>
      <c r="BR387" s="1338"/>
      <c r="BS387" s="1338"/>
      <c r="BT387" s="1338"/>
      <c r="BU387" s="596"/>
      <c r="BV387" s="212"/>
      <c r="BW387" s="212"/>
      <c r="BX387" s="212"/>
      <c r="BY387" s="212"/>
      <c r="BZ387" s="578" t="str">
        <f t="shared" si="1044"/>
        <v/>
      </c>
      <c r="CA387" s="578" t="str">
        <f t="shared" si="1045"/>
        <v/>
      </c>
      <c r="CB387" s="578" t="str">
        <f t="shared" si="1046"/>
        <v/>
      </c>
      <c r="CC387" s="665" t="str">
        <f t="shared" si="1047"/>
        <v/>
      </c>
      <c r="CD387" s="1069" t="str">
        <f t="shared" si="1048"/>
        <v/>
      </c>
      <c r="CE387" s="1070" t="str">
        <f t="shared" si="1048"/>
        <v/>
      </c>
      <c r="CF387" s="1070" t="str">
        <f t="shared" si="1048"/>
        <v/>
      </c>
      <c r="CG387" s="1070" t="str">
        <f t="shared" si="1048"/>
        <v/>
      </c>
      <c r="CH387" s="1070" t="str">
        <f t="shared" si="1048"/>
        <v/>
      </c>
      <c r="CI387" s="1071" t="str">
        <f t="shared" si="1048"/>
        <v/>
      </c>
      <c r="CJ387" s="1071" t="str">
        <f t="shared" si="1048"/>
        <v/>
      </c>
      <c r="CK387" s="1070" t="str">
        <f t="shared" si="1048"/>
        <v/>
      </c>
      <c r="CL387" s="1070" t="str">
        <f t="shared" si="1048"/>
        <v/>
      </c>
      <c r="CM387" s="1070" t="str">
        <f t="shared" si="1048"/>
        <v/>
      </c>
      <c r="CN387" s="1070" t="str">
        <f t="shared" si="1048"/>
        <v/>
      </c>
      <c r="CO387" s="1069" t="str">
        <f t="shared" si="1048"/>
        <v/>
      </c>
      <c r="CP387" s="532" t="str">
        <f t="shared" si="1049"/>
        <v/>
      </c>
      <c r="CQ387" s="533" t="str">
        <f t="shared" si="1050"/>
        <v/>
      </c>
      <c r="CR387" s="534" t="str">
        <f t="shared" si="1051"/>
        <v/>
      </c>
      <c r="CS387" s="534" t="str">
        <f t="shared" si="1052"/>
        <v/>
      </c>
      <c r="CT387" s="534" t="str">
        <f t="shared" si="1053"/>
        <v/>
      </c>
      <c r="CU387" s="534" t="str">
        <f t="shared" si="1054"/>
        <v/>
      </c>
      <c r="CV387" s="534" t="str">
        <f t="shared" si="1055"/>
        <v/>
      </c>
      <c r="CW387" s="535" t="str">
        <f t="shared" si="1056"/>
        <v/>
      </c>
      <c r="CX387" s="535" t="str">
        <f t="shared" si="1057"/>
        <v/>
      </c>
      <c r="CY387" s="535" t="str">
        <f t="shared" si="1058"/>
        <v/>
      </c>
      <c r="CZ387" s="534" t="str">
        <f t="shared" si="1059"/>
        <v/>
      </c>
      <c r="DA387" s="534" t="str">
        <f t="shared" si="1060"/>
        <v/>
      </c>
      <c r="DB387" s="534" t="str">
        <f t="shared" si="1061"/>
        <v/>
      </c>
      <c r="DC387" s="534" t="str">
        <f t="shared" si="1062"/>
        <v/>
      </c>
      <c r="DD387" s="534" t="str">
        <f t="shared" si="1063"/>
        <v/>
      </c>
      <c r="DE387" s="533" t="str">
        <f t="shared" si="1064"/>
        <v/>
      </c>
      <c r="DF387" s="532" t="str">
        <f t="shared" si="1065"/>
        <v/>
      </c>
      <c r="DG387" s="631">
        <f t="shared" si="1066"/>
        <v>1</v>
      </c>
      <c r="DH387" s="96">
        <f t="shared" si="1067"/>
        <v>0</v>
      </c>
      <c r="DI387" s="96">
        <f t="shared" si="1068"/>
        <v>0</v>
      </c>
      <c r="DJ387" s="96">
        <f t="shared" si="1069"/>
        <v>0</v>
      </c>
      <c r="DK387" s="467"/>
      <c r="DL387" s="599"/>
      <c r="DM387" s="599"/>
      <c r="DN387" s="599"/>
      <c r="DO387" s="599"/>
      <c r="DP387" s="599"/>
      <c r="DQ387" s="599"/>
      <c r="DR387" s="599"/>
      <c r="DS387" s="599"/>
      <c r="DT387" s="468"/>
    </row>
    <row r="388" spans="1:124" s="470" customFormat="1" ht="15.75" customHeight="1">
      <c r="A388" s="619" t="s">
        <v>180</v>
      </c>
      <c r="B388" s="260">
        <v>0</v>
      </c>
      <c r="C388" s="260"/>
      <c r="D388" s="260"/>
      <c r="E388" s="260"/>
      <c r="F388" s="260"/>
      <c r="G388" s="260"/>
      <c r="H388" s="260"/>
      <c r="I388" s="260"/>
      <c r="J388" s="260"/>
      <c r="K388" s="260"/>
      <c r="L388" s="260"/>
      <c r="M388" s="260"/>
      <c r="N388" s="260"/>
      <c r="O388" s="260"/>
      <c r="P388" s="260"/>
      <c r="Q388" s="260"/>
      <c r="R388" s="260"/>
      <c r="S388" s="596"/>
      <c r="T388" s="260"/>
      <c r="U388" s="260"/>
      <c r="V388" s="260"/>
      <c r="W388" s="260"/>
      <c r="X388" s="260"/>
      <c r="Y388" s="260"/>
      <c r="Z388" s="1339"/>
      <c r="AA388" s="1339"/>
      <c r="AB388" s="1339"/>
      <c r="AC388" s="1339"/>
      <c r="AD388" s="260"/>
      <c r="AE388" s="1339"/>
      <c r="AF388" s="260"/>
      <c r="AG388" s="260"/>
      <c r="AH388" s="260"/>
      <c r="AI388" s="260"/>
      <c r="AJ388" s="260"/>
      <c r="AK388" s="596"/>
      <c r="AL388" s="260"/>
      <c r="AM388" s="260"/>
      <c r="AN388" s="260"/>
      <c r="AO388" s="260"/>
      <c r="AP388" s="260"/>
      <c r="AQ388" s="260"/>
      <c r="AR388" s="260"/>
      <c r="AS388" s="260"/>
      <c r="AT388" s="260"/>
      <c r="AU388" s="260"/>
      <c r="AV388" s="260"/>
      <c r="AW388" s="260"/>
      <c r="AX388" s="260"/>
      <c r="AY388" s="260"/>
      <c r="AZ388" s="260"/>
      <c r="BA388" s="260"/>
      <c r="BB388" s="260"/>
      <c r="BC388" s="596"/>
      <c r="BD388" s="1339"/>
      <c r="BE388" s="1339"/>
      <c r="BF388" s="1339"/>
      <c r="BG388" s="1339"/>
      <c r="BH388" s="1339"/>
      <c r="BI388" s="1339"/>
      <c r="BJ388" s="1339"/>
      <c r="BK388" s="1339"/>
      <c r="BL388" s="1339"/>
      <c r="BM388" s="1339"/>
      <c r="BN388" s="1339"/>
      <c r="BO388" s="1339"/>
      <c r="BP388" s="1339"/>
      <c r="BQ388" s="1339"/>
      <c r="BR388" s="1339"/>
      <c r="BS388" s="1339"/>
      <c r="BT388" s="1339"/>
      <c r="BU388" s="596"/>
      <c r="BV388" s="260"/>
      <c r="BW388" s="260"/>
      <c r="BX388" s="260"/>
      <c r="BY388" s="260"/>
      <c r="BZ388" s="578" t="str">
        <f t="shared" si="1044"/>
        <v/>
      </c>
      <c r="CA388" s="578" t="str">
        <f t="shared" si="1045"/>
        <v/>
      </c>
      <c r="CB388" s="578" t="str">
        <f t="shared" si="1046"/>
        <v/>
      </c>
      <c r="CC388" s="665" t="str">
        <f t="shared" si="1047"/>
        <v/>
      </c>
      <c r="CD388" s="1069" t="str">
        <f t="shared" si="1048"/>
        <v/>
      </c>
      <c r="CE388" s="1070" t="str">
        <f t="shared" si="1048"/>
        <v/>
      </c>
      <c r="CF388" s="1070" t="str">
        <f t="shared" si="1048"/>
        <v/>
      </c>
      <c r="CG388" s="1070" t="str">
        <f t="shared" si="1048"/>
        <v/>
      </c>
      <c r="CH388" s="1070" t="str">
        <f t="shared" si="1048"/>
        <v/>
      </c>
      <c r="CI388" s="1071" t="str">
        <f t="shared" si="1048"/>
        <v/>
      </c>
      <c r="CJ388" s="1071" t="str">
        <f t="shared" si="1048"/>
        <v/>
      </c>
      <c r="CK388" s="1070" t="str">
        <f t="shared" si="1048"/>
        <v/>
      </c>
      <c r="CL388" s="1070" t="str">
        <f t="shared" si="1048"/>
        <v/>
      </c>
      <c r="CM388" s="1070" t="str">
        <f t="shared" si="1048"/>
        <v/>
      </c>
      <c r="CN388" s="1070" t="str">
        <f t="shared" si="1048"/>
        <v/>
      </c>
      <c r="CO388" s="1069" t="str">
        <f t="shared" si="1048"/>
        <v/>
      </c>
      <c r="CP388" s="532" t="str">
        <f t="shared" si="1049"/>
        <v/>
      </c>
      <c r="CQ388" s="533" t="str">
        <f t="shared" si="1050"/>
        <v/>
      </c>
      <c r="CR388" s="534" t="str">
        <f t="shared" si="1051"/>
        <v/>
      </c>
      <c r="CS388" s="534" t="str">
        <f t="shared" si="1052"/>
        <v/>
      </c>
      <c r="CT388" s="534" t="str">
        <f t="shared" si="1053"/>
        <v/>
      </c>
      <c r="CU388" s="534" t="str">
        <f t="shared" si="1054"/>
        <v/>
      </c>
      <c r="CV388" s="534" t="str">
        <f t="shared" si="1055"/>
        <v/>
      </c>
      <c r="CW388" s="535" t="str">
        <f t="shared" si="1056"/>
        <v/>
      </c>
      <c r="CX388" s="535" t="str">
        <f t="shared" si="1057"/>
        <v/>
      </c>
      <c r="CY388" s="535" t="str">
        <f t="shared" si="1058"/>
        <v/>
      </c>
      <c r="CZ388" s="534" t="str">
        <f t="shared" si="1059"/>
        <v/>
      </c>
      <c r="DA388" s="534" t="str">
        <f t="shared" si="1060"/>
        <v/>
      </c>
      <c r="DB388" s="534" t="str">
        <f t="shared" si="1061"/>
        <v/>
      </c>
      <c r="DC388" s="534" t="str">
        <f t="shared" si="1062"/>
        <v/>
      </c>
      <c r="DD388" s="534" t="str">
        <f t="shared" si="1063"/>
        <v/>
      </c>
      <c r="DE388" s="533" t="str">
        <f t="shared" si="1064"/>
        <v/>
      </c>
      <c r="DF388" s="532" t="str">
        <f t="shared" si="1065"/>
        <v/>
      </c>
      <c r="DG388" s="631">
        <f t="shared" si="1066"/>
        <v>1</v>
      </c>
      <c r="DH388" s="96">
        <f t="shared" si="1067"/>
        <v>0</v>
      </c>
      <c r="DI388" s="96">
        <f t="shared" si="1068"/>
        <v>0</v>
      </c>
      <c r="DJ388" s="96">
        <f t="shared" si="1069"/>
        <v>0</v>
      </c>
      <c r="DK388" s="467"/>
      <c r="DL388" s="599"/>
      <c r="DM388" s="599"/>
      <c r="DN388" s="599"/>
      <c r="DO388" s="599"/>
      <c r="DP388" s="599"/>
      <c r="DQ388" s="599"/>
      <c r="DR388" s="599"/>
      <c r="DS388" s="599"/>
      <c r="DT388" s="468"/>
    </row>
    <row r="389" spans="1:124" s="470" customFormat="1" ht="15.75" customHeight="1">
      <c r="A389" s="619" t="s">
        <v>182</v>
      </c>
      <c r="B389" s="608">
        <f t="shared" ref="B389:M389" si="1074">IF(B387="","",B387*B388)</f>
        <v>0</v>
      </c>
      <c r="C389" s="608" t="str">
        <f t="shared" si="1074"/>
        <v/>
      </c>
      <c r="D389" s="608" t="str">
        <f t="shared" si="1074"/>
        <v/>
      </c>
      <c r="E389" s="608" t="str">
        <f t="shared" si="1074"/>
        <v/>
      </c>
      <c r="F389" s="608" t="str">
        <f t="shared" si="1074"/>
        <v/>
      </c>
      <c r="G389" s="608" t="str">
        <f t="shared" si="1074"/>
        <v/>
      </c>
      <c r="H389" s="608" t="str">
        <f t="shared" si="1074"/>
        <v/>
      </c>
      <c r="I389" s="608" t="str">
        <f t="shared" si="1074"/>
        <v/>
      </c>
      <c r="J389" s="608" t="str">
        <f t="shared" si="1074"/>
        <v/>
      </c>
      <c r="K389" s="608" t="str">
        <f t="shared" si="1074"/>
        <v/>
      </c>
      <c r="L389" s="608" t="str">
        <f t="shared" si="1074"/>
        <v/>
      </c>
      <c r="M389" s="608" t="str">
        <f t="shared" si="1074"/>
        <v/>
      </c>
      <c r="N389" s="608"/>
      <c r="O389" s="608"/>
      <c r="P389" s="608"/>
      <c r="Q389" s="608"/>
      <c r="R389" s="608"/>
      <c r="S389" s="640"/>
      <c r="T389" s="608" t="str">
        <f t="shared" ref="T389:AE389" si="1075">IF(T387="","",T387*T388)</f>
        <v/>
      </c>
      <c r="U389" s="608" t="str">
        <f t="shared" si="1075"/>
        <v/>
      </c>
      <c r="V389" s="608" t="str">
        <f t="shared" si="1075"/>
        <v/>
      </c>
      <c r="W389" s="608" t="str">
        <f t="shared" si="1075"/>
        <v/>
      </c>
      <c r="X389" s="608" t="str">
        <f t="shared" si="1075"/>
        <v/>
      </c>
      <c r="Y389" s="608" t="str">
        <f t="shared" si="1075"/>
        <v/>
      </c>
      <c r="Z389" s="1347" t="str">
        <f t="shared" si="1075"/>
        <v/>
      </c>
      <c r="AA389" s="1347" t="str">
        <f t="shared" si="1075"/>
        <v/>
      </c>
      <c r="AB389" s="1347" t="str">
        <f t="shared" si="1075"/>
        <v/>
      </c>
      <c r="AC389" s="1347" t="str">
        <f t="shared" si="1075"/>
        <v/>
      </c>
      <c r="AD389" s="608" t="str">
        <f t="shared" si="1075"/>
        <v/>
      </c>
      <c r="AE389" s="1347" t="str">
        <f t="shared" si="1075"/>
        <v/>
      </c>
      <c r="AF389" s="608"/>
      <c r="AG389" s="608"/>
      <c r="AH389" s="608"/>
      <c r="AI389" s="608"/>
      <c r="AJ389" s="608"/>
      <c r="AK389" s="640"/>
      <c r="AL389" s="608" t="str">
        <f t="shared" ref="AL389:AW389" si="1076">IF(AL387="","",AL387*AL388)</f>
        <v/>
      </c>
      <c r="AM389" s="608" t="str">
        <f t="shared" si="1076"/>
        <v/>
      </c>
      <c r="AN389" s="608" t="str">
        <f t="shared" si="1076"/>
        <v/>
      </c>
      <c r="AO389" s="608" t="str">
        <f t="shared" si="1076"/>
        <v/>
      </c>
      <c r="AP389" s="608" t="str">
        <f t="shared" si="1076"/>
        <v/>
      </c>
      <c r="AQ389" s="608" t="str">
        <f t="shared" si="1076"/>
        <v/>
      </c>
      <c r="AR389" s="608" t="str">
        <f t="shared" si="1076"/>
        <v/>
      </c>
      <c r="AS389" s="608" t="str">
        <f t="shared" si="1076"/>
        <v/>
      </c>
      <c r="AT389" s="608" t="str">
        <f t="shared" si="1076"/>
        <v/>
      </c>
      <c r="AU389" s="608" t="str">
        <f t="shared" si="1076"/>
        <v/>
      </c>
      <c r="AV389" s="608" t="str">
        <f t="shared" si="1076"/>
        <v/>
      </c>
      <c r="AW389" s="608" t="str">
        <f t="shared" si="1076"/>
        <v/>
      </c>
      <c r="AX389" s="608"/>
      <c r="AY389" s="608"/>
      <c r="AZ389" s="608"/>
      <c r="BA389" s="608"/>
      <c r="BB389" s="608"/>
      <c r="BC389" s="640"/>
      <c r="BD389" s="1347" t="str">
        <f t="shared" ref="BD389:BO389" si="1077">IF(BD387="","",BD387*BD388)</f>
        <v/>
      </c>
      <c r="BE389" s="1347" t="str">
        <f t="shared" si="1077"/>
        <v/>
      </c>
      <c r="BF389" s="1347" t="str">
        <f t="shared" si="1077"/>
        <v/>
      </c>
      <c r="BG389" s="1347" t="str">
        <f t="shared" si="1077"/>
        <v/>
      </c>
      <c r="BH389" s="1347" t="str">
        <f t="shared" si="1077"/>
        <v/>
      </c>
      <c r="BI389" s="1347" t="str">
        <f t="shared" si="1077"/>
        <v/>
      </c>
      <c r="BJ389" s="1347" t="str">
        <f t="shared" si="1077"/>
        <v/>
      </c>
      <c r="BK389" s="1347" t="str">
        <f t="shared" si="1077"/>
        <v/>
      </c>
      <c r="BL389" s="1347" t="str">
        <f t="shared" si="1077"/>
        <v/>
      </c>
      <c r="BM389" s="1347" t="str">
        <f t="shared" si="1077"/>
        <v/>
      </c>
      <c r="BN389" s="1347" t="str">
        <f t="shared" si="1077"/>
        <v/>
      </c>
      <c r="BO389" s="1347" t="str">
        <f t="shared" si="1077"/>
        <v/>
      </c>
      <c r="BP389" s="1347"/>
      <c r="BQ389" s="1347"/>
      <c r="BR389" s="1347"/>
      <c r="BS389" s="1347"/>
      <c r="BT389" s="1347"/>
      <c r="BU389" s="640"/>
      <c r="BV389" s="608" t="str">
        <f>IF(BV387="","",BV387*BV388)</f>
        <v/>
      </c>
      <c r="BW389" s="608" t="str">
        <f>IF(BW387="","",BW387*BW388)</f>
        <v/>
      </c>
      <c r="BX389" s="608" t="str">
        <f>IF(BX387="","",BX387*BX388)</f>
        <v/>
      </c>
      <c r="BY389" s="608" t="str">
        <f>IF(BY387="","",BY387*BY388)</f>
        <v/>
      </c>
      <c r="BZ389" s="578" t="str">
        <f t="shared" si="1044"/>
        <v/>
      </c>
      <c r="CA389" s="578" t="str">
        <f t="shared" si="1045"/>
        <v/>
      </c>
      <c r="CB389" s="578" t="str">
        <f t="shared" si="1046"/>
        <v/>
      </c>
      <c r="CC389" s="665" t="str">
        <f t="shared" si="1047"/>
        <v/>
      </c>
      <c r="CD389" s="1069" t="str">
        <f t="shared" si="1048"/>
        <v/>
      </c>
      <c r="CE389" s="1070" t="str">
        <f t="shared" si="1048"/>
        <v/>
      </c>
      <c r="CF389" s="1070" t="str">
        <f t="shared" si="1048"/>
        <v/>
      </c>
      <c r="CG389" s="1070" t="str">
        <f t="shared" si="1048"/>
        <v/>
      </c>
      <c r="CH389" s="1070" t="str">
        <f t="shared" si="1048"/>
        <v/>
      </c>
      <c r="CI389" s="1071" t="str">
        <f t="shared" si="1048"/>
        <v/>
      </c>
      <c r="CJ389" s="1071" t="str">
        <f t="shared" si="1048"/>
        <v/>
      </c>
      <c r="CK389" s="1070" t="str">
        <f t="shared" si="1048"/>
        <v/>
      </c>
      <c r="CL389" s="1070" t="str">
        <f t="shared" si="1048"/>
        <v/>
      </c>
      <c r="CM389" s="1070" t="str">
        <f t="shared" si="1048"/>
        <v/>
      </c>
      <c r="CN389" s="1070" t="str">
        <f t="shared" si="1048"/>
        <v/>
      </c>
      <c r="CO389" s="1069" t="str">
        <f t="shared" si="1048"/>
        <v/>
      </c>
      <c r="CP389" s="532" t="str">
        <f t="shared" si="1049"/>
        <v/>
      </c>
      <c r="CQ389" s="533" t="str">
        <f t="shared" si="1050"/>
        <v/>
      </c>
      <c r="CR389" s="534" t="str">
        <f t="shared" si="1051"/>
        <v/>
      </c>
      <c r="CS389" s="534" t="str">
        <f t="shared" si="1052"/>
        <v/>
      </c>
      <c r="CT389" s="534" t="str">
        <f t="shared" si="1053"/>
        <v/>
      </c>
      <c r="CU389" s="534" t="str">
        <f t="shared" si="1054"/>
        <v/>
      </c>
      <c r="CV389" s="534" t="str">
        <f t="shared" si="1055"/>
        <v/>
      </c>
      <c r="CW389" s="535" t="str">
        <f t="shared" si="1056"/>
        <v/>
      </c>
      <c r="CX389" s="535" t="str">
        <f t="shared" si="1057"/>
        <v/>
      </c>
      <c r="CY389" s="535" t="str">
        <f t="shared" si="1058"/>
        <v/>
      </c>
      <c r="CZ389" s="534" t="str">
        <f t="shared" si="1059"/>
        <v/>
      </c>
      <c r="DA389" s="534" t="str">
        <f t="shared" si="1060"/>
        <v/>
      </c>
      <c r="DB389" s="534" t="str">
        <f t="shared" si="1061"/>
        <v/>
      </c>
      <c r="DC389" s="534" t="str">
        <f t="shared" si="1062"/>
        <v/>
      </c>
      <c r="DD389" s="534" t="str">
        <f t="shared" si="1063"/>
        <v/>
      </c>
      <c r="DE389" s="533" t="str">
        <f t="shared" si="1064"/>
        <v/>
      </c>
      <c r="DF389" s="532" t="str">
        <f t="shared" si="1065"/>
        <v/>
      </c>
      <c r="DG389" s="631">
        <f t="shared" si="1066"/>
        <v>1</v>
      </c>
      <c r="DH389" s="96">
        <f t="shared" si="1067"/>
        <v>0</v>
      </c>
      <c r="DI389" s="96">
        <f t="shared" si="1068"/>
        <v>0</v>
      </c>
      <c r="DJ389" s="96">
        <f t="shared" si="1069"/>
        <v>0</v>
      </c>
      <c r="DK389" s="467"/>
      <c r="DL389" s="599"/>
      <c r="DM389" s="599"/>
      <c r="DN389" s="599"/>
      <c r="DO389" s="599"/>
      <c r="DP389" s="599"/>
      <c r="DQ389" s="599"/>
      <c r="DR389" s="599"/>
      <c r="DS389" s="599"/>
      <c r="DT389" s="468"/>
    </row>
    <row r="390" spans="1:124" s="470" customFormat="1" ht="15.75" customHeight="1">
      <c r="A390" s="619" t="s">
        <v>256</v>
      </c>
      <c r="B390" s="260">
        <v>0</v>
      </c>
      <c r="C390" s="260"/>
      <c r="D390" s="260"/>
      <c r="E390" s="260"/>
      <c r="F390" s="260"/>
      <c r="G390" s="260"/>
      <c r="H390" s="260"/>
      <c r="I390" s="260"/>
      <c r="J390" s="260"/>
      <c r="K390" s="260"/>
      <c r="L390" s="260"/>
      <c r="M390" s="260"/>
      <c r="N390" s="260"/>
      <c r="O390" s="260"/>
      <c r="P390" s="260"/>
      <c r="Q390" s="260"/>
      <c r="R390" s="260"/>
      <c r="S390" s="583"/>
      <c r="T390" s="260"/>
      <c r="U390" s="260"/>
      <c r="V390" s="260"/>
      <c r="W390" s="260"/>
      <c r="X390" s="260"/>
      <c r="Y390" s="260"/>
      <c r="Z390" s="1339"/>
      <c r="AA390" s="1339"/>
      <c r="AB390" s="1339"/>
      <c r="AC390" s="1339"/>
      <c r="AD390" s="260"/>
      <c r="AE390" s="1339"/>
      <c r="AF390" s="260"/>
      <c r="AG390" s="260"/>
      <c r="AH390" s="260"/>
      <c r="AI390" s="260"/>
      <c r="AJ390" s="260"/>
      <c r="AK390" s="583"/>
      <c r="AL390" s="260"/>
      <c r="AM390" s="260"/>
      <c r="AN390" s="260"/>
      <c r="AO390" s="260"/>
      <c r="AP390" s="260"/>
      <c r="AQ390" s="260"/>
      <c r="AR390" s="260"/>
      <c r="AS390" s="260"/>
      <c r="AT390" s="260"/>
      <c r="AU390" s="260"/>
      <c r="AV390" s="260"/>
      <c r="AW390" s="260"/>
      <c r="AX390" s="260"/>
      <c r="AY390" s="260"/>
      <c r="AZ390" s="260"/>
      <c r="BA390" s="260"/>
      <c r="BB390" s="260"/>
      <c r="BC390" s="583"/>
      <c r="BD390" s="1339"/>
      <c r="BE390" s="1339"/>
      <c r="BF390" s="1339"/>
      <c r="BG390" s="1339"/>
      <c r="BH390" s="1339"/>
      <c r="BI390" s="1339"/>
      <c r="BJ390" s="1339"/>
      <c r="BK390" s="1339"/>
      <c r="BL390" s="1339"/>
      <c r="BM390" s="1339"/>
      <c r="BN390" s="1339"/>
      <c r="BO390" s="1339"/>
      <c r="BP390" s="1339"/>
      <c r="BQ390" s="1339"/>
      <c r="BR390" s="1339"/>
      <c r="BS390" s="1339"/>
      <c r="BT390" s="1339"/>
      <c r="BU390" s="583"/>
      <c r="BV390" s="260"/>
      <c r="BW390" s="260"/>
      <c r="BX390" s="260"/>
      <c r="BY390" s="260"/>
      <c r="BZ390" s="578" t="str">
        <f t="shared" si="1044"/>
        <v/>
      </c>
      <c r="CA390" s="578" t="str">
        <f t="shared" si="1045"/>
        <v/>
      </c>
      <c r="CB390" s="578" t="str">
        <f t="shared" si="1046"/>
        <v/>
      </c>
      <c r="CC390" s="665" t="str">
        <f t="shared" si="1047"/>
        <v/>
      </c>
      <c r="CD390" s="1069" t="str">
        <f t="shared" si="1048"/>
        <v/>
      </c>
      <c r="CE390" s="1070" t="str">
        <f t="shared" si="1048"/>
        <v/>
      </c>
      <c r="CF390" s="1070" t="str">
        <f t="shared" si="1048"/>
        <v/>
      </c>
      <c r="CG390" s="1070" t="str">
        <f t="shared" si="1048"/>
        <v/>
      </c>
      <c r="CH390" s="1070" t="str">
        <f t="shared" si="1048"/>
        <v/>
      </c>
      <c r="CI390" s="1071" t="str">
        <f t="shared" si="1048"/>
        <v/>
      </c>
      <c r="CJ390" s="1071" t="str">
        <f t="shared" si="1048"/>
        <v/>
      </c>
      <c r="CK390" s="1070" t="str">
        <f t="shared" si="1048"/>
        <v/>
      </c>
      <c r="CL390" s="1070" t="str">
        <f t="shared" si="1048"/>
        <v/>
      </c>
      <c r="CM390" s="1070" t="str">
        <f t="shared" si="1048"/>
        <v/>
      </c>
      <c r="CN390" s="1070" t="str">
        <f t="shared" si="1048"/>
        <v/>
      </c>
      <c r="CO390" s="1069" t="str">
        <f t="shared" si="1048"/>
        <v/>
      </c>
      <c r="CP390" s="532" t="str">
        <f t="shared" si="1049"/>
        <v/>
      </c>
      <c r="CQ390" s="533" t="str">
        <f t="shared" si="1050"/>
        <v/>
      </c>
      <c r="CR390" s="534" t="str">
        <f t="shared" si="1051"/>
        <v/>
      </c>
      <c r="CS390" s="534" t="str">
        <f t="shared" si="1052"/>
        <v/>
      </c>
      <c r="CT390" s="534" t="str">
        <f t="shared" si="1053"/>
        <v/>
      </c>
      <c r="CU390" s="534" t="str">
        <f t="shared" si="1054"/>
        <v/>
      </c>
      <c r="CV390" s="534" t="str">
        <f t="shared" si="1055"/>
        <v/>
      </c>
      <c r="CW390" s="535" t="str">
        <f t="shared" si="1056"/>
        <v/>
      </c>
      <c r="CX390" s="535" t="str">
        <f t="shared" si="1057"/>
        <v/>
      </c>
      <c r="CY390" s="535" t="str">
        <f t="shared" si="1058"/>
        <v/>
      </c>
      <c r="CZ390" s="534" t="str">
        <f t="shared" si="1059"/>
        <v/>
      </c>
      <c r="DA390" s="534" t="str">
        <f t="shared" si="1060"/>
        <v/>
      </c>
      <c r="DB390" s="534" t="str">
        <f t="shared" si="1061"/>
        <v/>
      </c>
      <c r="DC390" s="534" t="str">
        <f t="shared" si="1062"/>
        <v/>
      </c>
      <c r="DD390" s="534" t="str">
        <f t="shared" si="1063"/>
        <v/>
      </c>
      <c r="DE390" s="533" t="str">
        <f t="shared" si="1064"/>
        <v/>
      </c>
      <c r="DF390" s="532" t="str">
        <f t="shared" si="1065"/>
        <v/>
      </c>
      <c r="DG390" s="631">
        <f t="shared" si="1066"/>
        <v>1</v>
      </c>
      <c r="DH390" s="96">
        <f t="shared" si="1067"/>
        <v>0</v>
      </c>
      <c r="DI390" s="96">
        <f t="shared" si="1068"/>
        <v>0</v>
      </c>
      <c r="DJ390" s="96">
        <f t="shared" si="1069"/>
        <v>0</v>
      </c>
      <c r="DK390" s="467"/>
      <c r="DL390" s="599"/>
      <c r="DM390" s="599"/>
      <c r="DN390" s="599"/>
      <c r="DO390" s="599"/>
      <c r="DP390" s="599"/>
      <c r="DQ390" s="599"/>
      <c r="DR390" s="599"/>
      <c r="DS390" s="599"/>
      <c r="DT390" s="468"/>
    </row>
    <row r="391" spans="1:124" s="470" customFormat="1" ht="15.75" customHeight="1">
      <c r="A391" s="627" t="s">
        <v>226</v>
      </c>
      <c r="B391" s="611" t="str">
        <f t="shared" ref="B391:M391" si="1078">IF(B385="","",(B385-B387-B390)*B386/B$46/365/$G$1)</f>
        <v/>
      </c>
      <c r="C391" s="611" t="str">
        <f t="shared" si="1078"/>
        <v/>
      </c>
      <c r="D391" s="611" t="str">
        <f t="shared" si="1078"/>
        <v/>
      </c>
      <c r="E391" s="611" t="str">
        <f t="shared" si="1078"/>
        <v/>
      </c>
      <c r="F391" s="611" t="str">
        <f t="shared" si="1078"/>
        <v/>
      </c>
      <c r="G391" s="611" t="str">
        <f t="shared" si="1078"/>
        <v/>
      </c>
      <c r="H391" s="611" t="str">
        <f t="shared" si="1078"/>
        <v/>
      </c>
      <c r="I391" s="611" t="str">
        <f t="shared" si="1078"/>
        <v/>
      </c>
      <c r="J391" s="611" t="str">
        <f t="shared" si="1078"/>
        <v/>
      </c>
      <c r="K391" s="611" t="str">
        <f t="shared" si="1078"/>
        <v/>
      </c>
      <c r="L391" s="611" t="str">
        <f t="shared" si="1078"/>
        <v/>
      </c>
      <c r="M391" s="611" t="str">
        <f t="shared" si="1078"/>
        <v/>
      </c>
      <c r="N391" s="611"/>
      <c r="O391" s="611"/>
      <c r="P391" s="611"/>
      <c r="Q391" s="611"/>
      <c r="R391" s="611"/>
      <c r="S391" s="630"/>
      <c r="T391" s="611" t="str">
        <f t="shared" ref="T391:AE391" si="1079">IF(T385="","",(T385-T387-T390)*T386/T$46/365/$G$1)</f>
        <v/>
      </c>
      <c r="U391" s="611" t="str">
        <f t="shared" si="1079"/>
        <v/>
      </c>
      <c r="V391" s="611" t="str">
        <f t="shared" si="1079"/>
        <v/>
      </c>
      <c r="W391" s="611" t="str">
        <f t="shared" si="1079"/>
        <v/>
      </c>
      <c r="X391" s="611" t="str">
        <f t="shared" si="1079"/>
        <v/>
      </c>
      <c r="Y391" s="611" t="str">
        <f t="shared" si="1079"/>
        <v/>
      </c>
      <c r="Z391" s="1348" t="str">
        <f t="shared" si="1079"/>
        <v/>
      </c>
      <c r="AA391" s="1348" t="str">
        <f t="shared" si="1079"/>
        <v/>
      </c>
      <c r="AB391" s="1348" t="str">
        <f t="shared" si="1079"/>
        <v/>
      </c>
      <c r="AC391" s="1348" t="str">
        <f t="shared" si="1079"/>
        <v/>
      </c>
      <c r="AD391" s="611" t="str">
        <f t="shared" si="1079"/>
        <v/>
      </c>
      <c r="AE391" s="1348" t="str">
        <f t="shared" si="1079"/>
        <v/>
      </c>
      <c r="AF391" s="611"/>
      <c r="AG391" s="611"/>
      <c r="AH391" s="611"/>
      <c r="AI391" s="611"/>
      <c r="AJ391" s="611"/>
      <c r="AK391" s="630"/>
      <c r="AL391" s="611" t="str">
        <f t="shared" ref="AL391:AW391" si="1080">IF(AL385="","",(AL385-AL387-AL390)*AL386/AL$46/365/$G$1)</f>
        <v/>
      </c>
      <c r="AM391" s="611" t="str">
        <f t="shared" si="1080"/>
        <v/>
      </c>
      <c r="AN391" s="611" t="str">
        <f t="shared" si="1080"/>
        <v/>
      </c>
      <c r="AO391" s="611" t="str">
        <f t="shared" si="1080"/>
        <v/>
      </c>
      <c r="AP391" s="611" t="str">
        <f t="shared" si="1080"/>
        <v/>
      </c>
      <c r="AQ391" s="611" t="str">
        <f t="shared" si="1080"/>
        <v/>
      </c>
      <c r="AR391" s="611" t="str">
        <f t="shared" si="1080"/>
        <v/>
      </c>
      <c r="AS391" s="611" t="str">
        <f t="shared" si="1080"/>
        <v/>
      </c>
      <c r="AT391" s="611" t="str">
        <f t="shared" si="1080"/>
        <v/>
      </c>
      <c r="AU391" s="611" t="str">
        <f t="shared" si="1080"/>
        <v/>
      </c>
      <c r="AV391" s="611" t="str">
        <f t="shared" si="1080"/>
        <v/>
      </c>
      <c r="AW391" s="611" t="str">
        <f t="shared" si="1080"/>
        <v/>
      </c>
      <c r="AX391" s="611"/>
      <c r="AY391" s="611"/>
      <c r="AZ391" s="611"/>
      <c r="BA391" s="611"/>
      <c r="BB391" s="611"/>
      <c r="BC391" s="630"/>
      <c r="BD391" s="1348" t="str">
        <f t="shared" ref="BD391:BO391" si="1081">IF(BD385="","",(BD385-BD387-BD390)*BD386/BD$46/365/$G$1)</f>
        <v/>
      </c>
      <c r="BE391" s="1348" t="str">
        <f t="shared" si="1081"/>
        <v/>
      </c>
      <c r="BF391" s="1348" t="str">
        <f t="shared" si="1081"/>
        <v/>
      </c>
      <c r="BG391" s="1348" t="str">
        <f t="shared" si="1081"/>
        <v/>
      </c>
      <c r="BH391" s="1348" t="str">
        <f t="shared" si="1081"/>
        <v/>
      </c>
      <c r="BI391" s="1348" t="str">
        <f t="shared" si="1081"/>
        <v/>
      </c>
      <c r="BJ391" s="1348" t="str">
        <f t="shared" si="1081"/>
        <v/>
      </c>
      <c r="BK391" s="1348" t="str">
        <f t="shared" si="1081"/>
        <v/>
      </c>
      <c r="BL391" s="1348" t="str">
        <f t="shared" si="1081"/>
        <v/>
      </c>
      <c r="BM391" s="1348" t="str">
        <f t="shared" si="1081"/>
        <v/>
      </c>
      <c r="BN391" s="1348" t="str">
        <f t="shared" si="1081"/>
        <v/>
      </c>
      <c r="BO391" s="1348" t="str">
        <f t="shared" si="1081"/>
        <v/>
      </c>
      <c r="BP391" s="1348"/>
      <c r="BQ391" s="1348"/>
      <c r="BR391" s="1348"/>
      <c r="BS391" s="1348"/>
      <c r="BT391" s="1348"/>
      <c r="BU391" s="630"/>
      <c r="BV391" s="611" t="str">
        <f>IF(BV385="","",(BV385-BV387-BV390)*BV386/BV$46/365/$G$1)</f>
        <v/>
      </c>
      <c r="BW391" s="611" t="str">
        <f>IF(BW385="","",(BW385-BW387-BW390)*BW386/BW$46/365/$G$1)</f>
        <v/>
      </c>
      <c r="BX391" s="611" t="str">
        <f>IF(BX385="","",(BX385-BX387-BX390)*BX386/BX$46/365/$G$1)</f>
        <v/>
      </c>
      <c r="BY391" s="611" t="str">
        <f>IF(BY385="","",(BY385-BY387-BY390)*BY386/BY$46/365/$G$1)</f>
        <v/>
      </c>
      <c r="BZ391" s="578" t="str">
        <f t="shared" si="1044"/>
        <v/>
      </c>
      <c r="CA391" s="603" t="str">
        <f t="shared" si="1045"/>
        <v/>
      </c>
      <c r="CB391" s="603" t="str">
        <f t="shared" si="1046"/>
        <v/>
      </c>
      <c r="CC391" s="668" t="str">
        <f t="shared" si="1047"/>
        <v/>
      </c>
      <c r="CD391" s="1072" t="str">
        <f t="shared" ref="CD391:CD418" si="1082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073" t="str">
        <f t="shared" ref="CE391:CO391" si="108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073" t="str">
        <f t="shared" si="1083"/>
        <v/>
      </c>
      <c r="CG391" s="1073" t="str">
        <f t="shared" si="1083"/>
        <v/>
      </c>
      <c r="CH391" s="1073" t="str">
        <f t="shared" si="1083"/>
        <v/>
      </c>
      <c r="CI391" s="1074" t="str">
        <f t="shared" si="1083"/>
        <v/>
      </c>
      <c r="CJ391" s="1074" t="str">
        <f t="shared" si="1083"/>
        <v/>
      </c>
      <c r="CK391" s="1073" t="str">
        <f t="shared" si="1083"/>
        <v/>
      </c>
      <c r="CL391" s="1073" t="str">
        <f t="shared" si="1083"/>
        <v/>
      </c>
      <c r="CM391" s="1073" t="str">
        <f t="shared" si="1083"/>
        <v/>
      </c>
      <c r="CN391" s="1073" t="str">
        <f t="shared" si="1083"/>
        <v/>
      </c>
      <c r="CO391" s="1072" t="str">
        <f t="shared" si="1083"/>
        <v/>
      </c>
      <c r="CP391" s="520" t="str">
        <f t="shared" si="1049"/>
        <v/>
      </c>
      <c r="CQ391" s="521" t="str">
        <f t="shared" si="1050"/>
        <v/>
      </c>
      <c r="CR391" s="522" t="str">
        <f t="shared" si="1051"/>
        <v/>
      </c>
      <c r="CS391" s="522" t="str">
        <f t="shared" si="1052"/>
        <v/>
      </c>
      <c r="CT391" s="522" t="str">
        <f t="shared" si="1053"/>
        <v/>
      </c>
      <c r="CU391" s="522" t="str">
        <f t="shared" si="1054"/>
        <v/>
      </c>
      <c r="CV391" s="522" t="str">
        <f t="shared" si="1055"/>
        <v/>
      </c>
      <c r="CW391" s="523" t="str">
        <f t="shared" si="1056"/>
        <v/>
      </c>
      <c r="CX391" s="523" t="str">
        <f t="shared" si="1057"/>
        <v/>
      </c>
      <c r="CY391" s="523" t="str">
        <f t="shared" si="1058"/>
        <v/>
      </c>
      <c r="CZ391" s="522" t="str">
        <f t="shared" si="1059"/>
        <v/>
      </c>
      <c r="DA391" s="522" t="str">
        <f t="shared" si="1060"/>
        <v/>
      </c>
      <c r="DB391" s="522" t="str">
        <f t="shared" si="1061"/>
        <v/>
      </c>
      <c r="DC391" s="522" t="str">
        <f t="shared" si="1062"/>
        <v/>
      </c>
      <c r="DD391" s="522" t="str">
        <f t="shared" si="1063"/>
        <v/>
      </c>
      <c r="DE391" s="521" t="str">
        <f t="shared" si="1064"/>
        <v/>
      </c>
      <c r="DF391" s="520" t="str">
        <f t="shared" si="1065"/>
        <v/>
      </c>
      <c r="DG391" s="631">
        <f t="shared" si="1066"/>
        <v>0</v>
      </c>
      <c r="DH391" s="96">
        <f t="shared" si="1067"/>
        <v>0</v>
      </c>
      <c r="DI391" s="96">
        <f t="shared" si="1068"/>
        <v>0</v>
      </c>
      <c r="DJ391" s="96">
        <f t="shared" si="1069"/>
        <v>0</v>
      </c>
      <c r="DK391" s="467"/>
      <c r="DL391" s="599"/>
      <c r="DM391" s="599"/>
      <c r="DN391" s="599"/>
      <c r="DO391" s="599"/>
      <c r="DP391" s="599"/>
      <c r="DQ391" s="599"/>
      <c r="DR391" s="599"/>
      <c r="DS391" s="599"/>
      <c r="DT391" s="468"/>
    </row>
    <row r="392" spans="1:124" s="691" customFormat="1" ht="15.75" customHeight="1">
      <c r="A392" s="675" t="s">
        <v>268</v>
      </c>
      <c r="B392" s="606">
        <v>0</v>
      </c>
      <c r="C392" s="606"/>
      <c r="D392" s="606"/>
      <c r="E392" s="606"/>
      <c r="F392" s="606"/>
      <c r="G392" s="606"/>
      <c r="H392" s="606"/>
      <c r="I392" s="606"/>
      <c r="J392" s="606"/>
      <c r="K392" s="606"/>
      <c r="L392" s="606"/>
      <c r="M392" s="606"/>
      <c r="N392" s="606"/>
      <c r="O392" s="606"/>
      <c r="P392" s="606"/>
      <c r="Q392" s="606"/>
      <c r="R392" s="606"/>
      <c r="S392" s="596"/>
      <c r="T392" s="606"/>
      <c r="U392" s="606"/>
      <c r="V392" s="606"/>
      <c r="W392" s="606"/>
      <c r="X392" s="606"/>
      <c r="Y392" s="606"/>
      <c r="Z392" s="1346"/>
      <c r="AA392" s="1346"/>
      <c r="AB392" s="1346"/>
      <c r="AC392" s="1346"/>
      <c r="AD392" s="606"/>
      <c r="AE392" s="1346"/>
      <c r="AF392" s="606"/>
      <c r="AG392" s="606"/>
      <c r="AH392" s="606"/>
      <c r="AI392" s="606"/>
      <c r="AJ392" s="606"/>
      <c r="AK392" s="596"/>
      <c r="AL392" s="606"/>
      <c r="AM392" s="606"/>
      <c r="AN392" s="606"/>
      <c r="AO392" s="606"/>
      <c r="AP392" s="606"/>
      <c r="AQ392" s="606"/>
      <c r="AR392" s="606"/>
      <c r="AS392" s="606"/>
      <c r="AT392" s="606"/>
      <c r="AU392" s="606"/>
      <c r="AV392" s="606"/>
      <c r="AW392" s="606"/>
      <c r="AX392" s="606"/>
      <c r="AY392" s="606"/>
      <c r="AZ392" s="606"/>
      <c r="BA392" s="606"/>
      <c r="BB392" s="606"/>
      <c r="BC392" s="596"/>
      <c r="BD392" s="1346"/>
      <c r="BE392" s="1346"/>
      <c r="BF392" s="1346"/>
      <c r="BG392" s="1346"/>
      <c r="BH392" s="1346"/>
      <c r="BI392" s="1346"/>
      <c r="BJ392" s="1346"/>
      <c r="BK392" s="1346"/>
      <c r="BL392" s="1346"/>
      <c r="BM392" s="1346"/>
      <c r="BN392" s="1346"/>
      <c r="BO392" s="1346"/>
      <c r="BP392" s="1346"/>
      <c r="BQ392" s="1346"/>
      <c r="BR392" s="1346"/>
      <c r="BS392" s="1346"/>
      <c r="BT392" s="1346"/>
      <c r="BU392" s="596"/>
      <c r="BV392" s="606"/>
      <c r="BW392" s="606"/>
      <c r="BX392" s="606"/>
      <c r="BY392" s="606"/>
      <c r="BZ392" s="578" t="str">
        <f t="shared" si="1044"/>
        <v/>
      </c>
      <c r="CA392" s="578" t="str">
        <f t="shared" si="1045"/>
        <v/>
      </c>
      <c r="CB392" s="578" t="str">
        <f t="shared" si="1046"/>
        <v/>
      </c>
      <c r="CC392" s="665" t="str">
        <f t="shared" si="1047"/>
        <v/>
      </c>
      <c r="CD392" s="1069" t="str">
        <f t="shared" si="1082"/>
        <v/>
      </c>
      <c r="CE392" s="1070" t="str">
        <f t="shared" ref="CE392:CO392" si="1084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070" t="str">
        <f t="shared" si="1084"/>
        <v/>
      </c>
      <c r="CG392" s="1070" t="str">
        <f t="shared" si="1084"/>
        <v/>
      </c>
      <c r="CH392" s="1070" t="str">
        <f t="shared" si="1084"/>
        <v/>
      </c>
      <c r="CI392" s="1071" t="str">
        <f t="shared" si="1084"/>
        <v/>
      </c>
      <c r="CJ392" s="1071" t="str">
        <f t="shared" si="1084"/>
        <v/>
      </c>
      <c r="CK392" s="1070" t="str">
        <f t="shared" si="1084"/>
        <v/>
      </c>
      <c r="CL392" s="1070" t="str">
        <f t="shared" si="1084"/>
        <v/>
      </c>
      <c r="CM392" s="1070" t="str">
        <f t="shared" si="1084"/>
        <v/>
      </c>
      <c r="CN392" s="1070" t="str">
        <f t="shared" si="1084"/>
        <v/>
      </c>
      <c r="CO392" s="1069" t="str">
        <f t="shared" si="1084"/>
        <v/>
      </c>
      <c r="CP392" s="532" t="str">
        <f t="shared" si="1049"/>
        <v/>
      </c>
      <c r="CQ392" s="533" t="str">
        <f t="shared" si="1050"/>
        <v/>
      </c>
      <c r="CR392" s="534" t="str">
        <f t="shared" si="1051"/>
        <v/>
      </c>
      <c r="CS392" s="534" t="str">
        <f t="shared" si="1052"/>
        <v/>
      </c>
      <c r="CT392" s="534" t="str">
        <f t="shared" si="1053"/>
        <v/>
      </c>
      <c r="CU392" s="534" t="str">
        <f t="shared" si="1054"/>
        <v/>
      </c>
      <c r="CV392" s="534" t="str">
        <f t="shared" si="1055"/>
        <v/>
      </c>
      <c r="CW392" s="535" t="str">
        <f t="shared" si="1056"/>
        <v/>
      </c>
      <c r="CX392" s="535" t="str">
        <f t="shared" si="1057"/>
        <v/>
      </c>
      <c r="CY392" s="535" t="str">
        <f t="shared" si="1058"/>
        <v/>
      </c>
      <c r="CZ392" s="534" t="str">
        <f t="shared" si="1059"/>
        <v/>
      </c>
      <c r="DA392" s="534" t="str">
        <f t="shared" si="1060"/>
        <v/>
      </c>
      <c r="DB392" s="534" t="str">
        <f t="shared" si="1061"/>
        <v/>
      </c>
      <c r="DC392" s="534" t="str">
        <f t="shared" si="1062"/>
        <v/>
      </c>
      <c r="DD392" s="534" t="str">
        <f t="shared" si="1063"/>
        <v/>
      </c>
      <c r="DE392" s="533" t="str">
        <f t="shared" si="1064"/>
        <v/>
      </c>
      <c r="DF392" s="532" t="str">
        <f t="shared" si="1065"/>
        <v/>
      </c>
      <c r="DG392" s="631">
        <f t="shared" si="1066"/>
        <v>1</v>
      </c>
      <c r="DH392" s="96">
        <f t="shared" si="1067"/>
        <v>0</v>
      </c>
      <c r="DI392" s="96">
        <f t="shared" si="1068"/>
        <v>0</v>
      </c>
      <c r="DJ392" s="96">
        <f t="shared" si="1069"/>
        <v>0</v>
      </c>
      <c r="DK392" s="689"/>
      <c r="DL392" s="624"/>
      <c r="DM392" s="624"/>
      <c r="DN392" s="624"/>
      <c r="DO392" s="624"/>
      <c r="DP392" s="624"/>
      <c r="DQ392" s="624"/>
      <c r="DR392" s="624"/>
      <c r="DS392" s="624"/>
      <c r="DT392" s="690"/>
    </row>
    <row r="393" spans="1:124" s="691" customFormat="1" ht="15.75" customHeight="1">
      <c r="A393" s="713" t="s">
        <v>180</v>
      </c>
      <c r="B393" s="606">
        <v>0</v>
      </c>
      <c r="C393" s="606"/>
      <c r="D393" s="606"/>
      <c r="E393" s="606"/>
      <c r="F393" s="606"/>
      <c r="G393" s="606"/>
      <c r="H393" s="606"/>
      <c r="I393" s="606"/>
      <c r="J393" s="606"/>
      <c r="K393" s="606"/>
      <c r="L393" s="606"/>
      <c r="M393" s="606"/>
      <c r="N393" s="606"/>
      <c r="O393" s="606"/>
      <c r="P393" s="606"/>
      <c r="Q393" s="606"/>
      <c r="R393" s="606"/>
      <c r="S393" s="583"/>
      <c r="T393" s="606"/>
      <c r="U393" s="606"/>
      <c r="V393" s="606"/>
      <c r="W393" s="606"/>
      <c r="X393" s="606"/>
      <c r="Y393" s="606"/>
      <c r="Z393" s="1346"/>
      <c r="AA393" s="1346"/>
      <c r="AB393" s="1346"/>
      <c r="AC393" s="1346"/>
      <c r="AD393" s="606"/>
      <c r="AE393" s="1346"/>
      <c r="AF393" s="606"/>
      <c r="AG393" s="606"/>
      <c r="AH393" s="606"/>
      <c r="AI393" s="606"/>
      <c r="AJ393" s="606"/>
      <c r="AK393" s="583"/>
      <c r="AL393" s="606"/>
      <c r="AM393" s="606"/>
      <c r="AN393" s="606"/>
      <c r="AO393" s="606"/>
      <c r="AP393" s="606"/>
      <c r="AQ393" s="606"/>
      <c r="AR393" s="606"/>
      <c r="AS393" s="606"/>
      <c r="AT393" s="606"/>
      <c r="AU393" s="606"/>
      <c r="AV393" s="606"/>
      <c r="AW393" s="606"/>
      <c r="AX393" s="606"/>
      <c r="AY393" s="606"/>
      <c r="AZ393" s="606"/>
      <c r="BA393" s="606"/>
      <c r="BB393" s="606"/>
      <c r="BC393" s="583"/>
      <c r="BD393" s="1346"/>
      <c r="BE393" s="1346"/>
      <c r="BF393" s="1346"/>
      <c r="BG393" s="1346"/>
      <c r="BH393" s="1346"/>
      <c r="BI393" s="1346"/>
      <c r="BJ393" s="1346"/>
      <c r="BK393" s="1346"/>
      <c r="BL393" s="1346"/>
      <c r="BM393" s="1346"/>
      <c r="BN393" s="1346"/>
      <c r="BO393" s="1346"/>
      <c r="BP393" s="1346"/>
      <c r="BQ393" s="1346"/>
      <c r="BR393" s="1346"/>
      <c r="BS393" s="1346"/>
      <c r="BT393" s="1346"/>
      <c r="BU393" s="583"/>
      <c r="BV393" s="606"/>
      <c r="BW393" s="606"/>
      <c r="BX393" s="606"/>
      <c r="BY393" s="606"/>
      <c r="BZ393" s="578" t="str">
        <f t="shared" si="1044"/>
        <v/>
      </c>
      <c r="CA393" s="578" t="str">
        <f t="shared" si="1045"/>
        <v/>
      </c>
      <c r="CB393" s="578" t="str">
        <f t="shared" si="1046"/>
        <v/>
      </c>
      <c r="CC393" s="665" t="str">
        <f t="shared" si="1047"/>
        <v/>
      </c>
      <c r="CD393" s="1069" t="str">
        <f t="shared" si="1082"/>
        <v/>
      </c>
      <c r="CE393" s="1070" t="str">
        <f t="shared" ref="CE393:CO408" si="1085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070" t="str">
        <f t="shared" si="1085"/>
        <v/>
      </c>
      <c r="CG393" s="1070" t="str">
        <f t="shared" si="1085"/>
        <v/>
      </c>
      <c r="CH393" s="1070" t="str">
        <f t="shared" si="1085"/>
        <v/>
      </c>
      <c r="CI393" s="1071" t="str">
        <f t="shared" si="1085"/>
        <v/>
      </c>
      <c r="CJ393" s="1071" t="str">
        <f t="shared" si="1085"/>
        <v/>
      </c>
      <c r="CK393" s="1070" t="str">
        <f t="shared" si="1085"/>
        <v/>
      </c>
      <c r="CL393" s="1070" t="str">
        <f t="shared" si="1085"/>
        <v/>
      </c>
      <c r="CM393" s="1070" t="str">
        <f t="shared" si="1085"/>
        <v/>
      </c>
      <c r="CN393" s="1070" t="str">
        <f t="shared" si="1085"/>
        <v/>
      </c>
      <c r="CO393" s="1069" t="str">
        <f t="shared" si="1085"/>
        <v/>
      </c>
      <c r="CP393" s="532" t="str">
        <f t="shared" si="1049"/>
        <v/>
      </c>
      <c r="CQ393" s="533" t="str">
        <f t="shared" si="1050"/>
        <v/>
      </c>
      <c r="CR393" s="534" t="str">
        <f t="shared" si="1051"/>
        <v/>
      </c>
      <c r="CS393" s="534" t="str">
        <f t="shared" si="1052"/>
        <v/>
      </c>
      <c r="CT393" s="534" t="str">
        <f t="shared" si="1053"/>
        <v/>
      </c>
      <c r="CU393" s="534" t="str">
        <f t="shared" si="1054"/>
        <v/>
      </c>
      <c r="CV393" s="534" t="str">
        <f t="shared" si="1055"/>
        <v/>
      </c>
      <c r="CW393" s="535" t="str">
        <f t="shared" si="1056"/>
        <v/>
      </c>
      <c r="CX393" s="535" t="str">
        <f t="shared" si="1057"/>
        <v/>
      </c>
      <c r="CY393" s="535" t="str">
        <f t="shared" si="1058"/>
        <v/>
      </c>
      <c r="CZ393" s="534" t="str">
        <f t="shared" si="1059"/>
        <v/>
      </c>
      <c r="DA393" s="534" t="str">
        <f t="shared" si="1060"/>
        <v/>
      </c>
      <c r="DB393" s="534" t="str">
        <f t="shared" si="1061"/>
        <v/>
      </c>
      <c r="DC393" s="534" t="str">
        <f t="shared" si="1062"/>
        <v/>
      </c>
      <c r="DD393" s="534" t="str">
        <f t="shared" si="1063"/>
        <v/>
      </c>
      <c r="DE393" s="533" t="str">
        <f t="shared" si="1064"/>
        <v/>
      </c>
      <c r="DF393" s="532" t="str">
        <f t="shared" si="1065"/>
        <v/>
      </c>
      <c r="DG393" s="631">
        <f t="shared" si="1066"/>
        <v>1</v>
      </c>
      <c r="DH393" s="96">
        <f t="shared" si="1067"/>
        <v>0</v>
      </c>
      <c r="DI393" s="96">
        <f t="shared" si="1068"/>
        <v>0</v>
      </c>
      <c r="DJ393" s="96">
        <f t="shared" si="1069"/>
        <v>0</v>
      </c>
      <c r="DK393" s="689"/>
      <c r="DL393" s="624"/>
      <c r="DM393" s="624"/>
      <c r="DN393" s="624"/>
      <c r="DO393" s="624"/>
      <c r="DP393" s="624"/>
      <c r="DQ393" s="624"/>
      <c r="DR393" s="624"/>
      <c r="DS393" s="624"/>
      <c r="DT393" s="690"/>
    </row>
    <row r="394" spans="1:124" s="470" customFormat="1" ht="15.75" customHeight="1">
      <c r="A394" s="635" t="s">
        <v>182</v>
      </c>
      <c r="B394" s="608">
        <f t="shared" ref="B394:M394" si="1086">IF(B392="","",B392*B393)</f>
        <v>0</v>
      </c>
      <c r="C394" s="608" t="str">
        <f t="shared" si="1086"/>
        <v/>
      </c>
      <c r="D394" s="608" t="str">
        <f t="shared" si="1086"/>
        <v/>
      </c>
      <c r="E394" s="608" t="str">
        <f t="shared" si="1086"/>
        <v/>
      </c>
      <c r="F394" s="608" t="str">
        <f t="shared" si="1086"/>
        <v/>
      </c>
      <c r="G394" s="608" t="str">
        <f t="shared" si="1086"/>
        <v/>
      </c>
      <c r="H394" s="608" t="str">
        <f t="shared" si="1086"/>
        <v/>
      </c>
      <c r="I394" s="608" t="str">
        <f t="shared" si="1086"/>
        <v/>
      </c>
      <c r="J394" s="608" t="str">
        <f t="shared" si="1086"/>
        <v/>
      </c>
      <c r="K394" s="608" t="str">
        <f t="shared" si="1086"/>
        <v/>
      </c>
      <c r="L394" s="608" t="str">
        <f t="shared" si="1086"/>
        <v/>
      </c>
      <c r="M394" s="608" t="str">
        <f t="shared" si="1086"/>
        <v/>
      </c>
      <c r="N394" s="608"/>
      <c r="O394" s="608"/>
      <c r="P394" s="608"/>
      <c r="Q394" s="608"/>
      <c r="R394" s="608"/>
      <c r="S394" s="640"/>
      <c r="T394" s="608" t="str">
        <f t="shared" ref="T394:AE394" si="1087">IF(T392="","",T392*T393)</f>
        <v/>
      </c>
      <c r="U394" s="608" t="str">
        <f t="shared" si="1087"/>
        <v/>
      </c>
      <c r="V394" s="608" t="str">
        <f t="shared" si="1087"/>
        <v/>
      </c>
      <c r="W394" s="608" t="str">
        <f t="shared" si="1087"/>
        <v/>
      </c>
      <c r="X394" s="608" t="str">
        <f t="shared" si="1087"/>
        <v/>
      </c>
      <c r="Y394" s="608" t="str">
        <f t="shared" si="1087"/>
        <v/>
      </c>
      <c r="Z394" s="1347" t="str">
        <f t="shared" si="1087"/>
        <v/>
      </c>
      <c r="AA394" s="1347" t="str">
        <f t="shared" si="1087"/>
        <v/>
      </c>
      <c r="AB394" s="1347" t="str">
        <f t="shared" si="1087"/>
        <v/>
      </c>
      <c r="AC394" s="1347" t="str">
        <f t="shared" si="1087"/>
        <v/>
      </c>
      <c r="AD394" s="608" t="str">
        <f t="shared" si="1087"/>
        <v/>
      </c>
      <c r="AE394" s="1347" t="str">
        <f t="shared" si="1087"/>
        <v/>
      </c>
      <c r="AF394" s="608"/>
      <c r="AG394" s="608"/>
      <c r="AH394" s="608"/>
      <c r="AI394" s="608"/>
      <c r="AJ394" s="608"/>
      <c r="AK394" s="640"/>
      <c r="AL394" s="608" t="str">
        <f t="shared" ref="AL394:AW394" si="1088">IF(AL392="","",AL392*AL393)</f>
        <v/>
      </c>
      <c r="AM394" s="608" t="str">
        <f t="shared" si="1088"/>
        <v/>
      </c>
      <c r="AN394" s="608" t="str">
        <f t="shared" si="1088"/>
        <v/>
      </c>
      <c r="AO394" s="608" t="str">
        <f t="shared" si="1088"/>
        <v/>
      </c>
      <c r="AP394" s="608" t="str">
        <f t="shared" si="1088"/>
        <v/>
      </c>
      <c r="AQ394" s="608" t="str">
        <f t="shared" si="1088"/>
        <v/>
      </c>
      <c r="AR394" s="608" t="str">
        <f t="shared" si="1088"/>
        <v/>
      </c>
      <c r="AS394" s="608" t="str">
        <f t="shared" si="1088"/>
        <v/>
      </c>
      <c r="AT394" s="608" t="str">
        <f t="shared" si="1088"/>
        <v/>
      </c>
      <c r="AU394" s="608" t="str">
        <f t="shared" si="1088"/>
        <v/>
      </c>
      <c r="AV394" s="608" t="str">
        <f t="shared" si="1088"/>
        <v/>
      </c>
      <c r="AW394" s="608" t="str">
        <f t="shared" si="1088"/>
        <v/>
      </c>
      <c r="AX394" s="608"/>
      <c r="AY394" s="608"/>
      <c r="AZ394" s="608"/>
      <c r="BA394" s="608"/>
      <c r="BB394" s="608"/>
      <c r="BC394" s="640"/>
      <c r="BD394" s="1347" t="str">
        <f t="shared" ref="BD394:BO394" si="1089">IF(BD392="","",BD392*BD393)</f>
        <v/>
      </c>
      <c r="BE394" s="1347" t="str">
        <f t="shared" si="1089"/>
        <v/>
      </c>
      <c r="BF394" s="1347" t="str">
        <f t="shared" si="1089"/>
        <v/>
      </c>
      <c r="BG394" s="1347" t="str">
        <f t="shared" si="1089"/>
        <v/>
      </c>
      <c r="BH394" s="1347" t="str">
        <f t="shared" si="1089"/>
        <v/>
      </c>
      <c r="BI394" s="1347" t="str">
        <f t="shared" si="1089"/>
        <v/>
      </c>
      <c r="BJ394" s="1347" t="str">
        <f t="shared" si="1089"/>
        <v/>
      </c>
      <c r="BK394" s="1347" t="str">
        <f t="shared" si="1089"/>
        <v/>
      </c>
      <c r="BL394" s="1347" t="str">
        <f t="shared" si="1089"/>
        <v/>
      </c>
      <c r="BM394" s="1347" t="str">
        <f t="shared" si="1089"/>
        <v/>
      </c>
      <c r="BN394" s="1347" t="str">
        <f t="shared" si="1089"/>
        <v/>
      </c>
      <c r="BO394" s="1347" t="str">
        <f t="shared" si="1089"/>
        <v/>
      </c>
      <c r="BP394" s="1347"/>
      <c r="BQ394" s="1347"/>
      <c r="BR394" s="1347"/>
      <c r="BS394" s="1347"/>
      <c r="BT394" s="1347"/>
      <c r="BU394" s="640"/>
      <c r="BV394" s="608" t="str">
        <f>IF(BV392="","",BV392*BV393)</f>
        <v/>
      </c>
      <c r="BW394" s="608" t="str">
        <f>IF(BW392="","",BW392*BW393)</f>
        <v/>
      </c>
      <c r="BX394" s="608" t="str">
        <f>IF(BX392="","",BX392*BX393)</f>
        <v/>
      </c>
      <c r="BY394" s="608" t="str">
        <f>IF(BY392="","",BY392*BY393)</f>
        <v/>
      </c>
      <c r="BZ394" s="578" t="str">
        <f t="shared" si="1044"/>
        <v/>
      </c>
      <c r="CA394" s="578" t="str">
        <f t="shared" si="1045"/>
        <v/>
      </c>
      <c r="CB394" s="578" t="str">
        <f t="shared" si="1046"/>
        <v/>
      </c>
      <c r="CC394" s="665" t="str">
        <f t="shared" si="1047"/>
        <v/>
      </c>
      <c r="CD394" s="1069" t="str">
        <f t="shared" si="1082"/>
        <v/>
      </c>
      <c r="CE394" s="1070" t="str">
        <f t="shared" si="1085"/>
        <v/>
      </c>
      <c r="CF394" s="1070" t="str">
        <f t="shared" si="1085"/>
        <v/>
      </c>
      <c r="CG394" s="1070" t="str">
        <f t="shared" si="1085"/>
        <v/>
      </c>
      <c r="CH394" s="1070" t="str">
        <f t="shared" si="1085"/>
        <v/>
      </c>
      <c r="CI394" s="1071" t="str">
        <f t="shared" si="1085"/>
        <v/>
      </c>
      <c r="CJ394" s="1071" t="str">
        <f t="shared" si="1085"/>
        <v/>
      </c>
      <c r="CK394" s="1070" t="str">
        <f t="shared" si="1085"/>
        <v/>
      </c>
      <c r="CL394" s="1070" t="str">
        <f t="shared" si="1085"/>
        <v/>
      </c>
      <c r="CM394" s="1070" t="str">
        <f t="shared" si="1085"/>
        <v/>
      </c>
      <c r="CN394" s="1070" t="str">
        <f t="shared" si="1085"/>
        <v/>
      </c>
      <c r="CO394" s="1069" t="str">
        <f t="shared" si="1085"/>
        <v/>
      </c>
      <c r="CP394" s="532" t="str">
        <f t="shared" si="1049"/>
        <v/>
      </c>
      <c r="CQ394" s="533" t="str">
        <f t="shared" si="1050"/>
        <v/>
      </c>
      <c r="CR394" s="534" t="str">
        <f t="shared" si="1051"/>
        <v/>
      </c>
      <c r="CS394" s="534" t="str">
        <f t="shared" si="1052"/>
        <v/>
      </c>
      <c r="CT394" s="534" t="str">
        <f t="shared" si="1053"/>
        <v/>
      </c>
      <c r="CU394" s="534" t="str">
        <f t="shared" si="1054"/>
        <v/>
      </c>
      <c r="CV394" s="534" t="str">
        <f t="shared" si="1055"/>
        <v/>
      </c>
      <c r="CW394" s="535" t="str">
        <f t="shared" si="1056"/>
        <v/>
      </c>
      <c r="CX394" s="535" t="str">
        <f t="shared" si="1057"/>
        <v/>
      </c>
      <c r="CY394" s="535" t="str">
        <f t="shared" si="1058"/>
        <v/>
      </c>
      <c r="CZ394" s="534" t="str">
        <f t="shared" si="1059"/>
        <v/>
      </c>
      <c r="DA394" s="534" t="str">
        <f t="shared" si="1060"/>
        <v/>
      </c>
      <c r="DB394" s="534" t="str">
        <f t="shared" si="1061"/>
        <v/>
      </c>
      <c r="DC394" s="534" t="str">
        <f t="shared" si="1062"/>
        <v/>
      </c>
      <c r="DD394" s="534" t="str">
        <f t="shared" si="1063"/>
        <v/>
      </c>
      <c r="DE394" s="533" t="str">
        <f t="shared" si="1064"/>
        <v/>
      </c>
      <c r="DF394" s="532" t="str">
        <f t="shared" si="1065"/>
        <v/>
      </c>
      <c r="DG394" s="631">
        <f t="shared" si="1066"/>
        <v>1</v>
      </c>
      <c r="DH394" s="96">
        <f t="shared" si="1067"/>
        <v>0</v>
      </c>
      <c r="DI394" s="96">
        <f t="shared" si="1068"/>
        <v>0</v>
      </c>
      <c r="DJ394" s="96">
        <f t="shared" si="1069"/>
        <v>0</v>
      </c>
      <c r="DK394" s="467"/>
      <c r="DL394" s="599"/>
      <c r="DM394" s="599"/>
      <c r="DN394" s="599"/>
      <c r="DO394" s="599"/>
      <c r="DP394" s="599"/>
      <c r="DQ394" s="599"/>
      <c r="DR394" s="599"/>
      <c r="DS394" s="599"/>
      <c r="DT394" s="468"/>
    </row>
    <row r="395" spans="1:124" s="470" customFormat="1" ht="15.75" customHeight="1">
      <c r="A395" s="659" t="s">
        <v>872</v>
      </c>
      <c r="B395" s="606">
        <v>0</v>
      </c>
      <c r="C395" s="606"/>
      <c r="D395" s="606"/>
      <c r="E395" s="606"/>
      <c r="F395" s="606"/>
      <c r="G395" s="606"/>
      <c r="H395" s="606"/>
      <c r="I395" s="606"/>
      <c r="J395" s="606"/>
      <c r="K395" s="606"/>
      <c r="L395" s="606"/>
      <c r="M395" s="606"/>
      <c r="N395" s="606"/>
      <c r="O395" s="606"/>
      <c r="P395" s="606"/>
      <c r="Q395" s="606"/>
      <c r="R395" s="606"/>
      <c r="S395" s="583"/>
      <c r="T395" s="606"/>
      <c r="U395" s="606"/>
      <c r="V395" s="606"/>
      <c r="W395" s="606"/>
      <c r="X395" s="606"/>
      <c r="Y395" s="606"/>
      <c r="Z395" s="1346"/>
      <c r="AA395" s="1346"/>
      <c r="AB395" s="1346"/>
      <c r="AC395" s="1346"/>
      <c r="AD395" s="606"/>
      <c r="AE395" s="1346"/>
      <c r="AF395" s="606"/>
      <c r="AG395" s="606"/>
      <c r="AH395" s="606"/>
      <c r="AI395" s="606"/>
      <c r="AJ395" s="606"/>
      <c r="AK395" s="583"/>
      <c r="AL395" s="606"/>
      <c r="AM395" s="606"/>
      <c r="AN395" s="606"/>
      <c r="AO395" s="606"/>
      <c r="AP395" s="606"/>
      <c r="AQ395" s="606"/>
      <c r="AR395" s="606"/>
      <c r="AS395" s="606"/>
      <c r="AT395" s="606"/>
      <c r="AU395" s="606"/>
      <c r="AV395" s="606"/>
      <c r="AW395" s="606"/>
      <c r="AX395" s="606"/>
      <c r="AY395" s="606"/>
      <c r="AZ395" s="606"/>
      <c r="BA395" s="606"/>
      <c r="BB395" s="606"/>
      <c r="BC395" s="583"/>
      <c r="BD395" s="1346"/>
      <c r="BE395" s="1346"/>
      <c r="BF395" s="1346"/>
      <c r="BG395" s="1346"/>
      <c r="BH395" s="1346"/>
      <c r="BI395" s="1346"/>
      <c r="BJ395" s="1346"/>
      <c r="BK395" s="1346"/>
      <c r="BL395" s="1346"/>
      <c r="BM395" s="1346"/>
      <c r="BN395" s="1346"/>
      <c r="BO395" s="1346"/>
      <c r="BP395" s="1346"/>
      <c r="BQ395" s="1346"/>
      <c r="BR395" s="1346"/>
      <c r="BS395" s="1346"/>
      <c r="BT395" s="1346"/>
      <c r="BU395" s="583"/>
      <c r="BV395" s="606"/>
      <c r="BW395" s="606"/>
      <c r="BX395" s="606"/>
      <c r="BY395" s="606"/>
      <c r="BZ395" s="578" t="str">
        <f t="shared" si="1044"/>
        <v/>
      </c>
      <c r="CA395" s="578" t="str">
        <f t="shared" si="1045"/>
        <v/>
      </c>
      <c r="CB395" s="578" t="str">
        <f t="shared" si="1046"/>
        <v/>
      </c>
      <c r="CC395" s="665" t="str">
        <f t="shared" si="1047"/>
        <v/>
      </c>
      <c r="CD395" s="1069" t="str">
        <f t="shared" si="1082"/>
        <v/>
      </c>
      <c r="CE395" s="1070" t="str">
        <f t="shared" si="1085"/>
        <v/>
      </c>
      <c r="CF395" s="1070" t="str">
        <f t="shared" si="1085"/>
        <v/>
      </c>
      <c r="CG395" s="1070" t="str">
        <f t="shared" si="1085"/>
        <v/>
      </c>
      <c r="CH395" s="1070" t="str">
        <f t="shared" si="1085"/>
        <v/>
      </c>
      <c r="CI395" s="1071" t="str">
        <f t="shared" si="1085"/>
        <v/>
      </c>
      <c r="CJ395" s="1071" t="str">
        <f t="shared" si="1085"/>
        <v/>
      </c>
      <c r="CK395" s="1070" t="str">
        <f t="shared" si="1085"/>
        <v/>
      </c>
      <c r="CL395" s="1070" t="str">
        <f t="shared" si="1085"/>
        <v/>
      </c>
      <c r="CM395" s="1070" t="str">
        <f t="shared" si="1085"/>
        <v/>
      </c>
      <c r="CN395" s="1070" t="str">
        <f t="shared" si="1085"/>
        <v/>
      </c>
      <c r="CO395" s="1069" t="str">
        <f t="shared" si="1085"/>
        <v/>
      </c>
      <c r="CP395" s="532" t="str">
        <f t="shared" si="1049"/>
        <v/>
      </c>
      <c r="CQ395" s="533" t="str">
        <f t="shared" si="1050"/>
        <v/>
      </c>
      <c r="CR395" s="534" t="str">
        <f t="shared" si="1051"/>
        <v/>
      </c>
      <c r="CS395" s="534" t="str">
        <f t="shared" si="1052"/>
        <v/>
      </c>
      <c r="CT395" s="534" t="str">
        <f t="shared" si="1053"/>
        <v/>
      </c>
      <c r="CU395" s="534" t="str">
        <f t="shared" si="1054"/>
        <v/>
      </c>
      <c r="CV395" s="534" t="str">
        <f t="shared" si="1055"/>
        <v/>
      </c>
      <c r="CW395" s="535" t="str">
        <f t="shared" si="1056"/>
        <v/>
      </c>
      <c r="CX395" s="535" t="str">
        <f t="shared" si="1057"/>
        <v/>
      </c>
      <c r="CY395" s="535" t="str">
        <f t="shared" si="1058"/>
        <v/>
      </c>
      <c r="CZ395" s="534" t="str">
        <f t="shared" si="1059"/>
        <v/>
      </c>
      <c r="DA395" s="534" t="str">
        <f t="shared" si="1060"/>
        <v/>
      </c>
      <c r="DB395" s="534" t="str">
        <f t="shared" si="1061"/>
        <v/>
      </c>
      <c r="DC395" s="534" t="str">
        <f t="shared" si="1062"/>
        <v/>
      </c>
      <c r="DD395" s="534" t="str">
        <f t="shared" si="1063"/>
        <v/>
      </c>
      <c r="DE395" s="533" t="str">
        <f t="shared" si="1064"/>
        <v/>
      </c>
      <c r="DF395" s="532" t="str">
        <f t="shared" si="1065"/>
        <v/>
      </c>
      <c r="DG395" s="631">
        <f t="shared" si="1066"/>
        <v>1</v>
      </c>
      <c r="DH395" s="96">
        <f t="shared" si="1067"/>
        <v>0</v>
      </c>
      <c r="DI395" s="96">
        <f t="shared" si="1068"/>
        <v>0</v>
      </c>
      <c r="DJ395" s="96">
        <f t="shared" si="1069"/>
        <v>0</v>
      </c>
      <c r="DK395" s="467"/>
      <c r="DL395" s="599"/>
      <c r="DM395" s="599"/>
      <c r="DN395" s="599"/>
      <c r="DO395" s="599"/>
      <c r="DP395" s="599"/>
      <c r="DQ395" s="599"/>
      <c r="DR395" s="599"/>
      <c r="DS395" s="599"/>
      <c r="DT395" s="468"/>
    </row>
    <row r="396" spans="1:124" s="470" customFormat="1" ht="15.75" customHeight="1">
      <c r="A396" s="619" t="s">
        <v>180</v>
      </c>
      <c r="B396" s="606">
        <v>0</v>
      </c>
      <c r="C396" s="606"/>
      <c r="D396" s="606"/>
      <c r="E396" s="606"/>
      <c r="F396" s="606"/>
      <c r="G396" s="606"/>
      <c r="H396" s="606"/>
      <c r="I396" s="606"/>
      <c r="J396" s="606"/>
      <c r="K396" s="606"/>
      <c r="L396" s="606"/>
      <c r="M396" s="606"/>
      <c r="N396" s="606"/>
      <c r="O396" s="606"/>
      <c r="P396" s="606"/>
      <c r="Q396" s="606"/>
      <c r="R396" s="606"/>
      <c r="S396" s="583"/>
      <c r="T396" s="606"/>
      <c r="U396" s="606"/>
      <c r="V396" s="606"/>
      <c r="W396" s="606"/>
      <c r="X396" s="606"/>
      <c r="Y396" s="606"/>
      <c r="Z396" s="1346"/>
      <c r="AA396" s="1346"/>
      <c r="AB396" s="1346"/>
      <c r="AC396" s="1346"/>
      <c r="AD396" s="606"/>
      <c r="AE396" s="1346"/>
      <c r="AF396" s="606"/>
      <c r="AG396" s="606"/>
      <c r="AH396" s="606"/>
      <c r="AI396" s="606"/>
      <c r="AJ396" s="606"/>
      <c r="AK396" s="583"/>
      <c r="AL396" s="606"/>
      <c r="AM396" s="606"/>
      <c r="AN396" s="606"/>
      <c r="AO396" s="606"/>
      <c r="AP396" s="606"/>
      <c r="AQ396" s="606"/>
      <c r="AR396" s="606"/>
      <c r="AS396" s="606"/>
      <c r="AT396" s="606"/>
      <c r="AU396" s="606"/>
      <c r="AV396" s="606"/>
      <c r="AW396" s="606"/>
      <c r="AX396" s="606"/>
      <c r="AY396" s="606"/>
      <c r="AZ396" s="606"/>
      <c r="BA396" s="606"/>
      <c r="BB396" s="606"/>
      <c r="BC396" s="583"/>
      <c r="BD396" s="1346"/>
      <c r="BE396" s="1346"/>
      <c r="BF396" s="1346"/>
      <c r="BG396" s="1346"/>
      <c r="BH396" s="1346"/>
      <c r="BI396" s="1346"/>
      <c r="BJ396" s="1346"/>
      <c r="BK396" s="1346"/>
      <c r="BL396" s="1346"/>
      <c r="BM396" s="1346"/>
      <c r="BN396" s="1346"/>
      <c r="BO396" s="1346"/>
      <c r="BP396" s="1346"/>
      <c r="BQ396" s="1346"/>
      <c r="BR396" s="1346"/>
      <c r="BS396" s="1346"/>
      <c r="BT396" s="1346"/>
      <c r="BU396" s="583"/>
      <c r="BV396" s="606"/>
      <c r="BW396" s="606"/>
      <c r="BX396" s="606"/>
      <c r="BY396" s="606"/>
      <c r="BZ396" s="578" t="str">
        <f t="shared" si="1044"/>
        <v/>
      </c>
      <c r="CA396" s="578" t="str">
        <f t="shared" si="1045"/>
        <v/>
      </c>
      <c r="CB396" s="578" t="str">
        <f t="shared" si="1046"/>
        <v/>
      </c>
      <c r="CC396" s="665" t="str">
        <f t="shared" si="1047"/>
        <v/>
      </c>
      <c r="CD396" s="1069" t="str">
        <f t="shared" si="1082"/>
        <v/>
      </c>
      <c r="CE396" s="1070" t="str">
        <f t="shared" si="1085"/>
        <v/>
      </c>
      <c r="CF396" s="1070" t="str">
        <f t="shared" si="1085"/>
        <v/>
      </c>
      <c r="CG396" s="1070" t="str">
        <f t="shared" si="1085"/>
        <v/>
      </c>
      <c r="CH396" s="1070" t="str">
        <f t="shared" si="1085"/>
        <v/>
      </c>
      <c r="CI396" s="1071" t="str">
        <f t="shared" si="1085"/>
        <v/>
      </c>
      <c r="CJ396" s="1071" t="str">
        <f t="shared" si="1085"/>
        <v/>
      </c>
      <c r="CK396" s="1070" t="str">
        <f t="shared" si="1085"/>
        <v/>
      </c>
      <c r="CL396" s="1070" t="str">
        <f t="shared" si="1085"/>
        <v/>
      </c>
      <c r="CM396" s="1070" t="str">
        <f t="shared" si="1085"/>
        <v/>
      </c>
      <c r="CN396" s="1070" t="str">
        <f t="shared" si="1085"/>
        <v/>
      </c>
      <c r="CO396" s="1069" t="str">
        <f t="shared" si="1085"/>
        <v/>
      </c>
      <c r="CP396" s="532" t="str">
        <f t="shared" si="1049"/>
        <v/>
      </c>
      <c r="CQ396" s="533" t="str">
        <f t="shared" si="1050"/>
        <v/>
      </c>
      <c r="CR396" s="534" t="str">
        <f t="shared" si="1051"/>
        <v/>
      </c>
      <c r="CS396" s="534" t="str">
        <f t="shared" si="1052"/>
        <v/>
      </c>
      <c r="CT396" s="534" t="str">
        <f t="shared" si="1053"/>
        <v/>
      </c>
      <c r="CU396" s="534" t="str">
        <f t="shared" si="1054"/>
        <v/>
      </c>
      <c r="CV396" s="534" t="str">
        <f t="shared" si="1055"/>
        <v/>
      </c>
      <c r="CW396" s="535" t="str">
        <f t="shared" si="1056"/>
        <v/>
      </c>
      <c r="CX396" s="535" t="str">
        <f t="shared" si="1057"/>
        <v/>
      </c>
      <c r="CY396" s="535" t="str">
        <f t="shared" si="1058"/>
        <v/>
      </c>
      <c r="CZ396" s="534" t="str">
        <f t="shared" si="1059"/>
        <v/>
      </c>
      <c r="DA396" s="534" t="str">
        <f t="shared" si="1060"/>
        <v/>
      </c>
      <c r="DB396" s="534" t="str">
        <f t="shared" si="1061"/>
        <v/>
      </c>
      <c r="DC396" s="534" t="str">
        <f t="shared" si="1062"/>
        <v/>
      </c>
      <c r="DD396" s="534" t="str">
        <f t="shared" si="1063"/>
        <v/>
      </c>
      <c r="DE396" s="533" t="str">
        <f t="shared" si="1064"/>
        <v/>
      </c>
      <c r="DF396" s="532" t="str">
        <f t="shared" si="1065"/>
        <v/>
      </c>
      <c r="DG396" s="631">
        <f t="shared" si="1066"/>
        <v>1</v>
      </c>
      <c r="DH396" s="96">
        <f t="shared" si="1067"/>
        <v>0</v>
      </c>
      <c r="DI396" s="96">
        <f t="shared" si="1068"/>
        <v>0</v>
      </c>
      <c r="DJ396" s="96">
        <f t="shared" si="1069"/>
        <v>0</v>
      </c>
      <c r="DK396" s="467"/>
      <c r="DL396" s="599"/>
      <c r="DM396" s="599"/>
      <c r="DN396" s="599"/>
      <c r="DO396" s="599"/>
      <c r="DP396" s="599"/>
      <c r="DQ396" s="599"/>
      <c r="DR396" s="599"/>
      <c r="DS396" s="599"/>
      <c r="DT396" s="468"/>
    </row>
    <row r="397" spans="1:124" s="470" customFormat="1" ht="15.75" customHeight="1">
      <c r="A397" s="714" t="s">
        <v>182</v>
      </c>
      <c r="B397" s="608">
        <f t="shared" ref="B397:M397" si="1090">IF(B395="","",B395*B396)</f>
        <v>0</v>
      </c>
      <c r="C397" s="608" t="str">
        <f t="shared" si="1090"/>
        <v/>
      </c>
      <c r="D397" s="608" t="str">
        <f t="shared" si="1090"/>
        <v/>
      </c>
      <c r="E397" s="608" t="str">
        <f t="shared" si="1090"/>
        <v/>
      </c>
      <c r="F397" s="608" t="str">
        <f t="shared" si="1090"/>
        <v/>
      </c>
      <c r="G397" s="608" t="str">
        <f t="shared" si="1090"/>
        <v/>
      </c>
      <c r="H397" s="608" t="str">
        <f t="shared" si="1090"/>
        <v/>
      </c>
      <c r="I397" s="608" t="str">
        <f t="shared" si="1090"/>
        <v/>
      </c>
      <c r="J397" s="608" t="str">
        <f t="shared" si="1090"/>
        <v/>
      </c>
      <c r="K397" s="608" t="str">
        <f t="shared" si="1090"/>
        <v/>
      </c>
      <c r="L397" s="608" t="str">
        <f t="shared" si="1090"/>
        <v/>
      </c>
      <c r="M397" s="608" t="str">
        <f t="shared" si="1090"/>
        <v/>
      </c>
      <c r="N397" s="608"/>
      <c r="O397" s="608"/>
      <c r="P397" s="608"/>
      <c r="Q397" s="608"/>
      <c r="R397" s="608"/>
      <c r="S397" s="640"/>
      <c r="T397" s="608" t="str">
        <f t="shared" ref="T397:AE397" si="1091">IF(T395="","",T395*T396)</f>
        <v/>
      </c>
      <c r="U397" s="608" t="str">
        <f t="shared" si="1091"/>
        <v/>
      </c>
      <c r="V397" s="608" t="str">
        <f t="shared" si="1091"/>
        <v/>
      </c>
      <c r="W397" s="608" t="str">
        <f t="shared" si="1091"/>
        <v/>
      </c>
      <c r="X397" s="608" t="str">
        <f t="shared" si="1091"/>
        <v/>
      </c>
      <c r="Y397" s="608" t="str">
        <f t="shared" si="1091"/>
        <v/>
      </c>
      <c r="Z397" s="1347" t="str">
        <f t="shared" si="1091"/>
        <v/>
      </c>
      <c r="AA397" s="1347" t="str">
        <f t="shared" si="1091"/>
        <v/>
      </c>
      <c r="AB397" s="1347" t="str">
        <f t="shared" si="1091"/>
        <v/>
      </c>
      <c r="AC397" s="1347" t="str">
        <f t="shared" si="1091"/>
        <v/>
      </c>
      <c r="AD397" s="608" t="str">
        <f t="shared" si="1091"/>
        <v/>
      </c>
      <c r="AE397" s="1347" t="str">
        <f t="shared" si="1091"/>
        <v/>
      </c>
      <c r="AF397" s="608"/>
      <c r="AG397" s="608"/>
      <c r="AH397" s="608"/>
      <c r="AI397" s="608"/>
      <c r="AJ397" s="608"/>
      <c r="AK397" s="640"/>
      <c r="AL397" s="608" t="str">
        <f t="shared" ref="AL397:AW397" si="1092">IF(AL395="","",AL395*AL396)</f>
        <v/>
      </c>
      <c r="AM397" s="608" t="str">
        <f t="shared" si="1092"/>
        <v/>
      </c>
      <c r="AN397" s="608" t="str">
        <f t="shared" si="1092"/>
        <v/>
      </c>
      <c r="AO397" s="608" t="str">
        <f t="shared" si="1092"/>
        <v/>
      </c>
      <c r="AP397" s="608" t="str">
        <f t="shared" si="1092"/>
        <v/>
      </c>
      <c r="AQ397" s="608" t="str">
        <f t="shared" si="1092"/>
        <v/>
      </c>
      <c r="AR397" s="608" t="str">
        <f t="shared" si="1092"/>
        <v/>
      </c>
      <c r="AS397" s="608" t="str">
        <f t="shared" si="1092"/>
        <v/>
      </c>
      <c r="AT397" s="608" t="str">
        <f t="shared" si="1092"/>
        <v/>
      </c>
      <c r="AU397" s="608" t="str">
        <f t="shared" si="1092"/>
        <v/>
      </c>
      <c r="AV397" s="608" t="str">
        <f t="shared" si="1092"/>
        <v/>
      </c>
      <c r="AW397" s="608" t="str">
        <f t="shared" si="1092"/>
        <v/>
      </c>
      <c r="AX397" s="608"/>
      <c r="AY397" s="608"/>
      <c r="AZ397" s="608"/>
      <c r="BA397" s="608"/>
      <c r="BB397" s="608"/>
      <c r="BC397" s="640"/>
      <c r="BD397" s="1347" t="str">
        <f t="shared" ref="BD397:BO397" si="1093">IF(BD395="","",BD395*BD396)</f>
        <v/>
      </c>
      <c r="BE397" s="1347" t="str">
        <f t="shared" si="1093"/>
        <v/>
      </c>
      <c r="BF397" s="1347" t="str">
        <f t="shared" si="1093"/>
        <v/>
      </c>
      <c r="BG397" s="1347" t="str">
        <f t="shared" si="1093"/>
        <v/>
      </c>
      <c r="BH397" s="1347" t="str">
        <f t="shared" si="1093"/>
        <v/>
      </c>
      <c r="BI397" s="1347" t="str">
        <f t="shared" si="1093"/>
        <v/>
      </c>
      <c r="BJ397" s="1347" t="str">
        <f t="shared" si="1093"/>
        <v/>
      </c>
      <c r="BK397" s="1347" t="str">
        <f t="shared" si="1093"/>
        <v/>
      </c>
      <c r="BL397" s="1347" t="str">
        <f t="shared" si="1093"/>
        <v/>
      </c>
      <c r="BM397" s="1347" t="str">
        <f t="shared" si="1093"/>
        <v/>
      </c>
      <c r="BN397" s="1347" t="str">
        <f t="shared" si="1093"/>
        <v/>
      </c>
      <c r="BO397" s="1347" t="str">
        <f t="shared" si="1093"/>
        <v/>
      </c>
      <c r="BP397" s="1347"/>
      <c r="BQ397" s="1347"/>
      <c r="BR397" s="1347"/>
      <c r="BS397" s="1347"/>
      <c r="BT397" s="1347"/>
      <c r="BU397" s="640"/>
      <c r="BV397" s="608" t="str">
        <f>IF(BV395="","",BV395*BV396)</f>
        <v/>
      </c>
      <c r="BW397" s="608" t="str">
        <f>IF(BW395="","",BW395*BW396)</f>
        <v/>
      </c>
      <c r="BX397" s="608" t="str">
        <f>IF(BX395="","",BX395*BX396)</f>
        <v/>
      </c>
      <c r="BY397" s="608" t="str">
        <f>IF(BY395="","",BY395*BY396)</f>
        <v/>
      </c>
      <c r="BZ397" s="578" t="str">
        <f t="shared" si="1044"/>
        <v/>
      </c>
      <c r="CA397" s="578" t="str">
        <f t="shared" si="1045"/>
        <v/>
      </c>
      <c r="CB397" s="578" t="str">
        <f t="shared" si="1046"/>
        <v/>
      </c>
      <c r="CC397" s="665" t="str">
        <f t="shared" si="1047"/>
        <v/>
      </c>
      <c r="CD397" s="1069" t="str">
        <f t="shared" si="1082"/>
        <v/>
      </c>
      <c r="CE397" s="1070" t="str">
        <f t="shared" si="1085"/>
        <v/>
      </c>
      <c r="CF397" s="1070" t="str">
        <f t="shared" si="1085"/>
        <v/>
      </c>
      <c r="CG397" s="1070" t="str">
        <f t="shared" si="1085"/>
        <v/>
      </c>
      <c r="CH397" s="1070" t="str">
        <f t="shared" si="1085"/>
        <v/>
      </c>
      <c r="CI397" s="1071" t="str">
        <f t="shared" si="1085"/>
        <v/>
      </c>
      <c r="CJ397" s="1071" t="str">
        <f t="shared" si="1085"/>
        <v/>
      </c>
      <c r="CK397" s="1070" t="str">
        <f t="shared" si="1085"/>
        <v/>
      </c>
      <c r="CL397" s="1070" t="str">
        <f t="shared" si="1085"/>
        <v/>
      </c>
      <c r="CM397" s="1070" t="str">
        <f t="shared" si="1085"/>
        <v/>
      </c>
      <c r="CN397" s="1070" t="str">
        <f t="shared" si="1085"/>
        <v/>
      </c>
      <c r="CO397" s="1069" t="str">
        <f t="shared" si="1085"/>
        <v/>
      </c>
      <c r="CP397" s="532" t="str">
        <f t="shared" si="1049"/>
        <v/>
      </c>
      <c r="CQ397" s="533" t="str">
        <f t="shared" si="1050"/>
        <v/>
      </c>
      <c r="CR397" s="534" t="str">
        <f t="shared" si="1051"/>
        <v/>
      </c>
      <c r="CS397" s="534" t="str">
        <f t="shared" si="1052"/>
        <v/>
      </c>
      <c r="CT397" s="534" t="str">
        <f t="shared" si="1053"/>
        <v/>
      </c>
      <c r="CU397" s="534" t="str">
        <f t="shared" si="1054"/>
        <v/>
      </c>
      <c r="CV397" s="534" t="str">
        <f t="shared" si="1055"/>
        <v/>
      </c>
      <c r="CW397" s="535" t="str">
        <f t="shared" si="1056"/>
        <v/>
      </c>
      <c r="CX397" s="535" t="str">
        <f t="shared" si="1057"/>
        <v/>
      </c>
      <c r="CY397" s="535" t="str">
        <f t="shared" si="1058"/>
        <v/>
      </c>
      <c r="CZ397" s="534" t="str">
        <f t="shared" si="1059"/>
        <v/>
      </c>
      <c r="DA397" s="534" t="str">
        <f t="shared" si="1060"/>
        <v/>
      </c>
      <c r="DB397" s="534" t="str">
        <f t="shared" si="1061"/>
        <v/>
      </c>
      <c r="DC397" s="534" t="str">
        <f t="shared" si="1062"/>
        <v/>
      </c>
      <c r="DD397" s="534" t="str">
        <f t="shared" si="1063"/>
        <v/>
      </c>
      <c r="DE397" s="533" t="str">
        <f t="shared" si="1064"/>
        <v/>
      </c>
      <c r="DF397" s="532" t="str">
        <f t="shared" si="1065"/>
        <v/>
      </c>
      <c r="DG397" s="631">
        <f t="shared" si="1066"/>
        <v>1</v>
      </c>
      <c r="DH397" s="96">
        <f t="shared" si="1067"/>
        <v>0</v>
      </c>
      <c r="DI397" s="96">
        <f t="shared" si="1068"/>
        <v>0</v>
      </c>
      <c r="DJ397" s="96">
        <f t="shared" si="1069"/>
        <v>0</v>
      </c>
      <c r="DK397" s="467"/>
      <c r="DL397" s="599"/>
      <c r="DM397" s="599"/>
      <c r="DN397" s="599"/>
      <c r="DO397" s="599"/>
      <c r="DP397" s="599"/>
      <c r="DQ397" s="599"/>
      <c r="DR397" s="599"/>
      <c r="DS397" s="599"/>
      <c r="DT397" s="468"/>
    </row>
    <row r="398" spans="1:124" s="691" customFormat="1" ht="15.75" customHeight="1">
      <c r="A398" s="659" t="s">
        <v>269</v>
      </c>
      <c r="B398" s="606">
        <v>0</v>
      </c>
      <c r="C398" s="606"/>
      <c r="D398" s="606"/>
      <c r="E398" s="606"/>
      <c r="F398" s="606"/>
      <c r="G398" s="606"/>
      <c r="H398" s="606"/>
      <c r="I398" s="606"/>
      <c r="J398" s="606"/>
      <c r="K398" s="606"/>
      <c r="L398" s="606"/>
      <c r="M398" s="606"/>
      <c r="N398" s="606"/>
      <c r="O398" s="606"/>
      <c r="P398" s="606"/>
      <c r="Q398" s="606"/>
      <c r="R398" s="606"/>
      <c r="S398" s="596"/>
      <c r="T398" s="606"/>
      <c r="U398" s="606"/>
      <c r="V398" s="606"/>
      <c r="W398" s="606"/>
      <c r="X398" s="606"/>
      <c r="Y398" s="606"/>
      <c r="Z398" s="1346"/>
      <c r="AA398" s="1346"/>
      <c r="AB398" s="1346"/>
      <c r="AC398" s="1346"/>
      <c r="AD398" s="606"/>
      <c r="AE398" s="1346"/>
      <c r="AF398" s="606"/>
      <c r="AG398" s="606"/>
      <c r="AH398" s="606"/>
      <c r="AI398" s="606"/>
      <c r="AJ398" s="606"/>
      <c r="AK398" s="596"/>
      <c r="AL398" s="606"/>
      <c r="AM398" s="606"/>
      <c r="AN398" s="606"/>
      <c r="AO398" s="606"/>
      <c r="AP398" s="606"/>
      <c r="AQ398" s="606"/>
      <c r="AR398" s="606"/>
      <c r="AS398" s="606"/>
      <c r="AT398" s="606"/>
      <c r="AU398" s="606"/>
      <c r="AV398" s="606"/>
      <c r="AW398" s="606"/>
      <c r="AX398" s="606"/>
      <c r="AY398" s="606"/>
      <c r="AZ398" s="606"/>
      <c r="BA398" s="606"/>
      <c r="BB398" s="606"/>
      <c r="BC398" s="596"/>
      <c r="BD398" s="1346"/>
      <c r="BE398" s="1346"/>
      <c r="BF398" s="1346"/>
      <c r="BG398" s="1346"/>
      <c r="BH398" s="1346"/>
      <c r="BI398" s="1346"/>
      <c r="BJ398" s="1346"/>
      <c r="BK398" s="1346"/>
      <c r="BL398" s="1346"/>
      <c r="BM398" s="1346"/>
      <c r="BN398" s="1346"/>
      <c r="BO398" s="1346"/>
      <c r="BP398" s="1346"/>
      <c r="BQ398" s="1346"/>
      <c r="BR398" s="1346"/>
      <c r="BS398" s="1346"/>
      <c r="BT398" s="1346"/>
      <c r="BU398" s="596"/>
      <c r="BV398" s="606"/>
      <c r="BW398" s="606"/>
      <c r="BX398" s="606"/>
      <c r="BY398" s="606"/>
      <c r="BZ398" s="578" t="str">
        <f t="shared" si="1044"/>
        <v/>
      </c>
      <c r="CA398" s="578" t="str">
        <f t="shared" si="1045"/>
        <v/>
      </c>
      <c r="CB398" s="578" t="str">
        <f t="shared" si="1046"/>
        <v/>
      </c>
      <c r="CC398" s="665" t="str">
        <f t="shared" si="1047"/>
        <v/>
      </c>
      <c r="CD398" s="1069" t="str">
        <f t="shared" si="1082"/>
        <v/>
      </c>
      <c r="CE398" s="1070" t="str">
        <f t="shared" si="1085"/>
        <v/>
      </c>
      <c r="CF398" s="1070" t="str">
        <f t="shared" si="1085"/>
        <v/>
      </c>
      <c r="CG398" s="1070" t="str">
        <f t="shared" si="1085"/>
        <v/>
      </c>
      <c r="CH398" s="1070" t="str">
        <f t="shared" si="1085"/>
        <v/>
      </c>
      <c r="CI398" s="1071" t="str">
        <f t="shared" si="1085"/>
        <v/>
      </c>
      <c r="CJ398" s="1071" t="str">
        <f t="shared" si="1085"/>
        <v/>
      </c>
      <c r="CK398" s="1070" t="str">
        <f t="shared" si="1085"/>
        <v/>
      </c>
      <c r="CL398" s="1070" t="str">
        <f t="shared" si="1085"/>
        <v/>
      </c>
      <c r="CM398" s="1070" t="str">
        <f t="shared" si="1085"/>
        <v/>
      </c>
      <c r="CN398" s="1070" t="str">
        <f t="shared" si="1085"/>
        <v/>
      </c>
      <c r="CO398" s="1069" t="str">
        <f t="shared" si="1085"/>
        <v/>
      </c>
      <c r="CP398" s="532" t="str">
        <f t="shared" si="1049"/>
        <v/>
      </c>
      <c r="CQ398" s="533" t="str">
        <f t="shared" si="1050"/>
        <v/>
      </c>
      <c r="CR398" s="534" t="str">
        <f t="shared" si="1051"/>
        <v/>
      </c>
      <c r="CS398" s="534" t="str">
        <f t="shared" si="1052"/>
        <v/>
      </c>
      <c r="CT398" s="534" t="str">
        <f t="shared" si="1053"/>
        <v/>
      </c>
      <c r="CU398" s="534" t="str">
        <f t="shared" si="1054"/>
        <v/>
      </c>
      <c r="CV398" s="534" t="str">
        <f t="shared" si="1055"/>
        <v/>
      </c>
      <c r="CW398" s="535" t="str">
        <f t="shared" si="1056"/>
        <v/>
      </c>
      <c r="CX398" s="535" t="str">
        <f t="shared" si="1057"/>
        <v/>
      </c>
      <c r="CY398" s="535" t="str">
        <f t="shared" si="1058"/>
        <v/>
      </c>
      <c r="CZ398" s="534" t="str">
        <f t="shared" si="1059"/>
        <v/>
      </c>
      <c r="DA398" s="534" t="str">
        <f t="shared" si="1060"/>
        <v/>
      </c>
      <c r="DB398" s="534" t="str">
        <f t="shared" si="1061"/>
        <v/>
      </c>
      <c r="DC398" s="534" t="str">
        <f t="shared" si="1062"/>
        <v/>
      </c>
      <c r="DD398" s="534" t="str">
        <f t="shared" si="1063"/>
        <v/>
      </c>
      <c r="DE398" s="533" t="str">
        <f t="shared" si="1064"/>
        <v/>
      </c>
      <c r="DF398" s="532" t="str">
        <f t="shared" si="1065"/>
        <v/>
      </c>
      <c r="DG398" s="631">
        <f t="shared" si="1066"/>
        <v>1</v>
      </c>
      <c r="DH398" s="96">
        <f t="shared" si="1067"/>
        <v>0</v>
      </c>
      <c r="DI398" s="96">
        <f t="shared" si="1068"/>
        <v>0</v>
      </c>
      <c r="DJ398" s="96">
        <f t="shared" si="1069"/>
        <v>0</v>
      </c>
      <c r="DK398" s="689"/>
      <c r="DL398" s="624"/>
      <c r="DM398" s="624"/>
      <c r="DN398" s="624"/>
      <c r="DO398" s="624"/>
      <c r="DP398" s="624"/>
      <c r="DQ398" s="624"/>
      <c r="DR398" s="624"/>
      <c r="DS398" s="624"/>
      <c r="DT398" s="690"/>
    </row>
    <row r="399" spans="1:124" s="470" customFormat="1" ht="15.75" customHeight="1">
      <c r="A399" s="715" t="s">
        <v>180</v>
      </c>
      <c r="B399" s="606">
        <v>0</v>
      </c>
      <c r="C399" s="606"/>
      <c r="D399" s="606"/>
      <c r="E399" s="606"/>
      <c r="F399" s="606"/>
      <c r="G399" s="606"/>
      <c r="H399" s="606"/>
      <c r="I399" s="606"/>
      <c r="J399" s="606"/>
      <c r="K399" s="606"/>
      <c r="L399" s="606"/>
      <c r="M399" s="606"/>
      <c r="N399" s="606"/>
      <c r="O399" s="606"/>
      <c r="P399" s="606"/>
      <c r="Q399" s="606"/>
      <c r="R399" s="606"/>
      <c r="S399" s="577"/>
      <c r="T399" s="606"/>
      <c r="U399" s="606"/>
      <c r="V399" s="606"/>
      <c r="W399" s="606"/>
      <c r="X399" s="606"/>
      <c r="Y399" s="606"/>
      <c r="Z399" s="1346"/>
      <c r="AA399" s="1346"/>
      <c r="AB399" s="1346"/>
      <c r="AC399" s="1346"/>
      <c r="AD399" s="606"/>
      <c r="AE399" s="1346"/>
      <c r="AF399" s="606"/>
      <c r="AG399" s="606"/>
      <c r="AH399" s="606"/>
      <c r="AI399" s="606"/>
      <c r="AJ399" s="606"/>
      <c r="AK399" s="577"/>
      <c r="AL399" s="606"/>
      <c r="AM399" s="606"/>
      <c r="AN399" s="606"/>
      <c r="AO399" s="606"/>
      <c r="AP399" s="606"/>
      <c r="AQ399" s="606"/>
      <c r="AR399" s="606"/>
      <c r="AS399" s="606"/>
      <c r="AT399" s="606"/>
      <c r="AU399" s="606"/>
      <c r="AV399" s="606"/>
      <c r="AW399" s="606"/>
      <c r="AX399" s="606"/>
      <c r="AY399" s="606"/>
      <c r="AZ399" s="606"/>
      <c r="BA399" s="606"/>
      <c r="BB399" s="606"/>
      <c r="BC399" s="577"/>
      <c r="BD399" s="1346"/>
      <c r="BE399" s="1346"/>
      <c r="BF399" s="1346"/>
      <c r="BG399" s="1346"/>
      <c r="BH399" s="1346"/>
      <c r="BI399" s="1346"/>
      <c r="BJ399" s="1346"/>
      <c r="BK399" s="1346"/>
      <c r="BL399" s="1346"/>
      <c r="BM399" s="1346"/>
      <c r="BN399" s="1346"/>
      <c r="BO399" s="1346"/>
      <c r="BP399" s="1346"/>
      <c r="BQ399" s="1346"/>
      <c r="BR399" s="1346"/>
      <c r="BS399" s="1346"/>
      <c r="BT399" s="1346"/>
      <c r="BU399" s="577"/>
      <c r="BV399" s="606"/>
      <c r="BW399" s="606"/>
      <c r="BX399" s="606"/>
      <c r="BY399" s="606"/>
      <c r="BZ399" s="578" t="str">
        <f t="shared" si="1044"/>
        <v/>
      </c>
      <c r="CA399" s="578" t="str">
        <f t="shared" si="1045"/>
        <v/>
      </c>
      <c r="CB399" s="578" t="str">
        <f t="shared" si="1046"/>
        <v/>
      </c>
      <c r="CC399" s="665" t="str">
        <f t="shared" si="1047"/>
        <v/>
      </c>
      <c r="CD399" s="1069" t="str">
        <f t="shared" si="1082"/>
        <v/>
      </c>
      <c r="CE399" s="1070" t="str">
        <f t="shared" si="1085"/>
        <v/>
      </c>
      <c r="CF399" s="1070" t="str">
        <f t="shared" si="1085"/>
        <v/>
      </c>
      <c r="CG399" s="1070" t="str">
        <f t="shared" si="1085"/>
        <v/>
      </c>
      <c r="CH399" s="1070" t="str">
        <f t="shared" si="1085"/>
        <v/>
      </c>
      <c r="CI399" s="1071" t="str">
        <f t="shared" si="1085"/>
        <v/>
      </c>
      <c r="CJ399" s="1071" t="str">
        <f t="shared" si="1085"/>
        <v/>
      </c>
      <c r="CK399" s="1070" t="str">
        <f t="shared" si="1085"/>
        <v/>
      </c>
      <c r="CL399" s="1070" t="str">
        <f t="shared" si="1085"/>
        <v/>
      </c>
      <c r="CM399" s="1070" t="str">
        <f t="shared" si="1085"/>
        <v/>
      </c>
      <c r="CN399" s="1070" t="str">
        <f t="shared" si="1085"/>
        <v/>
      </c>
      <c r="CO399" s="1069" t="str">
        <f t="shared" si="1085"/>
        <v/>
      </c>
      <c r="CP399" s="532" t="str">
        <f t="shared" si="1049"/>
        <v/>
      </c>
      <c r="CQ399" s="533" t="str">
        <f t="shared" si="1050"/>
        <v/>
      </c>
      <c r="CR399" s="534" t="str">
        <f t="shared" si="1051"/>
        <v/>
      </c>
      <c r="CS399" s="534" t="str">
        <f t="shared" si="1052"/>
        <v/>
      </c>
      <c r="CT399" s="534" t="str">
        <f t="shared" si="1053"/>
        <v/>
      </c>
      <c r="CU399" s="534" t="str">
        <f t="shared" si="1054"/>
        <v/>
      </c>
      <c r="CV399" s="534" t="str">
        <f t="shared" si="1055"/>
        <v/>
      </c>
      <c r="CW399" s="535" t="str">
        <f t="shared" si="1056"/>
        <v/>
      </c>
      <c r="CX399" s="535" t="str">
        <f t="shared" si="1057"/>
        <v/>
      </c>
      <c r="CY399" s="535" t="str">
        <f t="shared" si="1058"/>
        <v/>
      </c>
      <c r="CZ399" s="534" t="str">
        <f t="shared" si="1059"/>
        <v/>
      </c>
      <c r="DA399" s="534" t="str">
        <f t="shared" si="1060"/>
        <v/>
      </c>
      <c r="DB399" s="534" t="str">
        <f t="shared" si="1061"/>
        <v/>
      </c>
      <c r="DC399" s="534" t="str">
        <f t="shared" si="1062"/>
        <v/>
      </c>
      <c r="DD399" s="534" t="str">
        <f t="shared" si="1063"/>
        <v/>
      </c>
      <c r="DE399" s="533" t="str">
        <f t="shared" si="1064"/>
        <v/>
      </c>
      <c r="DF399" s="532" t="str">
        <f t="shared" si="1065"/>
        <v/>
      </c>
      <c r="DG399" s="631">
        <f t="shared" si="1066"/>
        <v>1</v>
      </c>
      <c r="DH399" s="96">
        <f t="shared" si="1067"/>
        <v>0</v>
      </c>
      <c r="DI399" s="96">
        <f t="shared" si="1068"/>
        <v>0</v>
      </c>
      <c r="DJ399" s="96">
        <f t="shared" si="1069"/>
        <v>0</v>
      </c>
      <c r="DK399" s="467"/>
      <c r="DL399" s="599"/>
      <c r="DM399" s="599"/>
      <c r="DN399" s="599"/>
      <c r="DO399" s="599"/>
      <c r="DP399" s="599"/>
      <c r="DQ399" s="599"/>
      <c r="DR399" s="599"/>
      <c r="DS399" s="599"/>
      <c r="DT399" s="468"/>
    </row>
    <row r="400" spans="1:124" s="673" customFormat="1" ht="15.75" customHeight="1">
      <c r="A400" s="635" t="s">
        <v>182</v>
      </c>
      <c r="B400" s="608">
        <f t="shared" ref="B400:M400" si="1094">IF(B398="","",B398*B399)</f>
        <v>0</v>
      </c>
      <c r="C400" s="608" t="str">
        <f t="shared" si="1094"/>
        <v/>
      </c>
      <c r="D400" s="608" t="str">
        <f t="shared" si="1094"/>
        <v/>
      </c>
      <c r="E400" s="608" t="str">
        <f t="shared" si="1094"/>
        <v/>
      </c>
      <c r="F400" s="608" t="str">
        <f t="shared" si="1094"/>
        <v/>
      </c>
      <c r="G400" s="608" t="str">
        <f t="shared" si="1094"/>
        <v/>
      </c>
      <c r="H400" s="608" t="str">
        <f t="shared" si="1094"/>
        <v/>
      </c>
      <c r="I400" s="608" t="str">
        <f t="shared" si="1094"/>
        <v/>
      </c>
      <c r="J400" s="608" t="str">
        <f t="shared" si="1094"/>
        <v/>
      </c>
      <c r="K400" s="608" t="str">
        <f t="shared" si="1094"/>
        <v/>
      </c>
      <c r="L400" s="608" t="str">
        <f t="shared" si="1094"/>
        <v/>
      </c>
      <c r="M400" s="608" t="str">
        <f t="shared" si="1094"/>
        <v/>
      </c>
      <c r="N400" s="608"/>
      <c r="O400" s="608"/>
      <c r="P400" s="608"/>
      <c r="Q400" s="608"/>
      <c r="R400" s="608"/>
      <c r="S400" s="640"/>
      <c r="T400" s="608" t="str">
        <f t="shared" ref="T400:AE400" si="1095">IF(T398="","",T398*T399)</f>
        <v/>
      </c>
      <c r="U400" s="608" t="str">
        <f t="shared" si="1095"/>
        <v/>
      </c>
      <c r="V400" s="608" t="str">
        <f t="shared" si="1095"/>
        <v/>
      </c>
      <c r="W400" s="608" t="str">
        <f t="shared" si="1095"/>
        <v/>
      </c>
      <c r="X400" s="608" t="str">
        <f t="shared" si="1095"/>
        <v/>
      </c>
      <c r="Y400" s="608" t="str">
        <f t="shared" si="1095"/>
        <v/>
      </c>
      <c r="Z400" s="1347" t="str">
        <f t="shared" si="1095"/>
        <v/>
      </c>
      <c r="AA400" s="1347" t="str">
        <f t="shared" si="1095"/>
        <v/>
      </c>
      <c r="AB400" s="1347" t="str">
        <f t="shared" si="1095"/>
        <v/>
      </c>
      <c r="AC400" s="1347" t="str">
        <f t="shared" si="1095"/>
        <v/>
      </c>
      <c r="AD400" s="608" t="str">
        <f t="shared" si="1095"/>
        <v/>
      </c>
      <c r="AE400" s="1347" t="str">
        <f t="shared" si="1095"/>
        <v/>
      </c>
      <c r="AF400" s="608"/>
      <c r="AG400" s="608"/>
      <c r="AH400" s="608"/>
      <c r="AI400" s="608"/>
      <c r="AJ400" s="608"/>
      <c r="AK400" s="640"/>
      <c r="AL400" s="608" t="str">
        <f t="shared" ref="AL400:AW400" si="1096">IF(AL398="","",AL398*AL399)</f>
        <v/>
      </c>
      <c r="AM400" s="608" t="str">
        <f t="shared" si="1096"/>
        <v/>
      </c>
      <c r="AN400" s="608" t="str">
        <f t="shared" si="1096"/>
        <v/>
      </c>
      <c r="AO400" s="608" t="str">
        <f t="shared" si="1096"/>
        <v/>
      </c>
      <c r="AP400" s="608" t="str">
        <f t="shared" si="1096"/>
        <v/>
      </c>
      <c r="AQ400" s="608" t="str">
        <f t="shared" si="1096"/>
        <v/>
      </c>
      <c r="AR400" s="608" t="str">
        <f t="shared" si="1096"/>
        <v/>
      </c>
      <c r="AS400" s="608" t="str">
        <f t="shared" si="1096"/>
        <v/>
      </c>
      <c r="AT400" s="608" t="str">
        <f t="shared" si="1096"/>
        <v/>
      </c>
      <c r="AU400" s="608" t="str">
        <f t="shared" si="1096"/>
        <v/>
      </c>
      <c r="AV400" s="608" t="str">
        <f t="shared" si="1096"/>
        <v/>
      </c>
      <c r="AW400" s="608" t="str">
        <f t="shared" si="1096"/>
        <v/>
      </c>
      <c r="AX400" s="608"/>
      <c r="AY400" s="608"/>
      <c r="AZ400" s="608"/>
      <c r="BA400" s="608"/>
      <c r="BB400" s="608"/>
      <c r="BC400" s="640"/>
      <c r="BD400" s="1347" t="str">
        <f t="shared" ref="BD400:BO400" si="1097">IF(BD398="","",BD398*BD399)</f>
        <v/>
      </c>
      <c r="BE400" s="1347" t="str">
        <f t="shared" si="1097"/>
        <v/>
      </c>
      <c r="BF400" s="1347" t="str">
        <f t="shared" si="1097"/>
        <v/>
      </c>
      <c r="BG400" s="1347" t="str">
        <f t="shared" si="1097"/>
        <v/>
      </c>
      <c r="BH400" s="1347" t="str">
        <f t="shared" si="1097"/>
        <v/>
      </c>
      <c r="BI400" s="1347" t="str">
        <f t="shared" si="1097"/>
        <v/>
      </c>
      <c r="BJ400" s="1347" t="str">
        <f t="shared" si="1097"/>
        <v/>
      </c>
      <c r="BK400" s="1347" t="str">
        <f t="shared" si="1097"/>
        <v/>
      </c>
      <c r="BL400" s="1347" t="str">
        <f t="shared" si="1097"/>
        <v/>
      </c>
      <c r="BM400" s="1347" t="str">
        <f t="shared" si="1097"/>
        <v/>
      </c>
      <c r="BN400" s="1347" t="str">
        <f t="shared" si="1097"/>
        <v/>
      </c>
      <c r="BO400" s="1347" t="str">
        <f t="shared" si="1097"/>
        <v/>
      </c>
      <c r="BP400" s="1347"/>
      <c r="BQ400" s="1347"/>
      <c r="BR400" s="1347"/>
      <c r="BS400" s="1347"/>
      <c r="BT400" s="1347"/>
      <c r="BU400" s="640"/>
      <c r="BV400" s="608" t="str">
        <f>IF(BV398="","",BV398*BV399)</f>
        <v/>
      </c>
      <c r="BW400" s="608" t="str">
        <f>IF(BW398="","",BW398*BW399)</f>
        <v/>
      </c>
      <c r="BX400" s="608" t="str">
        <f>IF(BX398="","",BX398*BX399)</f>
        <v/>
      </c>
      <c r="BY400" s="608" t="str">
        <f>IF(BY398="","",BY398*BY399)</f>
        <v/>
      </c>
      <c r="BZ400" s="578" t="str">
        <f t="shared" si="1044"/>
        <v/>
      </c>
      <c r="CA400" s="578" t="str">
        <f t="shared" si="1045"/>
        <v/>
      </c>
      <c r="CB400" s="578" t="str">
        <f t="shared" si="1046"/>
        <v/>
      </c>
      <c r="CC400" s="665" t="str">
        <f t="shared" si="1047"/>
        <v/>
      </c>
      <c r="CD400" s="1069" t="str">
        <f t="shared" si="1082"/>
        <v/>
      </c>
      <c r="CE400" s="1070" t="str">
        <f t="shared" si="1085"/>
        <v/>
      </c>
      <c r="CF400" s="1070" t="str">
        <f t="shared" si="1085"/>
        <v/>
      </c>
      <c r="CG400" s="1070" t="str">
        <f t="shared" si="1085"/>
        <v/>
      </c>
      <c r="CH400" s="1070" t="str">
        <f t="shared" si="1085"/>
        <v/>
      </c>
      <c r="CI400" s="1071" t="str">
        <f t="shared" si="1085"/>
        <v/>
      </c>
      <c r="CJ400" s="1071" t="str">
        <f t="shared" si="1085"/>
        <v/>
      </c>
      <c r="CK400" s="1070" t="str">
        <f t="shared" si="1085"/>
        <v/>
      </c>
      <c r="CL400" s="1070" t="str">
        <f t="shared" si="1085"/>
        <v/>
      </c>
      <c r="CM400" s="1070" t="str">
        <f t="shared" si="1085"/>
        <v/>
      </c>
      <c r="CN400" s="1070" t="str">
        <f t="shared" si="1085"/>
        <v/>
      </c>
      <c r="CO400" s="1069" t="str">
        <f t="shared" si="1085"/>
        <v/>
      </c>
      <c r="CP400" s="532" t="str">
        <f t="shared" si="1049"/>
        <v/>
      </c>
      <c r="CQ400" s="533" t="str">
        <f t="shared" si="1050"/>
        <v/>
      </c>
      <c r="CR400" s="534" t="str">
        <f t="shared" si="1051"/>
        <v/>
      </c>
      <c r="CS400" s="534" t="str">
        <f t="shared" si="1052"/>
        <v/>
      </c>
      <c r="CT400" s="534" t="str">
        <f t="shared" si="1053"/>
        <v/>
      </c>
      <c r="CU400" s="534" t="str">
        <f t="shared" si="1054"/>
        <v/>
      </c>
      <c r="CV400" s="534" t="str">
        <f t="shared" si="1055"/>
        <v/>
      </c>
      <c r="CW400" s="535" t="str">
        <f t="shared" si="1056"/>
        <v/>
      </c>
      <c r="CX400" s="535" t="str">
        <f t="shared" si="1057"/>
        <v/>
      </c>
      <c r="CY400" s="535" t="str">
        <f t="shared" si="1058"/>
        <v/>
      </c>
      <c r="CZ400" s="534" t="str">
        <f t="shared" si="1059"/>
        <v/>
      </c>
      <c r="DA400" s="534" t="str">
        <f t="shared" si="1060"/>
        <v/>
      </c>
      <c r="DB400" s="534" t="str">
        <f t="shared" si="1061"/>
        <v/>
      </c>
      <c r="DC400" s="534" t="str">
        <f t="shared" si="1062"/>
        <v/>
      </c>
      <c r="DD400" s="534" t="str">
        <f t="shared" si="1063"/>
        <v/>
      </c>
      <c r="DE400" s="533" t="str">
        <f t="shared" si="1064"/>
        <v/>
      </c>
      <c r="DF400" s="532" t="str">
        <f t="shared" si="1065"/>
        <v/>
      </c>
      <c r="DG400" s="631">
        <f t="shared" si="1066"/>
        <v>1</v>
      </c>
      <c r="DH400" s="96">
        <f t="shared" si="1067"/>
        <v>0</v>
      </c>
      <c r="DI400" s="96">
        <f t="shared" si="1068"/>
        <v>0</v>
      </c>
      <c r="DJ400" s="96">
        <f t="shared" si="1069"/>
        <v>0</v>
      </c>
      <c r="DK400" s="670"/>
      <c r="DL400" s="671"/>
      <c r="DM400" s="671"/>
      <c r="DN400" s="671"/>
      <c r="DO400" s="671"/>
      <c r="DP400" s="671"/>
      <c r="DQ400" s="671"/>
      <c r="DR400" s="671"/>
      <c r="DS400" s="671"/>
      <c r="DT400" s="672"/>
    </row>
    <row r="401" spans="1:124" s="470" customFormat="1" ht="15.75" customHeight="1">
      <c r="A401" s="659" t="s">
        <v>269</v>
      </c>
      <c r="B401" s="606">
        <v>0</v>
      </c>
      <c r="C401" s="606"/>
      <c r="D401" s="606"/>
      <c r="E401" s="606"/>
      <c r="F401" s="606"/>
      <c r="G401" s="606"/>
      <c r="H401" s="606"/>
      <c r="I401" s="606"/>
      <c r="J401" s="606"/>
      <c r="K401" s="606"/>
      <c r="L401" s="606"/>
      <c r="M401" s="606"/>
      <c r="N401" s="606"/>
      <c r="O401" s="606"/>
      <c r="P401" s="606"/>
      <c r="Q401" s="606"/>
      <c r="R401" s="606"/>
      <c r="S401" s="596"/>
      <c r="T401" s="606"/>
      <c r="U401" s="606"/>
      <c r="V401" s="606"/>
      <c r="W401" s="606"/>
      <c r="X401" s="606"/>
      <c r="Y401" s="606"/>
      <c r="Z401" s="1346"/>
      <c r="AA401" s="1346"/>
      <c r="AB401" s="1346"/>
      <c r="AC401" s="1346"/>
      <c r="AD401" s="606"/>
      <c r="AE401" s="1346"/>
      <c r="AF401" s="606"/>
      <c r="AG401" s="606"/>
      <c r="AH401" s="606"/>
      <c r="AI401" s="606"/>
      <c r="AJ401" s="606"/>
      <c r="AK401" s="596"/>
      <c r="AL401" s="606"/>
      <c r="AM401" s="606"/>
      <c r="AN401" s="606"/>
      <c r="AO401" s="606"/>
      <c r="AP401" s="606"/>
      <c r="AQ401" s="606"/>
      <c r="AR401" s="606"/>
      <c r="AS401" s="606"/>
      <c r="AT401" s="606"/>
      <c r="AU401" s="606"/>
      <c r="AV401" s="606"/>
      <c r="AW401" s="606"/>
      <c r="AX401" s="606"/>
      <c r="AY401" s="606"/>
      <c r="AZ401" s="606"/>
      <c r="BA401" s="606"/>
      <c r="BB401" s="606"/>
      <c r="BC401" s="596"/>
      <c r="BD401" s="1346"/>
      <c r="BE401" s="1346"/>
      <c r="BF401" s="1346"/>
      <c r="BG401" s="1346"/>
      <c r="BH401" s="1346"/>
      <c r="BI401" s="1346"/>
      <c r="BJ401" s="1346"/>
      <c r="BK401" s="1346"/>
      <c r="BL401" s="1346"/>
      <c r="BM401" s="1346"/>
      <c r="BN401" s="1346"/>
      <c r="BO401" s="1346"/>
      <c r="BP401" s="1346"/>
      <c r="BQ401" s="1346"/>
      <c r="BR401" s="1346"/>
      <c r="BS401" s="1346"/>
      <c r="BT401" s="1346"/>
      <c r="BU401" s="596"/>
      <c r="BV401" s="606"/>
      <c r="BW401" s="606"/>
      <c r="BX401" s="606"/>
      <c r="BY401" s="606"/>
      <c r="BZ401" s="578" t="str">
        <f t="shared" si="1044"/>
        <v/>
      </c>
      <c r="CA401" s="578" t="str">
        <f t="shared" si="1045"/>
        <v/>
      </c>
      <c r="CB401" s="578" t="str">
        <f t="shared" si="1046"/>
        <v/>
      </c>
      <c r="CC401" s="665" t="str">
        <f t="shared" si="1047"/>
        <v/>
      </c>
      <c r="CD401" s="1069" t="str">
        <f t="shared" si="1082"/>
        <v/>
      </c>
      <c r="CE401" s="1070" t="str">
        <f t="shared" si="1085"/>
        <v/>
      </c>
      <c r="CF401" s="1070" t="str">
        <f t="shared" si="1085"/>
        <v/>
      </c>
      <c r="CG401" s="1070" t="str">
        <f t="shared" si="1085"/>
        <v/>
      </c>
      <c r="CH401" s="1070" t="str">
        <f t="shared" si="1085"/>
        <v/>
      </c>
      <c r="CI401" s="1071" t="str">
        <f t="shared" si="1085"/>
        <v/>
      </c>
      <c r="CJ401" s="1071" t="str">
        <f t="shared" si="1085"/>
        <v/>
      </c>
      <c r="CK401" s="1070" t="str">
        <f t="shared" si="1085"/>
        <v/>
      </c>
      <c r="CL401" s="1070" t="str">
        <f t="shared" si="1085"/>
        <v/>
      </c>
      <c r="CM401" s="1070" t="str">
        <f t="shared" si="1085"/>
        <v/>
      </c>
      <c r="CN401" s="1070" t="str">
        <f t="shared" si="1085"/>
        <v/>
      </c>
      <c r="CO401" s="1069" t="str">
        <f t="shared" si="1085"/>
        <v/>
      </c>
      <c r="CP401" s="532" t="str">
        <f t="shared" si="1049"/>
        <v/>
      </c>
      <c r="CQ401" s="533" t="str">
        <f t="shared" si="1050"/>
        <v/>
      </c>
      <c r="CR401" s="534" t="str">
        <f t="shared" si="1051"/>
        <v/>
      </c>
      <c r="CS401" s="534" t="str">
        <f t="shared" si="1052"/>
        <v/>
      </c>
      <c r="CT401" s="534" t="str">
        <f t="shared" si="1053"/>
        <v/>
      </c>
      <c r="CU401" s="534" t="str">
        <f t="shared" si="1054"/>
        <v/>
      </c>
      <c r="CV401" s="534" t="str">
        <f t="shared" si="1055"/>
        <v/>
      </c>
      <c r="CW401" s="535" t="str">
        <f t="shared" si="1056"/>
        <v/>
      </c>
      <c r="CX401" s="535" t="str">
        <f t="shared" si="1057"/>
        <v/>
      </c>
      <c r="CY401" s="535" t="str">
        <f t="shared" si="1058"/>
        <v/>
      </c>
      <c r="CZ401" s="534" t="str">
        <f t="shared" si="1059"/>
        <v/>
      </c>
      <c r="DA401" s="534" t="str">
        <f t="shared" si="1060"/>
        <v/>
      </c>
      <c r="DB401" s="534" t="str">
        <f t="shared" si="1061"/>
        <v/>
      </c>
      <c r="DC401" s="534" t="str">
        <f t="shared" si="1062"/>
        <v/>
      </c>
      <c r="DD401" s="534" t="str">
        <f t="shared" si="1063"/>
        <v/>
      </c>
      <c r="DE401" s="533" t="str">
        <f t="shared" si="1064"/>
        <v/>
      </c>
      <c r="DF401" s="532" t="str">
        <f t="shared" si="1065"/>
        <v/>
      </c>
      <c r="DG401" s="631">
        <f t="shared" si="1066"/>
        <v>1</v>
      </c>
      <c r="DH401" s="96">
        <f t="shared" si="1067"/>
        <v>0</v>
      </c>
      <c r="DI401" s="96">
        <f t="shared" si="1068"/>
        <v>0</v>
      </c>
      <c r="DJ401" s="96">
        <f t="shared" si="1069"/>
        <v>0</v>
      </c>
      <c r="DK401" s="467"/>
      <c r="DL401" s="599"/>
      <c r="DM401" s="599"/>
      <c r="DN401" s="599"/>
      <c r="DO401" s="599"/>
      <c r="DP401" s="599"/>
      <c r="DQ401" s="599"/>
      <c r="DR401" s="599"/>
      <c r="DS401" s="599"/>
      <c r="DT401" s="468"/>
    </row>
    <row r="402" spans="1:124" s="610" customFormat="1" ht="15.75" customHeight="1">
      <c r="A402" s="619" t="s">
        <v>180</v>
      </c>
      <c r="B402" s="606">
        <v>0</v>
      </c>
      <c r="C402" s="606"/>
      <c r="D402" s="606"/>
      <c r="E402" s="606"/>
      <c r="F402" s="606"/>
      <c r="G402" s="606"/>
      <c r="H402" s="606"/>
      <c r="I402" s="606"/>
      <c r="J402" s="606"/>
      <c r="K402" s="606"/>
      <c r="L402" s="606"/>
      <c r="M402" s="606"/>
      <c r="N402" s="606"/>
      <c r="O402" s="606"/>
      <c r="P402" s="606"/>
      <c r="Q402" s="606"/>
      <c r="R402" s="606"/>
      <c r="S402" s="583"/>
      <c r="T402" s="606"/>
      <c r="U402" s="606"/>
      <c r="V402" s="606"/>
      <c r="W402" s="606"/>
      <c r="X402" s="606"/>
      <c r="Y402" s="606"/>
      <c r="Z402" s="1346"/>
      <c r="AA402" s="1346"/>
      <c r="AB402" s="1346"/>
      <c r="AC402" s="1346"/>
      <c r="AD402" s="606"/>
      <c r="AE402" s="1346"/>
      <c r="AF402" s="606"/>
      <c r="AG402" s="606"/>
      <c r="AH402" s="606"/>
      <c r="AI402" s="606"/>
      <c r="AJ402" s="606"/>
      <c r="AK402" s="583"/>
      <c r="AL402" s="606"/>
      <c r="AM402" s="606"/>
      <c r="AN402" s="606"/>
      <c r="AO402" s="606"/>
      <c r="AP402" s="606"/>
      <c r="AQ402" s="606"/>
      <c r="AR402" s="606"/>
      <c r="AS402" s="606"/>
      <c r="AT402" s="606"/>
      <c r="AU402" s="606"/>
      <c r="AV402" s="606"/>
      <c r="AW402" s="606"/>
      <c r="AX402" s="606"/>
      <c r="AY402" s="606"/>
      <c r="AZ402" s="606"/>
      <c r="BA402" s="606"/>
      <c r="BB402" s="606"/>
      <c r="BC402" s="583"/>
      <c r="BD402" s="1346"/>
      <c r="BE402" s="1346"/>
      <c r="BF402" s="1346"/>
      <c r="BG402" s="1346"/>
      <c r="BH402" s="1346"/>
      <c r="BI402" s="1346"/>
      <c r="BJ402" s="1346"/>
      <c r="BK402" s="1346"/>
      <c r="BL402" s="1346"/>
      <c r="BM402" s="1346"/>
      <c r="BN402" s="1346"/>
      <c r="BO402" s="1346"/>
      <c r="BP402" s="1346"/>
      <c r="BQ402" s="1346"/>
      <c r="BR402" s="1346"/>
      <c r="BS402" s="1346"/>
      <c r="BT402" s="1346"/>
      <c r="BU402" s="583"/>
      <c r="BV402" s="606"/>
      <c r="BW402" s="606"/>
      <c r="BX402" s="606"/>
      <c r="BY402" s="606"/>
      <c r="BZ402" s="578" t="str">
        <f t="shared" si="1044"/>
        <v/>
      </c>
      <c r="CA402" s="578" t="str">
        <f t="shared" si="1045"/>
        <v/>
      </c>
      <c r="CB402" s="578" t="str">
        <f t="shared" si="1046"/>
        <v/>
      </c>
      <c r="CC402" s="665" t="str">
        <f t="shared" si="1047"/>
        <v/>
      </c>
      <c r="CD402" s="1069" t="str">
        <f t="shared" si="1082"/>
        <v/>
      </c>
      <c r="CE402" s="1070" t="str">
        <f t="shared" si="1085"/>
        <v/>
      </c>
      <c r="CF402" s="1070" t="str">
        <f t="shared" si="1085"/>
        <v/>
      </c>
      <c r="CG402" s="1070" t="str">
        <f t="shared" si="1085"/>
        <v/>
      </c>
      <c r="CH402" s="1070" t="str">
        <f t="shared" si="1085"/>
        <v/>
      </c>
      <c r="CI402" s="1071" t="str">
        <f t="shared" si="1085"/>
        <v/>
      </c>
      <c r="CJ402" s="1071" t="str">
        <f t="shared" si="1085"/>
        <v/>
      </c>
      <c r="CK402" s="1070" t="str">
        <f t="shared" si="1085"/>
        <v/>
      </c>
      <c r="CL402" s="1070" t="str">
        <f t="shared" si="1085"/>
        <v/>
      </c>
      <c r="CM402" s="1070" t="str">
        <f t="shared" si="1085"/>
        <v/>
      </c>
      <c r="CN402" s="1070" t="str">
        <f t="shared" si="1085"/>
        <v/>
      </c>
      <c r="CO402" s="1069" t="str">
        <f t="shared" si="1085"/>
        <v/>
      </c>
      <c r="CP402" s="532" t="str">
        <f t="shared" si="1049"/>
        <v/>
      </c>
      <c r="CQ402" s="533" t="str">
        <f t="shared" si="1050"/>
        <v/>
      </c>
      <c r="CR402" s="534" t="str">
        <f t="shared" si="1051"/>
        <v/>
      </c>
      <c r="CS402" s="534" t="str">
        <f t="shared" si="1052"/>
        <v/>
      </c>
      <c r="CT402" s="534" t="str">
        <f t="shared" si="1053"/>
        <v/>
      </c>
      <c r="CU402" s="534" t="str">
        <f t="shared" si="1054"/>
        <v/>
      </c>
      <c r="CV402" s="534" t="str">
        <f t="shared" si="1055"/>
        <v/>
      </c>
      <c r="CW402" s="535" t="str">
        <f t="shared" si="1056"/>
        <v/>
      </c>
      <c r="CX402" s="535" t="str">
        <f t="shared" si="1057"/>
        <v/>
      </c>
      <c r="CY402" s="535" t="str">
        <f t="shared" si="1058"/>
        <v/>
      </c>
      <c r="CZ402" s="534" t="str">
        <f t="shared" si="1059"/>
        <v/>
      </c>
      <c r="DA402" s="534" t="str">
        <f t="shared" si="1060"/>
        <v/>
      </c>
      <c r="DB402" s="534" t="str">
        <f t="shared" si="1061"/>
        <v/>
      </c>
      <c r="DC402" s="534" t="str">
        <f t="shared" si="1062"/>
        <v/>
      </c>
      <c r="DD402" s="534" t="str">
        <f t="shared" si="1063"/>
        <v/>
      </c>
      <c r="DE402" s="533" t="str">
        <f t="shared" si="1064"/>
        <v/>
      </c>
      <c r="DF402" s="532" t="str">
        <f t="shared" si="1065"/>
        <v/>
      </c>
      <c r="DG402" s="631">
        <f t="shared" si="1066"/>
        <v>1</v>
      </c>
      <c r="DH402" s="96">
        <f t="shared" si="1067"/>
        <v>0</v>
      </c>
      <c r="DI402" s="96">
        <f t="shared" si="1068"/>
        <v>0</v>
      </c>
      <c r="DJ402" s="96">
        <f t="shared" si="1069"/>
        <v>0</v>
      </c>
      <c r="DK402" s="641"/>
      <c r="DL402" s="625"/>
      <c r="DM402" s="625"/>
      <c r="DN402" s="625"/>
      <c r="DO402" s="625"/>
      <c r="DP402" s="625"/>
      <c r="DQ402" s="625"/>
      <c r="DR402" s="625"/>
      <c r="DS402" s="625"/>
      <c r="DT402" s="642"/>
    </row>
    <row r="403" spans="1:124" s="470" customFormat="1" ht="15.75" customHeight="1">
      <c r="A403" s="635" t="s">
        <v>182</v>
      </c>
      <c r="B403" s="608">
        <f t="shared" ref="B403:M403" si="1098">IF(B401="","",B401*B402)</f>
        <v>0</v>
      </c>
      <c r="C403" s="608" t="str">
        <f t="shared" si="1098"/>
        <v/>
      </c>
      <c r="D403" s="608" t="str">
        <f t="shared" si="1098"/>
        <v/>
      </c>
      <c r="E403" s="608" t="str">
        <f t="shared" si="1098"/>
        <v/>
      </c>
      <c r="F403" s="608" t="str">
        <f t="shared" si="1098"/>
        <v/>
      </c>
      <c r="G403" s="608" t="str">
        <f t="shared" si="1098"/>
        <v/>
      </c>
      <c r="H403" s="608" t="str">
        <f t="shared" si="1098"/>
        <v/>
      </c>
      <c r="I403" s="608" t="str">
        <f t="shared" si="1098"/>
        <v/>
      </c>
      <c r="J403" s="608" t="str">
        <f t="shared" si="1098"/>
        <v/>
      </c>
      <c r="K403" s="608" t="str">
        <f t="shared" si="1098"/>
        <v/>
      </c>
      <c r="L403" s="608" t="str">
        <f t="shared" si="1098"/>
        <v/>
      </c>
      <c r="M403" s="608" t="str">
        <f t="shared" si="1098"/>
        <v/>
      </c>
      <c r="N403" s="608"/>
      <c r="O403" s="608"/>
      <c r="P403" s="608"/>
      <c r="Q403" s="608"/>
      <c r="R403" s="608"/>
      <c r="S403" s="640"/>
      <c r="T403" s="608" t="str">
        <f t="shared" ref="T403:AE403" si="1099">IF(T401="","",T401*T402)</f>
        <v/>
      </c>
      <c r="U403" s="608" t="str">
        <f t="shared" si="1099"/>
        <v/>
      </c>
      <c r="V403" s="608" t="str">
        <f t="shared" si="1099"/>
        <v/>
      </c>
      <c r="W403" s="608" t="str">
        <f t="shared" si="1099"/>
        <v/>
      </c>
      <c r="X403" s="608" t="str">
        <f t="shared" si="1099"/>
        <v/>
      </c>
      <c r="Y403" s="608" t="str">
        <f t="shared" si="1099"/>
        <v/>
      </c>
      <c r="Z403" s="1347" t="str">
        <f t="shared" si="1099"/>
        <v/>
      </c>
      <c r="AA403" s="1347" t="str">
        <f t="shared" si="1099"/>
        <v/>
      </c>
      <c r="AB403" s="1347" t="str">
        <f t="shared" si="1099"/>
        <v/>
      </c>
      <c r="AC403" s="1347" t="str">
        <f t="shared" si="1099"/>
        <v/>
      </c>
      <c r="AD403" s="608" t="str">
        <f t="shared" si="1099"/>
        <v/>
      </c>
      <c r="AE403" s="1347" t="str">
        <f t="shared" si="1099"/>
        <v/>
      </c>
      <c r="AF403" s="608"/>
      <c r="AG403" s="608"/>
      <c r="AH403" s="608"/>
      <c r="AI403" s="608"/>
      <c r="AJ403" s="608"/>
      <c r="AK403" s="640"/>
      <c r="AL403" s="608" t="str">
        <f t="shared" ref="AL403:AW403" si="1100">IF(AL401="","",AL401*AL402)</f>
        <v/>
      </c>
      <c r="AM403" s="608" t="str">
        <f t="shared" si="1100"/>
        <v/>
      </c>
      <c r="AN403" s="608" t="str">
        <f t="shared" si="1100"/>
        <v/>
      </c>
      <c r="AO403" s="608" t="str">
        <f t="shared" si="1100"/>
        <v/>
      </c>
      <c r="AP403" s="608" t="str">
        <f t="shared" si="1100"/>
        <v/>
      </c>
      <c r="AQ403" s="608" t="str">
        <f t="shared" si="1100"/>
        <v/>
      </c>
      <c r="AR403" s="608" t="str">
        <f t="shared" si="1100"/>
        <v/>
      </c>
      <c r="AS403" s="608" t="str">
        <f t="shared" si="1100"/>
        <v/>
      </c>
      <c r="AT403" s="608" t="str">
        <f t="shared" si="1100"/>
        <v/>
      </c>
      <c r="AU403" s="608" t="str">
        <f t="shared" si="1100"/>
        <v/>
      </c>
      <c r="AV403" s="608" t="str">
        <f t="shared" si="1100"/>
        <v/>
      </c>
      <c r="AW403" s="608" t="str">
        <f t="shared" si="1100"/>
        <v/>
      </c>
      <c r="AX403" s="608"/>
      <c r="AY403" s="608"/>
      <c r="AZ403" s="608"/>
      <c r="BA403" s="608"/>
      <c r="BB403" s="608"/>
      <c r="BC403" s="640"/>
      <c r="BD403" s="1347" t="str">
        <f t="shared" ref="BD403:BO403" si="1101">IF(BD401="","",BD401*BD402)</f>
        <v/>
      </c>
      <c r="BE403" s="1347" t="str">
        <f t="shared" si="1101"/>
        <v/>
      </c>
      <c r="BF403" s="1347" t="str">
        <f t="shared" si="1101"/>
        <v/>
      </c>
      <c r="BG403" s="1347" t="str">
        <f t="shared" si="1101"/>
        <v/>
      </c>
      <c r="BH403" s="1347" t="str">
        <f t="shared" si="1101"/>
        <v/>
      </c>
      <c r="BI403" s="1347" t="str">
        <f t="shared" si="1101"/>
        <v/>
      </c>
      <c r="BJ403" s="1347" t="str">
        <f t="shared" si="1101"/>
        <v/>
      </c>
      <c r="BK403" s="1347" t="str">
        <f t="shared" si="1101"/>
        <v/>
      </c>
      <c r="BL403" s="1347" t="str">
        <f t="shared" si="1101"/>
        <v/>
      </c>
      <c r="BM403" s="1347" t="str">
        <f t="shared" si="1101"/>
        <v/>
      </c>
      <c r="BN403" s="1347" t="str">
        <f t="shared" si="1101"/>
        <v/>
      </c>
      <c r="BO403" s="1347" t="str">
        <f t="shared" si="1101"/>
        <v/>
      </c>
      <c r="BP403" s="1347"/>
      <c r="BQ403" s="1347"/>
      <c r="BR403" s="1347"/>
      <c r="BS403" s="1347"/>
      <c r="BT403" s="1347"/>
      <c r="BU403" s="640"/>
      <c r="BV403" s="608" t="str">
        <f>IF(BV401="","",BV401*BV402)</f>
        <v/>
      </c>
      <c r="BW403" s="608" t="str">
        <f>IF(BW401="","",BW401*BW402)</f>
        <v/>
      </c>
      <c r="BX403" s="608" t="str">
        <f>IF(BX401="","",BX401*BX402)</f>
        <v/>
      </c>
      <c r="BY403" s="608" t="str">
        <f>IF(BY401="","",BY401*BY402)</f>
        <v/>
      </c>
      <c r="BZ403" s="578" t="str">
        <f t="shared" si="1044"/>
        <v/>
      </c>
      <c r="CA403" s="578" t="str">
        <f t="shared" si="1045"/>
        <v/>
      </c>
      <c r="CB403" s="578" t="str">
        <f t="shared" si="1046"/>
        <v/>
      </c>
      <c r="CC403" s="665" t="str">
        <f t="shared" si="1047"/>
        <v/>
      </c>
      <c r="CD403" s="1069" t="str">
        <f t="shared" si="1082"/>
        <v/>
      </c>
      <c r="CE403" s="1070" t="str">
        <f t="shared" si="1085"/>
        <v/>
      </c>
      <c r="CF403" s="1070" t="str">
        <f t="shared" si="1085"/>
        <v/>
      </c>
      <c r="CG403" s="1070" t="str">
        <f t="shared" si="1085"/>
        <v/>
      </c>
      <c r="CH403" s="1070" t="str">
        <f t="shared" si="1085"/>
        <v/>
      </c>
      <c r="CI403" s="1071" t="str">
        <f t="shared" si="1085"/>
        <v/>
      </c>
      <c r="CJ403" s="1071" t="str">
        <f t="shared" si="1085"/>
        <v/>
      </c>
      <c r="CK403" s="1070" t="str">
        <f t="shared" si="1085"/>
        <v/>
      </c>
      <c r="CL403" s="1070" t="str">
        <f t="shared" si="1085"/>
        <v/>
      </c>
      <c r="CM403" s="1070" t="str">
        <f t="shared" si="1085"/>
        <v/>
      </c>
      <c r="CN403" s="1070" t="str">
        <f t="shared" si="1085"/>
        <v/>
      </c>
      <c r="CO403" s="1069" t="str">
        <f t="shared" si="1085"/>
        <v/>
      </c>
      <c r="CP403" s="532" t="str">
        <f t="shared" si="1049"/>
        <v/>
      </c>
      <c r="CQ403" s="533" t="str">
        <f t="shared" si="1050"/>
        <v/>
      </c>
      <c r="CR403" s="534" t="str">
        <f t="shared" si="1051"/>
        <v/>
      </c>
      <c r="CS403" s="534" t="str">
        <f t="shared" si="1052"/>
        <v/>
      </c>
      <c r="CT403" s="534" t="str">
        <f t="shared" si="1053"/>
        <v/>
      </c>
      <c r="CU403" s="534" t="str">
        <f t="shared" si="1054"/>
        <v/>
      </c>
      <c r="CV403" s="534" t="str">
        <f t="shared" si="1055"/>
        <v/>
      </c>
      <c r="CW403" s="535" t="str">
        <f t="shared" si="1056"/>
        <v/>
      </c>
      <c r="CX403" s="535" t="str">
        <f t="shared" si="1057"/>
        <v/>
      </c>
      <c r="CY403" s="535" t="str">
        <f t="shared" si="1058"/>
        <v/>
      </c>
      <c r="CZ403" s="534" t="str">
        <f t="shared" si="1059"/>
        <v/>
      </c>
      <c r="DA403" s="534" t="str">
        <f t="shared" si="1060"/>
        <v/>
      </c>
      <c r="DB403" s="534" t="str">
        <f t="shared" si="1061"/>
        <v/>
      </c>
      <c r="DC403" s="534" t="str">
        <f t="shared" si="1062"/>
        <v/>
      </c>
      <c r="DD403" s="534" t="str">
        <f t="shared" si="1063"/>
        <v/>
      </c>
      <c r="DE403" s="533" t="str">
        <f t="shared" si="1064"/>
        <v/>
      </c>
      <c r="DF403" s="532" t="str">
        <f t="shared" si="1065"/>
        <v/>
      </c>
      <c r="DG403" s="631">
        <f t="shared" si="1066"/>
        <v>1</v>
      </c>
      <c r="DH403" s="96">
        <f t="shared" si="1067"/>
        <v>0</v>
      </c>
      <c r="DI403" s="96">
        <f t="shared" si="1068"/>
        <v>0</v>
      </c>
      <c r="DJ403" s="96">
        <f t="shared" si="1069"/>
        <v>0</v>
      </c>
      <c r="DK403" s="467"/>
      <c r="DL403" s="599"/>
      <c r="DM403" s="599"/>
      <c r="DN403" s="599"/>
      <c r="DO403" s="599"/>
      <c r="DP403" s="599"/>
      <c r="DQ403" s="599"/>
      <c r="DR403" s="599"/>
      <c r="DS403" s="599"/>
      <c r="DT403" s="468"/>
    </row>
    <row r="404" spans="1:124" s="470" customFormat="1" ht="15.75" customHeight="1">
      <c r="A404" s="659" t="s">
        <v>269</v>
      </c>
      <c r="B404" s="260">
        <v>0</v>
      </c>
      <c r="C404" s="260"/>
      <c r="D404" s="260"/>
      <c r="E404" s="260"/>
      <c r="F404" s="260"/>
      <c r="G404" s="260"/>
      <c r="H404" s="260"/>
      <c r="I404" s="260"/>
      <c r="J404" s="260"/>
      <c r="K404" s="260"/>
      <c r="L404" s="260"/>
      <c r="M404" s="260"/>
      <c r="N404" s="260"/>
      <c r="O404" s="260"/>
      <c r="P404" s="260"/>
      <c r="Q404" s="260"/>
      <c r="R404" s="260"/>
      <c r="S404" s="583"/>
      <c r="T404" s="260"/>
      <c r="U404" s="260"/>
      <c r="V404" s="260"/>
      <c r="W404" s="260"/>
      <c r="X404" s="260"/>
      <c r="Y404" s="260"/>
      <c r="Z404" s="1339"/>
      <c r="AA404" s="1339"/>
      <c r="AB404" s="1339"/>
      <c r="AC404" s="1339"/>
      <c r="AD404" s="260"/>
      <c r="AE404" s="1339"/>
      <c r="AF404" s="260"/>
      <c r="AG404" s="260"/>
      <c r="AH404" s="260"/>
      <c r="AI404" s="260"/>
      <c r="AJ404" s="260"/>
      <c r="AK404" s="583"/>
      <c r="AL404" s="260"/>
      <c r="AM404" s="260"/>
      <c r="AN404" s="260"/>
      <c r="AO404" s="260"/>
      <c r="AP404" s="260"/>
      <c r="AQ404" s="260"/>
      <c r="AR404" s="260"/>
      <c r="AS404" s="260"/>
      <c r="AT404" s="260"/>
      <c r="AU404" s="260"/>
      <c r="AV404" s="260"/>
      <c r="AW404" s="260"/>
      <c r="AX404" s="260"/>
      <c r="AY404" s="260"/>
      <c r="AZ404" s="260"/>
      <c r="BA404" s="260"/>
      <c r="BB404" s="260"/>
      <c r="BC404" s="583"/>
      <c r="BD404" s="1339"/>
      <c r="BE404" s="1339"/>
      <c r="BF404" s="1339"/>
      <c r="BG404" s="1339"/>
      <c r="BH404" s="1339"/>
      <c r="BI404" s="1339"/>
      <c r="BJ404" s="1339"/>
      <c r="BK404" s="1339"/>
      <c r="BL404" s="1339"/>
      <c r="BM404" s="1339"/>
      <c r="BN404" s="1339"/>
      <c r="BO404" s="1339"/>
      <c r="BP404" s="1339"/>
      <c r="BQ404" s="1339"/>
      <c r="BR404" s="1339"/>
      <c r="BS404" s="1339"/>
      <c r="BT404" s="1339"/>
      <c r="BU404" s="583"/>
      <c r="BV404" s="260"/>
      <c r="BW404" s="260"/>
      <c r="BX404" s="260"/>
      <c r="BY404" s="260"/>
      <c r="BZ404" s="578" t="str">
        <f t="shared" si="1044"/>
        <v/>
      </c>
      <c r="CA404" s="578" t="str">
        <f t="shared" si="1045"/>
        <v/>
      </c>
      <c r="CB404" s="578" t="str">
        <f t="shared" si="1046"/>
        <v/>
      </c>
      <c r="CC404" s="665" t="str">
        <f t="shared" si="1047"/>
        <v/>
      </c>
      <c r="CD404" s="1069" t="str">
        <f t="shared" si="1082"/>
        <v/>
      </c>
      <c r="CE404" s="1070" t="str">
        <f t="shared" si="1085"/>
        <v/>
      </c>
      <c r="CF404" s="1070" t="str">
        <f t="shared" si="1085"/>
        <v/>
      </c>
      <c r="CG404" s="1070" t="str">
        <f t="shared" si="1085"/>
        <v/>
      </c>
      <c r="CH404" s="1070" t="str">
        <f t="shared" si="1085"/>
        <v/>
      </c>
      <c r="CI404" s="1071" t="str">
        <f t="shared" si="1085"/>
        <v/>
      </c>
      <c r="CJ404" s="1071" t="str">
        <f t="shared" si="1085"/>
        <v/>
      </c>
      <c r="CK404" s="1070" t="str">
        <f t="shared" si="1085"/>
        <v/>
      </c>
      <c r="CL404" s="1070" t="str">
        <f t="shared" si="1085"/>
        <v/>
      </c>
      <c r="CM404" s="1070" t="str">
        <f t="shared" si="1085"/>
        <v/>
      </c>
      <c r="CN404" s="1070" t="str">
        <f t="shared" si="1085"/>
        <v/>
      </c>
      <c r="CO404" s="1069" t="str">
        <f t="shared" si="1085"/>
        <v/>
      </c>
      <c r="CP404" s="532" t="str">
        <f t="shared" si="1049"/>
        <v/>
      </c>
      <c r="CQ404" s="533" t="str">
        <f t="shared" si="1050"/>
        <v/>
      </c>
      <c r="CR404" s="534" t="str">
        <f t="shared" si="1051"/>
        <v/>
      </c>
      <c r="CS404" s="534" t="str">
        <f t="shared" si="1052"/>
        <v/>
      </c>
      <c r="CT404" s="534" t="str">
        <f t="shared" si="1053"/>
        <v/>
      </c>
      <c r="CU404" s="534" t="str">
        <f t="shared" si="1054"/>
        <v/>
      </c>
      <c r="CV404" s="534" t="str">
        <f t="shared" si="1055"/>
        <v/>
      </c>
      <c r="CW404" s="535" t="str">
        <f t="shared" si="1056"/>
        <v/>
      </c>
      <c r="CX404" s="535" t="str">
        <f t="shared" si="1057"/>
        <v/>
      </c>
      <c r="CY404" s="535" t="str">
        <f t="shared" si="1058"/>
        <v/>
      </c>
      <c r="CZ404" s="534" t="str">
        <f t="shared" si="1059"/>
        <v/>
      </c>
      <c r="DA404" s="534" t="str">
        <f t="shared" si="1060"/>
        <v/>
      </c>
      <c r="DB404" s="534" t="str">
        <f t="shared" si="1061"/>
        <v/>
      </c>
      <c r="DC404" s="534" t="str">
        <f t="shared" si="1062"/>
        <v/>
      </c>
      <c r="DD404" s="534" t="str">
        <f t="shared" si="1063"/>
        <v/>
      </c>
      <c r="DE404" s="533" t="str">
        <f t="shared" si="1064"/>
        <v/>
      </c>
      <c r="DF404" s="532" t="str">
        <f t="shared" si="1065"/>
        <v/>
      </c>
      <c r="DG404" s="631">
        <f t="shared" si="1066"/>
        <v>1</v>
      </c>
      <c r="DH404" s="96">
        <f t="shared" si="1067"/>
        <v>0</v>
      </c>
      <c r="DI404" s="96">
        <f t="shared" si="1068"/>
        <v>0</v>
      </c>
      <c r="DJ404" s="96">
        <f t="shared" si="1069"/>
        <v>0</v>
      </c>
      <c r="DK404" s="467"/>
      <c r="DL404" s="599"/>
      <c r="DM404" s="599"/>
      <c r="DN404" s="599"/>
      <c r="DO404" s="599"/>
      <c r="DP404" s="599"/>
      <c r="DQ404" s="599"/>
      <c r="DR404" s="599"/>
      <c r="DS404" s="599"/>
      <c r="DT404" s="468"/>
    </row>
    <row r="405" spans="1:124" s="470" customFormat="1" ht="15.75" customHeight="1">
      <c r="A405" s="619" t="s">
        <v>180</v>
      </c>
      <c r="B405" s="260">
        <v>0</v>
      </c>
      <c r="C405" s="260"/>
      <c r="D405" s="260"/>
      <c r="E405" s="260"/>
      <c r="F405" s="260"/>
      <c r="G405" s="260"/>
      <c r="H405" s="260"/>
      <c r="I405" s="260"/>
      <c r="J405" s="260"/>
      <c r="K405" s="260"/>
      <c r="L405" s="260"/>
      <c r="M405" s="260"/>
      <c r="N405" s="260"/>
      <c r="O405" s="260"/>
      <c r="P405" s="260"/>
      <c r="Q405" s="260"/>
      <c r="R405" s="260"/>
      <c r="S405" s="577"/>
      <c r="T405" s="260"/>
      <c r="U405" s="260"/>
      <c r="V405" s="260"/>
      <c r="W405" s="260"/>
      <c r="X405" s="260"/>
      <c r="Y405" s="260"/>
      <c r="Z405" s="1339"/>
      <c r="AA405" s="1339"/>
      <c r="AB405" s="1339"/>
      <c r="AC405" s="1339"/>
      <c r="AD405" s="260"/>
      <c r="AE405" s="1339"/>
      <c r="AF405" s="260"/>
      <c r="AG405" s="260"/>
      <c r="AH405" s="260"/>
      <c r="AI405" s="260"/>
      <c r="AJ405" s="260"/>
      <c r="AK405" s="577"/>
      <c r="AL405" s="260"/>
      <c r="AM405" s="260"/>
      <c r="AN405" s="260"/>
      <c r="AO405" s="260"/>
      <c r="AP405" s="260"/>
      <c r="AQ405" s="260"/>
      <c r="AR405" s="260"/>
      <c r="AS405" s="260"/>
      <c r="AT405" s="260"/>
      <c r="AU405" s="260"/>
      <c r="AV405" s="260"/>
      <c r="AW405" s="260"/>
      <c r="AX405" s="260"/>
      <c r="AY405" s="260"/>
      <c r="AZ405" s="260"/>
      <c r="BA405" s="260"/>
      <c r="BB405" s="260"/>
      <c r="BC405" s="577"/>
      <c r="BD405" s="1339"/>
      <c r="BE405" s="1339"/>
      <c r="BF405" s="1339"/>
      <c r="BG405" s="1339"/>
      <c r="BH405" s="1339"/>
      <c r="BI405" s="1339"/>
      <c r="BJ405" s="1339"/>
      <c r="BK405" s="1339"/>
      <c r="BL405" s="1339"/>
      <c r="BM405" s="1339"/>
      <c r="BN405" s="1339"/>
      <c r="BO405" s="1339"/>
      <c r="BP405" s="1339"/>
      <c r="BQ405" s="1339"/>
      <c r="BR405" s="1339"/>
      <c r="BS405" s="1339"/>
      <c r="BT405" s="1339"/>
      <c r="BU405" s="577"/>
      <c r="BV405" s="260"/>
      <c r="BW405" s="260"/>
      <c r="BX405" s="260"/>
      <c r="BY405" s="260"/>
      <c r="BZ405" s="578" t="str">
        <f t="shared" si="1044"/>
        <v/>
      </c>
      <c r="CA405" s="578" t="str">
        <f t="shared" si="1045"/>
        <v/>
      </c>
      <c r="CB405" s="578" t="str">
        <f t="shared" si="1046"/>
        <v/>
      </c>
      <c r="CC405" s="665" t="str">
        <f t="shared" si="1047"/>
        <v/>
      </c>
      <c r="CD405" s="1069" t="str">
        <f t="shared" si="1082"/>
        <v/>
      </c>
      <c r="CE405" s="1070" t="str">
        <f t="shared" si="1085"/>
        <v/>
      </c>
      <c r="CF405" s="1070" t="str">
        <f t="shared" si="1085"/>
        <v/>
      </c>
      <c r="CG405" s="1070" t="str">
        <f t="shared" si="1085"/>
        <v/>
      </c>
      <c r="CH405" s="1070" t="str">
        <f t="shared" si="1085"/>
        <v/>
      </c>
      <c r="CI405" s="1071" t="str">
        <f t="shared" si="1085"/>
        <v/>
      </c>
      <c r="CJ405" s="1071" t="str">
        <f t="shared" si="1085"/>
        <v/>
      </c>
      <c r="CK405" s="1070" t="str">
        <f t="shared" si="1085"/>
        <v/>
      </c>
      <c r="CL405" s="1070" t="str">
        <f t="shared" si="1085"/>
        <v/>
      </c>
      <c r="CM405" s="1070" t="str">
        <f t="shared" si="1085"/>
        <v/>
      </c>
      <c r="CN405" s="1070" t="str">
        <f t="shared" si="1085"/>
        <v/>
      </c>
      <c r="CO405" s="1069" t="str">
        <f t="shared" si="1085"/>
        <v/>
      </c>
      <c r="CP405" s="532" t="str">
        <f t="shared" si="1049"/>
        <v/>
      </c>
      <c r="CQ405" s="533" t="str">
        <f t="shared" si="1050"/>
        <v/>
      </c>
      <c r="CR405" s="534" t="str">
        <f t="shared" si="1051"/>
        <v/>
      </c>
      <c r="CS405" s="534" t="str">
        <f t="shared" si="1052"/>
        <v/>
      </c>
      <c r="CT405" s="534" t="str">
        <f t="shared" si="1053"/>
        <v/>
      </c>
      <c r="CU405" s="534" t="str">
        <f t="shared" si="1054"/>
        <v/>
      </c>
      <c r="CV405" s="534" t="str">
        <f t="shared" si="1055"/>
        <v/>
      </c>
      <c r="CW405" s="535" t="str">
        <f t="shared" si="1056"/>
        <v/>
      </c>
      <c r="CX405" s="535" t="str">
        <f t="shared" si="1057"/>
        <v/>
      </c>
      <c r="CY405" s="535" t="str">
        <f t="shared" si="1058"/>
        <v/>
      </c>
      <c r="CZ405" s="534" t="str">
        <f t="shared" si="1059"/>
        <v/>
      </c>
      <c r="DA405" s="534" t="str">
        <f t="shared" si="1060"/>
        <v/>
      </c>
      <c r="DB405" s="534" t="str">
        <f t="shared" si="1061"/>
        <v/>
      </c>
      <c r="DC405" s="534" t="str">
        <f t="shared" si="1062"/>
        <v/>
      </c>
      <c r="DD405" s="534" t="str">
        <f t="shared" si="1063"/>
        <v/>
      </c>
      <c r="DE405" s="533" t="str">
        <f t="shared" si="1064"/>
        <v/>
      </c>
      <c r="DF405" s="532" t="str">
        <f t="shared" si="1065"/>
        <v/>
      </c>
      <c r="DG405" s="631">
        <f t="shared" si="1066"/>
        <v>1</v>
      </c>
      <c r="DH405" s="96">
        <f t="shared" si="1067"/>
        <v>0</v>
      </c>
      <c r="DI405" s="96">
        <f t="shared" si="1068"/>
        <v>0</v>
      </c>
      <c r="DJ405" s="96">
        <f t="shared" si="1069"/>
        <v>0</v>
      </c>
      <c r="DK405" s="467"/>
      <c r="DL405" s="599"/>
      <c r="DM405" s="599"/>
      <c r="DN405" s="599"/>
      <c r="DO405" s="599"/>
      <c r="DP405" s="599"/>
      <c r="DQ405" s="599"/>
      <c r="DR405" s="599"/>
      <c r="DS405" s="599"/>
      <c r="DT405" s="468"/>
    </row>
    <row r="406" spans="1:124" s="470" customFormat="1" ht="15.75" customHeight="1">
      <c r="A406" s="635" t="s">
        <v>182</v>
      </c>
      <c r="B406" s="608">
        <f t="shared" ref="B406:M406" si="1102">IF(B404="","",B404*B405)</f>
        <v>0</v>
      </c>
      <c r="C406" s="608" t="str">
        <f t="shared" si="1102"/>
        <v/>
      </c>
      <c r="D406" s="608" t="str">
        <f t="shared" si="1102"/>
        <v/>
      </c>
      <c r="E406" s="608" t="str">
        <f t="shared" si="1102"/>
        <v/>
      </c>
      <c r="F406" s="608" t="str">
        <f t="shared" si="1102"/>
        <v/>
      </c>
      <c r="G406" s="608" t="str">
        <f t="shared" si="1102"/>
        <v/>
      </c>
      <c r="H406" s="608" t="str">
        <f t="shared" si="1102"/>
        <v/>
      </c>
      <c r="I406" s="608" t="str">
        <f t="shared" si="1102"/>
        <v/>
      </c>
      <c r="J406" s="608" t="str">
        <f t="shared" si="1102"/>
        <v/>
      </c>
      <c r="K406" s="608" t="str">
        <f t="shared" si="1102"/>
        <v/>
      </c>
      <c r="L406" s="608" t="str">
        <f t="shared" si="1102"/>
        <v/>
      </c>
      <c r="M406" s="608" t="str">
        <f t="shared" si="1102"/>
        <v/>
      </c>
      <c r="N406" s="608"/>
      <c r="O406" s="608"/>
      <c r="P406" s="608"/>
      <c r="Q406" s="608"/>
      <c r="R406" s="608"/>
      <c r="S406" s="640"/>
      <c r="T406" s="608" t="str">
        <f t="shared" ref="T406:AE406" si="1103">IF(T404="","",T404*T405)</f>
        <v/>
      </c>
      <c r="U406" s="608" t="str">
        <f t="shared" si="1103"/>
        <v/>
      </c>
      <c r="V406" s="608" t="str">
        <f t="shared" si="1103"/>
        <v/>
      </c>
      <c r="W406" s="608" t="str">
        <f t="shared" si="1103"/>
        <v/>
      </c>
      <c r="X406" s="608" t="str">
        <f t="shared" si="1103"/>
        <v/>
      </c>
      <c r="Y406" s="608" t="str">
        <f t="shared" si="1103"/>
        <v/>
      </c>
      <c r="Z406" s="1347" t="str">
        <f t="shared" si="1103"/>
        <v/>
      </c>
      <c r="AA406" s="1347" t="str">
        <f t="shared" si="1103"/>
        <v/>
      </c>
      <c r="AB406" s="1347" t="str">
        <f t="shared" si="1103"/>
        <v/>
      </c>
      <c r="AC406" s="1347" t="str">
        <f t="shared" si="1103"/>
        <v/>
      </c>
      <c r="AD406" s="608" t="str">
        <f t="shared" si="1103"/>
        <v/>
      </c>
      <c r="AE406" s="1347" t="str">
        <f t="shared" si="1103"/>
        <v/>
      </c>
      <c r="AF406" s="608"/>
      <c r="AG406" s="608"/>
      <c r="AH406" s="608"/>
      <c r="AI406" s="608"/>
      <c r="AJ406" s="608"/>
      <c r="AK406" s="640"/>
      <c r="AL406" s="608" t="str">
        <f t="shared" ref="AL406:AW406" si="1104">IF(AL404="","",AL404*AL405)</f>
        <v/>
      </c>
      <c r="AM406" s="608" t="str">
        <f t="shared" si="1104"/>
        <v/>
      </c>
      <c r="AN406" s="608" t="str">
        <f t="shared" si="1104"/>
        <v/>
      </c>
      <c r="AO406" s="608" t="str">
        <f t="shared" si="1104"/>
        <v/>
      </c>
      <c r="AP406" s="608" t="str">
        <f t="shared" si="1104"/>
        <v/>
      </c>
      <c r="AQ406" s="608" t="str">
        <f t="shared" si="1104"/>
        <v/>
      </c>
      <c r="AR406" s="608" t="str">
        <f t="shared" si="1104"/>
        <v/>
      </c>
      <c r="AS406" s="608" t="str">
        <f t="shared" si="1104"/>
        <v/>
      </c>
      <c r="AT406" s="608" t="str">
        <f t="shared" si="1104"/>
        <v/>
      </c>
      <c r="AU406" s="608" t="str">
        <f t="shared" si="1104"/>
        <v/>
      </c>
      <c r="AV406" s="608" t="str">
        <f t="shared" si="1104"/>
        <v/>
      </c>
      <c r="AW406" s="608" t="str">
        <f t="shared" si="1104"/>
        <v/>
      </c>
      <c r="AX406" s="608"/>
      <c r="AY406" s="608"/>
      <c r="AZ406" s="608"/>
      <c r="BA406" s="608"/>
      <c r="BB406" s="608"/>
      <c r="BC406" s="640"/>
      <c r="BD406" s="1347" t="str">
        <f t="shared" ref="BD406:BO406" si="1105">IF(BD404="","",BD404*BD405)</f>
        <v/>
      </c>
      <c r="BE406" s="1347" t="str">
        <f t="shared" si="1105"/>
        <v/>
      </c>
      <c r="BF406" s="1347" t="str">
        <f t="shared" si="1105"/>
        <v/>
      </c>
      <c r="BG406" s="1347" t="str">
        <f t="shared" si="1105"/>
        <v/>
      </c>
      <c r="BH406" s="1347" t="str">
        <f t="shared" si="1105"/>
        <v/>
      </c>
      <c r="BI406" s="1347" t="str">
        <f t="shared" si="1105"/>
        <v/>
      </c>
      <c r="BJ406" s="1347" t="str">
        <f t="shared" si="1105"/>
        <v/>
      </c>
      <c r="BK406" s="1347" t="str">
        <f t="shared" si="1105"/>
        <v/>
      </c>
      <c r="BL406" s="1347" t="str">
        <f t="shared" si="1105"/>
        <v/>
      </c>
      <c r="BM406" s="1347" t="str">
        <f t="shared" si="1105"/>
        <v/>
      </c>
      <c r="BN406" s="1347" t="str">
        <f t="shared" si="1105"/>
        <v/>
      </c>
      <c r="BO406" s="1347" t="str">
        <f t="shared" si="1105"/>
        <v/>
      </c>
      <c r="BP406" s="1347"/>
      <c r="BQ406" s="1347"/>
      <c r="BR406" s="1347"/>
      <c r="BS406" s="1347"/>
      <c r="BT406" s="1347"/>
      <c r="BU406" s="640"/>
      <c r="BV406" s="608" t="str">
        <f>IF(BV404="","",BV404*BV405)</f>
        <v/>
      </c>
      <c r="BW406" s="608" t="str">
        <f>IF(BW404="","",BW404*BW405)</f>
        <v/>
      </c>
      <c r="BX406" s="608" t="str">
        <f>IF(BX404="","",BX404*BX405)</f>
        <v/>
      </c>
      <c r="BY406" s="608" t="str">
        <f>IF(BY404="","",BY404*BY405)</f>
        <v/>
      </c>
      <c r="BZ406" s="578" t="str">
        <f t="shared" si="1044"/>
        <v/>
      </c>
      <c r="CA406" s="578" t="str">
        <f t="shared" si="1045"/>
        <v/>
      </c>
      <c r="CB406" s="578" t="str">
        <f t="shared" si="1046"/>
        <v/>
      </c>
      <c r="CC406" s="665" t="str">
        <f t="shared" si="1047"/>
        <v/>
      </c>
      <c r="CD406" s="1069" t="str">
        <f t="shared" si="1082"/>
        <v/>
      </c>
      <c r="CE406" s="1070" t="str">
        <f t="shared" si="1085"/>
        <v/>
      </c>
      <c r="CF406" s="1070" t="str">
        <f t="shared" si="1085"/>
        <v/>
      </c>
      <c r="CG406" s="1070" t="str">
        <f t="shared" si="1085"/>
        <v/>
      </c>
      <c r="CH406" s="1070" t="str">
        <f t="shared" si="1085"/>
        <v/>
      </c>
      <c r="CI406" s="1071" t="str">
        <f t="shared" si="1085"/>
        <v/>
      </c>
      <c r="CJ406" s="1071" t="str">
        <f t="shared" si="1085"/>
        <v/>
      </c>
      <c r="CK406" s="1070" t="str">
        <f t="shared" si="1085"/>
        <v/>
      </c>
      <c r="CL406" s="1070" t="str">
        <f t="shared" si="1085"/>
        <v/>
      </c>
      <c r="CM406" s="1070" t="str">
        <f t="shared" si="1085"/>
        <v/>
      </c>
      <c r="CN406" s="1070" t="str">
        <f t="shared" si="1085"/>
        <v/>
      </c>
      <c r="CO406" s="1069" t="str">
        <f t="shared" si="1085"/>
        <v/>
      </c>
      <c r="CP406" s="532" t="str">
        <f t="shared" si="1049"/>
        <v/>
      </c>
      <c r="CQ406" s="533" t="str">
        <f t="shared" si="1050"/>
        <v/>
      </c>
      <c r="CR406" s="534" t="str">
        <f t="shared" si="1051"/>
        <v/>
      </c>
      <c r="CS406" s="534" t="str">
        <f t="shared" si="1052"/>
        <v/>
      </c>
      <c r="CT406" s="534" t="str">
        <f t="shared" si="1053"/>
        <v/>
      </c>
      <c r="CU406" s="534" t="str">
        <f t="shared" si="1054"/>
        <v/>
      </c>
      <c r="CV406" s="534" t="str">
        <f t="shared" si="1055"/>
        <v/>
      </c>
      <c r="CW406" s="535" t="str">
        <f t="shared" si="1056"/>
        <v/>
      </c>
      <c r="CX406" s="535" t="str">
        <f t="shared" si="1057"/>
        <v/>
      </c>
      <c r="CY406" s="535" t="str">
        <f t="shared" si="1058"/>
        <v/>
      </c>
      <c r="CZ406" s="534" t="str">
        <f t="shared" si="1059"/>
        <v/>
      </c>
      <c r="DA406" s="534" t="str">
        <f t="shared" si="1060"/>
        <v/>
      </c>
      <c r="DB406" s="534" t="str">
        <f t="shared" si="1061"/>
        <v/>
      </c>
      <c r="DC406" s="534" t="str">
        <f t="shared" si="1062"/>
        <v/>
      </c>
      <c r="DD406" s="534" t="str">
        <f t="shared" si="1063"/>
        <v/>
      </c>
      <c r="DE406" s="533" t="str">
        <f t="shared" si="1064"/>
        <v/>
      </c>
      <c r="DF406" s="532" t="str">
        <f t="shared" si="1065"/>
        <v/>
      </c>
      <c r="DG406" s="631">
        <f t="shared" si="1066"/>
        <v>1</v>
      </c>
      <c r="DH406" s="96">
        <f t="shared" si="1067"/>
        <v>0</v>
      </c>
      <c r="DI406" s="96">
        <f t="shared" si="1068"/>
        <v>0</v>
      </c>
      <c r="DJ406" s="96">
        <f t="shared" si="1069"/>
        <v>0</v>
      </c>
      <c r="DK406" s="467"/>
      <c r="DL406" s="599"/>
      <c r="DM406" s="599"/>
      <c r="DN406" s="599"/>
      <c r="DO406" s="599"/>
      <c r="DP406" s="599"/>
      <c r="DQ406" s="599"/>
      <c r="DR406" s="599"/>
      <c r="DS406" s="599"/>
      <c r="DT406" s="468"/>
    </row>
    <row r="407" spans="1:124" s="470" customFormat="1" ht="15.75" customHeight="1">
      <c r="A407" s="659" t="s">
        <v>269</v>
      </c>
      <c r="B407" s="260">
        <v>0</v>
      </c>
      <c r="C407" s="260"/>
      <c r="D407" s="260"/>
      <c r="E407" s="260"/>
      <c r="F407" s="260"/>
      <c r="G407" s="260"/>
      <c r="H407" s="260"/>
      <c r="I407" s="260"/>
      <c r="J407" s="260"/>
      <c r="K407" s="260"/>
      <c r="L407" s="260"/>
      <c r="M407" s="260"/>
      <c r="N407" s="260"/>
      <c r="O407" s="260"/>
      <c r="P407" s="260"/>
      <c r="Q407" s="260"/>
      <c r="R407" s="260"/>
      <c r="S407" s="583"/>
      <c r="T407" s="260"/>
      <c r="U407" s="260"/>
      <c r="V407" s="260"/>
      <c r="W407" s="260"/>
      <c r="X407" s="260"/>
      <c r="Y407" s="260"/>
      <c r="Z407" s="1339"/>
      <c r="AA407" s="1339"/>
      <c r="AB407" s="1339"/>
      <c r="AC407" s="1339"/>
      <c r="AD407" s="260"/>
      <c r="AE407" s="1339"/>
      <c r="AF407" s="260"/>
      <c r="AG407" s="260"/>
      <c r="AH407" s="260"/>
      <c r="AI407" s="260"/>
      <c r="AJ407" s="260"/>
      <c r="AK407" s="583"/>
      <c r="AL407" s="260"/>
      <c r="AM407" s="260"/>
      <c r="AN407" s="260"/>
      <c r="AO407" s="260"/>
      <c r="AP407" s="260"/>
      <c r="AQ407" s="260"/>
      <c r="AR407" s="260"/>
      <c r="AS407" s="260"/>
      <c r="AT407" s="260"/>
      <c r="AU407" s="260"/>
      <c r="AV407" s="260"/>
      <c r="AW407" s="260"/>
      <c r="AX407" s="260"/>
      <c r="AY407" s="260"/>
      <c r="AZ407" s="260"/>
      <c r="BA407" s="260"/>
      <c r="BB407" s="260"/>
      <c r="BC407" s="583"/>
      <c r="BD407" s="1339"/>
      <c r="BE407" s="1339"/>
      <c r="BF407" s="1339"/>
      <c r="BG407" s="1339"/>
      <c r="BH407" s="1339"/>
      <c r="BI407" s="1339"/>
      <c r="BJ407" s="1339"/>
      <c r="BK407" s="1339"/>
      <c r="BL407" s="1339"/>
      <c r="BM407" s="1339"/>
      <c r="BN407" s="1339"/>
      <c r="BO407" s="1339"/>
      <c r="BP407" s="1339"/>
      <c r="BQ407" s="1339"/>
      <c r="BR407" s="1339"/>
      <c r="BS407" s="1339"/>
      <c r="BT407" s="1339"/>
      <c r="BU407" s="583"/>
      <c r="BV407" s="260"/>
      <c r="BW407" s="260"/>
      <c r="BX407" s="260"/>
      <c r="BY407" s="260"/>
      <c r="BZ407" s="578" t="str">
        <f t="shared" si="1044"/>
        <v/>
      </c>
      <c r="CA407" s="578" t="str">
        <f t="shared" si="1045"/>
        <v/>
      </c>
      <c r="CB407" s="578" t="str">
        <f t="shared" si="1046"/>
        <v/>
      </c>
      <c r="CC407" s="665" t="str">
        <f t="shared" si="1047"/>
        <v/>
      </c>
      <c r="CD407" s="1069" t="str">
        <f t="shared" si="1082"/>
        <v/>
      </c>
      <c r="CE407" s="1070" t="str">
        <f t="shared" si="1085"/>
        <v/>
      </c>
      <c r="CF407" s="1070" t="str">
        <f t="shared" si="1085"/>
        <v/>
      </c>
      <c r="CG407" s="1070" t="str">
        <f t="shared" si="1085"/>
        <v/>
      </c>
      <c r="CH407" s="1070" t="str">
        <f t="shared" si="1085"/>
        <v/>
      </c>
      <c r="CI407" s="1071" t="str">
        <f t="shared" si="1085"/>
        <v/>
      </c>
      <c r="CJ407" s="1071" t="str">
        <f t="shared" si="1085"/>
        <v/>
      </c>
      <c r="CK407" s="1070" t="str">
        <f t="shared" si="1085"/>
        <v/>
      </c>
      <c r="CL407" s="1070" t="str">
        <f t="shared" si="1085"/>
        <v/>
      </c>
      <c r="CM407" s="1070" t="str">
        <f t="shared" si="1085"/>
        <v/>
      </c>
      <c r="CN407" s="1070" t="str">
        <f t="shared" si="1085"/>
        <v/>
      </c>
      <c r="CO407" s="1069" t="str">
        <f t="shared" si="1085"/>
        <v/>
      </c>
      <c r="CP407" s="532" t="str">
        <f t="shared" si="1049"/>
        <v/>
      </c>
      <c r="CQ407" s="533" t="str">
        <f t="shared" si="1050"/>
        <v/>
      </c>
      <c r="CR407" s="534" t="str">
        <f t="shared" si="1051"/>
        <v/>
      </c>
      <c r="CS407" s="534" t="str">
        <f t="shared" si="1052"/>
        <v/>
      </c>
      <c r="CT407" s="534" t="str">
        <f t="shared" si="1053"/>
        <v/>
      </c>
      <c r="CU407" s="534" t="str">
        <f t="shared" si="1054"/>
        <v/>
      </c>
      <c r="CV407" s="534" t="str">
        <f t="shared" si="1055"/>
        <v/>
      </c>
      <c r="CW407" s="535" t="str">
        <f t="shared" si="1056"/>
        <v/>
      </c>
      <c r="CX407" s="535" t="str">
        <f t="shared" si="1057"/>
        <v/>
      </c>
      <c r="CY407" s="535" t="str">
        <f t="shared" si="1058"/>
        <v/>
      </c>
      <c r="CZ407" s="534" t="str">
        <f t="shared" si="1059"/>
        <v/>
      </c>
      <c r="DA407" s="534" t="str">
        <f t="shared" si="1060"/>
        <v/>
      </c>
      <c r="DB407" s="534" t="str">
        <f t="shared" si="1061"/>
        <v/>
      </c>
      <c r="DC407" s="534" t="str">
        <f t="shared" si="1062"/>
        <v/>
      </c>
      <c r="DD407" s="534" t="str">
        <f t="shared" si="1063"/>
        <v/>
      </c>
      <c r="DE407" s="533" t="str">
        <f t="shared" si="1064"/>
        <v/>
      </c>
      <c r="DF407" s="532" t="str">
        <f t="shared" si="1065"/>
        <v/>
      </c>
      <c r="DG407" s="631">
        <f t="shared" si="1066"/>
        <v>1</v>
      </c>
      <c r="DH407" s="96">
        <f t="shared" si="1067"/>
        <v>0</v>
      </c>
      <c r="DI407" s="96">
        <f t="shared" si="1068"/>
        <v>0</v>
      </c>
      <c r="DJ407" s="96">
        <f t="shared" si="1069"/>
        <v>0</v>
      </c>
      <c r="DK407" s="467"/>
      <c r="DL407" s="599"/>
      <c r="DM407" s="599"/>
      <c r="DN407" s="599"/>
      <c r="DO407" s="599"/>
      <c r="DP407" s="599"/>
      <c r="DQ407" s="599"/>
      <c r="DR407" s="599"/>
      <c r="DS407" s="599"/>
      <c r="DT407" s="468"/>
    </row>
    <row r="408" spans="1:124" s="470" customFormat="1" ht="15.75" customHeight="1">
      <c r="A408" s="619" t="s">
        <v>180</v>
      </c>
      <c r="B408" s="260">
        <v>0</v>
      </c>
      <c r="C408" s="260"/>
      <c r="D408" s="260"/>
      <c r="E408" s="260"/>
      <c r="F408" s="260"/>
      <c r="G408" s="260"/>
      <c r="H408" s="260"/>
      <c r="I408" s="260"/>
      <c r="J408" s="260"/>
      <c r="K408" s="260"/>
      <c r="L408" s="260"/>
      <c r="M408" s="260"/>
      <c r="N408" s="260"/>
      <c r="O408" s="260"/>
      <c r="P408" s="260"/>
      <c r="Q408" s="260"/>
      <c r="R408" s="260"/>
      <c r="S408" s="583"/>
      <c r="T408" s="260"/>
      <c r="U408" s="260"/>
      <c r="V408" s="260"/>
      <c r="W408" s="260"/>
      <c r="X408" s="260"/>
      <c r="Y408" s="260"/>
      <c r="Z408" s="1339"/>
      <c r="AA408" s="1339"/>
      <c r="AB408" s="1339"/>
      <c r="AC408" s="1339"/>
      <c r="AD408" s="260"/>
      <c r="AE408" s="1339"/>
      <c r="AF408" s="260"/>
      <c r="AG408" s="260"/>
      <c r="AH408" s="260"/>
      <c r="AI408" s="260"/>
      <c r="AJ408" s="260"/>
      <c r="AK408" s="583"/>
      <c r="AL408" s="260"/>
      <c r="AM408" s="260"/>
      <c r="AN408" s="260"/>
      <c r="AO408" s="260"/>
      <c r="AP408" s="260"/>
      <c r="AQ408" s="260"/>
      <c r="AR408" s="260"/>
      <c r="AS408" s="260"/>
      <c r="AT408" s="260"/>
      <c r="AU408" s="260"/>
      <c r="AV408" s="260"/>
      <c r="AW408" s="260"/>
      <c r="AX408" s="260"/>
      <c r="AY408" s="260"/>
      <c r="AZ408" s="260"/>
      <c r="BA408" s="260"/>
      <c r="BB408" s="260"/>
      <c r="BC408" s="583"/>
      <c r="BD408" s="1339"/>
      <c r="BE408" s="1339"/>
      <c r="BF408" s="1339"/>
      <c r="BG408" s="1339"/>
      <c r="BH408" s="1339"/>
      <c r="BI408" s="1339"/>
      <c r="BJ408" s="1339"/>
      <c r="BK408" s="1339"/>
      <c r="BL408" s="1339"/>
      <c r="BM408" s="1339"/>
      <c r="BN408" s="1339"/>
      <c r="BO408" s="1339"/>
      <c r="BP408" s="1339"/>
      <c r="BQ408" s="1339"/>
      <c r="BR408" s="1339"/>
      <c r="BS408" s="1339"/>
      <c r="BT408" s="1339"/>
      <c r="BU408" s="583"/>
      <c r="BV408" s="260"/>
      <c r="BW408" s="260"/>
      <c r="BX408" s="260"/>
      <c r="BY408" s="260"/>
      <c r="BZ408" s="578" t="str">
        <f t="shared" si="1044"/>
        <v/>
      </c>
      <c r="CA408" s="578" t="str">
        <f t="shared" si="1045"/>
        <v/>
      </c>
      <c r="CB408" s="578" t="str">
        <f t="shared" si="1046"/>
        <v/>
      </c>
      <c r="CC408" s="665" t="str">
        <f t="shared" si="1047"/>
        <v/>
      </c>
      <c r="CD408" s="1069" t="str">
        <f t="shared" si="1082"/>
        <v/>
      </c>
      <c r="CE408" s="1070" t="str">
        <f t="shared" si="1085"/>
        <v/>
      </c>
      <c r="CF408" s="1070" t="str">
        <f t="shared" si="1085"/>
        <v/>
      </c>
      <c r="CG408" s="1070" t="str">
        <f t="shared" si="1085"/>
        <v/>
      </c>
      <c r="CH408" s="1070" t="str">
        <f t="shared" si="1085"/>
        <v/>
      </c>
      <c r="CI408" s="1071" t="str">
        <f t="shared" si="1085"/>
        <v/>
      </c>
      <c r="CJ408" s="1071" t="str">
        <f t="shared" si="1085"/>
        <v/>
      </c>
      <c r="CK408" s="1070" t="str">
        <f t="shared" si="1085"/>
        <v/>
      </c>
      <c r="CL408" s="1070" t="str">
        <f t="shared" si="1085"/>
        <v/>
      </c>
      <c r="CM408" s="1070" t="str">
        <f t="shared" si="1085"/>
        <v/>
      </c>
      <c r="CN408" s="1070" t="str">
        <f t="shared" si="1085"/>
        <v/>
      </c>
      <c r="CO408" s="1069" t="str">
        <f t="shared" si="1085"/>
        <v/>
      </c>
      <c r="CP408" s="532" t="str">
        <f t="shared" si="1049"/>
        <v/>
      </c>
      <c r="CQ408" s="533" t="str">
        <f t="shared" si="1050"/>
        <v/>
      </c>
      <c r="CR408" s="534" t="str">
        <f t="shared" si="1051"/>
        <v/>
      </c>
      <c r="CS408" s="534" t="str">
        <f t="shared" si="1052"/>
        <v/>
      </c>
      <c r="CT408" s="534" t="str">
        <f t="shared" si="1053"/>
        <v/>
      </c>
      <c r="CU408" s="534" t="str">
        <f t="shared" si="1054"/>
        <v/>
      </c>
      <c r="CV408" s="534" t="str">
        <f t="shared" si="1055"/>
        <v/>
      </c>
      <c r="CW408" s="535" t="str">
        <f t="shared" si="1056"/>
        <v/>
      </c>
      <c r="CX408" s="535" t="str">
        <f t="shared" si="1057"/>
        <v/>
      </c>
      <c r="CY408" s="535" t="str">
        <f t="shared" si="1058"/>
        <v/>
      </c>
      <c r="CZ408" s="534" t="str">
        <f t="shared" si="1059"/>
        <v/>
      </c>
      <c r="DA408" s="534" t="str">
        <f t="shared" si="1060"/>
        <v/>
      </c>
      <c r="DB408" s="534" t="str">
        <f t="shared" si="1061"/>
        <v/>
      </c>
      <c r="DC408" s="534" t="str">
        <f t="shared" si="1062"/>
        <v/>
      </c>
      <c r="DD408" s="534" t="str">
        <f t="shared" si="1063"/>
        <v/>
      </c>
      <c r="DE408" s="533" t="str">
        <f t="shared" si="1064"/>
        <v/>
      </c>
      <c r="DF408" s="532" t="str">
        <f t="shared" si="1065"/>
        <v/>
      </c>
      <c r="DG408" s="631">
        <f t="shared" si="1066"/>
        <v>1</v>
      </c>
      <c r="DH408" s="96">
        <f t="shared" si="1067"/>
        <v>0</v>
      </c>
      <c r="DI408" s="96">
        <f t="shared" si="1068"/>
        <v>0</v>
      </c>
      <c r="DJ408" s="96">
        <f t="shared" si="1069"/>
        <v>0</v>
      </c>
      <c r="DK408" s="467"/>
      <c r="DL408" s="599"/>
      <c r="DM408" s="599"/>
      <c r="DN408" s="599"/>
      <c r="DO408" s="599"/>
      <c r="DP408" s="599"/>
      <c r="DQ408" s="599"/>
      <c r="DR408" s="599"/>
      <c r="DS408" s="599"/>
      <c r="DT408" s="468"/>
    </row>
    <row r="409" spans="1:124" s="673" customFormat="1" ht="15.75" customHeight="1">
      <c r="A409" s="635" t="s">
        <v>182</v>
      </c>
      <c r="B409" s="608">
        <f t="shared" ref="B409:M409" si="1106">IF(B407="","",B407*B408)</f>
        <v>0</v>
      </c>
      <c r="C409" s="608" t="str">
        <f t="shared" si="1106"/>
        <v/>
      </c>
      <c r="D409" s="608" t="str">
        <f t="shared" si="1106"/>
        <v/>
      </c>
      <c r="E409" s="608" t="str">
        <f t="shared" si="1106"/>
        <v/>
      </c>
      <c r="F409" s="608" t="str">
        <f t="shared" si="1106"/>
        <v/>
      </c>
      <c r="G409" s="608" t="str">
        <f t="shared" si="1106"/>
        <v/>
      </c>
      <c r="H409" s="608" t="str">
        <f t="shared" si="1106"/>
        <v/>
      </c>
      <c r="I409" s="608" t="str">
        <f t="shared" si="1106"/>
        <v/>
      </c>
      <c r="J409" s="608" t="str">
        <f t="shared" si="1106"/>
        <v/>
      </c>
      <c r="K409" s="608" t="str">
        <f t="shared" si="1106"/>
        <v/>
      </c>
      <c r="L409" s="608" t="str">
        <f t="shared" si="1106"/>
        <v/>
      </c>
      <c r="M409" s="608" t="str">
        <f t="shared" si="1106"/>
        <v/>
      </c>
      <c r="N409" s="608"/>
      <c r="O409" s="608"/>
      <c r="P409" s="608"/>
      <c r="Q409" s="608"/>
      <c r="R409" s="608"/>
      <c r="S409" s="640"/>
      <c r="T409" s="608" t="str">
        <f t="shared" ref="T409:AE409" si="1107">IF(T407="","",T407*T408)</f>
        <v/>
      </c>
      <c r="U409" s="608" t="str">
        <f t="shared" si="1107"/>
        <v/>
      </c>
      <c r="V409" s="608" t="str">
        <f t="shared" si="1107"/>
        <v/>
      </c>
      <c r="W409" s="608" t="str">
        <f t="shared" si="1107"/>
        <v/>
      </c>
      <c r="X409" s="608" t="str">
        <f t="shared" si="1107"/>
        <v/>
      </c>
      <c r="Y409" s="608" t="str">
        <f t="shared" si="1107"/>
        <v/>
      </c>
      <c r="Z409" s="1347" t="str">
        <f t="shared" si="1107"/>
        <v/>
      </c>
      <c r="AA409" s="1347" t="str">
        <f t="shared" si="1107"/>
        <v/>
      </c>
      <c r="AB409" s="1347" t="str">
        <f t="shared" si="1107"/>
        <v/>
      </c>
      <c r="AC409" s="1347" t="str">
        <f t="shared" si="1107"/>
        <v/>
      </c>
      <c r="AD409" s="608" t="str">
        <f t="shared" si="1107"/>
        <v/>
      </c>
      <c r="AE409" s="1347" t="str">
        <f t="shared" si="1107"/>
        <v/>
      </c>
      <c r="AF409" s="608"/>
      <c r="AG409" s="608"/>
      <c r="AH409" s="608"/>
      <c r="AI409" s="608"/>
      <c r="AJ409" s="608"/>
      <c r="AK409" s="640"/>
      <c r="AL409" s="608" t="str">
        <f t="shared" ref="AL409:AW409" si="1108">IF(AL407="","",AL407*AL408)</f>
        <v/>
      </c>
      <c r="AM409" s="608" t="str">
        <f t="shared" si="1108"/>
        <v/>
      </c>
      <c r="AN409" s="608" t="str">
        <f t="shared" si="1108"/>
        <v/>
      </c>
      <c r="AO409" s="608" t="str">
        <f t="shared" si="1108"/>
        <v/>
      </c>
      <c r="AP409" s="608" t="str">
        <f t="shared" si="1108"/>
        <v/>
      </c>
      <c r="AQ409" s="608" t="str">
        <f t="shared" si="1108"/>
        <v/>
      </c>
      <c r="AR409" s="608" t="str">
        <f t="shared" si="1108"/>
        <v/>
      </c>
      <c r="AS409" s="608" t="str">
        <f t="shared" si="1108"/>
        <v/>
      </c>
      <c r="AT409" s="608" t="str">
        <f t="shared" si="1108"/>
        <v/>
      </c>
      <c r="AU409" s="608" t="str">
        <f t="shared" si="1108"/>
        <v/>
      </c>
      <c r="AV409" s="608" t="str">
        <f t="shared" si="1108"/>
        <v/>
      </c>
      <c r="AW409" s="608" t="str">
        <f t="shared" si="1108"/>
        <v/>
      </c>
      <c r="AX409" s="608"/>
      <c r="AY409" s="608"/>
      <c r="AZ409" s="608"/>
      <c r="BA409" s="608"/>
      <c r="BB409" s="608"/>
      <c r="BC409" s="640"/>
      <c r="BD409" s="1347" t="str">
        <f t="shared" ref="BD409:BO409" si="1109">IF(BD407="","",BD407*BD408)</f>
        <v/>
      </c>
      <c r="BE409" s="1347" t="str">
        <f t="shared" si="1109"/>
        <v/>
      </c>
      <c r="BF409" s="1347" t="str">
        <f t="shared" si="1109"/>
        <v/>
      </c>
      <c r="BG409" s="1347" t="str">
        <f t="shared" si="1109"/>
        <v/>
      </c>
      <c r="BH409" s="1347" t="str">
        <f t="shared" si="1109"/>
        <v/>
      </c>
      <c r="BI409" s="1347" t="str">
        <f t="shared" si="1109"/>
        <v/>
      </c>
      <c r="BJ409" s="1347" t="str">
        <f t="shared" si="1109"/>
        <v/>
      </c>
      <c r="BK409" s="1347" t="str">
        <f t="shared" si="1109"/>
        <v/>
      </c>
      <c r="BL409" s="1347" t="str">
        <f t="shared" si="1109"/>
        <v/>
      </c>
      <c r="BM409" s="1347" t="str">
        <f t="shared" si="1109"/>
        <v/>
      </c>
      <c r="BN409" s="1347" t="str">
        <f t="shared" si="1109"/>
        <v/>
      </c>
      <c r="BO409" s="1347" t="str">
        <f t="shared" si="1109"/>
        <v/>
      </c>
      <c r="BP409" s="1347"/>
      <c r="BQ409" s="1347"/>
      <c r="BR409" s="1347"/>
      <c r="BS409" s="1347"/>
      <c r="BT409" s="1347"/>
      <c r="BU409" s="640"/>
      <c r="BV409" s="608" t="str">
        <f>IF(BV407="","",BV407*BV408)</f>
        <v/>
      </c>
      <c r="BW409" s="608" t="str">
        <f>IF(BW407="","",BW407*BW408)</f>
        <v/>
      </c>
      <c r="BX409" s="608" t="str">
        <f>IF(BX407="","",BX407*BX408)</f>
        <v/>
      </c>
      <c r="BY409" s="608" t="str">
        <f>IF(BY407="","",BY407*BY408)</f>
        <v/>
      </c>
      <c r="BZ409" s="578" t="str">
        <f t="shared" si="1044"/>
        <v/>
      </c>
      <c r="CA409" s="578" t="str">
        <f t="shared" si="1045"/>
        <v/>
      </c>
      <c r="CB409" s="578" t="str">
        <f t="shared" si="1046"/>
        <v/>
      </c>
      <c r="CC409" s="665" t="str">
        <f t="shared" si="1047"/>
        <v/>
      </c>
      <c r="CD409" s="1069" t="str">
        <f t="shared" si="1082"/>
        <v/>
      </c>
      <c r="CE409" s="1070" t="str">
        <f t="shared" ref="CE409:CO418" si="1110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070" t="str">
        <f t="shared" si="1110"/>
        <v/>
      </c>
      <c r="CG409" s="1070" t="str">
        <f t="shared" si="1110"/>
        <v/>
      </c>
      <c r="CH409" s="1070" t="str">
        <f t="shared" si="1110"/>
        <v/>
      </c>
      <c r="CI409" s="1071" t="str">
        <f t="shared" si="1110"/>
        <v/>
      </c>
      <c r="CJ409" s="1071" t="str">
        <f t="shared" si="1110"/>
        <v/>
      </c>
      <c r="CK409" s="1070" t="str">
        <f t="shared" si="1110"/>
        <v/>
      </c>
      <c r="CL409" s="1070" t="str">
        <f t="shared" si="1110"/>
        <v/>
      </c>
      <c r="CM409" s="1070" t="str">
        <f t="shared" si="1110"/>
        <v/>
      </c>
      <c r="CN409" s="1070" t="str">
        <f t="shared" si="1110"/>
        <v/>
      </c>
      <c r="CO409" s="1069" t="str">
        <f t="shared" si="1110"/>
        <v/>
      </c>
      <c r="CP409" s="532" t="str">
        <f t="shared" si="1049"/>
        <v/>
      </c>
      <c r="CQ409" s="533" t="str">
        <f t="shared" si="1050"/>
        <v/>
      </c>
      <c r="CR409" s="534" t="str">
        <f t="shared" si="1051"/>
        <v/>
      </c>
      <c r="CS409" s="534" t="str">
        <f t="shared" si="1052"/>
        <v/>
      </c>
      <c r="CT409" s="534" t="str">
        <f t="shared" si="1053"/>
        <v/>
      </c>
      <c r="CU409" s="534" t="str">
        <f t="shared" si="1054"/>
        <v/>
      </c>
      <c r="CV409" s="534" t="str">
        <f t="shared" si="1055"/>
        <v/>
      </c>
      <c r="CW409" s="535" t="str">
        <f t="shared" si="1056"/>
        <v/>
      </c>
      <c r="CX409" s="535" t="str">
        <f t="shared" si="1057"/>
        <v/>
      </c>
      <c r="CY409" s="535" t="str">
        <f t="shared" si="1058"/>
        <v/>
      </c>
      <c r="CZ409" s="534" t="str">
        <f t="shared" si="1059"/>
        <v/>
      </c>
      <c r="DA409" s="534" t="str">
        <f t="shared" si="1060"/>
        <v/>
      </c>
      <c r="DB409" s="534" t="str">
        <f t="shared" si="1061"/>
        <v/>
      </c>
      <c r="DC409" s="534" t="str">
        <f t="shared" si="1062"/>
        <v/>
      </c>
      <c r="DD409" s="534" t="str">
        <f t="shared" si="1063"/>
        <v/>
      </c>
      <c r="DE409" s="533" t="str">
        <f t="shared" si="1064"/>
        <v/>
      </c>
      <c r="DF409" s="532" t="str">
        <f t="shared" si="1065"/>
        <v/>
      </c>
      <c r="DG409" s="631">
        <f t="shared" si="1066"/>
        <v>1</v>
      </c>
      <c r="DH409" s="96">
        <f t="shared" si="1067"/>
        <v>0</v>
      </c>
      <c r="DI409" s="96">
        <f t="shared" si="1068"/>
        <v>0</v>
      </c>
      <c r="DJ409" s="96">
        <f t="shared" si="1069"/>
        <v>0</v>
      </c>
      <c r="DK409" s="670"/>
      <c r="DL409" s="671"/>
      <c r="DM409" s="671"/>
      <c r="DN409" s="671"/>
      <c r="DO409" s="671"/>
      <c r="DP409" s="671"/>
      <c r="DQ409" s="671"/>
      <c r="DR409" s="671"/>
      <c r="DS409" s="671"/>
      <c r="DT409" s="672"/>
    </row>
    <row r="410" spans="1:124" s="470" customFormat="1" ht="15.75" customHeight="1">
      <c r="A410" s="659" t="s">
        <v>269</v>
      </c>
      <c r="B410" s="260">
        <v>0</v>
      </c>
      <c r="C410" s="260"/>
      <c r="D410" s="260"/>
      <c r="E410" s="260"/>
      <c r="F410" s="260"/>
      <c r="G410" s="260"/>
      <c r="H410" s="260"/>
      <c r="I410" s="260"/>
      <c r="J410" s="260"/>
      <c r="K410" s="260"/>
      <c r="L410" s="260"/>
      <c r="M410" s="260"/>
      <c r="N410" s="260"/>
      <c r="O410" s="260"/>
      <c r="P410" s="260"/>
      <c r="Q410" s="260"/>
      <c r="R410" s="260"/>
      <c r="S410" s="583"/>
      <c r="T410" s="260"/>
      <c r="U410" s="260"/>
      <c r="V410" s="260"/>
      <c r="W410" s="260"/>
      <c r="X410" s="260"/>
      <c r="Y410" s="260"/>
      <c r="Z410" s="1339"/>
      <c r="AA410" s="1339"/>
      <c r="AB410" s="1339"/>
      <c r="AC410" s="1339"/>
      <c r="AD410" s="260"/>
      <c r="AE410" s="1339"/>
      <c r="AF410" s="260"/>
      <c r="AG410" s="260"/>
      <c r="AH410" s="260"/>
      <c r="AI410" s="260"/>
      <c r="AJ410" s="260"/>
      <c r="AK410" s="583"/>
      <c r="AL410" s="260"/>
      <c r="AM410" s="260"/>
      <c r="AN410" s="260"/>
      <c r="AO410" s="260"/>
      <c r="AP410" s="260"/>
      <c r="AQ410" s="260"/>
      <c r="AR410" s="260"/>
      <c r="AS410" s="260"/>
      <c r="AT410" s="260"/>
      <c r="AU410" s="260"/>
      <c r="AV410" s="260"/>
      <c r="AW410" s="260"/>
      <c r="AX410" s="260"/>
      <c r="AY410" s="260"/>
      <c r="AZ410" s="260"/>
      <c r="BA410" s="260"/>
      <c r="BB410" s="260"/>
      <c r="BC410" s="583"/>
      <c r="BD410" s="1339"/>
      <c r="BE410" s="1339"/>
      <c r="BF410" s="1339"/>
      <c r="BG410" s="1339"/>
      <c r="BH410" s="1339"/>
      <c r="BI410" s="1339"/>
      <c r="BJ410" s="1339"/>
      <c r="BK410" s="1339"/>
      <c r="BL410" s="1339"/>
      <c r="BM410" s="1339"/>
      <c r="BN410" s="1339"/>
      <c r="BO410" s="1339"/>
      <c r="BP410" s="1339"/>
      <c r="BQ410" s="1339"/>
      <c r="BR410" s="1339"/>
      <c r="BS410" s="1339"/>
      <c r="BT410" s="1339"/>
      <c r="BU410" s="583"/>
      <c r="BV410" s="260"/>
      <c r="BW410" s="260"/>
      <c r="BX410" s="260"/>
      <c r="BY410" s="260"/>
      <c r="BZ410" s="578" t="str">
        <f t="shared" si="1044"/>
        <v/>
      </c>
      <c r="CA410" s="578" t="str">
        <f t="shared" si="1045"/>
        <v/>
      </c>
      <c r="CB410" s="578" t="str">
        <f t="shared" si="1046"/>
        <v/>
      </c>
      <c r="CC410" s="665" t="str">
        <f t="shared" si="1047"/>
        <v/>
      </c>
      <c r="CD410" s="1069" t="str">
        <f t="shared" si="1082"/>
        <v/>
      </c>
      <c r="CE410" s="1070" t="str">
        <f t="shared" si="1110"/>
        <v/>
      </c>
      <c r="CF410" s="1070" t="str">
        <f t="shared" si="1110"/>
        <v/>
      </c>
      <c r="CG410" s="1070" t="str">
        <f t="shared" si="1110"/>
        <v/>
      </c>
      <c r="CH410" s="1070" t="str">
        <f t="shared" si="1110"/>
        <v/>
      </c>
      <c r="CI410" s="1071" t="str">
        <f t="shared" si="1110"/>
        <v/>
      </c>
      <c r="CJ410" s="1071" t="str">
        <f t="shared" si="1110"/>
        <v/>
      </c>
      <c r="CK410" s="1070" t="str">
        <f t="shared" si="1110"/>
        <v/>
      </c>
      <c r="CL410" s="1070" t="str">
        <f t="shared" si="1110"/>
        <v/>
      </c>
      <c r="CM410" s="1070" t="str">
        <f t="shared" si="1110"/>
        <v/>
      </c>
      <c r="CN410" s="1070" t="str">
        <f t="shared" si="1110"/>
        <v/>
      </c>
      <c r="CO410" s="1069" t="str">
        <f t="shared" si="1110"/>
        <v/>
      </c>
      <c r="CP410" s="532" t="str">
        <f t="shared" si="1049"/>
        <v/>
      </c>
      <c r="CQ410" s="533" t="str">
        <f t="shared" si="1050"/>
        <v/>
      </c>
      <c r="CR410" s="534" t="str">
        <f t="shared" si="1051"/>
        <v/>
      </c>
      <c r="CS410" s="534" t="str">
        <f t="shared" si="1052"/>
        <v/>
      </c>
      <c r="CT410" s="534" t="str">
        <f t="shared" si="1053"/>
        <v/>
      </c>
      <c r="CU410" s="534" t="str">
        <f t="shared" si="1054"/>
        <v/>
      </c>
      <c r="CV410" s="534" t="str">
        <f t="shared" si="1055"/>
        <v/>
      </c>
      <c r="CW410" s="535" t="str">
        <f t="shared" si="1056"/>
        <v/>
      </c>
      <c r="CX410" s="535" t="str">
        <f t="shared" si="1057"/>
        <v/>
      </c>
      <c r="CY410" s="535" t="str">
        <f t="shared" si="1058"/>
        <v/>
      </c>
      <c r="CZ410" s="534" t="str">
        <f t="shared" si="1059"/>
        <v/>
      </c>
      <c r="DA410" s="534" t="str">
        <f t="shared" si="1060"/>
        <v/>
      </c>
      <c r="DB410" s="534" t="str">
        <f t="shared" si="1061"/>
        <v/>
      </c>
      <c r="DC410" s="534" t="str">
        <f t="shared" si="1062"/>
        <v/>
      </c>
      <c r="DD410" s="534" t="str">
        <f t="shared" si="1063"/>
        <v/>
      </c>
      <c r="DE410" s="533" t="str">
        <f t="shared" si="1064"/>
        <v/>
      </c>
      <c r="DF410" s="532" t="str">
        <f t="shared" si="1065"/>
        <v/>
      </c>
      <c r="DG410" s="631">
        <f t="shared" si="1066"/>
        <v>1</v>
      </c>
      <c r="DH410" s="96">
        <f t="shared" si="1067"/>
        <v>0</v>
      </c>
      <c r="DI410" s="96">
        <f t="shared" si="1068"/>
        <v>0</v>
      </c>
      <c r="DJ410" s="96">
        <f t="shared" si="1069"/>
        <v>0</v>
      </c>
      <c r="DK410" s="467"/>
      <c r="DL410" s="599"/>
      <c r="DM410" s="599"/>
      <c r="DN410" s="599"/>
      <c r="DO410" s="599"/>
      <c r="DP410" s="599"/>
      <c r="DQ410" s="599"/>
      <c r="DR410" s="599"/>
      <c r="DS410" s="599"/>
      <c r="DT410" s="468"/>
    </row>
    <row r="411" spans="1:124" s="470" customFormat="1" ht="15.75" customHeight="1">
      <c r="A411" s="619" t="s">
        <v>180</v>
      </c>
      <c r="B411" s="260">
        <v>0</v>
      </c>
      <c r="C411" s="260"/>
      <c r="D411" s="260"/>
      <c r="E411" s="260"/>
      <c r="F411" s="260"/>
      <c r="G411" s="260"/>
      <c r="H411" s="260"/>
      <c r="I411" s="260"/>
      <c r="J411" s="260"/>
      <c r="K411" s="260"/>
      <c r="L411" s="260"/>
      <c r="M411" s="260"/>
      <c r="N411" s="260"/>
      <c r="O411" s="260"/>
      <c r="P411" s="260"/>
      <c r="Q411" s="260"/>
      <c r="R411" s="260"/>
      <c r="S411" s="577"/>
      <c r="T411" s="260"/>
      <c r="U411" s="260"/>
      <c r="V411" s="260"/>
      <c r="W411" s="260"/>
      <c r="X411" s="260"/>
      <c r="Y411" s="260"/>
      <c r="Z411" s="1339"/>
      <c r="AA411" s="1339"/>
      <c r="AB411" s="1339"/>
      <c r="AC411" s="1339"/>
      <c r="AD411" s="260"/>
      <c r="AE411" s="1339"/>
      <c r="AF411" s="260"/>
      <c r="AG411" s="260"/>
      <c r="AH411" s="260"/>
      <c r="AI411" s="260"/>
      <c r="AJ411" s="260"/>
      <c r="AK411" s="577"/>
      <c r="AL411" s="260"/>
      <c r="AM411" s="260"/>
      <c r="AN411" s="260"/>
      <c r="AO411" s="260"/>
      <c r="AP411" s="260"/>
      <c r="AQ411" s="260"/>
      <c r="AR411" s="260"/>
      <c r="AS411" s="260"/>
      <c r="AT411" s="260"/>
      <c r="AU411" s="260"/>
      <c r="AV411" s="260"/>
      <c r="AW411" s="260"/>
      <c r="AX411" s="260"/>
      <c r="AY411" s="260"/>
      <c r="AZ411" s="260"/>
      <c r="BA411" s="260"/>
      <c r="BB411" s="260"/>
      <c r="BC411" s="577"/>
      <c r="BD411" s="1339"/>
      <c r="BE411" s="1339"/>
      <c r="BF411" s="1339"/>
      <c r="BG411" s="1339"/>
      <c r="BH411" s="1339"/>
      <c r="BI411" s="1339"/>
      <c r="BJ411" s="1339"/>
      <c r="BK411" s="1339"/>
      <c r="BL411" s="1339"/>
      <c r="BM411" s="1339"/>
      <c r="BN411" s="1339"/>
      <c r="BO411" s="1339"/>
      <c r="BP411" s="1339"/>
      <c r="BQ411" s="1339"/>
      <c r="BR411" s="1339"/>
      <c r="BS411" s="1339"/>
      <c r="BT411" s="1339"/>
      <c r="BU411" s="577"/>
      <c r="BV411" s="260"/>
      <c r="BW411" s="260"/>
      <c r="BX411" s="260"/>
      <c r="BY411" s="260"/>
      <c r="BZ411" s="578" t="str">
        <f t="shared" si="1044"/>
        <v/>
      </c>
      <c r="CA411" s="578" t="str">
        <f t="shared" si="1045"/>
        <v/>
      </c>
      <c r="CB411" s="578" t="str">
        <f t="shared" si="1046"/>
        <v/>
      </c>
      <c r="CC411" s="665" t="str">
        <f t="shared" si="1047"/>
        <v/>
      </c>
      <c r="CD411" s="1069" t="str">
        <f t="shared" si="1082"/>
        <v/>
      </c>
      <c r="CE411" s="1070" t="str">
        <f t="shared" si="1110"/>
        <v/>
      </c>
      <c r="CF411" s="1070" t="str">
        <f t="shared" si="1110"/>
        <v/>
      </c>
      <c r="CG411" s="1070" t="str">
        <f t="shared" si="1110"/>
        <v/>
      </c>
      <c r="CH411" s="1070" t="str">
        <f t="shared" si="1110"/>
        <v/>
      </c>
      <c r="CI411" s="1071" t="str">
        <f t="shared" si="1110"/>
        <v/>
      </c>
      <c r="CJ411" s="1071" t="str">
        <f t="shared" si="1110"/>
        <v/>
      </c>
      <c r="CK411" s="1070" t="str">
        <f t="shared" si="1110"/>
        <v/>
      </c>
      <c r="CL411" s="1070" t="str">
        <f t="shared" si="1110"/>
        <v/>
      </c>
      <c r="CM411" s="1070" t="str">
        <f t="shared" si="1110"/>
        <v/>
      </c>
      <c r="CN411" s="1070" t="str">
        <f t="shared" si="1110"/>
        <v/>
      </c>
      <c r="CO411" s="1069" t="str">
        <f t="shared" si="1110"/>
        <v/>
      </c>
      <c r="CP411" s="532" t="str">
        <f t="shared" si="1049"/>
        <v/>
      </c>
      <c r="CQ411" s="533" t="str">
        <f t="shared" si="1050"/>
        <v/>
      </c>
      <c r="CR411" s="534" t="str">
        <f t="shared" si="1051"/>
        <v/>
      </c>
      <c r="CS411" s="534" t="str">
        <f t="shared" si="1052"/>
        <v/>
      </c>
      <c r="CT411" s="534" t="str">
        <f t="shared" si="1053"/>
        <v/>
      </c>
      <c r="CU411" s="534" t="str">
        <f t="shared" si="1054"/>
        <v/>
      </c>
      <c r="CV411" s="534" t="str">
        <f t="shared" si="1055"/>
        <v/>
      </c>
      <c r="CW411" s="535" t="str">
        <f t="shared" si="1056"/>
        <v/>
      </c>
      <c r="CX411" s="535" t="str">
        <f t="shared" si="1057"/>
        <v/>
      </c>
      <c r="CY411" s="535" t="str">
        <f t="shared" si="1058"/>
        <v/>
      </c>
      <c r="CZ411" s="534" t="str">
        <f t="shared" si="1059"/>
        <v/>
      </c>
      <c r="DA411" s="534" t="str">
        <f t="shared" si="1060"/>
        <v/>
      </c>
      <c r="DB411" s="534" t="str">
        <f t="shared" si="1061"/>
        <v/>
      </c>
      <c r="DC411" s="534" t="str">
        <f t="shared" si="1062"/>
        <v/>
      </c>
      <c r="DD411" s="534" t="str">
        <f t="shared" si="1063"/>
        <v/>
      </c>
      <c r="DE411" s="533" t="str">
        <f t="shared" si="1064"/>
        <v/>
      </c>
      <c r="DF411" s="532" t="str">
        <f t="shared" si="1065"/>
        <v/>
      </c>
      <c r="DG411" s="631">
        <f t="shared" si="1066"/>
        <v>1</v>
      </c>
      <c r="DH411" s="96">
        <f t="shared" si="1067"/>
        <v>0</v>
      </c>
      <c r="DI411" s="96">
        <f t="shared" si="1068"/>
        <v>0</v>
      </c>
      <c r="DJ411" s="96">
        <f t="shared" si="1069"/>
        <v>0</v>
      </c>
      <c r="DK411" s="467"/>
      <c r="DL411" s="599"/>
      <c r="DM411" s="599"/>
      <c r="DN411" s="599"/>
      <c r="DO411" s="599"/>
      <c r="DP411" s="599"/>
      <c r="DQ411" s="599"/>
      <c r="DR411" s="599"/>
      <c r="DS411" s="599"/>
      <c r="DT411" s="468"/>
    </row>
    <row r="412" spans="1:124" s="673" customFormat="1" ht="15.75" customHeight="1">
      <c r="A412" s="635" t="s">
        <v>182</v>
      </c>
      <c r="B412" s="608">
        <f t="shared" ref="B412:M412" si="1111">IF(B410="","",B410*B411)</f>
        <v>0</v>
      </c>
      <c r="C412" s="608" t="str">
        <f t="shared" si="1111"/>
        <v/>
      </c>
      <c r="D412" s="608" t="str">
        <f t="shared" si="1111"/>
        <v/>
      </c>
      <c r="E412" s="608" t="str">
        <f t="shared" si="1111"/>
        <v/>
      </c>
      <c r="F412" s="608" t="str">
        <f t="shared" si="1111"/>
        <v/>
      </c>
      <c r="G412" s="608" t="str">
        <f t="shared" si="1111"/>
        <v/>
      </c>
      <c r="H412" s="608" t="str">
        <f t="shared" si="1111"/>
        <v/>
      </c>
      <c r="I412" s="608" t="str">
        <f t="shared" si="1111"/>
        <v/>
      </c>
      <c r="J412" s="608" t="str">
        <f t="shared" si="1111"/>
        <v/>
      </c>
      <c r="K412" s="608" t="str">
        <f t="shared" si="1111"/>
        <v/>
      </c>
      <c r="L412" s="608" t="str">
        <f t="shared" si="1111"/>
        <v/>
      </c>
      <c r="M412" s="608" t="str">
        <f t="shared" si="1111"/>
        <v/>
      </c>
      <c r="N412" s="608"/>
      <c r="O412" s="608"/>
      <c r="P412" s="608"/>
      <c r="Q412" s="608"/>
      <c r="R412" s="608"/>
      <c r="S412" s="640"/>
      <c r="T412" s="608" t="str">
        <f t="shared" ref="T412:AE412" si="1112">IF(T410="","",T410*T411)</f>
        <v/>
      </c>
      <c r="U412" s="608" t="str">
        <f t="shared" si="1112"/>
        <v/>
      </c>
      <c r="V412" s="608" t="str">
        <f t="shared" si="1112"/>
        <v/>
      </c>
      <c r="W412" s="608" t="str">
        <f t="shared" si="1112"/>
        <v/>
      </c>
      <c r="X412" s="608" t="str">
        <f t="shared" si="1112"/>
        <v/>
      </c>
      <c r="Y412" s="608" t="str">
        <f t="shared" si="1112"/>
        <v/>
      </c>
      <c r="Z412" s="1347" t="str">
        <f t="shared" si="1112"/>
        <v/>
      </c>
      <c r="AA412" s="1347" t="str">
        <f t="shared" si="1112"/>
        <v/>
      </c>
      <c r="AB412" s="1347" t="str">
        <f t="shared" si="1112"/>
        <v/>
      </c>
      <c r="AC412" s="1347" t="str">
        <f t="shared" si="1112"/>
        <v/>
      </c>
      <c r="AD412" s="608" t="str">
        <f t="shared" si="1112"/>
        <v/>
      </c>
      <c r="AE412" s="1347" t="str">
        <f t="shared" si="1112"/>
        <v/>
      </c>
      <c r="AF412" s="608"/>
      <c r="AG412" s="608"/>
      <c r="AH412" s="608"/>
      <c r="AI412" s="608"/>
      <c r="AJ412" s="608"/>
      <c r="AK412" s="640"/>
      <c r="AL412" s="608" t="str">
        <f t="shared" ref="AL412:AW412" si="1113">IF(AL410="","",AL410*AL411)</f>
        <v/>
      </c>
      <c r="AM412" s="608" t="str">
        <f t="shared" si="1113"/>
        <v/>
      </c>
      <c r="AN412" s="608" t="str">
        <f t="shared" si="1113"/>
        <v/>
      </c>
      <c r="AO412" s="608" t="str">
        <f t="shared" si="1113"/>
        <v/>
      </c>
      <c r="AP412" s="608" t="str">
        <f t="shared" si="1113"/>
        <v/>
      </c>
      <c r="AQ412" s="608" t="str">
        <f t="shared" si="1113"/>
        <v/>
      </c>
      <c r="AR412" s="608" t="str">
        <f t="shared" si="1113"/>
        <v/>
      </c>
      <c r="AS412" s="608" t="str">
        <f t="shared" si="1113"/>
        <v/>
      </c>
      <c r="AT412" s="608" t="str">
        <f t="shared" si="1113"/>
        <v/>
      </c>
      <c r="AU412" s="608" t="str">
        <f t="shared" si="1113"/>
        <v/>
      </c>
      <c r="AV412" s="608" t="str">
        <f t="shared" si="1113"/>
        <v/>
      </c>
      <c r="AW412" s="608" t="str">
        <f t="shared" si="1113"/>
        <v/>
      </c>
      <c r="AX412" s="608"/>
      <c r="AY412" s="608"/>
      <c r="AZ412" s="608"/>
      <c r="BA412" s="608"/>
      <c r="BB412" s="608"/>
      <c r="BC412" s="640"/>
      <c r="BD412" s="1347" t="str">
        <f t="shared" ref="BD412:BO412" si="1114">IF(BD410="","",BD410*BD411)</f>
        <v/>
      </c>
      <c r="BE412" s="1347" t="str">
        <f t="shared" si="1114"/>
        <v/>
      </c>
      <c r="BF412" s="1347" t="str">
        <f t="shared" si="1114"/>
        <v/>
      </c>
      <c r="BG412" s="1347" t="str">
        <f t="shared" si="1114"/>
        <v/>
      </c>
      <c r="BH412" s="1347" t="str">
        <f t="shared" si="1114"/>
        <v/>
      </c>
      <c r="BI412" s="1347" t="str">
        <f t="shared" si="1114"/>
        <v/>
      </c>
      <c r="BJ412" s="1347" t="str">
        <f t="shared" si="1114"/>
        <v/>
      </c>
      <c r="BK412" s="1347" t="str">
        <f t="shared" si="1114"/>
        <v/>
      </c>
      <c r="BL412" s="1347" t="str">
        <f t="shared" si="1114"/>
        <v/>
      </c>
      <c r="BM412" s="1347" t="str">
        <f t="shared" si="1114"/>
        <v/>
      </c>
      <c r="BN412" s="1347" t="str">
        <f t="shared" si="1114"/>
        <v/>
      </c>
      <c r="BO412" s="1347" t="str">
        <f t="shared" si="1114"/>
        <v/>
      </c>
      <c r="BP412" s="1347"/>
      <c r="BQ412" s="1347"/>
      <c r="BR412" s="1347"/>
      <c r="BS412" s="1347"/>
      <c r="BT412" s="1347"/>
      <c r="BU412" s="640"/>
      <c r="BV412" s="608" t="str">
        <f>IF(BV410="","",BV410*BV411)</f>
        <v/>
      </c>
      <c r="BW412" s="608" t="str">
        <f>IF(BW410="","",BW410*BW411)</f>
        <v/>
      </c>
      <c r="BX412" s="608" t="str">
        <f>IF(BX410="","",BX410*BX411)</f>
        <v/>
      </c>
      <c r="BY412" s="608" t="str">
        <f>IF(BY410="","",BY410*BY411)</f>
        <v/>
      </c>
      <c r="BZ412" s="578" t="str">
        <f t="shared" si="1044"/>
        <v/>
      </c>
      <c r="CA412" s="578" t="str">
        <f t="shared" si="1045"/>
        <v/>
      </c>
      <c r="CB412" s="578" t="str">
        <f t="shared" si="1046"/>
        <v/>
      </c>
      <c r="CC412" s="665" t="str">
        <f t="shared" si="1047"/>
        <v/>
      </c>
      <c r="CD412" s="1069" t="str">
        <f t="shared" si="1082"/>
        <v/>
      </c>
      <c r="CE412" s="1070" t="str">
        <f t="shared" si="1110"/>
        <v/>
      </c>
      <c r="CF412" s="1070" t="str">
        <f t="shared" si="1110"/>
        <v/>
      </c>
      <c r="CG412" s="1070" t="str">
        <f t="shared" si="1110"/>
        <v/>
      </c>
      <c r="CH412" s="1070" t="str">
        <f t="shared" si="1110"/>
        <v/>
      </c>
      <c r="CI412" s="1071" t="str">
        <f t="shared" si="1110"/>
        <v/>
      </c>
      <c r="CJ412" s="1071" t="str">
        <f t="shared" si="1110"/>
        <v/>
      </c>
      <c r="CK412" s="1070" t="str">
        <f t="shared" si="1110"/>
        <v/>
      </c>
      <c r="CL412" s="1070" t="str">
        <f t="shared" si="1110"/>
        <v/>
      </c>
      <c r="CM412" s="1070" t="str">
        <f t="shared" si="1110"/>
        <v/>
      </c>
      <c r="CN412" s="1070" t="str">
        <f t="shared" si="1110"/>
        <v/>
      </c>
      <c r="CO412" s="1069" t="str">
        <f t="shared" si="1110"/>
        <v/>
      </c>
      <c r="CP412" s="532" t="str">
        <f t="shared" si="1049"/>
        <v/>
      </c>
      <c r="CQ412" s="533" t="str">
        <f t="shared" si="1050"/>
        <v/>
      </c>
      <c r="CR412" s="534" t="str">
        <f t="shared" si="1051"/>
        <v/>
      </c>
      <c r="CS412" s="534" t="str">
        <f t="shared" si="1052"/>
        <v/>
      </c>
      <c r="CT412" s="534" t="str">
        <f t="shared" si="1053"/>
        <v/>
      </c>
      <c r="CU412" s="534" t="str">
        <f t="shared" si="1054"/>
        <v/>
      </c>
      <c r="CV412" s="534" t="str">
        <f t="shared" si="1055"/>
        <v/>
      </c>
      <c r="CW412" s="535" t="str">
        <f t="shared" si="1056"/>
        <v/>
      </c>
      <c r="CX412" s="535" t="str">
        <f t="shared" si="1057"/>
        <v/>
      </c>
      <c r="CY412" s="535" t="str">
        <f t="shared" si="1058"/>
        <v/>
      </c>
      <c r="CZ412" s="534" t="str">
        <f t="shared" si="1059"/>
        <v/>
      </c>
      <c r="DA412" s="534" t="str">
        <f t="shared" si="1060"/>
        <v/>
      </c>
      <c r="DB412" s="534" t="str">
        <f t="shared" si="1061"/>
        <v/>
      </c>
      <c r="DC412" s="534" t="str">
        <f t="shared" si="1062"/>
        <v/>
      </c>
      <c r="DD412" s="534" t="str">
        <f t="shared" si="1063"/>
        <v/>
      </c>
      <c r="DE412" s="533" t="str">
        <f t="shared" si="1064"/>
        <v/>
      </c>
      <c r="DF412" s="532" t="str">
        <f t="shared" si="1065"/>
        <v/>
      </c>
      <c r="DG412" s="631">
        <f t="shared" si="1066"/>
        <v>1</v>
      </c>
      <c r="DH412" s="96">
        <f t="shared" si="1067"/>
        <v>0</v>
      </c>
      <c r="DI412" s="96">
        <f t="shared" si="1068"/>
        <v>0</v>
      </c>
      <c r="DJ412" s="96">
        <f t="shared" si="1069"/>
        <v>0</v>
      </c>
      <c r="DK412" s="670"/>
      <c r="DL412" s="671"/>
      <c r="DM412" s="671"/>
      <c r="DN412" s="671"/>
      <c r="DO412" s="671"/>
      <c r="DP412" s="671"/>
      <c r="DQ412" s="671"/>
      <c r="DR412" s="671"/>
      <c r="DS412" s="671"/>
      <c r="DT412" s="672"/>
    </row>
    <row r="413" spans="1:124" s="470" customFormat="1" ht="15.75" customHeight="1">
      <c r="A413" s="659" t="s">
        <v>270</v>
      </c>
      <c r="B413" s="260">
        <v>0</v>
      </c>
      <c r="C413" s="260"/>
      <c r="D413" s="260"/>
      <c r="E413" s="260"/>
      <c r="F413" s="260"/>
      <c r="G413" s="260"/>
      <c r="H413" s="260"/>
      <c r="I413" s="260"/>
      <c r="J413" s="260"/>
      <c r="K413" s="260"/>
      <c r="L413" s="260"/>
      <c r="M413" s="260"/>
      <c r="N413" s="260"/>
      <c r="O413" s="260"/>
      <c r="P413" s="260"/>
      <c r="Q413" s="260"/>
      <c r="R413" s="260"/>
      <c r="S413" s="583"/>
      <c r="T413" s="260"/>
      <c r="U413" s="260"/>
      <c r="V413" s="260"/>
      <c r="W413" s="260"/>
      <c r="X413" s="260"/>
      <c r="Y413" s="260"/>
      <c r="Z413" s="1339"/>
      <c r="AA413" s="1339"/>
      <c r="AB413" s="1339"/>
      <c r="AC413" s="1339"/>
      <c r="AD413" s="260"/>
      <c r="AE413" s="1339"/>
      <c r="AF413" s="260"/>
      <c r="AG413" s="260"/>
      <c r="AH413" s="260"/>
      <c r="AI413" s="260"/>
      <c r="AJ413" s="260"/>
      <c r="AK413" s="583"/>
      <c r="AL413" s="260"/>
      <c r="AM413" s="260"/>
      <c r="AN413" s="260"/>
      <c r="AO413" s="260"/>
      <c r="AP413" s="260"/>
      <c r="AQ413" s="260"/>
      <c r="AR413" s="260"/>
      <c r="AS413" s="260"/>
      <c r="AT413" s="260"/>
      <c r="AU413" s="260"/>
      <c r="AV413" s="260"/>
      <c r="AW413" s="260"/>
      <c r="AX413" s="260"/>
      <c r="AY413" s="260"/>
      <c r="AZ413" s="260"/>
      <c r="BA413" s="260"/>
      <c r="BB413" s="260"/>
      <c r="BC413" s="583"/>
      <c r="BD413" s="1339"/>
      <c r="BE413" s="1339"/>
      <c r="BF413" s="1339"/>
      <c r="BG413" s="1339"/>
      <c r="BH413" s="1339"/>
      <c r="BI413" s="1339"/>
      <c r="BJ413" s="1339"/>
      <c r="BK413" s="1339"/>
      <c r="BL413" s="1339"/>
      <c r="BM413" s="1339"/>
      <c r="BN413" s="1339"/>
      <c r="BO413" s="1339"/>
      <c r="BP413" s="1339"/>
      <c r="BQ413" s="1339"/>
      <c r="BR413" s="1339"/>
      <c r="BS413" s="1339"/>
      <c r="BT413" s="1339"/>
      <c r="BU413" s="583"/>
      <c r="BV413" s="260"/>
      <c r="BW413" s="260"/>
      <c r="BX413" s="260"/>
      <c r="BY413" s="260"/>
      <c r="BZ413" s="578" t="str">
        <f t="shared" si="1044"/>
        <v/>
      </c>
      <c r="CA413" s="578" t="str">
        <f t="shared" si="1045"/>
        <v/>
      </c>
      <c r="CB413" s="578" t="str">
        <f t="shared" si="1046"/>
        <v/>
      </c>
      <c r="CC413" s="665" t="str">
        <f t="shared" si="1047"/>
        <v/>
      </c>
      <c r="CD413" s="1069" t="str">
        <f t="shared" si="1082"/>
        <v/>
      </c>
      <c r="CE413" s="1070" t="str">
        <f t="shared" si="1110"/>
        <v/>
      </c>
      <c r="CF413" s="1070" t="str">
        <f t="shared" si="1110"/>
        <v/>
      </c>
      <c r="CG413" s="1070" t="str">
        <f t="shared" si="1110"/>
        <v/>
      </c>
      <c r="CH413" s="1070" t="str">
        <f t="shared" si="1110"/>
        <v/>
      </c>
      <c r="CI413" s="1071" t="str">
        <f t="shared" si="1110"/>
        <v/>
      </c>
      <c r="CJ413" s="1071" t="str">
        <f t="shared" si="1110"/>
        <v/>
      </c>
      <c r="CK413" s="1070" t="str">
        <f t="shared" si="1110"/>
        <v/>
      </c>
      <c r="CL413" s="1070" t="str">
        <f t="shared" si="1110"/>
        <v/>
      </c>
      <c r="CM413" s="1070" t="str">
        <f t="shared" si="1110"/>
        <v/>
      </c>
      <c r="CN413" s="1070" t="str">
        <f t="shared" si="1110"/>
        <v/>
      </c>
      <c r="CO413" s="1069" t="str">
        <f t="shared" si="1110"/>
        <v/>
      </c>
      <c r="CP413" s="532" t="str">
        <f t="shared" si="1049"/>
        <v/>
      </c>
      <c r="CQ413" s="533" t="str">
        <f t="shared" si="1050"/>
        <v/>
      </c>
      <c r="CR413" s="534" t="str">
        <f t="shared" si="1051"/>
        <v/>
      </c>
      <c r="CS413" s="534" t="str">
        <f t="shared" si="1052"/>
        <v/>
      </c>
      <c r="CT413" s="534" t="str">
        <f t="shared" si="1053"/>
        <v/>
      </c>
      <c r="CU413" s="534" t="str">
        <f t="shared" si="1054"/>
        <v/>
      </c>
      <c r="CV413" s="534" t="str">
        <f t="shared" si="1055"/>
        <v/>
      </c>
      <c r="CW413" s="535" t="str">
        <f t="shared" si="1056"/>
        <v/>
      </c>
      <c r="CX413" s="535" t="str">
        <f t="shared" si="1057"/>
        <v/>
      </c>
      <c r="CY413" s="535" t="str">
        <f t="shared" si="1058"/>
        <v/>
      </c>
      <c r="CZ413" s="534" t="str">
        <f t="shared" si="1059"/>
        <v/>
      </c>
      <c r="DA413" s="534" t="str">
        <f t="shared" si="1060"/>
        <v/>
      </c>
      <c r="DB413" s="534" t="str">
        <f t="shared" si="1061"/>
        <v/>
      </c>
      <c r="DC413" s="534" t="str">
        <f t="shared" si="1062"/>
        <v/>
      </c>
      <c r="DD413" s="534" t="str">
        <f t="shared" si="1063"/>
        <v/>
      </c>
      <c r="DE413" s="533" t="str">
        <f t="shared" si="1064"/>
        <v/>
      </c>
      <c r="DF413" s="532" t="str">
        <f t="shared" si="1065"/>
        <v/>
      </c>
      <c r="DG413" s="631">
        <f t="shared" si="1066"/>
        <v>1</v>
      </c>
      <c r="DH413" s="96">
        <f t="shared" si="1067"/>
        <v>0</v>
      </c>
      <c r="DI413" s="96">
        <f t="shared" si="1068"/>
        <v>0</v>
      </c>
      <c r="DJ413" s="96">
        <f t="shared" si="1069"/>
        <v>0</v>
      </c>
      <c r="DK413" s="467"/>
      <c r="DL413" s="599"/>
      <c r="DM413" s="599"/>
      <c r="DN413" s="599"/>
      <c r="DO413" s="599"/>
      <c r="DP413" s="599"/>
      <c r="DQ413" s="599"/>
      <c r="DR413" s="599"/>
      <c r="DS413" s="599"/>
      <c r="DT413" s="468"/>
    </row>
    <row r="414" spans="1:124" s="470" customFormat="1" ht="15.75" customHeight="1">
      <c r="A414" s="619" t="s">
        <v>180</v>
      </c>
      <c r="B414" s="260">
        <v>0</v>
      </c>
      <c r="C414" s="260"/>
      <c r="D414" s="260"/>
      <c r="E414" s="260"/>
      <c r="F414" s="260"/>
      <c r="G414" s="260"/>
      <c r="H414" s="260"/>
      <c r="I414" s="260"/>
      <c r="J414" s="260"/>
      <c r="K414" s="260"/>
      <c r="L414" s="260"/>
      <c r="M414" s="260"/>
      <c r="N414" s="260"/>
      <c r="O414" s="260"/>
      <c r="P414" s="260"/>
      <c r="Q414" s="260"/>
      <c r="R414" s="260"/>
      <c r="S414" s="583"/>
      <c r="T414" s="260"/>
      <c r="U414" s="260"/>
      <c r="V414" s="260"/>
      <c r="W414" s="260"/>
      <c r="X414" s="260"/>
      <c r="Y414" s="260"/>
      <c r="Z414" s="1339"/>
      <c r="AA414" s="1339"/>
      <c r="AB414" s="1339"/>
      <c r="AC414" s="1339"/>
      <c r="AD414" s="260"/>
      <c r="AE414" s="1339"/>
      <c r="AF414" s="260"/>
      <c r="AG414" s="260"/>
      <c r="AH414" s="260"/>
      <c r="AI414" s="260"/>
      <c r="AJ414" s="260"/>
      <c r="AK414" s="583"/>
      <c r="AL414" s="260"/>
      <c r="AM414" s="260"/>
      <c r="AN414" s="260"/>
      <c r="AO414" s="260"/>
      <c r="AP414" s="260"/>
      <c r="AQ414" s="260"/>
      <c r="AR414" s="260"/>
      <c r="AS414" s="260"/>
      <c r="AT414" s="260"/>
      <c r="AU414" s="260"/>
      <c r="AV414" s="260"/>
      <c r="AW414" s="260"/>
      <c r="AX414" s="260"/>
      <c r="AY414" s="260"/>
      <c r="AZ414" s="260"/>
      <c r="BA414" s="260"/>
      <c r="BB414" s="260"/>
      <c r="BC414" s="583"/>
      <c r="BD414" s="1339"/>
      <c r="BE414" s="1339"/>
      <c r="BF414" s="1339"/>
      <c r="BG414" s="1339"/>
      <c r="BH414" s="1339"/>
      <c r="BI414" s="1339"/>
      <c r="BJ414" s="1339"/>
      <c r="BK414" s="1339"/>
      <c r="BL414" s="1339"/>
      <c r="BM414" s="1339"/>
      <c r="BN414" s="1339"/>
      <c r="BO414" s="1339"/>
      <c r="BP414" s="1339"/>
      <c r="BQ414" s="1339"/>
      <c r="BR414" s="1339"/>
      <c r="BS414" s="1339"/>
      <c r="BT414" s="1339"/>
      <c r="BU414" s="583"/>
      <c r="BV414" s="260"/>
      <c r="BW414" s="260"/>
      <c r="BX414" s="260"/>
      <c r="BY414" s="260"/>
      <c r="BZ414" s="578" t="str">
        <f t="shared" si="1044"/>
        <v/>
      </c>
      <c r="CA414" s="578" t="str">
        <f t="shared" si="1045"/>
        <v/>
      </c>
      <c r="CB414" s="578" t="str">
        <f t="shared" si="1046"/>
        <v/>
      </c>
      <c r="CC414" s="665" t="str">
        <f t="shared" si="1047"/>
        <v/>
      </c>
      <c r="CD414" s="1069" t="str">
        <f t="shared" si="1082"/>
        <v/>
      </c>
      <c r="CE414" s="1070" t="str">
        <f t="shared" si="1110"/>
        <v/>
      </c>
      <c r="CF414" s="1070" t="str">
        <f t="shared" si="1110"/>
        <v/>
      </c>
      <c r="CG414" s="1070" t="str">
        <f t="shared" si="1110"/>
        <v/>
      </c>
      <c r="CH414" s="1070" t="str">
        <f t="shared" si="1110"/>
        <v/>
      </c>
      <c r="CI414" s="1071" t="str">
        <f t="shared" si="1110"/>
        <v/>
      </c>
      <c r="CJ414" s="1071" t="str">
        <f t="shared" si="1110"/>
        <v/>
      </c>
      <c r="CK414" s="1070" t="str">
        <f t="shared" si="1110"/>
        <v/>
      </c>
      <c r="CL414" s="1070" t="str">
        <f t="shared" si="1110"/>
        <v/>
      </c>
      <c r="CM414" s="1070" t="str">
        <f t="shared" si="1110"/>
        <v/>
      </c>
      <c r="CN414" s="1070" t="str">
        <f t="shared" si="1110"/>
        <v/>
      </c>
      <c r="CO414" s="1069" t="str">
        <f t="shared" si="1110"/>
        <v/>
      </c>
      <c r="CP414" s="532" t="str">
        <f t="shared" si="1049"/>
        <v/>
      </c>
      <c r="CQ414" s="533" t="str">
        <f t="shared" si="1050"/>
        <v/>
      </c>
      <c r="CR414" s="534" t="str">
        <f t="shared" si="1051"/>
        <v/>
      </c>
      <c r="CS414" s="534" t="str">
        <f t="shared" si="1052"/>
        <v/>
      </c>
      <c r="CT414" s="534" t="str">
        <f t="shared" si="1053"/>
        <v/>
      </c>
      <c r="CU414" s="534" t="str">
        <f t="shared" si="1054"/>
        <v/>
      </c>
      <c r="CV414" s="534" t="str">
        <f t="shared" si="1055"/>
        <v/>
      </c>
      <c r="CW414" s="535" t="str">
        <f t="shared" si="1056"/>
        <v/>
      </c>
      <c r="CX414" s="535" t="str">
        <f t="shared" si="1057"/>
        <v/>
      </c>
      <c r="CY414" s="535" t="str">
        <f t="shared" si="1058"/>
        <v/>
      </c>
      <c r="CZ414" s="534" t="str">
        <f t="shared" si="1059"/>
        <v/>
      </c>
      <c r="DA414" s="534" t="str">
        <f t="shared" si="1060"/>
        <v/>
      </c>
      <c r="DB414" s="534" t="str">
        <f t="shared" si="1061"/>
        <v/>
      </c>
      <c r="DC414" s="534" t="str">
        <f t="shared" si="1062"/>
        <v/>
      </c>
      <c r="DD414" s="534" t="str">
        <f t="shared" si="1063"/>
        <v/>
      </c>
      <c r="DE414" s="533" t="str">
        <f t="shared" si="1064"/>
        <v/>
      </c>
      <c r="DF414" s="532" t="str">
        <f t="shared" si="1065"/>
        <v/>
      </c>
      <c r="DG414" s="631">
        <f t="shared" si="1066"/>
        <v>1</v>
      </c>
      <c r="DH414" s="96">
        <f t="shared" si="1067"/>
        <v>0</v>
      </c>
      <c r="DI414" s="96">
        <f t="shared" si="1068"/>
        <v>0</v>
      </c>
      <c r="DJ414" s="96">
        <f t="shared" si="1069"/>
        <v>0</v>
      </c>
      <c r="DK414" s="467"/>
      <c r="DL414" s="599"/>
      <c r="DM414" s="599"/>
      <c r="DN414" s="599"/>
      <c r="DO414" s="599"/>
      <c r="DP414" s="599"/>
      <c r="DQ414" s="599"/>
      <c r="DR414" s="599"/>
      <c r="DS414" s="599"/>
      <c r="DT414" s="468"/>
    </row>
    <row r="415" spans="1:124" s="673" customFormat="1" ht="15.75" customHeight="1">
      <c r="A415" s="635" t="s">
        <v>182</v>
      </c>
      <c r="B415" s="608">
        <f t="shared" ref="B415:M415" si="1115">IF(B413="","",B413*B414)</f>
        <v>0</v>
      </c>
      <c r="C415" s="608" t="str">
        <f t="shared" si="1115"/>
        <v/>
      </c>
      <c r="D415" s="608" t="str">
        <f t="shared" si="1115"/>
        <v/>
      </c>
      <c r="E415" s="608" t="str">
        <f t="shared" si="1115"/>
        <v/>
      </c>
      <c r="F415" s="608" t="str">
        <f t="shared" si="1115"/>
        <v/>
      </c>
      <c r="G415" s="608" t="str">
        <f t="shared" si="1115"/>
        <v/>
      </c>
      <c r="H415" s="608" t="str">
        <f t="shared" si="1115"/>
        <v/>
      </c>
      <c r="I415" s="608" t="str">
        <f t="shared" si="1115"/>
        <v/>
      </c>
      <c r="J415" s="608" t="str">
        <f t="shared" si="1115"/>
        <v/>
      </c>
      <c r="K415" s="608" t="str">
        <f t="shared" si="1115"/>
        <v/>
      </c>
      <c r="L415" s="608" t="str">
        <f t="shared" si="1115"/>
        <v/>
      </c>
      <c r="M415" s="608" t="str">
        <f t="shared" si="1115"/>
        <v/>
      </c>
      <c r="N415" s="608"/>
      <c r="O415" s="608"/>
      <c r="P415" s="608"/>
      <c r="Q415" s="608"/>
      <c r="R415" s="608"/>
      <c r="S415" s="640"/>
      <c r="T415" s="608" t="str">
        <f t="shared" ref="T415:AE415" si="1116">IF(T413="","",T413*T414)</f>
        <v/>
      </c>
      <c r="U415" s="608" t="str">
        <f t="shared" si="1116"/>
        <v/>
      </c>
      <c r="V415" s="608" t="str">
        <f t="shared" si="1116"/>
        <v/>
      </c>
      <c r="W415" s="608" t="str">
        <f t="shared" si="1116"/>
        <v/>
      </c>
      <c r="X415" s="608" t="str">
        <f t="shared" si="1116"/>
        <v/>
      </c>
      <c r="Y415" s="608" t="str">
        <f t="shared" si="1116"/>
        <v/>
      </c>
      <c r="Z415" s="1347" t="str">
        <f t="shared" si="1116"/>
        <v/>
      </c>
      <c r="AA415" s="1347" t="str">
        <f t="shared" si="1116"/>
        <v/>
      </c>
      <c r="AB415" s="1347" t="str">
        <f t="shared" si="1116"/>
        <v/>
      </c>
      <c r="AC415" s="1347" t="str">
        <f t="shared" si="1116"/>
        <v/>
      </c>
      <c r="AD415" s="608" t="str">
        <f t="shared" si="1116"/>
        <v/>
      </c>
      <c r="AE415" s="1347" t="str">
        <f t="shared" si="1116"/>
        <v/>
      </c>
      <c r="AF415" s="608"/>
      <c r="AG415" s="608"/>
      <c r="AH415" s="608"/>
      <c r="AI415" s="608"/>
      <c r="AJ415" s="608"/>
      <c r="AK415" s="640"/>
      <c r="AL415" s="608" t="str">
        <f t="shared" ref="AL415:AW415" si="1117">IF(AL413="","",AL413*AL414)</f>
        <v/>
      </c>
      <c r="AM415" s="608" t="str">
        <f t="shared" si="1117"/>
        <v/>
      </c>
      <c r="AN415" s="608" t="str">
        <f t="shared" si="1117"/>
        <v/>
      </c>
      <c r="AO415" s="608" t="str">
        <f t="shared" si="1117"/>
        <v/>
      </c>
      <c r="AP415" s="608" t="str">
        <f t="shared" si="1117"/>
        <v/>
      </c>
      <c r="AQ415" s="608" t="str">
        <f t="shared" si="1117"/>
        <v/>
      </c>
      <c r="AR415" s="608" t="str">
        <f t="shared" si="1117"/>
        <v/>
      </c>
      <c r="AS415" s="608" t="str">
        <f t="shared" si="1117"/>
        <v/>
      </c>
      <c r="AT415" s="608" t="str">
        <f t="shared" si="1117"/>
        <v/>
      </c>
      <c r="AU415" s="608" t="str">
        <f t="shared" si="1117"/>
        <v/>
      </c>
      <c r="AV415" s="608" t="str">
        <f t="shared" si="1117"/>
        <v/>
      </c>
      <c r="AW415" s="608" t="str">
        <f t="shared" si="1117"/>
        <v/>
      </c>
      <c r="AX415" s="608"/>
      <c r="AY415" s="608"/>
      <c r="AZ415" s="608"/>
      <c r="BA415" s="608"/>
      <c r="BB415" s="608"/>
      <c r="BC415" s="640"/>
      <c r="BD415" s="1347" t="str">
        <f t="shared" ref="BD415:BO415" si="1118">IF(BD413="","",BD413*BD414)</f>
        <v/>
      </c>
      <c r="BE415" s="1347" t="str">
        <f t="shared" si="1118"/>
        <v/>
      </c>
      <c r="BF415" s="1347" t="str">
        <f t="shared" si="1118"/>
        <v/>
      </c>
      <c r="BG415" s="1347" t="str">
        <f t="shared" si="1118"/>
        <v/>
      </c>
      <c r="BH415" s="1347" t="str">
        <f t="shared" si="1118"/>
        <v/>
      </c>
      <c r="BI415" s="1347" t="str">
        <f t="shared" si="1118"/>
        <v/>
      </c>
      <c r="BJ415" s="1347" t="str">
        <f t="shared" si="1118"/>
        <v/>
      </c>
      <c r="BK415" s="1347" t="str">
        <f t="shared" si="1118"/>
        <v/>
      </c>
      <c r="BL415" s="1347" t="str">
        <f t="shared" si="1118"/>
        <v/>
      </c>
      <c r="BM415" s="1347" t="str">
        <f t="shared" si="1118"/>
        <v/>
      </c>
      <c r="BN415" s="1347" t="str">
        <f t="shared" si="1118"/>
        <v/>
      </c>
      <c r="BO415" s="1347" t="str">
        <f t="shared" si="1118"/>
        <v/>
      </c>
      <c r="BP415" s="1347"/>
      <c r="BQ415" s="1347"/>
      <c r="BR415" s="1347"/>
      <c r="BS415" s="1347"/>
      <c r="BT415" s="1347"/>
      <c r="BU415" s="640"/>
      <c r="BV415" s="608" t="str">
        <f>IF(BV413="","",BV413*BV414)</f>
        <v/>
      </c>
      <c r="BW415" s="608" t="str">
        <f>IF(BW413="","",BW413*BW414)</f>
        <v/>
      </c>
      <c r="BX415" s="608" t="str">
        <f>IF(BX413="","",BX413*BX414)</f>
        <v/>
      </c>
      <c r="BY415" s="608" t="str">
        <f>IF(BY413="","",BY413*BY414)</f>
        <v/>
      </c>
      <c r="BZ415" s="578" t="str">
        <f t="shared" si="1044"/>
        <v/>
      </c>
      <c r="CA415" s="578" t="str">
        <f t="shared" si="1045"/>
        <v/>
      </c>
      <c r="CB415" s="578" t="str">
        <f t="shared" si="1046"/>
        <v/>
      </c>
      <c r="CC415" s="665" t="str">
        <f t="shared" si="1047"/>
        <v/>
      </c>
      <c r="CD415" s="1069" t="str">
        <f t="shared" si="1082"/>
        <v/>
      </c>
      <c r="CE415" s="1070" t="str">
        <f t="shared" si="1110"/>
        <v/>
      </c>
      <c r="CF415" s="1070" t="str">
        <f t="shared" si="1110"/>
        <v/>
      </c>
      <c r="CG415" s="1070" t="str">
        <f t="shared" si="1110"/>
        <v/>
      </c>
      <c r="CH415" s="1070" t="str">
        <f t="shared" si="1110"/>
        <v/>
      </c>
      <c r="CI415" s="1071" t="str">
        <f t="shared" si="1110"/>
        <v/>
      </c>
      <c r="CJ415" s="1071" t="str">
        <f t="shared" si="1110"/>
        <v/>
      </c>
      <c r="CK415" s="1070" t="str">
        <f t="shared" si="1110"/>
        <v/>
      </c>
      <c r="CL415" s="1070" t="str">
        <f t="shared" si="1110"/>
        <v/>
      </c>
      <c r="CM415" s="1070" t="str">
        <f t="shared" si="1110"/>
        <v/>
      </c>
      <c r="CN415" s="1070" t="str">
        <f t="shared" si="1110"/>
        <v/>
      </c>
      <c r="CO415" s="1069" t="str">
        <f t="shared" si="1110"/>
        <v/>
      </c>
      <c r="CP415" s="532" t="str">
        <f t="shared" si="1049"/>
        <v/>
      </c>
      <c r="CQ415" s="533" t="str">
        <f t="shared" si="1050"/>
        <v/>
      </c>
      <c r="CR415" s="534" t="str">
        <f t="shared" si="1051"/>
        <v/>
      </c>
      <c r="CS415" s="534" t="str">
        <f t="shared" si="1052"/>
        <v/>
      </c>
      <c r="CT415" s="534" t="str">
        <f t="shared" si="1053"/>
        <v/>
      </c>
      <c r="CU415" s="534" t="str">
        <f t="shared" si="1054"/>
        <v/>
      </c>
      <c r="CV415" s="534" t="str">
        <f t="shared" si="1055"/>
        <v/>
      </c>
      <c r="CW415" s="535" t="str">
        <f t="shared" si="1056"/>
        <v/>
      </c>
      <c r="CX415" s="535" t="str">
        <f t="shared" si="1057"/>
        <v/>
      </c>
      <c r="CY415" s="535" t="str">
        <f t="shared" si="1058"/>
        <v/>
      </c>
      <c r="CZ415" s="534" t="str">
        <f t="shared" si="1059"/>
        <v/>
      </c>
      <c r="DA415" s="534" t="str">
        <f t="shared" si="1060"/>
        <v/>
      </c>
      <c r="DB415" s="534" t="str">
        <f t="shared" si="1061"/>
        <v/>
      </c>
      <c r="DC415" s="534" t="str">
        <f t="shared" si="1062"/>
        <v/>
      </c>
      <c r="DD415" s="534" t="str">
        <f t="shared" si="1063"/>
        <v/>
      </c>
      <c r="DE415" s="533" t="str">
        <f t="shared" si="1064"/>
        <v/>
      </c>
      <c r="DF415" s="532" t="str">
        <f t="shared" si="1065"/>
        <v/>
      </c>
      <c r="DG415" s="631">
        <f t="shared" si="1066"/>
        <v>1</v>
      </c>
      <c r="DH415" s="96">
        <f t="shared" si="1067"/>
        <v>0</v>
      </c>
      <c r="DI415" s="96">
        <f t="shared" si="1068"/>
        <v>0</v>
      </c>
      <c r="DJ415" s="96">
        <f t="shared" si="1069"/>
        <v>0</v>
      </c>
      <c r="DK415" s="670"/>
      <c r="DL415" s="671"/>
      <c r="DM415" s="671"/>
      <c r="DN415" s="671"/>
      <c r="DO415" s="671"/>
      <c r="DP415" s="671"/>
      <c r="DQ415" s="671"/>
      <c r="DR415" s="671"/>
      <c r="DS415" s="671"/>
      <c r="DT415" s="672"/>
    </row>
    <row r="416" spans="1:124" s="470" customFormat="1" ht="15.75" customHeight="1">
      <c r="A416" s="659" t="s">
        <v>271</v>
      </c>
      <c r="B416" s="260">
        <v>0</v>
      </c>
      <c r="C416" s="260"/>
      <c r="D416" s="260"/>
      <c r="E416" s="260"/>
      <c r="F416" s="260"/>
      <c r="G416" s="260"/>
      <c r="H416" s="260"/>
      <c r="I416" s="260"/>
      <c r="J416" s="260"/>
      <c r="K416" s="260"/>
      <c r="L416" s="260"/>
      <c r="M416" s="260"/>
      <c r="N416" s="260"/>
      <c r="O416" s="260"/>
      <c r="P416" s="260"/>
      <c r="Q416" s="260"/>
      <c r="R416" s="260"/>
      <c r="S416" s="583"/>
      <c r="T416" s="260"/>
      <c r="U416" s="260"/>
      <c r="V416" s="260"/>
      <c r="W416" s="260"/>
      <c r="X416" s="260"/>
      <c r="Y416" s="260"/>
      <c r="Z416" s="1339"/>
      <c r="AA416" s="1339"/>
      <c r="AB416" s="1339"/>
      <c r="AC416" s="1339"/>
      <c r="AD416" s="260"/>
      <c r="AE416" s="1339"/>
      <c r="AF416" s="260"/>
      <c r="AG416" s="260"/>
      <c r="AH416" s="260"/>
      <c r="AI416" s="260"/>
      <c r="AJ416" s="260"/>
      <c r="AK416" s="621"/>
      <c r="AL416" s="260"/>
      <c r="AM416" s="260"/>
      <c r="AN416" s="260"/>
      <c r="AO416" s="260"/>
      <c r="AP416" s="260"/>
      <c r="AQ416" s="260"/>
      <c r="AR416" s="260"/>
      <c r="AS416" s="260"/>
      <c r="AT416" s="260"/>
      <c r="AU416" s="260"/>
      <c r="AV416" s="260"/>
      <c r="AW416" s="260"/>
      <c r="AX416" s="260"/>
      <c r="AY416" s="260"/>
      <c r="AZ416" s="260"/>
      <c r="BA416" s="260"/>
      <c r="BB416" s="260"/>
      <c r="BC416" s="621"/>
      <c r="BD416" s="1339"/>
      <c r="BE416" s="1339"/>
      <c r="BF416" s="1339"/>
      <c r="BG416" s="1339"/>
      <c r="BH416" s="1339"/>
      <c r="BI416" s="1339"/>
      <c r="BJ416" s="1339"/>
      <c r="BK416" s="1339"/>
      <c r="BL416" s="1339"/>
      <c r="BM416" s="1339"/>
      <c r="BN416" s="1339"/>
      <c r="BO416" s="1339"/>
      <c r="BP416" s="1339"/>
      <c r="BQ416" s="1339"/>
      <c r="BR416" s="1339"/>
      <c r="BS416" s="1339"/>
      <c r="BT416" s="1339"/>
      <c r="BU416" s="583"/>
      <c r="BV416" s="260"/>
      <c r="BW416" s="260"/>
      <c r="BX416" s="260"/>
      <c r="BY416" s="260"/>
      <c r="BZ416" s="578" t="str">
        <f t="shared" si="1044"/>
        <v/>
      </c>
      <c r="CA416" s="578" t="str">
        <f t="shared" si="1045"/>
        <v/>
      </c>
      <c r="CB416" s="578" t="str">
        <f t="shared" si="1046"/>
        <v/>
      </c>
      <c r="CC416" s="665" t="str">
        <f t="shared" si="1047"/>
        <v/>
      </c>
      <c r="CD416" s="1069" t="str">
        <f t="shared" si="1082"/>
        <v/>
      </c>
      <c r="CE416" s="1070" t="str">
        <f t="shared" si="1110"/>
        <v/>
      </c>
      <c r="CF416" s="1070" t="str">
        <f t="shared" si="1110"/>
        <v/>
      </c>
      <c r="CG416" s="1070" t="str">
        <f t="shared" si="1110"/>
        <v/>
      </c>
      <c r="CH416" s="1070" t="str">
        <f t="shared" si="1110"/>
        <v/>
      </c>
      <c r="CI416" s="1071" t="str">
        <f t="shared" si="1110"/>
        <v/>
      </c>
      <c r="CJ416" s="1071" t="str">
        <f t="shared" si="1110"/>
        <v/>
      </c>
      <c r="CK416" s="1070" t="str">
        <f t="shared" si="1110"/>
        <v/>
      </c>
      <c r="CL416" s="1070" t="str">
        <f t="shared" si="1110"/>
        <v/>
      </c>
      <c r="CM416" s="1070" t="str">
        <f t="shared" si="1110"/>
        <v/>
      </c>
      <c r="CN416" s="1070" t="str">
        <f t="shared" si="1110"/>
        <v/>
      </c>
      <c r="CO416" s="1069" t="str">
        <f t="shared" si="1110"/>
        <v/>
      </c>
      <c r="CP416" s="532" t="str">
        <f t="shared" si="1049"/>
        <v/>
      </c>
      <c r="CQ416" s="533" t="str">
        <f t="shared" si="1050"/>
        <v/>
      </c>
      <c r="CR416" s="534" t="str">
        <f t="shared" si="1051"/>
        <v/>
      </c>
      <c r="CS416" s="534" t="str">
        <f t="shared" si="1052"/>
        <v/>
      </c>
      <c r="CT416" s="534" t="str">
        <f t="shared" si="1053"/>
        <v/>
      </c>
      <c r="CU416" s="534" t="str">
        <f t="shared" si="1054"/>
        <v/>
      </c>
      <c r="CV416" s="534" t="str">
        <f t="shared" si="1055"/>
        <v/>
      </c>
      <c r="CW416" s="535" t="str">
        <f t="shared" si="1056"/>
        <v/>
      </c>
      <c r="CX416" s="535" t="str">
        <f t="shared" si="1057"/>
        <v/>
      </c>
      <c r="CY416" s="535" t="str">
        <f t="shared" si="1058"/>
        <v/>
      </c>
      <c r="CZ416" s="534" t="str">
        <f t="shared" si="1059"/>
        <v/>
      </c>
      <c r="DA416" s="534" t="str">
        <f t="shared" si="1060"/>
        <v/>
      </c>
      <c r="DB416" s="534" t="str">
        <f t="shared" si="1061"/>
        <v/>
      </c>
      <c r="DC416" s="534" t="str">
        <f t="shared" si="1062"/>
        <v/>
      </c>
      <c r="DD416" s="534" t="str">
        <f t="shared" si="1063"/>
        <v/>
      </c>
      <c r="DE416" s="533" t="str">
        <f t="shared" si="1064"/>
        <v/>
      </c>
      <c r="DF416" s="532" t="str">
        <f t="shared" si="1065"/>
        <v/>
      </c>
      <c r="DG416" s="631">
        <f t="shared" si="1066"/>
        <v>1</v>
      </c>
      <c r="DH416" s="96">
        <f t="shared" si="1067"/>
        <v>0</v>
      </c>
      <c r="DI416" s="96">
        <f t="shared" si="1068"/>
        <v>0</v>
      </c>
      <c r="DJ416" s="96">
        <f t="shared" si="1069"/>
        <v>0</v>
      </c>
      <c r="DK416" s="467"/>
      <c r="DL416" s="599"/>
      <c r="DM416" s="599"/>
      <c r="DN416" s="599"/>
      <c r="DO416" s="599"/>
      <c r="DP416" s="599"/>
      <c r="DQ416" s="599"/>
      <c r="DR416" s="599"/>
      <c r="DS416" s="599"/>
      <c r="DT416" s="468"/>
    </row>
    <row r="417" spans="1:124" s="470" customFormat="1" ht="15.75" customHeight="1">
      <c r="A417" s="619" t="s">
        <v>180</v>
      </c>
      <c r="B417" s="212">
        <v>0</v>
      </c>
      <c r="C417" s="212"/>
      <c r="D417" s="212"/>
      <c r="E417" s="212"/>
      <c r="F417" s="212"/>
      <c r="G417" s="212"/>
      <c r="H417" s="212"/>
      <c r="I417" s="212"/>
      <c r="J417" s="212"/>
      <c r="K417" s="212"/>
      <c r="L417" s="212"/>
      <c r="M417" s="212"/>
      <c r="N417" s="212"/>
      <c r="O417" s="212"/>
      <c r="P417" s="212"/>
      <c r="Q417" s="212"/>
      <c r="R417" s="212"/>
      <c r="S417" s="577"/>
      <c r="T417" s="212"/>
      <c r="U417" s="212"/>
      <c r="V417" s="212"/>
      <c r="W417" s="212"/>
      <c r="X417" s="212"/>
      <c r="Y417" s="212"/>
      <c r="Z417" s="1338"/>
      <c r="AA417" s="1338"/>
      <c r="AB417" s="1338"/>
      <c r="AC417" s="1338"/>
      <c r="AD417" s="212"/>
      <c r="AE417" s="1338"/>
      <c r="AF417" s="212"/>
      <c r="AG417" s="212"/>
      <c r="AH417" s="212"/>
      <c r="AI417" s="212"/>
      <c r="AJ417" s="212"/>
      <c r="AK417" s="618"/>
      <c r="AL417" s="212"/>
      <c r="AM417" s="212"/>
      <c r="AN417" s="212"/>
      <c r="AO417" s="212"/>
      <c r="AP417" s="212"/>
      <c r="AQ417" s="212"/>
      <c r="AR417" s="212"/>
      <c r="AS417" s="212"/>
      <c r="AT417" s="212"/>
      <c r="AU417" s="212"/>
      <c r="AV417" s="212"/>
      <c r="AW417" s="212"/>
      <c r="AX417" s="212"/>
      <c r="AY417" s="212"/>
      <c r="AZ417" s="212"/>
      <c r="BA417" s="212"/>
      <c r="BB417" s="212"/>
      <c r="BC417" s="618"/>
      <c r="BD417" s="1338"/>
      <c r="BE417" s="1338"/>
      <c r="BF417" s="1338"/>
      <c r="BG417" s="1338"/>
      <c r="BH417" s="1338"/>
      <c r="BI417" s="1338"/>
      <c r="BJ417" s="1338"/>
      <c r="BK417" s="1338"/>
      <c r="BL417" s="1338"/>
      <c r="BM417" s="1338"/>
      <c r="BN417" s="1338"/>
      <c r="BO417" s="1338"/>
      <c r="BP417" s="1338"/>
      <c r="BQ417" s="1338"/>
      <c r="BR417" s="1338"/>
      <c r="BS417" s="1338"/>
      <c r="BT417" s="1338"/>
      <c r="BU417" s="577"/>
      <c r="BV417" s="212"/>
      <c r="BW417" s="212"/>
      <c r="BX417" s="212"/>
      <c r="BY417" s="212"/>
      <c r="BZ417" s="578" t="str">
        <f t="shared" si="1044"/>
        <v/>
      </c>
      <c r="CA417" s="578" t="str">
        <f t="shared" si="1045"/>
        <v/>
      </c>
      <c r="CB417" s="578" t="str">
        <f t="shared" si="1046"/>
        <v/>
      </c>
      <c r="CC417" s="665" t="str">
        <f t="shared" si="1047"/>
        <v/>
      </c>
      <c r="CD417" s="1069" t="str">
        <f t="shared" si="1082"/>
        <v/>
      </c>
      <c r="CE417" s="1070" t="str">
        <f t="shared" si="1110"/>
        <v/>
      </c>
      <c r="CF417" s="1070" t="str">
        <f t="shared" si="1110"/>
        <v/>
      </c>
      <c r="CG417" s="1070" t="str">
        <f t="shared" si="1110"/>
        <v/>
      </c>
      <c r="CH417" s="1070" t="str">
        <f t="shared" si="1110"/>
        <v/>
      </c>
      <c r="CI417" s="1071" t="str">
        <f t="shared" si="1110"/>
        <v/>
      </c>
      <c r="CJ417" s="1071" t="str">
        <f t="shared" si="1110"/>
        <v/>
      </c>
      <c r="CK417" s="1070" t="str">
        <f t="shared" si="1110"/>
        <v/>
      </c>
      <c r="CL417" s="1070" t="str">
        <f t="shared" si="1110"/>
        <v/>
      </c>
      <c r="CM417" s="1070" t="str">
        <f t="shared" si="1110"/>
        <v/>
      </c>
      <c r="CN417" s="1070" t="str">
        <f t="shared" si="1110"/>
        <v/>
      </c>
      <c r="CO417" s="1069" t="str">
        <f t="shared" si="1110"/>
        <v/>
      </c>
      <c r="CP417" s="532" t="str">
        <f t="shared" si="1049"/>
        <v/>
      </c>
      <c r="CQ417" s="533" t="str">
        <f t="shared" si="1050"/>
        <v/>
      </c>
      <c r="CR417" s="534" t="str">
        <f t="shared" si="1051"/>
        <v/>
      </c>
      <c r="CS417" s="534" t="str">
        <f t="shared" si="1052"/>
        <v/>
      </c>
      <c r="CT417" s="534" t="str">
        <f t="shared" si="1053"/>
        <v/>
      </c>
      <c r="CU417" s="534" t="str">
        <f t="shared" si="1054"/>
        <v/>
      </c>
      <c r="CV417" s="534" t="str">
        <f t="shared" si="1055"/>
        <v/>
      </c>
      <c r="CW417" s="535" t="str">
        <f t="shared" si="1056"/>
        <v/>
      </c>
      <c r="CX417" s="535" t="str">
        <f t="shared" si="1057"/>
        <v/>
      </c>
      <c r="CY417" s="535" t="str">
        <f t="shared" si="1058"/>
        <v/>
      </c>
      <c r="CZ417" s="534" t="str">
        <f t="shared" si="1059"/>
        <v/>
      </c>
      <c r="DA417" s="534" t="str">
        <f t="shared" si="1060"/>
        <v/>
      </c>
      <c r="DB417" s="534" t="str">
        <f t="shared" si="1061"/>
        <v/>
      </c>
      <c r="DC417" s="534" t="str">
        <f t="shared" si="1062"/>
        <v/>
      </c>
      <c r="DD417" s="534" t="str">
        <f t="shared" si="1063"/>
        <v/>
      </c>
      <c r="DE417" s="533" t="str">
        <f t="shared" si="1064"/>
        <v/>
      </c>
      <c r="DF417" s="532" t="str">
        <f t="shared" si="1065"/>
        <v/>
      </c>
      <c r="DG417" s="631">
        <f t="shared" si="1066"/>
        <v>1</v>
      </c>
      <c r="DH417" s="96">
        <f t="shared" si="1067"/>
        <v>0</v>
      </c>
      <c r="DI417" s="96">
        <f t="shared" si="1068"/>
        <v>0</v>
      </c>
      <c r="DJ417" s="96">
        <f t="shared" si="1069"/>
        <v>0</v>
      </c>
      <c r="DK417" s="467"/>
      <c r="DL417" s="599"/>
      <c r="DM417" s="599"/>
      <c r="DN417" s="599"/>
      <c r="DO417" s="599"/>
      <c r="DP417" s="599"/>
      <c r="DQ417" s="599"/>
      <c r="DR417" s="599"/>
      <c r="DS417" s="599"/>
      <c r="DT417" s="468"/>
    </row>
    <row r="418" spans="1:124" s="470" customFormat="1" ht="15.75" customHeight="1">
      <c r="A418" s="635" t="s">
        <v>182</v>
      </c>
      <c r="B418" s="608">
        <f t="shared" ref="B418:M418" si="1119">IF(B416="","",B416*B417)</f>
        <v>0</v>
      </c>
      <c r="C418" s="608" t="str">
        <f t="shared" si="1119"/>
        <v/>
      </c>
      <c r="D418" s="608" t="str">
        <f t="shared" si="1119"/>
        <v/>
      </c>
      <c r="E418" s="608" t="str">
        <f t="shared" si="1119"/>
        <v/>
      </c>
      <c r="F418" s="608" t="str">
        <f t="shared" si="1119"/>
        <v/>
      </c>
      <c r="G418" s="608" t="str">
        <f t="shared" si="1119"/>
        <v/>
      </c>
      <c r="H418" s="608" t="str">
        <f t="shared" si="1119"/>
        <v/>
      </c>
      <c r="I418" s="608" t="str">
        <f t="shared" si="1119"/>
        <v/>
      </c>
      <c r="J418" s="608" t="str">
        <f t="shared" si="1119"/>
        <v/>
      </c>
      <c r="K418" s="608" t="str">
        <f t="shared" si="1119"/>
        <v/>
      </c>
      <c r="L418" s="608" t="str">
        <f t="shared" si="1119"/>
        <v/>
      </c>
      <c r="M418" s="608" t="str">
        <f t="shared" si="1119"/>
        <v/>
      </c>
      <c r="N418" s="608"/>
      <c r="O418" s="608"/>
      <c r="P418" s="608"/>
      <c r="Q418" s="608"/>
      <c r="R418" s="608"/>
      <c r="S418" s="640"/>
      <c r="T418" s="608" t="str">
        <f t="shared" ref="T418:AE418" si="1120">IF(T416="","",T416*T417)</f>
        <v/>
      </c>
      <c r="U418" s="608" t="str">
        <f t="shared" si="1120"/>
        <v/>
      </c>
      <c r="V418" s="608" t="str">
        <f t="shared" si="1120"/>
        <v/>
      </c>
      <c r="W418" s="608" t="str">
        <f t="shared" si="1120"/>
        <v/>
      </c>
      <c r="X418" s="608" t="str">
        <f t="shared" si="1120"/>
        <v/>
      </c>
      <c r="Y418" s="608" t="str">
        <f t="shared" si="1120"/>
        <v/>
      </c>
      <c r="Z418" s="1347" t="str">
        <f t="shared" si="1120"/>
        <v/>
      </c>
      <c r="AA418" s="1347" t="str">
        <f t="shared" si="1120"/>
        <v/>
      </c>
      <c r="AB418" s="1347" t="str">
        <f t="shared" si="1120"/>
        <v/>
      </c>
      <c r="AC418" s="1347" t="str">
        <f t="shared" si="1120"/>
        <v/>
      </c>
      <c r="AD418" s="608" t="str">
        <f t="shared" si="1120"/>
        <v/>
      </c>
      <c r="AE418" s="1347" t="str">
        <f t="shared" si="1120"/>
        <v/>
      </c>
      <c r="AF418" s="608"/>
      <c r="AG418" s="608"/>
      <c r="AH418" s="608"/>
      <c r="AI418" s="608"/>
      <c r="AJ418" s="608"/>
      <c r="AK418" s="640"/>
      <c r="AL418" s="608" t="str">
        <f t="shared" ref="AL418:AW418" si="1121">IF(AL416="","",AL416*AL417)</f>
        <v/>
      </c>
      <c r="AM418" s="608" t="str">
        <f t="shared" si="1121"/>
        <v/>
      </c>
      <c r="AN418" s="608" t="str">
        <f t="shared" si="1121"/>
        <v/>
      </c>
      <c r="AO418" s="608" t="str">
        <f t="shared" si="1121"/>
        <v/>
      </c>
      <c r="AP418" s="608" t="str">
        <f t="shared" si="1121"/>
        <v/>
      </c>
      <c r="AQ418" s="608" t="str">
        <f t="shared" si="1121"/>
        <v/>
      </c>
      <c r="AR418" s="608" t="str">
        <f t="shared" si="1121"/>
        <v/>
      </c>
      <c r="AS418" s="608" t="str">
        <f t="shared" si="1121"/>
        <v/>
      </c>
      <c r="AT418" s="608" t="str">
        <f t="shared" si="1121"/>
        <v/>
      </c>
      <c r="AU418" s="608" t="str">
        <f t="shared" si="1121"/>
        <v/>
      </c>
      <c r="AV418" s="608" t="str">
        <f t="shared" si="1121"/>
        <v/>
      </c>
      <c r="AW418" s="608" t="str">
        <f t="shared" si="1121"/>
        <v/>
      </c>
      <c r="AX418" s="608"/>
      <c r="AY418" s="608"/>
      <c r="AZ418" s="608"/>
      <c r="BA418" s="608"/>
      <c r="BB418" s="608"/>
      <c r="BC418" s="640"/>
      <c r="BD418" s="1347" t="str">
        <f t="shared" ref="BD418:BO418" si="1122">IF(BD416="","",BD416*BD417)</f>
        <v/>
      </c>
      <c r="BE418" s="1347" t="str">
        <f t="shared" si="1122"/>
        <v/>
      </c>
      <c r="BF418" s="1347" t="str">
        <f t="shared" si="1122"/>
        <v/>
      </c>
      <c r="BG418" s="1347" t="str">
        <f t="shared" si="1122"/>
        <v/>
      </c>
      <c r="BH418" s="1347" t="str">
        <f t="shared" si="1122"/>
        <v/>
      </c>
      <c r="BI418" s="1347" t="str">
        <f t="shared" si="1122"/>
        <v/>
      </c>
      <c r="BJ418" s="1347" t="str">
        <f t="shared" si="1122"/>
        <v/>
      </c>
      <c r="BK418" s="1347" t="str">
        <f t="shared" si="1122"/>
        <v/>
      </c>
      <c r="BL418" s="1347" t="str">
        <f t="shared" si="1122"/>
        <v/>
      </c>
      <c r="BM418" s="1347" t="str">
        <f t="shared" si="1122"/>
        <v/>
      </c>
      <c r="BN418" s="1347" t="str">
        <f t="shared" si="1122"/>
        <v/>
      </c>
      <c r="BO418" s="1347" t="str">
        <f t="shared" si="1122"/>
        <v/>
      </c>
      <c r="BP418" s="1347"/>
      <c r="BQ418" s="1347"/>
      <c r="BR418" s="1347"/>
      <c r="BS418" s="1347"/>
      <c r="BT418" s="1347"/>
      <c r="BU418" s="640"/>
      <c r="BV418" s="608" t="str">
        <f>IF(BV416="","",BV416*BV417)</f>
        <v/>
      </c>
      <c r="BW418" s="608" t="str">
        <f>IF(BW416="","",BW416*BW417)</f>
        <v/>
      </c>
      <c r="BX418" s="608" t="str">
        <f>IF(BX416="","",BX416*BX417)</f>
        <v/>
      </c>
      <c r="BY418" s="608" t="str">
        <f>IF(BY416="","",BY416*BY417)</f>
        <v/>
      </c>
      <c r="BZ418" s="578" t="str">
        <f t="shared" si="1044"/>
        <v/>
      </c>
      <c r="CA418" s="578" t="str">
        <f t="shared" si="1045"/>
        <v/>
      </c>
      <c r="CB418" s="578" t="str">
        <f t="shared" si="1046"/>
        <v/>
      </c>
      <c r="CC418" s="665" t="str">
        <f t="shared" si="1047"/>
        <v/>
      </c>
      <c r="CD418" s="1069" t="str">
        <f t="shared" si="1082"/>
        <v/>
      </c>
      <c r="CE418" s="1070" t="str">
        <f t="shared" si="1110"/>
        <v/>
      </c>
      <c r="CF418" s="1070" t="str">
        <f t="shared" si="1110"/>
        <v/>
      </c>
      <c r="CG418" s="1070" t="str">
        <f t="shared" si="1110"/>
        <v/>
      </c>
      <c r="CH418" s="1070" t="str">
        <f t="shared" si="1110"/>
        <v/>
      </c>
      <c r="CI418" s="1071" t="str">
        <f t="shared" si="1110"/>
        <v/>
      </c>
      <c r="CJ418" s="1071" t="str">
        <f t="shared" si="1110"/>
        <v/>
      </c>
      <c r="CK418" s="1070" t="str">
        <f t="shared" si="1110"/>
        <v/>
      </c>
      <c r="CL418" s="1070" t="str">
        <f t="shared" si="1110"/>
        <v/>
      </c>
      <c r="CM418" s="1070" t="str">
        <f t="shared" si="1110"/>
        <v/>
      </c>
      <c r="CN418" s="1070" t="str">
        <f t="shared" si="1110"/>
        <v/>
      </c>
      <c r="CO418" s="1069" t="str">
        <f t="shared" si="1110"/>
        <v/>
      </c>
      <c r="CP418" s="532" t="str">
        <f t="shared" si="1049"/>
        <v/>
      </c>
      <c r="CQ418" s="533" t="str">
        <f t="shared" si="1050"/>
        <v/>
      </c>
      <c r="CR418" s="534" t="str">
        <f t="shared" si="1051"/>
        <v/>
      </c>
      <c r="CS418" s="534" t="str">
        <f t="shared" si="1052"/>
        <v/>
      </c>
      <c r="CT418" s="534" t="str">
        <f t="shared" si="1053"/>
        <v/>
      </c>
      <c r="CU418" s="534" t="str">
        <f t="shared" si="1054"/>
        <v/>
      </c>
      <c r="CV418" s="534" t="str">
        <f t="shared" si="1055"/>
        <v/>
      </c>
      <c r="CW418" s="535" t="str">
        <f t="shared" si="1056"/>
        <v/>
      </c>
      <c r="CX418" s="535" t="str">
        <f t="shared" si="1057"/>
        <v/>
      </c>
      <c r="CY418" s="535" t="str">
        <f t="shared" si="1058"/>
        <v/>
      </c>
      <c r="CZ418" s="534" t="str">
        <f t="shared" si="1059"/>
        <v/>
      </c>
      <c r="DA418" s="534" t="str">
        <f t="shared" si="1060"/>
        <v/>
      </c>
      <c r="DB418" s="534" t="str">
        <f t="shared" si="1061"/>
        <v/>
      </c>
      <c r="DC418" s="534" t="str">
        <f t="shared" si="1062"/>
        <v/>
      </c>
      <c r="DD418" s="534" t="str">
        <f t="shared" si="1063"/>
        <v/>
      </c>
      <c r="DE418" s="533" t="str">
        <f t="shared" si="1064"/>
        <v/>
      </c>
      <c r="DF418" s="532" t="str">
        <f t="shared" si="1065"/>
        <v/>
      </c>
      <c r="DG418" s="631">
        <f t="shared" si="1066"/>
        <v>1</v>
      </c>
      <c r="DH418" s="96">
        <f t="shared" si="1067"/>
        <v>0</v>
      </c>
      <c r="DI418" s="96">
        <f t="shared" si="1068"/>
        <v>0</v>
      </c>
      <c r="DJ418" s="96">
        <f t="shared" si="1069"/>
        <v>0</v>
      </c>
      <c r="DK418" s="467"/>
      <c r="DL418" s="599"/>
      <c r="DM418" s="599"/>
      <c r="DN418" s="599"/>
      <c r="DO418" s="599"/>
      <c r="DP418" s="599"/>
      <c r="DQ418" s="599"/>
      <c r="DR418" s="599"/>
      <c r="DS418" s="599"/>
      <c r="DT418" s="468"/>
    </row>
    <row r="419" spans="1:124" s="470" customFormat="1" ht="15.75" customHeight="1">
      <c r="A419" s="659" t="s">
        <v>272</v>
      </c>
      <c r="B419" s="716"/>
      <c r="C419" s="716"/>
      <c r="D419" s="716"/>
      <c r="E419" s="716"/>
      <c r="F419" s="716"/>
      <c r="G419" s="716"/>
      <c r="H419" s="716"/>
      <c r="I419" s="716"/>
      <c r="J419" s="716"/>
      <c r="K419" s="716"/>
      <c r="L419" s="716"/>
      <c r="M419" s="716"/>
      <c r="N419" s="716"/>
      <c r="O419" s="716"/>
      <c r="P419" s="716"/>
      <c r="Q419" s="716"/>
      <c r="R419" s="716"/>
      <c r="S419" s="583"/>
      <c r="T419" s="716"/>
      <c r="U419" s="716"/>
      <c r="V419" s="716"/>
      <c r="W419" s="716"/>
      <c r="X419" s="716"/>
      <c r="Y419" s="716"/>
      <c r="Z419" s="1376"/>
      <c r="AA419" s="1376"/>
      <c r="AB419" s="1376"/>
      <c r="AC419" s="1376"/>
      <c r="AD419" s="716"/>
      <c r="AE419" s="1376"/>
      <c r="AF419" s="716"/>
      <c r="AG419" s="716"/>
      <c r="AH419" s="716"/>
      <c r="AI419" s="716"/>
      <c r="AJ419" s="716"/>
      <c r="AK419" s="583"/>
      <c r="AL419" s="716"/>
      <c r="AM419" s="716"/>
      <c r="AN419" s="716"/>
      <c r="AO419" s="716"/>
      <c r="AP419" s="716"/>
      <c r="AQ419" s="716"/>
      <c r="AR419" s="716"/>
      <c r="AS419" s="716"/>
      <c r="AT419" s="716"/>
      <c r="AU419" s="716"/>
      <c r="AV419" s="716"/>
      <c r="AW419" s="716"/>
      <c r="AX419" s="716"/>
      <c r="AY419" s="716"/>
      <c r="AZ419" s="716"/>
      <c r="BA419" s="716"/>
      <c r="BB419" s="716"/>
      <c r="BC419" s="583"/>
      <c r="BD419" s="1376"/>
      <c r="BE419" s="1376"/>
      <c r="BF419" s="1376"/>
      <c r="BG419" s="1376"/>
      <c r="BH419" s="1376"/>
      <c r="BI419" s="1376"/>
      <c r="BJ419" s="1376"/>
      <c r="BK419" s="1376"/>
      <c r="BL419" s="1376"/>
      <c r="BM419" s="1376"/>
      <c r="BN419" s="1376"/>
      <c r="BO419" s="1376"/>
      <c r="BP419" s="1376"/>
      <c r="BQ419" s="1376"/>
      <c r="BR419" s="1376"/>
      <c r="BS419" s="1376"/>
      <c r="BT419" s="1376"/>
      <c r="BU419" s="583"/>
      <c r="BV419" s="716"/>
      <c r="BW419" s="716"/>
      <c r="BX419" s="716"/>
      <c r="BY419" s="716"/>
      <c r="BZ419" s="570"/>
      <c r="CA419" s="570"/>
      <c r="CB419" s="570"/>
      <c r="CC419" s="664"/>
      <c r="CD419" s="1096"/>
      <c r="CE419" s="1097"/>
      <c r="CF419" s="1097"/>
      <c r="CG419" s="1097"/>
      <c r="CH419" s="1097"/>
      <c r="CI419" s="1097"/>
      <c r="CJ419" s="1097"/>
      <c r="CK419" s="1097"/>
      <c r="CL419" s="1097"/>
      <c r="CM419" s="1097"/>
      <c r="CN419" s="1097"/>
      <c r="CO419" s="1096"/>
      <c r="CP419" s="695"/>
      <c r="CQ419" s="695"/>
      <c r="CR419" s="695"/>
      <c r="CS419" s="695"/>
      <c r="CT419" s="695"/>
      <c r="CU419" s="695"/>
      <c r="CV419" s="695"/>
      <c r="CW419" s="695"/>
      <c r="CX419" s="695"/>
      <c r="CY419" s="695"/>
      <c r="CZ419" s="695"/>
      <c r="DA419" s="695"/>
      <c r="DB419" s="695"/>
      <c r="DC419" s="695"/>
      <c r="DD419" s="695"/>
      <c r="DE419" s="695"/>
      <c r="DF419" s="695"/>
      <c r="DG419" s="571"/>
      <c r="DH419" s="188"/>
      <c r="DI419" s="188"/>
      <c r="DJ419" s="188"/>
      <c r="DK419" s="572"/>
      <c r="DL419" s="598"/>
      <c r="DM419" s="598"/>
      <c r="DN419" s="598"/>
      <c r="DO419" s="598"/>
      <c r="DP419" s="598"/>
      <c r="DQ419" s="598"/>
      <c r="DR419" s="598"/>
      <c r="DS419" s="598"/>
      <c r="DT419" s="598"/>
    </row>
    <row r="420" spans="1:124" s="691" customFormat="1" ht="15.75" customHeight="1">
      <c r="A420" s="715" t="s">
        <v>273</v>
      </c>
      <c r="B420" s="717">
        <v>0</v>
      </c>
      <c r="C420" s="717"/>
      <c r="D420" s="717"/>
      <c r="E420" s="717"/>
      <c r="F420" s="717"/>
      <c r="G420" s="717"/>
      <c r="H420" s="717"/>
      <c r="I420" s="717"/>
      <c r="J420" s="717"/>
      <c r="K420" s="717"/>
      <c r="L420" s="717"/>
      <c r="M420" s="717"/>
      <c r="N420" s="717"/>
      <c r="O420" s="717"/>
      <c r="P420" s="717"/>
      <c r="Q420" s="717"/>
      <c r="R420" s="717"/>
      <c r="S420" s="583"/>
      <c r="T420" s="717"/>
      <c r="U420" s="717"/>
      <c r="V420" s="717"/>
      <c r="W420" s="717"/>
      <c r="X420" s="717"/>
      <c r="Y420" s="717"/>
      <c r="Z420" s="1377"/>
      <c r="AA420" s="1377"/>
      <c r="AB420" s="1377"/>
      <c r="AC420" s="1377"/>
      <c r="AD420" s="717"/>
      <c r="AE420" s="1377"/>
      <c r="AF420" s="717"/>
      <c r="AG420" s="717"/>
      <c r="AH420" s="717"/>
      <c r="AI420" s="717"/>
      <c r="AJ420" s="717"/>
      <c r="AK420" s="583"/>
      <c r="AL420" s="717"/>
      <c r="AM420" s="717"/>
      <c r="AN420" s="717"/>
      <c r="AO420" s="717"/>
      <c r="AP420" s="717"/>
      <c r="AQ420" s="717"/>
      <c r="AR420" s="717"/>
      <c r="AS420" s="717"/>
      <c r="AT420" s="717"/>
      <c r="AU420" s="717"/>
      <c r="AV420" s="717"/>
      <c r="AW420" s="717"/>
      <c r="AX420" s="717"/>
      <c r="AY420" s="717"/>
      <c r="AZ420" s="717"/>
      <c r="BA420" s="717"/>
      <c r="BB420" s="717"/>
      <c r="BC420" s="583"/>
      <c r="BD420" s="1377"/>
      <c r="BE420" s="1377"/>
      <c r="BF420" s="1377"/>
      <c r="BG420" s="1377"/>
      <c r="BH420" s="1377"/>
      <c r="BI420" s="1377"/>
      <c r="BJ420" s="1377"/>
      <c r="BK420" s="1377"/>
      <c r="BL420" s="1377"/>
      <c r="BM420" s="1377"/>
      <c r="BN420" s="1377"/>
      <c r="BO420" s="1377"/>
      <c r="BP420" s="1377"/>
      <c r="BQ420" s="1377"/>
      <c r="BR420" s="1377"/>
      <c r="BS420" s="1377"/>
      <c r="BT420" s="1377"/>
      <c r="BU420" s="583"/>
      <c r="BV420" s="717"/>
      <c r="BW420" s="717"/>
      <c r="BX420" s="717"/>
      <c r="BY420" s="717"/>
      <c r="BZ420" s="578" t="str">
        <f>IF(DG420&lt;3,"",(SUM(B420:R420)-MIN(B420:R420)-MAX(B420:R420))/(DG420-2))</f>
        <v/>
      </c>
      <c r="CA420" s="578" t="str">
        <f>IF(DH420&lt;3,"",(SUM(T420:AJ420)-MIN(T420:AJ420)-MAX(T420:AJ420))/(DH420-2))</f>
        <v/>
      </c>
      <c r="CB420" s="578" t="str">
        <f>IF(DI420&lt;3,"",(SUM(AL420:BB420)-MIN(AL420:BB420)-MAX(AL420:BB420))/(DI420-2))</f>
        <v/>
      </c>
      <c r="CC420" s="665" t="str">
        <f>IF(DJ420&lt;3,"",(SUM(BD420:BT420)-MIN(BD420:BT420)-MAX(BD420:BT420))/(DJ420-2))</f>
        <v/>
      </c>
      <c r="CD420" s="1069" t="str">
        <f t="shared" ref="CD420:CO420" si="1123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070" t="str">
        <f t="shared" si="1123"/>
        <v/>
      </c>
      <c r="CF420" s="1070" t="str">
        <f t="shared" si="1123"/>
        <v/>
      </c>
      <c r="CG420" s="1070" t="str">
        <f t="shared" si="1123"/>
        <v/>
      </c>
      <c r="CH420" s="1070" t="str">
        <f t="shared" si="1123"/>
        <v/>
      </c>
      <c r="CI420" s="1071" t="str">
        <f t="shared" si="1123"/>
        <v/>
      </c>
      <c r="CJ420" s="1071" t="str">
        <f t="shared" si="1123"/>
        <v/>
      </c>
      <c r="CK420" s="1070" t="str">
        <f t="shared" si="1123"/>
        <v/>
      </c>
      <c r="CL420" s="1070" t="str">
        <f t="shared" si="1123"/>
        <v/>
      </c>
      <c r="CM420" s="1070" t="str">
        <f t="shared" si="1123"/>
        <v/>
      </c>
      <c r="CN420" s="1070" t="str">
        <f t="shared" si="1123"/>
        <v/>
      </c>
      <c r="CO420" s="1069" t="str">
        <f t="shared" si="1123"/>
        <v/>
      </c>
      <c r="CP420" s="532" t="str">
        <f t="shared" ref="CP420:CY422" si="1124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33" t="str">
        <f t="shared" si="1124"/>
        <v/>
      </c>
      <c r="CR420" s="534" t="str">
        <f t="shared" si="1124"/>
        <v/>
      </c>
      <c r="CS420" s="534" t="str">
        <f t="shared" si="1124"/>
        <v/>
      </c>
      <c r="CT420" s="534" t="str">
        <f t="shared" si="1124"/>
        <v/>
      </c>
      <c r="CU420" s="534" t="str">
        <f t="shared" si="1124"/>
        <v/>
      </c>
      <c r="CV420" s="534" t="str">
        <f t="shared" si="1124"/>
        <v/>
      </c>
      <c r="CW420" s="535" t="str">
        <f t="shared" si="1124"/>
        <v/>
      </c>
      <c r="CX420" s="535" t="str">
        <f t="shared" si="1124"/>
        <v/>
      </c>
      <c r="CY420" s="535" t="str">
        <f t="shared" si="1124"/>
        <v/>
      </c>
      <c r="CZ420" s="534" t="str">
        <f t="shared" ref="CZ420:DF422" si="1125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34" t="str">
        <f t="shared" si="1125"/>
        <v/>
      </c>
      <c r="DB420" s="534" t="str">
        <f t="shared" si="1125"/>
        <v/>
      </c>
      <c r="DC420" s="534" t="str">
        <f t="shared" si="1125"/>
        <v/>
      </c>
      <c r="DD420" s="534" t="str">
        <f t="shared" si="1125"/>
        <v/>
      </c>
      <c r="DE420" s="533" t="str">
        <f t="shared" si="1125"/>
        <v/>
      </c>
      <c r="DF420" s="532" t="str">
        <f t="shared" si="1125"/>
        <v/>
      </c>
      <c r="DG420" s="631">
        <f>COUNT(B420:R420)</f>
        <v>1</v>
      </c>
      <c r="DH420" s="96">
        <f>COUNT(T420:AJ420)</f>
        <v>0</v>
      </c>
      <c r="DI420" s="96">
        <f>COUNT(AL420:BB420)</f>
        <v>0</v>
      </c>
      <c r="DJ420" s="96">
        <f>COUNT(BD420:BT420)</f>
        <v>0</v>
      </c>
      <c r="DK420" s="689"/>
      <c r="DL420" s="624"/>
      <c r="DM420" s="624"/>
      <c r="DN420" s="624"/>
      <c r="DO420" s="624"/>
      <c r="DP420" s="624"/>
      <c r="DQ420" s="624"/>
      <c r="DR420" s="624"/>
      <c r="DS420" s="624"/>
      <c r="DT420" s="690"/>
    </row>
    <row r="421" spans="1:124" s="691" customFormat="1" ht="15.75" customHeight="1">
      <c r="A421" s="713" t="s">
        <v>180</v>
      </c>
      <c r="B421" s="717">
        <v>0</v>
      </c>
      <c r="C421" s="717"/>
      <c r="D421" s="717"/>
      <c r="E421" s="717"/>
      <c r="F421" s="717"/>
      <c r="G421" s="717"/>
      <c r="H421" s="717"/>
      <c r="I421" s="717"/>
      <c r="J421" s="717"/>
      <c r="K421" s="717"/>
      <c r="L421" s="717"/>
      <c r="M421" s="717"/>
      <c r="N421" s="717"/>
      <c r="O421" s="717"/>
      <c r="P421" s="717"/>
      <c r="Q421" s="717"/>
      <c r="R421" s="717"/>
      <c r="S421" s="583"/>
      <c r="T421" s="717"/>
      <c r="U421" s="717"/>
      <c r="V421" s="717"/>
      <c r="W421" s="717"/>
      <c r="X421" s="717"/>
      <c r="Y421" s="717"/>
      <c r="Z421" s="1377"/>
      <c r="AA421" s="1377"/>
      <c r="AB421" s="1377"/>
      <c r="AC421" s="1377"/>
      <c r="AD421" s="717"/>
      <c r="AE421" s="1377"/>
      <c r="AF421" s="717"/>
      <c r="AG421" s="717"/>
      <c r="AH421" s="717"/>
      <c r="AI421" s="717"/>
      <c r="AJ421" s="717"/>
      <c r="AK421" s="583"/>
      <c r="AL421" s="717"/>
      <c r="AM421" s="717"/>
      <c r="AN421" s="717"/>
      <c r="AO421" s="717"/>
      <c r="AP421" s="717"/>
      <c r="AQ421" s="717"/>
      <c r="AR421" s="717"/>
      <c r="AS421" s="717"/>
      <c r="AT421" s="717"/>
      <c r="AU421" s="717"/>
      <c r="AV421" s="717"/>
      <c r="AW421" s="717"/>
      <c r="AX421" s="717"/>
      <c r="AY421" s="717"/>
      <c r="AZ421" s="717"/>
      <c r="BA421" s="717"/>
      <c r="BB421" s="717"/>
      <c r="BC421" s="583"/>
      <c r="BD421" s="1377"/>
      <c r="BE421" s="1377"/>
      <c r="BF421" s="1377"/>
      <c r="BG421" s="1377"/>
      <c r="BH421" s="1377"/>
      <c r="BI421" s="1377"/>
      <c r="BJ421" s="1377"/>
      <c r="BK421" s="1377"/>
      <c r="BL421" s="1377"/>
      <c r="BM421" s="1377"/>
      <c r="BN421" s="1377"/>
      <c r="BO421" s="1377"/>
      <c r="BP421" s="1377"/>
      <c r="BQ421" s="1377"/>
      <c r="BR421" s="1377"/>
      <c r="BS421" s="1377"/>
      <c r="BT421" s="1377"/>
      <c r="BU421" s="583"/>
      <c r="BV421" s="717"/>
      <c r="BW421" s="717"/>
      <c r="BX421" s="717"/>
      <c r="BY421" s="717"/>
      <c r="BZ421" s="578" t="str">
        <f>IF(DG421&lt;3,"",(SUM(B421:R421)-MIN(B421:R421)-MAX(B421:R421))/(DG421-2))</f>
        <v/>
      </c>
      <c r="CA421" s="578" t="str">
        <f>IF(DH421&lt;3,"",(SUM(T421:AJ421)-MIN(T421:AJ421)-MAX(T421:AJ421))/(DH421-2))</f>
        <v/>
      </c>
      <c r="CB421" s="578" t="str">
        <f>IF(DI421&lt;3,"",(SUM(AL421:BB421)-MIN(AL421:BB421)-MAX(AL421:BB421))/(DI421-2))</f>
        <v/>
      </c>
      <c r="CC421" s="665" t="str">
        <f>IF(DJ421&lt;3,"",(SUM(BD421:BT421)-MIN(BD421:BT421)-MAX(BD421:BT421))/(DJ421-2))</f>
        <v/>
      </c>
      <c r="CD421" s="106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070" t="str">
        <f t="shared" ref="CE421:CO422" si="1126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070" t="str">
        <f t="shared" si="1126"/>
        <v/>
      </c>
      <c r="CG421" s="1070" t="str">
        <f t="shared" si="1126"/>
        <v/>
      </c>
      <c r="CH421" s="1070" t="str">
        <f t="shared" si="1126"/>
        <v/>
      </c>
      <c r="CI421" s="1071" t="str">
        <f t="shared" si="1126"/>
        <v/>
      </c>
      <c r="CJ421" s="1071" t="str">
        <f t="shared" si="1126"/>
        <v/>
      </c>
      <c r="CK421" s="1070" t="str">
        <f t="shared" si="1126"/>
        <v/>
      </c>
      <c r="CL421" s="1070" t="str">
        <f t="shared" si="1126"/>
        <v/>
      </c>
      <c r="CM421" s="1070" t="str">
        <f t="shared" si="1126"/>
        <v/>
      </c>
      <c r="CN421" s="1070" t="str">
        <f t="shared" si="1126"/>
        <v/>
      </c>
      <c r="CO421" s="1069" t="str">
        <f t="shared" si="1126"/>
        <v/>
      </c>
      <c r="CP421" s="532" t="str">
        <f t="shared" si="1124"/>
        <v/>
      </c>
      <c r="CQ421" s="533" t="str">
        <f t="shared" si="1124"/>
        <v/>
      </c>
      <c r="CR421" s="534" t="str">
        <f t="shared" si="1124"/>
        <v/>
      </c>
      <c r="CS421" s="534" t="str">
        <f t="shared" si="1124"/>
        <v/>
      </c>
      <c r="CT421" s="534" t="str">
        <f t="shared" si="1124"/>
        <v/>
      </c>
      <c r="CU421" s="534" t="str">
        <f t="shared" si="1124"/>
        <v/>
      </c>
      <c r="CV421" s="534" t="str">
        <f t="shared" si="1124"/>
        <v/>
      </c>
      <c r="CW421" s="535" t="str">
        <f t="shared" si="1124"/>
        <v/>
      </c>
      <c r="CX421" s="535" t="str">
        <f t="shared" si="1124"/>
        <v/>
      </c>
      <c r="CY421" s="535" t="str">
        <f t="shared" si="1124"/>
        <v/>
      </c>
      <c r="CZ421" s="534" t="str">
        <f t="shared" si="1125"/>
        <v/>
      </c>
      <c r="DA421" s="534" t="str">
        <f t="shared" si="1125"/>
        <v/>
      </c>
      <c r="DB421" s="534" t="str">
        <f t="shared" si="1125"/>
        <v/>
      </c>
      <c r="DC421" s="534" t="str">
        <f t="shared" si="1125"/>
        <v/>
      </c>
      <c r="DD421" s="534" t="str">
        <f t="shared" si="1125"/>
        <v/>
      </c>
      <c r="DE421" s="533" t="str">
        <f t="shared" si="1125"/>
        <v/>
      </c>
      <c r="DF421" s="532" t="str">
        <f t="shared" si="1125"/>
        <v/>
      </c>
      <c r="DG421" s="631">
        <f>COUNT(B421:R421)</f>
        <v>1</v>
      </c>
      <c r="DH421" s="96">
        <f>COUNT(T421:AJ421)</f>
        <v>0</v>
      </c>
      <c r="DI421" s="96">
        <f>COUNT(AL421:BB421)</f>
        <v>0</v>
      </c>
      <c r="DJ421" s="96">
        <f>COUNT(BD421:BT421)</f>
        <v>0</v>
      </c>
      <c r="DK421" s="689"/>
      <c r="DL421" s="624"/>
      <c r="DM421" s="624"/>
      <c r="DN421" s="624"/>
      <c r="DO421" s="624"/>
      <c r="DP421" s="624"/>
      <c r="DQ421" s="624"/>
      <c r="DR421" s="624"/>
      <c r="DS421" s="624"/>
      <c r="DT421" s="690"/>
    </row>
    <row r="422" spans="1:124" s="610" customFormat="1" ht="15.75" customHeight="1">
      <c r="A422" s="635" t="s">
        <v>182</v>
      </c>
      <c r="B422" s="608">
        <f t="shared" ref="B422:M422" si="1127">IF(B420="","",B420*B421)</f>
        <v>0</v>
      </c>
      <c r="C422" s="608" t="str">
        <f t="shared" si="1127"/>
        <v/>
      </c>
      <c r="D422" s="608" t="str">
        <f t="shared" si="1127"/>
        <v/>
      </c>
      <c r="E422" s="608" t="str">
        <f t="shared" si="1127"/>
        <v/>
      </c>
      <c r="F422" s="608" t="str">
        <f t="shared" si="1127"/>
        <v/>
      </c>
      <c r="G422" s="608" t="str">
        <f t="shared" si="1127"/>
        <v/>
      </c>
      <c r="H422" s="608" t="str">
        <f t="shared" si="1127"/>
        <v/>
      </c>
      <c r="I422" s="608" t="str">
        <f t="shared" si="1127"/>
        <v/>
      </c>
      <c r="J422" s="608" t="str">
        <f t="shared" si="1127"/>
        <v/>
      </c>
      <c r="K422" s="608" t="str">
        <f t="shared" si="1127"/>
        <v/>
      </c>
      <c r="L422" s="608" t="str">
        <f t="shared" si="1127"/>
        <v/>
      </c>
      <c r="M422" s="608" t="str">
        <f t="shared" si="1127"/>
        <v/>
      </c>
      <c r="N422" s="608"/>
      <c r="O422" s="608"/>
      <c r="P422" s="608"/>
      <c r="Q422" s="608"/>
      <c r="R422" s="608"/>
      <c r="S422" s="640"/>
      <c r="T422" s="608" t="str">
        <f t="shared" ref="T422:AE422" si="1128">IF(T420="","",T420*T421)</f>
        <v/>
      </c>
      <c r="U422" s="608" t="str">
        <f t="shared" si="1128"/>
        <v/>
      </c>
      <c r="V422" s="608" t="str">
        <f t="shared" si="1128"/>
        <v/>
      </c>
      <c r="W422" s="608" t="str">
        <f t="shared" si="1128"/>
        <v/>
      </c>
      <c r="X422" s="608" t="str">
        <f t="shared" si="1128"/>
        <v/>
      </c>
      <c r="Y422" s="608" t="str">
        <f t="shared" si="1128"/>
        <v/>
      </c>
      <c r="Z422" s="1347" t="str">
        <f t="shared" si="1128"/>
        <v/>
      </c>
      <c r="AA422" s="1347" t="str">
        <f t="shared" si="1128"/>
        <v/>
      </c>
      <c r="AB422" s="1347" t="str">
        <f t="shared" si="1128"/>
        <v/>
      </c>
      <c r="AC422" s="1347" t="str">
        <f t="shared" si="1128"/>
        <v/>
      </c>
      <c r="AD422" s="608" t="str">
        <f t="shared" si="1128"/>
        <v/>
      </c>
      <c r="AE422" s="1347" t="str">
        <f t="shared" si="1128"/>
        <v/>
      </c>
      <c r="AF422" s="608"/>
      <c r="AG422" s="608"/>
      <c r="AH422" s="608"/>
      <c r="AI422" s="608"/>
      <c r="AJ422" s="608"/>
      <c r="AK422" s="640"/>
      <c r="AL422" s="608" t="str">
        <f t="shared" ref="AL422:AW422" si="1129">IF(AL420="","",AL420*AL421)</f>
        <v/>
      </c>
      <c r="AM422" s="608" t="str">
        <f t="shared" si="1129"/>
        <v/>
      </c>
      <c r="AN422" s="608" t="str">
        <f t="shared" si="1129"/>
        <v/>
      </c>
      <c r="AO422" s="608" t="str">
        <f t="shared" si="1129"/>
        <v/>
      </c>
      <c r="AP422" s="608" t="str">
        <f t="shared" si="1129"/>
        <v/>
      </c>
      <c r="AQ422" s="608" t="str">
        <f t="shared" si="1129"/>
        <v/>
      </c>
      <c r="AR422" s="608" t="str">
        <f t="shared" si="1129"/>
        <v/>
      </c>
      <c r="AS422" s="608" t="str">
        <f t="shared" si="1129"/>
        <v/>
      </c>
      <c r="AT422" s="608" t="str">
        <f t="shared" si="1129"/>
        <v/>
      </c>
      <c r="AU422" s="608" t="str">
        <f t="shared" si="1129"/>
        <v/>
      </c>
      <c r="AV422" s="608" t="str">
        <f t="shared" si="1129"/>
        <v/>
      </c>
      <c r="AW422" s="608" t="str">
        <f t="shared" si="1129"/>
        <v/>
      </c>
      <c r="AX422" s="608"/>
      <c r="AY422" s="608"/>
      <c r="AZ422" s="608"/>
      <c r="BA422" s="608"/>
      <c r="BB422" s="608"/>
      <c r="BC422" s="640"/>
      <c r="BD422" s="1347" t="str">
        <f t="shared" ref="BD422:BO422" si="1130">IF(BD420="","",BD420*BD421)</f>
        <v/>
      </c>
      <c r="BE422" s="1347" t="str">
        <f t="shared" si="1130"/>
        <v/>
      </c>
      <c r="BF422" s="1347" t="str">
        <f t="shared" si="1130"/>
        <v/>
      </c>
      <c r="BG422" s="1347" t="str">
        <f t="shared" si="1130"/>
        <v/>
      </c>
      <c r="BH422" s="1347" t="str">
        <f t="shared" si="1130"/>
        <v/>
      </c>
      <c r="BI422" s="1347" t="str">
        <f t="shared" si="1130"/>
        <v/>
      </c>
      <c r="BJ422" s="1347" t="str">
        <f t="shared" si="1130"/>
        <v/>
      </c>
      <c r="BK422" s="1347" t="str">
        <f t="shared" si="1130"/>
        <v/>
      </c>
      <c r="BL422" s="1347" t="str">
        <f t="shared" si="1130"/>
        <v/>
      </c>
      <c r="BM422" s="1347" t="str">
        <f t="shared" si="1130"/>
        <v/>
      </c>
      <c r="BN422" s="1347" t="str">
        <f t="shared" si="1130"/>
        <v/>
      </c>
      <c r="BO422" s="1347" t="str">
        <f t="shared" si="1130"/>
        <v/>
      </c>
      <c r="BP422" s="1347"/>
      <c r="BQ422" s="1347"/>
      <c r="BR422" s="1347"/>
      <c r="BS422" s="1347"/>
      <c r="BT422" s="1347"/>
      <c r="BU422" s="640"/>
      <c r="BV422" s="608" t="str">
        <f>IF(BV420="","",BV420*BV421)</f>
        <v/>
      </c>
      <c r="BW422" s="608" t="str">
        <f>IF(BW420="","",BW420*BW421)</f>
        <v/>
      </c>
      <c r="BX422" s="608" t="str">
        <f>IF(BX420="","",BX420*BX421)</f>
        <v/>
      </c>
      <c r="BY422" s="608" t="str">
        <f>IF(BY420="","",BY420*BY421)</f>
        <v/>
      </c>
      <c r="BZ422" s="578" t="str">
        <f>IF(DG422&lt;3,"",(SUM(B422:R422)-MIN(B422:R422)-MAX(B422:R422))/(DG422-2))</f>
        <v/>
      </c>
      <c r="CA422" s="578" t="str">
        <f>IF(DH422&lt;3,"",(SUM(T422:AJ422)-MIN(T422:AJ422)-MAX(T422:AJ422))/(DH422-2))</f>
        <v/>
      </c>
      <c r="CB422" s="578" t="str">
        <f>IF(DI422&lt;3,"",(SUM(AL422:BB422)-MIN(AL422:BB422)-MAX(AL422:BB422))/(DI422-2))</f>
        <v/>
      </c>
      <c r="CC422" s="665" t="str">
        <f>IF(DJ422&lt;3,"",(SUM(BD422:BT422)-MIN(BD422:BT422)-MAX(BD422:BT422))/(DJ422-2))</f>
        <v/>
      </c>
      <c r="CD422" s="1069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070" t="str">
        <f t="shared" si="1126"/>
        <v/>
      </c>
      <c r="CF422" s="1070" t="str">
        <f t="shared" si="1126"/>
        <v/>
      </c>
      <c r="CG422" s="1070" t="str">
        <f t="shared" si="1126"/>
        <v/>
      </c>
      <c r="CH422" s="1070" t="str">
        <f t="shared" si="1126"/>
        <v/>
      </c>
      <c r="CI422" s="1071" t="str">
        <f t="shared" si="1126"/>
        <v/>
      </c>
      <c r="CJ422" s="1071" t="str">
        <f t="shared" si="1126"/>
        <v/>
      </c>
      <c r="CK422" s="1070" t="str">
        <f t="shared" si="1126"/>
        <v/>
      </c>
      <c r="CL422" s="1070" t="str">
        <f t="shared" si="1126"/>
        <v/>
      </c>
      <c r="CM422" s="1070" t="str">
        <f t="shared" si="1126"/>
        <v/>
      </c>
      <c r="CN422" s="1070" t="str">
        <f t="shared" si="1126"/>
        <v/>
      </c>
      <c r="CO422" s="1069" t="str">
        <f t="shared" si="1126"/>
        <v/>
      </c>
      <c r="CP422" s="532" t="str">
        <f t="shared" si="1124"/>
        <v/>
      </c>
      <c r="CQ422" s="533" t="str">
        <f t="shared" si="1124"/>
        <v/>
      </c>
      <c r="CR422" s="534" t="str">
        <f t="shared" si="1124"/>
        <v/>
      </c>
      <c r="CS422" s="534" t="str">
        <f t="shared" si="1124"/>
        <v/>
      </c>
      <c r="CT422" s="534" t="str">
        <f t="shared" si="1124"/>
        <v/>
      </c>
      <c r="CU422" s="534" t="str">
        <f t="shared" si="1124"/>
        <v/>
      </c>
      <c r="CV422" s="534" t="str">
        <f t="shared" si="1124"/>
        <v/>
      </c>
      <c r="CW422" s="535" t="str">
        <f t="shared" si="1124"/>
        <v/>
      </c>
      <c r="CX422" s="535" t="str">
        <f t="shared" si="1124"/>
        <v/>
      </c>
      <c r="CY422" s="535" t="str">
        <f t="shared" si="1124"/>
        <v/>
      </c>
      <c r="CZ422" s="534" t="str">
        <f t="shared" si="1125"/>
        <v/>
      </c>
      <c r="DA422" s="534" t="str">
        <f t="shared" si="1125"/>
        <v/>
      </c>
      <c r="DB422" s="534" t="str">
        <f t="shared" si="1125"/>
        <v/>
      </c>
      <c r="DC422" s="534" t="str">
        <f t="shared" si="1125"/>
        <v/>
      </c>
      <c r="DD422" s="534" t="str">
        <f t="shared" si="1125"/>
        <v/>
      </c>
      <c r="DE422" s="533" t="str">
        <f t="shared" si="1125"/>
        <v/>
      </c>
      <c r="DF422" s="532" t="str">
        <f t="shared" si="1125"/>
        <v/>
      </c>
      <c r="DG422" s="631">
        <f>COUNT(B422:R422)</f>
        <v>1</v>
      </c>
      <c r="DH422" s="96">
        <f>COUNT(T422:AJ422)</f>
        <v>0</v>
      </c>
      <c r="DI422" s="96">
        <f>COUNT(AL422:BB422)</f>
        <v>0</v>
      </c>
      <c r="DJ422" s="96">
        <f>COUNT(BD422:BT422)</f>
        <v>0</v>
      </c>
      <c r="DK422" s="641"/>
      <c r="DL422" s="625"/>
      <c r="DM422" s="625"/>
      <c r="DN422" s="625"/>
      <c r="DO422" s="625"/>
      <c r="DP422" s="625"/>
      <c r="DQ422" s="625"/>
      <c r="DR422" s="625"/>
      <c r="DS422" s="625"/>
      <c r="DT422" s="642"/>
    </row>
    <row r="423" spans="1:124" s="470" customFormat="1" ht="15.75" customHeight="1">
      <c r="A423" s="659" t="s">
        <v>272</v>
      </c>
      <c r="B423" s="716"/>
      <c r="C423" s="716"/>
      <c r="D423" s="716"/>
      <c r="E423" s="716"/>
      <c r="F423" s="716"/>
      <c r="G423" s="716"/>
      <c r="H423" s="716"/>
      <c r="I423" s="716"/>
      <c r="J423" s="716"/>
      <c r="K423" s="716"/>
      <c r="L423" s="716"/>
      <c r="M423" s="716"/>
      <c r="N423" s="716"/>
      <c r="O423" s="716"/>
      <c r="P423" s="716"/>
      <c r="Q423" s="716"/>
      <c r="R423" s="716"/>
      <c r="S423" s="577"/>
      <c r="T423" s="718"/>
      <c r="U423" s="718"/>
      <c r="V423" s="718"/>
      <c r="W423" s="718"/>
      <c r="X423" s="718"/>
      <c r="Y423" s="718"/>
      <c r="Z423" s="1456"/>
      <c r="AA423" s="1456"/>
      <c r="AB423" s="1456"/>
      <c r="AC423" s="1456"/>
      <c r="AD423" s="718"/>
      <c r="AE423" s="1456"/>
      <c r="AF423" s="718"/>
      <c r="AG423" s="718"/>
      <c r="AH423" s="718"/>
      <c r="AI423" s="718"/>
      <c r="AJ423" s="718"/>
      <c r="AK423" s="577"/>
      <c r="AL423" s="716"/>
      <c r="AM423" s="716"/>
      <c r="AN423" s="716"/>
      <c r="AO423" s="716"/>
      <c r="AP423" s="716"/>
      <c r="AQ423" s="716"/>
      <c r="AR423" s="716"/>
      <c r="AS423" s="716"/>
      <c r="AT423" s="716"/>
      <c r="AU423" s="716"/>
      <c r="AV423" s="716"/>
      <c r="AW423" s="716"/>
      <c r="AX423" s="716"/>
      <c r="AY423" s="716"/>
      <c r="AZ423" s="716"/>
      <c r="BA423" s="716"/>
      <c r="BB423" s="716"/>
      <c r="BC423" s="577"/>
      <c r="BD423" s="1376"/>
      <c r="BE423" s="1376"/>
      <c r="BF423" s="1376"/>
      <c r="BG423" s="1376"/>
      <c r="BH423" s="1376"/>
      <c r="BI423" s="1376"/>
      <c r="BJ423" s="1376"/>
      <c r="BK423" s="1376"/>
      <c r="BL423" s="1376"/>
      <c r="BM423" s="1376"/>
      <c r="BN423" s="1376"/>
      <c r="BO423" s="1376"/>
      <c r="BP423" s="1376"/>
      <c r="BQ423" s="1376"/>
      <c r="BR423" s="1376"/>
      <c r="BS423" s="1376"/>
      <c r="BT423" s="1376"/>
      <c r="BU423" s="577"/>
      <c r="BV423" s="716"/>
      <c r="BW423" s="716"/>
      <c r="BX423" s="716"/>
      <c r="BY423" s="716"/>
      <c r="BZ423" s="570"/>
      <c r="CA423" s="570"/>
      <c r="CB423" s="570"/>
      <c r="CC423" s="664"/>
      <c r="CD423" s="1096"/>
      <c r="CE423" s="1097"/>
      <c r="CF423" s="1097"/>
      <c r="CG423" s="1097"/>
      <c r="CH423" s="1097"/>
      <c r="CI423" s="1097"/>
      <c r="CJ423" s="1097"/>
      <c r="CK423" s="1097"/>
      <c r="CL423" s="1097"/>
      <c r="CM423" s="1097"/>
      <c r="CN423" s="1097"/>
      <c r="CO423" s="1096"/>
      <c r="CP423" s="695"/>
      <c r="CQ423" s="695"/>
      <c r="CR423" s="695"/>
      <c r="CS423" s="695"/>
      <c r="CT423" s="695"/>
      <c r="CU423" s="695"/>
      <c r="CV423" s="695"/>
      <c r="CW423" s="695"/>
      <c r="CX423" s="695"/>
      <c r="CY423" s="695"/>
      <c r="CZ423" s="695"/>
      <c r="DA423" s="695"/>
      <c r="DB423" s="695"/>
      <c r="DC423" s="695"/>
      <c r="DD423" s="695"/>
      <c r="DE423" s="695"/>
      <c r="DF423" s="695"/>
      <c r="DG423" s="571"/>
      <c r="DH423" s="188"/>
      <c r="DI423" s="188"/>
      <c r="DJ423" s="188"/>
      <c r="DK423" s="572"/>
      <c r="DL423" s="598"/>
      <c r="DM423" s="598"/>
      <c r="DN423" s="598"/>
      <c r="DO423" s="598"/>
      <c r="DP423" s="598"/>
      <c r="DQ423" s="598"/>
      <c r="DR423" s="598"/>
      <c r="DS423" s="598"/>
      <c r="DT423" s="468"/>
    </row>
    <row r="424" spans="1:124" s="691" customFormat="1" ht="15.75" customHeight="1">
      <c r="A424" s="715" t="s">
        <v>273</v>
      </c>
      <c r="B424" s="717">
        <v>0</v>
      </c>
      <c r="C424" s="717"/>
      <c r="D424" s="717"/>
      <c r="E424" s="717"/>
      <c r="F424" s="717"/>
      <c r="G424" s="717"/>
      <c r="H424" s="717"/>
      <c r="I424" s="717"/>
      <c r="J424" s="717"/>
      <c r="K424" s="717"/>
      <c r="L424" s="717"/>
      <c r="M424" s="717"/>
      <c r="N424" s="717"/>
      <c r="O424" s="717"/>
      <c r="P424" s="717"/>
      <c r="Q424" s="717"/>
      <c r="R424" s="717"/>
      <c r="S424" s="583"/>
      <c r="T424" s="717"/>
      <c r="U424" s="717"/>
      <c r="V424" s="717"/>
      <c r="W424" s="717"/>
      <c r="X424" s="717"/>
      <c r="Y424" s="717"/>
      <c r="Z424" s="1377"/>
      <c r="AA424" s="1377"/>
      <c r="AB424" s="1377"/>
      <c r="AC424" s="1377"/>
      <c r="AD424" s="717"/>
      <c r="AE424" s="1377"/>
      <c r="AF424" s="717"/>
      <c r="AG424" s="717"/>
      <c r="AH424" s="717"/>
      <c r="AI424" s="717"/>
      <c r="AJ424" s="717"/>
      <c r="AK424" s="583"/>
      <c r="AL424" s="717"/>
      <c r="AM424" s="717"/>
      <c r="AN424" s="717"/>
      <c r="AO424" s="717"/>
      <c r="AP424" s="717"/>
      <c r="AQ424" s="717"/>
      <c r="AR424" s="717"/>
      <c r="AS424" s="717"/>
      <c r="AT424" s="717"/>
      <c r="AU424" s="717"/>
      <c r="AV424" s="717"/>
      <c r="AW424" s="717"/>
      <c r="AX424" s="717"/>
      <c r="AY424" s="717"/>
      <c r="AZ424" s="717"/>
      <c r="BA424" s="717"/>
      <c r="BB424" s="717"/>
      <c r="BC424" s="583"/>
      <c r="BD424" s="1377"/>
      <c r="BE424" s="1377"/>
      <c r="BF424" s="1377"/>
      <c r="BG424" s="1377"/>
      <c r="BH424" s="1377"/>
      <c r="BI424" s="1377"/>
      <c r="BJ424" s="1377"/>
      <c r="BK424" s="1377"/>
      <c r="BL424" s="1377"/>
      <c r="BM424" s="1377"/>
      <c r="BN424" s="1377"/>
      <c r="BO424" s="1377"/>
      <c r="BP424" s="1377"/>
      <c r="BQ424" s="1377"/>
      <c r="BR424" s="1377"/>
      <c r="BS424" s="1377"/>
      <c r="BT424" s="1377"/>
      <c r="BU424" s="583"/>
      <c r="BV424" s="717"/>
      <c r="BW424" s="717"/>
      <c r="BX424" s="717"/>
      <c r="BY424" s="717"/>
      <c r="BZ424" s="578" t="str">
        <f>IF(DG424&lt;3,"",(SUM(B424:R424)-MIN(B424:R424)-MAX(B424:R424))/(DG424-2))</f>
        <v/>
      </c>
      <c r="CA424" s="578" t="str">
        <f>IF(DH424&lt;3,"",(SUM(T424:AJ424)-MIN(T424:AJ424)-MAX(T424:AJ424))/(DH424-2))</f>
        <v/>
      </c>
      <c r="CB424" s="578" t="str">
        <f>IF(DI424&lt;3,"",(SUM(AL424:BB424)-MIN(AL424:BB424)-MAX(AL424:BB424))/(DI424-2))</f>
        <v/>
      </c>
      <c r="CC424" s="665" t="str">
        <f>IF(DJ424&lt;3,"",(SUM(BD424:BT424)-MIN(BD424:BT424)-MAX(BD424:BT424))/(DJ424-2))</f>
        <v/>
      </c>
      <c r="CD424" s="106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070" t="str">
        <f t="shared" ref="CE424:CO426" si="1131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070" t="str">
        <f t="shared" si="1131"/>
        <v/>
      </c>
      <c r="CG424" s="1070" t="str">
        <f t="shared" si="1131"/>
        <v/>
      </c>
      <c r="CH424" s="1070" t="str">
        <f t="shared" si="1131"/>
        <v/>
      </c>
      <c r="CI424" s="1071" t="str">
        <f t="shared" si="1131"/>
        <v/>
      </c>
      <c r="CJ424" s="1071" t="str">
        <f t="shared" si="1131"/>
        <v/>
      </c>
      <c r="CK424" s="1070" t="str">
        <f t="shared" si="1131"/>
        <v/>
      </c>
      <c r="CL424" s="1070" t="str">
        <f t="shared" si="1131"/>
        <v/>
      </c>
      <c r="CM424" s="1070" t="str">
        <f t="shared" si="1131"/>
        <v/>
      </c>
      <c r="CN424" s="1070" t="str">
        <f t="shared" si="1131"/>
        <v/>
      </c>
      <c r="CO424" s="1069" t="str">
        <f t="shared" si="1131"/>
        <v/>
      </c>
      <c r="CP424" s="532" t="str">
        <f t="shared" ref="CP424:CY426" si="1132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33" t="str">
        <f t="shared" si="1132"/>
        <v/>
      </c>
      <c r="CR424" s="534" t="str">
        <f t="shared" si="1132"/>
        <v/>
      </c>
      <c r="CS424" s="534" t="str">
        <f t="shared" si="1132"/>
        <v/>
      </c>
      <c r="CT424" s="534" t="str">
        <f t="shared" si="1132"/>
        <v/>
      </c>
      <c r="CU424" s="534" t="str">
        <f t="shared" si="1132"/>
        <v/>
      </c>
      <c r="CV424" s="534" t="str">
        <f t="shared" si="1132"/>
        <v/>
      </c>
      <c r="CW424" s="535" t="str">
        <f t="shared" si="1132"/>
        <v/>
      </c>
      <c r="CX424" s="535" t="str">
        <f t="shared" si="1132"/>
        <v/>
      </c>
      <c r="CY424" s="535" t="str">
        <f t="shared" si="1132"/>
        <v/>
      </c>
      <c r="CZ424" s="534" t="str">
        <f t="shared" ref="CZ424:DF426" si="1133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34" t="str">
        <f t="shared" si="1133"/>
        <v/>
      </c>
      <c r="DB424" s="534" t="str">
        <f t="shared" si="1133"/>
        <v/>
      </c>
      <c r="DC424" s="534" t="str">
        <f t="shared" si="1133"/>
        <v/>
      </c>
      <c r="DD424" s="534" t="str">
        <f t="shared" si="1133"/>
        <v/>
      </c>
      <c r="DE424" s="533" t="str">
        <f t="shared" si="1133"/>
        <v/>
      </c>
      <c r="DF424" s="532" t="str">
        <f t="shared" si="1133"/>
        <v/>
      </c>
      <c r="DG424" s="631">
        <f>COUNT(B424:R424)</f>
        <v>1</v>
      </c>
      <c r="DH424" s="96">
        <f>COUNT(T424:AJ424)</f>
        <v>0</v>
      </c>
      <c r="DI424" s="96">
        <f>COUNT(AL424:BB424)</f>
        <v>0</v>
      </c>
      <c r="DJ424" s="96">
        <f>COUNT(BD424:BT424)</f>
        <v>0</v>
      </c>
      <c r="DK424" s="689"/>
      <c r="DL424" s="624"/>
      <c r="DM424" s="624"/>
      <c r="DN424" s="624"/>
      <c r="DO424" s="624"/>
      <c r="DP424" s="624"/>
      <c r="DQ424" s="624"/>
      <c r="DR424" s="624"/>
      <c r="DS424" s="624"/>
      <c r="DT424" s="690"/>
    </row>
    <row r="425" spans="1:124" s="691" customFormat="1" ht="15.75" customHeight="1">
      <c r="A425" s="713" t="s">
        <v>180</v>
      </c>
      <c r="B425" s="717">
        <v>0</v>
      </c>
      <c r="C425" s="717"/>
      <c r="D425" s="717"/>
      <c r="E425" s="717"/>
      <c r="F425" s="717"/>
      <c r="G425" s="717"/>
      <c r="H425" s="717"/>
      <c r="I425" s="717"/>
      <c r="J425" s="717"/>
      <c r="K425" s="717"/>
      <c r="L425" s="717"/>
      <c r="M425" s="717"/>
      <c r="N425" s="717"/>
      <c r="O425" s="717"/>
      <c r="P425" s="717"/>
      <c r="Q425" s="717"/>
      <c r="R425" s="717"/>
      <c r="S425" s="583"/>
      <c r="T425" s="717"/>
      <c r="U425" s="717"/>
      <c r="V425" s="717"/>
      <c r="W425" s="717"/>
      <c r="X425" s="717"/>
      <c r="Y425" s="717"/>
      <c r="Z425" s="1377"/>
      <c r="AA425" s="1377"/>
      <c r="AB425" s="1377"/>
      <c r="AC425" s="1377"/>
      <c r="AD425" s="717"/>
      <c r="AE425" s="1377"/>
      <c r="AF425" s="717"/>
      <c r="AG425" s="717"/>
      <c r="AH425" s="717"/>
      <c r="AI425" s="717"/>
      <c r="AJ425" s="717"/>
      <c r="AK425" s="583"/>
      <c r="AL425" s="717"/>
      <c r="AM425" s="717"/>
      <c r="AN425" s="717"/>
      <c r="AO425" s="717"/>
      <c r="AP425" s="717"/>
      <c r="AQ425" s="717"/>
      <c r="AR425" s="717"/>
      <c r="AS425" s="717"/>
      <c r="AT425" s="717"/>
      <c r="AU425" s="717"/>
      <c r="AV425" s="717"/>
      <c r="AW425" s="717"/>
      <c r="AX425" s="717"/>
      <c r="AY425" s="717"/>
      <c r="AZ425" s="717"/>
      <c r="BA425" s="717"/>
      <c r="BB425" s="717"/>
      <c r="BC425" s="583"/>
      <c r="BD425" s="1377"/>
      <c r="BE425" s="1377"/>
      <c r="BF425" s="1377"/>
      <c r="BG425" s="1377"/>
      <c r="BH425" s="1377"/>
      <c r="BI425" s="1377"/>
      <c r="BJ425" s="1377"/>
      <c r="BK425" s="1377"/>
      <c r="BL425" s="1377"/>
      <c r="BM425" s="1377"/>
      <c r="BN425" s="1377"/>
      <c r="BO425" s="1377"/>
      <c r="BP425" s="1377"/>
      <c r="BQ425" s="1377"/>
      <c r="BR425" s="1377"/>
      <c r="BS425" s="1377"/>
      <c r="BT425" s="1377"/>
      <c r="BU425" s="583"/>
      <c r="BV425" s="717"/>
      <c r="BW425" s="717"/>
      <c r="BX425" s="717"/>
      <c r="BY425" s="717"/>
      <c r="BZ425" s="578" t="str">
        <f>IF(DG425&lt;3,"",(SUM(B425:R425)-MIN(B425:R425)-MAX(B425:R425))/(DG425-2))</f>
        <v/>
      </c>
      <c r="CA425" s="578" t="str">
        <f>IF(DH425&lt;3,"",(SUM(T425:AJ425)-MIN(T425:AJ425)-MAX(T425:AJ425))/(DH425-2))</f>
        <v/>
      </c>
      <c r="CB425" s="578" t="str">
        <f>IF(DI425&lt;3,"",(SUM(AL425:BB425)-MIN(AL425:BB425)-MAX(AL425:BB425))/(DI425-2))</f>
        <v/>
      </c>
      <c r="CC425" s="665" t="str">
        <f>IF(DJ425&lt;3,"",(SUM(BD425:BT425)-MIN(BD425:BT425)-MAX(BD425:BT425))/(DJ425-2))</f>
        <v/>
      </c>
      <c r="CD425" s="106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070" t="str">
        <f t="shared" si="1131"/>
        <v/>
      </c>
      <c r="CF425" s="1070" t="str">
        <f t="shared" si="1131"/>
        <v/>
      </c>
      <c r="CG425" s="1070" t="str">
        <f t="shared" si="1131"/>
        <v/>
      </c>
      <c r="CH425" s="1070" t="str">
        <f t="shared" si="1131"/>
        <v/>
      </c>
      <c r="CI425" s="1071" t="str">
        <f t="shared" si="1131"/>
        <v/>
      </c>
      <c r="CJ425" s="1071" t="str">
        <f t="shared" si="1131"/>
        <v/>
      </c>
      <c r="CK425" s="1070" t="str">
        <f t="shared" si="1131"/>
        <v/>
      </c>
      <c r="CL425" s="1070" t="str">
        <f t="shared" si="1131"/>
        <v/>
      </c>
      <c r="CM425" s="1070" t="str">
        <f t="shared" si="1131"/>
        <v/>
      </c>
      <c r="CN425" s="1070" t="str">
        <f t="shared" si="1131"/>
        <v/>
      </c>
      <c r="CO425" s="1069" t="str">
        <f t="shared" si="1131"/>
        <v/>
      </c>
      <c r="CP425" s="532" t="str">
        <f t="shared" si="1132"/>
        <v/>
      </c>
      <c r="CQ425" s="533" t="str">
        <f t="shared" si="1132"/>
        <v/>
      </c>
      <c r="CR425" s="534" t="str">
        <f t="shared" si="1132"/>
        <v/>
      </c>
      <c r="CS425" s="534" t="str">
        <f t="shared" si="1132"/>
        <v/>
      </c>
      <c r="CT425" s="534" t="str">
        <f t="shared" si="1132"/>
        <v/>
      </c>
      <c r="CU425" s="534" t="str">
        <f t="shared" si="1132"/>
        <v/>
      </c>
      <c r="CV425" s="534" t="str">
        <f t="shared" si="1132"/>
        <v/>
      </c>
      <c r="CW425" s="535" t="str">
        <f t="shared" si="1132"/>
        <v/>
      </c>
      <c r="CX425" s="535" t="str">
        <f t="shared" si="1132"/>
        <v/>
      </c>
      <c r="CY425" s="535" t="str">
        <f t="shared" si="1132"/>
        <v/>
      </c>
      <c r="CZ425" s="534" t="str">
        <f t="shared" si="1133"/>
        <v/>
      </c>
      <c r="DA425" s="534" t="str">
        <f t="shared" si="1133"/>
        <v/>
      </c>
      <c r="DB425" s="534" t="str">
        <f t="shared" si="1133"/>
        <v/>
      </c>
      <c r="DC425" s="534" t="str">
        <f t="shared" si="1133"/>
        <v/>
      </c>
      <c r="DD425" s="534" t="str">
        <f t="shared" si="1133"/>
        <v/>
      </c>
      <c r="DE425" s="533" t="str">
        <f t="shared" si="1133"/>
        <v/>
      </c>
      <c r="DF425" s="532" t="str">
        <f t="shared" si="1133"/>
        <v/>
      </c>
      <c r="DG425" s="631">
        <f>COUNT(B425:R425)</f>
        <v>1</v>
      </c>
      <c r="DH425" s="96">
        <f>COUNT(T425:AJ425)</f>
        <v>0</v>
      </c>
      <c r="DI425" s="96">
        <f>COUNT(AL425:BB425)</f>
        <v>0</v>
      </c>
      <c r="DJ425" s="96">
        <f>COUNT(BD425:BT425)</f>
        <v>0</v>
      </c>
      <c r="DK425" s="689"/>
      <c r="DL425" s="624"/>
      <c r="DM425" s="624"/>
      <c r="DN425" s="624"/>
      <c r="DO425" s="624"/>
      <c r="DP425" s="624"/>
      <c r="DQ425" s="624"/>
      <c r="DR425" s="624"/>
      <c r="DS425" s="624"/>
      <c r="DT425" s="690"/>
    </row>
    <row r="426" spans="1:124" s="610" customFormat="1" ht="15.75" customHeight="1">
      <c r="A426" s="619" t="s">
        <v>182</v>
      </c>
      <c r="B426" s="608">
        <f t="shared" ref="B426:M426" si="1134">IF(B424="","",B424*B425)</f>
        <v>0</v>
      </c>
      <c r="C426" s="608" t="str">
        <f t="shared" si="1134"/>
        <v/>
      </c>
      <c r="D426" s="608" t="str">
        <f t="shared" si="1134"/>
        <v/>
      </c>
      <c r="E426" s="608" t="str">
        <f t="shared" si="1134"/>
        <v/>
      </c>
      <c r="F426" s="608" t="str">
        <f t="shared" si="1134"/>
        <v/>
      </c>
      <c r="G426" s="608" t="str">
        <f t="shared" si="1134"/>
        <v/>
      </c>
      <c r="H426" s="608" t="str">
        <f t="shared" si="1134"/>
        <v/>
      </c>
      <c r="I426" s="608" t="str">
        <f t="shared" si="1134"/>
        <v/>
      </c>
      <c r="J426" s="608" t="str">
        <f t="shared" si="1134"/>
        <v/>
      </c>
      <c r="K426" s="608" t="str">
        <f t="shared" si="1134"/>
        <v/>
      </c>
      <c r="L426" s="608" t="str">
        <f t="shared" si="1134"/>
        <v/>
      </c>
      <c r="M426" s="608" t="str">
        <f t="shared" si="1134"/>
        <v/>
      </c>
      <c r="N426" s="608"/>
      <c r="O426" s="608"/>
      <c r="P426" s="608"/>
      <c r="Q426" s="608"/>
      <c r="R426" s="608"/>
      <c r="S426" s="640"/>
      <c r="T426" s="608" t="str">
        <f t="shared" ref="T426:AE426" si="1135">IF(T424="","",T424*T425)</f>
        <v/>
      </c>
      <c r="U426" s="608" t="str">
        <f t="shared" si="1135"/>
        <v/>
      </c>
      <c r="V426" s="608" t="str">
        <f t="shared" si="1135"/>
        <v/>
      </c>
      <c r="W426" s="608" t="str">
        <f t="shared" si="1135"/>
        <v/>
      </c>
      <c r="X426" s="608" t="str">
        <f t="shared" si="1135"/>
        <v/>
      </c>
      <c r="Y426" s="608" t="str">
        <f t="shared" si="1135"/>
        <v/>
      </c>
      <c r="Z426" s="1347" t="str">
        <f t="shared" si="1135"/>
        <v/>
      </c>
      <c r="AA426" s="1347" t="str">
        <f t="shared" si="1135"/>
        <v/>
      </c>
      <c r="AB426" s="1347" t="str">
        <f t="shared" si="1135"/>
        <v/>
      </c>
      <c r="AC426" s="1347" t="str">
        <f t="shared" si="1135"/>
        <v/>
      </c>
      <c r="AD426" s="608" t="str">
        <f t="shared" si="1135"/>
        <v/>
      </c>
      <c r="AE426" s="1347" t="str">
        <f t="shared" si="1135"/>
        <v/>
      </c>
      <c r="AF426" s="608"/>
      <c r="AG426" s="608"/>
      <c r="AH426" s="608"/>
      <c r="AI426" s="608"/>
      <c r="AJ426" s="608"/>
      <c r="AK426" s="640"/>
      <c r="AL426" s="608" t="str">
        <f t="shared" ref="AL426:AW426" si="1136">IF(AL424="","",AL424*AL425)</f>
        <v/>
      </c>
      <c r="AM426" s="608" t="str">
        <f t="shared" si="1136"/>
        <v/>
      </c>
      <c r="AN426" s="608" t="str">
        <f t="shared" si="1136"/>
        <v/>
      </c>
      <c r="AO426" s="608" t="str">
        <f t="shared" si="1136"/>
        <v/>
      </c>
      <c r="AP426" s="608" t="str">
        <f t="shared" si="1136"/>
        <v/>
      </c>
      <c r="AQ426" s="608" t="str">
        <f t="shared" si="1136"/>
        <v/>
      </c>
      <c r="AR426" s="608" t="str">
        <f t="shared" si="1136"/>
        <v/>
      </c>
      <c r="AS426" s="608" t="str">
        <f t="shared" si="1136"/>
        <v/>
      </c>
      <c r="AT426" s="608" t="str">
        <f t="shared" si="1136"/>
        <v/>
      </c>
      <c r="AU426" s="608" t="str">
        <f t="shared" si="1136"/>
        <v/>
      </c>
      <c r="AV426" s="608" t="str">
        <f t="shared" si="1136"/>
        <v/>
      </c>
      <c r="AW426" s="608" t="str">
        <f t="shared" si="1136"/>
        <v/>
      </c>
      <c r="AX426" s="608"/>
      <c r="AY426" s="608"/>
      <c r="AZ426" s="608"/>
      <c r="BA426" s="608"/>
      <c r="BB426" s="608"/>
      <c r="BC426" s="640"/>
      <c r="BD426" s="1347" t="str">
        <f t="shared" ref="BD426:BO426" si="1137">IF(BD424="","",BD424*BD425)</f>
        <v/>
      </c>
      <c r="BE426" s="1347" t="str">
        <f t="shared" si="1137"/>
        <v/>
      </c>
      <c r="BF426" s="1347" t="str">
        <f t="shared" si="1137"/>
        <v/>
      </c>
      <c r="BG426" s="1347" t="str">
        <f t="shared" si="1137"/>
        <v/>
      </c>
      <c r="BH426" s="1347" t="str">
        <f t="shared" si="1137"/>
        <v/>
      </c>
      <c r="BI426" s="1347" t="str">
        <f t="shared" si="1137"/>
        <v/>
      </c>
      <c r="BJ426" s="1347" t="str">
        <f t="shared" si="1137"/>
        <v/>
      </c>
      <c r="BK426" s="1347" t="str">
        <f t="shared" si="1137"/>
        <v/>
      </c>
      <c r="BL426" s="1347" t="str">
        <f t="shared" si="1137"/>
        <v/>
      </c>
      <c r="BM426" s="1347" t="str">
        <f t="shared" si="1137"/>
        <v/>
      </c>
      <c r="BN426" s="1347" t="str">
        <f t="shared" si="1137"/>
        <v/>
      </c>
      <c r="BO426" s="1347" t="str">
        <f t="shared" si="1137"/>
        <v/>
      </c>
      <c r="BP426" s="1347"/>
      <c r="BQ426" s="1347"/>
      <c r="BR426" s="1347"/>
      <c r="BS426" s="1347"/>
      <c r="BT426" s="1347"/>
      <c r="BU426" s="640"/>
      <c r="BV426" s="608" t="str">
        <f>IF(BV424="","",BV424*BV425)</f>
        <v/>
      </c>
      <c r="BW426" s="608" t="str">
        <f>IF(BW424="","",BW424*BW425)</f>
        <v/>
      </c>
      <c r="BX426" s="608" t="str">
        <f>IF(BX424="","",BX424*BX425)</f>
        <v/>
      </c>
      <c r="BY426" s="608" t="str">
        <f>IF(BY424="","",BY424*BY425)</f>
        <v/>
      </c>
      <c r="BZ426" s="578" t="str">
        <f>IF(DG426&lt;3,"",(SUM(B426:R426)-MIN(B426:R426)-MAX(B426:R426))/(DG426-2))</f>
        <v/>
      </c>
      <c r="CA426" s="578" t="str">
        <f>IF(DH426&lt;3,"",(SUM(T426:AJ426)-MIN(T426:AJ426)-MAX(T426:AJ426))/(DH426-2))</f>
        <v/>
      </c>
      <c r="CB426" s="578" t="str">
        <f>IF(DI426&lt;3,"",(SUM(AL426:BB426)-MIN(AL426:BB426)-MAX(AL426:BB426))/(DI426-2))</f>
        <v/>
      </c>
      <c r="CC426" s="665" t="str">
        <f>IF(DJ426&lt;3,"",(SUM(BD426:BT426)-MIN(BD426:BT426)-MAX(BD426:BT426))/(DJ426-2))</f>
        <v/>
      </c>
      <c r="CD426" s="1069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070" t="str">
        <f t="shared" si="1131"/>
        <v/>
      </c>
      <c r="CF426" s="1070" t="str">
        <f t="shared" si="1131"/>
        <v/>
      </c>
      <c r="CG426" s="1070" t="str">
        <f t="shared" si="1131"/>
        <v/>
      </c>
      <c r="CH426" s="1070" t="str">
        <f t="shared" si="1131"/>
        <v/>
      </c>
      <c r="CI426" s="1071" t="str">
        <f t="shared" si="1131"/>
        <v/>
      </c>
      <c r="CJ426" s="1071" t="str">
        <f t="shared" si="1131"/>
        <v/>
      </c>
      <c r="CK426" s="1070" t="str">
        <f t="shared" si="1131"/>
        <v/>
      </c>
      <c r="CL426" s="1070" t="str">
        <f t="shared" si="1131"/>
        <v/>
      </c>
      <c r="CM426" s="1070" t="str">
        <f t="shared" si="1131"/>
        <v/>
      </c>
      <c r="CN426" s="1070" t="str">
        <f t="shared" si="1131"/>
        <v/>
      </c>
      <c r="CO426" s="1069" t="str">
        <f t="shared" si="1131"/>
        <v/>
      </c>
      <c r="CP426" s="532" t="str">
        <f t="shared" si="1132"/>
        <v/>
      </c>
      <c r="CQ426" s="533" t="str">
        <f t="shared" si="1132"/>
        <v/>
      </c>
      <c r="CR426" s="534" t="str">
        <f t="shared" si="1132"/>
        <v/>
      </c>
      <c r="CS426" s="534" t="str">
        <f t="shared" si="1132"/>
        <v/>
      </c>
      <c r="CT426" s="534" t="str">
        <f t="shared" si="1132"/>
        <v/>
      </c>
      <c r="CU426" s="534" t="str">
        <f t="shared" si="1132"/>
        <v/>
      </c>
      <c r="CV426" s="534" t="str">
        <f t="shared" si="1132"/>
        <v/>
      </c>
      <c r="CW426" s="535" t="str">
        <f t="shared" si="1132"/>
        <v/>
      </c>
      <c r="CX426" s="535" t="str">
        <f t="shared" si="1132"/>
        <v/>
      </c>
      <c r="CY426" s="535" t="str">
        <f t="shared" si="1132"/>
        <v/>
      </c>
      <c r="CZ426" s="534" t="str">
        <f t="shared" si="1133"/>
        <v/>
      </c>
      <c r="DA426" s="534" t="str">
        <f t="shared" si="1133"/>
        <v/>
      </c>
      <c r="DB426" s="534" t="str">
        <f t="shared" si="1133"/>
        <v/>
      </c>
      <c r="DC426" s="534" t="str">
        <f t="shared" si="1133"/>
        <v/>
      </c>
      <c r="DD426" s="534" t="str">
        <f t="shared" si="1133"/>
        <v/>
      </c>
      <c r="DE426" s="533" t="str">
        <f t="shared" si="1133"/>
        <v/>
      </c>
      <c r="DF426" s="532" t="str">
        <f t="shared" si="1133"/>
        <v/>
      </c>
      <c r="DG426" s="631">
        <f>COUNT(B426:R426)</f>
        <v>1</v>
      </c>
      <c r="DH426" s="96">
        <f>COUNT(T426:AJ426)</f>
        <v>0</v>
      </c>
      <c r="DI426" s="96">
        <f>COUNT(AL426:BB426)</f>
        <v>0</v>
      </c>
      <c r="DJ426" s="96">
        <f>COUNT(BD426:BT426)</f>
        <v>0</v>
      </c>
      <c r="DK426" s="641"/>
      <c r="DL426" s="625"/>
      <c r="DM426" s="625"/>
      <c r="DN426" s="625"/>
      <c r="DO426" s="625"/>
      <c r="DP426" s="625"/>
      <c r="DQ426" s="625"/>
      <c r="DR426" s="625"/>
      <c r="DS426" s="625"/>
      <c r="DT426" s="642"/>
    </row>
    <row r="427" spans="1:124" s="610" customFormat="1" ht="15.75" customHeight="1">
      <c r="A427" s="719" t="s">
        <v>274</v>
      </c>
      <c r="B427" s="720"/>
      <c r="C427" s="720"/>
      <c r="D427" s="720"/>
      <c r="E427" s="720"/>
      <c r="F427" s="720"/>
      <c r="G427" s="720"/>
      <c r="H427" s="720"/>
      <c r="I427" s="720"/>
      <c r="J427" s="720"/>
      <c r="K427" s="720"/>
      <c r="L427" s="720"/>
      <c r="M427" s="720"/>
      <c r="N427" s="720"/>
      <c r="O427" s="720"/>
      <c r="P427" s="720"/>
      <c r="Q427" s="720"/>
      <c r="R427" s="720"/>
      <c r="S427" s="702"/>
      <c r="T427" s="720"/>
      <c r="U427" s="720"/>
      <c r="V427" s="720"/>
      <c r="W427" s="720"/>
      <c r="X427" s="720"/>
      <c r="Y427" s="720"/>
      <c r="Z427" s="1378"/>
      <c r="AA427" s="1378"/>
      <c r="AB427" s="1378"/>
      <c r="AC427" s="1378"/>
      <c r="AD427" s="720"/>
      <c r="AE427" s="1378"/>
      <c r="AF427" s="720"/>
      <c r="AG427" s="720"/>
      <c r="AH427" s="720"/>
      <c r="AI427" s="720"/>
      <c r="AJ427" s="720"/>
      <c r="AK427" s="702"/>
      <c r="AL427" s="720"/>
      <c r="AM427" s="720"/>
      <c r="AN427" s="720"/>
      <c r="AO427" s="720"/>
      <c r="AP427" s="720"/>
      <c r="AQ427" s="720"/>
      <c r="AR427" s="720"/>
      <c r="AS427" s="720"/>
      <c r="AT427" s="720"/>
      <c r="AU427" s="720"/>
      <c r="AV427" s="720"/>
      <c r="AW427" s="720"/>
      <c r="AX427" s="720"/>
      <c r="AY427" s="720"/>
      <c r="AZ427" s="720"/>
      <c r="BA427" s="720"/>
      <c r="BB427" s="720"/>
      <c r="BC427" s="702"/>
      <c r="BD427" s="1378"/>
      <c r="BE427" s="1378"/>
      <c r="BF427" s="1378"/>
      <c r="BG427" s="1378"/>
      <c r="BH427" s="1378"/>
      <c r="BI427" s="1378"/>
      <c r="BJ427" s="1378"/>
      <c r="BK427" s="1378"/>
      <c r="BL427" s="1378"/>
      <c r="BM427" s="1378"/>
      <c r="BN427" s="1378"/>
      <c r="BO427" s="1378"/>
      <c r="BP427" s="1378"/>
      <c r="BQ427" s="1378"/>
      <c r="BR427" s="1378"/>
      <c r="BS427" s="1378"/>
      <c r="BT427" s="1378"/>
      <c r="BU427" s="702"/>
      <c r="BV427" s="720"/>
      <c r="BW427" s="720"/>
      <c r="BX427" s="720"/>
      <c r="BY427" s="720"/>
      <c r="BZ427" s="570"/>
      <c r="CA427" s="570"/>
      <c r="CB427" s="570"/>
      <c r="CC427" s="664"/>
      <c r="CD427" s="1086"/>
      <c r="CE427" s="1086"/>
      <c r="CF427" s="1086"/>
      <c r="CG427" s="1086"/>
      <c r="CH427" s="1086"/>
      <c r="CI427" s="1086"/>
      <c r="CJ427" s="1086"/>
      <c r="CK427" s="1086"/>
      <c r="CL427" s="1086"/>
      <c r="CM427" s="1086"/>
      <c r="CN427" s="1086"/>
      <c r="CO427" s="1086"/>
      <c r="CP427" s="614"/>
      <c r="CQ427" s="614"/>
      <c r="CR427" s="614"/>
      <c r="CS427" s="614"/>
      <c r="CT427" s="614"/>
      <c r="CU427" s="614"/>
      <c r="CV427" s="614"/>
      <c r="CW427" s="614"/>
      <c r="CX427" s="614"/>
      <c r="CY427" s="614"/>
      <c r="CZ427" s="614"/>
      <c r="DA427" s="614"/>
      <c r="DB427" s="614"/>
      <c r="DC427" s="614"/>
      <c r="DD427" s="614"/>
      <c r="DE427" s="614"/>
      <c r="DF427" s="614"/>
      <c r="DG427" s="579"/>
      <c r="DH427" s="98"/>
      <c r="DI427" s="98"/>
      <c r="DJ427" s="98"/>
      <c r="DK427" s="721"/>
      <c r="DL427" s="609"/>
      <c r="DM427" s="609"/>
      <c r="DN427" s="609"/>
      <c r="DO427" s="609"/>
      <c r="DP427" s="609"/>
      <c r="DQ427" s="609"/>
      <c r="DR427" s="609"/>
      <c r="DS427" s="609"/>
      <c r="DT427" s="642"/>
    </row>
    <row r="428" spans="1:124" s="691" customFormat="1" ht="15.75" customHeight="1">
      <c r="A428" s="722" t="s">
        <v>275</v>
      </c>
      <c r="B428" s="710"/>
      <c r="C428" s="710"/>
      <c r="D428" s="710"/>
      <c r="E428" s="710"/>
      <c r="F428" s="710"/>
      <c r="G428" s="710"/>
      <c r="H428" s="710"/>
      <c r="I428" s="710"/>
      <c r="J428" s="710"/>
      <c r="K428" s="710"/>
      <c r="L428" s="710"/>
      <c r="M428" s="710"/>
      <c r="N428" s="710"/>
      <c r="O428" s="710"/>
      <c r="P428" s="710"/>
      <c r="Q428" s="710"/>
      <c r="R428" s="710"/>
      <c r="S428" s="592"/>
      <c r="T428" s="710"/>
      <c r="U428" s="710"/>
      <c r="V428" s="710"/>
      <c r="W428" s="710"/>
      <c r="X428" s="710"/>
      <c r="Y428" s="710"/>
      <c r="Z428" s="1375"/>
      <c r="AA428" s="1375"/>
      <c r="AB428" s="1375"/>
      <c r="AC428" s="1375"/>
      <c r="AD428" s="710"/>
      <c r="AE428" s="1375"/>
      <c r="AF428" s="710"/>
      <c r="AG428" s="710"/>
      <c r="AH428" s="710"/>
      <c r="AI428" s="710"/>
      <c r="AJ428" s="710"/>
      <c r="AK428" s="592"/>
      <c r="AL428" s="710"/>
      <c r="AM428" s="710"/>
      <c r="AN428" s="710"/>
      <c r="AO428" s="710"/>
      <c r="AP428" s="710"/>
      <c r="AQ428" s="710"/>
      <c r="AR428" s="710"/>
      <c r="AS428" s="710"/>
      <c r="AT428" s="710"/>
      <c r="AU428" s="710"/>
      <c r="AV428" s="710"/>
      <c r="AW428" s="710"/>
      <c r="AX428" s="710"/>
      <c r="AY428" s="710"/>
      <c r="AZ428" s="710"/>
      <c r="BA428" s="710"/>
      <c r="BB428" s="710"/>
      <c r="BC428" s="592"/>
      <c r="BD428" s="1375"/>
      <c r="BE428" s="1375"/>
      <c r="BF428" s="1375"/>
      <c r="BG428" s="1375"/>
      <c r="BH428" s="1375"/>
      <c r="BI428" s="1375"/>
      <c r="BJ428" s="1375"/>
      <c r="BK428" s="1375"/>
      <c r="BL428" s="1375"/>
      <c r="BM428" s="1375"/>
      <c r="BN428" s="1375"/>
      <c r="BO428" s="1375"/>
      <c r="BP428" s="1375"/>
      <c r="BQ428" s="1375"/>
      <c r="BR428" s="1375"/>
      <c r="BS428" s="1375"/>
      <c r="BT428" s="1375"/>
      <c r="BU428" s="592"/>
      <c r="BV428" s="710"/>
      <c r="BW428" s="710"/>
      <c r="BX428" s="710"/>
      <c r="BY428" s="710"/>
      <c r="BZ428" s="570" t="str">
        <f>IF(DG428&lt;3,"",(SUM(B428:R428)-MIN(B428:R428)-MAX(B428:R428))/(DG428-2))</f>
        <v/>
      </c>
      <c r="CA428" s="570" t="str">
        <f>IF(DH428&lt;3,"",(SUM(T428:AJ428)-MIN(T428:AJ428)-MAX(T428:AJ428))/(DH428-2))</f>
        <v/>
      </c>
      <c r="CB428" s="570" t="str">
        <f>IF(DI428&lt;3,"",(SUM(AL428:BB428)-MIN(AL428:BB428)-MAX(AL428:BB428))/(DI428-2))</f>
        <v/>
      </c>
      <c r="CC428" s="664" t="str">
        <f>IF(DJ428&lt;3,"",(SUM(BD428:BT428)-MIN(BD428:BT428)-MAX(BD428:BT428))/(DJ428-2))</f>
        <v/>
      </c>
      <c r="CD428" s="1098"/>
      <c r="CE428" s="1098"/>
      <c r="CF428" s="1098"/>
      <c r="CG428" s="1098"/>
      <c r="CH428" s="1098"/>
      <c r="CI428" s="1098"/>
      <c r="CJ428" s="1098"/>
      <c r="CK428" s="1098"/>
      <c r="CL428" s="1098"/>
      <c r="CM428" s="1098"/>
      <c r="CN428" s="1098"/>
      <c r="CO428" s="1098"/>
      <c r="CP428" s="705"/>
      <c r="CQ428" s="705"/>
      <c r="CR428" s="705"/>
      <c r="CS428" s="705"/>
      <c r="CT428" s="705"/>
      <c r="CU428" s="705"/>
      <c r="CV428" s="705"/>
      <c r="CW428" s="705"/>
      <c r="CX428" s="705"/>
      <c r="CY428" s="705"/>
      <c r="CZ428" s="705"/>
      <c r="DA428" s="705"/>
      <c r="DB428" s="705"/>
      <c r="DC428" s="705"/>
      <c r="DD428" s="705"/>
      <c r="DE428" s="705"/>
      <c r="DF428" s="705"/>
      <c r="DG428" s="579"/>
      <c r="DH428" s="98"/>
      <c r="DI428" s="98"/>
      <c r="DJ428" s="98"/>
      <c r="DK428" s="706"/>
      <c r="DL428" s="708"/>
      <c r="DM428" s="708"/>
      <c r="DN428" s="708"/>
      <c r="DO428" s="708"/>
      <c r="DP428" s="708"/>
      <c r="DQ428" s="708"/>
      <c r="DR428" s="708"/>
      <c r="DS428" s="598"/>
      <c r="DT428" s="690"/>
    </row>
    <row r="429" spans="1:124" s="470" customFormat="1" ht="15.75" hidden="1" customHeight="1">
      <c r="A429" s="575" t="s">
        <v>262</v>
      </c>
      <c r="B429" s="148"/>
      <c r="C429" s="148"/>
      <c r="D429" s="148"/>
      <c r="E429" s="148"/>
      <c r="F429" s="148"/>
      <c r="G429" s="148"/>
      <c r="H429" s="148"/>
      <c r="I429" s="148"/>
      <c r="J429" s="148"/>
      <c r="K429" s="148" t="s">
        <v>264</v>
      </c>
      <c r="L429" s="148"/>
      <c r="M429" s="148"/>
      <c r="N429" s="148"/>
      <c r="O429" s="148"/>
      <c r="P429" s="148"/>
      <c r="Q429" s="148"/>
      <c r="R429" s="148"/>
      <c r="S429" s="583"/>
      <c r="T429" s="148"/>
      <c r="U429" s="148"/>
      <c r="V429" s="148"/>
      <c r="W429" s="148"/>
      <c r="X429" s="148"/>
      <c r="Y429" s="148"/>
      <c r="Z429" s="1369"/>
      <c r="AA429" s="1369"/>
      <c r="AB429" s="1369"/>
      <c r="AC429" s="1369"/>
      <c r="AD429" s="148"/>
      <c r="AE429" s="1369"/>
      <c r="AF429" s="148"/>
      <c r="AG429" s="148"/>
      <c r="AH429" s="148"/>
      <c r="AI429" s="148"/>
      <c r="AJ429" s="148"/>
      <c r="AK429" s="583"/>
      <c r="AL429" s="148"/>
      <c r="AM429" s="148"/>
      <c r="AN429" s="148"/>
      <c r="AO429" s="148"/>
      <c r="AP429" s="148"/>
      <c r="AQ429" s="148"/>
      <c r="AR429" s="148"/>
      <c r="AS429" s="148"/>
      <c r="AT429" s="148"/>
      <c r="AU429" s="148"/>
      <c r="AV429" s="148"/>
      <c r="AW429" s="148"/>
      <c r="AX429" s="148"/>
      <c r="AY429" s="148"/>
      <c r="AZ429" s="148"/>
      <c r="BA429" s="148"/>
      <c r="BB429" s="148"/>
      <c r="BC429" s="583"/>
      <c r="BD429" s="1369"/>
      <c r="BE429" s="1369"/>
      <c r="BF429" s="1369"/>
      <c r="BG429" s="1369"/>
      <c r="BH429" s="1369"/>
      <c r="BI429" s="1369"/>
      <c r="BJ429" s="1369"/>
      <c r="BK429" s="1369"/>
      <c r="BL429" s="1369"/>
      <c r="BM429" s="1369"/>
      <c r="BN429" s="1369"/>
      <c r="BO429" s="1369"/>
      <c r="BP429" s="1369"/>
      <c r="BQ429" s="1369"/>
      <c r="BR429" s="1369"/>
      <c r="BS429" s="1369"/>
      <c r="BT429" s="1369"/>
      <c r="BU429" s="583"/>
      <c r="BV429" s="148"/>
      <c r="BW429" s="148"/>
      <c r="BX429" s="148"/>
      <c r="BY429" s="148"/>
      <c r="BZ429" s="570"/>
      <c r="CA429" s="570"/>
      <c r="CB429" s="570"/>
      <c r="CC429" s="664"/>
      <c r="CD429" s="1086"/>
      <c r="CE429" s="1086"/>
      <c r="CF429" s="1086"/>
      <c r="CG429" s="1086"/>
      <c r="CH429" s="1086"/>
      <c r="CI429" s="1086"/>
      <c r="CJ429" s="1086"/>
      <c r="CK429" s="1086"/>
      <c r="CL429" s="1086"/>
      <c r="CM429" s="1086"/>
      <c r="CN429" s="1086"/>
      <c r="CO429" s="1086"/>
      <c r="CP429" s="614"/>
      <c r="CQ429" s="614"/>
      <c r="CR429" s="614"/>
      <c r="CS429" s="614"/>
      <c r="CT429" s="614"/>
      <c r="CU429" s="614"/>
      <c r="CV429" s="614"/>
      <c r="CW429" s="614"/>
      <c r="CX429" s="614"/>
      <c r="CY429" s="614"/>
      <c r="CZ429" s="614"/>
      <c r="DA429" s="614"/>
      <c r="DB429" s="614"/>
      <c r="DC429" s="614"/>
      <c r="DD429" s="614"/>
      <c r="DE429" s="614"/>
      <c r="DF429" s="614"/>
      <c r="DG429" s="571"/>
      <c r="DH429" s="188"/>
      <c r="DI429" s="188"/>
      <c r="DJ429" s="188"/>
      <c r="DK429" s="572"/>
      <c r="DL429" s="598"/>
      <c r="DM429" s="598"/>
      <c r="DN429" s="598"/>
      <c r="DO429" s="598"/>
      <c r="DP429" s="598"/>
      <c r="DQ429" s="598"/>
      <c r="DR429" s="598"/>
      <c r="DS429" s="598"/>
      <c r="DT429" s="468"/>
    </row>
    <row r="430" spans="1:124" s="470" customFormat="1" ht="15.75" hidden="1" customHeight="1">
      <c r="A430" s="712" t="s">
        <v>263</v>
      </c>
      <c r="B430" s="148"/>
      <c r="C430" s="148"/>
      <c r="D430" s="148"/>
      <c r="E430" s="148"/>
      <c r="F430" s="148"/>
      <c r="G430" s="148"/>
      <c r="H430" s="148"/>
      <c r="I430" s="148"/>
      <c r="J430" s="148"/>
      <c r="K430" s="148">
        <v>1</v>
      </c>
      <c r="L430" s="148"/>
      <c r="M430" s="148"/>
      <c r="N430" s="148"/>
      <c r="O430" s="148"/>
      <c r="P430" s="148"/>
      <c r="Q430" s="148"/>
      <c r="R430" s="148"/>
      <c r="S430" s="702"/>
      <c r="T430" s="148"/>
      <c r="U430" s="148"/>
      <c r="V430" s="148"/>
      <c r="W430" s="148"/>
      <c r="X430" s="148"/>
      <c r="Y430" s="148"/>
      <c r="Z430" s="1369"/>
      <c r="AA430" s="1369"/>
      <c r="AB430" s="1369"/>
      <c r="AC430" s="1369"/>
      <c r="AD430" s="148"/>
      <c r="AE430" s="1369"/>
      <c r="AF430" s="148"/>
      <c r="AG430" s="148"/>
      <c r="AH430" s="148"/>
      <c r="AI430" s="148"/>
      <c r="AJ430" s="148"/>
      <c r="AK430" s="702"/>
      <c r="AL430" s="148"/>
      <c r="AM430" s="148"/>
      <c r="AN430" s="148"/>
      <c r="AO430" s="148"/>
      <c r="AP430" s="148"/>
      <c r="AQ430" s="148"/>
      <c r="AR430" s="148"/>
      <c r="AS430" s="148"/>
      <c r="AT430" s="148"/>
      <c r="AU430" s="148"/>
      <c r="AV430" s="148"/>
      <c r="AW430" s="148"/>
      <c r="AX430" s="148"/>
      <c r="AY430" s="148"/>
      <c r="AZ430" s="148"/>
      <c r="BA430" s="148"/>
      <c r="BB430" s="148"/>
      <c r="BC430" s="702"/>
      <c r="BD430" s="1369"/>
      <c r="BE430" s="1369"/>
      <c r="BF430" s="1369"/>
      <c r="BG430" s="1369"/>
      <c r="BH430" s="1369"/>
      <c r="BI430" s="1369"/>
      <c r="BJ430" s="1369"/>
      <c r="BK430" s="1369"/>
      <c r="BL430" s="1369"/>
      <c r="BM430" s="1369"/>
      <c r="BN430" s="1369"/>
      <c r="BO430" s="1369"/>
      <c r="BP430" s="1369"/>
      <c r="BQ430" s="1369"/>
      <c r="BR430" s="1369"/>
      <c r="BS430" s="1369"/>
      <c r="BT430" s="1369"/>
      <c r="BU430" s="702"/>
      <c r="BV430" s="148"/>
      <c r="BW430" s="148"/>
      <c r="BX430" s="148"/>
      <c r="BY430" s="148"/>
      <c r="BZ430" s="578" t="str">
        <f t="shared" ref="BZ430:BZ438" si="1138">IF(DG430&lt;3,"",(SUM(B430:R430)-MIN(B430:R430)-MAX(B430:R430))/(DG430-2))</f>
        <v/>
      </c>
      <c r="CA430" s="578" t="str">
        <f t="shared" ref="CA430:CA438" si="1139">IF(DH430&lt;3,"",(SUM(T430:AJ430)-MIN(T430:AJ430)-MAX(T430:AJ430))/(DH430-2))</f>
        <v/>
      </c>
      <c r="CB430" s="578" t="str">
        <f t="shared" ref="CB430:CB438" si="1140">IF(DI430&lt;3,"",(SUM(AL430:BB430)-MIN(AL430:BB430)-MAX(AL430:BB430))/(DI430-2))</f>
        <v/>
      </c>
      <c r="CC430" s="665" t="str">
        <f t="shared" ref="CC430:CC438" si="1141">IF(DJ430&lt;3,"",(SUM(BD430:BT430)-MIN(BD430:BT430)-MAX(BD430:BT430))/(DJ430-2))</f>
        <v/>
      </c>
      <c r="CD430" s="1069" t="str">
        <f t="shared" ref="CD430:CD436" si="1142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70" t="str">
        <f t="shared" ref="CE430:CE436" si="1143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70" t="str">
        <f t="shared" ref="CF430:CF436" si="1144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70" t="str">
        <f t="shared" ref="CG430:CG436" si="1145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70" t="str">
        <f t="shared" ref="CH430:CH436" si="1146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71" t="str">
        <f t="shared" ref="CI430:CI436" si="1147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071" t="str">
        <f t="shared" ref="CJ430:CJ436" si="1148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070" t="str">
        <f t="shared" ref="CK430:CK436" si="1149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070" t="str">
        <f t="shared" ref="CL430:CL436" si="1150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070" t="str">
        <f t="shared" ref="CM430:CM436" si="1151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070" t="str">
        <f t="shared" ref="CN430:CN436" si="1152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069" t="str">
        <f t="shared" ref="CO430:CO436" si="1153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32" t="str">
        <f t="shared" ref="CP430:CP437" si="1154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3" t="str">
        <f t="shared" ref="CQ430:CQ437" si="1155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4" t="str">
        <f t="shared" ref="CR430:CR437" si="1156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4" t="str">
        <f t="shared" ref="CS430:CS437" si="1157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4" t="str">
        <f t="shared" ref="CT430:CT437" si="1158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4" t="str">
        <f t="shared" ref="CU430:CU437" si="1159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4" t="str">
        <f t="shared" ref="CV430:CV437" si="1160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5" t="str">
        <f t="shared" ref="CW430:CW437" si="1161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162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5" t="str">
        <f t="shared" ref="CY430:CY437" si="1163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4" t="str">
        <f t="shared" ref="CZ430:CZ437" si="1164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4" t="str">
        <f t="shared" ref="DA430:DA437" si="1165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4" t="str">
        <f t="shared" ref="DB430:DB437" si="1166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167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4" t="str">
        <f t="shared" ref="DD430:DD437" si="1168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3" t="str">
        <f t="shared" ref="DE430:DE437" si="1169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32" t="str">
        <f t="shared" ref="DF430:DF437" si="1170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23">
        <f>COUNT(B430:I430)</f>
        <v>0</v>
      </c>
      <c r="DH430" s="131">
        <f>COUNT(T430:AA430)</f>
        <v>0</v>
      </c>
      <c r="DI430" s="131">
        <f>COUNT(AL430:AS430)</f>
        <v>0</v>
      </c>
      <c r="DJ430" s="131">
        <f>COUNT(BD430:BK430)</f>
        <v>0</v>
      </c>
      <c r="DK430" s="724"/>
      <c r="DL430" s="599"/>
      <c r="DM430" s="599"/>
      <c r="DN430" s="599"/>
      <c r="DO430" s="599"/>
      <c r="DP430" s="599"/>
      <c r="DQ430" s="599"/>
      <c r="DR430" s="599"/>
      <c r="DS430" s="599"/>
      <c r="DT430" s="468"/>
    </row>
    <row r="431" spans="1:124" s="470" customFormat="1" ht="15.75" hidden="1" customHeight="1">
      <c r="A431" s="712" t="s">
        <v>267</v>
      </c>
      <c r="B431" s="608" t="str">
        <f t="shared" ref="B431:K431" si="1171">IF(B428="","",B428*B430)</f>
        <v/>
      </c>
      <c r="C431" s="608" t="str">
        <f t="shared" si="1171"/>
        <v/>
      </c>
      <c r="D431" s="608" t="str">
        <f t="shared" si="1171"/>
        <v/>
      </c>
      <c r="E431" s="608" t="str">
        <f t="shared" si="1171"/>
        <v/>
      </c>
      <c r="F431" s="608" t="str">
        <f t="shared" si="1171"/>
        <v/>
      </c>
      <c r="G431" s="608" t="str">
        <f t="shared" si="1171"/>
        <v/>
      </c>
      <c r="H431" s="608" t="str">
        <f t="shared" si="1171"/>
        <v/>
      </c>
      <c r="I431" s="608" t="str">
        <f t="shared" si="1171"/>
        <v/>
      </c>
      <c r="J431" s="608" t="str">
        <f t="shared" si="1171"/>
        <v/>
      </c>
      <c r="K431" s="608" t="str">
        <f t="shared" si="1171"/>
        <v/>
      </c>
      <c r="L431" s="608"/>
      <c r="M431" s="608"/>
      <c r="N431" s="608"/>
      <c r="O431" s="608"/>
      <c r="P431" s="608"/>
      <c r="Q431" s="608"/>
      <c r="R431" s="608"/>
      <c r="S431" s="569"/>
      <c r="T431" s="608" t="str">
        <f t="shared" ref="T431:AD431" si="1172">IF(T428="","",T428*T430)</f>
        <v/>
      </c>
      <c r="U431" s="608" t="str">
        <f t="shared" si="1172"/>
        <v/>
      </c>
      <c r="V431" s="608" t="str">
        <f t="shared" si="1172"/>
        <v/>
      </c>
      <c r="W431" s="608" t="str">
        <f t="shared" si="1172"/>
        <v/>
      </c>
      <c r="X431" s="608" t="str">
        <f t="shared" si="1172"/>
        <v/>
      </c>
      <c r="Y431" s="608" t="str">
        <f t="shared" si="1172"/>
        <v/>
      </c>
      <c r="Z431" s="1347" t="str">
        <f t="shared" si="1172"/>
        <v/>
      </c>
      <c r="AA431" s="1347" t="str">
        <f t="shared" si="1172"/>
        <v/>
      </c>
      <c r="AB431" s="1347" t="str">
        <f t="shared" si="1172"/>
        <v/>
      </c>
      <c r="AC431" s="1347" t="str">
        <f t="shared" si="1172"/>
        <v/>
      </c>
      <c r="AD431" s="608" t="str">
        <f t="shared" si="1172"/>
        <v/>
      </c>
      <c r="AE431" s="1347"/>
      <c r="AF431" s="608"/>
      <c r="AG431" s="608"/>
      <c r="AH431" s="608"/>
      <c r="AI431" s="608"/>
      <c r="AJ431" s="608"/>
      <c r="AK431" s="569"/>
      <c r="AL431" s="608" t="str">
        <f t="shared" ref="AL431:AT431" si="1173">IF(AL428="","",AL428*AL430)</f>
        <v/>
      </c>
      <c r="AM431" s="608" t="str">
        <f t="shared" si="1173"/>
        <v/>
      </c>
      <c r="AN431" s="608" t="str">
        <f t="shared" si="1173"/>
        <v/>
      </c>
      <c r="AO431" s="608" t="str">
        <f t="shared" si="1173"/>
        <v/>
      </c>
      <c r="AP431" s="608" t="str">
        <f t="shared" si="1173"/>
        <v/>
      </c>
      <c r="AQ431" s="608" t="str">
        <f t="shared" si="1173"/>
        <v/>
      </c>
      <c r="AR431" s="608" t="str">
        <f t="shared" si="1173"/>
        <v/>
      </c>
      <c r="AS431" s="608" t="str">
        <f t="shared" si="1173"/>
        <v/>
      </c>
      <c r="AT431" s="608" t="str">
        <f t="shared" si="1173"/>
        <v/>
      </c>
      <c r="AU431" s="608"/>
      <c r="AV431" s="608"/>
      <c r="AW431" s="608" t="str">
        <f>IF(AW428="","",AW428*AW430)</f>
        <v/>
      </c>
      <c r="AX431" s="608"/>
      <c r="AY431" s="608"/>
      <c r="AZ431" s="608"/>
      <c r="BA431" s="608"/>
      <c r="BB431" s="608"/>
      <c r="BC431" s="569"/>
      <c r="BD431" s="1347" t="str">
        <f>IF(BD428="","",BD428*BD430)</f>
        <v/>
      </c>
      <c r="BE431" s="1347" t="str">
        <f>IF(BE428="","",BE428*BE430)</f>
        <v/>
      </c>
      <c r="BF431" s="1347" t="str">
        <f>IF(BF428="","",BF428*BF430)</f>
        <v/>
      </c>
      <c r="BG431" s="1347" t="str">
        <f>IF(BG428="","",BG428*BG430)</f>
        <v/>
      </c>
      <c r="BH431" s="1347"/>
      <c r="BI431" s="1347"/>
      <c r="BJ431" s="1347" t="str">
        <f>IF(BJ428="","",BJ428*BJ430)</f>
        <v/>
      </c>
      <c r="BK431" s="1347" t="str">
        <f>IF(BK428="","",BK428*BK430)</f>
        <v/>
      </c>
      <c r="BL431" s="1347" t="str">
        <f>IF(BL428="","",BL428*BL430)</f>
        <v/>
      </c>
      <c r="BM431" s="1347" t="str">
        <f>IF(BM428="","",BM428*BM430)</f>
        <v/>
      </c>
      <c r="BN431" s="1347" t="str">
        <f>IF(BN428="","",BN428*BN430)</f>
        <v/>
      </c>
      <c r="BO431" s="1347"/>
      <c r="BP431" s="1347"/>
      <c r="BQ431" s="1347"/>
      <c r="BR431" s="1347"/>
      <c r="BS431" s="1347"/>
      <c r="BT431" s="1347"/>
      <c r="BU431" s="569"/>
      <c r="BV431" s="608" t="str">
        <f>IF(BV428="","",BV428*BV430)</f>
        <v/>
      </c>
      <c r="BW431" s="608" t="str">
        <f>IF(BW428="","",BW428*BW430)</f>
        <v/>
      </c>
      <c r="BX431" s="608" t="str">
        <f>IF(BX428="","",BX428*BX430)</f>
        <v/>
      </c>
      <c r="BY431" s="608" t="str">
        <f>IF(BY428="","",BY428*BY430)</f>
        <v/>
      </c>
      <c r="BZ431" s="578" t="str">
        <f t="shared" si="1138"/>
        <v/>
      </c>
      <c r="CA431" s="578" t="str">
        <f t="shared" si="1139"/>
        <v/>
      </c>
      <c r="CB431" s="578" t="str">
        <f t="shared" si="1140"/>
        <v/>
      </c>
      <c r="CC431" s="665" t="str">
        <f t="shared" si="1141"/>
        <v/>
      </c>
      <c r="CD431" s="1069" t="str">
        <f t="shared" si="1142"/>
        <v/>
      </c>
      <c r="CE431" s="1070" t="str">
        <f t="shared" si="1143"/>
        <v/>
      </c>
      <c r="CF431" s="1070" t="str">
        <f t="shared" si="1144"/>
        <v/>
      </c>
      <c r="CG431" s="1070" t="str">
        <f t="shared" si="1145"/>
        <v/>
      </c>
      <c r="CH431" s="1070" t="str">
        <f t="shared" si="1146"/>
        <v/>
      </c>
      <c r="CI431" s="1071" t="str">
        <f t="shared" si="1147"/>
        <v/>
      </c>
      <c r="CJ431" s="1071" t="str">
        <f t="shared" si="1148"/>
        <v/>
      </c>
      <c r="CK431" s="1070" t="str">
        <f t="shared" si="1149"/>
        <v/>
      </c>
      <c r="CL431" s="1070" t="str">
        <f t="shared" si="1150"/>
        <v/>
      </c>
      <c r="CM431" s="1070" t="str">
        <f t="shared" si="1151"/>
        <v/>
      </c>
      <c r="CN431" s="1070" t="str">
        <f t="shared" si="1152"/>
        <v/>
      </c>
      <c r="CO431" s="1069" t="str">
        <f t="shared" si="1153"/>
        <v/>
      </c>
      <c r="CP431" s="532" t="str">
        <f t="shared" si="1154"/>
        <v/>
      </c>
      <c r="CQ431" s="533" t="str">
        <f t="shared" si="1155"/>
        <v/>
      </c>
      <c r="CR431" s="534" t="str">
        <f t="shared" si="1156"/>
        <v/>
      </c>
      <c r="CS431" s="534" t="str">
        <f t="shared" si="1157"/>
        <v/>
      </c>
      <c r="CT431" s="534" t="str">
        <f t="shared" si="1158"/>
        <v/>
      </c>
      <c r="CU431" s="534" t="str">
        <f t="shared" si="1159"/>
        <v/>
      </c>
      <c r="CV431" s="534" t="str">
        <f t="shared" si="1160"/>
        <v/>
      </c>
      <c r="CW431" s="535" t="str">
        <f t="shared" si="1161"/>
        <v/>
      </c>
      <c r="CX431" s="535" t="str">
        <f t="shared" si="1162"/>
        <v/>
      </c>
      <c r="CY431" s="535" t="str">
        <f t="shared" si="1163"/>
        <v/>
      </c>
      <c r="CZ431" s="534" t="str">
        <f t="shared" si="1164"/>
        <v/>
      </c>
      <c r="DA431" s="534" t="str">
        <f t="shared" si="1165"/>
        <v/>
      </c>
      <c r="DB431" s="534" t="str">
        <f t="shared" si="1166"/>
        <v/>
      </c>
      <c r="DC431" s="534" t="str">
        <f t="shared" si="1167"/>
        <v/>
      </c>
      <c r="DD431" s="534" t="str">
        <f t="shared" si="1168"/>
        <v/>
      </c>
      <c r="DE431" s="533" t="str">
        <f t="shared" si="1169"/>
        <v/>
      </c>
      <c r="DF431" s="532" t="str">
        <f t="shared" si="1170"/>
        <v/>
      </c>
      <c r="DG431" s="723">
        <f>COUNT(B431:I431)</f>
        <v>0</v>
      </c>
      <c r="DH431" s="131">
        <f>COUNT(T431:AA431)</f>
        <v>0</v>
      </c>
      <c r="DI431" s="131">
        <f>COUNT(AL431:AS431)</f>
        <v>0</v>
      </c>
      <c r="DJ431" s="131">
        <f>COUNT(BD431:BK431)</f>
        <v>0</v>
      </c>
      <c r="DK431" s="724"/>
      <c r="DL431" s="599"/>
      <c r="DM431" s="599"/>
      <c r="DN431" s="599"/>
      <c r="DO431" s="599"/>
      <c r="DP431" s="599"/>
      <c r="DQ431" s="599"/>
      <c r="DR431" s="599"/>
      <c r="DS431" s="599"/>
      <c r="DT431" s="468"/>
    </row>
    <row r="432" spans="1:124" s="470" customFormat="1" ht="15.75" hidden="1" customHeight="1">
      <c r="A432" s="712" t="s">
        <v>257</v>
      </c>
      <c r="B432" s="243"/>
      <c r="C432" s="243"/>
      <c r="D432" s="243"/>
      <c r="E432" s="243"/>
      <c r="F432" s="243"/>
      <c r="G432" s="243"/>
      <c r="H432" s="243"/>
      <c r="I432" s="243"/>
      <c r="J432" s="243"/>
      <c r="K432" s="243"/>
      <c r="L432" s="243"/>
      <c r="M432" s="243"/>
      <c r="N432" s="243"/>
      <c r="O432" s="243"/>
      <c r="P432" s="243"/>
      <c r="Q432" s="243"/>
      <c r="R432" s="243"/>
      <c r="S432" s="569"/>
      <c r="T432" s="243"/>
      <c r="U432" s="243"/>
      <c r="V432" s="243"/>
      <c r="W432" s="243"/>
      <c r="X432" s="243"/>
      <c r="Y432" s="243"/>
      <c r="Z432" s="1362"/>
      <c r="AA432" s="1362"/>
      <c r="AB432" s="1362"/>
      <c r="AC432" s="1362"/>
      <c r="AD432" s="243"/>
      <c r="AE432" s="1362"/>
      <c r="AF432" s="243"/>
      <c r="AG432" s="243"/>
      <c r="AH432" s="243"/>
      <c r="AI432" s="243"/>
      <c r="AJ432" s="243"/>
      <c r="AK432" s="569"/>
      <c r="AL432" s="243"/>
      <c r="AM432" s="243"/>
      <c r="AN432" s="243"/>
      <c r="AO432" s="243"/>
      <c r="AP432" s="243"/>
      <c r="AQ432" s="243"/>
      <c r="AR432" s="243"/>
      <c r="AS432" s="243"/>
      <c r="AT432" s="243"/>
      <c r="AU432" s="243"/>
      <c r="AV432" s="243"/>
      <c r="AW432" s="243"/>
      <c r="AX432" s="243"/>
      <c r="AY432" s="243"/>
      <c r="AZ432" s="243"/>
      <c r="BA432" s="243"/>
      <c r="BB432" s="243"/>
      <c r="BC432" s="569"/>
      <c r="BD432" s="1362"/>
      <c r="BE432" s="1362"/>
      <c r="BF432" s="1362"/>
      <c r="BG432" s="1362"/>
      <c r="BH432" s="1362"/>
      <c r="BI432" s="1362"/>
      <c r="BJ432" s="1362"/>
      <c r="BK432" s="1362"/>
      <c r="BL432" s="1362"/>
      <c r="BM432" s="1362"/>
      <c r="BN432" s="1362"/>
      <c r="BO432" s="1362"/>
      <c r="BP432" s="1362"/>
      <c r="BQ432" s="1362"/>
      <c r="BR432" s="1362"/>
      <c r="BS432" s="1362"/>
      <c r="BT432" s="1362"/>
      <c r="BU432" s="569"/>
      <c r="BV432" s="243"/>
      <c r="BW432" s="243"/>
      <c r="BX432" s="243"/>
      <c r="BY432" s="243"/>
      <c r="BZ432" s="578" t="str">
        <f t="shared" si="1138"/>
        <v/>
      </c>
      <c r="CA432" s="578" t="str">
        <f t="shared" si="1139"/>
        <v/>
      </c>
      <c r="CB432" s="578" t="str">
        <f t="shared" si="1140"/>
        <v/>
      </c>
      <c r="CC432" s="665" t="str">
        <f t="shared" si="1141"/>
        <v/>
      </c>
      <c r="CD432" s="1069" t="str">
        <f t="shared" si="1142"/>
        <v/>
      </c>
      <c r="CE432" s="1070" t="str">
        <f t="shared" si="1143"/>
        <v/>
      </c>
      <c r="CF432" s="1070" t="str">
        <f t="shared" si="1144"/>
        <v/>
      </c>
      <c r="CG432" s="1070" t="str">
        <f t="shared" si="1145"/>
        <v/>
      </c>
      <c r="CH432" s="1070" t="str">
        <f t="shared" si="1146"/>
        <v/>
      </c>
      <c r="CI432" s="1071" t="str">
        <f t="shared" si="1147"/>
        <v/>
      </c>
      <c r="CJ432" s="1071" t="str">
        <f t="shared" si="1148"/>
        <v/>
      </c>
      <c r="CK432" s="1070" t="str">
        <f t="shared" si="1149"/>
        <v/>
      </c>
      <c r="CL432" s="1070" t="str">
        <f t="shared" si="1150"/>
        <v/>
      </c>
      <c r="CM432" s="1070" t="str">
        <f t="shared" si="1151"/>
        <v/>
      </c>
      <c r="CN432" s="1070" t="str">
        <f t="shared" si="1152"/>
        <v/>
      </c>
      <c r="CO432" s="1069" t="str">
        <f t="shared" si="1153"/>
        <v/>
      </c>
      <c r="CP432" s="532" t="str">
        <f t="shared" si="1154"/>
        <v/>
      </c>
      <c r="CQ432" s="533" t="str">
        <f t="shared" si="1155"/>
        <v/>
      </c>
      <c r="CR432" s="534" t="str">
        <f t="shared" si="1156"/>
        <v/>
      </c>
      <c r="CS432" s="534" t="str">
        <f t="shared" si="1157"/>
        <v/>
      </c>
      <c r="CT432" s="534" t="str">
        <f t="shared" si="1158"/>
        <v/>
      </c>
      <c r="CU432" s="534" t="str">
        <f t="shared" si="1159"/>
        <v/>
      </c>
      <c r="CV432" s="534" t="str">
        <f t="shared" si="1160"/>
        <v/>
      </c>
      <c r="CW432" s="535" t="str">
        <f t="shared" si="1161"/>
        <v/>
      </c>
      <c r="CX432" s="535" t="str">
        <f t="shared" si="1162"/>
        <v/>
      </c>
      <c r="CY432" s="535" t="str">
        <f t="shared" si="1163"/>
        <v/>
      </c>
      <c r="CZ432" s="534" t="str">
        <f t="shared" si="1164"/>
        <v/>
      </c>
      <c r="DA432" s="534" t="str">
        <f t="shared" si="1165"/>
        <v/>
      </c>
      <c r="DB432" s="534" t="str">
        <f t="shared" si="1166"/>
        <v/>
      </c>
      <c r="DC432" s="534" t="str">
        <f t="shared" si="1167"/>
        <v/>
      </c>
      <c r="DD432" s="534" t="str">
        <f t="shared" si="1168"/>
        <v/>
      </c>
      <c r="DE432" s="533" t="str">
        <f t="shared" si="1169"/>
        <v/>
      </c>
      <c r="DF432" s="532" t="str">
        <f t="shared" si="1170"/>
        <v/>
      </c>
      <c r="DG432" s="723">
        <f>COUNT(B432:I432)</f>
        <v>0</v>
      </c>
      <c r="DH432" s="131">
        <f>COUNT(T432:AA432)</f>
        <v>0</v>
      </c>
      <c r="DI432" s="131">
        <f>COUNT(AL432:AS432)</f>
        <v>0</v>
      </c>
      <c r="DJ432" s="131">
        <f>COUNT(BD432:BK432)</f>
        <v>0</v>
      </c>
      <c r="DK432" s="724"/>
      <c r="DL432" s="599"/>
      <c r="DM432" s="599"/>
      <c r="DN432" s="599"/>
      <c r="DO432" s="599"/>
      <c r="DP432" s="599"/>
      <c r="DQ432" s="599"/>
      <c r="DR432" s="599"/>
      <c r="DS432" s="599"/>
      <c r="DT432" s="468"/>
    </row>
    <row r="433" spans="1:124" s="470" customFormat="1" ht="15.75" hidden="1" customHeight="1">
      <c r="A433" s="575" t="s">
        <v>255</v>
      </c>
      <c r="B433" s="212"/>
      <c r="C433" s="212"/>
      <c r="D433" s="212"/>
      <c r="E433" s="212"/>
      <c r="F433" s="212"/>
      <c r="G433" s="212"/>
      <c r="H433" s="212"/>
      <c r="I433" s="212"/>
      <c r="J433" s="212"/>
      <c r="K433" s="212"/>
      <c r="L433" s="212"/>
      <c r="M433" s="212"/>
      <c r="N433" s="212"/>
      <c r="O433" s="212"/>
      <c r="P433" s="212"/>
      <c r="Q433" s="212"/>
      <c r="R433" s="212"/>
      <c r="S433" s="569"/>
      <c r="T433" s="212"/>
      <c r="U433" s="212"/>
      <c r="V433" s="212"/>
      <c r="W433" s="212"/>
      <c r="X433" s="212"/>
      <c r="Y433" s="212"/>
      <c r="Z433" s="1338"/>
      <c r="AA433" s="1338"/>
      <c r="AB433" s="1338"/>
      <c r="AC433" s="1338"/>
      <c r="AD433" s="212"/>
      <c r="AE433" s="1338"/>
      <c r="AF433" s="212"/>
      <c r="AG433" s="212"/>
      <c r="AH433" s="212"/>
      <c r="AI433" s="212"/>
      <c r="AJ433" s="212"/>
      <c r="AK433" s="569"/>
      <c r="AL433" s="212"/>
      <c r="AM433" s="212"/>
      <c r="AN433" s="212"/>
      <c r="AO433" s="212"/>
      <c r="AP433" s="212"/>
      <c r="AQ433" s="212"/>
      <c r="AR433" s="212"/>
      <c r="AS433" s="212"/>
      <c r="AT433" s="212"/>
      <c r="AU433" s="212"/>
      <c r="AV433" s="212"/>
      <c r="AW433" s="212"/>
      <c r="AX433" s="212"/>
      <c r="AY433" s="212"/>
      <c r="AZ433" s="212"/>
      <c r="BA433" s="212"/>
      <c r="BB433" s="212"/>
      <c r="BC433" s="569"/>
      <c r="BD433" s="1338"/>
      <c r="BE433" s="1338"/>
      <c r="BF433" s="1338"/>
      <c r="BG433" s="1338"/>
      <c r="BH433" s="1338"/>
      <c r="BI433" s="1338"/>
      <c r="BJ433" s="1338"/>
      <c r="BK433" s="1338"/>
      <c r="BL433" s="1338"/>
      <c r="BM433" s="1338"/>
      <c r="BN433" s="1338"/>
      <c r="BO433" s="1338"/>
      <c r="BP433" s="1338"/>
      <c r="BQ433" s="1338"/>
      <c r="BR433" s="1338"/>
      <c r="BS433" s="1338"/>
      <c r="BT433" s="1338"/>
      <c r="BU433" s="569"/>
      <c r="BV433" s="212"/>
      <c r="BW433" s="212"/>
      <c r="BX433" s="212"/>
      <c r="BY433" s="212"/>
      <c r="BZ433" s="578" t="str">
        <f t="shared" si="1138"/>
        <v/>
      </c>
      <c r="CA433" s="578" t="str">
        <f t="shared" si="1139"/>
        <v/>
      </c>
      <c r="CB433" s="578" t="str">
        <f t="shared" si="1140"/>
        <v/>
      </c>
      <c r="CC433" s="665" t="str">
        <f t="shared" si="1141"/>
        <v/>
      </c>
      <c r="CD433" s="1069" t="str">
        <f t="shared" si="1142"/>
        <v/>
      </c>
      <c r="CE433" s="1070" t="str">
        <f t="shared" si="1143"/>
        <v/>
      </c>
      <c r="CF433" s="1070" t="str">
        <f t="shared" si="1144"/>
        <v/>
      </c>
      <c r="CG433" s="1070" t="str">
        <f t="shared" si="1145"/>
        <v/>
      </c>
      <c r="CH433" s="1070" t="str">
        <f t="shared" si="1146"/>
        <v/>
      </c>
      <c r="CI433" s="1071" t="str">
        <f t="shared" si="1147"/>
        <v/>
      </c>
      <c r="CJ433" s="1071" t="str">
        <f t="shared" si="1148"/>
        <v/>
      </c>
      <c r="CK433" s="1070" t="str">
        <f t="shared" si="1149"/>
        <v/>
      </c>
      <c r="CL433" s="1070" t="str">
        <f t="shared" si="1150"/>
        <v/>
      </c>
      <c r="CM433" s="1070" t="str">
        <f t="shared" si="1151"/>
        <v/>
      </c>
      <c r="CN433" s="1070" t="str">
        <f t="shared" si="1152"/>
        <v/>
      </c>
      <c r="CO433" s="1069" t="str">
        <f t="shared" si="1153"/>
        <v/>
      </c>
      <c r="CP433" s="532" t="str">
        <f t="shared" si="1154"/>
        <v/>
      </c>
      <c r="CQ433" s="533" t="str">
        <f t="shared" si="1155"/>
        <v/>
      </c>
      <c r="CR433" s="534" t="str">
        <f t="shared" si="1156"/>
        <v/>
      </c>
      <c r="CS433" s="534" t="str">
        <f t="shared" si="1157"/>
        <v/>
      </c>
      <c r="CT433" s="534" t="str">
        <f t="shared" si="1158"/>
        <v/>
      </c>
      <c r="CU433" s="534" t="str">
        <f t="shared" si="1159"/>
        <v/>
      </c>
      <c r="CV433" s="534" t="str">
        <f t="shared" si="1160"/>
        <v/>
      </c>
      <c r="CW433" s="535" t="str">
        <f t="shared" si="1161"/>
        <v/>
      </c>
      <c r="CX433" s="535" t="str">
        <f t="shared" si="1162"/>
        <v/>
      </c>
      <c r="CY433" s="535" t="str">
        <f t="shared" si="1163"/>
        <v/>
      </c>
      <c r="CZ433" s="534" t="str">
        <f t="shared" si="1164"/>
        <v/>
      </c>
      <c r="DA433" s="534" t="str">
        <f t="shared" si="1165"/>
        <v/>
      </c>
      <c r="DB433" s="534" t="str">
        <f t="shared" si="1166"/>
        <v/>
      </c>
      <c r="DC433" s="534" t="str">
        <f t="shared" si="1167"/>
        <v/>
      </c>
      <c r="DD433" s="534" t="str">
        <f t="shared" si="1168"/>
        <v/>
      </c>
      <c r="DE433" s="533" t="str">
        <f t="shared" si="1169"/>
        <v/>
      </c>
      <c r="DF433" s="532" t="str">
        <f t="shared" si="1170"/>
        <v/>
      </c>
      <c r="DG433" s="723">
        <f>COUNT(B433:I433)</f>
        <v>0</v>
      </c>
      <c r="DH433" s="131">
        <f>COUNT(T433:AA433)</f>
        <v>0</v>
      </c>
      <c r="DI433" s="131">
        <f>COUNT(AL433:AS433)</f>
        <v>0</v>
      </c>
      <c r="DJ433" s="131">
        <f>COUNT(BD433:BK433)</f>
        <v>0</v>
      </c>
      <c r="DK433" s="724"/>
      <c r="DL433" s="599"/>
      <c r="DM433" s="599"/>
      <c r="DN433" s="599"/>
      <c r="DO433" s="599"/>
      <c r="DP433" s="599"/>
      <c r="DQ433" s="599"/>
      <c r="DR433" s="599"/>
      <c r="DS433" s="599"/>
      <c r="DT433" s="468"/>
    </row>
    <row r="434" spans="1:124" s="470" customFormat="1" ht="15.75" hidden="1" customHeight="1">
      <c r="A434" s="585" t="s">
        <v>180</v>
      </c>
      <c r="B434" s="260"/>
      <c r="C434" s="260"/>
      <c r="D434" s="260"/>
      <c r="E434" s="260"/>
      <c r="F434" s="260"/>
      <c r="G434" s="260"/>
      <c r="H434" s="260"/>
      <c r="I434" s="260"/>
      <c r="J434" s="260"/>
      <c r="K434" s="260"/>
      <c r="L434" s="260"/>
      <c r="M434" s="260"/>
      <c r="N434" s="260"/>
      <c r="O434" s="260"/>
      <c r="P434" s="260"/>
      <c r="Q434" s="260"/>
      <c r="R434" s="260"/>
      <c r="S434" s="583"/>
      <c r="T434" s="260"/>
      <c r="U434" s="260"/>
      <c r="V434" s="260"/>
      <c r="W434" s="260"/>
      <c r="X434" s="260"/>
      <c r="Y434" s="260"/>
      <c r="Z434" s="1339"/>
      <c r="AA434" s="1339"/>
      <c r="AB434" s="1339"/>
      <c r="AC434" s="1339"/>
      <c r="AD434" s="260"/>
      <c r="AE434" s="1339"/>
      <c r="AF434" s="260"/>
      <c r="AG434" s="260"/>
      <c r="AH434" s="260"/>
      <c r="AI434" s="260"/>
      <c r="AJ434" s="260"/>
      <c r="AK434" s="583"/>
      <c r="AL434" s="260"/>
      <c r="AM434" s="260"/>
      <c r="AN434" s="260"/>
      <c r="AO434" s="260"/>
      <c r="AP434" s="260"/>
      <c r="AQ434" s="260"/>
      <c r="AR434" s="260"/>
      <c r="AS434" s="260"/>
      <c r="AT434" s="260"/>
      <c r="AU434" s="260"/>
      <c r="AV434" s="260"/>
      <c r="AW434" s="260"/>
      <c r="AX434" s="260"/>
      <c r="AY434" s="260"/>
      <c r="AZ434" s="260"/>
      <c r="BA434" s="260"/>
      <c r="BB434" s="260"/>
      <c r="BC434" s="583"/>
      <c r="BD434" s="1339"/>
      <c r="BE434" s="1339"/>
      <c r="BF434" s="1339"/>
      <c r="BG434" s="1339"/>
      <c r="BH434" s="1339"/>
      <c r="BI434" s="1339"/>
      <c r="BJ434" s="1339"/>
      <c r="BK434" s="1339"/>
      <c r="BL434" s="1339"/>
      <c r="BM434" s="1339"/>
      <c r="BN434" s="1339"/>
      <c r="BO434" s="1339"/>
      <c r="BP434" s="1339"/>
      <c r="BQ434" s="1339"/>
      <c r="BR434" s="1339"/>
      <c r="BS434" s="1339"/>
      <c r="BT434" s="1339"/>
      <c r="BU434" s="583"/>
      <c r="BV434" s="260"/>
      <c r="BW434" s="260"/>
      <c r="BX434" s="260"/>
      <c r="BY434" s="260"/>
      <c r="BZ434" s="578" t="str">
        <f t="shared" si="1138"/>
        <v/>
      </c>
      <c r="CA434" s="578" t="str">
        <f t="shared" si="1139"/>
        <v/>
      </c>
      <c r="CB434" s="578" t="str">
        <f t="shared" si="1140"/>
        <v/>
      </c>
      <c r="CC434" s="665" t="str">
        <f t="shared" si="1141"/>
        <v/>
      </c>
      <c r="CD434" s="1069" t="str">
        <f t="shared" si="1142"/>
        <v/>
      </c>
      <c r="CE434" s="1070" t="str">
        <f t="shared" si="1143"/>
        <v/>
      </c>
      <c r="CF434" s="1070" t="str">
        <f t="shared" si="1144"/>
        <v/>
      </c>
      <c r="CG434" s="1070" t="str">
        <f t="shared" si="1145"/>
        <v/>
      </c>
      <c r="CH434" s="1070" t="str">
        <f t="shared" si="1146"/>
        <v/>
      </c>
      <c r="CI434" s="1071" t="str">
        <f t="shared" si="1147"/>
        <v/>
      </c>
      <c r="CJ434" s="1071" t="str">
        <f t="shared" si="1148"/>
        <v/>
      </c>
      <c r="CK434" s="1070" t="str">
        <f t="shared" si="1149"/>
        <v/>
      </c>
      <c r="CL434" s="1070" t="str">
        <f t="shared" si="1150"/>
        <v/>
      </c>
      <c r="CM434" s="1070" t="str">
        <f t="shared" si="1151"/>
        <v/>
      </c>
      <c r="CN434" s="1070" t="str">
        <f t="shared" si="1152"/>
        <v/>
      </c>
      <c r="CO434" s="1069" t="str">
        <f t="shared" si="1153"/>
        <v/>
      </c>
      <c r="CP434" s="532" t="str">
        <f t="shared" si="1154"/>
        <v/>
      </c>
      <c r="CQ434" s="533" t="str">
        <f t="shared" si="1155"/>
        <v/>
      </c>
      <c r="CR434" s="534" t="str">
        <f t="shared" si="1156"/>
        <v/>
      </c>
      <c r="CS434" s="534" t="str">
        <f t="shared" si="1157"/>
        <v/>
      </c>
      <c r="CT434" s="534" t="str">
        <f t="shared" si="1158"/>
        <v/>
      </c>
      <c r="CU434" s="534" t="str">
        <f t="shared" si="1159"/>
        <v/>
      </c>
      <c r="CV434" s="534" t="str">
        <f t="shared" si="1160"/>
        <v/>
      </c>
      <c r="CW434" s="535" t="str">
        <f t="shared" si="1161"/>
        <v/>
      </c>
      <c r="CX434" s="535" t="str">
        <f t="shared" si="1162"/>
        <v/>
      </c>
      <c r="CY434" s="535" t="str">
        <f t="shared" si="1163"/>
        <v/>
      </c>
      <c r="CZ434" s="534" t="str">
        <f t="shared" si="1164"/>
        <v/>
      </c>
      <c r="DA434" s="534" t="str">
        <f t="shared" si="1165"/>
        <v/>
      </c>
      <c r="DB434" s="534" t="str">
        <f t="shared" si="1166"/>
        <v/>
      </c>
      <c r="DC434" s="534" t="str">
        <f t="shared" si="1167"/>
        <v/>
      </c>
      <c r="DD434" s="534" t="str">
        <f t="shared" si="1168"/>
        <v/>
      </c>
      <c r="DE434" s="533" t="str">
        <f t="shared" si="1169"/>
        <v/>
      </c>
      <c r="DF434" s="532" t="str">
        <f t="shared" si="1170"/>
        <v/>
      </c>
      <c r="DG434" s="723">
        <f>COUNT(B434:I434)</f>
        <v>0</v>
      </c>
      <c r="DH434" s="131">
        <f>COUNT(T434:AA434)</f>
        <v>0</v>
      </c>
      <c r="DI434" s="131">
        <f>COUNT(AL434:AS434)</f>
        <v>0</v>
      </c>
      <c r="DJ434" s="131">
        <f>COUNT(BD434:BK434)</f>
        <v>0</v>
      </c>
      <c r="DK434" s="724"/>
      <c r="DL434" s="599"/>
      <c r="DM434" s="599"/>
      <c r="DN434" s="599"/>
      <c r="DO434" s="599"/>
      <c r="DP434" s="599"/>
      <c r="DQ434" s="599"/>
      <c r="DR434" s="599"/>
      <c r="DS434" s="599"/>
      <c r="DT434" s="468"/>
    </row>
    <row r="435" spans="1:124" s="470" customFormat="1" ht="15.75" customHeight="1">
      <c r="A435" s="685" t="s">
        <v>182</v>
      </c>
      <c r="B435" s="608">
        <f>'Data 3'!B84</f>
        <v>0</v>
      </c>
      <c r="C435" s="608">
        <f>'Data 3'!C84</f>
        <v>0</v>
      </c>
      <c r="D435" s="608">
        <f>'Data 3'!D84</f>
        <v>0</v>
      </c>
      <c r="E435" s="608">
        <f>'Data 3'!E84</f>
        <v>0</v>
      </c>
      <c r="F435" s="608">
        <f>'Data 3'!F84</f>
        <v>0</v>
      </c>
      <c r="G435" s="608">
        <f>'Data 3'!G84</f>
        <v>0</v>
      </c>
      <c r="H435" s="608">
        <f>'Data 3'!H84</f>
        <v>0</v>
      </c>
      <c r="I435" s="608">
        <f>'Data 3'!I84</f>
        <v>0</v>
      </c>
      <c r="J435" s="608">
        <f>'Data 3'!J84</f>
        <v>0</v>
      </c>
      <c r="K435" s="608">
        <f>'Data 3'!K84</f>
        <v>0</v>
      </c>
      <c r="L435" s="608">
        <f>'Data 3'!L84</f>
        <v>0</v>
      </c>
      <c r="M435" s="608">
        <f>'Data 3'!M84</f>
        <v>0</v>
      </c>
      <c r="N435" s="608"/>
      <c r="O435" s="608"/>
      <c r="P435" s="608"/>
      <c r="Q435" s="608"/>
      <c r="R435" s="608"/>
      <c r="S435" s="640"/>
      <c r="T435" s="608">
        <f>'Data 3'!T84</f>
        <v>0</v>
      </c>
      <c r="U435" s="608">
        <f>'Data 3'!U84</f>
        <v>0</v>
      </c>
      <c r="V435" s="608">
        <f>'Data 3'!V84</f>
        <v>0</v>
      </c>
      <c r="W435" s="608">
        <f>'Data 3'!W84</f>
        <v>0</v>
      </c>
      <c r="X435" s="608">
        <f>'Data 3'!X84</f>
        <v>0</v>
      </c>
      <c r="Y435" s="608">
        <f>'Data 3'!Y84</f>
        <v>0</v>
      </c>
      <c r="Z435" s="1347">
        <f>'Data 3'!Z84</f>
        <v>0</v>
      </c>
      <c r="AA435" s="1347">
        <f>'Data 3'!AA84</f>
        <v>0</v>
      </c>
      <c r="AB435" s="1347">
        <f>'Data 3'!AB84</f>
        <v>0</v>
      </c>
      <c r="AC435" s="1347">
        <f>'Data 3'!AC84</f>
        <v>0</v>
      </c>
      <c r="AD435" s="608">
        <f>'Data 3'!AD84</f>
        <v>0</v>
      </c>
      <c r="AE435" s="1347">
        <f>'Data 3'!AE84</f>
        <v>0</v>
      </c>
      <c r="AF435" s="608"/>
      <c r="AG435" s="608"/>
      <c r="AH435" s="608"/>
      <c r="AI435" s="608"/>
      <c r="AJ435" s="608"/>
      <c r="AK435" s="640"/>
      <c r="AL435" s="608">
        <f>'Data 3'!AL84</f>
        <v>0</v>
      </c>
      <c r="AM435" s="608">
        <f>'Data 3'!AM84</f>
        <v>0</v>
      </c>
      <c r="AN435" s="608">
        <f>'Data 3'!AN84</f>
        <v>0</v>
      </c>
      <c r="AO435" s="608">
        <f>'Data 3'!AO84</f>
        <v>0</v>
      </c>
      <c r="AP435" s="608">
        <f>'Data 3'!AP84</f>
        <v>0</v>
      </c>
      <c r="AQ435" s="608">
        <f>'Data 3'!AQ84</f>
        <v>0</v>
      </c>
      <c r="AR435" s="608">
        <f>'Data 3'!AR84</f>
        <v>0</v>
      </c>
      <c r="AS435" s="608">
        <f>'Data 3'!AS84</f>
        <v>0</v>
      </c>
      <c r="AT435" s="608">
        <f>'Data 3'!AT84</f>
        <v>0</v>
      </c>
      <c r="AU435" s="608">
        <f>'Data 3'!AU84</f>
        <v>0</v>
      </c>
      <c r="AV435" s="608">
        <f>'Data 3'!AV84</f>
        <v>0</v>
      </c>
      <c r="AW435" s="608">
        <f>'Data 3'!AW84</f>
        <v>0</v>
      </c>
      <c r="AX435" s="608"/>
      <c r="AY435" s="608"/>
      <c r="AZ435" s="608"/>
      <c r="BA435" s="608"/>
      <c r="BB435" s="608"/>
      <c r="BC435" s="640"/>
      <c r="BD435" s="1347">
        <f>'Data 3'!BD84</f>
        <v>0</v>
      </c>
      <c r="BE435" s="1347">
        <f>'Data 3'!BE84</f>
        <v>0</v>
      </c>
      <c r="BF435" s="1347">
        <f>'Data 3'!BF84</f>
        <v>0</v>
      </c>
      <c r="BG435" s="1347">
        <f>'Data 3'!BG84</f>
        <v>0</v>
      </c>
      <c r="BH435" s="1347">
        <f>'Data 3'!BH84</f>
        <v>0</v>
      </c>
      <c r="BI435" s="1347">
        <f>'Data 3'!BI84</f>
        <v>0</v>
      </c>
      <c r="BJ435" s="1347">
        <f>'Data 3'!BJ84</f>
        <v>0</v>
      </c>
      <c r="BK435" s="1347">
        <f>'Data 3'!BK84</f>
        <v>0</v>
      </c>
      <c r="BL435" s="1347">
        <f>'Data 3'!BL84</f>
        <v>0</v>
      </c>
      <c r="BM435" s="1347">
        <f>'Data 3'!BM84</f>
        <v>0</v>
      </c>
      <c r="BN435" s="1347">
        <f>'Data 3'!BN84</f>
        <v>0</v>
      </c>
      <c r="BO435" s="1347">
        <f>'Data 3'!BO84</f>
        <v>0</v>
      </c>
      <c r="BP435" s="1347"/>
      <c r="BQ435" s="1347"/>
      <c r="BR435" s="1347"/>
      <c r="BS435" s="1347"/>
      <c r="BT435" s="1347"/>
      <c r="BU435" s="640"/>
      <c r="BV435" s="608">
        <f>'Data 3'!BV84</f>
        <v>0</v>
      </c>
      <c r="BW435" s="608">
        <f>'Data 3'!BW84</f>
        <v>0</v>
      </c>
      <c r="BX435" s="608">
        <f>'Data 3'!BX84</f>
        <v>0</v>
      </c>
      <c r="BY435" s="608">
        <f>'Data 3'!BY84</f>
        <v>0</v>
      </c>
      <c r="BZ435" s="578">
        <f t="shared" si="1138"/>
        <v>0</v>
      </c>
      <c r="CA435" s="578">
        <f t="shared" si="1139"/>
        <v>0</v>
      </c>
      <c r="CB435" s="578">
        <f t="shared" si="1140"/>
        <v>0</v>
      </c>
      <c r="CC435" s="665">
        <f t="shared" si="1141"/>
        <v>0</v>
      </c>
      <c r="CD435" s="1069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070">
        <f t="shared" ref="CE435:CO435" si="1174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070">
        <f t="shared" si="1174"/>
        <v>0</v>
      </c>
      <c r="CG435" s="1070">
        <f t="shared" si="1174"/>
        <v>0</v>
      </c>
      <c r="CH435" s="1070">
        <f t="shared" si="1174"/>
        <v>0</v>
      </c>
      <c r="CI435" s="1071">
        <f t="shared" si="1174"/>
        <v>0</v>
      </c>
      <c r="CJ435" s="1071">
        <f t="shared" si="1174"/>
        <v>0</v>
      </c>
      <c r="CK435" s="1070">
        <f t="shared" si="1174"/>
        <v>0</v>
      </c>
      <c r="CL435" s="1070">
        <f t="shared" si="1174"/>
        <v>0</v>
      </c>
      <c r="CM435" s="1070">
        <f t="shared" si="1174"/>
        <v>0</v>
      </c>
      <c r="CN435" s="1070">
        <f t="shared" si="1174"/>
        <v>0</v>
      </c>
      <c r="CO435" s="1069">
        <f t="shared" si="1174"/>
        <v>0</v>
      </c>
      <c r="CP435" s="532" t="str">
        <f t="shared" si="1154"/>
        <v/>
      </c>
      <c r="CQ435" s="533" t="str">
        <f t="shared" si="1155"/>
        <v/>
      </c>
      <c r="CR435" s="534" t="str">
        <f t="shared" si="1156"/>
        <v/>
      </c>
      <c r="CS435" s="534">
        <f t="shared" si="1157"/>
        <v>0</v>
      </c>
      <c r="CT435" s="534">
        <f t="shared" si="1158"/>
        <v>0</v>
      </c>
      <c r="CU435" s="534">
        <f t="shared" si="1159"/>
        <v>0</v>
      </c>
      <c r="CV435" s="534">
        <f t="shared" si="1160"/>
        <v>0</v>
      </c>
      <c r="CW435" s="535">
        <f t="shared" si="1161"/>
        <v>0</v>
      </c>
      <c r="CX435" s="535">
        <f t="shared" si="1162"/>
        <v>0</v>
      </c>
      <c r="CY435" s="535">
        <f t="shared" si="1163"/>
        <v>0</v>
      </c>
      <c r="CZ435" s="534">
        <f t="shared" si="1164"/>
        <v>0</v>
      </c>
      <c r="DA435" s="534">
        <f t="shared" si="1165"/>
        <v>0</v>
      </c>
      <c r="DB435" s="534">
        <f t="shared" si="1166"/>
        <v>0</v>
      </c>
      <c r="DC435" s="534">
        <f t="shared" si="1167"/>
        <v>0</v>
      </c>
      <c r="DD435" s="534">
        <f t="shared" si="1168"/>
        <v>0</v>
      </c>
      <c r="DE435" s="533" t="str">
        <f t="shared" si="1169"/>
        <v/>
      </c>
      <c r="DF435" s="532" t="str">
        <f t="shared" si="1170"/>
        <v/>
      </c>
      <c r="DG435" s="631">
        <f>COUNT(B435:R435)</f>
        <v>12</v>
      </c>
      <c r="DH435" s="96">
        <f>COUNT(T435:AJ435)</f>
        <v>12</v>
      </c>
      <c r="DI435" s="96">
        <f>COUNT(AL435:BB435)</f>
        <v>12</v>
      </c>
      <c r="DJ435" s="96">
        <f>COUNT(BD435:BT435)</f>
        <v>12</v>
      </c>
      <c r="DK435" s="467"/>
      <c r="DL435" s="599"/>
      <c r="DM435" s="599"/>
      <c r="DN435" s="599"/>
      <c r="DO435" s="599"/>
      <c r="DP435" s="599"/>
      <c r="DQ435" s="599"/>
      <c r="DR435" s="599"/>
      <c r="DS435" s="599"/>
      <c r="DT435" s="468"/>
    </row>
    <row r="436" spans="1:124" s="470" customFormat="1" ht="15.75" hidden="1" customHeight="1">
      <c r="A436" s="685" t="s">
        <v>256</v>
      </c>
      <c r="B436" s="212"/>
      <c r="C436" s="212"/>
      <c r="D436" s="212"/>
      <c r="E436" s="212"/>
      <c r="F436" s="212"/>
      <c r="G436" s="212"/>
      <c r="H436" s="212"/>
      <c r="I436" s="212"/>
      <c r="J436" s="212"/>
      <c r="K436" s="212"/>
      <c r="L436" s="212"/>
      <c r="M436" s="212"/>
      <c r="N436" s="212"/>
      <c r="O436" s="212"/>
      <c r="P436" s="212"/>
      <c r="Q436" s="212"/>
      <c r="R436" s="212"/>
      <c r="S436" s="725"/>
      <c r="T436" s="212"/>
      <c r="U436" s="212"/>
      <c r="V436" s="212"/>
      <c r="W436" s="212"/>
      <c r="X436" s="212"/>
      <c r="Y436" s="212"/>
      <c r="Z436" s="1338"/>
      <c r="AA436" s="1338"/>
      <c r="AB436" s="1338"/>
      <c r="AC436" s="1338"/>
      <c r="AD436" s="212"/>
      <c r="AE436" s="1338"/>
      <c r="AF436" s="212"/>
      <c r="AG436" s="212"/>
      <c r="AH436" s="212"/>
      <c r="AI436" s="212"/>
      <c r="AJ436" s="212"/>
      <c r="AK436" s="725"/>
      <c r="AL436" s="212"/>
      <c r="AM436" s="212"/>
      <c r="AN436" s="212"/>
      <c r="AO436" s="212"/>
      <c r="AP436" s="212"/>
      <c r="AQ436" s="212"/>
      <c r="AR436" s="212"/>
      <c r="AS436" s="212"/>
      <c r="AT436" s="212"/>
      <c r="AU436" s="212"/>
      <c r="AV436" s="212"/>
      <c r="AW436" s="212"/>
      <c r="AX436" s="212"/>
      <c r="AY436" s="212"/>
      <c r="AZ436" s="212"/>
      <c r="BA436" s="212"/>
      <c r="BB436" s="212"/>
      <c r="BC436" s="725"/>
      <c r="BD436" s="1338"/>
      <c r="BE436" s="1338"/>
      <c r="BF436" s="1338"/>
      <c r="BG436" s="1338"/>
      <c r="BH436" s="1338"/>
      <c r="BI436" s="1338"/>
      <c r="BJ436" s="1338"/>
      <c r="BK436" s="1338"/>
      <c r="BL436" s="1338"/>
      <c r="BM436" s="1338"/>
      <c r="BN436" s="1338"/>
      <c r="BO436" s="1338"/>
      <c r="BP436" s="1338"/>
      <c r="BQ436" s="1338"/>
      <c r="BR436" s="1338"/>
      <c r="BS436" s="1338"/>
      <c r="BT436" s="1338"/>
      <c r="BU436" s="725"/>
      <c r="BV436" s="212"/>
      <c r="BW436" s="212"/>
      <c r="BX436" s="212"/>
      <c r="BY436" s="212"/>
      <c r="BZ436" s="578" t="str">
        <f t="shared" si="1138"/>
        <v/>
      </c>
      <c r="CA436" s="578" t="str">
        <f t="shared" si="1139"/>
        <v/>
      </c>
      <c r="CB436" s="578" t="str">
        <f t="shared" si="1140"/>
        <v/>
      </c>
      <c r="CC436" s="665" t="str">
        <f t="shared" si="1141"/>
        <v/>
      </c>
      <c r="CD436" s="1069" t="str">
        <f t="shared" si="1142"/>
        <v/>
      </c>
      <c r="CE436" s="1070" t="str">
        <f t="shared" si="1143"/>
        <v/>
      </c>
      <c r="CF436" s="1070" t="str">
        <f t="shared" si="1144"/>
        <v/>
      </c>
      <c r="CG436" s="1070" t="str">
        <f t="shared" si="1145"/>
        <v/>
      </c>
      <c r="CH436" s="1070" t="str">
        <f t="shared" si="1146"/>
        <v/>
      </c>
      <c r="CI436" s="1071" t="str">
        <f t="shared" si="1147"/>
        <v/>
      </c>
      <c r="CJ436" s="1071" t="str">
        <f t="shared" si="1148"/>
        <v/>
      </c>
      <c r="CK436" s="1070" t="str">
        <f t="shared" si="1149"/>
        <v/>
      </c>
      <c r="CL436" s="1070" t="str">
        <f t="shared" si="1150"/>
        <v/>
      </c>
      <c r="CM436" s="1070" t="str">
        <f t="shared" si="1151"/>
        <v/>
      </c>
      <c r="CN436" s="1070" t="str">
        <f t="shared" si="1152"/>
        <v/>
      </c>
      <c r="CO436" s="1069" t="str">
        <f t="shared" si="1153"/>
        <v/>
      </c>
      <c r="CP436" s="532" t="str">
        <f t="shared" si="1154"/>
        <v/>
      </c>
      <c r="CQ436" s="533" t="str">
        <f t="shared" si="1155"/>
        <v/>
      </c>
      <c r="CR436" s="534" t="str">
        <f t="shared" si="1156"/>
        <v/>
      </c>
      <c r="CS436" s="534" t="str">
        <f t="shared" si="1157"/>
        <v/>
      </c>
      <c r="CT436" s="534" t="str">
        <f t="shared" si="1158"/>
        <v/>
      </c>
      <c r="CU436" s="534" t="str">
        <f t="shared" si="1159"/>
        <v/>
      </c>
      <c r="CV436" s="534" t="str">
        <f t="shared" si="1160"/>
        <v/>
      </c>
      <c r="CW436" s="535" t="str">
        <f t="shared" si="1161"/>
        <v/>
      </c>
      <c r="CX436" s="535" t="str">
        <f t="shared" si="1162"/>
        <v/>
      </c>
      <c r="CY436" s="535" t="str">
        <f t="shared" si="1163"/>
        <v/>
      </c>
      <c r="CZ436" s="534" t="str">
        <f t="shared" si="1164"/>
        <v/>
      </c>
      <c r="DA436" s="534" t="str">
        <f t="shared" si="1165"/>
        <v/>
      </c>
      <c r="DB436" s="534" t="str">
        <f t="shared" si="1166"/>
        <v/>
      </c>
      <c r="DC436" s="534" t="str">
        <f t="shared" si="1167"/>
        <v/>
      </c>
      <c r="DD436" s="534" t="str">
        <f t="shared" si="1168"/>
        <v/>
      </c>
      <c r="DE436" s="533" t="str">
        <f t="shared" si="1169"/>
        <v/>
      </c>
      <c r="DF436" s="532" t="str">
        <f t="shared" si="1170"/>
        <v/>
      </c>
      <c r="DG436" s="631">
        <f>COUNT(B436:I436)</f>
        <v>0</v>
      </c>
      <c r="DH436" s="96">
        <f>COUNT(T436:AA436)</f>
        <v>0</v>
      </c>
      <c r="DI436" s="96">
        <f>COUNT(AL436:AS436)</f>
        <v>0</v>
      </c>
      <c r="DJ436" s="96">
        <f>COUNT(BD436:BK436)</f>
        <v>0</v>
      </c>
      <c r="DK436" s="467"/>
      <c r="DL436" s="599"/>
      <c r="DM436" s="599"/>
      <c r="DN436" s="599"/>
      <c r="DO436" s="599"/>
      <c r="DP436" s="599"/>
      <c r="DQ436" s="599"/>
      <c r="DR436" s="599"/>
      <c r="DS436" s="599"/>
      <c r="DT436" s="468"/>
    </row>
    <row r="437" spans="1:124" s="470" customFormat="1" ht="15.75" customHeight="1">
      <c r="A437" s="685" t="s">
        <v>226</v>
      </c>
      <c r="B437" s="611">
        <f>'Data 3'!B85</f>
        <v>0</v>
      </c>
      <c r="C437" s="611">
        <f>'Data 3'!C85</f>
        <v>0</v>
      </c>
      <c r="D437" s="611">
        <f>'Data 3'!D85</f>
        <v>0</v>
      </c>
      <c r="E437" s="611">
        <f>'Data 3'!E85</f>
        <v>0</v>
      </c>
      <c r="F437" s="611">
        <f>'Data 3'!F85</f>
        <v>0</v>
      </c>
      <c r="G437" s="611">
        <f>'Data 3'!G85</f>
        <v>0</v>
      </c>
      <c r="H437" s="611">
        <f>'Data 3'!H85</f>
        <v>0</v>
      </c>
      <c r="I437" s="611">
        <f>'Data 3'!I85</f>
        <v>0</v>
      </c>
      <c r="J437" s="611">
        <f>'Data 3'!J85</f>
        <v>0</v>
      </c>
      <c r="K437" s="611">
        <f>'Data 3'!K85</f>
        <v>0</v>
      </c>
      <c r="L437" s="611">
        <f>'Data 3'!L85</f>
        <v>0</v>
      </c>
      <c r="M437" s="611">
        <f>'Data 3'!M85</f>
        <v>0</v>
      </c>
      <c r="N437" s="611"/>
      <c r="O437" s="611"/>
      <c r="P437" s="611"/>
      <c r="Q437" s="611"/>
      <c r="R437" s="611"/>
      <c r="S437" s="630"/>
      <c r="T437" s="611">
        <f>'Data 3'!T85</f>
        <v>0</v>
      </c>
      <c r="U437" s="611">
        <f>'Data 3'!U85</f>
        <v>0</v>
      </c>
      <c r="V437" s="611">
        <f>'Data 3'!V85</f>
        <v>0</v>
      </c>
      <c r="W437" s="611">
        <f>'Data 3'!W85</f>
        <v>0</v>
      </c>
      <c r="X437" s="611">
        <f>'Data 3'!X85</f>
        <v>0</v>
      </c>
      <c r="Y437" s="611">
        <f>'Data 3'!Y85</f>
        <v>0</v>
      </c>
      <c r="Z437" s="1348">
        <f>'Data 3'!Z85</f>
        <v>0</v>
      </c>
      <c r="AA437" s="1348">
        <f>'Data 3'!AA85</f>
        <v>0</v>
      </c>
      <c r="AB437" s="1348">
        <f>'Data 3'!AB85</f>
        <v>0</v>
      </c>
      <c r="AC437" s="1348">
        <f>'Data 3'!AC85</f>
        <v>0</v>
      </c>
      <c r="AD437" s="611">
        <f>'Data 3'!AD85</f>
        <v>0</v>
      </c>
      <c r="AE437" s="1348">
        <f>'Data 3'!AE85</f>
        <v>0</v>
      </c>
      <c r="AF437" s="611"/>
      <c r="AG437" s="611"/>
      <c r="AH437" s="611"/>
      <c r="AI437" s="611"/>
      <c r="AJ437" s="611"/>
      <c r="AK437" s="630"/>
      <c r="AL437" s="611">
        <f>'Data 3'!AL85</f>
        <v>0</v>
      </c>
      <c r="AM437" s="611">
        <f>'Data 3'!AM85</f>
        <v>0</v>
      </c>
      <c r="AN437" s="611">
        <f>'Data 3'!AN85</f>
        <v>0</v>
      </c>
      <c r="AO437" s="611">
        <f>'Data 3'!AO85</f>
        <v>0</v>
      </c>
      <c r="AP437" s="611">
        <f>'Data 3'!AP85</f>
        <v>0</v>
      </c>
      <c r="AQ437" s="611">
        <f>'Data 3'!AQ85</f>
        <v>0</v>
      </c>
      <c r="AR437" s="611">
        <f>'Data 3'!AR85</f>
        <v>0</v>
      </c>
      <c r="AS437" s="611">
        <f>'Data 3'!AS85</f>
        <v>0</v>
      </c>
      <c r="AT437" s="611">
        <f>'Data 3'!AT85</f>
        <v>0</v>
      </c>
      <c r="AU437" s="611">
        <f>'Data 3'!AU85</f>
        <v>0</v>
      </c>
      <c r="AV437" s="611">
        <f>'Data 3'!AV85</f>
        <v>0</v>
      </c>
      <c r="AW437" s="611">
        <f>'Data 3'!AW85</f>
        <v>0</v>
      </c>
      <c r="AX437" s="611"/>
      <c r="AY437" s="611"/>
      <c r="AZ437" s="611"/>
      <c r="BA437" s="611"/>
      <c r="BB437" s="611"/>
      <c r="BC437" s="630"/>
      <c r="BD437" s="1348">
        <f>'Data 3'!BD85</f>
        <v>0</v>
      </c>
      <c r="BE437" s="1348">
        <f>'Data 3'!BE85</f>
        <v>0</v>
      </c>
      <c r="BF437" s="1348">
        <f>'Data 3'!BF85</f>
        <v>0</v>
      </c>
      <c r="BG437" s="1348">
        <f>'Data 3'!BG85</f>
        <v>0</v>
      </c>
      <c r="BH437" s="1348">
        <f>'Data 3'!BH85</f>
        <v>0</v>
      </c>
      <c r="BI437" s="1348">
        <f>'Data 3'!BI85</f>
        <v>0</v>
      </c>
      <c r="BJ437" s="1348">
        <f>'Data 3'!BJ85</f>
        <v>0</v>
      </c>
      <c r="BK437" s="1348">
        <f>'Data 3'!BK85</f>
        <v>0</v>
      </c>
      <c r="BL437" s="1348">
        <f>'Data 3'!BL85</f>
        <v>0</v>
      </c>
      <c r="BM437" s="1348">
        <f>'Data 3'!BM85</f>
        <v>0</v>
      </c>
      <c r="BN437" s="1348">
        <f>'Data 3'!BN85</f>
        <v>0</v>
      </c>
      <c r="BO437" s="1348">
        <f>'Data 3'!BO85</f>
        <v>0</v>
      </c>
      <c r="BP437" s="1348"/>
      <c r="BQ437" s="1348"/>
      <c r="BR437" s="1348"/>
      <c r="BS437" s="1348"/>
      <c r="BT437" s="1348"/>
      <c r="BU437" s="630"/>
      <c r="BV437" s="611">
        <f>'Data 3'!BV85</f>
        <v>0</v>
      </c>
      <c r="BW437" s="611">
        <f>'Data 3'!BW85</f>
        <v>0</v>
      </c>
      <c r="BX437" s="611">
        <f>'Data 3'!BX85</f>
        <v>0</v>
      </c>
      <c r="BY437" s="611">
        <f>'Data 3'!BY85</f>
        <v>0</v>
      </c>
      <c r="BZ437" s="578">
        <f t="shared" si="1138"/>
        <v>0</v>
      </c>
      <c r="CA437" s="603">
        <f t="shared" si="1139"/>
        <v>0</v>
      </c>
      <c r="CB437" s="603">
        <f t="shared" si="1140"/>
        <v>0</v>
      </c>
      <c r="CC437" s="668">
        <f t="shared" si="1141"/>
        <v>0</v>
      </c>
      <c r="CD437" s="1072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073">
        <f t="shared" ref="CE437:CO437" si="1175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073">
        <f t="shared" si="1175"/>
        <v>0</v>
      </c>
      <c r="CG437" s="1073">
        <f t="shared" si="1175"/>
        <v>0</v>
      </c>
      <c r="CH437" s="1073">
        <f t="shared" si="1175"/>
        <v>0</v>
      </c>
      <c r="CI437" s="1074">
        <f t="shared" si="1175"/>
        <v>0</v>
      </c>
      <c r="CJ437" s="1074">
        <f t="shared" si="1175"/>
        <v>0</v>
      </c>
      <c r="CK437" s="1073">
        <f t="shared" si="1175"/>
        <v>0</v>
      </c>
      <c r="CL437" s="1073">
        <f t="shared" si="1175"/>
        <v>0</v>
      </c>
      <c r="CM437" s="1073">
        <f t="shared" si="1175"/>
        <v>0</v>
      </c>
      <c r="CN437" s="1073">
        <f t="shared" si="1175"/>
        <v>0</v>
      </c>
      <c r="CO437" s="1072">
        <f t="shared" si="1175"/>
        <v>0</v>
      </c>
      <c r="CP437" s="520" t="str">
        <f t="shared" si="1154"/>
        <v/>
      </c>
      <c r="CQ437" s="521" t="str">
        <f t="shared" si="1155"/>
        <v/>
      </c>
      <c r="CR437" s="522" t="str">
        <f t="shared" si="1156"/>
        <v/>
      </c>
      <c r="CS437" s="522">
        <f t="shared" si="1157"/>
        <v>0</v>
      </c>
      <c r="CT437" s="522">
        <f t="shared" si="1158"/>
        <v>0</v>
      </c>
      <c r="CU437" s="522">
        <f t="shared" si="1159"/>
        <v>0</v>
      </c>
      <c r="CV437" s="522">
        <f t="shared" si="1160"/>
        <v>0</v>
      </c>
      <c r="CW437" s="523">
        <f t="shared" si="1161"/>
        <v>0</v>
      </c>
      <c r="CX437" s="523">
        <f t="shared" si="1162"/>
        <v>0</v>
      </c>
      <c r="CY437" s="523">
        <f t="shared" si="1163"/>
        <v>0</v>
      </c>
      <c r="CZ437" s="522">
        <f t="shared" si="1164"/>
        <v>0</v>
      </c>
      <c r="DA437" s="522">
        <f t="shared" si="1165"/>
        <v>0</v>
      </c>
      <c r="DB437" s="522">
        <f t="shared" si="1166"/>
        <v>0</v>
      </c>
      <c r="DC437" s="522">
        <f t="shared" si="1167"/>
        <v>0</v>
      </c>
      <c r="DD437" s="522">
        <f t="shared" si="1168"/>
        <v>0</v>
      </c>
      <c r="DE437" s="521" t="str">
        <f t="shared" si="1169"/>
        <v/>
      </c>
      <c r="DF437" s="520" t="str">
        <f t="shared" si="1170"/>
        <v/>
      </c>
      <c r="DG437" s="631">
        <f>COUNT(B437:R437)</f>
        <v>12</v>
      </c>
      <c r="DH437" s="96">
        <f>COUNT(T437:AJ437)</f>
        <v>12</v>
      </c>
      <c r="DI437" s="96">
        <f>COUNT(AL437:BB437)</f>
        <v>12</v>
      </c>
      <c r="DJ437" s="96">
        <f>COUNT(BD437:BT437)</f>
        <v>12</v>
      </c>
      <c r="DK437" s="467"/>
      <c r="DL437" s="599"/>
      <c r="DM437" s="599"/>
      <c r="DN437" s="599"/>
      <c r="DO437" s="599"/>
      <c r="DP437" s="599"/>
      <c r="DQ437" s="599"/>
      <c r="DR437" s="599"/>
      <c r="DS437" s="599"/>
      <c r="DT437" s="468"/>
    </row>
    <row r="438" spans="1:124" s="691" customFormat="1" ht="15.75" customHeight="1">
      <c r="A438" s="722" t="s">
        <v>276</v>
      </c>
      <c r="B438" s="726"/>
      <c r="C438" s="726"/>
      <c r="D438" s="726"/>
      <c r="E438" s="726"/>
      <c r="F438" s="726"/>
      <c r="G438" s="726"/>
      <c r="H438" s="726"/>
      <c r="I438" s="726"/>
      <c r="J438" s="726"/>
      <c r="K438" s="726"/>
      <c r="L438" s="726"/>
      <c r="M438" s="726"/>
      <c r="N438" s="726"/>
      <c r="O438" s="726"/>
      <c r="P438" s="726"/>
      <c r="Q438" s="726"/>
      <c r="R438" s="726"/>
      <c r="S438" s="727"/>
      <c r="T438" s="726"/>
      <c r="U438" s="726"/>
      <c r="V438" s="726"/>
      <c r="W438" s="726"/>
      <c r="X438" s="726"/>
      <c r="Y438" s="726"/>
      <c r="Z438" s="1379"/>
      <c r="AA438" s="1379"/>
      <c r="AB438" s="1379"/>
      <c r="AC438" s="1379"/>
      <c r="AD438" s="726"/>
      <c r="AE438" s="1379"/>
      <c r="AF438" s="726"/>
      <c r="AG438" s="726"/>
      <c r="AH438" s="726"/>
      <c r="AI438" s="726"/>
      <c r="AJ438" s="726"/>
      <c r="AK438" s="727"/>
      <c r="AL438" s="726"/>
      <c r="AM438" s="726"/>
      <c r="AN438" s="726"/>
      <c r="AO438" s="726"/>
      <c r="AP438" s="726"/>
      <c r="AQ438" s="726"/>
      <c r="AR438" s="726"/>
      <c r="AS438" s="726"/>
      <c r="AT438" s="726"/>
      <c r="AU438" s="726"/>
      <c r="AV438" s="726"/>
      <c r="AW438" s="726"/>
      <c r="AX438" s="726"/>
      <c r="AY438" s="726"/>
      <c r="AZ438" s="726"/>
      <c r="BA438" s="726"/>
      <c r="BB438" s="726"/>
      <c r="BC438" s="727"/>
      <c r="BD438" s="1379"/>
      <c r="BE438" s="1379"/>
      <c r="BF438" s="1379"/>
      <c r="BG438" s="1379"/>
      <c r="BH438" s="1379"/>
      <c r="BI438" s="1379"/>
      <c r="BJ438" s="1379"/>
      <c r="BK438" s="1379"/>
      <c r="BL438" s="1379"/>
      <c r="BM438" s="1379"/>
      <c r="BN438" s="1379"/>
      <c r="BO438" s="1379"/>
      <c r="BP438" s="1379"/>
      <c r="BQ438" s="1379"/>
      <c r="BR438" s="1379"/>
      <c r="BS438" s="1379"/>
      <c r="BT438" s="1379"/>
      <c r="BU438" s="727"/>
      <c r="BV438" s="726"/>
      <c r="BW438" s="726"/>
      <c r="BX438" s="726"/>
      <c r="BY438" s="726"/>
      <c r="BZ438" s="570" t="str">
        <f t="shared" si="1138"/>
        <v/>
      </c>
      <c r="CA438" s="570" t="str">
        <f t="shared" si="1139"/>
        <v/>
      </c>
      <c r="CB438" s="570" t="str">
        <f t="shared" si="1140"/>
        <v/>
      </c>
      <c r="CC438" s="664" t="str">
        <f t="shared" si="1141"/>
        <v/>
      </c>
      <c r="CD438" s="1098"/>
      <c r="CE438" s="1098"/>
      <c r="CF438" s="1098"/>
      <c r="CG438" s="1098"/>
      <c r="CH438" s="1098"/>
      <c r="CI438" s="1098"/>
      <c r="CJ438" s="1098"/>
      <c r="CK438" s="1098"/>
      <c r="CL438" s="1098"/>
      <c r="CM438" s="1098"/>
      <c r="CN438" s="1098"/>
      <c r="CO438" s="1098"/>
      <c r="CP438" s="705"/>
      <c r="CQ438" s="705"/>
      <c r="CR438" s="705"/>
      <c r="CS438" s="705"/>
      <c r="CT438" s="705"/>
      <c r="CU438" s="705"/>
      <c r="CV438" s="705"/>
      <c r="CW438" s="705"/>
      <c r="CX438" s="705"/>
      <c r="CY438" s="705"/>
      <c r="CZ438" s="705"/>
      <c r="DA438" s="705"/>
      <c r="DB438" s="705"/>
      <c r="DC438" s="705"/>
      <c r="DD438" s="705"/>
      <c r="DE438" s="705"/>
      <c r="DF438" s="705"/>
      <c r="DG438" s="579"/>
      <c r="DH438" s="98"/>
      <c r="DI438" s="98"/>
      <c r="DJ438" s="98"/>
      <c r="DK438" s="706"/>
      <c r="DL438" s="708"/>
      <c r="DM438" s="708"/>
      <c r="DN438" s="708"/>
      <c r="DO438" s="708"/>
      <c r="DP438" s="708"/>
      <c r="DQ438" s="708"/>
      <c r="DR438" s="708"/>
      <c r="DS438" s="598"/>
      <c r="DT438" s="690"/>
    </row>
    <row r="439" spans="1:124" s="470" customFormat="1" ht="15.75" hidden="1" customHeight="1">
      <c r="A439" s="575" t="s">
        <v>262</v>
      </c>
      <c r="B439" s="684"/>
      <c r="C439" s="684"/>
      <c r="D439" s="684"/>
      <c r="E439" s="684"/>
      <c r="F439" s="684"/>
      <c r="G439" s="684"/>
      <c r="H439" s="684"/>
      <c r="I439" s="684"/>
      <c r="J439" s="684"/>
      <c r="K439" s="684"/>
      <c r="L439" s="684"/>
      <c r="M439" s="684"/>
      <c r="N439" s="684"/>
      <c r="O439" s="684"/>
      <c r="P439" s="684"/>
      <c r="Q439" s="684"/>
      <c r="R439" s="684"/>
      <c r="S439" s="727"/>
      <c r="T439" s="684"/>
      <c r="U439" s="684"/>
      <c r="V439" s="684"/>
      <c r="W439" s="684"/>
      <c r="X439" s="684"/>
      <c r="Y439" s="684"/>
      <c r="Z439" s="1372"/>
      <c r="AA439" s="1372"/>
      <c r="AB439" s="1372"/>
      <c r="AC439" s="1372"/>
      <c r="AD439" s="684"/>
      <c r="AE439" s="1372"/>
      <c r="AF439" s="684"/>
      <c r="AG439" s="684"/>
      <c r="AH439" s="684"/>
      <c r="AI439" s="684"/>
      <c r="AJ439" s="684"/>
      <c r="AK439" s="727"/>
      <c r="AL439" s="684"/>
      <c r="AM439" s="684"/>
      <c r="AN439" s="684"/>
      <c r="AO439" s="684"/>
      <c r="AP439" s="684"/>
      <c r="AQ439" s="684"/>
      <c r="AR439" s="684"/>
      <c r="AS439" s="684"/>
      <c r="AT439" s="684"/>
      <c r="AU439" s="684"/>
      <c r="AV439" s="684"/>
      <c r="AW439" s="684"/>
      <c r="AX439" s="684"/>
      <c r="AY439" s="684"/>
      <c r="AZ439" s="684"/>
      <c r="BA439" s="684"/>
      <c r="BB439" s="684"/>
      <c r="BC439" s="727"/>
      <c r="BD439" s="1372"/>
      <c r="BE439" s="1372"/>
      <c r="BF439" s="1372"/>
      <c r="BG439" s="1372"/>
      <c r="BH439" s="1372"/>
      <c r="BI439" s="1372"/>
      <c r="BJ439" s="1372"/>
      <c r="BK439" s="1372"/>
      <c r="BL439" s="1372"/>
      <c r="BM439" s="1372"/>
      <c r="BN439" s="1372"/>
      <c r="BO439" s="1372"/>
      <c r="BP439" s="1372"/>
      <c r="BQ439" s="1372"/>
      <c r="BR439" s="1372"/>
      <c r="BS439" s="1372"/>
      <c r="BT439" s="1372"/>
      <c r="BU439" s="727"/>
      <c r="BV439" s="684"/>
      <c r="BW439" s="684"/>
      <c r="BX439" s="684"/>
      <c r="BY439" s="684"/>
      <c r="BZ439" s="570"/>
      <c r="CA439" s="570"/>
      <c r="CB439" s="570"/>
      <c r="CC439" s="664"/>
      <c r="CD439" s="1086"/>
      <c r="CE439" s="1086"/>
      <c r="CF439" s="1086"/>
      <c r="CG439" s="1086"/>
      <c r="CH439" s="1086"/>
      <c r="CI439" s="1086"/>
      <c r="CJ439" s="1086"/>
      <c r="CK439" s="1086"/>
      <c r="CL439" s="1086"/>
      <c r="CM439" s="1086"/>
      <c r="CN439" s="1086"/>
      <c r="CO439" s="1086"/>
      <c r="CP439" s="614"/>
      <c r="CQ439" s="614"/>
      <c r="CR439" s="614"/>
      <c r="CS439" s="614"/>
      <c r="CT439" s="614"/>
      <c r="CU439" s="614"/>
      <c r="CV439" s="614"/>
      <c r="CW439" s="614"/>
      <c r="CX439" s="614"/>
      <c r="CY439" s="614"/>
      <c r="CZ439" s="614"/>
      <c r="DA439" s="614"/>
      <c r="DB439" s="614"/>
      <c r="DC439" s="614"/>
      <c r="DD439" s="614"/>
      <c r="DE439" s="614"/>
      <c r="DF439" s="614"/>
      <c r="DG439" s="571"/>
      <c r="DH439" s="188"/>
      <c r="DI439" s="188"/>
      <c r="DJ439" s="188"/>
      <c r="DK439" s="572"/>
      <c r="DL439" s="598"/>
      <c r="DM439" s="598"/>
      <c r="DN439" s="598"/>
      <c r="DO439" s="598"/>
      <c r="DP439" s="598"/>
      <c r="DQ439" s="598"/>
      <c r="DR439" s="598"/>
      <c r="DS439" s="598"/>
      <c r="DT439" s="468"/>
    </row>
    <row r="440" spans="1:124" s="470" customFormat="1" ht="15.75" hidden="1" customHeight="1">
      <c r="A440" s="712" t="s">
        <v>263</v>
      </c>
      <c r="B440" s="684"/>
      <c r="C440" s="684"/>
      <c r="D440" s="684"/>
      <c r="E440" s="684"/>
      <c r="F440" s="684"/>
      <c r="G440" s="684"/>
      <c r="H440" s="684"/>
      <c r="I440" s="684"/>
      <c r="J440" s="684"/>
      <c r="K440" s="684"/>
      <c r="L440" s="684"/>
      <c r="M440" s="684"/>
      <c r="N440" s="684"/>
      <c r="O440" s="684"/>
      <c r="P440" s="684"/>
      <c r="Q440" s="684"/>
      <c r="R440" s="684"/>
      <c r="S440" s="727"/>
      <c r="T440" s="684"/>
      <c r="U440" s="684"/>
      <c r="V440" s="684"/>
      <c r="W440" s="684"/>
      <c r="X440" s="684"/>
      <c r="Y440" s="684"/>
      <c r="Z440" s="1372"/>
      <c r="AA440" s="1372"/>
      <c r="AB440" s="1372"/>
      <c r="AC440" s="1372"/>
      <c r="AD440" s="684"/>
      <c r="AE440" s="1372"/>
      <c r="AF440" s="684"/>
      <c r="AG440" s="684"/>
      <c r="AH440" s="684"/>
      <c r="AI440" s="684"/>
      <c r="AJ440" s="684"/>
      <c r="AK440" s="727"/>
      <c r="AL440" s="684"/>
      <c r="AM440" s="684"/>
      <c r="AN440" s="684"/>
      <c r="AO440" s="684"/>
      <c r="AP440" s="684"/>
      <c r="AQ440" s="684"/>
      <c r="AR440" s="684"/>
      <c r="AS440" s="684"/>
      <c r="AT440" s="684"/>
      <c r="AU440" s="684"/>
      <c r="AV440" s="684"/>
      <c r="AW440" s="684"/>
      <c r="AX440" s="684"/>
      <c r="AY440" s="684"/>
      <c r="AZ440" s="684"/>
      <c r="BA440" s="684"/>
      <c r="BB440" s="684"/>
      <c r="BC440" s="727"/>
      <c r="BD440" s="1372"/>
      <c r="BE440" s="1372"/>
      <c r="BF440" s="1372"/>
      <c r="BG440" s="1372"/>
      <c r="BH440" s="1372"/>
      <c r="BI440" s="1372"/>
      <c r="BJ440" s="1372"/>
      <c r="BK440" s="1372"/>
      <c r="BL440" s="1372"/>
      <c r="BM440" s="1372"/>
      <c r="BN440" s="1372"/>
      <c r="BO440" s="1372"/>
      <c r="BP440" s="1372"/>
      <c r="BQ440" s="1372"/>
      <c r="BR440" s="1372"/>
      <c r="BS440" s="1372"/>
      <c r="BT440" s="1372"/>
      <c r="BU440" s="727"/>
      <c r="BV440" s="684"/>
      <c r="BW440" s="684"/>
      <c r="BX440" s="684"/>
      <c r="BY440" s="684"/>
      <c r="BZ440" s="578" t="str">
        <f t="shared" ref="BZ440:BZ471" si="1176">IF(DG440&lt;3,"",(SUM(B440:R440)-MIN(B440:R440)-MAX(B440:R440))/(DG440-2))</f>
        <v/>
      </c>
      <c r="CA440" s="578" t="str">
        <f t="shared" ref="CA440:CA471" si="1177">IF(DH440&lt;3,"",(SUM(T440:AJ440)-MIN(T440:AJ440)-MAX(T440:AJ440))/(DH440-2))</f>
        <v/>
      </c>
      <c r="CB440" s="578" t="str">
        <f t="shared" ref="CB440:CB471" si="1178">IF(DI440&lt;3,"",(SUM(AL440:BB440)-MIN(AL440:BB440)-MAX(AL440:BB440))/(DI440-2))</f>
        <v/>
      </c>
      <c r="CC440" s="665" t="str">
        <f t="shared" ref="CC440:CC471" si="1179">IF(DJ440&lt;3,"",(SUM(BD440:BT440)-MIN(BD440:BT440)-MAX(BD440:BT440))/(DJ440-2))</f>
        <v/>
      </c>
      <c r="CD440" s="1069" t="str">
        <f t="shared" ref="CD440:CJ444" si="1180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70" t="str">
        <f t="shared" si="1180"/>
        <v/>
      </c>
      <c r="CF440" s="1070" t="str">
        <f t="shared" si="1180"/>
        <v/>
      </c>
      <c r="CG440" s="1070" t="str">
        <f t="shared" si="1180"/>
        <v/>
      </c>
      <c r="CH440" s="1070" t="str">
        <f t="shared" si="1180"/>
        <v/>
      </c>
      <c r="CI440" s="1071" t="str">
        <f t="shared" si="1180"/>
        <v/>
      </c>
      <c r="CJ440" s="1071" t="str">
        <f t="shared" si="1180"/>
        <v/>
      </c>
      <c r="CK440" s="1070" t="str">
        <f t="shared" ref="CK440:CO444" si="1181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070" t="str">
        <f t="shared" si="1181"/>
        <v/>
      </c>
      <c r="CM440" s="1070" t="str">
        <f t="shared" si="1181"/>
        <v/>
      </c>
      <c r="CN440" s="1070" t="str">
        <f t="shared" si="1181"/>
        <v/>
      </c>
      <c r="CO440" s="1069" t="str">
        <f t="shared" si="1181"/>
        <v/>
      </c>
      <c r="CP440" s="532" t="str">
        <f t="shared" ref="CP440:CP447" si="1182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3" t="str">
        <f t="shared" ref="CQ440:CQ447" si="1183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4" t="str">
        <f t="shared" ref="CR440:CR447" si="1184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4" t="str">
        <f t="shared" ref="CS440:CS447" si="1185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4" t="str">
        <f t="shared" ref="CT440:CT447" si="1186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4" t="str">
        <f t="shared" ref="CU440:CU447" si="1187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4" t="str">
        <f t="shared" ref="CV440:CV447" si="1188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5" t="str">
        <f t="shared" ref="CW440:CW447" si="1189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190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5" t="str">
        <f t="shared" ref="CY440:CY447" si="1191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4" t="str">
        <f t="shared" ref="CZ440:CZ447" si="1192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4" t="str">
        <f t="shared" ref="DA440:DA447" si="1193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4" t="str">
        <f t="shared" ref="DB440:DB447" si="1194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195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4" t="str">
        <f t="shared" ref="DD440:DD447" si="1196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3" t="str">
        <f t="shared" ref="DE440:DE447" si="1197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32" t="str">
        <f t="shared" ref="DF440:DF447" si="1198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31">
        <f>COUNT(B440:I440)</f>
        <v>0</v>
      </c>
      <c r="DH440" s="96">
        <f>COUNT(T440:AA440)</f>
        <v>0</v>
      </c>
      <c r="DI440" s="96">
        <f>COUNT(AL440:AS440)</f>
        <v>0</v>
      </c>
      <c r="DJ440" s="96">
        <f>COUNT(BD440:BK440)</f>
        <v>0</v>
      </c>
      <c r="DK440" s="467"/>
      <c r="DL440" s="599"/>
      <c r="DM440" s="599"/>
      <c r="DN440" s="599"/>
      <c r="DO440" s="599"/>
      <c r="DP440" s="599"/>
      <c r="DQ440" s="599"/>
      <c r="DR440" s="599"/>
      <c r="DS440" s="599"/>
      <c r="DT440" s="468"/>
    </row>
    <row r="441" spans="1:124" s="470" customFormat="1" ht="15.75" hidden="1" customHeight="1">
      <c r="A441" s="712" t="s">
        <v>267</v>
      </c>
      <c r="B441" s="608" t="str">
        <f t="shared" ref="B441:K441" si="1199">IF(B438="","",B438*B440)</f>
        <v/>
      </c>
      <c r="C441" s="608" t="str">
        <f t="shared" si="1199"/>
        <v/>
      </c>
      <c r="D441" s="608" t="str">
        <f t="shared" si="1199"/>
        <v/>
      </c>
      <c r="E441" s="608" t="str">
        <f t="shared" si="1199"/>
        <v/>
      </c>
      <c r="F441" s="608" t="str">
        <f t="shared" si="1199"/>
        <v/>
      </c>
      <c r="G441" s="608" t="str">
        <f t="shared" si="1199"/>
        <v/>
      </c>
      <c r="H441" s="608" t="str">
        <f t="shared" si="1199"/>
        <v/>
      </c>
      <c r="I441" s="608" t="str">
        <f t="shared" si="1199"/>
        <v/>
      </c>
      <c r="J441" s="608" t="str">
        <f t="shared" si="1199"/>
        <v/>
      </c>
      <c r="K441" s="608" t="str">
        <f t="shared" si="1199"/>
        <v/>
      </c>
      <c r="L441" s="608"/>
      <c r="M441" s="608"/>
      <c r="N441" s="608"/>
      <c r="O441" s="608"/>
      <c r="P441" s="608"/>
      <c r="Q441" s="608"/>
      <c r="R441" s="608"/>
      <c r="S441" s="640"/>
      <c r="T441" s="608" t="str">
        <f t="shared" ref="T441:AE441" si="1200">IF(T438="","",T438*T440)</f>
        <v/>
      </c>
      <c r="U441" s="608" t="str">
        <f t="shared" si="1200"/>
        <v/>
      </c>
      <c r="V441" s="608" t="str">
        <f t="shared" si="1200"/>
        <v/>
      </c>
      <c r="W441" s="608" t="str">
        <f t="shared" si="1200"/>
        <v/>
      </c>
      <c r="X441" s="608" t="str">
        <f t="shared" si="1200"/>
        <v/>
      </c>
      <c r="Y441" s="608" t="str">
        <f t="shared" si="1200"/>
        <v/>
      </c>
      <c r="Z441" s="1347" t="str">
        <f t="shared" si="1200"/>
        <v/>
      </c>
      <c r="AA441" s="1347" t="str">
        <f t="shared" si="1200"/>
        <v/>
      </c>
      <c r="AB441" s="1347" t="str">
        <f t="shared" si="1200"/>
        <v/>
      </c>
      <c r="AC441" s="1347" t="str">
        <f t="shared" si="1200"/>
        <v/>
      </c>
      <c r="AD441" s="608" t="str">
        <f t="shared" si="1200"/>
        <v/>
      </c>
      <c r="AE441" s="1347" t="str">
        <f t="shared" si="1200"/>
        <v/>
      </c>
      <c r="AF441" s="608"/>
      <c r="AG441" s="608"/>
      <c r="AH441" s="608"/>
      <c r="AI441" s="608"/>
      <c r="AJ441" s="608"/>
      <c r="AK441" s="640"/>
      <c r="AL441" s="608" t="str">
        <f t="shared" ref="AL441:AW441" si="1201">IF(AL438="","",AL438*AL440)</f>
        <v/>
      </c>
      <c r="AM441" s="608" t="str">
        <f t="shared" si="1201"/>
        <v/>
      </c>
      <c r="AN441" s="608" t="str">
        <f t="shared" si="1201"/>
        <v/>
      </c>
      <c r="AO441" s="608" t="str">
        <f t="shared" si="1201"/>
        <v/>
      </c>
      <c r="AP441" s="608" t="str">
        <f t="shared" si="1201"/>
        <v/>
      </c>
      <c r="AQ441" s="608" t="str">
        <f t="shared" si="1201"/>
        <v/>
      </c>
      <c r="AR441" s="608" t="str">
        <f t="shared" si="1201"/>
        <v/>
      </c>
      <c r="AS441" s="608" t="str">
        <f t="shared" si="1201"/>
        <v/>
      </c>
      <c r="AT441" s="608" t="str">
        <f t="shared" si="1201"/>
        <v/>
      </c>
      <c r="AU441" s="608" t="str">
        <f t="shared" si="1201"/>
        <v/>
      </c>
      <c r="AV441" s="608" t="str">
        <f t="shared" si="1201"/>
        <v/>
      </c>
      <c r="AW441" s="608" t="str">
        <f t="shared" si="1201"/>
        <v/>
      </c>
      <c r="AX441" s="608"/>
      <c r="AY441" s="608"/>
      <c r="AZ441" s="608"/>
      <c r="BA441" s="608"/>
      <c r="BB441" s="608"/>
      <c r="BC441" s="640"/>
      <c r="BD441" s="1347" t="str">
        <f t="shared" ref="BD441:BO441" si="1202">IF(BD438="","",BD438*BD440)</f>
        <v/>
      </c>
      <c r="BE441" s="1347" t="str">
        <f t="shared" si="1202"/>
        <v/>
      </c>
      <c r="BF441" s="1347" t="str">
        <f t="shared" si="1202"/>
        <v/>
      </c>
      <c r="BG441" s="1347" t="str">
        <f t="shared" si="1202"/>
        <v/>
      </c>
      <c r="BH441" s="1347" t="str">
        <f t="shared" si="1202"/>
        <v/>
      </c>
      <c r="BI441" s="1347" t="str">
        <f t="shared" si="1202"/>
        <v/>
      </c>
      <c r="BJ441" s="1347" t="str">
        <f t="shared" si="1202"/>
        <v/>
      </c>
      <c r="BK441" s="1347" t="str">
        <f t="shared" si="1202"/>
        <v/>
      </c>
      <c r="BL441" s="1347" t="str">
        <f t="shared" si="1202"/>
        <v/>
      </c>
      <c r="BM441" s="1347" t="str">
        <f t="shared" si="1202"/>
        <v/>
      </c>
      <c r="BN441" s="1347" t="str">
        <f t="shared" si="1202"/>
        <v/>
      </c>
      <c r="BO441" s="1347" t="str">
        <f t="shared" si="1202"/>
        <v/>
      </c>
      <c r="BP441" s="1347"/>
      <c r="BQ441" s="1347"/>
      <c r="BR441" s="1347"/>
      <c r="BS441" s="1347"/>
      <c r="BT441" s="1347"/>
      <c r="BU441" s="640"/>
      <c r="BV441" s="608" t="str">
        <f>IF(BV438="","",BV438*BV440)</f>
        <v/>
      </c>
      <c r="BW441" s="608" t="str">
        <f>IF(BW438="","",BW438*BW440)</f>
        <v/>
      </c>
      <c r="BX441" s="608" t="str">
        <f>IF(BX438="","",BX438*BX440)</f>
        <v/>
      </c>
      <c r="BY441" s="608" t="str">
        <f>IF(BY438="","",BY438*BY440)</f>
        <v/>
      </c>
      <c r="BZ441" s="578" t="str">
        <f t="shared" si="1176"/>
        <v/>
      </c>
      <c r="CA441" s="578" t="str">
        <f t="shared" si="1177"/>
        <v/>
      </c>
      <c r="CB441" s="578" t="str">
        <f t="shared" si="1178"/>
        <v/>
      </c>
      <c r="CC441" s="665" t="str">
        <f t="shared" si="1179"/>
        <v/>
      </c>
      <c r="CD441" s="1069" t="str">
        <f t="shared" si="1180"/>
        <v/>
      </c>
      <c r="CE441" s="1070" t="str">
        <f t="shared" si="1180"/>
        <v/>
      </c>
      <c r="CF441" s="1070" t="str">
        <f t="shared" si="1180"/>
        <v/>
      </c>
      <c r="CG441" s="1070" t="str">
        <f t="shared" si="1180"/>
        <v/>
      </c>
      <c r="CH441" s="1070" t="str">
        <f t="shared" si="1180"/>
        <v/>
      </c>
      <c r="CI441" s="1071" t="str">
        <f t="shared" si="1180"/>
        <v/>
      </c>
      <c r="CJ441" s="1071" t="str">
        <f t="shared" si="1180"/>
        <v/>
      </c>
      <c r="CK441" s="1070" t="str">
        <f t="shared" si="1181"/>
        <v/>
      </c>
      <c r="CL441" s="1070" t="str">
        <f t="shared" si="1181"/>
        <v/>
      </c>
      <c r="CM441" s="1070" t="str">
        <f t="shared" si="1181"/>
        <v/>
      </c>
      <c r="CN441" s="1070" t="str">
        <f t="shared" si="1181"/>
        <v/>
      </c>
      <c r="CO441" s="1069" t="str">
        <f t="shared" si="1181"/>
        <v/>
      </c>
      <c r="CP441" s="532" t="str">
        <f t="shared" si="1182"/>
        <v/>
      </c>
      <c r="CQ441" s="533" t="str">
        <f t="shared" si="1183"/>
        <v/>
      </c>
      <c r="CR441" s="534" t="str">
        <f t="shared" si="1184"/>
        <v/>
      </c>
      <c r="CS441" s="534" t="str">
        <f t="shared" si="1185"/>
        <v/>
      </c>
      <c r="CT441" s="534" t="str">
        <f t="shared" si="1186"/>
        <v/>
      </c>
      <c r="CU441" s="534" t="str">
        <f t="shared" si="1187"/>
        <v/>
      </c>
      <c r="CV441" s="534" t="str">
        <f t="shared" si="1188"/>
        <v/>
      </c>
      <c r="CW441" s="535" t="str">
        <f t="shared" si="1189"/>
        <v/>
      </c>
      <c r="CX441" s="535" t="str">
        <f t="shared" si="1190"/>
        <v/>
      </c>
      <c r="CY441" s="535" t="str">
        <f t="shared" si="1191"/>
        <v/>
      </c>
      <c r="CZ441" s="534" t="str">
        <f t="shared" si="1192"/>
        <v/>
      </c>
      <c r="DA441" s="534" t="str">
        <f t="shared" si="1193"/>
        <v/>
      </c>
      <c r="DB441" s="534" t="str">
        <f t="shared" si="1194"/>
        <v/>
      </c>
      <c r="DC441" s="534" t="str">
        <f t="shared" si="1195"/>
        <v/>
      </c>
      <c r="DD441" s="534" t="str">
        <f t="shared" si="1196"/>
        <v/>
      </c>
      <c r="DE441" s="533" t="str">
        <f t="shared" si="1197"/>
        <v/>
      </c>
      <c r="DF441" s="532" t="str">
        <f t="shared" si="1198"/>
        <v/>
      </c>
      <c r="DG441" s="631">
        <f>COUNT(B441:I441)</f>
        <v>0</v>
      </c>
      <c r="DH441" s="96">
        <f>COUNT(T441:AA441)</f>
        <v>0</v>
      </c>
      <c r="DI441" s="96">
        <f>COUNT(AL441:AS441)</f>
        <v>0</v>
      </c>
      <c r="DJ441" s="96">
        <f>COUNT(BD441:BK441)</f>
        <v>0</v>
      </c>
      <c r="DK441" s="467"/>
      <c r="DL441" s="599"/>
      <c r="DM441" s="599"/>
      <c r="DN441" s="599"/>
      <c r="DO441" s="599"/>
      <c r="DP441" s="599"/>
      <c r="DQ441" s="599"/>
      <c r="DR441" s="599"/>
      <c r="DS441" s="599"/>
      <c r="DT441" s="468"/>
    </row>
    <row r="442" spans="1:124" s="470" customFormat="1" ht="15.75" hidden="1" customHeight="1">
      <c r="A442" s="712" t="s">
        <v>257</v>
      </c>
      <c r="B442" s="243"/>
      <c r="C442" s="243"/>
      <c r="D442" s="243"/>
      <c r="E442" s="243"/>
      <c r="F442" s="243"/>
      <c r="G442" s="243"/>
      <c r="H442" s="243"/>
      <c r="I442" s="243"/>
      <c r="J442" s="243"/>
      <c r="K442" s="243"/>
      <c r="L442" s="243"/>
      <c r="M442" s="243"/>
      <c r="N442" s="243"/>
      <c r="O442" s="243"/>
      <c r="P442" s="243"/>
      <c r="Q442" s="243"/>
      <c r="R442" s="243"/>
      <c r="S442" s="686"/>
      <c r="T442" s="243"/>
      <c r="U442" s="243"/>
      <c r="V442" s="243"/>
      <c r="W442" s="243"/>
      <c r="X442" s="243"/>
      <c r="Y442" s="243"/>
      <c r="Z442" s="1362"/>
      <c r="AA442" s="1362"/>
      <c r="AB442" s="1362"/>
      <c r="AC442" s="1362"/>
      <c r="AD442" s="243"/>
      <c r="AE442" s="1362"/>
      <c r="AF442" s="243"/>
      <c r="AG442" s="243"/>
      <c r="AH442" s="243"/>
      <c r="AI442" s="243"/>
      <c r="AJ442" s="243"/>
      <c r="AK442" s="686"/>
      <c r="AL442" s="243"/>
      <c r="AM442" s="243"/>
      <c r="AN442" s="243"/>
      <c r="AO442" s="243"/>
      <c r="AP442" s="243"/>
      <c r="AQ442" s="243"/>
      <c r="AR442" s="243"/>
      <c r="AS442" s="243"/>
      <c r="AT442" s="243"/>
      <c r="AU442" s="243"/>
      <c r="AV442" s="243"/>
      <c r="AW442" s="243"/>
      <c r="AX442" s="243"/>
      <c r="AY442" s="243"/>
      <c r="AZ442" s="243"/>
      <c r="BA442" s="243"/>
      <c r="BB442" s="243"/>
      <c r="BC442" s="686"/>
      <c r="BD442" s="1362"/>
      <c r="BE442" s="1362"/>
      <c r="BF442" s="1362"/>
      <c r="BG442" s="1362"/>
      <c r="BH442" s="1362"/>
      <c r="BI442" s="1362"/>
      <c r="BJ442" s="1362"/>
      <c r="BK442" s="1362"/>
      <c r="BL442" s="1362"/>
      <c r="BM442" s="1362"/>
      <c r="BN442" s="1362"/>
      <c r="BO442" s="1362"/>
      <c r="BP442" s="1362"/>
      <c r="BQ442" s="1362"/>
      <c r="BR442" s="1362"/>
      <c r="BS442" s="1362"/>
      <c r="BT442" s="1362"/>
      <c r="BU442" s="686"/>
      <c r="BV442" s="243"/>
      <c r="BW442" s="243"/>
      <c r="BX442" s="243"/>
      <c r="BY442" s="243"/>
      <c r="BZ442" s="578" t="str">
        <f t="shared" si="1176"/>
        <v/>
      </c>
      <c r="CA442" s="578" t="str">
        <f t="shared" si="1177"/>
        <v/>
      </c>
      <c r="CB442" s="578" t="str">
        <f t="shared" si="1178"/>
        <v/>
      </c>
      <c r="CC442" s="665" t="str">
        <f t="shared" si="1179"/>
        <v/>
      </c>
      <c r="CD442" s="1069" t="str">
        <f t="shared" si="1180"/>
        <v/>
      </c>
      <c r="CE442" s="1070" t="str">
        <f t="shared" si="1180"/>
        <v/>
      </c>
      <c r="CF442" s="1070" t="str">
        <f t="shared" si="1180"/>
        <v/>
      </c>
      <c r="CG442" s="1070" t="str">
        <f t="shared" si="1180"/>
        <v/>
      </c>
      <c r="CH442" s="1070" t="str">
        <f t="shared" si="1180"/>
        <v/>
      </c>
      <c r="CI442" s="1071" t="str">
        <f t="shared" si="1180"/>
        <v/>
      </c>
      <c r="CJ442" s="1071" t="str">
        <f t="shared" si="1180"/>
        <v/>
      </c>
      <c r="CK442" s="1070" t="str">
        <f t="shared" si="1181"/>
        <v/>
      </c>
      <c r="CL442" s="1070" t="str">
        <f t="shared" si="1181"/>
        <v/>
      </c>
      <c r="CM442" s="1070" t="str">
        <f t="shared" si="1181"/>
        <v/>
      </c>
      <c r="CN442" s="1070" t="str">
        <f t="shared" si="1181"/>
        <v/>
      </c>
      <c r="CO442" s="1069" t="str">
        <f t="shared" si="1181"/>
        <v/>
      </c>
      <c r="CP442" s="532" t="str">
        <f t="shared" si="1182"/>
        <v/>
      </c>
      <c r="CQ442" s="533" t="str">
        <f t="shared" si="1183"/>
        <v/>
      </c>
      <c r="CR442" s="534" t="str">
        <f t="shared" si="1184"/>
        <v/>
      </c>
      <c r="CS442" s="534" t="str">
        <f t="shared" si="1185"/>
        <v/>
      </c>
      <c r="CT442" s="534" t="str">
        <f t="shared" si="1186"/>
        <v/>
      </c>
      <c r="CU442" s="534" t="str">
        <f t="shared" si="1187"/>
        <v/>
      </c>
      <c r="CV442" s="534" t="str">
        <f t="shared" si="1188"/>
        <v/>
      </c>
      <c r="CW442" s="535" t="str">
        <f t="shared" si="1189"/>
        <v/>
      </c>
      <c r="CX442" s="535" t="str">
        <f t="shared" si="1190"/>
        <v/>
      </c>
      <c r="CY442" s="535" t="str">
        <f t="shared" si="1191"/>
        <v/>
      </c>
      <c r="CZ442" s="534" t="str">
        <f t="shared" si="1192"/>
        <v/>
      </c>
      <c r="DA442" s="534" t="str">
        <f t="shared" si="1193"/>
        <v/>
      </c>
      <c r="DB442" s="534" t="str">
        <f t="shared" si="1194"/>
        <v/>
      </c>
      <c r="DC442" s="534" t="str">
        <f t="shared" si="1195"/>
        <v/>
      </c>
      <c r="DD442" s="534" t="str">
        <f t="shared" si="1196"/>
        <v/>
      </c>
      <c r="DE442" s="533" t="str">
        <f t="shared" si="1197"/>
        <v/>
      </c>
      <c r="DF442" s="532" t="str">
        <f t="shared" si="1198"/>
        <v/>
      </c>
      <c r="DG442" s="631">
        <f>COUNT(B442:I442)</f>
        <v>0</v>
      </c>
      <c r="DH442" s="96">
        <f>COUNT(T442:AA442)</f>
        <v>0</v>
      </c>
      <c r="DI442" s="96">
        <f>COUNT(AL442:AS442)</f>
        <v>0</v>
      </c>
      <c r="DJ442" s="96">
        <f>COUNT(BD442:BK442)</f>
        <v>0</v>
      </c>
      <c r="DK442" s="467"/>
      <c r="DL442" s="599"/>
      <c r="DM442" s="599"/>
      <c r="DN442" s="599"/>
      <c r="DO442" s="599"/>
      <c r="DP442" s="599"/>
      <c r="DQ442" s="599"/>
      <c r="DR442" s="599"/>
      <c r="DS442" s="599"/>
      <c r="DT442" s="468"/>
    </row>
    <row r="443" spans="1:124" s="470" customFormat="1" ht="15.75" hidden="1" customHeight="1">
      <c r="A443" s="575" t="s">
        <v>255</v>
      </c>
      <c r="B443" s="305"/>
      <c r="C443" s="305"/>
      <c r="D443" s="305"/>
      <c r="E443" s="305"/>
      <c r="F443" s="305"/>
      <c r="G443" s="305"/>
      <c r="H443" s="305"/>
      <c r="I443" s="305"/>
      <c r="J443" s="305"/>
      <c r="K443" s="305"/>
      <c r="L443" s="305"/>
      <c r="M443" s="305"/>
      <c r="N443" s="305"/>
      <c r="O443" s="305"/>
      <c r="P443" s="305"/>
      <c r="Q443" s="305"/>
      <c r="R443" s="305"/>
      <c r="S443" s="728"/>
      <c r="T443" s="305"/>
      <c r="U443" s="305"/>
      <c r="V443" s="305"/>
      <c r="W443" s="305"/>
      <c r="X443" s="305"/>
      <c r="Y443" s="305"/>
      <c r="Z443" s="1349"/>
      <c r="AA443" s="1349"/>
      <c r="AB443" s="1349"/>
      <c r="AC443" s="1349"/>
      <c r="AD443" s="305"/>
      <c r="AE443" s="1349"/>
      <c r="AF443" s="305"/>
      <c r="AG443" s="305"/>
      <c r="AH443" s="305"/>
      <c r="AI443" s="305"/>
      <c r="AJ443" s="305"/>
      <c r="AK443" s="728"/>
      <c r="AL443" s="305"/>
      <c r="AM443" s="305"/>
      <c r="AN443" s="305"/>
      <c r="AO443" s="305"/>
      <c r="AP443" s="305"/>
      <c r="AQ443" s="305"/>
      <c r="AR443" s="305"/>
      <c r="AS443" s="305"/>
      <c r="AT443" s="305"/>
      <c r="AU443" s="305"/>
      <c r="AV443" s="305"/>
      <c r="AW443" s="305"/>
      <c r="AX443" s="305"/>
      <c r="AY443" s="305"/>
      <c r="AZ443" s="305"/>
      <c r="BA443" s="305"/>
      <c r="BB443" s="305"/>
      <c r="BC443" s="728"/>
      <c r="BD443" s="1349"/>
      <c r="BE443" s="1349"/>
      <c r="BF443" s="1349"/>
      <c r="BG443" s="1349"/>
      <c r="BH443" s="1349"/>
      <c r="BI443" s="1349"/>
      <c r="BJ443" s="1349"/>
      <c r="BK443" s="1349"/>
      <c r="BL443" s="1349"/>
      <c r="BM443" s="1349"/>
      <c r="BN443" s="1349"/>
      <c r="BO443" s="1349"/>
      <c r="BP443" s="1349"/>
      <c r="BQ443" s="1349"/>
      <c r="BR443" s="1349"/>
      <c r="BS443" s="1349"/>
      <c r="BT443" s="1349"/>
      <c r="BU443" s="728"/>
      <c r="BV443" s="305"/>
      <c r="BW443" s="305"/>
      <c r="BX443" s="305"/>
      <c r="BY443" s="305"/>
      <c r="BZ443" s="578" t="str">
        <f t="shared" si="1176"/>
        <v/>
      </c>
      <c r="CA443" s="578" t="str">
        <f t="shared" si="1177"/>
        <v/>
      </c>
      <c r="CB443" s="578" t="str">
        <f t="shared" si="1178"/>
        <v/>
      </c>
      <c r="CC443" s="665" t="str">
        <f t="shared" si="1179"/>
        <v/>
      </c>
      <c r="CD443" s="1069" t="str">
        <f t="shared" si="1180"/>
        <v/>
      </c>
      <c r="CE443" s="1070" t="str">
        <f t="shared" si="1180"/>
        <v/>
      </c>
      <c r="CF443" s="1070" t="str">
        <f t="shared" si="1180"/>
        <v/>
      </c>
      <c r="CG443" s="1070" t="str">
        <f t="shared" si="1180"/>
        <v/>
      </c>
      <c r="CH443" s="1070" t="str">
        <f t="shared" si="1180"/>
        <v/>
      </c>
      <c r="CI443" s="1071" t="str">
        <f t="shared" si="1180"/>
        <v/>
      </c>
      <c r="CJ443" s="1071" t="str">
        <f t="shared" si="1180"/>
        <v/>
      </c>
      <c r="CK443" s="1070" t="str">
        <f t="shared" si="1181"/>
        <v/>
      </c>
      <c r="CL443" s="1070" t="str">
        <f t="shared" si="1181"/>
        <v/>
      </c>
      <c r="CM443" s="1070" t="str">
        <f t="shared" si="1181"/>
        <v/>
      </c>
      <c r="CN443" s="1070" t="str">
        <f t="shared" si="1181"/>
        <v/>
      </c>
      <c r="CO443" s="1069" t="str">
        <f t="shared" si="1181"/>
        <v/>
      </c>
      <c r="CP443" s="532" t="str">
        <f t="shared" si="1182"/>
        <v/>
      </c>
      <c r="CQ443" s="533" t="str">
        <f t="shared" si="1183"/>
        <v/>
      </c>
      <c r="CR443" s="534" t="str">
        <f t="shared" si="1184"/>
        <v/>
      </c>
      <c r="CS443" s="534" t="str">
        <f t="shared" si="1185"/>
        <v/>
      </c>
      <c r="CT443" s="534" t="str">
        <f t="shared" si="1186"/>
        <v/>
      </c>
      <c r="CU443" s="534" t="str">
        <f t="shared" si="1187"/>
        <v/>
      </c>
      <c r="CV443" s="534" t="str">
        <f t="shared" si="1188"/>
        <v/>
      </c>
      <c r="CW443" s="535" t="str">
        <f t="shared" si="1189"/>
        <v/>
      </c>
      <c r="CX443" s="535" t="str">
        <f t="shared" si="1190"/>
        <v/>
      </c>
      <c r="CY443" s="535" t="str">
        <f t="shared" si="1191"/>
        <v/>
      </c>
      <c r="CZ443" s="534" t="str">
        <f t="shared" si="1192"/>
        <v/>
      </c>
      <c r="DA443" s="534" t="str">
        <f t="shared" si="1193"/>
        <v/>
      </c>
      <c r="DB443" s="534" t="str">
        <f t="shared" si="1194"/>
        <v/>
      </c>
      <c r="DC443" s="534" t="str">
        <f t="shared" si="1195"/>
        <v/>
      </c>
      <c r="DD443" s="534" t="str">
        <f t="shared" si="1196"/>
        <v/>
      </c>
      <c r="DE443" s="533" t="str">
        <f t="shared" si="1197"/>
        <v/>
      </c>
      <c r="DF443" s="532" t="str">
        <f t="shared" si="1198"/>
        <v/>
      </c>
      <c r="DG443" s="631">
        <f>COUNT(B443:I443)</f>
        <v>0</v>
      </c>
      <c r="DH443" s="96">
        <f>COUNT(T443:AA443)</f>
        <v>0</v>
      </c>
      <c r="DI443" s="96">
        <f>COUNT(AL443:AS443)</f>
        <v>0</v>
      </c>
      <c r="DJ443" s="96">
        <f>COUNT(BD443:BK443)</f>
        <v>0</v>
      </c>
      <c r="DK443" s="467"/>
      <c r="DL443" s="599"/>
      <c r="DM443" s="599"/>
      <c r="DN443" s="599"/>
      <c r="DO443" s="599"/>
      <c r="DP443" s="599"/>
      <c r="DQ443" s="599"/>
      <c r="DR443" s="599"/>
      <c r="DS443" s="599"/>
      <c r="DT443" s="468"/>
    </row>
    <row r="444" spans="1:124" s="470" customFormat="1" ht="15.75" hidden="1" customHeight="1">
      <c r="A444" s="585" t="s">
        <v>180</v>
      </c>
      <c r="B444" s="620"/>
      <c r="C444" s="620"/>
      <c r="D444" s="620"/>
      <c r="E444" s="620"/>
      <c r="F444" s="620"/>
      <c r="G444" s="620"/>
      <c r="H444" s="620"/>
      <c r="I444" s="620"/>
      <c r="J444" s="620"/>
      <c r="K444" s="620"/>
      <c r="L444" s="620"/>
      <c r="M444" s="620"/>
      <c r="N444" s="620"/>
      <c r="O444" s="620"/>
      <c r="P444" s="620"/>
      <c r="Q444" s="620"/>
      <c r="R444" s="620"/>
      <c r="S444" s="729"/>
      <c r="T444" s="620"/>
      <c r="U444" s="620"/>
      <c r="V444" s="620"/>
      <c r="W444" s="620"/>
      <c r="X444" s="620"/>
      <c r="Y444" s="620"/>
      <c r="Z444" s="1350"/>
      <c r="AA444" s="1350"/>
      <c r="AB444" s="1350"/>
      <c r="AC444" s="1350"/>
      <c r="AD444" s="620"/>
      <c r="AE444" s="1350"/>
      <c r="AF444" s="620"/>
      <c r="AG444" s="620"/>
      <c r="AH444" s="620"/>
      <c r="AI444" s="620"/>
      <c r="AJ444" s="620"/>
      <c r="AK444" s="729"/>
      <c r="AL444" s="620"/>
      <c r="AM444" s="620"/>
      <c r="AN444" s="620"/>
      <c r="AO444" s="620"/>
      <c r="AP444" s="620"/>
      <c r="AQ444" s="620"/>
      <c r="AR444" s="620"/>
      <c r="AS444" s="620"/>
      <c r="AT444" s="620"/>
      <c r="AU444" s="620"/>
      <c r="AV444" s="620"/>
      <c r="AW444" s="620"/>
      <c r="AX444" s="620"/>
      <c r="AY444" s="620"/>
      <c r="AZ444" s="620"/>
      <c r="BA444" s="620"/>
      <c r="BB444" s="620"/>
      <c r="BC444" s="729"/>
      <c r="BD444" s="1350"/>
      <c r="BE444" s="1350"/>
      <c r="BF444" s="1350"/>
      <c r="BG444" s="1350"/>
      <c r="BH444" s="1350"/>
      <c r="BI444" s="1350"/>
      <c r="BJ444" s="1350"/>
      <c r="BK444" s="1350"/>
      <c r="BL444" s="1350"/>
      <c r="BM444" s="1350"/>
      <c r="BN444" s="1350"/>
      <c r="BO444" s="1350"/>
      <c r="BP444" s="1350"/>
      <c r="BQ444" s="1350"/>
      <c r="BR444" s="1350"/>
      <c r="BS444" s="1350"/>
      <c r="BT444" s="1350"/>
      <c r="BU444" s="729"/>
      <c r="BV444" s="620"/>
      <c r="BW444" s="620"/>
      <c r="BX444" s="620"/>
      <c r="BY444" s="620"/>
      <c r="BZ444" s="578" t="str">
        <f t="shared" si="1176"/>
        <v/>
      </c>
      <c r="CA444" s="578" t="str">
        <f t="shared" si="1177"/>
        <v/>
      </c>
      <c r="CB444" s="578" t="str">
        <f t="shared" si="1178"/>
        <v/>
      </c>
      <c r="CC444" s="665" t="str">
        <f t="shared" si="1179"/>
        <v/>
      </c>
      <c r="CD444" s="1069" t="str">
        <f t="shared" si="1180"/>
        <v/>
      </c>
      <c r="CE444" s="1070" t="str">
        <f t="shared" si="1180"/>
        <v/>
      </c>
      <c r="CF444" s="1070" t="str">
        <f t="shared" si="1180"/>
        <v/>
      </c>
      <c r="CG444" s="1070" t="str">
        <f t="shared" si="1180"/>
        <v/>
      </c>
      <c r="CH444" s="1070" t="str">
        <f t="shared" si="1180"/>
        <v/>
      </c>
      <c r="CI444" s="1071" t="str">
        <f t="shared" si="1180"/>
        <v/>
      </c>
      <c r="CJ444" s="1071" t="str">
        <f t="shared" si="1180"/>
        <v/>
      </c>
      <c r="CK444" s="1070" t="str">
        <f t="shared" si="1181"/>
        <v/>
      </c>
      <c r="CL444" s="1070" t="str">
        <f t="shared" si="1181"/>
        <v/>
      </c>
      <c r="CM444" s="1070" t="str">
        <f t="shared" si="1181"/>
        <v/>
      </c>
      <c r="CN444" s="1070" t="str">
        <f t="shared" si="1181"/>
        <v/>
      </c>
      <c r="CO444" s="1069" t="str">
        <f t="shared" si="1181"/>
        <v/>
      </c>
      <c r="CP444" s="532" t="str">
        <f t="shared" si="1182"/>
        <v/>
      </c>
      <c r="CQ444" s="533" t="str">
        <f t="shared" si="1183"/>
        <v/>
      </c>
      <c r="CR444" s="534" t="str">
        <f t="shared" si="1184"/>
        <v/>
      </c>
      <c r="CS444" s="534" t="str">
        <f t="shared" si="1185"/>
        <v/>
      </c>
      <c r="CT444" s="534" t="str">
        <f t="shared" si="1186"/>
        <v/>
      </c>
      <c r="CU444" s="534" t="str">
        <f t="shared" si="1187"/>
        <v/>
      </c>
      <c r="CV444" s="534" t="str">
        <f t="shared" si="1188"/>
        <v/>
      </c>
      <c r="CW444" s="535" t="str">
        <f t="shared" si="1189"/>
        <v/>
      </c>
      <c r="CX444" s="535" t="str">
        <f t="shared" si="1190"/>
        <v/>
      </c>
      <c r="CY444" s="535" t="str">
        <f t="shared" si="1191"/>
        <v/>
      </c>
      <c r="CZ444" s="534" t="str">
        <f t="shared" si="1192"/>
        <v/>
      </c>
      <c r="DA444" s="534" t="str">
        <f t="shared" si="1193"/>
        <v/>
      </c>
      <c r="DB444" s="534" t="str">
        <f t="shared" si="1194"/>
        <v/>
      </c>
      <c r="DC444" s="534" t="str">
        <f t="shared" si="1195"/>
        <v/>
      </c>
      <c r="DD444" s="534" t="str">
        <f t="shared" si="1196"/>
        <v/>
      </c>
      <c r="DE444" s="533" t="str">
        <f t="shared" si="1197"/>
        <v/>
      </c>
      <c r="DF444" s="532" t="str">
        <f t="shared" si="1198"/>
        <v/>
      </c>
      <c r="DG444" s="631">
        <f>COUNT(B444:I444)</f>
        <v>0</v>
      </c>
      <c r="DH444" s="96">
        <f>COUNT(T444:AA444)</f>
        <v>0</v>
      </c>
      <c r="DI444" s="96">
        <f>COUNT(AL444:AS444)</f>
        <v>0</v>
      </c>
      <c r="DJ444" s="96">
        <f>COUNT(BD444:BK444)</f>
        <v>0</v>
      </c>
      <c r="DK444" s="467"/>
      <c r="DL444" s="599"/>
      <c r="DM444" s="599"/>
      <c r="DN444" s="599"/>
      <c r="DO444" s="599"/>
      <c r="DP444" s="599"/>
      <c r="DQ444" s="599"/>
      <c r="DR444" s="599"/>
      <c r="DS444" s="599"/>
      <c r="DT444" s="468"/>
    </row>
    <row r="445" spans="1:124" s="470" customFormat="1" ht="15.75" customHeight="1">
      <c r="A445" s="585" t="s">
        <v>182</v>
      </c>
      <c r="B445" s="587">
        <f>'Data 3'!B45</f>
        <v>0</v>
      </c>
      <c r="C445" s="587">
        <f>'Data 3'!C45</f>
        <v>0</v>
      </c>
      <c r="D445" s="587">
        <f>'Data 3'!D45</f>
        <v>0</v>
      </c>
      <c r="E445" s="587">
        <f>'Data 3'!E45</f>
        <v>0</v>
      </c>
      <c r="F445" s="587">
        <f>'Data 3'!F45</f>
        <v>0</v>
      </c>
      <c r="G445" s="587">
        <f>'Data 3'!G45</f>
        <v>0</v>
      </c>
      <c r="H445" s="587">
        <f>'Data 3'!H45</f>
        <v>0</v>
      </c>
      <c r="I445" s="587">
        <f>'Data 3'!I45</f>
        <v>0</v>
      </c>
      <c r="J445" s="587">
        <f>'Data 3'!J45</f>
        <v>0</v>
      </c>
      <c r="K445" s="587">
        <f>'Data 3'!K45</f>
        <v>0</v>
      </c>
      <c r="L445" s="587">
        <f>'Data 3'!L45</f>
        <v>0</v>
      </c>
      <c r="M445" s="587">
        <f>'Data 3'!M45</f>
        <v>0</v>
      </c>
      <c r="N445" s="587"/>
      <c r="O445" s="587"/>
      <c r="P445" s="587"/>
      <c r="Q445" s="587"/>
      <c r="R445" s="587"/>
      <c r="S445" s="623"/>
      <c r="T445" s="587">
        <f>'Data 3'!T45</f>
        <v>0</v>
      </c>
      <c r="U445" s="587">
        <f>'Data 3'!U45</f>
        <v>0</v>
      </c>
      <c r="V445" s="587">
        <f>'Data 3'!V45</f>
        <v>0</v>
      </c>
      <c r="W445" s="587">
        <f>'Data 3'!W45</f>
        <v>0</v>
      </c>
      <c r="X445" s="587">
        <f>'Data 3'!X45</f>
        <v>0</v>
      </c>
      <c r="Y445" s="587">
        <f>'Data 3'!Y45</f>
        <v>0</v>
      </c>
      <c r="Z445" s="1340">
        <f>'Data 3'!Z45</f>
        <v>0</v>
      </c>
      <c r="AA445" s="1340">
        <f>'Data 3'!AA45</f>
        <v>0</v>
      </c>
      <c r="AB445" s="1340">
        <f>'Data 3'!AB45</f>
        <v>0</v>
      </c>
      <c r="AC445" s="1340">
        <f>'Data 3'!AC45</f>
        <v>0</v>
      </c>
      <c r="AD445" s="587">
        <f>'Data 3'!AD45</f>
        <v>0</v>
      </c>
      <c r="AE445" s="1340">
        <f>'Data 3'!AE45</f>
        <v>0</v>
      </c>
      <c r="AF445" s="587"/>
      <c r="AG445" s="587"/>
      <c r="AH445" s="587"/>
      <c r="AI445" s="587"/>
      <c r="AJ445" s="587"/>
      <c r="AK445" s="623"/>
      <c r="AL445" s="587">
        <f>'Data 3'!AL45</f>
        <v>0</v>
      </c>
      <c r="AM445" s="587">
        <f>'Data 3'!AM45</f>
        <v>0</v>
      </c>
      <c r="AN445" s="587">
        <f>'Data 3'!AN45</f>
        <v>0</v>
      </c>
      <c r="AO445" s="587">
        <f>'Data 3'!AO45</f>
        <v>0</v>
      </c>
      <c r="AP445" s="587">
        <f>'Data 3'!AP45</f>
        <v>0</v>
      </c>
      <c r="AQ445" s="587">
        <f>'Data 3'!AQ45</f>
        <v>0</v>
      </c>
      <c r="AR445" s="587">
        <f>'Data 3'!AR45</f>
        <v>0</v>
      </c>
      <c r="AS445" s="587">
        <f>'Data 3'!AS45</f>
        <v>0</v>
      </c>
      <c r="AT445" s="587">
        <f>'Data 3'!AT45</f>
        <v>0</v>
      </c>
      <c r="AU445" s="587">
        <f>'Data 3'!AU45</f>
        <v>0</v>
      </c>
      <c r="AV445" s="587">
        <f>'Data 3'!AV45</f>
        <v>0</v>
      </c>
      <c r="AW445" s="587">
        <f>'Data 3'!AW45</f>
        <v>0</v>
      </c>
      <c r="AX445" s="587"/>
      <c r="AY445" s="587"/>
      <c r="AZ445" s="587"/>
      <c r="BA445" s="587"/>
      <c r="BB445" s="587"/>
      <c r="BC445" s="623"/>
      <c r="BD445" s="1340">
        <f>'Data 3'!BD45</f>
        <v>0</v>
      </c>
      <c r="BE445" s="1340">
        <f>'Data 3'!BE45</f>
        <v>0</v>
      </c>
      <c r="BF445" s="1340">
        <f>'Data 3'!BF45</f>
        <v>0</v>
      </c>
      <c r="BG445" s="1340">
        <f>'Data 3'!BG45</f>
        <v>0</v>
      </c>
      <c r="BH445" s="1340">
        <f>'Data 3'!BH45</f>
        <v>0</v>
      </c>
      <c r="BI445" s="1340">
        <f>'Data 3'!BI45</f>
        <v>0</v>
      </c>
      <c r="BJ445" s="1340">
        <f>'Data 3'!BJ45</f>
        <v>0</v>
      </c>
      <c r="BK445" s="1340">
        <f>'Data 3'!BK45</f>
        <v>0</v>
      </c>
      <c r="BL445" s="1340">
        <f>'Data 3'!BL45</f>
        <v>0</v>
      </c>
      <c r="BM445" s="1340">
        <f>'Data 3'!BM45</f>
        <v>0</v>
      </c>
      <c r="BN445" s="1340">
        <f>'Data 3'!BN45</f>
        <v>0</v>
      </c>
      <c r="BO445" s="1340">
        <f>'Data 3'!BO45</f>
        <v>0</v>
      </c>
      <c r="BP445" s="1340"/>
      <c r="BQ445" s="1340"/>
      <c r="BR445" s="1340"/>
      <c r="BS445" s="1340"/>
      <c r="BT445" s="1340"/>
      <c r="BU445" s="623"/>
      <c r="BV445" s="587">
        <f>'Data 3'!BV45</f>
        <v>0</v>
      </c>
      <c r="BW445" s="587">
        <f>'Data 3'!BW45</f>
        <v>0</v>
      </c>
      <c r="BX445" s="587">
        <f>'Data 3'!BX45</f>
        <v>0</v>
      </c>
      <c r="BY445" s="587">
        <f>'Data 3'!BY45</f>
        <v>0</v>
      </c>
      <c r="BZ445" s="578">
        <f t="shared" si="1176"/>
        <v>0</v>
      </c>
      <c r="CA445" s="578">
        <f t="shared" si="1177"/>
        <v>0</v>
      </c>
      <c r="CB445" s="578">
        <f t="shared" si="1178"/>
        <v>0</v>
      </c>
      <c r="CC445" s="665">
        <f t="shared" si="1179"/>
        <v>0</v>
      </c>
      <c r="CD445" s="1069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070">
        <f t="shared" ref="CE445:CO445" si="1203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070">
        <f t="shared" si="1203"/>
        <v>0</v>
      </c>
      <c r="CG445" s="1070">
        <f t="shared" si="1203"/>
        <v>0</v>
      </c>
      <c r="CH445" s="1070">
        <f t="shared" si="1203"/>
        <v>0</v>
      </c>
      <c r="CI445" s="1071">
        <f t="shared" si="1203"/>
        <v>0</v>
      </c>
      <c r="CJ445" s="1071">
        <f t="shared" si="1203"/>
        <v>0</v>
      </c>
      <c r="CK445" s="1070">
        <f t="shared" si="1203"/>
        <v>0</v>
      </c>
      <c r="CL445" s="1070">
        <f t="shared" si="1203"/>
        <v>0</v>
      </c>
      <c r="CM445" s="1070">
        <f t="shared" si="1203"/>
        <v>0</v>
      </c>
      <c r="CN445" s="1070">
        <f t="shared" si="1203"/>
        <v>0</v>
      </c>
      <c r="CO445" s="1069">
        <f t="shared" si="1203"/>
        <v>0</v>
      </c>
      <c r="CP445" s="532" t="str">
        <f t="shared" si="1182"/>
        <v/>
      </c>
      <c r="CQ445" s="533" t="str">
        <f t="shared" si="1183"/>
        <v/>
      </c>
      <c r="CR445" s="534" t="str">
        <f t="shared" si="1184"/>
        <v/>
      </c>
      <c r="CS445" s="534">
        <f t="shared" si="1185"/>
        <v>0</v>
      </c>
      <c r="CT445" s="534">
        <f t="shared" si="1186"/>
        <v>0</v>
      </c>
      <c r="CU445" s="534">
        <f t="shared" si="1187"/>
        <v>0</v>
      </c>
      <c r="CV445" s="534">
        <f t="shared" si="1188"/>
        <v>0</v>
      </c>
      <c r="CW445" s="535">
        <f t="shared" si="1189"/>
        <v>0</v>
      </c>
      <c r="CX445" s="535">
        <f t="shared" si="1190"/>
        <v>0</v>
      </c>
      <c r="CY445" s="535">
        <f t="shared" si="1191"/>
        <v>0</v>
      </c>
      <c r="CZ445" s="534">
        <f t="shared" si="1192"/>
        <v>0</v>
      </c>
      <c r="DA445" s="534">
        <f t="shared" si="1193"/>
        <v>0</v>
      </c>
      <c r="DB445" s="534">
        <f t="shared" si="1194"/>
        <v>0</v>
      </c>
      <c r="DC445" s="534">
        <f t="shared" si="1195"/>
        <v>0</v>
      </c>
      <c r="DD445" s="534">
        <f t="shared" si="1196"/>
        <v>0</v>
      </c>
      <c r="DE445" s="533" t="str">
        <f t="shared" si="1197"/>
        <v/>
      </c>
      <c r="DF445" s="532" t="str">
        <f t="shared" si="1198"/>
        <v/>
      </c>
      <c r="DG445" s="631">
        <f>COUNT(B445:R445)</f>
        <v>12</v>
      </c>
      <c r="DH445" s="96">
        <f>COUNT(T445:AJ445)</f>
        <v>12</v>
      </c>
      <c r="DI445" s="96">
        <f>COUNT(AL445:BB445)</f>
        <v>12</v>
      </c>
      <c r="DJ445" s="96">
        <f>COUNT(BD445:BT445)</f>
        <v>12</v>
      </c>
      <c r="DK445" s="467"/>
      <c r="DL445" s="599"/>
      <c r="DM445" s="599"/>
      <c r="DN445" s="599"/>
      <c r="DO445" s="599"/>
      <c r="DP445" s="599"/>
      <c r="DQ445" s="599"/>
      <c r="DR445" s="599"/>
      <c r="DS445" s="599"/>
      <c r="DT445" s="468"/>
    </row>
    <row r="446" spans="1:124" s="470" customFormat="1" ht="15.75" hidden="1" customHeight="1">
      <c r="A446" s="585" t="s">
        <v>256</v>
      </c>
      <c r="B446" s="260"/>
      <c r="C446" s="260"/>
      <c r="D446" s="260"/>
      <c r="E446" s="260"/>
      <c r="F446" s="260"/>
      <c r="G446" s="260"/>
      <c r="H446" s="260"/>
      <c r="I446" s="260"/>
      <c r="J446" s="260"/>
      <c r="K446" s="260"/>
      <c r="L446" s="260"/>
      <c r="M446" s="260"/>
      <c r="N446" s="260"/>
      <c r="O446" s="260"/>
      <c r="P446" s="260"/>
      <c r="Q446" s="260"/>
      <c r="R446" s="260"/>
      <c r="S446" s="730"/>
      <c r="T446" s="260"/>
      <c r="U446" s="260"/>
      <c r="V446" s="260"/>
      <c r="W446" s="260"/>
      <c r="X446" s="260"/>
      <c r="Y446" s="260"/>
      <c r="Z446" s="1339"/>
      <c r="AA446" s="1339"/>
      <c r="AB446" s="1339"/>
      <c r="AC446" s="1339"/>
      <c r="AD446" s="260"/>
      <c r="AE446" s="1339"/>
      <c r="AF446" s="260"/>
      <c r="AG446" s="260"/>
      <c r="AH446" s="260"/>
      <c r="AI446" s="260"/>
      <c r="AJ446" s="260"/>
      <c r="AK446" s="730"/>
      <c r="AL446" s="260"/>
      <c r="AM446" s="260"/>
      <c r="AN446" s="260"/>
      <c r="AO446" s="260"/>
      <c r="AP446" s="260"/>
      <c r="AQ446" s="260"/>
      <c r="AR446" s="260"/>
      <c r="AS446" s="260"/>
      <c r="AT446" s="260"/>
      <c r="AU446" s="260"/>
      <c r="AV446" s="260"/>
      <c r="AW446" s="260"/>
      <c r="AX446" s="260"/>
      <c r="AY446" s="260"/>
      <c r="AZ446" s="260"/>
      <c r="BA446" s="260"/>
      <c r="BB446" s="260"/>
      <c r="BC446" s="730"/>
      <c r="BD446" s="1339"/>
      <c r="BE446" s="1339"/>
      <c r="BF446" s="1339"/>
      <c r="BG446" s="1339"/>
      <c r="BH446" s="1339"/>
      <c r="BI446" s="1339"/>
      <c r="BJ446" s="1339"/>
      <c r="BK446" s="1339"/>
      <c r="BL446" s="1339"/>
      <c r="BM446" s="1339"/>
      <c r="BN446" s="1339"/>
      <c r="BO446" s="1339"/>
      <c r="BP446" s="1339"/>
      <c r="BQ446" s="1339"/>
      <c r="BR446" s="1339"/>
      <c r="BS446" s="1339"/>
      <c r="BT446" s="1339"/>
      <c r="BU446" s="730"/>
      <c r="BV446" s="260"/>
      <c r="BW446" s="260"/>
      <c r="BX446" s="260"/>
      <c r="BY446" s="260"/>
      <c r="BZ446" s="578" t="str">
        <f t="shared" si="1176"/>
        <v/>
      </c>
      <c r="CA446" s="578" t="str">
        <f t="shared" si="1177"/>
        <v/>
      </c>
      <c r="CB446" s="578" t="str">
        <f t="shared" si="1178"/>
        <v/>
      </c>
      <c r="CC446" s="665" t="str">
        <f t="shared" si="1179"/>
        <v/>
      </c>
      <c r="CD446" s="1069" t="str">
        <f t="shared" ref="CD446:CO446" si="1204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070" t="str">
        <f t="shared" si="1204"/>
        <v/>
      </c>
      <c r="CF446" s="1070" t="str">
        <f t="shared" si="1204"/>
        <v/>
      </c>
      <c r="CG446" s="1070" t="str">
        <f t="shared" si="1204"/>
        <v/>
      </c>
      <c r="CH446" s="1070" t="str">
        <f t="shared" si="1204"/>
        <v/>
      </c>
      <c r="CI446" s="1071" t="str">
        <f t="shared" si="1204"/>
        <v/>
      </c>
      <c r="CJ446" s="1071" t="str">
        <f t="shared" si="1204"/>
        <v/>
      </c>
      <c r="CK446" s="1070" t="str">
        <f t="shared" si="1204"/>
        <v/>
      </c>
      <c r="CL446" s="1070" t="str">
        <f t="shared" si="1204"/>
        <v/>
      </c>
      <c r="CM446" s="1070" t="str">
        <f t="shared" si="1204"/>
        <v/>
      </c>
      <c r="CN446" s="1070" t="str">
        <f t="shared" si="1204"/>
        <v/>
      </c>
      <c r="CO446" s="1069" t="str">
        <f t="shared" si="1204"/>
        <v/>
      </c>
      <c r="CP446" s="532" t="str">
        <f t="shared" si="1182"/>
        <v/>
      </c>
      <c r="CQ446" s="533" t="str">
        <f t="shared" si="1183"/>
        <v/>
      </c>
      <c r="CR446" s="534" t="str">
        <f t="shared" si="1184"/>
        <v/>
      </c>
      <c r="CS446" s="534" t="str">
        <f t="shared" si="1185"/>
        <v/>
      </c>
      <c r="CT446" s="534" t="str">
        <f t="shared" si="1186"/>
        <v/>
      </c>
      <c r="CU446" s="534" t="str">
        <f t="shared" si="1187"/>
        <v/>
      </c>
      <c r="CV446" s="534" t="str">
        <f t="shared" si="1188"/>
        <v/>
      </c>
      <c r="CW446" s="535" t="str">
        <f t="shared" si="1189"/>
        <v/>
      </c>
      <c r="CX446" s="535" t="str">
        <f t="shared" si="1190"/>
        <v/>
      </c>
      <c r="CY446" s="535" t="str">
        <f t="shared" si="1191"/>
        <v/>
      </c>
      <c r="CZ446" s="534" t="str">
        <f t="shared" si="1192"/>
        <v/>
      </c>
      <c r="DA446" s="534" t="str">
        <f t="shared" si="1193"/>
        <v/>
      </c>
      <c r="DB446" s="534" t="str">
        <f t="shared" si="1194"/>
        <v/>
      </c>
      <c r="DC446" s="534" t="str">
        <f t="shared" si="1195"/>
        <v/>
      </c>
      <c r="DD446" s="534" t="str">
        <f t="shared" si="1196"/>
        <v/>
      </c>
      <c r="DE446" s="533" t="str">
        <f t="shared" si="1197"/>
        <v/>
      </c>
      <c r="DF446" s="532" t="str">
        <f t="shared" si="1198"/>
        <v/>
      </c>
      <c r="DG446" s="631">
        <f>COUNT(B446:R446)</f>
        <v>0</v>
      </c>
      <c r="DH446" s="96">
        <f>COUNT(T446:AJ446)</f>
        <v>0</v>
      </c>
      <c r="DI446" s="96">
        <f>COUNT(AL446:BB446)</f>
        <v>0</v>
      </c>
      <c r="DJ446" s="96">
        <f>COUNT(BD446:BT446)</f>
        <v>0</v>
      </c>
      <c r="DK446" s="467"/>
      <c r="DL446" s="599"/>
      <c r="DM446" s="599"/>
      <c r="DN446" s="599"/>
      <c r="DO446" s="599"/>
      <c r="DP446" s="599"/>
      <c r="DQ446" s="599"/>
      <c r="DR446" s="599"/>
      <c r="DS446" s="599"/>
      <c r="DT446" s="468"/>
    </row>
    <row r="447" spans="1:124" s="470" customFormat="1" ht="15.75" customHeight="1">
      <c r="A447" s="590" t="s">
        <v>226</v>
      </c>
      <c r="B447" s="731">
        <f>'Data 3'!B46</f>
        <v>0</v>
      </c>
      <c r="C447" s="731">
        <f>'Data 3'!C46</f>
        <v>0</v>
      </c>
      <c r="D447" s="731">
        <f>'Data 3'!D46</f>
        <v>0</v>
      </c>
      <c r="E447" s="731">
        <f>'Data 3'!E46</f>
        <v>0</v>
      </c>
      <c r="F447" s="731">
        <f>'Data 3'!F46</f>
        <v>0</v>
      </c>
      <c r="G447" s="731">
        <f>'Data 3'!G46</f>
        <v>0</v>
      </c>
      <c r="H447" s="731">
        <f>'Data 3'!H46</f>
        <v>0</v>
      </c>
      <c r="I447" s="731">
        <f>'Data 3'!I46</f>
        <v>0</v>
      </c>
      <c r="J447" s="731">
        <f>'Data 3'!J46</f>
        <v>0</v>
      </c>
      <c r="K447" s="731">
        <f>'Data 3'!K46</f>
        <v>0</v>
      </c>
      <c r="L447" s="731">
        <f>'Data 3'!L46</f>
        <v>0</v>
      </c>
      <c r="M447" s="731">
        <f>'Data 3'!M46</f>
        <v>0</v>
      </c>
      <c r="N447" s="731"/>
      <c r="O447" s="731"/>
      <c r="P447" s="731"/>
      <c r="Q447" s="731"/>
      <c r="R447" s="731"/>
      <c r="S447" s="732"/>
      <c r="T447" s="731">
        <f>'Data 3'!T46</f>
        <v>0</v>
      </c>
      <c r="U447" s="731">
        <f>'Data 3'!U46</f>
        <v>0</v>
      </c>
      <c r="V447" s="731">
        <f>'Data 3'!V46</f>
        <v>0</v>
      </c>
      <c r="W447" s="731">
        <f>'Data 3'!W46</f>
        <v>0</v>
      </c>
      <c r="X447" s="731">
        <f>'Data 3'!X46</f>
        <v>0</v>
      </c>
      <c r="Y447" s="731">
        <f>'Data 3'!Y46</f>
        <v>0</v>
      </c>
      <c r="Z447" s="1380">
        <f>'Data 3'!Z46</f>
        <v>0</v>
      </c>
      <c r="AA447" s="1380">
        <f>'Data 3'!AA46</f>
        <v>0</v>
      </c>
      <c r="AB447" s="1380">
        <f>'Data 3'!AB46</f>
        <v>0</v>
      </c>
      <c r="AC447" s="1380">
        <f>'Data 3'!AC46</f>
        <v>0</v>
      </c>
      <c r="AD447" s="731">
        <f>'Data 3'!AD46</f>
        <v>0</v>
      </c>
      <c r="AE447" s="1380">
        <f>'Data 3'!AE46</f>
        <v>0</v>
      </c>
      <c r="AF447" s="731"/>
      <c r="AG447" s="731"/>
      <c r="AH447" s="731"/>
      <c r="AI447" s="731"/>
      <c r="AJ447" s="731"/>
      <c r="AK447" s="732"/>
      <c r="AL447" s="731">
        <f>'Data 3'!AL46</f>
        <v>0</v>
      </c>
      <c r="AM447" s="731">
        <f>'Data 3'!AM46</f>
        <v>0</v>
      </c>
      <c r="AN447" s="731">
        <f>'Data 3'!AN46</f>
        <v>0</v>
      </c>
      <c r="AO447" s="731">
        <f>'Data 3'!AO46</f>
        <v>0</v>
      </c>
      <c r="AP447" s="731">
        <f>'Data 3'!AP46</f>
        <v>0</v>
      </c>
      <c r="AQ447" s="731">
        <f>'Data 3'!AQ46</f>
        <v>0</v>
      </c>
      <c r="AR447" s="731">
        <f>'Data 3'!AR46</f>
        <v>0</v>
      </c>
      <c r="AS447" s="731">
        <f>'Data 3'!AS46</f>
        <v>0</v>
      </c>
      <c r="AT447" s="731">
        <f>'Data 3'!AT46</f>
        <v>0</v>
      </c>
      <c r="AU447" s="731">
        <f>'Data 3'!AU46</f>
        <v>0</v>
      </c>
      <c r="AV447" s="731">
        <f>'Data 3'!AV46</f>
        <v>0</v>
      </c>
      <c r="AW447" s="731">
        <f>'Data 3'!AW46</f>
        <v>0</v>
      </c>
      <c r="AX447" s="731"/>
      <c r="AY447" s="731"/>
      <c r="AZ447" s="731"/>
      <c r="BA447" s="731"/>
      <c r="BB447" s="731"/>
      <c r="BC447" s="732"/>
      <c r="BD447" s="1380">
        <f>'Data 3'!BD46</f>
        <v>0</v>
      </c>
      <c r="BE447" s="1380">
        <f>'Data 3'!BE46</f>
        <v>0</v>
      </c>
      <c r="BF447" s="1380">
        <f>'Data 3'!BF46</f>
        <v>0</v>
      </c>
      <c r="BG447" s="1380">
        <f>'Data 3'!BG46</f>
        <v>0</v>
      </c>
      <c r="BH447" s="1380">
        <f>'Data 3'!BH46</f>
        <v>0</v>
      </c>
      <c r="BI447" s="1380">
        <f>'Data 3'!BI46</f>
        <v>0</v>
      </c>
      <c r="BJ447" s="1380">
        <f>'Data 3'!BJ46</f>
        <v>0</v>
      </c>
      <c r="BK447" s="1380">
        <f>'Data 3'!BK46</f>
        <v>0</v>
      </c>
      <c r="BL447" s="1380">
        <f>'Data 3'!BL46</f>
        <v>0</v>
      </c>
      <c r="BM447" s="1380">
        <f>'Data 3'!BM46</f>
        <v>0</v>
      </c>
      <c r="BN447" s="1380">
        <f>'Data 3'!BN46</f>
        <v>0</v>
      </c>
      <c r="BO447" s="1380">
        <f>'Data 3'!BO46</f>
        <v>0</v>
      </c>
      <c r="BP447" s="1380"/>
      <c r="BQ447" s="1380"/>
      <c r="BR447" s="1380"/>
      <c r="BS447" s="1380"/>
      <c r="BT447" s="1380"/>
      <c r="BU447" s="732"/>
      <c r="BV447" s="731">
        <f>'Data 3'!BV46</f>
        <v>0</v>
      </c>
      <c r="BW447" s="731">
        <f>'Data 3'!BW46</f>
        <v>0</v>
      </c>
      <c r="BX447" s="731">
        <f>'Data 3'!BX46</f>
        <v>0</v>
      </c>
      <c r="BY447" s="731">
        <f>'Data 3'!BY46</f>
        <v>0</v>
      </c>
      <c r="BZ447" s="578">
        <f t="shared" si="1176"/>
        <v>0</v>
      </c>
      <c r="CA447" s="603">
        <f t="shared" si="1177"/>
        <v>0</v>
      </c>
      <c r="CB447" s="603">
        <f t="shared" si="1178"/>
        <v>0</v>
      </c>
      <c r="CC447" s="668">
        <f t="shared" si="1179"/>
        <v>0</v>
      </c>
      <c r="CD447" s="1072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073">
        <f t="shared" ref="CE447:CO447" si="1205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073">
        <f t="shared" si="1205"/>
        <v>0</v>
      </c>
      <c r="CG447" s="1073">
        <f t="shared" si="1205"/>
        <v>0</v>
      </c>
      <c r="CH447" s="1073">
        <f t="shared" si="1205"/>
        <v>0</v>
      </c>
      <c r="CI447" s="1074">
        <f t="shared" si="1205"/>
        <v>0</v>
      </c>
      <c r="CJ447" s="1074">
        <f t="shared" si="1205"/>
        <v>0</v>
      </c>
      <c r="CK447" s="1073">
        <f t="shared" si="1205"/>
        <v>0</v>
      </c>
      <c r="CL447" s="1073">
        <f t="shared" si="1205"/>
        <v>0</v>
      </c>
      <c r="CM447" s="1073">
        <f t="shared" si="1205"/>
        <v>0</v>
      </c>
      <c r="CN447" s="1073">
        <f t="shared" si="1205"/>
        <v>0</v>
      </c>
      <c r="CO447" s="1072">
        <f t="shared" si="1205"/>
        <v>0</v>
      </c>
      <c r="CP447" s="520" t="str">
        <f t="shared" si="1182"/>
        <v/>
      </c>
      <c r="CQ447" s="521" t="str">
        <f t="shared" si="1183"/>
        <v/>
      </c>
      <c r="CR447" s="522" t="str">
        <f t="shared" si="1184"/>
        <v/>
      </c>
      <c r="CS447" s="522">
        <f t="shared" si="1185"/>
        <v>0</v>
      </c>
      <c r="CT447" s="522">
        <f t="shared" si="1186"/>
        <v>0</v>
      </c>
      <c r="CU447" s="522">
        <f t="shared" si="1187"/>
        <v>0</v>
      </c>
      <c r="CV447" s="522">
        <f t="shared" si="1188"/>
        <v>0</v>
      </c>
      <c r="CW447" s="523">
        <f t="shared" si="1189"/>
        <v>0</v>
      </c>
      <c r="CX447" s="523">
        <f t="shared" si="1190"/>
        <v>0</v>
      </c>
      <c r="CY447" s="523">
        <f t="shared" si="1191"/>
        <v>0</v>
      </c>
      <c r="CZ447" s="522">
        <f t="shared" si="1192"/>
        <v>0</v>
      </c>
      <c r="DA447" s="522">
        <f t="shared" si="1193"/>
        <v>0</v>
      </c>
      <c r="DB447" s="522">
        <f t="shared" si="1194"/>
        <v>0</v>
      </c>
      <c r="DC447" s="522">
        <f t="shared" si="1195"/>
        <v>0</v>
      </c>
      <c r="DD447" s="522">
        <f t="shared" si="1196"/>
        <v>0</v>
      </c>
      <c r="DE447" s="521" t="str">
        <f t="shared" si="1197"/>
        <v/>
      </c>
      <c r="DF447" s="520" t="str">
        <f t="shared" si="1198"/>
        <v/>
      </c>
      <c r="DG447" s="631">
        <f>COUNT(B447:R447)</f>
        <v>12</v>
      </c>
      <c r="DH447" s="96">
        <f>COUNT(T447:AJ447)</f>
        <v>12</v>
      </c>
      <c r="DI447" s="96">
        <f>COUNT(AL447:BB447)</f>
        <v>12</v>
      </c>
      <c r="DJ447" s="96">
        <f>COUNT(BD447:BT447)</f>
        <v>12</v>
      </c>
      <c r="DK447" s="467"/>
      <c r="DL447" s="599"/>
      <c r="DM447" s="599"/>
      <c r="DN447" s="599"/>
      <c r="DO447" s="599"/>
      <c r="DP447" s="599"/>
      <c r="DQ447" s="599"/>
      <c r="DR447" s="599"/>
      <c r="DS447" s="599"/>
      <c r="DT447" s="468"/>
    </row>
    <row r="448" spans="1:124" s="470" customFormat="1" ht="15.75" customHeight="1">
      <c r="A448" s="719" t="s">
        <v>277</v>
      </c>
      <c r="B448" s="733"/>
      <c r="C448" s="733"/>
      <c r="D448" s="733"/>
      <c r="E448" s="733"/>
      <c r="F448" s="733"/>
      <c r="G448" s="733"/>
      <c r="H448" s="733"/>
      <c r="I448" s="733"/>
      <c r="J448" s="733"/>
      <c r="K448" s="733"/>
      <c r="L448" s="733"/>
      <c r="M448" s="733"/>
      <c r="N448" s="733"/>
      <c r="O448" s="733"/>
      <c r="P448" s="733"/>
      <c r="Q448" s="733"/>
      <c r="R448" s="733"/>
      <c r="S448" s="583"/>
      <c r="T448" s="733"/>
      <c r="U448" s="733"/>
      <c r="V448" s="733"/>
      <c r="W448" s="733"/>
      <c r="X448" s="733"/>
      <c r="Y448" s="733"/>
      <c r="Z448" s="1381"/>
      <c r="AA448" s="1381"/>
      <c r="AB448" s="1381"/>
      <c r="AC448" s="1381"/>
      <c r="AD448" s="733"/>
      <c r="AE448" s="1381"/>
      <c r="AF448" s="733"/>
      <c r="AG448" s="733"/>
      <c r="AH448" s="733"/>
      <c r="AI448" s="733"/>
      <c r="AJ448" s="733"/>
      <c r="AK448" s="583"/>
      <c r="AL448" s="733"/>
      <c r="AM448" s="733"/>
      <c r="AN448" s="733"/>
      <c r="AO448" s="733"/>
      <c r="AP448" s="733"/>
      <c r="AQ448" s="733"/>
      <c r="AR448" s="733"/>
      <c r="AS448" s="733"/>
      <c r="AT448" s="733"/>
      <c r="AU448" s="733"/>
      <c r="AV448" s="733"/>
      <c r="AW448" s="733"/>
      <c r="AX448" s="733"/>
      <c r="AY448" s="733"/>
      <c r="AZ448" s="733"/>
      <c r="BA448" s="733"/>
      <c r="BB448" s="733"/>
      <c r="BC448" s="583"/>
      <c r="BD448" s="1381"/>
      <c r="BE448" s="1381"/>
      <c r="BF448" s="1381"/>
      <c r="BG448" s="1381"/>
      <c r="BH448" s="1381"/>
      <c r="BI448" s="1381"/>
      <c r="BJ448" s="1381"/>
      <c r="BK448" s="1381"/>
      <c r="BL448" s="1381"/>
      <c r="BM448" s="1381"/>
      <c r="BN448" s="1381"/>
      <c r="BO448" s="1381"/>
      <c r="BP448" s="1381"/>
      <c r="BQ448" s="1381"/>
      <c r="BR448" s="1381"/>
      <c r="BS448" s="1381"/>
      <c r="BT448" s="1381"/>
      <c r="BU448" s="583"/>
      <c r="BV448" s="733"/>
      <c r="BW448" s="733"/>
      <c r="BX448" s="733"/>
      <c r="BY448" s="733"/>
      <c r="BZ448" s="570" t="str">
        <f t="shared" si="1176"/>
        <v/>
      </c>
      <c r="CA448" s="570" t="str">
        <f t="shared" si="1177"/>
        <v/>
      </c>
      <c r="CB448" s="570" t="str">
        <f t="shared" si="1178"/>
        <v/>
      </c>
      <c r="CC448" s="664" t="str">
        <f t="shared" si="1179"/>
        <v/>
      </c>
      <c r="CD448" s="1076"/>
      <c r="CE448" s="1076"/>
      <c r="CF448" s="1076"/>
      <c r="CG448" s="1076"/>
      <c r="CH448" s="1076"/>
      <c r="CI448" s="1076"/>
      <c r="CJ448" s="1076"/>
      <c r="CK448" s="1076"/>
      <c r="CL448" s="1076"/>
      <c r="CM448" s="1076"/>
      <c r="CN448" s="1076"/>
      <c r="CO448" s="1076"/>
      <c r="CP448" s="188"/>
      <c r="CQ448" s="188"/>
      <c r="CR448" s="188"/>
      <c r="CS448" s="188"/>
      <c r="CT448" s="188"/>
      <c r="CU448" s="188"/>
      <c r="CV448" s="188"/>
      <c r="CW448" s="188"/>
      <c r="CX448" s="188"/>
      <c r="CY448" s="188"/>
      <c r="CZ448" s="188"/>
      <c r="DA448" s="188"/>
      <c r="DB448" s="188"/>
      <c r="DC448" s="188"/>
      <c r="DD448" s="188"/>
      <c r="DE448" s="188"/>
      <c r="DF448" s="188"/>
      <c r="DG448" s="571"/>
      <c r="DH448" s="188"/>
      <c r="DI448" s="188"/>
      <c r="DJ448" s="188"/>
      <c r="DK448" s="572"/>
      <c r="DL448" s="598"/>
      <c r="DM448" s="598"/>
      <c r="DN448" s="598"/>
      <c r="DO448" s="598"/>
      <c r="DP448" s="598"/>
      <c r="DQ448" s="598"/>
      <c r="DR448" s="598"/>
      <c r="DS448" s="598"/>
      <c r="DT448" s="468"/>
    </row>
    <row r="449" spans="1:124" s="470" customFormat="1" ht="15.75" customHeight="1">
      <c r="A449" s="1110" t="s">
        <v>688</v>
      </c>
      <c r="B449" s="620" t="s">
        <v>278</v>
      </c>
      <c r="C449" s="620" t="s">
        <v>278</v>
      </c>
      <c r="D449" s="620" t="s">
        <v>278</v>
      </c>
      <c r="E449" s="620" t="s">
        <v>278</v>
      </c>
      <c r="F449" s="620" t="s">
        <v>278</v>
      </c>
      <c r="G449" s="620" t="s">
        <v>278</v>
      </c>
      <c r="H449" s="620" t="s">
        <v>278</v>
      </c>
      <c r="I449" s="620" t="s">
        <v>278</v>
      </c>
      <c r="J449" s="620" t="s">
        <v>278</v>
      </c>
      <c r="K449" s="620" t="s">
        <v>278</v>
      </c>
      <c r="L449" s="620" t="s">
        <v>278</v>
      </c>
      <c r="M449" s="620" t="s">
        <v>278</v>
      </c>
      <c r="N449" s="620"/>
      <c r="O449" s="620"/>
      <c r="P449" s="620"/>
      <c r="Q449" s="620"/>
      <c r="R449" s="620"/>
      <c r="S449" s="621"/>
      <c r="T449" s="620" t="s">
        <v>278</v>
      </c>
      <c r="U449" s="620" t="s">
        <v>278</v>
      </c>
      <c r="V449" s="620" t="s">
        <v>278</v>
      </c>
      <c r="W449" s="620" t="s">
        <v>278</v>
      </c>
      <c r="X449" s="620" t="s">
        <v>278</v>
      </c>
      <c r="Y449" s="620" t="s">
        <v>278</v>
      </c>
      <c r="Z449" s="1350" t="s">
        <v>278</v>
      </c>
      <c r="AA449" s="1350" t="s">
        <v>278</v>
      </c>
      <c r="AB449" s="1350" t="s">
        <v>278</v>
      </c>
      <c r="AC449" s="1350" t="s">
        <v>278</v>
      </c>
      <c r="AD449" s="620" t="s">
        <v>278</v>
      </c>
      <c r="AE449" s="1350" t="s">
        <v>278</v>
      </c>
      <c r="AF449" s="620"/>
      <c r="AG449" s="647"/>
      <c r="AH449" s="620"/>
      <c r="AI449" s="620"/>
      <c r="AJ449" s="620"/>
      <c r="AK449" s="621"/>
      <c r="AL449" s="620" t="s">
        <v>278</v>
      </c>
      <c r="AM449" s="620" t="s">
        <v>278</v>
      </c>
      <c r="AN449" s="620" t="s">
        <v>278</v>
      </c>
      <c r="AO449" s="620" t="s">
        <v>278</v>
      </c>
      <c r="AP449" s="620" t="s">
        <v>278</v>
      </c>
      <c r="AQ449" s="620" t="s">
        <v>278</v>
      </c>
      <c r="AR449" s="620" t="s">
        <v>278</v>
      </c>
      <c r="AS449" s="620" t="s">
        <v>278</v>
      </c>
      <c r="AT449" s="620" t="s">
        <v>278</v>
      </c>
      <c r="AU449" s="620" t="s">
        <v>278</v>
      </c>
      <c r="AV449" s="620" t="s">
        <v>278</v>
      </c>
      <c r="AW449" s="620" t="s">
        <v>278</v>
      </c>
      <c r="AX449" s="620"/>
      <c r="AY449" s="620"/>
      <c r="AZ449" s="620"/>
      <c r="BA449" s="620"/>
      <c r="BB449" s="620"/>
      <c r="BC449" s="621"/>
      <c r="BD449" s="1350" t="s">
        <v>278</v>
      </c>
      <c r="BE449" s="1350" t="s">
        <v>278</v>
      </c>
      <c r="BF449" s="1350" t="s">
        <v>278</v>
      </c>
      <c r="BG449" s="1350" t="s">
        <v>278</v>
      </c>
      <c r="BH449" s="1350" t="s">
        <v>278</v>
      </c>
      <c r="BI449" s="1350" t="s">
        <v>278</v>
      </c>
      <c r="BJ449" s="1350" t="s">
        <v>278</v>
      </c>
      <c r="BK449" s="1350" t="s">
        <v>278</v>
      </c>
      <c r="BL449" s="1350" t="s">
        <v>278</v>
      </c>
      <c r="BM449" s="1350" t="s">
        <v>278</v>
      </c>
      <c r="BN449" s="1350" t="s">
        <v>278</v>
      </c>
      <c r="BO449" s="1350" t="s">
        <v>278</v>
      </c>
      <c r="BP449" s="1350"/>
      <c r="BQ449" s="1350"/>
      <c r="BR449" s="1350"/>
      <c r="BS449" s="1350"/>
      <c r="BT449" s="1350"/>
      <c r="BU449" s="621"/>
      <c r="BV449" s="620" t="s">
        <v>278</v>
      </c>
      <c r="BW449" s="620" t="s">
        <v>278</v>
      </c>
      <c r="BX449" s="620" t="s">
        <v>278</v>
      </c>
      <c r="BY449" s="620" t="s">
        <v>278</v>
      </c>
      <c r="BZ449" s="570" t="str">
        <f t="shared" si="1176"/>
        <v/>
      </c>
      <c r="CA449" s="570" t="str">
        <f t="shared" si="1177"/>
        <v/>
      </c>
      <c r="CB449" s="570" t="str">
        <f t="shared" si="1178"/>
        <v/>
      </c>
      <c r="CC449" s="664" t="str">
        <f t="shared" si="1179"/>
        <v/>
      </c>
      <c r="CD449" s="1076"/>
      <c r="CE449" s="1076"/>
      <c r="CF449" s="1076"/>
      <c r="CG449" s="1076"/>
      <c r="CH449" s="1076"/>
      <c r="CI449" s="1076"/>
      <c r="CJ449" s="1076"/>
      <c r="CK449" s="1076"/>
      <c r="CL449" s="1076"/>
      <c r="CM449" s="1076"/>
      <c r="CN449" s="1076"/>
      <c r="CO449" s="1076"/>
      <c r="CP449" s="188"/>
      <c r="CQ449" s="188"/>
      <c r="CR449" s="188"/>
      <c r="CS449" s="188"/>
      <c r="CT449" s="188"/>
      <c r="CU449" s="188"/>
      <c r="CV449" s="188"/>
      <c r="CW449" s="188"/>
      <c r="CX449" s="188"/>
      <c r="CY449" s="188"/>
      <c r="CZ449" s="188"/>
      <c r="DA449" s="188"/>
      <c r="DB449" s="188"/>
      <c r="DC449" s="188"/>
      <c r="DD449" s="188"/>
      <c r="DE449" s="188"/>
      <c r="DF449" s="188"/>
      <c r="DG449" s="466"/>
      <c r="DH449" s="190"/>
      <c r="DI449" s="190"/>
      <c r="DJ449" s="190"/>
      <c r="DK449" s="467"/>
      <c r="DL449" s="599"/>
      <c r="DM449" s="599"/>
      <c r="DN449" s="599"/>
      <c r="DO449" s="599"/>
      <c r="DP449" s="599"/>
      <c r="DQ449" s="599"/>
      <c r="DR449" s="599"/>
      <c r="DS449" s="599"/>
      <c r="DT449" s="468"/>
    </row>
    <row r="450" spans="1:124" s="470" customFormat="1" ht="15.75" customHeight="1">
      <c r="A450" s="712" t="s">
        <v>263</v>
      </c>
      <c r="B450" s="620">
        <v>80</v>
      </c>
      <c r="C450" s="620">
        <v>80</v>
      </c>
      <c r="D450" s="620">
        <v>80</v>
      </c>
      <c r="E450" s="620">
        <v>80</v>
      </c>
      <c r="F450" s="620">
        <v>80</v>
      </c>
      <c r="G450" s="620">
        <v>80</v>
      </c>
      <c r="H450" s="620">
        <v>80</v>
      </c>
      <c r="I450" s="620">
        <v>80</v>
      </c>
      <c r="J450" s="620">
        <v>80</v>
      </c>
      <c r="K450" s="620">
        <v>80</v>
      </c>
      <c r="L450" s="620">
        <v>80</v>
      </c>
      <c r="M450" s="620">
        <v>80</v>
      </c>
      <c r="N450" s="620"/>
      <c r="O450" s="620"/>
      <c r="P450" s="620"/>
      <c r="Q450" s="620"/>
      <c r="R450" s="620"/>
      <c r="S450" s="618"/>
      <c r="T450" s="620">
        <v>80</v>
      </c>
      <c r="U450" s="620">
        <v>80</v>
      </c>
      <c r="V450" s="620">
        <v>80</v>
      </c>
      <c r="W450" s="620">
        <v>80</v>
      </c>
      <c r="X450" s="620">
        <v>50</v>
      </c>
      <c r="Y450" s="620">
        <v>80</v>
      </c>
      <c r="Z450" s="1350">
        <v>80</v>
      </c>
      <c r="AA450" s="1350">
        <v>80</v>
      </c>
      <c r="AB450" s="1350">
        <v>80</v>
      </c>
      <c r="AC450" s="1350">
        <v>80</v>
      </c>
      <c r="AD450" s="620"/>
      <c r="AE450" s="1350">
        <v>80</v>
      </c>
      <c r="AF450" s="620"/>
      <c r="AG450" s="620"/>
      <c r="AH450" s="620"/>
      <c r="AI450" s="620"/>
      <c r="AJ450" s="620"/>
      <c r="AK450" s="618"/>
      <c r="AL450" s="620">
        <v>50</v>
      </c>
      <c r="AM450" s="620">
        <v>50</v>
      </c>
      <c r="AN450" s="620">
        <v>80</v>
      </c>
      <c r="AO450" s="620">
        <v>80</v>
      </c>
      <c r="AP450" s="620">
        <v>80</v>
      </c>
      <c r="AQ450" s="620">
        <v>80</v>
      </c>
      <c r="AR450" s="620">
        <v>80</v>
      </c>
      <c r="AS450" s="620">
        <v>50</v>
      </c>
      <c r="AT450" s="620">
        <v>50</v>
      </c>
      <c r="AU450" s="620">
        <v>80</v>
      </c>
      <c r="AV450" s="620"/>
      <c r="AW450" s="620">
        <v>50</v>
      </c>
      <c r="AX450" s="620"/>
      <c r="AY450" s="620"/>
      <c r="AZ450" s="620"/>
      <c r="BA450" s="620"/>
      <c r="BB450" s="620"/>
      <c r="BC450" s="618"/>
      <c r="BD450" s="1350">
        <v>50</v>
      </c>
      <c r="BE450" s="1350">
        <v>50</v>
      </c>
      <c r="BF450" s="1350"/>
      <c r="BG450" s="1350">
        <v>50</v>
      </c>
      <c r="BH450" s="1350">
        <v>50</v>
      </c>
      <c r="BI450" s="1350">
        <v>50</v>
      </c>
      <c r="BJ450" s="1350">
        <v>80</v>
      </c>
      <c r="BK450" s="1350">
        <v>50</v>
      </c>
      <c r="BL450" s="1350">
        <v>80</v>
      </c>
      <c r="BM450" s="1350">
        <v>80</v>
      </c>
      <c r="BN450" s="1350">
        <v>80</v>
      </c>
      <c r="BO450" s="1350">
        <v>50</v>
      </c>
      <c r="BP450" s="1350"/>
      <c r="BQ450" s="1350"/>
      <c r="BR450" s="1350"/>
      <c r="BS450" s="1350"/>
      <c r="BT450" s="1350"/>
      <c r="BU450" s="618"/>
      <c r="BV450" s="620">
        <v>80</v>
      </c>
      <c r="BW450" s="620">
        <v>80</v>
      </c>
      <c r="BX450" s="620">
        <v>80</v>
      </c>
      <c r="BY450" s="620">
        <v>50</v>
      </c>
      <c r="BZ450" s="578">
        <f t="shared" si="1176"/>
        <v>80</v>
      </c>
      <c r="CA450" s="578">
        <f t="shared" si="1177"/>
        <v>80</v>
      </c>
      <c r="CB450" s="578">
        <f t="shared" si="1178"/>
        <v>66.666666666666671</v>
      </c>
      <c r="CC450" s="665">
        <f t="shared" si="1179"/>
        <v>60</v>
      </c>
      <c r="CD450" s="1069">
        <f t="shared" ref="CD450:CO450" si="1206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070">
        <f t="shared" si="1206"/>
        <v>50</v>
      </c>
      <c r="CF450" s="1070">
        <f t="shared" si="1206"/>
        <v>50</v>
      </c>
      <c r="CG450" s="1070">
        <f t="shared" si="1206"/>
        <v>50</v>
      </c>
      <c r="CH450" s="1070">
        <f t="shared" si="1206"/>
        <v>50</v>
      </c>
      <c r="CI450" s="1071">
        <f t="shared" si="1206"/>
        <v>50</v>
      </c>
      <c r="CJ450" s="1071">
        <f t="shared" si="1206"/>
        <v>50</v>
      </c>
      <c r="CK450" s="1070">
        <f t="shared" si="1206"/>
        <v>80</v>
      </c>
      <c r="CL450" s="1070">
        <f t="shared" si="1206"/>
        <v>80</v>
      </c>
      <c r="CM450" s="1070">
        <f t="shared" si="1206"/>
        <v>80</v>
      </c>
      <c r="CN450" s="1070">
        <f t="shared" si="1206"/>
        <v>80</v>
      </c>
      <c r="CO450" s="1069" t="str">
        <f t="shared" si="1206"/>
        <v/>
      </c>
      <c r="CP450" s="532" t="str">
        <f t="shared" ref="CP450:CP457" si="1207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3" t="str">
        <f t="shared" ref="CQ450:CQ457" si="1208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4" t="str">
        <f t="shared" ref="CR450:CR457" si="1209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4">
        <f t="shared" ref="CS450:CS457" si="1210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34">
        <f t="shared" ref="CT450:CT457" si="1211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34">
        <f t="shared" ref="CU450:CU457" si="1212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34">
        <f t="shared" ref="CV450:CV457" si="1213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5">
        <f t="shared" ref="CW450:CW457" si="1214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5">
        <f t="shared" ref="CX450:CX457" si="1215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5">
        <f t="shared" ref="CY450:CY457" si="1216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34">
        <f t="shared" ref="CZ450:CZ457" si="1217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34">
        <f t="shared" ref="DA450:DA457" si="1218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34">
        <f t="shared" ref="DB450:DB457" si="1219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34">
        <f t="shared" ref="DC450:DC457" si="1220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534" t="str">
        <f t="shared" ref="DD450:DD457" si="1221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3" t="str">
        <f t="shared" ref="DE450:DE457" si="1222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32" t="str">
        <f t="shared" ref="DF450:DF457" si="1223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31">
        <f t="shared" ref="DG450:DG457" si="1224">COUNT(B450:R450)</f>
        <v>12</v>
      </c>
      <c r="DH450" s="96">
        <f t="shared" ref="DH450:DH457" si="1225">COUNT(T450:AJ450)</f>
        <v>11</v>
      </c>
      <c r="DI450" s="96">
        <f t="shared" ref="DI450:DI457" si="1226">COUNT(AL450:BB450)</f>
        <v>11</v>
      </c>
      <c r="DJ450" s="96">
        <f t="shared" ref="DJ450:DJ457" si="1227">COUNT(BD450:BT450)</f>
        <v>11</v>
      </c>
      <c r="DK450" s="467"/>
      <c r="DL450" s="599"/>
      <c r="DM450" s="599"/>
      <c r="DN450" s="599"/>
      <c r="DO450" s="599"/>
      <c r="DP450" s="599"/>
      <c r="DQ450" s="599"/>
      <c r="DR450" s="599"/>
      <c r="DS450" s="599"/>
      <c r="DT450" s="468"/>
    </row>
    <row r="451" spans="1:124" s="470" customFormat="1" ht="15.75" customHeight="1">
      <c r="A451" s="712" t="s">
        <v>279</v>
      </c>
      <c r="B451" s="620">
        <v>1</v>
      </c>
      <c r="C451" s="620">
        <v>1</v>
      </c>
      <c r="D451" s="620">
        <v>1</v>
      </c>
      <c r="E451" s="620">
        <v>1</v>
      </c>
      <c r="F451" s="620">
        <v>1</v>
      </c>
      <c r="G451" s="620">
        <v>1</v>
      </c>
      <c r="H451" s="620">
        <v>1</v>
      </c>
      <c r="I451" s="620">
        <v>1</v>
      </c>
      <c r="J451" s="620">
        <v>1</v>
      </c>
      <c r="K451" s="620">
        <v>1</v>
      </c>
      <c r="L451" s="620">
        <v>1</v>
      </c>
      <c r="M451" s="620">
        <v>1</v>
      </c>
      <c r="N451" s="620"/>
      <c r="O451" s="620"/>
      <c r="P451" s="620"/>
      <c r="Q451" s="620"/>
      <c r="R451" s="620"/>
      <c r="S451" s="618"/>
      <c r="T451" s="620">
        <v>1</v>
      </c>
      <c r="U451" s="620">
        <v>1</v>
      </c>
      <c r="V451" s="620">
        <v>1</v>
      </c>
      <c r="W451" s="620">
        <v>1</v>
      </c>
      <c r="X451" s="620">
        <v>1</v>
      </c>
      <c r="Y451" s="620">
        <v>1</v>
      </c>
      <c r="Z451" s="1350">
        <v>1</v>
      </c>
      <c r="AA451" s="1350">
        <v>1</v>
      </c>
      <c r="AB451" s="1350">
        <v>1</v>
      </c>
      <c r="AC451" s="1350">
        <v>1</v>
      </c>
      <c r="AD451" s="620"/>
      <c r="AE451" s="1350">
        <v>1</v>
      </c>
      <c r="AF451" s="620"/>
      <c r="AG451" s="622"/>
      <c r="AH451" s="620"/>
      <c r="AI451" s="620"/>
      <c r="AJ451" s="620"/>
      <c r="AK451" s="618"/>
      <c r="AL451" s="620">
        <v>1</v>
      </c>
      <c r="AM451" s="620">
        <v>1</v>
      </c>
      <c r="AN451" s="620">
        <v>1</v>
      </c>
      <c r="AO451" s="620">
        <v>1</v>
      </c>
      <c r="AP451" s="620">
        <v>1</v>
      </c>
      <c r="AQ451" s="620">
        <v>1</v>
      </c>
      <c r="AR451" s="620">
        <v>1</v>
      </c>
      <c r="AS451" s="620">
        <v>1</v>
      </c>
      <c r="AT451" s="620">
        <v>1</v>
      </c>
      <c r="AU451" s="620">
        <v>1</v>
      </c>
      <c r="AV451" s="620"/>
      <c r="AW451" s="620">
        <v>1</v>
      </c>
      <c r="AX451" s="620"/>
      <c r="AY451" s="620"/>
      <c r="AZ451" s="620"/>
      <c r="BA451" s="620"/>
      <c r="BB451" s="620"/>
      <c r="BC451" s="618"/>
      <c r="BD451" s="1350">
        <v>1</v>
      </c>
      <c r="BE451" s="1350">
        <v>1</v>
      </c>
      <c r="BF451" s="1350"/>
      <c r="BG451" s="1350">
        <v>1</v>
      </c>
      <c r="BH451" s="1350">
        <v>1</v>
      </c>
      <c r="BI451" s="1350">
        <v>1</v>
      </c>
      <c r="BJ451" s="1350">
        <v>1</v>
      </c>
      <c r="BK451" s="1350">
        <v>1</v>
      </c>
      <c r="BL451" s="1350">
        <v>1</v>
      </c>
      <c r="BM451" s="1350">
        <v>1</v>
      </c>
      <c r="BN451" s="1350">
        <v>1</v>
      </c>
      <c r="BO451" s="1350">
        <v>1</v>
      </c>
      <c r="BP451" s="1350"/>
      <c r="BQ451" s="1350"/>
      <c r="BR451" s="1350"/>
      <c r="BS451" s="1350"/>
      <c r="BT451" s="1350"/>
      <c r="BU451" s="618"/>
      <c r="BV451" s="620">
        <v>1</v>
      </c>
      <c r="BW451" s="620">
        <v>1</v>
      </c>
      <c r="BX451" s="620">
        <v>1</v>
      </c>
      <c r="BY451" s="620">
        <v>1</v>
      </c>
      <c r="BZ451" s="578">
        <f t="shared" si="1176"/>
        <v>1</v>
      </c>
      <c r="CA451" s="578">
        <f t="shared" si="1177"/>
        <v>1</v>
      </c>
      <c r="CB451" s="578">
        <f t="shared" si="1178"/>
        <v>1</v>
      </c>
      <c r="CC451" s="665">
        <f t="shared" si="1179"/>
        <v>1</v>
      </c>
      <c r="CD451" s="1069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070">
        <f t="shared" ref="CE451:CO455" si="1228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070">
        <f t="shared" si="1228"/>
        <v>1</v>
      </c>
      <c r="CG451" s="1070">
        <f t="shared" si="1228"/>
        <v>1</v>
      </c>
      <c r="CH451" s="1070">
        <f t="shared" si="1228"/>
        <v>1</v>
      </c>
      <c r="CI451" s="1071">
        <f t="shared" si="1228"/>
        <v>1</v>
      </c>
      <c r="CJ451" s="1071">
        <f t="shared" si="1228"/>
        <v>1</v>
      </c>
      <c r="CK451" s="1070">
        <f t="shared" si="1228"/>
        <v>1</v>
      </c>
      <c r="CL451" s="1070">
        <f t="shared" si="1228"/>
        <v>1</v>
      </c>
      <c r="CM451" s="1070">
        <f t="shared" si="1228"/>
        <v>1</v>
      </c>
      <c r="CN451" s="1070">
        <f t="shared" si="1228"/>
        <v>1</v>
      </c>
      <c r="CO451" s="1069" t="str">
        <f t="shared" si="1228"/>
        <v/>
      </c>
      <c r="CP451" s="532" t="str">
        <f t="shared" si="1207"/>
        <v/>
      </c>
      <c r="CQ451" s="533" t="str">
        <f t="shared" si="1208"/>
        <v/>
      </c>
      <c r="CR451" s="534" t="str">
        <f t="shared" si="1209"/>
        <v/>
      </c>
      <c r="CS451" s="534">
        <f t="shared" si="1210"/>
        <v>1</v>
      </c>
      <c r="CT451" s="534">
        <f t="shared" si="1211"/>
        <v>1</v>
      </c>
      <c r="CU451" s="534">
        <f t="shared" si="1212"/>
        <v>1</v>
      </c>
      <c r="CV451" s="534">
        <f t="shared" si="1213"/>
        <v>1</v>
      </c>
      <c r="CW451" s="535">
        <f t="shared" si="1214"/>
        <v>1</v>
      </c>
      <c r="CX451" s="535">
        <f t="shared" si="1215"/>
        <v>1</v>
      </c>
      <c r="CY451" s="535">
        <f t="shared" si="1216"/>
        <v>1</v>
      </c>
      <c r="CZ451" s="534">
        <f t="shared" si="1217"/>
        <v>1</v>
      </c>
      <c r="DA451" s="534">
        <f t="shared" si="1218"/>
        <v>1</v>
      </c>
      <c r="DB451" s="534">
        <f t="shared" si="1219"/>
        <v>1</v>
      </c>
      <c r="DC451" s="534">
        <f t="shared" si="1220"/>
        <v>1</v>
      </c>
      <c r="DD451" s="534" t="str">
        <f t="shared" si="1221"/>
        <v/>
      </c>
      <c r="DE451" s="533" t="str">
        <f t="shared" si="1222"/>
        <v/>
      </c>
      <c r="DF451" s="532" t="str">
        <f t="shared" si="1223"/>
        <v/>
      </c>
      <c r="DG451" s="631">
        <f t="shared" si="1224"/>
        <v>12</v>
      </c>
      <c r="DH451" s="96">
        <f t="shared" si="1225"/>
        <v>11</v>
      </c>
      <c r="DI451" s="96">
        <f t="shared" si="1226"/>
        <v>11</v>
      </c>
      <c r="DJ451" s="96">
        <f t="shared" si="1227"/>
        <v>11</v>
      </c>
      <c r="DK451" s="467"/>
      <c r="DL451" s="599"/>
      <c r="DM451" s="599"/>
      <c r="DN451" s="599"/>
      <c r="DO451" s="599"/>
      <c r="DP451" s="599"/>
      <c r="DQ451" s="599"/>
      <c r="DR451" s="599"/>
      <c r="DS451" s="599"/>
      <c r="DT451" s="468"/>
    </row>
    <row r="452" spans="1:124" s="470" customFormat="1" ht="15.75" customHeight="1">
      <c r="A452" s="590" t="s">
        <v>280</v>
      </c>
      <c r="B452" s="620">
        <v>12</v>
      </c>
      <c r="C452" s="620">
        <v>12</v>
      </c>
      <c r="D452" s="620">
        <v>12</v>
      </c>
      <c r="E452" s="620">
        <v>12</v>
      </c>
      <c r="F452" s="620">
        <v>12</v>
      </c>
      <c r="G452" s="620">
        <v>12</v>
      </c>
      <c r="H452" s="620">
        <v>12</v>
      </c>
      <c r="I452" s="620">
        <v>12</v>
      </c>
      <c r="J452" s="620">
        <v>12</v>
      </c>
      <c r="K452" s="620">
        <v>12</v>
      </c>
      <c r="L452" s="620">
        <v>12</v>
      </c>
      <c r="M452" s="620">
        <v>12</v>
      </c>
      <c r="N452" s="620"/>
      <c r="O452" s="620"/>
      <c r="P452" s="620"/>
      <c r="Q452" s="620"/>
      <c r="R452" s="620"/>
      <c r="S452" s="621"/>
      <c r="T452" s="620">
        <v>12</v>
      </c>
      <c r="U452" s="620">
        <v>12</v>
      </c>
      <c r="V452" s="620">
        <v>12</v>
      </c>
      <c r="W452" s="620">
        <v>12</v>
      </c>
      <c r="X452" s="620">
        <v>12</v>
      </c>
      <c r="Y452" s="620">
        <v>12</v>
      </c>
      <c r="Z452" s="1350">
        <v>12</v>
      </c>
      <c r="AA452" s="1350">
        <v>12</v>
      </c>
      <c r="AB452" s="1350">
        <v>12</v>
      </c>
      <c r="AC452" s="1350">
        <v>12</v>
      </c>
      <c r="AD452" s="620"/>
      <c r="AE452" s="1350">
        <v>12</v>
      </c>
      <c r="AF452" s="620"/>
      <c r="AG452" s="656"/>
      <c r="AH452" s="620"/>
      <c r="AI452" s="620"/>
      <c r="AJ452" s="620"/>
      <c r="AK452" s="621"/>
      <c r="AL452" s="620">
        <v>12</v>
      </c>
      <c r="AM452" s="620">
        <v>12</v>
      </c>
      <c r="AN452" s="620">
        <v>12</v>
      </c>
      <c r="AO452" s="620">
        <v>12</v>
      </c>
      <c r="AP452" s="620">
        <v>12</v>
      </c>
      <c r="AQ452" s="620">
        <v>12</v>
      </c>
      <c r="AR452" s="620">
        <v>6</v>
      </c>
      <c r="AS452" s="620">
        <v>5</v>
      </c>
      <c r="AT452" s="620">
        <v>5</v>
      </c>
      <c r="AU452" s="620">
        <v>12</v>
      </c>
      <c r="AV452" s="620"/>
      <c r="AW452" s="620">
        <v>12</v>
      </c>
      <c r="AX452" s="620"/>
      <c r="AY452" s="620"/>
      <c r="AZ452" s="620"/>
      <c r="BA452" s="620"/>
      <c r="BB452" s="620"/>
      <c r="BC452" s="621"/>
      <c r="BD452" s="1350">
        <v>12</v>
      </c>
      <c r="BE452" s="1350">
        <v>12</v>
      </c>
      <c r="BF452" s="1350"/>
      <c r="BG452" s="1350">
        <v>12</v>
      </c>
      <c r="BH452" s="1350">
        <v>12</v>
      </c>
      <c r="BI452" s="1350">
        <v>12</v>
      </c>
      <c r="BJ452" s="1350">
        <v>12</v>
      </c>
      <c r="BK452" s="1350">
        <v>12</v>
      </c>
      <c r="BL452" s="1350">
        <v>12</v>
      </c>
      <c r="BM452" s="1350">
        <v>12</v>
      </c>
      <c r="BN452" s="1350">
        <v>12</v>
      </c>
      <c r="BO452" s="1350">
        <v>12</v>
      </c>
      <c r="BP452" s="1350"/>
      <c r="BQ452" s="1350"/>
      <c r="BR452" s="1350"/>
      <c r="BS452" s="1350"/>
      <c r="BT452" s="1350"/>
      <c r="BU452" s="621"/>
      <c r="BV452" s="620">
        <v>12</v>
      </c>
      <c r="BW452" s="620">
        <v>12</v>
      </c>
      <c r="BX452" s="620">
        <v>12</v>
      </c>
      <c r="BY452" s="620">
        <v>12</v>
      </c>
      <c r="BZ452" s="578">
        <f t="shared" si="1176"/>
        <v>12</v>
      </c>
      <c r="CA452" s="578">
        <f t="shared" si="1177"/>
        <v>12</v>
      </c>
      <c r="CB452" s="578">
        <f t="shared" si="1178"/>
        <v>10.555555555555555</v>
      </c>
      <c r="CC452" s="665">
        <f t="shared" si="1179"/>
        <v>12</v>
      </c>
      <c r="CD452" s="1069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070">
        <f t="shared" si="1228"/>
        <v>12</v>
      </c>
      <c r="CF452" s="1070">
        <f t="shared" si="1228"/>
        <v>12</v>
      </c>
      <c r="CG452" s="1070">
        <f t="shared" si="1228"/>
        <v>12</v>
      </c>
      <c r="CH452" s="1070">
        <f t="shared" si="1228"/>
        <v>12</v>
      </c>
      <c r="CI452" s="1071">
        <f t="shared" si="1228"/>
        <v>12</v>
      </c>
      <c r="CJ452" s="1071">
        <f t="shared" si="1228"/>
        <v>12</v>
      </c>
      <c r="CK452" s="1070">
        <f t="shared" si="1228"/>
        <v>12</v>
      </c>
      <c r="CL452" s="1070">
        <f t="shared" si="1228"/>
        <v>12</v>
      </c>
      <c r="CM452" s="1070">
        <f t="shared" si="1228"/>
        <v>12</v>
      </c>
      <c r="CN452" s="1070">
        <f t="shared" si="1228"/>
        <v>12</v>
      </c>
      <c r="CO452" s="1069" t="str">
        <f t="shared" si="1228"/>
        <v/>
      </c>
      <c r="CP452" s="532" t="str">
        <f t="shared" si="1207"/>
        <v/>
      </c>
      <c r="CQ452" s="533" t="str">
        <f t="shared" si="1208"/>
        <v/>
      </c>
      <c r="CR452" s="534" t="str">
        <f t="shared" si="1209"/>
        <v/>
      </c>
      <c r="CS452" s="534">
        <f t="shared" si="1210"/>
        <v>12</v>
      </c>
      <c r="CT452" s="534">
        <f t="shared" si="1211"/>
        <v>12</v>
      </c>
      <c r="CU452" s="534">
        <f t="shared" si="1212"/>
        <v>12</v>
      </c>
      <c r="CV452" s="534">
        <f t="shared" si="1213"/>
        <v>12</v>
      </c>
      <c r="CW452" s="535">
        <f t="shared" si="1214"/>
        <v>12</v>
      </c>
      <c r="CX452" s="535">
        <f t="shared" si="1215"/>
        <v>12</v>
      </c>
      <c r="CY452" s="535">
        <f t="shared" si="1216"/>
        <v>12</v>
      </c>
      <c r="CZ452" s="534">
        <f t="shared" si="1217"/>
        <v>12</v>
      </c>
      <c r="DA452" s="534">
        <f t="shared" si="1218"/>
        <v>12</v>
      </c>
      <c r="DB452" s="534">
        <f t="shared" si="1219"/>
        <v>12</v>
      </c>
      <c r="DC452" s="534">
        <f t="shared" si="1220"/>
        <v>12</v>
      </c>
      <c r="DD452" s="534" t="str">
        <f t="shared" si="1221"/>
        <v/>
      </c>
      <c r="DE452" s="533" t="str">
        <f t="shared" si="1222"/>
        <v/>
      </c>
      <c r="DF452" s="532" t="str">
        <f t="shared" si="1223"/>
        <v/>
      </c>
      <c r="DG452" s="631">
        <f t="shared" si="1224"/>
        <v>12</v>
      </c>
      <c r="DH452" s="96">
        <f t="shared" si="1225"/>
        <v>11</v>
      </c>
      <c r="DI452" s="96">
        <f t="shared" si="1226"/>
        <v>11</v>
      </c>
      <c r="DJ452" s="96">
        <f t="shared" si="1227"/>
        <v>11</v>
      </c>
      <c r="DK452" s="467"/>
      <c r="DL452" s="599"/>
      <c r="DM452" s="599"/>
      <c r="DN452" s="599"/>
      <c r="DO452" s="599"/>
      <c r="DP452" s="599"/>
      <c r="DQ452" s="599"/>
      <c r="DR452" s="599"/>
      <c r="DS452" s="599"/>
      <c r="DT452" s="468"/>
    </row>
    <row r="453" spans="1:124" s="470" customFormat="1" ht="15.75" customHeight="1">
      <c r="A453" s="748" t="s">
        <v>264</v>
      </c>
      <c r="B453" s="608">
        <f t="shared" ref="B453:M453" si="1229">IF(B451="","",B450*B451*B452)</f>
        <v>960</v>
      </c>
      <c r="C453" s="608">
        <f t="shared" si="1229"/>
        <v>960</v>
      </c>
      <c r="D453" s="608">
        <f t="shared" si="1229"/>
        <v>960</v>
      </c>
      <c r="E453" s="608">
        <f t="shared" si="1229"/>
        <v>960</v>
      </c>
      <c r="F453" s="608">
        <f t="shared" si="1229"/>
        <v>960</v>
      </c>
      <c r="G453" s="608">
        <f t="shared" si="1229"/>
        <v>960</v>
      </c>
      <c r="H453" s="608">
        <f t="shared" si="1229"/>
        <v>960</v>
      </c>
      <c r="I453" s="608">
        <f t="shared" si="1229"/>
        <v>960</v>
      </c>
      <c r="J453" s="608">
        <f t="shared" si="1229"/>
        <v>960</v>
      </c>
      <c r="K453" s="608">
        <f t="shared" si="1229"/>
        <v>960</v>
      </c>
      <c r="L453" s="608">
        <f t="shared" si="1229"/>
        <v>960</v>
      </c>
      <c r="M453" s="608">
        <f t="shared" si="1229"/>
        <v>960</v>
      </c>
      <c r="N453" s="608"/>
      <c r="O453" s="608"/>
      <c r="P453" s="608"/>
      <c r="Q453" s="608"/>
      <c r="R453" s="608"/>
      <c r="S453" s="640"/>
      <c r="T453" s="608">
        <f t="shared" ref="T453:AE453" si="1230">IF(T451="","",T450*T451*T452)</f>
        <v>960</v>
      </c>
      <c r="U453" s="608">
        <f t="shared" si="1230"/>
        <v>960</v>
      </c>
      <c r="V453" s="608">
        <f t="shared" si="1230"/>
        <v>960</v>
      </c>
      <c r="W453" s="608">
        <f t="shared" si="1230"/>
        <v>960</v>
      </c>
      <c r="X453" s="608">
        <f t="shared" si="1230"/>
        <v>600</v>
      </c>
      <c r="Y453" s="608">
        <f t="shared" si="1230"/>
        <v>960</v>
      </c>
      <c r="Z453" s="1347">
        <f t="shared" si="1230"/>
        <v>960</v>
      </c>
      <c r="AA453" s="1347">
        <f t="shared" si="1230"/>
        <v>960</v>
      </c>
      <c r="AB453" s="1347">
        <f t="shared" si="1230"/>
        <v>960</v>
      </c>
      <c r="AC453" s="1347">
        <f t="shared" si="1230"/>
        <v>960</v>
      </c>
      <c r="AD453" s="608" t="str">
        <f t="shared" si="1230"/>
        <v/>
      </c>
      <c r="AE453" s="1347">
        <f t="shared" si="1230"/>
        <v>960</v>
      </c>
      <c r="AF453" s="608"/>
      <c r="AG453" s="608"/>
      <c r="AH453" s="608"/>
      <c r="AI453" s="608"/>
      <c r="AJ453" s="608"/>
      <c r="AK453" s="640"/>
      <c r="AL453" s="608">
        <f t="shared" ref="AL453:AW453" si="1231">IF(AL451="","",AL450*AL451*AL452)</f>
        <v>600</v>
      </c>
      <c r="AM453" s="608">
        <f t="shared" si="1231"/>
        <v>600</v>
      </c>
      <c r="AN453" s="608">
        <f t="shared" si="1231"/>
        <v>960</v>
      </c>
      <c r="AO453" s="608">
        <f t="shared" si="1231"/>
        <v>960</v>
      </c>
      <c r="AP453" s="608">
        <f t="shared" si="1231"/>
        <v>960</v>
      </c>
      <c r="AQ453" s="608">
        <f t="shared" si="1231"/>
        <v>960</v>
      </c>
      <c r="AR453" s="608">
        <f t="shared" si="1231"/>
        <v>480</v>
      </c>
      <c r="AS453" s="608">
        <f t="shared" si="1231"/>
        <v>250</v>
      </c>
      <c r="AT453" s="608">
        <f t="shared" si="1231"/>
        <v>250</v>
      </c>
      <c r="AU453" s="608">
        <f t="shared" si="1231"/>
        <v>960</v>
      </c>
      <c r="AV453" s="608" t="str">
        <f t="shared" si="1231"/>
        <v/>
      </c>
      <c r="AW453" s="608">
        <f t="shared" si="1231"/>
        <v>600</v>
      </c>
      <c r="AX453" s="608"/>
      <c r="AY453" s="608"/>
      <c r="AZ453" s="608"/>
      <c r="BA453" s="608"/>
      <c r="BB453" s="608"/>
      <c r="BC453" s="640"/>
      <c r="BD453" s="1347">
        <f t="shared" ref="BD453:BO453" si="1232">IF(BD451="","",BD450*BD451*BD452)</f>
        <v>600</v>
      </c>
      <c r="BE453" s="1347">
        <f t="shared" si="1232"/>
        <v>600</v>
      </c>
      <c r="BF453" s="1347" t="str">
        <f t="shared" si="1232"/>
        <v/>
      </c>
      <c r="BG453" s="1347">
        <f t="shared" si="1232"/>
        <v>600</v>
      </c>
      <c r="BH453" s="1347">
        <f t="shared" si="1232"/>
        <v>600</v>
      </c>
      <c r="BI453" s="1347">
        <f t="shared" si="1232"/>
        <v>600</v>
      </c>
      <c r="BJ453" s="1347">
        <f t="shared" si="1232"/>
        <v>960</v>
      </c>
      <c r="BK453" s="1347">
        <f t="shared" si="1232"/>
        <v>600</v>
      </c>
      <c r="BL453" s="1347">
        <f t="shared" si="1232"/>
        <v>960</v>
      </c>
      <c r="BM453" s="1347">
        <f t="shared" si="1232"/>
        <v>960</v>
      </c>
      <c r="BN453" s="1347">
        <f t="shared" si="1232"/>
        <v>960</v>
      </c>
      <c r="BO453" s="1347">
        <f t="shared" si="1232"/>
        <v>600</v>
      </c>
      <c r="BP453" s="1347"/>
      <c r="BQ453" s="1347"/>
      <c r="BR453" s="1347"/>
      <c r="BS453" s="1347"/>
      <c r="BT453" s="1347"/>
      <c r="BU453" s="640"/>
      <c r="BV453" s="608">
        <f>IF(BV451="","",BV450*BV451*BV452)</f>
        <v>960</v>
      </c>
      <c r="BW453" s="608">
        <f>IF(BW451="","",BW450*BW451*BW452)</f>
        <v>960</v>
      </c>
      <c r="BX453" s="608">
        <f>IF(BX451="","",BX450*BX451*BX452)</f>
        <v>960</v>
      </c>
      <c r="BY453" s="608">
        <f>IF(BY451="","",BY450*BY451*BY452)</f>
        <v>600</v>
      </c>
      <c r="BZ453" s="578">
        <f t="shared" si="1176"/>
        <v>960</v>
      </c>
      <c r="CA453" s="578">
        <f t="shared" si="1177"/>
        <v>960</v>
      </c>
      <c r="CB453" s="578">
        <f t="shared" si="1178"/>
        <v>707.77777777777783</v>
      </c>
      <c r="CC453" s="665">
        <f t="shared" si="1179"/>
        <v>720</v>
      </c>
      <c r="CD453" s="106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600</v>
      </c>
      <c r="CE453" s="1070">
        <f t="shared" si="1228"/>
        <v>600</v>
      </c>
      <c r="CF453" s="1070">
        <f t="shared" si="1228"/>
        <v>600</v>
      </c>
      <c r="CG453" s="1070">
        <f t="shared" si="1228"/>
        <v>600</v>
      </c>
      <c r="CH453" s="1070">
        <f t="shared" si="1228"/>
        <v>600</v>
      </c>
      <c r="CI453" s="1071">
        <f t="shared" si="1228"/>
        <v>600</v>
      </c>
      <c r="CJ453" s="1071">
        <f t="shared" si="1228"/>
        <v>600</v>
      </c>
      <c r="CK453" s="1070">
        <f t="shared" si="1228"/>
        <v>960</v>
      </c>
      <c r="CL453" s="1070">
        <f t="shared" si="1228"/>
        <v>960</v>
      </c>
      <c r="CM453" s="1070">
        <f t="shared" si="1228"/>
        <v>960</v>
      </c>
      <c r="CN453" s="1070">
        <f t="shared" si="1228"/>
        <v>960</v>
      </c>
      <c r="CO453" s="1069" t="str">
        <f t="shared" si="1228"/>
        <v/>
      </c>
      <c r="CP453" s="532" t="str">
        <f t="shared" si="1207"/>
        <v/>
      </c>
      <c r="CQ453" s="533" t="str">
        <f t="shared" si="1208"/>
        <v/>
      </c>
      <c r="CR453" s="534" t="str">
        <f t="shared" si="1209"/>
        <v/>
      </c>
      <c r="CS453" s="534">
        <f t="shared" si="1210"/>
        <v>600</v>
      </c>
      <c r="CT453" s="534">
        <f t="shared" si="1211"/>
        <v>600</v>
      </c>
      <c r="CU453" s="534">
        <f t="shared" si="1212"/>
        <v>600</v>
      </c>
      <c r="CV453" s="534">
        <f t="shared" si="1213"/>
        <v>600</v>
      </c>
      <c r="CW453" s="535">
        <f t="shared" si="1214"/>
        <v>600</v>
      </c>
      <c r="CX453" s="535">
        <f t="shared" si="1215"/>
        <v>600</v>
      </c>
      <c r="CY453" s="535">
        <f t="shared" si="1216"/>
        <v>600</v>
      </c>
      <c r="CZ453" s="534">
        <f t="shared" si="1217"/>
        <v>960</v>
      </c>
      <c r="DA453" s="534">
        <f t="shared" si="1218"/>
        <v>960</v>
      </c>
      <c r="DB453" s="534">
        <f t="shared" si="1219"/>
        <v>960</v>
      </c>
      <c r="DC453" s="534">
        <f t="shared" si="1220"/>
        <v>960</v>
      </c>
      <c r="DD453" s="534" t="str">
        <f t="shared" si="1221"/>
        <v/>
      </c>
      <c r="DE453" s="533" t="str">
        <f t="shared" si="1222"/>
        <v/>
      </c>
      <c r="DF453" s="532" t="str">
        <f t="shared" si="1223"/>
        <v/>
      </c>
      <c r="DG453" s="631">
        <f t="shared" si="1224"/>
        <v>12</v>
      </c>
      <c r="DH453" s="96">
        <f t="shared" si="1225"/>
        <v>11</v>
      </c>
      <c r="DI453" s="96">
        <f t="shared" si="1226"/>
        <v>11</v>
      </c>
      <c r="DJ453" s="96">
        <f t="shared" si="1227"/>
        <v>11</v>
      </c>
      <c r="DK453" s="467"/>
      <c r="DL453" s="599"/>
      <c r="DM453" s="599"/>
      <c r="DN453" s="599"/>
      <c r="DO453" s="599"/>
      <c r="DP453" s="599"/>
      <c r="DQ453" s="599"/>
      <c r="DR453" s="599"/>
      <c r="DS453" s="599"/>
      <c r="DT453" s="468"/>
    </row>
    <row r="454" spans="1:124" s="470" customFormat="1" ht="15.75" customHeight="1">
      <c r="A454" s="748" t="s">
        <v>281</v>
      </c>
      <c r="B454" s="678">
        <f>3620*$K$1</f>
        <v>15156.216</v>
      </c>
      <c r="C454" s="678">
        <f t="shared" ref="C454:M454" si="1233">3620*$K$1</f>
        <v>15156.216</v>
      </c>
      <c r="D454" s="678">
        <f t="shared" si="1233"/>
        <v>15156.216</v>
      </c>
      <c r="E454" s="678">
        <f t="shared" si="1233"/>
        <v>15156.216</v>
      </c>
      <c r="F454" s="678">
        <f t="shared" si="1233"/>
        <v>15156.216</v>
      </c>
      <c r="G454" s="678">
        <f t="shared" si="1233"/>
        <v>15156.216</v>
      </c>
      <c r="H454" s="678">
        <f t="shared" si="1233"/>
        <v>15156.216</v>
      </c>
      <c r="I454" s="678">
        <f t="shared" si="1233"/>
        <v>15156.216</v>
      </c>
      <c r="J454" s="678">
        <f t="shared" si="1233"/>
        <v>15156.216</v>
      </c>
      <c r="K454" s="678">
        <f t="shared" si="1233"/>
        <v>15156.216</v>
      </c>
      <c r="L454" s="678">
        <f t="shared" si="1233"/>
        <v>15156.216</v>
      </c>
      <c r="M454" s="678">
        <f t="shared" si="1233"/>
        <v>15156.216</v>
      </c>
      <c r="N454" s="678"/>
      <c r="O454" s="678"/>
      <c r="P454" s="678"/>
      <c r="Q454" s="678"/>
      <c r="R454" s="678"/>
      <c r="S454" s="692"/>
      <c r="T454" s="678">
        <f>3620*$K$1</f>
        <v>15156.216</v>
      </c>
      <c r="U454" s="678">
        <f t="shared" ref="U454:AE454" si="1234">3620*$K$1</f>
        <v>15156.216</v>
      </c>
      <c r="V454" s="678">
        <f t="shared" si="1234"/>
        <v>15156.216</v>
      </c>
      <c r="W454" s="678">
        <f t="shared" si="1234"/>
        <v>15156.216</v>
      </c>
      <c r="X454" s="678">
        <f t="shared" si="1234"/>
        <v>15156.216</v>
      </c>
      <c r="Y454" s="678">
        <f t="shared" si="1234"/>
        <v>15156.216</v>
      </c>
      <c r="Z454" s="1371">
        <f t="shared" si="1234"/>
        <v>15156.216</v>
      </c>
      <c r="AA454" s="1371">
        <f t="shared" si="1234"/>
        <v>15156.216</v>
      </c>
      <c r="AB454" s="1371">
        <f t="shared" si="1234"/>
        <v>15156.216</v>
      </c>
      <c r="AC454" s="1371">
        <f t="shared" si="1234"/>
        <v>15156.216</v>
      </c>
      <c r="AD454" s="678">
        <f t="shared" si="1234"/>
        <v>15156.216</v>
      </c>
      <c r="AE454" s="1371">
        <f t="shared" si="1234"/>
        <v>15156.216</v>
      </c>
      <c r="AF454" s="678"/>
      <c r="AG454" s="678"/>
      <c r="AH454" s="678"/>
      <c r="AI454" s="678"/>
      <c r="AJ454" s="678"/>
      <c r="AK454" s="692"/>
      <c r="AL454" s="678">
        <f>3620*$K$1</f>
        <v>15156.216</v>
      </c>
      <c r="AM454" s="678">
        <f t="shared" ref="AM454:AW454" si="1235">3620*$K$1</f>
        <v>15156.216</v>
      </c>
      <c r="AN454" s="678">
        <f t="shared" si="1235"/>
        <v>15156.216</v>
      </c>
      <c r="AO454" s="678">
        <f t="shared" si="1235"/>
        <v>15156.216</v>
      </c>
      <c r="AP454" s="678">
        <f t="shared" si="1235"/>
        <v>15156.216</v>
      </c>
      <c r="AQ454" s="678">
        <f t="shared" si="1235"/>
        <v>15156.216</v>
      </c>
      <c r="AR454" s="678">
        <f t="shared" si="1235"/>
        <v>15156.216</v>
      </c>
      <c r="AS454" s="678">
        <f t="shared" si="1235"/>
        <v>15156.216</v>
      </c>
      <c r="AT454" s="678">
        <f t="shared" si="1235"/>
        <v>15156.216</v>
      </c>
      <c r="AU454" s="678">
        <f t="shared" si="1235"/>
        <v>15156.216</v>
      </c>
      <c r="AV454" s="678">
        <f t="shared" si="1235"/>
        <v>15156.216</v>
      </c>
      <c r="AW454" s="678">
        <f t="shared" si="1235"/>
        <v>15156.216</v>
      </c>
      <c r="AX454" s="678"/>
      <c r="AY454" s="678"/>
      <c r="AZ454" s="678"/>
      <c r="BA454" s="678"/>
      <c r="BB454" s="678"/>
      <c r="BC454" s="692"/>
      <c r="BD454" s="1371">
        <f>3620*$K$1</f>
        <v>15156.216</v>
      </c>
      <c r="BE454" s="1371">
        <f t="shared" ref="BE454:BO454" si="1236">3620*$K$1</f>
        <v>15156.216</v>
      </c>
      <c r="BF454" s="1371">
        <f t="shared" si="1236"/>
        <v>15156.216</v>
      </c>
      <c r="BG454" s="1371">
        <f t="shared" si="1236"/>
        <v>15156.216</v>
      </c>
      <c r="BH454" s="1371">
        <f t="shared" si="1236"/>
        <v>15156.216</v>
      </c>
      <c r="BI454" s="1371">
        <f t="shared" si="1236"/>
        <v>15156.216</v>
      </c>
      <c r="BJ454" s="1371">
        <f t="shared" si="1236"/>
        <v>15156.216</v>
      </c>
      <c r="BK454" s="1371">
        <f t="shared" si="1236"/>
        <v>15156.216</v>
      </c>
      <c r="BL454" s="1371">
        <f t="shared" si="1236"/>
        <v>15156.216</v>
      </c>
      <c r="BM454" s="1371">
        <f t="shared" si="1236"/>
        <v>15156.216</v>
      </c>
      <c r="BN454" s="1371">
        <f t="shared" si="1236"/>
        <v>15156.216</v>
      </c>
      <c r="BO454" s="1371">
        <f t="shared" si="1236"/>
        <v>15156.216</v>
      </c>
      <c r="BP454" s="1371"/>
      <c r="BQ454" s="1371"/>
      <c r="BR454" s="1371"/>
      <c r="BS454" s="1371"/>
      <c r="BT454" s="1371"/>
      <c r="BU454" s="692"/>
      <c r="BV454" s="678">
        <f t="shared" ref="BV454:BY454" si="1237">3620*$K$1</f>
        <v>15156.216</v>
      </c>
      <c r="BW454" s="678">
        <f t="shared" si="1237"/>
        <v>15156.216</v>
      </c>
      <c r="BX454" s="678">
        <f t="shared" si="1237"/>
        <v>15156.216</v>
      </c>
      <c r="BY454" s="678">
        <f t="shared" si="1237"/>
        <v>15156.216</v>
      </c>
      <c r="BZ454" s="578">
        <f t="shared" si="1176"/>
        <v>15156.216000000004</v>
      </c>
      <c r="CA454" s="578">
        <f t="shared" si="1177"/>
        <v>15156.216000000004</v>
      </c>
      <c r="CB454" s="578">
        <f t="shared" si="1178"/>
        <v>15156.216000000004</v>
      </c>
      <c r="CC454" s="665">
        <f t="shared" si="1179"/>
        <v>15156.216000000004</v>
      </c>
      <c r="CD454" s="1069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070">
        <f t="shared" si="1228"/>
        <v>15156.216</v>
      </c>
      <c r="CF454" s="1070">
        <f t="shared" si="1228"/>
        <v>15156.216</v>
      </c>
      <c r="CG454" s="1070">
        <f t="shared" si="1228"/>
        <v>15156.216</v>
      </c>
      <c r="CH454" s="1070">
        <f t="shared" si="1228"/>
        <v>15156.216</v>
      </c>
      <c r="CI454" s="1071">
        <f t="shared" si="1228"/>
        <v>15156.216</v>
      </c>
      <c r="CJ454" s="1071">
        <f t="shared" si="1228"/>
        <v>15156.216</v>
      </c>
      <c r="CK454" s="1070">
        <f t="shared" si="1228"/>
        <v>15156.216</v>
      </c>
      <c r="CL454" s="1070">
        <f t="shared" si="1228"/>
        <v>15156.216</v>
      </c>
      <c r="CM454" s="1070">
        <f t="shared" si="1228"/>
        <v>15156.216</v>
      </c>
      <c r="CN454" s="1070">
        <f t="shared" si="1228"/>
        <v>15156.216</v>
      </c>
      <c r="CO454" s="1069">
        <f t="shared" si="1228"/>
        <v>15156.216</v>
      </c>
      <c r="CP454" s="532" t="str">
        <f t="shared" si="1207"/>
        <v/>
      </c>
      <c r="CQ454" s="533" t="str">
        <f t="shared" si="1208"/>
        <v/>
      </c>
      <c r="CR454" s="534" t="str">
        <f t="shared" si="1209"/>
        <v/>
      </c>
      <c r="CS454" s="534">
        <f t="shared" si="1210"/>
        <v>15156.216</v>
      </c>
      <c r="CT454" s="534">
        <f t="shared" si="1211"/>
        <v>15156.216</v>
      </c>
      <c r="CU454" s="534">
        <f t="shared" si="1212"/>
        <v>15156.216</v>
      </c>
      <c r="CV454" s="534">
        <f t="shared" si="1213"/>
        <v>15156.216</v>
      </c>
      <c r="CW454" s="535">
        <f t="shared" si="1214"/>
        <v>15156.216</v>
      </c>
      <c r="CX454" s="535">
        <f t="shared" si="1215"/>
        <v>15156.216</v>
      </c>
      <c r="CY454" s="535">
        <f t="shared" si="1216"/>
        <v>15156.216</v>
      </c>
      <c r="CZ454" s="534">
        <f t="shared" si="1217"/>
        <v>15156.216</v>
      </c>
      <c r="DA454" s="534">
        <f t="shared" si="1218"/>
        <v>15156.216</v>
      </c>
      <c r="DB454" s="534">
        <f t="shared" si="1219"/>
        <v>15156.216</v>
      </c>
      <c r="DC454" s="534">
        <f t="shared" si="1220"/>
        <v>15156.216</v>
      </c>
      <c r="DD454" s="534">
        <f t="shared" si="1221"/>
        <v>15156.216</v>
      </c>
      <c r="DE454" s="533" t="str">
        <f t="shared" si="1222"/>
        <v/>
      </c>
      <c r="DF454" s="532" t="str">
        <f t="shared" si="1223"/>
        <v/>
      </c>
      <c r="DG454" s="631">
        <f t="shared" si="1224"/>
        <v>12</v>
      </c>
      <c r="DH454" s="96">
        <f t="shared" si="1225"/>
        <v>12</v>
      </c>
      <c r="DI454" s="96">
        <f t="shared" si="1226"/>
        <v>12</v>
      </c>
      <c r="DJ454" s="96">
        <f t="shared" si="1227"/>
        <v>12</v>
      </c>
      <c r="DK454" s="467"/>
      <c r="DL454" s="599"/>
      <c r="DM454" s="599"/>
      <c r="DN454" s="599"/>
      <c r="DO454" s="599"/>
      <c r="DP454" s="599"/>
      <c r="DQ454" s="599"/>
      <c r="DR454" s="599"/>
      <c r="DS454" s="599"/>
      <c r="DT454" s="468"/>
    </row>
    <row r="455" spans="1:124" s="470" customFormat="1" ht="15.75" customHeight="1">
      <c r="A455" s="590" t="s">
        <v>226</v>
      </c>
      <c r="B455" s="611">
        <f t="shared" ref="B455:M455" si="1238">IF(B453="","",B453*B454/B$46/365/$G$1)</f>
        <v>0.32356269702899842</v>
      </c>
      <c r="C455" s="611">
        <f t="shared" si="1238"/>
        <v>0.37748981320049818</v>
      </c>
      <c r="D455" s="611">
        <f t="shared" si="1238"/>
        <v>0.56623471980074724</v>
      </c>
      <c r="E455" s="611">
        <f t="shared" si="1238"/>
        <v>0.37748981320049818</v>
      </c>
      <c r="F455" s="611">
        <f t="shared" si="1238"/>
        <v>0.37748981320049818</v>
      </c>
      <c r="G455" s="611">
        <f t="shared" si="1238"/>
        <v>0.41180706894599794</v>
      </c>
      <c r="H455" s="611">
        <f t="shared" si="1238"/>
        <v>0.37748981320049818</v>
      </c>
      <c r="I455" s="611">
        <f t="shared" si="1238"/>
        <v>0.41180706894599794</v>
      </c>
      <c r="J455" s="611">
        <f t="shared" si="1238"/>
        <v>0.34845213526199831</v>
      </c>
      <c r="K455" s="611">
        <f t="shared" si="1238"/>
        <v>0.37748981320049818</v>
      </c>
      <c r="L455" s="611">
        <f t="shared" si="1238"/>
        <v>0.45298777584059774</v>
      </c>
      <c r="M455" s="611">
        <f t="shared" si="1238"/>
        <v>0.41180706894599794</v>
      </c>
      <c r="N455" s="611"/>
      <c r="O455" s="611"/>
      <c r="P455" s="611"/>
      <c r="Q455" s="611"/>
      <c r="R455" s="611"/>
      <c r="S455" s="630"/>
      <c r="T455" s="611">
        <f t="shared" ref="T455:AE455" si="1239">IF(T453="","",T453*T454/T$46/365/$G$1)</f>
        <v>0.37748981320049818</v>
      </c>
      <c r="U455" s="611">
        <f t="shared" si="1239"/>
        <v>0.41180706894599794</v>
      </c>
      <c r="V455" s="611">
        <f t="shared" si="1239"/>
        <v>0.34845213526199831</v>
      </c>
      <c r="W455" s="611">
        <f t="shared" si="1239"/>
        <v>0.41180706894599794</v>
      </c>
      <c r="X455" s="611">
        <f t="shared" si="1239"/>
        <v>0.35389669987546701</v>
      </c>
      <c r="Y455" s="611">
        <f t="shared" si="1239"/>
        <v>0.45298777584059774</v>
      </c>
      <c r="Z455" s="1348">
        <f t="shared" si="1239"/>
        <v>0.41180706894599794</v>
      </c>
      <c r="AA455" s="1348">
        <f t="shared" si="1239"/>
        <v>0.30199185056039851</v>
      </c>
      <c r="AB455" s="1348">
        <f t="shared" si="1239"/>
        <v>0.34845213526199831</v>
      </c>
      <c r="AC455" s="1348">
        <f t="shared" si="1239"/>
        <v>0.22649388792029887</v>
      </c>
      <c r="AD455" s="611" t="str">
        <f t="shared" si="1239"/>
        <v/>
      </c>
      <c r="AE455" s="1348">
        <f t="shared" si="1239"/>
        <v>0.45298777584059774</v>
      </c>
      <c r="AF455" s="611"/>
      <c r="AG455" s="611"/>
      <c r="AH455" s="611"/>
      <c r="AI455" s="611"/>
      <c r="AJ455" s="611"/>
      <c r="AK455" s="630"/>
      <c r="AL455" s="611">
        <f t="shared" ref="AL455:AW455" si="1240">IF(AL453="","",AL453*AL454/AL$46/365/$G$1)</f>
        <v>0.28311735990037362</v>
      </c>
      <c r="AM455" s="611">
        <f t="shared" si="1240"/>
        <v>0.28311735990037362</v>
      </c>
      <c r="AN455" s="611">
        <f t="shared" si="1240"/>
        <v>0.5033197509339975</v>
      </c>
      <c r="AO455" s="611">
        <f t="shared" si="1240"/>
        <v>0.37748981320049818</v>
      </c>
      <c r="AP455" s="611">
        <f t="shared" si="1240"/>
        <v>0.37748981320049818</v>
      </c>
      <c r="AQ455" s="611">
        <f t="shared" si="1240"/>
        <v>0.5033197509339975</v>
      </c>
      <c r="AR455" s="611">
        <f t="shared" si="1240"/>
        <v>0.18874490660024909</v>
      </c>
      <c r="AS455" s="611">
        <f t="shared" si="1240"/>
        <v>0.19660927770859277</v>
      </c>
      <c r="AT455" s="611">
        <f t="shared" si="1240"/>
        <v>0.14745695828144459</v>
      </c>
      <c r="AU455" s="611">
        <f t="shared" si="1240"/>
        <v>0.37748981320049818</v>
      </c>
      <c r="AV455" s="611" t="str">
        <f t="shared" si="1240"/>
        <v/>
      </c>
      <c r="AW455" s="611">
        <f t="shared" si="1240"/>
        <v>0.47186226650062263</v>
      </c>
      <c r="AX455" s="611"/>
      <c r="AY455" s="611"/>
      <c r="AZ455" s="611"/>
      <c r="BA455" s="611"/>
      <c r="BB455" s="611"/>
      <c r="BC455" s="630"/>
      <c r="BD455" s="1348">
        <f t="shared" ref="BD455:BO455" si="1241">IF(BD453="","",BD453*BD454/BD$46/365/$G$1)</f>
        <v>0.35389669987546701</v>
      </c>
      <c r="BE455" s="1348">
        <f t="shared" si="1241"/>
        <v>0.28311735990037362</v>
      </c>
      <c r="BF455" s="1348" t="str">
        <f t="shared" si="1241"/>
        <v/>
      </c>
      <c r="BG455" s="1348">
        <f t="shared" si="1241"/>
        <v>0.47186226650062263</v>
      </c>
      <c r="BH455" s="1348">
        <f t="shared" si="1241"/>
        <v>0.56623471980074724</v>
      </c>
      <c r="BI455" s="1348">
        <f t="shared" si="1241"/>
        <v>0.40445337128624798</v>
      </c>
      <c r="BJ455" s="1348">
        <f t="shared" si="1241"/>
        <v>0.45298777584059774</v>
      </c>
      <c r="BK455" s="1348">
        <f t="shared" si="1241"/>
        <v>0.35389669987546701</v>
      </c>
      <c r="BL455" s="1348">
        <f t="shared" si="1241"/>
        <v>0.5033197509339975</v>
      </c>
      <c r="BM455" s="1348">
        <f t="shared" si="1241"/>
        <v>0.37748981320049818</v>
      </c>
      <c r="BN455" s="1348">
        <f t="shared" si="1241"/>
        <v>0.5033197509339975</v>
      </c>
      <c r="BO455" s="1348">
        <f t="shared" si="1241"/>
        <v>0.28311735990037362</v>
      </c>
      <c r="BP455" s="1348"/>
      <c r="BQ455" s="1348"/>
      <c r="BR455" s="1348"/>
      <c r="BS455" s="1348"/>
      <c r="BT455" s="1348"/>
      <c r="BU455" s="630"/>
      <c r="BV455" s="611">
        <f>IF(BV453="","",BV453*BV454/BV$46/365/$G$1)</f>
        <v>0.45298777584059774</v>
      </c>
      <c r="BW455" s="611">
        <f>IF(BW453="","",BW453*BW454/BW$46/365/$G$1)</f>
        <v>0.45298777584059774</v>
      </c>
      <c r="BX455" s="611">
        <f>IF(BX453="","",BX453*BX454/BX$46/365/$G$1)</f>
        <v>0.45298777584059774</v>
      </c>
      <c r="BY455" s="611">
        <f>IF(BY453="","",BY453*BY454/BY$46/365/$G$1)</f>
        <v>0.35389669987546701</v>
      </c>
      <c r="BZ455" s="603">
        <f t="shared" si="1176"/>
        <v>0.39243101839430811</v>
      </c>
      <c r="CA455" s="603">
        <f t="shared" si="1177"/>
        <v>0.37985462409321685</v>
      </c>
      <c r="CB455" s="603">
        <f t="shared" si="1178"/>
        <v>0.33991559568285595</v>
      </c>
      <c r="CC455" s="603">
        <f t="shared" si="1179"/>
        <v>0.41159372092747437</v>
      </c>
      <c r="CD455" s="1072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0.28311735990037362</v>
      </c>
      <c r="CE455" s="1073">
        <f t="shared" si="1228"/>
        <v>0.28311735990037362</v>
      </c>
      <c r="CF455" s="1073">
        <f t="shared" si="1228"/>
        <v>0.35389669987546701</v>
      </c>
      <c r="CG455" s="1073">
        <f t="shared" si="1228"/>
        <v>0.35389669987546701</v>
      </c>
      <c r="CH455" s="1073">
        <f t="shared" si="1228"/>
        <v>0.37748981320049818</v>
      </c>
      <c r="CI455" s="1074">
        <f t="shared" si="1228"/>
        <v>0.40445337128624798</v>
      </c>
      <c r="CJ455" s="1074">
        <f t="shared" si="1228"/>
        <v>0.45298777584059774</v>
      </c>
      <c r="CK455" s="1073">
        <f t="shared" si="1228"/>
        <v>0.47186226650062263</v>
      </c>
      <c r="CL455" s="1073">
        <f t="shared" si="1228"/>
        <v>0.5033197509339975</v>
      </c>
      <c r="CM455" s="1073">
        <f t="shared" si="1228"/>
        <v>0.5033197509339975</v>
      </c>
      <c r="CN455" s="1073">
        <f t="shared" si="1228"/>
        <v>0.56623471980074724</v>
      </c>
      <c r="CO455" s="1072" t="str">
        <f t="shared" si="1228"/>
        <v/>
      </c>
      <c r="CP455" s="520" t="str">
        <f t="shared" si="1207"/>
        <v/>
      </c>
      <c r="CQ455" s="521" t="str">
        <f t="shared" si="1208"/>
        <v/>
      </c>
      <c r="CR455" s="522" t="str">
        <f t="shared" si="1209"/>
        <v/>
      </c>
      <c r="CS455" s="522">
        <f t="shared" si="1210"/>
        <v>0.28311735990037362</v>
      </c>
      <c r="CT455" s="522">
        <f t="shared" si="1211"/>
        <v>0.28311735990037362</v>
      </c>
      <c r="CU455" s="522">
        <f t="shared" si="1212"/>
        <v>0.35389669987546701</v>
      </c>
      <c r="CV455" s="522">
        <f t="shared" si="1213"/>
        <v>0.35389669987546701</v>
      </c>
      <c r="CW455" s="523">
        <f t="shared" si="1214"/>
        <v>0.37748981320049818</v>
      </c>
      <c r="CX455" s="523">
        <f t="shared" si="1215"/>
        <v>0.40445337128624798</v>
      </c>
      <c r="CY455" s="523">
        <f t="shared" si="1216"/>
        <v>0.45298777584059774</v>
      </c>
      <c r="CZ455" s="522">
        <f t="shared" si="1217"/>
        <v>0.47186226650062263</v>
      </c>
      <c r="DA455" s="522">
        <f t="shared" si="1218"/>
        <v>0.5033197509339975</v>
      </c>
      <c r="DB455" s="522">
        <f t="shared" si="1219"/>
        <v>0.5033197509339975</v>
      </c>
      <c r="DC455" s="522">
        <f t="shared" si="1220"/>
        <v>0.56623471980074724</v>
      </c>
      <c r="DD455" s="522" t="str">
        <f t="shared" si="1221"/>
        <v/>
      </c>
      <c r="DE455" s="521" t="str">
        <f t="shared" si="1222"/>
        <v/>
      </c>
      <c r="DF455" s="520" t="str">
        <f t="shared" si="1223"/>
        <v/>
      </c>
      <c r="DG455" s="631">
        <f t="shared" si="1224"/>
        <v>12</v>
      </c>
      <c r="DH455" s="96">
        <f t="shared" si="1225"/>
        <v>11</v>
      </c>
      <c r="DI455" s="96">
        <f t="shared" si="1226"/>
        <v>11</v>
      </c>
      <c r="DJ455" s="96">
        <f t="shared" si="1227"/>
        <v>11</v>
      </c>
      <c r="DK455" s="467"/>
      <c r="DL455" s="599"/>
      <c r="DM455" s="599"/>
      <c r="DN455" s="599"/>
      <c r="DO455" s="599"/>
      <c r="DP455" s="599"/>
      <c r="DQ455" s="599"/>
      <c r="DR455" s="599"/>
      <c r="DS455" s="599"/>
      <c r="DT455" s="468"/>
    </row>
    <row r="456" spans="1:124" s="470" customFormat="1" ht="15.75" customHeight="1">
      <c r="A456" s="1154" t="s">
        <v>282</v>
      </c>
      <c r="B456" s="305">
        <v>570</v>
      </c>
      <c r="C456" s="305">
        <v>550</v>
      </c>
      <c r="D456" s="305">
        <v>560</v>
      </c>
      <c r="E456" s="305">
        <v>410</v>
      </c>
      <c r="F456" s="305">
        <v>500</v>
      </c>
      <c r="G456" s="305">
        <v>560</v>
      </c>
      <c r="H456" s="305">
        <v>570</v>
      </c>
      <c r="I456" s="305">
        <v>580</v>
      </c>
      <c r="J456" s="305">
        <v>550</v>
      </c>
      <c r="K456" s="305">
        <v>550</v>
      </c>
      <c r="L456" s="305">
        <v>560</v>
      </c>
      <c r="M456" s="305">
        <v>580</v>
      </c>
      <c r="N456" s="305"/>
      <c r="O456" s="305"/>
      <c r="P456" s="305"/>
      <c r="Q456" s="305"/>
      <c r="R456" s="305"/>
      <c r="S456" s="618"/>
      <c r="T456" s="305">
        <v>460</v>
      </c>
      <c r="U456" s="305">
        <v>470</v>
      </c>
      <c r="V456" s="305">
        <v>450</v>
      </c>
      <c r="W456" s="305">
        <v>450</v>
      </c>
      <c r="X456" s="305">
        <v>480</v>
      </c>
      <c r="Y456" s="305">
        <v>470</v>
      </c>
      <c r="Z456" s="1349">
        <v>600</v>
      </c>
      <c r="AA456" s="1349">
        <v>600</v>
      </c>
      <c r="AB456" s="1349">
        <v>550</v>
      </c>
      <c r="AC456" s="1349">
        <v>590</v>
      </c>
      <c r="AD456" s="305"/>
      <c r="AE456" s="1349">
        <v>500</v>
      </c>
      <c r="AF456" s="305"/>
      <c r="AG456" s="656"/>
      <c r="AH456" s="305"/>
      <c r="AI456" s="305"/>
      <c r="AJ456" s="305"/>
      <c r="AK456" s="618"/>
      <c r="AL456" s="305">
        <v>360</v>
      </c>
      <c r="AM456" s="305">
        <v>350</v>
      </c>
      <c r="AN456" s="305">
        <v>450</v>
      </c>
      <c r="AO456" s="305">
        <v>480</v>
      </c>
      <c r="AP456" s="305">
        <v>500</v>
      </c>
      <c r="AQ456" s="305">
        <v>520</v>
      </c>
      <c r="AR456" s="305">
        <v>550</v>
      </c>
      <c r="AS456" s="305">
        <v>600</v>
      </c>
      <c r="AT456" s="305">
        <v>450</v>
      </c>
      <c r="AU456" s="305">
        <v>580</v>
      </c>
      <c r="AV456" s="305"/>
      <c r="AW456" s="305">
        <v>430</v>
      </c>
      <c r="AX456" s="305"/>
      <c r="AY456" s="305"/>
      <c r="AZ456" s="305"/>
      <c r="BA456" s="305"/>
      <c r="BB456" s="305"/>
      <c r="BC456" s="618"/>
      <c r="BD456" s="1349">
        <v>350</v>
      </c>
      <c r="BE456" s="1349"/>
      <c r="BF456" s="1349"/>
      <c r="BG456" s="1349">
        <v>355</v>
      </c>
      <c r="BH456" s="1349">
        <v>350</v>
      </c>
      <c r="BI456" s="1349">
        <v>360</v>
      </c>
      <c r="BJ456" s="1349">
        <v>620</v>
      </c>
      <c r="BK456" s="1349">
        <v>460</v>
      </c>
      <c r="BL456" s="1349">
        <v>650</v>
      </c>
      <c r="BM456" s="1349">
        <v>650</v>
      </c>
      <c r="BN456" s="1349">
        <v>600</v>
      </c>
      <c r="BO456" s="1349">
        <v>420</v>
      </c>
      <c r="BP456" s="1349"/>
      <c r="BQ456" s="1349"/>
      <c r="BR456" s="1349"/>
      <c r="BS456" s="1349"/>
      <c r="BT456" s="1349"/>
      <c r="BU456" s="618"/>
      <c r="BV456" s="305">
        <v>480</v>
      </c>
      <c r="BW456" s="305">
        <v>480</v>
      </c>
      <c r="BX456" s="305">
        <v>480</v>
      </c>
      <c r="BY456" s="305">
        <v>350</v>
      </c>
      <c r="BZ456" s="578">
        <f t="shared" si="1176"/>
        <v>555</v>
      </c>
      <c r="CA456" s="578">
        <f t="shared" si="1177"/>
        <v>507.77777777777777</v>
      </c>
      <c r="CB456" s="578">
        <f t="shared" si="1178"/>
        <v>480</v>
      </c>
      <c r="CC456" s="665">
        <f t="shared" si="1179"/>
        <v>476.875</v>
      </c>
      <c r="CD456" s="1069" t="str">
        <f t="shared" ref="CD456:CO457" si="1242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070">
        <f t="shared" si="1242"/>
        <v>350</v>
      </c>
      <c r="CF456" s="1070">
        <f t="shared" si="1242"/>
        <v>350</v>
      </c>
      <c r="CG456" s="1070">
        <f t="shared" si="1242"/>
        <v>355</v>
      </c>
      <c r="CH456" s="1070">
        <f t="shared" si="1242"/>
        <v>360</v>
      </c>
      <c r="CI456" s="1071">
        <f t="shared" si="1242"/>
        <v>420</v>
      </c>
      <c r="CJ456" s="1071">
        <f t="shared" si="1242"/>
        <v>460</v>
      </c>
      <c r="CK456" s="1070">
        <f t="shared" si="1242"/>
        <v>600</v>
      </c>
      <c r="CL456" s="1070">
        <f t="shared" si="1242"/>
        <v>620</v>
      </c>
      <c r="CM456" s="1070">
        <f t="shared" si="1242"/>
        <v>650</v>
      </c>
      <c r="CN456" s="1070">
        <f t="shared" si="1242"/>
        <v>650</v>
      </c>
      <c r="CO456" s="1069" t="str">
        <f t="shared" si="1242"/>
        <v/>
      </c>
      <c r="CP456" s="532" t="str">
        <f t="shared" si="1207"/>
        <v/>
      </c>
      <c r="CQ456" s="533" t="str">
        <f t="shared" si="1208"/>
        <v/>
      </c>
      <c r="CR456" s="534" t="str">
        <f t="shared" si="1209"/>
        <v/>
      </c>
      <c r="CS456" s="534" t="str">
        <f t="shared" si="1210"/>
        <v/>
      </c>
      <c r="CT456" s="534">
        <f t="shared" si="1211"/>
        <v>350</v>
      </c>
      <c r="CU456" s="534">
        <f t="shared" si="1212"/>
        <v>350</v>
      </c>
      <c r="CV456" s="534">
        <f t="shared" si="1213"/>
        <v>355</v>
      </c>
      <c r="CW456" s="535">
        <f t="shared" si="1214"/>
        <v>360</v>
      </c>
      <c r="CX456" s="535">
        <f t="shared" si="1215"/>
        <v>420</v>
      </c>
      <c r="CY456" s="535">
        <f t="shared" si="1216"/>
        <v>460</v>
      </c>
      <c r="CZ456" s="534">
        <f t="shared" si="1217"/>
        <v>600</v>
      </c>
      <c r="DA456" s="534">
        <f t="shared" si="1218"/>
        <v>620</v>
      </c>
      <c r="DB456" s="534">
        <f t="shared" si="1219"/>
        <v>650</v>
      </c>
      <c r="DC456" s="534">
        <f t="shared" si="1220"/>
        <v>650</v>
      </c>
      <c r="DD456" s="534" t="str">
        <f t="shared" si="1221"/>
        <v/>
      </c>
      <c r="DE456" s="533" t="str">
        <f t="shared" si="1222"/>
        <v/>
      </c>
      <c r="DF456" s="532" t="str">
        <f t="shared" si="1223"/>
        <v/>
      </c>
      <c r="DG456" s="631">
        <f t="shared" si="1224"/>
        <v>12</v>
      </c>
      <c r="DH456" s="96">
        <f t="shared" si="1225"/>
        <v>11</v>
      </c>
      <c r="DI456" s="96">
        <f t="shared" si="1226"/>
        <v>11</v>
      </c>
      <c r="DJ456" s="96">
        <f t="shared" si="1227"/>
        <v>10</v>
      </c>
      <c r="DK456" s="467"/>
      <c r="DL456" s="599"/>
      <c r="DM456" s="599"/>
      <c r="DN456" s="599"/>
      <c r="DO456" s="599"/>
      <c r="DP456" s="599"/>
      <c r="DQ456" s="599"/>
      <c r="DR456" s="599"/>
      <c r="DS456" s="599"/>
      <c r="DT456" s="468"/>
    </row>
    <row r="457" spans="1:124" s="470" customFormat="1" ht="15.75" customHeight="1">
      <c r="A457" s="590" t="s">
        <v>283</v>
      </c>
      <c r="B457" s="608">
        <f t="shared" ref="B457:M457" si="1243">IF(B456="","",B451*B456*B452)</f>
        <v>6840</v>
      </c>
      <c r="C457" s="608">
        <f t="shared" si="1243"/>
        <v>6600</v>
      </c>
      <c r="D457" s="608">
        <f t="shared" si="1243"/>
        <v>6720</v>
      </c>
      <c r="E457" s="608">
        <f t="shared" si="1243"/>
        <v>4920</v>
      </c>
      <c r="F457" s="608">
        <f t="shared" si="1243"/>
        <v>6000</v>
      </c>
      <c r="G457" s="608">
        <f t="shared" si="1243"/>
        <v>6720</v>
      </c>
      <c r="H457" s="608">
        <f t="shared" si="1243"/>
        <v>6840</v>
      </c>
      <c r="I457" s="608">
        <f t="shared" si="1243"/>
        <v>6960</v>
      </c>
      <c r="J457" s="608">
        <f t="shared" si="1243"/>
        <v>6600</v>
      </c>
      <c r="K457" s="608">
        <f t="shared" si="1243"/>
        <v>6600</v>
      </c>
      <c r="L457" s="608">
        <f t="shared" si="1243"/>
        <v>6720</v>
      </c>
      <c r="M457" s="608">
        <f t="shared" si="1243"/>
        <v>6960</v>
      </c>
      <c r="N457" s="608"/>
      <c r="O457" s="608"/>
      <c r="P457" s="608"/>
      <c r="Q457" s="608"/>
      <c r="R457" s="608"/>
      <c r="S457" s="640"/>
      <c r="T457" s="608">
        <f t="shared" ref="T457:AE457" si="1244">IF(T456="","",T451*T456*T452)</f>
        <v>5520</v>
      </c>
      <c r="U457" s="608">
        <f t="shared" si="1244"/>
        <v>5640</v>
      </c>
      <c r="V457" s="608">
        <f t="shared" si="1244"/>
        <v>5400</v>
      </c>
      <c r="W457" s="608">
        <f t="shared" si="1244"/>
        <v>5400</v>
      </c>
      <c r="X457" s="608">
        <f t="shared" si="1244"/>
        <v>5760</v>
      </c>
      <c r="Y457" s="608">
        <f t="shared" si="1244"/>
        <v>5640</v>
      </c>
      <c r="Z457" s="1347">
        <f t="shared" si="1244"/>
        <v>7200</v>
      </c>
      <c r="AA457" s="1347">
        <f t="shared" si="1244"/>
        <v>7200</v>
      </c>
      <c r="AB457" s="1347">
        <f t="shared" si="1244"/>
        <v>6600</v>
      </c>
      <c r="AC457" s="1347">
        <f t="shared" si="1244"/>
        <v>7080</v>
      </c>
      <c r="AD457" s="608" t="str">
        <f t="shared" si="1244"/>
        <v/>
      </c>
      <c r="AE457" s="1347">
        <f t="shared" si="1244"/>
        <v>6000</v>
      </c>
      <c r="AF457" s="608"/>
      <c r="AG457" s="608"/>
      <c r="AH457" s="608"/>
      <c r="AI457" s="608"/>
      <c r="AJ457" s="608"/>
      <c r="AK457" s="640"/>
      <c r="AL457" s="608">
        <f t="shared" ref="AL457:AW457" si="1245">IF(AL456="","",AL451*AL456*AL452)</f>
        <v>4320</v>
      </c>
      <c r="AM457" s="608">
        <f t="shared" si="1245"/>
        <v>4200</v>
      </c>
      <c r="AN457" s="608">
        <f t="shared" si="1245"/>
        <v>5400</v>
      </c>
      <c r="AO457" s="608">
        <f t="shared" si="1245"/>
        <v>5760</v>
      </c>
      <c r="AP457" s="608">
        <f t="shared" si="1245"/>
        <v>6000</v>
      </c>
      <c r="AQ457" s="608">
        <f t="shared" si="1245"/>
        <v>6240</v>
      </c>
      <c r="AR457" s="608">
        <f t="shared" si="1245"/>
        <v>3300</v>
      </c>
      <c r="AS457" s="608">
        <f t="shared" si="1245"/>
        <v>3000</v>
      </c>
      <c r="AT457" s="608">
        <f t="shared" si="1245"/>
        <v>2250</v>
      </c>
      <c r="AU457" s="608">
        <f t="shared" si="1245"/>
        <v>6960</v>
      </c>
      <c r="AV457" s="608" t="str">
        <f t="shared" si="1245"/>
        <v/>
      </c>
      <c r="AW457" s="608">
        <f t="shared" si="1245"/>
        <v>5160</v>
      </c>
      <c r="AX457" s="608"/>
      <c r="AY457" s="608"/>
      <c r="AZ457" s="608"/>
      <c r="BA457" s="608"/>
      <c r="BB457" s="608"/>
      <c r="BC457" s="640"/>
      <c r="BD457" s="1347">
        <f t="shared" ref="BD457:BO457" si="1246">IF(BD456="","",BD451*BD456*BD452)</f>
        <v>4200</v>
      </c>
      <c r="BE457" s="1347" t="str">
        <f t="shared" si="1246"/>
        <v/>
      </c>
      <c r="BF457" s="1347" t="str">
        <f t="shared" si="1246"/>
        <v/>
      </c>
      <c r="BG457" s="1347">
        <f t="shared" si="1246"/>
        <v>4260</v>
      </c>
      <c r="BH457" s="1347">
        <f t="shared" si="1246"/>
        <v>4200</v>
      </c>
      <c r="BI457" s="1347">
        <f t="shared" si="1246"/>
        <v>4320</v>
      </c>
      <c r="BJ457" s="1347">
        <f t="shared" si="1246"/>
        <v>7440</v>
      </c>
      <c r="BK457" s="1347">
        <f t="shared" si="1246"/>
        <v>5520</v>
      </c>
      <c r="BL457" s="1347">
        <f t="shared" si="1246"/>
        <v>7800</v>
      </c>
      <c r="BM457" s="1347">
        <f t="shared" si="1246"/>
        <v>7800</v>
      </c>
      <c r="BN457" s="1347">
        <f t="shared" si="1246"/>
        <v>7200</v>
      </c>
      <c r="BO457" s="1347">
        <f t="shared" si="1246"/>
        <v>5040</v>
      </c>
      <c r="BP457" s="1347"/>
      <c r="BQ457" s="1347"/>
      <c r="BR457" s="1347"/>
      <c r="BS457" s="1347"/>
      <c r="BT457" s="1347"/>
      <c r="BU457" s="640"/>
      <c r="BV457" s="608">
        <f>IF(BV456="","",BV451*BV456*BV452)</f>
        <v>5760</v>
      </c>
      <c r="BW457" s="608">
        <f>IF(BW456="","",BW451*BW456*BW452)</f>
        <v>5760</v>
      </c>
      <c r="BX457" s="608">
        <f>IF(BX456="","",BX451*BX456*BX452)</f>
        <v>5760</v>
      </c>
      <c r="BY457" s="608">
        <f>IF(BY456="","",BY451*BY456*BY452)</f>
        <v>4200</v>
      </c>
      <c r="BZ457" s="578">
        <f t="shared" si="1176"/>
        <v>6660</v>
      </c>
      <c r="CA457" s="578">
        <f t="shared" si="1177"/>
        <v>6093.333333333333</v>
      </c>
      <c r="CB457" s="578">
        <f t="shared" si="1178"/>
        <v>4820</v>
      </c>
      <c r="CC457" s="665">
        <f t="shared" si="1179"/>
        <v>5722.5</v>
      </c>
      <c r="CD457" s="1069" t="str">
        <f t="shared" si="1242"/>
        <v/>
      </c>
      <c r="CE457" s="1070">
        <f t="shared" ref="CE457:CO457" si="1247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4200</v>
      </c>
      <c r="CF457" s="1070">
        <f t="shared" si="1247"/>
        <v>4200</v>
      </c>
      <c r="CG457" s="1070">
        <f t="shared" si="1247"/>
        <v>4260</v>
      </c>
      <c r="CH457" s="1070">
        <f t="shared" si="1247"/>
        <v>4320</v>
      </c>
      <c r="CI457" s="1071">
        <f t="shared" si="1247"/>
        <v>5040</v>
      </c>
      <c r="CJ457" s="1071">
        <f t="shared" si="1247"/>
        <v>5520</v>
      </c>
      <c r="CK457" s="1070">
        <f t="shared" si="1247"/>
        <v>7200</v>
      </c>
      <c r="CL457" s="1070">
        <f t="shared" si="1247"/>
        <v>7440</v>
      </c>
      <c r="CM457" s="1070">
        <f t="shared" si="1247"/>
        <v>7800</v>
      </c>
      <c r="CN457" s="1070">
        <f t="shared" si="1247"/>
        <v>7800</v>
      </c>
      <c r="CO457" s="1069" t="str">
        <f t="shared" si="1247"/>
        <v/>
      </c>
      <c r="CP457" s="532" t="str">
        <f t="shared" si="1207"/>
        <v/>
      </c>
      <c r="CQ457" s="533" t="str">
        <f t="shared" si="1208"/>
        <v/>
      </c>
      <c r="CR457" s="534" t="str">
        <f t="shared" si="1209"/>
        <v/>
      </c>
      <c r="CS457" s="534" t="str">
        <f t="shared" si="1210"/>
        <v/>
      </c>
      <c r="CT457" s="534">
        <f t="shared" si="1211"/>
        <v>4200</v>
      </c>
      <c r="CU457" s="534">
        <f t="shared" si="1212"/>
        <v>4200</v>
      </c>
      <c r="CV457" s="534">
        <f t="shared" si="1213"/>
        <v>4260</v>
      </c>
      <c r="CW457" s="535">
        <f t="shared" si="1214"/>
        <v>4320</v>
      </c>
      <c r="CX457" s="535">
        <f t="shared" si="1215"/>
        <v>5040</v>
      </c>
      <c r="CY457" s="535">
        <f t="shared" si="1216"/>
        <v>5520</v>
      </c>
      <c r="CZ457" s="534">
        <f t="shared" si="1217"/>
        <v>7200</v>
      </c>
      <c r="DA457" s="534">
        <f t="shared" si="1218"/>
        <v>7440</v>
      </c>
      <c r="DB457" s="534">
        <f t="shared" si="1219"/>
        <v>7800</v>
      </c>
      <c r="DC457" s="534">
        <f t="shared" si="1220"/>
        <v>7800</v>
      </c>
      <c r="DD457" s="534" t="str">
        <f t="shared" si="1221"/>
        <v/>
      </c>
      <c r="DE457" s="533" t="str">
        <f t="shared" si="1222"/>
        <v/>
      </c>
      <c r="DF457" s="532" t="str">
        <f t="shared" si="1223"/>
        <v/>
      </c>
      <c r="DG457" s="631">
        <f t="shared" si="1224"/>
        <v>12</v>
      </c>
      <c r="DH457" s="96">
        <f t="shared" si="1225"/>
        <v>11</v>
      </c>
      <c r="DI457" s="96">
        <f t="shared" si="1226"/>
        <v>11</v>
      </c>
      <c r="DJ457" s="96">
        <f t="shared" si="1227"/>
        <v>10</v>
      </c>
      <c r="DK457" s="467"/>
      <c r="DL457" s="599"/>
      <c r="DM457" s="599"/>
      <c r="DN457" s="599"/>
      <c r="DO457" s="599"/>
      <c r="DP457" s="599"/>
      <c r="DQ457" s="599"/>
      <c r="DR457" s="599"/>
      <c r="DS457" s="599"/>
      <c r="DT457" s="468"/>
    </row>
    <row r="458" spans="1:124" s="470" customFormat="1" ht="15.75" customHeight="1">
      <c r="A458" s="1110" t="s">
        <v>689</v>
      </c>
      <c r="B458" s="620" t="s">
        <v>278</v>
      </c>
      <c r="C458" s="620" t="s">
        <v>278</v>
      </c>
      <c r="D458" s="620" t="s">
        <v>278</v>
      </c>
      <c r="E458" s="620" t="s">
        <v>278</v>
      </c>
      <c r="F458" s="620" t="s">
        <v>278</v>
      </c>
      <c r="G458" s="620" t="s">
        <v>278</v>
      </c>
      <c r="H458" s="620" t="s">
        <v>278</v>
      </c>
      <c r="I458" s="620" t="s">
        <v>278</v>
      </c>
      <c r="J458" s="620" t="s">
        <v>278</v>
      </c>
      <c r="K458" s="620" t="s">
        <v>278</v>
      </c>
      <c r="L458" s="620" t="s">
        <v>278</v>
      </c>
      <c r="M458" s="620" t="s">
        <v>278</v>
      </c>
      <c r="N458" s="620"/>
      <c r="O458" s="620"/>
      <c r="P458" s="620"/>
      <c r="Q458" s="620"/>
      <c r="R458" s="620"/>
      <c r="S458" s="577"/>
      <c r="T458" s="620" t="s">
        <v>278</v>
      </c>
      <c r="U458" s="620" t="s">
        <v>278</v>
      </c>
      <c r="V458" s="620" t="s">
        <v>278</v>
      </c>
      <c r="W458" s="620" t="s">
        <v>278</v>
      </c>
      <c r="X458" s="620" t="s">
        <v>278</v>
      </c>
      <c r="Y458" s="620" t="s">
        <v>278</v>
      </c>
      <c r="Z458" s="1350" t="s">
        <v>278</v>
      </c>
      <c r="AA458" s="1350" t="s">
        <v>278</v>
      </c>
      <c r="AB458" s="1350" t="s">
        <v>278</v>
      </c>
      <c r="AC458" s="1350" t="s">
        <v>278</v>
      </c>
      <c r="AD458" s="620" t="s">
        <v>278</v>
      </c>
      <c r="AE458" s="1350" t="s">
        <v>278</v>
      </c>
      <c r="AF458" s="620"/>
      <c r="AG458" s="620"/>
      <c r="AH458" s="620"/>
      <c r="AI458" s="620"/>
      <c r="AJ458" s="620"/>
      <c r="AK458" s="621"/>
      <c r="AL458" s="620" t="s">
        <v>278</v>
      </c>
      <c r="AM458" s="620" t="s">
        <v>278</v>
      </c>
      <c r="AN458" s="620" t="s">
        <v>278</v>
      </c>
      <c r="AO458" s="620" t="s">
        <v>278</v>
      </c>
      <c r="AP458" s="620" t="s">
        <v>278</v>
      </c>
      <c r="AQ458" s="620" t="s">
        <v>278</v>
      </c>
      <c r="AR458" s="620" t="s">
        <v>278</v>
      </c>
      <c r="AS458" s="620" t="s">
        <v>278</v>
      </c>
      <c r="AT458" s="620" t="s">
        <v>278</v>
      </c>
      <c r="AU458" s="620" t="s">
        <v>278</v>
      </c>
      <c r="AV458" s="620" t="s">
        <v>278</v>
      </c>
      <c r="AW458" s="620" t="s">
        <v>278</v>
      </c>
      <c r="AX458" s="620"/>
      <c r="AY458" s="620"/>
      <c r="AZ458" s="620"/>
      <c r="BA458" s="620"/>
      <c r="BB458" s="620"/>
      <c r="BC458" s="621"/>
      <c r="BD458" s="1350" t="s">
        <v>278</v>
      </c>
      <c r="BE458" s="1350" t="s">
        <v>278</v>
      </c>
      <c r="BF458" s="1350" t="s">
        <v>278</v>
      </c>
      <c r="BG458" s="1350" t="s">
        <v>278</v>
      </c>
      <c r="BH458" s="1350" t="s">
        <v>278</v>
      </c>
      <c r="BI458" s="1350" t="s">
        <v>278</v>
      </c>
      <c r="BJ458" s="1350" t="s">
        <v>278</v>
      </c>
      <c r="BK458" s="1350" t="s">
        <v>278</v>
      </c>
      <c r="BL458" s="1350" t="s">
        <v>278</v>
      </c>
      <c r="BM458" s="1350" t="s">
        <v>278</v>
      </c>
      <c r="BN458" s="1350" t="s">
        <v>278</v>
      </c>
      <c r="BO458" s="1350" t="s">
        <v>278</v>
      </c>
      <c r="BP458" s="1350"/>
      <c r="BQ458" s="1350"/>
      <c r="BR458" s="1350"/>
      <c r="BS458" s="1350"/>
      <c r="BT458" s="1350"/>
      <c r="BU458" s="621"/>
      <c r="BV458" s="620" t="s">
        <v>278</v>
      </c>
      <c r="BW458" s="620" t="s">
        <v>278</v>
      </c>
      <c r="BX458" s="620" t="s">
        <v>278</v>
      </c>
      <c r="BY458" s="620" t="s">
        <v>278</v>
      </c>
      <c r="BZ458" s="570" t="str">
        <f t="shared" si="1176"/>
        <v/>
      </c>
      <c r="CA458" s="570" t="str">
        <f t="shared" si="1177"/>
        <v/>
      </c>
      <c r="CB458" s="570" t="str">
        <f t="shared" si="1178"/>
        <v/>
      </c>
      <c r="CC458" s="664" t="str">
        <f t="shared" si="1179"/>
        <v/>
      </c>
      <c r="CD458" s="1076"/>
      <c r="CE458" s="1076"/>
      <c r="CF458" s="1076"/>
      <c r="CG458" s="1076"/>
      <c r="CH458" s="1076"/>
      <c r="CI458" s="1076"/>
      <c r="CJ458" s="1076"/>
      <c r="CK458" s="1076"/>
      <c r="CL458" s="1076"/>
      <c r="CM458" s="1076"/>
      <c r="CN458" s="1076"/>
      <c r="CO458" s="1076"/>
      <c r="CP458" s="188"/>
      <c r="CQ458" s="188"/>
      <c r="CR458" s="188"/>
      <c r="CS458" s="188"/>
      <c r="CT458" s="188"/>
      <c r="CU458" s="188"/>
      <c r="CV458" s="188"/>
      <c r="CW458" s="188"/>
      <c r="CX458" s="188"/>
      <c r="CY458" s="188"/>
      <c r="CZ458" s="188"/>
      <c r="DA458" s="188"/>
      <c r="DB458" s="188"/>
      <c r="DC458" s="188"/>
      <c r="DD458" s="188"/>
      <c r="DE458" s="188"/>
      <c r="DF458" s="188"/>
      <c r="DG458" s="571"/>
      <c r="DH458" s="188"/>
      <c r="DI458" s="188"/>
      <c r="DJ458" s="188"/>
      <c r="DK458" s="572"/>
      <c r="DL458" s="598"/>
      <c r="DM458" s="598"/>
      <c r="DN458" s="598"/>
      <c r="DO458" s="598"/>
      <c r="DP458" s="598"/>
      <c r="DQ458" s="598"/>
      <c r="DR458" s="598"/>
      <c r="DS458" s="598"/>
      <c r="DT458" s="468"/>
    </row>
    <row r="459" spans="1:124" s="470" customFormat="1" ht="15.75" customHeight="1">
      <c r="A459" s="712" t="s">
        <v>263</v>
      </c>
      <c r="B459" s="305">
        <v>5</v>
      </c>
      <c r="C459" s="305">
        <v>5</v>
      </c>
      <c r="D459" s="305">
        <v>5</v>
      </c>
      <c r="E459" s="305">
        <v>10</v>
      </c>
      <c r="F459" s="305">
        <v>5</v>
      </c>
      <c r="G459" s="305">
        <v>5</v>
      </c>
      <c r="H459" s="305">
        <v>5</v>
      </c>
      <c r="I459" s="305">
        <v>5</v>
      </c>
      <c r="J459" s="305">
        <v>5</v>
      </c>
      <c r="K459" s="305">
        <v>5</v>
      </c>
      <c r="L459" s="305">
        <v>5</v>
      </c>
      <c r="M459" s="305">
        <v>5</v>
      </c>
      <c r="N459" s="305"/>
      <c r="O459" s="305"/>
      <c r="P459" s="305"/>
      <c r="Q459" s="305"/>
      <c r="R459" s="305"/>
      <c r="S459" s="621"/>
      <c r="T459" s="305">
        <v>5</v>
      </c>
      <c r="U459" s="305">
        <v>5</v>
      </c>
      <c r="V459" s="305">
        <v>5</v>
      </c>
      <c r="W459" s="305">
        <v>5</v>
      </c>
      <c r="X459" s="305">
        <v>5</v>
      </c>
      <c r="Y459" s="305">
        <v>5</v>
      </c>
      <c r="Z459" s="1349"/>
      <c r="AA459" s="1349">
        <v>5</v>
      </c>
      <c r="AB459" s="1349">
        <v>5</v>
      </c>
      <c r="AC459" s="1349">
        <v>5</v>
      </c>
      <c r="AD459" s="305"/>
      <c r="AE459" s="1349"/>
      <c r="AF459" s="305"/>
      <c r="AG459" s="305"/>
      <c r="AH459" s="305"/>
      <c r="AI459" s="305"/>
      <c r="AJ459" s="305"/>
      <c r="AK459" s="621"/>
      <c r="AL459" s="305">
        <v>5</v>
      </c>
      <c r="AM459" s="305">
        <v>5</v>
      </c>
      <c r="AN459" s="305">
        <v>10</v>
      </c>
      <c r="AO459" s="305">
        <v>10</v>
      </c>
      <c r="AP459" s="305">
        <v>5</v>
      </c>
      <c r="AQ459" s="305">
        <v>5</v>
      </c>
      <c r="AR459" s="305">
        <v>5</v>
      </c>
      <c r="AS459" s="305">
        <v>10</v>
      </c>
      <c r="AT459" s="305">
        <v>5</v>
      </c>
      <c r="AU459" s="305">
        <v>5</v>
      </c>
      <c r="AV459" s="305">
        <v>5</v>
      </c>
      <c r="AW459" s="305">
        <v>5</v>
      </c>
      <c r="AX459" s="305"/>
      <c r="AY459" s="305"/>
      <c r="AZ459" s="305"/>
      <c r="BA459" s="305"/>
      <c r="BB459" s="305"/>
      <c r="BC459" s="621"/>
      <c r="BD459" s="1349">
        <v>5</v>
      </c>
      <c r="BE459" s="1349">
        <v>5</v>
      </c>
      <c r="BF459" s="1349">
        <v>5</v>
      </c>
      <c r="BG459" s="1349">
        <v>10</v>
      </c>
      <c r="BH459" s="1349">
        <v>5</v>
      </c>
      <c r="BI459" s="1349">
        <v>10</v>
      </c>
      <c r="BJ459" s="1349">
        <v>10</v>
      </c>
      <c r="BK459" s="1349">
        <v>10</v>
      </c>
      <c r="BL459" s="1349">
        <v>10</v>
      </c>
      <c r="BM459" s="1349">
        <v>5</v>
      </c>
      <c r="BN459" s="1349">
        <v>5</v>
      </c>
      <c r="BO459" s="1349">
        <v>5</v>
      </c>
      <c r="BP459" s="1349"/>
      <c r="BQ459" s="1349"/>
      <c r="BR459" s="1349"/>
      <c r="BS459" s="1349"/>
      <c r="BT459" s="1349"/>
      <c r="BU459" s="621"/>
      <c r="BV459" s="305">
        <v>5</v>
      </c>
      <c r="BW459" s="305">
        <v>5</v>
      </c>
      <c r="BX459" s="305">
        <v>5</v>
      </c>
      <c r="BY459" s="305">
        <v>5</v>
      </c>
      <c r="BZ459" s="578">
        <f t="shared" si="1176"/>
        <v>5</v>
      </c>
      <c r="CA459" s="578">
        <f t="shared" si="1177"/>
        <v>5</v>
      </c>
      <c r="CB459" s="578">
        <f t="shared" si="1178"/>
        <v>6</v>
      </c>
      <c r="CC459" s="665">
        <f t="shared" si="1179"/>
        <v>7</v>
      </c>
      <c r="CD459" s="1069">
        <f t="shared" ref="CD459:CO459" si="1248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070">
        <f t="shared" si="1248"/>
        <v>5</v>
      </c>
      <c r="CF459" s="1070">
        <f t="shared" si="1248"/>
        <v>5</v>
      </c>
      <c r="CG459" s="1070">
        <f t="shared" si="1248"/>
        <v>5</v>
      </c>
      <c r="CH459" s="1070">
        <f t="shared" si="1248"/>
        <v>5</v>
      </c>
      <c r="CI459" s="1071">
        <f t="shared" si="1248"/>
        <v>5</v>
      </c>
      <c r="CJ459" s="1071">
        <f t="shared" si="1248"/>
        <v>5</v>
      </c>
      <c r="CK459" s="1070">
        <f t="shared" si="1248"/>
        <v>10</v>
      </c>
      <c r="CL459" s="1070">
        <f t="shared" si="1248"/>
        <v>10</v>
      </c>
      <c r="CM459" s="1070">
        <f t="shared" si="1248"/>
        <v>10</v>
      </c>
      <c r="CN459" s="1070">
        <f t="shared" si="1248"/>
        <v>10</v>
      </c>
      <c r="CO459" s="1069">
        <f t="shared" si="1248"/>
        <v>10</v>
      </c>
      <c r="CP459" s="532" t="str">
        <f t="shared" ref="CP459:CP466" si="1249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3" t="str">
        <f t="shared" ref="CQ459:CQ466" si="1250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4" t="str">
        <f t="shared" ref="CR459:CR466" si="1251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4">
        <f t="shared" ref="CS459:CS466" si="1252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34">
        <f t="shared" ref="CT459:CT466" si="1253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5</v>
      </c>
      <c r="CU459" s="534">
        <f t="shared" ref="CU459:CU466" si="1254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34">
        <f t="shared" ref="CV459:CV466" si="1255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35">
        <f t="shared" ref="CW459:CW466" si="1256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</v>
      </c>
      <c r="CX459" s="535">
        <f t="shared" ref="CX459:CX466" si="1257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5</v>
      </c>
      <c r="CY459" s="535">
        <f t="shared" ref="CY459:CY466" si="1258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5</v>
      </c>
      <c r="CZ459" s="534">
        <f t="shared" ref="CZ459:CZ466" si="1259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4">
        <f t="shared" ref="DA459:DA466" si="1260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34">
        <f t="shared" ref="DB459:DB466" si="1261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34">
        <f t="shared" ref="DC459:DC466" si="1262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34">
        <f t="shared" ref="DD459:DD466" si="1263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10</v>
      </c>
      <c r="DE459" s="533" t="str">
        <f t="shared" ref="DE459:DE466" si="1264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32" t="str">
        <f t="shared" ref="DF459:DF466" si="1265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31">
        <f t="shared" ref="DG459:DG466" si="1266">COUNT(B459:R459)</f>
        <v>12</v>
      </c>
      <c r="DH459" s="96">
        <f t="shared" ref="DH459:DH466" si="1267">COUNT(T459:AJ459)</f>
        <v>9</v>
      </c>
      <c r="DI459" s="96">
        <f t="shared" ref="DI459:DI466" si="1268">COUNT(AL459:BB459)</f>
        <v>12</v>
      </c>
      <c r="DJ459" s="96">
        <f t="shared" ref="DJ459:DJ466" si="1269">COUNT(BD459:BT459)</f>
        <v>12</v>
      </c>
      <c r="DK459" s="467"/>
      <c r="DL459" s="599"/>
      <c r="DM459" s="599"/>
      <c r="DN459" s="599"/>
      <c r="DO459" s="599"/>
      <c r="DP459" s="599"/>
      <c r="DQ459" s="599"/>
      <c r="DR459" s="599"/>
      <c r="DS459" s="599"/>
      <c r="DT459" s="468"/>
    </row>
    <row r="460" spans="1:124" s="470" customFormat="1" ht="15.75" customHeight="1">
      <c r="A460" s="712" t="s">
        <v>279</v>
      </c>
      <c r="B460" s="305">
        <v>2</v>
      </c>
      <c r="C460" s="305">
        <v>2</v>
      </c>
      <c r="D460" s="305">
        <v>2</v>
      </c>
      <c r="E460" s="305">
        <v>1</v>
      </c>
      <c r="F460" s="305">
        <v>2</v>
      </c>
      <c r="G460" s="305">
        <v>1</v>
      </c>
      <c r="H460" s="305">
        <v>2</v>
      </c>
      <c r="I460" s="305">
        <v>1</v>
      </c>
      <c r="J460" s="305">
        <v>1</v>
      </c>
      <c r="K460" s="622">
        <v>1</v>
      </c>
      <c r="L460" s="305">
        <v>1</v>
      </c>
      <c r="M460" s="622">
        <v>1</v>
      </c>
      <c r="N460" s="305"/>
      <c r="O460" s="622"/>
      <c r="P460" s="305"/>
      <c r="Q460" s="622"/>
      <c r="R460" s="305"/>
      <c r="S460" s="621"/>
      <c r="T460" s="305">
        <v>2</v>
      </c>
      <c r="U460" s="305">
        <v>2</v>
      </c>
      <c r="V460" s="305">
        <v>2</v>
      </c>
      <c r="W460" s="305">
        <v>2</v>
      </c>
      <c r="X460" s="305">
        <v>2</v>
      </c>
      <c r="Y460" s="305">
        <v>2</v>
      </c>
      <c r="Z460" s="1349"/>
      <c r="AA460" s="1349">
        <v>2</v>
      </c>
      <c r="AB460" s="1349">
        <v>2</v>
      </c>
      <c r="AC460" s="1349">
        <v>3</v>
      </c>
      <c r="AD460" s="305"/>
      <c r="AE460" s="1351"/>
      <c r="AF460" s="622"/>
      <c r="AG460" s="622"/>
      <c r="AH460" s="622"/>
      <c r="AI460" s="622"/>
      <c r="AJ460" s="622"/>
      <c r="AK460" s="621"/>
      <c r="AL460" s="305">
        <v>1</v>
      </c>
      <c r="AM460" s="305">
        <v>1</v>
      </c>
      <c r="AN460" s="305">
        <v>1</v>
      </c>
      <c r="AO460" s="305">
        <v>1</v>
      </c>
      <c r="AP460" s="305">
        <v>1</v>
      </c>
      <c r="AQ460" s="305">
        <v>1</v>
      </c>
      <c r="AR460" s="305">
        <v>1</v>
      </c>
      <c r="AS460" s="305">
        <v>1</v>
      </c>
      <c r="AT460" s="305">
        <v>1</v>
      </c>
      <c r="AU460" s="305">
        <v>1</v>
      </c>
      <c r="AV460" s="305">
        <v>1</v>
      </c>
      <c r="AW460" s="305">
        <v>1</v>
      </c>
      <c r="AX460" s="305"/>
      <c r="AY460" s="305"/>
      <c r="AZ460" s="305"/>
      <c r="BA460" s="305"/>
      <c r="BB460" s="305"/>
      <c r="BC460" s="621"/>
      <c r="BD460" s="1349">
        <v>1</v>
      </c>
      <c r="BE460" s="1349">
        <v>1</v>
      </c>
      <c r="BF460" s="1349">
        <v>1</v>
      </c>
      <c r="BG460" s="1349">
        <v>1</v>
      </c>
      <c r="BH460" s="1349">
        <v>1</v>
      </c>
      <c r="BI460" s="1349">
        <v>1</v>
      </c>
      <c r="BJ460" s="1349">
        <v>1</v>
      </c>
      <c r="BK460" s="1349">
        <v>2</v>
      </c>
      <c r="BL460" s="1349">
        <v>1</v>
      </c>
      <c r="BM460" s="1349">
        <v>2</v>
      </c>
      <c r="BN460" s="1349">
        <v>1</v>
      </c>
      <c r="BO460" s="1349">
        <v>1</v>
      </c>
      <c r="BP460" s="1349"/>
      <c r="BQ460" s="1349"/>
      <c r="BR460" s="1349"/>
      <c r="BS460" s="1349"/>
      <c r="BT460" s="1349"/>
      <c r="BU460" s="621"/>
      <c r="BV460" s="305">
        <v>1</v>
      </c>
      <c r="BW460" s="305">
        <v>2</v>
      </c>
      <c r="BX460" s="305">
        <v>1</v>
      </c>
      <c r="BY460" s="305">
        <v>1</v>
      </c>
      <c r="BZ460" s="578">
        <f t="shared" si="1176"/>
        <v>1.4</v>
      </c>
      <c r="CA460" s="578">
        <f t="shared" si="1177"/>
        <v>2</v>
      </c>
      <c r="CB460" s="578">
        <f t="shared" si="1178"/>
        <v>1</v>
      </c>
      <c r="CC460" s="665">
        <f t="shared" si="1179"/>
        <v>1.1000000000000001</v>
      </c>
      <c r="CD460" s="1069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070">
        <f t="shared" ref="CE460:CO464" si="1270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070">
        <f t="shared" si="1270"/>
        <v>1</v>
      </c>
      <c r="CG460" s="1070">
        <f t="shared" si="1270"/>
        <v>1</v>
      </c>
      <c r="CH460" s="1070">
        <f t="shared" si="1270"/>
        <v>1</v>
      </c>
      <c r="CI460" s="1071">
        <f t="shared" si="1270"/>
        <v>1</v>
      </c>
      <c r="CJ460" s="1071">
        <f t="shared" si="1270"/>
        <v>1</v>
      </c>
      <c r="CK460" s="1070">
        <f t="shared" si="1270"/>
        <v>1</v>
      </c>
      <c r="CL460" s="1070">
        <f t="shared" si="1270"/>
        <v>1</v>
      </c>
      <c r="CM460" s="1070">
        <f t="shared" si="1270"/>
        <v>1</v>
      </c>
      <c r="CN460" s="1070">
        <f t="shared" si="1270"/>
        <v>2</v>
      </c>
      <c r="CO460" s="1069">
        <f t="shared" si="1270"/>
        <v>2</v>
      </c>
      <c r="CP460" s="532" t="str">
        <f t="shared" si="1249"/>
        <v/>
      </c>
      <c r="CQ460" s="533" t="str">
        <f t="shared" si="1250"/>
        <v/>
      </c>
      <c r="CR460" s="534" t="str">
        <f t="shared" si="1251"/>
        <v/>
      </c>
      <c r="CS460" s="534">
        <f t="shared" si="1252"/>
        <v>1</v>
      </c>
      <c r="CT460" s="534">
        <f t="shared" si="1253"/>
        <v>1</v>
      </c>
      <c r="CU460" s="534">
        <f t="shared" si="1254"/>
        <v>1</v>
      </c>
      <c r="CV460" s="534">
        <f t="shared" si="1255"/>
        <v>1</v>
      </c>
      <c r="CW460" s="535">
        <f t="shared" si="1256"/>
        <v>1</v>
      </c>
      <c r="CX460" s="535">
        <f t="shared" si="1257"/>
        <v>1</v>
      </c>
      <c r="CY460" s="535">
        <f t="shared" si="1258"/>
        <v>1</v>
      </c>
      <c r="CZ460" s="534">
        <f t="shared" si="1259"/>
        <v>1</v>
      </c>
      <c r="DA460" s="534">
        <f t="shared" si="1260"/>
        <v>1</v>
      </c>
      <c r="DB460" s="534">
        <f t="shared" si="1261"/>
        <v>1</v>
      </c>
      <c r="DC460" s="534">
        <f t="shared" si="1262"/>
        <v>2</v>
      </c>
      <c r="DD460" s="534">
        <f t="shared" si="1263"/>
        <v>2</v>
      </c>
      <c r="DE460" s="533" t="str">
        <f t="shared" si="1264"/>
        <v/>
      </c>
      <c r="DF460" s="532" t="str">
        <f t="shared" si="1265"/>
        <v/>
      </c>
      <c r="DG460" s="631">
        <f t="shared" si="1266"/>
        <v>12</v>
      </c>
      <c r="DH460" s="96">
        <f t="shared" si="1267"/>
        <v>9</v>
      </c>
      <c r="DI460" s="96">
        <f t="shared" si="1268"/>
        <v>12</v>
      </c>
      <c r="DJ460" s="96">
        <f t="shared" si="1269"/>
        <v>12</v>
      </c>
      <c r="DK460" s="467"/>
      <c r="DL460" s="599"/>
      <c r="DM460" s="599"/>
      <c r="DN460" s="599"/>
      <c r="DO460" s="599"/>
      <c r="DP460" s="599"/>
      <c r="DQ460" s="599"/>
      <c r="DR460" s="599"/>
      <c r="DS460" s="599"/>
      <c r="DT460" s="468"/>
    </row>
    <row r="461" spans="1:124" s="470" customFormat="1" ht="15.75" customHeight="1">
      <c r="A461" s="590" t="s">
        <v>280</v>
      </c>
      <c r="B461" s="305">
        <v>12</v>
      </c>
      <c r="C461" s="305">
        <v>12</v>
      </c>
      <c r="D461" s="305">
        <v>12</v>
      </c>
      <c r="E461" s="305">
        <v>12</v>
      </c>
      <c r="F461" s="305">
        <v>12</v>
      </c>
      <c r="G461" s="305">
        <v>12</v>
      </c>
      <c r="H461" s="305">
        <v>12</v>
      </c>
      <c r="I461" s="305">
        <v>12</v>
      </c>
      <c r="J461" s="305">
        <v>12</v>
      </c>
      <c r="K461" s="622">
        <v>12</v>
      </c>
      <c r="L461" s="305">
        <v>12</v>
      </c>
      <c r="M461" s="622">
        <v>12</v>
      </c>
      <c r="N461" s="305"/>
      <c r="O461" s="622"/>
      <c r="P461" s="305"/>
      <c r="Q461" s="622"/>
      <c r="R461" s="305"/>
      <c r="S461" s="632"/>
      <c r="T461" s="305">
        <v>12</v>
      </c>
      <c r="U461" s="305">
        <v>12</v>
      </c>
      <c r="V461" s="305">
        <v>12</v>
      </c>
      <c r="W461" s="305">
        <v>12</v>
      </c>
      <c r="X461" s="305">
        <v>12</v>
      </c>
      <c r="Y461" s="305">
        <v>12</v>
      </c>
      <c r="Z461" s="1349"/>
      <c r="AA461" s="1349">
        <v>12</v>
      </c>
      <c r="AB461" s="1349">
        <v>12</v>
      </c>
      <c r="AC461" s="1349">
        <v>12</v>
      </c>
      <c r="AD461" s="305"/>
      <c r="AE461" s="1351"/>
      <c r="AF461" s="622"/>
      <c r="AG461" s="622"/>
      <c r="AH461" s="622"/>
      <c r="AI461" s="622"/>
      <c r="AJ461" s="622"/>
      <c r="AK461" s="632"/>
      <c r="AL461" s="305">
        <v>12</v>
      </c>
      <c r="AM461" s="305">
        <v>12</v>
      </c>
      <c r="AN461" s="305">
        <v>12</v>
      </c>
      <c r="AO461" s="305">
        <v>12</v>
      </c>
      <c r="AP461" s="305">
        <v>12</v>
      </c>
      <c r="AQ461" s="305">
        <v>12</v>
      </c>
      <c r="AR461" s="305">
        <v>12</v>
      </c>
      <c r="AS461" s="305">
        <v>12</v>
      </c>
      <c r="AT461" s="305">
        <v>12</v>
      </c>
      <c r="AU461" s="305">
        <v>12</v>
      </c>
      <c r="AV461" s="305">
        <v>12</v>
      </c>
      <c r="AW461" s="305">
        <v>12</v>
      </c>
      <c r="AX461" s="305"/>
      <c r="AY461" s="305"/>
      <c r="AZ461" s="305"/>
      <c r="BA461" s="305"/>
      <c r="BB461" s="305"/>
      <c r="BC461" s="632"/>
      <c r="BD461" s="1349">
        <v>12</v>
      </c>
      <c r="BE461" s="1349">
        <v>12</v>
      </c>
      <c r="BF461" s="1349">
        <v>12</v>
      </c>
      <c r="BG461" s="1349">
        <v>12</v>
      </c>
      <c r="BH461" s="1349">
        <v>12</v>
      </c>
      <c r="BI461" s="1349">
        <v>12</v>
      </c>
      <c r="BJ461" s="1349">
        <v>12</v>
      </c>
      <c r="BK461" s="1349">
        <v>12</v>
      </c>
      <c r="BL461" s="1349">
        <v>12</v>
      </c>
      <c r="BM461" s="1349">
        <v>12</v>
      </c>
      <c r="BN461" s="1349">
        <v>12</v>
      </c>
      <c r="BO461" s="1349">
        <v>12</v>
      </c>
      <c r="BP461" s="1349"/>
      <c r="BQ461" s="1349"/>
      <c r="BR461" s="1349"/>
      <c r="BS461" s="1349"/>
      <c r="BT461" s="1349"/>
      <c r="BU461" s="632"/>
      <c r="BV461" s="305">
        <v>12</v>
      </c>
      <c r="BW461" s="305">
        <v>12</v>
      </c>
      <c r="BX461" s="305">
        <v>12</v>
      </c>
      <c r="BY461" s="305">
        <v>12</v>
      </c>
      <c r="BZ461" s="578">
        <f t="shared" si="1176"/>
        <v>12</v>
      </c>
      <c r="CA461" s="578">
        <f t="shared" si="1177"/>
        <v>12</v>
      </c>
      <c r="CB461" s="578">
        <f t="shared" si="1178"/>
        <v>12</v>
      </c>
      <c r="CC461" s="665">
        <f t="shared" si="1179"/>
        <v>12</v>
      </c>
      <c r="CD461" s="1069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070">
        <f t="shared" si="1270"/>
        <v>12</v>
      </c>
      <c r="CF461" s="1070">
        <f t="shared" si="1270"/>
        <v>12</v>
      </c>
      <c r="CG461" s="1070">
        <f t="shared" si="1270"/>
        <v>12</v>
      </c>
      <c r="CH461" s="1070">
        <f t="shared" si="1270"/>
        <v>12</v>
      </c>
      <c r="CI461" s="1071">
        <f t="shared" si="1270"/>
        <v>12</v>
      </c>
      <c r="CJ461" s="1071">
        <f t="shared" si="1270"/>
        <v>12</v>
      </c>
      <c r="CK461" s="1070">
        <f t="shared" si="1270"/>
        <v>12</v>
      </c>
      <c r="CL461" s="1070">
        <f t="shared" si="1270"/>
        <v>12</v>
      </c>
      <c r="CM461" s="1070">
        <f t="shared" si="1270"/>
        <v>12</v>
      </c>
      <c r="CN461" s="1070">
        <f t="shared" si="1270"/>
        <v>12</v>
      </c>
      <c r="CO461" s="1069">
        <f t="shared" si="1270"/>
        <v>12</v>
      </c>
      <c r="CP461" s="532" t="str">
        <f t="shared" si="1249"/>
        <v/>
      </c>
      <c r="CQ461" s="533" t="str">
        <f t="shared" si="1250"/>
        <v/>
      </c>
      <c r="CR461" s="534" t="str">
        <f t="shared" si="1251"/>
        <v/>
      </c>
      <c r="CS461" s="534">
        <f t="shared" si="1252"/>
        <v>12</v>
      </c>
      <c r="CT461" s="534">
        <f t="shared" si="1253"/>
        <v>12</v>
      </c>
      <c r="CU461" s="534">
        <f t="shared" si="1254"/>
        <v>12</v>
      </c>
      <c r="CV461" s="534">
        <f t="shared" si="1255"/>
        <v>12</v>
      </c>
      <c r="CW461" s="535">
        <f t="shared" si="1256"/>
        <v>12</v>
      </c>
      <c r="CX461" s="535">
        <f t="shared" si="1257"/>
        <v>12</v>
      </c>
      <c r="CY461" s="535">
        <f t="shared" si="1258"/>
        <v>12</v>
      </c>
      <c r="CZ461" s="534">
        <f t="shared" si="1259"/>
        <v>12</v>
      </c>
      <c r="DA461" s="534">
        <f t="shared" si="1260"/>
        <v>12</v>
      </c>
      <c r="DB461" s="534">
        <f t="shared" si="1261"/>
        <v>12</v>
      </c>
      <c r="DC461" s="534">
        <f t="shared" si="1262"/>
        <v>12</v>
      </c>
      <c r="DD461" s="534">
        <f t="shared" si="1263"/>
        <v>12</v>
      </c>
      <c r="DE461" s="533" t="str">
        <f t="shared" si="1264"/>
        <v/>
      </c>
      <c r="DF461" s="532" t="str">
        <f t="shared" si="1265"/>
        <v/>
      </c>
      <c r="DG461" s="631">
        <f t="shared" si="1266"/>
        <v>12</v>
      </c>
      <c r="DH461" s="96">
        <f t="shared" si="1267"/>
        <v>9</v>
      </c>
      <c r="DI461" s="96">
        <f t="shared" si="1268"/>
        <v>12</v>
      </c>
      <c r="DJ461" s="96">
        <f t="shared" si="1269"/>
        <v>12</v>
      </c>
      <c r="DK461" s="467"/>
      <c r="DL461" s="599"/>
      <c r="DM461" s="599"/>
      <c r="DN461" s="599"/>
      <c r="DO461" s="599"/>
      <c r="DP461" s="599"/>
      <c r="DQ461" s="599"/>
      <c r="DR461" s="599"/>
      <c r="DS461" s="599"/>
      <c r="DT461" s="468"/>
    </row>
    <row r="462" spans="1:124" s="673" customFormat="1" ht="15.75" customHeight="1">
      <c r="A462" s="748" t="s">
        <v>264</v>
      </c>
      <c r="B462" s="608">
        <f t="shared" ref="B462:M462" si="1271">IF(B460="","",B459*B460*B461)</f>
        <v>120</v>
      </c>
      <c r="C462" s="608">
        <f t="shared" si="1271"/>
        <v>120</v>
      </c>
      <c r="D462" s="608">
        <f t="shared" si="1271"/>
        <v>120</v>
      </c>
      <c r="E462" s="608">
        <f t="shared" si="1271"/>
        <v>120</v>
      </c>
      <c r="F462" s="608">
        <f t="shared" si="1271"/>
        <v>120</v>
      </c>
      <c r="G462" s="608">
        <f t="shared" si="1271"/>
        <v>60</v>
      </c>
      <c r="H462" s="608">
        <f t="shared" si="1271"/>
        <v>120</v>
      </c>
      <c r="I462" s="608">
        <f t="shared" si="1271"/>
        <v>60</v>
      </c>
      <c r="J462" s="608">
        <f t="shared" si="1271"/>
        <v>60</v>
      </c>
      <c r="K462" s="735">
        <f t="shared" si="1271"/>
        <v>60</v>
      </c>
      <c r="L462" s="608">
        <f t="shared" si="1271"/>
        <v>60</v>
      </c>
      <c r="M462" s="735">
        <f t="shared" si="1271"/>
        <v>60</v>
      </c>
      <c r="N462" s="608"/>
      <c r="O462" s="735"/>
      <c r="P462" s="608"/>
      <c r="Q462" s="735"/>
      <c r="R462" s="608"/>
      <c r="S462" s="640"/>
      <c r="T462" s="608">
        <f t="shared" ref="T462:AE462" si="1272">IF(T460="","",T459*T460*T461)</f>
        <v>120</v>
      </c>
      <c r="U462" s="608">
        <f t="shared" si="1272"/>
        <v>120</v>
      </c>
      <c r="V462" s="608">
        <f t="shared" si="1272"/>
        <v>120</v>
      </c>
      <c r="W462" s="608">
        <f t="shared" si="1272"/>
        <v>120</v>
      </c>
      <c r="X462" s="608">
        <f t="shared" si="1272"/>
        <v>120</v>
      </c>
      <c r="Y462" s="608">
        <f t="shared" si="1272"/>
        <v>120</v>
      </c>
      <c r="Z462" s="1347" t="str">
        <f t="shared" si="1272"/>
        <v/>
      </c>
      <c r="AA462" s="1347">
        <f t="shared" si="1272"/>
        <v>120</v>
      </c>
      <c r="AB462" s="1347">
        <f t="shared" si="1272"/>
        <v>120</v>
      </c>
      <c r="AC462" s="1347">
        <f t="shared" si="1272"/>
        <v>180</v>
      </c>
      <c r="AD462" s="608" t="str">
        <f t="shared" si="1272"/>
        <v/>
      </c>
      <c r="AE462" s="1347" t="str">
        <f t="shared" si="1272"/>
        <v/>
      </c>
      <c r="AF462" s="608"/>
      <c r="AG462" s="608"/>
      <c r="AH462" s="608"/>
      <c r="AI462" s="608"/>
      <c r="AJ462" s="608"/>
      <c r="AK462" s="640"/>
      <c r="AL462" s="608">
        <f t="shared" ref="AL462:AW462" si="1273">IF(AL460="","",AL459*AL460*AL461)</f>
        <v>60</v>
      </c>
      <c r="AM462" s="608">
        <f t="shared" si="1273"/>
        <v>60</v>
      </c>
      <c r="AN462" s="608">
        <f t="shared" si="1273"/>
        <v>120</v>
      </c>
      <c r="AO462" s="608">
        <f t="shared" si="1273"/>
        <v>120</v>
      </c>
      <c r="AP462" s="608">
        <f t="shared" si="1273"/>
        <v>60</v>
      </c>
      <c r="AQ462" s="608">
        <f t="shared" si="1273"/>
        <v>60</v>
      </c>
      <c r="AR462" s="608">
        <f t="shared" si="1273"/>
        <v>60</v>
      </c>
      <c r="AS462" s="608">
        <f t="shared" si="1273"/>
        <v>120</v>
      </c>
      <c r="AT462" s="608">
        <f t="shared" si="1273"/>
        <v>60</v>
      </c>
      <c r="AU462" s="608">
        <f t="shared" si="1273"/>
        <v>60</v>
      </c>
      <c r="AV462" s="608">
        <f t="shared" si="1273"/>
        <v>60</v>
      </c>
      <c r="AW462" s="608">
        <f t="shared" si="1273"/>
        <v>60</v>
      </c>
      <c r="AX462" s="608"/>
      <c r="AY462" s="608"/>
      <c r="AZ462" s="608"/>
      <c r="BA462" s="608"/>
      <c r="BB462" s="608"/>
      <c r="BC462" s="640"/>
      <c r="BD462" s="1347">
        <f t="shared" ref="BD462:BO462" si="1274">IF(BD460="","",BD459*BD460*BD461)</f>
        <v>60</v>
      </c>
      <c r="BE462" s="1347">
        <f t="shared" si="1274"/>
        <v>60</v>
      </c>
      <c r="BF462" s="1347">
        <f t="shared" si="1274"/>
        <v>60</v>
      </c>
      <c r="BG462" s="1347">
        <f t="shared" si="1274"/>
        <v>120</v>
      </c>
      <c r="BH462" s="1347">
        <f t="shared" si="1274"/>
        <v>60</v>
      </c>
      <c r="BI462" s="1347">
        <f t="shared" si="1274"/>
        <v>120</v>
      </c>
      <c r="BJ462" s="1347">
        <f t="shared" si="1274"/>
        <v>120</v>
      </c>
      <c r="BK462" s="1347">
        <f t="shared" si="1274"/>
        <v>240</v>
      </c>
      <c r="BL462" s="1347">
        <f t="shared" si="1274"/>
        <v>120</v>
      </c>
      <c r="BM462" s="1347">
        <f t="shared" si="1274"/>
        <v>120</v>
      </c>
      <c r="BN462" s="1347">
        <f t="shared" si="1274"/>
        <v>60</v>
      </c>
      <c r="BO462" s="1347">
        <f t="shared" si="1274"/>
        <v>60</v>
      </c>
      <c r="BP462" s="1347"/>
      <c r="BQ462" s="1347"/>
      <c r="BR462" s="1347"/>
      <c r="BS462" s="1347"/>
      <c r="BT462" s="1347"/>
      <c r="BU462" s="640"/>
      <c r="BV462" s="608">
        <f>IF(BV460="","",BV459*BV460*BV461)</f>
        <v>60</v>
      </c>
      <c r="BW462" s="608">
        <f>IF(BW460="","",BW459*BW460*BW461)</f>
        <v>120</v>
      </c>
      <c r="BX462" s="608">
        <f>IF(BX460="","",BX459*BX460*BX461)</f>
        <v>60</v>
      </c>
      <c r="BY462" s="608">
        <f>IF(BY460="","",BY459*BY460*BY461)</f>
        <v>60</v>
      </c>
      <c r="BZ462" s="578">
        <f t="shared" si="1176"/>
        <v>90</v>
      </c>
      <c r="CA462" s="578">
        <f t="shared" si="1177"/>
        <v>120</v>
      </c>
      <c r="CB462" s="578">
        <f t="shared" si="1178"/>
        <v>72</v>
      </c>
      <c r="CC462" s="665">
        <f t="shared" si="1179"/>
        <v>90</v>
      </c>
      <c r="CD462" s="1069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070">
        <f t="shared" si="1270"/>
        <v>60</v>
      </c>
      <c r="CF462" s="1070">
        <f t="shared" si="1270"/>
        <v>60</v>
      </c>
      <c r="CG462" s="1070">
        <f t="shared" si="1270"/>
        <v>60</v>
      </c>
      <c r="CH462" s="1070">
        <f t="shared" si="1270"/>
        <v>60</v>
      </c>
      <c r="CI462" s="1071">
        <f t="shared" si="1270"/>
        <v>60</v>
      </c>
      <c r="CJ462" s="1071">
        <f t="shared" si="1270"/>
        <v>120</v>
      </c>
      <c r="CK462" s="1070">
        <f t="shared" si="1270"/>
        <v>120</v>
      </c>
      <c r="CL462" s="1070">
        <f t="shared" si="1270"/>
        <v>120</v>
      </c>
      <c r="CM462" s="1070">
        <f t="shared" si="1270"/>
        <v>120</v>
      </c>
      <c r="CN462" s="1070">
        <f t="shared" si="1270"/>
        <v>120</v>
      </c>
      <c r="CO462" s="1069">
        <f t="shared" si="1270"/>
        <v>240</v>
      </c>
      <c r="CP462" s="532" t="str">
        <f t="shared" si="1249"/>
        <v/>
      </c>
      <c r="CQ462" s="533" t="str">
        <f t="shared" si="1250"/>
        <v/>
      </c>
      <c r="CR462" s="534" t="str">
        <f t="shared" si="1251"/>
        <v/>
      </c>
      <c r="CS462" s="534">
        <f t="shared" si="1252"/>
        <v>60</v>
      </c>
      <c r="CT462" s="534">
        <f t="shared" si="1253"/>
        <v>60</v>
      </c>
      <c r="CU462" s="534">
        <f t="shared" si="1254"/>
        <v>60</v>
      </c>
      <c r="CV462" s="534">
        <f t="shared" si="1255"/>
        <v>60</v>
      </c>
      <c r="CW462" s="535">
        <f t="shared" si="1256"/>
        <v>60</v>
      </c>
      <c r="CX462" s="535">
        <f t="shared" si="1257"/>
        <v>60</v>
      </c>
      <c r="CY462" s="535">
        <f t="shared" si="1258"/>
        <v>120</v>
      </c>
      <c r="CZ462" s="534">
        <f t="shared" si="1259"/>
        <v>120</v>
      </c>
      <c r="DA462" s="534">
        <f t="shared" si="1260"/>
        <v>120</v>
      </c>
      <c r="DB462" s="534">
        <f t="shared" si="1261"/>
        <v>120</v>
      </c>
      <c r="DC462" s="534">
        <f t="shared" si="1262"/>
        <v>120</v>
      </c>
      <c r="DD462" s="534">
        <f t="shared" si="1263"/>
        <v>240</v>
      </c>
      <c r="DE462" s="533" t="str">
        <f t="shared" si="1264"/>
        <v/>
      </c>
      <c r="DF462" s="532" t="str">
        <f t="shared" si="1265"/>
        <v/>
      </c>
      <c r="DG462" s="631">
        <f t="shared" si="1266"/>
        <v>12</v>
      </c>
      <c r="DH462" s="96">
        <f t="shared" si="1267"/>
        <v>9</v>
      </c>
      <c r="DI462" s="96">
        <f t="shared" si="1268"/>
        <v>12</v>
      </c>
      <c r="DJ462" s="96">
        <f t="shared" si="1269"/>
        <v>12</v>
      </c>
      <c r="DK462" s="670"/>
      <c r="DL462" s="671"/>
      <c r="DM462" s="671"/>
      <c r="DN462" s="671"/>
      <c r="DO462" s="671"/>
      <c r="DP462" s="671"/>
      <c r="DQ462" s="671"/>
      <c r="DR462" s="671"/>
      <c r="DS462" s="671"/>
      <c r="DT462" s="672"/>
    </row>
    <row r="463" spans="1:124" s="470" customFormat="1" ht="15.75" customHeight="1">
      <c r="A463" s="748" t="s">
        <v>281</v>
      </c>
      <c r="B463" s="736">
        <f>3630*$K$1</f>
        <v>15198.083999999999</v>
      </c>
      <c r="C463" s="736">
        <f t="shared" ref="C463:M463" si="1275">3630*$K$1</f>
        <v>15198.083999999999</v>
      </c>
      <c r="D463" s="736">
        <f t="shared" si="1275"/>
        <v>15198.083999999999</v>
      </c>
      <c r="E463" s="736">
        <f t="shared" si="1275"/>
        <v>15198.083999999999</v>
      </c>
      <c r="F463" s="736">
        <f t="shared" si="1275"/>
        <v>15198.083999999999</v>
      </c>
      <c r="G463" s="736">
        <f t="shared" si="1275"/>
        <v>15198.083999999999</v>
      </c>
      <c r="H463" s="736">
        <f t="shared" si="1275"/>
        <v>15198.083999999999</v>
      </c>
      <c r="I463" s="736">
        <f t="shared" si="1275"/>
        <v>15198.083999999999</v>
      </c>
      <c r="J463" s="736">
        <f t="shared" si="1275"/>
        <v>15198.083999999999</v>
      </c>
      <c r="K463" s="736">
        <f t="shared" si="1275"/>
        <v>15198.083999999999</v>
      </c>
      <c r="L463" s="736">
        <f t="shared" si="1275"/>
        <v>15198.083999999999</v>
      </c>
      <c r="M463" s="736">
        <f t="shared" si="1275"/>
        <v>15198.083999999999</v>
      </c>
      <c r="N463" s="736"/>
      <c r="O463" s="736"/>
      <c r="P463" s="736"/>
      <c r="Q463" s="736"/>
      <c r="R463" s="736"/>
      <c r="S463" s="730"/>
      <c r="T463" s="736">
        <f>3630*$K$1</f>
        <v>15198.083999999999</v>
      </c>
      <c r="U463" s="736">
        <f t="shared" ref="U463:AE463" si="1276">3630*$K$1</f>
        <v>15198.083999999999</v>
      </c>
      <c r="V463" s="736">
        <f t="shared" si="1276"/>
        <v>15198.083999999999</v>
      </c>
      <c r="W463" s="736">
        <f t="shared" si="1276"/>
        <v>15198.083999999999</v>
      </c>
      <c r="X463" s="736">
        <f t="shared" si="1276"/>
        <v>15198.083999999999</v>
      </c>
      <c r="Y463" s="736">
        <f t="shared" si="1276"/>
        <v>15198.083999999999</v>
      </c>
      <c r="Z463" s="1382">
        <f t="shared" si="1276"/>
        <v>15198.083999999999</v>
      </c>
      <c r="AA463" s="1382">
        <f t="shared" si="1276"/>
        <v>15198.083999999999</v>
      </c>
      <c r="AB463" s="1382">
        <f t="shared" si="1276"/>
        <v>15198.083999999999</v>
      </c>
      <c r="AC463" s="1382">
        <f t="shared" si="1276"/>
        <v>15198.083999999999</v>
      </c>
      <c r="AD463" s="736">
        <f t="shared" si="1276"/>
        <v>15198.083999999999</v>
      </c>
      <c r="AE463" s="1382">
        <f t="shared" si="1276"/>
        <v>15198.083999999999</v>
      </c>
      <c r="AF463" s="736"/>
      <c r="AG463" s="736"/>
      <c r="AH463" s="736"/>
      <c r="AI463" s="736"/>
      <c r="AJ463" s="736"/>
      <c r="AK463" s="730"/>
      <c r="AL463" s="736">
        <f>3630*$K$1</f>
        <v>15198.083999999999</v>
      </c>
      <c r="AM463" s="736">
        <f t="shared" ref="AM463:AW463" si="1277">3630*$K$1</f>
        <v>15198.083999999999</v>
      </c>
      <c r="AN463" s="736">
        <f t="shared" si="1277"/>
        <v>15198.083999999999</v>
      </c>
      <c r="AO463" s="736">
        <f t="shared" si="1277"/>
        <v>15198.083999999999</v>
      </c>
      <c r="AP463" s="736">
        <f t="shared" si="1277"/>
        <v>15198.083999999999</v>
      </c>
      <c r="AQ463" s="736">
        <f t="shared" si="1277"/>
        <v>15198.083999999999</v>
      </c>
      <c r="AR463" s="736">
        <f t="shared" si="1277"/>
        <v>15198.083999999999</v>
      </c>
      <c r="AS463" s="736">
        <f t="shared" si="1277"/>
        <v>15198.083999999999</v>
      </c>
      <c r="AT463" s="736">
        <f t="shared" si="1277"/>
        <v>15198.083999999999</v>
      </c>
      <c r="AU463" s="736">
        <f t="shared" si="1277"/>
        <v>15198.083999999999</v>
      </c>
      <c r="AV463" s="736">
        <f t="shared" si="1277"/>
        <v>15198.083999999999</v>
      </c>
      <c r="AW463" s="736">
        <f t="shared" si="1277"/>
        <v>15198.083999999999</v>
      </c>
      <c r="AX463" s="736"/>
      <c r="AY463" s="736"/>
      <c r="AZ463" s="736"/>
      <c r="BA463" s="736"/>
      <c r="BB463" s="736"/>
      <c r="BC463" s="730"/>
      <c r="BD463" s="1382">
        <f>3630*$K$1</f>
        <v>15198.083999999999</v>
      </c>
      <c r="BE463" s="1382">
        <f t="shared" ref="BE463:BO463" si="1278">3630*$K$1</f>
        <v>15198.083999999999</v>
      </c>
      <c r="BF463" s="1382">
        <f t="shared" si="1278"/>
        <v>15198.083999999999</v>
      </c>
      <c r="BG463" s="1382">
        <f t="shared" si="1278"/>
        <v>15198.083999999999</v>
      </c>
      <c r="BH463" s="1382">
        <f t="shared" si="1278"/>
        <v>15198.083999999999</v>
      </c>
      <c r="BI463" s="1382">
        <f t="shared" si="1278"/>
        <v>15198.083999999999</v>
      </c>
      <c r="BJ463" s="1382">
        <f t="shared" si="1278"/>
        <v>15198.083999999999</v>
      </c>
      <c r="BK463" s="1382">
        <f t="shared" si="1278"/>
        <v>15198.083999999999</v>
      </c>
      <c r="BL463" s="1382">
        <f t="shared" si="1278"/>
        <v>15198.083999999999</v>
      </c>
      <c r="BM463" s="1382">
        <f t="shared" si="1278"/>
        <v>15198.083999999999</v>
      </c>
      <c r="BN463" s="1382">
        <f t="shared" si="1278"/>
        <v>15198.083999999999</v>
      </c>
      <c r="BO463" s="1382">
        <f t="shared" si="1278"/>
        <v>15198.083999999999</v>
      </c>
      <c r="BP463" s="1382"/>
      <c r="BQ463" s="1382"/>
      <c r="BR463" s="1382"/>
      <c r="BS463" s="1382"/>
      <c r="BT463" s="1382"/>
      <c r="BU463" s="730"/>
      <c r="BV463" s="736">
        <f t="shared" ref="BV463:BY463" si="1279">3630*$K$1</f>
        <v>15198.083999999999</v>
      </c>
      <c r="BW463" s="736">
        <f t="shared" si="1279"/>
        <v>15198.083999999999</v>
      </c>
      <c r="BX463" s="736">
        <f t="shared" si="1279"/>
        <v>15198.083999999999</v>
      </c>
      <c r="BY463" s="736">
        <f t="shared" si="1279"/>
        <v>15198.083999999999</v>
      </c>
      <c r="BZ463" s="578">
        <f t="shared" si="1176"/>
        <v>15198.083999999999</v>
      </c>
      <c r="CA463" s="578">
        <f t="shared" si="1177"/>
        <v>15198.083999999999</v>
      </c>
      <c r="CB463" s="578">
        <f t="shared" si="1178"/>
        <v>15198.083999999999</v>
      </c>
      <c r="CC463" s="665">
        <f t="shared" si="1179"/>
        <v>15198.083999999999</v>
      </c>
      <c r="CD463" s="1069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070">
        <f t="shared" si="1270"/>
        <v>15198.083999999999</v>
      </c>
      <c r="CF463" s="1070">
        <f t="shared" si="1270"/>
        <v>15198.083999999999</v>
      </c>
      <c r="CG463" s="1070">
        <f t="shared" si="1270"/>
        <v>15198.083999999999</v>
      </c>
      <c r="CH463" s="1070">
        <f t="shared" si="1270"/>
        <v>15198.083999999999</v>
      </c>
      <c r="CI463" s="1071">
        <f t="shared" si="1270"/>
        <v>15198.083999999999</v>
      </c>
      <c r="CJ463" s="1071">
        <f t="shared" si="1270"/>
        <v>15198.083999999999</v>
      </c>
      <c r="CK463" s="1070">
        <f t="shared" si="1270"/>
        <v>15198.083999999999</v>
      </c>
      <c r="CL463" s="1070">
        <f t="shared" si="1270"/>
        <v>15198.083999999999</v>
      </c>
      <c r="CM463" s="1070">
        <f t="shared" si="1270"/>
        <v>15198.083999999999</v>
      </c>
      <c r="CN463" s="1070">
        <f t="shared" si="1270"/>
        <v>15198.083999999999</v>
      </c>
      <c r="CO463" s="1069">
        <f t="shared" si="1270"/>
        <v>15198.083999999999</v>
      </c>
      <c r="CP463" s="532" t="str">
        <f t="shared" si="1249"/>
        <v/>
      </c>
      <c r="CQ463" s="533" t="str">
        <f t="shared" si="1250"/>
        <v/>
      </c>
      <c r="CR463" s="534" t="str">
        <f t="shared" si="1251"/>
        <v/>
      </c>
      <c r="CS463" s="534">
        <f t="shared" si="1252"/>
        <v>15198.083999999999</v>
      </c>
      <c r="CT463" s="534">
        <f t="shared" si="1253"/>
        <v>15198.083999999999</v>
      </c>
      <c r="CU463" s="534">
        <f t="shared" si="1254"/>
        <v>15198.083999999999</v>
      </c>
      <c r="CV463" s="534">
        <f t="shared" si="1255"/>
        <v>15198.083999999999</v>
      </c>
      <c r="CW463" s="535">
        <f t="shared" si="1256"/>
        <v>15198.083999999999</v>
      </c>
      <c r="CX463" s="535">
        <f t="shared" si="1257"/>
        <v>15198.083999999999</v>
      </c>
      <c r="CY463" s="535">
        <f t="shared" si="1258"/>
        <v>15198.083999999999</v>
      </c>
      <c r="CZ463" s="534">
        <f t="shared" si="1259"/>
        <v>15198.083999999999</v>
      </c>
      <c r="DA463" s="534">
        <f t="shared" si="1260"/>
        <v>15198.083999999999</v>
      </c>
      <c r="DB463" s="534">
        <f t="shared" si="1261"/>
        <v>15198.083999999999</v>
      </c>
      <c r="DC463" s="534">
        <f t="shared" si="1262"/>
        <v>15198.083999999999</v>
      </c>
      <c r="DD463" s="534">
        <f t="shared" si="1263"/>
        <v>15198.083999999999</v>
      </c>
      <c r="DE463" s="533" t="str">
        <f t="shared" si="1264"/>
        <v/>
      </c>
      <c r="DF463" s="532" t="str">
        <f t="shared" si="1265"/>
        <v/>
      </c>
      <c r="DG463" s="631">
        <f t="shared" si="1266"/>
        <v>12</v>
      </c>
      <c r="DH463" s="96">
        <f t="shared" si="1267"/>
        <v>12</v>
      </c>
      <c r="DI463" s="96">
        <f t="shared" si="1268"/>
        <v>12</v>
      </c>
      <c r="DJ463" s="96">
        <f t="shared" si="1269"/>
        <v>12</v>
      </c>
      <c r="DK463" s="467"/>
      <c r="DL463" s="599"/>
      <c r="DM463" s="599"/>
      <c r="DN463" s="599"/>
      <c r="DO463" s="599"/>
      <c r="DP463" s="599"/>
      <c r="DQ463" s="599"/>
      <c r="DR463" s="599"/>
      <c r="DS463" s="599"/>
      <c r="DT463" s="468"/>
    </row>
    <row r="464" spans="1:124" s="470" customFormat="1" ht="15.75" customHeight="1">
      <c r="A464" s="590" t="s">
        <v>226</v>
      </c>
      <c r="B464" s="611">
        <f t="shared" ref="B464:M464" si="1280">IF(B462="","",B462*B463/B$46/365/$G$1)</f>
        <v>4.0557064579256355E-2</v>
      </c>
      <c r="C464" s="611">
        <f t="shared" si="1280"/>
        <v>4.731657534246575E-2</v>
      </c>
      <c r="D464" s="611">
        <f t="shared" si="1280"/>
        <v>7.0974863013698625E-2</v>
      </c>
      <c r="E464" s="611">
        <f t="shared" si="1280"/>
        <v>4.731657534246575E-2</v>
      </c>
      <c r="F464" s="611">
        <f t="shared" si="1280"/>
        <v>4.731657534246575E-2</v>
      </c>
      <c r="G464" s="611">
        <f t="shared" si="1280"/>
        <v>2.5809041095890412E-2</v>
      </c>
      <c r="H464" s="611">
        <f t="shared" si="1280"/>
        <v>4.731657534246575E-2</v>
      </c>
      <c r="I464" s="611">
        <f t="shared" si="1280"/>
        <v>2.5809041095890412E-2</v>
      </c>
      <c r="J464" s="611">
        <f t="shared" si="1280"/>
        <v>2.1838419388830344E-2</v>
      </c>
      <c r="K464" s="611">
        <f t="shared" si="1280"/>
        <v>2.3658287671232875E-2</v>
      </c>
      <c r="L464" s="611">
        <f t="shared" si="1280"/>
        <v>2.8389945205479446E-2</v>
      </c>
      <c r="M464" s="611">
        <f t="shared" si="1280"/>
        <v>2.5809041095890412E-2</v>
      </c>
      <c r="N464" s="611"/>
      <c r="O464" s="611"/>
      <c r="P464" s="611"/>
      <c r="Q464" s="611"/>
      <c r="R464" s="611"/>
      <c r="S464" s="630"/>
      <c r="T464" s="611">
        <f t="shared" ref="T464:AE464" si="1281">IF(T462="","",T462*T463/T$46/365/$G$1)</f>
        <v>4.731657534246575E-2</v>
      </c>
      <c r="U464" s="611">
        <f t="shared" si="1281"/>
        <v>5.1618082191780823E-2</v>
      </c>
      <c r="V464" s="611">
        <f t="shared" si="1281"/>
        <v>4.3676838777660688E-2</v>
      </c>
      <c r="W464" s="611">
        <f t="shared" si="1281"/>
        <v>5.1618082191780823E-2</v>
      </c>
      <c r="X464" s="611">
        <f t="shared" si="1281"/>
        <v>7.0974863013698625E-2</v>
      </c>
      <c r="Y464" s="611">
        <f t="shared" si="1281"/>
        <v>5.6779890410958891E-2</v>
      </c>
      <c r="Z464" s="1348" t="str">
        <f t="shared" si="1281"/>
        <v/>
      </c>
      <c r="AA464" s="1348">
        <f t="shared" si="1281"/>
        <v>3.7853260273972601E-2</v>
      </c>
      <c r="AB464" s="1348">
        <f t="shared" si="1281"/>
        <v>4.3676838777660688E-2</v>
      </c>
      <c r="AC464" s="1348">
        <f t="shared" si="1281"/>
        <v>4.2584917808219179E-2</v>
      </c>
      <c r="AD464" s="611" t="str">
        <f t="shared" si="1281"/>
        <v/>
      </c>
      <c r="AE464" s="1348" t="str">
        <f t="shared" si="1281"/>
        <v/>
      </c>
      <c r="AF464" s="611"/>
      <c r="AG464" s="611"/>
      <c r="AH464" s="611"/>
      <c r="AI464" s="611"/>
      <c r="AJ464" s="611"/>
      <c r="AK464" s="630"/>
      <c r="AL464" s="611">
        <f t="shared" ref="AL464:AW464" si="1282">IF(AL462="","",AL462*AL463/AL$46/365/$G$1)</f>
        <v>2.8389945205479446E-2</v>
      </c>
      <c r="AM464" s="611">
        <f t="shared" si="1282"/>
        <v>2.8389945205479446E-2</v>
      </c>
      <c r="AN464" s="611">
        <f t="shared" si="1282"/>
        <v>6.3088767123287662E-2</v>
      </c>
      <c r="AO464" s="611">
        <f t="shared" si="1282"/>
        <v>4.731657534246575E-2</v>
      </c>
      <c r="AP464" s="611">
        <f t="shared" si="1282"/>
        <v>2.3658287671232875E-2</v>
      </c>
      <c r="AQ464" s="611">
        <f t="shared" si="1282"/>
        <v>3.1544383561643831E-2</v>
      </c>
      <c r="AR464" s="611">
        <f t="shared" si="1282"/>
        <v>2.3658287671232875E-2</v>
      </c>
      <c r="AS464" s="611">
        <f t="shared" si="1282"/>
        <v>9.46331506849315E-2</v>
      </c>
      <c r="AT464" s="611">
        <f t="shared" si="1282"/>
        <v>3.5487431506849312E-2</v>
      </c>
      <c r="AU464" s="611">
        <f t="shared" si="1282"/>
        <v>2.3658287671232875E-2</v>
      </c>
      <c r="AV464" s="611">
        <f t="shared" si="1282"/>
        <v>2.3658287671232875E-2</v>
      </c>
      <c r="AW464" s="611">
        <f t="shared" si="1282"/>
        <v>4.731657534246575E-2</v>
      </c>
      <c r="AX464" s="611"/>
      <c r="AY464" s="611"/>
      <c r="AZ464" s="611"/>
      <c r="BA464" s="611"/>
      <c r="BB464" s="611"/>
      <c r="BC464" s="630"/>
      <c r="BD464" s="1348">
        <f t="shared" ref="BD464:BO464" si="1283">IF(BD462="","",BD462*BD463/BD$46/365/$G$1)</f>
        <v>3.5487431506849312E-2</v>
      </c>
      <c r="BE464" s="1348">
        <f t="shared" si="1283"/>
        <v>2.8389945205479446E-2</v>
      </c>
      <c r="BF464" s="1348">
        <f t="shared" si="1283"/>
        <v>3.5487431506849312E-2</v>
      </c>
      <c r="BG464" s="1348">
        <f t="shared" si="1283"/>
        <v>9.46331506849315E-2</v>
      </c>
      <c r="BH464" s="1348">
        <f t="shared" si="1283"/>
        <v>5.6779890410958891E-2</v>
      </c>
      <c r="BI464" s="1348">
        <f t="shared" si="1283"/>
        <v>8.111412915851271E-2</v>
      </c>
      <c r="BJ464" s="1348">
        <f t="shared" si="1283"/>
        <v>5.6779890410958891E-2</v>
      </c>
      <c r="BK464" s="1348">
        <f t="shared" si="1283"/>
        <v>0.14194972602739725</v>
      </c>
      <c r="BL464" s="1348">
        <f t="shared" si="1283"/>
        <v>6.3088767123287662E-2</v>
      </c>
      <c r="BM464" s="1348">
        <f t="shared" si="1283"/>
        <v>4.731657534246575E-2</v>
      </c>
      <c r="BN464" s="1348">
        <f t="shared" si="1283"/>
        <v>3.1544383561643831E-2</v>
      </c>
      <c r="BO464" s="1348">
        <f t="shared" si="1283"/>
        <v>2.8389945205479446E-2</v>
      </c>
      <c r="BP464" s="1348"/>
      <c r="BQ464" s="1348"/>
      <c r="BR464" s="1348"/>
      <c r="BS464" s="1348"/>
      <c r="BT464" s="1348"/>
      <c r="BU464" s="630"/>
      <c r="BV464" s="611">
        <f>IF(BV462="","",BV462*BV463/BV$46/365/$G$1)</f>
        <v>2.8389945205479446E-2</v>
      </c>
      <c r="BW464" s="611">
        <f>IF(BW462="","",BW462*BW463/BW$46/365/$G$1)</f>
        <v>5.6779890410958891E-2</v>
      </c>
      <c r="BX464" s="611">
        <f>IF(BX462="","",BX462*BX463/BX$46/365/$G$1)</f>
        <v>2.8389945205479446E-2</v>
      </c>
      <c r="BY464" s="611">
        <f>IF(BY462="","",BY462*BY463/BY$46/365/$G$1)</f>
        <v>3.5487431506849312E-2</v>
      </c>
      <c r="BZ464" s="603">
        <f t="shared" si="1176"/>
        <v>3.59298722113503E-2</v>
      </c>
      <c r="CA464" s="603">
        <f t="shared" si="1177"/>
        <v>4.8181603642932398E-2</v>
      </c>
      <c r="CB464" s="603">
        <f t="shared" si="1178"/>
        <v>3.5250848630136986E-2</v>
      </c>
      <c r="CC464" s="603">
        <f t="shared" si="1179"/>
        <v>5.3062159491193729E-2</v>
      </c>
      <c r="CD464" s="1072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2.8389945205479446E-2</v>
      </c>
      <c r="CE464" s="1073">
        <f t="shared" si="1270"/>
        <v>2.8389945205479446E-2</v>
      </c>
      <c r="CF464" s="1073">
        <f t="shared" si="1270"/>
        <v>3.1544383561643831E-2</v>
      </c>
      <c r="CG464" s="1073">
        <f t="shared" si="1270"/>
        <v>3.5487431506849312E-2</v>
      </c>
      <c r="CH464" s="1073">
        <f t="shared" si="1270"/>
        <v>3.5487431506849312E-2</v>
      </c>
      <c r="CI464" s="1074">
        <f t="shared" si="1270"/>
        <v>4.731657534246575E-2</v>
      </c>
      <c r="CJ464" s="1074">
        <f t="shared" si="1270"/>
        <v>5.6779890410958891E-2</v>
      </c>
      <c r="CK464" s="1073">
        <f t="shared" si="1270"/>
        <v>5.6779890410958891E-2</v>
      </c>
      <c r="CL464" s="1073">
        <f t="shared" si="1270"/>
        <v>6.3088767123287662E-2</v>
      </c>
      <c r="CM464" s="1073">
        <f t="shared" si="1270"/>
        <v>8.111412915851271E-2</v>
      </c>
      <c r="CN464" s="1073">
        <f t="shared" si="1270"/>
        <v>9.46331506849315E-2</v>
      </c>
      <c r="CO464" s="1072">
        <f t="shared" si="1270"/>
        <v>0.14194972602739725</v>
      </c>
      <c r="CP464" s="520" t="str">
        <f t="shared" si="1249"/>
        <v/>
      </c>
      <c r="CQ464" s="521" t="str">
        <f t="shared" si="1250"/>
        <v/>
      </c>
      <c r="CR464" s="522" t="str">
        <f t="shared" si="1251"/>
        <v/>
      </c>
      <c r="CS464" s="522">
        <f t="shared" si="1252"/>
        <v>2.8389945205479446E-2</v>
      </c>
      <c r="CT464" s="522">
        <f t="shared" si="1253"/>
        <v>2.8389945205479446E-2</v>
      </c>
      <c r="CU464" s="522">
        <f t="shared" si="1254"/>
        <v>3.1544383561643831E-2</v>
      </c>
      <c r="CV464" s="522">
        <f t="shared" si="1255"/>
        <v>3.5487431506849312E-2</v>
      </c>
      <c r="CW464" s="523">
        <f t="shared" si="1256"/>
        <v>3.5487431506849312E-2</v>
      </c>
      <c r="CX464" s="523">
        <f t="shared" si="1257"/>
        <v>4.731657534246575E-2</v>
      </c>
      <c r="CY464" s="523">
        <f t="shared" si="1258"/>
        <v>5.6779890410958891E-2</v>
      </c>
      <c r="CZ464" s="522">
        <f t="shared" si="1259"/>
        <v>5.6779890410958891E-2</v>
      </c>
      <c r="DA464" s="522">
        <f t="shared" si="1260"/>
        <v>6.3088767123287662E-2</v>
      </c>
      <c r="DB464" s="522">
        <f t="shared" si="1261"/>
        <v>8.111412915851271E-2</v>
      </c>
      <c r="DC464" s="522">
        <f t="shared" si="1262"/>
        <v>9.46331506849315E-2</v>
      </c>
      <c r="DD464" s="522">
        <f t="shared" si="1263"/>
        <v>0.14194972602739725</v>
      </c>
      <c r="DE464" s="521" t="str">
        <f t="shared" si="1264"/>
        <v/>
      </c>
      <c r="DF464" s="520" t="str">
        <f t="shared" si="1265"/>
        <v/>
      </c>
      <c r="DG464" s="631">
        <f t="shared" si="1266"/>
        <v>12</v>
      </c>
      <c r="DH464" s="96">
        <f t="shared" si="1267"/>
        <v>9</v>
      </c>
      <c r="DI464" s="96">
        <f t="shared" si="1268"/>
        <v>12</v>
      </c>
      <c r="DJ464" s="96">
        <f t="shared" si="1269"/>
        <v>12</v>
      </c>
      <c r="DK464" s="467"/>
      <c r="DL464" s="599"/>
      <c r="DM464" s="599"/>
      <c r="DN464" s="599"/>
      <c r="DO464" s="599"/>
      <c r="DP464" s="599"/>
      <c r="DQ464" s="599"/>
      <c r="DR464" s="599"/>
      <c r="DS464" s="599"/>
      <c r="DT464" s="468"/>
    </row>
    <row r="465" spans="1:124" s="470" customFormat="1" ht="15.75" customHeight="1">
      <c r="A465" s="1155" t="s">
        <v>282</v>
      </c>
      <c r="B465" s="305">
        <v>55</v>
      </c>
      <c r="C465" s="305"/>
      <c r="D465" s="305"/>
      <c r="E465" s="305">
        <v>60</v>
      </c>
      <c r="F465" s="305">
        <v>50</v>
      </c>
      <c r="G465" s="305">
        <v>45</v>
      </c>
      <c r="H465" s="305"/>
      <c r="I465" s="305">
        <v>60</v>
      </c>
      <c r="J465" s="305">
        <v>49</v>
      </c>
      <c r="K465" s="656">
        <v>55</v>
      </c>
      <c r="L465" s="305">
        <v>52</v>
      </c>
      <c r="M465" s="656">
        <v>53</v>
      </c>
      <c r="N465" s="305"/>
      <c r="O465" s="656"/>
      <c r="P465" s="305"/>
      <c r="Q465" s="656"/>
      <c r="R465" s="305"/>
      <c r="S465" s="621"/>
      <c r="T465" s="305">
        <v>49</v>
      </c>
      <c r="U465" s="305">
        <v>48</v>
      </c>
      <c r="V465" s="305">
        <v>50</v>
      </c>
      <c r="W465" s="305">
        <v>50</v>
      </c>
      <c r="X465" s="305">
        <v>50</v>
      </c>
      <c r="Y465" s="305">
        <v>60</v>
      </c>
      <c r="Z465" s="1349"/>
      <c r="AA465" s="1349"/>
      <c r="AB465" s="1349">
        <v>70</v>
      </c>
      <c r="AC465" s="1349"/>
      <c r="AD465" s="305"/>
      <c r="AE465" s="1360"/>
      <c r="AF465" s="656"/>
      <c r="AG465" s="656"/>
      <c r="AH465" s="656"/>
      <c r="AI465" s="656"/>
      <c r="AJ465" s="656"/>
      <c r="AK465" s="621"/>
      <c r="AL465" s="305">
        <v>45</v>
      </c>
      <c r="AM465" s="305">
        <v>55</v>
      </c>
      <c r="AN465" s="305">
        <v>70</v>
      </c>
      <c r="AO465" s="305">
        <v>69</v>
      </c>
      <c r="AP465" s="305">
        <v>48</v>
      </c>
      <c r="AQ465" s="305">
        <v>49</v>
      </c>
      <c r="AR465" s="305">
        <v>58</v>
      </c>
      <c r="AS465" s="305">
        <v>69</v>
      </c>
      <c r="AT465" s="305">
        <v>55</v>
      </c>
      <c r="AU465" s="305">
        <v>56</v>
      </c>
      <c r="AV465" s="305">
        <v>55</v>
      </c>
      <c r="AW465" s="305">
        <v>52</v>
      </c>
      <c r="AX465" s="305"/>
      <c r="AY465" s="305"/>
      <c r="AZ465" s="305"/>
      <c r="BA465" s="305"/>
      <c r="BB465" s="305"/>
      <c r="BC465" s="621"/>
      <c r="BD465" s="1349">
        <v>49</v>
      </c>
      <c r="BE465" s="1349">
        <v>55</v>
      </c>
      <c r="BF465" s="1349">
        <v>49</v>
      </c>
      <c r="BG465" s="1349">
        <v>95</v>
      </c>
      <c r="BH465" s="1349">
        <v>60</v>
      </c>
      <c r="BI465" s="1349">
        <v>82</v>
      </c>
      <c r="BJ465" s="1349">
        <v>84</v>
      </c>
      <c r="BK465" s="1349">
        <v>89</v>
      </c>
      <c r="BL465" s="1349">
        <v>65</v>
      </c>
      <c r="BM465" s="1349">
        <v>55</v>
      </c>
      <c r="BN465" s="1349">
        <v>45</v>
      </c>
      <c r="BO465" s="1349">
        <v>45</v>
      </c>
      <c r="BP465" s="1349"/>
      <c r="BQ465" s="1349"/>
      <c r="BR465" s="1349"/>
      <c r="BS465" s="1349"/>
      <c r="BT465" s="1349"/>
      <c r="BU465" s="621"/>
      <c r="BV465" s="305">
        <v>55</v>
      </c>
      <c r="BW465" s="305">
        <v>55</v>
      </c>
      <c r="BX465" s="305">
        <v>55</v>
      </c>
      <c r="BY465" s="305">
        <v>55</v>
      </c>
      <c r="BZ465" s="578">
        <f t="shared" si="1176"/>
        <v>53.428571428571431</v>
      </c>
      <c r="CA465" s="578">
        <f t="shared" si="1177"/>
        <v>51.8</v>
      </c>
      <c r="CB465" s="578">
        <f t="shared" si="1178"/>
        <v>56.6</v>
      </c>
      <c r="CC465" s="665">
        <f t="shared" si="1179"/>
        <v>63.3</v>
      </c>
      <c r="CD465" s="1069">
        <f t="shared" ref="CD465:CO466" si="1284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45</v>
      </c>
      <c r="CE465" s="1070">
        <f t="shared" si="1284"/>
        <v>45</v>
      </c>
      <c r="CF465" s="1070">
        <f t="shared" si="1284"/>
        <v>49</v>
      </c>
      <c r="CG465" s="1070">
        <f t="shared" si="1284"/>
        <v>49</v>
      </c>
      <c r="CH465" s="1070">
        <f t="shared" si="1284"/>
        <v>55</v>
      </c>
      <c r="CI465" s="1071">
        <f t="shared" si="1284"/>
        <v>55</v>
      </c>
      <c r="CJ465" s="1071">
        <f t="shared" si="1284"/>
        <v>60</v>
      </c>
      <c r="CK465" s="1070">
        <f t="shared" si="1284"/>
        <v>65</v>
      </c>
      <c r="CL465" s="1070">
        <f t="shared" si="1284"/>
        <v>82</v>
      </c>
      <c r="CM465" s="1070">
        <f t="shared" si="1284"/>
        <v>84</v>
      </c>
      <c r="CN465" s="1070">
        <f t="shared" si="1284"/>
        <v>89</v>
      </c>
      <c r="CO465" s="1069">
        <f t="shared" si="1284"/>
        <v>95</v>
      </c>
      <c r="CP465" s="532" t="str">
        <f t="shared" si="1249"/>
        <v/>
      </c>
      <c r="CQ465" s="533" t="str">
        <f t="shared" si="1250"/>
        <v/>
      </c>
      <c r="CR465" s="534" t="str">
        <f t="shared" si="1251"/>
        <v/>
      </c>
      <c r="CS465" s="534">
        <f t="shared" si="1252"/>
        <v>45</v>
      </c>
      <c r="CT465" s="534">
        <f t="shared" si="1253"/>
        <v>45</v>
      </c>
      <c r="CU465" s="534">
        <f t="shared" si="1254"/>
        <v>49</v>
      </c>
      <c r="CV465" s="534">
        <f t="shared" si="1255"/>
        <v>49</v>
      </c>
      <c r="CW465" s="535">
        <f t="shared" si="1256"/>
        <v>55</v>
      </c>
      <c r="CX465" s="535">
        <f t="shared" si="1257"/>
        <v>55</v>
      </c>
      <c r="CY465" s="535">
        <f t="shared" si="1258"/>
        <v>60</v>
      </c>
      <c r="CZ465" s="534">
        <f t="shared" si="1259"/>
        <v>65</v>
      </c>
      <c r="DA465" s="534">
        <f t="shared" si="1260"/>
        <v>82</v>
      </c>
      <c r="DB465" s="534">
        <f t="shared" si="1261"/>
        <v>84</v>
      </c>
      <c r="DC465" s="534">
        <f t="shared" si="1262"/>
        <v>89</v>
      </c>
      <c r="DD465" s="534">
        <f t="shared" si="1263"/>
        <v>95</v>
      </c>
      <c r="DE465" s="533" t="str">
        <f t="shared" si="1264"/>
        <v/>
      </c>
      <c r="DF465" s="532" t="str">
        <f t="shared" si="1265"/>
        <v/>
      </c>
      <c r="DG465" s="631">
        <f t="shared" si="1266"/>
        <v>9</v>
      </c>
      <c r="DH465" s="96">
        <f t="shared" si="1267"/>
        <v>7</v>
      </c>
      <c r="DI465" s="96">
        <f t="shared" si="1268"/>
        <v>12</v>
      </c>
      <c r="DJ465" s="96">
        <f t="shared" si="1269"/>
        <v>12</v>
      </c>
      <c r="DK465" s="467"/>
      <c r="DL465" s="599"/>
      <c r="DM465" s="599"/>
      <c r="DN465" s="599"/>
      <c r="DO465" s="599"/>
      <c r="DP465" s="599"/>
      <c r="DQ465" s="599"/>
      <c r="DR465" s="599"/>
      <c r="DS465" s="599"/>
      <c r="DT465" s="468"/>
    </row>
    <row r="466" spans="1:124" s="470" customFormat="1" ht="15.75" customHeight="1">
      <c r="A466" s="590" t="s">
        <v>283</v>
      </c>
      <c r="B466" s="608">
        <f t="shared" ref="B466:M466" si="1285">IF(B465="","",B460*B465*B461)</f>
        <v>1320</v>
      </c>
      <c r="C466" s="608" t="str">
        <f t="shared" si="1285"/>
        <v/>
      </c>
      <c r="D466" s="608" t="str">
        <f t="shared" si="1285"/>
        <v/>
      </c>
      <c r="E466" s="608">
        <f t="shared" si="1285"/>
        <v>720</v>
      </c>
      <c r="F466" s="608">
        <f t="shared" si="1285"/>
        <v>1200</v>
      </c>
      <c r="G466" s="608">
        <f t="shared" si="1285"/>
        <v>540</v>
      </c>
      <c r="H466" s="608" t="str">
        <f t="shared" si="1285"/>
        <v/>
      </c>
      <c r="I466" s="608">
        <f t="shared" si="1285"/>
        <v>720</v>
      </c>
      <c r="J466" s="608">
        <f t="shared" si="1285"/>
        <v>588</v>
      </c>
      <c r="K466" s="608">
        <f t="shared" si="1285"/>
        <v>660</v>
      </c>
      <c r="L466" s="608">
        <f t="shared" si="1285"/>
        <v>624</v>
      </c>
      <c r="M466" s="608">
        <f t="shared" si="1285"/>
        <v>636</v>
      </c>
      <c r="N466" s="608"/>
      <c r="O466" s="608"/>
      <c r="P466" s="608"/>
      <c r="Q466" s="608"/>
      <c r="R466" s="608"/>
      <c r="S466" s="640"/>
      <c r="T466" s="608">
        <f t="shared" ref="T466:AE466" si="1286">IF(T465="","",T460*T465*T461)</f>
        <v>1176</v>
      </c>
      <c r="U466" s="608">
        <f t="shared" si="1286"/>
        <v>1152</v>
      </c>
      <c r="V466" s="608">
        <f t="shared" si="1286"/>
        <v>1200</v>
      </c>
      <c r="W466" s="608">
        <f t="shared" si="1286"/>
        <v>1200</v>
      </c>
      <c r="X466" s="608">
        <f t="shared" si="1286"/>
        <v>1200</v>
      </c>
      <c r="Y466" s="608">
        <f t="shared" si="1286"/>
        <v>1440</v>
      </c>
      <c r="Z466" s="1347" t="str">
        <f t="shared" si="1286"/>
        <v/>
      </c>
      <c r="AA466" s="1347" t="str">
        <f t="shared" si="1286"/>
        <v/>
      </c>
      <c r="AB466" s="1347">
        <f t="shared" si="1286"/>
        <v>1680</v>
      </c>
      <c r="AC466" s="1347" t="str">
        <f t="shared" si="1286"/>
        <v/>
      </c>
      <c r="AD466" s="608" t="str">
        <f t="shared" si="1286"/>
        <v/>
      </c>
      <c r="AE466" s="1347" t="str">
        <f t="shared" si="1286"/>
        <v/>
      </c>
      <c r="AF466" s="608"/>
      <c r="AG466" s="608"/>
      <c r="AH466" s="608"/>
      <c r="AI466" s="608"/>
      <c r="AJ466" s="608"/>
      <c r="AK466" s="640"/>
      <c r="AL466" s="608">
        <f t="shared" ref="AL466:AW466" si="1287">IF(AL465="","",AL460*AL465*AL461)</f>
        <v>540</v>
      </c>
      <c r="AM466" s="608">
        <f t="shared" si="1287"/>
        <v>660</v>
      </c>
      <c r="AN466" s="608">
        <f t="shared" si="1287"/>
        <v>840</v>
      </c>
      <c r="AO466" s="608">
        <f t="shared" si="1287"/>
        <v>828</v>
      </c>
      <c r="AP466" s="608">
        <f t="shared" si="1287"/>
        <v>576</v>
      </c>
      <c r="AQ466" s="608">
        <f t="shared" si="1287"/>
        <v>588</v>
      </c>
      <c r="AR466" s="608">
        <f t="shared" si="1287"/>
        <v>696</v>
      </c>
      <c r="AS466" s="608">
        <f t="shared" si="1287"/>
        <v>828</v>
      </c>
      <c r="AT466" s="608">
        <f t="shared" si="1287"/>
        <v>660</v>
      </c>
      <c r="AU466" s="608">
        <f t="shared" si="1287"/>
        <v>672</v>
      </c>
      <c r="AV466" s="608">
        <f t="shared" si="1287"/>
        <v>660</v>
      </c>
      <c r="AW466" s="608">
        <f t="shared" si="1287"/>
        <v>624</v>
      </c>
      <c r="AX466" s="608"/>
      <c r="AY466" s="608"/>
      <c r="AZ466" s="608"/>
      <c r="BA466" s="608"/>
      <c r="BB466" s="608"/>
      <c r="BC466" s="640"/>
      <c r="BD466" s="1347">
        <f t="shared" ref="BD466:BO466" si="1288">IF(BD465="","",BD460*BD465*BD461)</f>
        <v>588</v>
      </c>
      <c r="BE466" s="1347">
        <f t="shared" si="1288"/>
        <v>660</v>
      </c>
      <c r="BF466" s="1347">
        <f t="shared" si="1288"/>
        <v>588</v>
      </c>
      <c r="BG466" s="1347">
        <f t="shared" si="1288"/>
        <v>1140</v>
      </c>
      <c r="BH466" s="1347">
        <f t="shared" si="1288"/>
        <v>720</v>
      </c>
      <c r="BI466" s="1347">
        <f t="shared" si="1288"/>
        <v>984</v>
      </c>
      <c r="BJ466" s="1347">
        <f t="shared" si="1288"/>
        <v>1008</v>
      </c>
      <c r="BK466" s="1347">
        <f t="shared" si="1288"/>
        <v>2136</v>
      </c>
      <c r="BL466" s="1347">
        <f t="shared" si="1288"/>
        <v>780</v>
      </c>
      <c r="BM466" s="1347">
        <f t="shared" si="1288"/>
        <v>1320</v>
      </c>
      <c r="BN466" s="1347">
        <f t="shared" si="1288"/>
        <v>540</v>
      </c>
      <c r="BO466" s="1347">
        <f t="shared" si="1288"/>
        <v>540</v>
      </c>
      <c r="BP466" s="1347"/>
      <c r="BQ466" s="1347"/>
      <c r="BR466" s="1347"/>
      <c r="BS466" s="1347"/>
      <c r="BT466" s="1347"/>
      <c r="BU466" s="640"/>
      <c r="BV466" s="608">
        <f>IF(BV465="","",BV460*BV465*BV461)</f>
        <v>660</v>
      </c>
      <c r="BW466" s="608">
        <f>IF(BW465="","",BW460*BW465*BW461)</f>
        <v>1320</v>
      </c>
      <c r="BX466" s="608">
        <f>IF(BX465="","",BX460*BX465*BX461)</f>
        <v>660</v>
      </c>
      <c r="BY466" s="608">
        <f>IF(BY465="","",BY460*BY465*BY461)</f>
        <v>660</v>
      </c>
      <c r="BZ466" s="578">
        <f t="shared" si="1176"/>
        <v>735.42857142857144</v>
      </c>
      <c r="CA466" s="578">
        <f t="shared" si="1177"/>
        <v>1243.2</v>
      </c>
      <c r="CB466" s="578">
        <f t="shared" si="1178"/>
        <v>679.2</v>
      </c>
      <c r="CC466" s="665">
        <f t="shared" si="1179"/>
        <v>832.8</v>
      </c>
      <c r="CD466" s="1069">
        <f t="shared" si="1284"/>
        <v>540</v>
      </c>
      <c r="CE466" s="1070">
        <f t="shared" ref="CE466:CO466" si="1289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540</v>
      </c>
      <c r="CF466" s="1070">
        <f t="shared" si="1289"/>
        <v>588</v>
      </c>
      <c r="CG466" s="1070">
        <f t="shared" si="1289"/>
        <v>588</v>
      </c>
      <c r="CH466" s="1070">
        <f t="shared" si="1289"/>
        <v>660</v>
      </c>
      <c r="CI466" s="1071">
        <f t="shared" si="1289"/>
        <v>720</v>
      </c>
      <c r="CJ466" s="1071">
        <f t="shared" si="1289"/>
        <v>780</v>
      </c>
      <c r="CK466" s="1070">
        <f t="shared" si="1289"/>
        <v>984</v>
      </c>
      <c r="CL466" s="1070">
        <f t="shared" si="1289"/>
        <v>1008</v>
      </c>
      <c r="CM466" s="1070">
        <f t="shared" si="1289"/>
        <v>1140</v>
      </c>
      <c r="CN466" s="1070">
        <f t="shared" si="1289"/>
        <v>1320</v>
      </c>
      <c r="CO466" s="1069">
        <f t="shared" si="1289"/>
        <v>2136</v>
      </c>
      <c r="CP466" s="532" t="str">
        <f t="shared" si="1249"/>
        <v/>
      </c>
      <c r="CQ466" s="533" t="str">
        <f t="shared" si="1250"/>
        <v/>
      </c>
      <c r="CR466" s="534" t="str">
        <f t="shared" si="1251"/>
        <v/>
      </c>
      <c r="CS466" s="534">
        <f t="shared" si="1252"/>
        <v>540</v>
      </c>
      <c r="CT466" s="534">
        <f t="shared" si="1253"/>
        <v>540</v>
      </c>
      <c r="CU466" s="534">
        <f t="shared" si="1254"/>
        <v>588</v>
      </c>
      <c r="CV466" s="534">
        <f t="shared" si="1255"/>
        <v>588</v>
      </c>
      <c r="CW466" s="535">
        <f t="shared" si="1256"/>
        <v>660</v>
      </c>
      <c r="CX466" s="535">
        <f t="shared" si="1257"/>
        <v>720</v>
      </c>
      <c r="CY466" s="535">
        <f t="shared" si="1258"/>
        <v>780</v>
      </c>
      <c r="CZ466" s="534">
        <f t="shared" si="1259"/>
        <v>984</v>
      </c>
      <c r="DA466" s="534">
        <f t="shared" si="1260"/>
        <v>1008</v>
      </c>
      <c r="DB466" s="534">
        <f t="shared" si="1261"/>
        <v>1140</v>
      </c>
      <c r="DC466" s="534">
        <f t="shared" si="1262"/>
        <v>1320</v>
      </c>
      <c r="DD466" s="534">
        <f t="shared" si="1263"/>
        <v>2136</v>
      </c>
      <c r="DE466" s="533" t="str">
        <f t="shared" si="1264"/>
        <v/>
      </c>
      <c r="DF466" s="532" t="str">
        <f t="shared" si="1265"/>
        <v/>
      </c>
      <c r="DG466" s="631">
        <f t="shared" si="1266"/>
        <v>9</v>
      </c>
      <c r="DH466" s="96">
        <f t="shared" si="1267"/>
        <v>7</v>
      </c>
      <c r="DI466" s="96">
        <f t="shared" si="1268"/>
        <v>12</v>
      </c>
      <c r="DJ466" s="96">
        <f t="shared" si="1269"/>
        <v>12</v>
      </c>
      <c r="DK466" s="467"/>
      <c r="DL466" s="599"/>
      <c r="DM466" s="599"/>
      <c r="DN466" s="599"/>
      <c r="DO466" s="599"/>
      <c r="DP466" s="599"/>
      <c r="DQ466" s="599"/>
      <c r="DR466" s="599"/>
      <c r="DS466" s="599"/>
      <c r="DT466" s="468"/>
    </row>
    <row r="467" spans="1:124" s="470" customFormat="1" ht="15.75" customHeight="1">
      <c r="A467" s="1110" t="s">
        <v>708</v>
      </c>
      <c r="B467" s="622"/>
      <c r="C467" s="622"/>
      <c r="D467" s="622"/>
      <c r="E467" s="622"/>
      <c r="F467" s="622"/>
      <c r="G467" s="622"/>
      <c r="H467" s="622"/>
      <c r="I467" s="622"/>
      <c r="J467" s="622"/>
      <c r="K467" s="622"/>
      <c r="L467" s="622"/>
      <c r="M467" s="622"/>
      <c r="N467" s="622"/>
      <c r="O467" s="622"/>
      <c r="P467" s="622"/>
      <c r="Q467" s="622"/>
      <c r="R467" s="622"/>
      <c r="S467" s="967"/>
      <c r="T467" s="622"/>
      <c r="U467" s="622"/>
      <c r="V467" s="622"/>
      <c r="W467" s="622"/>
      <c r="X467" s="622"/>
      <c r="Y467" s="622"/>
      <c r="Z467" s="1351"/>
      <c r="AA467" s="1351"/>
      <c r="AB467" s="1351"/>
      <c r="AC467" s="1351"/>
      <c r="AD467" s="622"/>
      <c r="AE467" s="1351"/>
      <c r="AF467" s="622"/>
      <c r="AG467" s="622"/>
      <c r="AH467" s="622"/>
      <c r="AI467" s="622"/>
      <c r="AJ467" s="622"/>
      <c r="AK467" s="967"/>
      <c r="AL467" s="622"/>
      <c r="AM467" s="622"/>
      <c r="AN467" s="622"/>
      <c r="AO467" s="622"/>
      <c r="AP467" s="622"/>
      <c r="AQ467" s="622"/>
      <c r="AR467" s="622"/>
      <c r="AS467" s="622"/>
      <c r="AT467" s="622"/>
      <c r="AU467" s="622"/>
      <c r="AV467" s="622"/>
      <c r="AW467" s="622"/>
      <c r="AX467" s="622"/>
      <c r="AY467" s="622"/>
      <c r="AZ467" s="622"/>
      <c r="BA467" s="622"/>
      <c r="BB467" s="622"/>
      <c r="BC467" s="967"/>
      <c r="BD467" s="1351"/>
      <c r="BE467" s="1351"/>
      <c r="BF467" s="1351"/>
      <c r="BG467" s="1351"/>
      <c r="BH467" s="1351"/>
      <c r="BI467" s="1351"/>
      <c r="BJ467" s="1351"/>
      <c r="BK467" s="1351"/>
      <c r="BL467" s="1351"/>
      <c r="BM467" s="1351"/>
      <c r="BN467" s="1351"/>
      <c r="BO467" s="1351"/>
      <c r="BP467" s="1351"/>
      <c r="BQ467" s="1351"/>
      <c r="BR467" s="1351"/>
      <c r="BS467" s="1351"/>
      <c r="BT467" s="1351"/>
      <c r="BU467" s="967"/>
      <c r="BV467" s="622" t="s">
        <v>278</v>
      </c>
      <c r="BW467" s="622" t="s">
        <v>278</v>
      </c>
      <c r="BX467" s="622" t="s">
        <v>278</v>
      </c>
      <c r="BY467" s="622" t="s">
        <v>278</v>
      </c>
      <c r="BZ467" s="570" t="str">
        <f t="shared" si="1176"/>
        <v/>
      </c>
      <c r="CA467" s="570" t="str">
        <f t="shared" si="1177"/>
        <v/>
      </c>
      <c r="CB467" s="570" t="str">
        <f t="shared" si="1178"/>
        <v/>
      </c>
      <c r="CC467" s="664" t="str">
        <f t="shared" si="1179"/>
        <v/>
      </c>
      <c r="CD467" s="1076"/>
      <c r="CE467" s="1076"/>
      <c r="CF467" s="1076"/>
      <c r="CG467" s="1076"/>
      <c r="CH467" s="1076"/>
      <c r="CI467" s="1076"/>
      <c r="CJ467" s="1076"/>
      <c r="CK467" s="1076"/>
      <c r="CL467" s="1076"/>
      <c r="CM467" s="1076"/>
      <c r="CN467" s="1076"/>
      <c r="CO467" s="1076"/>
      <c r="CP467" s="188"/>
      <c r="CQ467" s="188"/>
      <c r="CR467" s="188"/>
      <c r="CS467" s="188"/>
      <c r="CT467" s="188"/>
      <c r="CU467" s="188"/>
      <c r="CV467" s="188"/>
      <c r="CW467" s="188"/>
      <c r="CX467" s="188"/>
      <c r="CY467" s="188"/>
      <c r="CZ467" s="188"/>
      <c r="DA467" s="188"/>
      <c r="DB467" s="188"/>
      <c r="DC467" s="188"/>
      <c r="DD467" s="188"/>
      <c r="DE467" s="188"/>
      <c r="DF467" s="188"/>
      <c r="DG467" s="579"/>
      <c r="DH467" s="98"/>
      <c r="DI467" s="98"/>
      <c r="DJ467" s="98"/>
      <c r="DK467" s="572"/>
      <c r="DL467" s="598"/>
      <c r="DM467" s="598"/>
      <c r="DN467" s="598"/>
      <c r="DO467" s="598"/>
      <c r="DP467" s="598"/>
      <c r="DQ467" s="598"/>
      <c r="DR467" s="598"/>
      <c r="DS467" s="598"/>
      <c r="DT467" s="468"/>
    </row>
    <row r="468" spans="1:124" s="470" customFormat="1" ht="15.75" customHeight="1">
      <c r="A468" s="906" t="s">
        <v>263</v>
      </c>
      <c r="B468" s="622">
        <v>10</v>
      </c>
      <c r="C468" s="622">
        <v>10</v>
      </c>
      <c r="D468" s="622">
        <v>10</v>
      </c>
      <c r="E468" s="622">
        <v>10</v>
      </c>
      <c r="F468" s="622">
        <v>10</v>
      </c>
      <c r="G468" s="622">
        <v>10</v>
      </c>
      <c r="H468" s="622">
        <v>10</v>
      </c>
      <c r="I468" s="622">
        <v>10</v>
      </c>
      <c r="J468" s="622">
        <v>10</v>
      </c>
      <c r="K468" s="622">
        <v>10</v>
      </c>
      <c r="L468" s="622">
        <v>10</v>
      </c>
      <c r="M468" s="622">
        <v>10</v>
      </c>
      <c r="N468" s="622"/>
      <c r="O468" s="622"/>
      <c r="P468" s="622"/>
      <c r="Q468" s="622"/>
      <c r="R468" s="622"/>
      <c r="S468" s="967"/>
      <c r="T468" s="622">
        <v>10</v>
      </c>
      <c r="U468" s="622">
        <v>10</v>
      </c>
      <c r="V468" s="622">
        <v>10</v>
      </c>
      <c r="W468" s="622">
        <v>10</v>
      </c>
      <c r="X468" s="622">
        <v>10</v>
      </c>
      <c r="Y468" s="622">
        <v>10</v>
      </c>
      <c r="Z468" s="1351">
        <v>10</v>
      </c>
      <c r="AA468" s="1351">
        <v>10</v>
      </c>
      <c r="AB468" s="1351">
        <v>10</v>
      </c>
      <c r="AC468" s="1351">
        <v>10</v>
      </c>
      <c r="AD468" s="622"/>
      <c r="AE468" s="1351">
        <v>10</v>
      </c>
      <c r="AF468" s="622"/>
      <c r="AG468" s="622"/>
      <c r="AH468" s="622"/>
      <c r="AI468" s="622"/>
      <c r="AJ468" s="622"/>
      <c r="AK468" s="967"/>
      <c r="AL468" s="622">
        <v>10</v>
      </c>
      <c r="AM468" s="622">
        <v>10</v>
      </c>
      <c r="AN468" s="622">
        <v>10</v>
      </c>
      <c r="AO468" s="622">
        <v>10</v>
      </c>
      <c r="AP468" s="622">
        <v>10</v>
      </c>
      <c r="AQ468" s="622">
        <v>10</v>
      </c>
      <c r="AR468" s="622">
        <v>10</v>
      </c>
      <c r="AS468" s="622">
        <v>10</v>
      </c>
      <c r="AT468" s="622">
        <v>10</v>
      </c>
      <c r="AU468" s="622">
        <v>10</v>
      </c>
      <c r="AV468" s="622">
        <v>10</v>
      </c>
      <c r="AW468" s="622">
        <v>10</v>
      </c>
      <c r="AX468" s="622"/>
      <c r="AY468" s="622"/>
      <c r="AZ468" s="622"/>
      <c r="BA468" s="622"/>
      <c r="BB468" s="622"/>
      <c r="BC468" s="967"/>
      <c r="BD468" s="1351">
        <v>10</v>
      </c>
      <c r="BE468" s="1351">
        <v>10</v>
      </c>
      <c r="BF468" s="1351">
        <v>10</v>
      </c>
      <c r="BG468" s="1351">
        <v>10</v>
      </c>
      <c r="BH468" s="1351">
        <v>10</v>
      </c>
      <c r="BI468" s="1351">
        <v>10</v>
      </c>
      <c r="BJ468" s="1351">
        <v>10</v>
      </c>
      <c r="BK468" s="1351">
        <v>10</v>
      </c>
      <c r="BL468" s="1351">
        <v>10</v>
      </c>
      <c r="BM468" s="1351">
        <v>10</v>
      </c>
      <c r="BN468" s="1351">
        <v>10</v>
      </c>
      <c r="BO468" s="1351">
        <v>10</v>
      </c>
      <c r="BP468" s="1351"/>
      <c r="BQ468" s="1351"/>
      <c r="BR468" s="1351"/>
      <c r="BS468" s="1351"/>
      <c r="BT468" s="1351"/>
      <c r="BU468" s="967"/>
      <c r="BV468" s="622">
        <v>10</v>
      </c>
      <c r="BW468" s="622">
        <v>10</v>
      </c>
      <c r="BX468" s="622">
        <v>10</v>
      </c>
      <c r="BY468" s="622">
        <v>10</v>
      </c>
      <c r="BZ468" s="578">
        <f t="shared" si="1176"/>
        <v>10</v>
      </c>
      <c r="CA468" s="578">
        <f t="shared" si="1177"/>
        <v>10</v>
      </c>
      <c r="CB468" s="578">
        <f t="shared" si="1178"/>
        <v>10</v>
      </c>
      <c r="CC468" s="665">
        <f t="shared" si="1179"/>
        <v>10</v>
      </c>
      <c r="CD468" s="1069">
        <f t="shared" ref="CD468:CO468" si="129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070">
        <v>10</v>
      </c>
      <c r="CF468" s="1070">
        <f t="shared" si="1290"/>
        <v>10</v>
      </c>
      <c r="CG468" s="1070">
        <f t="shared" si="1290"/>
        <v>10</v>
      </c>
      <c r="CH468" s="1070">
        <f t="shared" si="1290"/>
        <v>10</v>
      </c>
      <c r="CI468" s="1071">
        <f t="shared" si="1290"/>
        <v>10</v>
      </c>
      <c r="CJ468" s="1071">
        <f t="shared" si="1290"/>
        <v>10</v>
      </c>
      <c r="CK468" s="1070">
        <f t="shared" si="1290"/>
        <v>10</v>
      </c>
      <c r="CL468" s="1070">
        <f t="shared" si="1290"/>
        <v>10</v>
      </c>
      <c r="CM468" s="1070">
        <f t="shared" si="1290"/>
        <v>10</v>
      </c>
      <c r="CN468" s="1070">
        <f t="shared" si="1290"/>
        <v>10</v>
      </c>
      <c r="CO468" s="1069">
        <f t="shared" si="1290"/>
        <v>10</v>
      </c>
      <c r="CP468" s="532" t="str">
        <f t="shared" ref="CP468:CP475" si="1291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3" t="str">
        <f t="shared" ref="CQ468:CQ475" si="1292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4" t="str">
        <f t="shared" ref="CR468:CR475" si="1293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4">
        <f t="shared" ref="CS468:CS475" si="1294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4">
        <f t="shared" ref="CT468:CT475" si="1295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4">
        <f t="shared" ref="CU468:CU475" si="1296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4">
        <f t="shared" ref="CV468:CV475" si="1297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5">
        <f t="shared" ref="CW468:CW475" si="1298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5">
        <f t="shared" ref="CX468:CX475" si="1299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5">
        <f t="shared" ref="CY468:CY475" si="1300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4">
        <f t="shared" ref="CZ468:CZ475" si="1301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4">
        <f t="shared" ref="DA468:DA475" si="1302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34">
        <f t="shared" ref="DB468:DB475" si="1303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34">
        <f t="shared" ref="DC468:DC475" si="1304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34">
        <f t="shared" ref="DD468:DD475" si="1305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10</v>
      </c>
      <c r="DE468" s="533" t="str">
        <f t="shared" ref="DE468:DE475" si="1306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32" t="str">
        <f t="shared" ref="DF468:DF475" si="1307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31">
        <f t="shared" ref="DG468:DG475" si="1308">COUNT(B468:R468)</f>
        <v>12</v>
      </c>
      <c r="DH468" s="96">
        <f t="shared" ref="DH468:DH475" si="1309">COUNT(T468:AJ468)</f>
        <v>11</v>
      </c>
      <c r="DI468" s="96">
        <f t="shared" ref="DI468:DI475" si="1310">COUNT(AL468:BB468)</f>
        <v>12</v>
      </c>
      <c r="DJ468" s="96">
        <f t="shared" ref="DJ468:DJ475" si="1311">COUNT(BD468:BT468)</f>
        <v>12</v>
      </c>
      <c r="DK468" s="467"/>
      <c r="DL468" s="599"/>
      <c r="DM468" s="599"/>
      <c r="DN468" s="599"/>
      <c r="DO468" s="599"/>
      <c r="DP468" s="599"/>
      <c r="DQ468" s="599"/>
      <c r="DR468" s="599"/>
      <c r="DS468" s="599"/>
      <c r="DT468" s="468"/>
    </row>
    <row r="469" spans="1:124" s="470" customFormat="1" ht="15.75" customHeight="1">
      <c r="A469" s="906" t="s">
        <v>279</v>
      </c>
      <c r="B469" s="622">
        <v>1</v>
      </c>
      <c r="C469" s="622">
        <v>1</v>
      </c>
      <c r="D469" s="622">
        <v>1</v>
      </c>
      <c r="E469" s="622">
        <v>1</v>
      </c>
      <c r="F469" s="622">
        <v>4</v>
      </c>
      <c r="G469" s="622">
        <v>1</v>
      </c>
      <c r="H469" s="622">
        <v>1</v>
      </c>
      <c r="I469" s="622">
        <v>1</v>
      </c>
      <c r="J469" s="622">
        <v>1</v>
      </c>
      <c r="K469" s="622">
        <v>1</v>
      </c>
      <c r="L469" s="622">
        <v>1</v>
      </c>
      <c r="M469" s="622">
        <v>1</v>
      </c>
      <c r="N469" s="622"/>
      <c r="O469" s="622"/>
      <c r="P469" s="622"/>
      <c r="Q469" s="622"/>
      <c r="R469" s="622"/>
      <c r="S469" s="967"/>
      <c r="T469" s="622">
        <v>1</v>
      </c>
      <c r="U469" s="622">
        <v>1</v>
      </c>
      <c r="V469" s="622">
        <v>1</v>
      </c>
      <c r="W469" s="622">
        <v>1</v>
      </c>
      <c r="X469" s="622">
        <v>1</v>
      </c>
      <c r="Y469" s="622">
        <v>1</v>
      </c>
      <c r="Z469" s="1351">
        <v>1</v>
      </c>
      <c r="AA469" s="1351">
        <v>1</v>
      </c>
      <c r="AB469" s="1351">
        <v>1</v>
      </c>
      <c r="AC469" s="1351">
        <v>1</v>
      </c>
      <c r="AD469" s="622"/>
      <c r="AE469" s="1351">
        <v>1</v>
      </c>
      <c r="AF469" s="622"/>
      <c r="AG469" s="622"/>
      <c r="AH469" s="622"/>
      <c r="AI469" s="622"/>
      <c r="AJ469" s="622"/>
      <c r="AK469" s="967"/>
      <c r="AL469" s="622">
        <v>1</v>
      </c>
      <c r="AM469" s="622">
        <v>1</v>
      </c>
      <c r="AN469" s="622">
        <v>1</v>
      </c>
      <c r="AO469" s="622">
        <v>1</v>
      </c>
      <c r="AP469" s="622">
        <v>1</v>
      </c>
      <c r="AQ469" s="622">
        <v>1</v>
      </c>
      <c r="AR469" s="622">
        <v>1</v>
      </c>
      <c r="AS469" s="622">
        <v>1</v>
      </c>
      <c r="AT469" s="622">
        <v>1</v>
      </c>
      <c r="AU469" s="622">
        <v>1</v>
      </c>
      <c r="AV469" s="622">
        <v>1</v>
      </c>
      <c r="AW469" s="622">
        <v>1</v>
      </c>
      <c r="AX469" s="622"/>
      <c r="AY469" s="622"/>
      <c r="AZ469" s="622"/>
      <c r="BA469" s="622"/>
      <c r="BB469" s="622"/>
      <c r="BC469" s="967"/>
      <c r="BD469" s="1351">
        <v>1</v>
      </c>
      <c r="BE469" s="1351">
        <v>1</v>
      </c>
      <c r="BF469" s="1351">
        <v>1</v>
      </c>
      <c r="BG469" s="1351">
        <v>1</v>
      </c>
      <c r="BH469" s="1351">
        <v>1</v>
      </c>
      <c r="BI469" s="1351">
        <v>1</v>
      </c>
      <c r="BJ469" s="1351">
        <v>1</v>
      </c>
      <c r="BK469" s="1351">
        <v>1</v>
      </c>
      <c r="BL469" s="1351">
        <v>1</v>
      </c>
      <c r="BM469" s="1351">
        <v>1</v>
      </c>
      <c r="BN469" s="1351">
        <v>1</v>
      </c>
      <c r="BO469" s="1351">
        <v>1</v>
      </c>
      <c r="BP469" s="1351"/>
      <c r="BQ469" s="1351"/>
      <c r="BR469" s="1351"/>
      <c r="BS469" s="1351"/>
      <c r="BT469" s="1351"/>
      <c r="BU469" s="967"/>
      <c r="BV469" s="622">
        <v>1</v>
      </c>
      <c r="BW469" s="622">
        <v>1</v>
      </c>
      <c r="BX469" s="622">
        <v>1</v>
      </c>
      <c r="BY469" s="622">
        <v>1</v>
      </c>
      <c r="BZ469" s="578">
        <f t="shared" si="1176"/>
        <v>1</v>
      </c>
      <c r="CA469" s="578">
        <f t="shared" si="1177"/>
        <v>1</v>
      </c>
      <c r="CB469" s="578">
        <f t="shared" si="1178"/>
        <v>1</v>
      </c>
      <c r="CC469" s="665">
        <f t="shared" si="1179"/>
        <v>1</v>
      </c>
      <c r="CD469" s="1069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070">
        <f t="shared" ref="CE469:CO473" si="1312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070">
        <f t="shared" si="1312"/>
        <v>1</v>
      </c>
      <c r="CG469" s="1070">
        <f t="shared" si="1312"/>
        <v>1</v>
      </c>
      <c r="CH469" s="1070">
        <f t="shared" si="1312"/>
        <v>1</v>
      </c>
      <c r="CI469" s="1071">
        <f t="shared" si="1312"/>
        <v>1</v>
      </c>
      <c r="CJ469" s="1071">
        <f t="shared" si="1312"/>
        <v>1</v>
      </c>
      <c r="CK469" s="1070">
        <f t="shared" si="1312"/>
        <v>1</v>
      </c>
      <c r="CL469" s="1070">
        <f t="shared" si="1312"/>
        <v>1</v>
      </c>
      <c r="CM469" s="1070">
        <f t="shared" si="1312"/>
        <v>1</v>
      </c>
      <c r="CN469" s="1070">
        <f t="shared" si="1312"/>
        <v>1</v>
      </c>
      <c r="CO469" s="1069">
        <f t="shared" si="1312"/>
        <v>1</v>
      </c>
      <c r="CP469" s="532" t="str">
        <f t="shared" si="1291"/>
        <v/>
      </c>
      <c r="CQ469" s="533" t="str">
        <f t="shared" si="1292"/>
        <v/>
      </c>
      <c r="CR469" s="534" t="str">
        <f t="shared" si="1293"/>
        <v/>
      </c>
      <c r="CS469" s="534">
        <f t="shared" si="1294"/>
        <v>1</v>
      </c>
      <c r="CT469" s="534">
        <f t="shared" si="1295"/>
        <v>1</v>
      </c>
      <c r="CU469" s="534">
        <f t="shared" si="1296"/>
        <v>1</v>
      </c>
      <c r="CV469" s="534">
        <f t="shared" si="1297"/>
        <v>1</v>
      </c>
      <c r="CW469" s="535">
        <f t="shared" si="1298"/>
        <v>1</v>
      </c>
      <c r="CX469" s="535">
        <f t="shared" si="1299"/>
        <v>1</v>
      </c>
      <c r="CY469" s="535">
        <f t="shared" si="1300"/>
        <v>1</v>
      </c>
      <c r="CZ469" s="534">
        <f t="shared" si="1301"/>
        <v>1</v>
      </c>
      <c r="DA469" s="534">
        <f t="shared" si="1302"/>
        <v>1</v>
      </c>
      <c r="DB469" s="534">
        <f t="shared" si="1303"/>
        <v>1</v>
      </c>
      <c r="DC469" s="534">
        <f t="shared" si="1304"/>
        <v>1</v>
      </c>
      <c r="DD469" s="534">
        <f t="shared" si="1305"/>
        <v>1</v>
      </c>
      <c r="DE469" s="533" t="str">
        <f t="shared" si="1306"/>
        <v/>
      </c>
      <c r="DF469" s="532" t="str">
        <f t="shared" si="1307"/>
        <v/>
      </c>
      <c r="DG469" s="631">
        <f t="shared" si="1308"/>
        <v>12</v>
      </c>
      <c r="DH469" s="96">
        <f t="shared" si="1309"/>
        <v>11</v>
      </c>
      <c r="DI469" s="96">
        <f t="shared" si="1310"/>
        <v>12</v>
      </c>
      <c r="DJ469" s="96">
        <f t="shared" si="1311"/>
        <v>12</v>
      </c>
      <c r="DK469" s="467"/>
      <c r="DL469" s="599"/>
      <c r="DM469" s="599"/>
      <c r="DN469" s="599"/>
      <c r="DO469" s="599"/>
      <c r="DP469" s="599"/>
      <c r="DQ469" s="599"/>
      <c r="DR469" s="599"/>
      <c r="DS469" s="599"/>
      <c r="DT469" s="468"/>
    </row>
    <row r="470" spans="1:124" s="470" customFormat="1" ht="15.75" customHeight="1">
      <c r="A470" s="987" t="s">
        <v>280</v>
      </c>
      <c r="B470" s="622">
        <v>12</v>
      </c>
      <c r="C470" s="622">
        <v>12</v>
      </c>
      <c r="D470" s="622">
        <v>12</v>
      </c>
      <c r="E470" s="622">
        <v>12</v>
      </c>
      <c r="F470" s="622">
        <v>1</v>
      </c>
      <c r="G470" s="622">
        <v>12</v>
      </c>
      <c r="H470" s="622">
        <v>12</v>
      </c>
      <c r="I470" s="622">
        <v>12</v>
      </c>
      <c r="J470" s="622">
        <v>12</v>
      </c>
      <c r="K470" s="622">
        <v>12</v>
      </c>
      <c r="L470" s="622">
        <v>12</v>
      </c>
      <c r="M470" s="622">
        <v>12</v>
      </c>
      <c r="N470" s="622"/>
      <c r="O470" s="622"/>
      <c r="P470" s="622"/>
      <c r="Q470" s="622"/>
      <c r="R470" s="622"/>
      <c r="S470" s="967"/>
      <c r="T470" s="622">
        <v>12</v>
      </c>
      <c r="U470" s="622">
        <v>12</v>
      </c>
      <c r="V470" s="622">
        <v>12</v>
      </c>
      <c r="W470" s="622">
        <v>12</v>
      </c>
      <c r="X470" s="622">
        <v>12</v>
      </c>
      <c r="Y470" s="622">
        <v>12</v>
      </c>
      <c r="Z470" s="1351">
        <v>12</v>
      </c>
      <c r="AA470" s="1351">
        <v>12</v>
      </c>
      <c r="AB470" s="1351">
        <v>12</v>
      </c>
      <c r="AC470" s="1351">
        <v>12</v>
      </c>
      <c r="AD470" s="622"/>
      <c r="AE470" s="1351">
        <v>12</v>
      </c>
      <c r="AF470" s="622"/>
      <c r="AG470" s="622"/>
      <c r="AH470" s="622"/>
      <c r="AI470" s="622"/>
      <c r="AJ470" s="622"/>
      <c r="AK470" s="967"/>
      <c r="AL470" s="622">
        <v>12</v>
      </c>
      <c r="AM470" s="622">
        <v>12</v>
      </c>
      <c r="AN470" s="622">
        <v>12</v>
      </c>
      <c r="AO470" s="622">
        <v>12</v>
      </c>
      <c r="AP470" s="622">
        <v>12</v>
      </c>
      <c r="AQ470" s="622">
        <v>12</v>
      </c>
      <c r="AR470" s="622">
        <v>4</v>
      </c>
      <c r="AS470" s="622">
        <v>12</v>
      </c>
      <c r="AT470" s="622">
        <v>12</v>
      </c>
      <c r="AU470" s="622">
        <v>12</v>
      </c>
      <c r="AV470" s="622">
        <v>12</v>
      </c>
      <c r="AW470" s="622">
        <v>12</v>
      </c>
      <c r="AX470" s="622"/>
      <c r="AY470" s="622"/>
      <c r="AZ470" s="622"/>
      <c r="BA470" s="622"/>
      <c r="BB470" s="622"/>
      <c r="BC470" s="967"/>
      <c r="BD470" s="1351">
        <v>12</v>
      </c>
      <c r="BE470" s="1351">
        <v>12</v>
      </c>
      <c r="BF470" s="1351">
        <v>12</v>
      </c>
      <c r="BG470" s="1351">
        <v>12</v>
      </c>
      <c r="BH470" s="1351">
        <v>12</v>
      </c>
      <c r="BI470" s="1351">
        <v>12</v>
      </c>
      <c r="BJ470" s="1351">
        <v>12</v>
      </c>
      <c r="BK470" s="1351">
        <v>12</v>
      </c>
      <c r="BL470" s="1351">
        <v>12</v>
      </c>
      <c r="BM470" s="1351">
        <v>12</v>
      </c>
      <c r="BN470" s="1351">
        <v>12</v>
      </c>
      <c r="BO470" s="1351">
        <v>12</v>
      </c>
      <c r="BP470" s="1351"/>
      <c r="BQ470" s="1351"/>
      <c r="BR470" s="1351"/>
      <c r="BS470" s="1351"/>
      <c r="BT470" s="1351"/>
      <c r="BU470" s="967"/>
      <c r="BV470" s="622">
        <v>12</v>
      </c>
      <c r="BW470" s="622">
        <v>12</v>
      </c>
      <c r="BX470" s="622">
        <v>12</v>
      </c>
      <c r="BY470" s="622">
        <v>12</v>
      </c>
      <c r="BZ470" s="578">
        <f t="shared" si="1176"/>
        <v>12</v>
      </c>
      <c r="CA470" s="578">
        <f t="shared" si="1177"/>
        <v>12</v>
      </c>
      <c r="CB470" s="578">
        <f t="shared" si="1178"/>
        <v>12</v>
      </c>
      <c r="CC470" s="665">
        <f t="shared" si="1179"/>
        <v>12</v>
      </c>
      <c r="CD470" s="1069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070">
        <f t="shared" si="1312"/>
        <v>12</v>
      </c>
      <c r="CF470" s="1070">
        <f t="shared" si="1312"/>
        <v>12</v>
      </c>
      <c r="CG470" s="1070">
        <f t="shared" si="1312"/>
        <v>12</v>
      </c>
      <c r="CH470" s="1070">
        <f t="shared" si="1312"/>
        <v>12</v>
      </c>
      <c r="CI470" s="1071">
        <f t="shared" si="1312"/>
        <v>12</v>
      </c>
      <c r="CJ470" s="1071">
        <f t="shared" si="1312"/>
        <v>12</v>
      </c>
      <c r="CK470" s="1070">
        <f t="shared" si="1312"/>
        <v>12</v>
      </c>
      <c r="CL470" s="1070">
        <f t="shared" si="1312"/>
        <v>12</v>
      </c>
      <c r="CM470" s="1070">
        <f t="shared" si="1312"/>
        <v>12</v>
      </c>
      <c r="CN470" s="1070">
        <f t="shared" si="1312"/>
        <v>12</v>
      </c>
      <c r="CO470" s="1069">
        <f t="shared" si="1312"/>
        <v>12</v>
      </c>
      <c r="CP470" s="532" t="str">
        <f t="shared" si="1291"/>
        <v/>
      </c>
      <c r="CQ470" s="533" t="str">
        <f t="shared" si="1292"/>
        <v/>
      </c>
      <c r="CR470" s="534" t="str">
        <f t="shared" si="1293"/>
        <v/>
      </c>
      <c r="CS470" s="534">
        <f t="shared" si="1294"/>
        <v>12</v>
      </c>
      <c r="CT470" s="534">
        <f t="shared" si="1295"/>
        <v>12</v>
      </c>
      <c r="CU470" s="534">
        <f t="shared" si="1296"/>
        <v>12</v>
      </c>
      <c r="CV470" s="534">
        <f t="shared" si="1297"/>
        <v>12</v>
      </c>
      <c r="CW470" s="535">
        <f t="shared" si="1298"/>
        <v>12</v>
      </c>
      <c r="CX470" s="535">
        <f t="shared" si="1299"/>
        <v>12</v>
      </c>
      <c r="CY470" s="535">
        <f t="shared" si="1300"/>
        <v>12</v>
      </c>
      <c r="CZ470" s="534">
        <f t="shared" si="1301"/>
        <v>12</v>
      </c>
      <c r="DA470" s="534">
        <f t="shared" si="1302"/>
        <v>12</v>
      </c>
      <c r="DB470" s="534">
        <f t="shared" si="1303"/>
        <v>12</v>
      </c>
      <c r="DC470" s="534">
        <f t="shared" si="1304"/>
        <v>12</v>
      </c>
      <c r="DD470" s="534">
        <f t="shared" si="1305"/>
        <v>12</v>
      </c>
      <c r="DE470" s="533" t="str">
        <f t="shared" si="1306"/>
        <v/>
      </c>
      <c r="DF470" s="532" t="str">
        <f t="shared" si="1307"/>
        <v/>
      </c>
      <c r="DG470" s="631">
        <f t="shared" si="1308"/>
        <v>12</v>
      </c>
      <c r="DH470" s="96">
        <f t="shared" si="1309"/>
        <v>11</v>
      </c>
      <c r="DI470" s="96">
        <f t="shared" si="1310"/>
        <v>12</v>
      </c>
      <c r="DJ470" s="96">
        <f t="shared" si="1311"/>
        <v>12</v>
      </c>
      <c r="DK470" s="467"/>
      <c r="DL470" s="599"/>
      <c r="DM470" s="599"/>
      <c r="DN470" s="599"/>
      <c r="DO470" s="599"/>
      <c r="DP470" s="599"/>
      <c r="DQ470" s="599"/>
      <c r="DR470" s="599"/>
      <c r="DS470" s="599"/>
      <c r="DT470" s="468"/>
    </row>
    <row r="471" spans="1:124" s="673" customFormat="1" ht="15.75" customHeight="1">
      <c r="A471" s="991" t="s">
        <v>264</v>
      </c>
      <c r="B471" s="963">
        <f t="shared" ref="B471:M471" si="1313">IF(B469="","",B468*B469*B470)</f>
        <v>120</v>
      </c>
      <c r="C471" s="735">
        <f t="shared" si="1313"/>
        <v>120</v>
      </c>
      <c r="D471" s="963">
        <f t="shared" si="1313"/>
        <v>120</v>
      </c>
      <c r="E471" s="735">
        <f t="shared" si="1313"/>
        <v>120</v>
      </c>
      <c r="F471" s="963">
        <f t="shared" si="1313"/>
        <v>40</v>
      </c>
      <c r="G471" s="735">
        <f t="shared" si="1313"/>
        <v>120</v>
      </c>
      <c r="H471" s="963">
        <f t="shared" si="1313"/>
        <v>120</v>
      </c>
      <c r="I471" s="735">
        <f t="shared" si="1313"/>
        <v>120</v>
      </c>
      <c r="J471" s="963">
        <f t="shared" si="1313"/>
        <v>120</v>
      </c>
      <c r="K471" s="735">
        <f t="shared" si="1313"/>
        <v>120</v>
      </c>
      <c r="L471" s="963">
        <f t="shared" si="1313"/>
        <v>120</v>
      </c>
      <c r="M471" s="735">
        <f t="shared" si="1313"/>
        <v>120</v>
      </c>
      <c r="N471" s="963"/>
      <c r="O471" s="735"/>
      <c r="P471" s="963"/>
      <c r="Q471" s="735"/>
      <c r="R471" s="963"/>
      <c r="S471" s="968"/>
      <c r="T471" s="735">
        <f t="shared" ref="T471:AE471" si="1314">IF(T469="","",T468*T469*T470)</f>
        <v>120</v>
      </c>
      <c r="U471" s="963">
        <f t="shared" si="1314"/>
        <v>120</v>
      </c>
      <c r="V471" s="735">
        <f t="shared" si="1314"/>
        <v>120</v>
      </c>
      <c r="W471" s="963">
        <f t="shared" si="1314"/>
        <v>120</v>
      </c>
      <c r="X471" s="735">
        <f t="shared" si="1314"/>
        <v>120</v>
      </c>
      <c r="Y471" s="963">
        <f t="shared" si="1314"/>
        <v>120</v>
      </c>
      <c r="Z471" s="1383">
        <f t="shared" si="1314"/>
        <v>120</v>
      </c>
      <c r="AA471" s="1384">
        <f t="shared" si="1314"/>
        <v>120</v>
      </c>
      <c r="AB471" s="1383">
        <f t="shared" si="1314"/>
        <v>120</v>
      </c>
      <c r="AC471" s="1384">
        <f t="shared" si="1314"/>
        <v>120</v>
      </c>
      <c r="AD471" s="735" t="str">
        <f t="shared" si="1314"/>
        <v/>
      </c>
      <c r="AE471" s="1384">
        <f t="shared" si="1314"/>
        <v>120</v>
      </c>
      <c r="AF471" s="735"/>
      <c r="AG471" s="963"/>
      <c r="AH471" s="735"/>
      <c r="AI471" s="963"/>
      <c r="AJ471" s="735"/>
      <c r="AK471" s="968"/>
      <c r="AL471" s="735">
        <f t="shared" ref="AL471:AW471" si="1315">IF(AL469="","",AL468*AL469*AL470)</f>
        <v>120</v>
      </c>
      <c r="AM471" s="963">
        <f t="shared" si="1315"/>
        <v>120</v>
      </c>
      <c r="AN471" s="735">
        <f t="shared" si="1315"/>
        <v>120</v>
      </c>
      <c r="AO471" s="963">
        <f t="shared" si="1315"/>
        <v>120</v>
      </c>
      <c r="AP471" s="735">
        <f t="shared" si="1315"/>
        <v>120</v>
      </c>
      <c r="AQ471" s="963">
        <f t="shared" si="1315"/>
        <v>120</v>
      </c>
      <c r="AR471" s="735">
        <f t="shared" si="1315"/>
        <v>40</v>
      </c>
      <c r="AS471" s="963">
        <f t="shared" si="1315"/>
        <v>120</v>
      </c>
      <c r="AT471" s="735">
        <f t="shared" si="1315"/>
        <v>120</v>
      </c>
      <c r="AU471" s="963">
        <f t="shared" si="1315"/>
        <v>120</v>
      </c>
      <c r="AV471" s="735">
        <f t="shared" si="1315"/>
        <v>120</v>
      </c>
      <c r="AW471" s="963">
        <f t="shared" si="1315"/>
        <v>120</v>
      </c>
      <c r="AX471" s="735"/>
      <c r="AY471" s="963"/>
      <c r="AZ471" s="735"/>
      <c r="BA471" s="963"/>
      <c r="BB471" s="735"/>
      <c r="BC471" s="968"/>
      <c r="BD471" s="1383">
        <f t="shared" ref="BD471:BO471" si="1316">IF(BD469="","",BD468*BD469*BD470)</f>
        <v>120</v>
      </c>
      <c r="BE471" s="1383">
        <f t="shared" si="1316"/>
        <v>120</v>
      </c>
      <c r="BF471" s="1384">
        <f t="shared" si="1316"/>
        <v>120</v>
      </c>
      <c r="BG471" s="1383">
        <f t="shared" si="1316"/>
        <v>120</v>
      </c>
      <c r="BH471" s="1384">
        <f t="shared" si="1316"/>
        <v>120</v>
      </c>
      <c r="BI471" s="1383">
        <f t="shared" si="1316"/>
        <v>120</v>
      </c>
      <c r="BJ471" s="1384">
        <f t="shared" si="1316"/>
        <v>120</v>
      </c>
      <c r="BK471" s="1383">
        <f t="shared" si="1316"/>
        <v>120</v>
      </c>
      <c r="BL471" s="1384">
        <f t="shared" si="1316"/>
        <v>120</v>
      </c>
      <c r="BM471" s="1383">
        <f t="shared" si="1316"/>
        <v>120</v>
      </c>
      <c r="BN471" s="1384">
        <f t="shared" si="1316"/>
        <v>120</v>
      </c>
      <c r="BO471" s="1383">
        <f t="shared" si="1316"/>
        <v>120</v>
      </c>
      <c r="BP471" s="1384"/>
      <c r="BQ471" s="1383"/>
      <c r="BR471" s="1384"/>
      <c r="BS471" s="1383"/>
      <c r="BT471" s="1384"/>
      <c r="BU471" s="968"/>
      <c r="BV471" s="735">
        <f>IF(BV469="","",BV468*BV469*BV470)</f>
        <v>120</v>
      </c>
      <c r="BW471" s="963">
        <f>IF(BW469="","",BW468*BW469*BW470)</f>
        <v>120</v>
      </c>
      <c r="BX471" s="735">
        <f>IF(BX469="","",BX468*BX469*BX470)</f>
        <v>120</v>
      </c>
      <c r="BY471" s="963">
        <f>IF(BY469="","",BY468*BY469*BY470)</f>
        <v>120</v>
      </c>
      <c r="BZ471" s="578">
        <f t="shared" si="1176"/>
        <v>120</v>
      </c>
      <c r="CA471" s="578">
        <f t="shared" si="1177"/>
        <v>120</v>
      </c>
      <c r="CB471" s="578">
        <f t="shared" si="1178"/>
        <v>120</v>
      </c>
      <c r="CC471" s="665">
        <f t="shared" si="1179"/>
        <v>120</v>
      </c>
      <c r="CD471" s="106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070">
        <f t="shared" si="1312"/>
        <v>120</v>
      </c>
      <c r="CF471" s="1070">
        <f t="shared" si="1312"/>
        <v>120</v>
      </c>
      <c r="CG471" s="1070">
        <f t="shared" si="1312"/>
        <v>120</v>
      </c>
      <c r="CH471" s="1070">
        <f t="shared" si="1312"/>
        <v>120</v>
      </c>
      <c r="CI471" s="1071">
        <f t="shared" si="1312"/>
        <v>120</v>
      </c>
      <c r="CJ471" s="1071">
        <f t="shared" si="1312"/>
        <v>120</v>
      </c>
      <c r="CK471" s="1070">
        <f t="shared" si="1312"/>
        <v>120</v>
      </c>
      <c r="CL471" s="1070">
        <f t="shared" si="1312"/>
        <v>120</v>
      </c>
      <c r="CM471" s="1070">
        <f t="shared" si="1312"/>
        <v>120</v>
      </c>
      <c r="CN471" s="1070">
        <f t="shared" si="1312"/>
        <v>120</v>
      </c>
      <c r="CO471" s="1069">
        <f t="shared" si="1312"/>
        <v>120</v>
      </c>
      <c r="CP471" s="532" t="str">
        <f t="shared" si="1291"/>
        <v/>
      </c>
      <c r="CQ471" s="533" t="str">
        <f t="shared" si="1292"/>
        <v/>
      </c>
      <c r="CR471" s="534" t="str">
        <f t="shared" si="1293"/>
        <v/>
      </c>
      <c r="CS471" s="534">
        <f t="shared" si="1294"/>
        <v>120</v>
      </c>
      <c r="CT471" s="534">
        <f t="shared" si="1295"/>
        <v>120</v>
      </c>
      <c r="CU471" s="534">
        <f t="shared" si="1296"/>
        <v>120</v>
      </c>
      <c r="CV471" s="534">
        <f t="shared" si="1297"/>
        <v>120</v>
      </c>
      <c r="CW471" s="535">
        <f t="shared" si="1298"/>
        <v>120</v>
      </c>
      <c r="CX471" s="535">
        <f t="shared" si="1299"/>
        <v>120</v>
      </c>
      <c r="CY471" s="535">
        <f t="shared" si="1300"/>
        <v>120</v>
      </c>
      <c r="CZ471" s="534">
        <f t="shared" si="1301"/>
        <v>120</v>
      </c>
      <c r="DA471" s="534">
        <f t="shared" si="1302"/>
        <v>120</v>
      </c>
      <c r="DB471" s="534">
        <f t="shared" si="1303"/>
        <v>120</v>
      </c>
      <c r="DC471" s="534">
        <f t="shared" si="1304"/>
        <v>120</v>
      </c>
      <c r="DD471" s="534">
        <f t="shared" si="1305"/>
        <v>120</v>
      </c>
      <c r="DE471" s="533" t="str">
        <f t="shared" si="1306"/>
        <v/>
      </c>
      <c r="DF471" s="532" t="str">
        <f t="shared" si="1307"/>
        <v/>
      </c>
      <c r="DG471" s="631">
        <f t="shared" si="1308"/>
        <v>12</v>
      </c>
      <c r="DH471" s="96">
        <f t="shared" si="1309"/>
        <v>11</v>
      </c>
      <c r="DI471" s="96">
        <f t="shared" si="1310"/>
        <v>12</v>
      </c>
      <c r="DJ471" s="96">
        <f t="shared" si="1311"/>
        <v>12</v>
      </c>
      <c r="DK471" s="670"/>
      <c r="DL471" s="671"/>
      <c r="DM471" s="671"/>
      <c r="DN471" s="671"/>
      <c r="DO471" s="671"/>
      <c r="DP471" s="671"/>
      <c r="DQ471" s="671"/>
      <c r="DR471" s="671"/>
      <c r="DS471" s="671"/>
      <c r="DT471" s="672"/>
    </row>
    <row r="472" spans="1:124" s="470" customFormat="1" ht="15.75" customHeight="1">
      <c r="A472" s="991" t="s">
        <v>289</v>
      </c>
      <c r="B472" s="964">
        <f>3540*$K$1</f>
        <v>14821.271999999999</v>
      </c>
      <c r="C472" s="964">
        <f t="shared" ref="C472:M472" si="1317">3540*$K$1</f>
        <v>14821.271999999999</v>
      </c>
      <c r="D472" s="964">
        <f t="shared" si="1317"/>
        <v>14821.271999999999</v>
      </c>
      <c r="E472" s="964">
        <f t="shared" si="1317"/>
        <v>14821.271999999999</v>
      </c>
      <c r="F472" s="964">
        <f t="shared" si="1317"/>
        <v>14821.271999999999</v>
      </c>
      <c r="G472" s="964">
        <f t="shared" si="1317"/>
        <v>14821.271999999999</v>
      </c>
      <c r="H472" s="964">
        <f t="shared" si="1317"/>
        <v>14821.271999999999</v>
      </c>
      <c r="I472" s="964">
        <f t="shared" si="1317"/>
        <v>14821.271999999999</v>
      </c>
      <c r="J472" s="964">
        <f t="shared" si="1317"/>
        <v>14821.271999999999</v>
      </c>
      <c r="K472" s="964">
        <f t="shared" si="1317"/>
        <v>14821.271999999999</v>
      </c>
      <c r="L472" s="964">
        <f t="shared" si="1317"/>
        <v>14821.271999999999</v>
      </c>
      <c r="M472" s="964">
        <f t="shared" si="1317"/>
        <v>14821.271999999999</v>
      </c>
      <c r="N472" s="964"/>
      <c r="O472" s="964"/>
      <c r="P472" s="964"/>
      <c r="Q472" s="964"/>
      <c r="R472" s="964"/>
      <c r="S472" s="967"/>
      <c r="T472" s="964">
        <f>3540*$K$1</f>
        <v>14821.271999999999</v>
      </c>
      <c r="U472" s="964">
        <f t="shared" ref="U472:AE472" si="1318">3540*$K$1</f>
        <v>14821.271999999999</v>
      </c>
      <c r="V472" s="964">
        <f t="shared" si="1318"/>
        <v>14821.271999999999</v>
      </c>
      <c r="W472" s="964">
        <f t="shared" si="1318"/>
        <v>14821.271999999999</v>
      </c>
      <c r="X472" s="964">
        <f t="shared" si="1318"/>
        <v>14821.271999999999</v>
      </c>
      <c r="Y472" s="964">
        <f t="shared" si="1318"/>
        <v>14821.271999999999</v>
      </c>
      <c r="Z472" s="1385">
        <f t="shared" si="1318"/>
        <v>14821.271999999999</v>
      </c>
      <c r="AA472" s="1385">
        <f t="shared" si="1318"/>
        <v>14821.271999999999</v>
      </c>
      <c r="AB472" s="1385">
        <f t="shared" si="1318"/>
        <v>14821.271999999999</v>
      </c>
      <c r="AC472" s="1385">
        <f t="shared" si="1318"/>
        <v>14821.271999999999</v>
      </c>
      <c r="AD472" s="964">
        <f t="shared" si="1318"/>
        <v>14821.271999999999</v>
      </c>
      <c r="AE472" s="1385">
        <f t="shared" si="1318"/>
        <v>14821.271999999999</v>
      </c>
      <c r="AF472" s="964"/>
      <c r="AG472" s="964"/>
      <c r="AH472" s="964"/>
      <c r="AI472" s="964"/>
      <c r="AJ472" s="964"/>
      <c r="AK472" s="967"/>
      <c r="AL472" s="964">
        <f>3540*$K$1</f>
        <v>14821.271999999999</v>
      </c>
      <c r="AM472" s="964">
        <f t="shared" ref="AM472:AW472" si="1319">3540*$K$1</f>
        <v>14821.271999999999</v>
      </c>
      <c r="AN472" s="964">
        <f t="shared" si="1319"/>
        <v>14821.271999999999</v>
      </c>
      <c r="AO472" s="964">
        <f t="shared" si="1319"/>
        <v>14821.271999999999</v>
      </c>
      <c r="AP472" s="964">
        <f t="shared" si="1319"/>
        <v>14821.271999999999</v>
      </c>
      <c r="AQ472" s="964">
        <f t="shared" si="1319"/>
        <v>14821.271999999999</v>
      </c>
      <c r="AR472" s="964">
        <f t="shared" si="1319"/>
        <v>14821.271999999999</v>
      </c>
      <c r="AS472" s="964">
        <f t="shared" si="1319"/>
        <v>14821.271999999999</v>
      </c>
      <c r="AT472" s="964">
        <f t="shared" si="1319"/>
        <v>14821.271999999999</v>
      </c>
      <c r="AU472" s="964">
        <f t="shared" si="1319"/>
        <v>14821.271999999999</v>
      </c>
      <c r="AV472" s="964">
        <f t="shared" si="1319"/>
        <v>14821.271999999999</v>
      </c>
      <c r="AW472" s="964">
        <f t="shared" si="1319"/>
        <v>14821.271999999999</v>
      </c>
      <c r="AX472" s="964"/>
      <c r="AY472" s="964"/>
      <c r="AZ472" s="964"/>
      <c r="BA472" s="964"/>
      <c r="BB472" s="964"/>
      <c r="BC472" s="967"/>
      <c r="BD472" s="1385">
        <f>3540*$K$1</f>
        <v>14821.271999999999</v>
      </c>
      <c r="BE472" s="1385">
        <f t="shared" ref="BE472:BO472" si="1320">3540*$K$1</f>
        <v>14821.271999999999</v>
      </c>
      <c r="BF472" s="1385">
        <f t="shared" si="1320"/>
        <v>14821.271999999999</v>
      </c>
      <c r="BG472" s="1385">
        <f t="shared" si="1320"/>
        <v>14821.271999999999</v>
      </c>
      <c r="BH472" s="1385">
        <f t="shared" si="1320"/>
        <v>14821.271999999999</v>
      </c>
      <c r="BI472" s="1385">
        <f t="shared" si="1320"/>
        <v>14821.271999999999</v>
      </c>
      <c r="BJ472" s="1385">
        <f t="shared" si="1320"/>
        <v>14821.271999999999</v>
      </c>
      <c r="BK472" s="1385">
        <f t="shared" si="1320"/>
        <v>14821.271999999999</v>
      </c>
      <c r="BL472" s="1385">
        <f t="shared" si="1320"/>
        <v>14821.271999999999</v>
      </c>
      <c r="BM472" s="1385">
        <f t="shared" si="1320"/>
        <v>14821.271999999999</v>
      </c>
      <c r="BN472" s="1385">
        <f t="shared" si="1320"/>
        <v>14821.271999999999</v>
      </c>
      <c r="BO472" s="1385">
        <f t="shared" si="1320"/>
        <v>14821.271999999999</v>
      </c>
      <c r="BP472" s="1385"/>
      <c r="BQ472" s="1385"/>
      <c r="BR472" s="1385"/>
      <c r="BS472" s="1385"/>
      <c r="BT472" s="1385"/>
      <c r="BU472" s="967"/>
      <c r="BV472" s="964">
        <f t="shared" ref="BV472:BY472" si="1321">3540*$K$1</f>
        <v>14821.271999999999</v>
      </c>
      <c r="BW472" s="964">
        <f t="shared" si="1321"/>
        <v>14821.271999999999</v>
      </c>
      <c r="BX472" s="964">
        <f t="shared" si="1321"/>
        <v>14821.271999999999</v>
      </c>
      <c r="BY472" s="964">
        <f t="shared" si="1321"/>
        <v>14821.271999999999</v>
      </c>
      <c r="BZ472" s="578">
        <f t="shared" ref="BZ472:BZ503" si="1322">IF(DG472&lt;3,"",(SUM(B472:R472)-MIN(B472:R472)-MAX(B472:R472))/(DG472-2))</f>
        <v>14821.272000000001</v>
      </c>
      <c r="CA472" s="578">
        <f t="shared" ref="CA472:CA503" si="1323">IF(DH472&lt;3,"",(SUM(T472:AJ472)-MIN(T472:AJ472)-MAX(T472:AJ472))/(DH472-2))</f>
        <v>14821.272000000001</v>
      </c>
      <c r="CB472" s="578">
        <f t="shared" ref="CB472:CB503" si="1324">IF(DI472&lt;3,"",(SUM(AL472:BB472)-MIN(AL472:BB472)-MAX(AL472:BB472))/(DI472-2))</f>
        <v>14821.272000000001</v>
      </c>
      <c r="CC472" s="665">
        <f t="shared" ref="CC472:CC503" si="1325">IF(DJ472&lt;3,"",(SUM(BD472:BT472)-MIN(BD472:BT472)-MAX(BD472:BT472))/(DJ472-2))</f>
        <v>14821.272000000001</v>
      </c>
      <c r="CD472" s="1069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070">
        <f t="shared" si="1312"/>
        <v>14821.271999999999</v>
      </c>
      <c r="CF472" s="1070">
        <f t="shared" si="1312"/>
        <v>14821.271999999999</v>
      </c>
      <c r="CG472" s="1070">
        <f t="shared" si="1312"/>
        <v>14821.271999999999</v>
      </c>
      <c r="CH472" s="1070">
        <f t="shared" si="1312"/>
        <v>14821.271999999999</v>
      </c>
      <c r="CI472" s="1071">
        <f t="shared" si="1312"/>
        <v>14821.271999999999</v>
      </c>
      <c r="CJ472" s="1071">
        <f t="shared" si="1312"/>
        <v>14821.271999999999</v>
      </c>
      <c r="CK472" s="1070">
        <f t="shared" si="1312"/>
        <v>14821.271999999999</v>
      </c>
      <c r="CL472" s="1070">
        <f t="shared" si="1312"/>
        <v>14821.271999999999</v>
      </c>
      <c r="CM472" s="1070">
        <f t="shared" si="1312"/>
        <v>14821.271999999999</v>
      </c>
      <c r="CN472" s="1070">
        <f t="shared" si="1312"/>
        <v>14821.271999999999</v>
      </c>
      <c r="CO472" s="1069">
        <f t="shared" si="1312"/>
        <v>14821.271999999999</v>
      </c>
      <c r="CP472" s="532" t="str">
        <f t="shared" si="1291"/>
        <v/>
      </c>
      <c r="CQ472" s="533" t="str">
        <f t="shared" si="1292"/>
        <v/>
      </c>
      <c r="CR472" s="534" t="str">
        <f t="shared" si="1293"/>
        <v/>
      </c>
      <c r="CS472" s="534">
        <f t="shared" si="1294"/>
        <v>14821.271999999999</v>
      </c>
      <c r="CT472" s="534">
        <f t="shared" si="1295"/>
        <v>14821.271999999999</v>
      </c>
      <c r="CU472" s="534">
        <f t="shared" si="1296"/>
        <v>14821.271999999999</v>
      </c>
      <c r="CV472" s="534">
        <f t="shared" si="1297"/>
        <v>14821.271999999999</v>
      </c>
      <c r="CW472" s="535">
        <f t="shared" si="1298"/>
        <v>14821.271999999999</v>
      </c>
      <c r="CX472" s="535">
        <f t="shared" si="1299"/>
        <v>14821.271999999999</v>
      </c>
      <c r="CY472" s="535">
        <f t="shared" si="1300"/>
        <v>14821.271999999999</v>
      </c>
      <c r="CZ472" s="534">
        <f t="shared" si="1301"/>
        <v>14821.271999999999</v>
      </c>
      <c r="DA472" s="534">
        <f t="shared" si="1302"/>
        <v>14821.271999999999</v>
      </c>
      <c r="DB472" s="534">
        <f t="shared" si="1303"/>
        <v>14821.271999999999</v>
      </c>
      <c r="DC472" s="534">
        <f t="shared" si="1304"/>
        <v>14821.271999999999</v>
      </c>
      <c r="DD472" s="534">
        <f t="shared" si="1305"/>
        <v>14821.271999999999</v>
      </c>
      <c r="DE472" s="533" t="str">
        <f t="shared" si="1306"/>
        <v/>
      </c>
      <c r="DF472" s="532" t="str">
        <f t="shared" si="1307"/>
        <v/>
      </c>
      <c r="DG472" s="631">
        <f t="shared" si="1308"/>
        <v>12</v>
      </c>
      <c r="DH472" s="96">
        <f t="shared" si="1309"/>
        <v>12</v>
      </c>
      <c r="DI472" s="96">
        <f t="shared" si="1310"/>
        <v>12</v>
      </c>
      <c r="DJ472" s="96">
        <f t="shared" si="1311"/>
        <v>12</v>
      </c>
      <c r="DK472" s="467"/>
      <c r="DL472" s="599"/>
      <c r="DM472" s="599"/>
      <c r="DN472" s="599"/>
      <c r="DO472" s="599"/>
      <c r="DP472" s="599"/>
      <c r="DQ472" s="599"/>
      <c r="DR472" s="599"/>
      <c r="DS472" s="599"/>
      <c r="DT472" s="468"/>
    </row>
    <row r="473" spans="1:124" s="470" customFormat="1" ht="15.75" customHeight="1">
      <c r="A473" s="987" t="s">
        <v>250</v>
      </c>
      <c r="B473" s="969">
        <f t="shared" ref="B473:M473" si="1326">IF(B471="","",B471*B472/B$46/365/$G$1)</f>
        <v>3.9551517523572312E-2</v>
      </c>
      <c r="C473" s="969">
        <f t="shared" si="1326"/>
        <v>4.6143437110834372E-2</v>
      </c>
      <c r="D473" s="969">
        <f t="shared" si="1326"/>
        <v>6.9215155666251554E-2</v>
      </c>
      <c r="E473" s="969">
        <f t="shared" si="1326"/>
        <v>4.6143437110834372E-2</v>
      </c>
      <c r="F473" s="969">
        <f t="shared" si="1326"/>
        <v>1.5381145703611454E-2</v>
      </c>
      <c r="G473" s="969">
        <f t="shared" si="1326"/>
        <v>5.0338295030001132E-2</v>
      </c>
      <c r="H473" s="969">
        <f t="shared" si="1326"/>
        <v>4.6143437110834372E-2</v>
      </c>
      <c r="I473" s="969">
        <f t="shared" si="1326"/>
        <v>5.0338295030001132E-2</v>
      </c>
      <c r="J473" s="969">
        <f t="shared" si="1326"/>
        <v>4.2593941948462492E-2</v>
      </c>
      <c r="K473" s="969">
        <f t="shared" si="1326"/>
        <v>4.6143437110834372E-2</v>
      </c>
      <c r="L473" s="969">
        <f t="shared" si="1326"/>
        <v>5.5372124533001242E-2</v>
      </c>
      <c r="M473" s="969">
        <f t="shared" si="1326"/>
        <v>5.0338295030001132E-2</v>
      </c>
      <c r="N473" s="969"/>
      <c r="O473" s="969"/>
      <c r="P473" s="969"/>
      <c r="Q473" s="969"/>
      <c r="R473" s="969"/>
      <c r="S473" s="918"/>
      <c r="T473" s="969">
        <f t="shared" ref="T473:AE473" si="1327">IF(T471="","",T471*T472/T$46/365/$G$1)</f>
        <v>4.6143437110834372E-2</v>
      </c>
      <c r="U473" s="969">
        <f t="shared" si="1327"/>
        <v>5.0338295030001132E-2</v>
      </c>
      <c r="V473" s="969">
        <f t="shared" si="1327"/>
        <v>4.2593941948462492E-2</v>
      </c>
      <c r="W473" s="969">
        <f t="shared" si="1327"/>
        <v>5.0338295030001132E-2</v>
      </c>
      <c r="X473" s="969">
        <f t="shared" si="1327"/>
        <v>6.9215155666251554E-2</v>
      </c>
      <c r="Y473" s="969">
        <f t="shared" si="1327"/>
        <v>5.5372124533001242E-2</v>
      </c>
      <c r="Z473" s="1386">
        <f t="shared" si="1327"/>
        <v>5.0338295030001132E-2</v>
      </c>
      <c r="AA473" s="1386">
        <f t="shared" si="1327"/>
        <v>3.6914749688667495E-2</v>
      </c>
      <c r="AB473" s="1386">
        <f t="shared" si="1327"/>
        <v>4.2593941948462492E-2</v>
      </c>
      <c r="AC473" s="1386">
        <f t="shared" si="1327"/>
        <v>2.7686062266500621E-2</v>
      </c>
      <c r="AD473" s="969" t="str">
        <f t="shared" si="1327"/>
        <v/>
      </c>
      <c r="AE473" s="1386">
        <f t="shared" si="1327"/>
        <v>5.5372124533001242E-2</v>
      </c>
      <c r="AF473" s="969"/>
      <c r="AG473" s="969"/>
      <c r="AH473" s="969"/>
      <c r="AI473" s="969"/>
      <c r="AJ473" s="969"/>
      <c r="AK473" s="918"/>
      <c r="AL473" s="969">
        <f t="shared" ref="AL473:AW473" si="1328">IF(AL471="","",AL471*AL472/AL$46/365/$G$1)</f>
        <v>5.5372124533001242E-2</v>
      </c>
      <c r="AM473" s="969">
        <f t="shared" si="1328"/>
        <v>5.5372124533001242E-2</v>
      </c>
      <c r="AN473" s="969">
        <f t="shared" si="1328"/>
        <v>6.1524582814445818E-2</v>
      </c>
      <c r="AO473" s="969">
        <f t="shared" si="1328"/>
        <v>4.6143437110834372E-2</v>
      </c>
      <c r="AP473" s="969">
        <f t="shared" si="1328"/>
        <v>4.6143437110834372E-2</v>
      </c>
      <c r="AQ473" s="969">
        <f t="shared" si="1328"/>
        <v>6.1524582814445818E-2</v>
      </c>
      <c r="AR473" s="969">
        <f t="shared" si="1328"/>
        <v>1.5381145703611454E-2</v>
      </c>
      <c r="AS473" s="969">
        <f t="shared" si="1328"/>
        <v>9.2286874221668744E-2</v>
      </c>
      <c r="AT473" s="969">
        <f t="shared" si="1328"/>
        <v>6.9215155666251554E-2</v>
      </c>
      <c r="AU473" s="969">
        <f t="shared" si="1328"/>
        <v>4.6143437110834372E-2</v>
      </c>
      <c r="AV473" s="969">
        <f t="shared" si="1328"/>
        <v>4.6143437110834372E-2</v>
      </c>
      <c r="AW473" s="969">
        <f t="shared" si="1328"/>
        <v>9.2286874221668744E-2</v>
      </c>
      <c r="AX473" s="969"/>
      <c r="AY473" s="969"/>
      <c r="AZ473" s="969"/>
      <c r="BA473" s="969"/>
      <c r="BB473" s="969"/>
      <c r="BC473" s="918"/>
      <c r="BD473" s="1386">
        <f>IF(BD471="","",BD471*BD472/BD$46/365/$G$1)</f>
        <v>6.9215155666251554E-2</v>
      </c>
      <c r="BE473" s="1386">
        <f t="shared" ref="BE473:BO473" si="1329">IF(BE471="","",BE471*BE472/BE$46/365/$G$1)</f>
        <v>5.5372124533001242E-2</v>
      </c>
      <c r="BF473" s="1386">
        <f t="shared" si="1329"/>
        <v>6.9215155666251554E-2</v>
      </c>
      <c r="BG473" s="1386">
        <f t="shared" si="1329"/>
        <v>9.2286874221668744E-2</v>
      </c>
      <c r="BH473" s="1386">
        <f t="shared" si="1329"/>
        <v>0.11074424906600248</v>
      </c>
      <c r="BI473" s="1386">
        <f t="shared" si="1329"/>
        <v>7.9103035047144624E-2</v>
      </c>
      <c r="BJ473" s="1386">
        <f t="shared" si="1329"/>
        <v>5.5372124533001242E-2</v>
      </c>
      <c r="BK473" s="1386">
        <f t="shared" si="1329"/>
        <v>6.9215155666251554E-2</v>
      </c>
      <c r="BL473" s="1386">
        <f t="shared" si="1329"/>
        <v>6.1524582814445818E-2</v>
      </c>
      <c r="BM473" s="1386">
        <f t="shared" si="1329"/>
        <v>4.6143437110834372E-2</v>
      </c>
      <c r="BN473" s="1386">
        <f t="shared" si="1329"/>
        <v>6.1524582814445818E-2</v>
      </c>
      <c r="BO473" s="1386">
        <f t="shared" si="1329"/>
        <v>5.5372124533001242E-2</v>
      </c>
      <c r="BP473" s="1386"/>
      <c r="BQ473" s="1386"/>
      <c r="BR473" s="1386"/>
      <c r="BS473" s="1386"/>
      <c r="BT473" s="1386"/>
      <c r="BU473" s="918"/>
      <c r="BV473" s="969">
        <f>IF(BV471="","",BV471*BV472/BV$46/365/$G$1)</f>
        <v>5.5372124533001242E-2</v>
      </c>
      <c r="BW473" s="969">
        <f>IF(BW471="","",BW471*BW472/BW$46/365/$G$1)</f>
        <v>5.5372124533001242E-2</v>
      </c>
      <c r="BX473" s="969">
        <f>IF(BX471="","",BX471*BX472/BX$46/365/$G$1)</f>
        <v>5.5372124533001242E-2</v>
      </c>
      <c r="BY473" s="969">
        <f>IF(BY471="","",BY471*BY472/BY$46/365/$G$1)</f>
        <v>6.9215155666251554E-2</v>
      </c>
      <c r="BZ473" s="603">
        <f t="shared" si="1322"/>
        <v>4.7310621753837677E-2</v>
      </c>
      <c r="CA473" s="603">
        <f t="shared" si="1323"/>
        <v>4.7778356094714737E-2</v>
      </c>
      <c r="CB473" s="603">
        <f t="shared" si="1324"/>
        <v>5.7986919302615181E-2</v>
      </c>
      <c r="CC473" s="603">
        <f t="shared" si="1325"/>
        <v>6.6820091549546351E-2</v>
      </c>
      <c r="CD473" s="1072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4.6143437110834372E-2</v>
      </c>
      <c r="CE473" s="1073">
        <f t="shared" si="1312"/>
        <v>5.5372124533001242E-2</v>
      </c>
      <c r="CF473" s="1073">
        <f t="shared" si="1312"/>
        <v>5.5372124533001242E-2</v>
      </c>
      <c r="CG473" s="1073">
        <f t="shared" si="1312"/>
        <v>5.5372124533001242E-2</v>
      </c>
      <c r="CH473" s="1073">
        <f t="shared" si="1312"/>
        <v>6.1524582814445818E-2</v>
      </c>
      <c r="CI473" s="1074">
        <f t="shared" si="1312"/>
        <v>6.1524582814445818E-2</v>
      </c>
      <c r="CJ473" s="1074">
        <f t="shared" si="1312"/>
        <v>6.9215155666251554E-2</v>
      </c>
      <c r="CK473" s="1073">
        <f t="shared" si="1312"/>
        <v>6.9215155666251554E-2</v>
      </c>
      <c r="CL473" s="1073">
        <f t="shared" si="1312"/>
        <v>6.9215155666251554E-2</v>
      </c>
      <c r="CM473" s="1073">
        <f t="shared" si="1312"/>
        <v>7.9103035047144624E-2</v>
      </c>
      <c r="CN473" s="1073">
        <f t="shared" si="1312"/>
        <v>9.2286874221668744E-2</v>
      </c>
      <c r="CO473" s="1072">
        <f t="shared" si="1312"/>
        <v>0.11074424906600248</v>
      </c>
      <c r="CP473" s="520" t="str">
        <f t="shared" si="1291"/>
        <v/>
      </c>
      <c r="CQ473" s="521" t="str">
        <f t="shared" si="1292"/>
        <v/>
      </c>
      <c r="CR473" s="522" t="str">
        <f t="shared" si="1293"/>
        <v/>
      </c>
      <c r="CS473" s="522">
        <f t="shared" si="1294"/>
        <v>4.6143437110834372E-2</v>
      </c>
      <c r="CT473" s="522">
        <f t="shared" si="1295"/>
        <v>5.5372124533001242E-2</v>
      </c>
      <c r="CU473" s="522">
        <f t="shared" si="1296"/>
        <v>5.5372124533001242E-2</v>
      </c>
      <c r="CV473" s="522">
        <f t="shared" si="1297"/>
        <v>5.5372124533001242E-2</v>
      </c>
      <c r="CW473" s="523">
        <f t="shared" si="1298"/>
        <v>6.1524582814445818E-2</v>
      </c>
      <c r="CX473" s="523">
        <f t="shared" si="1299"/>
        <v>6.1524582814445818E-2</v>
      </c>
      <c r="CY473" s="523">
        <f t="shared" si="1300"/>
        <v>6.9215155666251554E-2</v>
      </c>
      <c r="CZ473" s="522">
        <f t="shared" si="1301"/>
        <v>6.9215155666251554E-2</v>
      </c>
      <c r="DA473" s="522">
        <f t="shared" si="1302"/>
        <v>6.9215155666251554E-2</v>
      </c>
      <c r="DB473" s="522">
        <f t="shared" si="1303"/>
        <v>7.9103035047144624E-2</v>
      </c>
      <c r="DC473" s="522">
        <f t="shared" si="1304"/>
        <v>9.2286874221668744E-2</v>
      </c>
      <c r="DD473" s="522">
        <f t="shared" si="1305"/>
        <v>0.11074424906600248</v>
      </c>
      <c r="DE473" s="521" t="str">
        <f t="shared" si="1306"/>
        <v/>
      </c>
      <c r="DF473" s="520" t="str">
        <f t="shared" si="1307"/>
        <v/>
      </c>
      <c r="DG473" s="631">
        <f t="shared" si="1308"/>
        <v>12</v>
      </c>
      <c r="DH473" s="96">
        <f t="shared" si="1309"/>
        <v>11</v>
      </c>
      <c r="DI473" s="96">
        <f t="shared" si="1310"/>
        <v>12</v>
      </c>
      <c r="DJ473" s="96">
        <f t="shared" si="1311"/>
        <v>12</v>
      </c>
      <c r="DK473" s="467"/>
      <c r="DL473" s="599"/>
      <c r="DM473" s="599"/>
      <c r="DN473" s="599"/>
      <c r="DO473" s="599"/>
      <c r="DP473" s="599"/>
      <c r="DQ473" s="599"/>
      <c r="DR473" s="599"/>
      <c r="DS473" s="599"/>
      <c r="DT473" s="468"/>
    </row>
    <row r="474" spans="1:124" s="470" customFormat="1" ht="15.75" customHeight="1">
      <c r="A474" s="992" t="s">
        <v>285</v>
      </c>
      <c r="B474" s="656">
        <v>30</v>
      </c>
      <c r="C474" s="656">
        <v>8</v>
      </c>
      <c r="D474" s="656">
        <v>6.4</v>
      </c>
      <c r="E474" s="656">
        <v>7</v>
      </c>
      <c r="F474" s="656">
        <v>45</v>
      </c>
      <c r="G474" s="656">
        <v>7</v>
      </c>
      <c r="H474" s="656">
        <v>6.5</v>
      </c>
      <c r="I474" s="656">
        <v>6.9</v>
      </c>
      <c r="J474" s="656">
        <v>7.5</v>
      </c>
      <c r="K474" s="656">
        <v>8.3000000000000007</v>
      </c>
      <c r="L474" s="656">
        <v>7.2</v>
      </c>
      <c r="M474" s="656">
        <v>7.2</v>
      </c>
      <c r="N474" s="656"/>
      <c r="O474" s="656"/>
      <c r="P474" s="656"/>
      <c r="Q474" s="656"/>
      <c r="R474" s="656"/>
      <c r="S474" s="966"/>
      <c r="T474" s="656">
        <v>7.1</v>
      </c>
      <c r="U474" s="656">
        <v>6.5</v>
      </c>
      <c r="V474" s="656">
        <v>8</v>
      </c>
      <c r="W474" s="656">
        <v>6.8</v>
      </c>
      <c r="X474" s="656">
        <v>6.8</v>
      </c>
      <c r="Y474" s="656">
        <v>8</v>
      </c>
      <c r="Z474" s="1360">
        <v>8.5</v>
      </c>
      <c r="AA474" s="1360">
        <v>8</v>
      </c>
      <c r="AB474" s="1360">
        <v>7</v>
      </c>
      <c r="AC474" s="1360">
        <v>7</v>
      </c>
      <c r="AD474" s="656"/>
      <c r="AE474" s="1360">
        <v>7.2</v>
      </c>
      <c r="AF474" s="656"/>
      <c r="AG474" s="656"/>
      <c r="AH474" s="656"/>
      <c r="AI474" s="656"/>
      <c r="AJ474" s="656"/>
      <c r="AK474" s="966"/>
      <c r="AL474" s="656">
        <v>7.1</v>
      </c>
      <c r="AM474" s="656">
        <v>8</v>
      </c>
      <c r="AN474" s="656">
        <v>8.9</v>
      </c>
      <c r="AO474" s="656">
        <v>8.6</v>
      </c>
      <c r="AP474" s="656">
        <v>90</v>
      </c>
      <c r="AQ474" s="656">
        <v>80</v>
      </c>
      <c r="AR474" s="656">
        <v>85</v>
      </c>
      <c r="AS474" s="656">
        <v>79</v>
      </c>
      <c r="AT474" s="656">
        <v>83</v>
      </c>
      <c r="AU474" s="656">
        <v>74</v>
      </c>
      <c r="AV474" s="656">
        <v>76</v>
      </c>
      <c r="AW474" s="656">
        <v>83</v>
      </c>
      <c r="AX474" s="656"/>
      <c r="AY474" s="656"/>
      <c r="AZ474" s="656"/>
      <c r="BA474" s="656"/>
      <c r="BB474" s="656"/>
      <c r="BC474" s="966"/>
      <c r="BD474" s="1360">
        <v>8.9</v>
      </c>
      <c r="BE474" s="1360">
        <v>9.5</v>
      </c>
      <c r="BF474" s="1360">
        <v>9</v>
      </c>
      <c r="BG474" s="1360">
        <v>8.9</v>
      </c>
      <c r="BH474" s="1360">
        <v>7.9</v>
      </c>
      <c r="BI474" s="1360">
        <v>8</v>
      </c>
      <c r="BJ474" s="1360">
        <v>7.4</v>
      </c>
      <c r="BK474" s="1360">
        <v>6.8</v>
      </c>
      <c r="BL474" s="1360">
        <v>9.8000000000000007</v>
      </c>
      <c r="BM474" s="1360">
        <v>9.8000000000000007</v>
      </c>
      <c r="BN474" s="1360">
        <v>9</v>
      </c>
      <c r="BO474" s="1360">
        <v>9</v>
      </c>
      <c r="BP474" s="1360"/>
      <c r="BQ474" s="1360"/>
      <c r="BR474" s="1360"/>
      <c r="BS474" s="1360"/>
      <c r="BT474" s="1360"/>
      <c r="BU474" s="966"/>
      <c r="BV474" s="656">
        <v>7</v>
      </c>
      <c r="BW474" s="656">
        <v>7</v>
      </c>
      <c r="BX474" s="656">
        <v>9</v>
      </c>
      <c r="BY474" s="656">
        <v>9</v>
      </c>
      <c r="BZ474" s="578">
        <f t="shared" si="1322"/>
        <v>9.5599999999999987</v>
      </c>
      <c r="CA474" s="578">
        <f t="shared" si="1323"/>
        <v>7.3222222222222229</v>
      </c>
      <c r="CB474" s="578">
        <f t="shared" si="1324"/>
        <v>58.55</v>
      </c>
      <c r="CC474" s="665">
        <f t="shared" si="1325"/>
        <v>8.7399999999999984</v>
      </c>
      <c r="CD474" s="1069">
        <f t="shared" ref="CD474:CO475" si="1330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6.8</v>
      </c>
      <c r="CE474" s="1070">
        <f t="shared" si="1330"/>
        <v>7.4</v>
      </c>
      <c r="CF474" s="1070">
        <f t="shared" si="1330"/>
        <v>7.9</v>
      </c>
      <c r="CG474" s="1070">
        <f t="shared" si="1330"/>
        <v>8</v>
      </c>
      <c r="CH474" s="1070">
        <f t="shared" si="1330"/>
        <v>8.9</v>
      </c>
      <c r="CI474" s="1071">
        <f t="shared" si="1330"/>
        <v>8.9</v>
      </c>
      <c r="CJ474" s="1071">
        <f t="shared" si="1330"/>
        <v>9</v>
      </c>
      <c r="CK474" s="1070">
        <f t="shared" si="1330"/>
        <v>9</v>
      </c>
      <c r="CL474" s="1070">
        <f t="shared" si="1330"/>
        <v>9</v>
      </c>
      <c r="CM474" s="1070">
        <f t="shared" si="1330"/>
        <v>9.5</v>
      </c>
      <c r="CN474" s="1070">
        <f t="shared" si="1330"/>
        <v>9.8000000000000007</v>
      </c>
      <c r="CO474" s="1069">
        <f t="shared" si="1330"/>
        <v>9.8000000000000007</v>
      </c>
      <c r="CP474" s="532" t="str">
        <f t="shared" si="1291"/>
        <v/>
      </c>
      <c r="CQ474" s="533" t="str">
        <f t="shared" si="1292"/>
        <v/>
      </c>
      <c r="CR474" s="534" t="str">
        <f t="shared" si="1293"/>
        <v/>
      </c>
      <c r="CS474" s="534">
        <f t="shared" si="1294"/>
        <v>6.8</v>
      </c>
      <c r="CT474" s="534">
        <f t="shared" si="1295"/>
        <v>7.4</v>
      </c>
      <c r="CU474" s="534">
        <f t="shared" si="1296"/>
        <v>7.9</v>
      </c>
      <c r="CV474" s="534">
        <f t="shared" si="1297"/>
        <v>8</v>
      </c>
      <c r="CW474" s="535">
        <f t="shared" si="1298"/>
        <v>8.9</v>
      </c>
      <c r="CX474" s="535">
        <f t="shared" si="1299"/>
        <v>8.9</v>
      </c>
      <c r="CY474" s="535">
        <f t="shared" si="1300"/>
        <v>9</v>
      </c>
      <c r="CZ474" s="534">
        <f t="shared" si="1301"/>
        <v>9</v>
      </c>
      <c r="DA474" s="534">
        <f t="shared" si="1302"/>
        <v>9</v>
      </c>
      <c r="DB474" s="534">
        <f t="shared" si="1303"/>
        <v>9.5</v>
      </c>
      <c r="DC474" s="534">
        <f t="shared" si="1304"/>
        <v>9.8000000000000007</v>
      </c>
      <c r="DD474" s="534">
        <f t="shared" si="1305"/>
        <v>9.8000000000000007</v>
      </c>
      <c r="DE474" s="533" t="str">
        <f t="shared" si="1306"/>
        <v/>
      </c>
      <c r="DF474" s="532" t="str">
        <f t="shared" si="1307"/>
        <v/>
      </c>
      <c r="DG474" s="631">
        <f t="shared" si="1308"/>
        <v>12</v>
      </c>
      <c r="DH474" s="96">
        <f t="shared" si="1309"/>
        <v>11</v>
      </c>
      <c r="DI474" s="96">
        <f t="shared" si="1310"/>
        <v>12</v>
      </c>
      <c r="DJ474" s="96">
        <f t="shared" si="1311"/>
        <v>12</v>
      </c>
      <c r="DK474" s="467"/>
      <c r="DL474" s="599"/>
      <c r="DM474" s="599"/>
      <c r="DN474" s="599"/>
      <c r="DO474" s="599"/>
      <c r="DP474" s="599"/>
      <c r="DQ474" s="599"/>
      <c r="DR474" s="599"/>
      <c r="DS474" s="599"/>
      <c r="DT474" s="468"/>
    </row>
    <row r="475" spans="1:124" s="470" customFormat="1" ht="15.75" customHeight="1">
      <c r="A475" s="987" t="s">
        <v>283</v>
      </c>
      <c r="B475" s="963">
        <f t="shared" ref="B475:M475" si="1331">IF(B474="","",B471*B474)</f>
        <v>3600</v>
      </c>
      <c r="C475" s="735">
        <f t="shared" si="1331"/>
        <v>960</v>
      </c>
      <c r="D475" s="963">
        <f t="shared" si="1331"/>
        <v>768</v>
      </c>
      <c r="E475" s="735">
        <f t="shared" si="1331"/>
        <v>840</v>
      </c>
      <c r="F475" s="963">
        <f t="shared" si="1331"/>
        <v>1800</v>
      </c>
      <c r="G475" s="735">
        <f t="shared" si="1331"/>
        <v>840</v>
      </c>
      <c r="H475" s="963">
        <f t="shared" si="1331"/>
        <v>780</v>
      </c>
      <c r="I475" s="735">
        <f t="shared" si="1331"/>
        <v>828</v>
      </c>
      <c r="J475" s="963">
        <f t="shared" si="1331"/>
        <v>900</v>
      </c>
      <c r="K475" s="963">
        <f t="shared" si="1331"/>
        <v>996.00000000000011</v>
      </c>
      <c r="L475" s="963">
        <f t="shared" si="1331"/>
        <v>864</v>
      </c>
      <c r="M475" s="963">
        <f t="shared" si="1331"/>
        <v>864</v>
      </c>
      <c r="N475" s="963"/>
      <c r="O475" s="963"/>
      <c r="P475" s="963"/>
      <c r="Q475" s="963"/>
      <c r="R475" s="963"/>
      <c r="S475" s="968"/>
      <c r="T475" s="735">
        <f t="shared" ref="T475:AE475" si="1332">IF(T474="","",T471*T474)</f>
        <v>852</v>
      </c>
      <c r="U475" s="963">
        <f t="shared" si="1332"/>
        <v>780</v>
      </c>
      <c r="V475" s="735">
        <f t="shared" si="1332"/>
        <v>960</v>
      </c>
      <c r="W475" s="963">
        <f t="shared" si="1332"/>
        <v>816</v>
      </c>
      <c r="X475" s="735">
        <f t="shared" si="1332"/>
        <v>816</v>
      </c>
      <c r="Y475" s="963">
        <f t="shared" si="1332"/>
        <v>960</v>
      </c>
      <c r="Z475" s="1383">
        <f t="shared" si="1332"/>
        <v>1020</v>
      </c>
      <c r="AA475" s="1384">
        <f t="shared" si="1332"/>
        <v>960</v>
      </c>
      <c r="AB475" s="1383">
        <f t="shared" si="1332"/>
        <v>840</v>
      </c>
      <c r="AC475" s="1384">
        <f t="shared" si="1332"/>
        <v>840</v>
      </c>
      <c r="AD475" s="735" t="str">
        <f t="shared" si="1332"/>
        <v/>
      </c>
      <c r="AE475" s="1384">
        <f t="shared" si="1332"/>
        <v>864</v>
      </c>
      <c r="AF475" s="735"/>
      <c r="AG475" s="963"/>
      <c r="AH475" s="735"/>
      <c r="AI475" s="963"/>
      <c r="AJ475" s="735"/>
      <c r="AK475" s="968"/>
      <c r="AL475" s="735">
        <f t="shared" ref="AL475:AW475" si="1333">IF(AL474="","",AL471*AL474)</f>
        <v>852</v>
      </c>
      <c r="AM475" s="963">
        <f t="shared" si="1333"/>
        <v>960</v>
      </c>
      <c r="AN475" s="735">
        <f t="shared" si="1333"/>
        <v>1068</v>
      </c>
      <c r="AO475" s="963">
        <f t="shared" si="1333"/>
        <v>1032</v>
      </c>
      <c r="AP475" s="735">
        <f t="shared" si="1333"/>
        <v>10800</v>
      </c>
      <c r="AQ475" s="963">
        <f t="shared" si="1333"/>
        <v>9600</v>
      </c>
      <c r="AR475" s="735">
        <f t="shared" si="1333"/>
        <v>3400</v>
      </c>
      <c r="AS475" s="963">
        <f t="shared" si="1333"/>
        <v>9480</v>
      </c>
      <c r="AT475" s="735">
        <f t="shared" si="1333"/>
        <v>9960</v>
      </c>
      <c r="AU475" s="963">
        <f t="shared" si="1333"/>
        <v>8880</v>
      </c>
      <c r="AV475" s="735">
        <f t="shared" si="1333"/>
        <v>9120</v>
      </c>
      <c r="AW475" s="963">
        <f t="shared" si="1333"/>
        <v>9960</v>
      </c>
      <c r="AX475" s="735"/>
      <c r="AY475" s="963"/>
      <c r="AZ475" s="735"/>
      <c r="BA475" s="963"/>
      <c r="BB475" s="735"/>
      <c r="BC475" s="968"/>
      <c r="BD475" s="1383">
        <f t="shared" ref="BD475:BO475" si="1334">IF(BD474="","",BD471*BD474)</f>
        <v>1068</v>
      </c>
      <c r="BE475" s="1383">
        <f t="shared" si="1334"/>
        <v>1140</v>
      </c>
      <c r="BF475" s="1384">
        <f t="shared" si="1334"/>
        <v>1080</v>
      </c>
      <c r="BG475" s="1383">
        <f t="shared" si="1334"/>
        <v>1068</v>
      </c>
      <c r="BH475" s="1384">
        <f t="shared" si="1334"/>
        <v>948</v>
      </c>
      <c r="BI475" s="1383">
        <f t="shared" si="1334"/>
        <v>960</v>
      </c>
      <c r="BJ475" s="1384">
        <f t="shared" si="1334"/>
        <v>888</v>
      </c>
      <c r="BK475" s="1383">
        <f t="shared" si="1334"/>
        <v>816</v>
      </c>
      <c r="BL475" s="1384">
        <f t="shared" si="1334"/>
        <v>1176</v>
      </c>
      <c r="BM475" s="1383">
        <f t="shared" si="1334"/>
        <v>1176</v>
      </c>
      <c r="BN475" s="1384">
        <f t="shared" si="1334"/>
        <v>1080</v>
      </c>
      <c r="BO475" s="1383">
        <f t="shared" si="1334"/>
        <v>1080</v>
      </c>
      <c r="BP475" s="1384"/>
      <c r="BQ475" s="1383"/>
      <c r="BR475" s="1384"/>
      <c r="BS475" s="1383"/>
      <c r="BT475" s="1384"/>
      <c r="BU475" s="968"/>
      <c r="BV475" s="735">
        <f>IF(BV474="","",BV471*BV474)</f>
        <v>840</v>
      </c>
      <c r="BW475" s="963">
        <f>IF(BW474="","",BW471*BW474)</f>
        <v>840</v>
      </c>
      <c r="BX475" s="963">
        <f>IF(BX474="","",BX471*BX474)</f>
        <v>1080</v>
      </c>
      <c r="BY475" s="963">
        <f>IF(BY474="","",BY471*BY474)</f>
        <v>1080</v>
      </c>
      <c r="BZ475" s="578">
        <f t="shared" si="1322"/>
        <v>967.2</v>
      </c>
      <c r="CA475" s="578">
        <f t="shared" si="1323"/>
        <v>878.66666666666663</v>
      </c>
      <c r="CB475" s="578">
        <f t="shared" si="1324"/>
        <v>6346</v>
      </c>
      <c r="CC475" s="665">
        <f t="shared" si="1325"/>
        <v>1048.8</v>
      </c>
      <c r="CD475" s="1069">
        <f t="shared" si="1330"/>
        <v>816</v>
      </c>
      <c r="CE475" s="1070">
        <f t="shared" ref="CE475:CO475" si="1335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888</v>
      </c>
      <c r="CF475" s="1070">
        <f t="shared" si="1335"/>
        <v>948</v>
      </c>
      <c r="CG475" s="1070">
        <f t="shared" si="1335"/>
        <v>960</v>
      </c>
      <c r="CH475" s="1070">
        <f t="shared" si="1335"/>
        <v>1068</v>
      </c>
      <c r="CI475" s="1071">
        <f t="shared" si="1335"/>
        <v>1068</v>
      </c>
      <c r="CJ475" s="1071">
        <f t="shared" si="1335"/>
        <v>1080</v>
      </c>
      <c r="CK475" s="1070">
        <f t="shared" si="1335"/>
        <v>1080</v>
      </c>
      <c r="CL475" s="1070">
        <f t="shared" si="1335"/>
        <v>1080</v>
      </c>
      <c r="CM475" s="1070">
        <f t="shared" si="1335"/>
        <v>1140</v>
      </c>
      <c r="CN475" s="1070">
        <f t="shared" si="1335"/>
        <v>1176</v>
      </c>
      <c r="CO475" s="1069">
        <f t="shared" si="1335"/>
        <v>1176</v>
      </c>
      <c r="CP475" s="532" t="str">
        <f t="shared" si="1291"/>
        <v/>
      </c>
      <c r="CQ475" s="533" t="str">
        <f t="shared" si="1292"/>
        <v/>
      </c>
      <c r="CR475" s="534" t="str">
        <f t="shared" si="1293"/>
        <v/>
      </c>
      <c r="CS475" s="534">
        <f t="shared" si="1294"/>
        <v>816</v>
      </c>
      <c r="CT475" s="534">
        <f t="shared" si="1295"/>
        <v>888</v>
      </c>
      <c r="CU475" s="534">
        <f t="shared" si="1296"/>
        <v>948</v>
      </c>
      <c r="CV475" s="534">
        <f t="shared" si="1297"/>
        <v>960</v>
      </c>
      <c r="CW475" s="535">
        <f t="shared" si="1298"/>
        <v>1068</v>
      </c>
      <c r="CX475" s="535">
        <f t="shared" si="1299"/>
        <v>1068</v>
      </c>
      <c r="CY475" s="535">
        <f t="shared" si="1300"/>
        <v>1080</v>
      </c>
      <c r="CZ475" s="534">
        <f t="shared" si="1301"/>
        <v>1080</v>
      </c>
      <c r="DA475" s="534">
        <f t="shared" si="1302"/>
        <v>1080</v>
      </c>
      <c r="DB475" s="534">
        <f t="shared" si="1303"/>
        <v>1140</v>
      </c>
      <c r="DC475" s="534">
        <f t="shared" si="1304"/>
        <v>1176</v>
      </c>
      <c r="DD475" s="534">
        <f t="shared" si="1305"/>
        <v>1176</v>
      </c>
      <c r="DE475" s="533" t="str">
        <f t="shared" si="1306"/>
        <v/>
      </c>
      <c r="DF475" s="532" t="str">
        <f t="shared" si="1307"/>
        <v/>
      </c>
      <c r="DG475" s="631">
        <f t="shared" si="1308"/>
        <v>12</v>
      </c>
      <c r="DH475" s="96">
        <f t="shared" si="1309"/>
        <v>11</v>
      </c>
      <c r="DI475" s="96">
        <f t="shared" si="1310"/>
        <v>12</v>
      </c>
      <c r="DJ475" s="96">
        <f t="shared" si="1311"/>
        <v>12</v>
      </c>
      <c r="DK475" s="467"/>
      <c r="DL475" s="599"/>
      <c r="DM475" s="599"/>
      <c r="DN475" s="599"/>
      <c r="DO475" s="599"/>
      <c r="DP475" s="599"/>
      <c r="DQ475" s="599"/>
      <c r="DR475" s="599"/>
      <c r="DS475" s="599"/>
      <c r="DT475" s="468"/>
    </row>
    <row r="476" spans="1:124" s="470" customFormat="1" ht="15.75" customHeight="1">
      <c r="A476" s="1110" t="s">
        <v>709</v>
      </c>
      <c r="B476" s="260" t="s">
        <v>712</v>
      </c>
      <c r="C476" s="260" t="s">
        <v>712</v>
      </c>
      <c r="D476" s="260" t="s">
        <v>712</v>
      </c>
      <c r="E476" s="260" t="s">
        <v>712</v>
      </c>
      <c r="F476" s="260" t="s">
        <v>712</v>
      </c>
      <c r="G476" s="260" t="s">
        <v>712</v>
      </c>
      <c r="H476" s="260" t="s">
        <v>712</v>
      </c>
      <c r="I476" s="260" t="s">
        <v>712</v>
      </c>
      <c r="J476" s="260" t="s">
        <v>712</v>
      </c>
      <c r="K476" s="260" t="s">
        <v>712</v>
      </c>
      <c r="L476" s="260" t="s">
        <v>712</v>
      </c>
      <c r="M476" s="260" t="s">
        <v>712</v>
      </c>
      <c r="N476" s="260"/>
      <c r="O476" s="260"/>
      <c r="P476" s="260"/>
      <c r="Q476" s="260"/>
      <c r="R476" s="260"/>
      <c r="S476" s="583"/>
      <c r="T476" s="260" t="s">
        <v>712</v>
      </c>
      <c r="U476" s="260" t="s">
        <v>712</v>
      </c>
      <c r="V476" s="260" t="s">
        <v>712</v>
      </c>
      <c r="W476" s="260" t="s">
        <v>712</v>
      </c>
      <c r="X476" s="260" t="s">
        <v>712</v>
      </c>
      <c r="Y476" s="260" t="s">
        <v>712</v>
      </c>
      <c r="Z476" s="1339" t="s">
        <v>712</v>
      </c>
      <c r="AA476" s="1339" t="s">
        <v>712</v>
      </c>
      <c r="AB476" s="1339" t="s">
        <v>712</v>
      </c>
      <c r="AC476" s="1339" t="s">
        <v>712</v>
      </c>
      <c r="AD476" s="260" t="s">
        <v>712</v>
      </c>
      <c r="AE476" s="1339" t="s">
        <v>712</v>
      </c>
      <c r="AF476" s="260"/>
      <c r="AG476" s="260"/>
      <c r="AH476" s="260"/>
      <c r="AI476" s="260"/>
      <c r="AJ476" s="260"/>
      <c r="AK476" s="583"/>
      <c r="AL476" s="260" t="s">
        <v>712</v>
      </c>
      <c r="AM476" s="260" t="s">
        <v>712</v>
      </c>
      <c r="AN476" s="260" t="s">
        <v>712</v>
      </c>
      <c r="AO476" s="260" t="s">
        <v>712</v>
      </c>
      <c r="AP476" s="260" t="s">
        <v>712</v>
      </c>
      <c r="AQ476" s="260" t="s">
        <v>712</v>
      </c>
      <c r="AR476" s="260" t="s">
        <v>712</v>
      </c>
      <c r="AS476" s="260" t="s">
        <v>712</v>
      </c>
      <c r="AT476" s="260" t="s">
        <v>712</v>
      </c>
      <c r="AU476" s="260" t="s">
        <v>712</v>
      </c>
      <c r="AV476" s="260" t="s">
        <v>712</v>
      </c>
      <c r="AW476" s="260" t="s">
        <v>712</v>
      </c>
      <c r="AX476" s="260"/>
      <c r="AY476" s="260"/>
      <c r="AZ476" s="260"/>
      <c r="BA476" s="260"/>
      <c r="BB476" s="260"/>
      <c r="BC476" s="583"/>
      <c r="BD476" s="1339" t="s">
        <v>712</v>
      </c>
      <c r="BE476" s="1339" t="s">
        <v>712</v>
      </c>
      <c r="BF476" s="1339" t="s">
        <v>712</v>
      </c>
      <c r="BG476" s="1339" t="s">
        <v>712</v>
      </c>
      <c r="BH476" s="1339" t="s">
        <v>712</v>
      </c>
      <c r="BI476" s="1339" t="s">
        <v>712</v>
      </c>
      <c r="BJ476" s="1339" t="s">
        <v>712</v>
      </c>
      <c r="BK476" s="1339" t="s">
        <v>712</v>
      </c>
      <c r="BL476" s="1339" t="s">
        <v>712</v>
      </c>
      <c r="BM476" s="1339" t="s">
        <v>712</v>
      </c>
      <c r="BN476" s="1339" t="s">
        <v>712</v>
      </c>
      <c r="BO476" s="1339" t="s">
        <v>712</v>
      </c>
      <c r="BP476" s="1339"/>
      <c r="BQ476" s="1339"/>
      <c r="BR476" s="1339"/>
      <c r="BS476" s="1339"/>
      <c r="BT476" s="1339"/>
      <c r="BU476" s="583"/>
      <c r="BV476" s="260" t="s">
        <v>712</v>
      </c>
      <c r="BW476" s="260" t="s">
        <v>712</v>
      </c>
      <c r="BX476" s="260" t="s">
        <v>712</v>
      </c>
      <c r="BY476" s="260" t="s">
        <v>712</v>
      </c>
      <c r="BZ476" s="570" t="str">
        <f t="shared" si="1322"/>
        <v/>
      </c>
      <c r="CA476" s="570" t="str">
        <f t="shared" si="1323"/>
        <v/>
      </c>
      <c r="CB476" s="570" t="str">
        <f t="shared" si="1324"/>
        <v/>
      </c>
      <c r="CC476" s="664" t="str">
        <f t="shared" si="1325"/>
        <v/>
      </c>
      <c r="CD476" s="1076"/>
      <c r="CE476" s="1076"/>
      <c r="CF476" s="1076"/>
      <c r="CG476" s="1076"/>
      <c r="CH476" s="1076"/>
      <c r="CI476" s="1076"/>
      <c r="CJ476" s="1076"/>
      <c r="CK476" s="1076"/>
      <c r="CL476" s="1076"/>
      <c r="CM476" s="1076"/>
      <c r="CN476" s="1076"/>
      <c r="CO476" s="1076"/>
      <c r="CP476" s="188"/>
      <c r="CQ476" s="188"/>
      <c r="CR476" s="188"/>
      <c r="CS476" s="188"/>
      <c r="CT476" s="188"/>
      <c r="CU476" s="188"/>
      <c r="CV476" s="188"/>
      <c r="CW476" s="188"/>
      <c r="CX476" s="188"/>
      <c r="CY476" s="188"/>
      <c r="CZ476" s="188"/>
      <c r="DA476" s="188"/>
      <c r="DB476" s="188"/>
      <c r="DC476" s="188"/>
      <c r="DD476" s="188"/>
      <c r="DE476" s="188"/>
      <c r="DF476" s="188"/>
      <c r="DG476" s="579"/>
      <c r="DH476" s="98"/>
      <c r="DI476" s="98"/>
      <c r="DJ476" s="98"/>
      <c r="DK476" s="572"/>
      <c r="DL476" s="598"/>
      <c r="DM476" s="598"/>
      <c r="DN476" s="598"/>
      <c r="DO476" s="598"/>
      <c r="DP476" s="598"/>
      <c r="DQ476" s="598"/>
      <c r="DR476" s="598"/>
      <c r="DS476" s="598"/>
      <c r="DT476" s="468"/>
    </row>
    <row r="477" spans="1:124" s="470" customFormat="1" ht="15.75" customHeight="1">
      <c r="A477" s="712" t="s">
        <v>263</v>
      </c>
      <c r="B477" s="260">
        <v>10</v>
      </c>
      <c r="C477" s="260">
        <v>10</v>
      </c>
      <c r="D477" s="260">
        <v>10</v>
      </c>
      <c r="E477" s="260">
        <v>2</v>
      </c>
      <c r="F477" s="260">
        <v>10</v>
      </c>
      <c r="G477" s="260">
        <v>10</v>
      </c>
      <c r="H477" s="260">
        <v>10</v>
      </c>
      <c r="I477" s="260">
        <v>10</v>
      </c>
      <c r="J477" s="260">
        <v>10</v>
      </c>
      <c r="K477" s="260">
        <v>7</v>
      </c>
      <c r="L477" s="260">
        <v>7</v>
      </c>
      <c r="M477" s="260">
        <v>7</v>
      </c>
      <c r="N477" s="260"/>
      <c r="O477" s="260"/>
      <c r="P477" s="260"/>
      <c r="Q477" s="260"/>
      <c r="R477" s="260"/>
      <c r="S477" s="577"/>
      <c r="T477" s="260">
        <v>10</v>
      </c>
      <c r="U477" s="260">
        <v>10</v>
      </c>
      <c r="V477" s="260">
        <v>10</v>
      </c>
      <c r="W477" s="260">
        <v>10</v>
      </c>
      <c r="X477" s="260">
        <v>10</v>
      </c>
      <c r="Y477" s="260">
        <v>10</v>
      </c>
      <c r="Z477" s="1339">
        <v>10</v>
      </c>
      <c r="AA477" s="1339">
        <v>10</v>
      </c>
      <c r="AB477" s="1339">
        <v>10</v>
      </c>
      <c r="AC477" s="1339">
        <v>10</v>
      </c>
      <c r="AD477" s="260">
        <v>10</v>
      </c>
      <c r="AE477" s="1339">
        <v>10</v>
      </c>
      <c r="AF477" s="260"/>
      <c r="AG477" s="260"/>
      <c r="AH477" s="260"/>
      <c r="AI477" s="260"/>
      <c r="AJ477" s="260"/>
      <c r="AK477" s="577"/>
      <c r="AL477" s="260">
        <v>10</v>
      </c>
      <c r="AM477" s="260">
        <v>10</v>
      </c>
      <c r="AN477" s="260">
        <v>10</v>
      </c>
      <c r="AO477" s="260">
        <v>10</v>
      </c>
      <c r="AP477" s="260">
        <v>10</v>
      </c>
      <c r="AQ477" s="260"/>
      <c r="AR477" s="260">
        <v>10</v>
      </c>
      <c r="AS477" s="260"/>
      <c r="AT477" s="260">
        <v>10</v>
      </c>
      <c r="AU477" s="260">
        <v>7</v>
      </c>
      <c r="AV477" s="260">
        <v>7</v>
      </c>
      <c r="AW477" s="260">
        <v>7</v>
      </c>
      <c r="AX477" s="260"/>
      <c r="AY477" s="260"/>
      <c r="AZ477" s="260"/>
      <c r="BA477" s="260"/>
      <c r="BB477" s="260"/>
      <c r="BC477" s="577"/>
      <c r="BD477" s="1339">
        <v>10</v>
      </c>
      <c r="BE477" s="1339">
        <v>10</v>
      </c>
      <c r="BF477" s="1339">
        <v>10</v>
      </c>
      <c r="BG477" s="1339"/>
      <c r="BH477" s="1339">
        <v>10</v>
      </c>
      <c r="BI477" s="1339">
        <v>10</v>
      </c>
      <c r="BJ477" s="1339">
        <v>10</v>
      </c>
      <c r="BK477" s="1339">
        <v>10</v>
      </c>
      <c r="BL477" s="1339"/>
      <c r="BM477" s="1339">
        <v>10</v>
      </c>
      <c r="BN477" s="1339">
        <v>10</v>
      </c>
      <c r="BO477" s="1339">
        <v>10</v>
      </c>
      <c r="BP477" s="1339"/>
      <c r="BQ477" s="1339"/>
      <c r="BR477" s="1339"/>
      <c r="BS477" s="1339"/>
      <c r="BT477" s="1339"/>
      <c r="BU477" s="577"/>
      <c r="BV477" s="260">
        <v>10</v>
      </c>
      <c r="BW477" s="260">
        <v>10</v>
      </c>
      <c r="BX477" s="260">
        <v>10</v>
      </c>
      <c r="BY477" s="260">
        <v>10</v>
      </c>
      <c r="BZ477" s="578">
        <f t="shared" si="1322"/>
        <v>9.1</v>
      </c>
      <c r="CA477" s="578">
        <f t="shared" si="1323"/>
        <v>10</v>
      </c>
      <c r="CB477" s="578">
        <f t="shared" si="1324"/>
        <v>9.25</v>
      </c>
      <c r="CC477" s="665">
        <f t="shared" si="1325"/>
        <v>10</v>
      </c>
      <c r="CD477" s="1069" t="str">
        <f t="shared" ref="CD477:CO477" si="1336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070">
        <f t="shared" si="1336"/>
        <v>10</v>
      </c>
      <c r="CF477" s="1070">
        <f t="shared" si="1336"/>
        <v>10</v>
      </c>
      <c r="CG477" s="1070">
        <f t="shared" si="1336"/>
        <v>10</v>
      </c>
      <c r="CH477" s="1070">
        <f t="shared" si="1336"/>
        <v>10</v>
      </c>
      <c r="CI477" s="1071">
        <f t="shared" si="1336"/>
        <v>10</v>
      </c>
      <c r="CJ477" s="1071">
        <f t="shared" si="1336"/>
        <v>10</v>
      </c>
      <c r="CK477" s="1070">
        <f t="shared" si="1336"/>
        <v>10</v>
      </c>
      <c r="CL477" s="1070">
        <f t="shared" si="1336"/>
        <v>10</v>
      </c>
      <c r="CM477" s="1070">
        <f t="shared" si="1336"/>
        <v>10</v>
      </c>
      <c r="CN477" s="1070">
        <f t="shared" si="1336"/>
        <v>10</v>
      </c>
      <c r="CO477" s="1069" t="str">
        <f t="shared" si="1336"/>
        <v/>
      </c>
      <c r="CP477" s="532" t="str">
        <f t="shared" ref="CP477:CP484" si="1337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3" t="str">
        <f t="shared" ref="CQ477:CQ484" si="1338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4" t="str">
        <f t="shared" ref="CR477:CR484" si="1339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4" t="str">
        <f t="shared" ref="CS477:CS484" si="1340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4">
        <f t="shared" ref="CT477:CT484" si="1341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34">
        <f t="shared" ref="CU477:CU484" si="1342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34">
        <f t="shared" ref="CV477:CV484" si="1343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5">
        <f t="shared" ref="CW477:CW484" si="1344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5">
        <f t="shared" ref="CX477:CX484" si="1345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5">
        <f t="shared" ref="CY477:CY484" si="1346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4">
        <f t="shared" ref="CZ477:CZ484" si="1347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4">
        <f t="shared" ref="DA477:DA484" si="1348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34">
        <f t="shared" ref="DB477:DB484" si="1349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34">
        <f t="shared" ref="DC477:DC484" si="1350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34" t="str">
        <f t="shared" ref="DD477:DD484" si="1351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3" t="str">
        <f t="shared" ref="DE477:DE484" si="1352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32" t="str">
        <f t="shared" ref="DF477:DF484" si="1353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31">
        <f t="shared" ref="DG477:DG484" si="1354">COUNT(B477:R477)</f>
        <v>12</v>
      </c>
      <c r="DH477" s="96">
        <f t="shared" ref="DH477:DH484" si="1355">COUNT(T477:AJ477)</f>
        <v>12</v>
      </c>
      <c r="DI477" s="96">
        <f t="shared" ref="DI477:DI484" si="1356">COUNT(AL477:BB477)</f>
        <v>10</v>
      </c>
      <c r="DJ477" s="96">
        <f t="shared" ref="DJ477:DJ484" si="1357">COUNT(BD477:BT477)</f>
        <v>10</v>
      </c>
      <c r="DK477" s="467"/>
      <c r="DL477" s="599"/>
      <c r="DM477" s="599"/>
      <c r="DN477" s="599"/>
      <c r="DO477" s="599"/>
      <c r="DP477" s="599"/>
      <c r="DQ477" s="599"/>
      <c r="DR477" s="599"/>
      <c r="DS477" s="599"/>
      <c r="DT477" s="468"/>
    </row>
    <row r="478" spans="1:124" s="470" customFormat="1" ht="15.75" customHeight="1">
      <c r="A478" s="712" t="s">
        <v>279</v>
      </c>
      <c r="B478" s="260">
        <v>1</v>
      </c>
      <c r="C478" s="260">
        <v>1</v>
      </c>
      <c r="D478" s="260"/>
      <c r="E478" s="260">
        <v>1</v>
      </c>
      <c r="F478" s="260">
        <v>1</v>
      </c>
      <c r="G478" s="260"/>
      <c r="H478" s="260"/>
      <c r="I478" s="260">
        <v>1</v>
      </c>
      <c r="J478" s="260">
        <v>1</v>
      </c>
      <c r="K478" s="305">
        <v>1</v>
      </c>
      <c r="L478" s="260">
        <v>2</v>
      </c>
      <c r="M478" s="305">
        <v>1</v>
      </c>
      <c r="N478" s="260"/>
      <c r="O478" s="305"/>
      <c r="P478" s="260"/>
      <c r="Q478" s="305"/>
      <c r="R478" s="260"/>
      <c r="S478" s="577"/>
      <c r="T478" s="260">
        <v>1</v>
      </c>
      <c r="U478" s="260">
        <v>1</v>
      </c>
      <c r="V478" s="260">
        <v>1</v>
      </c>
      <c r="W478" s="260">
        <v>1</v>
      </c>
      <c r="X478" s="260">
        <v>1</v>
      </c>
      <c r="Y478" s="260">
        <v>1</v>
      </c>
      <c r="Z478" s="1339">
        <v>2</v>
      </c>
      <c r="AA478" s="1339">
        <v>1</v>
      </c>
      <c r="AB478" s="1339">
        <v>1</v>
      </c>
      <c r="AC478" s="1339">
        <v>2</v>
      </c>
      <c r="AD478" s="260"/>
      <c r="AE478" s="1360">
        <v>1</v>
      </c>
      <c r="AF478" s="656"/>
      <c r="AG478" s="260"/>
      <c r="AH478" s="656"/>
      <c r="AI478" s="656"/>
      <c r="AJ478" s="656"/>
      <c r="AK478" s="577"/>
      <c r="AL478" s="260"/>
      <c r="AM478" s="260">
        <v>1</v>
      </c>
      <c r="AN478" s="260">
        <v>1</v>
      </c>
      <c r="AO478" s="260">
        <v>1</v>
      </c>
      <c r="AP478" s="260">
        <v>1</v>
      </c>
      <c r="AQ478" s="260"/>
      <c r="AR478" s="260">
        <v>1</v>
      </c>
      <c r="AS478" s="260"/>
      <c r="AT478" s="260">
        <v>1</v>
      </c>
      <c r="AU478" s="260">
        <v>1</v>
      </c>
      <c r="AV478" s="260">
        <v>1</v>
      </c>
      <c r="AW478" s="260">
        <v>1</v>
      </c>
      <c r="AX478" s="260"/>
      <c r="AY478" s="260"/>
      <c r="AZ478" s="260"/>
      <c r="BA478" s="260"/>
      <c r="BB478" s="260"/>
      <c r="BC478" s="577"/>
      <c r="BD478" s="1339">
        <v>7</v>
      </c>
      <c r="BE478" s="1339">
        <v>1</v>
      </c>
      <c r="BF478" s="1339">
        <v>1</v>
      </c>
      <c r="BG478" s="1339"/>
      <c r="BH478" s="1339">
        <v>1</v>
      </c>
      <c r="BI478" s="1339">
        <v>1</v>
      </c>
      <c r="BJ478" s="1339">
        <v>1</v>
      </c>
      <c r="BK478" s="1339">
        <v>1</v>
      </c>
      <c r="BL478" s="1339"/>
      <c r="BM478" s="1339">
        <v>1</v>
      </c>
      <c r="BN478" s="1339">
        <v>1</v>
      </c>
      <c r="BO478" s="1339">
        <v>1</v>
      </c>
      <c r="BP478" s="1339"/>
      <c r="BQ478" s="1339"/>
      <c r="BR478" s="1339"/>
      <c r="BS478" s="1339"/>
      <c r="BT478" s="1339"/>
      <c r="BU478" s="577"/>
      <c r="BV478" s="260">
        <v>1</v>
      </c>
      <c r="BW478" s="260">
        <v>1</v>
      </c>
      <c r="BX478" s="260">
        <v>1</v>
      </c>
      <c r="BY478" s="260">
        <v>1</v>
      </c>
      <c r="BZ478" s="578">
        <f t="shared" si="1322"/>
        <v>1</v>
      </c>
      <c r="CA478" s="578">
        <f t="shared" si="1323"/>
        <v>1.1111111111111112</v>
      </c>
      <c r="CB478" s="578">
        <f t="shared" si="1324"/>
        <v>1</v>
      </c>
      <c r="CC478" s="665">
        <f t="shared" si="1325"/>
        <v>1</v>
      </c>
      <c r="CD478" s="106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070">
        <f t="shared" ref="CE478:CO482" si="1358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070">
        <f t="shared" si="1358"/>
        <v>1</v>
      </c>
      <c r="CG478" s="1070">
        <f t="shared" si="1358"/>
        <v>1</v>
      </c>
      <c r="CH478" s="1070">
        <f t="shared" si="1358"/>
        <v>1</v>
      </c>
      <c r="CI478" s="1071">
        <f t="shared" si="1358"/>
        <v>1</v>
      </c>
      <c r="CJ478" s="1071">
        <f t="shared" si="1358"/>
        <v>1</v>
      </c>
      <c r="CK478" s="1070">
        <f t="shared" si="1358"/>
        <v>1</v>
      </c>
      <c r="CL478" s="1070">
        <f t="shared" si="1358"/>
        <v>1</v>
      </c>
      <c r="CM478" s="1070">
        <f t="shared" si="1358"/>
        <v>1</v>
      </c>
      <c r="CN478" s="1070">
        <f t="shared" si="1358"/>
        <v>7</v>
      </c>
      <c r="CO478" s="1069" t="str">
        <f t="shared" si="1358"/>
        <v/>
      </c>
      <c r="CP478" s="532" t="str">
        <f t="shared" si="1337"/>
        <v/>
      </c>
      <c r="CQ478" s="533" t="str">
        <f t="shared" si="1338"/>
        <v/>
      </c>
      <c r="CR478" s="534" t="str">
        <f t="shared" si="1339"/>
        <v/>
      </c>
      <c r="CS478" s="534" t="str">
        <f t="shared" si="1340"/>
        <v/>
      </c>
      <c r="CT478" s="534">
        <f t="shared" si="1341"/>
        <v>1</v>
      </c>
      <c r="CU478" s="534">
        <f t="shared" si="1342"/>
        <v>1</v>
      </c>
      <c r="CV478" s="534">
        <f t="shared" si="1343"/>
        <v>1</v>
      </c>
      <c r="CW478" s="535">
        <f t="shared" si="1344"/>
        <v>1</v>
      </c>
      <c r="CX478" s="535">
        <f t="shared" si="1345"/>
        <v>1</v>
      </c>
      <c r="CY478" s="535">
        <f t="shared" si="1346"/>
        <v>1</v>
      </c>
      <c r="CZ478" s="534">
        <f t="shared" si="1347"/>
        <v>1</v>
      </c>
      <c r="DA478" s="534">
        <f t="shared" si="1348"/>
        <v>1</v>
      </c>
      <c r="DB478" s="534">
        <f t="shared" si="1349"/>
        <v>1</v>
      </c>
      <c r="DC478" s="534">
        <f t="shared" si="1350"/>
        <v>7</v>
      </c>
      <c r="DD478" s="534" t="str">
        <f t="shared" si="1351"/>
        <v/>
      </c>
      <c r="DE478" s="533" t="str">
        <f t="shared" si="1352"/>
        <v/>
      </c>
      <c r="DF478" s="532" t="str">
        <f t="shared" si="1353"/>
        <v/>
      </c>
      <c r="DG478" s="631">
        <f t="shared" si="1354"/>
        <v>9</v>
      </c>
      <c r="DH478" s="96">
        <f t="shared" si="1355"/>
        <v>11</v>
      </c>
      <c r="DI478" s="96">
        <f t="shared" si="1356"/>
        <v>9</v>
      </c>
      <c r="DJ478" s="96">
        <f t="shared" si="1357"/>
        <v>10</v>
      </c>
      <c r="DK478" s="467"/>
      <c r="DL478" s="599"/>
      <c r="DM478" s="599"/>
      <c r="DN478" s="599"/>
      <c r="DO478" s="599"/>
      <c r="DP478" s="599"/>
      <c r="DQ478" s="599"/>
      <c r="DR478" s="599"/>
      <c r="DS478" s="599"/>
      <c r="DT478" s="468"/>
    </row>
    <row r="479" spans="1:124" s="470" customFormat="1" ht="15.75" customHeight="1">
      <c r="A479" s="590" t="s">
        <v>280</v>
      </c>
      <c r="B479" s="212">
        <v>12</v>
      </c>
      <c r="C479" s="212">
        <v>12</v>
      </c>
      <c r="D479" s="212"/>
      <c r="E479" s="212">
        <v>12</v>
      </c>
      <c r="F479" s="212">
        <v>12</v>
      </c>
      <c r="G479" s="212"/>
      <c r="H479" s="212"/>
      <c r="I479" s="212">
        <v>12</v>
      </c>
      <c r="J479" s="212">
        <v>12</v>
      </c>
      <c r="K479" s="305">
        <v>12</v>
      </c>
      <c r="L479" s="212">
        <v>12</v>
      </c>
      <c r="M479" s="305">
        <v>12</v>
      </c>
      <c r="N479" s="212"/>
      <c r="O479" s="305"/>
      <c r="P479" s="212"/>
      <c r="Q479" s="305"/>
      <c r="R479" s="212"/>
      <c r="S479" s="583"/>
      <c r="T479" s="212">
        <v>12</v>
      </c>
      <c r="U479" s="212">
        <v>12</v>
      </c>
      <c r="V479" s="212">
        <v>12</v>
      </c>
      <c r="W479" s="212">
        <v>12</v>
      </c>
      <c r="X479" s="212">
        <v>12</v>
      </c>
      <c r="Y479" s="212">
        <v>12</v>
      </c>
      <c r="Z479" s="1338">
        <v>10</v>
      </c>
      <c r="AA479" s="1338">
        <v>12</v>
      </c>
      <c r="AB479" s="1338">
        <v>7</v>
      </c>
      <c r="AC479" s="1338">
        <v>10</v>
      </c>
      <c r="AD479" s="212"/>
      <c r="AE479" s="1360">
        <v>10</v>
      </c>
      <c r="AF479" s="656"/>
      <c r="AG479" s="212"/>
      <c r="AH479" s="656"/>
      <c r="AI479" s="656"/>
      <c r="AJ479" s="656"/>
      <c r="AK479" s="583"/>
      <c r="AL479" s="212"/>
      <c r="AM479" s="212">
        <v>12</v>
      </c>
      <c r="AN479" s="212">
        <v>12</v>
      </c>
      <c r="AO479" s="212">
        <v>12</v>
      </c>
      <c r="AP479" s="212">
        <v>12</v>
      </c>
      <c r="AQ479" s="212"/>
      <c r="AR479" s="212">
        <v>12</v>
      </c>
      <c r="AS479" s="212"/>
      <c r="AT479" s="212">
        <v>12</v>
      </c>
      <c r="AU479" s="212">
        <v>12</v>
      </c>
      <c r="AV479" s="212">
        <v>12</v>
      </c>
      <c r="AW479" s="212">
        <v>12</v>
      </c>
      <c r="AX479" s="212"/>
      <c r="AY479" s="212"/>
      <c r="AZ479" s="212"/>
      <c r="BA479" s="212"/>
      <c r="BB479" s="212"/>
      <c r="BC479" s="583"/>
      <c r="BD479" s="1338">
        <v>12</v>
      </c>
      <c r="BE479" s="1338">
        <v>12</v>
      </c>
      <c r="BF479" s="1338">
        <v>12</v>
      </c>
      <c r="BG479" s="1338"/>
      <c r="BH479" s="1338">
        <v>12</v>
      </c>
      <c r="BI479" s="1338">
        <v>12</v>
      </c>
      <c r="BJ479" s="1338">
        <v>12</v>
      </c>
      <c r="BK479" s="1338">
        <v>12</v>
      </c>
      <c r="BL479" s="1338"/>
      <c r="BM479" s="1338">
        <v>12</v>
      </c>
      <c r="BN479" s="1338">
        <v>12</v>
      </c>
      <c r="BO479" s="1338">
        <v>12</v>
      </c>
      <c r="BP479" s="1338"/>
      <c r="BQ479" s="1338"/>
      <c r="BR479" s="1338"/>
      <c r="BS479" s="1338"/>
      <c r="BT479" s="1338"/>
      <c r="BU479" s="583"/>
      <c r="BV479" s="212">
        <v>12</v>
      </c>
      <c r="BW479" s="212">
        <v>12</v>
      </c>
      <c r="BX479" s="212">
        <v>12</v>
      </c>
      <c r="BY479" s="212">
        <v>12</v>
      </c>
      <c r="BZ479" s="578">
        <f t="shared" si="1322"/>
        <v>12</v>
      </c>
      <c r="CA479" s="578">
        <f t="shared" si="1323"/>
        <v>11.333333333333334</v>
      </c>
      <c r="CB479" s="578">
        <f t="shared" si="1324"/>
        <v>12</v>
      </c>
      <c r="CC479" s="665">
        <f t="shared" si="1325"/>
        <v>12</v>
      </c>
      <c r="CD479" s="106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070">
        <f t="shared" si="1358"/>
        <v>12</v>
      </c>
      <c r="CF479" s="1070">
        <f t="shared" si="1358"/>
        <v>12</v>
      </c>
      <c r="CG479" s="1070">
        <f t="shared" si="1358"/>
        <v>12</v>
      </c>
      <c r="CH479" s="1070">
        <f t="shared" si="1358"/>
        <v>12</v>
      </c>
      <c r="CI479" s="1071">
        <f t="shared" si="1358"/>
        <v>12</v>
      </c>
      <c r="CJ479" s="1071">
        <f t="shared" si="1358"/>
        <v>12</v>
      </c>
      <c r="CK479" s="1070">
        <f t="shared" si="1358"/>
        <v>12</v>
      </c>
      <c r="CL479" s="1070">
        <f t="shared" si="1358"/>
        <v>12</v>
      </c>
      <c r="CM479" s="1070">
        <f t="shared" si="1358"/>
        <v>12</v>
      </c>
      <c r="CN479" s="1070">
        <f t="shared" si="1358"/>
        <v>12</v>
      </c>
      <c r="CO479" s="1069" t="str">
        <f t="shared" si="1358"/>
        <v/>
      </c>
      <c r="CP479" s="532" t="str">
        <f t="shared" si="1337"/>
        <v/>
      </c>
      <c r="CQ479" s="533" t="str">
        <f t="shared" si="1338"/>
        <v/>
      </c>
      <c r="CR479" s="534" t="str">
        <f t="shared" si="1339"/>
        <v/>
      </c>
      <c r="CS479" s="534" t="str">
        <f t="shared" si="1340"/>
        <v/>
      </c>
      <c r="CT479" s="534">
        <f t="shared" si="1341"/>
        <v>12</v>
      </c>
      <c r="CU479" s="534">
        <f t="shared" si="1342"/>
        <v>12</v>
      </c>
      <c r="CV479" s="534">
        <f t="shared" si="1343"/>
        <v>12</v>
      </c>
      <c r="CW479" s="535">
        <f t="shared" si="1344"/>
        <v>12</v>
      </c>
      <c r="CX479" s="535">
        <f t="shared" si="1345"/>
        <v>12</v>
      </c>
      <c r="CY479" s="535">
        <f t="shared" si="1346"/>
        <v>12</v>
      </c>
      <c r="CZ479" s="534">
        <f t="shared" si="1347"/>
        <v>12</v>
      </c>
      <c r="DA479" s="534">
        <f t="shared" si="1348"/>
        <v>12</v>
      </c>
      <c r="DB479" s="534">
        <f t="shared" si="1349"/>
        <v>12</v>
      </c>
      <c r="DC479" s="534">
        <f t="shared" si="1350"/>
        <v>12</v>
      </c>
      <c r="DD479" s="534" t="str">
        <f t="shared" si="1351"/>
        <v/>
      </c>
      <c r="DE479" s="533" t="str">
        <f t="shared" si="1352"/>
        <v/>
      </c>
      <c r="DF479" s="532" t="str">
        <f t="shared" si="1353"/>
        <v/>
      </c>
      <c r="DG479" s="631">
        <f t="shared" si="1354"/>
        <v>9</v>
      </c>
      <c r="DH479" s="96">
        <f t="shared" si="1355"/>
        <v>11</v>
      </c>
      <c r="DI479" s="96">
        <f t="shared" si="1356"/>
        <v>9</v>
      </c>
      <c r="DJ479" s="96">
        <f t="shared" si="1357"/>
        <v>10</v>
      </c>
      <c r="DK479" s="467"/>
      <c r="DL479" s="599"/>
      <c r="DM479" s="599"/>
      <c r="DN479" s="599"/>
      <c r="DO479" s="599"/>
      <c r="DP479" s="599"/>
      <c r="DQ479" s="599"/>
      <c r="DR479" s="599"/>
      <c r="DS479" s="599"/>
      <c r="DT479" s="468"/>
    </row>
    <row r="480" spans="1:124" s="470" customFormat="1" ht="15.75" customHeight="1">
      <c r="A480" s="748" t="s">
        <v>264</v>
      </c>
      <c r="B480" s="608">
        <f t="shared" ref="B480:M480" si="1359">IF(B478="","",B477*B478*B479)</f>
        <v>120</v>
      </c>
      <c r="C480" s="608">
        <f t="shared" si="1359"/>
        <v>120</v>
      </c>
      <c r="D480" s="608" t="str">
        <f t="shared" si="1359"/>
        <v/>
      </c>
      <c r="E480" s="608">
        <f t="shared" si="1359"/>
        <v>24</v>
      </c>
      <c r="F480" s="608">
        <f t="shared" si="1359"/>
        <v>120</v>
      </c>
      <c r="G480" s="608" t="str">
        <f t="shared" si="1359"/>
        <v/>
      </c>
      <c r="H480" s="608" t="str">
        <f t="shared" si="1359"/>
        <v/>
      </c>
      <c r="I480" s="608">
        <f t="shared" si="1359"/>
        <v>120</v>
      </c>
      <c r="J480" s="608">
        <f t="shared" si="1359"/>
        <v>120</v>
      </c>
      <c r="K480" s="608">
        <f t="shared" si="1359"/>
        <v>84</v>
      </c>
      <c r="L480" s="608">
        <f t="shared" si="1359"/>
        <v>168</v>
      </c>
      <c r="M480" s="608">
        <f t="shared" si="1359"/>
        <v>84</v>
      </c>
      <c r="N480" s="608"/>
      <c r="O480" s="608"/>
      <c r="P480" s="608"/>
      <c r="Q480" s="608"/>
      <c r="R480" s="608"/>
      <c r="S480" s="640"/>
      <c r="T480" s="608">
        <f t="shared" ref="T480:AE480" si="1360">IF(T478="","",T477*T478*T479)</f>
        <v>120</v>
      </c>
      <c r="U480" s="608">
        <f t="shared" si="1360"/>
        <v>120</v>
      </c>
      <c r="V480" s="608">
        <f t="shared" si="1360"/>
        <v>120</v>
      </c>
      <c r="W480" s="608">
        <f t="shared" si="1360"/>
        <v>120</v>
      </c>
      <c r="X480" s="608">
        <f t="shared" si="1360"/>
        <v>120</v>
      </c>
      <c r="Y480" s="608">
        <f t="shared" si="1360"/>
        <v>120</v>
      </c>
      <c r="Z480" s="1347">
        <f t="shared" si="1360"/>
        <v>200</v>
      </c>
      <c r="AA480" s="1347">
        <f t="shared" si="1360"/>
        <v>120</v>
      </c>
      <c r="AB480" s="1347">
        <f t="shared" si="1360"/>
        <v>70</v>
      </c>
      <c r="AC480" s="1347">
        <f t="shared" si="1360"/>
        <v>200</v>
      </c>
      <c r="AD480" s="608" t="str">
        <f t="shared" si="1360"/>
        <v/>
      </c>
      <c r="AE480" s="1347">
        <f t="shared" si="1360"/>
        <v>100</v>
      </c>
      <c r="AF480" s="608"/>
      <c r="AG480" s="608"/>
      <c r="AH480" s="608"/>
      <c r="AI480" s="608"/>
      <c r="AJ480" s="608"/>
      <c r="AK480" s="640"/>
      <c r="AL480" s="608" t="str">
        <f t="shared" ref="AL480:AW480" si="1361">IF(AL478="","",AL477*AL478*AL479)</f>
        <v/>
      </c>
      <c r="AM480" s="608">
        <f t="shared" si="1361"/>
        <v>120</v>
      </c>
      <c r="AN480" s="608">
        <f t="shared" si="1361"/>
        <v>120</v>
      </c>
      <c r="AO480" s="608">
        <f t="shared" si="1361"/>
        <v>120</v>
      </c>
      <c r="AP480" s="608">
        <f t="shared" si="1361"/>
        <v>120</v>
      </c>
      <c r="AQ480" s="608" t="str">
        <f t="shared" si="1361"/>
        <v/>
      </c>
      <c r="AR480" s="608">
        <f t="shared" si="1361"/>
        <v>120</v>
      </c>
      <c r="AS480" s="608" t="str">
        <f t="shared" si="1361"/>
        <v/>
      </c>
      <c r="AT480" s="608">
        <f t="shared" si="1361"/>
        <v>120</v>
      </c>
      <c r="AU480" s="608">
        <f t="shared" si="1361"/>
        <v>84</v>
      </c>
      <c r="AV480" s="608">
        <f t="shared" si="1361"/>
        <v>84</v>
      </c>
      <c r="AW480" s="608">
        <f t="shared" si="1361"/>
        <v>84</v>
      </c>
      <c r="AX480" s="608"/>
      <c r="AY480" s="608"/>
      <c r="AZ480" s="608"/>
      <c r="BA480" s="608"/>
      <c r="BB480" s="608"/>
      <c r="BC480" s="640"/>
      <c r="BD480" s="1347">
        <f t="shared" ref="BD480:BO480" si="1362">IF(BD478="","",BD477*BD478*BD479)</f>
        <v>840</v>
      </c>
      <c r="BE480" s="1347">
        <f t="shared" si="1362"/>
        <v>120</v>
      </c>
      <c r="BF480" s="1347">
        <f t="shared" si="1362"/>
        <v>120</v>
      </c>
      <c r="BG480" s="1347" t="str">
        <f t="shared" si="1362"/>
        <v/>
      </c>
      <c r="BH480" s="1347">
        <f t="shared" si="1362"/>
        <v>120</v>
      </c>
      <c r="BI480" s="1347">
        <f t="shared" si="1362"/>
        <v>120</v>
      </c>
      <c r="BJ480" s="1347">
        <f t="shared" si="1362"/>
        <v>120</v>
      </c>
      <c r="BK480" s="1347">
        <f t="shared" si="1362"/>
        <v>120</v>
      </c>
      <c r="BL480" s="1347" t="str">
        <f t="shared" si="1362"/>
        <v/>
      </c>
      <c r="BM480" s="1347">
        <f t="shared" si="1362"/>
        <v>120</v>
      </c>
      <c r="BN480" s="1347">
        <f t="shared" si="1362"/>
        <v>120</v>
      </c>
      <c r="BO480" s="1347">
        <f t="shared" si="1362"/>
        <v>120</v>
      </c>
      <c r="BP480" s="1347"/>
      <c r="BQ480" s="1347"/>
      <c r="BR480" s="1347"/>
      <c r="BS480" s="1347"/>
      <c r="BT480" s="1347"/>
      <c r="BU480" s="640"/>
      <c r="BV480" s="608">
        <f>IF(BV478="","",BV477*BV478*BV479)</f>
        <v>120</v>
      </c>
      <c r="BW480" s="608">
        <f>IF(BW478="","",BW477*BW478*BW479)</f>
        <v>120</v>
      </c>
      <c r="BX480" s="608">
        <f>IF(BX478="","",BX477*BX478*BX479)</f>
        <v>120</v>
      </c>
      <c r="BY480" s="608">
        <f>IF(BY478="","",BY477*BY478*BY479)</f>
        <v>120</v>
      </c>
      <c r="BZ480" s="578">
        <f t="shared" si="1322"/>
        <v>109.71428571428571</v>
      </c>
      <c r="CA480" s="578">
        <f t="shared" si="1323"/>
        <v>126.66666666666667</v>
      </c>
      <c r="CB480" s="578">
        <f t="shared" si="1324"/>
        <v>109.71428571428571</v>
      </c>
      <c r="CC480" s="665">
        <f t="shared" si="1325"/>
        <v>120</v>
      </c>
      <c r="CD480" s="1069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070">
        <f t="shared" si="1358"/>
        <v>120</v>
      </c>
      <c r="CF480" s="1070">
        <f t="shared" si="1358"/>
        <v>120</v>
      </c>
      <c r="CG480" s="1070">
        <f t="shared" si="1358"/>
        <v>120</v>
      </c>
      <c r="CH480" s="1070">
        <f t="shared" si="1358"/>
        <v>120</v>
      </c>
      <c r="CI480" s="1071">
        <f t="shared" si="1358"/>
        <v>120</v>
      </c>
      <c r="CJ480" s="1071">
        <f t="shared" si="1358"/>
        <v>120</v>
      </c>
      <c r="CK480" s="1070">
        <f t="shared" si="1358"/>
        <v>120</v>
      </c>
      <c r="CL480" s="1070">
        <f t="shared" si="1358"/>
        <v>120</v>
      </c>
      <c r="CM480" s="1070">
        <f t="shared" si="1358"/>
        <v>120</v>
      </c>
      <c r="CN480" s="1070">
        <f t="shared" si="1358"/>
        <v>840</v>
      </c>
      <c r="CO480" s="1069" t="str">
        <f t="shared" si="1358"/>
        <v/>
      </c>
      <c r="CP480" s="532" t="str">
        <f t="shared" si="1337"/>
        <v/>
      </c>
      <c r="CQ480" s="533" t="str">
        <f t="shared" si="1338"/>
        <v/>
      </c>
      <c r="CR480" s="534" t="str">
        <f t="shared" si="1339"/>
        <v/>
      </c>
      <c r="CS480" s="534" t="str">
        <f t="shared" si="1340"/>
        <v/>
      </c>
      <c r="CT480" s="534">
        <f t="shared" si="1341"/>
        <v>120</v>
      </c>
      <c r="CU480" s="534">
        <f t="shared" si="1342"/>
        <v>120</v>
      </c>
      <c r="CV480" s="534">
        <f t="shared" si="1343"/>
        <v>120</v>
      </c>
      <c r="CW480" s="535">
        <f t="shared" si="1344"/>
        <v>120</v>
      </c>
      <c r="CX480" s="535">
        <f t="shared" si="1345"/>
        <v>120</v>
      </c>
      <c r="CY480" s="535">
        <f t="shared" si="1346"/>
        <v>120</v>
      </c>
      <c r="CZ480" s="534">
        <f t="shared" si="1347"/>
        <v>120</v>
      </c>
      <c r="DA480" s="534">
        <f t="shared" si="1348"/>
        <v>120</v>
      </c>
      <c r="DB480" s="534">
        <f t="shared" si="1349"/>
        <v>120</v>
      </c>
      <c r="DC480" s="534">
        <f t="shared" si="1350"/>
        <v>840</v>
      </c>
      <c r="DD480" s="534" t="str">
        <f t="shared" si="1351"/>
        <v/>
      </c>
      <c r="DE480" s="533" t="str">
        <f t="shared" si="1352"/>
        <v/>
      </c>
      <c r="DF480" s="532" t="str">
        <f t="shared" si="1353"/>
        <v/>
      </c>
      <c r="DG480" s="631">
        <f t="shared" si="1354"/>
        <v>9</v>
      </c>
      <c r="DH480" s="96">
        <f t="shared" si="1355"/>
        <v>11</v>
      </c>
      <c r="DI480" s="96">
        <f t="shared" si="1356"/>
        <v>9</v>
      </c>
      <c r="DJ480" s="96">
        <f t="shared" si="1357"/>
        <v>10</v>
      </c>
      <c r="DK480" s="467"/>
      <c r="DL480" s="599"/>
      <c r="DM480" s="599"/>
      <c r="DN480" s="599"/>
      <c r="DO480" s="599"/>
      <c r="DP480" s="599"/>
      <c r="DQ480" s="599"/>
      <c r="DR480" s="599"/>
      <c r="DS480" s="599"/>
      <c r="DT480" s="468"/>
    </row>
    <row r="481" spans="1:124" s="470" customFormat="1" ht="15.75" customHeight="1">
      <c r="A481" s="748" t="s">
        <v>281</v>
      </c>
      <c r="B481" s="736">
        <f>750*$K$1</f>
        <v>3140.1</v>
      </c>
      <c r="C481" s="736">
        <f t="shared" ref="C481:M481" si="1363">750*$K$1</f>
        <v>3140.1</v>
      </c>
      <c r="D481" s="736">
        <f t="shared" si="1363"/>
        <v>3140.1</v>
      </c>
      <c r="E481" s="736">
        <f t="shared" si="1363"/>
        <v>3140.1</v>
      </c>
      <c r="F481" s="736">
        <f t="shared" si="1363"/>
        <v>3140.1</v>
      </c>
      <c r="G481" s="736">
        <f t="shared" si="1363"/>
        <v>3140.1</v>
      </c>
      <c r="H481" s="736">
        <f t="shared" si="1363"/>
        <v>3140.1</v>
      </c>
      <c r="I481" s="736">
        <f t="shared" si="1363"/>
        <v>3140.1</v>
      </c>
      <c r="J481" s="736">
        <f t="shared" si="1363"/>
        <v>3140.1</v>
      </c>
      <c r="K481" s="736">
        <f t="shared" si="1363"/>
        <v>3140.1</v>
      </c>
      <c r="L481" s="736">
        <f t="shared" si="1363"/>
        <v>3140.1</v>
      </c>
      <c r="M481" s="736">
        <f t="shared" si="1363"/>
        <v>3140.1</v>
      </c>
      <c r="N481" s="736"/>
      <c r="O481" s="736"/>
      <c r="P481" s="736"/>
      <c r="Q481" s="736"/>
      <c r="R481" s="736"/>
      <c r="S481" s="730"/>
      <c r="T481" s="736">
        <f>750*$K$1</f>
        <v>3140.1</v>
      </c>
      <c r="U481" s="736">
        <f t="shared" ref="U481:AE481" si="1364">750*$K$1</f>
        <v>3140.1</v>
      </c>
      <c r="V481" s="736">
        <f t="shared" si="1364"/>
        <v>3140.1</v>
      </c>
      <c r="W481" s="736">
        <f t="shared" si="1364"/>
        <v>3140.1</v>
      </c>
      <c r="X481" s="736">
        <f t="shared" si="1364"/>
        <v>3140.1</v>
      </c>
      <c r="Y481" s="736">
        <f t="shared" si="1364"/>
        <v>3140.1</v>
      </c>
      <c r="Z481" s="1382">
        <f t="shared" si="1364"/>
        <v>3140.1</v>
      </c>
      <c r="AA481" s="1382">
        <f t="shared" si="1364"/>
        <v>3140.1</v>
      </c>
      <c r="AB481" s="1382">
        <f t="shared" si="1364"/>
        <v>3140.1</v>
      </c>
      <c r="AC481" s="1382">
        <f t="shared" si="1364"/>
        <v>3140.1</v>
      </c>
      <c r="AD481" s="736">
        <f t="shared" si="1364"/>
        <v>3140.1</v>
      </c>
      <c r="AE481" s="1382">
        <f t="shared" si="1364"/>
        <v>3140.1</v>
      </c>
      <c r="AF481" s="736"/>
      <c r="AG481" s="736"/>
      <c r="AH481" s="736"/>
      <c r="AI481" s="736"/>
      <c r="AJ481" s="736"/>
      <c r="AK481" s="730"/>
      <c r="AL481" s="736">
        <f>750*$K$1</f>
        <v>3140.1</v>
      </c>
      <c r="AM481" s="736">
        <f t="shared" ref="AM481:AW481" si="1365">750*$K$1</f>
        <v>3140.1</v>
      </c>
      <c r="AN481" s="736">
        <f t="shared" si="1365"/>
        <v>3140.1</v>
      </c>
      <c r="AO481" s="736">
        <f t="shared" si="1365"/>
        <v>3140.1</v>
      </c>
      <c r="AP481" s="736">
        <f t="shared" si="1365"/>
        <v>3140.1</v>
      </c>
      <c r="AQ481" s="736">
        <f t="shared" si="1365"/>
        <v>3140.1</v>
      </c>
      <c r="AR481" s="736">
        <f t="shared" si="1365"/>
        <v>3140.1</v>
      </c>
      <c r="AS481" s="736">
        <f t="shared" si="1365"/>
        <v>3140.1</v>
      </c>
      <c r="AT481" s="736">
        <f t="shared" si="1365"/>
        <v>3140.1</v>
      </c>
      <c r="AU481" s="736">
        <f t="shared" si="1365"/>
        <v>3140.1</v>
      </c>
      <c r="AV481" s="736">
        <f t="shared" si="1365"/>
        <v>3140.1</v>
      </c>
      <c r="AW481" s="736">
        <f t="shared" si="1365"/>
        <v>3140.1</v>
      </c>
      <c r="AX481" s="736"/>
      <c r="AY481" s="736"/>
      <c r="AZ481" s="736"/>
      <c r="BA481" s="736"/>
      <c r="BB481" s="736"/>
      <c r="BC481" s="730"/>
      <c r="BD481" s="1382">
        <f>750*$K$1</f>
        <v>3140.1</v>
      </c>
      <c r="BE481" s="1382">
        <f t="shared" ref="BE481:BO481" si="1366">750*$K$1</f>
        <v>3140.1</v>
      </c>
      <c r="BF481" s="1382">
        <f t="shared" si="1366"/>
        <v>3140.1</v>
      </c>
      <c r="BG481" s="1382">
        <f t="shared" si="1366"/>
        <v>3140.1</v>
      </c>
      <c r="BH481" s="1382">
        <f t="shared" si="1366"/>
        <v>3140.1</v>
      </c>
      <c r="BI481" s="1382">
        <f t="shared" si="1366"/>
        <v>3140.1</v>
      </c>
      <c r="BJ481" s="1382">
        <f t="shared" si="1366"/>
        <v>3140.1</v>
      </c>
      <c r="BK481" s="1382">
        <f t="shared" si="1366"/>
        <v>3140.1</v>
      </c>
      <c r="BL481" s="1382">
        <f t="shared" si="1366"/>
        <v>3140.1</v>
      </c>
      <c r="BM481" s="1382">
        <f t="shared" si="1366"/>
        <v>3140.1</v>
      </c>
      <c r="BN481" s="1382">
        <f t="shared" si="1366"/>
        <v>3140.1</v>
      </c>
      <c r="BO481" s="1382">
        <f t="shared" si="1366"/>
        <v>3140.1</v>
      </c>
      <c r="BP481" s="1382"/>
      <c r="BQ481" s="1382"/>
      <c r="BR481" s="1382"/>
      <c r="BS481" s="1382"/>
      <c r="BT481" s="1382"/>
      <c r="BU481" s="730"/>
      <c r="BV481" s="736">
        <f t="shared" ref="BV481:BY481" si="1367">750*$K$1</f>
        <v>3140.1</v>
      </c>
      <c r="BW481" s="736">
        <f t="shared" si="1367"/>
        <v>3140.1</v>
      </c>
      <c r="BX481" s="736">
        <f t="shared" si="1367"/>
        <v>3140.1</v>
      </c>
      <c r="BY481" s="736">
        <f t="shared" si="1367"/>
        <v>3140.1</v>
      </c>
      <c r="BZ481" s="578">
        <f t="shared" si="1322"/>
        <v>3140.0999999999995</v>
      </c>
      <c r="CA481" s="578">
        <f t="shared" si="1323"/>
        <v>3140.0999999999995</v>
      </c>
      <c r="CB481" s="578">
        <f t="shared" si="1324"/>
        <v>3140.0999999999995</v>
      </c>
      <c r="CC481" s="665">
        <f t="shared" si="1325"/>
        <v>3140.0999999999995</v>
      </c>
      <c r="CD481" s="1069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070">
        <f t="shared" si="1358"/>
        <v>3140.1</v>
      </c>
      <c r="CF481" s="1070">
        <f t="shared" si="1358"/>
        <v>3140.1</v>
      </c>
      <c r="CG481" s="1070">
        <f t="shared" si="1358"/>
        <v>3140.1</v>
      </c>
      <c r="CH481" s="1070">
        <f t="shared" si="1358"/>
        <v>3140.1</v>
      </c>
      <c r="CI481" s="1071">
        <f t="shared" si="1358"/>
        <v>3140.1</v>
      </c>
      <c r="CJ481" s="1071">
        <f t="shared" si="1358"/>
        <v>3140.1</v>
      </c>
      <c r="CK481" s="1070">
        <f t="shared" si="1358"/>
        <v>3140.1</v>
      </c>
      <c r="CL481" s="1070">
        <f t="shared" si="1358"/>
        <v>3140.1</v>
      </c>
      <c r="CM481" s="1070">
        <f t="shared" si="1358"/>
        <v>3140.1</v>
      </c>
      <c r="CN481" s="1070">
        <f t="shared" si="1358"/>
        <v>3140.1</v>
      </c>
      <c r="CO481" s="1069">
        <f t="shared" si="1358"/>
        <v>3140.1</v>
      </c>
      <c r="CP481" s="532" t="str">
        <f t="shared" si="1337"/>
        <v/>
      </c>
      <c r="CQ481" s="533" t="str">
        <f t="shared" si="1338"/>
        <v/>
      </c>
      <c r="CR481" s="534" t="str">
        <f t="shared" si="1339"/>
        <v/>
      </c>
      <c r="CS481" s="534">
        <f t="shared" si="1340"/>
        <v>3140.1</v>
      </c>
      <c r="CT481" s="534">
        <f t="shared" si="1341"/>
        <v>3140.1</v>
      </c>
      <c r="CU481" s="534">
        <f t="shared" si="1342"/>
        <v>3140.1</v>
      </c>
      <c r="CV481" s="534">
        <f t="shared" si="1343"/>
        <v>3140.1</v>
      </c>
      <c r="CW481" s="535">
        <f t="shared" si="1344"/>
        <v>3140.1</v>
      </c>
      <c r="CX481" s="535">
        <f t="shared" si="1345"/>
        <v>3140.1</v>
      </c>
      <c r="CY481" s="535">
        <f t="shared" si="1346"/>
        <v>3140.1</v>
      </c>
      <c r="CZ481" s="534">
        <f t="shared" si="1347"/>
        <v>3140.1</v>
      </c>
      <c r="DA481" s="534">
        <f t="shared" si="1348"/>
        <v>3140.1</v>
      </c>
      <c r="DB481" s="534">
        <f t="shared" si="1349"/>
        <v>3140.1</v>
      </c>
      <c r="DC481" s="534">
        <f t="shared" si="1350"/>
        <v>3140.1</v>
      </c>
      <c r="DD481" s="534">
        <f t="shared" si="1351"/>
        <v>3140.1</v>
      </c>
      <c r="DE481" s="533" t="str">
        <f t="shared" si="1352"/>
        <v/>
      </c>
      <c r="DF481" s="532" t="str">
        <f t="shared" si="1353"/>
        <v/>
      </c>
      <c r="DG481" s="631">
        <f t="shared" si="1354"/>
        <v>12</v>
      </c>
      <c r="DH481" s="96">
        <f t="shared" si="1355"/>
        <v>12</v>
      </c>
      <c r="DI481" s="96">
        <f t="shared" si="1356"/>
        <v>12</v>
      </c>
      <c r="DJ481" s="96">
        <f t="shared" si="1357"/>
        <v>12</v>
      </c>
      <c r="DK481" s="467"/>
      <c r="DL481" s="599"/>
      <c r="DM481" s="599"/>
      <c r="DN481" s="599"/>
      <c r="DO481" s="599"/>
      <c r="DP481" s="599"/>
      <c r="DQ481" s="599"/>
      <c r="DR481" s="599"/>
      <c r="DS481" s="599"/>
      <c r="DT481" s="468"/>
    </row>
    <row r="482" spans="1:124" s="470" customFormat="1" ht="15.75" customHeight="1">
      <c r="A482" s="590" t="s">
        <v>226</v>
      </c>
      <c r="B482" s="611">
        <f t="shared" ref="B482:M482" si="1368">IF(B480="","",B480*B481/B$46/365/$G$1)</f>
        <v>8.3795587973670167E-3</v>
      </c>
      <c r="C482" s="611">
        <f t="shared" si="1368"/>
        <v>9.7761519302615191E-3</v>
      </c>
      <c r="D482" s="611" t="str">
        <f t="shared" si="1368"/>
        <v/>
      </c>
      <c r="E482" s="611">
        <f t="shared" si="1368"/>
        <v>1.9552303860523039E-3</v>
      </c>
      <c r="F482" s="611">
        <f t="shared" si="1368"/>
        <v>9.7761519302615191E-3</v>
      </c>
      <c r="G482" s="611" t="str">
        <f t="shared" si="1368"/>
        <v/>
      </c>
      <c r="H482" s="611" t="str">
        <f t="shared" si="1368"/>
        <v/>
      </c>
      <c r="I482" s="611">
        <f t="shared" si="1368"/>
        <v>1.0664893014830746E-2</v>
      </c>
      <c r="J482" s="611">
        <f t="shared" si="1368"/>
        <v>9.0241402433183255E-3</v>
      </c>
      <c r="K482" s="611">
        <f t="shared" si="1368"/>
        <v>6.8433063511830622E-3</v>
      </c>
      <c r="L482" s="611">
        <f t="shared" si="1368"/>
        <v>1.642393524283935E-2</v>
      </c>
      <c r="M482" s="611">
        <f t="shared" si="1368"/>
        <v>7.465425110381522E-3</v>
      </c>
      <c r="N482" s="611"/>
      <c r="O482" s="611"/>
      <c r="P482" s="611"/>
      <c r="Q482" s="611"/>
      <c r="R482" s="611"/>
      <c r="S482" s="630"/>
      <c r="T482" s="611">
        <f t="shared" ref="T482:AE482" si="1369">IF(T480="","",T480*T481/T$46/365/$G$1)</f>
        <v>9.7761519302615191E-3</v>
      </c>
      <c r="U482" s="611">
        <f t="shared" si="1369"/>
        <v>1.0664893014830746E-2</v>
      </c>
      <c r="V482" s="611">
        <f t="shared" si="1369"/>
        <v>9.0241402433183255E-3</v>
      </c>
      <c r="W482" s="611">
        <f t="shared" si="1369"/>
        <v>1.0664893014830746E-2</v>
      </c>
      <c r="X482" s="611">
        <f t="shared" si="1369"/>
        <v>1.4664227895392278E-2</v>
      </c>
      <c r="Y482" s="611">
        <f t="shared" si="1369"/>
        <v>1.1731382316313821E-2</v>
      </c>
      <c r="Z482" s="1348">
        <f t="shared" si="1369"/>
        <v>1.7774821691384581E-2</v>
      </c>
      <c r="AA482" s="1348">
        <f t="shared" si="1369"/>
        <v>7.8209215442092157E-3</v>
      </c>
      <c r="AB482" s="1348">
        <f t="shared" si="1369"/>
        <v>5.2640818086023564E-3</v>
      </c>
      <c r="AC482" s="1348">
        <f t="shared" si="1369"/>
        <v>9.7761519302615191E-3</v>
      </c>
      <c r="AD482" s="611" t="str">
        <f t="shared" si="1369"/>
        <v/>
      </c>
      <c r="AE482" s="1348">
        <f t="shared" si="1369"/>
        <v>9.7761519302615191E-3</v>
      </c>
      <c r="AF482" s="611"/>
      <c r="AG482" s="611"/>
      <c r="AH482" s="611"/>
      <c r="AI482" s="611"/>
      <c r="AJ482" s="611"/>
      <c r="AK482" s="630"/>
      <c r="AL482" s="611" t="str">
        <f t="shared" ref="AL482:AW482" si="1370">IF(AL480="","",AL480*AL481/AL$46/365/$G$1)</f>
        <v/>
      </c>
      <c r="AM482" s="611">
        <f t="shared" si="1370"/>
        <v>1.1731382316313821E-2</v>
      </c>
      <c r="AN482" s="611">
        <f t="shared" si="1370"/>
        <v>1.3034869240348693E-2</v>
      </c>
      <c r="AO482" s="611">
        <f t="shared" si="1370"/>
        <v>9.7761519302615191E-3</v>
      </c>
      <c r="AP482" s="611">
        <f t="shared" si="1370"/>
        <v>9.7761519302615191E-3</v>
      </c>
      <c r="AQ482" s="611" t="str">
        <f t="shared" si="1370"/>
        <v/>
      </c>
      <c r="AR482" s="611">
        <f t="shared" si="1370"/>
        <v>9.7761519302615191E-3</v>
      </c>
      <c r="AS482" s="611" t="str">
        <f t="shared" si="1370"/>
        <v/>
      </c>
      <c r="AT482" s="611">
        <f t="shared" si="1370"/>
        <v>1.4664227895392278E-2</v>
      </c>
      <c r="AU482" s="611">
        <f t="shared" si="1370"/>
        <v>6.8433063511830622E-3</v>
      </c>
      <c r="AV482" s="611">
        <f t="shared" si="1370"/>
        <v>6.8433063511830622E-3</v>
      </c>
      <c r="AW482" s="611">
        <f t="shared" si="1370"/>
        <v>1.3686612702366124E-2</v>
      </c>
      <c r="AX482" s="611"/>
      <c r="AY482" s="611"/>
      <c r="AZ482" s="611"/>
      <c r="BA482" s="611"/>
      <c r="BB482" s="611"/>
      <c r="BC482" s="630"/>
      <c r="BD482" s="1348">
        <f t="shared" ref="BD482:BO482" si="1371">IF(BD480="","",BD480*BD481/BD$46/365/$G$1)</f>
        <v>0.10264959526774596</v>
      </c>
      <c r="BE482" s="1348">
        <f t="shared" si="1371"/>
        <v>1.1731382316313821E-2</v>
      </c>
      <c r="BF482" s="1348">
        <f t="shared" si="1371"/>
        <v>1.4664227895392278E-2</v>
      </c>
      <c r="BG482" s="1348" t="str">
        <f t="shared" si="1371"/>
        <v/>
      </c>
      <c r="BH482" s="1348">
        <f t="shared" si="1371"/>
        <v>2.3462764632627642E-2</v>
      </c>
      <c r="BI482" s="1348">
        <f t="shared" si="1371"/>
        <v>1.6759117594734033E-2</v>
      </c>
      <c r="BJ482" s="1348">
        <f t="shared" si="1371"/>
        <v>1.1731382316313821E-2</v>
      </c>
      <c r="BK482" s="1348">
        <f t="shared" si="1371"/>
        <v>1.4664227895392278E-2</v>
      </c>
      <c r="BL482" s="1348" t="str">
        <f t="shared" si="1371"/>
        <v/>
      </c>
      <c r="BM482" s="1348">
        <f t="shared" si="1371"/>
        <v>9.7761519302615191E-3</v>
      </c>
      <c r="BN482" s="1348">
        <f t="shared" si="1371"/>
        <v>1.3034869240348693E-2</v>
      </c>
      <c r="BO482" s="1348">
        <f t="shared" si="1371"/>
        <v>1.1731382316313821E-2</v>
      </c>
      <c r="BP482" s="1348"/>
      <c r="BQ482" s="1348"/>
      <c r="BR482" s="1348"/>
      <c r="BS482" s="1348"/>
      <c r="BT482" s="1348"/>
      <c r="BU482" s="630"/>
      <c r="BV482" s="611">
        <f>IF(BV480="","",BV480*BV481/BV$46/365/$G$1)</f>
        <v>1.1731382316313821E-2</v>
      </c>
      <c r="BW482" s="611">
        <f>IF(BW480="","",BW480*BW481/BW$46/365/$G$1)</f>
        <v>1.1731382316313821E-2</v>
      </c>
      <c r="BX482" s="611">
        <f>IF(BX480="","",BX480*BX481/BX$46/365/$G$1)</f>
        <v>1.1731382316313821E-2</v>
      </c>
      <c r="BY482" s="611">
        <f>IF(BY480="","",BY480*BY481/BY$46/365/$G$1)</f>
        <v>1.4664227895392278E-2</v>
      </c>
      <c r="BZ482" s="603">
        <f t="shared" si="1322"/>
        <v>8.8470896253719598E-3</v>
      </c>
      <c r="CA482" s="603">
        <f t="shared" si="1323"/>
        <v>1.0433212646631076E-2</v>
      </c>
      <c r="CB482" s="603">
        <f t="shared" si="1324"/>
        <v>1.0660660914428037E-2</v>
      </c>
      <c r="CC482" s="603">
        <f t="shared" si="1325"/>
        <v>1.4722419275929549E-2</v>
      </c>
      <c r="CD482" s="1299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00">
        <f t="shared" si="1358"/>
        <v>9.7761519302615191E-3</v>
      </c>
      <c r="CF482" s="1300">
        <f t="shared" si="1358"/>
        <v>1.1731382316313821E-2</v>
      </c>
      <c r="CG482" s="1300">
        <f t="shared" si="1358"/>
        <v>1.1731382316313821E-2</v>
      </c>
      <c r="CH482" s="1300">
        <f t="shared" si="1358"/>
        <v>1.1731382316313821E-2</v>
      </c>
      <c r="CI482" s="1301">
        <f t="shared" si="1358"/>
        <v>1.3034869240348693E-2</v>
      </c>
      <c r="CJ482" s="1301">
        <f t="shared" si="1358"/>
        <v>1.4664227895392278E-2</v>
      </c>
      <c r="CK482" s="1300">
        <f t="shared" si="1358"/>
        <v>1.4664227895392278E-2</v>
      </c>
      <c r="CL482" s="1300">
        <f t="shared" si="1358"/>
        <v>1.6759117594734033E-2</v>
      </c>
      <c r="CM482" s="1300">
        <f t="shared" si="1358"/>
        <v>2.3462764632627642E-2</v>
      </c>
      <c r="CN482" s="1300">
        <f t="shared" si="1358"/>
        <v>0.10264959526774596</v>
      </c>
      <c r="CO482" s="1299" t="str">
        <f t="shared" si="1358"/>
        <v/>
      </c>
      <c r="CP482" s="1302" t="str">
        <f t="shared" si="1337"/>
        <v/>
      </c>
      <c r="CQ482" s="1303" t="str">
        <f t="shared" si="1338"/>
        <v/>
      </c>
      <c r="CR482" s="1304" t="str">
        <f t="shared" si="1339"/>
        <v/>
      </c>
      <c r="CS482" s="1304" t="str">
        <f t="shared" si="1340"/>
        <v/>
      </c>
      <c r="CT482" s="1304">
        <f t="shared" si="1341"/>
        <v>9.7761519302615191E-3</v>
      </c>
      <c r="CU482" s="1304">
        <f t="shared" si="1342"/>
        <v>1.1731382316313821E-2</v>
      </c>
      <c r="CV482" s="1304">
        <f t="shared" si="1343"/>
        <v>1.1731382316313821E-2</v>
      </c>
      <c r="CW482" s="1305">
        <f t="shared" si="1344"/>
        <v>1.1731382316313821E-2</v>
      </c>
      <c r="CX482" s="1305">
        <f t="shared" si="1345"/>
        <v>1.3034869240348693E-2</v>
      </c>
      <c r="CY482" s="1305">
        <f t="shared" si="1346"/>
        <v>1.4664227895392278E-2</v>
      </c>
      <c r="CZ482" s="1304">
        <f t="shared" si="1347"/>
        <v>1.4664227895392278E-2</v>
      </c>
      <c r="DA482" s="1304">
        <f t="shared" si="1348"/>
        <v>1.6759117594734033E-2</v>
      </c>
      <c r="DB482" s="1304">
        <f t="shared" si="1349"/>
        <v>2.3462764632627642E-2</v>
      </c>
      <c r="DC482" s="1304">
        <f t="shared" si="1350"/>
        <v>0.10264959526774596</v>
      </c>
      <c r="DD482" s="1304" t="str">
        <f t="shared" si="1351"/>
        <v/>
      </c>
      <c r="DE482" s="1303" t="str">
        <f t="shared" si="1352"/>
        <v/>
      </c>
      <c r="DF482" s="1302" t="str">
        <f t="shared" si="1353"/>
        <v/>
      </c>
      <c r="DG482" s="631">
        <f t="shared" si="1354"/>
        <v>9</v>
      </c>
      <c r="DH482" s="96">
        <f t="shared" si="1355"/>
        <v>11</v>
      </c>
      <c r="DI482" s="96">
        <f t="shared" si="1356"/>
        <v>9</v>
      </c>
      <c r="DJ482" s="96">
        <f t="shared" si="1357"/>
        <v>10</v>
      </c>
      <c r="DK482" s="467"/>
      <c r="DL482" s="599"/>
      <c r="DM482" s="599"/>
      <c r="DN482" s="599"/>
      <c r="DO482" s="599"/>
      <c r="DP482" s="599"/>
      <c r="DQ482" s="599"/>
      <c r="DR482" s="599"/>
      <c r="DS482" s="599"/>
      <c r="DT482" s="468"/>
    </row>
    <row r="483" spans="1:124" s="470" customFormat="1" ht="15.75" customHeight="1">
      <c r="A483" s="1155" t="s">
        <v>282</v>
      </c>
      <c r="B483" s="305">
        <v>64</v>
      </c>
      <c r="C483" s="305">
        <v>60</v>
      </c>
      <c r="D483" s="305"/>
      <c r="E483" s="305">
        <v>15</v>
      </c>
      <c r="F483" s="305">
        <v>80</v>
      </c>
      <c r="G483" s="305"/>
      <c r="H483" s="305"/>
      <c r="I483" s="305">
        <v>54</v>
      </c>
      <c r="J483" s="305">
        <v>60</v>
      </c>
      <c r="K483" s="305">
        <v>40</v>
      </c>
      <c r="L483" s="305">
        <v>45</v>
      </c>
      <c r="M483" s="305">
        <v>45</v>
      </c>
      <c r="N483" s="305"/>
      <c r="O483" s="305"/>
      <c r="P483" s="305"/>
      <c r="Q483" s="305"/>
      <c r="R483" s="305"/>
      <c r="S483" s="577"/>
      <c r="T483" s="305">
        <v>58</v>
      </c>
      <c r="U483" s="305">
        <v>65</v>
      </c>
      <c r="V483" s="305">
        <v>50</v>
      </c>
      <c r="W483" s="305">
        <v>58</v>
      </c>
      <c r="X483" s="305">
        <v>59</v>
      </c>
      <c r="Y483" s="305">
        <v>80</v>
      </c>
      <c r="Z483" s="1349">
        <v>65</v>
      </c>
      <c r="AA483" s="1349">
        <v>63</v>
      </c>
      <c r="AB483" s="1349">
        <v>68</v>
      </c>
      <c r="AC483" s="1349">
        <v>55</v>
      </c>
      <c r="AD483" s="305"/>
      <c r="AE483" s="1360">
        <v>50</v>
      </c>
      <c r="AF483" s="656"/>
      <c r="AG483" s="305"/>
      <c r="AH483" s="656"/>
      <c r="AI483" s="656"/>
      <c r="AJ483" s="656"/>
      <c r="AK483" s="577"/>
      <c r="AL483" s="305"/>
      <c r="AM483" s="305">
        <v>60</v>
      </c>
      <c r="AN483" s="305">
        <v>59</v>
      </c>
      <c r="AO483" s="305"/>
      <c r="AP483" s="305">
        <v>70</v>
      </c>
      <c r="AQ483" s="305"/>
      <c r="AR483" s="305">
        <v>60</v>
      </c>
      <c r="AS483" s="305"/>
      <c r="AT483" s="305">
        <v>62</v>
      </c>
      <c r="AU483" s="305">
        <v>45</v>
      </c>
      <c r="AV483" s="305">
        <v>45</v>
      </c>
      <c r="AW483" s="305">
        <v>40</v>
      </c>
      <c r="AX483" s="305"/>
      <c r="AY483" s="305"/>
      <c r="AZ483" s="305"/>
      <c r="BA483" s="305"/>
      <c r="BB483" s="305"/>
      <c r="BC483" s="577"/>
      <c r="BD483" s="1349">
        <v>48</v>
      </c>
      <c r="BE483" s="1349">
        <v>75</v>
      </c>
      <c r="BF483" s="1349">
        <v>70</v>
      </c>
      <c r="BG483" s="1349"/>
      <c r="BH483" s="1349">
        <v>70</v>
      </c>
      <c r="BI483" s="1349">
        <v>80</v>
      </c>
      <c r="BJ483" s="1349">
        <v>80</v>
      </c>
      <c r="BK483" s="1349">
        <v>80</v>
      </c>
      <c r="BL483" s="1349"/>
      <c r="BM483" s="1349">
        <v>60</v>
      </c>
      <c r="BN483" s="1349">
        <v>70</v>
      </c>
      <c r="BO483" s="1349">
        <v>70</v>
      </c>
      <c r="BP483" s="1349"/>
      <c r="BQ483" s="1349"/>
      <c r="BR483" s="1349"/>
      <c r="BS483" s="1349"/>
      <c r="BT483" s="1349"/>
      <c r="BU483" s="577"/>
      <c r="BV483" s="305">
        <v>60</v>
      </c>
      <c r="BW483" s="305">
        <v>60</v>
      </c>
      <c r="BX483" s="305">
        <v>60</v>
      </c>
      <c r="BY483" s="305">
        <v>70</v>
      </c>
      <c r="BZ483" s="578">
        <f t="shared" si="1322"/>
        <v>52.571428571428569</v>
      </c>
      <c r="CA483" s="578">
        <f t="shared" si="1323"/>
        <v>60.111111111111114</v>
      </c>
      <c r="CB483" s="578">
        <f t="shared" si="1324"/>
        <v>55.166666666666664</v>
      </c>
      <c r="CC483" s="665">
        <f t="shared" si="1325"/>
        <v>71.875</v>
      </c>
      <c r="CD483" s="1069" t="str">
        <f t="shared" ref="CD483:CO484" si="1372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070">
        <f t="shared" si="1372"/>
        <v>48</v>
      </c>
      <c r="CF483" s="1070">
        <f t="shared" si="1372"/>
        <v>60</v>
      </c>
      <c r="CG483" s="1070">
        <f t="shared" si="1372"/>
        <v>70</v>
      </c>
      <c r="CH483" s="1070">
        <f t="shared" si="1372"/>
        <v>70</v>
      </c>
      <c r="CI483" s="1071">
        <f t="shared" si="1372"/>
        <v>70</v>
      </c>
      <c r="CJ483" s="1071">
        <f t="shared" si="1372"/>
        <v>70</v>
      </c>
      <c r="CK483" s="1070">
        <f t="shared" si="1372"/>
        <v>75</v>
      </c>
      <c r="CL483" s="1070">
        <f t="shared" si="1372"/>
        <v>80</v>
      </c>
      <c r="CM483" s="1070">
        <f t="shared" si="1372"/>
        <v>80</v>
      </c>
      <c r="CN483" s="1070">
        <f t="shared" si="1372"/>
        <v>80</v>
      </c>
      <c r="CO483" s="1069" t="str">
        <f t="shared" si="1372"/>
        <v/>
      </c>
      <c r="CP483" s="532" t="str">
        <f t="shared" si="1337"/>
        <v/>
      </c>
      <c r="CQ483" s="533" t="str">
        <f t="shared" si="1338"/>
        <v/>
      </c>
      <c r="CR483" s="534" t="str">
        <f t="shared" si="1339"/>
        <v/>
      </c>
      <c r="CS483" s="534" t="str">
        <f t="shared" si="1340"/>
        <v/>
      </c>
      <c r="CT483" s="534">
        <f t="shared" si="1341"/>
        <v>48</v>
      </c>
      <c r="CU483" s="534">
        <f t="shared" si="1342"/>
        <v>60</v>
      </c>
      <c r="CV483" s="534">
        <f t="shared" si="1343"/>
        <v>70</v>
      </c>
      <c r="CW483" s="535">
        <f t="shared" si="1344"/>
        <v>70</v>
      </c>
      <c r="CX483" s="535">
        <f t="shared" si="1345"/>
        <v>70</v>
      </c>
      <c r="CY483" s="535">
        <f t="shared" si="1346"/>
        <v>70</v>
      </c>
      <c r="CZ483" s="534">
        <f t="shared" si="1347"/>
        <v>75</v>
      </c>
      <c r="DA483" s="534">
        <f t="shared" si="1348"/>
        <v>80</v>
      </c>
      <c r="DB483" s="534">
        <f t="shared" si="1349"/>
        <v>80</v>
      </c>
      <c r="DC483" s="534">
        <f t="shared" si="1350"/>
        <v>80</v>
      </c>
      <c r="DD483" s="534" t="str">
        <f t="shared" si="1351"/>
        <v/>
      </c>
      <c r="DE483" s="533" t="str">
        <f t="shared" si="1352"/>
        <v/>
      </c>
      <c r="DF483" s="532" t="str">
        <f t="shared" si="1353"/>
        <v/>
      </c>
      <c r="DG483" s="631">
        <f t="shared" si="1354"/>
        <v>9</v>
      </c>
      <c r="DH483" s="96">
        <f t="shared" si="1355"/>
        <v>11</v>
      </c>
      <c r="DI483" s="96">
        <f t="shared" si="1356"/>
        <v>8</v>
      </c>
      <c r="DJ483" s="96">
        <f t="shared" si="1357"/>
        <v>10</v>
      </c>
      <c r="DK483" s="467"/>
      <c r="DL483" s="599"/>
      <c r="DM483" s="599"/>
      <c r="DN483" s="599"/>
      <c r="DO483" s="599"/>
      <c r="DP483" s="599"/>
      <c r="DQ483" s="599"/>
      <c r="DR483" s="599"/>
      <c r="DS483" s="599"/>
      <c r="DT483" s="468"/>
    </row>
    <row r="484" spans="1:124" s="470" customFormat="1" ht="15.75" customHeight="1">
      <c r="A484" s="590" t="s">
        <v>283</v>
      </c>
      <c r="B484" s="608">
        <f t="shared" ref="B484:M484" si="1373">IF(B483="","",B478*B483*B479)</f>
        <v>768</v>
      </c>
      <c r="C484" s="608">
        <f t="shared" si="1373"/>
        <v>720</v>
      </c>
      <c r="D484" s="608" t="str">
        <f t="shared" si="1373"/>
        <v/>
      </c>
      <c r="E484" s="608">
        <f t="shared" si="1373"/>
        <v>180</v>
      </c>
      <c r="F484" s="608">
        <f t="shared" si="1373"/>
        <v>960</v>
      </c>
      <c r="G484" s="608" t="str">
        <f t="shared" si="1373"/>
        <v/>
      </c>
      <c r="H484" s="608" t="str">
        <f t="shared" si="1373"/>
        <v/>
      </c>
      <c r="I484" s="608">
        <f t="shared" si="1373"/>
        <v>648</v>
      </c>
      <c r="J484" s="608">
        <f t="shared" si="1373"/>
        <v>720</v>
      </c>
      <c r="K484" s="608">
        <f t="shared" si="1373"/>
        <v>480</v>
      </c>
      <c r="L484" s="608">
        <f t="shared" si="1373"/>
        <v>1080</v>
      </c>
      <c r="M484" s="608">
        <f t="shared" si="1373"/>
        <v>540</v>
      </c>
      <c r="N484" s="608"/>
      <c r="O484" s="608"/>
      <c r="P484" s="608"/>
      <c r="Q484" s="608"/>
      <c r="R484" s="608"/>
      <c r="S484" s="640"/>
      <c r="T484" s="608">
        <f t="shared" ref="T484:AE484" si="1374">IF(T483="","",T478*T483*T479)</f>
        <v>696</v>
      </c>
      <c r="U484" s="608">
        <f t="shared" si="1374"/>
        <v>780</v>
      </c>
      <c r="V484" s="608">
        <f t="shared" si="1374"/>
        <v>600</v>
      </c>
      <c r="W484" s="608">
        <f t="shared" si="1374"/>
        <v>696</v>
      </c>
      <c r="X484" s="608">
        <f t="shared" si="1374"/>
        <v>708</v>
      </c>
      <c r="Y484" s="608">
        <f t="shared" si="1374"/>
        <v>960</v>
      </c>
      <c r="Z484" s="1347">
        <f t="shared" si="1374"/>
        <v>1300</v>
      </c>
      <c r="AA484" s="1347">
        <f t="shared" si="1374"/>
        <v>756</v>
      </c>
      <c r="AB484" s="1347">
        <f t="shared" si="1374"/>
        <v>476</v>
      </c>
      <c r="AC484" s="1347">
        <f t="shared" si="1374"/>
        <v>1100</v>
      </c>
      <c r="AD484" s="608" t="str">
        <f t="shared" si="1374"/>
        <v/>
      </c>
      <c r="AE484" s="1347">
        <f t="shared" si="1374"/>
        <v>500</v>
      </c>
      <c r="AF484" s="608"/>
      <c r="AG484" s="608"/>
      <c r="AH484" s="608"/>
      <c r="AI484" s="608"/>
      <c r="AJ484" s="608"/>
      <c r="AK484" s="640"/>
      <c r="AL484" s="608" t="str">
        <f t="shared" ref="AL484:AW484" si="1375">IF(AL483="","",AL478*AL483*AL479)</f>
        <v/>
      </c>
      <c r="AM484" s="608">
        <f t="shared" si="1375"/>
        <v>720</v>
      </c>
      <c r="AN484" s="608">
        <f t="shared" si="1375"/>
        <v>708</v>
      </c>
      <c r="AO484" s="608" t="str">
        <f t="shared" si="1375"/>
        <v/>
      </c>
      <c r="AP484" s="608">
        <f t="shared" si="1375"/>
        <v>840</v>
      </c>
      <c r="AQ484" s="608" t="str">
        <f t="shared" si="1375"/>
        <v/>
      </c>
      <c r="AR484" s="608">
        <f t="shared" si="1375"/>
        <v>720</v>
      </c>
      <c r="AS484" s="608" t="str">
        <f t="shared" si="1375"/>
        <v/>
      </c>
      <c r="AT484" s="608">
        <f t="shared" si="1375"/>
        <v>744</v>
      </c>
      <c r="AU484" s="608">
        <f t="shared" si="1375"/>
        <v>540</v>
      </c>
      <c r="AV484" s="608">
        <f t="shared" si="1375"/>
        <v>540</v>
      </c>
      <c r="AW484" s="608">
        <f t="shared" si="1375"/>
        <v>480</v>
      </c>
      <c r="AX484" s="608"/>
      <c r="AY484" s="608"/>
      <c r="AZ484" s="608"/>
      <c r="BA484" s="608"/>
      <c r="BB484" s="608"/>
      <c r="BC484" s="640"/>
      <c r="BD484" s="1347">
        <f t="shared" ref="BD484:BO484" si="1376">IF(BD483="","",BD478*BD483*BD479)</f>
        <v>4032</v>
      </c>
      <c r="BE484" s="1347">
        <f t="shared" si="1376"/>
        <v>900</v>
      </c>
      <c r="BF484" s="1347">
        <f t="shared" si="1376"/>
        <v>840</v>
      </c>
      <c r="BG484" s="1347" t="str">
        <f t="shared" si="1376"/>
        <v/>
      </c>
      <c r="BH484" s="1347">
        <f t="shared" si="1376"/>
        <v>840</v>
      </c>
      <c r="BI484" s="1347">
        <f t="shared" si="1376"/>
        <v>960</v>
      </c>
      <c r="BJ484" s="1347">
        <f t="shared" si="1376"/>
        <v>960</v>
      </c>
      <c r="BK484" s="1347">
        <f t="shared" si="1376"/>
        <v>960</v>
      </c>
      <c r="BL484" s="1347" t="str">
        <f t="shared" si="1376"/>
        <v/>
      </c>
      <c r="BM484" s="1347">
        <f t="shared" si="1376"/>
        <v>720</v>
      </c>
      <c r="BN484" s="1347">
        <f t="shared" si="1376"/>
        <v>840</v>
      </c>
      <c r="BO484" s="1347">
        <f t="shared" si="1376"/>
        <v>840</v>
      </c>
      <c r="BP484" s="1347"/>
      <c r="BQ484" s="1347"/>
      <c r="BR484" s="1347"/>
      <c r="BS484" s="1347"/>
      <c r="BT484" s="1347"/>
      <c r="BU484" s="640"/>
      <c r="BV484" s="608">
        <f>IF(BV483="","",BV478*BV483*BV479)</f>
        <v>720</v>
      </c>
      <c r="BW484" s="608">
        <f>IF(BW483="","",BW478*BW483*BW479)</f>
        <v>720</v>
      </c>
      <c r="BX484" s="608">
        <f>IF(BX483="","",BX478*BX483*BX479)</f>
        <v>720</v>
      </c>
      <c r="BY484" s="608">
        <f>IF(BY483="","",BY478*BY483*BY479)</f>
        <v>840</v>
      </c>
      <c r="BZ484" s="578">
        <f t="shared" si="1322"/>
        <v>690.85714285714289</v>
      </c>
      <c r="CA484" s="578">
        <f t="shared" si="1323"/>
        <v>755.11111111111109</v>
      </c>
      <c r="CB484" s="578">
        <f t="shared" si="1324"/>
        <v>662</v>
      </c>
      <c r="CC484" s="665">
        <f t="shared" si="1325"/>
        <v>892.5</v>
      </c>
      <c r="CD484" s="1069" t="str">
        <f t="shared" si="1372"/>
        <v/>
      </c>
      <c r="CE484" s="1070">
        <f t="shared" ref="CE484:CO484" si="1377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720</v>
      </c>
      <c r="CF484" s="1070">
        <f t="shared" si="1377"/>
        <v>840</v>
      </c>
      <c r="CG484" s="1070">
        <f t="shared" si="1377"/>
        <v>840</v>
      </c>
      <c r="CH484" s="1070">
        <f t="shared" si="1377"/>
        <v>840</v>
      </c>
      <c r="CI484" s="1071">
        <f t="shared" si="1377"/>
        <v>840</v>
      </c>
      <c r="CJ484" s="1071">
        <f t="shared" si="1377"/>
        <v>900</v>
      </c>
      <c r="CK484" s="1070">
        <f t="shared" si="1377"/>
        <v>960</v>
      </c>
      <c r="CL484" s="1070">
        <f t="shared" si="1377"/>
        <v>960</v>
      </c>
      <c r="CM484" s="1070">
        <f t="shared" si="1377"/>
        <v>960</v>
      </c>
      <c r="CN484" s="1070">
        <f t="shared" si="1377"/>
        <v>4032</v>
      </c>
      <c r="CO484" s="1069" t="str">
        <f t="shared" si="1377"/>
        <v/>
      </c>
      <c r="CP484" s="532" t="str">
        <f t="shared" si="1337"/>
        <v/>
      </c>
      <c r="CQ484" s="533" t="str">
        <f t="shared" si="1338"/>
        <v/>
      </c>
      <c r="CR484" s="534" t="str">
        <f t="shared" si="1339"/>
        <v/>
      </c>
      <c r="CS484" s="534" t="str">
        <f t="shared" si="1340"/>
        <v/>
      </c>
      <c r="CT484" s="534">
        <f t="shared" si="1341"/>
        <v>720</v>
      </c>
      <c r="CU484" s="534">
        <f t="shared" si="1342"/>
        <v>840</v>
      </c>
      <c r="CV484" s="534">
        <f t="shared" si="1343"/>
        <v>840</v>
      </c>
      <c r="CW484" s="535">
        <f t="shared" si="1344"/>
        <v>840</v>
      </c>
      <c r="CX484" s="535">
        <f t="shared" si="1345"/>
        <v>840</v>
      </c>
      <c r="CY484" s="535">
        <f t="shared" si="1346"/>
        <v>900</v>
      </c>
      <c r="CZ484" s="534">
        <f t="shared" si="1347"/>
        <v>960</v>
      </c>
      <c r="DA484" s="534">
        <f t="shared" si="1348"/>
        <v>960</v>
      </c>
      <c r="DB484" s="534">
        <f t="shared" si="1349"/>
        <v>960</v>
      </c>
      <c r="DC484" s="534">
        <f t="shared" si="1350"/>
        <v>4032</v>
      </c>
      <c r="DD484" s="534" t="str">
        <f t="shared" si="1351"/>
        <v/>
      </c>
      <c r="DE484" s="533" t="str">
        <f t="shared" si="1352"/>
        <v/>
      </c>
      <c r="DF484" s="532" t="str">
        <f t="shared" si="1353"/>
        <v/>
      </c>
      <c r="DG484" s="631">
        <f t="shared" si="1354"/>
        <v>9</v>
      </c>
      <c r="DH484" s="96">
        <f t="shared" si="1355"/>
        <v>11</v>
      </c>
      <c r="DI484" s="96">
        <f t="shared" si="1356"/>
        <v>8</v>
      </c>
      <c r="DJ484" s="96">
        <f t="shared" si="1357"/>
        <v>10</v>
      </c>
      <c r="DK484" s="467"/>
      <c r="DL484" s="599"/>
      <c r="DM484" s="599"/>
      <c r="DN484" s="599"/>
      <c r="DO484" s="599"/>
      <c r="DP484" s="599"/>
      <c r="DQ484" s="599"/>
      <c r="DR484" s="599"/>
      <c r="DS484" s="599"/>
      <c r="DT484" s="468"/>
    </row>
    <row r="485" spans="1:124" s="470" customFormat="1" ht="15.75" customHeight="1">
      <c r="A485" s="1110" t="s">
        <v>710</v>
      </c>
      <c r="B485" s="620" t="s">
        <v>711</v>
      </c>
      <c r="C485" s="620" t="s">
        <v>711</v>
      </c>
      <c r="D485" s="620" t="s">
        <v>711</v>
      </c>
      <c r="E485" s="620" t="s">
        <v>711</v>
      </c>
      <c r="F485" s="620" t="s">
        <v>711</v>
      </c>
      <c r="G485" s="620" t="s">
        <v>711</v>
      </c>
      <c r="H485" s="620" t="s">
        <v>711</v>
      </c>
      <c r="I485" s="620" t="s">
        <v>711</v>
      </c>
      <c r="J485" s="620" t="s">
        <v>711</v>
      </c>
      <c r="K485" s="620" t="s">
        <v>711</v>
      </c>
      <c r="L485" s="620" t="s">
        <v>711</v>
      </c>
      <c r="M485" s="620" t="s">
        <v>711</v>
      </c>
      <c r="N485" s="620"/>
      <c r="O485" s="620"/>
      <c r="P485" s="620"/>
      <c r="Q485" s="620"/>
      <c r="R485" s="620"/>
      <c r="S485" s="618"/>
      <c r="T485" s="620" t="s">
        <v>711</v>
      </c>
      <c r="U485" s="620" t="s">
        <v>711</v>
      </c>
      <c r="V485" s="620" t="s">
        <v>711</v>
      </c>
      <c r="W485" s="620" t="s">
        <v>711</v>
      </c>
      <c r="X485" s="620" t="s">
        <v>711</v>
      </c>
      <c r="Y485" s="620" t="s">
        <v>711</v>
      </c>
      <c r="Z485" s="1350" t="s">
        <v>711</v>
      </c>
      <c r="AA485" s="1350" t="s">
        <v>711</v>
      </c>
      <c r="AB485" s="1350" t="s">
        <v>711</v>
      </c>
      <c r="AC485" s="1350" t="s">
        <v>711</v>
      </c>
      <c r="AD485" s="620" t="s">
        <v>711</v>
      </c>
      <c r="AE485" s="1350" t="s">
        <v>711</v>
      </c>
      <c r="AF485" s="620"/>
      <c r="AG485" s="620"/>
      <c r="AH485" s="620"/>
      <c r="AI485" s="620"/>
      <c r="AJ485" s="620"/>
      <c r="AK485" s="618"/>
      <c r="AL485" s="620" t="s">
        <v>711</v>
      </c>
      <c r="AM485" s="620" t="s">
        <v>711</v>
      </c>
      <c r="AN485" s="620" t="s">
        <v>711</v>
      </c>
      <c r="AO485" s="620" t="s">
        <v>711</v>
      </c>
      <c r="AP485" s="620" t="s">
        <v>711</v>
      </c>
      <c r="AQ485" s="620" t="s">
        <v>711</v>
      </c>
      <c r="AR485" s="620" t="s">
        <v>711</v>
      </c>
      <c r="AS485" s="620" t="s">
        <v>711</v>
      </c>
      <c r="AT485" s="620" t="s">
        <v>711</v>
      </c>
      <c r="AU485" s="620" t="s">
        <v>711</v>
      </c>
      <c r="AV485" s="620" t="s">
        <v>711</v>
      </c>
      <c r="AW485" s="620" t="s">
        <v>711</v>
      </c>
      <c r="AX485" s="620"/>
      <c r="AY485" s="620"/>
      <c r="AZ485" s="620"/>
      <c r="BA485" s="620"/>
      <c r="BB485" s="620"/>
      <c r="BC485" s="618"/>
      <c r="BD485" s="1350" t="s">
        <v>711</v>
      </c>
      <c r="BE485" s="1350" t="s">
        <v>711</v>
      </c>
      <c r="BF485" s="1350" t="s">
        <v>711</v>
      </c>
      <c r="BG485" s="1350" t="s">
        <v>711</v>
      </c>
      <c r="BH485" s="1350" t="s">
        <v>711</v>
      </c>
      <c r="BI485" s="1350" t="s">
        <v>711</v>
      </c>
      <c r="BJ485" s="1350" t="s">
        <v>711</v>
      </c>
      <c r="BK485" s="1350" t="s">
        <v>711</v>
      </c>
      <c r="BL485" s="1350" t="s">
        <v>711</v>
      </c>
      <c r="BM485" s="1350" t="s">
        <v>711</v>
      </c>
      <c r="BN485" s="1350" t="s">
        <v>711</v>
      </c>
      <c r="BO485" s="1350" t="s">
        <v>711</v>
      </c>
      <c r="BP485" s="1350"/>
      <c r="BQ485" s="1350"/>
      <c r="BR485" s="1350"/>
      <c r="BS485" s="1350"/>
      <c r="BT485" s="1350"/>
      <c r="BU485" s="618"/>
      <c r="BV485" s="620" t="s">
        <v>711</v>
      </c>
      <c r="BW485" s="620" t="s">
        <v>711</v>
      </c>
      <c r="BX485" s="620" t="s">
        <v>711</v>
      </c>
      <c r="BY485" s="620" t="s">
        <v>711</v>
      </c>
      <c r="BZ485" s="570" t="str">
        <f t="shared" si="1322"/>
        <v/>
      </c>
      <c r="CA485" s="570" t="str">
        <f t="shared" si="1323"/>
        <v/>
      </c>
      <c r="CB485" s="570" t="str">
        <f t="shared" si="1324"/>
        <v/>
      </c>
      <c r="CC485" s="664" t="str">
        <f t="shared" si="1325"/>
        <v/>
      </c>
      <c r="CD485" s="1076"/>
      <c r="CE485" s="1076"/>
      <c r="CF485" s="1076"/>
      <c r="CG485" s="1076"/>
      <c r="CH485" s="1076"/>
      <c r="CI485" s="1076"/>
      <c r="CJ485" s="1076"/>
      <c r="CK485" s="1076"/>
      <c r="CL485" s="1076"/>
      <c r="CM485" s="1076"/>
      <c r="CN485" s="1076"/>
      <c r="CO485" s="1076"/>
      <c r="CP485" s="188"/>
      <c r="CQ485" s="188"/>
      <c r="CR485" s="188"/>
      <c r="CS485" s="188"/>
      <c r="CT485" s="188"/>
      <c r="CU485" s="188"/>
      <c r="CV485" s="188"/>
      <c r="CW485" s="188"/>
      <c r="CX485" s="188"/>
      <c r="CY485" s="188"/>
      <c r="CZ485" s="188"/>
      <c r="DA485" s="188"/>
      <c r="DB485" s="188"/>
      <c r="DC485" s="188"/>
      <c r="DD485" s="188"/>
      <c r="DE485" s="188"/>
      <c r="DF485" s="188"/>
      <c r="DG485" s="579"/>
      <c r="DH485" s="98"/>
      <c r="DI485" s="98"/>
      <c r="DJ485" s="98"/>
      <c r="DK485" s="572"/>
      <c r="DL485" s="598"/>
      <c r="DM485" s="598"/>
      <c r="DN485" s="598"/>
      <c r="DO485" s="598"/>
      <c r="DP485" s="598"/>
      <c r="DQ485" s="598"/>
      <c r="DR485" s="598"/>
      <c r="DS485" s="598"/>
      <c r="DT485" s="468"/>
    </row>
    <row r="486" spans="1:124" s="470" customFormat="1" ht="15.75" customHeight="1">
      <c r="A486" s="712" t="s">
        <v>263</v>
      </c>
      <c r="B486" s="620">
        <v>0.7</v>
      </c>
      <c r="C486" s="620">
        <v>0.7</v>
      </c>
      <c r="D486" s="620">
        <v>0.7</v>
      </c>
      <c r="E486" s="620">
        <v>0.7</v>
      </c>
      <c r="F486" s="620">
        <v>0.7</v>
      </c>
      <c r="G486" s="620">
        <v>0.7</v>
      </c>
      <c r="H486" s="620">
        <v>0.7</v>
      </c>
      <c r="I486" s="620">
        <v>0.7</v>
      </c>
      <c r="J486" s="620">
        <v>0.7</v>
      </c>
      <c r="K486" s="620">
        <v>0.7</v>
      </c>
      <c r="L486" s="620">
        <v>0.7</v>
      </c>
      <c r="M486" s="620">
        <v>0.7</v>
      </c>
      <c r="N486" s="620"/>
      <c r="O486" s="620"/>
      <c r="P486" s="620"/>
      <c r="Q486" s="620"/>
      <c r="R486" s="620"/>
      <c r="S486" s="621"/>
      <c r="T486" s="620">
        <v>0.7</v>
      </c>
      <c r="U486" s="620">
        <v>0.7</v>
      </c>
      <c r="V486" s="620">
        <v>0.7</v>
      </c>
      <c r="W486" s="620">
        <v>0.6</v>
      </c>
      <c r="X486" s="620">
        <v>0.7</v>
      </c>
      <c r="Y486" s="620">
        <v>0.7</v>
      </c>
      <c r="Z486" s="1350">
        <v>0.7</v>
      </c>
      <c r="AA486" s="1350">
        <v>0.7</v>
      </c>
      <c r="AB486" s="1350">
        <v>0.7</v>
      </c>
      <c r="AC486" s="1350">
        <v>0.7</v>
      </c>
      <c r="AD486" s="620">
        <v>0.7</v>
      </c>
      <c r="AE486" s="1350">
        <v>0.7</v>
      </c>
      <c r="AF486" s="620"/>
      <c r="AG486" s="620"/>
      <c r="AH486" s="620"/>
      <c r="AI486" s="620"/>
      <c r="AJ486" s="620"/>
      <c r="AK486" s="621"/>
      <c r="AL486" s="620">
        <v>0.7</v>
      </c>
      <c r="AM486" s="620">
        <v>0.7</v>
      </c>
      <c r="AN486" s="620">
        <v>0.7</v>
      </c>
      <c r="AO486" s="620">
        <v>0.7</v>
      </c>
      <c r="AP486" s="620">
        <v>0.7</v>
      </c>
      <c r="AQ486" s="620">
        <v>0.7</v>
      </c>
      <c r="AR486" s="620">
        <v>0.7</v>
      </c>
      <c r="AS486" s="620">
        <v>0.7</v>
      </c>
      <c r="AT486" s="620">
        <v>0.7</v>
      </c>
      <c r="AU486" s="620">
        <v>0.7</v>
      </c>
      <c r="AV486" s="620">
        <v>0.7</v>
      </c>
      <c r="AW486" s="620">
        <v>0.7</v>
      </c>
      <c r="AX486" s="620"/>
      <c r="AY486" s="620"/>
      <c r="AZ486" s="620"/>
      <c r="BA486" s="620"/>
      <c r="BB486" s="620"/>
      <c r="BC486" s="621"/>
      <c r="BD486" s="1350">
        <v>0.7</v>
      </c>
      <c r="BE486" s="1350">
        <v>0.7</v>
      </c>
      <c r="BF486" s="1350">
        <v>0.7</v>
      </c>
      <c r="BG486" s="1350">
        <v>0.7</v>
      </c>
      <c r="BH486" s="1350">
        <v>0.7</v>
      </c>
      <c r="BI486" s="1350">
        <v>0.7</v>
      </c>
      <c r="BJ486" s="1350">
        <v>0.7</v>
      </c>
      <c r="BK486" s="1350">
        <v>0.7</v>
      </c>
      <c r="BL486" s="1350">
        <v>0.7</v>
      </c>
      <c r="BM486" s="1350">
        <v>0.7</v>
      </c>
      <c r="BN486" s="1350">
        <v>0.7</v>
      </c>
      <c r="BO486" s="1350">
        <v>0.7</v>
      </c>
      <c r="BP486" s="1350"/>
      <c r="BQ486" s="1350"/>
      <c r="BR486" s="1350"/>
      <c r="BS486" s="1350"/>
      <c r="BT486" s="1350"/>
      <c r="BU486" s="621"/>
      <c r="BV486" s="620">
        <v>0.7</v>
      </c>
      <c r="BW486" s="620">
        <v>0.7</v>
      </c>
      <c r="BX486" s="620">
        <v>0.7</v>
      </c>
      <c r="BY486" s="620">
        <v>0.7</v>
      </c>
      <c r="BZ486" s="1469">
        <f t="shared" si="1322"/>
        <v>0.7</v>
      </c>
      <c r="CA486" s="1469">
        <f t="shared" si="1323"/>
        <v>0.70000000000000007</v>
      </c>
      <c r="CB486" s="1469">
        <f t="shared" si="1324"/>
        <v>0.7</v>
      </c>
      <c r="CC486" s="129">
        <f t="shared" si="1325"/>
        <v>0.7</v>
      </c>
      <c r="CD486" s="1470">
        <f t="shared" ref="CD486:CO486" si="1378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71">
        <f t="shared" si="1378"/>
        <v>0.7</v>
      </c>
      <c r="CF486" s="1471">
        <f t="shared" si="1378"/>
        <v>0.7</v>
      </c>
      <c r="CG486" s="1471">
        <f t="shared" si="1378"/>
        <v>0.7</v>
      </c>
      <c r="CH486" s="1471">
        <f t="shared" si="1378"/>
        <v>0.7</v>
      </c>
      <c r="CI486" s="1472">
        <f t="shared" si="1378"/>
        <v>0.7</v>
      </c>
      <c r="CJ486" s="1472">
        <f t="shared" si="1378"/>
        <v>0.7</v>
      </c>
      <c r="CK486" s="1471">
        <f t="shared" si="1378"/>
        <v>0.7</v>
      </c>
      <c r="CL486" s="1471">
        <f t="shared" si="1378"/>
        <v>0.7</v>
      </c>
      <c r="CM486" s="1471">
        <f t="shared" si="1378"/>
        <v>0.7</v>
      </c>
      <c r="CN486" s="1471">
        <f t="shared" si="1378"/>
        <v>0.7</v>
      </c>
      <c r="CO486" s="1470">
        <f t="shared" si="1378"/>
        <v>0.7</v>
      </c>
      <c r="CP486" s="532" t="str">
        <f t="shared" ref="CP486:CP493" si="1379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3" t="str">
        <f t="shared" ref="CQ486:CQ493" si="1380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4" t="str">
        <f t="shared" ref="CR486:CR493" si="1381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34">
        <f t="shared" ref="CS486:CS493" si="1382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4">
        <f t="shared" ref="CT486:CT493" si="1383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4">
        <f t="shared" ref="CU486:CU493" si="1384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4">
        <f t="shared" ref="CV486:CV493" si="1385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5">
        <f t="shared" ref="CW486:CW493" si="1386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387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5">
        <f t="shared" ref="CY486:CY493" si="1388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4">
        <f t="shared" ref="CZ486:CZ493" si="1389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4">
        <f t="shared" ref="DA486:DA493" si="1390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4">
        <f t="shared" ref="DB486:DB493" si="1391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4">
        <f t="shared" ref="DC486:DC493" si="1392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34">
        <f t="shared" ref="DD486:DD493" si="1393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33" t="str">
        <f t="shared" ref="DE486:DE493" si="1394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32" t="str">
        <f t="shared" ref="DF486:DF493" si="1395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31">
        <f t="shared" ref="DG486:DG493" si="1396">COUNT(B486:R486)</f>
        <v>12</v>
      </c>
      <c r="DH486" s="96">
        <f t="shared" ref="DH486:DH493" si="1397">COUNT(T486:AJ486)</f>
        <v>12</v>
      </c>
      <c r="DI486" s="96">
        <f t="shared" ref="DI486:DI493" si="1398">COUNT(AL486:BB486)</f>
        <v>12</v>
      </c>
      <c r="DJ486" s="96">
        <f t="shared" ref="DJ486:DJ493" si="1399">COUNT(BD486:BT486)</f>
        <v>12</v>
      </c>
      <c r="DK486" s="467"/>
      <c r="DL486" s="599"/>
      <c r="DM486" s="599"/>
      <c r="DN486" s="599"/>
      <c r="DO486" s="599"/>
      <c r="DP486" s="599"/>
      <c r="DQ486" s="599"/>
      <c r="DR486" s="599"/>
      <c r="DS486" s="599"/>
      <c r="DT486" s="468"/>
    </row>
    <row r="487" spans="1:124" s="470" customFormat="1" ht="15.75" customHeight="1">
      <c r="A487" s="712" t="s">
        <v>279</v>
      </c>
      <c r="B487" s="620">
        <v>20</v>
      </c>
      <c r="C487" s="620">
        <v>20</v>
      </c>
      <c r="D487" s="620"/>
      <c r="E487" s="620">
        <v>20</v>
      </c>
      <c r="F487" s="620">
        <v>20</v>
      </c>
      <c r="G487" s="620"/>
      <c r="H487" s="620">
        <v>20</v>
      </c>
      <c r="I487" s="620">
        <v>4</v>
      </c>
      <c r="J487" s="620">
        <v>4</v>
      </c>
      <c r="K487" s="620">
        <v>8</v>
      </c>
      <c r="L487" s="620">
        <v>20</v>
      </c>
      <c r="M487" s="620">
        <v>20</v>
      </c>
      <c r="N487" s="620"/>
      <c r="O487" s="620"/>
      <c r="P487" s="620"/>
      <c r="Q487" s="620"/>
      <c r="R487" s="620"/>
      <c r="S487" s="621"/>
      <c r="T487" s="620">
        <v>20</v>
      </c>
      <c r="U487" s="620">
        <v>18</v>
      </c>
      <c r="V487" s="620">
        <v>18</v>
      </c>
      <c r="W487" s="620">
        <v>18</v>
      </c>
      <c r="X487" s="620">
        <v>20</v>
      </c>
      <c r="Y487" s="620">
        <v>20</v>
      </c>
      <c r="Z487" s="1350">
        <v>20</v>
      </c>
      <c r="AA487" s="1350">
        <v>18</v>
      </c>
      <c r="AB487" s="1350">
        <v>20</v>
      </c>
      <c r="AC487" s="1350">
        <v>20</v>
      </c>
      <c r="AD487" s="620"/>
      <c r="AE487" s="1350">
        <v>20</v>
      </c>
      <c r="AF487" s="620"/>
      <c r="AG487" s="620"/>
      <c r="AH487" s="620"/>
      <c r="AI487" s="620"/>
      <c r="AJ487" s="620"/>
      <c r="AK487" s="621"/>
      <c r="AL487" s="620"/>
      <c r="AM487" s="620"/>
      <c r="AN487" s="620"/>
      <c r="AO487" s="620"/>
      <c r="AP487" s="620">
        <v>5</v>
      </c>
      <c r="AQ487" s="620">
        <v>5</v>
      </c>
      <c r="AR487" s="620">
        <v>5</v>
      </c>
      <c r="AS487" s="620">
        <v>5</v>
      </c>
      <c r="AT487" s="620">
        <v>5</v>
      </c>
      <c r="AU487" s="620">
        <v>5</v>
      </c>
      <c r="AV487" s="620">
        <v>5</v>
      </c>
      <c r="AW487" s="620">
        <v>5</v>
      </c>
      <c r="AX487" s="620"/>
      <c r="AY487" s="620"/>
      <c r="AZ487" s="620"/>
      <c r="BA487" s="620"/>
      <c r="BB487" s="620"/>
      <c r="BC487" s="621"/>
      <c r="BD487" s="1350">
        <v>4</v>
      </c>
      <c r="BE487" s="1350">
        <v>8</v>
      </c>
      <c r="BF487" s="1350">
        <v>9</v>
      </c>
      <c r="BG487" s="1350">
        <v>12</v>
      </c>
      <c r="BH487" s="1350"/>
      <c r="BI487" s="1350"/>
      <c r="BJ487" s="1350"/>
      <c r="BK487" s="1350">
        <v>25</v>
      </c>
      <c r="BL487" s="1350"/>
      <c r="BM487" s="1350"/>
      <c r="BN487" s="1350"/>
      <c r="BO487" s="1350"/>
      <c r="BP487" s="1350"/>
      <c r="BQ487" s="1350"/>
      <c r="BR487" s="1350"/>
      <c r="BS487" s="1350"/>
      <c r="BT487" s="1350"/>
      <c r="BU487" s="621"/>
      <c r="BV487" s="620">
        <v>8</v>
      </c>
      <c r="BW487" s="620">
        <v>18</v>
      </c>
      <c r="BX487" s="620">
        <v>5</v>
      </c>
      <c r="BY487" s="620">
        <v>12</v>
      </c>
      <c r="BZ487" s="578">
        <f t="shared" si="1322"/>
        <v>16.5</v>
      </c>
      <c r="CA487" s="578">
        <f t="shared" si="1323"/>
        <v>19.333333333333332</v>
      </c>
      <c r="CB487" s="578">
        <f t="shared" si="1324"/>
        <v>5</v>
      </c>
      <c r="CC487" s="665">
        <f t="shared" si="1325"/>
        <v>9.6666666666666661</v>
      </c>
      <c r="CD487" s="106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070" t="str">
        <f t="shared" ref="CE487:CO491" si="1400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070" t="str">
        <f t="shared" si="1400"/>
        <v/>
      </c>
      <c r="CG487" s="1070">
        <f t="shared" si="1400"/>
        <v>4</v>
      </c>
      <c r="CH487" s="1070">
        <f t="shared" si="1400"/>
        <v>8</v>
      </c>
      <c r="CI487" s="1071">
        <f t="shared" si="1400"/>
        <v>9</v>
      </c>
      <c r="CJ487" s="1071">
        <f t="shared" si="1400"/>
        <v>12</v>
      </c>
      <c r="CK487" s="1070">
        <f t="shared" si="1400"/>
        <v>25</v>
      </c>
      <c r="CL487" s="1070" t="str">
        <f t="shared" si="1400"/>
        <v/>
      </c>
      <c r="CM487" s="1070" t="str">
        <f t="shared" si="1400"/>
        <v/>
      </c>
      <c r="CN487" s="1070" t="str">
        <f t="shared" si="1400"/>
        <v/>
      </c>
      <c r="CO487" s="1069" t="str">
        <f t="shared" si="1400"/>
        <v/>
      </c>
      <c r="CP487" s="532" t="str">
        <f t="shared" si="1379"/>
        <v/>
      </c>
      <c r="CQ487" s="533" t="str">
        <f t="shared" si="1380"/>
        <v/>
      </c>
      <c r="CR487" s="534" t="str">
        <f t="shared" si="1381"/>
        <v/>
      </c>
      <c r="CS487" s="534" t="str">
        <f t="shared" si="1382"/>
        <v/>
      </c>
      <c r="CT487" s="534" t="str">
        <f t="shared" si="1383"/>
        <v/>
      </c>
      <c r="CU487" s="534" t="str">
        <f t="shared" si="1384"/>
        <v/>
      </c>
      <c r="CV487" s="534">
        <f t="shared" si="1385"/>
        <v>4</v>
      </c>
      <c r="CW487" s="535">
        <f t="shared" si="1386"/>
        <v>8</v>
      </c>
      <c r="CX487" s="535">
        <f t="shared" si="1387"/>
        <v>9</v>
      </c>
      <c r="CY487" s="535">
        <f t="shared" si="1388"/>
        <v>12</v>
      </c>
      <c r="CZ487" s="534">
        <f t="shared" si="1389"/>
        <v>25</v>
      </c>
      <c r="DA487" s="534" t="str">
        <f t="shared" si="1390"/>
        <v/>
      </c>
      <c r="DB487" s="534" t="str">
        <f t="shared" si="1391"/>
        <v/>
      </c>
      <c r="DC487" s="534" t="str">
        <f t="shared" si="1392"/>
        <v/>
      </c>
      <c r="DD487" s="534" t="str">
        <f t="shared" si="1393"/>
        <v/>
      </c>
      <c r="DE487" s="533" t="str">
        <f t="shared" si="1394"/>
        <v/>
      </c>
      <c r="DF487" s="532" t="str">
        <f t="shared" si="1395"/>
        <v/>
      </c>
      <c r="DG487" s="631">
        <f t="shared" si="1396"/>
        <v>10</v>
      </c>
      <c r="DH487" s="96">
        <f t="shared" si="1397"/>
        <v>11</v>
      </c>
      <c r="DI487" s="96">
        <f t="shared" si="1398"/>
        <v>8</v>
      </c>
      <c r="DJ487" s="96">
        <f t="shared" si="1399"/>
        <v>5</v>
      </c>
      <c r="DK487" s="467"/>
      <c r="DL487" s="599"/>
      <c r="DM487" s="599"/>
      <c r="DN487" s="599"/>
      <c r="DO487" s="599"/>
      <c r="DP487" s="599"/>
      <c r="DQ487" s="599"/>
      <c r="DR487" s="599"/>
      <c r="DS487" s="599"/>
      <c r="DT487" s="468"/>
    </row>
    <row r="488" spans="1:124" s="470" customFormat="1" ht="15.75" customHeight="1">
      <c r="A488" s="590" t="s">
        <v>280</v>
      </c>
      <c r="B488" s="620">
        <v>12</v>
      </c>
      <c r="C488" s="620">
        <v>12</v>
      </c>
      <c r="D488" s="620"/>
      <c r="E488" s="620">
        <v>12</v>
      </c>
      <c r="F488" s="620">
        <v>12</v>
      </c>
      <c r="G488" s="620"/>
      <c r="H488" s="620">
        <v>12</v>
      </c>
      <c r="I488" s="620">
        <v>12</v>
      </c>
      <c r="J488" s="620">
        <v>12</v>
      </c>
      <c r="K488" s="620">
        <v>12</v>
      </c>
      <c r="L488" s="620">
        <v>12</v>
      </c>
      <c r="M488" s="620">
        <v>12</v>
      </c>
      <c r="N488" s="620"/>
      <c r="O488" s="620"/>
      <c r="P488" s="620"/>
      <c r="Q488" s="620"/>
      <c r="R488" s="620"/>
      <c r="S488" s="621"/>
      <c r="T488" s="620">
        <v>12</v>
      </c>
      <c r="U488" s="620">
        <v>12</v>
      </c>
      <c r="V488" s="620">
        <v>12</v>
      </c>
      <c r="W488" s="620">
        <v>12</v>
      </c>
      <c r="X488" s="620">
        <v>12</v>
      </c>
      <c r="Y488" s="620">
        <v>12</v>
      </c>
      <c r="Z488" s="1350">
        <v>12</v>
      </c>
      <c r="AA488" s="1350">
        <v>10</v>
      </c>
      <c r="AB488" s="1350">
        <v>12</v>
      </c>
      <c r="AC488" s="1350">
        <v>12</v>
      </c>
      <c r="AD488" s="620"/>
      <c r="AE488" s="1350">
        <v>12</v>
      </c>
      <c r="AF488" s="620"/>
      <c r="AG488" s="620"/>
      <c r="AH488" s="620"/>
      <c r="AI488" s="620"/>
      <c r="AJ488" s="620"/>
      <c r="AK488" s="621"/>
      <c r="AL488" s="620"/>
      <c r="AM488" s="620"/>
      <c r="AN488" s="620"/>
      <c r="AO488" s="620"/>
      <c r="AP488" s="620">
        <v>12</v>
      </c>
      <c r="AQ488" s="620">
        <v>12</v>
      </c>
      <c r="AR488" s="620">
        <v>12</v>
      </c>
      <c r="AS488" s="620">
        <v>12</v>
      </c>
      <c r="AT488" s="620">
        <v>12</v>
      </c>
      <c r="AU488" s="620">
        <v>12</v>
      </c>
      <c r="AV488" s="620">
        <v>12</v>
      </c>
      <c r="AW488" s="620">
        <v>12</v>
      </c>
      <c r="AX488" s="620"/>
      <c r="AY488" s="620"/>
      <c r="AZ488" s="620"/>
      <c r="BA488" s="620"/>
      <c r="BB488" s="620"/>
      <c r="BC488" s="621"/>
      <c r="BD488" s="1350">
        <v>12</v>
      </c>
      <c r="BE488" s="1350">
        <v>12</v>
      </c>
      <c r="BF488" s="1350">
        <v>12</v>
      </c>
      <c r="BG488" s="1350">
        <v>12</v>
      </c>
      <c r="BH488" s="1350"/>
      <c r="BI488" s="1350"/>
      <c r="BJ488" s="1350"/>
      <c r="BK488" s="1350">
        <v>12</v>
      </c>
      <c r="BL488" s="1350"/>
      <c r="BM488" s="1350"/>
      <c r="BN488" s="1350"/>
      <c r="BO488" s="1350"/>
      <c r="BP488" s="1350"/>
      <c r="BQ488" s="1350"/>
      <c r="BR488" s="1350"/>
      <c r="BS488" s="1350"/>
      <c r="BT488" s="1350"/>
      <c r="BU488" s="621"/>
      <c r="BV488" s="620">
        <v>12</v>
      </c>
      <c r="BW488" s="620">
        <v>12</v>
      </c>
      <c r="BX488" s="620">
        <v>12</v>
      </c>
      <c r="BY488" s="620">
        <v>12</v>
      </c>
      <c r="BZ488" s="578">
        <f t="shared" si="1322"/>
        <v>12</v>
      </c>
      <c r="CA488" s="578">
        <f t="shared" si="1323"/>
        <v>12</v>
      </c>
      <c r="CB488" s="578">
        <f t="shared" si="1324"/>
        <v>12</v>
      </c>
      <c r="CC488" s="665">
        <f t="shared" si="1325"/>
        <v>12</v>
      </c>
      <c r="CD488" s="106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070" t="str">
        <f t="shared" si="1400"/>
        <v/>
      </c>
      <c r="CF488" s="1070" t="str">
        <f t="shared" si="1400"/>
        <v/>
      </c>
      <c r="CG488" s="1070">
        <f t="shared" si="1400"/>
        <v>12</v>
      </c>
      <c r="CH488" s="1070">
        <f t="shared" si="1400"/>
        <v>12</v>
      </c>
      <c r="CI488" s="1071">
        <f t="shared" si="1400"/>
        <v>12</v>
      </c>
      <c r="CJ488" s="1071">
        <f t="shared" si="1400"/>
        <v>12</v>
      </c>
      <c r="CK488" s="1070">
        <f t="shared" si="1400"/>
        <v>12</v>
      </c>
      <c r="CL488" s="1070" t="str">
        <f t="shared" si="1400"/>
        <v/>
      </c>
      <c r="CM488" s="1070" t="str">
        <f t="shared" si="1400"/>
        <v/>
      </c>
      <c r="CN488" s="1070" t="str">
        <f t="shared" si="1400"/>
        <v/>
      </c>
      <c r="CO488" s="1069" t="str">
        <f t="shared" si="1400"/>
        <v/>
      </c>
      <c r="CP488" s="532" t="str">
        <f t="shared" si="1379"/>
        <v/>
      </c>
      <c r="CQ488" s="533" t="str">
        <f t="shared" si="1380"/>
        <v/>
      </c>
      <c r="CR488" s="534" t="str">
        <f t="shared" si="1381"/>
        <v/>
      </c>
      <c r="CS488" s="534" t="str">
        <f t="shared" si="1382"/>
        <v/>
      </c>
      <c r="CT488" s="534" t="str">
        <f t="shared" si="1383"/>
        <v/>
      </c>
      <c r="CU488" s="534" t="str">
        <f t="shared" si="1384"/>
        <v/>
      </c>
      <c r="CV488" s="534">
        <f t="shared" si="1385"/>
        <v>12</v>
      </c>
      <c r="CW488" s="535">
        <f t="shared" si="1386"/>
        <v>12</v>
      </c>
      <c r="CX488" s="535">
        <f t="shared" si="1387"/>
        <v>12</v>
      </c>
      <c r="CY488" s="535">
        <f t="shared" si="1388"/>
        <v>12</v>
      </c>
      <c r="CZ488" s="534">
        <f t="shared" si="1389"/>
        <v>12</v>
      </c>
      <c r="DA488" s="534" t="str">
        <f t="shared" si="1390"/>
        <v/>
      </c>
      <c r="DB488" s="534" t="str">
        <f t="shared" si="1391"/>
        <v/>
      </c>
      <c r="DC488" s="534" t="str">
        <f t="shared" si="1392"/>
        <v/>
      </c>
      <c r="DD488" s="534" t="str">
        <f t="shared" si="1393"/>
        <v/>
      </c>
      <c r="DE488" s="533" t="str">
        <f t="shared" si="1394"/>
        <v/>
      </c>
      <c r="DF488" s="532" t="str">
        <f t="shared" si="1395"/>
        <v/>
      </c>
      <c r="DG488" s="631">
        <f t="shared" si="1396"/>
        <v>10</v>
      </c>
      <c r="DH488" s="96">
        <f t="shared" si="1397"/>
        <v>11</v>
      </c>
      <c r="DI488" s="96">
        <f t="shared" si="1398"/>
        <v>8</v>
      </c>
      <c r="DJ488" s="96">
        <f t="shared" si="1399"/>
        <v>5</v>
      </c>
      <c r="DK488" s="467"/>
      <c r="DL488" s="599"/>
      <c r="DM488" s="599"/>
      <c r="DN488" s="599"/>
      <c r="DO488" s="599"/>
      <c r="DP488" s="599"/>
      <c r="DQ488" s="599"/>
      <c r="DR488" s="599"/>
      <c r="DS488" s="599"/>
      <c r="DT488" s="468"/>
    </row>
    <row r="489" spans="1:124" s="470" customFormat="1" ht="15.75" customHeight="1">
      <c r="A489" s="748" t="s">
        <v>264</v>
      </c>
      <c r="B489" s="608">
        <f t="shared" ref="B489:M489" si="1401">IF(B487="","",B486*B487*B488)</f>
        <v>168</v>
      </c>
      <c r="C489" s="608">
        <f t="shared" si="1401"/>
        <v>168</v>
      </c>
      <c r="D489" s="608" t="str">
        <f t="shared" si="1401"/>
        <v/>
      </c>
      <c r="E489" s="608">
        <f t="shared" si="1401"/>
        <v>168</v>
      </c>
      <c r="F489" s="608">
        <f t="shared" si="1401"/>
        <v>168</v>
      </c>
      <c r="G489" s="608" t="str">
        <f t="shared" si="1401"/>
        <v/>
      </c>
      <c r="H489" s="608">
        <f t="shared" si="1401"/>
        <v>168</v>
      </c>
      <c r="I489" s="608">
        <f t="shared" si="1401"/>
        <v>33.599999999999994</v>
      </c>
      <c r="J489" s="608">
        <f t="shared" si="1401"/>
        <v>33.599999999999994</v>
      </c>
      <c r="K489" s="608">
        <f t="shared" si="1401"/>
        <v>67.199999999999989</v>
      </c>
      <c r="L489" s="608">
        <f t="shared" si="1401"/>
        <v>168</v>
      </c>
      <c r="M489" s="608">
        <f t="shared" si="1401"/>
        <v>168</v>
      </c>
      <c r="N489" s="608"/>
      <c r="O489" s="608"/>
      <c r="P489" s="608"/>
      <c r="Q489" s="608"/>
      <c r="R489" s="608"/>
      <c r="S489" s="640"/>
      <c r="T489" s="608">
        <f t="shared" ref="T489:AE489" si="1402">IF(T487="","",T486*T487*T488)</f>
        <v>168</v>
      </c>
      <c r="U489" s="608">
        <f t="shared" si="1402"/>
        <v>151.19999999999999</v>
      </c>
      <c r="V489" s="608">
        <f t="shared" si="1402"/>
        <v>151.19999999999999</v>
      </c>
      <c r="W489" s="608">
        <f t="shared" si="1402"/>
        <v>129.6</v>
      </c>
      <c r="X489" s="608">
        <f t="shared" si="1402"/>
        <v>168</v>
      </c>
      <c r="Y489" s="608">
        <f t="shared" si="1402"/>
        <v>168</v>
      </c>
      <c r="Z489" s="1347">
        <f t="shared" si="1402"/>
        <v>168</v>
      </c>
      <c r="AA489" s="1347">
        <f t="shared" si="1402"/>
        <v>126</v>
      </c>
      <c r="AB489" s="1347">
        <f t="shared" si="1402"/>
        <v>168</v>
      </c>
      <c r="AC489" s="1347">
        <f t="shared" si="1402"/>
        <v>168</v>
      </c>
      <c r="AD489" s="608" t="str">
        <f t="shared" si="1402"/>
        <v/>
      </c>
      <c r="AE489" s="1347">
        <f t="shared" si="1402"/>
        <v>168</v>
      </c>
      <c r="AF489" s="608"/>
      <c r="AG489" s="608"/>
      <c r="AH489" s="608"/>
      <c r="AI489" s="608"/>
      <c r="AJ489" s="608"/>
      <c r="AK489" s="640"/>
      <c r="AL489" s="608" t="str">
        <f t="shared" ref="AL489:AW489" si="1403">IF(AL487="","",AL486*AL487*AL488)</f>
        <v/>
      </c>
      <c r="AM489" s="608" t="str">
        <f t="shared" si="1403"/>
        <v/>
      </c>
      <c r="AN489" s="608" t="str">
        <f t="shared" si="1403"/>
        <v/>
      </c>
      <c r="AO489" s="608" t="str">
        <f t="shared" si="1403"/>
        <v/>
      </c>
      <c r="AP489" s="608">
        <f t="shared" si="1403"/>
        <v>42</v>
      </c>
      <c r="AQ489" s="608">
        <f t="shared" si="1403"/>
        <v>42</v>
      </c>
      <c r="AR489" s="608">
        <f t="shared" si="1403"/>
        <v>42</v>
      </c>
      <c r="AS489" s="608">
        <f t="shared" si="1403"/>
        <v>42</v>
      </c>
      <c r="AT489" s="608">
        <f t="shared" si="1403"/>
        <v>42</v>
      </c>
      <c r="AU489" s="608">
        <f t="shared" si="1403"/>
        <v>42</v>
      </c>
      <c r="AV489" s="608">
        <f t="shared" si="1403"/>
        <v>42</v>
      </c>
      <c r="AW489" s="608">
        <f t="shared" si="1403"/>
        <v>42</v>
      </c>
      <c r="AX489" s="608"/>
      <c r="AY489" s="608"/>
      <c r="AZ489" s="608"/>
      <c r="BA489" s="608"/>
      <c r="BB489" s="608"/>
      <c r="BC489" s="640"/>
      <c r="BD489" s="1347">
        <f t="shared" ref="BD489:BO489" si="1404">IF(BD487="","",BD486*BD487*BD488)</f>
        <v>33.599999999999994</v>
      </c>
      <c r="BE489" s="1347">
        <f t="shared" si="1404"/>
        <v>67.199999999999989</v>
      </c>
      <c r="BF489" s="1347">
        <f t="shared" si="1404"/>
        <v>75.599999999999994</v>
      </c>
      <c r="BG489" s="1347">
        <f t="shared" si="1404"/>
        <v>100.79999999999998</v>
      </c>
      <c r="BH489" s="1347" t="str">
        <f t="shared" si="1404"/>
        <v/>
      </c>
      <c r="BI489" s="1347" t="str">
        <f t="shared" si="1404"/>
        <v/>
      </c>
      <c r="BJ489" s="1347" t="str">
        <f t="shared" si="1404"/>
        <v/>
      </c>
      <c r="BK489" s="1347">
        <f t="shared" si="1404"/>
        <v>210</v>
      </c>
      <c r="BL489" s="1347" t="str">
        <f t="shared" si="1404"/>
        <v/>
      </c>
      <c r="BM489" s="1347" t="str">
        <f t="shared" si="1404"/>
        <v/>
      </c>
      <c r="BN489" s="1347" t="str">
        <f t="shared" si="1404"/>
        <v/>
      </c>
      <c r="BO489" s="1347" t="str">
        <f t="shared" si="1404"/>
        <v/>
      </c>
      <c r="BP489" s="1347"/>
      <c r="BQ489" s="1347"/>
      <c r="BR489" s="1347"/>
      <c r="BS489" s="1347"/>
      <c r="BT489" s="1347"/>
      <c r="BU489" s="640"/>
      <c r="BV489" s="608">
        <f>IF(BV487="","",BV486*BV487*BV488)</f>
        <v>67.199999999999989</v>
      </c>
      <c r="BW489" s="608">
        <f>IF(BW487="","",BW486*BW487*BW488)</f>
        <v>151.19999999999999</v>
      </c>
      <c r="BX489" s="608">
        <f>IF(BX487="","",BX486*BX487*BX488)</f>
        <v>42</v>
      </c>
      <c r="BY489" s="608">
        <f>IF(BY487="","",BY486*BY487*BY488)</f>
        <v>100.79999999999998</v>
      </c>
      <c r="BZ489" s="578">
        <f t="shared" si="1322"/>
        <v>138.60000000000002</v>
      </c>
      <c r="CA489" s="578">
        <f t="shared" si="1323"/>
        <v>160</v>
      </c>
      <c r="CB489" s="578">
        <f t="shared" si="1324"/>
        <v>42</v>
      </c>
      <c r="CC489" s="665">
        <f t="shared" si="1325"/>
        <v>81.199999999999974</v>
      </c>
      <c r="CD489" s="1069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070" t="str">
        <f t="shared" si="1400"/>
        <v/>
      </c>
      <c r="CF489" s="1070" t="str">
        <f t="shared" si="1400"/>
        <v/>
      </c>
      <c r="CG489" s="1070">
        <f t="shared" si="1400"/>
        <v>33.599999999999994</v>
      </c>
      <c r="CH489" s="1070">
        <f t="shared" si="1400"/>
        <v>67.199999999999989</v>
      </c>
      <c r="CI489" s="1071">
        <f t="shared" si="1400"/>
        <v>75.599999999999994</v>
      </c>
      <c r="CJ489" s="1071">
        <f t="shared" si="1400"/>
        <v>100.79999999999998</v>
      </c>
      <c r="CK489" s="1070">
        <f t="shared" si="1400"/>
        <v>210</v>
      </c>
      <c r="CL489" s="1070" t="str">
        <f t="shared" si="1400"/>
        <v/>
      </c>
      <c r="CM489" s="1070" t="str">
        <f t="shared" si="1400"/>
        <v/>
      </c>
      <c r="CN489" s="1070" t="str">
        <f t="shared" si="1400"/>
        <v/>
      </c>
      <c r="CO489" s="1069" t="str">
        <f t="shared" si="1400"/>
        <v/>
      </c>
      <c r="CP489" s="532" t="str">
        <f t="shared" si="1379"/>
        <v/>
      </c>
      <c r="CQ489" s="533" t="str">
        <f t="shared" si="1380"/>
        <v/>
      </c>
      <c r="CR489" s="534" t="str">
        <f t="shared" si="1381"/>
        <v/>
      </c>
      <c r="CS489" s="534" t="str">
        <f t="shared" si="1382"/>
        <v/>
      </c>
      <c r="CT489" s="534" t="str">
        <f t="shared" si="1383"/>
        <v/>
      </c>
      <c r="CU489" s="534" t="str">
        <f t="shared" si="1384"/>
        <v/>
      </c>
      <c r="CV489" s="534">
        <f t="shared" si="1385"/>
        <v>33.599999999999994</v>
      </c>
      <c r="CW489" s="535">
        <f t="shared" si="1386"/>
        <v>67.199999999999989</v>
      </c>
      <c r="CX489" s="535">
        <f t="shared" si="1387"/>
        <v>75.599999999999994</v>
      </c>
      <c r="CY489" s="535">
        <f t="shared" si="1388"/>
        <v>100.79999999999998</v>
      </c>
      <c r="CZ489" s="534">
        <f t="shared" si="1389"/>
        <v>210</v>
      </c>
      <c r="DA489" s="534" t="str">
        <f t="shared" si="1390"/>
        <v/>
      </c>
      <c r="DB489" s="534" t="str">
        <f t="shared" si="1391"/>
        <v/>
      </c>
      <c r="DC489" s="534" t="str">
        <f t="shared" si="1392"/>
        <v/>
      </c>
      <c r="DD489" s="534" t="str">
        <f t="shared" si="1393"/>
        <v/>
      </c>
      <c r="DE489" s="533" t="str">
        <f t="shared" si="1394"/>
        <v/>
      </c>
      <c r="DF489" s="532" t="str">
        <f t="shared" si="1395"/>
        <v/>
      </c>
      <c r="DG489" s="631">
        <f t="shared" si="1396"/>
        <v>10</v>
      </c>
      <c r="DH489" s="96">
        <f t="shared" si="1397"/>
        <v>11</v>
      </c>
      <c r="DI489" s="96">
        <f t="shared" si="1398"/>
        <v>8</v>
      </c>
      <c r="DJ489" s="96">
        <f t="shared" si="1399"/>
        <v>5</v>
      </c>
      <c r="DK489" s="467"/>
      <c r="DL489" s="599"/>
      <c r="DM489" s="599"/>
      <c r="DN489" s="599"/>
      <c r="DO489" s="599"/>
      <c r="DP489" s="599"/>
      <c r="DQ489" s="599"/>
      <c r="DR489" s="599"/>
      <c r="DS489" s="599"/>
      <c r="DT489" s="468"/>
    </row>
    <row r="490" spans="1:124" s="470" customFormat="1" ht="15.75" customHeight="1">
      <c r="A490" s="748" t="s">
        <v>281</v>
      </c>
      <c r="B490" s="736">
        <f>2430*$K$1</f>
        <v>10173.923999999999</v>
      </c>
      <c r="C490" s="736">
        <f t="shared" ref="C490:M490" si="1405">2430*$K$1</f>
        <v>10173.923999999999</v>
      </c>
      <c r="D490" s="736">
        <f t="shared" si="1405"/>
        <v>10173.923999999999</v>
      </c>
      <c r="E490" s="736">
        <f t="shared" si="1405"/>
        <v>10173.923999999999</v>
      </c>
      <c r="F490" s="736">
        <f t="shared" si="1405"/>
        <v>10173.923999999999</v>
      </c>
      <c r="G490" s="736">
        <f t="shared" si="1405"/>
        <v>10173.923999999999</v>
      </c>
      <c r="H490" s="736">
        <f t="shared" si="1405"/>
        <v>10173.923999999999</v>
      </c>
      <c r="I490" s="736">
        <f t="shared" si="1405"/>
        <v>10173.923999999999</v>
      </c>
      <c r="J490" s="736">
        <f t="shared" si="1405"/>
        <v>10173.923999999999</v>
      </c>
      <c r="K490" s="736">
        <f t="shared" si="1405"/>
        <v>10173.923999999999</v>
      </c>
      <c r="L490" s="736">
        <f t="shared" si="1405"/>
        <v>10173.923999999999</v>
      </c>
      <c r="M490" s="736">
        <f t="shared" si="1405"/>
        <v>10173.923999999999</v>
      </c>
      <c r="N490" s="736"/>
      <c r="O490" s="736"/>
      <c r="P490" s="736"/>
      <c r="Q490" s="736"/>
      <c r="R490" s="736"/>
      <c r="S490" s="730"/>
      <c r="T490" s="736">
        <f>2430*$K$1</f>
        <v>10173.923999999999</v>
      </c>
      <c r="U490" s="736">
        <f t="shared" ref="U490:AE490" si="1406">2430*$K$1</f>
        <v>10173.923999999999</v>
      </c>
      <c r="V490" s="736">
        <f t="shared" si="1406"/>
        <v>10173.923999999999</v>
      </c>
      <c r="W490" s="736">
        <f t="shared" si="1406"/>
        <v>10173.923999999999</v>
      </c>
      <c r="X490" s="736">
        <f t="shared" si="1406"/>
        <v>10173.923999999999</v>
      </c>
      <c r="Y490" s="736">
        <f t="shared" si="1406"/>
        <v>10173.923999999999</v>
      </c>
      <c r="Z490" s="1382">
        <f t="shared" si="1406"/>
        <v>10173.923999999999</v>
      </c>
      <c r="AA490" s="1382">
        <f t="shared" si="1406"/>
        <v>10173.923999999999</v>
      </c>
      <c r="AB490" s="1382">
        <f t="shared" si="1406"/>
        <v>10173.923999999999</v>
      </c>
      <c r="AC490" s="1382">
        <f t="shared" si="1406"/>
        <v>10173.923999999999</v>
      </c>
      <c r="AD490" s="736">
        <f t="shared" si="1406"/>
        <v>10173.923999999999</v>
      </c>
      <c r="AE490" s="1382">
        <f t="shared" si="1406"/>
        <v>10173.923999999999</v>
      </c>
      <c r="AF490" s="736"/>
      <c r="AG490" s="736"/>
      <c r="AH490" s="736"/>
      <c r="AI490" s="736"/>
      <c r="AJ490" s="736"/>
      <c r="AK490" s="730"/>
      <c r="AL490" s="736">
        <f>2430*$K$1</f>
        <v>10173.923999999999</v>
      </c>
      <c r="AM490" s="736">
        <f t="shared" ref="AM490:AW490" si="1407">2430*$K$1</f>
        <v>10173.923999999999</v>
      </c>
      <c r="AN490" s="736">
        <f t="shared" si="1407"/>
        <v>10173.923999999999</v>
      </c>
      <c r="AO490" s="736">
        <f t="shared" si="1407"/>
        <v>10173.923999999999</v>
      </c>
      <c r="AP490" s="736">
        <f t="shared" si="1407"/>
        <v>10173.923999999999</v>
      </c>
      <c r="AQ490" s="736">
        <f t="shared" si="1407"/>
        <v>10173.923999999999</v>
      </c>
      <c r="AR490" s="736">
        <f t="shared" si="1407"/>
        <v>10173.923999999999</v>
      </c>
      <c r="AS490" s="736">
        <f t="shared" si="1407"/>
        <v>10173.923999999999</v>
      </c>
      <c r="AT490" s="736">
        <f t="shared" si="1407"/>
        <v>10173.923999999999</v>
      </c>
      <c r="AU490" s="736">
        <f t="shared" si="1407"/>
        <v>10173.923999999999</v>
      </c>
      <c r="AV490" s="736">
        <f t="shared" si="1407"/>
        <v>10173.923999999999</v>
      </c>
      <c r="AW490" s="736">
        <f t="shared" si="1407"/>
        <v>10173.923999999999</v>
      </c>
      <c r="AX490" s="736"/>
      <c r="AY490" s="736"/>
      <c r="AZ490" s="736"/>
      <c r="BA490" s="736"/>
      <c r="BB490" s="736"/>
      <c r="BC490" s="730"/>
      <c r="BD490" s="1382">
        <f>2430*$K$1</f>
        <v>10173.923999999999</v>
      </c>
      <c r="BE490" s="1382">
        <f t="shared" ref="BE490:BO490" si="1408">2430*$K$1</f>
        <v>10173.923999999999</v>
      </c>
      <c r="BF490" s="1382">
        <f t="shared" si="1408"/>
        <v>10173.923999999999</v>
      </c>
      <c r="BG490" s="1382">
        <f t="shared" si="1408"/>
        <v>10173.923999999999</v>
      </c>
      <c r="BH490" s="1382">
        <f t="shared" si="1408"/>
        <v>10173.923999999999</v>
      </c>
      <c r="BI490" s="1382">
        <f t="shared" si="1408"/>
        <v>10173.923999999999</v>
      </c>
      <c r="BJ490" s="1382">
        <f t="shared" si="1408"/>
        <v>10173.923999999999</v>
      </c>
      <c r="BK490" s="1382">
        <f t="shared" si="1408"/>
        <v>10173.923999999999</v>
      </c>
      <c r="BL490" s="1382">
        <f t="shared" si="1408"/>
        <v>10173.923999999999</v>
      </c>
      <c r="BM490" s="1382">
        <f t="shared" si="1408"/>
        <v>10173.923999999999</v>
      </c>
      <c r="BN490" s="1382">
        <f t="shared" si="1408"/>
        <v>10173.923999999999</v>
      </c>
      <c r="BO490" s="1382">
        <f t="shared" si="1408"/>
        <v>10173.923999999999</v>
      </c>
      <c r="BP490" s="1382"/>
      <c r="BQ490" s="1382"/>
      <c r="BR490" s="1382"/>
      <c r="BS490" s="1382"/>
      <c r="BT490" s="1382"/>
      <c r="BU490" s="730"/>
      <c r="BV490" s="736">
        <f t="shared" ref="BV490:BY490" si="1409">2430*$K$1</f>
        <v>10173.923999999999</v>
      </c>
      <c r="BW490" s="736">
        <f t="shared" si="1409"/>
        <v>10173.923999999999</v>
      </c>
      <c r="BX490" s="736">
        <f t="shared" si="1409"/>
        <v>10173.923999999999</v>
      </c>
      <c r="BY490" s="736">
        <f t="shared" si="1409"/>
        <v>10173.923999999999</v>
      </c>
      <c r="BZ490" s="578">
        <f t="shared" si="1322"/>
        <v>10173.923999999999</v>
      </c>
      <c r="CA490" s="578">
        <f t="shared" si="1323"/>
        <v>10173.923999999999</v>
      </c>
      <c r="CB490" s="578">
        <f t="shared" si="1324"/>
        <v>10173.923999999999</v>
      </c>
      <c r="CC490" s="665">
        <f t="shared" si="1325"/>
        <v>10173.923999999999</v>
      </c>
      <c r="CD490" s="1069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070">
        <f t="shared" si="1400"/>
        <v>10173.923999999999</v>
      </c>
      <c r="CF490" s="1070">
        <f t="shared" si="1400"/>
        <v>10173.923999999999</v>
      </c>
      <c r="CG490" s="1070">
        <f t="shared" si="1400"/>
        <v>10173.923999999999</v>
      </c>
      <c r="CH490" s="1070">
        <f t="shared" si="1400"/>
        <v>10173.923999999999</v>
      </c>
      <c r="CI490" s="1071">
        <f t="shared" si="1400"/>
        <v>10173.923999999999</v>
      </c>
      <c r="CJ490" s="1071">
        <f t="shared" si="1400"/>
        <v>10173.923999999999</v>
      </c>
      <c r="CK490" s="1070">
        <f t="shared" si="1400"/>
        <v>10173.923999999999</v>
      </c>
      <c r="CL490" s="1070">
        <f t="shared" si="1400"/>
        <v>10173.923999999999</v>
      </c>
      <c r="CM490" s="1070">
        <f t="shared" si="1400"/>
        <v>10173.923999999999</v>
      </c>
      <c r="CN490" s="1070">
        <f t="shared" si="1400"/>
        <v>10173.923999999999</v>
      </c>
      <c r="CO490" s="1069">
        <f t="shared" si="1400"/>
        <v>10173.923999999999</v>
      </c>
      <c r="CP490" s="532" t="str">
        <f t="shared" si="1379"/>
        <v/>
      </c>
      <c r="CQ490" s="533" t="str">
        <f t="shared" si="1380"/>
        <v/>
      </c>
      <c r="CR490" s="534" t="str">
        <f t="shared" si="1381"/>
        <v/>
      </c>
      <c r="CS490" s="534">
        <f t="shared" si="1382"/>
        <v>10173.923999999999</v>
      </c>
      <c r="CT490" s="534">
        <f t="shared" si="1383"/>
        <v>10173.923999999999</v>
      </c>
      <c r="CU490" s="534">
        <f t="shared" si="1384"/>
        <v>10173.923999999999</v>
      </c>
      <c r="CV490" s="534">
        <f t="shared" si="1385"/>
        <v>10173.923999999999</v>
      </c>
      <c r="CW490" s="535">
        <f t="shared" si="1386"/>
        <v>10173.923999999999</v>
      </c>
      <c r="CX490" s="535">
        <f t="shared" si="1387"/>
        <v>10173.923999999999</v>
      </c>
      <c r="CY490" s="535">
        <f t="shared" si="1388"/>
        <v>10173.923999999999</v>
      </c>
      <c r="CZ490" s="534">
        <f t="shared" si="1389"/>
        <v>10173.923999999999</v>
      </c>
      <c r="DA490" s="534">
        <f t="shared" si="1390"/>
        <v>10173.923999999999</v>
      </c>
      <c r="DB490" s="534">
        <f t="shared" si="1391"/>
        <v>10173.923999999999</v>
      </c>
      <c r="DC490" s="534">
        <f t="shared" si="1392"/>
        <v>10173.923999999999</v>
      </c>
      <c r="DD490" s="534">
        <f t="shared" si="1393"/>
        <v>10173.923999999999</v>
      </c>
      <c r="DE490" s="533" t="str">
        <f t="shared" si="1394"/>
        <v/>
      </c>
      <c r="DF490" s="532" t="str">
        <f t="shared" si="1395"/>
        <v/>
      </c>
      <c r="DG490" s="631">
        <f t="shared" si="1396"/>
        <v>12</v>
      </c>
      <c r="DH490" s="96">
        <f t="shared" si="1397"/>
        <v>12</v>
      </c>
      <c r="DI490" s="96">
        <f t="shared" si="1398"/>
        <v>12</v>
      </c>
      <c r="DJ490" s="96">
        <f t="shared" si="1399"/>
        <v>12</v>
      </c>
      <c r="DK490" s="467"/>
      <c r="DL490" s="599"/>
      <c r="DM490" s="599"/>
      <c r="DN490" s="599"/>
      <c r="DO490" s="599"/>
      <c r="DP490" s="599"/>
      <c r="DQ490" s="599"/>
      <c r="DR490" s="599"/>
      <c r="DS490" s="599"/>
      <c r="DT490" s="468"/>
    </row>
    <row r="491" spans="1:124" s="470" customFormat="1" ht="15.75" customHeight="1">
      <c r="A491" s="590" t="s">
        <v>226</v>
      </c>
      <c r="B491" s="611">
        <f t="shared" ref="B491:M491" si="1410">IF(B489="","",B489*B490/B$46/365/$G$1)</f>
        <v>3.8009678704856782E-2</v>
      </c>
      <c r="C491" s="611">
        <f t="shared" si="1410"/>
        <v>4.4344625155666249E-2</v>
      </c>
      <c r="D491" s="611" t="str">
        <f t="shared" si="1410"/>
        <v/>
      </c>
      <c r="E491" s="611">
        <f t="shared" si="1410"/>
        <v>4.4344625155666249E-2</v>
      </c>
      <c r="F491" s="611">
        <f t="shared" si="1410"/>
        <v>4.4344625155666249E-2</v>
      </c>
      <c r="G491" s="611" t="str">
        <f t="shared" si="1410"/>
        <v/>
      </c>
      <c r="H491" s="611">
        <f t="shared" si="1410"/>
        <v>4.4344625155666249E-2</v>
      </c>
      <c r="I491" s="611">
        <f t="shared" si="1410"/>
        <v>9.6751909430544524E-3</v>
      </c>
      <c r="J491" s="611">
        <f t="shared" si="1410"/>
        <v>8.1867000287383831E-3</v>
      </c>
      <c r="K491" s="611">
        <f t="shared" si="1410"/>
        <v>1.7737850062266497E-2</v>
      </c>
      <c r="L491" s="611">
        <f t="shared" si="1410"/>
        <v>5.3213550186799498E-2</v>
      </c>
      <c r="M491" s="611">
        <f t="shared" si="1410"/>
        <v>4.8375954715272271E-2</v>
      </c>
      <c r="N491" s="611"/>
      <c r="O491" s="611"/>
      <c r="P491" s="611"/>
      <c r="Q491" s="611"/>
      <c r="R491" s="611"/>
      <c r="S491" s="630"/>
      <c r="T491" s="611">
        <f t="shared" ref="T491:AE491" si="1411">IF(T489="","",T489*T490/T$46/365/$G$1)</f>
        <v>4.4344625155666249E-2</v>
      </c>
      <c r="U491" s="611">
        <f t="shared" si="1411"/>
        <v>4.3538359243745037E-2</v>
      </c>
      <c r="V491" s="611">
        <f t="shared" si="1411"/>
        <v>3.6840150129322721E-2</v>
      </c>
      <c r="W491" s="611">
        <f t="shared" si="1411"/>
        <v>3.7318593637495748E-2</v>
      </c>
      <c r="X491" s="611">
        <f t="shared" si="1411"/>
        <v>6.6516937733499371E-2</v>
      </c>
      <c r="Y491" s="611">
        <f t="shared" si="1411"/>
        <v>5.3213550186799498E-2</v>
      </c>
      <c r="Z491" s="1348">
        <f t="shared" si="1411"/>
        <v>4.8375954715272271E-2</v>
      </c>
      <c r="AA491" s="1348">
        <f t="shared" si="1411"/>
        <v>2.6606775093399749E-2</v>
      </c>
      <c r="AB491" s="1348">
        <f t="shared" si="1411"/>
        <v>4.0933500143691917E-2</v>
      </c>
      <c r="AC491" s="1348">
        <f t="shared" si="1411"/>
        <v>2.6606775093399749E-2</v>
      </c>
      <c r="AD491" s="611" t="str">
        <f t="shared" si="1411"/>
        <v/>
      </c>
      <c r="AE491" s="1348">
        <f t="shared" si="1411"/>
        <v>5.3213550186799498E-2</v>
      </c>
      <c r="AF491" s="611"/>
      <c r="AG491" s="611"/>
      <c r="AH491" s="611"/>
      <c r="AI491" s="611"/>
      <c r="AJ491" s="611"/>
      <c r="AK491" s="630"/>
      <c r="AL491" s="611" t="str">
        <f t="shared" ref="AL491:AW491" si="1412">IF(AL489="","",AL489*AL490/AL$46/365/$G$1)</f>
        <v/>
      </c>
      <c r="AM491" s="611" t="str">
        <f t="shared" si="1412"/>
        <v/>
      </c>
      <c r="AN491" s="611" t="str">
        <f t="shared" si="1412"/>
        <v/>
      </c>
      <c r="AO491" s="611" t="str">
        <f t="shared" si="1412"/>
        <v/>
      </c>
      <c r="AP491" s="611">
        <f t="shared" si="1412"/>
        <v>1.1086156288916562E-2</v>
      </c>
      <c r="AQ491" s="611">
        <f t="shared" si="1412"/>
        <v>1.4781541718555419E-2</v>
      </c>
      <c r="AR491" s="611">
        <f t="shared" si="1412"/>
        <v>1.1086156288916562E-2</v>
      </c>
      <c r="AS491" s="611">
        <f t="shared" si="1412"/>
        <v>2.2172312577833125E-2</v>
      </c>
      <c r="AT491" s="611">
        <f t="shared" si="1412"/>
        <v>1.6629234433374843E-2</v>
      </c>
      <c r="AU491" s="611">
        <f t="shared" si="1412"/>
        <v>1.1086156288916562E-2</v>
      </c>
      <c r="AV491" s="611">
        <f t="shared" si="1412"/>
        <v>1.1086156288916562E-2</v>
      </c>
      <c r="AW491" s="611">
        <f t="shared" si="1412"/>
        <v>2.2172312577833125E-2</v>
      </c>
      <c r="AX491" s="611"/>
      <c r="AY491" s="611"/>
      <c r="AZ491" s="611"/>
      <c r="BA491" s="611"/>
      <c r="BB491" s="611"/>
      <c r="BC491" s="630"/>
      <c r="BD491" s="1348">
        <f t="shared" ref="BD491:BO491" si="1413">IF(BD489="","",BD489*BD490/BD$46/365/$G$1)</f>
        <v>1.3303387546699873E-2</v>
      </c>
      <c r="BE491" s="1348">
        <f t="shared" si="1413"/>
        <v>2.1285420074719792E-2</v>
      </c>
      <c r="BF491" s="1348">
        <f t="shared" si="1413"/>
        <v>2.9932621980074715E-2</v>
      </c>
      <c r="BG491" s="1348">
        <f t="shared" si="1413"/>
        <v>5.3213550186799491E-2</v>
      </c>
      <c r="BH491" s="1348" t="str">
        <f t="shared" si="1413"/>
        <v/>
      </c>
      <c r="BI491" s="1348" t="str">
        <f t="shared" si="1413"/>
        <v/>
      </c>
      <c r="BJ491" s="1348" t="str">
        <f t="shared" si="1413"/>
        <v/>
      </c>
      <c r="BK491" s="1348">
        <f t="shared" si="1413"/>
        <v>8.3146172166874227E-2</v>
      </c>
      <c r="BL491" s="1348" t="str">
        <f t="shared" si="1413"/>
        <v/>
      </c>
      <c r="BM491" s="1348" t="str">
        <f t="shared" si="1413"/>
        <v/>
      </c>
      <c r="BN491" s="1348" t="str">
        <f t="shared" si="1413"/>
        <v/>
      </c>
      <c r="BO491" s="1348" t="str">
        <f t="shared" si="1413"/>
        <v/>
      </c>
      <c r="BP491" s="1348"/>
      <c r="BQ491" s="1348"/>
      <c r="BR491" s="1348"/>
      <c r="BS491" s="1348"/>
      <c r="BT491" s="1348"/>
      <c r="BU491" s="630"/>
      <c r="BV491" s="611">
        <f>IF(BV489="","",BV489*BV490/BV$46/365/$G$1)</f>
        <v>2.1285420074719792E-2</v>
      </c>
      <c r="BW491" s="611">
        <f>IF(BW489="","",BW489*BW490/BW$46/365/$G$1)</f>
        <v>4.7892195168119552E-2</v>
      </c>
      <c r="BX491" s="611">
        <f>IF(BX489="","",BX489*BX490/BX$46/365/$G$1)</f>
        <v>1.3303387546699874E-2</v>
      </c>
      <c r="BY491" s="611">
        <f>IF(BY489="","",BY489*BY490/BY$46/365/$G$1)</f>
        <v>3.9910162640099618E-2</v>
      </c>
      <c r="BZ491" s="603">
        <f t="shared" si="1322"/>
        <v>3.6397146881014378E-2</v>
      </c>
      <c r="CA491" s="603">
        <f t="shared" si="1323"/>
        <v>4.270945094357697E-2</v>
      </c>
      <c r="CB491" s="603">
        <f t="shared" si="1324"/>
        <v>1.447359293275218E-2</v>
      </c>
      <c r="CC491" s="603">
        <f t="shared" si="1325"/>
        <v>3.4810530747197997E-2</v>
      </c>
      <c r="CD491" s="1072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073" t="str">
        <f t="shared" si="1400"/>
        <v/>
      </c>
      <c r="CF491" s="1073" t="str">
        <f t="shared" si="1400"/>
        <v/>
      </c>
      <c r="CG491" s="1073">
        <f t="shared" si="1400"/>
        <v>1.3303387546699873E-2</v>
      </c>
      <c r="CH491" s="1073">
        <f t="shared" si="1400"/>
        <v>2.1285420074719792E-2</v>
      </c>
      <c r="CI491" s="1074">
        <f t="shared" si="1400"/>
        <v>2.9932621980074715E-2</v>
      </c>
      <c r="CJ491" s="1074">
        <f t="shared" si="1400"/>
        <v>5.3213550186799491E-2</v>
      </c>
      <c r="CK491" s="1073">
        <f t="shared" si="1400"/>
        <v>8.3146172166874227E-2</v>
      </c>
      <c r="CL491" s="1073" t="str">
        <f t="shared" si="1400"/>
        <v/>
      </c>
      <c r="CM491" s="1073" t="str">
        <f t="shared" si="1400"/>
        <v/>
      </c>
      <c r="CN491" s="1073" t="str">
        <f t="shared" si="1400"/>
        <v/>
      </c>
      <c r="CO491" s="1072" t="str">
        <f t="shared" si="1400"/>
        <v/>
      </c>
      <c r="CP491" s="520" t="str">
        <f t="shared" si="1379"/>
        <v/>
      </c>
      <c r="CQ491" s="521" t="str">
        <f t="shared" si="1380"/>
        <v/>
      </c>
      <c r="CR491" s="522" t="str">
        <f t="shared" si="1381"/>
        <v/>
      </c>
      <c r="CS491" s="522" t="str">
        <f t="shared" si="1382"/>
        <v/>
      </c>
      <c r="CT491" s="522" t="str">
        <f t="shared" si="1383"/>
        <v/>
      </c>
      <c r="CU491" s="522" t="str">
        <f t="shared" si="1384"/>
        <v/>
      </c>
      <c r="CV491" s="522">
        <f t="shared" si="1385"/>
        <v>1.3303387546699873E-2</v>
      </c>
      <c r="CW491" s="523">
        <f t="shared" si="1386"/>
        <v>2.1285420074719792E-2</v>
      </c>
      <c r="CX491" s="523">
        <f t="shared" si="1387"/>
        <v>2.9932621980074715E-2</v>
      </c>
      <c r="CY491" s="523">
        <f t="shared" si="1388"/>
        <v>5.3213550186799491E-2</v>
      </c>
      <c r="CZ491" s="522">
        <f t="shared" si="1389"/>
        <v>8.3146172166874227E-2</v>
      </c>
      <c r="DA491" s="522" t="str">
        <f t="shared" si="1390"/>
        <v/>
      </c>
      <c r="DB491" s="522" t="str">
        <f t="shared" si="1391"/>
        <v/>
      </c>
      <c r="DC491" s="522" t="str">
        <f t="shared" si="1392"/>
        <v/>
      </c>
      <c r="DD491" s="522" t="str">
        <f t="shared" si="1393"/>
        <v/>
      </c>
      <c r="DE491" s="521" t="str">
        <f t="shared" si="1394"/>
        <v/>
      </c>
      <c r="DF491" s="520" t="str">
        <f t="shared" si="1395"/>
        <v/>
      </c>
      <c r="DG491" s="631">
        <f t="shared" si="1396"/>
        <v>10</v>
      </c>
      <c r="DH491" s="96">
        <f t="shared" si="1397"/>
        <v>11</v>
      </c>
      <c r="DI491" s="96">
        <f t="shared" si="1398"/>
        <v>8</v>
      </c>
      <c r="DJ491" s="96">
        <f t="shared" si="1399"/>
        <v>5</v>
      </c>
      <c r="DK491" s="467"/>
      <c r="DL491" s="599"/>
      <c r="DM491" s="599"/>
      <c r="DN491" s="599"/>
      <c r="DO491" s="599"/>
      <c r="DP491" s="599"/>
      <c r="DQ491" s="599"/>
      <c r="DR491" s="599"/>
      <c r="DS491" s="599"/>
      <c r="DT491" s="468"/>
    </row>
    <row r="492" spans="1:124" s="470" customFormat="1" ht="15.75" customHeight="1">
      <c r="A492" s="1154" t="s">
        <v>282</v>
      </c>
      <c r="B492" s="305">
        <v>6</v>
      </c>
      <c r="C492" s="305">
        <v>6</v>
      </c>
      <c r="D492" s="305"/>
      <c r="E492" s="305"/>
      <c r="F492" s="305"/>
      <c r="G492" s="305"/>
      <c r="H492" s="305"/>
      <c r="I492" s="305">
        <v>10</v>
      </c>
      <c r="J492" s="305">
        <v>10</v>
      </c>
      <c r="K492" s="305">
        <v>6</v>
      </c>
      <c r="L492" s="305">
        <v>10</v>
      </c>
      <c r="M492" s="305">
        <v>10</v>
      </c>
      <c r="N492" s="305"/>
      <c r="O492" s="305"/>
      <c r="P492" s="305"/>
      <c r="Q492" s="305"/>
      <c r="R492" s="305"/>
      <c r="S492" s="621"/>
      <c r="T492" s="305">
        <v>10</v>
      </c>
      <c r="U492" s="305">
        <v>8</v>
      </c>
      <c r="V492" s="305">
        <v>8</v>
      </c>
      <c r="W492" s="305">
        <v>7.99</v>
      </c>
      <c r="X492" s="305">
        <v>8</v>
      </c>
      <c r="Y492" s="305">
        <v>11</v>
      </c>
      <c r="Z492" s="1349">
        <v>10</v>
      </c>
      <c r="AA492" s="1349">
        <v>10.5</v>
      </c>
      <c r="AB492" s="1349">
        <v>13</v>
      </c>
      <c r="AC492" s="1349">
        <v>7</v>
      </c>
      <c r="AD492" s="305"/>
      <c r="AE492" s="1349">
        <v>10.5</v>
      </c>
      <c r="AF492" s="305"/>
      <c r="AG492" s="305"/>
      <c r="AH492" s="305"/>
      <c r="AI492" s="305"/>
      <c r="AJ492" s="305"/>
      <c r="AK492" s="621"/>
      <c r="AL492" s="305"/>
      <c r="AM492" s="305"/>
      <c r="AN492" s="305"/>
      <c r="AO492" s="305"/>
      <c r="AP492" s="305">
        <v>12</v>
      </c>
      <c r="AQ492" s="305">
        <v>12.5</v>
      </c>
      <c r="AR492" s="305">
        <v>12</v>
      </c>
      <c r="AS492" s="305">
        <v>10</v>
      </c>
      <c r="AT492" s="305">
        <v>9.1999999999999993</v>
      </c>
      <c r="AU492" s="305">
        <v>8</v>
      </c>
      <c r="AV492" s="305">
        <v>10.5</v>
      </c>
      <c r="AW492" s="305">
        <v>10.5</v>
      </c>
      <c r="AX492" s="305"/>
      <c r="AY492" s="305"/>
      <c r="AZ492" s="305"/>
      <c r="BA492" s="305"/>
      <c r="BB492" s="305"/>
      <c r="BC492" s="621"/>
      <c r="BD492" s="1349">
        <v>11.5</v>
      </c>
      <c r="BE492" s="1349">
        <v>12</v>
      </c>
      <c r="BF492" s="1349">
        <v>12.5</v>
      </c>
      <c r="BG492" s="1349">
        <v>11</v>
      </c>
      <c r="BH492" s="1349"/>
      <c r="BI492" s="1349"/>
      <c r="BJ492" s="1349"/>
      <c r="BK492" s="1349">
        <v>11</v>
      </c>
      <c r="BL492" s="1349"/>
      <c r="BM492" s="1349"/>
      <c r="BN492" s="1349"/>
      <c r="BO492" s="1349"/>
      <c r="BP492" s="1349"/>
      <c r="BQ492" s="1349"/>
      <c r="BR492" s="1349"/>
      <c r="BS492" s="1349"/>
      <c r="BT492" s="1349"/>
      <c r="BU492" s="621"/>
      <c r="BV492" s="305">
        <v>10</v>
      </c>
      <c r="BW492" s="305">
        <v>10</v>
      </c>
      <c r="BX492" s="305">
        <v>11</v>
      </c>
      <c r="BY492" s="305">
        <v>12</v>
      </c>
      <c r="BZ492" s="578">
        <f t="shared" si="1322"/>
        <v>8.4</v>
      </c>
      <c r="CA492" s="578">
        <f t="shared" si="1323"/>
        <v>9.3322222222222226</v>
      </c>
      <c r="CB492" s="578">
        <f t="shared" si="1324"/>
        <v>10.700000000000001</v>
      </c>
      <c r="CC492" s="665">
        <f t="shared" si="1325"/>
        <v>11.5</v>
      </c>
      <c r="CD492" s="1069" t="str">
        <f t="shared" ref="CD492:CO493" si="1414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070" t="str">
        <f t="shared" si="1414"/>
        <v/>
      </c>
      <c r="CF492" s="1070" t="str">
        <f t="shared" si="1414"/>
        <v/>
      </c>
      <c r="CG492" s="1070">
        <f t="shared" si="1414"/>
        <v>11</v>
      </c>
      <c r="CH492" s="1070">
        <f t="shared" si="1414"/>
        <v>11</v>
      </c>
      <c r="CI492" s="1071">
        <f t="shared" si="1414"/>
        <v>11.5</v>
      </c>
      <c r="CJ492" s="1071">
        <f t="shared" si="1414"/>
        <v>12</v>
      </c>
      <c r="CK492" s="1070">
        <f t="shared" si="1414"/>
        <v>12.5</v>
      </c>
      <c r="CL492" s="1070" t="str">
        <f t="shared" si="1414"/>
        <v/>
      </c>
      <c r="CM492" s="1070" t="str">
        <f t="shared" si="1414"/>
        <v/>
      </c>
      <c r="CN492" s="1070" t="str">
        <f t="shared" si="1414"/>
        <v/>
      </c>
      <c r="CO492" s="1069" t="str">
        <f t="shared" si="1414"/>
        <v/>
      </c>
      <c r="CP492" s="532" t="str">
        <f t="shared" si="1379"/>
        <v/>
      </c>
      <c r="CQ492" s="533" t="str">
        <f t="shared" si="1380"/>
        <v/>
      </c>
      <c r="CR492" s="534" t="str">
        <f t="shared" si="1381"/>
        <v/>
      </c>
      <c r="CS492" s="534" t="str">
        <f t="shared" si="1382"/>
        <v/>
      </c>
      <c r="CT492" s="534" t="str">
        <f t="shared" si="1383"/>
        <v/>
      </c>
      <c r="CU492" s="534" t="str">
        <f t="shared" si="1384"/>
        <v/>
      </c>
      <c r="CV492" s="534">
        <f t="shared" si="1385"/>
        <v>11</v>
      </c>
      <c r="CW492" s="535">
        <f t="shared" si="1386"/>
        <v>11</v>
      </c>
      <c r="CX492" s="535">
        <f t="shared" si="1387"/>
        <v>11.5</v>
      </c>
      <c r="CY492" s="535">
        <f t="shared" si="1388"/>
        <v>12</v>
      </c>
      <c r="CZ492" s="534">
        <f t="shared" si="1389"/>
        <v>12.5</v>
      </c>
      <c r="DA492" s="534" t="str">
        <f t="shared" si="1390"/>
        <v/>
      </c>
      <c r="DB492" s="534" t="str">
        <f t="shared" si="1391"/>
        <v/>
      </c>
      <c r="DC492" s="534" t="str">
        <f t="shared" si="1392"/>
        <v/>
      </c>
      <c r="DD492" s="534" t="str">
        <f t="shared" si="1393"/>
        <v/>
      </c>
      <c r="DE492" s="533" t="str">
        <f t="shared" si="1394"/>
        <v/>
      </c>
      <c r="DF492" s="532" t="str">
        <f t="shared" si="1395"/>
        <v/>
      </c>
      <c r="DG492" s="631">
        <f t="shared" si="1396"/>
        <v>7</v>
      </c>
      <c r="DH492" s="96">
        <f t="shared" si="1397"/>
        <v>11</v>
      </c>
      <c r="DI492" s="96">
        <f t="shared" si="1398"/>
        <v>8</v>
      </c>
      <c r="DJ492" s="96">
        <f t="shared" si="1399"/>
        <v>5</v>
      </c>
      <c r="DK492" s="467"/>
      <c r="DL492" s="599"/>
      <c r="DM492" s="599"/>
      <c r="DN492" s="599"/>
      <c r="DO492" s="599"/>
      <c r="DP492" s="599"/>
      <c r="DQ492" s="599"/>
      <c r="DR492" s="599"/>
      <c r="DS492" s="599"/>
      <c r="DT492" s="468"/>
    </row>
    <row r="493" spans="1:124" s="470" customFormat="1" ht="15.75" customHeight="1">
      <c r="A493" s="590" t="s">
        <v>283</v>
      </c>
      <c r="B493" s="608">
        <f t="shared" ref="B493:M493" si="1415">IF(B492="","",B487*B492*B488)</f>
        <v>1440</v>
      </c>
      <c r="C493" s="608">
        <f t="shared" si="1415"/>
        <v>1440</v>
      </c>
      <c r="D493" s="608" t="str">
        <f t="shared" si="1415"/>
        <v/>
      </c>
      <c r="E493" s="608" t="str">
        <f t="shared" si="1415"/>
        <v/>
      </c>
      <c r="F493" s="608" t="str">
        <f t="shared" si="1415"/>
        <v/>
      </c>
      <c r="G493" s="608" t="str">
        <f t="shared" si="1415"/>
        <v/>
      </c>
      <c r="H493" s="608" t="str">
        <f t="shared" si="1415"/>
        <v/>
      </c>
      <c r="I493" s="608">
        <f t="shared" si="1415"/>
        <v>480</v>
      </c>
      <c r="J493" s="608">
        <f t="shared" si="1415"/>
        <v>480</v>
      </c>
      <c r="K493" s="608">
        <f t="shared" si="1415"/>
        <v>576</v>
      </c>
      <c r="L493" s="608">
        <f t="shared" si="1415"/>
        <v>2400</v>
      </c>
      <c r="M493" s="608">
        <f t="shared" si="1415"/>
        <v>2400</v>
      </c>
      <c r="N493" s="608"/>
      <c r="O493" s="608"/>
      <c r="P493" s="608"/>
      <c r="Q493" s="608"/>
      <c r="R493" s="608"/>
      <c r="S493" s="640"/>
      <c r="T493" s="608">
        <f t="shared" ref="T493:AE493" si="1416">IF(T492="","",T489*T492)</f>
        <v>1680</v>
      </c>
      <c r="U493" s="608">
        <f t="shared" si="1416"/>
        <v>1209.5999999999999</v>
      </c>
      <c r="V493" s="608">
        <f t="shared" si="1416"/>
        <v>1209.5999999999999</v>
      </c>
      <c r="W493" s="608">
        <f t="shared" si="1416"/>
        <v>1035.5039999999999</v>
      </c>
      <c r="X493" s="608">
        <f t="shared" si="1416"/>
        <v>1344</v>
      </c>
      <c r="Y493" s="608">
        <f t="shared" si="1416"/>
        <v>1848</v>
      </c>
      <c r="Z493" s="1347">
        <f t="shared" si="1416"/>
        <v>1680</v>
      </c>
      <c r="AA493" s="1347">
        <f t="shared" si="1416"/>
        <v>1323</v>
      </c>
      <c r="AB493" s="1347">
        <f t="shared" si="1416"/>
        <v>2184</v>
      </c>
      <c r="AC493" s="1347">
        <f t="shared" si="1416"/>
        <v>1176</v>
      </c>
      <c r="AD493" s="608" t="str">
        <f t="shared" si="1416"/>
        <v/>
      </c>
      <c r="AE493" s="1347">
        <f t="shared" si="1416"/>
        <v>1764</v>
      </c>
      <c r="AF493" s="608"/>
      <c r="AG493" s="608"/>
      <c r="AH493" s="608"/>
      <c r="AI493" s="608"/>
      <c r="AJ493" s="608"/>
      <c r="AK493" s="640"/>
      <c r="AL493" s="608" t="str">
        <f t="shared" ref="AL493:AW493" si="1417">IF(AL492="","",AL489*AL492)</f>
        <v/>
      </c>
      <c r="AM493" s="608" t="str">
        <f t="shared" si="1417"/>
        <v/>
      </c>
      <c r="AN493" s="608" t="str">
        <f t="shared" si="1417"/>
        <v/>
      </c>
      <c r="AO493" s="608" t="str">
        <f t="shared" si="1417"/>
        <v/>
      </c>
      <c r="AP493" s="608">
        <f t="shared" si="1417"/>
        <v>504</v>
      </c>
      <c r="AQ493" s="608">
        <f t="shared" si="1417"/>
        <v>525</v>
      </c>
      <c r="AR493" s="608">
        <f t="shared" si="1417"/>
        <v>504</v>
      </c>
      <c r="AS493" s="608">
        <f t="shared" si="1417"/>
        <v>420</v>
      </c>
      <c r="AT493" s="608">
        <f t="shared" si="1417"/>
        <v>386.4</v>
      </c>
      <c r="AU493" s="608">
        <f t="shared" si="1417"/>
        <v>336</v>
      </c>
      <c r="AV493" s="608">
        <f t="shared" si="1417"/>
        <v>441</v>
      </c>
      <c r="AW493" s="608">
        <f t="shared" si="1417"/>
        <v>441</v>
      </c>
      <c r="AX493" s="608"/>
      <c r="AY493" s="608"/>
      <c r="AZ493" s="608"/>
      <c r="BA493" s="608"/>
      <c r="BB493" s="608"/>
      <c r="BC493" s="640"/>
      <c r="BD493" s="1347">
        <f t="shared" ref="BD493:BO493" si="1418">IF(BD492="","",BD489*BD492)</f>
        <v>386.39999999999992</v>
      </c>
      <c r="BE493" s="1347">
        <f t="shared" si="1418"/>
        <v>806.39999999999986</v>
      </c>
      <c r="BF493" s="1347">
        <f t="shared" si="1418"/>
        <v>944.99999999999989</v>
      </c>
      <c r="BG493" s="1347">
        <f t="shared" si="1418"/>
        <v>1108.7999999999997</v>
      </c>
      <c r="BH493" s="1347" t="str">
        <f t="shared" si="1418"/>
        <v/>
      </c>
      <c r="BI493" s="1347" t="str">
        <f t="shared" si="1418"/>
        <v/>
      </c>
      <c r="BJ493" s="1347" t="str">
        <f t="shared" si="1418"/>
        <v/>
      </c>
      <c r="BK493" s="1347">
        <f t="shared" si="1418"/>
        <v>2310</v>
      </c>
      <c r="BL493" s="1347" t="str">
        <f t="shared" si="1418"/>
        <v/>
      </c>
      <c r="BM493" s="1347" t="str">
        <f t="shared" si="1418"/>
        <v/>
      </c>
      <c r="BN493" s="1347" t="str">
        <f t="shared" si="1418"/>
        <v/>
      </c>
      <c r="BO493" s="1347" t="str">
        <f t="shared" si="1418"/>
        <v/>
      </c>
      <c r="BP493" s="1347"/>
      <c r="BQ493" s="1347"/>
      <c r="BR493" s="1347"/>
      <c r="BS493" s="1347"/>
      <c r="BT493" s="1347"/>
      <c r="BU493" s="640"/>
      <c r="BV493" s="608">
        <f>IF(BV492="","",BV487*BV488*BV492)</f>
        <v>960</v>
      </c>
      <c r="BW493" s="608">
        <f t="shared" ref="BW493:BY493" si="1419">IF(BW492="","",BW487*BW488*BW492)</f>
        <v>2160</v>
      </c>
      <c r="BX493" s="608">
        <f t="shared" si="1419"/>
        <v>660</v>
      </c>
      <c r="BY493" s="608">
        <f t="shared" si="1419"/>
        <v>1728</v>
      </c>
      <c r="BZ493" s="578">
        <f t="shared" si="1322"/>
        <v>1267.2</v>
      </c>
      <c r="CA493" s="578">
        <f t="shared" si="1323"/>
        <v>1470.4666666666662</v>
      </c>
      <c r="CB493" s="578">
        <f t="shared" si="1324"/>
        <v>449.40000000000003</v>
      </c>
      <c r="CC493" s="665">
        <f t="shared" si="1325"/>
        <v>953.4</v>
      </c>
      <c r="CD493" s="1069" t="str">
        <f t="shared" si="1414"/>
        <v/>
      </c>
      <c r="CE493" s="1070" t="str">
        <f t="shared" ref="CE493:CO493" si="1420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070" t="str">
        <f t="shared" si="1420"/>
        <v/>
      </c>
      <c r="CG493" s="1070">
        <f t="shared" si="1420"/>
        <v>386.39999999999992</v>
      </c>
      <c r="CH493" s="1070">
        <f t="shared" si="1420"/>
        <v>806.39999999999986</v>
      </c>
      <c r="CI493" s="1071">
        <f t="shared" si="1420"/>
        <v>944.99999999999989</v>
      </c>
      <c r="CJ493" s="1071">
        <f t="shared" si="1420"/>
        <v>1108.7999999999997</v>
      </c>
      <c r="CK493" s="1070">
        <f t="shared" si="1420"/>
        <v>2310</v>
      </c>
      <c r="CL493" s="1070" t="str">
        <f t="shared" si="1420"/>
        <v/>
      </c>
      <c r="CM493" s="1070" t="str">
        <f t="shared" si="1420"/>
        <v/>
      </c>
      <c r="CN493" s="1070" t="str">
        <f t="shared" si="1420"/>
        <v/>
      </c>
      <c r="CO493" s="1069" t="str">
        <f t="shared" si="1420"/>
        <v/>
      </c>
      <c r="CP493" s="532" t="str">
        <f t="shared" si="1379"/>
        <v/>
      </c>
      <c r="CQ493" s="533" t="str">
        <f t="shared" si="1380"/>
        <v/>
      </c>
      <c r="CR493" s="534" t="str">
        <f t="shared" si="1381"/>
        <v/>
      </c>
      <c r="CS493" s="534" t="str">
        <f t="shared" si="1382"/>
        <v/>
      </c>
      <c r="CT493" s="534" t="str">
        <f t="shared" si="1383"/>
        <v/>
      </c>
      <c r="CU493" s="534" t="str">
        <f t="shared" si="1384"/>
        <v/>
      </c>
      <c r="CV493" s="534">
        <f t="shared" si="1385"/>
        <v>386.39999999999992</v>
      </c>
      <c r="CW493" s="535">
        <f t="shared" si="1386"/>
        <v>806.39999999999986</v>
      </c>
      <c r="CX493" s="535">
        <f t="shared" si="1387"/>
        <v>944.99999999999989</v>
      </c>
      <c r="CY493" s="535">
        <f t="shared" si="1388"/>
        <v>1108.7999999999997</v>
      </c>
      <c r="CZ493" s="534">
        <f t="shared" si="1389"/>
        <v>2310</v>
      </c>
      <c r="DA493" s="534" t="str">
        <f t="shared" si="1390"/>
        <v/>
      </c>
      <c r="DB493" s="534" t="str">
        <f t="shared" si="1391"/>
        <v/>
      </c>
      <c r="DC493" s="534" t="str">
        <f t="shared" si="1392"/>
        <v/>
      </c>
      <c r="DD493" s="534" t="str">
        <f t="shared" si="1393"/>
        <v/>
      </c>
      <c r="DE493" s="533" t="str">
        <f t="shared" si="1394"/>
        <v/>
      </c>
      <c r="DF493" s="532" t="str">
        <f t="shared" si="1395"/>
        <v/>
      </c>
      <c r="DG493" s="631">
        <f t="shared" si="1396"/>
        <v>7</v>
      </c>
      <c r="DH493" s="96">
        <f t="shared" si="1397"/>
        <v>11</v>
      </c>
      <c r="DI493" s="96">
        <f t="shared" si="1398"/>
        <v>8</v>
      </c>
      <c r="DJ493" s="96">
        <f t="shared" si="1399"/>
        <v>5</v>
      </c>
      <c r="DK493" s="467"/>
      <c r="DL493" s="599"/>
      <c r="DM493" s="599"/>
      <c r="DN493" s="599"/>
      <c r="DO493" s="599"/>
      <c r="DP493" s="599"/>
      <c r="DQ493" s="599"/>
      <c r="DR493" s="599"/>
      <c r="DS493" s="599"/>
      <c r="DT493" s="468"/>
    </row>
    <row r="494" spans="1:124" s="470" customFormat="1" ht="15.75" customHeight="1">
      <c r="A494" s="1110" t="s">
        <v>713</v>
      </c>
      <c r="B494" s="620" t="s">
        <v>711</v>
      </c>
      <c r="C494" s="620" t="s">
        <v>711</v>
      </c>
      <c r="D494" s="620" t="s">
        <v>711</v>
      </c>
      <c r="E494" s="620" t="s">
        <v>711</v>
      </c>
      <c r="F494" s="620" t="s">
        <v>711</v>
      </c>
      <c r="G494" s="620" t="s">
        <v>711</v>
      </c>
      <c r="H494" s="620" t="s">
        <v>711</v>
      </c>
      <c r="I494" s="620" t="s">
        <v>711</v>
      </c>
      <c r="J494" s="620" t="s">
        <v>711</v>
      </c>
      <c r="K494" s="620" t="s">
        <v>711</v>
      </c>
      <c r="L494" s="620" t="s">
        <v>711</v>
      </c>
      <c r="M494" s="620" t="s">
        <v>711</v>
      </c>
      <c r="N494" s="620"/>
      <c r="O494" s="620"/>
      <c r="P494" s="620"/>
      <c r="Q494" s="620"/>
      <c r="R494" s="620"/>
      <c r="S494" s="680"/>
      <c r="T494" s="620" t="s">
        <v>711</v>
      </c>
      <c r="U494" s="620" t="s">
        <v>711</v>
      </c>
      <c r="V494" s="620" t="s">
        <v>711</v>
      </c>
      <c r="W494" s="620" t="s">
        <v>711</v>
      </c>
      <c r="X494" s="620" t="s">
        <v>711</v>
      </c>
      <c r="Y494" s="620" t="s">
        <v>711</v>
      </c>
      <c r="Z494" s="1350" t="s">
        <v>711</v>
      </c>
      <c r="AA494" s="1350" t="s">
        <v>711</v>
      </c>
      <c r="AB494" s="1350" t="s">
        <v>711</v>
      </c>
      <c r="AC494" s="1350" t="s">
        <v>711</v>
      </c>
      <c r="AD494" s="620" t="s">
        <v>711</v>
      </c>
      <c r="AE494" s="1350" t="s">
        <v>711</v>
      </c>
      <c r="AF494" s="620"/>
      <c r="AG494" s="620"/>
      <c r="AH494" s="620"/>
      <c r="AI494" s="620"/>
      <c r="AJ494" s="620"/>
      <c r="AK494" s="680"/>
      <c r="AL494" s="620" t="s">
        <v>711</v>
      </c>
      <c r="AM494" s="620" t="s">
        <v>711</v>
      </c>
      <c r="AN494" s="620" t="s">
        <v>711</v>
      </c>
      <c r="AO494" s="620" t="s">
        <v>711</v>
      </c>
      <c r="AP494" s="620" t="s">
        <v>711</v>
      </c>
      <c r="AQ494" s="620" t="s">
        <v>711</v>
      </c>
      <c r="AR494" s="620" t="s">
        <v>711</v>
      </c>
      <c r="AS494" s="620" t="s">
        <v>711</v>
      </c>
      <c r="AT494" s="620" t="s">
        <v>711</v>
      </c>
      <c r="AU494" s="620" t="s">
        <v>711</v>
      </c>
      <c r="AV494" s="620" t="s">
        <v>711</v>
      </c>
      <c r="AW494" s="620" t="s">
        <v>711</v>
      </c>
      <c r="AX494" s="620"/>
      <c r="AY494" s="620"/>
      <c r="AZ494" s="620"/>
      <c r="BA494" s="620"/>
      <c r="BB494" s="620"/>
      <c r="BC494" s="680"/>
      <c r="BD494" s="1350" t="s">
        <v>711</v>
      </c>
      <c r="BE494" s="1350" t="s">
        <v>711</v>
      </c>
      <c r="BF494" s="1350" t="s">
        <v>711</v>
      </c>
      <c r="BG494" s="1350" t="s">
        <v>711</v>
      </c>
      <c r="BH494" s="1350" t="s">
        <v>711</v>
      </c>
      <c r="BI494" s="1350" t="s">
        <v>711</v>
      </c>
      <c r="BJ494" s="1350" t="s">
        <v>711</v>
      </c>
      <c r="BK494" s="1350" t="s">
        <v>711</v>
      </c>
      <c r="BL494" s="1350" t="s">
        <v>711</v>
      </c>
      <c r="BM494" s="1350" t="s">
        <v>711</v>
      </c>
      <c r="BN494" s="1350" t="s">
        <v>711</v>
      </c>
      <c r="BO494" s="1350" t="s">
        <v>711</v>
      </c>
      <c r="BP494" s="1350"/>
      <c r="BQ494" s="1350"/>
      <c r="BR494" s="1350"/>
      <c r="BS494" s="1350"/>
      <c r="BT494" s="1350"/>
      <c r="BU494" s="607"/>
      <c r="BV494" s="620" t="s">
        <v>711</v>
      </c>
      <c r="BW494" s="620" t="s">
        <v>711</v>
      </c>
      <c r="BX494" s="620" t="s">
        <v>711</v>
      </c>
      <c r="BY494" s="620" t="s">
        <v>711</v>
      </c>
      <c r="BZ494" s="570" t="str">
        <f t="shared" si="1322"/>
        <v/>
      </c>
      <c r="CA494" s="570" t="str">
        <f t="shared" si="1323"/>
        <v/>
      </c>
      <c r="CB494" s="570" t="str">
        <f t="shared" si="1324"/>
        <v/>
      </c>
      <c r="CC494" s="664" t="str">
        <f t="shared" si="1325"/>
        <v/>
      </c>
      <c r="CD494" s="1076"/>
      <c r="CE494" s="1076"/>
      <c r="CF494" s="1076"/>
      <c r="CG494" s="1076"/>
      <c r="CH494" s="1076"/>
      <c r="CI494" s="1076"/>
      <c r="CJ494" s="1076"/>
      <c r="CK494" s="1076"/>
      <c r="CL494" s="1076"/>
      <c r="CM494" s="1076"/>
      <c r="CN494" s="1076"/>
      <c r="CO494" s="1076"/>
      <c r="CP494" s="188"/>
      <c r="CQ494" s="188"/>
      <c r="CR494" s="188"/>
      <c r="CS494" s="188"/>
      <c r="CT494" s="188"/>
      <c r="CU494" s="188"/>
      <c r="CV494" s="188"/>
      <c r="CW494" s="188"/>
      <c r="CX494" s="188"/>
      <c r="CY494" s="188"/>
      <c r="CZ494" s="188"/>
      <c r="DA494" s="188"/>
      <c r="DB494" s="188"/>
      <c r="DC494" s="188"/>
      <c r="DD494" s="188"/>
      <c r="DE494" s="188"/>
      <c r="DF494" s="188"/>
      <c r="DG494" s="579"/>
      <c r="DH494" s="98"/>
      <c r="DI494" s="98"/>
      <c r="DJ494" s="98"/>
      <c r="DK494" s="572"/>
      <c r="DL494" s="598"/>
      <c r="DM494" s="598"/>
      <c r="DN494" s="598"/>
      <c r="DO494" s="598"/>
      <c r="DP494" s="598"/>
      <c r="DQ494" s="598"/>
      <c r="DR494" s="598"/>
      <c r="DS494" s="598"/>
      <c r="DT494" s="468"/>
    </row>
    <row r="495" spans="1:124" s="470" customFormat="1" ht="15.75" customHeight="1">
      <c r="A495" s="712" t="s">
        <v>263</v>
      </c>
      <c r="B495" s="212">
        <v>0.7</v>
      </c>
      <c r="C495" s="212">
        <v>0.7</v>
      </c>
      <c r="D495" s="212">
        <v>0.7</v>
      </c>
      <c r="E495" s="212">
        <v>0.7</v>
      </c>
      <c r="F495" s="212">
        <v>0.7</v>
      </c>
      <c r="G495" s="212">
        <v>0.7</v>
      </c>
      <c r="H495" s="212">
        <v>0.7</v>
      </c>
      <c r="I495" s="212">
        <v>0.7</v>
      </c>
      <c r="J495" s="212">
        <v>0.7</v>
      </c>
      <c r="K495" s="212">
        <v>0.7</v>
      </c>
      <c r="L495" s="212">
        <v>0.7</v>
      </c>
      <c r="M495" s="212">
        <v>0.7</v>
      </c>
      <c r="N495" s="212"/>
      <c r="O495" s="212"/>
      <c r="P495" s="212"/>
      <c r="Q495" s="212"/>
      <c r="R495" s="212"/>
      <c r="S495" s="632"/>
      <c r="T495" s="212">
        <v>0.7</v>
      </c>
      <c r="U495" s="212">
        <v>0.7</v>
      </c>
      <c r="V495" s="212">
        <v>0.7</v>
      </c>
      <c r="W495" s="212">
        <v>0.7</v>
      </c>
      <c r="X495" s="212">
        <v>0.7</v>
      </c>
      <c r="Y495" s="212">
        <v>0.7</v>
      </c>
      <c r="Z495" s="1338">
        <v>0.7</v>
      </c>
      <c r="AA495" s="1338">
        <v>0.7</v>
      </c>
      <c r="AB495" s="1338">
        <v>0.7</v>
      </c>
      <c r="AC495" s="1338">
        <v>0.7</v>
      </c>
      <c r="AD495" s="212">
        <v>0.7</v>
      </c>
      <c r="AE495" s="1338">
        <v>0.7</v>
      </c>
      <c r="AF495" s="212"/>
      <c r="AG495" s="212"/>
      <c r="AH495" s="212"/>
      <c r="AI495" s="212"/>
      <c r="AJ495" s="212"/>
      <c r="AK495" s="632"/>
      <c r="AL495" s="212">
        <v>0.7</v>
      </c>
      <c r="AM495" s="212">
        <v>0.7</v>
      </c>
      <c r="AN495" s="212">
        <v>0.7</v>
      </c>
      <c r="AO495" s="212">
        <v>0.7</v>
      </c>
      <c r="AP495" s="212">
        <v>0.7</v>
      </c>
      <c r="AQ495" s="212">
        <v>0.7</v>
      </c>
      <c r="AR495" s="212">
        <v>0.7</v>
      </c>
      <c r="AS495" s="212">
        <v>0.7</v>
      </c>
      <c r="AT495" s="212">
        <v>0.7</v>
      </c>
      <c r="AU495" s="212">
        <v>0.7</v>
      </c>
      <c r="AV495" s="212">
        <v>0.7</v>
      </c>
      <c r="AW495" s="212">
        <v>0.7</v>
      </c>
      <c r="AX495" s="212"/>
      <c r="AY495" s="212"/>
      <c r="AZ495" s="212"/>
      <c r="BA495" s="212"/>
      <c r="BB495" s="212"/>
      <c r="BC495" s="632"/>
      <c r="BD495" s="1338">
        <v>0.7</v>
      </c>
      <c r="BE495" s="1338">
        <v>0.7</v>
      </c>
      <c r="BF495" s="1338">
        <v>0.7</v>
      </c>
      <c r="BG495" s="1338">
        <v>0.7</v>
      </c>
      <c r="BH495" s="1338">
        <v>0.7</v>
      </c>
      <c r="BI495" s="1338">
        <v>0.7</v>
      </c>
      <c r="BJ495" s="1338">
        <v>0.7</v>
      </c>
      <c r="BK495" s="1338">
        <v>0.7</v>
      </c>
      <c r="BL495" s="1338">
        <v>0.7</v>
      </c>
      <c r="BM495" s="1338">
        <v>0.7</v>
      </c>
      <c r="BN495" s="1338">
        <v>0.7</v>
      </c>
      <c r="BO495" s="1338">
        <v>0.7</v>
      </c>
      <c r="BP495" s="1338"/>
      <c r="BQ495" s="1338"/>
      <c r="BR495" s="1338"/>
      <c r="BS495" s="1338"/>
      <c r="BT495" s="1338"/>
      <c r="BU495" s="569"/>
      <c r="BV495" s="212">
        <v>0.7</v>
      </c>
      <c r="BW495" s="212">
        <v>0.7</v>
      </c>
      <c r="BX495" s="212">
        <v>0.7</v>
      </c>
      <c r="BY495" s="212">
        <v>0.7</v>
      </c>
      <c r="BZ495" s="1469">
        <f t="shared" si="1322"/>
        <v>0.7</v>
      </c>
      <c r="CA495" s="1469">
        <f t="shared" si="1323"/>
        <v>0.7</v>
      </c>
      <c r="CB495" s="1469">
        <f t="shared" si="1324"/>
        <v>0.7</v>
      </c>
      <c r="CC495" s="129">
        <f t="shared" si="1325"/>
        <v>0.7</v>
      </c>
      <c r="CD495" s="1470">
        <f t="shared" ref="CD495:CO495" si="142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71">
        <f t="shared" si="1421"/>
        <v>0.7</v>
      </c>
      <c r="CF495" s="1471">
        <f t="shared" si="1421"/>
        <v>0.7</v>
      </c>
      <c r="CG495" s="1471">
        <f t="shared" si="1421"/>
        <v>0.7</v>
      </c>
      <c r="CH495" s="1471">
        <f t="shared" si="1421"/>
        <v>0.7</v>
      </c>
      <c r="CI495" s="1472">
        <f t="shared" si="1421"/>
        <v>0.7</v>
      </c>
      <c r="CJ495" s="1472">
        <f t="shared" si="1421"/>
        <v>0.7</v>
      </c>
      <c r="CK495" s="1471">
        <f t="shared" si="1421"/>
        <v>0.7</v>
      </c>
      <c r="CL495" s="1471">
        <f t="shared" si="1421"/>
        <v>0.7</v>
      </c>
      <c r="CM495" s="1471">
        <f t="shared" si="1421"/>
        <v>0.7</v>
      </c>
      <c r="CN495" s="1471">
        <f t="shared" si="1421"/>
        <v>0.7</v>
      </c>
      <c r="CO495" s="1470">
        <f t="shared" si="1421"/>
        <v>0.7</v>
      </c>
      <c r="CP495" s="532" t="str">
        <f t="shared" ref="CP495:CP558" si="1422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3" t="str">
        <f t="shared" ref="CQ495:CQ558" si="1423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4" t="str">
        <f t="shared" ref="CR495:CR558" si="1424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4">
        <f t="shared" ref="CS495:CS558" si="1425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4">
        <f t="shared" ref="CT495:CT558" si="1426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4">
        <f t="shared" ref="CU495:CU558" si="1427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4">
        <f t="shared" ref="CV495:CV558" si="1428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5">
        <f t="shared" ref="CW495:CW558" si="1429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5">
        <f t="shared" ref="CX495:CX558" si="1430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5">
        <f t="shared" ref="CY495:CY558" si="1431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4">
        <f t="shared" ref="CZ495:CZ558" si="1432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4">
        <f t="shared" ref="DA495:DA558" si="1433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4">
        <f t="shared" ref="DB495:DB558" si="1434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4">
        <f t="shared" ref="DC495:DC558" si="1435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34">
        <f t="shared" ref="DD495:DD558" si="1436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33" t="str">
        <f t="shared" ref="DE495:DE558" si="1437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32" t="str">
        <f t="shared" ref="DF495:DF558" si="1438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31">
        <f t="shared" ref="DG495:DG520" si="1439">COUNT(B495:R495)</f>
        <v>12</v>
      </c>
      <c r="DH495" s="96">
        <f t="shared" ref="DH495:DH520" si="1440">COUNT(T495:AJ495)</f>
        <v>12</v>
      </c>
      <c r="DI495" s="96">
        <f t="shared" ref="DI495:DI520" si="1441">COUNT(AL495:BB495)</f>
        <v>12</v>
      </c>
      <c r="DJ495" s="96">
        <f t="shared" ref="DJ495:DJ520" si="1442">COUNT(BD495:BT495)</f>
        <v>12</v>
      </c>
      <c r="DK495" s="467"/>
      <c r="DL495" s="599"/>
      <c r="DM495" s="599"/>
      <c r="DN495" s="599"/>
      <c r="DO495" s="599"/>
      <c r="DP495" s="599"/>
      <c r="DQ495" s="599"/>
      <c r="DR495" s="599"/>
      <c r="DS495" s="599"/>
      <c r="DT495" s="468"/>
    </row>
    <row r="496" spans="1:124" s="470" customFormat="1" ht="15.75" customHeight="1">
      <c r="A496" s="712" t="s">
        <v>279</v>
      </c>
      <c r="B496" s="212">
        <v>20</v>
      </c>
      <c r="C496" s="212">
        <v>20</v>
      </c>
      <c r="D496" s="212">
        <v>12</v>
      </c>
      <c r="E496" s="212"/>
      <c r="F496" s="212">
        <v>20</v>
      </c>
      <c r="G496" s="212"/>
      <c r="H496" s="212"/>
      <c r="I496" s="212"/>
      <c r="J496" s="212">
        <v>20</v>
      </c>
      <c r="K496" s="212"/>
      <c r="L496" s="212">
        <v>20</v>
      </c>
      <c r="M496" s="212"/>
      <c r="N496" s="212"/>
      <c r="O496" s="212"/>
      <c r="P496" s="212"/>
      <c r="Q496" s="212"/>
      <c r="R496" s="212"/>
      <c r="S496" s="632"/>
      <c r="T496" s="212">
        <v>18</v>
      </c>
      <c r="U496" s="212">
        <v>18</v>
      </c>
      <c r="V496" s="212">
        <v>18</v>
      </c>
      <c r="W496" s="212">
        <v>15</v>
      </c>
      <c r="X496" s="212">
        <v>12</v>
      </c>
      <c r="Y496" s="212">
        <v>12</v>
      </c>
      <c r="Z496" s="212">
        <v>12</v>
      </c>
      <c r="AA496" s="212">
        <v>12</v>
      </c>
      <c r="AB496" s="1338"/>
      <c r="AC496" s="1338">
        <v>20</v>
      </c>
      <c r="AD496" s="212"/>
      <c r="AE496" s="1338"/>
      <c r="AF496" s="212"/>
      <c r="AG496" s="212"/>
      <c r="AH496" s="212"/>
      <c r="AI496" s="212"/>
      <c r="AJ496" s="212"/>
      <c r="AK496" s="632"/>
      <c r="AL496" s="212">
        <v>22</v>
      </c>
      <c r="AM496" s="212">
        <v>22</v>
      </c>
      <c r="AN496" s="212">
        <v>22</v>
      </c>
      <c r="AO496" s="212">
        <v>22</v>
      </c>
      <c r="AP496" s="212"/>
      <c r="AQ496" s="212"/>
      <c r="AR496" s="212"/>
      <c r="AS496" s="212"/>
      <c r="AT496" s="212"/>
      <c r="AU496" s="212"/>
      <c r="AV496" s="212"/>
      <c r="AW496" s="212"/>
      <c r="AX496" s="212"/>
      <c r="AY496" s="212"/>
      <c r="AZ496" s="212"/>
      <c r="BA496" s="212"/>
      <c r="BB496" s="212"/>
      <c r="BC496" s="632"/>
      <c r="BD496" s="1338">
        <v>4</v>
      </c>
      <c r="BE496" s="1338">
        <v>8</v>
      </c>
      <c r="BF496" s="1338">
        <v>9</v>
      </c>
      <c r="BG496" s="1338">
        <v>12</v>
      </c>
      <c r="BH496" s="1338">
        <v>8</v>
      </c>
      <c r="BI496" s="1338">
        <v>12</v>
      </c>
      <c r="BJ496" s="1338">
        <v>23</v>
      </c>
      <c r="BK496" s="1338">
        <v>20</v>
      </c>
      <c r="BL496" s="1338">
        <v>8</v>
      </c>
      <c r="BM496" s="1338">
        <v>23</v>
      </c>
      <c r="BN496" s="1338">
        <v>8</v>
      </c>
      <c r="BO496" s="1338">
        <v>8</v>
      </c>
      <c r="BP496" s="1338"/>
      <c r="BQ496" s="1338"/>
      <c r="BR496" s="1338"/>
      <c r="BS496" s="1338"/>
      <c r="BT496" s="1338"/>
      <c r="BU496" s="569"/>
      <c r="BV496" s="212">
        <v>12</v>
      </c>
      <c r="BW496" s="212">
        <v>12</v>
      </c>
      <c r="BX496" s="212">
        <v>22</v>
      </c>
      <c r="BY496" s="212">
        <v>8</v>
      </c>
      <c r="BZ496" s="578">
        <f t="shared" si="1322"/>
        <v>20</v>
      </c>
      <c r="CA496" s="578">
        <f t="shared" si="1323"/>
        <v>15</v>
      </c>
      <c r="CB496" s="578">
        <f t="shared" si="1324"/>
        <v>22</v>
      </c>
      <c r="CC496" s="665">
        <f t="shared" si="1325"/>
        <v>11.6</v>
      </c>
      <c r="CD496" s="1069">
        <f t="shared" ref="CD496:CD526" si="1443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>4</v>
      </c>
      <c r="CE496" s="1070">
        <f t="shared" ref="CE496:CO500" si="1444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>8</v>
      </c>
      <c r="CF496" s="1070">
        <f t="shared" si="1444"/>
        <v>8</v>
      </c>
      <c r="CG496" s="1070">
        <f t="shared" si="1444"/>
        <v>8</v>
      </c>
      <c r="CH496" s="1070">
        <f t="shared" si="1444"/>
        <v>8</v>
      </c>
      <c r="CI496" s="1071">
        <f t="shared" si="1444"/>
        <v>8</v>
      </c>
      <c r="CJ496" s="1071">
        <f t="shared" si="1444"/>
        <v>9</v>
      </c>
      <c r="CK496" s="1070">
        <f t="shared" si="1444"/>
        <v>12</v>
      </c>
      <c r="CL496" s="1070">
        <f t="shared" si="1444"/>
        <v>12</v>
      </c>
      <c r="CM496" s="1070">
        <f t="shared" si="1444"/>
        <v>20</v>
      </c>
      <c r="CN496" s="1070">
        <f t="shared" si="1444"/>
        <v>23</v>
      </c>
      <c r="CO496" s="1069">
        <f t="shared" si="1444"/>
        <v>23</v>
      </c>
      <c r="CP496" s="532" t="str">
        <f t="shared" si="1422"/>
        <v/>
      </c>
      <c r="CQ496" s="533" t="str">
        <f t="shared" si="1423"/>
        <v/>
      </c>
      <c r="CR496" s="534" t="str">
        <f t="shared" si="1424"/>
        <v/>
      </c>
      <c r="CS496" s="534">
        <f t="shared" si="1425"/>
        <v>4</v>
      </c>
      <c r="CT496" s="534">
        <f t="shared" si="1426"/>
        <v>8</v>
      </c>
      <c r="CU496" s="534">
        <f t="shared" si="1427"/>
        <v>8</v>
      </c>
      <c r="CV496" s="534">
        <f t="shared" si="1428"/>
        <v>8</v>
      </c>
      <c r="CW496" s="535">
        <f t="shared" si="1429"/>
        <v>8</v>
      </c>
      <c r="CX496" s="535">
        <f t="shared" si="1430"/>
        <v>8</v>
      </c>
      <c r="CY496" s="535">
        <f t="shared" si="1431"/>
        <v>9</v>
      </c>
      <c r="CZ496" s="534">
        <f t="shared" si="1432"/>
        <v>12</v>
      </c>
      <c r="DA496" s="534">
        <f t="shared" si="1433"/>
        <v>12</v>
      </c>
      <c r="DB496" s="534">
        <f t="shared" si="1434"/>
        <v>20</v>
      </c>
      <c r="DC496" s="534">
        <f t="shared" si="1435"/>
        <v>23</v>
      </c>
      <c r="DD496" s="534">
        <f t="shared" si="1436"/>
        <v>23</v>
      </c>
      <c r="DE496" s="533" t="str">
        <f t="shared" si="1437"/>
        <v/>
      </c>
      <c r="DF496" s="532" t="str">
        <f t="shared" si="1438"/>
        <v/>
      </c>
      <c r="DG496" s="631">
        <f t="shared" si="1439"/>
        <v>6</v>
      </c>
      <c r="DH496" s="96">
        <f t="shared" si="1440"/>
        <v>9</v>
      </c>
      <c r="DI496" s="96">
        <f t="shared" si="1441"/>
        <v>4</v>
      </c>
      <c r="DJ496" s="96">
        <f t="shared" si="1442"/>
        <v>12</v>
      </c>
      <c r="DK496" s="467"/>
      <c r="DL496" s="599"/>
      <c r="DM496" s="599"/>
      <c r="DN496" s="599"/>
      <c r="DO496" s="599"/>
      <c r="DP496" s="599"/>
      <c r="DQ496" s="599"/>
      <c r="DR496" s="599"/>
      <c r="DS496" s="599"/>
      <c r="DT496" s="468"/>
    </row>
    <row r="497" spans="1:124" s="470" customFormat="1" ht="15.75" customHeight="1">
      <c r="A497" s="590" t="s">
        <v>280</v>
      </c>
      <c r="B497" s="212">
        <v>12</v>
      </c>
      <c r="C497" s="212">
        <v>12</v>
      </c>
      <c r="D497" s="212">
        <v>12</v>
      </c>
      <c r="E497" s="212"/>
      <c r="F497" s="212">
        <v>12</v>
      </c>
      <c r="G497" s="212"/>
      <c r="H497" s="212"/>
      <c r="I497" s="212"/>
      <c r="J497" s="212">
        <v>12</v>
      </c>
      <c r="K497" s="212"/>
      <c r="L497" s="212">
        <v>12</v>
      </c>
      <c r="M497" s="212"/>
      <c r="N497" s="212"/>
      <c r="O497" s="212"/>
      <c r="P497" s="212"/>
      <c r="Q497" s="212"/>
      <c r="R497" s="212"/>
      <c r="S497" s="621"/>
      <c r="T497" s="212">
        <v>12</v>
      </c>
      <c r="U497" s="212">
        <v>12</v>
      </c>
      <c r="V497" s="212">
        <v>12</v>
      </c>
      <c r="W497" s="212">
        <v>12</v>
      </c>
      <c r="X497" s="212">
        <v>12</v>
      </c>
      <c r="Y497" s="212">
        <v>12</v>
      </c>
      <c r="Z497" s="212">
        <v>12</v>
      </c>
      <c r="AA497" s="212">
        <v>12</v>
      </c>
      <c r="AB497" s="1338"/>
      <c r="AC497" s="1338">
        <v>12</v>
      </c>
      <c r="AD497" s="212"/>
      <c r="AE497" s="1338"/>
      <c r="AF497" s="212"/>
      <c r="AG497" s="212"/>
      <c r="AH497" s="212"/>
      <c r="AI497" s="212"/>
      <c r="AJ497" s="212"/>
      <c r="AK497" s="621"/>
      <c r="AL497" s="212">
        <v>12</v>
      </c>
      <c r="AM497" s="212">
        <v>12</v>
      </c>
      <c r="AN497" s="212">
        <v>12</v>
      </c>
      <c r="AO497" s="212">
        <v>12</v>
      </c>
      <c r="AP497" s="212"/>
      <c r="AQ497" s="212"/>
      <c r="AR497" s="212"/>
      <c r="AS497" s="212"/>
      <c r="AT497" s="212"/>
      <c r="AU497" s="212"/>
      <c r="AV497" s="212"/>
      <c r="AW497" s="212"/>
      <c r="AX497" s="212"/>
      <c r="AY497" s="212"/>
      <c r="AZ497" s="212"/>
      <c r="BA497" s="212"/>
      <c r="BB497" s="212"/>
      <c r="BC497" s="621"/>
      <c r="BD497" s="1338">
        <v>12</v>
      </c>
      <c r="BE497" s="1338">
        <v>12</v>
      </c>
      <c r="BF497" s="1338">
        <v>12</v>
      </c>
      <c r="BG497" s="1338">
        <v>12</v>
      </c>
      <c r="BH497" s="1338">
        <v>12</v>
      </c>
      <c r="BI497" s="1338">
        <v>12</v>
      </c>
      <c r="BJ497" s="1338">
        <v>12</v>
      </c>
      <c r="BK497" s="1338">
        <v>12</v>
      </c>
      <c r="BL497" s="1338">
        <v>12</v>
      </c>
      <c r="BM497" s="1338">
        <v>12</v>
      </c>
      <c r="BN497" s="1338">
        <v>12</v>
      </c>
      <c r="BO497" s="1338">
        <v>12</v>
      </c>
      <c r="BP497" s="1338"/>
      <c r="BQ497" s="1338"/>
      <c r="BR497" s="1338"/>
      <c r="BS497" s="1338"/>
      <c r="BT497" s="1338"/>
      <c r="BU497" s="583"/>
      <c r="BV497" s="212">
        <v>12</v>
      </c>
      <c r="BW497" s="212">
        <v>12</v>
      </c>
      <c r="BX497" s="212">
        <v>12</v>
      </c>
      <c r="BY497" s="212">
        <v>12</v>
      </c>
      <c r="BZ497" s="578">
        <f t="shared" si="1322"/>
        <v>12</v>
      </c>
      <c r="CA497" s="578">
        <f t="shared" si="1323"/>
        <v>12</v>
      </c>
      <c r="CB497" s="578">
        <f t="shared" si="1324"/>
        <v>12</v>
      </c>
      <c r="CC497" s="665">
        <f t="shared" si="1325"/>
        <v>12</v>
      </c>
      <c r="CD497" s="1069">
        <f t="shared" si="1443"/>
        <v>12</v>
      </c>
      <c r="CE497" s="1070">
        <f t="shared" si="1444"/>
        <v>12</v>
      </c>
      <c r="CF497" s="1070">
        <f t="shared" si="1444"/>
        <v>12</v>
      </c>
      <c r="CG497" s="1070">
        <f t="shared" si="1444"/>
        <v>12</v>
      </c>
      <c r="CH497" s="1070">
        <f t="shared" si="1444"/>
        <v>12</v>
      </c>
      <c r="CI497" s="1071">
        <f t="shared" si="1444"/>
        <v>12</v>
      </c>
      <c r="CJ497" s="1071">
        <f t="shared" si="1444"/>
        <v>12</v>
      </c>
      <c r="CK497" s="1070">
        <f t="shared" si="1444"/>
        <v>12</v>
      </c>
      <c r="CL497" s="1070">
        <f t="shared" si="1444"/>
        <v>12</v>
      </c>
      <c r="CM497" s="1070">
        <f t="shared" si="1444"/>
        <v>12</v>
      </c>
      <c r="CN497" s="1070">
        <f t="shared" si="1444"/>
        <v>12</v>
      </c>
      <c r="CO497" s="1069">
        <f t="shared" si="1444"/>
        <v>12</v>
      </c>
      <c r="CP497" s="532" t="str">
        <f t="shared" si="1422"/>
        <v/>
      </c>
      <c r="CQ497" s="533" t="str">
        <f t="shared" si="1423"/>
        <v/>
      </c>
      <c r="CR497" s="534" t="str">
        <f t="shared" si="1424"/>
        <v/>
      </c>
      <c r="CS497" s="534">
        <f t="shared" si="1425"/>
        <v>12</v>
      </c>
      <c r="CT497" s="534">
        <f t="shared" si="1426"/>
        <v>12</v>
      </c>
      <c r="CU497" s="534">
        <f t="shared" si="1427"/>
        <v>12</v>
      </c>
      <c r="CV497" s="534">
        <f t="shared" si="1428"/>
        <v>12</v>
      </c>
      <c r="CW497" s="535">
        <f t="shared" si="1429"/>
        <v>12</v>
      </c>
      <c r="CX497" s="535">
        <f t="shared" si="1430"/>
        <v>12</v>
      </c>
      <c r="CY497" s="535">
        <f t="shared" si="1431"/>
        <v>12</v>
      </c>
      <c r="CZ497" s="534">
        <f t="shared" si="1432"/>
        <v>12</v>
      </c>
      <c r="DA497" s="534">
        <f t="shared" si="1433"/>
        <v>12</v>
      </c>
      <c r="DB497" s="534">
        <f t="shared" si="1434"/>
        <v>12</v>
      </c>
      <c r="DC497" s="534">
        <f t="shared" si="1435"/>
        <v>12</v>
      </c>
      <c r="DD497" s="534">
        <f t="shared" si="1436"/>
        <v>12</v>
      </c>
      <c r="DE497" s="533" t="str">
        <f t="shared" si="1437"/>
        <v/>
      </c>
      <c r="DF497" s="532" t="str">
        <f t="shared" si="1438"/>
        <v/>
      </c>
      <c r="DG497" s="631">
        <f t="shared" si="1439"/>
        <v>6</v>
      </c>
      <c r="DH497" s="96">
        <f t="shared" si="1440"/>
        <v>9</v>
      </c>
      <c r="DI497" s="96">
        <f t="shared" si="1441"/>
        <v>4</v>
      </c>
      <c r="DJ497" s="96">
        <f t="shared" si="1442"/>
        <v>12</v>
      </c>
      <c r="DK497" s="467"/>
      <c r="DL497" s="599"/>
      <c r="DM497" s="599"/>
      <c r="DN497" s="599"/>
      <c r="DO497" s="599"/>
      <c r="DP497" s="599"/>
      <c r="DQ497" s="599"/>
      <c r="DR497" s="599"/>
      <c r="DS497" s="599"/>
      <c r="DT497" s="468"/>
    </row>
    <row r="498" spans="1:124" s="470" customFormat="1" ht="15.75" customHeight="1">
      <c r="A498" s="748" t="s">
        <v>264</v>
      </c>
      <c r="B498" s="608">
        <f t="shared" ref="B498:M498" si="1445">IF(B496="","",B495*B496*B497)</f>
        <v>168</v>
      </c>
      <c r="C498" s="608">
        <f t="shared" si="1445"/>
        <v>168</v>
      </c>
      <c r="D498" s="608">
        <f t="shared" si="1445"/>
        <v>100.79999999999998</v>
      </c>
      <c r="E498" s="608" t="str">
        <f t="shared" si="1445"/>
        <v/>
      </c>
      <c r="F498" s="608">
        <f t="shared" si="1445"/>
        <v>168</v>
      </c>
      <c r="G498" s="608" t="str">
        <f t="shared" si="1445"/>
        <v/>
      </c>
      <c r="H498" s="608" t="str">
        <f t="shared" si="1445"/>
        <v/>
      </c>
      <c r="I498" s="608" t="str">
        <f t="shared" si="1445"/>
        <v/>
      </c>
      <c r="J498" s="608">
        <f t="shared" si="1445"/>
        <v>168</v>
      </c>
      <c r="K498" s="608" t="str">
        <f t="shared" si="1445"/>
        <v/>
      </c>
      <c r="L498" s="608">
        <f t="shared" si="1445"/>
        <v>168</v>
      </c>
      <c r="M498" s="608" t="str">
        <f t="shared" si="1445"/>
        <v/>
      </c>
      <c r="N498" s="608"/>
      <c r="O498" s="608"/>
      <c r="P498" s="608"/>
      <c r="Q498" s="608"/>
      <c r="R498" s="608"/>
      <c r="S498" s="640"/>
      <c r="T498" s="608">
        <f t="shared" ref="T498:AE498" si="1446">IF(T496="","",T495*T496*T497)</f>
        <v>151.19999999999999</v>
      </c>
      <c r="U498" s="608">
        <f t="shared" si="1446"/>
        <v>151.19999999999999</v>
      </c>
      <c r="V498" s="608">
        <f t="shared" si="1446"/>
        <v>151.19999999999999</v>
      </c>
      <c r="W498" s="608">
        <f t="shared" si="1446"/>
        <v>126</v>
      </c>
      <c r="X498" s="608">
        <f t="shared" si="1446"/>
        <v>100.79999999999998</v>
      </c>
      <c r="Y498" s="608">
        <f t="shared" si="1446"/>
        <v>100.79999999999998</v>
      </c>
      <c r="Z498" s="1347">
        <f t="shared" si="1446"/>
        <v>100.79999999999998</v>
      </c>
      <c r="AA498" s="1347">
        <f t="shared" si="1446"/>
        <v>100.79999999999998</v>
      </c>
      <c r="AB498" s="1347" t="str">
        <f t="shared" si="1446"/>
        <v/>
      </c>
      <c r="AC498" s="1347">
        <f t="shared" si="1446"/>
        <v>168</v>
      </c>
      <c r="AD498" s="608" t="str">
        <f t="shared" si="1446"/>
        <v/>
      </c>
      <c r="AE498" s="1347" t="str">
        <f t="shared" si="1446"/>
        <v/>
      </c>
      <c r="AF498" s="608"/>
      <c r="AG498" s="608"/>
      <c r="AH498" s="608"/>
      <c r="AI498" s="608"/>
      <c r="AJ498" s="608"/>
      <c r="AK498" s="640"/>
      <c r="AL498" s="608">
        <f t="shared" ref="AL498:AW498" si="1447">IF(AL496="","",AL495*AL496*AL497)</f>
        <v>184.79999999999998</v>
      </c>
      <c r="AM498" s="608">
        <f t="shared" si="1447"/>
        <v>184.79999999999998</v>
      </c>
      <c r="AN498" s="608">
        <f t="shared" si="1447"/>
        <v>184.79999999999998</v>
      </c>
      <c r="AO498" s="608">
        <f t="shared" si="1447"/>
        <v>184.79999999999998</v>
      </c>
      <c r="AP498" s="608" t="str">
        <f t="shared" si="1447"/>
        <v/>
      </c>
      <c r="AQ498" s="608" t="str">
        <f t="shared" si="1447"/>
        <v/>
      </c>
      <c r="AR498" s="608" t="str">
        <f t="shared" si="1447"/>
        <v/>
      </c>
      <c r="AS498" s="608" t="str">
        <f t="shared" si="1447"/>
        <v/>
      </c>
      <c r="AT498" s="608" t="str">
        <f t="shared" si="1447"/>
        <v/>
      </c>
      <c r="AU498" s="608" t="str">
        <f t="shared" si="1447"/>
        <v/>
      </c>
      <c r="AV498" s="608" t="str">
        <f t="shared" si="1447"/>
        <v/>
      </c>
      <c r="AW498" s="608" t="str">
        <f t="shared" si="1447"/>
        <v/>
      </c>
      <c r="AX498" s="608"/>
      <c r="AY498" s="608"/>
      <c r="AZ498" s="608"/>
      <c r="BA498" s="608"/>
      <c r="BB498" s="608"/>
      <c r="BC498" s="640"/>
      <c r="BD498" s="1347">
        <f t="shared" ref="BD498:BO498" si="1448">IF(BD496="","",BD495*BD496*BD497)</f>
        <v>33.599999999999994</v>
      </c>
      <c r="BE498" s="1347">
        <f t="shared" si="1448"/>
        <v>67.199999999999989</v>
      </c>
      <c r="BF498" s="1347">
        <f t="shared" si="1448"/>
        <v>75.599999999999994</v>
      </c>
      <c r="BG498" s="1347">
        <f t="shared" si="1448"/>
        <v>100.79999999999998</v>
      </c>
      <c r="BH498" s="1347">
        <f t="shared" si="1448"/>
        <v>67.199999999999989</v>
      </c>
      <c r="BI498" s="1347">
        <f t="shared" si="1448"/>
        <v>100.79999999999998</v>
      </c>
      <c r="BJ498" s="1347">
        <f t="shared" si="1448"/>
        <v>193.2</v>
      </c>
      <c r="BK498" s="1347">
        <f t="shared" si="1448"/>
        <v>168</v>
      </c>
      <c r="BL498" s="1347">
        <f t="shared" si="1448"/>
        <v>67.199999999999989</v>
      </c>
      <c r="BM498" s="1347">
        <f t="shared" si="1448"/>
        <v>193.2</v>
      </c>
      <c r="BN498" s="1347">
        <f t="shared" si="1448"/>
        <v>67.199999999999989</v>
      </c>
      <c r="BO498" s="1347">
        <f t="shared" si="1448"/>
        <v>67.199999999999989</v>
      </c>
      <c r="BP498" s="1347"/>
      <c r="BQ498" s="1347"/>
      <c r="BR498" s="1347"/>
      <c r="BS498" s="1347"/>
      <c r="BT498" s="1347"/>
      <c r="BU498" s="640"/>
      <c r="BV498" s="608">
        <f>IF(BV496="","",BV495*BV496*BV497)</f>
        <v>100.79999999999998</v>
      </c>
      <c r="BW498" s="608">
        <f>IF(BW496="","",BW495*BW496*BW497)</f>
        <v>100.79999999999998</v>
      </c>
      <c r="BX498" s="608">
        <f>IF(BX496="","",BX495*BX496*BX497)</f>
        <v>184.79999999999998</v>
      </c>
      <c r="BY498" s="608">
        <f>IF(BY496="","",BY495*BY496*BY497)</f>
        <v>67.199999999999989</v>
      </c>
      <c r="BZ498" s="578">
        <f t="shared" si="1322"/>
        <v>168</v>
      </c>
      <c r="CA498" s="578">
        <f t="shared" si="1323"/>
        <v>125.99999999999997</v>
      </c>
      <c r="CB498" s="578">
        <f t="shared" si="1324"/>
        <v>184.8</v>
      </c>
      <c r="CC498" s="665">
        <f t="shared" si="1325"/>
        <v>97.440000000000012</v>
      </c>
      <c r="CD498" s="1069">
        <f t="shared" si="1443"/>
        <v>33.599999999999994</v>
      </c>
      <c r="CE498" s="1070">
        <f t="shared" si="1444"/>
        <v>67.199999999999989</v>
      </c>
      <c r="CF498" s="1070">
        <f t="shared" si="1444"/>
        <v>67.199999999999989</v>
      </c>
      <c r="CG498" s="1070">
        <f t="shared" si="1444"/>
        <v>67.199999999999989</v>
      </c>
      <c r="CH498" s="1070">
        <f t="shared" si="1444"/>
        <v>67.199999999999989</v>
      </c>
      <c r="CI498" s="1071">
        <f t="shared" si="1444"/>
        <v>67.199999999999989</v>
      </c>
      <c r="CJ498" s="1071">
        <f t="shared" si="1444"/>
        <v>75.599999999999994</v>
      </c>
      <c r="CK498" s="1070">
        <f t="shared" si="1444"/>
        <v>100.79999999999998</v>
      </c>
      <c r="CL498" s="1070">
        <f t="shared" si="1444"/>
        <v>100.79999999999998</v>
      </c>
      <c r="CM498" s="1070">
        <f t="shared" si="1444"/>
        <v>168</v>
      </c>
      <c r="CN498" s="1070">
        <f t="shared" si="1444"/>
        <v>193.2</v>
      </c>
      <c r="CO498" s="1069">
        <f t="shared" si="1444"/>
        <v>193.2</v>
      </c>
      <c r="CP498" s="532" t="str">
        <f t="shared" si="1422"/>
        <v/>
      </c>
      <c r="CQ498" s="533" t="str">
        <f t="shared" si="1423"/>
        <v/>
      </c>
      <c r="CR498" s="534" t="str">
        <f t="shared" si="1424"/>
        <v/>
      </c>
      <c r="CS498" s="534">
        <f t="shared" si="1425"/>
        <v>33.599999999999994</v>
      </c>
      <c r="CT498" s="534">
        <f t="shared" si="1426"/>
        <v>67.199999999999989</v>
      </c>
      <c r="CU498" s="534">
        <f t="shared" si="1427"/>
        <v>67.199999999999989</v>
      </c>
      <c r="CV498" s="534">
        <f t="shared" si="1428"/>
        <v>67.199999999999989</v>
      </c>
      <c r="CW498" s="535">
        <f t="shared" si="1429"/>
        <v>67.199999999999989</v>
      </c>
      <c r="CX498" s="535">
        <f t="shared" si="1430"/>
        <v>67.199999999999989</v>
      </c>
      <c r="CY498" s="535">
        <f t="shared" si="1431"/>
        <v>75.599999999999994</v>
      </c>
      <c r="CZ498" s="534">
        <f t="shared" si="1432"/>
        <v>100.79999999999998</v>
      </c>
      <c r="DA498" s="534">
        <f t="shared" si="1433"/>
        <v>100.79999999999998</v>
      </c>
      <c r="DB498" s="534">
        <f t="shared" si="1434"/>
        <v>168</v>
      </c>
      <c r="DC498" s="534">
        <f t="shared" si="1435"/>
        <v>193.2</v>
      </c>
      <c r="DD498" s="534">
        <f t="shared" si="1436"/>
        <v>193.2</v>
      </c>
      <c r="DE498" s="533" t="str">
        <f t="shared" si="1437"/>
        <v/>
      </c>
      <c r="DF498" s="532" t="str">
        <f t="shared" si="1438"/>
        <v/>
      </c>
      <c r="DG498" s="631">
        <f t="shared" si="1439"/>
        <v>6</v>
      </c>
      <c r="DH498" s="96">
        <f t="shared" si="1440"/>
        <v>9</v>
      </c>
      <c r="DI498" s="96">
        <f t="shared" si="1441"/>
        <v>4</v>
      </c>
      <c r="DJ498" s="96">
        <f t="shared" si="1442"/>
        <v>12</v>
      </c>
      <c r="DK498" s="467"/>
      <c r="DL498" s="599"/>
      <c r="DM498" s="599"/>
      <c r="DN498" s="599"/>
      <c r="DO498" s="599"/>
      <c r="DP498" s="599"/>
      <c r="DQ498" s="599"/>
      <c r="DR498" s="599"/>
      <c r="DS498" s="599"/>
      <c r="DT498" s="468"/>
    </row>
    <row r="499" spans="1:124" s="470" customFormat="1" ht="15.75" customHeight="1">
      <c r="A499" s="748" t="s">
        <v>281</v>
      </c>
      <c r="B499" s="736">
        <f>2680*$K$1</f>
        <v>11220.624</v>
      </c>
      <c r="C499" s="736">
        <f t="shared" ref="C499:M499" si="1449">2680*$K$1</f>
        <v>11220.624</v>
      </c>
      <c r="D499" s="736">
        <f t="shared" si="1449"/>
        <v>11220.624</v>
      </c>
      <c r="E499" s="736">
        <f t="shared" si="1449"/>
        <v>11220.624</v>
      </c>
      <c r="F499" s="736">
        <f t="shared" si="1449"/>
        <v>11220.624</v>
      </c>
      <c r="G499" s="736">
        <f t="shared" si="1449"/>
        <v>11220.624</v>
      </c>
      <c r="H499" s="736">
        <f t="shared" si="1449"/>
        <v>11220.624</v>
      </c>
      <c r="I499" s="736">
        <f t="shared" si="1449"/>
        <v>11220.624</v>
      </c>
      <c r="J499" s="736">
        <f t="shared" si="1449"/>
        <v>11220.624</v>
      </c>
      <c r="K499" s="736">
        <f t="shared" si="1449"/>
        <v>11220.624</v>
      </c>
      <c r="L499" s="736">
        <f t="shared" si="1449"/>
        <v>11220.624</v>
      </c>
      <c r="M499" s="736">
        <f t="shared" si="1449"/>
        <v>11220.624</v>
      </c>
      <c r="N499" s="736"/>
      <c r="O499" s="736"/>
      <c r="P499" s="736"/>
      <c r="Q499" s="736"/>
      <c r="R499" s="736"/>
      <c r="S499" s="730"/>
      <c r="T499" s="736">
        <f>2680*$K$1</f>
        <v>11220.624</v>
      </c>
      <c r="U499" s="736">
        <f t="shared" ref="U499:AE499" si="1450">2680*$K$1</f>
        <v>11220.624</v>
      </c>
      <c r="V499" s="736">
        <f t="shared" si="1450"/>
        <v>11220.624</v>
      </c>
      <c r="W499" s="736">
        <f t="shared" si="1450"/>
        <v>11220.624</v>
      </c>
      <c r="X499" s="736">
        <f t="shared" si="1450"/>
        <v>11220.624</v>
      </c>
      <c r="Y499" s="736">
        <f t="shared" si="1450"/>
        <v>11220.624</v>
      </c>
      <c r="Z499" s="1382">
        <f t="shared" si="1450"/>
        <v>11220.624</v>
      </c>
      <c r="AA499" s="1382">
        <f t="shared" si="1450"/>
        <v>11220.624</v>
      </c>
      <c r="AB499" s="1382">
        <f t="shared" si="1450"/>
        <v>11220.624</v>
      </c>
      <c r="AC499" s="1382">
        <f t="shared" si="1450"/>
        <v>11220.624</v>
      </c>
      <c r="AD499" s="736">
        <f t="shared" si="1450"/>
        <v>11220.624</v>
      </c>
      <c r="AE499" s="1382">
        <f t="shared" si="1450"/>
        <v>11220.624</v>
      </c>
      <c r="AF499" s="736"/>
      <c r="AG499" s="736"/>
      <c r="AH499" s="736"/>
      <c r="AI499" s="736"/>
      <c r="AJ499" s="736"/>
      <c r="AK499" s="730"/>
      <c r="AL499" s="736">
        <f>2680*$K$1</f>
        <v>11220.624</v>
      </c>
      <c r="AM499" s="736">
        <f t="shared" ref="AM499:AW499" si="1451">2680*$K$1</f>
        <v>11220.624</v>
      </c>
      <c r="AN499" s="736">
        <f t="shared" si="1451"/>
        <v>11220.624</v>
      </c>
      <c r="AO499" s="736">
        <f t="shared" si="1451"/>
        <v>11220.624</v>
      </c>
      <c r="AP499" s="736">
        <f t="shared" si="1451"/>
        <v>11220.624</v>
      </c>
      <c r="AQ499" s="736">
        <f t="shared" si="1451"/>
        <v>11220.624</v>
      </c>
      <c r="AR499" s="736">
        <f t="shared" si="1451"/>
        <v>11220.624</v>
      </c>
      <c r="AS499" s="736">
        <f t="shared" si="1451"/>
        <v>11220.624</v>
      </c>
      <c r="AT499" s="736">
        <f t="shared" si="1451"/>
        <v>11220.624</v>
      </c>
      <c r="AU499" s="736">
        <f t="shared" si="1451"/>
        <v>11220.624</v>
      </c>
      <c r="AV499" s="736">
        <f t="shared" si="1451"/>
        <v>11220.624</v>
      </c>
      <c r="AW499" s="736">
        <f t="shared" si="1451"/>
        <v>11220.624</v>
      </c>
      <c r="AX499" s="736"/>
      <c r="AY499" s="736"/>
      <c r="AZ499" s="736"/>
      <c r="BA499" s="736"/>
      <c r="BB499" s="736"/>
      <c r="BC499" s="730"/>
      <c r="BD499" s="1382">
        <f>2680*$K$1</f>
        <v>11220.624</v>
      </c>
      <c r="BE499" s="1382">
        <f t="shared" ref="BE499:BO499" si="1452">2680*$K$1</f>
        <v>11220.624</v>
      </c>
      <c r="BF499" s="1382">
        <f t="shared" si="1452"/>
        <v>11220.624</v>
      </c>
      <c r="BG499" s="1382">
        <f t="shared" si="1452"/>
        <v>11220.624</v>
      </c>
      <c r="BH499" s="1382">
        <f t="shared" si="1452"/>
        <v>11220.624</v>
      </c>
      <c r="BI499" s="1382">
        <f t="shared" si="1452"/>
        <v>11220.624</v>
      </c>
      <c r="BJ499" s="1382">
        <f t="shared" si="1452"/>
        <v>11220.624</v>
      </c>
      <c r="BK499" s="1382">
        <f t="shared" si="1452"/>
        <v>11220.624</v>
      </c>
      <c r="BL499" s="1382">
        <f t="shared" si="1452"/>
        <v>11220.624</v>
      </c>
      <c r="BM499" s="1382">
        <f t="shared" si="1452"/>
        <v>11220.624</v>
      </c>
      <c r="BN499" s="1382">
        <f t="shared" si="1452"/>
        <v>11220.624</v>
      </c>
      <c r="BO499" s="1382">
        <f t="shared" si="1452"/>
        <v>11220.624</v>
      </c>
      <c r="BP499" s="1382"/>
      <c r="BQ499" s="1382"/>
      <c r="BR499" s="1382"/>
      <c r="BS499" s="1382"/>
      <c r="BT499" s="1382"/>
      <c r="BU499" s="730"/>
      <c r="BV499" s="736">
        <f t="shared" ref="BV499:BY499" si="1453">2680*$K$1</f>
        <v>11220.624</v>
      </c>
      <c r="BW499" s="736">
        <f t="shared" si="1453"/>
        <v>11220.624</v>
      </c>
      <c r="BX499" s="736">
        <f t="shared" si="1453"/>
        <v>11220.624</v>
      </c>
      <c r="BY499" s="736">
        <f t="shared" si="1453"/>
        <v>11220.624</v>
      </c>
      <c r="BZ499" s="578">
        <f t="shared" si="1322"/>
        <v>11220.624</v>
      </c>
      <c r="CA499" s="578">
        <f t="shared" si="1323"/>
        <v>11220.624</v>
      </c>
      <c r="CB499" s="578">
        <f t="shared" si="1324"/>
        <v>11220.624</v>
      </c>
      <c r="CC499" s="665">
        <f t="shared" si="1325"/>
        <v>11220.624</v>
      </c>
      <c r="CD499" s="1069">
        <f t="shared" si="1443"/>
        <v>11220.624</v>
      </c>
      <c r="CE499" s="1070">
        <f t="shared" si="1444"/>
        <v>11220.624</v>
      </c>
      <c r="CF499" s="1070">
        <f t="shared" si="1444"/>
        <v>11220.624</v>
      </c>
      <c r="CG499" s="1070">
        <f t="shared" si="1444"/>
        <v>11220.624</v>
      </c>
      <c r="CH499" s="1070">
        <f t="shared" si="1444"/>
        <v>11220.624</v>
      </c>
      <c r="CI499" s="1071">
        <f t="shared" si="1444"/>
        <v>11220.624</v>
      </c>
      <c r="CJ499" s="1071">
        <f t="shared" si="1444"/>
        <v>11220.624</v>
      </c>
      <c r="CK499" s="1070">
        <f t="shared" si="1444"/>
        <v>11220.624</v>
      </c>
      <c r="CL499" s="1070">
        <f t="shared" si="1444"/>
        <v>11220.624</v>
      </c>
      <c r="CM499" s="1070">
        <f t="shared" si="1444"/>
        <v>11220.624</v>
      </c>
      <c r="CN499" s="1070">
        <f t="shared" si="1444"/>
        <v>11220.624</v>
      </c>
      <c r="CO499" s="1069">
        <f t="shared" si="1444"/>
        <v>11220.624</v>
      </c>
      <c r="CP499" s="532" t="str">
        <f t="shared" si="1422"/>
        <v/>
      </c>
      <c r="CQ499" s="533" t="str">
        <f t="shared" si="1423"/>
        <v/>
      </c>
      <c r="CR499" s="534" t="str">
        <f t="shared" si="1424"/>
        <v/>
      </c>
      <c r="CS499" s="534">
        <f t="shared" si="1425"/>
        <v>11220.624</v>
      </c>
      <c r="CT499" s="534">
        <f t="shared" si="1426"/>
        <v>11220.624</v>
      </c>
      <c r="CU499" s="534">
        <f t="shared" si="1427"/>
        <v>11220.624</v>
      </c>
      <c r="CV499" s="534">
        <f t="shared" si="1428"/>
        <v>11220.624</v>
      </c>
      <c r="CW499" s="535">
        <f t="shared" si="1429"/>
        <v>11220.624</v>
      </c>
      <c r="CX499" s="535">
        <f t="shared" si="1430"/>
        <v>11220.624</v>
      </c>
      <c r="CY499" s="535">
        <f t="shared" si="1431"/>
        <v>11220.624</v>
      </c>
      <c r="CZ499" s="534">
        <f t="shared" si="1432"/>
        <v>11220.624</v>
      </c>
      <c r="DA499" s="534">
        <f t="shared" si="1433"/>
        <v>11220.624</v>
      </c>
      <c r="DB499" s="534">
        <f t="shared" si="1434"/>
        <v>11220.624</v>
      </c>
      <c r="DC499" s="534">
        <f t="shared" si="1435"/>
        <v>11220.624</v>
      </c>
      <c r="DD499" s="534">
        <f t="shared" si="1436"/>
        <v>11220.624</v>
      </c>
      <c r="DE499" s="533" t="str">
        <f t="shared" si="1437"/>
        <v/>
      </c>
      <c r="DF499" s="532" t="str">
        <f t="shared" si="1438"/>
        <v/>
      </c>
      <c r="DG499" s="631">
        <f t="shared" si="1439"/>
        <v>12</v>
      </c>
      <c r="DH499" s="96">
        <f t="shared" si="1440"/>
        <v>12</v>
      </c>
      <c r="DI499" s="96">
        <f t="shared" si="1441"/>
        <v>12</v>
      </c>
      <c r="DJ499" s="96">
        <f t="shared" si="1442"/>
        <v>12</v>
      </c>
      <c r="DK499" s="467"/>
      <c r="DL499" s="599"/>
      <c r="DM499" s="599"/>
      <c r="DN499" s="599"/>
      <c r="DO499" s="599"/>
      <c r="DP499" s="599"/>
      <c r="DQ499" s="599"/>
      <c r="DR499" s="599"/>
      <c r="DS499" s="599"/>
      <c r="DT499" s="468"/>
    </row>
    <row r="500" spans="1:124" s="470" customFormat="1" ht="15.75" customHeight="1">
      <c r="A500" s="590" t="s">
        <v>226</v>
      </c>
      <c r="B500" s="611">
        <f t="shared" ref="B500:M500" si="1454">IF(B498="","",B498*B499/B$46/365/$G$1)</f>
        <v>4.1920139476961389E-2</v>
      </c>
      <c r="C500" s="611">
        <f t="shared" si="1454"/>
        <v>4.8906829389788298E-2</v>
      </c>
      <c r="D500" s="611">
        <f t="shared" si="1454"/>
        <v>4.4016146450809458E-2</v>
      </c>
      <c r="E500" s="611" t="str">
        <f t="shared" si="1454"/>
        <v/>
      </c>
      <c r="F500" s="611">
        <f t="shared" si="1454"/>
        <v>4.8906829389788298E-2</v>
      </c>
      <c r="G500" s="611" t="str">
        <f t="shared" si="1454"/>
        <v/>
      </c>
      <c r="H500" s="611" t="str">
        <f t="shared" si="1454"/>
        <v/>
      </c>
      <c r="I500" s="611" t="str">
        <f t="shared" si="1454"/>
        <v/>
      </c>
      <c r="J500" s="611">
        <f t="shared" si="1454"/>
        <v>4.5144765590573809E-2</v>
      </c>
      <c r="K500" s="611" t="str">
        <f t="shared" si="1454"/>
        <v/>
      </c>
      <c r="L500" s="611">
        <f t="shared" si="1454"/>
        <v>5.8688195267745949E-2</v>
      </c>
      <c r="M500" s="611" t="str">
        <f t="shared" si="1454"/>
        <v/>
      </c>
      <c r="N500" s="611"/>
      <c r="O500" s="611"/>
      <c r="P500" s="611"/>
      <c r="Q500" s="611"/>
      <c r="R500" s="611"/>
      <c r="S500" s="630"/>
      <c r="T500" s="611">
        <f t="shared" ref="T500:AE500" si="1455">IF(T498="","",T498*T499/T$46/365/$G$1)</f>
        <v>4.4016146450809458E-2</v>
      </c>
      <c r="U500" s="611">
        <f t="shared" si="1455"/>
        <v>4.8017614309973949E-2</v>
      </c>
      <c r="V500" s="611">
        <f t="shared" si="1455"/>
        <v>4.0630289031516421E-2</v>
      </c>
      <c r="W500" s="611">
        <f t="shared" si="1455"/>
        <v>4.0014678591644967E-2</v>
      </c>
      <c r="X500" s="611">
        <f t="shared" si="1455"/>
        <v>4.4016146450809458E-2</v>
      </c>
      <c r="Y500" s="611">
        <f t="shared" si="1455"/>
        <v>3.5212917160647568E-2</v>
      </c>
      <c r="Z500" s="1348">
        <f t="shared" si="1455"/>
        <v>3.2011742873315971E-2</v>
      </c>
      <c r="AA500" s="1348">
        <f t="shared" si="1455"/>
        <v>2.3475278107098378E-2</v>
      </c>
      <c r="AB500" s="1348" t="str">
        <f t="shared" si="1455"/>
        <v/>
      </c>
      <c r="AC500" s="1348">
        <f t="shared" si="1455"/>
        <v>2.9344097633872974E-2</v>
      </c>
      <c r="AD500" s="611" t="str">
        <f t="shared" si="1455"/>
        <v/>
      </c>
      <c r="AE500" s="1348" t="str">
        <f t="shared" si="1455"/>
        <v/>
      </c>
      <c r="AF500" s="611"/>
      <c r="AG500" s="611"/>
      <c r="AH500" s="611"/>
      <c r="AI500" s="611"/>
      <c r="AJ500" s="611"/>
      <c r="AK500" s="630"/>
      <c r="AL500" s="611">
        <f t="shared" ref="AL500:AW500" si="1456">IF(AL498="","",AL498*AL499/AL$46/365/$G$1)</f>
        <v>6.4557014794520542E-2</v>
      </c>
      <c r="AM500" s="611">
        <f t="shared" si="1456"/>
        <v>6.4557014794520542E-2</v>
      </c>
      <c r="AN500" s="611">
        <f t="shared" si="1456"/>
        <v>7.1730016438356164E-2</v>
      </c>
      <c r="AO500" s="611">
        <f t="shared" si="1456"/>
        <v>5.3797512328767123E-2</v>
      </c>
      <c r="AP500" s="611" t="str">
        <f t="shared" si="1456"/>
        <v/>
      </c>
      <c r="AQ500" s="611" t="str">
        <f t="shared" si="1456"/>
        <v/>
      </c>
      <c r="AR500" s="611" t="str">
        <f t="shared" si="1456"/>
        <v/>
      </c>
      <c r="AS500" s="611" t="str">
        <f t="shared" si="1456"/>
        <v/>
      </c>
      <c r="AT500" s="611" t="str">
        <f t="shared" si="1456"/>
        <v/>
      </c>
      <c r="AU500" s="611" t="str">
        <f t="shared" si="1456"/>
        <v/>
      </c>
      <c r="AV500" s="611" t="str">
        <f t="shared" si="1456"/>
        <v/>
      </c>
      <c r="AW500" s="611" t="str">
        <f t="shared" si="1456"/>
        <v/>
      </c>
      <c r="AX500" s="611"/>
      <c r="AY500" s="611"/>
      <c r="AZ500" s="611"/>
      <c r="BA500" s="611"/>
      <c r="BB500" s="611"/>
      <c r="BC500" s="630"/>
      <c r="BD500" s="1348">
        <f t="shared" ref="BD500:BO500" si="1457">IF(BD498="","",BD498*BD499/BD$46/365/$G$1)</f>
        <v>1.4672048816936487E-2</v>
      </c>
      <c r="BE500" s="1348">
        <f t="shared" si="1457"/>
        <v>2.3475278107098378E-2</v>
      </c>
      <c r="BF500" s="1348">
        <f t="shared" si="1457"/>
        <v>3.3012109838107095E-2</v>
      </c>
      <c r="BG500" s="1348">
        <f t="shared" si="1457"/>
        <v>5.8688195267745949E-2</v>
      </c>
      <c r="BH500" s="1348">
        <f t="shared" si="1457"/>
        <v>4.6950556214196755E-2</v>
      </c>
      <c r="BI500" s="1348">
        <f t="shared" si="1457"/>
        <v>5.0304167372353673E-2</v>
      </c>
      <c r="BJ500" s="1348">
        <f t="shared" si="1457"/>
        <v>6.7491424557907839E-2</v>
      </c>
      <c r="BK500" s="1348">
        <f t="shared" si="1457"/>
        <v>7.3360244084682433E-2</v>
      </c>
      <c r="BL500" s="1348">
        <f t="shared" si="1457"/>
        <v>2.6083642341220417E-2</v>
      </c>
      <c r="BM500" s="1348">
        <f t="shared" si="1457"/>
        <v>5.624285379825654E-2</v>
      </c>
      <c r="BN500" s="1348">
        <f t="shared" si="1457"/>
        <v>2.6083642341220417E-2</v>
      </c>
      <c r="BO500" s="1348">
        <f t="shared" si="1457"/>
        <v>2.3475278107098378E-2</v>
      </c>
      <c r="BP500" s="1348"/>
      <c r="BQ500" s="1348"/>
      <c r="BR500" s="1348"/>
      <c r="BS500" s="1348"/>
      <c r="BT500" s="1348"/>
      <c r="BU500" s="630"/>
      <c r="BV500" s="611">
        <f>IF(BV498="","",BV498*BV499/BV$46/365/$G$1)</f>
        <v>3.5212917160647568E-2</v>
      </c>
      <c r="BW500" s="611">
        <f>IF(BW498="","",BW498*BW499/BW$46/365/$G$1)</f>
        <v>3.5212917160647568E-2</v>
      </c>
      <c r="BX500" s="611">
        <f>IF(BX498="","",BX498*BX499/BX$46/365/$G$1)</f>
        <v>6.4557014794520542E-2</v>
      </c>
      <c r="BY500" s="611">
        <f>IF(BY498="","",BY498*BY499/BY$46/365/$G$1)</f>
        <v>2.9344097633872974E-2</v>
      </c>
      <c r="BZ500" s="603">
        <f t="shared" si="1322"/>
        <v>4.6743642705239966E-2</v>
      </c>
      <c r="CA500" s="603">
        <f t="shared" si="1323"/>
        <v>3.7892288313230979E-2</v>
      </c>
      <c r="CB500" s="603">
        <f t="shared" si="1324"/>
        <v>6.4557014794520542E-2</v>
      </c>
      <c r="CC500" s="603">
        <f t="shared" si="1325"/>
        <v>4.118071479452054E-2</v>
      </c>
      <c r="CD500" s="1072">
        <f t="shared" si="1443"/>
        <v>1.4672048816936487E-2</v>
      </c>
      <c r="CE500" s="1073">
        <f t="shared" si="1444"/>
        <v>2.3475278107098378E-2</v>
      </c>
      <c r="CF500" s="1073">
        <f t="shared" si="1444"/>
        <v>2.3475278107098378E-2</v>
      </c>
      <c r="CG500" s="1073">
        <f t="shared" si="1444"/>
        <v>2.6083642341220417E-2</v>
      </c>
      <c r="CH500" s="1073">
        <f t="shared" si="1444"/>
        <v>2.6083642341220417E-2</v>
      </c>
      <c r="CI500" s="1074">
        <f t="shared" si="1444"/>
        <v>3.3012109838107095E-2</v>
      </c>
      <c r="CJ500" s="1074">
        <f t="shared" si="1444"/>
        <v>4.6950556214196755E-2</v>
      </c>
      <c r="CK500" s="1073">
        <f t="shared" si="1444"/>
        <v>5.0304167372353673E-2</v>
      </c>
      <c r="CL500" s="1073">
        <f t="shared" si="1444"/>
        <v>5.624285379825654E-2</v>
      </c>
      <c r="CM500" s="1073">
        <f t="shared" si="1444"/>
        <v>5.8688195267745949E-2</v>
      </c>
      <c r="CN500" s="1073">
        <f t="shared" si="1444"/>
        <v>6.7491424557907839E-2</v>
      </c>
      <c r="CO500" s="1072">
        <f t="shared" si="1444"/>
        <v>7.3360244084682433E-2</v>
      </c>
      <c r="CP500" s="520" t="str">
        <f t="shared" si="1422"/>
        <v/>
      </c>
      <c r="CQ500" s="521" t="str">
        <f t="shared" si="1423"/>
        <v/>
      </c>
      <c r="CR500" s="522" t="str">
        <f t="shared" si="1424"/>
        <v/>
      </c>
      <c r="CS500" s="522">
        <f t="shared" si="1425"/>
        <v>1.4672048816936487E-2</v>
      </c>
      <c r="CT500" s="522">
        <f t="shared" si="1426"/>
        <v>2.3475278107098378E-2</v>
      </c>
      <c r="CU500" s="522">
        <f t="shared" si="1427"/>
        <v>2.3475278107098378E-2</v>
      </c>
      <c r="CV500" s="522">
        <f t="shared" si="1428"/>
        <v>2.6083642341220417E-2</v>
      </c>
      <c r="CW500" s="523">
        <f t="shared" si="1429"/>
        <v>2.6083642341220417E-2</v>
      </c>
      <c r="CX500" s="523">
        <f t="shared" si="1430"/>
        <v>3.3012109838107095E-2</v>
      </c>
      <c r="CY500" s="523">
        <f t="shared" si="1431"/>
        <v>4.6950556214196755E-2</v>
      </c>
      <c r="CZ500" s="522">
        <f t="shared" si="1432"/>
        <v>5.0304167372353673E-2</v>
      </c>
      <c r="DA500" s="522">
        <f t="shared" si="1433"/>
        <v>5.624285379825654E-2</v>
      </c>
      <c r="DB500" s="522">
        <f t="shared" si="1434"/>
        <v>5.8688195267745949E-2</v>
      </c>
      <c r="DC500" s="522">
        <f t="shared" si="1435"/>
        <v>6.7491424557907839E-2</v>
      </c>
      <c r="DD500" s="522">
        <f t="shared" si="1436"/>
        <v>7.3360244084682433E-2</v>
      </c>
      <c r="DE500" s="521" t="str">
        <f t="shared" si="1437"/>
        <v/>
      </c>
      <c r="DF500" s="520" t="str">
        <f t="shared" si="1438"/>
        <v/>
      </c>
      <c r="DG500" s="631">
        <f t="shared" si="1439"/>
        <v>6</v>
      </c>
      <c r="DH500" s="96">
        <f t="shared" si="1440"/>
        <v>9</v>
      </c>
      <c r="DI500" s="96">
        <f t="shared" si="1441"/>
        <v>4</v>
      </c>
      <c r="DJ500" s="96">
        <f t="shared" si="1442"/>
        <v>12</v>
      </c>
      <c r="DK500" s="467"/>
      <c r="DL500" s="599"/>
      <c r="DM500" s="599"/>
      <c r="DN500" s="599"/>
      <c r="DO500" s="599"/>
      <c r="DP500" s="599"/>
      <c r="DQ500" s="599"/>
      <c r="DR500" s="599"/>
      <c r="DS500" s="599"/>
      <c r="DT500" s="468"/>
    </row>
    <row r="501" spans="1:124" s="470" customFormat="1" ht="15.75" customHeight="1">
      <c r="A501" s="1154" t="s">
        <v>1204</v>
      </c>
      <c r="B501" s="305">
        <v>6</v>
      </c>
      <c r="C501" s="305"/>
      <c r="D501" s="305"/>
      <c r="E501" s="305"/>
      <c r="F501" s="305"/>
      <c r="G501" s="305"/>
      <c r="H501" s="305"/>
      <c r="I501" s="305"/>
      <c r="J501" s="305"/>
      <c r="K501" s="305"/>
      <c r="L501" s="305"/>
      <c r="M501" s="305"/>
      <c r="N501" s="305"/>
      <c r="O501" s="305"/>
      <c r="P501" s="305"/>
      <c r="Q501" s="305"/>
      <c r="R501" s="305"/>
      <c r="S501" s="632"/>
      <c r="T501" s="305">
        <v>7</v>
      </c>
      <c r="U501" s="305"/>
      <c r="V501" s="305"/>
      <c r="W501" s="305"/>
      <c r="X501" s="305"/>
      <c r="Y501" s="305"/>
      <c r="Z501" s="1349"/>
      <c r="AA501" s="1349"/>
      <c r="AB501" s="1349"/>
      <c r="AC501" s="1349">
        <v>7</v>
      </c>
      <c r="AD501" s="305"/>
      <c r="AE501" s="1349"/>
      <c r="AF501" s="305"/>
      <c r="AG501" s="305"/>
      <c r="AH501" s="305"/>
      <c r="AI501" s="305"/>
      <c r="AJ501" s="305"/>
      <c r="AK501" s="632"/>
      <c r="AL501" s="305">
        <v>12.5</v>
      </c>
      <c r="AM501" s="305">
        <v>11.5</v>
      </c>
      <c r="AN501" s="305">
        <v>13</v>
      </c>
      <c r="AO501" s="305">
        <v>12.5</v>
      </c>
      <c r="AP501" s="305"/>
      <c r="AQ501" s="305"/>
      <c r="AR501" s="305"/>
      <c r="AS501" s="305"/>
      <c r="AT501" s="305"/>
      <c r="AU501" s="305"/>
      <c r="AV501" s="305"/>
      <c r="AW501" s="305"/>
      <c r="AX501" s="305"/>
      <c r="AY501" s="305"/>
      <c r="AZ501" s="305"/>
      <c r="BA501" s="305"/>
      <c r="BB501" s="305"/>
      <c r="BC501" s="632"/>
      <c r="BD501" s="1349">
        <v>12.5</v>
      </c>
      <c r="BE501" s="1349">
        <v>13</v>
      </c>
      <c r="BF501" s="1349">
        <v>13.8</v>
      </c>
      <c r="BG501" s="1349">
        <v>12.5</v>
      </c>
      <c r="BH501" s="1349">
        <v>12.5</v>
      </c>
      <c r="BI501" s="1349">
        <v>12</v>
      </c>
      <c r="BJ501" s="1349">
        <v>12.5</v>
      </c>
      <c r="BK501" s="1349">
        <v>13</v>
      </c>
      <c r="BL501" s="1349">
        <v>12</v>
      </c>
      <c r="BM501" s="1349">
        <v>12</v>
      </c>
      <c r="BN501" s="1349">
        <v>10</v>
      </c>
      <c r="BO501" s="1349">
        <v>10</v>
      </c>
      <c r="BP501" s="1349"/>
      <c r="BQ501" s="1349"/>
      <c r="BR501" s="1349"/>
      <c r="BS501" s="1349"/>
      <c r="BT501" s="1349"/>
      <c r="BU501" s="569"/>
      <c r="BV501" s="305">
        <v>12</v>
      </c>
      <c r="BW501" s="305">
        <v>12</v>
      </c>
      <c r="BX501" s="305">
        <v>12</v>
      </c>
      <c r="BY501" s="305">
        <v>12</v>
      </c>
      <c r="BZ501" s="578" t="str">
        <f t="shared" si="1322"/>
        <v/>
      </c>
      <c r="CA501" s="578" t="str">
        <f t="shared" si="1323"/>
        <v/>
      </c>
      <c r="CB501" s="578">
        <f t="shared" si="1324"/>
        <v>12.5</v>
      </c>
      <c r="CC501" s="665">
        <f t="shared" si="1325"/>
        <v>12.200000000000001</v>
      </c>
      <c r="CD501" s="1069">
        <f t="shared" si="1443"/>
        <v>10</v>
      </c>
      <c r="CE501" s="1070">
        <f t="shared" ref="CE501:CO501" si="1458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>10</v>
      </c>
      <c r="CF501" s="1070">
        <f t="shared" si="1458"/>
        <v>12</v>
      </c>
      <c r="CG501" s="1070">
        <f t="shared" si="1458"/>
        <v>12</v>
      </c>
      <c r="CH501" s="1070">
        <f t="shared" si="1458"/>
        <v>12</v>
      </c>
      <c r="CI501" s="1071">
        <f t="shared" si="1458"/>
        <v>12.5</v>
      </c>
      <c r="CJ501" s="1071">
        <f t="shared" si="1458"/>
        <v>12.5</v>
      </c>
      <c r="CK501" s="1070">
        <f t="shared" si="1458"/>
        <v>12.5</v>
      </c>
      <c r="CL501" s="1070">
        <f t="shared" si="1458"/>
        <v>12.5</v>
      </c>
      <c r="CM501" s="1070">
        <f t="shared" si="1458"/>
        <v>13</v>
      </c>
      <c r="CN501" s="1070">
        <f t="shared" si="1458"/>
        <v>13</v>
      </c>
      <c r="CO501" s="1069">
        <f t="shared" si="1458"/>
        <v>13.8</v>
      </c>
      <c r="CP501" s="532" t="str">
        <f t="shared" si="1422"/>
        <v/>
      </c>
      <c r="CQ501" s="533" t="str">
        <f t="shared" si="1423"/>
        <v/>
      </c>
      <c r="CR501" s="534" t="str">
        <f t="shared" si="1424"/>
        <v/>
      </c>
      <c r="CS501" s="534">
        <f t="shared" si="1425"/>
        <v>10</v>
      </c>
      <c r="CT501" s="534">
        <f t="shared" si="1426"/>
        <v>10</v>
      </c>
      <c r="CU501" s="534">
        <f t="shared" si="1427"/>
        <v>12</v>
      </c>
      <c r="CV501" s="534">
        <f t="shared" si="1428"/>
        <v>12</v>
      </c>
      <c r="CW501" s="535">
        <f t="shared" si="1429"/>
        <v>12</v>
      </c>
      <c r="CX501" s="535">
        <f t="shared" si="1430"/>
        <v>12.5</v>
      </c>
      <c r="CY501" s="535">
        <f t="shared" si="1431"/>
        <v>12.5</v>
      </c>
      <c r="CZ501" s="534">
        <f t="shared" si="1432"/>
        <v>12.5</v>
      </c>
      <c r="DA501" s="534">
        <f t="shared" si="1433"/>
        <v>12.5</v>
      </c>
      <c r="DB501" s="534">
        <f t="shared" si="1434"/>
        <v>13</v>
      </c>
      <c r="DC501" s="534">
        <f t="shared" si="1435"/>
        <v>13</v>
      </c>
      <c r="DD501" s="534">
        <f t="shared" si="1436"/>
        <v>13.8</v>
      </c>
      <c r="DE501" s="533" t="str">
        <f t="shared" si="1437"/>
        <v/>
      </c>
      <c r="DF501" s="532" t="str">
        <f t="shared" si="1438"/>
        <v/>
      </c>
      <c r="DG501" s="631">
        <f t="shared" si="1439"/>
        <v>1</v>
      </c>
      <c r="DH501" s="96">
        <f t="shared" si="1440"/>
        <v>2</v>
      </c>
      <c r="DI501" s="96">
        <f t="shared" si="1441"/>
        <v>4</v>
      </c>
      <c r="DJ501" s="96">
        <f t="shared" si="1442"/>
        <v>12</v>
      </c>
      <c r="DK501" s="467"/>
      <c r="DL501" s="599"/>
      <c r="DM501" s="599"/>
      <c r="DN501" s="599"/>
      <c r="DO501" s="599"/>
      <c r="DP501" s="599"/>
      <c r="DQ501" s="599"/>
      <c r="DR501" s="599"/>
      <c r="DS501" s="599"/>
      <c r="DT501" s="468"/>
    </row>
    <row r="502" spans="1:124" s="470" customFormat="1" ht="15.75" customHeight="1">
      <c r="A502" s="590" t="s">
        <v>283</v>
      </c>
      <c r="B502" s="608">
        <f t="shared" ref="B502:M502" si="1459">IF(B501="","",B496*B501*B497)</f>
        <v>1440</v>
      </c>
      <c r="C502" s="608" t="str">
        <f t="shared" si="1459"/>
        <v/>
      </c>
      <c r="D502" s="608" t="str">
        <f t="shared" si="1459"/>
        <v/>
      </c>
      <c r="E502" s="608" t="str">
        <f t="shared" si="1459"/>
        <v/>
      </c>
      <c r="F502" s="608" t="str">
        <f t="shared" si="1459"/>
        <v/>
      </c>
      <c r="G502" s="608" t="str">
        <f t="shared" si="1459"/>
        <v/>
      </c>
      <c r="H502" s="608" t="str">
        <f t="shared" si="1459"/>
        <v/>
      </c>
      <c r="I502" s="608" t="str">
        <f t="shared" si="1459"/>
        <v/>
      </c>
      <c r="J502" s="608" t="str">
        <f t="shared" si="1459"/>
        <v/>
      </c>
      <c r="K502" s="608" t="str">
        <f t="shared" si="1459"/>
        <v/>
      </c>
      <c r="L502" s="608" t="str">
        <f t="shared" si="1459"/>
        <v/>
      </c>
      <c r="M502" s="608" t="str">
        <f t="shared" si="1459"/>
        <v/>
      </c>
      <c r="N502" s="608"/>
      <c r="O502" s="608"/>
      <c r="P502" s="608"/>
      <c r="Q502" s="608"/>
      <c r="R502" s="608"/>
      <c r="S502" s="640"/>
      <c r="T502" s="608">
        <f t="shared" ref="T502:AE502" si="1460">IF(T501="","",T496*T501*T497)</f>
        <v>1512</v>
      </c>
      <c r="U502" s="608" t="str">
        <f t="shared" si="1460"/>
        <v/>
      </c>
      <c r="V502" s="608" t="str">
        <f t="shared" si="1460"/>
        <v/>
      </c>
      <c r="W502" s="608" t="str">
        <f t="shared" si="1460"/>
        <v/>
      </c>
      <c r="X502" s="608" t="str">
        <f t="shared" si="1460"/>
        <v/>
      </c>
      <c r="Y502" s="608" t="str">
        <f t="shared" si="1460"/>
        <v/>
      </c>
      <c r="Z502" s="1347" t="str">
        <f t="shared" si="1460"/>
        <v/>
      </c>
      <c r="AA502" s="1347" t="str">
        <f t="shared" si="1460"/>
        <v/>
      </c>
      <c r="AB502" s="1347" t="str">
        <f t="shared" si="1460"/>
        <v/>
      </c>
      <c r="AC502" s="1347">
        <f t="shared" si="1460"/>
        <v>1680</v>
      </c>
      <c r="AD502" s="608" t="str">
        <f t="shared" si="1460"/>
        <v/>
      </c>
      <c r="AE502" s="1347" t="str">
        <f t="shared" si="1460"/>
        <v/>
      </c>
      <c r="AF502" s="608"/>
      <c r="AG502" s="608"/>
      <c r="AH502" s="608"/>
      <c r="AI502" s="608"/>
      <c r="AJ502" s="608"/>
      <c r="AK502" s="640"/>
      <c r="AL502" s="608">
        <f t="shared" ref="AL502:AW502" si="1461">IF(AL501="","",AL496*AL501*AL497)</f>
        <v>3300</v>
      </c>
      <c r="AM502" s="608">
        <f t="shared" si="1461"/>
        <v>3036</v>
      </c>
      <c r="AN502" s="608">
        <f t="shared" si="1461"/>
        <v>3432</v>
      </c>
      <c r="AO502" s="608">
        <f t="shared" si="1461"/>
        <v>3300</v>
      </c>
      <c r="AP502" s="608" t="str">
        <f t="shared" si="1461"/>
        <v/>
      </c>
      <c r="AQ502" s="608" t="str">
        <f t="shared" si="1461"/>
        <v/>
      </c>
      <c r="AR502" s="608" t="str">
        <f t="shared" si="1461"/>
        <v/>
      </c>
      <c r="AS502" s="608" t="str">
        <f t="shared" si="1461"/>
        <v/>
      </c>
      <c r="AT502" s="608" t="str">
        <f t="shared" si="1461"/>
        <v/>
      </c>
      <c r="AU502" s="608" t="str">
        <f t="shared" si="1461"/>
        <v/>
      </c>
      <c r="AV502" s="608" t="str">
        <f t="shared" si="1461"/>
        <v/>
      </c>
      <c r="AW502" s="608" t="str">
        <f t="shared" si="1461"/>
        <v/>
      </c>
      <c r="AX502" s="608"/>
      <c r="AY502" s="608"/>
      <c r="AZ502" s="608"/>
      <c r="BA502" s="608"/>
      <c r="BB502" s="608"/>
      <c r="BC502" s="640"/>
      <c r="BD502" s="1347">
        <f t="shared" ref="BD502:BO502" si="1462">IF(BD501="","",BD496*BD501*BD497)</f>
        <v>600</v>
      </c>
      <c r="BE502" s="1347">
        <f t="shared" si="1462"/>
        <v>1248</v>
      </c>
      <c r="BF502" s="1347">
        <f t="shared" si="1462"/>
        <v>1490.4</v>
      </c>
      <c r="BG502" s="1347">
        <f t="shared" si="1462"/>
        <v>1800</v>
      </c>
      <c r="BH502" s="1347">
        <f t="shared" si="1462"/>
        <v>1200</v>
      </c>
      <c r="BI502" s="1347">
        <f t="shared" si="1462"/>
        <v>1728</v>
      </c>
      <c r="BJ502" s="1347">
        <f t="shared" si="1462"/>
        <v>3450</v>
      </c>
      <c r="BK502" s="1347">
        <f t="shared" si="1462"/>
        <v>3120</v>
      </c>
      <c r="BL502" s="1347">
        <f t="shared" si="1462"/>
        <v>1152</v>
      </c>
      <c r="BM502" s="1347">
        <f t="shared" si="1462"/>
        <v>3312</v>
      </c>
      <c r="BN502" s="1347">
        <f t="shared" si="1462"/>
        <v>960</v>
      </c>
      <c r="BO502" s="1347">
        <f t="shared" si="1462"/>
        <v>960</v>
      </c>
      <c r="BP502" s="1347"/>
      <c r="BQ502" s="1347"/>
      <c r="BR502" s="1347"/>
      <c r="BS502" s="1347"/>
      <c r="BT502" s="1347"/>
      <c r="BU502" s="640"/>
      <c r="BV502" s="608">
        <f>IF(BV501="","",BV496*BV501*BV497)</f>
        <v>1728</v>
      </c>
      <c r="BW502" s="608">
        <f>IF(BW501="","",BW496*BW501*BW497)</f>
        <v>1728</v>
      </c>
      <c r="BX502" s="608">
        <f>IF(BX501="","",BX496*BX501*BX497)</f>
        <v>3168</v>
      </c>
      <c r="BY502" s="608">
        <f>IF(BY501="","",BY496*BY501*BY497)</f>
        <v>1152</v>
      </c>
      <c r="BZ502" s="578" t="str">
        <f t="shared" si="1322"/>
        <v/>
      </c>
      <c r="CA502" s="578" t="str">
        <f t="shared" si="1323"/>
        <v/>
      </c>
      <c r="CB502" s="578">
        <f t="shared" si="1324"/>
        <v>3300</v>
      </c>
      <c r="CC502" s="665">
        <f t="shared" si="1325"/>
        <v>1697.0400000000002</v>
      </c>
      <c r="CD502" s="1069">
        <f t="shared" si="1443"/>
        <v>600</v>
      </c>
      <c r="CE502" s="1070">
        <f t="shared" ref="CE502:CO506" si="1463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>960</v>
      </c>
      <c r="CF502" s="1070">
        <f t="shared" si="1463"/>
        <v>960</v>
      </c>
      <c r="CG502" s="1070">
        <f t="shared" si="1463"/>
        <v>1152</v>
      </c>
      <c r="CH502" s="1070">
        <f t="shared" si="1463"/>
        <v>1200</v>
      </c>
      <c r="CI502" s="1071">
        <f t="shared" si="1463"/>
        <v>1248</v>
      </c>
      <c r="CJ502" s="1071">
        <f t="shared" si="1463"/>
        <v>1490.4</v>
      </c>
      <c r="CK502" s="1070">
        <f t="shared" si="1463"/>
        <v>1728</v>
      </c>
      <c r="CL502" s="1070">
        <f t="shared" si="1463"/>
        <v>1800</v>
      </c>
      <c r="CM502" s="1070">
        <f t="shared" si="1463"/>
        <v>3120</v>
      </c>
      <c r="CN502" s="1070">
        <f t="shared" si="1463"/>
        <v>3312</v>
      </c>
      <c r="CO502" s="1069">
        <f t="shared" si="1463"/>
        <v>3450</v>
      </c>
      <c r="CP502" s="532" t="str">
        <f t="shared" si="1422"/>
        <v/>
      </c>
      <c r="CQ502" s="533" t="str">
        <f t="shared" si="1423"/>
        <v/>
      </c>
      <c r="CR502" s="534" t="str">
        <f t="shared" si="1424"/>
        <v/>
      </c>
      <c r="CS502" s="534">
        <f t="shared" si="1425"/>
        <v>600</v>
      </c>
      <c r="CT502" s="534">
        <f t="shared" si="1426"/>
        <v>960</v>
      </c>
      <c r="CU502" s="534">
        <f t="shared" si="1427"/>
        <v>960</v>
      </c>
      <c r="CV502" s="534">
        <f t="shared" si="1428"/>
        <v>1152</v>
      </c>
      <c r="CW502" s="535">
        <f t="shared" si="1429"/>
        <v>1200</v>
      </c>
      <c r="CX502" s="535">
        <f t="shared" si="1430"/>
        <v>1248</v>
      </c>
      <c r="CY502" s="535">
        <f t="shared" si="1431"/>
        <v>1490.4</v>
      </c>
      <c r="CZ502" s="534">
        <f t="shared" si="1432"/>
        <v>1728</v>
      </c>
      <c r="DA502" s="534">
        <f t="shared" si="1433"/>
        <v>1800</v>
      </c>
      <c r="DB502" s="534">
        <f t="shared" si="1434"/>
        <v>3120</v>
      </c>
      <c r="DC502" s="534">
        <f t="shared" si="1435"/>
        <v>3312</v>
      </c>
      <c r="DD502" s="534">
        <f t="shared" si="1436"/>
        <v>3450</v>
      </c>
      <c r="DE502" s="533" t="str">
        <f t="shared" si="1437"/>
        <v/>
      </c>
      <c r="DF502" s="532" t="str">
        <f t="shared" si="1438"/>
        <v/>
      </c>
      <c r="DG502" s="631">
        <f t="shared" si="1439"/>
        <v>1</v>
      </c>
      <c r="DH502" s="96">
        <f t="shared" si="1440"/>
        <v>2</v>
      </c>
      <c r="DI502" s="96">
        <f t="shared" si="1441"/>
        <v>4</v>
      </c>
      <c r="DJ502" s="96">
        <f t="shared" si="1442"/>
        <v>12</v>
      </c>
      <c r="DK502" s="467"/>
      <c r="DL502" s="599"/>
      <c r="DM502" s="599"/>
      <c r="DN502" s="599"/>
      <c r="DO502" s="599"/>
      <c r="DP502" s="599"/>
      <c r="DQ502" s="599"/>
      <c r="DR502" s="599"/>
      <c r="DS502" s="599"/>
      <c r="DT502" s="468"/>
    </row>
    <row r="503" spans="1:124" s="470" customFormat="1" ht="15.75" customHeight="1">
      <c r="A503" s="1156" t="s">
        <v>714</v>
      </c>
      <c r="B503" s="656">
        <v>5</v>
      </c>
      <c r="C503" s="305">
        <v>5</v>
      </c>
      <c r="D503" s="305"/>
      <c r="E503" s="305"/>
      <c r="F503" s="305"/>
      <c r="G503" s="305"/>
      <c r="H503" s="305"/>
      <c r="I503" s="305"/>
      <c r="J503" s="305"/>
      <c r="K503" s="305"/>
      <c r="L503" s="305">
        <v>5</v>
      </c>
      <c r="M503" s="305"/>
      <c r="N503" s="305"/>
      <c r="O503" s="305"/>
      <c r="P503" s="305"/>
      <c r="Q503" s="305"/>
      <c r="R503" s="305"/>
      <c r="S503" s="583"/>
      <c r="T503" s="305">
        <v>5</v>
      </c>
      <c r="U503" s="305">
        <v>5</v>
      </c>
      <c r="V503" s="305">
        <v>5</v>
      </c>
      <c r="W503" s="305">
        <v>5</v>
      </c>
      <c r="X503" s="305">
        <v>5</v>
      </c>
      <c r="Y503" s="305">
        <v>5</v>
      </c>
      <c r="Z503" s="305">
        <v>5</v>
      </c>
      <c r="AA503" s="1349"/>
      <c r="AB503" s="1349"/>
      <c r="AC503" s="1349"/>
      <c r="AD503" s="305"/>
      <c r="AE503" s="1360"/>
      <c r="AF503" s="656"/>
      <c r="AG503" s="656"/>
      <c r="AH503" s="656"/>
      <c r="AI503" s="656"/>
      <c r="AJ503" s="656"/>
      <c r="AK503" s="583"/>
      <c r="AL503" s="305"/>
      <c r="AM503" s="305"/>
      <c r="AN503" s="305"/>
      <c r="AO503" s="305"/>
      <c r="AP503" s="305"/>
      <c r="AQ503" s="305"/>
      <c r="AR503" s="305"/>
      <c r="AS503" s="305"/>
      <c r="AT503" s="305"/>
      <c r="AU503" s="305"/>
      <c r="AV503" s="305"/>
      <c r="AW503" s="656"/>
      <c r="AX503" s="656"/>
      <c r="AY503" s="656"/>
      <c r="AZ503" s="656"/>
      <c r="BA503" s="656"/>
      <c r="BB503" s="656"/>
      <c r="BC503" s="621"/>
      <c r="BD503" s="1349"/>
      <c r="BE503" s="1349"/>
      <c r="BF503" s="1349"/>
      <c r="BG503" s="1349"/>
      <c r="BH503" s="1349"/>
      <c r="BI503" s="1349"/>
      <c r="BJ503" s="1349"/>
      <c r="BK503" s="1349"/>
      <c r="BL503" s="1349"/>
      <c r="BM503" s="1349"/>
      <c r="BN503" s="1349"/>
      <c r="BO503" s="1360"/>
      <c r="BP503" s="1360"/>
      <c r="BQ503" s="1360"/>
      <c r="BR503" s="1360"/>
      <c r="BS503" s="1360"/>
      <c r="BT503" s="1360"/>
      <c r="BU503" s="621"/>
      <c r="BV503" s="305">
        <v>5</v>
      </c>
      <c r="BW503" s="305">
        <v>5</v>
      </c>
      <c r="BX503" s="305"/>
      <c r="BY503" s="305"/>
      <c r="BZ503" s="578">
        <f t="shared" si="1322"/>
        <v>5</v>
      </c>
      <c r="CA503" s="578">
        <f t="shared" si="1323"/>
        <v>5</v>
      </c>
      <c r="CB503" s="578" t="str">
        <f t="shared" si="1324"/>
        <v/>
      </c>
      <c r="CC503" s="665" t="str">
        <f t="shared" si="1325"/>
        <v/>
      </c>
      <c r="CD503" s="1069" t="str">
        <f t="shared" si="1443"/>
        <v/>
      </c>
      <c r="CE503" s="1070" t="str">
        <f t="shared" si="1463"/>
        <v/>
      </c>
      <c r="CF503" s="1070" t="str">
        <f t="shared" si="1463"/>
        <v/>
      </c>
      <c r="CG503" s="1070" t="str">
        <f t="shared" si="1463"/>
        <v/>
      </c>
      <c r="CH503" s="1070" t="str">
        <f t="shared" si="1463"/>
        <v/>
      </c>
      <c r="CI503" s="1071" t="str">
        <f t="shared" si="1463"/>
        <v/>
      </c>
      <c r="CJ503" s="1071" t="str">
        <f t="shared" si="1463"/>
        <v/>
      </c>
      <c r="CK503" s="1070" t="str">
        <f t="shared" si="1463"/>
        <v/>
      </c>
      <c r="CL503" s="1070" t="str">
        <f t="shared" si="1463"/>
        <v/>
      </c>
      <c r="CM503" s="1070" t="str">
        <f t="shared" si="1463"/>
        <v/>
      </c>
      <c r="CN503" s="1070" t="str">
        <f t="shared" si="1463"/>
        <v/>
      </c>
      <c r="CO503" s="1069" t="str">
        <f t="shared" si="1463"/>
        <v/>
      </c>
      <c r="CP503" s="532" t="str">
        <f t="shared" si="1422"/>
        <v/>
      </c>
      <c r="CQ503" s="533" t="str">
        <f t="shared" si="1423"/>
        <v/>
      </c>
      <c r="CR503" s="534" t="str">
        <f t="shared" si="1424"/>
        <v/>
      </c>
      <c r="CS503" s="534" t="str">
        <f t="shared" si="1425"/>
        <v/>
      </c>
      <c r="CT503" s="534" t="str">
        <f t="shared" si="1426"/>
        <v/>
      </c>
      <c r="CU503" s="534" t="str">
        <f t="shared" si="1427"/>
        <v/>
      </c>
      <c r="CV503" s="534" t="str">
        <f t="shared" si="1428"/>
        <v/>
      </c>
      <c r="CW503" s="535" t="str">
        <f t="shared" si="1429"/>
        <v/>
      </c>
      <c r="CX503" s="535" t="str">
        <f t="shared" si="1430"/>
        <v/>
      </c>
      <c r="CY503" s="535" t="str">
        <f t="shared" si="1431"/>
        <v/>
      </c>
      <c r="CZ503" s="534" t="str">
        <f t="shared" si="1432"/>
        <v/>
      </c>
      <c r="DA503" s="534" t="str">
        <f t="shared" si="1433"/>
        <v/>
      </c>
      <c r="DB503" s="534" t="str">
        <f t="shared" si="1434"/>
        <v/>
      </c>
      <c r="DC503" s="534" t="str">
        <f t="shared" si="1435"/>
        <v/>
      </c>
      <c r="DD503" s="534" t="str">
        <f t="shared" si="1436"/>
        <v/>
      </c>
      <c r="DE503" s="533" t="str">
        <f t="shared" si="1437"/>
        <v/>
      </c>
      <c r="DF503" s="532" t="str">
        <f t="shared" si="1438"/>
        <v/>
      </c>
      <c r="DG503" s="631">
        <f t="shared" si="1439"/>
        <v>3</v>
      </c>
      <c r="DH503" s="96">
        <f t="shared" si="1440"/>
        <v>7</v>
      </c>
      <c r="DI503" s="96">
        <f t="shared" si="1441"/>
        <v>0</v>
      </c>
      <c r="DJ503" s="96">
        <f t="shared" si="1442"/>
        <v>0</v>
      </c>
      <c r="DK503" s="467"/>
      <c r="DL503" s="599"/>
      <c r="DM503" s="599"/>
      <c r="DN503" s="599"/>
      <c r="DO503" s="599"/>
      <c r="DP503" s="599"/>
      <c r="DQ503" s="599"/>
      <c r="DR503" s="599"/>
      <c r="DS503" s="599"/>
      <c r="DT503" s="468"/>
    </row>
    <row r="504" spans="1:124" s="673" customFormat="1" ht="15.75" customHeight="1">
      <c r="A504" s="590" t="s">
        <v>286</v>
      </c>
      <c r="B504" s="656">
        <v>12</v>
      </c>
      <c r="C504" s="305">
        <v>12</v>
      </c>
      <c r="D504" s="305"/>
      <c r="E504" s="305"/>
      <c r="F504" s="305"/>
      <c r="G504" s="305"/>
      <c r="H504" s="305"/>
      <c r="I504" s="305"/>
      <c r="J504" s="305"/>
      <c r="K504" s="305"/>
      <c r="L504" s="305">
        <v>12</v>
      </c>
      <c r="M504" s="305"/>
      <c r="N504" s="305"/>
      <c r="O504" s="305"/>
      <c r="P504" s="305"/>
      <c r="Q504" s="305"/>
      <c r="R504" s="305"/>
      <c r="S504" s="583"/>
      <c r="T504" s="305">
        <v>12</v>
      </c>
      <c r="U504" s="305">
        <v>12</v>
      </c>
      <c r="V504" s="305">
        <v>12</v>
      </c>
      <c r="W504" s="305">
        <v>12</v>
      </c>
      <c r="X504" s="305">
        <v>12</v>
      </c>
      <c r="Y504" s="305">
        <v>12</v>
      </c>
      <c r="Z504" s="305">
        <v>12</v>
      </c>
      <c r="AA504" s="1349"/>
      <c r="AB504" s="1349"/>
      <c r="AC504" s="1349"/>
      <c r="AD504" s="305"/>
      <c r="AE504" s="1360"/>
      <c r="AF504" s="656"/>
      <c r="AG504" s="656"/>
      <c r="AH504" s="656"/>
      <c r="AI504" s="656"/>
      <c r="AJ504" s="656"/>
      <c r="AK504" s="583"/>
      <c r="AL504" s="305"/>
      <c r="AM504" s="305"/>
      <c r="AN504" s="305"/>
      <c r="AO504" s="305"/>
      <c r="AP504" s="305"/>
      <c r="AQ504" s="305"/>
      <c r="AR504" s="305"/>
      <c r="AS504" s="305"/>
      <c r="AT504" s="305"/>
      <c r="AU504" s="305"/>
      <c r="AV504" s="305"/>
      <c r="AW504" s="656"/>
      <c r="AX504" s="656"/>
      <c r="AY504" s="656"/>
      <c r="AZ504" s="656"/>
      <c r="BA504" s="656"/>
      <c r="BB504" s="656"/>
      <c r="BC504" s="621"/>
      <c r="BD504" s="1349"/>
      <c r="BE504" s="1349"/>
      <c r="BF504" s="1349"/>
      <c r="BG504" s="1349"/>
      <c r="BH504" s="1349"/>
      <c r="BI504" s="1349"/>
      <c r="BJ504" s="1349"/>
      <c r="BK504" s="1349"/>
      <c r="BL504" s="1349"/>
      <c r="BM504" s="1349"/>
      <c r="BN504" s="1349"/>
      <c r="BO504" s="1360"/>
      <c r="BP504" s="1360"/>
      <c r="BQ504" s="1360"/>
      <c r="BR504" s="1360"/>
      <c r="BS504" s="1360"/>
      <c r="BT504" s="1360"/>
      <c r="BU504" s="621"/>
      <c r="BV504" s="305">
        <v>12</v>
      </c>
      <c r="BW504" s="305">
        <v>12</v>
      </c>
      <c r="BX504" s="305"/>
      <c r="BY504" s="305"/>
      <c r="BZ504" s="578">
        <f t="shared" ref="BZ504:BZ526" si="1464">IF(DG504&lt;3,"",(SUM(B504:R504)-MIN(B504:R504)-MAX(B504:R504))/(DG504-2))</f>
        <v>12</v>
      </c>
      <c r="CA504" s="578">
        <f t="shared" ref="CA504:CA526" si="1465">IF(DH504&lt;3,"",(SUM(T504:AJ504)-MIN(T504:AJ504)-MAX(T504:AJ504))/(DH504-2))</f>
        <v>12</v>
      </c>
      <c r="CB504" s="578" t="str">
        <f t="shared" ref="CB504:CB526" si="1466">IF(DI504&lt;3,"",(SUM(AL504:BB504)-MIN(AL504:BB504)-MAX(AL504:BB504))/(DI504-2))</f>
        <v/>
      </c>
      <c r="CC504" s="665" t="str">
        <f t="shared" ref="CC504:CC526" si="1467">IF(DJ504&lt;3,"",(SUM(BD504:BT504)-MIN(BD504:BT504)-MAX(BD504:BT504))/(DJ504-2))</f>
        <v/>
      </c>
      <c r="CD504" s="1069" t="str">
        <f t="shared" si="1443"/>
        <v/>
      </c>
      <c r="CE504" s="1070" t="str">
        <f t="shared" si="1463"/>
        <v/>
      </c>
      <c r="CF504" s="1070" t="str">
        <f t="shared" si="1463"/>
        <v/>
      </c>
      <c r="CG504" s="1070" t="str">
        <f t="shared" si="1463"/>
        <v/>
      </c>
      <c r="CH504" s="1070" t="str">
        <f t="shared" si="1463"/>
        <v/>
      </c>
      <c r="CI504" s="1071" t="str">
        <f t="shared" si="1463"/>
        <v/>
      </c>
      <c r="CJ504" s="1071" t="str">
        <f t="shared" si="1463"/>
        <v/>
      </c>
      <c r="CK504" s="1070" t="str">
        <f t="shared" si="1463"/>
        <v/>
      </c>
      <c r="CL504" s="1070" t="str">
        <f t="shared" si="1463"/>
        <v/>
      </c>
      <c r="CM504" s="1070" t="str">
        <f t="shared" si="1463"/>
        <v/>
      </c>
      <c r="CN504" s="1070" t="str">
        <f t="shared" si="1463"/>
        <v/>
      </c>
      <c r="CO504" s="1069" t="str">
        <f t="shared" si="1463"/>
        <v/>
      </c>
      <c r="CP504" s="532" t="str">
        <f t="shared" si="1422"/>
        <v/>
      </c>
      <c r="CQ504" s="533" t="str">
        <f t="shared" si="1423"/>
        <v/>
      </c>
      <c r="CR504" s="534" t="str">
        <f t="shared" si="1424"/>
        <v/>
      </c>
      <c r="CS504" s="534" t="str">
        <f t="shared" si="1425"/>
        <v/>
      </c>
      <c r="CT504" s="534" t="str">
        <f t="shared" si="1426"/>
        <v/>
      </c>
      <c r="CU504" s="534" t="str">
        <f t="shared" si="1427"/>
        <v/>
      </c>
      <c r="CV504" s="534" t="str">
        <f t="shared" si="1428"/>
        <v/>
      </c>
      <c r="CW504" s="535" t="str">
        <f t="shared" si="1429"/>
        <v/>
      </c>
      <c r="CX504" s="535" t="str">
        <f t="shared" si="1430"/>
        <v/>
      </c>
      <c r="CY504" s="535" t="str">
        <f t="shared" si="1431"/>
        <v/>
      </c>
      <c r="CZ504" s="534" t="str">
        <f t="shared" si="1432"/>
        <v/>
      </c>
      <c r="DA504" s="534" t="str">
        <f t="shared" si="1433"/>
        <v/>
      </c>
      <c r="DB504" s="534" t="str">
        <f t="shared" si="1434"/>
        <v/>
      </c>
      <c r="DC504" s="534" t="str">
        <f t="shared" si="1435"/>
        <v/>
      </c>
      <c r="DD504" s="534" t="str">
        <f t="shared" si="1436"/>
        <v/>
      </c>
      <c r="DE504" s="533" t="str">
        <f t="shared" si="1437"/>
        <v/>
      </c>
      <c r="DF504" s="532" t="str">
        <f t="shared" si="1438"/>
        <v/>
      </c>
      <c r="DG504" s="631">
        <f t="shared" si="1439"/>
        <v>3</v>
      </c>
      <c r="DH504" s="96">
        <f t="shared" si="1440"/>
        <v>7</v>
      </c>
      <c r="DI504" s="96">
        <f t="shared" si="1441"/>
        <v>0</v>
      </c>
      <c r="DJ504" s="96">
        <f t="shared" si="1442"/>
        <v>0</v>
      </c>
      <c r="DK504" s="670"/>
      <c r="DL504" s="671"/>
      <c r="DM504" s="671"/>
      <c r="DN504" s="671"/>
      <c r="DO504" s="671"/>
      <c r="DP504" s="671"/>
      <c r="DQ504" s="671"/>
      <c r="DR504" s="671"/>
      <c r="DS504" s="671"/>
      <c r="DT504" s="672"/>
    </row>
    <row r="505" spans="1:124" s="673" customFormat="1" ht="15.75" customHeight="1">
      <c r="A505" s="748" t="s">
        <v>281</v>
      </c>
      <c r="B505" s="736">
        <f>4000*$K$1</f>
        <v>16747.2</v>
      </c>
      <c r="C505" s="736">
        <f t="shared" ref="C505:M505" si="1468">4000*$K$1</f>
        <v>16747.2</v>
      </c>
      <c r="D505" s="736">
        <f t="shared" si="1468"/>
        <v>16747.2</v>
      </c>
      <c r="E505" s="736">
        <f t="shared" si="1468"/>
        <v>16747.2</v>
      </c>
      <c r="F505" s="736">
        <f t="shared" si="1468"/>
        <v>16747.2</v>
      </c>
      <c r="G505" s="736">
        <f t="shared" si="1468"/>
        <v>16747.2</v>
      </c>
      <c r="H505" s="736">
        <f t="shared" si="1468"/>
        <v>16747.2</v>
      </c>
      <c r="I505" s="736">
        <f t="shared" si="1468"/>
        <v>16747.2</v>
      </c>
      <c r="J505" s="736">
        <f t="shared" si="1468"/>
        <v>16747.2</v>
      </c>
      <c r="K505" s="736">
        <f t="shared" si="1468"/>
        <v>16747.2</v>
      </c>
      <c r="L505" s="736">
        <f t="shared" si="1468"/>
        <v>16747.2</v>
      </c>
      <c r="M505" s="736">
        <f t="shared" si="1468"/>
        <v>16747.2</v>
      </c>
      <c r="N505" s="736"/>
      <c r="O505" s="736"/>
      <c r="P505" s="736"/>
      <c r="Q505" s="736"/>
      <c r="R505" s="736"/>
      <c r="S505" s="730"/>
      <c r="T505" s="736">
        <f>4000*$K$1</f>
        <v>16747.2</v>
      </c>
      <c r="U505" s="736">
        <f t="shared" ref="U505:AE505" si="1469">4000*$K$1</f>
        <v>16747.2</v>
      </c>
      <c r="V505" s="736">
        <f t="shared" si="1469"/>
        <v>16747.2</v>
      </c>
      <c r="W505" s="736">
        <f t="shared" si="1469"/>
        <v>16747.2</v>
      </c>
      <c r="X505" s="736">
        <f t="shared" si="1469"/>
        <v>16747.2</v>
      </c>
      <c r="Y505" s="736">
        <f t="shared" si="1469"/>
        <v>16747.2</v>
      </c>
      <c r="Z505" s="1382">
        <f t="shared" si="1469"/>
        <v>16747.2</v>
      </c>
      <c r="AA505" s="1382">
        <f t="shared" si="1469"/>
        <v>16747.2</v>
      </c>
      <c r="AB505" s="1382">
        <f t="shared" si="1469"/>
        <v>16747.2</v>
      </c>
      <c r="AC505" s="1382">
        <f t="shared" si="1469"/>
        <v>16747.2</v>
      </c>
      <c r="AD505" s="736">
        <f t="shared" si="1469"/>
        <v>16747.2</v>
      </c>
      <c r="AE505" s="1382">
        <f t="shared" si="1469"/>
        <v>16747.2</v>
      </c>
      <c r="AF505" s="736"/>
      <c r="AG505" s="736"/>
      <c r="AH505" s="736"/>
      <c r="AI505" s="736"/>
      <c r="AJ505" s="736"/>
      <c r="AK505" s="730"/>
      <c r="AL505" s="736">
        <f>4000*$K$1</f>
        <v>16747.2</v>
      </c>
      <c r="AM505" s="736">
        <f t="shared" ref="AM505:AW505" si="1470">4000*$K$1</f>
        <v>16747.2</v>
      </c>
      <c r="AN505" s="736">
        <f t="shared" si="1470"/>
        <v>16747.2</v>
      </c>
      <c r="AO505" s="736">
        <f t="shared" si="1470"/>
        <v>16747.2</v>
      </c>
      <c r="AP505" s="736">
        <f t="shared" si="1470"/>
        <v>16747.2</v>
      </c>
      <c r="AQ505" s="736">
        <f t="shared" si="1470"/>
        <v>16747.2</v>
      </c>
      <c r="AR505" s="736">
        <f t="shared" si="1470"/>
        <v>16747.2</v>
      </c>
      <c r="AS505" s="736">
        <f t="shared" si="1470"/>
        <v>16747.2</v>
      </c>
      <c r="AT505" s="736">
        <f t="shared" si="1470"/>
        <v>16747.2</v>
      </c>
      <c r="AU505" s="736">
        <f t="shared" si="1470"/>
        <v>16747.2</v>
      </c>
      <c r="AV505" s="736">
        <f t="shared" si="1470"/>
        <v>16747.2</v>
      </c>
      <c r="AW505" s="736">
        <f t="shared" si="1470"/>
        <v>16747.2</v>
      </c>
      <c r="AX505" s="736"/>
      <c r="AY505" s="736"/>
      <c r="AZ505" s="736"/>
      <c r="BA505" s="736"/>
      <c r="BB505" s="736"/>
      <c r="BC505" s="730"/>
      <c r="BD505" s="1382">
        <f>4000*$K$1</f>
        <v>16747.2</v>
      </c>
      <c r="BE505" s="1382">
        <f t="shared" ref="BE505:BO505" si="1471">4000*$K$1</f>
        <v>16747.2</v>
      </c>
      <c r="BF505" s="1382">
        <f t="shared" si="1471"/>
        <v>16747.2</v>
      </c>
      <c r="BG505" s="1382">
        <f t="shared" si="1471"/>
        <v>16747.2</v>
      </c>
      <c r="BH505" s="1382">
        <f t="shared" si="1471"/>
        <v>16747.2</v>
      </c>
      <c r="BI505" s="1382">
        <f t="shared" si="1471"/>
        <v>16747.2</v>
      </c>
      <c r="BJ505" s="1382">
        <f t="shared" si="1471"/>
        <v>16747.2</v>
      </c>
      <c r="BK505" s="1382">
        <f t="shared" si="1471"/>
        <v>16747.2</v>
      </c>
      <c r="BL505" s="1382">
        <f t="shared" si="1471"/>
        <v>16747.2</v>
      </c>
      <c r="BM505" s="1382">
        <f t="shared" si="1471"/>
        <v>16747.2</v>
      </c>
      <c r="BN505" s="1382">
        <f t="shared" si="1471"/>
        <v>16747.2</v>
      </c>
      <c r="BO505" s="1382">
        <f t="shared" si="1471"/>
        <v>16747.2</v>
      </c>
      <c r="BP505" s="1382"/>
      <c r="BQ505" s="1382"/>
      <c r="BR505" s="1382"/>
      <c r="BS505" s="1382"/>
      <c r="BT505" s="1382"/>
      <c r="BU505" s="730"/>
      <c r="BV505" s="736">
        <f t="shared" ref="BV505:BY505" si="1472">4000*$K$1</f>
        <v>16747.2</v>
      </c>
      <c r="BW505" s="736">
        <f t="shared" si="1472"/>
        <v>16747.2</v>
      </c>
      <c r="BX505" s="736">
        <f t="shared" si="1472"/>
        <v>16747.2</v>
      </c>
      <c r="BY505" s="736">
        <f t="shared" si="1472"/>
        <v>16747.2</v>
      </c>
      <c r="BZ505" s="578">
        <f t="shared" si="1464"/>
        <v>16747.200000000004</v>
      </c>
      <c r="CA505" s="578">
        <f t="shared" si="1465"/>
        <v>16747.200000000004</v>
      </c>
      <c r="CB505" s="578">
        <f t="shared" si="1466"/>
        <v>16747.200000000004</v>
      </c>
      <c r="CC505" s="665">
        <f t="shared" si="1467"/>
        <v>16747.200000000004</v>
      </c>
      <c r="CD505" s="1069">
        <f t="shared" si="1443"/>
        <v>16747.2</v>
      </c>
      <c r="CE505" s="1070">
        <f t="shared" si="1463"/>
        <v>16747.2</v>
      </c>
      <c r="CF505" s="1070">
        <f t="shared" si="1463"/>
        <v>16747.2</v>
      </c>
      <c r="CG505" s="1070">
        <f t="shared" si="1463"/>
        <v>16747.2</v>
      </c>
      <c r="CH505" s="1070">
        <f t="shared" si="1463"/>
        <v>16747.2</v>
      </c>
      <c r="CI505" s="1071">
        <f t="shared" si="1463"/>
        <v>16747.2</v>
      </c>
      <c r="CJ505" s="1071">
        <f t="shared" si="1463"/>
        <v>16747.2</v>
      </c>
      <c r="CK505" s="1070">
        <f t="shared" si="1463"/>
        <v>16747.2</v>
      </c>
      <c r="CL505" s="1070">
        <f t="shared" si="1463"/>
        <v>16747.2</v>
      </c>
      <c r="CM505" s="1070">
        <f t="shared" si="1463"/>
        <v>16747.2</v>
      </c>
      <c r="CN505" s="1070">
        <f t="shared" si="1463"/>
        <v>16747.2</v>
      </c>
      <c r="CO505" s="1069">
        <f t="shared" si="1463"/>
        <v>16747.2</v>
      </c>
      <c r="CP505" s="532" t="str">
        <f t="shared" si="1422"/>
        <v/>
      </c>
      <c r="CQ505" s="533" t="str">
        <f t="shared" si="1423"/>
        <v/>
      </c>
      <c r="CR505" s="534" t="str">
        <f t="shared" si="1424"/>
        <v/>
      </c>
      <c r="CS505" s="534">
        <f t="shared" si="1425"/>
        <v>16747.2</v>
      </c>
      <c r="CT505" s="534">
        <f t="shared" si="1426"/>
        <v>16747.2</v>
      </c>
      <c r="CU505" s="534">
        <f t="shared" si="1427"/>
        <v>16747.2</v>
      </c>
      <c r="CV505" s="534">
        <f t="shared" si="1428"/>
        <v>16747.2</v>
      </c>
      <c r="CW505" s="535">
        <f t="shared" si="1429"/>
        <v>16747.2</v>
      </c>
      <c r="CX505" s="535">
        <f t="shared" si="1430"/>
        <v>16747.2</v>
      </c>
      <c r="CY505" s="535">
        <f t="shared" si="1431"/>
        <v>16747.2</v>
      </c>
      <c r="CZ505" s="534">
        <f t="shared" si="1432"/>
        <v>16747.2</v>
      </c>
      <c r="DA505" s="534">
        <f t="shared" si="1433"/>
        <v>16747.2</v>
      </c>
      <c r="DB505" s="534">
        <f t="shared" si="1434"/>
        <v>16747.2</v>
      </c>
      <c r="DC505" s="534">
        <f t="shared" si="1435"/>
        <v>16747.2</v>
      </c>
      <c r="DD505" s="534">
        <f t="shared" si="1436"/>
        <v>16747.2</v>
      </c>
      <c r="DE505" s="533" t="str">
        <f t="shared" si="1437"/>
        <v/>
      </c>
      <c r="DF505" s="532" t="str">
        <f t="shared" si="1438"/>
        <v/>
      </c>
      <c r="DG505" s="631">
        <f t="shared" si="1439"/>
        <v>12</v>
      </c>
      <c r="DH505" s="96">
        <f t="shared" si="1440"/>
        <v>12</v>
      </c>
      <c r="DI505" s="96">
        <f t="shared" si="1441"/>
        <v>12</v>
      </c>
      <c r="DJ505" s="96">
        <f t="shared" si="1442"/>
        <v>12</v>
      </c>
      <c r="DK505" s="670"/>
      <c r="DL505" s="671"/>
      <c r="DM505" s="671"/>
      <c r="DN505" s="671"/>
      <c r="DO505" s="671"/>
      <c r="DP505" s="671"/>
      <c r="DQ505" s="671"/>
      <c r="DR505" s="671"/>
      <c r="DS505" s="671"/>
      <c r="DT505" s="672"/>
    </row>
    <row r="506" spans="1:124" s="470" customFormat="1" ht="15.75" customHeight="1">
      <c r="A506" s="590" t="s">
        <v>226</v>
      </c>
      <c r="B506" s="738">
        <f t="shared" ref="B506:M506" si="1473">IF(B503="","",B503*B504*B505/B$46/365/$G$1)</f>
        <v>2.2345490126312043E-2</v>
      </c>
      <c r="C506" s="611">
        <f t="shared" si="1473"/>
        <v>2.6069738480697387E-2</v>
      </c>
      <c r="D506" s="738" t="str">
        <f t="shared" si="1473"/>
        <v/>
      </c>
      <c r="E506" s="611" t="str">
        <f t="shared" si="1473"/>
        <v/>
      </c>
      <c r="F506" s="738" t="str">
        <f t="shared" si="1473"/>
        <v/>
      </c>
      <c r="G506" s="611" t="str">
        <f t="shared" si="1473"/>
        <v/>
      </c>
      <c r="H506" s="738" t="str">
        <f t="shared" si="1473"/>
        <v/>
      </c>
      <c r="I506" s="611" t="str">
        <f t="shared" si="1473"/>
        <v/>
      </c>
      <c r="J506" s="738" t="str">
        <f t="shared" si="1473"/>
        <v/>
      </c>
      <c r="K506" s="738" t="str">
        <f t="shared" si="1473"/>
        <v/>
      </c>
      <c r="L506" s="738">
        <f t="shared" si="1473"/>
        <v>3.1283686176836863E-2</v>
      </c>
      <c r="M506" s="738" t="str">
        <f t="shared" si="1473"/>
        <v/>
      </c>
      <c r="N506" s="738"/>
      <c r="O506" s="738"/>
      <c r="P506" s="738"/>
      <c r="Q506" s="738"/>
      <c r="R506" s="738"/>
      <c r="S506" s="630"/>
      <c r="T506" s="738">
        <f t="shared" ref="T506:AE506" si="1474">IF(T503="","",T503*T504*T505/T$46/365/$G$1)</f>
        <v>2.6069738480697387E-2</v>
      </c>
      <c r="U506" s="611">
        <f t="shared" si="1474"/>
        <v>2.8439714706215327E-2</v>
      </c>
      <c r="V506" s="611">
        <f t="shared" si="1474"/>
        <v>2.4064373982182204E-2</v>
      </c>
      <c r="W506" s="611">
        <f t="shared" si="1474"/>
        <v>2.8439714706215327E-2</v>
      </c>
      <c r="X506" s="611">
        <f t="shared" si="1474"/>
        <v>3.9104607721046077E-2</v>
      </c>
      <c r="Y506" s="611">
        <f t="shared" si="1474"/>
        <v>3.1283686176836863E-2</v>
      </c>
      <c r="Z506" s="1348">
        <f t="shared" si="1474"/>
        <v>2.8439714706215327E-2</v>
      </c>
      <c r="AA506" s="1348" t="str">
        <f t="shared" si="1474"/>
        <v/>
      </c>
      <c r="AB506" s="1348" t="str">
        <f t="shared" si="1474"/>
        <v/>
      </c>
      <c r="AC506" s="1348" t="str">
        <f t="shared" si="1474"/>
        <v/>
      </c>
      <c r="AD506" s="611" t="str">
        <f t="shared" si="1474"/>
        <v/>
      </c>
      <c r="AE506" s="1348" t="str">
        <f t="shared" si="1474"/>
        <v/>
      </c>
      <c r="AF506" s="611"/>
      <c r="AG506" s="611"/>
      <c r="AH506" s="611"/>
      <c r="AI506" s="611"/>
      <c r="AJ506" s="611"/>
      <c r="AK506" s="630"/>
      <c r="AL506" s="611" t="str">
        <f t="shared" ref="AL506:AT506" si="1475">IF(AL503="","",AL503*AL504*AL505/AL$46/365/$G$1)</f>
        <v/>
      </c>
      <c r="AM506" s="611" t="str">
        <f t="shared" si="1475"/>
        <v/>
      </c>
      <c r="AN506" s="611" t="str">
        <f t="shared" si="1475"/>
        <v/>
      </c>
      <c r="AO506" s="611" t="str">
        <f t="shared" si="1475"/>
        <v/>
      </c>
      <c r="AP506" s="611" t="str">
        <f t="shared" si="1475"/>
        <v/>
      </c>
      <c r="AQ506" s="611" t="str">
        <f t="shared" si="1475"/>
        <v/>
      </c>
      <c r="AR506" s="611" t="str">
        <f t="shared" si="1475"/>
        <v/>
      </c>
      <c r="AS506" s="611" t="str">
        <f t="shared" si="1475"/>
        <v/>
      </c>
      <c r="AT506" s="611" t="str">
        <f t="shared" si="1475"/>
        <v/>
      </c>
      <c r="AU506" s="611"/>
      <c r="AV506" s="611"/>
      <c r="AW506" s="611" t="str">
        <f t="shared" ref="AW506" si="1476">IF(AW503="","",AW503*AW504*AW505/AW$46/365/$G$1)</f>
        <v/>
      </c>
      <c r="AX506" s="611"/>
      <c r="AY506" s="611"/>
      <c r="AZ506" s="611"/>
      <c r="BA506" s="611"/>
      <c r="BB506" s="611"/>
      <c r="BC506" s="630"/>
      <c r="BD506" s="1348" t="str">
        <f>IF(BD503="","",BD503*BD504*BD505/BD$46/365/$G$1)</f>
        <v/>
      </c>
      <c r="BE506" s="1348" t="str">
        <f>IF(BE503="","",BE503*BE504*BE505/BE$46/365/$G$1)</f>
        <v/>
      </c>
      <c r="BF506" s="1348" t="str">
        <f>IF(BF503="","",BF503*BF504*BF505/BF$46/365/$G$1)</f>
        <v/>
      </c>
      <c r="BG506" s="1348" t="str">
        <f>IF(BG503="","",BG503*BG504*BG505/BG$46/365/$G$1)</f>
        <v/>
      </c>
      <c r="BH506" s="1348"/>
      <c r="BI506" s="1348"/>
      <c r="BJ506" s="1348" t="str">
        <f t="shared" ref="BJ506:BO506" si="1477">IF(BJ503="","",BJ503*BJ504*BJ505/BJ$46/365/$G$1)</f>
        <v/>
      </c>
      <c r="BK506" s="1348" t="str">
        <f t="shared" si="1477"/>
        <v/>
      </c>
      <c r="BL506" s="1348" t="str">
        <f t="shared" si="1477"/>
        <v/>
      </c>
      <c r="BM506" s="1348" t="str">
        <f t="shared" si="1477"/>
        <v/>
      </c>
      <c r="BN506" s="1348" t="str">
        <f t="shared" si="1477"/>
        <v/>
      </c>
      <c r="BO506" s="1348" t="str">
        <f t="shared" si="1477"/>
        <v/>
      </c>
      <c r="BP506" s="1348"/>
      <c r="BQ506" s="1348"/>
      <c r="BR506" s="1348"/>
      <c r="BS506" s="1348"/>
      <c r="BT506" s="1348"/>
      <c r="BU506" s="630"/>
      <c r="BV506" s="611">
        <f>IF(BV503="","",BV503*BV504*BV505/BV$46/365/$G$1)</f>
        <v>3.1283686176836863E-2</v>
      </c>
      <c r="BW506" s="611">
        <f>IF(BW503="","",BW503*BW504*BW505/BW$46/365/$G$1)</f>
        <v>3.1283686176836863E-2</v>
      </c>
      <c r="BX506" s="611" t="str">
        <f>IF(BX503="","",BX503*BX504*BX505/BX$46/365/$G$1)</f>
        <v/>
      </c>
      <c r="BY506" s="611" t="str">
        <f>IF(BY503="","",BY503*BY504*BY505/BY$46/365/$G$1)</f>
        <v/>
      </c>
      <c r="BZ506" s="603">
        <f t="shared" si="1464"/>
        <v>2.6069738480697401E-2</v>
      </c>
      <c r="CA506" s="603">
        <f t="shared" si="1465"/>
        <v>2.8534513755236045E-2</v>
      </c>
      <c r="CB506" s="603" t="str">
        <f t="shared" si="1466"/>
        <v/>
      </c>
      <c r="CC506" s="603" t="str">
        <f t="shared" si="1467"/>
        <v/>
      </c>
      <c r="CD506" s="1072" t="str">
        <f t="shared" si="1443"/>
        <v/>
      </c>
      <c r="CE506" s="1073" t="str">
        <f t="shared" si="1463"/>
        <v/>
      </c>
      <c r="CF506" s="1073" t="str">
        <f t="shared" si="1463"/>
        <v/>
      </c>
      <c r="CG506" s="1073" t="str">
        <f t="shared" si="1463"/>
        <v/>
      </c>
      <c r="CH506" s="1073" t="str">
        <f t="shared" si="1463"/>
        <v/>
      </c>
      <c r="CI506" s="1074" t="str">
        <f t="shared" si="1463"/>
        <v/>
      </c>
      <c r="CJ506" s="1074" t="str">
        <f t="shared" si="1463"/>
        <v/>
      </c>
      <c r="CK506" s="1073" t="str">
        <f t="shared" si="1463"/>
        <v/>
      </c>
      <c r="CL506" s="1073" t="str">
        <f t="shared" si="1463"/>
        <v/>
      </c>
      <c r="CM506" s="1073" t="str">
        <f t="shared" si="1463"/>
        <v/>
      </c>
      <c r="CN506" s="1073" t="str">
        <f t="shared" si="1463"/>
        <v/>
      </c>
      <c r="CO506" s="1072" t="str">
        <f t="shared" si="1463"/>
        <v/>
      </c>
      <c r="CP506" s="520" t="str">
        <f t="shared" si="1422"/>
        <v/>
      </c>
      <c r="CQ506" s="521" t="str">
        <f t="shared" si="1423"/>
        <v/>
      </c>
      <c r="CR506" s="522" t="str">
        <f t="shared" si="1424"/>
        <v/>
      </c>
      <c r="CS506" s="522" t="str">
        <f t="shared" si="1425"/>
        <v/>
      </c>
      <c r="CT506" s="522" t="str">
        <f t="shared" si="1426"/>
        <v/>
      </c>
      <c r="CU506" s="522" t="str">
        <f t="shared" si="1427"/>
        <v/>
      </c>
      <c r="CV506" s="522" t="str">
        <f t="shared" si="1428"/>
        <v/>
      </c>
      <c r="CW506" s="523" t="str">
        <f t="shared" si="1429"/>
        <v/>
      </c>
      <c r="CX506" s="523" t="str">
        <f t="shared" si="1430"/>
        <v/>
      </c>
      <c r="CY506" s="523" t="str">
        <f t="shared" si="1431"/>
        <v/>
      </c>
      <c r="CZ506" s="522" t="str">
        <f t="shared" si="1432"/>
        <v/>
      </c>
      <c r="DA506" s="522" t="str">
        <f t="shared" si="1433"/>
        <v/>
      </c>
      <c r="DB506" s="522" t="str">
        <f t="shared" si="1434"/>
        <v/>
      </c>
      <c r="DC506" s="522" t="str">
        <f t="shared" si="1435"/>
        <v/>
      </c>
      <c r="DD506" s="522" t="str">
        <f t="shared" si="1436"/>
        <v/>
      </c>
      <c r="DE506" s="521" t="str">
        <f t="shared" si="1437"/>
        <v/>
      </c>
      <c r="DF506" s="520" t="str">
        <f t="shared" si="1438"/>
        <v/>
      </c>
      <c r="DG506" s="631">
        <f t="shared" si="1439"/>
        <v>3</v>
      </c>
      <c r="DH506" s="96">
        <f t="shared" si="1440"/>
        <v>7</v>
      </c>
      <c r="DI506" s="96">
        <f t="shared" si="1441"/>
        <v>0</v>
      </c>
      <c r="DJ506" s="96">
        <f t="shared" si="1442"/>
        <v>0</v>
      </c>
      <c r="DK506" s="467"/>
      <c r="DL506" s="599"/>
      <c r="DM506" s="599"/>
      <c r="DN506" s="599"/>
      <c r="DO506" s="599"/>
      <c r="DP506" s="599"/>
      <c r="DQ506" s="599"/>
      <c r="DR506" s="599"/>
      <c r="DS506" s="599"/>
      <c r="DT506" s="468"/>
    </row>
    <row r="507" spans="1:124" s="470" customFormat="1" ht="15.75" customHeight="1">
      <c r="A507" s="1155" t="s">
        <v>285</v>
      </c>
      <c r="B507" s="622">
        <v>11</v>
      </c>
      <c r="C507" s="620">
        <v>12</v>
      </c>
      <c r="D507" s="620"/>
      <c r="E507" s="620"/>
      <c r="F507" s="620"/>
      <c r="G507" s="620"/>
      <c r="H507" s="620"/>
      <c r="I507" s="620"/>
      <c r="J507" s="620"/>
      <c r="K507" s="620"/>
      <c r="L507" s="620">
        <v>10.9</v>
      </c>
      <c r="M507" s="620"/>
      <c r="N507" s="620"/>
      <c r="O507" s="620"/>
      <c r="P507" s="620"/>
      <c r="Q507" s="620"/>
      <c r="R507" s="620"/>
      <c r="S507" s="569"/>
      <c r="T507" s="620">
        <v>30</v>
      </c>
      <c r="U507" s="620">
        <v>30</v>
      </c>
      <c r="V507" s="620">
        <v>30</v>
      </c>
      <c r="W507" s="620">
        <v>30</v>
      </c>
      <c r="X507" s="620">
        <v>30</v>
      </c>
      <c r="Y507" s="620">
        <v>30</v>
      </c>
      <c r="Z507" s="620">
        <v>30</v>
      </c>
      <c r="AA507" s="1350"/>
      <c r="AB507" s="1350"/>
      <c r="AC507" s="1350"/>
      <c r="AD507" s="620"/>
      <c r="AE507" s="1351"/>
      <c r="AF507" s="622"/>
      <c r="AG507" s="622"/>
      <c r="AH507" s="620"/>
      <c r="AI507" s="622"/>
      <c r="AJ507" s="622"/>
      <c r="AK507" s="569"/>
      <c r="AL507" s="620"/>
      <c r="AM507" s="620"/>
      <c r="AN507" s="620"/>
      <c r="AO507" s="620"/>
      <c r="AP507" s="620"/>
      <c r="AQ507" s="620"/>
      <c r="AR507" s="620"/>
      <c r="AS507" s="620"/>
      <c r="AT507" s="620"/>
      <c r="AU507" s="620"/>
      <c r="AV507" s="620"/>
      <c r="AW507" s="622"/>
      <c r="AX507" s="620"/>
      <c r="AY507" s="622"/>
      <c r="AZ507" s="622"/>
      <c r="BA507" s="622"/>
      <c r="BB507" s="622"/>
      <c r="BC507" s="632"/>
      <c r="BD507" s="1350"/>
      <c r="BE507" s="1350"/>
      <c r="BF507" s="1350"/>
      <c r="BG507" s="1350"/>
      <c r="BH507" s="1350"/>
      <c r="BI507" s="1350"/>
      <c r="BJ507" s="1350"/>
      <c r="BK507" s="1350"/>
      <c r="BL507" s="1350"/>
      <c r="BM507" s="1350"/>
      <c r="BN507" s="1350"/>
      <c r="BO507" s="1351"/>
      <c r="BP507" s="1350"/>
      <c r="BQ507" s="1350"/>
      <c r="BR507" s="1351"/>
      <c r="BS507" s="1351"/>
      <c r="BT507" s="1351"/>
      <c r="BU507" s="632"/>
      <c r="BV507" s="620">
        <v>11</v>
      </c>
      <c r="BW507" s="620">
        <v>11</v>
      </c>
      <c r="BX507" s="620"/>
      <c r="BY507" s="620"/>
      <c r="BZ507" s="578">
        <f t="shared" si="1464"/>
        <v>11</v>
      </c>
      <c r="CA507" s="578">
        <f t="shared" si="1465"/>
        <v>30</v>
      </c>
      <c r="CB507" s="578" t="str">
        <f t="shared" si="1466"/>
        <v/>
      </c>
      <c r="CC507" s="665" t="str">
        <f t="shared" si="1467"/>
        <v/>
      </c>
      <c r="CD507" s="1069" t="str">
        <f t="shared" si="1443"/>
        <v/>
      </c>
      <c r="CE507" s="1070" t="str">
        <f t="shared" ref="CE507:CO507" si="1478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070" t="str">
        <f t="shared" si="1478"/>
        <v/>
      </c>
      <c r="CG507" s="1070" t="str">
        <f t="shared" si="1478"/>
        <v/>
      </c>
      <c r="CH507" s="1070" t="str">
        <f t="shared" si="1478"/>
        <v/>
      </c>
      <c r="CI507" s="1071" t="str">
        <f t="shared" si="1478"/>
        <v/>
      </c>
      <c r="CJ507" s="1071" t="str">
        <f t="shared" si="1478"/>
        <v/>
      </c>
      <c r="CK507" s="1070" t="str">
        <f t="shared" si="1478"/>
        <v/>
      </c>
      <c r="CL507" s="1070" t="str">
        <f t="shared" si="1478"/>
        <v/>
      </c>
      <c r="CM507" s="1070" t="str">
        <f t="shared" si="1478"/>
        <v/>
      </c>
      <c r="CN507" s="1070" t="str">
        <f t="shared" si="1478"/>
        <v/>
      </c>
      <c r="CO507" s="1069" t="str">
        <f t="shared" si="1478"/>
        <v/>
      </c>
      <c r="CP507" s="532" t="str">
        <f t="shared" si="1422"/>
        <v/>
      </c>
      <c r="CQ507" s="533" t="str">
        <f t="shared" si="1423"/>
        <v/>
      </c>
      <c r="CR507" s="534" t="str">
        <f t="shared" si="1424"/>
        <v/>
      </c>
      <c r="CS507" s="534" t="str">
        <f t="shared" si="1425"/>
        <v/>
      </c>
      <c r="CT507" s="534" t="str">
        <f t="shared" si="1426"/>
        <v/>
      </c>
      <c r="CU507" s="534" t="str">
        <f t="shared" si="1427"/>
        <v/>
      </c>
      <c r="CV507" s="534" t="str">
        <f t="shared" si="1428"/>
        <v/>
      </c>
      <c r="CW507" s="535" t="str">
        <f t="shared" si="1429"/>
        <v/>
      </c>
      <c r="CX507" s="535" t="str">
        <f t="shared" si="1430"/>
        <v/>
      </c>
      <c r="CY507" s="535" t="str">
        <f t="shared" si="1431"/>
        <v/>
      </c>
      <c r="CZ507" s="534" t="str">
        <f t="shared" si="1432"/>
        <v/>
      </c>
      <c r="DA507" s="534" t="str">
        <f t="shared" si="1433"/>
        <v/>
      </c>
      <c r="DB507" s="534" t="str">
        <f t="shared" si="1434"/>
        <v/>
      </c>
      <c r="DC507" s="534" t="str">
        <f t="shared" si="1435"/>
        <v/>
      </c>
      <c r="DD507" s="534" t="str">
        <f t="shared" si="1436"/>
        <v/>
      </c>
      <c r="DE507" s="533" t="str">
        <f t="shared" si="1437"/>
        <v/>
      </c>
      <c r="DF507" s="532" t="str">
        <f t="shared" si="1438"/>
        <v/>
      </c>
      <c r="DG507" s="631">
        <f t="shared" si="1439"/>
        <v>3</v>
      </c>
      <c r="DH507" s="96">
        <f t="shared" si="1440"/>
        <v>7</v>
      </c>
      <c r="DI507" s="96">
        <f t="shared" si="1441"/>
        <v>0</v>
      </c>
      <c r="DJ507" s="96">
        <f t="shared" si="1442"/>
        <v>0</v>
      </c>
      <c r="DK507" s="467"/>
      <c r="DL507" s="599"/>
      <c r="DM507" s="599"/>
      <c r="DN507" s="599"/>
      <c r="DO507" s="599"/>
      <c r="DP507" s="599"/>
      <c r="DQ507" s="599"/>
      <c r="DR507" s="599"/>
      <c r="DS507" s="599"/>
      <c r="DT507" s="468"/>
    </row>
    <row r="508" spans="1:124" s="470" customFormat="1" ht="15.75" customHeight="1">
      <c r="A508" s="590" t="s">
        <v>283</v>
      </c>
      <c r="B508" s="608">
        <f>IF(B507="","",B503*B507*B504)</f>
        <v>660</v>
      </c>
      <c r="C508" s="608">
        <f>IF(C507="","",C503*C507*C504)</f>
        <v>720</v>
      </c>
      <c r="D508" s="608" t="str">
        <f t="shared" ref="D508:M508" si="1479">IF(D507="","",D503*D504*D507)</f>
        <v/>
      </c>
      <c r="E508" s="608" t="str">
        <f t="shared" si="1479"/>
        <v/>
      </c>
      <c r="F508" s="608" t="str">
        <f t="shared" si="1479"/>
        <v/>
      </c>
      <c r="G508" s="608" t="str">
        <f t="shared" si="1479"/>
        <v/>
      </c>
      <c r="H508" s="608" t="str">
        <f t="shared" si="1479"/>
        <v/>
      </c>
      <c r="I508" s="608" t="str">
        <f t="shared" si="1479"/>
        <v/>
      </c>
      <c r="J508" s="608" t="str">
        <f t="shared" si="1479"/>
        <v/>
      </c>
      <c r="K508" s="608" t="str">
        <f t="shared" si="1479"/>
        <v/>
      </c>
      <c r="L508" s="608">
        <f t="shared" si="1479"/>
        <v>654</v>
      </c>
      <c r="M508" s="608" t="str">
        <f t="shared" si="1479"/>
        <v/>
      </c>
      <c r="N508" s="608"/>
      <c r="O508" s="608"/>
      <c r="P508" s="608"/>
      <c r="Q508" s="608"/>
      <c r="R508" s="608"/>
      <c r="S508" s="739"/>
      <c r="T508" s="608">
        <f>IF(T507="","",T503*T507*T504)</f>
        <v>1800</v>
      </c>
      <c r="U508" s="608">
        <f>IF(U507="","",U503*U507*U504)</f>
        <v>1800</v>
      </c>
      <c r="V508" s="608">
        <f t="shared" ref="V508:AE508" si="1480">IF(V507="","",V503*V504*V507)</f>
        <v>1800</v>
      </c>
      <c r="W508" s="608">
        <f t="shared" si="1480"/>
        <v>1800</v>
      </c>
      <c r="X508" s="608">
        <f t="shared" si="1480"/>
        <v>1800</v>
      </c>
      <c r="Y508" s="608">
        <f t="shared" si="1480"/>
        <v>1800</v>
      </c>
      <c r="Z508" s="1347">
        <f t="shared" si="1480"/>
        <v>1800</v>
      </c>
      <c r="AA508" s="1347" t="str">
        <f t="shared" si="1480"/>
        <v/>
      </c>
      <c r="AB508" s="1347" t="str">
        <f t="shared" si="1480"/>
        <v/>
      </c>
      <c r="AC508" s="1347" t="str">
        <f t="shared" si="1480"/>
        <v/>
      </c>
      <c r="AD508" s="608" t="str">
        <f t="shared" si="1480"/>
        <v/>
      </c>
      <c r="AE508" s="1347" t="str">
        <f t="shared" si="1480"/>
        <v/>
      </c>
      <c r="AF508" s="608"/>
      <c r="AG508" s="608"/>
      <c r="AH508" s="608"/>
      <c r="AI508" s="608"/>
      <c r="AJ508" s="608"/>
      <c r="AK508" s="739"/>
      <c r="AL508" s="608" t="str">
        <f>IF(AL507="","",AL503*AL507*AL504)</f>
        <v/>
      </c>
      <c r="AM508" s="608" t="str">
        <f>IF(AM507="","",AM503*AM507*AM504)</f>
        <v/>
      </c>
      <c r="AN508" s="608" t="str">
        <f t="shared" ref="AN508:AW508" si="1481">IF(AN507="","",AN503*AN504*AN507)</f>
        <v/>
      </c>
      <c r="AO508" s="608" t="str">
        <f t="shared" si="1481"/>
        <v/>
      </c>
      <c r="AP508" s="608" t="str">
        <f t="shared" si="1481"/>
        <v/>
      </c>
      <c r="AQ508" s="608" t="str">
        <f t="shared" si="1481"/>
        <v/>
      </c>
      <c r="AR508" s="608" t="str">
        <f t="shared" si="1481"/>
        <v/>
      </c>
      <c r="AS508" s="608" t="str">
        <f t="shared" si="1481"/>
        <v/>
      </c>
      <c r="AT508" s="608" t="str">
        <f t="shared" si="1481"/>
        <v/>
      </c>
      <c r="AU508" s="608" t="str">
        <f t="shared" si="1481"/>
        <v/>
      </c>
      <c r="AV508" s="608" t="str">
        <f t="shared" si="1481"/>
        <v/>
      </c>
      <c r="AW508" s="608" t="str">
        <f t="shared" si="1481"/>
        <v/>
      </c>
      <c r="AX508" s="608"/>
      <c r="AY508" s="608"/>
      <c r="AZ508" s="608"/>
      <c r="BA508" s="608"/>
      <c r="BB508" s="608"/>
      <c r="BC508" s="739"/>
      <c r="BD508" s="1347" t="str">
        <f>IF(BD507="","",BD503*BD507*BD504)</f>
        <v/>
      </c>
      <c r="BE508" s="1347" t="str">
        <f>IF(BE507="","",BE503*BE507*BE504)</f>
        <v/>
      </c>
      <c r="BF508" s="1347" t="str">
        <f t="shared" ref="BF508:BO508" si="1482">IF(BF507="","",BF503*BF504*BF507)</f>
        <v/>
      </c>
      <c r="BG508" s="1347" t="str">
        <f t="shared" si="1482"/>
        <v/>
      </c>
      <c r="BH508" s="1347" t="str">
        <f t="shared" si="1482"/>
        <v/>
      </c>
      <c r="BI508" s="1347" t="str">
        <f t="shared" si="1482"/>
        <v/>
      </c>
      <c r="BJ508" s="1347" t="str">
        <f t="shared" si="1482"/>
        <v/>
      </c>
      <c r="BK508" s="1347" t="str">
        <f t="shared" si="1482"/>
        <v/>
      </c>
      <c r="BL508" s="1347" t="str">
        <f t="shared" si="1482"/>
        <v/>
      </c>
      <c r="BM508" s="1347" t="str">
        <f t="shared" si="1482"/>
        <v/>
      </c>
      <c r="BN508" s="1347" t="str">
        <f t="shared" si="1482"/>
        <v/>
      </c>
      <c r="BO508" s="1347" t="str">
        <f t="shared" si="1482"/>
        <v/>
      </c>
      <c r="BP508" s="1347"/>
      <c r="BQ508" s="1347"/>
      <c r="BR508" s="1347"/>
      <c r="BS508" s="1347"/>
      <c r="BT508" s="1347"/>
      <c r="BU508" s="739"/>
      <c r="BV508" s="608">
        <f>IF(BV507="","",BV503*BV507*BV504)</f>
        <v>660</v>
      </c>
      <c r="BW508" s="608">
        <f>IF(BW507="","",BW503*BW507*BW504)</f>
        <v>660</v>
      </c>
      <c r="BX508" s="608" t="str">
        <f>IF(BX507="","",BX503*BX504*BX507)</f>
        <v/>
      </c>
      <c r="BY508" s="608" t="str">
        <f>IF(BY507="","",BY503*BY504*BY507)</f>
        <v/>
      </c>
      <c r="BZ508" s="578">
        <f t="shared" si="1464"/>
        <v>660</v>
      </c>
      <c r="CA508" s="578">
        <f t="shared" si="1465"/>
        <v>1800</v>
      </c>
      <c r="CB508" s="578" t="str">
        <f t="shared" si="1466"/>
        <v/>
      </c>
      <c r="CC508" s="665" t="str">
        <f t="shared" si="1467"/>
        <v/>
      </c>
      <c r="CD508" s="1069" t="str">
        <f t="shared" si="1443"/>
        <v/>
      </c>
      <c r="CE508" s="1070" t="str">
        <f t="shared" ref="CE508:CO512" si="1483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070" t="str">
        <f t="shared" si="1483"/>
        <v/>
      </c>
      <c r="CG508" s="1070" t="str">
        <f t="shared" si="1483"/>
        <v/>
      </c>
      <c r="CH508" s="1070" t="str">
        <f t="shared" si="1483"/>
        <v/>
      </c>
      <c r="CI508" s="1071" t="str">
        <f t="shared" si="1483"/>
        <v/>
      </c>
      <c r="CJ508" s="1071" t="str">
        <f t="shared" si="1483"/>
        <v/>
      </c>
      <c r="CK508" s="1070" t="str">
        <f t="shared" si="1483"/>
        <v/>
      </c>
      <c r="CL508" s="1070" t="str">
        <f t="shared" si="1483"/>
        <v/>
      </c>
      <c r="CM508" s="1070" t="str">
        <f t="shared" si="1483"/>
        <v/>
      </c>
      <c r="CN508" s="1070" t="str">
        <f t="shared" si="1483"/>
        <v/>
      </c>
      <c r="CO508" s="1069" t="str">
        <f t="shared" si="1483"/>
        <v/>
      </c>
      <c r="CP508" s="532" t="str">
        <f t="shared" si="1422"/>
        <v/>
      </c>
      <c r="CQ508" s="533" t="str">
        <f t="shared" si="1423"/>
        <v/>
      </c>
      <c r="CR508" s="534" t="str">
        <f t="shared" si="1424"/>
        <v/>
      </c>
      <c r="CS508" s="534" t="str">
        <f t="shared" si="1425"/>
        <v/>
      </c>
      <c r="CT508" s="534" t="str">
        <f t="shared" si="1426"/>
        <v/>
      </c>
      <c r="CU508" s="534" t="str">
        <f t="shared" si="1427"/>
        <v/>
      </c>
      <c r="CV508" s="534" t="str">
        <f t="shared" si="1428"/>
        <v/>
      </c>
      <c r="CW508" s="535" t="str">
        <f t="shared" si="1429"/>
        <v/>
      </c>
      <c r="CX508" s="535" t="str">
        <f t="shared" si="1430"/>
        <v/>
      </c>
      <c r="CY508" s="535" t="str">
        <f t="shared" si="1431"/>
        <v/>
      </c>
      <c r="CZ508" s="534" t="str">
        <f t="shared" si="1432"/>
        <v/>
      </c>
      <c r="DA508" s="534" t="str">
        <f t="shared" si="1433"/>
        <v/>
      </c>
      <c r="DB508" s="534" t="str">
        <f t="shared" si="1434"/>
        <v/>
      </c>
      <c r="DC508" s="534" t="str">
        <f t="shared" si="1435"/>
        <v/>
      </c>
      <c r="DD508" s="534" t="str">
        <f t="shared" si="1436"/>
        <v/>
      </c>
      <c r="DE508" s="533" t="str">
        <f t="shared" si="1437"/>
        <v/>
      </c>
      <c r="DF508" s="532" t="str">
        <f t="shared" si="1438"/>
        <v/>
      </c>
      <c r="DG508" s="631">
        <f t="shared" si="1439"/>
        <v>3</v>
      </c>
      <c r="DH508" s="96">
        <f t="shared" si="1440"/>
        <v>7</v>
      </c>
      <c r="DI508" s="96">
        <f t="shared" si="1441"/>
        <v>0</v>
      </c>
      <c r="DJ508" s="96">
        <f t="shared" si="1442"/>
        <v>0</v>
      </c>
      <c r="DK508" s="467"/>
      <c r="DL508" s="599"/>
      <c r="DM508" s="599"/>
      <c r="DN508" s="599"/>
      <c r="DO508" s="599"/>
      <c r="DP508" s="599"/>
      <c r="DQ508" s="599"/>
      <c r="DR508" s="599"/>
      <c r="DS508" s="599"/>
      <c r="DT508" s="468"/>
    </row>
    <row r="509" spans="1:124" s="470" customFormat="1" ht="15.75" customHeight="1">
      <c r="A509" s="1156" t="s">
        <v>715</v>
      </c>
      <c r="B509" s="656">
        <v>5</v>
      </c>
      <c r="C509" s="305">
        <v>10</v>
      </c>
      <c r="D509" s="305">
        <v>10</v>
      </c>
      <c r="E509" s="305">
        <v>10</v>
      </c>
      <c r="F509" s="305">
        <v>10</v>
      </c>
      <c r="G509" s="305">
        <v>10</v>
      </c>
      <c r="H509" s="305">
        <v>5</v>
      </c>
      <c r="I509" s="305">
        <v>10</v>
      </c>
      <c r="J509" s="305">
        <v>10</v>
      </c>
      <c r="K509" s="305">
        <v>10</v>
      </c>
      <c r="L509" s="305">
        <v>5</v>
      </c>
      <c r="M509" s="305">
        <v>10</v>
      </c>
      <c r="N509" s="305"/>
      <c r="O509" s="305"/>
      <c r="P509" s="305"/>
      <c r="Q509" s="305"/>
      <c r="R509" s="305"/>
      <c r="S509" s="621"/>
      <c r="T509" s="305">
        <v>10</v>
      </c>
      <c r="U509" s="305">
        <v>10</v>
      </c>
      <c r="V509" s="305">
        <v>10</v>
      </c>
      <c r="W509" s="305">
        <v>5</v>
      </c>
      <c r="X509" s="305">
        <v>10</v>
      </c>
      <c r="Y509" s="305">
        <v>10</v>
      </c>
      <c r="Z509" s="1349">
        <v>10</v>
      </c>
      <c r="AA509" s="1349">
        <v>10</v>
      </c>
      <c r="AB509" s="1349">
        <v>10</v>
      </c>
      <c r="AC509" s="1349">
        <v>10</v>
      </c>
      <c r="AD509" s="305"/>
      <c r="AE509" s="1349">
        <v>10</v>
      </c>
      <c r="AF509" s="305"/>
      <c r="AG509" s="656"/>
      <c r="AH509" s="656"/>
      <c r="AI509" s="656"/>
      <c r="AJ509" s="656"/>
      <c r="AK509" s="621"/>
      <c r="AL509" s="305">
        <v>10</v>
      </c>
      <c r="AM509" s="305">
        <v>10</v>
      </c>
      <c r="AN509" s="305">
        <v>10</v>
      </c>
      <c r="AO509" s="305">
        <v>10</v>
      </c>
      <c r="AP509" s="305">
        <v>10</v>
      </c>
      <c r="AQ509" s="305">
        <v>10</v>
      </c>
      <c r="AR509" s="305">
        <v>10</v>
      </c>
      <c r="AS509" s="305">
        <v>10</v>
      </c>
      <c r="AT509" s="305">
        <v>10</v>
      </c>
      <c r="AU509" s="305">
        <v>10</v>
      </c>
      <c r="AV509" s="305">
        <v>10</v>
      </c>
      <c r="AW509" s="305">
        <v>10</v>
      </c>
      <c r="AX509" s="305"/>
      <c r="AY509" s="305"/>
      <c r="AZ509" s="305"/>
      <c r="BA509" s="305"/>
      <c r="BB509" s="305"/>
      <c r="BC509" s="621"/>
      <c r="BD509" s="1349">
        <v>10</v>
      </c>
      <c r="BE509" s="1349">
        <v>10</v>
      </c>
      <c r="BF509" s="1349">
        <v>10</v>
      </c>
      <c r="BG509" s="1349">
        <v>10</v>
      </c>
      <c r="BH509" s="1349">
        <v>10</v>
      </c>
      <c r="BI509" s="1349">
        <v>10</v>
      </c>
      <c r="BJ509" s="1349">
        <v>10</v>
      </c>
      <c r="BK509" s="1349">
        <v>10</v>
      </c>
      <c r="BL509" s="1349">
        <v>10</v>
      </c>
      <c r="BM509" s="1349">
        <v>10</v>
      </c>
      <c r="BN509" s="1349">
        <v>10</v>
      </c>
      <c r="BO509" s="1349">
        <v>10</v>
      </c>
      <c r="BP509" s="1349"/>
      <c r="BQ509" s="1349"/>
      <c r="BR509" s="1349"/>
      <c r="BS509" s="1349"/>
      <c r="BT509" s="1349"/>
      <c r="BU509" s="621"/>
      <c r="BV509" s="305">
        <v>10</v>
      </c>
      <c r="BW509" s="305">
        <v>10</v>
      </c>
      <c r="BX509" s="305">
        <v>10</v>
      </c>
      <c r="BY509" s="305">
        <v>10</v>
      </c>
      <c r="BZ509" s="578">
        <f t="shared" si="1464"/>
        <v>9</v>
      </c>
      <c r="CA509" s="578">
        <f t="shared" si="1465"/>
        <v>10</v>
      </c>
      <c r="CB509" s="578">
        <f t="shared" si="1466"/>
        <v>10</v>
      </c>
      <c r="CC509" s="665">
        <f t="shared" si="1467"/>
        <v>10</v>
      </c>
      <c r="CD509" s="1276">
        <f t="shared" si="1443"/>
        <v>10</v>
      </c>
      <c r="CE509" s="1277">
        <f t="shared" si="1483"/>
        <v>10</v>
      </c>
      <c r="CF509" s="1277">
        <f t="shared" si="1483"/>
        <v>10</v>
      </c>
      <c r="CG509" s="1277">
        <f t="shared" si="1483"/>
        <v>10</v>
      </c>
      <c r="CH509" s="1277">
        <f t="shared" si="1483"/>
        <v>10</v>
      </c>
      <c r="CI509" s="1278">
        <f t="shared" si="1483"/>
        <v>10</v>
      </c>
      <c r="CJ509" s="1278">
        <f t="shared" si="1483"/>
        <v>10</v>
      </c>
      <c r="CK509" s="1277">
        <f t="shared" si="1483"/>
        <v>10</v>
      </c>
      <c r="CL509" s="1277">
        <f t="shared" si="1483"/>
        <v>10</v>
      </c>
      <c r="CM509" s="1277">
        <f t="shared" si="1483"/>
        <v>10</v>
      </c>
      <c r="CN509" s="1277">
        <f t="shared" si="1483"/>
        <v>10</v>
      </c>
      <c r="CO509" s="1276">
        <f t="shared" si="1483"/>
        <v>10</v>
      </c>
      <c r="CP509" s="1279" t="str">
        <f t="shared" si="1422"/>
        <v/>
      </c>
      <c r="CQ509" s="1280" t="str">
        <f t="shared" si="1423"/>
        <v/>
      </c>
      <c r="CR509" s="1281" t="str">
        <f t="shared" si="1424"/>
        <v/>
      </c>
      <c r="CS509" s="1281">
        <f t="shared" si="1425"/>
        <v>10</v>
      </c>
      <c r="CT509" s="1281">
        <f t="shared" si="1426"/>
        <v>10</v>
      </c>
      <c r="CU509" s="1281">
        <f t="shared" si="1427"/>
        <v>10</v>
      </c>
      <c r="CV509" s="1281">
        <f t="shared" si="1428"/>
        <v>10</v>
      </c>
      <c r="CW509" s="1282">
        <f t="shared" si="1429"/>
        <v>10</v>
      </c>
      <c r="CX509" s="1282">
        <f t="shared" si="1430"/>
        <v>10</v>
      </c>
      <c r="CY509" s="1282">
        <f t="shared" si="1431"/>
        <v>10</v>
      </c>
      <c r="CZ509" s="1281">
        <f t="shared" si="1432"/>
        <v>10</v>
      </c>
      <c r="DA509" s="1281">
        <f t="shared" si="1433"/>
        <v>10</v>
      </c>
      <c r="DB509" s="1281">
        <f t="shared" si="1434"/>
        <v>10</v>
      </c>
      <c r="DC509" s="1281">
        <f t="shared" si="1435"/>
        <v>10</v>
      </c>
      <c r="DD509" s="1281">
        <f t="shared" si="1436"/>
        <v>10</v>
      </c>
      <c r="DE509" s="1280" t="str">
        <f t="shared" si="1437"/>
        <v/>
      </c>
      <c r="DF509" s="1279" t="str">
        <f t="shared" si="1438"/>
        <v/>
      </c>
      <c r="DG509" s="631">
        <f t="shared" si="1439"/>
        <v>12</v>
      </c>
      <c r="DH509" s="96">
        <f t="shared" si="1440"/>
        <v>11</v>
      </c>
      <c r="DI509" s="96">
        <f t="shared" si="1441"/>
        <v>12</v>
      </c>
      <c r="DJ509" s="96">
        <f t="shared" si="1442"/>
        <v>12</v>
      </c>
      <c r="DK509" s="467"/>
      <c r="DL509" s="599"/>
      <c r="DM509" s="599"/>
      <c r="DN509" s="599"/>
      <c r="DO509" s="599"/>
      <c r="DP509" s="599"/>
      <c r="DQ509" s="599"/>
      <c r="DR509" s="599"/>
      <c r="DS509" s="599"/>
      <c r="DT509" s="468"/>
    </row>
    <row r="510" spans="1:124" s="470" customFormat="1" ht="15.75" customHeight="1">
      <c r="A510" s="590" t="s">
        <v>286</v>
      </c>
      <c r="B510" s="622">
        <v>12</v>
      </c>
      <c r="C510" s="620">
        <v>12</v>
      </c>
      <c r="D510" s="620">
        <v>12</v>
      </c>
      <c r="E510" s="620">
        <v>12</v>
      </c>
      <c r="F510" s="620">
        <v>12</v>
      </c>
      <c r="G510" s="620">
        <v>12</v>
      </c>
      <c r="H510" s="620">
        <v>12</v>
      </c>
      <c r="I510" s="620">
        <v>12</v>
      </c>
      <c r="J510" s="620">
        <v>12</v>
      </c>
      <c r="K510" s="620">
        <v>12</v>
      </c>
      <c r="L510" s="620">
        <v>12</v>
      </c>
      <c r="M510" s="620">
        <v>12</v>
      </c>
      <c r="N510" s="620"/>
      <c r="O510" s="620"/>
      <c r="P510" s="620"/>
      <c r="Q510" s="620"/>
      <c r="R510" s="620"/>
      <c r="S510" s="680"/>
      <c r="T510" s="620">
        <v>12</v>
      </c>
      <c r="U510" s="620">
        <v>12</v>
      </c>
      <c r="V510" s="620">
        <v>12</v>
      </c>
      <c r="W510" s="620">
        <v>12</v>
      </c>
      <c r="X510" s="620">
        <v>12</v>
      </c>
      <c r="Y510" s="620">
        <v>12</v>
      </c>
      <c r="Z510" s="1350">
        <v>12</v>
      </c>
      <c r="AA510" s="1350">
        <v>12</v>
      </c>
      <c r="AB510" s="1350">
        <v>12</v>
      </c>
      <c r="AC510" s="1350">
        <v>12</v>
      </c>
      <c r="AD510" s="620"/>
      <c r="AE510" s="1350">
        <v>12</v>
      </c>
      <c r="AF510" s="620"/>
      <c r="AG510" s="622"/>
      <c r="AH510" s="622"/>
      <c r="AI510" s="622"/>
      <c r="AJ510" s="622"/>
      <c r="AK510" s="680"/>
      <c r="AL510" s="620">
        <v>12</v>
      </c>
      <c r="AM510" s="620">
        <v>12</v>
      </c>
      <c r="AN510" s="620">
        <v>12</v>
      </c>
      <c r="AO510" s="620">
        <v>12</v>
      </c>
      <c r="AP510" s="620">
        <v>12</v>
      </c>
      <c r="AQ510" s="620">
        <v>12</v>
      </c>
      <c r="AR510" s="620">
        <v>6</v>
      </c>
      <c r="AS510" s="620">
        <v>12</v>
      </c>
      <c r="AT510" s="620">
        <v>12</v>
      </c>
      <c r="AU510" s="620">
        <v>12</v>
      </c>
      <c r="AV510" s="620">
        <v>12</v>
      </c>
      <c r="AW510" s="620">
        <v>12</v>
      </c>
      <c r="AX510" s="620"/>
      <c r="AY510" s="620"/>
      <c r="AZ510" s="620"/>
      <c r="BA510" s="620"/>
      <c r="BB510" s="620"/>
      <c r="BC510" s="680"/>
      <c r="BD510" s="1350">
        <v>12</v>
      </c>
      <c r="BE510" s="1350">
        <v>12</v>
      </c>
      <c r="BF510" s="1350">
        <v>12</v>
      </c>
      <c r="BG510" s="1350">
        <v>12</v>
      </c>
      <c r="BH510" s="1350">
        <v>12</v>
      </c>
      <c r="BI510" s="1350">
        <v>12</v>
      </c>
      <c r="BJ510" s="1350">
        <v>12</v>
      </c>
      <c r="BK510" s="1350">
        <v>12</v>
      </c>
      <c r="BL510" s="1350">
        <v>12</v>
      </c>
      <c r="BM510" s="1350">
        <v>12</v>
      </c>
      <c r="BN510" s="1350">
        <v>12</v>
      </c>
      <c r="BO510" s="1350">
        <v>12</v>
      </c>
      <c r="BP510" s="1350"/>
      <c r="BQ510" s="1350"/>
      <c r="BR510" s="1350"/>
      <c r="BS510" s="1350"/>
      <c r="BT510" s="1350"/>
      <c r="BU510" s="680"/>
      <c r="BV510" s="620">
        <v>12</v>
      </c>
      <c r="BW510" s="620">
        <v>12</v>
      </c>
      <c r="BX510" s="620">
        <v>12</v>
      </c>
      <c r="BY510" s="620">
        <v>12</v>
      </c>
      <c r="BZ510" s="578">
        <f t="shared" si="1464"/>
        <v>12</v>
      </c>
      <c r="CA510" s="578">
        <f t="shared" si="1465"/>
        <v>12</v>
      </c>
      <c r="CB510" s="578">
        <f t="shared" si="1466"/>
        <v>12</v>
      </c>
      <c r="CC510" s="665">
        <f t="shared" si="1467"/>
        <v>12</v>
      </c>
      <c r="CD510" s="1069">
        <f t="shared" si="1443"/>
        <v>12</v>
      </c>
      <c r="CE510" s="1070">
        <f t="shared" si="1483"/>
        <v>12</v>
      </c>
      <c r="CF510" s="1070">
        <f t="shared" si="1483"/>
        <v>12</v>
      </c>
      <c r="CG510" s="1070">
        <f t="shared" si="1483"/>
        <v>12</v>
      </c>
      <c r="CH510" s="1070">
        <f t="shared" si="1483"/>
        <v>12</v>
      </c>
      <c r="CI510" s="1071">
        <f t="shared" si="1483"/>
        <v>12</v>
      </c>
      <c r="CJ510" s="1071">
        <f t="shared" si="1483"/>
        <v>12</v>
      </c>
      <c r="CK510" s="1070">
        <f t="shared" si="1483"/>
        <v>12</v>
      </c>
      <c r="CL510" s="1070">
        <f t="shared" si="1483"/>
        <v>12</v>
      </c>
      <c r="CM510" s="1070">
        <f t="shared" si="1483"/>
        <v>12</v>
      </c>
      <c r="CN510" s="1070">
        <f t="shared" si="1483"/>
        <v>12</v>
      </c>
      <c r="CO510" s="1069">
        <f t="shared" si="1483"/>
        <v>12</v>
      </c>
      <c r="CP510" s="532" t="str">
        <f t="shared" si="1422"/>
        <v/>
      </c>
      <c r="CQ510" s="533" t="str">
        <f t="shared" si="1423"/>
        <v/>
      </c>
      <c r="CR510" s="534" t="str">
        <f t="shared" si="1424"/>
        <v/>
      </c>
      <c r="CS510" s="534">
        <f t="shared" si="1425"/>
        <v>12</v>
      </c>
      <c r="CT510" s="534">
        <f t="shared" si="1426"/>
        <v>12</v>
      </c>
      <c r="CU510" s="534">
        <f t="shared" si="1427"/>
        <v>12</v>
      </c>
      <c r="CV510" s="534">
        <f t="shared" si="1428"/>
        <v>12</v>
      </c>
      <c r="CW510" s="535">
        <f t="shared" si="1429"/>
        <v>12</v>
      </c>
      <c r="CX510" s="535">
        <f t="shared" si="1430"/>
        <v>12</v>
      </c>
      <c r="CY510" s="535">
        <f t="shared" si="1431"/>
        <v>12</v>
      </c>
      <c r="CZ510" s="534">
        <f t="shared" si="1432"/>
        <v>12</v>
      </c>
      <c r="DA510" s="534">
        <f t="shared" si="1433"/>
        <v>12</v>
      </c>
      <c r="DB510" s="534">
        <f t="shared" si="1434"/>
        <v>12</v>
      </c>
      <c r="DC510" s="534">
        <f t="shared" si="1435"/>
        <v>12</v>
      </c>
      <c r="DD510" s="534">
        <f t="shared" si="1436"/>
        <v>12</v>
      </c>
      <c r="DE510" s="533" t="str">
        <f t="shared" si="1437"/>
        <v/>
      </c>
      <c r="DF510" s="532" t="str">
        <f t="shared" si="1438"/>
        <v/>
      </c>
      <c r="DG510" s="631">
        <f t="shared" si="1439"/>
        <v>12</v>
      </c>
      <c r="DH510" s="96">
        <f t="shared" si="1440"/>
        <v>11</v>
      </c>
      <c r="DI510" s="96">
        <f t="shared" si="1441"/>
        <v>12</v>
      </c>
      <c r="DJ510" s="96">
        <f t="shared" si="1442"/>
        <v>12</v>
      </c>
      <c r="DK510" s="467"/>
      <c r="DL510" s="599"/>
      <c r="DM510" s="599"/>
      <c r="DN510" s="599"/>
      <c r="DO510" s="599"/>
      <c r="DP510" s="599"/>
      <c r="DQ510" s="599"/>
      <c r="DR510" s="599"/>
      <c r="DS510" s="599"/>
      <c r="DT510" s="468"/>
    </row>
    <row r="511" spans="1:124" s="470" customFormat="1" ht="15.75" customHeight="1">
      <c r="A511" s="748" t="s">
        <v>281</v>
      </c>
      <c r="B511" s="736">
        <f>4050*$K$1</f>
        <v>16956.54</v>
      </c>
      <c r="C511" s="736">
        <f t="shared" ref="C511:M511" si="1484">4050*$K$1</f>
        <v>16956.54</v>
      </c>
      <c r="D511" s="736">
        <f t="shared" si="1484"/>
        <v>16956.54</v>
      </c>
      <c r="E511" s="736">
        <f t="shared" si="1484"/>
        <v>16956.54</v>
      </c>
      <c r="F511" s="736">
        <f t="shared" si="1484"/>
        <v>16956.54</v>
      </c>
      <c r="G511" s="736">
        <f t="shared" si="1484"/>
        <v>16956.54</v>
      </c>
      <c r="H511" s="736">
        <f t="shared" si="1484"/>
        <v>16956.54</v>
      </c>
      <c r="I511" s="736">
        <f t="shared" si="1484"/>
        <v>16956.54</v>
      </c>
      <c r="J511" s="736">
        <f t="shared" si="1484"/>
        <v>16956.54</v>
      </c>
      <c r="K511" s="736">
        <f t="shared" si="1484"/>
        <v>16956.54</v>
      </c>
      <c r="L511" s="736">
        <f t="shared" si="1484"/>
        <v>16956.54</v>
      </c>
      <c r="M511" s="736">
        <f t="shared" si="1484"/>
        <v>16956.54</v>
      </c>
      <c r="N511" s="736"/>
      <c r="O511" s="736"/>
      <c r="P511" s="736"/>
      <c r="Q511" s="736"/>
      <c r="R511" s="736"/>
      <c r="S511" s="583"/>
      <c r="T511" s="736">
        <f>4050*$K$1</f>
        <v>16956.54</v>
      </c>
      <c r="U511" s="736">
        <f t="shared" ref="U511:AE511" si="1485">4050*$K$1</f>
        <v>16956.54</v>
      </c>
      <c r="V511" s="736">
        <f t="shared" si="1485"/>
        <v>16956.54</v>
      </c>
      <c r="W511" s="736">
        <f t="shared" si="1485"/>
        <v>16956.54</v>
      </c>
      <c r="X511" s="736">
        <f t="shared" si="1485"/>
        <v>16956.54</v>
      </c>
      <c r="Y511" s="736">
        <f t="shared" si="1485"/>
        <v>16956.54</v>
      </c>
      <c r="Z511" s="1382">
        <f t="shared" si="1485"/>
        <v>16956.54</v>
      </c>
      <c r="AA511" s="1382">
        <f t="shared" si="1485"/>
        <v>16956.54</v>
      </c>
      <c r="AB511" s="1382">
        <f t="shared" si="1485"/>
        <v>16956.54</v>
      </c>
      <c r="AC511" s="1382">
        <f t="shared" si="1485"/>
        <v>16956.54</v>
      </c>
      <c r="AD511" s="736">
        <f t="shared" si="1485"/>
        <v>16956.54</v>
      </c>
      <c r="AE511" s="1382">
        <f t="shared" si="1485"/>
        <v>16956.54</v>
      </c>
      <c r="AF511" s="736"/>
      <c r="AG511" s="736"/>
      <c r="AH511" s="736"/>
      <c r="AI511" s="736"/>
      <c r="AJ511" s="736"/>
      <c r="AK511" s="583"/>
      <c r="AL511" s="736">
        <f>4050*$K$1</f>
        <v>16956.54</v>
      </c>
      <c r="AM511" s="736">
        <f t="shared" ref="AM511:AW511" si="1486">4050*$K$1</f>
        <v>16956.54</v>
      </c>
      <c r="AN511" s="736">
        <f t="shared" si="1486"/>
        <v>16956.54</v>
      </c>
      <c r="AO511" s="736">
        <f t="shared" si="1486"/>
        <v>16956.54</v>
      </c>
      <c r="AP511" s="736">
        <f t="shared" si="1486"/>
        <v>16956.54</v>
      </c>
      <c r="AQ511" s="736">
        <f t="shared" si="1486"/>
        <v>16956.54</v>
      </c>
      <c r="AR511" s="736">
        <f t="shared" si="1486"/>
        <v>16956.54</v>
      </c>
      <c r="AS511" s="736">
        <f t="shared" si="1486"/>
        <v>16956.54</v>
      </c>
      <c r="AT511" s="736">
        <f t="shared" si="1486"/>
        <v>16956.54</v>
      </c>
      <c r="AU511" s="736">
        <f t="shared" si="1486"/>
        <v>16956.54</v>
      </c>
      <c r="AV511" s="736">
        <f t="shared" si="1486"/>
        <v>16956.54</v>
      </c>
      <c r="AW511" s="736">
        <f t="shared" si="1486"/>
        <v>16956.54</v>
      </c>
      <c r="AX511" s="736"/>
      <c r="AY511" s="736"/>
      <c r="AZ511" s="736"/>
      <c r="BA511" s="736"/>
      <c r="BB511" s="736"/>
      <c r="BC511" s="730"/>
      <c r="BD511" s="1382">
        <f>4050*$K$1</f>
        <v>16956.54</v>
      </c>
      <c r="BE511" s="1382">
        <f t="shared" ref="BE511:BO511" si="1487">4050*$K$1</f>
        <v>16956.54</v>
      </c>
      <c r="BF511" s="1382">
        <f t="shared" si="1487"/>
        <v>16956.54</v>
      </c>
      <c r="BG511" s="1382">
        <f t="shared" si="1487"/>
        <v>16956.54</v>
      </c>
      <c r="BH511" s="1382">
        <f t="shared" si="1487"/>
        <v>16956.54</v>
      </c>
      <c r="BI511" s="1382">
        <f t="shared" si="1487"/>
        <v>16956.54</v>
      </c>
      <c r="BJ511" s="1382">
        <f t="shared" si="1487"/>
        <v>16956.54</v>
      </c>
      <c r="BK511" s="1382">
        <f t="shared" si="1487"/>
        <v>16956.54</v>
      </c>
      <c r="BL511" s="1382">
        <f t="shared" si="1487"/>
        <v>16956.54</v>
      </c>
      <c r="BM511" s="1382">
        <f t="shared" si="1487"/>
        <v>16956.54</v>
      </c>
      <c r="BN511" s="1382">
        <f t="shared" si="1487"/>
        <v>16956.54</v>
      </c>
      <c r="BO511" s="1382">
        <f t="shared" si="1487"/>
        <v>16956.54</v>
      </c>
      <c r="BP511" s="1382"/>
      <c r="BQ511" s="1382"/>
      <c r="BR511" s="1382"/>
      <c r="BS511" s="1382"/>
      <c r="BT511" s="1382"/>
      <c r="BU511" s="730"/>
      <c r="BV511" s="736">
        <f t="shared" ref="BV511:BY511" si="1488">4050*$K$1</f>
        <v>16956.54</v>
      </c>
      <c r="BW511" s="736">
        <f t="shared" si="1488"/>
        <v>16956.54</v>
      </c>
      <c r="BX511" s="736">
        <f t="shared" si="1488"/>
        <v>16956.54</v>
      </c>
      <c r="BY511" s="736">
        <f t="shared" si="1488"/>
        <v>16956.54</v>
      </c>
      <c r="BZ511" s="578">
        <f t="shared" si="1464"/>
        <v>16956.540000000005</v>
      </c>
      <c r="CA511" s="578">
        <f t="shared" si="1465"/>
        <v>16956.540000000005</v>
      </c>
      <c r="CB511" s="578">
        <f t="shared" si="1466"/>
        <v>16956.540000000005</v>
      </c>
      <c r="CC511" s="665">
        <f t="shared" si="1467"/>
        <v>16956.540000000005</v>
      </c>
      <c r="CD511" s="1069">
        <f t="shared" si="1443"/>
        <v>16956.54</v>
      </c>
      <c r="CE511" s="1070">
        <f t="shared" si="1483"/>
        <v>16956.54</v>
      </c>
      <c r="CF511" s="1070">
        <f t="shared" si="1483"/>
        <v>16956.54</v>
      </c>
      <c r="CG511" s="1070">
        <f t="shared" si="1483"/>
        <v>16956.54</v>
      </c>
      <c r="CH511" s="1070">
        <f t="shared" si="1483"/>
        <v>16956.54</v>
      </c>
      <c r="CI511" s="1071">
        <f t="shared" si="1483"/>
        <v>16956.54</v>
      </c>
      <c r="CJ511" s="1071">
        <f t="shared" si="1483"/>
        <v>16956.54</v>
      </c>
      <c r="CK511" s="1070">
        <f t="shared" si="1483"/>
        <v>16956.54</v>
      </c>
      <c r="CL511" s="1070">
        <f t="shared" si="1483"/>
        <v>16956.54</v>
      </c>
      <c r="CM511" s="1070">
        <f t="shared" si="1483"/>
        <v>16956.54</v>
      </c>
      <c r="CN511" s="1070">
        <f t="shared" si="1483"/>
        <v>16956.54</v>
      </c>
      <c r="CO511" s="1069">
        <f t="shared" si="1483"/>
        <v>16956.54</v>
      </c>
      <c r="CP511" s="532" t="str">
        <f t="shared" si="1422"/>
        <v/>
      </c>
      <c r="CQ511" s="533" t="str">
        <f t="shared" si="1423"/>
        <v/>
      </c>
      <c r="CR511" s="534" t="str">
        <f t="shared" si="1424"/>
        <v/>
      </c>
      <c r="CS511" s="534">
        <f t="shared" si="1425"/>
        <v>16956.54</v>
      </c>
      <c r="CT511" s="534">
        <f t="shared" si="1426"/>
        <v>16956.54</v>
      </c>
      <c r="CU511" s="534">
        <f t="shared" si="1427"/>
        <v>16956.54</v>
      </c>
      <c r="CV511" s="534">
        <f t="shared" si="1428"/>
        <v>16956.54</v>
      </c>
      <c r="CW511" s="535">
        <f t="shared" si="1429"/>
        <v>16956.54</v>
      </c>
      <c r="CX511" s="535">
        <f t="shared" si="1430"/>
        <v>16956.54</v>
      </c>
      <c r="CY511" s="535">
        <f t="shared" si="1431"/>
        <v>16956.54</v>
      </c>
      <c r="CZ511" s="534">
        <f t="shared" si="1432"/>
        <v>16956.54</v>
      </c>
      <c r="DA511" s="534">
        <f t="shared" si="1433"/>
        <v>16956.54</v>
      </c>
      <c r="DB511" s="534">
        <f t="shared" si="1434"/>
        <v>16956.54</v>
      </c>
      <c r="DC511" s="534">
        <f t="shared" si="1435"/>
        <v>16956.54</v>
      </c>
      <c r="DD511" s="534">
        <f t="shared" si="1436"/>
        <v>16956.54</v>
      </c>
      <c r="DE511" s="533" t="str">
        <f t="shared" si="1437"/>
        <v/>
      </c>
      <c r="DF511" s="532" t="str">
        <f t="shared" si="1438"/>
        <v/>
      </c>
      <c r="DG511" s="631">
        <f t="shared" si="1439"/>
        <v>12</v>
      </c>
      <c r="DH511" s="96">
        <f t="shared" si="1440"/>
        <v>12</v>
      </c>
      <c r="DI511" s="96">
        <f t="shared" si="1441"/>
        <v>12</v>
      </c>
      <c r="DJ511" s="96">
        <f t="shared" si="1442"/>
        <v>12</v>
      </c>
      <c r="DK511" s="467"/>
      <c r="DL511" s="599"/>
      <c r="DM511" s="599"/>
      <c r="DN511" s="599"/>
      <c r="DO511" s="599"/>
      <c r="DP511" s="599"/>
      <c r="DQ511" s="599"/>
      <c r="DR511" s="599"/>
      <c r="DS511" s="599"/>
      <c r="DT511" s="468"/>
    </row>
    <row r="512" spans="1:124" s="470" customFormat="1" ht="15.75" customHeight="1">
      <c r="A512" s="590" t="s">
        <v>226</v>
      </c>
      <c r="B512" s="738">
        <f t="shared" ref="B512:M512" si="1489">IF(B509="","",B509*B510*B511/B$46/365/$G$1)</f>
        <v>2.2624808752890944E-2</v>
      </c>
      <c r="C512" s="611">
        <f t="shared" si="1489"/>
        <v>5.2791220423412201E-2</v>
      </c>
      <c r="D512" s="738">
        <f t="shared" si="1489"/>
        <v>7.9186830635118305E-2</v>
      </c>
      <c r="E512" s="611">
        <f t="shared" si="1489"/>
        <v>5.2791220423412201E-2</v>
      </c>
      <c r="F512" s="738">
        <f t="shared" si="1489"/>
        <v>5.2791220423412201E-2</v>
      </c>
      <c r="G512" s="611">
        <f t="shared" si="1489"/>
        <v>5.7590422280086047E-2</v>
      </c>
      <c r="H512" s="611">
        <f t="shared" si="1489"/>
        <v>2.63956102117061E-2</v>
      </c>
      <c r="I512" s="738">
        <f t="shared" si="1489"/>
        <v>5.7590422280086047E-2</v>
      </c>
      <c r="J512" s="738">
        <f t="shared" si="1489"/>
        <v>4.8730357313918955E-2</v>
      </c>
      <c r="K512" s="611">
        <f t="shared" si="1489"/>
        <v>5.2791220423412201E-2</v>
      </c>
      <c r="L512" s="738">
        <f t="shared" si="1489"/>
        <v>3.1674732254047322E-2</v>
      </c>
      <c r="M512" s="611">
        <f t="shared" si="1489"/>
        <v>5.7590422280086047E-2</v>
      </c>
      <c r="N512" s="738"/>
      <c r="O512" s="611"/>
      <c r="P512" s="738"/>
      <c r="Q512" s="611"/>
      <c r="R512" s="738"/>
      <c r="S512" s="569"/>
      <c r="T512" s="611">
        <f t="shared" ref="T512:AE512" si="1490">IF(T509="","",T509*T510*T511/T$46/365/$G$1)</f>
        <v>5.2791220423412201E-2</v>
      </c>
      <c r="U512" s="611">
        <f t="shared" si="1490"/>
        <v>5.7590422280086047E-2</v>
      </c>
      <c r="V512" s="611">
        <f t="shared" si="1490"/>
        <v>4.8730357313918955E-2</v>
      </c>
      <c r="W512" s="611">
        <f t="shared" si="1490"/>
        <v>2.8795211140043023E-2</v>
      </c>
      <c r="X512" s="611">
        <f t="shared" si="1490"/>
        <v>7.9186830635118305E-2</v>
      </c>
      <c r="Y512" s="611">
        <f t="shared" si="1490"/>
        <v>6.3349464508094644E-2</v>
      </c>
      <c r="Z512" s="1348">
        <f t="shared" si="1490"/>
        <v>5.7590422280086047E-2</v>
      </c>
      <c r="AA512" s="1348">
        <f t="shared" si="1490"/>
        <v>4.2232976338729765E-2</v>
      </c>
      <c r="AB512" s="1348">
        <f t="shared" si="1490"/>
        <v>4.8730357313918955E-2</v>
      </c>
      <c r="AC512" s="1348">
        <f t="shared" si="1490"/>
        <v>3.1674732254047322E-2</v>
      </c>
      <c r="AD512" s="611" t="str">
        <f t="shared" si="1490"/>
        <v/>
      </c>
      <c r="AE512" s="1348">
        <f t="shared" si="1490"/>
        <v>6.3349464508094644E-2</v>
      </c>
      <c r="AF512" s="611"/>
      <c r="AG512" s="611"/>
      <c r="AH512" s="611"/>
      <c r="AI512" s="611"/>
      <c r="AJ512" s="611"/>
      <c r="AK512" s="569"/>
      <c r="AL512" s="611">
        <f t="shared" ref="AL512:AW512" si="1491">IF(AL509="","",AL509*AL510*AL511/AL$46/365/$G$1)</f>
        <v>6.3349464508094644E-2</v>
      </c>
      <c r="AM512" s="611">
        <f t="shared" si="1491"/>
        <v>6.3349464508094644E-2</v>
      </c>
      <c r="AN512" s="611">
        <f t="shared" si="1491"/>
        <v>7.0388293897882939E-2</v>
      </c>
      <c r="AO512" s="611">
        <f t="shared" si="1491"/>
        <v>5.2791220423412201E-2</v>
      </c>
      <c r="AP512" s="611">
        <f t="shared" si="1491"/>
        <v>5.2791220423412201E-2</v>
      </c>
      <c r="AQ512" s="611">
        <f t="shared" si="1491"/>
        <v>7.0388293897882939E-2</v>
      </c>
      <c r="AR512" s="611">
        <f t="shared" si="1491"/>
        <v>2.63956102117061E-2</v>
      </c>
      <c r="AS512" s="611">
        <f t="shared" si="1491"/>
        <v>0.1055824408468244</v>
      </c>
      <c r="AT512" s="611">
        <f t="shared" si="1491"/>
        <v>7.9186830635118305E-2</v>
      </c>
      <c r="AU512" s="611">
        <f t="shared" si="1491"/>
        <v>5.2791220423412201E-2</v>
      </c>
      <c r="AV512" s="611">
        <f t="shared" si="1491"/>
        <v>5.2791220423412201E-2</v>
      </c>
      <c r="AW512" s="611">
        <f t="shared" si="1491"/>
        <v>0.1055824408468244</v>
      </c>
      <c r="AX512" s="611"/>
      <c r="AY512" s="611"/>
      <c r="AZ512" s="611"/>
      <c r="BA512" s="611"/>
      <c r="BB512" s="611"/>
      <c r="BC512" s="630"/>
      <c r="BD512" s="1348">
        <f t="shared" ref="BD512:BO512" si="1492">IF(BD509="","",BD509*BD510*BD511/BD$46/365/$G$1)</f>
        <v>7.9186830635118305E-2</v>
      </c>
      <c r="BE512" s="1348">
        <f t="shared" si="1492"/>
        <v>6.3349464508094644E-2</v>
      </c>
      <c r="BF512" s="1348">
        <f t="shared" si="1492"/>
        <v>7.9186830635118305E-2</v>
      </c>
      <c r="BG512" s="1348">
        <f t="shared" si="1492"/>
        <v>0.1055824408468244</v>
      </c>
      <c r="BH512" s="1348">
        <f t="shared" si="1492"/>
        <v>0.12669892901618929</v>
      </c>
      <c r="BI512" s="1348">
        <f t="shared" si="1492"/>
        <v>9.0499235011563775E-2</v>
      </c>
      <c r="BJ512" s="1348">
        <f t="shared" si="1492"/>
        <v>6.3349464508094644E-2</v>
      </c>
      <c r="BK512" s="1348">
        <f t="shared" si="1492"/>
        <v>7.9186830635118305E-2</v>
      </c>
      <c r="BL512" s="1348">
        <f t="shared" si="1492"/>
        <v>7.0388293897882939E-2</v>
      </c>
      <c r="BM512" s="1348">
        <f t="shared" si="1492"/>
        <v>5.2791220423412201E-2</v>
      </c>
      <c r="BN512" s="1348">
        <f t="shared" si="1492"/>
        <v>7.0388293897882939E-2</v>
      </c>
      <c r="BO512" s="1348">
        <f t="shared" si="1492"/>
        <v>6.3349464508094644E-2</v>
      </c>
      <c r="BP512" s="1348"/>
      <c r="BQ512" s="1348"/>
      <c r="BR512" s="1348"/>
      <c r="BS512" s="1348"/>
      <c r="BT512" s="1348"/>
      <c r="BU512" s="630"/>
      <c r="BV512" s="611">
        <f>IF(BV509="","",BV509*BV510*BV511/BV$46/365/$G$1)</f>
        <v>6.3349464508094644E-2</v>
      </c>
      <c r="BW512" s="611">
        <f>IF(BW509="","",BW509*BW510*BW511/BW$46/365/$G$1)</f>
        <v>6.3349464508094644E-2</v>
      </c>
      <c r="BX512" s="611">
        <f>IF(BX509="","",BX509*BX510*BX511/BX$46/365/$G$1)</f>
        <v>6.3349464508094644E-2</v>
      </c>
      <c r="BY512" s="611">
        <f>IF(BY509="","",BY509*BY510*BY511/BY$46/365/$G$1)</f>
        <v>7.9186830635118305E-2</v>
      </c>
      <c r="BZ512" s="578">
        <f t="shared" si="1464"/>
        <v>4.9073684831357919E-2</v>
      </c>
      <c r="CA512" s="603">
        <f t="shared" si="1465"/>
        <v>5.1782157468932062E-2</v>
      </c>
      <c r="CB512" s="603">
        <f t="shared" si="1466"/>
        <v>6.6340966998754664E-2</v>
      </c>
      <c r="CC512" s="668">
        <f t="shared" si="1467"/>
        <v>7.6446714908379287E-2</v>
      </c>
      <c r="CD512" s="1072">
        <f t="shared" si="1443"/>
        <v>5.2791220423412201E-2</v>
      </c>
      <c r="CE512" s="1073">
        <f t="shared" si="1483"/>
        <v>6.3349464508094644E-2</v>
      </c>
      <c r="CF512" s="1073">
        <f t="shared" si="1483"/>
        <v>6.3349464508094644E-2</v>
      </c>
      <c r="CG512" s="1073">
        <f t="shared" si="1483"/>
        <v>6.3349464508094644E-2</v>
      </c>
      <c r="CH512" s="1073">
        <f t="shared" si="1483"/>
        <v>7.0388293897882939E-2</v>
      </c>
      <c r="CI512" s="1074">
        <f t="shared" si="1483"/>
        <v>7.0388293897882939E-2</v>
      </c>
      <c r="CJ512" s="1074">
        <f t="shared" si="1483"/>
        <v>7.9186830635118305E-2</v>
      </c>
      <c r="CK512" s="1073">
        <f t="shared" si="1483"/>
        <v>7.9186830635118305E-2</v>
      </c>
      <c r="CL512" s="1073">
        <f t="shared" si="1483"/>
        <v>7.9186830635118305E-2</v>
      </c>
      <c r="CM512" s="1073">
        <f t="shared" si="1483"/>
        <v>9.0499235011563775E-2</v>
      </c>
      <c r="CN512" s="1073">
        <f t="shared" si="1483"/>
        <v>0.1055824408468244</v>
      </c>
      <c r="CO512" s="1072">
        <f t="shared" si="1483"/>
        <v>0.12669892901618929</v>
      </c>
      <c r="CP512" s="520" t="str">
        <f t="shared" si="1422"/>
        <v/>
      </c>
      <c r="CQ512" s="521" t="str">
        <f t="shared" si="1423"/>
        <v/>
      </c>
      <c r="CR512" s="522" t="str">
        <f t="shared" si="1424"/>
        <v/>
      </c>
      <c r="CS512" s="522">
        <f t="shared" si="1425"/>
        <v>5.2791220423412201E-2</v>
      </c>
      <c r="CT512" s="522">
        <f t="shared" si="1426"/>
        <v>6.3349464508094644E-2</v>
      </c>
      <c r="CU512" s="522">
        <f t="shared" si="1427"/>
        <v>6.3349464508094644E-2</v>
      </c>
      <c r="CV512" s="522">
        <f t="shared" si="1428"/>
        <v>6.3349464508094644E-2</v>
      </c>
      <c r="CW512" s="523">
        <f t="shared" si="1429"/>
        <v>7.0388293897882939E-2</v>
      </c>
      <c r="CX512" s="523">
        <f t="shared" si="1430"/>
        <v>7.0388293897882939E-2</v>
      </c>
      <c r="CY512" s="523">
        <f t="shared" si="1431"/>
        <v>7.9186830635118305E-2</v>
      </c>
      <c r="CZ512" s="522">
        <f t="shared" si="1432"/>
        <v>7.9186830635118305E-2</v>
      </c>
      <c r="DA512" s="522">
        <f t="shared" si="1433"/>
        <v>7.9186830635118305E-2</v>
      </c>
      <c r="DB512" s="522">
        <f t="shared" si="1434"/>
        <v>9.0499235011563775E-2</v>
      </c>
      <c r="DC512" s="522">
        <f t="shared" si="1435"/>
        <v>0.1055824408468244</v>
      </c>
      <c r="DD512" s="522">
        <f t="shared" si="1436"/>
        <v>0.12669892901618929</v>
      </c>
      <c r="DE512" s="521" t="str">
        <f t="shared" si="1437"/>
        <v/>
      </c>
      <c r="DF512" s="520" t="str">
        <f t="shared" si="1438"/>
        <v/>
      </c>
      <c r="DG512" s="631">
        <f t="shared" si="1439"/>
        <v>12</v>
      </c>
      <c r="DH512" s="96">
        <f t="shared" si="1440"/>
        <v>11</v>
      </c>
      <c r="DI512" s="96">
        <f t="shared" si="1441"/>
        <v>12</v>
      </c>
      <c r="DJ512" s="96">
        <f t="shared" si="1442"/>
        <v>12</v>
      </c>
      <c r="DK512" s="467"/>
      <c r="DL512" s="599"/>
      <c r="DM512" s="599"/>
      <c r="DN512" s="599"/>
      <c r="DO512" s="599"/>
      <c r="DP512" s="599"/>
      <c r="DQ512" s="599"/>
      <c r="DR512" s="599"/>
      <c r="DS512" s="599"/>
      <c r="DT512" s="468"/>
    </row>
    <row r="513" spans="1:124" s="470" customFormat="1" ht="15.75" customHeight="1">
      <c r="A513" s="1155" t="s">
        <v>285</v>
      </c>
      <c r="B513" s="622">
        <v>10</v>
      </c>
      <c r="C513" s="620">
        <v>9</v>
      </c>
      <c r="D513" s="620">
        <v>10.5</v>
      </c>
      <c r="E513" s="620">
        <v>11</v>
      </c>
      <c r="F513" s="620">
        <v>11</v>
      </c>
      <c r="G513" s="620">
        <v>8.5</v>
      </c>
      <c r="H513" s="620">
        <v>5</v>
      </c>
      <c r="I513" s="620">
        <v>9</v>
      </c>
      <c r="J513" s="620">
        <v>9.8000000000000007</v>
      </c>
      <c r="K513" s="620">
        <v>8.5</v>
      </c>
      <c r="L513" s="620">
        <v>12.4</v>
      </c>
      <c r="M513" s="620">
        <v>12</v>
      </c>
      <c r="N513" s="620"/>
      <c r="O513" s="620"/>
      <c r="P513" s="620"/>
      <c r="Q513" s="620"/>
      <c r="R513" s="620"/>
      <c r="S513" s="632"/>
      <c r="T513" s="620">
        <v>10.199999999999999</v>
      </c>
      <c r="U513" s="620">
        <v>10.199999999999999</v>
      </c>
      <c r="V513" s="620">
        <v>10</v>
      </c>
      <c r="W513" s="620">
        <v>15.6</v>
      </c>
      <c r="X513" s="620">
        <v>11.2</v>
      </c>
      <c r="Y513" s="620">
        <v>11</v>
      </c>
      <c r="Z513" s="1350">
        <v>9.5</v>
      </c>
      <c r="AA513" s="1350">
        <v>9.3000000000000007</v>
      </c>
      <c r="AB513" s="1350">
        <v>10</v>
      </c>
      <c r="AC513" s="1350">
        <v>10</v>
      </c>
      <c r="AD513" s="620"/>
      <c r="AE513" s="1350">
        <v>9</v>
      </c>
      <c r="AF513" s="620"/>
      <c r="AG513" s="622"/>
      <c r="AH513" s="620"/>
      <c r="AI513" s="620"/>
      <c r="AJ513" s="622"/>
      <c r="AK513" s="632"/>
      <c r="AL513" s="620">
        <v>8.1</v>
      </c>
      <c r="AM513" s="620">
        <v>9</v>
      </c>
      <c r="AN513" s="620">
        <v>8.9</v>
      </c>
      <c r="AO513" s="620">
        <v>8.9</v>
      </c>
      <c r="AP513" s="620">
        <v>90</v>
      </c>
      <c r="AQ513" s="620">
        <v>100</v>
      </c>
      <c r="AR513" s="620">
        <v>98</v>
      </c>
      <c r="AS513" s="620">
        <v>110</v>
      </c>
      <c r="AT513" s="620">
        <v>110</v>
      </c>
      <c r="AU513" s="620">
        <v>102</v>
      </c>
      <c r="AV513" s="620">
        <v>100</v>
      </c>
      <c r="AW513" s="620">
        <v>89</v>
      </c>
      <c r="AX513" s="620"/>
      <c r="AY513" s="620"/>
      <c r="AZ513" s="620"/>
      <c r="BA513" s="620"/>
      <c r="BB513" s="620"/>
      <c r="BC513" s="632"/>
      <c r="BD513" s="1350">
        <v>79</v>
      </c>
      <c r="BE513" s="1350">
        <v>8</v>
      </c>
      <c r="BF513" s="1350">
        <v>7</v>
      </c>
      <c r="BG513" s="1350">
        <v>8.9</v>
      </c>
      <c r="BH513" s="1350">
        <v>9.3000000000000007</v>
      </c>
      <c r="BI513" s="1350">
        <v>10</v>
      </c>
      <c r="BJ513" s="1350">
        <v>10.5</v>
      </c>
      <c r="BK513" s="1350">
        <v>9</v>
      </c>
      <c r="BL513" s="1350">
        <v>11</v>
      </c>
      <c r="BM513" s="1350">
        <v>11</v>
      </c>
      <c r="BN513" s="1350">
        <v>10</v>
      </c>
      <c r="BO513" s="1350">
        <v>10</v>
      </c>
      <c r="BP513" s="1350"/>
      <c r="BQ513" s="1350"/>
      <c r="BR513" s="1350"/>
      <c r="BS513" s="1350"/>
      <c r="BT513" s="1350"/>
      <c r="BU513" s="632"/>
      <c r="BV513" s="620">
        <v>12</v>
      </c>
      <c r="BW513" s="620">
        <v>12</v>
      </c>
      <c r="BX513" s="620">
        <v>12</v>
      </c>
      <c r="BY513" s="620">
        <v>12</v>
      </c>
      <c r="BZ513" s="578">
        <f t="shared" si="1464"/>
        <v>9.93</v>
      </c>
      <c r="CA513" s="578">
        <f t="shared" si="1465"/>
        <v>10.155555555555557</v>
      </c>
      <c r="CB513" s="578">
        <f t="shared" si="1466"/>
        <v>71.58</v>
      </c>
      <c r="CC513" s="665">
        <f t="shared" si="1467"/>
        <v>9.77</v>
      </c>
      <c r="CD513" s="1069">
        <f t="shared" si="1443"/>
        <v>7</v>
      </c>
      <c r="CE513" s="1070">
        <f t="shared" ref="CE513:CO513" si="1493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</v>
      </c>
      <c r="CF513" s="1070">
        <f t="shared" si="1493"/>
        <v>8.9</v>
      </c>
      <c r="CG513" s="1070">
        <f t="shared" si="1493"/>
        <v>9</v>
      </c>
      <c r="CH513" s="1070">
        <f t="shared" si="1493"/>
        <v>9.3000000000000007</v>
      </c>
      <c r="CI513" s="1071">
        <f t="shared" si="1493"/>
        <v>10</v>
      </c>
      <c r="CJ513" s="1071">
        <f t="shared" si="1493"/>
        <v>10</v>
      </c>
      <c r="CK513" s="1070">
        <f t="shared" si="1493"/>
        <v>10</v>
      </c>
      <c r="CL513" s="1070">
        <f t="shared" si="1493"/>
        <v>10.5</v>
      </c>
      <c r="CM513" s="1070">
        <f t="shared" si="1493"/>
        <v>11</v>
      </c>
      <c r="CN513" s="1070">
        <f t="shared" si="1493"/>
        <v>11</v>
      </c>
      <c r="CO513" s="1069">
        <f t="shared" si="1493"/>
        <v>79</v>
      </c>
      <c r="CP513" s="532" t="str">
        <f t="shared" si="1422"/>
        <v/>
      </c>
      <c r="CQ513" s="533" t="str">
        <f t="shared" si="1423"/>
        <v/>
      </c>
      <c r="CR513" s="534" t="str">
        <f t="shared" si="1424"/>
        <v/>
      </c>
      <c r="CS513" s="534">
        <f t="shared" si="1425"/>
        <v>7</v>
      </c>
      <c r="CT513" s="534">
        <f t="shared" si="1426"/>
        <v>8</v>
      </c>
      <c r="CU513" s="534">
        <f t="shared" si="1427"/>
        <v>8.9</v>
      </c>
      <c r="CV513" s="534">
        <f t="shared" si="1428"/>
        <v>9</v>
      </c>
      <c r="CW513" s="535">
        <f t="shared" si="1429"/>
        <v>9.3000000000000007</v>
      </c>
      <c r="CX513" s="535">
        <f t="shared" si="1430"/>
        <v>10</v>
      </c>
      <c r="CY513" s="535">
        <f t="shared" si="1431"/>
        <v>10</v>
      </c>
      <c r="CZ513" s="534">
        <f t="shared" si="1432"/>
        <v>10</v>
      </c>
      <c r="DA513" s="534">
        <f t="shared" si="1433"/>
        <v>10.5</v>
      </c>
      <c r="DB513" s="534">
        <f t="shared" si="1434"/>
        <v>11</v>
      </c>
      <c r="DC513" s="534">
        <f t="shared" si="1435"/>
        <v>11</v>
      </c>
      <c r="DD513" s="534">
        <f t="shared" si="1436"/>
        <v>79</v>
      </c>
      <c r="DE513" s="533" t="str">
        <f t="shared" si="1437"/>
        <v/>
      </c>
      <c r="DF513" s="532" t="str">
        <f t="shared" si="1438"/>
        <v/>
      </c>
      <c r="DG513" s="631">
        <f t="shared" si="1439"/>
        <v>12</v>
      </c>
      <c r="DH513" s="96">
        <f t="shared" si="1440"/>
        <v>11</v>
      </c>
      <c r="DI513" s="96">
        <f t="shared" si="1441"/>
        <v>12</v>
      </c>
      <c r="DJ513" s="96">
        <f t="shared" si="1442"/>
        <v>12</v>
      </c>
      <c r="DK513" s="467"/>
      <c r="DL513" s="599"/>
      <c r="DM513" s="599"/>
      <c r="DN513" s="599"/>
      <c r="DO513" s="599"/>
      <c r="DP513" s="599"/>
      <c r="DQ513" s="599"/>
      <c r="DR513" s="599"/>
      <c r="DS513" s="599"/>
      <c r="DT513" s="468"/>
    </row>
    <row r="514" spans="1:124" s="673" customFormat="1" ht="15.75" customHeight="1">
      <c r="A514" s="590" t="s">
        <v>283</v>
      </c>
      <c r="B514" s="735">
        <f t="shared" ref="B514:M514" si="1494">IF(B513="","",B509*B510*B513)</f>
        <v>600</v>
      </c>
      <c r="C514" s="735">
        <f t="shared" si="1494"/>
        <v>1080</v>
      </c>
      <c r="D514" s="735">
        <f t="shared" si="1494"/>
        <v>1260</v>
      </c>
      <c r="E514" s="735">
        <f t="shared" si="1494"/>
        <v>1320</v>
      </c>
      <c r="F514" s="735">
        <f t="shared" si="1494"/>
        <v>1320</v>
      </c>
      <c r="G514" s="735">
        <f t="shared" si="1494"/>
        <v>1020</v>
      </c>
      <c r="H514" s="735">
        <f t="shared" si="1494"/>
        <v>300</v>
      </c>
      <c r="I514" s="735">
        <f t="shared" si="1494"/>
        <v>1080</v>
      </c>
      <c r="J514" s="735">
        <f t="shared" si="1494"/>
        <v>1176</v>
      </c>
      <c r="K514" s="735">
        <f t="shared" si="1494"/>
        <v>1020</v>
      </c>
      <c r="L514" s="735">
        <f t="shared" si="1494"/>
        <v>744</v>
      </c>
      <c r="M514" s="735">
        <f t="shared" si="1494"/>
        <v>1440</v>
      </c>
      <c r="N514" s="735"/>
      <c r="O514" s="735"/>
      <c r="P514" s="735"/>
      <c r="Q514" s="735"/>
      <c r="R514" s="735"/>
      <c r="S514" s="739"/>
      <c r="T514" s="735">
        <f t="shared" ref="T514:AE514" si="1495">IF(T513="","",T509*T510*T513)</f>
        <v>1224</v>
      </c>
      <c r="U514" s="735">
        <f t="shared" si="1495"/>
        <v>1224</v>
      </c>
      <c r="V514" s="735">
        <f t="shared" si="1495"/>
        <v>1200</v>
      </c>
      <c r="W514" s="735">
        <f t="shared" si="1495"/>
        <v>936</v>
      </c>
      <c r="X514" s="735">
        <f t="shared" si="1495"/>
        <v>1344</v>
      </c>
      <c r="Y514" s="735">
        <f t="shared" si="1495"/>
        <v>1320</v>
      </c>
      <c r="Z514" s="1383">
        <f t="shared" si="1495"/>
        <v>1140</v>
      </c>
      <c r="AA514" s="1383">
        <f t="shared" si="1495"/>
        <v>1116</v>
      </c>
      <c r="AB514" s="1383">
        <f t="shared" si="1495"/>
        <v>1200</v>
      </c>
      <c r="AC514" s="1383">
        <f t="shared" si="1495"/>
        <v>1200</v>
      </c>
      <c r="AD514" s="735" t="str">
        <f t="shared" si="1495"/>
        <v/>
      </c>
      <c r="AE514" s="1383">
        <f t="shared" si="1495"/>
        <v>1080</v>
      </c>
      <c r="AF514" s="735"/>
      <c r="AG514" s="735"/>
      <c r="AH514" s="735"/>
      <c r="AI514" s="735"/>
      <c r="AJ514" s="735"/>
      <c r="AK514" s="739"/>
      <c r="AL514" s="735">
        <f t="shared" ref="AL514:AW514" si="1496">IF(AL513="","",AL509*AL510*AL513)</f>
        <v>972</v>
      </c>
      <c r="AM514" s="735">
        <f t="shared" si="1496"/>
        <v>1080</v>
      </c>
      <c r="AN514" s="735">
        <f t="shared" si="1496"/>
        <v>1068</v>
      </c>
      <c r="AO514" s="735">
        <f t="shared" si="1496"/>
        <v>1068</v>
      </c>
      <c r="AP514" s="735">
        <f t="shared" si="1496"/>
        <v>10800</v>
      </c>
      <c r="AQ514" s="735">
        <f t="shared" si="1496"/>
        <v>12000</v>
      </c>
      <c r="AR514" s="735">
        <f t="shared" si="1496"/>
        <v>5880</v>
      </c>
      <c r="AS514" s="735">
        <f t="shared" si="1496"/>
        <v>13200</v>
      </c>
      <c r="AT514" s="735">
        <f t="shared" si="1496"/>
        <v>13200</v>
      </c>
      <c r="AU514" s="735">
        <f t="shared" si="1496"/>
        <v>12240</v>
      </c>
      <c r="AV514" s="735">
        <f t="shared" si="1496"/>
        <v>12000</v>
      </c>
      <c r="AW514" s="735">
        <f t="shared" si="1496"/>
        <v>10680</v>
      </c>
      <c r="AX514" s="735"/>
      <c r="AY514" s="735"/>
      <c r="AZ514" s="735"/>
      <c r="BA514" s="735"/>
      <c r="BB514" s="735"/>
      <c r="BC514" s="739"/>
      <c r="BD514" s="1383">
        <f t="shared" ref="BD514:BO514" si="1497">IF(BD513="","",BD509*BD510*BD513)</f>
        <v>9480</v>
      </c>
      <c r="BE514" s="1383">
        <f t="shared" si="1497"/>
        <v>960</v>
      </c>
      <c r="BF514" s="1383">
        <f t="shared" si="1497"/>
        <v>840</v>
      </c>
      <c r="BG514" s="1383">
        <f t="shared" si="1497"/>
        <v>1068</v>
      </c>
      <c r="BH514" s="1383">
        <f t="shared" si="1497"/>
        <v>1116</v>
      </c>
      <c r="BI514" s="1383">
        <f t="shared" si="1497"/>
        <v>1200</v>
      </c>
      <c r="BJ514" s="1383">
        <f t="shared" si="1497"/>
        <v>1260</v>
      </c>
      <c r="BK514" s="1383">
        <f t="shared" si="1497"/>
        <v>1080</v>
      </c>
      <c r="BL514" s="1383">
        <f t="shared" si="1497"/>
        <v>1320</v>
      </c>
      <c r="BM514" s="1383">
        <f t="shared" si="1497"/>
        <v>1320</v>
      </c>
      <c r="BN514" s="1383">
        <f t="shared" si="1497"/>
        <v>1200</v>
      </c>
      <c r="BO514" s="1383">
        <f t="shared" si="1497"/>
        <v>1200</v>
      </c>
      <c r="BP514" s="1383"/>
      <c r="BQ514" s="1383"/>
      <c r="BR514" s="1383"/>
      <c r="BS514" s="1383"/>
      <c r="BT514" s="1383"/>
      <c r="BU514" s="739"/>
      <c r="BV514" s="735">
        <f>IF(BV513="","",BV509*BV510*BV513)</f>
        <v>1440</v>
      </c>
      <c r="BW514" s="735">
        <f>IF(BW513="","",BW509*BW510*BW513)</f>
        <v>1440</v>
      </c>
      <c r="BX514" s="735">
        <f>IF(BX513="","",BX509*BX510*BX513)</f>
        <v>1440</v>
      </c>
      <c r="BY514" s="735">
        <f>IF(BY513="","",BY509*BY510*BY513)</f>
        <v>1440</v>
      </c>
      <c r="BZ514" s="578">
        <f t="shared" si="1464"/>
        <v>1062</v>
      </c>
      <c r="CA514" s="578">
        <f t="shared" si="1465"/>
        <v>1189.3333333333333</v>
      </c>
      <c r="CB514" s="578">
        <f t="shared" si="1466"/>
        <v>8001.6</v>
      </c>
      <c r="CC514" s="665">
        <f t="shared" si="1467"/>
        <v>1172.4000000000001</v>
      </c>
      <c r="CD514" s="1069">
        <f t="shared" si="1443"/>
        <v>840</v>
      </c>
      <c r="CE514" s="1070">
        <f t="shared" ref="CE514:CO518" si="1498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960</v>
      </c>
      <c r="CF514" s="1070">
        <f t="shared" si="1498"/>
        <v>1068</v>
      </c>
      <c r="CG514" s="1070">
        <f t="shared" si="1498"/>
        <v>1080</v>
      </c>
      <c r="CH514" s="1070">
        <f t="shared" si="1498"/>
        <v>1116</v>
      </c>
      <c r="CI514" s="1071">
        <f t="shared" si="1498"/>
        <v>1200</v>
      </c>
      <c r="CJ514" s="1071">
        <f t="shared" si="1498"/>
        <v>1200</v>
      </c>
      <c r="CK514" s="1070">
        <f t="shared" si="1498"/>
        <v>1200</v>
      </c>
      <c r="CL514" s="1070">
        <f t="shared" si="1498"/>
        <v>1260</v>
      </c>
      <c r="CM514" s="1070">
        <f t="shared" si="1498"/>
        <v>1320</v>
      </c>
      <c r="CN514" s="1070">
        <f t="shared" si="1498"/>
        <v>1320</v>
      </c>
      <c r="CO514" s="1069">
        <f t="shared" si="1498"/>
        <v>9480</v>
      </c>
      <c r="CP514" s="532" t="str">
        <f t="shared" si="1422"/>
        <v/>
      </c>
      <c r="CQ514" s="533" t="str">
        <f t="shared" si="1423"/>
        <v/>
      </c>
      <c r="CR514" s="534" t="str">
        <f t="shared" si="1424"/>
        <v/>
      </c>
      <c r="CS514" s="534">
        <f t="shared" si="1425"/>
        <v>840</v>
      </c>
      <c r="CT514" s="534">
        <f t="shared" si="1426"/>
        <v>960</v>
      </c>
      <c r="CU514" s="534">
        <f t="shared" si="1427"/>
        <v>1068</v>
      </c>
      <c r="CV514" s="534">
        <f t="shared" si="1428"/>
        <v>1080</v>
      </c>
      <c r="CW514" s="535">
        <f t="shared" si="1429"/>
        <v>1116</v>
      </c>
      <c r="CX514" s="535">
        <f t="shared" si="1430"/>
        <v>1200</v>
      </c>
      <c r="CY514" s="535">
        <f t="shared" si="1431"/>
        <v>1200</v>
      </c>
      <c r="CZ514" s="534">
        <f t="shared" si="1432"/>
        <v>1200</v>
      </c>
      <c r="DA514" s="534">
        <f t="shared" si="1433"/>
        <v>1260</v>
      </c>
      <c r="DB514" s="534">
        <f t="shared" si="1434"/>
        <v>1320</v>
      </c>
      <c r="DC514" s="534">
        <f t="shared" si="1435"/>
        <v>1320</v>
      </c>
      <c r="DD514" s="534">
        <f t="shared" si="1436"/>
        <v>9480</v>
      </c>
      <c r="DE514" s="533" t="str">
        <f t="shared" si="1437"/>
        <v/>
      </c>
      <c r="DF514" s="532" t="str">
        <f t="shared" si="1438"/>
        <v/>
      </c>
      <c r="DG514" s="631">
        <f t="shared" si="1439"/>
        <v>12</v>
      </c>
      <c r="DH514" s="96">
        <f t="shared" si="1440"/>
        <v>11</v>
      </c>
      <c r="DI514" s="96">
        <f t="shared" si="1441"/>
        <v>12</v>
      </c>
      <c r="DJ514" s="96">
        <f t="shared" si="1442"/>
        <v>12</v>
      </c>
      <c r="DK514" s="670"/>
      <c r="DL514" s="671"/>
      <c r="DM514" s="671"/>
      <c r="DN514" s="671"/>
      <c r="DO514" s="671"/>
      <c r="DP514" s="671"/>
      <c r="DQ514" s="671"/>
      <c r="DR514" s="671"/>
      <c r="DS514" s="671"/>
      <c r="DT514" s="672"/>
    </row>
    <row r="515" spans="1:124" s="470" customFormat="1" ht="15.75" customHeight="1">
      <c r="A515" s="1117" t="s">
        <v>287</v>
      </c>
      <c r="B515" s="656">
        <v>2</v>
      </c>
      <c r="C515" s="305">
        <v>5</v>
      </c>
      <c r="D515" s="305">
        <v>5</v>
      </c>
      <c r="E515" s="305">
        <v>5</v>
      </c>
      <c r="F515" s="305">
        <v>3.5</v>
      </c>
      <c r="G515" s="305">
        <v>5</v>
      </c>
      <c r="H515" s="305">
        <v>2</v>
      </c>
      <c r="I515" s="305">
        <v>5</v>
      </c>
      <c r="J515" s="305">
        <v>5</v>
      </c>
      <c r="K515" s="305">
        <v>2</v>
      </c>
      <c r="L515" s="305">
        <v>2</v>
      </c>
      <c r="M515" s="305">
        <v>5</v>
      </c>
      <c r="N515" s="305"/>
      <c r="O515" s="305"/>
      <c r="P515" s="305"/>
      <c r="Q515" s="305"/>
      <c r="R515" s="305"/>
      <c r="S515" s="621"/>
      <c r="T515" s="305">
        <v>5</v>
      </c>
      <c r="U515" s="305">
        <v>5</v>
      </c>
      <c r="V515" s="305">
        <v>5</v>
      </c>
      <c r="W515" s="305">
        <v>2</v>
      </c>
      <c r="X515" s="305">
        <v>2</v>
      </c>
      <c r="Y515" s="305">
        <v>5</v>
      </c>
      <c r="Z515" s="1349">
        <v>2</v>
      </c>
      <c r="AA515" s="1349">
        <v>5</v>
      </c>
      <c r="AB515" s="1349">
        <v>5</v>
      </c>
      <c r="AC515" s="1349">
        <v>5</v>
      </c>
      <c r="AD515" s="305"/>
      <c r="AE515" s="1360">
        <v>5</v>
      </c>
      <c r="AF515" s="656"/>
      <c r="AG515" s="656"/>
      <c r="AH515" s="656"/>
      <c r="AI515" s="656"/>
      <c r="AJ515" s="656"/>
      <c r="AK515" s="621"/>
      <c r="AL515" s="305">
        <v>5</v>
      </c>
      <c r="AM515" s="305">
        <v>5</v>
      </c>
      <c r="AN515" s="305">
        <v>5</v>
      </c>
      <c r="AO515" s="305">
        <v>5</v>
      </c>
      <c r="AP515" s="305">
        <v>5</v>
      </c>
      <c r="AQ515" s="305">
        <v>5</v>
      </c>
      <c r="AR515" s="305">
        <v>5</v>
      </c>
      <c r="AS515" s="305">
        <v>5</v>
      </c>
      <c r="AT515" s="305">
        <v>5</v>
      </c>
      <c r="AU515" s="305">
        <v>5</v>
      </c>
      <c r="AV515" s="305">
        <v>5</v>
      </c>
      <c r="AW515" s="305">
        <v>5</v>
      </c>
      <c r="AX515" s="305"/>
      <c r="AY515" s="305"/>
      <c r="AZ515" s="305"/>
      <c r="BA515" s="305"/>
      <c r="BB515" s="305"/>
      <c r="BC515" s="621"/>
      <c r="BD515" s="1349">
        <v>5</v>
      </c>
      <c r="BE515" s="1349">
        <v>5</v>
      </c>
      <c r="BF515" s="1349">
        <v>5</v>
      </c>
      <c r="BG515" s="1349">
        <v>5</v>
      </c>
      <c r="BH515" s="1349">
        <v>5</v>
      </c>
      <c r="BI515" s="1349">
        <v>5</v>
      </c>
      <c r="BJ515" s="1349">
        <v>5</v>
      </c>
      <c r="BK515" s="1349">
        <v>5</v>
      </c>
      <c r="BL515" s="1349">
        <v>5</v>
      </c>
      <c r="BM515" s="1349">
        <v>5</v>
      </c>
      <c r="BN515" s="1349">
        <v>5</v>
      </c>
      <c r="BO515" s="1349">
        <v>5</v>
      </c>
      <c r="BP515" s="1349"/>
      <c r="BQ515" s="1349"/>
      <c r="BR515" s="1349"/>
      <c r="BS515" s="1349"/>
      <c r="BT515" s="1349"/>
      <c r="BU515" s="621"/>
      <c r="BV515" s="305">
        <v>5</v>
      </c>
      <c r="BW515" s="305">
        <v>5</v>
      </c>
      <c r="BX515" s="305">
        <v>5</v>
      </c>
      <c r="BY515" s="305">
        <v>5</v>
      </c>
      <c r="BZ515" s="578">
        <f t="shared" si="1464"/>
        <v>3.95</v>
      </c>
      <c r="CA515" s="578">
        <f t="shared" si="1465"/>
        <v>4.333333333333333</v>
      </c>
      <c r="CB515" s="578">
        <f t="shared" si="1466"/>
        <v>5</v>
      </c>
      <c r="CC515" s="665">
        <f t="shared" si="1467"/>
        <v>5</v>
      </c>
      <c r="CD515" s="1069">
        <f t="shared" si="1443"/>
        <v>5</v>
      </c>
      <c r="CE515" s="1070">
        <f t="shared" si="1498"/>
        <v>5</v>
      </c>
      <c r="CF515" s="1070">
        <f t="shared" si="1498"/>
        <v>5</v>
      </c>
      <c r="CG515" s="1070">
        <f t="shared" si="1498"/>
        <v>5</v>
      </c>
      <c r="CH515" s="1070">
        <f t="shared" si="1498"/>
        <v>5</v>
      </c>
      <c r="CI515" s="1071">
        <f t="shared" si="1498"/>
        <v>5</v>
      </c>
      <c r="CJ515" s="1071">
        <f t="shared" si="1498"/>
        <v>5</v>
      </c>
      <c r="CK515" s="1070">
        <f t="shared" si="1498"/>
        <v>5</v>
      </c>
      <c r="CL515" s="1070">
        <f t="shared" si="1498"/>
        <v>5</v>
      </c>
      <c r="CM515" s="1070">
        <f t="shared" si="1498"/>
        <v>5</v>
      </c>
      <c r="CN515" s="1070">
        <f t="shared" si="1498"/>
        <v>5</v>
      </c>
      <c r="CO515" s="1069">
        <f t="shared" si="1498"/>
        <v>5</v>
      </c>
      <c r="CP515" s="532" t="str">
        <f t="shared" si="1422"/>
        <v/>
      </c>
      <c r="CQ515" s="533" t="str">
        <f t="shared" si="1423"/>
        <v/>
      </c>
      <c r="CR515" s="534" t="str">
        <f t="shared" si="1424"/>
        <v/>
      </c>
      <c r="CS515" s="534">
        <f t="shared" si="1425"/>
        <v>5</v>
      </c>
      <c r="CT515" s="534">
        <f t="shared" si="1426"/>
        <v>5</v>
      </c>
      <c r="CU515" s="534">
        <f t="shared" si="1427"/>
        <v>5</v>
      </c>
      <c r="CV515" s="534">
        <f t="shared" si="1428"/>
        <v>5</v>
      </c>
      <c r="CW515" s="535">
        <f t="shared" si="1429"/>
        <v>5</v>
      </c>
      <c r="CX515" s="535">
        <f t="shared" si="1430"/>
        <v>5</v>
      </c>
      <c r="CY515" s="535">
        <f t="shared" si="1431"/>
        <v>5</v>
      </c>
      <c r="CZ515" s="534">
        <f t="shared" si="1432"/>
        <v>5</v>
      </c>
      <c r="DA515" s="534">
        <f t="shared" si="1433"/>
        <v>5</v>
      </c>
      <c r="DB515" s="534">
        <f t="shared" si="1434"/>
        <v>5</v>
      </c>
      <c r="DC515" s="534">
        <f t="shared" si="1435"/>
        <v>5</v>
      </c>
      <c r="DD515" s="534">
        <f t="shared" si="1436"/>
        <v>5</v>
      </c>
      <c r="DE515" s="533" t="str">
        <f t="shared" si="1437"/>
        <v/>
      </c>
      <c r="DF515" s="532" t="str">
        <f t="shared" si="1438"/>
        <v/>
      </c>
      <c r="DG515" s="631">
        <f t="shared" si="1439"/>
        <v>12</v>
      </c>
      <c r="DH515" s="96">
        <f t="shared" si="1440"/>
        <v>11</v>
      </c>
      <c r="DI515" s="96">
        <f t="shared" si="1441"/>
        <v>12</v>
      </c>
      <c r="DJ515" s="96">
        <f t="shared" si="1442"/>
        <v>12</v>
      </c>
      <c r="DK515" s="467"/>
      <c r="DL515" s="599"/>
      <c r="DM515" s="599"/>
      <c r="DN515" s="599"/>
      <c r="DO515" s="599"/>
      <c r="DP515" s="599"/>
      <c r="DQ515" s="599"/>
      <c r="DR515" s="599"/>
      <c r="DS515" s="599"/>
      <c r="DT515" s="468"/>
    </row>
    <row r="516" spans="1:124" s="470" customFormat="1" ht="15.75" customHeight="1">
      <c r="A516" s="590" t="s">
        <v>286</v>
      </c>
      <c r="B516" s="656">
        <v>12</v>
      </c>
      <c r="C516" s="305">
        <v>12</v>
      </c>
      <c r="D516" s="305">
        <v>12</v>
      </c>
      <c r="E516" s="305">
        <v>12</v>
      </c>
      <c r="F516" s="305">
        <v>12</v>
      </c>
      <c r="G516" s="305">
        <v>12</v>
      </c>
      <c r="H516" s="305">
        <v>12</v>
      </c>
      <c r="I516" s="305">
        <v>12</v>
      </c>
      <c r="J516" s="305">
        <v>12</v>
      </c>
      <c r="K516" s="305">
        <v>12</v>
      </c>
      <c r="L516" s="305">
        <v>12</v>
      </c>
      <c r="M516" s="305">
        <v>12</v>
      </c>
      <c r="N516" s="305"/>
      <c r="O516" s="305"/>
      <c r="P516" s="305"/>
      <c r="Q516" s="305"/>
      <c r="R516" s="305"/>
      <c r="S516" s="621"/>
      <c r="T516" s="305">
        <v>12</v>
      </c>
      <c r="U516" s="305">
        <v>12</v>
      </c>
      <c r="V516" s="305">
        <v>12</v>
      </c>
      <c r="W516" s="305">
        <v>24</v>
      </c>
      <c r="X516" s="305">
        <v>24</v>
      </c>
      <c r="Y516" s="305">
        <v>12</v>
      </c>
      <c r="Z516" s="1349">
        <v>12</v>
      </c>
      <c r="AA516" s="1349">
        <v>12</v>
      </c>
      <c r="AB516" s="1349">
        <v>12</v>
      </c>
      <c r="AC516" s="1349">
        <v>12</v>
      </c>
      <c r="AD516" s="305"/>
      <c r="AE516" s="1360">
        <v>12</v>
      </c>
      <c r="AF516" s="656"/>
      <c r="AG516" s="656"/>
      <c r="AH516" s="656"/>
      <c r="AI516" s="656"/>
      <c r="AJ516" s="656"/>
      <c r="AK516" s="621"/>
      <c r="AL516" s="305">
        <v>12</v>
      </c>
      <c r="AM516" s="305">
        <v>12</v>
      </c>
      <c r="AN516" s="305">
        <v>12</v>
      </c>
      <c r="AO516" s="305">
        <v>12</v>
      </c>
      <c r="AP516" s="305">
        <v>12</v>
      </c>
      <c r="AQ516" s="305">
        <v>12</v>
      </c>
      <c r="AR516" s="305">
        <v>12</v>
      </c>
      <c r="AS516" s="305">
        <v>12</v>
      </c>
      <c r="AT516" s="305">
        <v>12</v>
      </c>
      <c r="AU516" s="305">
        <v>12</v>
      </c>
      <c r="AV516" s="305">
        <v>12</v>
      </c>
      <c r="AW516" s="305">
        <v>12</v>
      </c>
      <c r="AX516" s="305"/>
      <c r="AY516" s="305"/>
      <c r="AZ516" s="305"/>
      <c r="BA516" s="305"/>
      <c r="BB516" s="305"/>
      <c r="BC516" s="621"/>
      <c r="BD516" s="1349">
        <v>12</v>
      </c>
      <c r="BE516" s="1349">
        <v>12</v>
      </c>
      <c r="BF516" s="1349">
        <v>12</v>
      </c>
      <c r="BG516" s="1349">
        <v>12</v>
      </c>
      <c r="BH516" s="1349">
        <v>12</v>
      </c>
      <c r="BI516" s="1349">
        <v>12</v>
      </c>
      <c r="BJ516" s="1349">
        <v>12</v>
      </c>
      <c r="BK516" s="1349">
        <v>12</v>
      </c>
      <c r="BL516" s="1349">
        <v>12</v>
      </c>
      <c r="BM516" s="1349">
        <v>12</v>
      </c>
      <c r="BN516" s="1349">
        <v>12</v>
      </c>
      <c r="BO516" s="1349">
        <v>12</v>
      </c>
      <c r="BP516" s="1349"/>
      <c r="BQ516" s="1349"/>
      <c r="BR516" s="1349"/>
      <c r="BS516" s="1349"/>
      <c r="BT516" s="1349"/>
      <c r="BU516" s="621"/>
      <c r="BV516" s="305">
        <v>12</v>
      </c>
      <c r="BW516" s="305">
        <v>12</v>
      </c>
      <c r="BX516" s="305">
        <v>12</v>
      </c>
      <c r="BY516" s="305">
        <v>12</v>
      </c>
      <c r="BZ516" s="578">
        <f t="shared" si="1464"/>
        <v>12</v>
      </c>
      <c r="CA516" s="578">
        <f t="shared" si="1465"/>
        <v>13.333333333333334</v>
      </c>
      <c r="CB516" s="578">
        <f t="shared" si="1466"/>
        <v>12</v>
      </c>
      <c r="CC516" s="665">
        <f t="shared" si="1467"/>
        <v>12</v>
      </c>
      <c r="CD516" s="1069">
        <f t="shared" si="1443"/>
        <v>12</v>
      </c>
      <c r="CE516" s="1070">
        <f t="shared" si="1498"/>
        <v>12</v>
      </c>
      <c r="CF516" s="1070">
        <f t="shared" si="1498"/>
        <v>12</v>
      </c>
      <c r="CG516" s="1070">
        <f t="shared" si="1498"/>
        <v>12</v>
      </c>
      <c r="CH516" s="1070">
        <f t="shared" si="1498"/>
        <v>12</v>
      </c>
      <c r="CI516" s="1071">
        <f t="shared" si="1498"/>
        <v>12</v>
      </c>
      <c r="CJ516" s="1071">
        <f t="shared" si="1498"/>
        <v>12</v>
      </c>
      <c r="CK516" s="1070">
        <f t="shared" si="1498"/>
        <v>12</v>
      </c>
      <c r="CL516" s="1070">
        <f t="shared" si="1498"/>
        <v>12</v>
      </c>
      <c r="CM516" s="1070">
        <f t="shared" si="1498"/>
        <v>12</v>
      </c>
      <c r="CN516" s="1070">
        <f t="shared" si="1498"/>
        <v>12</v>
      </c>
      <c r="CO516" s="1069">
        <f t="shared" si="1498"/>
        <v>12</v>
      </c>
      <c r="CP516" s="532" t="str">
        <f t="shared" si="1422"/>
        <v/>
      </c>
      <c r="CQ516" s="533" t="str">
        <f t="shared" si="1423"/>
        <v/>
      </c>
      <c r="CR516" s="534" t="str">
        <f t="shared" si="1424"/>
        <v/>
      </c>
      <c r="CS516" s="534">
        <f t="shared" si="1425"/>
        <v>12</v>
      </c>
      <c r="CT516" s="534">
        <f t="shared" si="1426"/>
        <v>12</v>
      </c>
      <c r="CU516" s="534">
        <f t="shared" si="1427"/>
        <v>12</v>
      </c>
      <c r="CV516" s="534">
        <f t="shared" si="1428"/>
        <v>12</v>
      </c>
      <c r="CW516" s="535">
        <f t="shared" si="1429"/>
        <v>12</v>
      </c>
      <c r="CX516" s="535">
        <f t="shared" si="1430"/>
        <v>12</v>
      </c>
      <c r="CY516" s="535">
        <f t="shared" si="1431"/>
        <v>12</v>
      </c>
      <c r="CZ516" s="534">
        <f t="shared" si="1432"/>
        <v>12</v>
      </c>
      <c r="DA516" s="534">
        <f t="shared" si="1433"/>
        <v>12</v>
      </c>
      <c r="DB516" s="534">
        <f t="shared" si="1434"/>
        <v>12</v>
      </c>
      <c r="DC516" s="534">
        <f t="shared" si="1435"/>
        <v>12</v>
      </c>
      <c r="DD516" s="534">
        <f t="shared" si="1436"/>
        <v>12</v>
      </c>
      <c r="DE516" s="533" t="str">
        <f t="shared" si="1437"/>
        <v/>
      </c>
      <c r="DF516" s="532" t="str">
        <f t="shared" si="1438"/>
        <v/>
      </c>
      <c r="DG516" s="631">
        <f t="shared" si="1439"/>
        <v>12</v>
      </c>
      <c r="DH516" s="96">
        <f t="shared" si="1440"/>
        <v>11</v>
      </c>
      <c r="DI516" s="96">
        <f t="shared" si="1441"/>
        <v>12</v>
      </c>
      <c r="DJ516" s="96">
        <f t="shared" si="1442"/>
        <v>12</v>
      </c>
      <c r="DK516" s="467"/>
      <c r="DL516" s="599"/>
      <c r="DM516" s="599"/>
      <c r="DN516" s="599"/>
      <c r="DO516" s="599"/>
      <c r="DP516" s="599"/>
      <c r="DQ516" s="599"/>
      <c r="DR516" s="599"/>
      <c r="DS516" s="599"/>
      <c r="DT516" s="468"/>
    </row>
    <row r="517" spans="1:124" s="470" customFormat="1" ht="15.75" customHeight="1">
      <c r="A517" s="748" t="s">
        <v>281</v>
      </c>
      <c r="B517" s="736">
        <f>9000*$K$1</f>
        <v>37681.199999999997</v>
      </c>
      <c r="C517" s="736">
        <f t="shared" ref="C517:M517" si="1499">9000*$K$1</f>
        <v>37681.199999999997</v>
      </c>
      <c r="D517" s="736">
        <f t="shared" si="1499"/>
        <v>37681.199999999997</v>
      </c>
      <c r="E517" s="736">
        <f t="shared" si="1499"/>
        <v>37681.199999999997</v>
      </c>
      <c r="F517" s="736">
        <f t="shared" si="1499"/>
        <v>37681.199999999997</v>
      </c>
      <c r="G517" s="736">
        <f t="shared" si="1499"/>
        <v>37681.199999999997</v>
      </c>
      <c r="H517" s="736">
        <f t="shared" si="1499"/>
        <v>37681.199999999997</v>
      </c>
      <c r="I517" s="736">
        <f t="shared" si="1499"/>
        <v>37681.199999999997</v>
      </c>
      <c r="J517" s="736">
        <f t="shared" si="1499"/>
        <v>37681.199999999997</v>
      </c>
      <c r="K517" s="736">
        <f t="shared" si="1499"/>
        <v>37681.199999999997</v>
      </c>
      <c r="L517" s="736">
        <f t="shared" si="1499"/>
        <v>37681.199999999997</v>
      </c>
      <c r="M517" s="736">
        <f t="shared" si="1499"/>
        <v>37681.199999999997</v>
      </c>
      <c r="N517" s="736"/>
      <c r="O517" s="736"/>
      <c r="P517" s="736"/>
      <c r="Q517" s="736"/>
      <c r="R517" s="736"/>
      <c r="S517" s="730"/>
      <c r="T517" s="736">
        <f>9000*$K$1</f>
        <v>37681.199999999997</v>
      </c>
      <c r="U517" s="736">
        <f t="shared" ref="U517:AE517" si="1500">9000*$K$1</f>
        <v>37681.199999999997</v>
      </c>
      <c r="V517" s="736">
        <f t="shared" si="1500"/>
        <v>37681.199999999997</v>
      </c>
      <c r="W517" s="736">
        <f t="shared" si="1500"/>
        <v>37681.199999999997</v>
      </c>
      <c r="X517" s="736">
        <f t="shared" si="1500"/>
        <v>37681.199999999997</v>
      </c>
      <c r="Y517" s="736">
        <f t="shared" si="1500"/>
        <v>37681.199999999997</v>
      </c>
      <c r="Z517" s="1382">
        <f t="shared" si="1500"/>
        <v>37681.199999999997</v>
      </c>
      <c r="AA517" s="1382">
        <f t="shared" si="1500"/>
        <v>37681.199999999997</v>
      </c>
      <c r="AB517" s="1382">
        <f t="shared" si="1500"/>
        <v>37681.199999999997</v>
      </c>
      <c r="AC517" s="1382">
        <f t="shared" si="1500"/>
        <v>37681.199999999997</v>
      </c>
      <c r="AD517" s="736">
        <f t="shared" si="1500"/>
        <v>37681.199999999997</v>
      </c>
      <c r="AE517" s="1382">
        <f t="shared" si="1500"/>
        <v>37681.199999999997</v>
      </c>
      <c r="AF517" s="736"/>
      <c r="AG517" s="736"/>
      <c r="AH517" s="736"/>
      <c r="AI517" s="736"/>
      <c r="AJ517" s="736"/>
      <c r="AK517" s="730"/>
      <c r="AL517" s="736">
        <f>9000*$K$1</f>
        <v>37681.199999999997</v>
      </c>
      <c r="AM517" s="736">
        <f t="shared" ref="AM517:AW517" si="1501">9000*$K$1</f>
        <v>37681.199999999997</v>
      </c>
      <c r="AN517" s="736">
        <f t="shared" si="1501"/>
        <v>37681.199999999997</v>
      </c>
      <c r="AO517" s="736">
        <f t="shared" si="1501"/>
        <v>37681.199999999997</v>
      </c>
      <c r="AP517" s="736">
        <f t="shared" si="1501"/>
        <v>37681.199999999997</v>
      </c>
      <c r="AQ517" s="736">
        <f t="shared" si="1501"/>
        <v>37681.199999999997</v>
      </c>
      <c r="AR517" s="736">
        <f t="shared" si="1501"/>
        <v>37681.199999999997</v>
      </c>
      <c r="AS517" s="736">
        <f t="shared" si="1501"/>
        <v>37681.199999999997</v>
      </c>
      <c r="AT517" s="736">
        <f t="shared" si="1501"/>
        <v>37681.199999999997</v>
      </c>
      <c r="AU517" s="736">
        <f t="shared" si="1501"/>
        <v>37681.199999999997</v>
      </c>
      <c r="AV517" s="736">
        <f t="shared" si="1501"/>
        <v>37681.199999999997</v>
      </c>
      <c r="AW517" s="736">
        <f t="shared" si="1501"/>
        <v>37681.199999999997</v>
      </c>
      <c r="AX517" s="736"/>
      <c r="AY517" s="736"/>
      <c r="AZ517" s="736"/>
      <c r="BA517" s="736"/>
      <c r="BB517" s="736"/>
      <c r="BC517" s="730"/>
      <c r="BD517" s="1382">
        <f>9000*$K$1</f>
        <v>37681.199999999997</v>
      </c>
      <c r="BE517" s="1382">
        <f t="shared" ref="BE517:BO517" si="1502">9000*$K$1</f>
        <v>37681.199999999997</v>
      </c>
      <c r="BF517" s="1382">
        <f t="shared" si="1502"/>
        <v>37681.199999999997</v>
      </c>
      <c r="BG517" s="1382">
        <f t="shared" si="1502"/>
        <v>37681.199999999997</v>
      </c>
      <c r="BH517" s="1382">
        <f t="shared" si="1502"/>
        <v>37681.199999999997</v>
      </c>
      <c r="BI517" s="1382">
        <f t="shared" si="1502"/>
        <v>37681.199999999997</v>
      </c>
      <c r="BJ517" s="1382">
        <f t="shared" si="1502"/>
        <v>37681.199999999997</v>
      </c>
      <c r="BK517" s="1382">
        <f t="shared" si="1502"/>
        <v>37681.199999999997</v>
      </c>
      <c r="BL517" s="1382">
        <f t="shared" si="1502"/>
        <v>37681.199999999997</v>
      </c>
      <c r="BM517" s="1382">
        <f t="shared" si="1502"/>
        <v>37681.199999999997</v>
      </c>
      <c r="BN517" s="1382">
        <f t="shared" si="1502"/>
        <v>37681.199999999997</v>
      </c>
      <c r="BO517" s="1382">
        <f t="shared" si="1502"/>
        <v>37681.199999999997</v>
      </c>
      <c r="BP517" s="1382"/>
      <c r="BQ517" s="1382"/>
      <c r="BR517" s="1382"/>
      <c r="BS517" s="1382"/>
      <c r="BT517" s="1382"/>
      <c r="BU517" s="730"/>
      <c r="BV517" s="736">
        <f t="shared" ref="BV517:BY517" si="1503">9000*$K$1</f>
        <v>37681.199999999997</v>
      </c>
      <c r="BW517" s="736">
        <f t="shared" si="1503"/>
        <v>37681.199999999997</v>
      </c>
      <c r="BX517" s="736">
        <f t="shared" si="1503"/>
        <v>37681.199999999997</v>
      </c>
      <c r="BY517" s="736">
        <f t="shared" si="1503"/>
        <v>37681.199999999997</v>
      </c>
      <c r="BZ517" s="578">
        <f t="shared" si="1464"/>
        <v>37681.200000000004</v>
      </c>
      <c r="CA517" s="578">
        <f t="shared" si="1465"/>
        <v>37681.200000000004</v>
      </c>
      <c r="CB517" s="578">
        <f t="shared" si="1466"/>
        <v>37681.200000000004</v>
      </c>
      <c r="CC517" s="665">
        <f t="shared" si="1467"/>
        <v>37681.200000000004</v>
      </c>
      <c r="CD517" s="1069">
        <f t="shared" si="1443"/>
        <v>37681.199999999997</v>
      </c>
      <c r="CE517" s="1070">
        <f t="shared" si="1498"/>
        <v>37681.199999999997</v>
      </c>
      <c r="CF517" s="1070">
        <f t="shared" si="1498"/>
        <v>37681.199999999997</v>
      </c>
      <c r="CG517" s="1070">
        <f t="shared" si="1498"/>
        <v>37681.199999999997</v>
      </c>
      <c r="CH517" s="1070">
        <f t="shared" si="1498"/>
        <v>37681.199999999997</v>
      </c>
      <c r="CI517" s="1071">
        <f t="shared" si="1498"/>
        <v>37681.199999999997</v>
      </c>
      <c r="CJ517" s="1071">
        <f t="shared" si="1498"/>
        <v>37681.199999999997</v>
      </c>
      <c r="CK517" s="1070">
        <f t="shared" si="1498"/>
        <v>37681.199999999997</v>
      </c>
      <c r="CL517" s="1070">
        <f t="shared" si="1498"/>
        <v>37681.199999999997</v>
      </c>
      <c r="CM517" s="1070">
        <f t="shared" si="1498"/>
        <v>37681.199999999997</v>
      </c>
      <c r="CN517" s="1070">
        <f t="shared" si="1498"/>
        <v>37681.199999999997</v>
      </c>
      <c r="CO517" s="1069">
        <f t="shared" si="1498"/>
        <v>37681.199999999997</v>
      </c>
      <c r="CP517" s="532" t="str">
        <f t="shared" si="1422"/>
        <v/>
      </c>
      <c r="CQ517" s="533" t="str">
        <f t="shared" si="1423"/>
        <v/>
      </c>
      <c r="CR517" s="534" t="str">
        <f t="shared" si="1424"/>
        <v/>
      </c>
      <c r="CS517" s="534">
        <f t="shared" si="1425"/>
        <v>37681.199999999997</v>
      </c>
      <c r="CT517" s="534">
        <f t="shared" si="1426"/>
        <v>37681.199999999997</v>
      </c>
      <c r="CU517" s="534">
        <f t="shared" si="1427"/>
        <v>37681.199999999997</v>
      </c>
      <c r="CV517" s="534">
        <f t="shared" si="1428"/>
        <v>37681.199999999997</v>
      </c>
      <c r="CW517" s="535">
        <f t="shared" si="1429"/>
        <v>37681.199999999997</v>
      </c>
      <c r="CX517" s="535">
        <f t="shared" si="1430"/>
        <v>37681.199999999997</v>
      </c>
      <c r="CY517" s="535">
        <f t="shared" si="1431"/>
        <v>37681.199999999997</v>
      </c>
      <c r="CZ517" s="534">
        <f t="shared" si="1432"/>
        <v>37681.199999999997</v>
      </c>
      <c r="DA517" s="534">
        <f t="shared" si="1433"/>
        <v>37681.199999999997</v>
      </c>
      <c r="DB517" s="534">
        <f t="shared" si="1434"/>
        <v>37681.199999999997</v>
      </c>
      <c r="DC517" s="534">
        <f t="shared" si="1435"/>
        <v>37681.199999999997</v>
      </c>
      <c r="DD517" s="534">
        <f t="shared" si="1436"/>
        <v>37681.199999999997</v>
      </c>
      <c r="DE517" s="533" t="str">
        <f t="shared" si="1437"/>
        <v/>
      </c>
      <c r="DF517" s="532" t="str">
        <f t="shared" si="1438"/>
        <v/>
      </c>
      <c r="DG517" s="631">
        <f t="shared" si="1439"/>
        <v>12</v>
      </c>
      <c r="DH517" s="96">
        <f t="shared" si="1440"/>
        <v>12</v>
      </c>
      <c r="DI517" s="96">
        <f t="shared" si="1441"/>
        <v>12</v>
      </c>
      <c r="DJ517" s="96">
        <f t="shared" si="1442"/>
        <v>12</v>
      </c>
      <c r="DK517" s="467"/>
      <c r="DL517" s="599"/>
      <c r="DM517" s="599"/>
      <c r="DN517" s="599"/>
      <c r="DO517" s="599"/>
      <c r="DP517" s="599"/>
      <c r="DQ517" s="599"/>
      <c r="DR517" s="599"/>
      <c r="DS517" s="599"/>
      <c r="DT517" s="468"/>
    </row>
    <row r="518" spans="1:124" s="470" customFormat="1" ht="15.75" customHeight="1">
      <c r="A518" s="590" t="s">
        <v>226</v>
      </c>
      <c r="B518" s="738">
        <f t="shared" ref="B518:M518" si="1504">IF(B515="","",B515*B516*B517/B$46/365/$G$1)</f>
        <v>2.0110941113680839E-2</v>
      </c>
      <c r="C518" s="611">
        <f t="shared" si="1504"/>
        <v>5.8656911581569111E-2</v>
      </c>
      <c r="D518" s="738">
        <f t="shared" si="1504"/>
        <v>8.7985367372353671E-2</v>
      </c>
      <c r="E518" s="611">
        <f t="shared" si="1504"/>
        <v>5.8656911581569111E-2</v>
      </c>
      <c r="F518" s="738">
        <f t="shared" si="1504"/>
        <v>4.105983810709838E-2</v>
      </c>
      <c r="G518" s="611">
        <f t="shared" si="1504"/>
        <v>6.3989358088984483E-2</v>
      </c>
      <c r="H518" s="738">
        <f t="shared" si="1504"/>
        <v>2.3462764632627642E-2</v>
      </c>
      <c r="I518" s="611">
        <f t="shared" si="1504"/>
        <v>6.3989358088984483E-2</v>
      </c>
      <c r="J518" s="738">
        <f t="shared" si="1504"/>
        <v>5.4144841459909956E-2</v>
      </c>
      <c r="K518" s="611">
        <f t="shared" si="1504"/>
        <v>2.3462764632627642E-2</v>
      </c>
      <c r="L518" s="738">
        <f t="shared" si="1504"/>
        <v>2.8155317559153171E-2</v>
      </c>
      <c r="M518" s="611">
        <f t="shared" si="1504"/>
        <v>6.3989358088984483E-2</v>
      </c>
      <c r="N518" s="738"/>
      <c r="O518" s="611"/>
      <c r="P518" s="738"/>
      <c r="Q518" s="611"/>
      <c r="R518" s="738"/>
      <c r="S518" s="630"/>
      <c r="T518" s="738">
        <f t="shared" ref="T518:AE518" si="1505">IF(T515="","",T515*T516*T517/T$46/365/$G$1)</f>
        <v>5.8656911581569111E-2</v>
      </c>
      <c r="U518" s="611">
        <f t="shared" si="1505"/>
        <v>6.3989358088984483E-2</v>
      </c>
      <c r="V518" s="738">
        <f t="shared" si="1505"/>
        <v>5.4144841459909956E-2</v>
      </c>
      <c r="W518" s="611">
        <f t="shared" si="1505"/>
        <v>5.119148647118759E-2</v>
      </c>
      <c r="X518" s="738">
        <f t="shared" si="1505"/>
        <v>7.0388293897882925E-2</v>
      </c>
      <c r="Y518" s="611">
        <f t="shared" si="1505"/>
        <v>7.0388293897882939E-2</v>
      </c>
      <c r="Z518" s="1387">
        <f t="shared" si="1505"/>
        <v>2.5595743235593795E-2</v>
      </c>
      <c r="AA518" s="1348">
        <f t="shared" si="1505"/>
        <v>4.6925529265255284E-2</v>
      </c>
      <c r="AB518" s="1387">
        <f t="shared" si="1505"/>
        <v>5.4144841459909956E-2</v>
      </c>
      <c r="AC518" s="1348">
        <f t="shared" si="1505"/>
        <v>3.519414694894147E-2</v>
      </c>
      <c r="AD518" s="738" t="str">
        <f t="shared" si="1505"/>
        <v/>
      </c>
      <c r="AE518" s="1348">
        <f t="shared" si="1505"/>
        <v>7.0388293897882939E-2</v>
      </c>
      <c r="AF518" s="738"/>
      <c r="AG518" s="611"/>
      <c r="AH518" s="738"/>
      <c r="AI518" s="611"/>
      <c r="AJ518" s="738"/>
      <c r="AK518" s="630"/>
      <c r="AL518" s="738">
        <f t="shared" ref="AL518:AW518" si="1506">IF(AL515="","",AL515*AL516*AL517/AL$46/365/$G$1)</f>
        <v>7.0388293897882939E-2</v>
      </c>
      <c r="AM518" s="611">
        <f t="shared" si="1506"/>
        <v>7.0388293897882939E-2</v>
      </c>
      <c r="AN518" s="738">
        <f t="shared" si="1506"/>
        <v>7.8209215442092153E-2</v>
      </c>
      <c r="AO518" s="611">
        <f t="shared" si="1506"/>
        <v>5.8656911581569111E-2</v>
      </c>
      <c r="AP518" s="738">
        <f t="shared" si="1506"/>
        <v>5.8656911581569111E-2</v>
      </c>
      <c r="AQ518" s="611">
        <f t="shared" si="1506"/>
        <v>7.8209215442092153E-2</v>
      </c>
      <c r="AR518" s="738">
        <f t="shared" si="1506"/>
        <v>5.8656911581569111E-2</v>
      </c>
      <c r="AS518" s="611">
        <f t="shared" si="1506"/>
        <v>0.11731382316313822</v>
      </c>
      <c r="AT518" s="738">
        <f t="shared" si="1506"/>
        <v>8.7985367372353671E-2</v>
      </c>
      <c r="AU518" s="611">
        <f t="shared" si="1506"/>
        <v>5.8656911581569111E-2</v>
      </c>
      <c r="AV518" s="738">
        <f t="shared" si="1506"/>
        <v>5.8656911581569111E-2</v>
      </c>
      <c r="AW518" s="611">
        <f t="shared" si="1506"/>
        <v>0.11731382316313822</v>
      </c>
      <c r="AX518" s="738"/>
      <c r="AY518" s="611"/>
      <c r="AZ518" s="738"/>
      <c r="BA518" s="611"/>
      <c r="BB518" s="738"/>
      <c r="BC518" s="630"/>
      <c r="BD518" s="1387">
        <f t="shared" ref="BD518:BO518" si="1507">IF(BD515="","",BD515*BD516*BD517/BD$46/365/$G$1)</f>
        <v>8.7985367372353671E-2</v>
      </c>
      <c r="BE518" s="1387">
        <f t="shared" si="1507"/>
        <v>7.0388293897882939E-2</v>
      </c>
      <c r="BF518" s="1348">
        <f t="shared" si="1507"/>
        <v>8.7985367372353671E-2</v>
      </c>
      <c r="BG518" s="1387">
        <f t="shared" si="1507"/>
        <v>0.11731382316313822</v>
      </c>
      <c r="BH518" s="1348">
        <f t="shared" si="1507"/>
        <v>0.14077658779576588</v>
      </c>
      <c r="BI518" s="1387">
        <f t="shared" si="1507"/>
        <v>0.10055470556840419</v>
      </c>
      <c r="BJ518" s="1348">
        <f t="shared" si="1507"/>
        <v>7.0388293897882939E-2</v>
      </c>
      <c r="BK518" s="1387">
        <f t="shared" si="1507"/>
        <v>8.7985367372353671E-2</v>
      </c>
      <c r="BL518" s="1348">
        <f t="shared" si="1507"/>
        <v>7.8209215442092153E-2</v>
      </c>
      <c r="BM518" s="1387">
        <f t="shared" si="1507"/>
        <v>5.8656911581569111E-2</v>
      </c>
      <c r="BN518" s="1348">
        <f t="shared" si="1507"/>
        <v>7.8209215442092153E-2</v>
      </c>
      <c r="BO518" s="1387">
        <f t="shared" si="1507"/>
        <v>7.0388293897882939E-2</v>
      </c>
      <c r="BP518" s="1348"/>
      <c r="BQ518" s="1387"/>
      <c r="BR518" s="1348"/>
      <c r="BS518" s="1387"/>
      <c r="BT518" s="1348"/>
      <c r="BU518" s="630"/>
      <c r="BV518" s="738">
        <f>IF(BV515="","",BV515*BV516*BV517/BV$46/365/$G$1)</f>
        <v>7.0388293897882939E-2</v>
      </c>
      <c r="BW518" s="611">
        <f>IF(BW515="","",BW515*BW516*BW517/BW$46/365/$G$1)</f>
        <v>7.0388293897882939E-2</v>
      </c>
      <c r="BX518" s="738">
        <f>IF(BX515="","",BX515*BX516*BX517/BX$46/365/$G$1)</f>
        <v>7.0388293897882939E-2</v>
      </c>
      <c r="BY518" s="611">
        <f>IF(BY515="","",BY515*BY516*BY517/BY$46/365/$G$1)</f>
        <v>8.7985367372353671E-2</v>
      </c>
      <c r="BZ518" s="603">
        <f t="shared" si="1464"/>
        <v>4.7956742382150835E-2</v>
      </c>
      <c r="CA518" s="603">
        <f t="shared" si="1465"/>
        <v>5.6113744785724853E-2</v>
      </c>
      <c r="CB518" s="603">
        <f t="shared" si="1466"/>
        <v>7.3712185554171847E-2</v>
      </c>
      <c r="CC518" s="603">
        <f t="shared" si="1467"/>
        <v>8.494079434264365E-2</v>
      </c>
      <c r="CD518" s="1072">
        <f t="shared" si="1443"/>
        <v>5.8656911581569111E-2</v>
      </c>
      <c r="CE518" s="1073">
        <f t="shared" si="1498"/>
        <v>7.0388293897882939E-2</v>
      </c>
      <c r="CF518" s="1073">
        <f t="shared" si="1498"/>
        <v>7.0388293897882939E-2</v>
      </c>
      <c r="CG518" s="1073">
        <f t="shared" si="1498"/>
        <v>7.0388293897882939E-2</v>
      </c>
      <c r="CH518" s="1073">
        <f t="shared" si="1498"/>
        <v>7.8209215442092153E-2</v>
      </c>
      <c r="CI518" s="1074">
        <f t="shared" si="1498"/>
        <v>7.8209215442092153E-2</v>
      </c>
      <c r="CJ518" s="1074">
        <f t="shared" si="1498"/>
        <v>8.7985367372353671E-2</v>
      </c>
      <c r="CK518" s="1073">
        <f t="shared" si="1498"/>
        <v>8.7985367372353671E-2</v>
      </c>
      <c r="CL518" s="1073">
        <f t="shared" si="1498"/>
        <v>8.7985367372353671E-2</v>
      </c>
      <c r="CM518" s="1073">
        <f t="shared" si="1498"/>
        <v>0.10055470556840419</v>
      </c>
      <c r="CN518" s="1073">
        <f t="shared" si="1498"/>
        <v>0.11731382316313822</v>
      </c>
      <c r="CO518" s="1072">
        <f t="shared" si="1498"/>
        <v>0.14077658779576588</v>
      </c>
      <c r="CP518" s="520" t="str">
        <f t="shared" si="1422"/>
        <v/>
      </c>
      <c r="CQ518" s="521" t="str">
        <f t="shared" si="1423"/>
        <v/>
      </c>
      <c r="CR518" s="522" t="str">
        <f t="shared" si="1424"/>
        <v/>
      </c>
      <c r="CS518" s="522">
        <f t="shared" si="1425"/>
        <v>5.8656911581569111E-2</v>
      </c>
      <c r="CT518" s="522">
        <f t="shared" si="1426"/>
        <v>7.0388293897882939E-2</v>
      </c>
      <c r="CU518" s="522">
        <f t="shared" si="1427"/>
        <v>7.0388293897882939E-2</v>
      </c>
      <c r="CV518" s="522">
        <f t="shared" si="1428"/>
        <v>7.0388293897882939E-2</v>
      </c>
      <c r="CW518" s="523">
        <f t="shared" si="1429"/>
        <v>7.8209215442092153E-2</v>
      </c>
      <c r="CX518" s="523">
        <f t="shared" si="1430"/>
        <v>7.8209215442092153E-2</v>
      </c>
      <c r="CY518" s="523">
        <f t="shared" si="1431"/>
        <v>8.7985367372353671E-2</v>
      </c>
      <c r="CZ518" s="522">
        <f t="shared" si="1432"/>
        <v>8.7985367372353671E-2</v>
      </c>
      <c r="DA518" s="522">
        <f t="shared" si="1433"/>
        <v>8.7985367372353671E-2</v>
      </c>
      <c r="DB518" s="522">
        <f t="shared" si="1434"/>
        <v>0.10055470556840419</v>
      </c>
      <c r="DC518" s="522">
        <f t="shared" si="1435"/>
        <v>0.11731382316313822</v>
      </c>
      <c r="DD518" s="522">
        <f t="shared" si="1436"/>
        <v>0.14077658779576588</v>
      </c>
      <c r="DE518" s="521" t="str">
        <f t="shared" si="1437"/>
        <v/>
      </c>
      <c r="DF518" s="520" t="str">
        <f t="shared" si="1438"/>
        <v/>
      </c>
      <c r="DG518" s="631">
        <f t="shared" si="1439"/>
        <v>12</v>
      </c>
      <c r="DH518" s="96">
        <f t="shared" si="1440"/>
        <v>11</v>
      </c>
      <c r="DI518" s="96">
        <f t="shared" si="1441"/>
        <v>12</v>
      </c>
      <c r="DJ518" s="96">
        <f t="shared" si="1442"/>
        <v>12</v>
      </c>
      <c r="DK518" s="467"/>
      <c r="DL518" s="599"/>
      <c r="DM518" s="599"/>
      <c r="DN518" s="599"/>
      <c r="DO518" s="599"/>
      <c r="DP518" s="599"/>
      <c r="DQ518" s="599"/>
      <c r="DR518" s="599"/>
      <c r="DS518" s="599"/>
      <c r="DT518" s="468"/>
    </row>
    <row r="519" spans="1:124" s="470" customFormat="1" ht="15.75" customHeight="1">
      <c r="A519" s="1155" t="s">
        <v>285</v>
      </c>
      <c r="B519" s="656">
        <v>16</v>
      </c>
      <c r="C519" s="305">
        <v>14</v>
      </c>
      <c r="D519" s="305">
        <v>17</v>
      </c>
      <c r="E519" s="305">
        <v>17</v>
      </c>
      <c r="F519" s="305">
        <v>20</v>
      </c>
      <c r="G519" s="305">
        <v>16</v>
      </c>
      <c r="H519" s="305">
        <v>22</v>
      </c>
      <c r="I519" s="305">
        <v>11.8</v>
      </c>
      <c r="J519" s="305">
        <v>9.5</v>
      </c>
      <c r="K519" s="305">
        <v>22.5</v>
      </c>
      <c r="L519" s="305">
        <v>19</v>
      </c>
      <c r="M519" s="305">
        <v>18</v>
      </c>
      <c r="N519" s="305"/>
      <c r="O519" s="305"/>
      <c r="P519" s="305"/>
      <c r="Q519" s="305"/>
      <c r="R519" s="305"/>
      <c r="S519" s="621"/>
      <c r="T519" s="305">
        <v>15</v>
      </c>
      <c r="U519" s="305">
        <v>16.600000000000001</v>
      </c>
      <c r="V519" s="305">
        <v>15</v>
      </c>
      <c r="W519" s="305">
        <v>18.5</v>
      </c>
      <c r="X519" s="305">
        <v>19</v>
      </c>
      <c r="Y519" s="305">
        <v>17</v>
      </c>
      <c r="Z519" s="1349">
        <v>19</v>
      </c>
      <c r="AA519" s="1349">
        <v>14.7</v>
      </c>
      <c r="AB519" s="1349">
        <v>8</v>
      </c>
      <c r="AC519" s="1349">
        <v>8</v>
      </c>
      <c r="AD519" s="305"/>
      <c r="AE519" s="1360">
        <v>8</v>
      </c>
      <c r="AF519" s="656"/>
      <c r="AG519" s="656"/>
      <c r="AH519" s="305"/>
      <c r="AI519" s="656"/>
      <c r="AJ519" s="656"/>
      <c r="AK519" s="621"/>
      <c r="AL519" s="305">
        <v>15.2</v>
      </c>
      <c r="AM519" s="305">
        <v>16</v>
      </c>
      <c r="AN519" s="305">
        <v>15</v>
      </c>
      <c r="AO519" s="305">
        <v>15</v>
      </c>
      <c r="AP519" s="305">
        <v>70</v>
      </c>
      <c r="AQ519" s="305">
        <v>78</v>
      </c>
      <c r="AR519" s="305">
        <v>89</v>
      </c>
      <c r="AS519" s="305">
        <v>89</v>
      </c>
      <c r="AT519" s="305">
        <v>90</v>
      </c>
      <c r="AU519" s="305">
        <v>95</v>
      </c>
      <c r="AV519" s="305">
        <v>84</v>
      </c>
      <c r="AW519" s="305">
        <v>84.4</v>
      </c>
      <c r="AX519" s="305"/>
      <c r="AY519" s="305"/>
      <c r="AZ519" s="305"/>
      <c r="BA519" s="305"/>
      <c r="BB519" s="305"/>
      <c r="BC519" s="621"/>
      <c r="BD519" s="1349">
        <v>17</v>
      </c>
      <c r="BE519" s="1349">
        <v>14</v>
      </c>
      <c r="BF519" s="1349">
        <v>15</v>
      </c>
      <c r="BG519" s="1349">
        <v>16</v>
      </c>
      <c r="BH519" s="1349">
        <v>14</v>
      </c>
      <c r="BI519" s="1349">
        <v>16.600000000000001</v>
      </c>
      <c r="BJ519" s="1349">
        <v>16</v>
      </c>
      <c r="BK519" s="1349">
        <v>15</v>
      </c>
      <c r="BL519" s="1349">
        <v>17.8</v>
      </c>
      <c r="BM519" s="1349">
        <v>17.8</v>
      </c>
      <c r="BN519" s="1349">
        <v>18</v>
      </c>
      <c r="BO519" s="1349">
        <v>18</v>
      </c>
      <c r="BP519" s="1349"/>
      <c r="BQ519" s="1349"/>
      <c r="BR519" s="1349"/>
      <c r="BS519" s="1349"/>
      <c r="BT519" s="1349"/>
      <c r="BU519" s="621"/>
      <c r="BV519" s="305">
        <v>17</v>
      </c>
      <c r="BW519" s="305">
        <v>17</v>
      </c>
      <c r="BX519" s="305">
        <v>17</v>
      </c>
      <c r="BY519" s="305">
        <v>17</v>
      </c>
      <c r="BZ519" s="578">
        <f t="shared" si="1464"/>
        <v>17.080000000000002</v>
      </c>
      <c r="CA519" s="578">
        <f t="shared" si="1465"/>
        <v>14.644444444444442</v>
      </c>
      <c r="CB519" s="578">
        <f t="shared" si="1466"/>
        <v>63.06</v>
      </c>
      <c r="CC519" s="665">
        <f t="shared" si="1467"/>
        <v>16.32</v>
      </c>
      <c r="CD519" s="1069">
        <f t="shared" si="1443"/>
        <v>14</v>
      </c>
      <c r="CE519" s="1070">
        <f t="shared" ref="CE519:CO519" si="1508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14</v>
      </c>
      <c r="CF519" s="1070">
        <f t="shared" si="1508"/>
        <v>15</v>
      </c>
      <c r="CG519" s="1070">
        <f t="shared" si="1508"/>
        <v>15</v>
      </c>
      <c r="CH519" s="1070">
        <f t="shared" si="1508"/>
        <v>16</v>
      </c>
      <c r="CI519" s="1071">
        <f t="shared" si="1508"/>
        <v>16</v>
      </c>
      <c r="CJ519" s="1071">
        <f t="shared" si="1508"/>
        <v>16.600000000000001</v>
      </c>
      <c r="CK519" s="1070">
        <f t="shared" si="1508"/>
        <v>17</v>
      </c>
      <c r="CL519" s="1070">
        <f t="shared" si="1508"/>
        <v>17.8</v>
      </c>
      <c r="CM519" s="1070">
        <f t="shared" si="1508"/>
        <v>17.8</v>
      </c>
      <c r="CN519" s="1070">
        <f t="shared" si="1508"/>
        <v>18</v>
      </c>
      <c r="CO519" s="1069">
        <f t="shared" si="1508"/>
        <v>18</v>
      </c>
      <c r="CP519" s="532" t="str">
        <f t="shared" si="1422"/>
        <v/>
      </c>
      <c r="CQ519" s="533" t="str">
        <f t="shared" si="1423"/>
        <v/>
      </c>
      <c r="CR519" s="534" t="str">
        <f t="shared" si="1424"/>
        <v/>
      </c>
      <c r="CS519" s="534">
        <f t="shared" si="1425"/>
        <v>14</v>
      </c>
      <c r="CT519" s="534">
        <f t="shared" si="1426"/>
        <v>14</v>
      </c>
      <c r="CU519" s="534">
        <f t="shared" si="1427"/>
        <v>15</v>
      </c>
      <c r="CV519" s="534">
        <f t="shared" si="1428"/>
        <v>15</v>
      </c>
      <c r="CW519" s="535">
        <f t="shared" si="1429"/>
        <v>16</v>
      </c>
      <c r="CX519" s="535">
        <f t="shared" si="1430"/>
        <v>16</v>
      </c>
      <c r="CY519" s="535">
        <f t="shared" si="1431"/>
        <v>16.600000000000001</v>
      </c>
      <c r="CZ519" s="534">
        <f t="shared" si="1432"/>
        <v>17</v>
      </c>
      <c r="DA519" s="534">
        <f t="shared" si="1433"/>
        <v>17.8</v>
      </c>
      <c r="DB519" s="534">
        <f t="shared" si="1434"/>
        <v>17.8</v>
      </c>
      <c r="DC519" s="534">
        <f t="shared" si="1435"/>
        <v>18</v>
      </c>
      <c r="DD519" s="534">
        <f t="shared" si="1436"/>
        <v>18</v>
      </c>
      <c r="DE519" s="533" t="str">
        <f t="shared" si="1437"/>
        <v/>
      </c>
      <c r="DF519" s="532" t="str">
        <f t="shared" si="1438"/>
        <v/>
      </c>
      <c r="DG519" s="631">
        <f t="shared" si="1439"/>
        <v>12</v>
      </c>
      <c r="DH519" s="96">
        <f t="shared" si="1440"/>
        <v>11</v>
      </c>
      <c r="DI519" s="96">
        <f t="shared" si="1441"/>
        <v>12</v>
      </c>
      <c r="DJ519" s="96">
        <f t="shared" si="1442"/>
        <v>12</v>
      </c>
      <c r="DK519" s="467"/>
      <c r="DL519" s="599"/>
      <c r="DM519" s="599"/>
      <c r="DN519" s="599"/>
      <c r="DO519" s="599"/>
      <c r="DP519" s="599"/>
      <c r="DQ519" s="599"/>
      <c r="DR519" s="599"/>
      <c r="DS519" s="599"/>
      <c r="DT519" s="468"/>
    </row>
    <row r="520" spans="1:124" s="470" customFormat="1" ht="15.75" customHeight="1">
      <c r="A520" s="590" t="s">
        <v>283</v>
      </c>
      <c r="B520" s="735">
        <f t="shared" ref="B520:M520" si="1509">IF(B519="","",B515*B516*B519)</f>
        <v>384</v>
      </c>
      <c r="C520" s="735">
        <f t="shared" si="1509"/>
        <v>840</v>
      </c>
      <c r="D520" s="735">
        <f t="shared" si="1509"/>
        <v>1020</v>
      </c>
      <c r="E520" s="735">
        <f t="shared" si="1509"/>
        <v>1020</v>
      </c>
      <c r="F520" s="735">
        <f t="shared" si="1509"/>
        <v>840</v>
      </c>
      <c r="G520" s="735">
        <f t="shared" si="1509"/>
        <v>960</v>
      </c>
      <c r="H520" s="735">
        <f t="shared" si="1509"/>
        <v>528</v>
      </c>
      <c r="I520" s="735">
        <f t="shared" si="1509"/>
        <v>708</v>
      </c>
      <c r="J520" s="735">
        <f t="shared" si="1509"/>
        <v>570</v>
      </c>
      <c r="K520" s="735">
        <f t="shared" si="1509"/>
        <v>540</v>
      </c>
      <c r="L520" s="735">
        <f t="shared" si="1509"/>
        <v>456</v>
      </c>
      <c r="M520" s="735">
        <f t="shared" si="1509"/>
        <v>1080</v>
      </c>
      <c r="N520" s="735"/>
      <c r="O520" s="735"/>
      <c r="P520" s="735"/>
      <c r="Q520" s="735"/>
      <c r="R520" s="735"/>
      <c r="S520" s="739"/>
      <c r="T520" s="735">
        <f t="shared" ref="T520:AE520" si="1510">IF(T519="","",T515*T516*T519)</f>
        <v>900</v>
      </c>
      <c r="U520" s="735">
        <f t="shared" si="1510"/>
        <v>996.00000000000011</v>
      </c>
      <c r="V520" s="735">
        <f t="shared" si="1510"/>
        <v>900</v>
      </c>
      <c r="W520" s="735">
        <f t="shared" si="1510"/>
        <v>888</v>
      </c>
      <c r="X520" s="735">
        <f t="shared" si="1510"/>
        <v>912</v>
      </c>
      <c r="Y520" s="735">
        <f t="shared" si="1510"/>
        <v>1020</v>
      </c>
      <c r="Z520" s="1383">
        <f t="shared" si="1510"/>
        <v>456</v>
      </c>
      <c r="AA520" s="1383">
        <f t="shared" si="1510"/>
        <v>882</v>
      </c>
      <c r="AB520" s="1383">
        <f t="shared" si="1510"/>
        <v>480</v>
      </c>
      <c r="AC520" s="1383">
        <f t="shared" si="1510"/>
        <v>480</v>
      </c>
      <c r="AD520" s="735" t="str">
        <f t="shared" si="1510"/>
        <v/>
      </c>
      <c r="AE520" s="1383">
        <f t="shared" si="1510"/>
        <v>480</v>
      </c>
      <c r="AF520" s="735"/>
      <c r="AG520" s="735"/>
      <c r="AH520" s="735"/>
      <c r="AI520" s="735"/>
      <c r="AJ520" s="735"/>
      <c r="AK520" s="739"/>
      <c r="AL520" s="735">
        <f t="shared" ref="AL520:AW520" si="1511">IF(AL519="","",AL515*AL516*AL519)</f>
        <v>912</v>
      </c>
      <c r="AM520" s="735">
        <f t="shared" si="1511"/>
        <v>960</v>
      </c>
      <c r="AN520" s="735">
        <f t="shared" si="1511"/>
        <v>900</v>
      </c>
      <c r="AO520" s="735">
        <f t="shared" si="1511"/>
        <v>900</v>
      </c>
      <c r="AP520" s="735">
        <f t="shared" si="1511"/>
        <v>4200</v>
      </c>
      <c r="AQ520" s="735">
        <f t="shared" si="1511"/>
        <v>4680</v>
      </c>
      <c r="AR520" s="735">
        <f t="shared" si="1511"/>
        <v>5340</v>
      </c>
      <c r="AS520" s="735">
        <f t="shared" si="1511"/>
        <v>5340</v>
      </c>
      <c r="AT520" s="735">
        <f t="shared" si="1511"/>
        <v>5400</v>
      </c>
      <c r="AU520" s="735">
        <f t="shared" si="1511"/>
        <v>5700</v>
      </c>
      <c r="AV520" s="735">
        <f t="shared" si="1511"/>
        <v>5040</v>
      </c>
      <c r="AW520" s="735">
        <f t="shared" si="1511"/>
        <v>5064</v>
      </c>
      <c r="AX520" s="735"/>
      <c r="AY520" s="735"/>
      <c r="AZ520" s="735"/>
      <c r="BA520" s="735"/>
      <c r="BB520" s="735"/>
      <c r="BC520" s="739"/>
      <c r="BD520" s="1383">
        <f t="shared" ref="BD520:BO520" si="1512">IF(BD519="","",BD515*BD516*BD519)</f>
        <v>1020</v>
      </c>
      <c r="BE520" s="1383">
        <f t="shared" si="1512"/>
        <v>840</v>
      </c>
      <c r="BF520" s="1383">
        <f t="shared" si="1512"/>
        <v>900</v>
      </c>
      <c r="BG520" s="1383">
        <f>IF(BG519="","",BG515*BG516*BG519)</f>
        <v>960</v>
      </c>
      <c r="BH520" s="1383">
        <f t="shared" si="1512"/>
        <v>840</v>
      </c>
      <c r="BI520" s="1383">
        <f t="shared" si="1512"/>
        <v>996.00000000000011</v>
      </c>
      <c r="BJ520" s="1383">
        <f t="shared" si="1512"/>
        <v>960</v>
      </c>
      <c r="BK520" s="1383">
        <f t="shared" si="1512"/>
        <v>900</v>
      </c>
      <c r="BL520" s="1383">
        <f t="shared" si="1512"/>
        <v>1068</v>
      </c>
      <c r="BM520" s="1383">
        <f t="shared" si="1512"/>
        <v>1068</v>
      </c>
      <c r="BN520" s="1383">
        <f t="shared" si="1512"/>
        <v>1080</v>
      </c>
      <c r="BO520" s="1383">
        <f t="shared" si="1512"/>
        <v>1080</v>
      </c>
      <c r="BP520" s="1383"/>
      <c r="BQ520" s="1383"/>
      <c r="BR520" s="1383"/>
      <c r="BS520" s="1383"/>
      <c r="BT520" s="1383"/>
      <c r="BU520" s="739"/>
      <c r="BV520" s="735">
        <f>IF(BV519="","",BV515*BV516*BV519)</f>
        <v>1020</v>
      </c>
      <c r="BW520" s="735">
        <f>IF(BW519="","",BW515*BW516*BW519)</f>
        <v>1020</v>
      </c>
      <c r="BX520" s="735">
        <f>IF(BX519="","",BX515*BX516*BX519)</f>
        <v>1020</v>
      </c>
      <c r="BY520" s="735">
        <f>IF(BY519="","",BY515*BY516*BY519)</f>
        <v>1020</v>
      </c>
      <c r="BZ520" s="578">
        <f t="shared" si="1464"/>
        <v>748.2</v>
      </c>
      <c r="CA520" s="578">
        <f t="shared" si="1465"/>
        <v>768.66666666666663</v>
      </c>
      <c r="CB520" s="578">
        <f t="shared" si="1466"/>
        <v>3783.6</v>
      </c>
      <c r="CC520" s="665">
        <f t="shared" si="1467"/>
        <v>979.2</v>
      </c>
      <c r="CD520" s="1069">
        <f t="shared" si="1443"/>
        <v>840</v>
      </c>
      <c r="CE520" s="1070">
        <f t="shared" ref="CE520:CO531" si="1513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840</v>
      </c>
      <c r="CF520" s="1070">
        <f t="shared" si="1513"/>
        <v>900</v>
      </c>
      <c r="CG520" s="1070">
        <f t="shared" si="1513"/>
        <v>900</v>
      </c>
      <c r="CH520" s="1070">
        <f t="shared" si="1513"/>
        <v>960</v>
      </c>
      <c r="CI520" s="1071">
        <f t="shared" si="1513"/>
        <v>960</v>
      </c>
      <c r="CJ520" s="1071">
        <f t="shared" si="1513"/>
        <v>996.00000000000011</v>
      </c>
      <c r="CK520" s="1070">
        <f t="shared" si="1513"/>
        <v>1020</v>
      </c>
      <c r="CL520" s="1070">
        <f t="shared" si="1513"/>
        <v>1068</v>
      </c>
      <c r="CM520" s="1070">
        <f t="shared" si="1513"/>
        <v>1068</v>
      </c>
      <c r="CN520" s="1070">
        <f t="shared" si="1513"/>
        <v>1080</v>
      </c>
      <c r="CO520" s="1069">
        <f t="shared" si="1513"/>
        <v>1080</v>
      </c>
      <c r="CP520" s="532" t="str">
        <f t="shared" si="1422"/>
        <v/>
      </c>
      <c r="CQ520" s="533" t="str">
        <f t="shared" si="1423"/>
        <v/>
      </c>
      <c r="CR520" s="534" t="str">
        <f t="shared" si="1424"/>
        <v/>
      </c>
      <c r="CS520" s="534">
        <f t="shared" si="1425"/>
        <v>840</v>
      </c>
      <c r="CT520" s="534">
        <f t="shared" si="1426"/>
        <v>840</v>
      </c>
      <c r="CU520" s="534">
        <f t="shared" si="1427"/>
        <v>900</v>
      </c>
      <c r="CV520" s="534">
        <f t="shared" si="1428"/>
        <v>900</v>
      </c>
      <c r="CW520" s="535">
        <f t="shared" si="1429"/>
        <v>960</v>
      </c>
      <c r="CX520" s="535">
        <f t="shared" si="1430"/>
        <v>960</v>
      </c>
      <c r="CY520" s="535">
        <f t="shared" si="1431"/>
        <v>996.00000000000011</v>
      </c>
      <c r="CZ520" s="534">
        <f t="shared" si="1432"/>
        <v>1020</v>
      </c>
      <c r="DA520" s="534">
        <f t="shared" si="1433"/>
        <v>1068</v>
      </c>
      <c r="DB520" s="534">
        <f t="shared" si="1434"/>
        <v>1068</v>
      </c>
      <c r="DC520" s="534">
        <f t="shared" si="1435"/>
        <v>1080</v>
      </c>
      <c r="DD520" s="534">
        <f t="shared" si="1436"/>
        <v>1080</v>
      </c>
      <c r="DE520" s="533" t="str">
        <f t="shared" si="1437"/>
        <v/>
      </c>
      <c r="DF520" s="532" t="str">
        <f t="shared" si="1438"/>
        <v/>
      </c>
      <c r="DG520" s="631">
        <f t="shared" si="1439"/>
        <v>12</v>
      </c>
      <c r="DH520" s="96">
        <f t="shared" si="1440"/>
        <v>11</v>
      </c>
      <c r="DI520" s="96">
        <f t="shared" si="1441"/>
        <v>12</v>
      </c>
      <c r="DJ520" s="96">
        <f t="shared" si="1442"/>
        <v>12</v>
      </c>
      <c r="DK520" s="467"/>
      <c r="DL520" s="599"/>
      <c r="DM520" s="599"/>
      <c r="DN520" s="599"/>
      <c r="DO520" s="599"/>
      <c r="DP520" s="599"/>
      <c r="DQ520" s="599"/>
      <c r="DR520" s="599"/>
      <c r="DS520" s="599"/>
      <c r="DT520" s="468"/>
    </row>
    <row r="521" spans="1:124" s="470" customFormat="1" ht="15.75" customHeight="1">
      <c r="A521" s="1117" t="s">
        <v>288</v>
      </c>
      <c r="B521" s="281">
        <v>10</v>
      </c>
      <c r="C521" s="212"/>
      <c r="D521" s="212"/>
      <c r="E521" s="212"/>
      <c r="F521" s="212"/>
      <c r="G521" s="212"/>
      <c r="H521" s="212"/>
      <c r="I521" s="212"/>
      <c r="J521" s="212"/>
      <c r="K521" s="212"/>
      <c r="L521" s="212"/>
      <c r="M521" s="212"/>
      <c r="N521" s="212"/>
      <c r="O521" s="212"/>
      <c r="P521" s="212"/>
      <c r="Q521" s="212"/>
      <c r="R521" s="212"/>
      <c r="S521" s="583"/>
      <c r="T521" s="212"/>
      <c r="U521" s="212"/>
      <c r="V521" s="212"/>
      <c r="W521" s="212"/>
      <c r="X521" s="212"/>
      <c r="Y521" s="212"/>
      <c r="Z521" s="1338"/>
      <c r="AA521" s="1338"/>
      <c r="AB521" s="1338"/>
      <c r="AC521" s="1338"/>
      <c r="AD521" s="212"/>
      <c r="AE521" s="1338"/>
      <c r="AF521" s="281"/>
      <c r="AG521" s="212"/>
      <c r="AH521" s="212"/>
      <c r="AI521" s="281"/>
      <c r="AJ521" s="212"/>
      <c r="AK521" s="583"/>
      <c r="AL521" s="212">
        <v>6</v>
      </c>
      <c r="AM521" s="212">
        <v>6</v>
      </c>
      <c r="AN521" s="212">
        <v>6</v>
      </c>
      <c r="AO521" s="212">
        <v>6</v>
      </c>
      <c r="AP521" s="212"/>
      <c r="AQ521" s="212"/>
      <c r="AR521" s="212"/>
      <c r="AS521" s="212"/>
      <c r="AT521" s="212"/>
      <c r="AU521" s="212"/>
      <c r="AV521" s="212"/>
      <c r="AW521" s="212"/>
      <c r="AX521" s="212"/>
      <c r="AY521" s="212"/>
      <c r="AZ521" s="212"/>
      <c r="BA521" s="212"/>
      <c r="BB521" s="212"/>
      <c r="BC521" s="583"/>
      <c r="BD521" s="1338">
        <v>6</v>
      </c>
      <c r="BE521" s="1338">
        <v>6</v>
      </c>
      <c r="BF521" s="1338">
        <v>6</v>
      </c>
      <c r="BG521" s="1338">
        <v>6</v>
      </c>
      <c r="BH521" s="1338">
        <v>6</v>
      </c>
      <c r="BI521" s="1338">
        <v>6</v>
      </c>
      <c r="BJ521" s="1338">
        <v>6</v>
      </c>
      <c r="BK521" s="1338">
        <v>6</v>
      </c>
      <c r="BL521" s="1338"/>
      <c r="BM521" s="1338"/>
      <c r="BN521" s="1338"/>
      <c r="BO521" s="1338"/>
      <c r="BP521" s="1338"/>
      <c r="BQ521" s="1338"/>
      <c r="BR521" s="1338"/>
      <c r="BS521" s="1338"/>
      <c r="BT521" s="1338"/>
      <c r="BU521" s="583"/>
      <c r="BV521" s="212"/>
      <c r="BW521" s="212"/>
      <c r="BX521" s="212">
        <v>6</v>
      </c>
      <c r="BY521" s="212">
        <v>6</v>
      </c>
      <c r="BZ521" s="578" t="str">
        <f t="shared" si="1464"/>
        <v/>
      </c>
      <c r="CA521" s="578" t="str">
        <f t="shared" si="1465"/>
        <v/>
      </c>
      <c r="CB521" s="578">
        <f t="shared" si="1466"/>
        <v>6</v>
      </c>
      <c r="CC521" s="665">
        <f t="shared" si="1467"/>
        <v>6</v>
      </c>
      <c r="CD521" s="1069" t="str">
        <f t="shared" si="1443"/>
        <v/>
      </c>
      <c r="CE521" s="1070" t="str">
        <f t="shared" si="1513"/>
        <v/>
      </c>
      <c r="CF521" s="1070">
        <f t="shared" si="1513"/>
        <v>6</v>
      </c>
      <c r="CG521" s="1070">
        <f t="shared" si="1513"/>
        <v>6</v>
      </c>
      <c r="CH521" s="1070">
        <f t="shared" si="1513"/>
        <v>6</v>
      </c>
      <c r="CI521" s="1071">
        <f t="shared" si="1513"/>
        <v>6</v>
      </c>
      <c r="CJ521" s="1071">
        <f t="shared" si="1513"/>
        <v>6</v>
      </c>
      <c r="CK521" s="1070">
        <f t="shared" si="1513"/>
        <v>6</v>
      </c>
      <c r="CL521" s="1070">
        <f t="shared" si="1513"/>
        <v>6</v>
      </c>
      <c r="CM521" s="1070">
        <f t="shared" si="1513"/>
        <v>6</v>
      </c>
      <c r="CN521" s="1070" t="str">
        <f t="shared" si="1513"/>
        <v/>
      </c>
      <c r="CO521" s="1069" t="str">
        <f t="shared" si="1513"/>
        <v/>
      </c>
      <c r="CP521" s="532" t="str">
        <f t="shared" si="1422"/>
        <v/>
      </c>
      <c r="CQ521" s="533" t="str">
        <f t="shared" si="1423"/>
        <v/>
      </c>
      <c r="CR521" s="534" t="str">
        <f t="shared" si="1424"/>
        <v/>
      </c>
      <c r="CS521" s="534" t="str">
        <f t="shared" si="1425"/>
        <v/>
      </c>
      <c r="CT521" s="534" t="str">
        <f t="shared" si="1426"/>
        <v/>
      </c>
      <c r="CU521" s="534">
        <f t="shared" si="1427"/>
        <v>6</v>
      </c>
      <c r="CV521" s="534">
        <f t="shared" si="1428"/>
        <v>6</v>
      </c>
      <c r="CW521" s="535">
        <f t="shared" si="1429"/>
        <v>6</v>
      </c>
      <c r="CX521" s="535">
        <f t="shared" si="1430"/>
        <v>6</v>
      </c>
      <c r="CY521" s="535">
        <f t="shared" si="1431"/>
        <v>6</v>
      </c>
      <c r="CZ521" s="534">
        <f t="shared" si="1432"/>
        <v>6</v>
      </c>
      <c r="DA521" s="534">
        <f t="shared" si="1433"/>
        <v>6</v>
      </c>
      <c r="DB521" s="534">
        <f t="shared" si="1434"/>
        <v>6</v>
      </c>
      <c r="DC521" s="534" t="str">
        <f t="shared" si="1435"/>
        <v/>
      </c>
      <c r="DD521" s="534" t="str">
        <f t="shared" si="1436"/>
        <v/>
      </c>
      <c r="DE521" s="533" t="str">
        <f t="shared" si="1437"/>
        <v/>
      </c>
      <c r="DF521" s="532" t="str">
        <f t="shared" si="1438"/>
        <v/>
      </c>
      <c r="DG521" s="631">
        <f t="shared" ref="DG521:DG526" si="1514">COUNT(B521:R521)</f>
        <v>1</v>
      </c>
      <c r="DH521" s="96">
        <f t="shared" ref="DH521:DH526" si="1515">COUNT(T521:AJ521)</f>
        <v>0</v>
      </c>
      <c r="DI521" s="96">
        <f t="shared" ref="DI521:DI526" si="1516">COUNT(AL521:BB521)</f>
        <v>4</v>
      </c>
      <c r="DJ521" s="96">
        <f t="shared" ref="DJ521:DJ526" si="1517">COUNT(BD521:BT521)</f>
        <v>8</v>
      </c>
      <c r="DK521" s="467"/>
      <c r="DL521" s="599"/>
      <c r="DM521" s="599"/>
      <c r="DN521" s="599"/>
      <c r="DO521" s="599"/>
      <c r="DP521" s="599"/>
      <c r="DQ521" s="599"/>
      <c r="DR521" s="599"/>
      <c r="DS521" s="599"/>
      <c r="DT521" s="468"/>
    </row>
    <row r="522" spans="1:124" s="470" customFormat="1" ht="15.75" customHeight="1">
      <c r="A522" s="590" t="s">
        <v>286</v>
      </c>
      <c r="B522" s="281">
        <v>12</v>
      </c>
      <c r="C522" s="212"/>
      <c r="D522" s="212"/>
      <c r="E522" s="212"/>
      <c r="F522" s="212"/>
      <c r="G522" s="212"/>
      <c r="H522" s="212"/>
      <c r="I522" s="212"/>
      <c r="J522" s="212"/>
      <c r="K522" s="212"/>
      <c r="L522" s="212"/>
      <c r="M522" s="212"/>
      <c r="N522" s="212"/>
      <c r="O522" s="212"/>
      <c r="P522" s="212"/>
      <c r="Q522" s="212"/>
      <c r="R522" s="212"/>
      <c r="S522" s="583"/>
      <c r="T522" s="212"/>
      <c r="U522" s="212"/>
      <c r="V522" s="212"/>
      <c r="W522" s="212"/>
      <c r="X522" s="212"/>
      <c r="Y522" s="212"/>
      <c r="Z522" s="1338"/>
      <c r="AA522" s="1338"/>
      <c r="AB522" s="1338"/>
      <c r="AC522" s="1338"/>
      <c r="AD522" s="212"/>
      <c r="AE522" s="1338"/>
      <c r="AF522" s="281"/>
      <c r="AG522" s="212"/>
      <c r="AH522" s="212"/>
      <c r="AI522" s="281"/>
      <c r="AJ522" s="212"/>
      <c r="AK522" s="583"/>
      <c r="AL522" s="212">
        <v>12</v>
      </c>
      <c r="AM522" s="212">
        <v>12</v>
      </c>
      <c r="AN522" s="212">
        <v>12</v>
      </c>
      <c r="AO522" s="212">
        <v>12</v>
      </c>
      <c r="AP522" s="212"/>
      <c r="AQ522" s="212"/>
      <c r="AR522" s="212"/>
      <c r="AS522" s="212"/>
      <c r="AT522" s="212"/>
      <c r="AU522" s="212"/>
      <c r="AV522" s="212"/>
      <c r="AW522" s="212"/>
      <c r="AX522" s="212"/>
      <c r="AY522" s="212"/>
      <c r="AZ522" s="212"/>
      <c r="BA522" s="212"/>
      <c r="BB522" s="212"/>
      <c r="BC522" s="583"/>
      <c r="BD522" s="1338">
        <v>12</v>
      </c>
      <c r="BE522" s="1338">
        <v>12</v>
      </c>
      <c r="BF522" s="1338">
        <v>12</v>
      </c>
      <c r="BG522" s="1338">
        <v>12</v>
      </c>
      <c r="BH522" s="1338">
        <v>12</v>
      </c>
      <c r="BI522" s="1338">
        <v>12</v>
      </c>
      <c r="BJ522" s="1338">
        <v>12</v>
      </c>
      <c r="BK522" s="1338">
        <v>12</v>
      </c>
      <c r="BL522" s="1338"/>
      <c r="BM522" s="1338"/>
      <c r="BN522" s="1338"/>
      <c r="BO522" s="1338"/>
      <c r="BP522" s="1338"/>
      <c r="BQ522" s="1338"/>
      <c r="BR522" s="1338"/>
      <c r="BS522" s="1338"/>
      <c r="BT522" s="1338"/>
      <c r="BU522" s="583"/>
      <c r="BV522" s="212"/>
      <c r="BW522" s="212"/>
      <c r="BX522" s="212">
        <v>12</v>
      </c>
      <c r="BY522" s="212">
        <v>12</v>
      </c>
      <c r="BZ522" s="578" t="str">
        <f t="shared" si="1464"/>
        <v/>
      </c>
      <c r="CA522" s="578" t="str">
        <f t="shared" si="1465"/>
        <v/>
      </c>
      <c r="CB522" s="578">
        <f t="shared" si="1466"/>
        <v>12</v>
      </c>
      <c r="CC522" s="665">
        <f t="shared" si="1467"/>
        <v>12</v>
      </c>
      <c r="CD522" s="1069" t="str">
        <f t="shared" si="1443"/>
        <v/>
      </c>
      <c r="CE522" s="1070" t="str">
        <f t="shared" si="1513"/>
        <v/>
      </c>
      <c r="CF522" s="1070">
        <f t="shared" si="1513"/>
        <v>12</v>
      </c>
      <c r="CG522" s="1070">
        <f t="shared" si="1513"/>
        <v>12</v>
      </c>
      <c r="CH522" s="1070">
        <f t="shared" si="1513"/>
        <v>12</v>
      </c>
      <c r="CI522" s="1071">
        <f t="shared" si="1513"/>
        <v>12</v>
      </c>
      <c r="CJ522" s="1071">
        <f t="shared" si="1513"/>
        <v>12</v>
      </c>
      <c r="CK522" s="1070">
        <f t="shared" si="1513"/>
        <v>12</v>
      </c>
      <c r="CL522" s="1070">
        <f t="shared" si="1513"/>
        <v>12</v>
      </c>
      <c r="CM522" s="1070">
        <f t="shared" si="1513"/>
        <v>12</v>
      </c>
      <c r="CN522" s="1070" t="str">
        <f t="shared" si="1513"/>
        <v/>
      </c>
      <c r="CO522" s="1069" t="str">
        <f t="shared" si="1513"/>
        <v/>
      </c>
      <c r="CP522" s="532" t="str">
        <f t="shared" si="1422"/>
        <v/>
      </c>
      <c r="CQ522" s="533" t="str">
        <f t="shared" si="1423"/>
        <v/>
      </c>
      <c r="CR522" s="534" t="str">
        <f t="shared" si="1424"/>
        <v/>
      </c>
      <c r="CS522" s="534" t="str">
        <f t="shared" si="1425"/>
        <v/>
      </c>
      <c r="CT522" s="534" t="str">
        <f t="shared" si="1426"/>
        <v/>
      </c>
      <c r="CU522" s="534">
        <f t="shared" si="1427"/>
        <v>12</v>
      </c>
      <c r="CV522" s="534">
        <f t="shared" si="1428"/>
        <v>12</v>
      </c>
      <c r="CW522" s="535">
        <f t="shared" si="1429"/>
        <v>12</v>
      </c>
      <c r="CX522" s="535">
        <f t="shared" si="1430"/>
        <v>12</v>
      </c>
      <c r="CY522" s="535">
        <f t="shared" si="1431"/>
        <v>12</v>
      </c>
      <c r="CZ522" s="534">
        <f t="shared" si="1432"/>
        <v>12</v>
      </c>
      <c r="DA522" s="534">
        <f t="shared" si="1433"/>
        <v>12</v>
      </c>
      <c r="DB522" s="534">
        <f t="shared" si="1434"/>
        <v>12</v>
      </c>
      <c r="DC522" s="534" t="str">
        <f t="shared" si="1435"/>
        <v/>
      </c>
      <c r="DD522" s="534" t="str">
        <f t="shared" si="1436"/>
        <v/>
      </c>
      <c r="DE522" s="533" t="str">
        <f t="shared" si="1437"/>
        <v/>
      </c>
      <c r="DF522" s="532" t="str">
        <f t="shared" si="1438"/>
        <v/>
      </c>
      <c r="DG522" s="631">
        <f t="shared" si="1514"/>
        <v>1</v>
      </c>
      <c r="DH522" s="96">
        <f t="shared" si="1515"/>
        <v>0</v>
      </c>
      <c r="DI522" s="96">
        <f t="shared" si="1516"/>
        <v>4</v>
      </c>
      <c r="DJ522" s="96">
        <f t="shared" si="1517"/>
        <v>8</v>
      </c>
      <c r="DK522" s="467"/>
      <c r="DL522" s="599"/>
      <c r="DM522" s="599"/>
      <c r="DN522" s="599"/>
      <c r="DO522" s="599"/>
      <c r="DP522" s="599"/>
      <c r="DQ522" s="599"/>
      <c r="DR522" s="599"/>
      <c r="DS522" s="599"/>
      <c r="DT522" s="468"/>
    </row>
    <row r="523" spans="1:124" s="470" customFormat="1" ht="15.75" customHeight="1">
      <c r="A523" s="748" t="s">
        <v>289</v>
      </c>
      <c r="B523" s="736">
        <f>640*$K$1</f>
        <v>2679.5519999999997</v>
      </c>
      <c r="C523" s="736">
        <f t="shared" ref="C523:M523" si="1518">640*$K$1</f>
        <v>2679.5519999999997</v>
      </c>
      <c r="D523" s="736">
        <f t="shared" si="1518"/>
        <v>2679.5519999999997</v>
      </c>
      <c r="E523" s="736">
        <f t="shared" si="1518"/>
        <v>2679.5519999999997</v>
      </c>
      <c r="F523" s="736">
        <f t="shared" si="1518"/>
        <v>2679.5519999999997</v>
      </c>
      <c r="G523" s="736">
        <f t="shared" si="1518"/>
        <v>2679.5519999999997</v>
      </c>
      <c r="H523" s="736">
        <f t="shared" si="1518"/>
        <v>2679.5519999999997</v>
      </c>
      <c r="I523" s="736">
        <f t="shared" si="1518"/>
        <v>2679.5519999999997</v>
      </c>
      <c r="J523" s="736">
        <f t="shared" si="1518"/>
        <v>2679.5519999999997</v>
      </c>
      <c r="K523" s="736">
        <f t="shared" si="1518"/>
        <v>2679.5519999999997</v>
      </c>
      <c r="L523" s="736">
        <f t="shared" si="1518"/>
        <v>2679.5519999999997</v>
      </c>
      <c r="M523" s="736">
        <f t="shared" si="1518"/>
        <v>2679.5519999999997</v>
      </c>
      <c r="N523" s="736"/>
      <c r="O523" s="736"/>
      <c r="P523" s="736"/>
      <c r="Q523" s="736"/>
      <c r="R523" s="736"/>
      <c r="S523" s="730"/>
      <c r="T523" s="736">
        <f>640*$K$1</f>
        <v>2679.5519999999997</v>
      </c>
      <c r="U523" s="736">
        <f t="shared" ref="U523:AE523" si="1519">640*$K$1</f>
        <v>2679.5519999999997</v>
      </c>
      <c r="V523" s="736">
        <f t="shared" si="1519"/>
        <v>2679.5519999999997</v>
      </c>
      <c r="W523" s="736">
        <f t="shared" si="1519"/>
        <v>2679.5519999999997</v>
      </c>
      <c r="X523" s="736">
        <f t="shared" si="1519"/>
        <v>2679.5519999999997</v>
      </c>
      <c r="Y523" s="736">
        <f t="shared" si="1519"/>
        <v>2679.5519999999997</v>
      </c>
      <c r="Z523" s="1382">
        <f t="shared" si="1519"/>
        <v>2679.5519999999997</v>
      </c>
      <c r="AA523" s="1382">
        <f t="shared" si="1519"/>
        <v>2679.5519999999997</v>
      </c>
      <c r="AB523" s="1382">
        <f t="shared" si="1519"/>
        <v>2679.5519999999997</v>
      </c>
      <c r="AC523" s="1382">
        <f t="shared" si="1519"/>
        <v>2679.5519999999997</v>
      </c>
      <c r="AD523" s="736">
        <f t="shared" si="1519"/>
        <v>2679.5519999999997</v>
      </c>
      <c r="AE523" s="1382">
        <f t="shared" si="1519"/>
        <v>2679.5519999999997</v>
      </c>
      <c r="AF523" s="736"/>
      <c r="AG523" s="736"/>
      <c r="AH523" s="736"/>
      <c r="AI523" s="736"/>
      <c r="AJ523" s="736"/>
      <c r="AK523" s="730"/>
      <c r="AL523" s="736">
        <f>640*$K$1</f>
        <v>2679.5519999999997</v>
      </c>
      <c r="AM523" s="736">
        <f t="shared" ref="AM523:AW523" si="1520">640*$K$1</f>
        <v>2679.5519999999997</v>
      </c>
      <c r="AN523" s="736">
        <f t="shared" si="1520"/>
        <v>2679.5519999999997</v>
      </c>
      <c r="AO523" s="736">
        <f t="shared" si="1520"/>
        <v>2679.5519999999997</v>
      </c>
      <c r="AP523" s="736">
        <f t="shared" si="1520"/>
        <v>2679.5519999999997</v>
      </c>
      <c r="AQ523" s="736">
        <f t="shared" si="1520"/>
        <v>2679.5519999999997</v>
      </c>
      <c r="AR523" s="736">
        <f t="shared" si="1520"/>
        <v>2679.5519999999997</v>
      </c>
      <c r="AS523" s="736">
        <f t="shared" si="1520"/>
        <v>2679.5519999999997</v>
      </c>
      <c r="AT523" s="736">
        <f t="shared" si="1520"/>
        <v>2679.5519999999997</v>
      </c>
      <c r="AU523" s="736">
        <f t="shared" si="1520"/>
        <v>2679.5519999999997</v>
      </c>
      <c r="AV523" s="736">
        <f t="shared" si="1520"/>
        <v>2679.5519999999997</v>
      </c>
      <c r="AW523" s="736">
        <f t="shared" si="1520"/>
        <v>2679.5519999999997</v>
      </c>
      <c r="AX523" s="736"/>
      <c r="AY523" s="736"/>
      <c r="AZ523" s="736"/>
      <c r="BA523" s="736"/>
      <c r="BB523" s="736"/>
      <c r="BC523" s="730"/>
      <c r="BD523" s="1382">
        <f>640*$K$1</f>
        <v>2679.5519999999997</v>
      </c>
      <c r="BE523" s="1382">
        <f t="shared" ref="BE523:BO523" si="1521">640*$K$1</f>
        <v>2679.5519999999997</v>
      </c>
      <c r="BF523" s="1382">
        <f t="shared" si="1521"/>
        <v>2679.5519999999997</v>
      </c>
      <c r="BG523" s="1382">
        <f t="shared" si="1521"/>
        <v>2679.5519999999997</v>
      </c>
      <c r="BH523" s="1382">
        <f t="shared" si="1521"/>
        <v>2679.5519999999997</v>
      </c>
      <c r="BI523" s="1382">
        <f t="shared" si="1521"/>
        <v>2679.5519999999997</v>
      </c>
      <c r="BJ523" s="1382">
        <f t="shared" si="1521"/>
        <v>2679.5519999999997</v>
      </c>
      <c r="BK523" s="1382">
        <f t="shared" si="1521"/>
        <v>2679.5519999999997</v>
      </c>
      <c r="BL523" s="1382">
        <f t="shared" si="1521"/>
        <v>2679.5519999999997</v>
      </c>
      <c r="BM523" s="1382">
        <f t="shared" si="1521"/>
        <v>2679.5519999999997</v>
      </c>
      <c r="BN523" s="1382">
        <f t="shared" si="1521"/>
        <v>2679.5519999999997</v>
      </c>
      <c r="BO523" s="1382">
        <f t="shared" si="1521"/>
        <v>2679.5519999999997</v>
      </c>
      <c r="BP523" s="1382"/>
      <c r="BQ523" s="1382"/>
      <c r="BR523" s="1382"/>
      <c r="BS523" s="1382"/>
      <c r="BT523" s="1382"/>
      <c r="BU523" s="730"/>
      <c r="BV523" s="736">
        <f t="shared" ref="BV523:BY523" si="1522">640*$K$1</f>
        <v>2679.5519999999997</v>
      </c>
      <c r="BW523" s="736">
        <f t="shared" si="1522"/>
        <v>2679.5519999999997</v>
      </c>
      <c r="BX523" s="736">
        <f t="shared" si="1522"/>
        <v>2679.5519999999997</v>
      </c>
      <c r="BY523" s="736">
        <f t="shared" si="1522"/>
        <v>2679.5519999999997</v>
      </c>
      <c r="BZ523" s="578">
        <f t="shared" si="1464"/>
        <v>2679.5519999999997</v>
      </c>
      <c r="CA523" s="578">
        <f t="shared" si="1465"/>
        <v>2679.5519999999997</v>
      </c>
      <c r="CB523" s="578">
        <f t="shared" si="1466"/>
        <v>2679.5519999999997</v>
      </c>
      <c r="CC523" s="665">
        <f t="shared" si="1467"/>
        <v>2679.5519999999997</v>
      </c>
      <c r="CD523" s="1069">
        <f t="shared" si="1443"/>
        <v>2679.5519999999997</v>
      </c>
      <c r="CE523" s="1070">
        <f t="shared" ref="CE523:CO526" si="1523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1070">
        <f t="shared" si="1523"/>
        <v>2679.5519999999997</v>
      </c>
      <c r="CG523" s="1070">
        <f t="shared" si="1523"/>
        <v>2679.5519999999997</v>
      </c>
      <c r="CH523" s="1070">
        <f t="shared" si="1523"/>
        <v>2679.5519999999997</v>
      </c>
      <c r="CI523" s="1071">
        <f t="shared" si="1523"/>
        <v>2679.5519999999997</v>
      </c>
      <c r="CJ523" s="1071">
        <f t="shared" si="1523"/>
        <v>2679.5519999999997</v>
      </c>
      <c r="CK523" s="1070">
        <f t="shared" si="1523"/>
        <v>2679.5519999999997</v>
      </c>
      <c r="CL523" s="1070">
        <f t="shared" si="1523"/>
        <v>2679.5519999999997</v>
      </c>
      <c r="CM523" s="1070">
        <f t="shared" si="1523"/>
        <v>2679.5519999999997</v>
      </c>
      <c r="CN523" s="1070">
        <f t="shared" si="1523"/>
        <v>2679.5519999999997</v>
      </c>
      <c r="CO523" s="1069">
        <f t="shared" si="1523"/>
        <v>2679.5519999999997</v>
      </c>
      <c r="CP523" s="532" t="str">
        <f t="shared" si="1422"/>
        <v/>
      </c>
      <c r="CQ523" s="533" t="str">
        <f t="shared" si="1423"/>
        <v/>
      </c>
      <c r="CR523" s="534" t="str">
        <f t="shared" si="1424"/>
        <v/>
      </c>
      <c r="CS523" s="534">
        <f t="shared" si="1425"/>
        <v>2679.5519999999997</v>
      </c>
      <c r="CT523" s="534">
        <f t="shared" si="1426"/>
        <v>2679.5519999999997</v>
      </c>
      <c r="CU523" s="534">
        <f t="shared" si="1427"/>
        <v>2679.5519999999997</v>
      </c>
      <c r="CV523" s="534">
        <f t="shared" si="1428"/>
        <v>2679.5519999999997</v>
      </c>
      <c r="CW523" s="535">
        <f t="shared" si="1429"/>
        <v>2679.5519999999997</v>
      </c>
      <c r="CX523" s="535">
        <f t="shared" si="1430"/>
        <v>2679.5519999999997</v>
      </c>
      <c r="CY523" s="535">
        <f t="shared" si="1431"/>
        <v>2679.5519999999997</v>
      </c>
      <c r="CZ523" s="534">
        <f t="shared" si="1432"/>
        <v>2679.5519999999997</v>
      </c>
      <c r="DA523" s="534">
        <f t="shared" si="1433"/>
        <v>2679.5519999999997</v>
      </c>
      <c r="DB523" s="534">
        <f t="shared" si="1434"/>
        <v>2679.5519999999997</v>
      </c>
      <c r="DC523" s="534">
        <f t="shared" si="1435"/>
        <v>2679.5519999999997</v>
      </c>
      <c r="DD523" s="534">
        <f t="shared" si="1436"/>
        <v>2679.5519999999997</v>
      </c>
      <c r="DE523" s="533" t="str">
        <f t="shared" si="1437"/>
        <v/>
      </c>
      <c r="DF523" s="532" t="str">
        <f t="shared" si="1438"/>
        <v/>
      </c>
      <c r="DG523" s="631">
        <f t="shared" si="1514"/>
        <v>12</v>
      </c>
      <c r="DH523" s="96">
        <f t="shared" si="1515"/>
        <v>12</v>
      </c>
      <c r="DI523" s="96">
        <f t="shared" si="1516"/>
        <v>12</v>
      </c>
      <c r="DJ523" s="96">
        <f t="shared" si="1517"/>
        <v>12</v>
      </c>
      <c r="DK523" s="467"/>
      <c r="DL523" s="599"/>
      <c r="DM523" s="599"/>
      <c r="DN523" s="599"/>
      <c r="DO523" s="599"/>
      <c r="DP523" s="599"/>
      <c r="DQ523" s="599"/>
      <c r="DR523" s="599"/>
      <c r="DS523" s="599"/>
      <c r="DT523" s="468"/>
    </row>
    <row r="524" spans="1:124" s="470" customFormat="1" ht="15.75" customHeight="1">
      <c r="A524" s="590" t="s">
        <v>226</v>
      </c>
      <c r="B524" s="738">
        <f t="shared" ref="B524:M524" si="1524">IF(B521="","",B521*B522*B523/B$46/365/$G$1)</f>
        <v>7.1505568404198541E-3</v>
      </c>
      <c r="C524" s="611" t="str">
        <f t="shared" si="1524"/>
        <v/>
      </c>
      <c r="D524" s="738" t="str">
        <f t="shared" si="1524"/>
        <v/>
      </c>
      <c r="E524" s="611" t="str">
        <f t="shared" si="1524"/>
        <v/>
      </c>
      <c r="F524" s="738" t="str">
        <f t="shared" si="1524"/>
        <v/>
      </c>
      <c r="G524" s="611" t="str">
        <f t="shared" si="1524"/>
        <v/>
      </c>
      <c r="H524" s="738" t="str">
        <f t="shared" si="1524"/>
        <v/>
      </c>
      <c r="I524" s="611" t="str">
        <f t="shared" si="1524"/>
        <v/>
      </c>
      <c r="J524" s="738" t="str">
        <f t="shared" si="1524"/>
        <v/>
      </c>
      <c r="K524" s="611" t="str">
        <f t="shared" si="1524"/>
        <v/>
      </c>
      <c r="L524" s="738" t="str">
        <f t="shared" si="1524"/>
        <v/>
      </c>
      <c r="M524" s="611" t="str">
        <f t="shared" si="1524"/>
        <v/>
      </c>
      <c r="N524" s="738"/>
      <c r="O524" s="611"/>
      <c r="P524" s="738"/>
      <c r="Q524" s="611"/>
      <c r="R524" s="738"/>
      <c r="S524" s="630"/>
      <c r="T524" s="738" t="str">
        <f t="shared" ref="T524:AE524" si="1525">IF(T521="","",T521*T522*T523/T$46/365/$G$1)</f>
        <v/>
      </c>
      <c r="U524" s="611" t="str">
        <f t="shared" si="1525"/>
        <v/>
      </c>
      <c r="V524" s="738" t="str">
        <f t="shared" si="1525"/>
        <v/>
      </c>
      <c r="W524" s="611" t="str">
        <f t="shared" si="1525"/>
        <v/>
      </c>
      <c r="X524" s="738" t="str">
        <f t="shared" si="1525"/>
        <v/>
      </c>
      <c r="Y524" s="611" t="str">
        <f t="shared" si="1525"/>
        <v/>
      </c>
      <c r="Z524" s="1387" t="str">
        <f t="shared" si="1525"/>
        <v/>
      </c>
      <c r="AA524" s="1348" t="str">
        <f t="shared" si="1525"/>
        <v/>
      </c>
      <c r="AB524" s="1387" t="str">
        <f t="shared" si="1525"/>
        <v/>
      </c>
      <c r="AC524" s="1348" t="str">
        <f t="shared" si="1525"/>
        <v/>
      </c>
      <c r="AD524" s="738" t="str">
        <f t="shared" si="1525"/>
        <v/>
      </c>
      <c r="AE524" s="1348" t="str">
        <f t="shared" si="1525"/>
        <v/>
      </c>
      <c r="AF524" s="738"/>
      <c r="AG524" s="611"/>
      <c r="AH524" s="738"/>
      <c r="AI524" s="611"/>
      <c r="AJ524" s="738"/>
      <c r="AK524" s="630"/>
      <c r="AL524" s="738">
        <f t="shared" ref="AL524:AW524" si="1526">IF(AL521="","",AL521*AL522*AL523/AL$46/365/$G$1)</f>
        <v>6.0064677459526769E-3</v>
      </c>
      <c r="AM524" s="611">
        <f t="shared" si="1526"/>
        <v>6.0064677459526769E-3</v>
      </c>
      <c r="AN524" s="738">
        <f t="shared" si="1526"/>
        <v>6.6738530510585302E-3</v>
      </c>
      <c r="AO524" s="611">
        <f t="shared" si="1526"/>
        <v>5.005389788293897E-3</v>
      </c>
      <c r="AP524" s="738" t="str">
        <f t="shared" si="1526"/>
        <v/>
      </c>
      <c r="AQ524" s="611" t="str">
        <f t="shared" si="1526"/>
        <v/>
      </c>
      <c r="AR524" s="738" t="str">
        <f t="shared" si="1526"/>
        <v/>
      </c>
      <c r="AS524" s="611" t="str">
        <f t="shared" si="1526"/>
        <v/>
      </c>
      <c r="AT524" s="738" t="str">
        <f t="shared" si="1526"/>
        <v/>
      </c>
      <c r="AU524" s="611" t="str">
        <f t="shared" si="1526"/>
        <v/>
      </c>
      <c r="AV524" s="738" t="str">
        <f t="shared" si="1526"/>
        <v/>
      </c>
      <c r="AW524" s="611" t="str">
        <f t="shared" si="1526"/>
        <v/>
      </c>
      <c r="AX524" s="738"/>
      <c r="AY524" s="611"/>
      <c r="AZ524" s="738"/>
      <c r="BA524" s="611"/>
      <c r="BB524" s="738"/>
      <c r="BC524" s="630"/>
      <c r="BD524" s="1387">
        <f t="shared" ref="BD524:BO524" si="1527">IF(BD521="","",BD521*BD522*BD523/BD$46/365/$G$1)</f>
        <v>7.5080846824408451E-3</v>
      </c>
      <c r="BE524" s="1387">
        <f t="shared" si="1527"/>
        <v>6.0064677459526769E-3</v>
      </c>
      <c r="BF524" s="1348">
        <f t="shared" si="1527"/>
        <v>7.5080846824408451E-3</v>
      </c>
      <c r="BG524" s="1387">
        <f t="shared" si="1527"/>
        <v>1.0010779576587794E-2</v>
      </c>
      <c r="BH524" s="1348">
        <f t="shared" si="1527"/>
        <v>1.2012935491905354E-2</v>
      </c>
      <c r="BI524" s="1387">
        <f t="shared" si="1527"/>
        <v>8.5806682085038232E-3</v>
      </c>
      <c r="BJ524" s="1348">
        <f t="shared" si="1527"/>
        <v>6.0064677459526769E-3</v>
      </c>
      <c r="BK524" s="1387">
        <f>IF(BK521="","",BK521*BK522*BK523/BK$46/365/$G$1)</f>
        <v>7.5080846824408451E-3</v>
      </c>
      <c r="BL524" s="1348" t="str">
        <f t="shared" si="1527"/>
        <v/>
      </c>
      <c r="BM524" s="1387" t="str">
        <f t="shared" si="1527"/>
        <v/>
      </c>
      <c r="BN524" s="1348" t="str">
        <f t="shared" si="1527"/>
        <v/>
      </c>
      <c r="BO524" s="1387" t="str">
        <f t="shared" si="1527"/>
        <v/>
      </c>
      <c r="BP524" s="1348"/>
      <c r="BQ524" s="1387"/>
      <c r="BR524" s="1348"/>
      <c r="BS524" s="1387"/>
      <c r="BT524" s="1348"/>
      <c r="BU524" s="630"/>
      <c r="BV524" s="738" t="str">
        <f>IF(BV521="","",BV521*BV522*BV523/BV$46/365/$G$1)</f>
        <v/>
      </c>
      <c r="BW524" s="611" t="str">
        <f>IF(BW521="","",BW521*BW522*BW523/BW$46/365/$G$1)</f>
        <v/>
      </c>
      <c r="BX524" s="738">
        <f>IF(BX521="","",BX521*BX522*BX523/BX$46/365/$G$1)</f>
        <v>6.0064677459526769E-3</v>
      </c>
      <c r="BY524" s="611">
        <f>IF(BY521="","",BY521*BY522*BY523/BY$46/365/$G$1)</f>
        <v>7.5080846824408451E-3</v>
      </c>
      <c r="BZ524" s="578" t="str">
        <f t="shared" si="1464"/>
        <v/>
      </c>
      <c r="CA524" s="578" t="str">
        <f t="shared" si="1465"/>
        <v/>
      </c>
      <c r="CB524" s="578">
        <f t="shared" si="1466"/>
        <v>6.0064677459526778E-3</v>
      </c>
      <c r="CC524" s="665">
        <f t="shared" si="1467"/>
        <v>7.8536949297278048E-3</v>
      </c>
      <c r="CD524" s="1069" t="str">
        <f t="shared" si="1443"/>
        <v/>
      </c>
      <c r="CE524" s="1070" t="str">
        <f t="shared" si="1523"/>
        <v/>
      </c>
      <c r="CF524" s="1070">
        <f t="shared" si="1523"/>
        <v>6.0064677459526769E-3</v>
      </c>
      <c r="CG524" s="1070">
        <f t="shared" si="1523"/>
        <v>6.0064677459526769E-3</v>
      </c>
      <c r="CH524" s="1070">
        <f t="shared" si="1523"/>
        <v>7.5080846824408451E-3</v>
      </c>
      <c r="CI524" s="1071">
        <f t="shared" si="1523"/>
        <v>7.5080846824408451E-3</v>
      </c>
      <c r="CJ524" s="1071">
        <f t="shared" si="1523"/>
        <v>7.5080846824408451E-3</v>
      </c>
      <c r="CK524" s="1070">
        <f t="shared" si="1523"/>
        <v>8.5806682085038232E-3</v>
      </c>
      <c r="CL524" s="1070">
        <f t="shared" si="1523"/>
        <v>1.0010779576587794E-2</v>
      </c>
      <c r="CM524" s="1070">
        <f t="shared" si="1523"/>
        <v>1.2012935491905354E-2</v>
      </c>
      <c r="CN524" s="1070" t="str">
        <f t="shared" si="1523"/>
        <v/>
      </c>
      <c r="CO524" s="1069" t="str">
        <f t="shared" si="1523"/>
        <v/>
      </c>
      <c r="CP524" s="532" t="str">
        <f t="shared" si="1422"/>
        <v/>
      </c>
      <c r="CQ524" s="533" t="str">
        <f t="shared" si="1423"/>
        <v/>
      </c>
      <c r="CR524" s="534" t="str">
        <f t="shared" si="1424"/>
        <v/>
      </c>
      <c r="CS524" s="534" t="str">
        <f t="shared" si="1425"/>
        <v/>
      </c>
      <c r="CT524" s="534" t="str">
        <f t="shared" si="1426"/>
        <v/>
      </c>
      <c r="CU524" s="534">
        <f t="shared" si="1427"/>
        <v>6.0064677459526769E-3</v>
      </c>
      <c r="CV524" s="534">
        <f t="shared" si="1428"/>
        <v>6.0064677459526769E-3</v>
      </c>
      <c r="CW524" s="535">
        <f t="shared" si="1429"/>
        <v>7.5080846824408451E-3</v>
      </c>
      <c r="CX524" s="535">
        <f t="shared" si="1430"/>
        <v>7.5080846824408451E-3</v>
      </c>
      <c r="CY524" s="535">
        <f t="shared" si="1431"/>
        <v>7.5080846824408451E-3</v>
      </c>
      <c r="CZ524" s="534">
        <f t="shared" si="1432"/>
        <v>8.5806682085038232E-3</v>
      </c>
      <c r="DA524" s="534">
        <f t="shared" si="1433"/>
        <v>1.0010779576587794E-2</v>
      </c>
      <c r="DB524" s="534">
        <f t="shared" si="1434"/>
        <v>1.2012935491905354E-2</v>
      </c>
      <c r="DC524" s="534" t="str">
        <f t="shared" si="1435"/>
        <v/>
      </c>
      <c r="DD524" s="534" t="str">
        <f t="shared" si="1436"/>
        <v/>
      </c>
      <c r="DE524" s="533" t="str">
        <f t="shared" si="1437"/>
        <v/>
      </c>
      <c r="DF524" s="532" t="str">
        <f t="shared" si="1438"/>
        <v/>
      </c>
      <c r="DG524" s="631">
        <f t="shared" si="1514"/>
        <v>1</v>
      </c>
      <c r="DH524" s="96">
        <f t="shared" si="1515"/>
        <v>0</v>
      </c>
      <c r="DI524" s="96">
        <f t="shared" si="1516"/>
        <v>4</v>
      </c>
      <c r="DJ524" s="96">
        <f t="shared" si="1517"/>
        <v>8</v>
      </c>
      <c r="DK524" s="467"/>
      <c r="DL524" s="599"/>
      <c r="DM524" s="599"/>
      <c r="DN524" s="599"/>
      <c r="DO524" s="599"/>
      <c r="DP524" s="599"/>
      <c r="DQ524" s="599"/>
      <c r="DR524" s="599"/>
      <c r="DS524" s="599"/>
      <c r="DT524" s="468"/>
    </row>
    <row r="525" spans="1:124" s="470" customFormat="1" ht="15.75" customHeight="1">
      <c r="A525" s="1155" t="s">
        <v>285</v>
      </c>
      <c r="B525" s="281">
        <v>5</v>
      </c>
      <c r="C525" s="212"/>
      <c r="D525" s="212"/>
      <c r="E525" s="212"/>
      <c r="F525" s="212"/>
      <c r="G525" s="212"/>
      <c r="H525" s="212"/>
      <c r="I525" s="212"/>
      <c r="J525" s="212"/>
      <c r="K525" s="212"/>
      <c r="L525" s="212"/>
      <c r="M525" s="212"/>
      <c r="N525" s="212"/>
      <c r="O525" s="212"/>
      <c r="P525" s="212"/>
      <c r="Q525" s="212"/>
      <c r="R525" s="212"/>
      <c r="S525" s="569"/>
      <c r="T525" s="212"/>
      <c r="U525" s="212"/>
      <c r="V525" s="212"/>
      <c r="W525" s="212"/>
      <c r="X525" s="212"/>
      <c r="Y525" s="212"/>
      <c r="Z525" s="1338"/>
      <c r="AA525" s="1338"/>
      <c r="AB525" s="1338"/>
      <c r="AC525" s="1338"/>
      <c r="AD525" s="212"/>
      <c r="AE525" s="1338"/>
      <c r="AF525" s="281"/>
      <c r="AG525" s="212"/>
      <c r="AH525" s="212"/>
      <c r="AI525" s="212"/>
      <c r="AJ525" s="212"/>
      <c r="AK525" s="569"/>
      <c r="AL525" s="212">
        <v>10.83</v>
      </c>
      <c r="AM525" s="212">
        <v>9.83</v>
      </c>
      <c r="AN525" s="212">
        <v>11.5</v>
      </c>
      <c r="AO525" s="212">
        <v>11.5</v>
      </c>
      <c r="AP525" s="212"/>
      <c r="AQ525" s="212"/>
      <c r="AR525" s="212"/>
      <c r="AS525" s="212"/>
      <c r="AT525" s="212"/>
      <c r="AU525" s="212"/>
      <c r="AV525" s="212"/>
      <c r="AW525" s="212"/>
      <c r="AX525" s="212"/>
      <c r="AY525" s="212"/>
      <c r="AZ525" s="212"/>
      <c r="BA525" s="212"/>
      <c r="BB525" s="212"/>
      <c r="BC525" s="569"/>
      <c r="BD525" s="1338">
        <v>72</v>
      </c>
      <c r="BE525" s="1338">
        <v>11.5</v>
      </c>
      <c r="BF525" s="1338">
        <v>11.8</v>
      </c>
      <c r="BG525" s="1338">
        <v>11.5</v>
      </c>
      <c r="BH525" s="1338">
        <v>14</v>
      </c>
      <c r="BI525" s="1338">
        <v>14.4</v>
      </c>
      <c r="BJ525" s="1338">
        <v>14</v>
      </c>
      <c r="BK525" s="1338">
        <v>13.8</v>
      </c>
      <c r="BL525" s="1338"/>
      <c r="BM525" s="1338"/>
      <c r="BN525" s="1338"/>
      <c r="BO525" s="1338"/>
      <c r="BP525" s="1338"/>
      <c r="BQ525" s="1338"/>
      <c r="BR525" s="1338"/>
      <c r="BS525" s="1338"/>
      <c r="BT525" s="1338"/>
      <c r="BU525" s="569"/>
      <c r="BV525" s="212"/>
      <c r="BW525" s="212"/>
      <c r="BX525" s="212">
        <v>12</v>
      </c>
      <c r="BY525" s="212">
        <v>14</v>
      </c>
      <c r="BZ525" s="578" t="str">
        <f t="shared" si="1464"/>
        <v/>
      </c>
      <c r="CA525" s="578" t="str">
        <f t="shared" si="1465"/>
        <v/>
      </c>
      <c r="CB525" s="578">
        <f t="shared" si="1466"/>
        <v>11.164999999999999</v>
      </c>
      <c r="CC525" s="665">
        <f t="shared" si="1467"/>
        <v>13.25</v>
      </c>
      <c r="CD525" s="1069" t="str">
        <f t="shared" si="1443"/>
        <v/>
      </c>
      <c r="CE525" s="1070" t="str">
        <f t="shared" si="1523"/>
        <v/>
      </c>
      <c r="CF525" s="1070">
        <f t="shared" si="1523"/>
        <v>11.5</v>
      </c>
      <c r="CG525" s="1070">
        <f t="shared" si="1523"/>
        <v>11.5</v>
      </c>
      <c r="CH525" s="1070">
        <f t="shared" si="1523"/>
        <v>11.8</v>
      </c>
      <c r="CI525" s="1071">
        <f t="shared" si="1523"/>
        <v>13.8</v>
      </c>
      <c r="CJ525" s="1071">
        <f t="shared" si="1523"/>
        <v>14</v>
      </c>
      <c r="CK525" s="1070">
        <f t="shared" si="1523"/>
        <v>14</v>
      </c>
      <c r="CL525" s="1070">
        <f t="shared" si="1523"/>
        <v>14.4</v>
      </c>
      <c r="CM525" s="1070">
        <f t="shared" si="1523"/>
        <v>72</v>
      </c>
      <c r="CN525" s="1070" t="str">
        <f t="shared" si="1523"/>
        <v/>
      </c>
      <c r="CO525" s="1069" t="str">
        <f t="shared" si="1523"/>
        <v/>
      </c>
      <c r="CP525" s="532" t="str">
        <f t="shared" si="1422"/>
        <v/>
      </c>
      <c r="CQ525" s="533" t="str">
        <f t="shared" si="1423"/>
        <v/>
      </c>
      <c r="CR525" s="534" t="str">
        <f t="shared" si="1424"/>
        <v/>
      </c>
      <c r="CS525" s="534" t="str">
        <f t="shared" si="1425"/>
        <v/>
      </c>
      <c r="CT525" s="534" t="str">
        <f t="shared" si="1426"/>
        <v/>
      </c>
      <c r="CU525" s="534">
        <f t="shared" si="1427"/>
        <v>11.5</v>
      </c>
      <c r="CV525" s="534">
        <f t="shared" si="1428"/>
        <v>11.5</v>
      </c>
      <c r="CW525" s="535">
        <f t="shared" si="1429"/>
        <v>11.8</v>
      </c>
      <c r="CX525" s="535">
        <f t="shared" si="1430"/>
        <v>13.8</v>
      </c>
      <c r="CY525" s="535">
        <f t="shared" si="1431"/>
        <v>14</v>
      </c>
      <c r="CZ525" s="534">
        <f t="shared" si="1432"/>
        <v>14</v>
      </c>
      <c r="DA525" s="534">
        <f t="shared" si="1433"/>
        <v>14.4</v>
      </c>
      <c r="DB525" s="534">
        <f t="shared" si="1434"/>
        <v>72</v>
      </c>
      <c r="DC525" s="534" t="str">
        <f t="shared" si="1435"/>
        <v/>
      </c>
      <c r="DD525" s="534" t="str">
        <f t="shared" si="1436"/>
        <v/>
      </c>
      <c r="DE525" s="533" t="str">
        <f t="shared" si="1437"/>
        <v/>
      </c>
      <c r="DF525" s="532" t="str">
        <f t="shared" si="1438"/>
        <v/>
      </c>
      <c r="DG525" s="631">
        <f t="shared" si="1514"/>
        <v>1</v>
      </c>
      <c r="DH525" s="96">
        <f t="shared" si="1515"/>
        <v>0</v>
      </c>
      <c r="DI525" s="96">
        <f t="shared" si="1516"/>
        <v>4</v>
      </c>
      <c r="DJ525" s="96">
        <f t="shared" si="1517"/>
        <v>8</v>
      </c>
      <c r="DK525" s="467"/>
      <c r="DL525" s="599"/>
      <c r="DM525" s="599"/>
      <c r="DN525" s="599"/>
      <c r="DO525" s="599"/>
      <c r="DP525" s="599"/>
      <c r="DQ525" s="599"/>
      <c r="DR525" s="599"/>
      <c r="DS525" s="599"/>
      <c r="DT525" s="468"/>
    </row>
    <row r="526" spans="1:124" s="470" customFormat="1" ht="15.75" customHeight="1">
      <c r="A526" s="590" t="s">
        <v>283</v>
      </c>
      <c r="B526" s="735">
        <f t="shared" ref="B526:M526" si="1528">IF(B525="","",B521*B522*B525)</f>
        <v>600</v>
      </c>
      <c r="C526" s="735" t="str">
        <f t="shared" si="1528"/>
        <v/>
      </c>
      <c r="D526" s="735" t="str">
        <f t="shared" si="1528"/>
        <v/>
      </c>
      <c r="E526" s="735" t="str">
        <f t="shared" si="1528"/>
        <v/>
      </c>
      <c r="F526" s="735" t="str">
        <f t="shared" si="1528"/>
        <v/>
      </c>
      <c r="G526" s="735" t="str">
        <f t="shared" si="1528"/>
        <v/>
      </c>
      <c r="H526" s="735" t="str">
        <f t="shared" si="1528"/>
        <v/>
      </c>
      <c r="I526" s="735" t="str">
        <f t="shared" si="1528"/>
        <v/>
      </c>
      <c r="J526" s="735" t="str">
        <f t="shared" si="1528"/>
        <v/>
      </c>
      <c r="K526" s="735" t="str">
        <f t="shared" si="1528"/>
        <v/>
      </c>
      <c r="L526" s="735" t="str">
        <f t="shared" si="1528"/>
        <v/>
      </c>
      <c r="M526" s="735" t="str">
        <f t="shared" si="1528"/>
        <v/>
      </c>
      <c r="N526" s="735"/>
      <c r="O526" s="735"/>
      <c r="P526" s="735"/>
      <c r="Q526" s="735"/>
      <c r="R526" s="735"/>
      <c r="S526" s="739"/>
      <c r="T526" s="735" t="str">
        <f t="shared" ref="T526:AE526" si="1529">IF(T525="","",T521*T522*T525)</f>
        <v/>
      </c>
      <c r="U526" s="735" t="str">
        <f t="shared" si="1529"/>
        <v/>
      </c>
      <c r="V526" s="735" t="str">
        <f t="shared" si="1529"/>
        <v/>
      </c>
      <c r="W526" s="735" t="str">
        <f t="shared" si="1529"/>
        <v/>
      </c>
      <c r="X526" s="735" t="str">
        <f t="shared" si="1529"/>
        <v/>
      </c>
      <c r="Y526" s="735" t="str">
        <f t="shared" si="1529"/>
        <v/>
      </c>
      <c r="Z526" s="1383" t="str">
        <f t="shared" si="1529"/>
        <v/>
      </c>
      <c r="AA526" s="1383" t="str">
        <f t="shared" si="1529"/>
        <v/>
      </c>
      <c r="AB526" s="1383" t="str">
        <f t="shared" si="1529"/>
        <v/>
      </c>
      <c r="AC526" s="1383" t="str">
        <f t="shared" si="1529"/>
        <v/>
      </c>
      <c r="AD526" s="735" t="str">
        <f t="shared" si="1529"/>
        <v/>
      </c>
      <c r="AE526" s="1383" t="str">
        <f t="shared" si="1529"/>
        <v/>
      </c>
      <c r="AF526" s="735"/>
      <c r="AG526" s="735"/>
      <c r="AH526" s="735"/>
      <c r="AI526" s="735"/>
      <c r="AJ526" s="735"/>
      <c r="AK526" s="739"/>
      <c r="AL526" s="735">
        <f t="shared" ref="AL526:AW526" si="1530">IF(AL525="","",AL521*AL522*AL525)</f>
        <v>779.76</v>
      </c>
      <c r="AM526" s="735">
        <f t="shared" si="1530"/>
        <v>707.76</v>
      </c>
      <c r="AN526" s="735">
        <f t="shared" si="1530"/>
        <v>828</v>
      </c>
      <c r="AO526" s="735">
        <f t="shared" si="1530"/>
        <v>828</v>
      </c>
      <c r="AP526" s="735" t="str">
        <f t="shared" si="1530"/>
        <v/>
      </c>
      <c r="AQ526" s="735" t="str">
        <f t="shared" si="1530"/>
        <v/>
      </c>
      <c r="AR526" s="735" t="str">
        <f t="shared" si="1530"/>
        <v/>
      </c>
      <c r="AS526" s="735" t="str">
        <f t="shared" si="1530"/>
        <v/>
      </c>
      <c r="AT526" s="735" t="str">
        <f t="shared" si="1530"/>
        <v/>
      </c>
      <c r="AU526" s="735" t="str">
        <f t="shared" si="1530"/>
        <v/>
      </c>
      <c r="AV526" s="735" t="str">
        <f t="shared" si="1530"/>
        <v/>
      </c>
      <c r="AW526" s="735" t="str">
        <f t="shared" si="1530"/>
        <v/>
      </c>
      <c r="AX526" s="735"/>
      <c r="AY526" s="735"/>
      <c r="AZ526" s="735"/>
      <c r="BA526" s="735"/>
      <c r="BB526" s="735"/>
      <c r="BC526" s="739"/>
      <c r="BD526" s="1383">
        <f t="shared" ref="BD526:BO526" si="1531">IF(BD525="","",BD521*BD522*BD525)</f>
        <v>5184</v>
      </c>
      <c r="BE526" s="1383">
        <f t="shared" si="1531"/>
        <v>828</v>
      </c>
      <c r="BF526" s="1383">
        <f t="shared" si="1531"/>
        <v>849.6</v>
      </c>
      <c r="BG526" s="1383">
        <f t="shared" si="1531"/>
        <v>828</v>
      </c>
      <c r="BH526" s="1383">
        <f t="shared" si="1531"/>
        <v>1008</v>
      </c>
      <c r="BI526" s="1383">
        <f t="shared" si="1531"/>
        <v>1036.8</v>
      </c>
      <c r="BJ526" s="1383">
        <f t="shared" si="1531"/>
        <v>1008</v>
      </c>
      <c r="BK526" s="1383">
        <f>IF(BK525="","",BK521*BK522*BK525)</f>
        <v>993.6</v>
      </c>
      <c r="BL526" s="1383" t="str">
        <f t="shared" si="1531"/>
        <v/>
      </c>
      <c r="BM526" s="1383" t="str">
        <f t="shared" si="1531"/>
        <v/>
      </c>
      <c r="BN526" s="1383" t="str">
        <f t="shared" si="1531"/>
        <v/>
      </c>
      <c r="BO526" s="1383" t="str">
        <f t="shared" si="1531"/>
        <v/>
      </c>
      <c r="BP526" s="1383"/>
      <c r="BQ526" s="1383"/>
      <c r="BR526" s="1383"/>
      <c r="BS526" s="1383"/>
      <c r="BT526" s="1383"/>
      <c r="BU526" s="739"/>
      <c r="BV526" s="735" t="str">
        <f>IF(BV525="","",BV521*BV522*BV525)</f>
        <v/>
      </c>
      <c r="BW526" s="735" t="str">
        <f>IF(BW525="","",BW521*BW522*BW525)</f>
        <v/>
      </c>
      <c r="BX526" s="735">
        <f>IF(BX525="","",BX521*BX522*BX525)</f>
        <v>864</v>
      </c>
      <c r="BY526" s="735">
        <f>IF(BY525="","",BY521*BY522*BY525)</f>
        <v>1008</v>
      </c>
      <c r="BZ526" s="578" t="str">
        <f t="shared" si="1464"/>
        <v/>
      </c>
      <c r="CA526" s="578" t="str">
        <f t="shared" si="1465"/>
        <v/>
      </c>
      <c r="CB526" s="578">
        <f t="shared" si="1466"/>
        <v>803.88000000000011</v>
      </c>
      <c r="CC526" s="665">
        <f t="shared" si="1467"/>
        <v>954</v>
      </c>
      <c r="CD526" s="1069" t="str">
        <f t="shared" si="1443"/>
        <v/>
      </c>
      <c r="CE526" s="1070" t="str">
        <f t="shared" si="1523"/>
        <v/>
      </c>
      <c r="CF526" s="1070">
        <f t="shared" si="1523"/>
        <v>828</v>
      </c>
      <c r="CG526" s="1070">
        <f t="shared" si="1523"/>
        <v>828</v>
      </c>
      <c r="CH526" s="1070">
        <f t="shared" si="1523"/>
        <v>849.6</v>
      </c>
      <c r="CI526" s="1071">
        <f t="shared" si="1523"/>
        <v>993.6</v>
      </c>
      <c r="CJ526" s="1071">
        <f t="shared" si="1523"/>
        <v>1008</v>
      </c>
      <c r="CK526" s="1070">
        <f t="shared" si="1523"/>
        <v>1008</v>
      </c>
      <c r="CL526" s="1070">
        <f t="shared" si="1523"/>
        <v>1036.8</v>
      </c>
      <c r="CM526" s="1070">
        <f t="shared" si="1523"/>
        <v>5184</v>
      </c>
      <c r="CN526" s="1070" t="str">
        <f t="shared" si="1523"/>
        <v/>
      </c>
      <c r="CO526" s="1069" t="str">
        <f t="shared" si="1523"/>
        <v/>
      </c>
      <c r="CP526" s="532" t="str">
        <f t="shared" si="1422"/>
        <v/>
      </c>
      <c r="CQ526" s="533" t="str">
        <f t="shared" si="1423"/>
        <v/>
      </c>
      <c r="CR526" s="534" t="str">
        <f t="shared" si="1424"/>
        <v/>
      </c>
      <c r="CS526" s="534" t="str">
        <f t="shared" si="1425"/>
        <v/>
      </c>
      <c r="CT526" s="534" t="str">
        <f t="shared" si="1426"/>
        <v/>
      </c>
      <c r="CU526" s="534">
        <f t="shared" si="1427"/>
        <v>828</v>
      </c>
      <c r="CV526" s="534">
        <f t="shared" si="1428"/>
        <v>828</v>
      </c>
      <c r="CW526" s="535">
        <f t="shared" si="1429"/>
        <v>849.6</v>
      </c>
      <c r="CX526" s="535">
        <f t="shared" si="1430"/>
        <v>993.6</v>
      </c>
      <c r="CY526" s="535">
        <f t="shared" si="1431"/>
        <v>1008</v>
      </c>
      <c r="CZ526" s="534">
        <f t="shared" si="1432"/>
        <v>1008</v>
      </c>
      <c r="DA526" s="534">
        <f t="shared" si="1433"/>
        <v>1036.8</v>
      </c>
      <c r="DB526" s="534">
        <f t="shared" si="1434"/>
        <v>5184</v>
      </c>
      <c r="DC526" s="534" t="str">
        <f t="shared" si="1435"/>
        <v/>
      </c>
      <c r="DD526" s="534" t="str">
        <f t="shared" si="1436"/>
        <v/>
      </c>
      <c r="DE526" s="533" t="str">
        <f t="shared" si="1437"/>
        <v/>
      </c>
      <c r="DF526" s="532" t="str">
        <f t="shared" si="1438"/>
        <v/>
      </c>
      <c r="DG526" s="631">
        <f t="shared" si="1514"/>
        <v>1</v>
      </c>
      <c r="DH526" s="96">
        <f t="shared" si="1515"/>
        <v>0</v>
      </c>
      <c r="DI526" s="96">
        <f t="shared" si="1516"/>
        <v>4</v>
      </c>
      <c r="DJ526" s="96">
        <f t="shared" si="1517"/>
        <v>8</v>
      </c>
      <c r="DK526" s="467"/>
      <c r="DL526" s="599"/>
      <c r="DM526" s="599"/>
      <c r="DN526" s="599"/>
      <c r="DO526" s="599"/>
      <c r="DP526" s="599"/>
      <c r="DQ526" s="599"/>
      <c r="DR526" s="599"/>
      <c r="DS526" s="599"/>
      <c r="DT526" s="468"/>
    </row>
    <row r="527" spans="1:124" s="470" customFormat="1" ht="15.75" customHeight="1">
      <c r="A527" s="1117" t="s">
        <v>716</v>
      </c>
      <c r="B527" s="656"/>
      <c r="C527" s="305"/>
      <c r="D527" s="305"/>
      <c r="E527" s="305"/>
      <c r="F527" s="305"/>
      <c r="G527" s="305"/>
      <c r="H527" s="305"/>
      <c r="I527" s="305"/>
      <c r="J527" s="305"/>
      <c r="K527" s="305"/>
      <c r="L527" s="305"/>
      <c r="M527" s="305"/>
      <c r="N527" s="305"/>
      <c r="O527" s="305"/>
      <c r="P527" s="305"/>
      <c r="Q527" s="305"/>
      <c r="R527" s="305"/>
      <c r="S527" s="621"/>
      <c r="T527" s="305"/>
      <c r="U527" s="305"/>
      <c r="V527" s="305"/>
      <c r="W527" s="305"/>
      <c r="X527" s="305"/>
      <c r="Y527" s="305"/>
      <c r="Z527" s="1349"/>
      <c r="AA527" s="1349"/>
      <c r="AB527" s="1349"/>
      <c r="AC527" s="1349"/>
      <c r="AD527" s="305"/>
      <c r="AE527" s="1349"/>
      <c r="AF527" s="305"/>
      <c r="AG527" s="656"/>
      <c r="AH527" s="656"/>
      <c r="AI527" s="656"/>
      <c r="AJ527" s="656"/>
      <c r="AK527" s="621"/>
      <c r="AL527" s="305"/>
      <c r="AM527" s="305"/>
      <c r="AN527" s="305"/>
      <c r="AO527" s="305"/>
      <c r="AP527" s="305"/>
      <c r="AQ527" s="305"/>
      <c r="AR527" s="305"/>
      <c r="AS527" s="305"/>
      <c r="AT527" s="305"/>
      <c r="AU527" s="305"/>
      <c r="AV527" s="305"/>
      <c r="AW527" s="305"/>
      <c r="AX527" s="305"/>
      <c r="AY527" s="305"/>
      <c r="AZ527" s="305"/>
      <c r="BA527" s="305"/>
      <c r="BB527" s="305"/>
      <c r="BC527" s="621"/>
      <c r="BD527" s="1349"/>
      <c r="BE527" s="1349"/>
      <c r="BF527" s="1349"/>
      <c r="BG527" s="1349"/>
      <c r="BH527" s="1349"/>
      <c r="BI527" s="1349"/>
      <c r="BJ527" s="1349"/>
      <c r="BK527" s="1349"/>
      <c r="BL527" s="1349"/>
      <c r="BM527" s="1349"/>
      <c r="BN527" s="1349"/>
      <c r="BO527" s="1349"/>
      <c r="BP527" s="1349"/>
      <c r="BQ527" s="1349"/>
      <c r="BR527" s="1349"/>
      <c r="BS527" s="1349"/>
      <c r="BT527" s="1349"/>
      <c r="BU527" s="621"/>
      <c r="BV527" s="305" t="s">
        <v>264</v>
      </c>
      <c r="BW527" s="305" t="s">
        <v>264</v>
      </c>
      <c r="BX527" s="305" t="s">
        <v>264</v>
      </c>
      <c r="BY527" s="305" t="s">
        <v>264</v>
      </c>
      <c r="BZ527" s="863"/>
      <c r="CA527" s="863"/>
      <c r="CB527" s="863"/>
      <c r="CC527" s="864"/>
      <c r="CD527" s="865"/>
      <c r="CE527" s="865"/>
      <c r="CF527" s="865"/>
      <c r="CG527" s="865"/>
      <c r="CH527" s="865"/>
      <c r="CI527" s="865"/>
      <c r="CJ527" s="865"/>
      <c r="CK527" s="865"/>
      <c r="CL527" s="865"/>
      <c r="CM527" s="865"/>
      <c r="CN527" s="865"/>
      <c r="CO527" s="865"/>
      <c r="CP527" s="532" t="str">
        <f t="shared" si="1422"/>
        <v/>
      </c>
      <c r="CQ527" s="533" t="str">
        <f t="shared" si="1423"/>
        <v/>
      </c>
      <c r="CR527" s="534" t="str">
        <f t="shared" si="1424"/>
        <v/>
      </c>
      <c r="CS527" s="534" t="str">
        <f t="shared" si="1425"/>
        <v/>
      </c>
      <c r="CT527" s="534" t="str">
        <f t="shared" si="1426"/>
        <v/>
      </c>
      <c r="CU527" s="534" t="str">
        <f t="shared" si="1427"/>
        <v/>
      </c>
      <c r="CV527" s="534" t="str">
        <f t="shared" si="1428"/>
        <v/>
      </c>
      <c r="CW527" s="535" t="str">
        <f t="shared" si="1429"/>
        <v/>
      </c>
      <c r="CX527" s="535" t="str">
        <f t="shared" si="1430"/>
        <v/>
      </c>
      <c r="CY527" s="535" t="str">
        <f t="shared" si="1431"/>
        <v/>
      </c>
      <c r="CZ527" s="534" t="str">
        <f t="shared" si="1432"/>
        <v/>
      </c>
      <c r="DA527" s="534" t="str">
        <f t="shared" si="1433"/>
        <v/>
      </c>
      <c r="DB527" s="534" t="str">
        <f t="shared" si="1434"/>
        <v/>
      </c>
      <c r="DC527" s="534" t="str">
        <f t="shared" si="1435"/>
        <v/>
      </c>
      <c r="DD527" s="534" t="str">
        <f t="shared" si="1436"/>
        <v/>
      </c>
      <c r="DE527" s="533" t="str">
        <f t="shared" si="1437"/>
        <v/>
      </c>
      <c r="DF527" s="532" t="str">
        <f t="shared" si="1438"/>
        <v/>
      </c>
      <c r="DG527" s="631">
        <f t="shared" ref="DG527:DG562" si="1532">COUNT(B527:R527)</f>
        <v>0</v>
      </c>
      <c r="DH527" s="96">
        <f t="shared" ref="DH527:DH562" si="1533">COUNT(T527:AJ527)</f>
        <v>0</v>
      </c>
      <c r="DI527" s="96">
        <f t="shared" ref="DI527:DI562" si="1534">COUNT(AL527:BB527)</f>
        <v>0</v>
      </c>
      <c r="DJ527" s="96">
        <f t="shared" ref="DJ527:DJ562" si="1535">COUNT(BD527:BT527)</f>
        <v>0</v>
      </c>
      <c r="DK527" s="467"/>
      <c r="DL527" s="599"/>
      <c r="DM527" s="599"/>
      <c r="DN527" s="599"/>
      <c r="DO527" s="599"/>
      <c r="DP527" s="599"/>
      <c r="DQ527" s="599"/>
      <c r="DR527" s="599"/>
      <c r="DS527" s="599"/>
      <c r="DT527" s="468"/>
    </row>
    <row r="528" spans="1:124" s="470" customFormat="1" ht="15.75" customHeight="1">
      <c r="A528" s="590" t="s">
        <v>290</v>
      </c>
      <c r="B528" s="622">
        <v>60</v>
      </c>
      <c r="C528" s="620"/>
      <c r="D528" s="620"/>
      <c r="E528" s="620"/>
      <c r="F528" s="620"/>
      <c r="G528" s="620"/>
      <c r="H528" s="620"/>
      <c r="I528" s="620"/>
      <c r="J528" s="620"/>
      <c r="K528" s="620"/>
      <c r="L528" s="620"/>
      <c r="M528" s="620"/>
      <c r="N528" s="620"/>
      <c r="O528" s="620"/>
      <c r="P528" s="620"/>
      <c r="Q528" s="620"/>
      <c r="R528" s="620"/>
      <c r="S528" s="680"/>
      <c r="T528" s="620"/>
      <c r="U528" s="620"/>
      <c r="V528" s="620"/>
      <c r="W528" s="620"/>
      <c r="X528" s="620"/>
      <c r="Y528" s="620"/>
      <c r="Z528" s="1350"/>
      <c r="AA528" s="1350">
        <v>1.8</v>
      </c>
      <c r="AB528" s="1350">
        <v>3.6</v>
      </c>
      <c r="AC528" s="1350"/>
      <c r="AD528" s="620"/>
      <c r="AE528" s="1350">
        <v>1.8</v>
      </c>
      <c r="AF528" s="620"/>
      <c r="AG528" s="622"/>
      <c r="AH528" s="622"/>
      <c r="AI528" s="622"/>
      <c r="AJ528" s="622"/>
      <c r="AK528" s="680"/>
      <c r="AL528" s="212">
        <v>432</v>
      </c>
      <c r="AM528" s="212">
        <v>432</v>
      </c>
      <c r="AN528" s="212">
        <v>432</v>
      </c>
      <c r="AO528" s="212">
        <v>432</v>
      </c>
      <c r="AP528" s="212">
        <v>60</v>
      </c>
      <c r="AQ528" s="212">
        <v>60</v>
      </c>
      <c r="AR528" s="212">
        <v>60</v>
      </c>
      <c r="AS528" s="212">
        <v>60</v>
      </c>
      <c r="AT528" s="212">
        <v>60</v>
      </c>
      <c r="AU528" s="212">
        <v>60</v>
      </c>
      <c r="AV528" s="212">
        <v>60</v>
      </c>
      <c r="AW528" s="212">
        <v>60</v>
      </c>
      <c r="AX528" s="212"/>
      <c r="AY528" s="212"/>
      <c r="AZ528" s="212"/>
      <c r="BA528" s="212"/>
      <c r="BB528" s="212"/>
      <c r="BC528" s="688"/>
      <c r="BD528" s="1338"/>
      <c r="BE528" s="1338">
        <v>3.6</v>
      </c>
      <c r="BF528" s="1338">
        <v>3.6</v>
      </c>
      <c r="BG528" s="1338">
        <v>3.6</v>
      </c>
      <c r="BH528" s="1338">
        <v>3.6</v>
      </c>
      <c r="BI528" s="1338">
        <v>3.6</v>
      </c>
      <c r="BJ528" s="1338"/>
      <c r="BK528" s="1338">
        <v>3.6</v>
      </c>
      <c r="BL528" s="1338">
        <v>3.6</v>
      </c>
      <c r="BM528" s="1338">
        <v>7.2</v>
      </c>
      <c r="BN528" s="1338">
        <v>3.6</v>
      </c>
      <c r="BO528" s="1338">
        <v>3.6</v>
      </c>
      <c r="BP528" s="1338"/>
      <c r="BQ528" s="1338"/>
      <c r="BR528" s="1338"/>
      <c r="BS528" s="1338"/>
      <c r="BT528" s="1338"/>
      <c r="BU528" s="688"/>
      <c r="BV528" s="212"/>
      <c r="BW528" s="212">
        <v>2</v>
      </c>
      <c r="BX528" s="212">
        <v>60</v>
      </c>
      <c r="BY528" s="212">
        <v>4</v>
      </c>
      <c r="BZ528" s="578" t="str">
        <f>IF(DG528&lt;3,"",(SUM(B528:R528)-MIN(B528:R528)-MAX(B528:R528))/(DG528-2))</f>
        <v/>
      </c>
      <c r="CA528" s="578">
        <f>IF(DH528&lt;3,"",(SUM(T528:AJ528)-MIN(T528:AJ528)-MAX(T528:AJ528))/(DH528-2))</f>
        <v>1.8000000000000003</v>
      </c>
      <c r="CB528" s="578">
        <f>IF(DI528&lt;3,"",(SUM(AL528:BB528)-MIN(AL528:BB528)-MAX(AL528:BB528))/(DI528-2))</f>
        <v>171.6</v>
      </c>
      <c r="CC528" s="665">
        <f>IF(DJ528&lt;3,"",(SUM(BD528:BT528)-MIN(BD528:BT528)-MAX(BD528:BT528))/(DJ528-2))</f>
        <v>3.600000000000001</v>
      </c>
      <c r="CD528" s="1069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070">
        <f t="shared" si="1513"/>
        <v>3.6</v>
      </c>
      <c r="CF528" s="1070">
        <f t="shared" si="1513"/>
        <v>3.6</v>
      </c>
      <c r="CG528" s="1070">
        <f t="shared" si="1513"/>
        <v>3.6</v>
      </c>
      <c r="CH528" s="1070">
        <f t="shared" si="1513"/>
        <v>3.6</v>
      </c>
      <c r="CI528" s="1071">
        <f t="shared" si="1513"/>
        <v>3.6</v>
      </c>
      <c r="CJ528" s="1071">
        <f t="shared" si="1513"/>
        <v>3.6</v>
      </c>
      <c r="CK528" s="1070">
        <f t="shared" si="1513"/>
        <v>3.6</v>
      </c>
      <c r="CL528" s="1070">
        <f t="shared" si="1513"/>
        <v>3.6</v>
      </c>
      <c r="CM528" s="1070">
        <f t="shared" si="1513"/>
        <v>3.6</v>
      </c>
      <c r="CN528" s="1070">
        <f t="shared" si="1513"/>
        <v>7.2</v>
      </c>
      <c r="CO528" s="1069" t="str">
        <f t="shared" si="1513"/>
        <v/>
      </c>
      <c r="CP528" s="532" t="str">
        <f t="shared" si="1422"/>
        <v/>
      </c>
      <c r="CQ528" s="533" t="str">
        <f t="shared" si="1423"/>
        <v/>
      </c>
      <c r="CR528" s="534" t="str">
        <f t="shared" si="1424"/>
        <v/>
      </c>
      <c r="CS528" s="534" t="str">
        <f t="shared" si="1425"/>
        <v/>
      </c>
      <c r="CT528" s="534">
        <f t="shared" si="1426"/>
        <v>3.6</v>
      </c>
      <c r="CU528" s="534">
        <f t="shared" si="1427"/>
        <v>3.6</v>
      </c>
      <c r="CV528" s="534">
        <f t="shared" si="1428"/>
        <v>3.6</v>
      </c>
      <c r="CW528" s="535">
        <f t="shared" si="1429"/>
        <v>3.6</v>
      </c>
      <c r="CX528" s="535">
        <f t="shared" si="1430"/>
        <v>3.6</v>
      </c>
      <c r="CY528" s="535">
        <f t="shared" si="1431"/>
        <v>3.6</v>
      </c>
      <c r="CZ528" s="534">
        <f t="shared" si="1432"/>
        <v>3.6</v>
      </c>
      <c r="DA528" s="534">
        <f t="shared" si="1433"/>
        <v>3.6</v>
      </c>
      <c r="DB528" s="534">
        <f t="shared" si="1434"/>
        <v>3.6</v>
      </c>
      <c r="DC528" s="534">
        <f t="shared" si="1435"/>
        <v>7.2</v>
      </c>
      <c r="DD528" s="534" t="str">
        <f t="shared" si="1436"/>
        <v/>
      </c>
      <c r="DE528" s="533" t="str">
        <f t="shared" si="1437"/>
        <v/>
      </c>
      <c r="DF528" s="532" t="str">
        <f t="shared" si="1438"/>
        <v/>
      </c>
      <c r="DG528" s="631">
        <f t="shared" si="1532"/>
        <v>1</v>
      </c>
      <c r="DH528" s="96">
        <f t="shared" si="1533"/>
        <v>3</v>
      </c>
      <c r="DI528" s="96">
        <f t="shared" si="1534"/>
        <v>12</v>
      </c>
      <c r="DJ528" s="96">
        <f t="shared" si="1535"/>
        <v>10</v>
      </c>
      <c r="DK528" s="467"/>
      <c r="DL528" s="599"/>
      <c r="DM528" s="599"/>
      <c r="DN528" s="599"/>
      <c r="DO528" s="599"/>
      <c r="DP528" s="599"/>
      <c r="DQ528" s="599"/>
      <c r="DR528" s="599"/>
      <c r="DS528" s="599"/>
      <c r="DT528" s="468"/>
    </row>
    <row r="529" spans="1:124" s="470" customFormat="1" ht="15.75" customHeight="1">
      <c r="A529" s="748" t="s">
        <v>281</v>
      </c>
      <c r="B529" s="736">
        <f>1580*$K$1</f>
        <v>6615.1439999999993</v>
      </c>
      <c r="C529" s="736">
        <f t="shared" ref="C529:M529" si="1536">1580*$K$1</f>
        <v>6615.1439999999993</v>
      </c>
      <c r="D529" s="736">
        <f t="shared" si="1536"/>
        <v>6615.1439999999993</v>
      </c>
      <c r="E529" s="736">
        <f t="shared" si="1536"/>
        <v>6615.1439999999993</v>
      </c>
      <c r="F529" s="736">
        <f t="shared" si="1536"/>
        <v>6615.1439999999993</v>
      </c>
      <c r="G529" s="736">
        <f t="shared" si="1536"/>
        <v>6615.1439999999993</v>
      </c>
      <c r="H529" s="736">
        <f t="shared" si="1536"/>
        <v>6615.1439999999993</v>
      </c>
      <c r="I529" s="736">
        <f t="shared" si="1536"/>
        <v>6615.1439999999993</v>
      </c>
      <c r="J529" s="736">
        <f t="shared" si="1536"/>
        <v>6615.1439999999993</v>
      </c>
      <c r="K529" s="736">
        <f t="shared" si="1536"/>
        <v>6615.1439999999993</v>
      </c>
      <c r="L529" s="736">
        <f t="shared" si="1536"/>
        <v>6615.1439999999993</v>
      </c>
      <c r="M529" s="736">
        <f t="shared" si="1536"/>
        <v>6615.1439999999993</v>
      </c>
      <c r="N529" s="736"/>
      <c r="O529" s="736"/>
      <c r="P529" s="736"/>
      <c r="Q529" s="736"/>
      <c r="R529" s="736"/>
      <c r="S529" s="583"/>
      <c r="T529" s="736">
        <f>1580*$K$1</f>
        <v>6615.1439999999993</v>
      </c>
      <c r="U529" s="736">
        <f t="shared" ref="U529:AE529" si="1537">1580*$K$1</f>
        <v>6615.1439999999993</v>
      </c>
      <c r="V529" s="736">
        <f t="shared" si="1537"/>
        <v>6615.1439999999993</v>
      </c>
      <c r="W529" s="736">
        <f t="shared" si="1537"/>
        <v>6615.1439999999993</v>
      </c>
      <c r="X529" s="736">
        <f t="shared" si="1537"/>
        <v>6615.1439999999993</v>
      </c>
      <c r="Y529" s="736">
        <f t="shared" si="1537"/>
        <v>6615.1439999999993</v>
      </c>
      <c r="Z529" s="1382">
        <f t="shared" si="1537"/>
        <v>6615.1439999999993</v>
      </c>
      <c r="AA529" s="1382">
        <f t="shared" si="1537"/>
        <v>6615.1439999999993</v>
      </c>
      <c r="AB529" s="1382">
        <f t="shared" si="1537"/>
        <v>6615.1439999999993</v>
      </c>
      <c r="AC529" s="1382">
        <f t="shared" si="1537"/>
        <v>6615.1439999999993</v>
      </c>
      <c r="AD529" s="736">
        <f t="shared" si="1537"/>
        <v>6615.1439999999993</v>
      </c>
      <c r="AE529" s="1382">
        <f t="shared" si="1537"/>
        <v>6615.1439999999993</v>
      </c>
      <c r="AF529" s="736"/>
      <c r="AG529" s="736"/>
      <c r="AH529" s="736"/>
      <c r="AI529" s="736"/>
      <c r="AJ529" s="736"/>
      <c r="AK529" s="583"/>
      <c r="AL529" s="736">
        <f>1580*$K$1</f>
        <v>6615.1439999999993</v>
      </c>
      <c r="AM529" s="736">
        <f t="shared" ref="AM529:AW529" si="1538">1580*$K$1</f>
        <v>6615.1439999999993</v>
      </c>
      <c r="AN529" s="736">
        <f t="shared" si="1538"/>
        <v>6615.1439999999993</v>
      </c>
      <c r="AO529" s="736">
        <f t="shared" si="1538"/>
        <v>6615.1439999999993</v>
      </c>
      <c r="AP529" s="736">
        <f t="shared" si="1538"/>
        <v>6615.1439999999993</v>
      </c>
      <c r="AQ529" s="736">
        <f t="shared" si="1538"/>
        <v>6615.1439999999993</v>
      </c>
      <c r="AR529" s="736">
        <f t="shared" si="1538"/>
        <v>6615.1439999999993</v>
      </c>
      <c r="AS529" s="736">
        <f t="shared" si="1538"/>
        <v>6615.1439999999993</v>
      </c>
      <c r="AT529" s="736">
        <f t="shared" si="1538"/>
        <v>6615.1439999999993</v>
      </c>
      <c r="AU529" s="736">
        <f t="shared" si="1538"/>
        <v>6615.1439999999993</v>
      </c>
      <c r="AV529" s="736">
        <f t="shared" si="1538"/>
        <v>6615.1439999999993</v>
      </c>
      <c r="AW529" s="736">
        <f t="shared" si="1538"/>
        <v>6615.1439999999993</v>
      </c>
      <c r="AX529" s="736"/>
      <c r="AY529" s="736"/>
      <c r="AZ529" s="736"/>
      <c r="BA529" s="736"/>
      <c r="BB529" s="736"/>
      <c r="BC529" s="730"/>
      <c r="BD529" s="1382">
        <f>1580*$K$1</f>
        <v>6615.1439999999993</v>
      </c>
      <c r="BE529" s="1382">
        <f t="shared" ref="BE529:BO529" si="1539">1580*$K$1</f>
        <v>6615.1439999999993</v>
      </c>
      <c r="BF529" s="1382">
        <f t="shared" si="1539"/>
        <v>6615.1439999999993</v>
      </c>
      <c r="BG529" s="1382">
        <f t="shared" si="1539"/>
        <v>6615.1439999999993</v>
      </c>
      <c r="BH529" s="1382">
        <f t="shared" si="1539"/>
        <v>6615.1439999999993</v>
      </c>
      <c r="BI529" s="1382">
        <f t="shared" si="1539"/>
        <v>6615.1439999999993</v>
      </c>
      <c r="BJ529" s="1382">
        <f t="shared" si="1539"/>
        <v>6615.1439999999993</v>
      </c>
      <c r="BK529" s="1382">
        <f t="shared" si="1539"/>
        <v>6615.1439999999993</v>
      </c>
      <c r="BL529" s="1382">
        <f t="shared" si="1539"/>
        <v>6615.1439999999993</v>
      </c>
      <c r="BM529" s="1382">
        <f t="shared" si="1539"/>
        <v>6615.1439999999993</v>
      </c>
      <c r="BN529" s="1382">
        <f t="shared" si="1539"/>
        <v>6615.1439999999993</v>
      </c>
      <c r="BO529" s="1382">
        <f t="shared" si="1539"/>
        <v>6615.1439999999993</v>
      </c>
      <c r="BP529" s="1382"/>
      <c r="BQ529" s="1382"/>
      <c r="BR529" s="1382"/>
      <c r="BS529" s="1382"/>
      <c r="BT529" s="1382"/>
      <c r="BU529" s="730"/>
      <c r="BV529" s="736">
        <f t="shared" ref="BV529:BY529" si="1540">1580*$K$1</f>
        <v>6615.1439999999993</v>
      </c>
      <c r="BW529" s="736">
        <f t="shared" si="1540"/>
        <v>6615.1439999999993</v>
      </c>
      <c r="BX529" s="736">
        <f t="shared" si="1540"/>
        <v>6615.1439999999993</v>
      </c>
      <c r="BY529" s="736">
        <f t="shared" si="1540"/>
        <v>6615.1439999999993</v>
      </c>
      <c r="BZ529" s="578">
        <f>IF(DG529&lt;3,"",(SUM(B529:R529)-MIN(B529:R529)-MAX(B529:R529))/(DG529-2))</f>
        <v>6615.1439999999984</v>
      </c>
      <c r="CA529" s="578">
        <f>IF(DH529&lt;3,"",(SUM(T529:AJ529)-MIN(T529:AJ529)-MAX(T529:AJ529))/(DH529-2))</f>
        <v>6615.1439999999984</v>
      </c>
      <c r="CB529" s="578">
        <f>IF(DI529&lt;3,"",(SUM(AL529:BB529)-MIN(AL529:BB529)-MAX(AL529:BB529))/(DI529-2))</f>
        <v>6615.1439999999984</v>
      </c>
      <c r="CC529" s="665">
        <f>IF(DJ529&lt;3,"",(SUM(BD529:BT529)-MIN(BD529:BT529)-MAX(BD529:BT529))/(DJ529-2))</f>
        <v>6615.1439999999984</v>
      </c>
      <c r="CD529" s="1069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1070">
        <f t="shared" si="1513"/>
        <v>6615.1439999999993</v>
      </c>
      <c r="CF529" s="1070">
        <f t="shared" si="1513"/>
        <v>6615.1439999999993</v>
      </c>
      <c r="CG529" s="1070">
        <f t="shared" si="1513"/>
        <v>6615.1439999999993</v>
      </c>
      <c r="CH529" s="1070">
        <f t="shared" si="1513"/>
        <v>6615.1439999999993</v>
      </c>
      <c r="CI529" s="1071">
        <f t="shared" si="1513"/>
        <v>6615.1439999999993</v>
      </c>
      <c r="CJ529" s="1071">
        <f t="shared" si="1513"/>
        <v>6615.1439999999993</v>
      </c>
      <c r="CK529" s="1070">
        <f t="shared" si="1513"/>
        <v>6615.1439999999993</v>
      </c>
      <c r="CL529" s="1070">
        <f t="shared" si="1513"/>
        <v>6615.1439999999993</v>
      </c>
      <c r="CM529" s="1070">
        <f t="shared" si="1513"/>
        <v>6615.1439999999993</v>
      </c>
      <c r="CN529" s="1070">
        <f t="shared" si="1513"/>
        <v>6615.1439999999993</v>
      </c>
      <c r="CO529" s="1069">
        <f t="shared" si="1513"/>
        <v>6615.1439999999993</v>
      </c>
      <c r="CP529" s="532" t="str">
        <f t="shared" si="1422"/>
        <v/>
      </c>
      <c r="CQ529" s="533" t="str">
        <f t="shared" si="1423"/>
        <v/>
      </c>
      <c r="CR529" s="534" t="str">
        <f t="shared" si="1424"/>
        <v/>
      </c>
      <c r="CS529" s="534">
        <f t="shared" si="1425"/>
        <v>6615.1439999999993</v>
      </c>
      <c r="CT529" s="534">
        <f t="shared" si="1426"/>
        <v>6615.1439999999993</v>
      </c>
      <c r="CU529" s="534">
        <f t="shared" si="1427"/>
        <v>6615.1439999999993</v>
      </c>
      <c r="CV529" s="534">
        <f t="shared" si="1428"/>
        <v>6615.1439999999993</v>
      </c>
      <c r="CW529" s="535">
        <f t="shared" si="1429"/>
        <v>6615.1439999999993</v>
      </c>
      <c r="CX529" s="535">
        <f t="shared" si="1430"/>
        <v>6615.1439999999993</v>
      </c>
      <c r="CY529" s="535">
        <f t="shared" si="1431"/>
        <v>6615.1439999999993</v>
      </c>
      <c r="CZ529" s="534">
        <f t="shared" si="1432"/>
        <v>6615.1439999999993</v>
      </c>
      <c r="DA529" s="534">
        <f t="shared" si="1433"/>
        <v>6615.1439999999993</v>
      </c>
      <c r="DB529" s="534">
        <f t="shared" si="1434"/>
        <v>6615.1439999999993</v>
      </c>
      <c r="DC529" s="534">
        <f t="shared" si="1435"/>
        <v>6615.1439999999993</v>
      </c>
      <c r="DD529" s="534">
        <f t="shared" si="1436"/>
        <v>6615.1439999999993</v>
      </c>
      <c r="DE529" s="533" t="str">
        <f t="shared" si="1437"/>
        <v/>
      </c>
      <c r="DF529" s="532" t="str">
        <f t="shared" si="1438"/>
        <v/>
      </c>
      <c r="DG529" s="631">
        <f t="shared" si="1532"/>
        <v>12</v>
      </c>
      <c r="DH529" s="96">
        <f t="shared" si="1533"/>
        <v>12</v>
      </c>
      <c r="DI529" s="96">
        <f t="shared" si="1534"/>
        <v>12</v>
      </c>
      <c r="DJ529" s="96">
        <f t="shared" si="1535"/>
        <v>12</v>
      </c>
      <c r="DK529" s="467"/>
      <c r="DL529" s="599"/>
      <c r="DM529" s="599"/>
      <c r="DN529" s="599"/>
      <c r="DO529" s="599"/>
      <c r="DP529" s="599"/>
      <c r="DQ529" s="599"/>
      <c r="DR529" s="599"/>
      <c r="DS529" s="599"/>
      <c r="DT529" s="468"/>
    </row>
    <row r="530" spans="1:124" s="470" customFormat="1" ht="15.75" customHeight="1">
      <c r="A530" s="590" t="s">
        <v>226</v>
      </c>
      <c r="B530" s="738">
        <f>IF(B528="","",B528*B529/B$46/365/$G$1)</f>
        <v>8.8264685998932571E-3</v>
      </c>
      <c r="C530" s="738" t="str">
        <f t="shared" ref="C530:M530" si="1541">IF(C528="","",C528*C529/C$46/365/$G$1)</f>
        <v/>
      </c>
      <c r="D530" s="738" t="str">
        <f t="shared" si="1541"/>
        <v/>
      </c>
      <c r="E530" s="738" t="str">
        <f t="shared" si="1541"/>
        <v/>
      </c>
      <c r="F530" s="738" t="str">
        <f t="shared" si="1541"/>
        <v/>
      </c>
      <c r="G530" s="738" t="str">
        <f t="shared" si="1541"/>
        <v/>
      </c>
      <c r="H530" s="738" t="str">
        <f t="shared" si="1541"/>
        <v/>
      </c>
      <c r="I530" s="738" t="str">
        <f t="shared" si="1541"/>
        <v/>
      </c>
      <c r="J530" s="738" t="str">
        <f t="shared" si="1541"/>
        <v/>
      </c>
      <c r="K530" s="738" t="str">
        <f t="shared" si="1541"/>
        <v/>
      </c>
      <c r="L530" s="738" t="str">
        <f t="shared" si="1541"/>
        <v/>
      </c>
      <c r="M530" s="738" t="str">
        <f t="shared" si="1541"/>
        <v/>
      </c>
      <c r="N530" s="738"/>
      <c r="O530" s="738"/>
      <c r="P530" s="738"/>
      <c r="Q530" s="738"/>
      <c r="R530" s="738"/>
      <c r="S530" s="569"/>
      <c r="T530" s="738" t="str">
        <f t="shared" ref="T530:AE530" si="1542">IF(T528="","",T528*T529/T$46/365/$G$1)</f>
        <v/>
      </c>
      <c r="U530" s="738" t="str">
        <f t="shared" si="1542"/>
        <v/>
      </c>
      <c r="V530" s="738" t="str">
        <f t="shared" si="1542"/>
        <v/>
      </c>
      <c r="W530" s="738" t="str">
        <f t="shared" si="1542"/>
        <v/>
      </c>
      <c r="X530" s="738" t="str">
        <f t="shared" si="1542"/>
        <v/>
      </c>
      <c r="Y530" s="738" t="str">
        <f t="shared" si="1542"/>
        <v/>
      </c>
      <c r="Z530" s="1387" t="str">
        <f t="shared" si="1542"/>
        <v/>
      </c>
      <c r="AA530" s="1387">
        <f t="shared" si="1542"/>
        <v>2.4714112079701116E-4</v>
      </c>
      <c r="AB530" s="1387">
        <f t="shared" si="1542"/>
        <v>5.703256633777181E-4</v>
      </c>
      <c r="AC530" s="1387" t="str">
        <f t="shared" si="1542"/>
        <v/>
      </c>
      <c r="AD530" s="738" t="str">
        <f t="shared" si="1542"/>
        <v/>
      </c>
      <c r="AE530" s="1387">
        <f t="shared" si="1542"/>
        <v>3.7071168119551674E-4</v>
      </c>
      <c r="AF530" s="738"/>
      <c r="AG530" s="738"/>
      <c r="AH530" s="738"/>
      <c r="AI530" s="738"/>
      <c r="AJ530" s="738"/>
      <c r="AK530" s="569"/>
      <c r="AL530" s="738">
        <f t="shared" ref="AL530:AW530" si="1543">IF(AL528="","",AL528*AL529/AL$46/365/$G$1)</f>
        <v>8.8970803486924016E-2</v>
      </c>
      <c r="AM530" s="738">
        <f t="shared" si="1543"/>
        <v>8.8970803486924016E-2</v>
      </c>
      <c r="AN530" s="738">
        <f t="shared" si="1543"/>
        <v>9.8856448318804468E-2</v>
      </c>
      <c r="AO530" s="738">
        <f t="shared" si="1543"/>
        <v>7.4142336239103351E-2</v>
      </c>
      <c r="AP530" s="738">
        <f t="shared" si="1543"/>
        <v>1.0297546699875464E-2</v>
      </c>
      <c r="AQ530" s="738">
        <f t="shared" si="1543"/>
        <v>1.373006226650062E-2</v>
      </c>
      <c r="AR530" s="738">
        <f t="shared" si="1543"/>
        <v>1.0297546699875464E-2</v>
      </c>
      <c r="AS530" s="738">
        <f t="shared" si="1543"/>
        <v>2.0595093399750929E-2</v>
      </c>
      <c r="AT530" s="738">
        <f t="shared" si="1543"/>
        <v>1.54463200498132E-2</v>
      </c>
      <c r="AU530" s="738">
        <f t="shared" si="1543"/>
        <v>1.0297546699875464E-2</v>
      </c>
      <c r="AV530" s="738">
        <f t="shared" si="1543"/>
        <v>1.0297546699875464E-2</v>
      </c>
      <c r="AW530" s="738">
        <f t="shared" si="1543"/>
        <v>2.0595093399750929E-2</v>
      </c>
      <c r="AX530" s="738"/>
      <c r="AY530" s="738"/>
      <c r="AZ530" s="738"/>
      <c r="BA530" s="738"/>
      <c r="BB530" s="738"/>
      <c r="BC530" s="630"/>
      <c r="BD530" s="1387" t="str">
        <f>IF(BD528="","",BD528*BD529/BD$46/365/$G$1)</f>
        <v/>
      </c>
      <c r="BE530" s="1387">
        <f t="shared" ref="BE530:BO530" si="1544">IF(BE528="","",BE528*BE529/BE$46/365/$G$1)</f>
        <v>7.4142336239103347E-4</v>
      </c>
      <c r="BF530" s="1387">
        <f t="shared" si="1544"/>
        <v>9.2677920298879187E-4</v>
      </c>
      <c r="BG530" s="1387">
        <f t="shared" si="1544"/>
        <v>1.2357056039850559E-3</v>
      </c>
      <c r="BH530" s="1387">
        <f t="shared" si="1544"/>
        <v>1.4828467247820669E-3</v>
      </c>
      <c r="BI530" s="1387">
        <f t="shared" si="1544"/>
        <v>1.0591762319871907E-3</v>
      </c>
      <c r="BJ530" s="1387" t="str">
        <f t="shared" si="1544"/>
        <v/>
      </c>
      <c r="BK530" s="1387">
        <f t="shared" si="1544"/>
        <v>9.2677920298879187E-4</v>
      </c>
      <c r="BL530" s="1387">
        <f t="shared" si="1544"/>
        <v>8.2380373599003727E-4</v>
      </c>
      <c r="BM530" s="1387">
        <f t="shared" si="1544"/>
        <v>1.2357056039850559E-3</v>
      </c>
      <c r="BN530" s="1387">
        <f t="shared" si="1544"/>
        <v>8.2380373599003727E-4</v>
      </c>
      <c r="BO530" s="1387">
        <f t="shared" si="1544"/>
        <v>7.4142336239103347E-4</v>
      </c>
      <c r="BP530" s="1387"/>
      <c r="BQ530" s="1387"/>
      <c r="BR530" s="1387"/>
      <c r="BS530" s="1387"/>
      <c r="BT530" s="1387"/>
      <c r="BU530" s="630"/>
      <c r="BV530" s="738" t="str">
        <f>IF(BV528="","",BV528*BV529/BV$46/365/$G$1)</f>
        <v/>
      </c>
      <c r="BW530" s="738">
        <f>IF(BW528="","",BW528*BW529/BW$46/365/$G$1)</f>
        <v>4.1190186799501863E-4</v>
      </c>
      <c r="BX530" s="738">
        <f>IF(BX528="","",BX528*BX529/BX$46/365/$G$1)</f>
        <v>1.2357056039850559E-2</v>
      </c>
      <c r="BY530" s="738">
        <f>IF(BY528="","",BY528*BY529/BY$46/365/$G$1)</f>
        <v>1.0297546699875465E-3</v>
      </c>
      <c r="BZ530" s="603" t="str">
        <f>IF(DG530&lt;3,"",(SUM(B530:R530)-MIN(B530:R530)-MAX(B530:R530))/(DG530-2))</f>
        <v/>
      </c>
      <c r="CA530" s="603">
        <f>IF(DH530&lt;3,"",(SUM(T530:AJ530)-MIN(T530:AJ530)-MAX(T530:AJ530))/(DH530-2))</f>
        <v>3.7071168119551679E-4</v>
      </c>
      <c r="CB530" s="603">
        <f>IF(DI530&lt;3,"",(SUM(AL530:BB530)-MIN(AL530:BB530)-MAX(AL530:BB530))/(DI530-2))</f>
        <v>3.5334315242839351E-2</v>
      </c>
      <c r="CC530" s="603">
        <f>IF(DJ530&lt;3,"",(SUM(BD530:BT530)-MIN(BD530:BT530)-MAX(BD530:BT530))/(DJ530-2))</f>
        <v>9.7164708503824941E-4</v>
      </c>
      <c r="CD530" s="107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073">
        <f t="shared" si="1513"/>
        <v>7.4142336239103347E-4</v>
      </c>
      <c r="CF530" s="1073">
        <f t="shared" si="1513"/>
        <v>7.4142336239103347E-4</v>
      </c>
      <c r="CG530" s="1073">
        <f t="shared" si="1513"/>
        <v>8.2380373599003727E-4</v>
      </c>
      <c r="CH530" s="1073">
        <f t="shared" si="1513"/>
        <v>8.2380373599003727E-4</v>
      </c>
      <c r="CI530" s="1074">
        <f t="shared" si="1513"/>
        <v>9.2677920298879187E-4</v>
      </c>
      <c r="CJ530" s="1074">
        <f t="shared" si="1513"/>
        <v>9.2677920298879187E-4</v>
      </c>
      <c r="CK530" s="1073">
        <f t="shared" si="1513"/>
        <v>1.0591762319871907E-3</v>
      </c>
      <c r="CL530" s="1073">
        <f t="shared" si="1513"/>
        <v>1.2357056039850559E-3</v>
      </c>
      <c r="CM530" s="1073">
        <f t="shared" si="1513"/>
        <v>1.2357056039850559E-3</v>
      </c>
      <c r="CN530" s="1073">
        <f t="shared" si="1513"/>
        <v>1.4828467247820669E-3</v>
      </c>
      <c r="CO530" s="1072" t="str">
        <f t="shared" si="1513"/>
        <v/>
      </c>
      <c r="CP530" s="520" t="str">
        <f t="shared" si="1422"/>
        <v/>
      </c>
      <c r="CQ530" s="521" t="str">
        <f t="shared" si="1423"/>
        <v/>
      </c>
      <c r="CR530" s="522" t="str">
        <f t="shared" si="1424"/>
        <v/>
      </c>
      <c r="CS530" s="522" t="str">
        <f t="shared" si="1425"/>
        <v/>
      </c>
      <c r="CT530" s="522">
        <f t="shared" si="1426"/>
        <v>7.4142336239103347E-4</v>
      </c>
      <c r="CU530" s="522">
        <f t="shared" si="1427"/>
        <v>7.4142336239103347E-4</v>
      </c>
      <c r="CV530" s="522">
        <f t="shared" si="1428"/>
        <v>8.2380373599003727E-4</v>
      </c>
      <c r="CW530" s="523">
        <f t="shared" si="1429"/>
        <v>8.2380373599003727E-4</v>
      </c>
      <c r="CX530" s="523">
        <f t="shared" si="1430"/>
        <v>9.2677920298879187E-4</v>
      </c>
      <c r="CY530" s="523">
        <f t="shared" si="1431"/>
        <v>9.2677920298879187E-4</v>
      </c>
      <c r="CZ530" s="522">
        <f t="shared" si="1432"/>
        <v>1.0591762319871907E-3</v>
      </c>
      <c r="DA530" s="522">
        <f t="shared" si="1433"/>
        <v>1.2357056039850559E-3</v>
      </c>
      <c r="DB530" s="522">
        <f t="shared" si="1434"/>
        <v>1.2357056039850559E-3</v>
      </c>
      <c r="DC530" s="522">
        <f t="shared" si="1435"/>
        <v>1.4828467247820669E-3</v>
      </c>
      <c r="DD530" s="522" t="str">
        <f t="shared" si="1436"/>
        <v/>
      </c>
      <c r="DE530" s="521" t="str">
        <f t="shared" si="1437"/>
        <v/>
      </c>
      <c r="DF530" s="520" t="str">
        <f t="shared" si="1438"/>
        <v/>
      </c>
      <c r="DG530" s="631">
        <f t="shared" si="1532"/>
        <v>1</v>
      </c>
      <c r="DH530" s="96">
        <f t="shared" si="1533"/>
        <v>3</v>
      </c>
      <c r="DI530" s="96">
        <f t="shared" si="1534"/>
        <v>12</v>
      </c>
      <c r="DJ530" s="96">
        <f t="shared" si="1535"/>
        <v>10</v>
      </c>
      <c r="DK530" s="467"/>
      <c r="DL530" s="599"/>
      <c r="DM530" s="599"/>
      <c r="DN530" s="599"/>
      <c r="DO530" s="599"/>
      <c r="DP530" s="599"/>
      <c r="DQ530" s="599"/>
      <c r="DR530" s="599"/>
      <c r="DS530" s="599"/>
      <c r="DT530" s="468"/>
    </row>
    <row r="531" spans="1:124" s="470" customFormat="1" ht="15.75" customHeight="1">
      <c r="A531" s="1155" t="s">
        <v>285</v>
      </c>
      <c r="B531" s="622">
        <v>1.4</v>
      </c>
      <c r="C531" s="620"/>
      <c r="D531" s="620"/>
      <c r="E531" s="620"/>
      <c r="F531" s="620"/>
      <c r="G531" s="620"/>
      <c r="H531" s="620"/>
      <c r="I531" s="620"/>
      <c r="J531" s="620"/>
      <c r="K531" s="620"/>
      <c r="L531" s="620"/>
      <c r="M531" s="620"/>
      <c r="N531" s="620"/>
      <c r="O531" s="620"/>
      <c r="P531" s="620"/>
      <c r="Q531" s="620"/>
      <c r="R531" s="620"/>
      <c r="S531" s="632"/>
      <c r="T531" s="620"/>
      <c r="U531" s="620"/>
      <c r="V531" s="620"/>
      <c r="W531" s="620"/>
      <c r="X531" s="620"/>
      <c r="Y531" s="620"/>
      <c r="Z531" s="1350"/>
      <c r="AA531" s="1350">
        <v>25</v>
      </c>
      <c r="AB531" s="1350">
        <v>16.7</v>
      </c>
      <c r="AC531" s="1350"/>
      <c r="AD531" s="620"/>
      <c r="AE531" s="1350">
        <v>27</v>
      </c>
      <c r="AF531" s="620"/>
      <c r="AG531" s="622"/>
      <c r="AH531" s="620"/>
      <c r="AI531" s="620"/>
      <c r="AJ531" s="622"/>
      <c r="AK531" s="632"/>
      <c r="AL531" s="305">
        <v>1.42</v>
      </c>
      <c r="AM531" s="305">
        <v>1.1599999999999999</v>
      </c>
      <c r="AN531" s="305">
        <v>1.25</v>
      </c>
      <c r="AO531" s="305">
        <v>1.26</v>
      </c>
      <c r="AP531" s="305">
        <v>90</v>
      </c>
      <c r="AQ531" s="305">
        <v>98</v>
      </c>
      <c r="AR531" s="305">
        <v>98</v>
      </c>
      <c r="AS531" s="305">
        <v>91</v>
      </c>
      <c r="AT531" s="305">
        <v>81</v>
      </c>
      <c r="AU531" s="305">
        <v>87</v>
      </c>
      <c r="AV531" s="305">
        <v>90</v>
      </c>
      <c r="AW531" s="305">
        <v>89</v>
      </c>
      <c r="AX531" s="305"/>
      <c r="AY531" s="305"/>
      <c r="AZ531" s="305"/>
      <c r="BA531" s="305"/>
      <c r="BB531" s="305"/>
      <c r="BC531" s="688"/>
      <c r="BD531" s="1349"/>
      <c r="BE531" s="1349">
        <v>23</v>
      </c>
      <c r="BF531" s="1349">
        <v>23</v>
      </c>
      <c r="BG531" s="1349">
        <v>23</v>
      </c>
      <c r="BH531" s="1349">
        <v>23.6</v>
      </c>
      <c r="BI531" s="1349">
        <v>23</v>
      </c>
      <c r="BJ531" s="1349"/>
      <c r="BK531" s="1349">
        <v>23</v>
      </c>
      <c r="BL531" s="1349">
        <v>24.7</v>
      </c>
      <c r="BM531" s="1349">
        <v>24.7</v>
      </c>
      <c r="BN531" s="1349">
        <v>25</v>
      </c>
      <c r="BO531" s="1349">
        <v>25</v>
      </c>
      <c r="BP531" s="1349"/>
      <c r="BQ531" s="1349"/>
      <c r="BR531" s="1349"/>
      <c r="BS531" s="1349"/>
      <c r="BT531" s="1349"/>
      <c r="BU531" s="688"/>
      <c r="BV531" s="305"/>
      <c r="BW531" s="305">
        <v>25</v>
      </c>
      <c r="BX531" s="305">
        <v>25</v>
      </c>
      <c r="BY531" s="305">
        <v>25</v>
      </c>
      <c r="BZ531" s="578" t="str">
        <f>IF(DG531&lt;3,"",(SUM(B531:R531)-MIN(B531:R531)-MAX(B531:R531))/(DG531-2))</f>
        <v/>
      </c>
      <c r="CA531" s="578">
        <f>IF(DH531&lt;3,"",(SUM(T531:AJ531)-MIN(T531:AJ531)-MAX(T531:AJ531))/(DH531-2))</f>
        <v>25</v>
      </c>
      <c r="CB531" s="578">
        <f>IF(DI531&lt;3,"",(SUM(AL531:BB531)-MIN(AL531:BB531)-MAX(AL531:BB531))/(DI531-2))</f>
        <v>62.993000000000009</v>
      </c>
      <c r="CC531" s="665">
        <f>IF(DJ531&lt;3,"",(SUM(BD531:BT531)-MIN(BD531:BT531)-MAX(BD531:BT531))/(DJ531-2))</f>
        <v>23.749999999999996</v>
      </c>
      <c r="CD531" s="1069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070">
        <f t="shared" si="1513"/>
        <v>23</v>
      </c>
      <c r="CF531" s="1070">
        <f t="shared" si="1513"/>
        <v>23</v>
      </c>
      <c r="CG531" s="1070">
        <f t="shared" si="1513"/>
        <v>23</v>
      </c>
      <c r="CH531" s="1070">
        <f t="shared" si="1513"/>
        <v>23</v>
      </c>
      <c r="CI531" s="1071">
        <f t="shared" si="1513"/>
        <v>23</v>
      </c>
      <c r="CJ531" s="1071">
        <f t="shared" si="1513"/>
        <v>23.6</v>
      </c>
      <c r="CK531" s="1070">
        <f t="shared" si="1513"/>
        <v>24.7</v>
      </c>
      <c r="CL531" s="1070">
        <f t="shared" si="1513"/>
        <v>24.7</v>
      </c>
      <c r="CM531" s="1070">
        <f t="shared" si="1513"/>
        <v>25</v>
      </c>
      <c r="CN531" s="1070">
        <f t="shared" si="1513"/>
        <v>25</v>
      </c>
      <c r="CO531" s="1069" t="str">
        <f t="shared" si="1513"/>
        <v/>
      </c>
      <c r="CP531" s="532" t="str">
        <f t="shared" si="1422"/>
        <v/>
      </c>
      <c r="CQ531" s="533" t="str">
        <f t="shared" si="1423"/>
        <v/>
      </c>
      <c r="CR531" s="534" t="str">
        <f t="shared" si="1424"/>
        <v/>
      </c>
      <c r="CS531" s="534" t="str">
        <f t="shared" si="1425"/>
        <v/>
      </c>
      <c r="CT531" s="534">
        <f t="shared" si="1426"/>
        <v>23</v>
      </c>
      <c r="CU531" s="534">
        <f t="shared" si="1427"/>
        <v>23</v>
      </c>
      <c r="CV531" s="534">
        <f t="shared" si="1428"/>
        <v>23</v>
      </c>
      <c r="CW531" s="535">
        <f t="shared" si="1429"/>
        <v>23</v>
      </c>
      <c r="CX531" s="535">
        <f t="shared" si="1430"/>
        <v>23</v>
      </c>
      <c r="CY531" s="535">
        <f t="shared" si="1431"/>
        <v>23.6</v>
      </c>
      <c r="CZ531" s="534">
        <f t="shared" si="1432"/>
        <v>24.7</v>
      </c>
      <c r="DA531" s="534">
        <f t="shared" si="1433"/>
        <v>24.7</v>
      </c>
      <c r="DB531" s="534">
        <f t="shared" si="1434"/>
        <v>25</v>
      </c>
      <c r="DC531" s="534">
        <f t="shared" si="1435"/>
        <v>25</v>
      </c>
      <c r="DD531" s="534" t="str">
        <f t="shared" si="1436"/>
        <v/>
      </c>
      <c r="DE531" s="533" t="str">
        <f t="shared" si="1437"/>
        <v/>
      </c>
      <c r="DF531" s="532" t="str">
        <f t="shared" si="1438"/>
        <v/>
      </c>
      <c r="DG531" s="631">
        <f t="shared" si="1532"/>
        <v>1</v>
      </c>
      <c r="DH531" s="96">
        <f t="shared" si="1533"/>
        <v>3</v>
      </c>
      <c r="DI531" s="96">
        <f t="shared" si="1534"/>
        <v>12</v>
      </c>
      <c r="DJ531" s="96">
        <f t="shared" si="1535"/>
        <v>10</v>
      </c>
      <c r="DK531" s="467"/>
      <c r="DL531" s="599"/>
      <c r="DM531" s="599"/>
      <c r="DN531" s="599"/>
      <c r="DO531" s="599"/>
      <c r="DP531" s="599"/>
      <c r="DQ531" s="599"/>
      <c r="DR531" s="599"/>
      <c r="DS531" s="599"/>
      <c r="DT531" s="468"/>
    </row>
    <row r="532" spans="1:124" s="470" customFormat="1" ht="15.75" customHeight="1">
      <c r="A532" s="590" t="s">
        <v>283</v>
      </c>
      <c r="B532" s="735">
        <f>IF(B531="","",B528*B531)</f>
        <v>84</v>
      </c>
      <c r="C532" s="735" t="str">
        <f t="shared" ref="C532:M532" si="1545">IF(C531="","",C528*C531)</f>
        <v/>
      </c>
      <c r="D532" s="735" t="str">
        <f t="shared" si="1545"/>
        <v/>
      </c>
      <c r="E532" s="735" t="str">
        <f t="shared" si="1545"/>
        <v/>
      </c>
      <c r="F532" s="735" t="str">
        <f t="shared" si="1545"/>
        <v/>
      </c>
      <c r="G532" s="735" t="str">
        <f t="shared" si="1545"/>
        <v/>
      </c>
      <c r="H532" s="735" t="str">
        <f t="shared" si="1545"/>
        <v/>
      </c>
      <c r="I532" s="735" t="str">
        <f t="shared" si="1545"/>
        <v/>
      </c>
      <c r="J532" s="735" t="str">
        <f t="shared" si="1545"/>
        <v/>
      </c>
      <c r="K532" s="735" t="str">
        <f t="shared" si="1545"/>
        <v/>
      </c>
      <c r="L532" s="735" t="str">
        <f t="shared" si="1545"/>
        <v/>
      </c>
      <c r="M532" s="735" t="str">
        <f t="shared" si="1545"/>
        <v/>
      </c>
      <c r="N532" s="735"/>
      <c r="O532" s="735"/>
      <c r="P532" s="735"/>
      <c r="Q532" s="735"/>
      <c r="R532" s="735"/>
      <c r="S532" s="739"/>
      <c r="T532" s="735" t="str">
        <f t="shared" ref="T532:AE532" si="1546">IF(T531="","",T528*T531)</f>
        <v/>
      </c>
      <c r="U532" s="735" t="str">
        <f t="shared" si="1546"/>
        <v/>
      </c>
      <c r="V532" s="735" t="str">
        <f t="shared" si="1546"/>
        <v/>
      </c>
      <c r="W532" s="735" t="str">
        <f t="shared" si="1546"/>
        <v/>
      </c>
      <c r="X532" s="735" t="str">
        <f t="shared" si="1546"/>
        <v/>
      </c>
      <c r="Y532" s="735" t="str">
        <f t="shared" si="1546"/>
        <v/>
      </c>
      <c r="Z532" s="1383" t="str">
        <f t="shared" si="1546"/>
        <v/>
      </c>
      <c r="AA532" s="1383">
        <f t="shared" si="1546"/>
        <v>45</v>
      </c>
      <c r="AB532" s="1383">
        <f t="shared" si="1546"/>
        <v>60.12</v>
      </c>
      <c r="AC532" s="1383" t="str">
        <f t="shared" si="1546"/>
        <v/>
      </c>
      <c r="AD532" s="735" t="str">
        <f t="shared" si="1546"/>
        <v/>
      </c>
      <c r="AE532" s="1383">
        <f t="shared" si="1546"/>
        <v>48.6</v>
      </c>
      <c r="AF532" s="735"/>
      <c r="AG532" s="735"/>
      <c r="AH532" s="735"/>
      <c r="AI532" s="735"/>
      <c r="AJ532" s="735"/>
      <c r="AK532" s="739"/>
      <c r="AL532" s="735">
        <f t="shared" ref="AL532:AW532" si="1547">IF(AL531="","",AL528*AL531)</f>
        <v>613.43999999999994</v>
      </c>
      <c r="AM532" s="735">
        <f t="shared" si="1547"/>
        <v>501.11999999999995</v>
      </c>
      <c r="AN532" s="735">
        <f t="shared" si="1547"/>
        <v>540</v>
      </c>
      <c r="AO532" s="735">
        <f t="shared" si="1547"/>
        <v>544.32000000000005</v>
      </c>
      <c r="AP532" s="735">
        <f t="shared" si="1547"/>
        <v>5400</v>
      </c>
      <c r="AQ532" s="735">
        <f t="shared" si="1547"/>
        <v>5880</v>
      </c>
      <c r="AR532" s="735">
        <f t="shared" si="1547"/>
        <v>5880</v>
      </c>
      <c r="AS532" s="735">
        <f t="shared" si="1547"/>
        <v>5460</v>
      </c>
      <c r="AT532" s="735">
        <f t="shared" si="1547"/>
        <v>4860</v>
      </c>
      <c r="AU532" s="735">
        <f t="shared" si="1547"/>
        <v>5220</v>
      </c>
      <c r="AV532" s="735">
        <f t="shared" si="1547"/>
        <v>5400</v>
      </c>
      <c r="AW532" s="735">
        <f t="shared" si="1547"/>
        <v>5340</v>
      </c>
      <c r="AX532" s="735"/>
      <c r="AY532" s="735"/>
      <c r="AZ532" s="735"/>
      <c r="BA532" s="735"/>
      <c r="BB532" s="735"/>
      <c r="BC532" s="739"/>
      <c r="BD532" s="1383" t="str">
        <f>IF(BD531="","",BD528*BD531)</f>
        <v/>
      </c>
      <c r="BE532" s="1383">
        <f t="shared" ref="BE532:BO532" si="1548">IF(BE531="","",BE528*BE531)</f>
        <v>82.8</v>
      </c>
      <c r="BF532" s="1383">
        <f t="shared" si="1548"/>
        <v>82.8</v>
      </c>
      <c r="BG532" s="1383">
        <f t="shared" si="1548"/>
        <v>82.8</v>
      </c>
      <c r="BH532" s="1383">
        <f t="shared" si="1548"/>
        <v>84.960000000000008</v>
      </c>
      <c r="BI532" s="1383">
        <f t="shared" si="1548"/>
        <v>82.8</v>
      </c>
      <c r="BJ532" s="1383" t="str">
        <f t="shared" si="1548"/>
        <v/>
      </c>
      <c r="BK532" s="1383">
        <f t="shared" si="1548"/>
        <v>82.8</v>
      </c>
      <c r="BL532" s="1383">
        <f t="shared" si="1548"/>
        <v>88.92</v>
      </c>
      <c r="BM532" s="1383">
        <f t="shared" si="1548"/>
        <v>177.84</v>
      </c>
      <c r="BN532" s="1383">
        <f t="shared" si="1548"/>
        <v>90</v>
      </c>
      <c r="BO532" s="1383">
        <f t="shared" si="1548"/>
        <v>90</v>
      </c>
      <c r="BP532" s="1383"/>
      <c r="BQ532" s="1383"/>
      <c r="BR532" s="1383"/>
      <c r="BS532" s="1383"/>
      <c r="BT532" s="1383"/>
      <c r="BU532" s="739"/>
      <c r="BV532" s="735" t="str">
        <f>IF(BV531="","",BV528*BV531)</f>
        <v/>
      </c>
      <c r="BW532" s="735">
        <f>IF(BW531="","",BW528*BW531)</f>
        <v>50</v>
      </c>
      <c r="BX532" s="735">
        <f>IF(BX531="","",BX528*BX531)</f>
        <v>1500</v>
      </c>
      <c r="BY532" s="735">
        <f>IF(BY531="","",BY528*BY531)</f>
        <v>100</v>
      </c>
      <c r="BZ532" s="578" t="str">
        <f>IF(DG532&lt;3,"",(SUM(B532:R532)-MIN(B532:R532)-MAX(B532:R532))/(DG532-2))</f>
        <v/>
      </c>
      <c r="CA532" s="578">
        <f>IF(DH532&lt;3,"",(SUM(T532:AJ532)-MIN(T532:AJ532)-MAX(T532:AJ532))/(DH532-2))</f>
        <v>48.6</v>
      </c>
      <c r="CB532" s="578">
        <f>IF(DI532&lt;3,"",(SUM(AL532:BB532)-MIN(AL532:BB532)-MAX(AL532:BB532))/(DI532-2))</f>
        <v>3925.7760000000003</v>
      </c>
      <c r="CC532" s="665">
        <f>IF(DJ532&lt;3,"",(SUM(BD532:BT532)-MIN(BD532:BT532)-MAX(BD532:BT532))/(DJ532-2))</f>
        <v>85.635000000000005</v>
      </c>
      <c r="CD532" s="1069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070">
        <f t="shared" ref="CE532:CO547" si="1549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82.8</v>
      </c>
      <c r="CF532" s="1070">
        <f t="shared" si="1549"/>
        <v>82.8</v>
      </c>
      <c r="CG532" s="1070">
        <f t="shared" si="1549"/>
        <v>82.8</v>
      </c>
      <c r="CH532" s="1070">
        <f t="shared" si="1549"/>
        <v>82.8</v>
      </c>
      <c r="CI532" s="1071">
        <f t="shared" si="1549"/>
        <v>82.8</v>
      </c>
      <c r="CJ532" s="1071">
        <f t="shared" si="1549"/>
        <v>84.960000000000008</v>
      </c>
      <c r="CK532" s="1070">
        <f t="shared" si="1549"/>
        <v>88.92</v>
      </c>
      <c r="CL532" s="1070">
        <f t="shared" si="1549"/>
        <v>90</v>
      </c>
      <c r="CM532" s="1070">
        <f t="shared" si="1549"/>
        <v>90</v>
      </c>
      <c r="CN532" s="1070">
        <f t="shared" si="1549"/>
        <v>177.84</v>
      </c>
      <c r="CO532" s="1069" t="str">
        <f t="shared" si="1549"/>
        <v/>
      </c>
      <c r="CP532" s="532" t="str">
        <f t="shared" si="1422"/>
        <v/>
      </c>
      <c r="CQ532" s="533" t="str">
        <f t="shared" si="1423"/>
        <v/>
      </c>
      <c r="CR532" s="534" t="str">
        <f t="shared" si="1424"/>
        <v/>
      </c>
      <c r="CS532" s="534" t="str">
        <f t="shared" si="1425"/>
        <v/>
      </c>
      <c r="CT532" s="534">
        <f t="shared" si="1426"/>
        <v>82.8</v>
      </c>
      <c r="CU532" s="534">
        <f t="shared" si="1427"/>
        <v>82.8</v>
      </c>
      <c r="CV532" s="534">
        <f t="shared" si="1428"/>
        <v>82.8</v>
      </c>
      <c r="CW532" s="535">
        <f t="shared" si="1429"/>
        <v>82.8</v>
      </c>
      <c r="CX532" s="535">
        <f t="shared" si="1430"/>
        <v>82.8</v>
      </c>
      <c r="CY532" s="535">
        <f t="shared" si="1431"/>
        <v>84.960000000000008</v>
      </c>
      <c r="CZ532" s="534">
        <f t="shared" si="1432"/>
        <v>88.92</v>
      </c>
      <c r="DA532" s="534">
        <f t="shared" si="1433"/>
        <v>90</v>
      </c>
      <c r="DB532" s="534">
        <f t="shared" si="1434"/>
        <v>90</v>
      </c>
      <c r="DC532" s="534">
        <f t="shared" si="1435"/>
        <v>177.84</v>
      </c>
      <c r="DD532" s="534" t="str">
        <f t="shared" si="1436"/>
        <v/>
      </c>
      <c r="DE532" s="533" t="str">
        <f t="shared" si="1437"/>
        <v/>
      </c>
      <c r="DF532" s="532" t="str">
        <f t="shared" si="1438"/>
        <v/>
      </c>
      <c r="DG532" s="631">
        <f t="shared" si="1532"/>
        <v>1</v>
      </c>
      <c r="DH532" s="96">
        <f t="shared" si="1533"/>
        <v>3</v>
      </c>
      <c r="DI532" s="96">
        <f t="shared" si="1534"/>
        <v>12</v>
      </c>
      <c r="DJ532" s="96">
        <f t="shared" si="1535"/>
        <v>10</v>
      </c>
      <c r="DK532" s="467"/>
      <c r="DL532" s="599"/>
      <c r="DM532" s="599"/>
      <c r="DN532" s="599"/>
      <c r="DO532" s="599"/>
      <c r="DP532" s="599"/>
      <c r="DQ532" s="599"/>
      <c r="DR532" s="599"/>
      <c r="DS532" s="599"/>
      <c r="DT532" s="468"/>
    </row>
    <row r="533" spans="1:124" s="470" customFormat="1" ht="15.75" customHeight="1">
      <c r="A533" s="1117" t="s">
        <v>1199</v>
      </c>
      <c r="B533" s="305"/>
      <c r="C533" s="305"/>
      <c r="D533" s="305"/>
      <c r="E533" s="305"/>
      <c r="F533" s="305"/>
      <c r="G533" s="305"/>
      <c r="H533" s="305"/>
      <c r="I533" s="305"/>
      <c r="J533" s="305"/>
      <c r="K533" s="305"/>
      <c r="L533" s="305"/>
      <c r="M533" s="305"/>
      <c r="N533" s="620"/>
      <c r="O533" s="620"/>
      <c r="P533" s="620"/>
      <c r="Q533" s="620"/>
      <c r="R533" s="620"/>
      <c r="S533" s="688"/>
      <c r="T533" s="212"/>
      <c r="U533" s="212"/>
      <c r="V533" s="212"/>
      <c r="W533" s="212"/>
      <c r="X533" s="212"/>
      <c r="Y533" s="212"/>
      <c r="Z533" s="1338"/>
      <c r="AA533" s="1338"/>
      <c r="AB533" s="1338"/>
      <c r="AC533" s="1338"/>
      <c r="AD533" s="212"/>
      <c r="AE533" s="1338"/>
      <c r="AF533" s="620"/>
      <c r="AG533" s="620"/>
      <c r="AH533" s="620"/>
      <c r="AI533" s="620"/>
      <c r="AJ533" s="620"/>
      <c r="AK533" s="688"/>
      <c r="AL533" s="620"/>
      <c r="AM533" s="620"/>
      <c r="AN533" s="620"/>
      <c r="AO533" s="620"/>
      <c r="AP533" s="620"/>
      <c r="AQ533" s="620"/>
      <c r="AR533" s="620"/>
      <c r="AS533" s="620"/>
      <c r="AT533" s="620"/>
      <c r="AU533" s="620"/>
      <c r="AV533" s="620"/>
      <c r="AW533" s="620"/>
      <c r="AX533" s="620"/>
      <c r="AY533" s="620"/>
      <c r="AZ533" s="620"/>
      <c r="BA533" s="620"/>
      <c r="BB533" s="620"/>
      <c r="BC533" s="688"/>
      <c r="BD533" s="1350"/>
      <c r="BE533" s="1350"/>
      <c r="BF533" s="1350"/>
      <c r="BG533" s="1350"/>
      <c r="BH533" s="1350"/>
      <c r="BI533" s="1350"/>
      <c r="BJ533" s="1350"/>
      <c r="BK533" s="1350"/>
      <c r="BL533" s="1350"/>
      <c r="BM533" s="1350"/>
      <c r="BN533" s="1350"/>
      <c r="BO533" s="1350"/>
      <c r="BP533" s="1350"/>
      <c r="BQ533" s="1350"/>
      <c r="BR533" s="1350"/>
      <c r="BS533" s="1350"/>
      <c r="BT533" s="1350"/>
      <c r="BU533" s="688"/>
      <c r="BV533" s="212"/>
      <c r="BW533" s="212"/>
      <c r="BX533" s="212"/>
      <c r="BY533" s="212"/>
      <c r="BZ533" s="863"/>
      <c r="CA533" s="863"/>
      <c r="CB533" s="863"/>
      <c r="CC533" s="864"/>
      <c r="CD533" s="865"/>
      <c r="CE533" s="865"/>
      <c r="CF533" s="865"/>
      <c r="CG533" s="865"/>
      <c r="CH533" s="865"/>
      <c r="CI533" s="865"/>
      <c r="CJ533" s="865"/>
      <c r="CK533" s="865"/>
      <c r="CL533" s="865"/>
      <c r="CM533" s="865"/>
      <c r="CN533" s="865"/>
      <c r="CO533" s="865"/>
      <c r="CP533" s="532" t="str">
        <f t="shared" si="1422"/>
        <v/>
      </c>
      <c r="CQ533" s="533" t="str">
        <f t="shared" si="1423"/>
        <v/>
      </c>
      <c r="CR533" s="534" t="str">
        <f t="shared" si="1424"/>
        <v/>
      </c>
      <c r="CS533" s="534" t="str">
        <f t="shared" si="1425"/>
        <v/>
      </c>
      <c r="CT533" s="534" t="str">
        <f t="shared" si="1426"/>
        <v/>
      </c>
      <c r="CU533" s="534" t="str">
        <f t="shared" si="1427"/>
        <v/>
      </c>
      <c r="CV533" s="534" t="str">
        <f t="shared" si="1428"/>
        <v/>
      </c>
      <c r="CW533" s="535" t="str">
        <f t="shared" si="1429"/>
        <v/>
      </c>
      <c r="CX533" s="535" t="str">
        <f t="shared" si="1430"/>
        <v/>
      </c>
      <c r="CY533" s="535" t="str">
        <f t="shared" si="1431"/>
        <v/>
      </c>
      <c r="CZ533" s="534" t="str">
        <f t="shared" si="1432"/>
        <v/>
      </c>
      <c r="DA533" s="534" t="str">
        <f t="shared" si="1433"/>
        <v/>
      </c>
      <c r="DB533" s="534" t="str">
        <f t="shared" si="1434"/>
        <v/>
      </c>
      <c r="DC533" s="534" t="str">
        <f t="shared" si="1435"/>
        <v/>
      </c>
      <c r="DD533" s="534" t="str">
        <f t="shared" si="1436"/>
        <v/>
      </c>
      <c r="DE533" s="533" t="str">
        <f t="shared" si="1437"/>
        <v/>
      </c>
      <c r="DF533" s="532" t="str">
        <f t="shared" si="1438"/>
        <v/>
      </c>
      <c r="DG533" s="631">
        <f t="shared" si="1532"/>
        <v>0</v>
      </c>
      <c r="DH533" s="96">
        <f t="shared" si="1533"/>
        <v>0</v>
      </c>
      <c r="DI533" s="96">
        <f t="shared" si="1534"/>
        <v>0</v>
      </c>
      <c r="DJ533" s="96">
        <f t="shared" si="1535"/>
        <v>0</v>
      </c>
      <c r="DK533" s="467"/>
      <c r="DL533" s="599"/>
      <c r="DM533" s="599"/>
      <c r="DN533" s="599"/>
      <c r="DO533" s="599"/>
      <c r="DP533" s="599"/>
      <c r="DQ533" s="599"/>
      <c r="DR533" s="599"/>
      <c r="DS533" s="599"/>
      <c r="DT533" s="468"/>
    </row>
    <row r="534" spans="1:124" s="470" customFormat="1" ht="15.75" customHeight="1">
      <c r="A534" s="590" t="s">
        <v>290</v>
      </c>
      <c r="B534" s="212">
        <v>50</v>
      </c>
      <c r="C534" s="212">
        <v>24</v>
      </c>
      <c r="D534" s="212">
        <v>60</v>
      </c>
      <c r="E534" s="212">
        <v>60</v>
      </c>
      <c r="F534" s="212">
        <v>24</v>
      </c>
      <c r="G534" s="212">
        <v>60</v>
      </c>
      <c r="H534" s="212">
        <v>24</v>
      </c>
      <c r="I534" s="212">
        <v>60</v>
      </c>
      <c r="J534" s="212">
        <v>60</v>
      </c>
      <c r="K534" s="212"/>
      <c r="L534" s="212"/>
      <c r="M534" s="212"/>
      <c r="N534" s="212"/>
      <c r="O534" s="212"/>
      <c r="P534" s="212"/>
      <c r="Q534" s="212"/>
      <c r="R534" s="212"/>
      <c r="S534" s="688"/>
      <c r="T534" s="212">
        <v>60</v>
      </c>
      <c r="U534" s="212">
        <v>25.5</v>
      </c>
      <c r="V534" s="212">
        <v>25</v>
      </c>
      <c r="W534" s="212">
        <v>30</v>
      </c>
      <c r="X534" s="212">
        <v>25</v>
      </c>
      <c r="Y534" s="212">
        <v>60</v>
      </c>
      <c r="Z534" s="1338"/>
      <c r="AA534" s="1338"/>
      <c r="AB534" s="1338"/>
      <c r="AC534" s="1338"/>
      <c r="AD534" s="212"/>
      <c r="AE534" s="1338">
        <v>24</v>
      </c>
      <c r="AF534" s="212"/>
      <c r="AG534" s="212"/>
      <c r="AH534" s="212"/>
      <c r="AI534" s="212"/>
      <c r="AJ534" s="212"/>
      <c r="AK534" s="688"/>
      <c r="AL534" s="212">
        <v>120</v>
      </c>
      <c r="AM534" s="212">
        <v>60</v>
      </c>
      <c r="AN534" s="212">
        <v>60</v>
      </c>
      <c r="AO534" s="212">
        <v>180</v>
      </c>
      <c r="AP534" s="212">
        <v>120</v>
      </c>
      <c r="AQ534" s="212">
        <v>60</v>
      </c>
      <c r="AR534" s="212">
        <v>60</v>
      </c>
      <c r="AS534" s="212">
        <v>60</v>
      </c>
      <c r="AT534" s="212">
        <v>120</v>
      </c>
      <c r="AU534" s="212">
        <v>60</v>
      </c>
      <c r="AV534" s="212">
        <v>60</v>
      </c>
      <c r="AW534" s="212">
        <v>48</v>
      </c>
      <c r="AX534" s="212"/>
      <c r="AY534" s="212"/>
      <c r="AZ534" s="212"/>
      <c r="BA534" s="212"/>
      <c r="BB534" s="212"/>
      <c r="BC534" s="688"/>
      <c r="BD534" s="1338">
        <v>60</v>
      </c>
      <c r="BE534" s="1338">
        <v>60</v>
      </c>
      <c r="BF534" s="1338">
        <v>60</v>
      </c>
      <c r="BG534" s="1338">
        <v>60</v>
      </c>
      <c r="BH534" s="1338">
        <v>48</v>
      </c>
      <c r="BI534" s="1338">
        <v>60</v>
      </c>
      <c r="BJ534" s="1338">
        <v>60</v>
      </c>
      <c r="BK534" s="1338">
        <v>60</v>
      </c>
      <c r="BL534" s="1338">
        <v>60</v>
      </c>
      <c r="BM534" s="1338">
        <v>120</v>
      </c>
      <c r="BN534" s="1338">
        <v>72</v>
      </c>
      <c r="BO534" s="1338">
        <v>24</v>
      </c>
      <c r="BP534" s="1338"/>
      <c r="BQ534" s="1338"/>
      <c r="BR534" s="1338"/>
      <c r="BS534" s="1338"/>
      <c r="BT534" s="1338"/>
      <c r="BU534" s="688"/>
      <c r="BV534" s="212">
        <v>60</v>
      </c>
      <c r="BW534" s="212">
        <v>60</v>
      </c>
      <c r="BX534" s="212">
        <v>60</v>
      </c>
      <c r="BY534" s="212">
        <v>60</v>
      </c>
      <c r="BZ534" s="578">
        <f t="shared" ref="BZ534:BZ544" si="1550">IF(DG534&lt;3,"",(SUM(B534:R534)-MIN(B534:R534)-MAX(B534:R534))/(DG534-2))</f>
        <v>48.285714285714285</v>
      </c>
      <c r="CA534" s="578">
        <f t="shared" ref="CA534:CA544" si="1551">IF(DH534&lt;3,"",(SUM(T534:AJ534)-MIN(T534:AJ534)-MAX(T534:AJ534))/(DH534-2))</f>
        <v>33.1</v>
      </c>
      <c r="CB534" s="578">
        <f t="shared" ref="CB534:CB544" si="1552">IF(DI534&lt;3,"",(SUM(AL534:BB534)-MIN(AL534:BB534)-MAX(AL534:BB534))/(DI534-2))</f>
        <v>78</v>
      </c>
      <c r="CC534" s="665">
        <f t="shared" ref="CC534:CC544" si="1553">IF(DJ534&lt;3,"",(SUM(BD534:BT534)-MIN(BD534:BT534)-MAX(BD534:BT534))/(DJ534-2))</f>
        <v>60</v>
      </c>
      <c r="CD534" s="1069">
        <f t="shared" ref="CD534:CD544" si="1554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>24</v>
      </c>
      <c r="CE534" s="1070">
        <f t="shared" si="1549"/>
        <v>48</v>
      </c>
      <c r="CF534" s="1070">
        <f t="shared" si="1549"/>
        <v>60</v>
      </c>
      <c r="CG534" s="1070">
        <f t="shared" si="1549"/>
        <v>60</v>
      </c>
      <c r="CH534" s="1070">
        <f t="shared" si="1549"/>
        <v>60</v>
      </c>
      <c r="CI534" s="1071">
        <f t="shared" si="1549"/>
        <v>60</v>
      </c>
      <c r="CJ534" s="1071">
        <f t="shared" si="1549"/>
        <v>60</v>
      </c>
      <c r="CK534" s="1070">
        <f t="shared" si="1549"/>
        <v>60</v>
      </c>
      <c r="CL534" s="1070">
        <f t="shared" si="1549"/>
        <v>60</v>
      </c>
      <c r="CM534" s="1070">
        <f t="shared" si="1549"/>
        <v>60</v>
      </c>
      <c r="CN534" s="1070">
        <f t="shared" si="1549"/>
        <v>72</v>
      </c>
      <c r="CO534" s="1069">
        <f t="shared" si="1549"/>
        <v>120</v>
      </c>
      <c r="CP534" s="532" t="str">
        <f t="shared" si="1422"/>
        <v/>
      </c>
      <c r="CQ534" s="533" t="str">
        <f t="shared" si="1423"/>
        <v/>
      </c>
      <c r="CR534" s="534" t="str">
        <f t="shared" si="1424"/>
        <v/>
      </c>
      <c r="CS534" s="534">
        <f t="shared" si="1425"/>
        <v>24</v>
      </c>
      <c r="CT534" s="534">
        <f t="shared" si="1426"/>
        <v>48</v>
      </c>
      <c r="CU534" s="534">
        <f t="shared" si="1427"/>
        <v>60</v>
      </c>
      <c r="CV534" s="534">
        <f t="shared" si="1428"/>
        <v>60</v>
      </c>
      <c r="CW534" s="535">
        <f t="shared" si="1429"/>
        <v>60</v>
      </c>
      <c r="CX534" s="535">
        <f t="shared" si="1430"/>
        <v>60</v>
      </c>
      <c r="CY534" s="535">
        <f t="shared" si="1431"/>
        <v>60</v>
      </c>
      <c r="CZ534" s="534">
        <f t="shared" si="1432"/>
        <v>60</v>
      </c>
      <c r="DA534" s="534">
        <f t="shared" si="1433"/>
        <v>60</v>
      </c>
      <c r="DB534" s="534">
        <f t="shared" si="1434"/>
        <v>60</v>
      </c>
      <c r="DC534" s="534">
        <f t="shared" si="1435"/>
        <v>72</v>
      </c>
      <c r="DD534" s="534">
        <f t="shared" si="1436"/>
        <v>120</v>
      </c>
      <c r="DE534" s="533" t="str">
        <f t="shared" si="1437"/>
        <v/>
      </c>
      <c r="DF534" s="532" t="str">
        <f t="shared" si="1438"/>
        <v/>
      </c>
      <c r="DG534" s="631">
        <f t="shared" si="1532"/>
        <v>9</v>
      </c>
      <c r="DH534" s="96">
        <f t="shared" si="1533"/>
        <v>7</v>
      </c>
      <c r="DI534" s="96">
        <f t="shared" si="1534"/>
        <v>12</v>
      </c>
      <c r="DJ534" s="96">
        <f t="shared" si="1535"/>
        <v>12</v>
      </c>
      <c r="DK534" s="467"/>
      <c r="DL534" s="599"/>
      <c r="DM534" s="599"/>
      <c r="DN534" s="599"/>
      <c r="DO534" s="599"/>
      <c r="DP534" s="599"/>
      <c r="DQ534" s="599"/>
      <c r="DR534" s="599"/>
      <c r="DS534" s="599"/>
      <c r="DT534" s="468"/>
    </row>
    <row r="535" spans="1:124" s="470" customFormat="1" ht="15.75" customHeight="1">
      <c r="A535" s="748" t="s">
        <v>281</v>
      </c>
      <c r="B535" s="736">
        <f>1455*$K$1</f>
        <v>6091.7939999999999</v>
      </c>
      <c r="C535" s="736">
        <f t="shared" ref="C535:R535" si="1555">1455*$K$1</f>
        <v>6091.7939999999999</v>
      </c>
      <c r="D535" s="736">
        <f t="shared" si="1555"/>
        <v>6091.7939999999999</v>
      </c>
      <c r="E535" s="736">
        <f t="shared" si="1555"/>
        <v>6091.7939999999999</v>
      </c>
      <c r="F535" s="736">
        <f t="shared" si="1555"/>
        <v>6091.7939999999999</v>
      </c>
      <c r="G535" s="736">
        <f t="shared" si="1555"/>
        <v>6091.7939999999999</v>
      </c>
      <c r="H535" s="736">
        <f t="shared" si="1555"/>
        <v>6091.7939999999999</v>
      </c>
      <c r="I535" s="736">
        <f t="shared" si="1555"/>
        <v>6091.7939999999999</v>
      </c>
      <c r="J535" s="736">
        <f t="shared" si="1555"/>
        <v>6091.7939999999999</v>
      </c>
      <c r="K535" s="736">
        <f t="shared" si="1555"/>
        <v>6091.7939999999999</v>
      </c>
      <c r="L535" s="736">
        <f t="shared" si="1555"/>
        <v>6091.7939999999999</v>
      </c>
      <c r="M535" s="736">
        <f t="shared" si="1555"/>
        <v>6091.7939999999999</v>
      </c>
      <c r="N535" s="736">
        <f t="shared" si="1555"/>
        <v>6091.7939999999999</v>
      </c>
      <c r="O535" s="736">
        <f t="shared" si="1555"/>
        <v>6091.7939999999999</v>
      </c>
      <c r="P535" s="736">
        <f t="shared" si="1555"/>
        <v>6091.7939999999999</v>
      </c>
      <c r="Q535" s="736">
        <f t="shared" si="1555"/>
        <v>6091.7939999999999</v>
      </c>
      <c r="R535" s="736">
        <f t="shared" si="1555"/>
        <v>6091.7939999999999</v>
      </c>
      <c r="S535" s="583"/>
      <c r="T535" s="736">
        <f>1455*$K$1</f>
        <v>6091.7939999999999</v>
      </c>
      <c r="U535" s="736">
        <f t="shared" ref="U535:AJ535" si="1556">1455*$K$1</f>
        <v>6091.7939999999999</v>
      </c>
      <c r="V535" s="736">
        <f t="shared" si="1556"/>
        <v>6091.7939999999999</v>
      </c>
      <c r="W535" s="736">
        <f t="shared" si="1556"/>
        <v>6091.7939999999999</v>
      </c>
      <c r="X535" s="736">
        <f t="shared" si="1556"/>
        <v>6091.7939999999999</v>
      </c>
      <c r="Y535" s="736">
        <f t="shared" si="1556"/>
        <v>6091.7939999999999</v>
      </c>
      <c r="Z535" s="736">
        <f t="shared" si="1556"/>
        <v>6091.7939999999999</v>
      </c>
      <c r="AA535" s="736">
        <f t="shared" si="1556"/>
        <v>6091.7939999999999</v>
      </c>
      <c r="AB535" s="736">
        <f t="shared" si="1556"/>
        <v>6091.7939999999999</v>
      </c>
      <c r="AC535" s="736">
        <f t="shared" si="1556"/>
        <v>6091.7939999999999</v>
      </c>
      <c r="AD535" s="736">
        <f t="shared" si="1556"/>
        <v>6091.7939999999999</v>
      </c>
      <c r="AE535" s="736">
        <f t="shared" si="1556"/>
        <v>6091.7939999999999</v>
      </c>
      <c r="AF535" s="736">
        <f t="shared" si="1556"/>
        <v>6091.7939999999999</v>
      </c>
      <c r="AG535" s="736">
        <f t="shared" si="1556"/>
        <v>6091.7939999999999</v>
      </c>
      <c r="AH535" s="736">
        <f t="shared" si="1556"/>
        <v>6091.7939999999999</v>
      </c>
      <c r="AI535" s="736">
        <f t="shared" si="1556"/>
        <v>6091.7939999999999</v>
      </c>
      <c r="AJ535" s="736">
        <f t="shared" si="1556"/>
        <v>6091.7939999999999</v>
      </c>
      <c r="AK535" s="583"/>
      <c r="AL535" s="736">
        <f>1455*$K$1</f>
        <v>6091.7939999999999</v>
      </c>
      <c r="AM535" s="736">
        <f t="shared" ref="AM535:BB535" si="1557">1455*$K$1</f>
        <v>6091.7939999999999</v>
      </c>
      <c r="AN535" s="736">
        <f t="shared" si="1557"/>
        <v>6091.7939999999999</v>
      </c>
      <c r="AO535" s="736">
        <f t="shared" si="1557"/>
        <v>6091.7939999999999</v>
      </c>
      <c r="AP535" s="736">
        <f t="shared" si="1557"/>
        <v>6091.7939999999999</v>
      </c>
      <c r="AQ535" s="736">
        <f t="shared" si="1557"/>
        <v>6091.7939999999999</v>
      </c>
      <c r="AR535" s="736">
        <f t="shared" si="1557"/>
        <v>6091.7939999999999</v>
      </c>
      <c r="AS535" s="736">
        <f t="shared" si="1557"/>
        <v>6091.7939999999999</v>
      </c>
      <c r="AT535" s="736">
        <f t="shared" si="1557"/>
        <v>6091.7939999999999</v>
      </c>
      <c r="AU535" s="736">
        <f t="shared" si="1557"/>
        <v>6091.7939999999999</v>
      </c>
      <c r="AV535" s="736">
        <f t="shared" si="1557"/>
        <v>6091.7939999999999</v>
      </c>
      <c r="AW535" s="736">
        <f t="shared" si="1557"/>
        <v>6091.7939999999999</v>
      </c>
      <c r="AX535" s="736">
        <f t="shared" si="1557"/>
        <v>6091.7939999999999</v>
      </c>
      <c r="AY535" s="736">
        <f t="shared" si="1557"/>
        <v>6091.7939999999999</v>
      </c>
      <c r="AZ535" s="736">
        <f t="shared" si="1557"/>
        <v>6091.7939999999999</v>
      </c>
      <c r="BA535" s="736">
        <f t="shared" si="1557"/>
        <v>6091.7939999999999</v>
      </c>
      <c r="BB535" s="736">
        <f t="shared" si="1557"/>
        <v>6091.7939999999999</v>
      </c>
      <c r="BC535" s="730"/>
      <c r="BD535" s="736">
        <f>1455*$K$1</f>
        <v>6091.7939999999999</v>
      </c>
      <c r="BE535" s="736">
        <f t="shared" ref="BE535:BY535" si="1558">1455*$K$1</f>
        <v>6091.7939999999999</v>
      </c>
      <c r="BF535" s="736">
        <f t="shared" si="1558"/>
        <v>6091.7939999999999</v>
      </c>
      <c r="BG535" s="736">
        <f t="shared" si="1558"/>
        <v>6091.7939999999999</v>
      </c>
      <c r="BH535" s="736">
        <f t="shared" si="1558"/>
        <v>6091.7939999999999</v>
      </c>
      <c r="BI535" s="736">
        <f t="shared" si="1558"/>
        <v>6091.7939999999999</v>
      </c>
      <c r="BJ535" s="736">
        <f t="shared" si="1558"/>
        <v>6091.7939999999999</v>
      </c>
      <c r="BK535" s="736">
        <f t="shared" si="1558"/>
        <v>6091.7939999999999</v>
      </c>
      <c r="BL535" s="736">
        <f t="shared" si="1558"/>
        <v>6091.7939999999999</v>
      </c>
      <c r="BM535" s="736">
        <f t="shared" si="1558"/>
        <v>6091.7939999999999</v>
      </c>
      <c r="BN535" s="736">
        <f t="shared" si="1558"/>
        <v>6091.7939999999999</v>
      </c>
      <c r="BO535" s="736">
        <f t="shared" si="1558"/>
        <v>6091.7939999999999</v>
      </c>
      <c r="BP535" s="736">
        <f t="shared" si="1558"/>
        <v>6091.7939999999999</v>
      </c>
      <c r="BQ535" s="736">
        <f t="shared" si="1558"/>
        <v>6091.7939999999999</v>
      </c>
      <c r="BR535" s="736">
        <f t="shared" si="1558"/>
        <v>6091.7939999999999</v>
      </c>
      <c r="BS535" s="736">
        <f t="shared" si="1558"/>
        <v>6091.7939999999999</v>
      </c>
      <c r="BT535" s="736">
        <f t="shared" si="1558"/>
        <v>6091.7939999999999</v>
      </c>
      <c r="BU535" s="730"/>
      <c r="BV535" s="736">
        <f t="shared" si="1558"/>
        <v>6091.7939999999999</v>
      </c>
      <c r="BW535" s="736">
        <f t="shared" si="1558"/>
        <v>6091.7939999999999</v>
      </c>
      <c r="BX535" s="736">
        <f t="shared" si="1558"/>
        <v>6091.7939999999999</v>
      </c>
      <c r="BY535" s="736">
        <f t="shared" si="1558"/>
        <v>6091.7939999999999</v>
      </c>
      <c r="BZ535" s="578">
        <f t="shared" si="1550"/>
        <v>6091.793999999999</v>
      </c>
      <c r="CA535" s="578">
        <f t="shared" si="1551"/>
        <v>6091.793999999999</v>
      </c>
      <c r="CB535" s="578">
        <f t="shared" si="1552"/>
        <v>6091.793999999999</v>
      </c>
      <c r="CC535" s="665">
        <f t="shared" si="1553"/>
        <v>6091.793999999999</v>
      </c>
      <c r="CD535" s="1069">
        <f t="shared" si="1554"/>
        <v>6091.7939999999999</v>
      </c>
      <c r="CE535" s="1070">
        <f t="shared" si="1549"/>
        <v>6091.7939999999999</v>
      </c>
      <c r="CF535" s="1070">
        <f t="shared" si="1549"/>
        <v>6091.7939999999999</v>
      </c>
      <c r="CG535" s="1070">
        <f t="shared" si="1549"/>
        <v>6091.7939999999999</v>
      </c>
      <c r="CH535" s="1070">
        <f t="shared" si="1549"/>
        <v>6091.7939999999999</v>
      </c>
      <c r="CI535" s="1071">
        <f t="shared" si="1549"/>
        <v>6091.7939999999999</v>
      </c>
      <c r="CJ535" s="1071">
        <f t="shared" si="1549"/>
        <v>6091.7939999999999</v>
      </c>
      <c r="CK535" s="1070">
        <f t="shared" si="1549"/>
        <v>6091.7939999999999</v>
      </c>
      <c r="CL535" s="1070">
        <f t="shared" si="1549"/>
        <v>6091.7939999999999</v>
      </c>
      <c r="CM535" s="1070">
        <f t="shared" si="1549"/>
        <v>6091.7939999999999</v>
      </c>
      <c r="CN535" s="1070">
        <f t="shared" si="1549"/>
        <v>6091.7939999999999</v>
      </c>
      <c r="CO535" s="1069">
        <f t="shared" si="1549"/>
        <v>6091.7939999999999</v>
      </c>
      <c r="CP535" s="532">
        <f t="shared" si="1422"/>
        <v>6091.7939999999999</v>
      </c>
      <c r="CQ535" s="533">
        <f t="shared" si="1423"/>
        <v>6091.7939999999999</v>
      </c>
      <c r="CR535" s="534">
        <f t="shared" si="1424"/>
        <v>6091.7939999999999</v>
      </c>
      <c r="CS535" s="534">
        <f t="shared" si="1425"/>
        <v>6091.7939999999999</v>
      </c>
      <c r="CT535" s="534">
        <f t="shared" si="1426"/>
        <v>6091.7939999999999</v>
      </c>
      <c r="CU535" s="534">
        <f t="shared" si="1427"/>
        <v>6091.7939999999999</v>
      </c>
      <c r="CV535" s="534">
        <f t="shared" si="1428"/>
        <v>6091.7939999999999</v>
      </c>
      <c r="CW535" s="535">
        <f t="shared" si="1429"/>
        <v>6091.7939999999999</v>
      </c>
      <c r="CX535" s="535">
        <f t="shared" si="1430"/>
        <v>6091.7939999999999</v>
      </c>
      <c r="CY535" s="535">
        <f t="shared" si="1431"/>
        <v>6091.7939999999999</v>
      </c>
      <c r="CZ535" s="534">
        <f t="shared" si="1432"/>
        <v>6091.7939999999999</v>
      </c>
      <c r="DA535" s="534">
        <f t="shared" si="1433"/>
        <v>6091.7939999999999</v>
      </c>
      <c r="DB535" s="534">
        <f t="shared" si="1434"/>
        <v>6091.7939999999999</v>
      </c>
      <c r="DC535" s="534">
        <f t="shared" si="1435"/>
        <v>6091.7939999999999</v>
      </c>
      <c r="DD535" s="534">
        <f t="shared" si="1436"/>
        <v>6091.7939999999999</v>
      </c>
      <c r="DE535" s="533">
        <f t="shared" si="1437"/>
        <v>6091.7939999999999</v>
      </c>
      <c r="DF535" s="532">
        <f t="shared" si="1438"/>
        <v>6091.7939999999999</v>
      </c>
      <c r="DG535" s="631">
        <f t="shared" si="1532"/>
        <v>17</v>
      </c>
      <c r="DH535" s="96">
        <f t="shared" si="1533"/>
        <v>17</v>
      </c>
      <c r="DI535" s="96">
        <f t="shared" si="1534"/>
        <v>17</v>
      </c>
      <c r="DJ535" s="96">
        <f t="shared" si="1535"/>
        <v>17</v>
      </c>
      <c r="DK535" s="467"/>
      <c r="DL535" s="599"/>
      <c r="DM535" s="599"/>
      <c r="DN535" s="599"/>
      <c r="DO535" s="599"/>
      <c r="DP535" s="599"/>
      <c r="DQ535" s="599"/>
      <c r="DR535" s="599"/>
      <c r="DS535" s="599"/>
      <c r="DT535" s="468"/>
    </row>
    <row r="536" spans="1:124" s="470" customFormat="1" ht="15.75" customHeight="1">
      <c r="A536" s="590" t="s">
        <v>226</v>
      </c>
      <c r="B536" s="738">
        <f t="shared" ref="B536:M536" si="1559">IF(B534="","",B534*B535/B$46/365/$G$1)</f>
        <v>6.7734766945383388E-3</v>
      </c>
      <c r="C536" s="738">
        <f t="shared" si="1559"/>
        <v>3.7931469489414691E-3</v>
      </c>
      <c r="D536" s="738">
        <f t="shared" si="1559"/>
        <v>1.422430105853051E-2</v>
      </c>
      <c r="E536" s="738">
        <f t="shared" si="1559"/>
        <v>9.4828673723536747E-3</v>
      </c>
      <c r="F536" s="738">
        <f t="shared" si="1559"/>
        <v>3.7931469489414691E-3</v>
      </c>
      <c r="G536" s="738">
        <f t="shared" si="1559"/>
        <v>1.0344946224385828E-2</v>
      </c>
      <c r="H536" s="738">
        <f t="shared" si="1559"/>
        <v>3.7931469489414691E-3</v>
      </c>
      <c r="I536" s="738">
        <f t="shared" si="1559"/>
        <v>1.0344946224385828E-2</v>
      </c>
      <c r="J536" s="738">
        <f t="shared" si="1559"/>
        <v>8.7534160360187765E-3</v>
      </c>
      <c r="K536" s="738" t="str">
        <f t="shared" si="1559"/>
        <v/>
      </c>
      <c r="L536" s="738" t="str">
        <f t="shared" si="1559"/>
        <v/>
      </c>
      <c r="M536" s="738" t="str">
        <f t="shared" si="1559"/>
        <v/>
      </c>
      <c r="N536" s="738"/>
      <c r="O536" s="738"/>
      <c r="P536" s="738"/>
      <c r="Q536" s="738"/>
      <c r="R536" s="738"/>
      <c r="S536" s="569"/>
      <c r="T536" s="738">
        <f t="shared" ref="T536:AE536" si="1560">IF(T534="","",T534*T535/T$46/365/$G$1)</f>
        <v>9.4828673723536747E-3</v>
      </c>
      <c r="U536" s="738">
        <f t="shared" si="1560"/>
        <v>4.3966021453639764E-3</v>
      </c>
      <c r="V536" s="738">
        <f t="shared" si="1560"/>
        <v>3.6472566816744901E-3</v>
      </c>
      <c r="W536" s="738">
        <f t="shared" si="1560"/>
        <v>5.1724731121929142E-3</v>
      </c>
      <c r="X536" s="738">
        <f t="shared" si="1560"/>
        <v>5.9267921077210467E-3</v>
      </c>
      <c r="Y536" s="738">
        <f t="shared" si="1560"/>
        <v>1.1379440846824409E-2</v>
      </c>
      <c r="Z536" s="1387" t="str">
        <f t="shared" si="1560"/>
        <v/>
      </c>
      <c r="AA536" s="1387" t="str">
        <f t="shared" si="1560"/>
        <v/>
      </c>
      <c r="AB536" s="1387" t="str">
        <f t="shared" si="1560"/>
        <v/>
      </c>
      <c r="AC536" s="1387" t="str">
        <f t="shared" si="1560"/>
        <v/>
      </c>
      <c r="AD536" s="738" t="str">
        <f t="shared" si="1560"/>
        <v/>
      </c>
      <c r="AE536" s="1387">
        <f t="shared" si="1560"/>
        <v>4.5517763387297626E-3</v>
      </c>
      <c r="AF536" s="738"/>
      <c r="AG536" s="738"/>
      <c r="AH536" s="738"/>
      <c r="AI536" s="738"/>
      <c r="AJ536" s="738"/>
      <c r="AK536" s="569"/>
      <c r="AL536" s="738">
        <f t="shared" ref="AL536:AW536" si="1561">IF(AL534="","",AL534*AL535/AL$46/365/$G$1)</f>
        <v>2.2758881693648817E-2</v>
      </c>
      <c r="AM536" s="738">
        <f t="shared" si="1561"/>
        <v>1.1379440846824409E-2</v>
      </c>
      <c r="AN536" s="738">
        <f t="shared" si="1561"/>
        <v>1.2643823163138231E-2</v>
      </c>
      <c r="AO536" s="738">
        <f t="shared" si="1561"/>
        <v>2.8448602117061017E-2</v>
      </c>
      <c r="AP536" s="738">
        <f t="shared" si="1561"/>
        <v>1.8965734744707349E-2</v>
      </c>
      <c r="AQ536" s="738">
        <f t="shared" si="1561"/>
        <v>1.2643823163138231E-2</v>
      </c>
      <c r="AR536" s="738">
        <f t="shared" si="1561"/>
        <v>9.4828673723536747E-3</v>
      </c>
      <c r="AS536" s="738">
        <f t="shared" si="1561"/>
        <v>1.8965734744707349E-2</v>
      </c>
      <c r="AT536" s="738">
        <f t="shared" si="1561"/>
        <v>2.8448602117061021E-2</v>
      </c>
      <c r="AU536" s="738">
        <f t="shared" si="1561"/>
        <v>9.4828673723536747E-3</v>
      </c>
      <c r="AV536" s="738">
        <f t="shared" si="1561"/>
        <v>9.4828673723536747E-3</v>
      </c>
      <c r="AW536" s="738">
        <f t="shared" si="1561"/>
        <v>1.5172587795765876E-2</v>
      </c>
      <c r="AX536" s="738"/>
      <c r="AY536" s="738"/>
      <c r="AZ536" s="738"/>
      <c r="BA536" s="738"/>
      <c r="BB536" s="738"/>
      <c r="BC536" s="630"/>
      <c r="BD536" s="1387">
        <f>IF(BD534="","",BD534*BD535/BD$46/365/$G$1)</f>
        <v>1.422430105853051E-2</v>
      </c>
      <c r="BE536" s="1387">
        <f t="shared" ref="BE536:BO536" si="1562">IF(BE534="","",BE534*BE535/BE$46/365/$G$1)</f>
        <v>1.1379440846824409E-2</v>
      </c>
      <c r="BF536" s="1387">
        <f t="shared" si="1562"/>
        <v>1.422430105853051E-2</v>
      </c>
      <c r="BG536" s="1387">
        <f t="shared" si="1562"/>
        <v>1.8965734744707349E-2</v>
      </c>
      <c r="BH536" s="1387">
        <f t="shared" si="1562"/>
        <v>1.820710535491905E-2</v>
      </c>
      <c r="BI536" s="1387">
        <f t="shared" si="1562"/>
        <v>1.6256344066892012E-2</v>
      </c>
      <c r="BJ536" s="1387">
        <f t="shared" si="1562"/>
        <v>1.1379440846824409E-2</v>
      </c>
      <c r="BK536" s="1387">
        <f t="shared" si="1562"/>
        <v>1.422430105853051E-2</v>
      </c>
      <c r="BL536" s="1387">
        <f t="shared" si="1562"/>
        <v>1.2643823163138231E-2</v>
      </c>
      <c r="BM536" s="1387">
        <f t="shared" si="1562"/>
        <v>1.8965734744707349E-2</v>
      </c>
      <c r="BN536" s="1387">
        <f t="shared" si="1562"/>
        <v>1.5172587795765876E-2</v>
      </c>
      <c r="BO536" s="1387">
        <f t="shared" si="1562"/>
        <v>4.5517763387297626E-3</v>
      </c>
      <c r="BP536" s="1387"/>
      <c r="BQ536" s="1387"/>
      <c r="BR536" s="1387"/>
      <c r="BS536" s="1387"/>
      <c r="BT536" s="1387"/>
      <c r="BU536" s="630"/>
      <c r="BV536" s="738">
        <f>IF(BV534="","",BV534*BV535/BV$46/365/$G$1)</f>
        <v>1.1379440846824409E-2</v>
      </c>
      <c r="BW536" s="738">
        <f>IF(BW534="","",BW534*BW535/BW$46/365/$G$1)</f>
        <v>1.1379440846824409E-2</v>
      </c>
      <c r="BX536" s="738">
        <f>IF(BX534="","",BX534*BX535/BX$46/365/$G$1)</f>
        <v>1.1379440846824409E-2</v>
      </c>
      <c r="BY536" s="738">
        <f>IF(BY534="","",BY534*BY535/BY$46/365/$G$1)</f>
        <v>1.422430105853051E-2</v>
      </c>
      <c r="BZ536" s="603">
        <f t="shared" si="1550"/>
        <v>7.6122780642236265E-3</v>
      </c>
      <c r="CA536" s="603">
        <f t="shared" si="1551"/>
        <v>5.9061022152722756E-3</v>
      </c>
      <c r="CB536" s="603">
        <f t="shared" si="1552"/>
        <v>1.5994436301369864E-2</v>
      </c>
      <c r="CC536" s="603">
        <f t="shared" si="1553"/>
        <v>1.4667737999466291E-2</v>
      </c>
      <c r="CD536" s="1072">
        <f t="shared" si="1554"/>
        <v>4.5517763387297626E-3</v>
      </c>
      <c r="CE536" s="1073">
        <f t="shared" ref="CE536:CO536" si="1563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1.1379440846824409E-2</v>
      </c>
      <c r="CF536" s="1073">
        <f t="shared" si="1563"/>
        <v>1.1379440846824409E-2</v>
      </c>
      <c r="CG536" s="1073">
        <f t="shared" si="1563"/>
        <v>1.2643823163138231E-2</v>
      </c>
      <c r="CH536" s="1073">
        <f t="shared" si="1563"/>
        <v>1.422430105853051E-2</v>
      </c>
      <c r="CI536" s="1074">
        <f t="shared" si="1563"/>
        <v>1.422430105853051E-2</v>
      </c>
      <c r="CJ536" s="1074">
        <f t="shared" si="1563"/>
        <v>1.422430105853051E-2</v>
      </c>
      <c r="CK536" s="1073">
        <f t="shared" si="1563"/>
        <v>1.5172587795765876E-2</v>
      </c>
      <c r="CL536" s="1073">
        <f t="shared" si="1563"/>
        <v>1.6256344066892012E-2</v>
      </c>
      <c r="CM536" s="1073">
        <f t="shared" si="1563"/>
        <v>1.820710535491905E-2</v>
      </c>
      <c r="CN536" s="1073">
        <f t="shared" si="1563"/>
        <v>1.8965734744707349E-2</v>
      </c>
      <c r="CO536" s="1072">
        <f t="shared" si="1563"/>
        <v>1.8965734744707349E-2</v>
      </c>
      <c r="CP536" s="520" t="str">
        <f t="shared" si="1422"/>
        <v/>
      </c>
      <c r="CQ536" s="521" t="str">
        <f t="shared" si="1423"/>
        <v/>
      </c>
      <c r="CR536" s="522" t="str">
        <f t="shared" si="1424"/>
        <v/>
      </c>
      <c r="CS536" s="522">
        <f t="shared" si="1425"/>
        <v>4.5517763387297626E-3</v>
      </c>
      <c r="CT536" s="522">
        <f t="shared" si="1426"/>
        <v>1.1379440846824409E-2</v>
      </c>
      <c r="CU536" s="522">
        <f t="shared" si="1427"/>
        <v>1.1379440846824409E-2</v>
      </c>
      <c r="CV536" s="522">
        <f t="shared" si="1428"/>
        <v>1.2643823163138231E-2</v>
      </c>
      <c r="CW536" s="523">
        <f t="shared" si="1429"/>
        <v>1.422430105853051E-2</v>
      </c>
      <c r="CX536" s="523">
        <f t="shared" si="1430"/>
        <v>1.422430105853051E-2</v>
      </c>
      <c r="CY536" s="523">
        <f t="shared" si="1431"/>
        <v>1.422430105853051E-2</v>
      </c>
      <c r="CZ536" s="522">
        <f t="shared" si="1432"/>
        <v>1.5172587795765876E-2</v>
      </c>
      <c r="DA536" s="522">
        <f t="shared" si="1433"/>
        <v>1.6256344066892012E-2</v>
      </c>
      <c r="DB536" s="522">
        <f t="shared" si="1434"/>
        <v>1.820710535491905E-2</v>
      </c>
      <c r="DC536" s="522">
        <f t="shared" si="1435"/>
        <v>1.8965734744707349E-2</v>
      </c>
      <c r="DD536" s="522">
        <f t="shared" si="1436"/>
        <v>1.8965734744707349E-2</v>
      </c>
      <c r="DE536" s="521" t="str">
        <f t="shared" si="1437"/>
        <v/>
      </c>
      <c r="DF536" s="520" t="str">
        <f t="shared" si="1438"/>
        <v/>
      </c>
      <c r="DG536" s="631">
        <f t="shared" si="1532"/>
        <v>9</v>
      </c>
      <c r="DH536" s="96">
        <f t="shared" si="1533"/>
        <v>7</v>
      </c>
      <c r="DI536" s="96">
        <f t="shared" si="1534"/>
        <v>12</v>
      </c>
      <c r="DJ536" s="96">
        <f t="shared" si="1535"/>
        <v>12</v>
      </c>
      <c r="DK536" s="467"/>
      <c r="DL536" s="599"/>
      <c r="DM536" s="599"/>
      <c r="DN536" s="599"/>
      <c r="DO536" s="599"/>
      <c r="DP536" s="599"/>
      <c r="DQ536" s="599"/>
      <c r="DR536" s="599"/>
      <c r="DS536" s="599"/>
      <c r="DT536" s="468"/>
    </row>
    <row r="537" spans="1:124" s="470" customFormat="1" ht="15.75" customHeight="1">
      <c r="A537" s="1155" t="s">
        <v>285</v>
      </c>
      <c r="B537" s="305">
        <v>24</v>
      </c>
      <c r="C537" s="305">
        <v>24</v>
      </c>
      <c r="D537" s="305">
        <v>26</v>
      </c>
      <c r="E537" s="305">
        <v>24</v>
      </c>
      <c r="F537" s="305">
        <v>25</v>
      </c>
      <c r="G537" s="305">
        <v>24</v>
      </c>
      <c r="H537" s="305">
        <v>20</v>
      </c>
      <c r="I537" s="305">
        <v>23.8</v>
      </c>
      <c r="J537" s="305">
        <v>29.8</v>
      </c>
      <c r="K537" s="305"/>
      <c r="L537" s="305"/>
      <c r="M537" s="305"/>
      <c r="N537" s="305"/>
      <c r="O537" s="305"/>
      <c r="P537" s="305"/>
      <c r="Q537" s="305"/>
      <c r="R537" s="305"/>
      <c r="S537" s="688"/>
      <c r="T537" s="305">
        <v>20</v>
      </c>
      <c r="U537" s="305">
        <v>20.5</v>
      </c>
      <c r="V537" s="305">
        <v>20.5</v>
      </c>
      <c r="W537" s="305">
        <v>22.5</v>
      </c>
      <c r="X537" s="305">
        <v>21</v>
      </c>
      <c r="Y537" s="305">
        <v>20</v>
      </c>
      <c r="Z537" s="1349"/>
      <c r="AA537" s="1349"/>
      <c r="AB537" s="1349"/>
      <c r="AC537" s="1349"/>
      <c r="AD537" s="305"/>
      <c r="AE537" s="1349">
        <v>20.25</v>
      </c>
      <c r="AF537" s="305"/>
      <c r="AG537" s="305"/>
      <c r="AH537" s="305"/>
      <c r="AI537" s="305"/>
      <c r="AJ537" s="305"/>
      <c r="AK537" s="688"/>
      <c r="AL537" s="305">
        <v>23.8</v>
      </c>
      <c r="AM537" s="305">
        <v>30</v>
      </c>
      <c r="AN537" s="305">
        <v>26</v>
      </c>
      <c r="AO537" s="305">
        <v>26.4</v>
      </c>
      <c r="AP537" s="305">
        <v>25</v>
      </c>
      <c r="AQ537" s="305">
        <v>22</v>
      </c>
      <c r="AR537" s="305">
        <v>23.8</v>
      </c>
      <c r="AS537" s="305">
        <v>24.2</v>
      </c>
      <c r="AT537" s="305">
        <v>25</v>
      </c>
      <c r="AU537" s="305">
        <v>24</v>
      </c>
      <c r="AV537" s="305">
        <v>24</v>
      </c>
      <c r="AW537" s="305">
        <v>19.5</v>
      </c>
      <c r="AX537" s="305"/>
      <c r="AY537" s="305"/>
      <c r="AZ537" s="305"/>
      <c r="BA537" s="305"/>
      <c r="BB537" s="305"/>
      <c r="BC537" s="688"/>
      <c r="BD537" s="1349">
        <v>24</v>
      </c>
      <c r="BE537" s="1349">
        <v>24</v>
      </c>
      <c r="BF537" s="1349">
        <v>24</v>
      </c>
      <c r="BG537" s="1349">
        <v>24</v>
      </c>
      <c r="BH537" s="1349">
        <v>26</v>
      </c>
      <c r="BI537" s="1349">
        <v>25.6</v>
      </c>
      <c r="BJ537" s="1349">
        <v>25.6</v>
      </c>
      <c r="BK537" s="1349">
        <v>25.6</v>
      </c>
      <c r="BL537" s="1349">
        <v>25</v>
      </c>
      <c r="BM537" s="1349">
        <v>24</v>
      </c>
      <c r="BN537" s="1349">
        <v>25</v>
      </c>
      <c r="BO537" s="1349">
        <v>25</v>
      </c>
      <c r="BP537" s="1349"/>
      <c r="BQ537" s="1349"/>
      <c r="BR537" s="1349"/>
      <c r="BS537" s="1349"/>
      <c r="BT537" s="1349"/>
      <c r="BU537" s="688"/>
      <c r="BV537" s="305">
        <v>24</v>
      </c>
      <c r="BW537" s="305">
        <v>24</v>
      </c>
      <c r="BX537" s="305">
        <v>24</v>
      </c>
      <c r="BY537" s="305">
        <v>25</v>
      </c>
      <c r="BZ537" s="578">
        <f t="shared" si="1550"/>
        <v>24.400000000000002</v>
      </c>
      <c r="CA537" s="578">
        <f t="shared" si="1551"/>
        <v>20.45</v>
      </c>
      <c r="CB537" s="578">
        <f t="shared" si="1552"/>
        <v>24.419999999999998</v>
      </c>
      <c r="CC537" s="665">
        <f t="shared" si="1553"/>
        <v>24.779999999999994</v>
      </c>
      <c r="CD537" s="1069">
        <f t="shared" si="1554"/>
        <v>24</v>
      </c>
      <c r="CE537" s="1070">
        <f t="shared" si="1549"/>
        <v>24</v>
      </c>
      <c r="CF537" s="1070">
        <f t="shared" si="1549"/>
        <v>24</v>
      </c>
      <c r="CG537" s="1070">
        <f t="shared" si="1549"/>
        <v>24</v>
      </c>
      <c r="CH537" s="1070">
        <f t="shared" si="1549"/>
        <v>24</v>
      </c>
      <c r="CI537" s="1071">
        <f t="shared" si="1549"/>
        <v>25</v>
      </c>
      <c r="CJ537" s="1071">
        <f t="shared" si="1549"/>
        <v>25</v>
      </c>
      <c r="CK537" s="1070">
        <f t="shared" si="1549"/>
        <v>25</v>
      </c>
      <c r="CL537" s="1070">
        <f t="shared" si="1549"/>
        <v>25.6</v>
      </c>
      <c r="CM537" s="1070">
        <f t="shared" si="1549"/>
        <v>25.6</v>
      </c>
      <c r="CN537" s="1070">
        <f t="shared" si="1549"/>
        <v>25.6</v>
      </c>
      <c r="CO537" s="1069">
        <f t="shared" si="1549"/>
        <v>26</v>
      </c>
      <c r="CP537" s="532" t="str">
        <f t="shared" si="1422"/>
        <v/>
      </c>
      <c r="CQ537" s="533" t="str">
        <f t="shared" si="1423"/>
        <v/>
      </c>
      <c r="CR537" s="534" t="str">
        <f t="shared" si="1424"/>
        <v/>
      </c>
      <c r="CS537" s="534">
        <f t="shared" si="1425"/>
        <v>24</v>
      </c>
      <c r="CT537" s="534">
        <f t="shared" si="1426"/>
        <v>24</v>
      </c>
      <c r="CU537" s="534">
        <f t="shared" si="1427"/>
        <v>24</v>
      </c>
      <c r="CV537" s="534">
        <f t="shared" si="1428"/>
        <v>24</v>
      </c>
      <c r="CW537" s="535">
        <f t="shared" si="1429"/>
        <v>24</v>
      </c>
      <c r="CX537" s="535">
        <f t="shared" si="1430"/>
        <v>25</v>
      </c>
      <c r="CY537" s="535">
        <f t="shared" si="1431"/>
        <v>25</v>
      </c>
      <c r="CZ537" s="534">
        <f t="shared" si="1432"/>
        <v>25</v>
      </c>
      <c r="DA537" s="534">
        <f t="shared" si="1433"/>
        <v>25.6</v>
      </c>
      <c r="DB537" s="534">
        <f t="shared" si="1434"/>
        <v>25.6</v>
      </c>
      <c r="DC537" s="534">
        <f t="shared" si="1435"/>
        <v>25.6</v>
      </c>
      <c r="DD537" s="534">
        <f t="shared" si="1436"/>
        <v>26</v>
      </c>
      <c r="DE537" s="533" t="str">
        <f t="shared" si="1437"/>
        <v/>
      </c>
      <c r="DF537" s="532" t="str">
        <f t="shared" si="1438"/>
        <v/>
      </c>
      <c r="DG537" s="631">
        <f t="shared" si="1532"/>
        <v>9</v>
      </c>
      <c r="DH537" s="96">
        <f t="shared" si="1533"/>
        <v>7</v>
      </c>
      <c r="DI537" s="96">
        <f t="shared" si="1534"/>
        <v>12</v>
      </c>
      <c r="DJ537" s="96">
        <f t="shared" si="1535"/>
        <v>12</v>
      </c>
      <c r="DK537" s="467"/>
      <c r="DL537" s="599"/>
      <c r="DM537" s="599"/>
      <c r="DN537" s="599"/>
      <c r="DO537" s="599"/>
      <c r="DP537" s="599"/>
      <c r="DQ537" s="599"/>
      <c r="DR537" s="599"/>
      <c r="DS537" s="599"/>
      <c r="DT537" s="468"/>
    </row>
    <row r="538" spans="1:124" s="470" customFormat="1" ht="15.75" customHeight="1">
      <c r="A538" s="590" t="s">
        <v>283</v>
      </c>
      <c r="B538" s="735">
        <f t="shared" ref="B538:M538" si="1564">IF(B537="","",B534*B537)</f>
        <v>1200</v>
      </c>
      <c r="C538" s="735">
        <f t="shared" si="1564"/>
        <v>576</v>
      </c>
      <c r="D538" s="735">
        <f t="shared" si="1564"/>
        <v>1560</v>
      </c>
      <c r="E538" s="735">
        <f t="shared" si="1564"/>
        <v>1440</v>
      </c>
      <c r="F538" s="735">
        <f t="shared" si="1564"/>
        <v>600</v>
      </c>
      <c r="G538" s="735">
        <f t="shared" si="1564"/>
        <v>1440</v>
      </c>
      <c r="H538" s="735">
        <f t="shared" si="1564"/>
        <v>480</v>
      </c>
      <c r="I538" s="735">
        <f t="shared" si="1564"/>
        <v>1428</v>
      </c>
      <c r="J538" s="735">
        <f t="shared" si="1564"/>
        <v>1788</v>
      </c>
      <c r="K538" s="735" t="str">
        <f t="shared" si="1564"/>
        <v/>
      </c>
      <c r="L538" s="735" t="str">
        <f t="shared" si="1564"/>
        <v/>
      </c>
      <c r="M538" s="735" t="str">
        <f t="shared" si="1564"/>
        <v/>
      </c>
      <c r="N538" s="735"/>
      <c r="O538" s="735"/>
      <c r="P538" s="735"/>
      <c r="Q538" s="735"/>
      <c r="R538" s="735"/>
      <c r="S538" s="739"/>
      <c r="T538" s="735">
        <f t="shared" ref="T538:AE538" si="1565">IF(T537="","",T534*T537)</f>
        <v>1200</v>
      </c>
      <c r="U538" s="735">
        <f t="shared" si="1565"/>
        <v>522.75</v>
      </c>
      <c r="V538" s="735">
        <f t="shared" si="1565"/>
        <v>512.5</v>
      </c>
      <c r="W538" s="735">
        <f t="shared" si="1565"/>
        <v>675</v>
      </c>
      <c r="X538" s="735">
        <f t="shared" si="1565"/>
        <v>525</v>
      </c>
      <c r="Y538" s="735">
        <f t="shared" si="1565"/>
        <v>1200</v>
      </c>
      <c r="Z538" s="1383" t="str">
        <f t="shared" si="1565"/>
        <v/>
      </c>
      <c r="AA538" s="1383" t="str">
        <f t="shared" si="1565"/>
        <v/>
      </c>
      <c r="AB538" s="1383" t="str">
        <f t="shared" si="1565"/>
        <v/>
      </c>
      <c r="AC538" s="1383" t="str">
        <f t="shared" si="1565"/>
        <v/>
      </c>
      <c r="AD538" s="735" t="str">
        <f t="shared" si="1565"/>
        <v/>
      </c>
      <c r="AE538" s="1383">
        <f t="shared" si="1565"/>
        <v>486</v>
      </c>
      <c r="AF538" s="735"/>
      <c r="AG538" s="735"/>
      <c r="AH538" s="735"/>
      <c r="AI538" s="735"/>
      <c r="AJ538" s="735"/>
      <c r="AK538" s="739"/>
      <c r="AL538" s="735">
        <f t="shared" ref="AL538:AW538" si="1566">IF(AL537="","",AL534*AL537)</f>
        <v>2856</v>
      </c>
      <c r="AM538" s="735">
        <f t="shared" si="1566"/>
        <v>1800</v>
      </c>
      <c r="AN538" s="735">
        <f t="shared" si="1566"/>
        <v>1560</v>
      </c>
      <c r="AO538" s="735">
        <f t="shared" si="1566"/>
        <v>4752</v>
      </c>
      <c r="AP538" s="735">
        <f t="shared" si="1566"/>
        <v>3000</v>
      </c>
      <c r="AQ538" s="735">
        <f t="shared" si="1566"/>
        <v>1320</v>
      </c>
      <c r="AR538" s="735">
        <f t="shared" si="1566"/>
        <v>1428</v>
      </c>
      <c r="AS538" s="735">
        <f t="shared" si="1566"/>
        <v>1452</v>
      </c>
      <c r="AT538" s="735">
        <f t="shared" si="1566"/>
        <v>3000</v>
      </c>
      <c r="AU538" s="735">
        <f t="shared" si="1566"/>
        <v>1440</v>
      </c>
      <c r="AV538" s="735">
        <f t="shared" si="1566"/>
        <v>1440</v>
      </c>
      <c r="AW538" s="735">
        <f t="shared" si="1566"/>
        <v>936</v>
      </c>
      <c r="AX538" s="735"/>
      <c r="AY538" s="735"/>
      <c r="AZ538" s="735"/>
      <c r="BA538" s="735"/>
      <c r="BB538" s="735"/>
      <c r="BC538" s="739"/>
      <c r="BD538" s="1383">
        <f>IF(BD537="","",BD534*BD537)</f>
        <v>1440</v>
      </c>
      <c r="BE538" s="1383">
        <f t="shared" ref="BE538:BO538" si="1567">IF(BE537="","",BE534*BE537)</f>
        <v>1440</v>
      </c>
      <c r="BF538" s="1383">
        <f t="shared" si="1567"/>
        <v>1440</v>
      </c>
      <c r="BG538" s="1383">
        <f t="shared" si="1567"/>
        <v>1440</v>
      </c>
      <c r="BH538" s="1383">
        <f t="shared" si="1567"/>
        <v>1248</v>
      </c>
      <c r="BI538" s="1383">
        <f t="shared" si="1567"/>
        <v>1536</v>
      </c>
      <c r="BJ538" s="1383">
        <f t="shared" si="1567"/>
        <v>1536</v>
      </c>
      <c r="BK538" s="1383">
        <f t="shared" si="1567"/>
        <v>1536</v>
      </c>
      <c r="BL538" s="1383">
        <f t="shared" si="1567"/>
        <v>1500</v>
      </c>
      <c r="BM538" s="1383">
        <f t="shared" si="1567"/>
        <v>2880</v>
      </c>
      <c r="BN538" s="1383">
        <f t="shared" si="1567"/>
        <v>1800</v>
      </c>
      <c r="BO538" s="1383">
        <f t="shared" si="1567"/>
        <v>600</v>
      </c>
      <c r="BP538" s="1383"/>
      <c r="BQ538" s="1383"/>
      <c r="BR538" s="1383"/>
      <c r="BS538" s="1383"/>
      <c r="BT538" s="1383"/>
      <c r="BU538" s="739"/>
      <c r="BV538" s="735">
        <f>IF(BV537="","",BV534*BV537)</f>
        <v>1440</v>
      </c>
      <c r="BW538" s="735">
        <f>IF(BW537="","",BW534*BW537)</f>
        <v>1440</v>
      </c>
      <c r="BX538" s="735">
        <f>IF(BX537="","",BX534*BX537)</f>
        <v>1440</v>
      </c>
      <c r="BY538" s="735">
        <f>IF(BY537="","",BY534*BY537)</f>
        <v>1500</v>
      </c>
      <c r="BZ538" s="578">
        <f t="shared" si="1550"/>
        <v>1177.7142857142858</v>
      </c>
      <c r="CA538" s="578">
        <f t="shared" si="1551"/>
        <v>687.05</v>
      </c>
      <c r="CB538" s="578">
        <f t="shared" si="1552"/>
        <v>1929.6</v>
      </c>
      <c r="CC538" s="665">
        <f t="shared" si="1553"/>
        <v>1491.6</v>
      </c>
      <c r="CD538" s="1069">
        <f t="shared" si="1554"/>
        <v>600</v>
      </c>
      <c r="CE538" s="1070">
        <f t="shared" si="1549"/>
        <v>1248</v>
      </c>
      <c r="CF538" s="1070">
        <f t="shared" si="1549"/>
        <v>1440</v>
      </c>
      <c r="CG538" s="1070">
        <f t="shared" si="1549"/>
        <v>1440</v>
      </c>
      <c r="CH538" s="1070">
        <f t="shared" si="1549"/>
        <v>1440</v>
      </c>
      <c r="CI538" s="1071">
        <f t="shared" si="1549"/>
        <v>1440</v>
      </c>
      <c r="CJ538" s="1071">
        <f t="shared" si="1549"/>
        <v>1500</v>
      </c>
      <c r="CK538" s="1070">
        <f t="shared" si="1549"/>
        <v>1536</v>
      </c>
      <c r="CL538" s="1070">
        <f t="shared" si="1549"/>
        <v>1536</v>
      </c>
      <c r="CM538" s="1070">
        <f t="shared" si="1549"/>
        <v>1536</v>
      </c>
      <c r="CN538" s="1070">
        <f t="shared" si="1549"/>
        <v>1800</v>
      </c>
      <c r="CO538" s="1069">
        <f t="shared" si="1549"/>
        <v>2880</v>
      </c>
      <c r="CP538" s="532" t="str">
        <f t="shared" si="1422"/>
        <v/>
      </c>
      <c r="CQ538" s="533" t="str">
        <f t="shared" si="1423"/>
        <v/>
      </c>
      <c r="CR538" s="534" t="str">
        <f t="shared" si="1424"/>
        <v/>
      </c>
      <c r="CS538" s="534">
        <f t="shared" si="1425"/>
        <v>600</v>
      </c>
      <c r="CT538" s="534">
        <f t="shared" si="1426"/>
        <v>1248</v>
      </c>
      <c r="CU538" s="534">
        <f t="shared" si="1427"/>
        <v>1440</v>
      </c>
      <c r="CV538" s="534">
        <f t="shared" si="1428"/>
        <v>1440</v>
      </c>
      <c r="CW538" s="535">
        <f t="shared" si="1429"/>
        <v>1440</v>
      </c>
      <c r="CX538" s="535">
        <f t="shared" si="1430"/>
        <v>1440</v>
      </c>
      <c r="CY538" s="535">
        <f t="shared" si="1431"/>
        <v>1500</v>
      </c>
      <c r="CZ538" s="534">
        <f t="shared" si="1432"/>
        <v>1536</v>
      </c>
      <c r="DA538" s="534">
        <f t="shared" si="1433"/>
        <v>1536</v>
      </c>
      <c r="DB538" s="534">
        <f t="shared" si="1434"/>
        <v>1536</v>
      </c>
      <c r="DC538" s="534">
        <f t="shared" si="1435"/>
        <v>1800</v>
      </c>
      <c r="DD538" s="534">
        <f t="shared" si="1436"/>
        <v>2880</v>
      </c>
      <c r="DE538" s="533" t="str">
        <f t="shared" si="1437"/>
        <v/>
      </c>
      <c r="DF538" s="532" t="str">
        <f t="shared" si="1438"/>
        <v/>
      </c>
      <c r="DG538" s="631">
        <f t="shared" si="1532"/>
        <v>9</v>
      </c>
      <c r="DH538" s="96">
        <f t="shared" si="1533"/>
        <v>7</v>
      </c>
      <c r="DI538" s="96">
        <f t="shared" si="1534"/>
        <v>12</v>
      </c>
      <c r="DJ538" s="96">
        <f t="shared" si="1535"/>
        <v>12</v>
      </c>
      <c r="DK538" s="467"/>
      <c r="DL538" s="599"/>
      <c r="DM538" s="599"/>
      <c r="DN538" s="599"/>
      <c r="DO538" s="599"/>
      <c r="DP538" s="599"/>
      <c r="DQ538" s="599"/>
      <c r="DR538" s="599"/>
      <c r="DS538" s="599"/>
      <c r="DT538" s="468"/>
    </row>
    <row r="539" spans="1:124" s="470" customFormat="1" ht="15.75" customHeight="1">
      <c r="A539" s="1117" t="s">
        <v>717</v>
      </c>
      <c r="B539" s="656">
        <v>5</v>
      </c>
      <c r="C539" s="305"/>
      <c r="D539" s="305"/>
      <c r="E539" s="305"/>
      <c r="F539" s="305"/>
      <c r="G539" s="305"/>
      <c r="H539" s="305"/>
      <c r="I539" s="305"/>
      <c r="J539" s="305"/>
      <c r="K539" s="305"/>
      <c r="L539" s="305"/>
      <c r="M539" s="305"/>
      <c r="N539" s="305"/>
      <c r="O539" s="305"/>
      <c r="P539" s="305"/>
      <c r="Q539" s="305"/>
      <c r="R539" s="305"/>
      <c r="S539" s="621"/>
      <c r="T539" s="305">
        <v>2</v>
      </c>
      <c r="U539" s="305"/>
      <c r="V539" s="305"/>
      <c r="W539" s="305"/>
      <c r="X539" s="305"/>
      <c r="Y539" s="305">
        <v>2</v>
      </c>
      <c r="Z539" s="1349">
        <v>2</v>
      </c>
      <c r="AA539" s="1349"/>
      <c r="AB539" s="1349"/>
      <c r="AC539" s="1349"/>
      <c r="AD539" s="305"/>
      <c r="AE539" s="1349"/>
      <c r="AF539" s="305"/>
      <c r="AG539" s="656"/>
      <c r="AH539" s="656"/>
      <c r="AI539" s="656"/>
      <c r="AJ539" s="656"/>
      <c r="AK539" s="621"/>
      <c r="AL539" s="305">
        <v>2</v>
      </c>
      <c r="AM539" s="305">
        <v>5</v>
      </c>
      <c r="AN539" s="305">
        <v>5</v>
      </c>
      <c r="AO539" s="305">
        <v>5</v>
      </c>
      <c r="AP539" s="305">
        <v>24</v>
      </c>
      <c r="AQ539" s="305">
        <v>24</v>
      </c>
      <c r="AR539" s="305">
        <v>24</v>
      </c>
      <c r="AS539" s="305">
        <v>24</v>
      </c>
      <c r="AT539" s="305">
        <v>96</v>
      </c>
      <c r="AU539" s="305">
        <v>24</v>
      </c>
      <c r="AV539" s="305">
        <v>24</v>
      </c>
      <c r="AW539" s="305">
        <v>24</v>
      </c>
      <c r="AX539" s="305"/>
      <c r="AY539" s="305"/>
      <c r="AZ539" s="305"/>
      <c r="BA539" s="305"/>
      <c r="BB539" s="305"/>
      <c r="BC539" s="621"/>
      <c r="BD539" s="1349">
        <v>4</v>
      </c>
      <c r="BE539" s="1349">
        <v>4</v>
      </c>
      <c r="BF539" s="1349">
        <v>3</v>
      </c>
      <c r="BG539" s="1349">
        <v>5</v>
      </c>
      <c r="BH539" s="1349"/>
      <c r="BI539" s="1349">
        <v>2</v>
      </c>
      <c r="BJ539" s="1349">
        <v>4</v>
      </c>
      <c r="BK539" s="1349">
        <v>4</v>
      </c>
      <c r="BL539" s="1349">
        <v>4</v>
      </c>
      <c r="BM539" s="1349">
        <v>4</v>
      </c>
      <c r="BN539" s="1349">
        <v>2</v>
      </c>
      <c r="BO539" s="1349">
        <v>2</v>
      </c>
      <c r="BP539" s="1349"/>
      <c r="BQ539" s="1349"/>
      <c r="BR539" s="1349"/>
      <c r="BS539" s="1349"/>
      <c r="BT539" s="1349"/>
      <c r="BU539" s="621"/>
      <c r="BV539" s="305"/>
      <c r="BW539" s="305">
        <v>2</v>
      </c>
      <c r="BX539" s="305">
        <v>5</v>
      </c>
      <c r="BY539" s="305">
        <v>4</v>
      </c>
      <c r="BZ539" s="578" t="str">
        <f t="shared" si="1550"/>
        <v/>
      </c>
      <c r="CA539" s="578">
        <f t="shared" si="1551"/>
        <v>2</v>
      </c>
      <c r="CB539" s="578">
        <f t="shared" si="1552"/>
        <v>18.3</v>
      </c>
      <c r="CC539" s="665">
        <f t="shared" si="1553"/>
        <v>3.4444444444444446</v>
      </c>
      <c r="CD539" s="1276">
        <f t="shared" si="1554"/>
        <v>2</v>
      </c>
      <c r="CE539" s="1277">
        <f t="shared" ref="CE539:CO539" si="1568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>2</v>
      </c>
      <c r="CF539" s="1277">
        <f t="shared" si="1568"/>
        <v>2</v>
      </c>
      <c r="CG539" s="1277">
        <f t="shared" si="1568"/>
        <v>3</v>
      </c>
      <c r="CH539" s="1277">
        <f t="shared" si="1568"/>
        <v>4</v>
      </c>
      <c r="CI539" s="1278">
        <f t="shared" si="1568"/>
        <v>4</v>
      </c>
      <c r="CJ539" s="1278">
        <f t="shared" si="1568"/>
        <v>4</v>
      </c>
      <c r="CK539" s="1277">
        <f t="shared" si="1568"/>
        <v>4</v>
      </c>
      <c r="CL539" s="1277">
        <f t="shared" si="1568"/>
        <v>4</v>
      </c>
      <c r="CM539" s="1277">
        <f t="shared" si="1568"/>
        <v>4</v>
      </c>
      <c r="CN539" s="1277">
        <f t="shared" si="1568"/>
        <v>5</v>
      </c>
      <c r="CO539" s="1276" t="str">
        <f t="shared" si="1568"/>
        <v/>
      </c>
      <c r="CP539" s="1279" t="str">
        <f t="shared" si="1422"/>
        <v/>
      </c>
      <c r="CQ539" s="1280" t="str">
        <f t="shared" si="1423"/>
        <v/>
      </c>
      <c r="CR539" s="1281" t="str">
        <f t="shared" si="1424"/>
        <v/>
      </c>
      <c r="CS539" s="1281">
        <f t="shared" si="1425"/>
        <v>2</v>
      </c>
      <c r="CT539" s="1281">
        <f t="shared" si="1426"/>
        <v>2</v>
      </c>
      <c r="CU539" s="1281">
        <f t="shared" si="1427"/>
        <v>2</v>
      </c>
      <c r="CV539" s="1281">
        <f t="shared" si="1428"/>
        <v>3</v>
      </c>
      <c r="CW539" s="1282">
        <f t="shared" si="1429"/>
        <v>4</v>
      </c>
      <c r="CX539" s="1282">
        <f t="shared" si="1430"/>
        <v>4</v>
      </c>
      <c r="CY539" s="1282">
        <f t="shared" si="1431"/>
        <v>4</v>
      </c>
      <c r="CZ539" s="1281">
        <f t="shared" si="1432"/>
        <v>4</v>
      </c>
      <c r="DA539" s="1281">
        <f t="shared" si="1433"/>
        <v>4</v>
      </c>
      <c r="DB539" s="1281">
        <f t="shared" si="1434"/>
        <v>4</v>
      </c>
      <c r="DC539" s="1281">
        <f t="shared" si="1435"/>
        <v>5</v>
      </c>
      <c r="DD539" s="1281" t="str">
        <f t="shared" si="1436"/>
        <v/>
      </c>
      <c r="DE539" s="1280" t="str">
        <f t="shared" si="1437"/>
        <v/>
      </c>
      <c r="DF539" s="1279" t="str">
        <f t="shared" si="1438"/>
        <v/>
      </c>
      <c r="DG539" s="631">
        <f t="shared" si="1532"/>
        <v>1</v>
      </c>
      <c r="DH539" s="96">
        <f t="shared" si="1533"/>
        <v>3</v>
      </c>
      <c r="DI539" s="96">
        <f t="shared" si="1534"/>
        <v>12</v>
      </c>
      <c r="DJ539" s="96">
        <f t="shared" si="1535"/>
        <v>11</v>
      </c>
      <c r="DK539" s="467"/>
      <c r="DL539" s="599"/>
      <c r="DM539" s="599"/>
      <c r="DN539" s="599"/>
      <c r="DO539" s="599"/>
      <c r="DP539" s="599"/>
      <c r="DQ539" s="599"/>
      <c r="DR539" s="599"/>
      <c r="DS539" s="599"/>
      <c r="DT539" s="468"/>
    </row>
    <row r="540" spans="1:124" s="470" customFormat="1" ht="15.75" customHeight="1">
      <c r="A540" s="590" t="s">
        <v>286</v>
      </c>
      <c r="B540" s="622">
        <v>12</v>
      </c>
      <c r="C540" s="620"/>
      <c r="D540" s="620"/>
      <c r="E540" s="620"/>
      <c r="F540" s="620"/>
      <c r="G540" s="620"/>
      <c r="H540" s="620"/>
      <c r="I540" s="620"/>
      <c r="J540" s="620"/>
      <c r="K540" s="620"/>
      <c r="L540" s="620"/>
      <c r="M540" s="620"/>
      <c r="N540" s="620"/>
      <c r="O540" s="620"/>
      <c r="P540" s="620"/>
      <c r="Q540" s="620"/>
      <c r="R540" s="620"/>
      <c r="S540" s="680"/>
      <c r="T540" s="620">
        <v>15</v>
      </c>
      <c r="U540" s="620"/>
      <c r="V540" s="620">
        <v>12</v>
      </c>
      <c r="W540" s="620">
        <v>12</v>
      </c>
      <c r="X540" s="620"/>
      <c r="Y540" s="620">
        <v>12</v>
      </c>
      <c r="Z540" s="1350">
        <v>12</v>
      </c>
      <c r="AA540" s="1350"/>
      <c r="AB540" s="1350"/>
      <c r="AC540" s="1350"/>
      <c r="AD540" s="620"/>
      <c r="AE540" s="1350"/>
      <c r="AF540" s="620"/>
      <c r="AG540" s="622"/>
      <c r="AH540" s="622"/>
      <c r="AI540" s="622"/>
      <c r="AJ540" s="622"/>
      <c r="AK540" s="680"/>
      <c r="AL540" s="620">
        <v>12</v>
      </c>
      <c r="AM540" s="620">
        <v>12</v>
      </c>
      <c r="AN540" s="620">
        <v>12</v>
      </c>
      <c r="AO540" s="620">
        <v>12</v>
      </c>
      <c r="AP540" s="620">
        <v>12</v>
      </c>
      <c r="AQ540" s="620">
        <v>12</v>
      </c>
      <c r="AR540" s="620">
        <v>12</v>
      </c>
      <c r="AS540" s="620">
        <v>12</v>
      </c>
      <c r="AT540" s="620">
        <v>12</v>
      </c>
      <c r="AU540" s="620">
        <v>12</v>
      </c>
      <c r="AV540" s="620">
        <v>12</v>
      </c>
      <c r="AW540" s="620">
        <v>12</v>
      </c>
      <c r="AX540" s="620"/>
      <c r="AY540" s="620"/>
      <c r="AZ540" s="620"/>
      <c r="BA540" s="620"/>
      <c r="BB540" s="620"/>
      <c r="BC540" s="680"/>
      <c r="BD540" s="1350">
        <v>12</v>
      </c>
      <c r="BE540" s="1350">
        <v>12</v>
      </c>
      <c r="BF540" s="1350">
        <v>12</v>
      </c>
      <c r="BG540" s="1350">
        <v>12</v>
      </c>
      <c r="BH540" s="1350"/>
      <c r="BI540" s="1350">
        <v>12</v>
      </c>
      <c r="BJ540" s="1350">
        <v>12</v>
      </c>
      <c r="BK540" s="1350">
        <v>12</v>
      </c>
      <c r="BL540" s="1350">
        <v>24</v>
      </c>
      <c r="BM540" s="1350">
        <v>24</v>
      </c>
      <c r="BN540" s="1350">
        <v>24</v>
      </c>
      <c r="BO540" s="1350">
        <v>12</v>
      </c>
      <c r="BP540" s="1350"/>
      <c r="BQ540" s="1350"/>
      <c r="BR540" s="1350"/>
      <c r="BS540" s="1350"/>
      <c r="BT540" s="1350"/>
      <c r="BU540" s="680"/>
      <c r="BV540" s="620"/>
      <c r="BW540" s="620">
        <v>12</v>
      </c>
      <c r="BX540" s="620">
        <v>12</v>
      </c>
      <c r="BY540" s="620">
        <v>12</v>
      </c>
      <c r="BZ540" s="578" t="str">
        <f t="shared" si="1550"/>
        <v/>
      </c>
      <c r="CA540" s="578">
        <f t="shared" si="1551"/>
        <v>12</v>
      </c>
      <c r="CB540" s="578">
        <f t="shared" si="1552"/>
        <v>12</v>
      </c>
      <c r="CC540" s="665">
        <f t="shared" si="1553"/>
        <v>14.666666666666666</v>
      </c>
      <c r="CD540" s="1276">
        <f t="shared" si="1554"/>
        <v>12</v>
      </c>
      <c r="CE540" s="1277">
        <f t="shared" si="1549"/>
        <v>12</v>
      </c>
      <c r="CF540" s="1277">
        <f t="shared" si="1549"/>
        <v>12</v>
      </c>
      <c r="CG540" s="1277">
        <f t="shared" si="1549"/>
        <v>12</v>
      </c>
      <c r="CH540" s="1277">
        <f t="shared" si="1549"/>
        <v>12</v>
      </c>
      <c r="CI540" s="1278">
        <f t="shared" si="1549"/>
        <v>12</v>
      </c>
      <c r="CJ540" s="1278">
        <f t="shared" si="1549"/>
        <v>12</v>
      </c>
      <c r="CK540" s="1277">
        <f t="shared" si="1549"/>
        <v>12</v>
      </c>
      <c r="CL540" s="1277">
        <f t="shared" si="1549"/>
        <v>24</v>
      </c>
      <c r="CM540" s="1277">
        <f t="shared" si="1549"/>
        <v>24</v>
      </c>
      <c r="CN540" s="1277">
        <f t="shared" si="1549"/>
        <v>24</v>
      </c>
      <c r="CO540" s="1276" t="str">
        <f t="shared" si="1549"/>
        <v/>
      </c>
      <c r="CP540" s="1279" t="str">
        <f t="shared" si="1422"/>
        <v/>
      </c>
      <c r="CQ540" s="1280" t="str">
        <f t="shared" si="1423"/>
        <v/>
      </c>
      <c r="CR540" s="1281" t="str">
        <f t="shared" si="1424"/>
        <v/>
      </c>
      <c r="CS540" s="1281">
        <f t="shared" si="1425"/>
        <v>12</v>
      </c>
      <c r="CT540" s="1281">
        <f t="shared" si="1426"/>
        <v>12</v>
      </c>
      <c r="CU540" s="1281">
        <f t="shared" si="1427"/>
        <v>12</v>
      </c>
      <c r="CV540" s="1281">
        <f t="shared" si="1428"/>
        <v>12</v>
      </c>
      <c r="CW540" s="1282">
        <f t="shared" si="1429"/>
        <v>12</v>
      </c>
      <c r="CX540" s="1282">
        <f t="shared" si="1430"/>
        <v>12</v>
      </c>
      <c r="CY540" s="1282">
        <f t="shared" si="1431"/>
        <v>12</v>
      </c>
      <c r="CZ540" s="1281">
        <f t="shared" si="1432"/>
        <v>12</v>
      </c>
      <c r="DA540" s="1281">
        <f t="shared" si="1433"/>
        <v>24</v>
      </c>
      <c r="DB540" s="1281">
        <f t="shared" si="1434"/>
        <v>24</v>
      </c>
      <c r="DC540" s="1281">
        <f t="shared" si="1435"/>
        <v>24</v>
      </c>
      <c r="DD540" s="1281" t="str">
        <f t="shared" si="1436"/>
        <v/>
      </c>
      <c r="DE540" s="1280" t="str">
        <f t="shared" si="1437"/>
        <v/>
      </c>
      <c r="DF540" s="1279" t="str">
        <f t="shared" si="1438"/>
        <v/>
      </c>
      <c r="DG540" s="631">
        <f t="shared" si="1532"/>
        <v>1</v>
      </c>
      <c r="DH540" s="96">
        <f t="shared" si="1533"/>
        <v>5</v>
      </c>
      <c r="DI540" s="96">
        <f t="shared" si="1534"/>
        <v>12</v>
      </c>
      <c r="DJ540" s="96">
        <f t="shared" si="1535"/>
        <v>11</v>
      </c>
      <c r="DK540" s="467"/>
      <c r="DL540" s="599"/>
      <c r="DM540" s="599"/>
      <c r="DN540" s="599"/>
      <c r="DO540" s="599"/>
      <c r="DP540" s="599"/>
      <c r="DQ540" s="599"/>
      <c r="DR540" s="599"/>
      <c r="DS540" s="599"/>
      <c r="DT540" s="468"/>
    </row>
    <row r="541" spans="1:124" s="470" customFormat="1" ht="15.75" customHeight="1">
      <c r="A541" s="748" t="s">
        <v>281</v>
      </c>
      <c r="B541" s="736">
        <f>2350*$K$1</f>
        <v>9838.98</v>
      </c>
      <c r="C541" s="736">
        <f t="shared" ref="C541:M541" si="1569">2350*$K$1</f>
        <v>9838.98</v>
      </c>
      <c r="D541" s="736">
        <f t="shared" si="1569"/>
        <v>9838.98</v>
      </c>
      <c r="E541" s="736">
        <f t="shared" si="1569"/>
        <v>9838.98</v>
      </c>
      <c r="F541" s="736">
        <f t="shared" si="1569"/>
        <v>9838.98</v>
      </c>
      <c r="G541" s="736">
        <f t="shared" si="1569"/>
        <v>9838.98</v>
      </c>
      <c r="H541" s="736">
        <f t="shared" si="1569"/>
        <v>9838.98</v>
      </c>
      <c r="I541" s="736">
        <f t="shared" si="1569"/>
        <v>9838.98</v>
      </c>
      <c r="J541" s="736">
        <f t="shared" si="1569"/>
        <v>9838.98</v>
      </c>
      <c r="K541" s="736">
        <f t="shared" si="1569"/>
        <v>9838.98</v>
      </c>
      <c r="L541" s="736">
        <f t="shared" si="1569"/>
        <v>9838.98</v>
      </c>
      <c r="M541" s="736">
        <f t="shared" si="1569"/>
        <v>9838.98</v>
      </c>
      <c r="N541" s="736"/>
      <c r="O541" s="736"/>
      <c r="P541" s="736"/>
      <c r="Q541" s="736"/>
      <c r="R541" s="736"/>
      <c r="S541" s="583"/>
      <c r="T541" s="736">
        <f>2350*$K$1</f>
        <v>9838.98</v>
      </c>
      <c r="U541" s="736">
        <f t="shared" ref="U541:AE541" si="1570">2350*$K$1</f>
        <v>9838.98</v>
      </c>
      <c r="V541" s="736">
        <f t="shared" si="1570"/>
        <v>9838.98</v>
      </c>
      <c r="W541" s="736">
        <f t="shared" si="1570"/>
        <v>9838.98</v>
      </c>
      <c r="X541" s="736">
        <f t="shared" si="1570"/>
        <v>9838.98</v>
      </c>
      <c r="Y541" s="736">
        <f t="shared" si="1570"/>
        <v>9838.98</v>
      </c>
      <c r="Z541" s="1382">
        <f t="shared" si="1570"/>
        <v>9838.98</v>
      </c>
      <c r="AA541" s="1382">
        <f t="shared" si="1570"/>
        <v>9838.98</v>
      </c>
      <c r="AB541" s="1382">
        <f t="shared" si="1570"/>
        <v>9838.98</v>
      </c>
      <c r="AC541" s="1382">
        <f t="shared" si="1570"/>
        <v>9838.98</v>
      </c>
      <c r="AD541" s="736">
        <f t="shared" si="1570"/>
        <v>9838.98</v>
      </c>
      <c r="AE541" s="1382">
        <f t="shared" si="1570"/>
        <v>9838.98</v>
      </c>
      <c r="AF541" s="736"/>
      <c r="AG541" s="736"/>
      <c r="AH541" s="736"/>
      <c r="AI541" s="736"/>
      <c r="AJ541" s="736"/>
      <c r="AK541" s="583"/>
      <c r="AL541" s="736">
        <f>2350*$K$1</f>
        <v>9838.98</v>
      </c>
      <c r="AM541" s="736">
        <f t="shared" ref="AM541:AW541" si="1571">2350*$K$1</f>
        <v>9838.98</v>
      </c>
      <c r="AN541" s="736">
        <f t="shared" si="1571"/>
        <v>9838.98</v>
      </c>
      <c r="AO541" s="736">
        <f t="shared" si="1571"/>
        <v>9838.98</v>
      </c>
      <c r="AP541" s="736">
        <f t="shared" si="1571"/>
        <v>9838.98</v>
      </c>
      <c r="AQ541" s="736">
        <f t="shared" si="1571"/>
        <v>9838.98</v>
      </c>
      <c r="AR541" s="736">
        <f t="shared" si="1571"/>
        <v>9838.98</v>
      </c>
      <c r="AS541" s="736">
        <f t="shared" si="1571"/>
        <v>9838.98</v>
      </c>
      <c r="AT541" s="736">
        <f t="shared" si="1571"/>
        <v>9838.98</v>
      </c>
      <c r="AU541" s="736">
        <f t="shared" si="1571"/>
        <v>9838.98</v>
      </c>
      <c r="AV541" s="736">
        <f t="shared" si="1571"/>
        <v>9838.98</v>
      </c>
      <c r="AW541" s="736">
        <f t="shared" si="1571"/>
        <v>9838.98</v>
      </c>
      <c r="AX541" s="736"/>
      <c r="AY541" s="736"/>
      <c r="AZ541" s="736"/>
      <c r="BA541" s="736"/>
      <c r="BB541" s="736"/>
      <c r="BC541" s="730"/>
      <c r="BD541" s="1382">
        <f>2350*$K$1</f>
        <v>9838.98</v>
      </c>
      <c r="BE541" s="1382">
        <f t="shared" ref="BE541:BO541" si="1572">2350*$K$1</f>
        <v>9838.98</v>
      </c>
      <c r="BF541" s="1382">
        <f t="shared" si="1572"/>
        <v>9838.98</v>
      </c>
      <c r="BG541" s="1382">
        <f t="shared" si="1572"/>
        <v>9838.98</v>
      </c>
      <c r="BH541" s="1382">
        <f t="shared" si="1572"/>
        <v>9838.98</v>
      </c>
      <c r="BI541" s="1382">
        <f t="shared" si="1572"/>
        <v>9838.98</v>
      </c>
      <c r="BJ541" s="1382">
        <f t="shared" si="1572"/>
        <v>9838.98</v>
      </c>
      <c r="BK541" s="1382">
        <f t="shared" si="1572"/>
        <v>9838.98</v>
      </c>
      <c r="BL541" s="1382">
        <f t="shared" si="1572"/>
        <v>9838.98</v>
      </c>
      <c r="BM541" s="1382">
        <f t="shared" si="1572"/>
        <v>9838.98</v>
      </c>
      <c r="BN541" s="1382">
        <f t="shared" si="1572"/>
        <v>9838.98</v>
      </c>
      <c r="BO541" s="1382">
        <f t="shared" si="1572"/>
        <v>9838.98</v>
      </c>
      <c r="BP541" s="1382"/>
      <c r="BQ541" s="1382"/>
      <c r="BR541" s="1382"/>
      <c r="BS541" s="1382"/>
      <c r="BT541" s="1382"/>
      <c r="BU541" s="730"/>
      <c r="BV541" s="736">
        <f t="shared" ref="BV541:BY541" si="1573">2350*$K$1</f>
        <v>9838.98</v>
      </c>
      <c r="BW541" s="736">
        <f t="shared" si="1573"/>
        <v>9838.98</v>
      </c>
      <c r="BX541" s="736">
        <f t="shared" si="1573"/>
        <v>9838.98</v>
      </c>
      <c r="BY541" s="736">
        <f t="shared" si="1573"/>
        <v>9838.98</v>
      </c>
      <c r="BZ541" s="578">
        <f t="shared" si="1550"/>
        <v>9838.9799999999977</v>
      </c>
      <c r="CA541" s="578">
        <f t="shared" si="1551"/>
        <v>9838.9799999999977</v>
      </c>
      <c r="CB541" s="578">
        <f t="shared" si="1552"/>
        <v>9838.9799999999977</v>
      </c>
      <c r="CC541" s="665">
        <f t="shared" si="1553"/>
        <v>9838.9799999999977</v>
      </c>
      <c r="CD541" s="1276">
        <f t="shared" si="1554"/>
        <v>9838.98</v>
      </c>
      <c r="CE541" s="1277">
        <f t="shared" si="1549"/>
        <v>9838.98</v>
      </c>
      <c r="CF541" s="1277">
        <f t="shared" si="1549"/>
        <v>9838.98</v>
      </c>
      <c r="CG541" s="1277">
        <f t="shared" si="1549"/>
        <v>9838.98</v>
      </c>
      <c r="CH541" s="1277">
        <f t="shared" si="1549"/>
        <v>9838.98</v>
      </c>
      <c r="CI541" s="1278">
        <f t="shared" si="1549"/>
        <v>9838.98</v>
      </c>
      <c r="CJ541" s="1278">
        <f t="shared" si="1549"/>
        <v>9838.98</v>
      </c>
      <c r="CK541" s="1277">
        <f t="shared" si="1549"/>
        <v>9838.98</v>
      </c>
      <c r="CL541" s="1277">
        <f t="shared" si="1549"/>
        <v>9838.98</v>
      </c>
      <c r="CM541" s="1277">
        <f t="shared" si="1549"/>
        <v>9838.98</v>
      </c>
      <c r="CN541" s="1277">
        <f t="shared" si="1549"/>
        <v>9838.98</v>
      </c>
      <c r="CO541" s="1276">
        <f t="shared" si="1549"/>
        <v>9838.98</v>
      </c>
      <c r="CP541" s="1279" t="str">
        <f t="shared" si="1422"/>
        <v/>
      </c>
      <c r="CQ541" s="1280" t="str">
        <f t="shared" si="1423"/>
        <v/>
      </c>
      <c r="CR541" s="1281" t="str">
        <f t="shared" si="1424"/>
        <v/>
      </c>
      <c r="CS541" s="1281">
        <f t="shared" si="1425"/>
        <v>9838.98</v>
      </c>
      <c r="CT541" s="1281">
        <f t="shared" si="1426"/>
        <v>9838.98</v>
      </c>
      <c r="CU541" s="1281">
        <f t="shared" si="1427"/>
        <v>9838.98</v>
      </c>
      <c r="CV541" s="1281">
        <f t="shared" si="1428"/>
        <v>9838.98</v>
      </c>
      <c r="CW541" s="1282">
        <f t="shared" si="1429"/>
        <v>9838.98</v>
      </c>
      <c r="CX541" s="1282">
        <f t="shared" si="1430"/>
        <v>9838.98</v>
      </c>
      <c r="CY541" s="1282">
        <f t="shared" si="1431"/>
        <v>9838.98</v>
      </c>
      <c r="CZ541" s="1281">
        <f t="shared" si="1432"/>
        <v>9838.98</v>
      </c>
      <c r="DA541" s="1281">
        <f t="shared" si="1433"/>
        <v>9838.98</v>
      </c>
      <c r="DB541" s="1281">
        <f t="shared" si="1434"/>
        <v>9838.98</v>
      </c>
      <c r="DC541" s="1281">
        <f t="shared" si="1435"/>
        <v>9838.98</v>
      </c>
      <c r="DD541" s="1281">
        <f t="shared" si="1436"/>
        <v>9838.98</v>
      </c>
      <c r="DE541" s="1280" t="str">
        <f t="shared" si="1437"/>
        <v/>
      </c>
      <c r="DF541" s="1279" t="str">
        <f t="shared" si="1438"/>
        <v/>
      </c>
      <c r="DG541" s="631">
        <f t="shared" si="1532"/>
        <v>12</v>
      </c>
      <c r="DH541" s="96">
        <f t="shared" si="1533"/>
        <v>12</v>
      </c>
      <c r="DI541" s="96">
        <f t="shared" si="1534"/>
        <v>12</v>
      </c>
      <c r="DJ541" s="96">
        <f t="shared" si="1535"/>
        <v>12</v>
      </c>
      <c r="DK541" s="467"/>
      <c r="DL541" s="599"/>
      <c r="DM541" s="599"/>
      <c r="DN541" s="599"/>
      <c r="DO541" s="599"/>
      <c r="DP541" s="599"/>
      <c r="DQ541" s="599"/>
      <c r="DR541" s="599"/>
      <c r="DS541" s="599"/>
      <c r="DT541" s="468"/>
    </row>
    <row r="542" spans="1:124" s="470" customFormat="1" ht="15.75" customHeight="1">
      <c r="A542" s="590" t="s">
        <v>226</v>
      </c>
      <c r="B542" s="738">
        <f t="shared" ref="B542:M542" si="1574">IF(B539="","",B539*B540*B541/B$46/365/$G$1)</f>
        <v>1.3127975449208323E-2</v>
      </c>
      <c r="C542" s="611" t="str">
        <f t="shared" si="1574"/>
        <v/>
      </c>
      <c r="D542" s="738" t="str">
        <f t="shared" si="1574"/>
        <v/>
      </c>
      <c r="E542" s="611" t="str">
        <f t="shared" si="1574"/>
        <v/>
      </c>
      <c r="F542" s="738" t="str">
        <f t="shared" si="1574"/>
        <v/>
      </c>
      <c r="G542" s="611" t="str">
        <f t="shared" si="1574"/>
        <v/>
      </c>
      <c r="H542" s="611" t="str">
        <f t="shared" si="1574"/>
        <v/>
      </c>
      <c r="I542" s="738" t="str">
        <f t="shared" si="1574"/>
        <v/>
      </c>
      <c r="J542" s="738" t="str">
        <f t="shared" si="1574"/>
        <v/>
      </c>
      <c r="K542" s="611" t="str">
        <f t="shared" si="1574"/>
        <v/>
      </c>
      <c r="L542" s="738" t="str">
        <f t="shared" si="1574"/>
        <v/>
      </c>
      <c r="M542" s="611" t="str">
        <f t="shared" si="1574"/>
        <v/>
      </c>
      <c r="N542" s="738"/>
      <c r="O542" s="611"/>
      <c r="P542" s="738"/>
      <c r="Q542" s="611"/>
      <c r="R542" s="738"/>
      <c r="S542" s="569"/>
      <c r="T542" s="611">
        <f t="shared" ref="T542:AE542" si="1575">IF(T539="","",T539*T540*T541/T$46/365/$G$1)</f>
        <v>7.6579856787048553E-3</v>
      </c>
      <c r="U542" s="611" t="str">
        <f t="shared" si="1575"/>
        <v/>
      </c>
      <c r="V542" s="611" t="str">
        <f t="shared" si="1575"/>
        <v/>
      </c>
      <c r="W542" s="611">
        <v>0.01</v>
      </c>
      <c r="X542" s="611" t="str">
        <f t="shared" si="1575"/>
        <v/>
      </c>
      <c r="Y542" s="611">
        <f t="shared" si="1575"/>
        <v>7.3516662515566624E-3</v>
      </c>
      <c r="Z542" s="1348">
        <f t="shared" si="1575"/>
        <v>6.6833329559606016E-3</v>
      </c>
      <c r="AA542" s="1348" t="str">
        <f t="shared" si="1575"/>
        <v/>
      </c>
      <c r="AB542" s="1348" t="str">
        <f t="shared" si="1575"/>
        <v/>
      </c>
      <c r="AC542" s="1348" t="str">
        <f t="shared" si="1575"/>
        <v/>
      </c>
      <c r="AD542" s="611" t="str">
        <f t="shared" si="1575"/>
        <v/>
      </c>
      <c r="AE542" s="1348" t="str">
        <f t="shared" si="1575"/>
        <v/>
      </c>
      <c r="AF542" s="611"/>
      <c r="AG542" s="611"/>
      <c r="AH542" s="611"/>
      <c r="AI542" s="611"/>
      <c r="AJ542" s="611"/>
      <c r="AK542" s="569"/>
      <c r="AL542" s="611">
        <f t="shared" ref="AL542:AW542" si="1576">IF(AL539="","",AL539*AL540*AL541/AL$46/365/$G$1)</f>
        <v>7.3516662515566624E-3</v>
      </c>
      <c r="AM542" s="611">
        <f t="shared" si="1576"/>
        <v>1.8379165628891653E-2</v>
      </c>
      <c r="AN542" s="611">
        <f t="shared" si="1576"/>
        <v>2.0421295143212951E-2</v>
      </c>
      <c r="AO542" s="611">
        <f t="shared" si="1576"/>
        <v>1.5315971357409711E-2</v>
      </c>
      <c r="AP542" s="611">
        <f t="shared" si="1576"/>
        <v>7.3516662515566628E-2</v>
      </c>
      <c r="AQ542" s="611">
        <f t="shared" si="1576"/>
        <v>9.8022216687422156E-2</v>
      </c>
      <c r="AR542" s="611">
        <f t="shared" si="1576"/>
        <v>7.3516662515566628E-2</v>
      </c>
      <c r="AS542" s="611">
        <f t="shared" si="1576"/>
        <v>0.14703332503113326</v>
      </c>
      <c r="AT542" s="611">
        <f t="shared" si="1576"/>
        <v>0.44109997509339971</v>
      </c>
      <c r="AU542" s="611">
        <f t="shared" si="1576"/>
        <v>7.3516662515566628E-2</v>
      </c>
      <c r="AV542" s="611">
        <f t="shared" si="1576"/>
        <v>7.3516662515566628E-2</v>
      </c>
      <c r="AW542" s="611">
        <f t="shared" si="1576"/>
        <v>0.14703332503113326</v>
      </c>
      <c r="AX542" s="611"/>
      <c r="AY542" s="611"/>
      <c r="AZ542" s="611"/>
      <c r="BA542" s="611"/>
      <c r="BB542" s="611"/>
      <c r="BC542" s="630"/>
      <c r="BD542" s="1348">
        <f t="shared" ref="BD542:BO542" si="1577">IF(BD539="","",BD539*BD540*BD541/BD$46/365/$G$1)</f>
        <v>1.8379165628891657E-2</v>
      </c>
      <c r="BE542" s="1348">
        <f t="shared" si="1577"/>
        <v>1.4703332503113325E-2</v>
      </c>
      <c r="BF542" s="1348">
        <f t="shared" si="1577"/>
        <v>1.3784374221668741E-2</v>
      </c>
      <c r="BG542" s="1348">
        <f t="shared" si="1577"/>
        <v>3.0631942714819421E-2</v>
      </c>
      <c r="BH542" s="1348" t="str">
        <f t="shared" si="1577"/>
        <v/>
      </c>
      <c r="BI542" s="1348">
        <f t="shared" si="1577"/>
        <v>1.0502380359366658E-2</v>
      </c>
      <c r="BJ542" s="1348">
        <f t="shared" si="1577"/>
        <v>1.4703332503113325E-2</v>
      </c>
      <c r="BK542" s="1348">
        <f t="shared" si="1577"/>
        <v>1.8379165628891657E-2</v>
      </c>
      <c r="BL542" s="1348">
        <f t="shared" si="1577"/>
        <v>3.2674072229140719E-2</v>
      </c>
      <c r="BM542" s="1348">
        <f t="shared" si="1577"/>
        <v>2.4505554171855539E-2</v>
      </c>
      <c r="BN542" s="1348">
        <f t="shared" si="1577"/>
        <v>1.6337036114570359E-2</v>
      </c>
      <c r="BO542" s="1348">
        <f t="shared" si="1577"/>
        <v>7.3516662515566624E-3</v>
      </c>
      <c r="BP542" s="1348"/>
      <c r="BQ542" s="1348"/>
      <c r="BR542" s="1348"/>
      <c r="BS542" s="1348"/>
      <c r="BT542" s="1348"/>
      <c r="BU542" s="630"/>
      <c r="BV542" s="611" t="str">
        <f>IF(BV539="","",BV539*BV540*BV541/BV$46/365/$G$1)</f>
        <v/>
      </c>
      <c r="BW542" s="611">
        <f>IF(BW539="","",BW539*BW540*BW541/BW$46/365/$G$1)</f>
        <v>7.3516662515566624E-3</v>
      </c>
      <c r="BX542" s="611">
        <f>IF(BX539="","",BX539*BX540*BX541/BX$46/365/$G$1)</f>
        <v>1.8379165628891653E-2</v>
      </c>
      <c r="BY542" s="611">
        <f>IF(BY539="","",BY539*BY540*BY541/BY$46/365/$G$1)</f>
        <v>1.8379165628891657E-2</v>
      </c>
      <c r="BZ542" s="603" t="str">
        <f t="shared" si="1550"/>
        <v/>
      </c>
      <c r="CA542" s="603">
        <f t="shared" si="1551"/>
        <v>7.5048259651307606E-3</v>
      </c>
      <c r="CB542" s="603">
        <f t="shared" si="1552"/>
        <v>7.4027194894146955E-2</v>
      </c>
      <c r="CC542" s="603">
        <f t="shared" si="1553"/>
        <v>1.7991809316254524E-2</v>
      </c>
      <c r="CD542" s="1299">
        <f t="shared" si="1554"/>
        <v>7.3516662515566624E-3</v>
      </c>
      <c r="CE542" s="1300">
        <f t="shared" ref="CE542:CO542" si="1578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1.0502380359366658E-2</v>
      </c>
      <c r="CF542" s="1300">
        <f t="shared" si="1578"/>
        <v>1.3784374221668741E-2</v>
      </c>
      <c r="CG542" s="1300">
        <f t="shared" si="1578"/>
        <v>1.4703332503113325E-2</v>
      </c>
      <c r="CH542" s="1300">
        <f t="shared" si="1578"/>
        <v>1.4703332503113325E-2</v>
      </c>
      <c r="CI542" s="1301">
        <f t="shared" si="1578"/>
        <v>1.6337036114570359E-2</v>
      </c>
      <c r="CJ542" s="1301">
        <f t="shared" si="1578"/>
        <v>1.8379165628891657E-2</v>
      </c>
      <c r="CK542" s="1300">
        <f t="shared" si="1578"/>
        <v>1.8379165628891657E-2</v>
      </c>
      <c r="CL542" s="1300">
        <f t="shared" si="1578"/>
        <v>2.4505554171855539E-2</v>
      </c>
      <c r="CM542" s="1300">
        <f t="shared" si="1578"/>
        <v>3.0631942714819421E-2</v>
      </c>
      <c r="CN542" s="1300">
        <f t="shared" si="1578"/>
        <v>3.2674072229140719E-2</v>
      </c>
      <c r="CO542" s="1299" t="str">
        <f t="shared" si="1578"/>
        <v/>
      </c>
      <c r="CP542" s="1302" t="str">
        <f t="shared" si="1422"/>
        <v/>
      </c>
      <c r="CQ542" s="1303" t="str">
        <f t="shared" si="1423"/>
        <v/>
      </c>
      <c r="CR542" s="1304" t="str">
        <f t="shared" si="1424"/>
        <v/>
      </c>
      <c r="CS542" s="1304">
        <f t="shared" si="1425"/>
        <v>7.3516662515566624E-3</v>
      </c>
      <c r="CT542" s="1304">
        <f t="shared" si="1426"/>
        <v>1.0502380359366658E-2</v>
      </c>
      <c r="CU542" s="1304">
        <f t="shared" si="1427"/>
        <v>1.3784374221668741E-2</v>
      </c>
      <c r="CV542" s="1304">
        <f t="shared" si="1428"/>
        <v>1.4703332503113325E-2</v>
      </c>
      <c r="CW542" s="1305">
        <f t="shared" si="1429"/>
        <v>1.4703332503113325E-2</v>
      </c>
      <c r="CX542" s="1305">
        <f t="shared" si="1430"/>
        <v>1.6337036114570359E-2</v>
      </c>
      <c r="CY542" s="1305">
        <f t="shared" si="1431"/>
        <v>1.8379165628891657E-2</v>
      </c>
      <c r="CZ542" s="1304">
        <f t="shared" si="1432"/>
        <v>1.8379165628891657E-2</v>
      </c>
      <c r="DA542" s="1304">
        <f t="shared" si="1433"/>
        <v>2.4505554171855539E-2</v>
      </c>
      <c r="DB542" s="1304">
        <f t="shared" si="1434"/>
        <v>3.0631942714819421E-2</v>
      </c>
      <c r="DC542" s="1304">
        <f t="shared" si="1435"/>
        <v>3.2674072229140719E-2</v>
      </c>
      <c r="DD542" s="1304" t="str">
        <f t="shared" si="1436"/>
        <v/>
      </c>
      <c r="DE542" s="1303" t="str">
        <f t="shared" si="1437"/>
        <v/>
      </c>
      <c r="DF542" s="1302" t="str">
        <f t="shared" si="1438"/>
        <v/>
      </c>
      <c r="DG542" s="631">
        <f t="shared" si="1532"/>
        <v>1</v>
      </c>
      <c r="DH542" s="96">
        <f t="shared" si="1533"/>
        <v>4</v>
      </c>
      <c r="DI542" s="96">
        <f t="shared" si="1534"/>
        <v>12</v>
      </c>
      <c r="DJ542" s="96">
        <f t="shared" si="1535"/>
        <v>11</v>
      </c>
      <c r="DK542" s="467"/>
      <c r="DL542" s="599"/>
      <c r="DM542" s="599"/>
      <c r="DN542" s="599"/>
      <c r="DO542" s="599"/>
      <c r="DP542" s="599"/>
      <c r="DQ542" s="599"/>
      <c r="DR542" s="599"/>
      <c r="DS542" s="599"/>
      <c r="DT542" s="468"/>
    </row>
    <row r="543" spans="1:124" s="470" customFormat="1" ht="15.75" customHeight="1">
      <c r="A543" s="1155" t="s">
        <v>285</v>
      </c>
      <c r="B543" s="622">
        <v>40</v>
      </c>
      <c r="C543" s="620"/>
      <c r="D543" s="620"/>
      <c r="E543" s="620"/>
      <c r="F543" s="620"/>
      <c r="G543" s="620"/>
      <c r="H543" s="620"/>
      <c r="I543" s="620"/>
      <c r="J543" s="620"/>
      <c r="K543" s="620"/>
      <c r="L543" s="620"/>
      <c r="M543" s="620"/>
      <c r="N543" s="620"/>
      <c r="O543" s="620"/>
      <c r="P543" s="620"/>
      <c r="Q543" s="620"/>
      <c r="R543" s="620"/>
      <c r="S543" s="632"/>
      <c r="T543" s="620">
        <v>20</v>
      </c>
      <c r="U543" s="620"/>
      <c r="V543" s="620"/>
      <c r="W543" s="620"/>
      <c r="X543" s="620"/>
      <c r="Y543" s="620">
        <v>12</v>
      </c>
      <c r="Z543" s="1350">
        <v>17</v>
      </c>
      <c r="AA543" s="1350"/>
      <c r="AB543" s="1350"/>
      <c r="AC543" s="1350"/>
      <c r="AD543" s="620"/>
      <c r="AE543" s="1350"/>
      <c r="AF543" s="620"/>
      <c r="AG543" s="622"/>
      <c r="AH543" s="620"/>
      <c r="AI543" s="620"/>
      <c r="AJ543" s="622"/>
      <c r="AK543" s="632"/>
      <c r="AL543" s="620">
        <v>49</v>
      </c>
      <c r="AM543" s="620">
        <v>54</v>
      </c>
      <c r="AN543" s="620">
        <v>60</v>
      </c>
      <c r="AO543" s="620">
        <v>60</v>
      </c>
      <c r="AP543" s="620">
        <v>52.5</v>
      </c>
      <c r="AQ543" s="620">
        <v>50</v>
      </c>
      <c r="AR543" s="620">
        <v>53.5</v>
      </c>
      <c r="AS543" s="620">
        <v>55</v>
      </c>
      <c r="AT543" s="620">
        <v>56</v>
      </c>
      <c r="AU543" s="620">
        <v>47</v>
      </c>
      <c r="AV543" s="620">
        <v>42</v>
      </c>
      <c r="AW543" s="620">
        <v>55</v>
      </c>
      <c r="AX543" s="620"/>
      <c r="AY543" s="620"/>
      <c r="AZ543" s="620"/>
      <c r="BA543" s="620"/>
      <c r="BB543" s="620"/>
      <c r="BC543" s="632"/>
      <c r="BD543" s="1350">
        <v>49</v>
      </c>
      <c r="BE543" s="1350">
        <v>54</v>
      </c>
      <c r="BF543" s="1350">
        <v>55</v>
      </c>
      <c r="BG543" s="1350">
        <v>45</v>
      </c>
      <c r="BH543" s="1350"/>
      <c r="BI543" s="1350">
        <v>55</v>
      </c>
      <c r="BJ543" s="1350">
        <v>50</v>
      </c>
      <c r="BK543" s="1350">
        <v>50</v>
      </c>
      <c r="BL543" s="1350">
        <v>55</v>
      </c>
      <c r="BM543" s="1350">
        <v>55</v>
      </c>
      <c r="BN543" s="1350">
        <v>60</v>
      </c>
      <c r="BO543" s="1350">
        <v>60</v>
      </c>
      <c r="BP543" s="1350"/>
      <c r="BQ543" s="1350"/>
      <c r="BR543" s="1350"/>
      <c r="BS543" s="1350"/>
      <c r="BT543" s="1350"/>
      <c r="BU543" s="632"/>
      <c r="BV543" s="620"/>
      <c r="BW543" s="620">
        <v>20</v>
      </c>
      <c r="BX543" s="620">
        <v>55</v>
      </c>
      <c r="BY543" s="620">
        <v>55</v>
      </c>
      <c r="BZ543" s="578" t="str">
        <f t="shared" si="1550"/>
        <v/>
      </c>
      <c r="CA543" s="578">
        <f t="shared" si="1551"/>
        <v>17</v>
      </c>
      <c r="CB543" s="578">
        <f t="shared" si="1552"/>
        <v>53.2</v>
      </c>
      <c r="CC543" s="665">
        <f t="shared" si="1553"/>
        <v>53.666666666666664</v>
      </c>
      <c r="CD543" s="1276">
        <f t="shared" si="1554"/>
        <v>45</v>
      </c>
      <c r="CE543" s="1277">
        <f t="shared" si="1549"/>
        <v>49</v>
      </c>
      <c r="CF543" s="1277">
        <f t="shared" si="1549"/>
        <v>50</v>
      </c>
      <c r="CG543" s="1277">
        <f t="shared" si="1549"/>
        <v>50</v>
      </c>
      <c r="CH543" s="1277">
        <f t="shared" si="1549"/>
        <v>54</v>
      </c>
      <c r="CI543" s="1278">
        <f t="shared" si="1549"/>
        <v>55</v>
      </c>
      <c r="CJ543" s="1278">
        <f t="shared" si="1549"/>
        <v>55</v>
      </c>
      <c r="CK543" s="1277">
        <f t="shared" si="1549"/>
        <v>55</v>
      </c>
      <c r="CL543" s="1277">
        <f t="shared" si="1549"/>
        <v>55</v>
      </c>
      <c r="CM543" s="1277">
        <f t="shared" si="1549"/>
        <v>60</v>
      </c>
      <c r="CN543" s="1277">
        <f t="shared" si="1549"/>
        <v>60</v>
      </c>
      <c r="CO543" s="1276" t="str">
        <f t="shared" si="1549"/>
        <v/>
      </c>
      <c r="CP543" s="1279" t="str">
        <f t="shared" si="1422"/>
        <v/>
      </c>
      <c r="CQ543" s="1280" t="str">
        <f t="shared" si="1423"/>
        <v/>
      </c>
      <c r="CR543" s="1281" t="str">
        <f t="shared" si="1424"/>
        <v/>
      </c>
      <c r="CS543" s="1281">
        <f t="shared" si="1425"/>
        <v>45</v>
      </c>
      <c r="CT543" s="1281">
        <f t="shared" si="1426"/>
        <v>49</v>
      </c>
      <c r="CU543" s="1281">
        <f t="shared" si="1427"/>
        <v>50</v>
      </c>
      <c r="CV543" s="1281">
        <f t="shared" si="1428"/>
        <v>50</v>
      </c>
      <c r="CW543" s="1282">
        <f t="shared" si="1429"/>
        <v>54</v>
      </c>
      <c r="CX543" s="1282">
        <f t="shared" si="1430"/>
        <v>55</v>
      </c>
      <c r="CY543" s="1282">
        <f t="shared" si="1431"/>
        <v>55</v>
      </c>
      <c r="CZ543" s="1281">
        <f t="shared" si="1432"/>
        <v>55</v>
      </c>
      <c r="DA543" s="1281">
        <f t="shared" si="1433"/>
        <v>55</v>
      </c>
      <c r="DB543" s="1281">
        <f t="shared" si="1434"/>
        <v>60</v>
      </c>
      <c r="DC543" s="1281">
        <f t="shared" si="1435"/>
        <v>60</v>
      </c>
      <c r="DD543" s="1281" t="str">
        <f t="shared" si="1436"/>
        <v/>
      </c>
      <c r="DE543" s="1280" t="str">
        <f t="shared" si="1437"/>
        <v/>
      </c>
      <c r="DF543" s="1279" t="str">
        <f t="shared" si="1438"/>
        <v/>
      </c>
      <c r="DG543" s="631">
        <f t="shared" si="1532"/>
        <v>1</v>
      </c>
      <c r="DH543" s="96">
        <f t="shared" si="1533"/>
        <v>3</v>
      </c>
      <c r="DI543" s="96">
        <f t="shared" si="1534"/>
        <v>12</v>
      </c>
      <c r="DJ543" s="96">
        <f t="shared" si="1535"/>
        <v>11</v>
      </c>
      <c r="DK543" s="467"/>
      <c r="DL543" s="599"/>
      <c r="DM543" s="599"/>
      <c r="DN543" s="599"/>
      <c r="DO543" s="599"/>
      <c r="DP543" s="599"/>
      <c r="DQ543" s="599"/>
      <c r="DR543" s="599"/>
      <c r="DS543" s="599"/>
      <c r="DT543" s="468"/>
    </row>
    <row r="544" spans="1:124" s="470" customFormat="1" ht="15.75" customHeight="1">
      <c r="A544" s="590" t="s">
        <v>283</v>
      </c>
      <c r="B544" s="735">
        <f t="shared" ref="B544:M544" si="1579">IF(B543="","",B539*B540*B543)</f>
        <v>2400</v>
      </c>
      <c r="C544" s="735" t="str">
        <f t="shared" si="1579"/>
        <v/>
      </c>
      <c r="D544" s="735" t="str">
        <f t="shared" si="1579"/>
        <v/>
      </c>
      <c r="E544" s="735" t="str">
        <f t="shared" si="1579"/>
        <v/>
      </c>
      <c r="F544" s="735" t="str">
        <f t="shared" si="1579"/>
        <v/>
      </c>
      <c r="G544" s="735" t="str">
        <f t="shared" si="1579"/>
        <v/>
      </c>
      <c r="H544" s="735" t="str">
        <f t="shared" si="1579"/>
        <v/>
      </c>
      <c r="I544" s="735" t="str">
        <f t="shared" si="1579"/>
        <v/>
      </c>
      <c r="J544" s="735" t="str">
        <f t="shared" si="1579"/>
        <v/>
      </c>
      <c r="K544" s="735" t="str">
        <f t="shared" si="1579"/>
        <v/>
      </c>
      <c r="L544" s="735" t="str">
        <f t="shared" si="1579"/>
        <v/>
      </c>
      <c r="M544" s="735" t="str">
        <f t="shared" si="1579"/>
        <v/>
      </c>
      <c r="N544" s="735"/>
      <c r="O544" s="735"/>
      <c r="P544" s="735"/>
      <c r="Q544" s="735"/>
      <c r="R544" s="735"/>
      <c r="S544" s="739"/>
      <c r="T544" s="735">
        <f t="shared" ref="T544:AE544" si="1580">IF(T543="","",T539*T540*T543)</f>
        <v>600</v>
      </c>
      <c r="U544" s="735" t="str">
        <f t="shared" si="1580"/>
        <v/>
      </c>
      <c r="V544" s="735" t="str">
        <f t="shared" si="1580"/>
        <v/>
      </c>
      <c r="W544" s="735">
        <v>18.95</v>
      </c>
      <c r="X544" s="735" t="str">
        <f t="shared" si="1580"/>
        <v/>
      </c>
      <c r="Y544" s="735">
        <f t="shared" si="1580"/>
        <v>288</v>
      </c>
      <c r="Z544" s="1383">
        <f t="shared" si="1580"/>
        <v>408</v>
      </c>
      <c r="AA544" s="1383" t="str">
        <f t="shared" si="1580"/>
        <v/>
      </c>
      <c r="AB544" s="1383" t="str">
        <f t="shared" si="1580"/>
        <v/>
      </c>
      <c r="AC544" s="1383" t="str">
        <f t="shared" si="1580"/>
        <v/>
      </c>
      <c r="AD544" s="735" t="str">
        <f t="shared" si="1580"/>
        <v/>
      </c>
      <c r="AE544" s="1383" t="str">
        <f t="shared" si="1580"/>
        <v/>
      </c>
      <c r="AF544" s="735"/>
      <c r="AG544" s="735"/>
      <c r="AH544" s="735"/>
      <c r="AI544" s="735"/>
      <c r="AJ544" s="735"/>
      <c r="AK544" s="739"/>
      <c r="AL544" s="735">
        <f t="shared" ref="AL544:AW544" si="1581">IF(AL543="","",AL539*AL540*AL543)</f>
        <v>1176</v>
      </c>
      <c r="AM544" s="735">
        <f t="shared" si="1581"/>
        <v>3240</v>
      </c>
      <c r="AN544" s="735">
        <f t="shared" si="1581"/>
        <v>3600</v>
      </c>
      <c r="AO544" s="735">
        <f t="shared" si="1581"/>
        <v>3600</v>
      </c>
      <c r="AP544" s="735">
        <f t="shared" si="1581"/>
        <v>15120</v>
      </c>
      <c r="AQ544" s="735">
        <f t="shared" si="1581"/>
        <v>14400</v>
      </c>
      <c r="AR544" s="735">
        <f t="shared" si="1581"/>
        <v>15408</v>
      </c>
      <c r="AS544" s="735">
        <f t="shared" si="1581"/>
        <v>15840</v>
      </c>
      <c r="AT544" s="735">
        <f t="shared" si="1581"/>
        <v>64512</v>
      </c>
      <c r="AU544" s="735">
        <f t="shared" si="1581"/>
        <v>13536</v>
      </c>
      <c r="AV544" s="735">
        <f t="shared" si="1581"/>
        <v>12096</v>
      </c>
      <c r="AW544" s="735">
        <f t="shared" si="1581"/>
        <v>15840</v>
      </c>
      <c r="AX544" s="735"/>
      <c r="AY544" s="735"/>
      <c r="AZ544" s="735"/>
      <c r="BA544" s="735"/>
      <c r="BB544" s="735"/>
      <c r="BC544" s="739"/>
      <c r="BD544" s="1383">
        <f t="shared" ref="BD544:BO544" si="1582">IF(BD543="","",BD539*BD540*BD543)</f>
        <v>2352</v>
      </c>
      <c r="BE544" s="1383">
        <f t="shared" si="1582"/>
        <v>2592</v>
      </c>
      <c r="BF544" s="1383">
        <f t="shared" si="1582"/>
        <v>1980</v>
      </c>
      <c r="BG544" s="1383">
        <f t="shared" si="1582"/>
        <v>2700</v>
      </c>
      <c r="BH544" s="1383" t="str">
        <f t="shared" si="1582"/>
        <v/>
      </c>
      <c r="BI544" s="1383">
        <f t="shared" si="1582"/>
        <v>1320</v>
      </c>
      <c r="BJ544" s="1383">
        <f t="shared" si="1582"/>
        <v>2400</v>
      </c>
      <c r="BK544" s="1383">
        <f t="shared" si="1582"/>
        <v>2400</v>
      </c>
      <c r="BL544" s="1383">
        <f t="shared" si="1582"/>
        <v>5280</v>
      </c>
      <c r="BM544" s="1383">
        <f t="shared" si="1582"/>
        <v>5280</v>
      </c>
      <c r="BN544" s="1383">
        <f t="shared" si="1582"/>
        <v>2880</v>
      </c>
      <c r="BO544" s="1383">
        <f t="shared" si="1582"/>
        <v>1440</v>
      </c>
      <c r="BP544" s="1383"/>
      <c r="BQ544" s="1383"/>
      <c r="BR544" s="1383"/>
      <c r="BS544" s="1383"/>
      <c r="BT544" s="1383"/>
      <c r="BU544" s="739"/>
      <c r="BV544" s="735" t="str">
        <f>IF(BV543="","",BV539*BV540*BV543)</f>
        <v/>
      </c>
      <c r="BW544" s="735">
        <f>IF(BW543="","",BW539*BW540*BW543)</f>
        <v>480</v>
      </c>
      <c r="BX544" s="735">
        <f>IF(BX543="","",BX539*BX540*BX543)</f>
        <v>3300</v>
      </c>
      <c r="BY544" s="735">
        <f>IF(BY543="","",BY539*BY540*BY543)</f>
        <v>2640</v>
      </c>
      <c r="BZ544" s="578" t="str">
        <f t="shared" si="1550"/>
        <v/>
      </c>
      <c r="CA544" s="578">
        <f t="shared" si="1551"/>
        <v>348</v>
      </c>
      <c r="CB544" s="578">
        <f t="shared" si="1552"/>
        <v>11268</v>
      </c>
      <c r="CC544" s="665">
        <f t="shared" si="1553"/>
        <v>2669.3333333333335</v>
      </c>
      <c r="CD544" s="1276">
        <f t="shared" si="1554"/>
        <v>1320</v>
      </c>
      <c r="CE544" s="1277">
        <f t="shared" si="1549"/>
        <v>1440</v>
      </c>
      <c r="CF544" s="1277">
        <f t="shared" si="1549"/>
        <v>1980</v>
      </c>
      <c r="CG544" s="1277">
        <f t="shared" si="1549"/>
        <v>2352</v>
      </c>
      <c r="CH544" s="1277">
        <f t="shared" si="1549"/>
        <v>2400</v>
      </c>
      <c r="CI544" s="1278">
        <f t="shared" si="1549"/>
        <v>2400</v>
      </c>
      <c r="CJ544" s="1278">
        <f t="shared" si="1549"/>
        <v>2592</v>
      </c>
      <c r="CK544" s="1277">
        <f t="shared" si="1549"/>
        <v>2700</v>
      </c>
      <c r="CL544" s="1277">
        <f t="shared" si="1549"/>
        <v>2880</v>
      </c>
      <c r="CM544" s="1277">
        <f t="shared" si="1549"/>
        <v>5280</v>
      </c>
      <c r="CN544" s="1277">
        <f t="shared" si="1549"/>
        <v>5280</v>
      </c>
      <c r="CO544" s="1276" t="str">
        <f t="shared" si="1549"/>
        <v/>
      </c>
      <c r="CP544" s="1279" t="str">
        <f t="shared" si="1422"/>
        <v/>
      </c>
      <c r="CQ544" s="1280" t="str">
        <f t="shared" si="1423"/>
        <v/>
      </c>
      <c r="CR544" s="1281" t="str">
        <f t="shared" si="1424"/>
        <v/>
      </c>
      <c r="CS544" s="1281">
        <f t="shared" si="1425"/>
        <v>1320</v>
      </c>
      <c r="CT544" s="1281">
        <f t="shared" si="1426"/>
        <v>1440</v>
      </c>
      <c r="CU544" s="1281">
        <f t="shared" si="1427"/>
        <v>1980</v>
      </c>
      <c r="CV544" s="1281">
        <f t="shared" si="1428"/>
        <v>2352</v>
      </c>
      <c r="CW544" s="1282">
        <f t="shared" si="1429"/>
        <v>2400</v>
      </c>
      <c r="CX544" s="1282">
        <f t="shared" si="1430"/>
        <v>2400</v>
      </c>
      <c r="CY544" s="1282">
        <f t="shared" si="1431"/>
        <v>2592</v>
      </c>
      <c r="CZ544" s="1281">
        <f t="shared" si="1432"/>
        <v>2700</v>
      </c>
      <c r="DA544" s="1281">
        <f t="shared" si="1433"/>
        <v>2880</v>
      </c>
      <c r="DB544" s="1281">
        <f t="shared" si="1434"/>
        <v>5280</v>
      </c>
      <c r="DC544" s="1281">
        <f t="shared" si="1435"/>
        <v>5280</v>
      </c>
      <c r="DD544" s="1281" t="str">
        <f t="shared" si="1436"/>
        <v/>
      </c>
      <c r="DE544" s="1280" t="str">
        <f t="shared" si="1437"/>
        <v/>
      </c>
      <c r="DF544" s="1279" t="str">
        <f t="shared" si="1438"/>
        <v/>
      </c>
      <c r="DG544" s="631">
        <f t="shared" si="1532"/>
        <v>1</v>
      </c>
      <c r="DH544" s="96">
        <f t="shared" si="1533"/>
        <v>4</v>
      </c>
      <c r="DI544" s="96">
        <f t="shared" si="1534"/>
        <v>12</v>
      </c>
      <c r="DJ544" s="96">
        <f t="shared" si="1535"/>
        <v>11</v>
      </c>
      <c r="DK544" s="467"/>
      <c r="DL544" s="599"/>
      <c r="DM544" s="599"/>
      <c r="DN544" s="599"/>
      <c r="DO544" s="599"/>
      <c r="DP544" s="599"/>
      <c r="DQ544" s="599"/>
      <c r="DR544" s="599"/>
      <c r="DS544" s="599"/>
      <c r="DT544" s="468"/>
    </row>
    <row r="545" spans="1:124" s="470" customFormat="1" ht="15.75" customHeight="1">
      <c r="A545" s="1117" t="s">
        <v>718</v>
      </c>
      <c r="B545" s="656"/>
      <c r="C545" s="305"/>
      <c r="D545" s="305"/>
      <c r="E545" s="305"/>
      <c r="F545" s="305"/>
      <c r="G545" s="305"/>
      <c r="H545" s="305"/>
      <c r="I545" s="305"/>
      <c r="J545" s="305"/>
      <c r="K545" s="305"/>
      <c r="L545" s="305"/>
      <c r="M545" s="305"/>
      <c r="N545" s="305"/>
      <c r="O545" s="305"/>
      <c r="P545" s="305"/>
      <c r="Q545" s="305"/>
      <c r="R545" s="305"/>
      <c r="S545" s="621"/>
      <c r="T545" s="305"/>
      <c r="U545" s="305"/>
      <c r="V545" s="305"/>
      <c r="W545" s="305"/>
      <c r="X545" s="305"/>
      <c r="Y545" s="305"/>
      <c r="Z545" s="1349"/>
      <c r="AA545" s="1349"/>
      <c r="AB545" s="1349"/>
      <c r="AC545" s="1349"/>
      <c r="AD545" s="305"/>
      <c r="AE545" s="1349"/>
      <c r="AF545" s="305"/>
      <c r="AG545" s="656"/>
      <c r="AH545" s="656"/>
      <c r="AI545" s="656"/>
      <c r="AJ545" s="656"/>
      <c r="AK545" s="621"/>
      <c r="AL545" s="305"/>
      <c r="AM545" s="305"/>
      <c r="AN545" s="305"/>
      <c r="AO545" s="305"/>
      <c r="AP545" s="305"/>
      <c r="AQ545" s="305"/>
      <c r="AR545" s="305"/>
      <c r="AS545" s="305"/>
      <c r="AT545" s="305"/>
      <c r="AU545" s="305"/>
      <c r="AV545" s="305"/>
      <c r="AW545" s="305"/>
      <c r="AX545" s="305"/>
      <c r="AY545" s="305"/>
      <c r="AZ545" s="305"/>
      <c r="BA545" s="305"/>
      <c r="BB545" s="305"/>
      <c r="BC545" s="621"/>
      <c r="BD545" s="1349">
        <v>5</v>
      </c>
      <c r="BE545" s="1349">
        <v>5</v>
      </c>
      <c r="BF545" s="1349">
        <v>4</v>
      </c>
      <c r="BG545" s="1349">
        <v>5</v>
      </c>
      <c r="BH545" s="1349">
        <v>4</v>
      </c>
      <c r="BI545" s="1349">
        <v>4</v>
      </c>
      <c r="BJ545" s="1349">
        <v>2.5</v>
      </c>
      <c r="BK545" s="1349">
        <v>4</v>
      </c>
      <c r="BL545" s="1349">
        <v>2</v>
      </c>
      <c r="BM545" s="1349">
        <v>2</v>
      </c>
      <c r="BN545" s="1349">
        <v>2</v>
      </c>
      <c r="BO545" s="1349">
        <v>2</v>
      </c>
      <c r="BP545" s="1349"/>
      <c r="BQ545" s="1349"/>
      <c r="BR545" s="1349"/>
      <c r="BS545" s="1349"/>
      <c r="BT545" s="1349"/>
      <c r="BU545" s="621"/>
      <c r="BV545" s="305"/>
      <c r="BW545" s="305"/>
      <c r="BX545" s="305"/>
      <c r="BY545" s="305"/>
      <c r="BZ545" s="863"/>
      <c r="CA545" s="863"/>
      <c r="CB545" s="863"/>
      <c r="CC545" s="864"/>
      <c r="CD545" s="865"/>
      <c r="CE545" s="865"/>
      <c r="CF545" s="865"/>
      <c r="CG545" s="865"/>
      <c r="CH545" s="865"/>
      <c r="CI545" s="865"/>
      <c r="CJ545" s="865"/>
      <c r="CK545" s="865"/>
      <c r="CL545" s="865"/>
      <c r="CM545" s="865"/>
      <c r="CN545" s="865"/>
      <c r="CO545" s="865"/>
      <c r="CP545" s="532" t="str">
        <f t="shared" si="1422"/>
        <v/>
      </c>
      <c r="CQ545" s="533" t="str">
        <f t="shared" si="1423"/>
        <v/>
      </c>
      <c r="CR545" s="534" t="str">
        <f t="shared" si="1424"/>
        <v/>
      </c>
      <c r="CS545" s="534">
        <f t="shared" si="1425"/>
        <v>2</v>
      </c>
      <c r="CT545" s="534">
        <f t="shared" si="1426"/>
        <v>2</v>
      </c>
      <c r="CU545" s="534">
        <f t="shared" si="1427"/>
        <v>2</v>
      </c>
      <c r="CV545" s="534">
        <f t="shared" si="1428"/>
        <v>2</v>
      </c>
      <c r="CW545" s="535">
        <f t="shared" si="1429"/>
        <v>2.5</v>
      </c>
      <c r="CX545" s="535">
        <f t="shared" si="1430"/>
        <v>4</v>
      </c>
      <c r="CY545" s="535">
        <f t="shared" si="1431"/>
        <v>4</v>
      </c>
      <c r="CZ545" s="534">
        <f t="shared" si="1432"/>
        <v>4</v>
      </c>
      <c r="DA545" s="534">
        <f t="shared" si="1433"/>
        <v>4</v>
      </c>
      <c r="DB545" s="534">
        <f t="shared" si="1434"/>
        <v>5</v>
      </c>
      <c r="DC545" s="534">
        <f t="shared" si="1435"/>
        <v>5</v>
      </c>
      <c r="DD545" s="534">
        <f t="shared" si="1436"/>
        <v>5</v>
      </c>
      <c r="DE545" s="533" t="str">
        <f t="shared" si="1437"/>
        <v/>
      </c>
      <c r="DF545" s="532" t="str">
        <f t="shared" si="1438"/>
        <v/>
      </c>
      <c r="DG545" s="631">
        <f t="shared" si="1532"/>
        <v>0</v>
      </c>
      <c r="DH545" s="96">
        <f t="shared" si="1533"/>
        <v>0</v>
      </c>
      <c r="DI545" s="96">
        <f t="shared" si="1534"/>
        <v>0</v>
      </c>
      <c r="DJ545" s="96">
        <f t="shared" si="1535"/>
        <v>12</v>
      </c>
      <c r="DK545" s="467"/>
      <c r="DL545" s="599"/>
      <c r="DM545" s="599"/>
      <c r="DN545" s="599"/>
      <c r="DO545" s="599"/>
      <c r="DP545" s="599"/>
      <c r="DQ545" s="599"/>
      <c r="DR545" s="599"/>
      <c r="DS545" s="599"/>
      <c r="DT545" s="468"/>
    </row>
    <row r="546" spans="1:124" s="470" customFormat="1" ht="15.75" customHeight="1">
      <c r="A546" s="590" t="s">
        <v>290</v>
      </c>
      <c r="B546" s="622"/>
      <c r="C546" s="620"/>
      <c r="D546" s="620"/>
      <c r="E546" s="620"/>
      <c r="F546" s="620"/>
      <c r="G546" s="620"/>
      <c r="H546" s="620"/>
      <c r="I546" s="620"/>
      <c r="J546" s="620"/>
      <c r="K546" s="620"/>
      <c r="L546" s="620"/>
      <c r="M546" s="620"/>
      <c r="N546" s="620"/>
      <c r="O546" s="620"/>
      <c r="P546" s="620"/>
      <c r="Q546" s="620"/>
      <c r="R546" s="620"/>
      <c r="S546" s="680"/>
      <c r="T546" s="620"/>
      <c r="U546" s="620"/>
      <c r="V546" s="620"/>
      <c r="W546" s="620"/>
      <c r="X546" s="620"/>
      <c r="Y546" s="620"/>
      <c r="Z546" s="1350"/>
      <c r="AA546" s="1350"/>
      <c r="AB546" s="1350"/>
      <c r="AC546" s="1350"/>
      <c r="AD546" s="620"/>
      <c r="AE546" s="1350"/>
      <c r="AF546" s="620"/>
      <c r="AG546" s="622"/>
      <c r="AH546" s="622"/>
      <c r="AI546" s="622"/>
      <c r="AJ546" s="622"/>
      <c r="AK546" s="680"/>
      <c r="AL546" s="620">
        <v>2</v>
      </c>
      <c r="AM546" s="620">
        <v>4</v>
      </c>
      <c r="AN546" s="620">
        <v>5</v>
      </c>
      <c r="AO546" s="620">
        <v>4</v>
      </c>
      <c r="AP546" s="305">
        <v>24</v>
      </c>
      <c r="AQ546" s="305">
        <v>24</v>
      </c>
      <c r="AR546" s="305">
        <v>24</v>
      </c>
      <c r="AS546" s="305">
        <v>24</v>
      </c>
      <c r="AT546" s="305">
        <v>24</v>
      </c>
      <c r="AU546" s="305"/>
      <c r="AV546" s="305">
        <v>24</v>
      </c>
      <c r="AW546" s="305">
        <v>24</v>
      </c>
      <c r="AX546" s="620"/>
      <c r="AY546" s="620"/>
      <c r="AZ546" s="620"/>
      <c r="BA546" s="620"/>
      <c r="BB546" s="620"/>
      <c r="BC546" s="680"/>
      <c r="BD546" s="1350">
        <v>12</v>
      </c>
      <c r="BE546" s="1350">
        <v>24</v>
      </c>
      <c r="BF546" s="1350">
        <v>12</v>
      </c>
      <c r="BG546" s="1350">
        <v>12</v>
      </c>
      <c r="BH546" s="1350">
        <v>12</v>
      </c>
      <c r="BI546" s="1350">
        <v>12</v>
      </c>
      <c r="BJ546" s="1350">
        <v>24</v>
      </c>
      <c r="BK546" s="1350">
        <v>12</v>
      </c>
      <c r="BL546" s="1350">
        <v>24</v>
      </c>
      <c r="BM546" s="1350">
        <v>24</v>
      </c>
      <c r="BN546" s="1350">
        <v>24</v>
      </c>
      <c r="BO546" s="1350">
        <v>24</v>
      </c>
      <c r="BP546" s="1350"/>
      <c r="BQ546" s="1350"/>
      <c r="BR546" s="1350"/>
      <c r="BS546" s="1350"/>
      <c r="BT546" s="1350"/>
      <c r="BU546" s="680"/>
      <c r="BV546" s="620"/>
      <c r="BW546" s="620"/>
      <c r="BX546" s="620">
        <v>24</v>
      </c>
      <c r="BY546" s="620">
        <v>24</v>
      </c>
      <c r="BZ546" s="578" t="str">
        <f>IF(DG546&lt;3,"",(SUM(B546:R546)-MIN(B546:R546)-MAX(B546:R546))/(DG546-2))</f>
        <v/>
      </c>
      <c r="CA546" s="578" t="str">
        <f>IF(DH546&lt;3,"",(SUM(T546:AJ546)-MIN(T546:AJ546)-MAX(T546:AJ546))/(DH546-2))</f>
        <v/>
      </c>
      <c r="CB546" s="578">
        <f>IF(DI546&lt;3,"",(SUM(AL546:BB546)-MIN(AL546:BB546)-MAX(AL546:BB546))/(DI546-2))</f>
        <v>17.444444444444443</v>
      </c>
      <c r="CC546" s="665">
        <f>IF(DJ546&lt;3,"",(SUM(BD546:BT546)-MIN(BD546:BT546)-MAX(BD546:BT546))/(DJ546-2))</f>
        <v>18</v>
      </c>
      <c r="CD546" s="1069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12</v>
      </c>
      <c r="CE546" s="1070">
        <f t="shared" si="1549"/>
        <v>12</v>
      </c>
      <c r="CF546" s="1070">
        <f t="shared" si="1549"/>
        <v>12</v>
      </c>
      <c r="CG546" s="1070">
        <f t="shared" si="1549"/>
        <v>12</v>
      </c>
      <c r="CH546" s="1070">
        <f t="shared" si="1549"/>
        <v>12</v>
      </c>
      <c r="CI546" s="1071">
        <f t="shared" si="1549"/>
        <v>12</v>
      </c>
      <c r="CJ546" s="1071">
        <f t="shared" si="1549"/>
        <v>24</v>
      </c>
      <c r="CK546" s="1070">
        <f t="shared" si="1549"/>
        <v>24</v>
      </c>
      <c r="CL546" s="1070">
        <f t="shared" si="1549"/>
        <v>24</v>
      </c>
      <c r="CM546" s="1070">
        <f t="shared" si="1549"/>
        <v>24</v>
      </c>
      <c r="CN546" s="1070">
        <f t="shared" si="1549"/>
        <v>24</v>
      </c>
      <c r="CO546" s="1069">
        <f t="shared" si="1549"/>
        <v>24</v>
      </c>
      <c r="CP546" s="532" t="str">
        <f t="shared" si="1422"/>
        <v/>
      </c>
      <c r="CQ546" s="533" t="str">
        <f t="shared" si="1423"/>
        <v/>
      </c>
      <c r="CR546" s="534" t="str">
        <f t="shared" si="1424"/>
        <v/>
      </c>
      <c r="CS546" s="534">
        <f t="shared" si="1425"/>
        <v>12</v>
      </c>
      <c r="CT546" s="534">
        <f t="shared" si="1426"/>
        <v>12</v>
      </c>
      <c r="CU546" s="534">
        <f t="shared" si="1427"/>
        <v>12</v>
      </c>
      <c r="CV546" s="534">
        <f t="shared" si="1428"/>
        <v>12</v>
      </c>
      <c r="CW546" s="535">
        <f t="shared" si="1429"/>
        <v>12</v>
      </c>
      <c r="CX546" s="535">
        <f t="shared" si="1430"/>
        <v>12</v>
      </c>
      <c r="CY546" s="535">
        <f t="shared" si="1431"/>
        <v>24</v>
      </c>
      <c r="CZ546" s="534">
        <f t="shared" si="1432"/>
        <v>24</v>
      </c>
      <c r="DA546" s="534">
        <f t="shared" si="1433"/>
        <v>24</v>
      </c>
      <c r="DB546" s="534">
        <f t="shared" si="1434"/>
        <v>24</v>
      </c>
      <c r="DC546" s="534">
        <f t="shared" si="1435"/>
        <v>24</v>
      </c>
      <c r="DD546" s="534">
        <f t="shared" si="1436"/>
        <v>24</v>
      </c>
      <c r="DE546" s="533" t="str">
        <f t="shared" si="1437"/>
        <v/>
      </c>
      <c r="DF546" s="532" t="str">
        <f t="shared" si="1438"/>
        <v/>
      </c>
      <c r="DG546" s="631">
        <f t="shared" si="1532"/>
        <v>0</v>
      </c>
      <c r="DH546" s="96">
        <f t="shared" si="1533"/>
        <v>0</v>
      </c>
      <c r="DI546" s="96">
        <f t="shared" si="1534"/>
        <v>11</v>
      </c>
      <c r="DJ546" s="96">
        <f t="shared" si="1535"/>
        <v>12</v>
      </c>
      <c r="DK546" s="467"/>
      <c r="DL546" s="599"/>
      <c r="DM546" s="599"/>
      <c r="DN546" s="599"/>
      <c r="DO546" s="599"/>
      <c r="DP546" s="599"/>
      <c r="DQ546" s="599"/>
      <c r="DR546" s="599"/>
      <c r="DS546" s="599"/>
      <c r="DT546" s="468"/>
    </row>
    <row r="547" spans="1:124" s="470" customFormat="1" ht="15.75" customHeight="1">
      <c r="A547" s="748" t="s">
        <v>281</v>
      </c>
      <c r="B547" s="1382">
        <f>2810*$K$1</f>
        <v>11764.907999999999</v>
      </c>
      <c r="C547" s="1382">
        <f t="shared" ref="C547:R547" si="1583">2810*$K$1</f>
        <v>11764.907999999999</v>
      </c>
      <c r="D547" s="1382">
        <f t="shared" si="1583"/>
        <v>11764.907999999999</v>
      </c>
      <c r="E547" s="1382">
        <f t="shared" si="1583"/>
        <v>11764.907999999999</v>
      </c>
      <c r="F547" s="1382">
        <f t="shared" si="1583"/>
        <v>11764.907999999999</v>
      </c>
      <c r="G547" s="1382">
        <f t="shared" si="1583"/>
        <v>11764.907999999999</v>
      </c>
      <c r="H547" s="1382">
        <f t="shared" si="1583"/>
        <v>11764.907999999999</v>
      </c>
      <c r="I547" s="1382">
        <f t="shared" si="1583"/>
        <v>11764.907999999999</v>
      </c>
      <c r="J547" s="1382">
        <f t="shared" si="1583"/>
        <v>11764.907999999999</v>
      </c>
      <c r="K547" s="1382">
        <f t="shared" si="1583"/>
        <v>11764.907999999999</v>
      </c>
      <c r="L547" s="1382">
        <f t="shared" si="1583"/>
        <v>11764.907999999999</v>
      </c>
      <c r="M547" s="1382">
        <f t="shared" si="1583"/>
        <v>11764.907999999999</v>
      </c>
      <c r="N547" s="1382">
        <f t="shared" si="1583"/>
        <v>11764.907999999999</v>
      </c>
      <c r="O547" s="1382">
        <f t="shared" si="1583"/>
        <v>11764.907999999999</v>
      </c>
      <c r="P547" s="1382">
        <f t="shared" si="1583"/>
        <v>11764.907999999999</v>
      </c>
      <c r="Q547" s="1382">
        <f t="shared" si="1583"/>
        <v>11764.907999999999</v>
      </c>
      <c r="R547" s="1382">
        <f t="shared" si="1583"/>
        <v>11764.907999999999</v>
      </c>
      <c r="S547" s="583"/>
      <c r="T547" s="1382">
        <f>2810*$K$1</f>
        <v>11764.907999999999</v>
      </c>
      <c r="U547" s="1382">
        <f t="shared" ref="U547:AJ547" si="1584">2810*$K$1</f>
        <v>11764.907999999999</v>
      </c>
      <c r="V547" s="1382">
        <f t="shared" si="1584"/>
        <v>11764.907999999999</v>
      </c>
      <c r="W547" s="1382">
        <f t="shared" si="1584"/>
        <v>11764.907999999999</v>
      </c>
      <c r="X547" s="1382">
        <f t="shared" si="1584"/>
        <v>11764.907999999999</v>
      </c>
      <c r="Y547" s="1382">
        <f t="shared" si="1584"/>
        <v>11764.907999999999</v>
      </c>
      <c r="Z547" s="1382">
        <f t="shared" si="1584"/>
        <v>11764.907999999999</v>
      </c>
      <c r="AA547" s="1382">
        <f t="shared" si="1584"/>
        <v>11764.907999999999</v>
      </c>
      <c r="AB547" s="1382">
        <f t="shared" si="1584"/>
        <v>11764.907999999999</v>
      </c>
      <c r="AC547" s="1382">
        <f t="shared" si="1584"/>
        <v>11764.907999999999</v>
      </c>
      <c r="AD547" s="1382">
        <f t="shared" si="1584"/>
        <v>11764.907999999999</v>
      </c>
      <c r="AE547" s="1382">
        <f t="shared" si="1584"/>
        <v>11764.907999999999</v>
      </c>
      <c r="AF547" s="1382">
        <f t="shared" si="1584"/>
        <v>11764.907999999999</v>
      </c>
      <c r="AG547" s="1382">
        <f t="shared" si="1584"/>
        <v>11764.907999999999</v>
      </c>
      <c r="AH547" s="1382">
        <f t="shared" si="1584"/>
        <v>11764.907999999999</v>
      </c>
      <c r="AI547" s="1382">
        <f t="shared" si="1584"/>
        <v>11764.907999999999</v>
      </c>
      <c r="AJ547" s="1382">
        <f t="shared" si="1584"/>
        <v>11764.907999999999</v>
      </c>
      <c r="AK547" s="583"/>
      <c r="AL547" s="1382">
        <f>2810*$K$1</f>
        <v>11764.907999999999</v>
      </c>
      <c r="AM547" s="1382">
        <f t="shared" ref="AM547:BB547" si="1585">2810*$K$1</f>
        <v>11764.907999999999</v>
      </c>
      <c r="AN547" s="1382">
        <f t="shared" si="1585"/>
        <v>11764.907999999999</v>
      </c>
      <c r="AO547" s="1382">
        <f t="shared" si="1585"/>
        <v>11764.907999999999</v>
      </c>
      <c r="AP547" s="1382">
        <f t="shared" si="1585"/>
        <v>11764.907999999999</v>
      </c>
      <c r="AQ547" s="1382">
        <f t="shared" si="1585"/>
        <v>11764.907999999999</v>
      </c>
      <c r="AR547" s="1382">
        <f t="shared" si="1585"/>
        <v>11764.907999999999</v>
      </c>
      <c r="AS547" s="1382">
        <f t="shared" si="1585"/>
        <v>11764.907999999999</v>
      </c>
      <c r="AT547" s="1382">
        <f t="shared" si="1585"/>
        <v>11764.907999999999</v>
      </c>
      <c r="AU547" s="1382">
        <f t="shared" si="1585"/>
        <v>11764.907999999999</v>
      </c>
      <c r="AV547" s="1382">
        <f t="shared" si="1585"/>
        <v>11764.907999999999</v>
      </c>
      <c r="AW547" s="1382">
        <f t="shared" si="1585"/>
        <v>11764.907999999999</v>
      </c>
      <c r="AX547" s="1382">
        <f t="shared" si="1585"/>
        <v>11764.907999999999</v>
      </c>
      <c r="AY547" s="1382">
        <f t="shared" si="1585"/>
        <v>11764.907999999999</v>
      </c>
      <c r="AZ547" s="1382">
        <f t="shared" si="1585"/>
        <v>11764.907999999999</v>
      </c>
      <c r="BA547" s="1382">
        <f t="shared" si="1585"/>
        <v>11764.907999999999</v>
      </c>
      <c r="BB547" s="1382">
        <f t="shared" si="1585"/>
        <v>11764.907999999999</v>
      </c>
      <c r="BC547" s="730"/>
      <c r="BD547" s="1382">
        <f>2810*$K$1</f>
        <v>11764.907999999999</v>
      </c>
      <c r="BE547" s="1382">
        <f t="shared" ref="BE547:BY547" si="1586">2810*$K$1</f>
        <v>11764.907999999999</v>
      </c>
      <c r="BF547" s="1382">
        <f t="shared" si="1586"/>
        <v>11764.907999999999</v>
      </c>
      <c r="BG547" s="1382">
        <f t="shared" si="1586"/>
        <v>11764.907999999999</v>
      </c>
      <c r="BH547" s="1382">
        <f t="shared" si="1586"/>
        <v>11764.907999999999</v>
      </c>
      <c r="BI547" s="1382">
        <f t="shared" si="1586"/>
        <v>11764.907999999999</v>
      </c>
      <c r="BJ547" s="1382">
        <f t="shared" si="1586"/>
        <v>11764.907999999999</v>
      </c>
      <c r="BK547" s="1382">
        <f t="shared" si="1586"/>
        <v>11764.907999999999</v>
      </c>
      <c r="BL547" s="1382">
        <f t="shared" si="1586"/>
        <v>11764.907999999999</v>
      </c>
      <c r="BM547" s="1382">
        <f t="shared" si="1586"/>
        <v>11764.907999999999</v>
      </c>
      <c r="BN547" s="1382">
        <f t="shared" si="1586"/>
        <v>11764.907999999999</v>
      </c>
      <c r="BO547" s="1382">
        <f t="shared" si="1586"/>
        <v>11764.907999999999</v>
      </c>
      <c r="BP547" s="1382">
        <f t="shared" si="1586"/>
        <v>11764.907999999999</v>
      </c>
      <c r="BQ547" s="1382">
        <f t="shared" si="1586"/>
        <v>11764.907999999999</v>
      </c>
      <c r="BR547" s="1382">
        <f t="shared" si="1586"/>
        <v>11764.907999999999</v>
      </c>
      <c r="BS547" s="1382">
        <f t="shared" si="1586"/>
        <v>11764.907999999999</v>
      </c>
      <c r="BT547" s="1382">
        <f t="shared" si="1586"/>
        <v>11764.907999999999</v>
      </c>
      <c r="BU547" s="730"/>
      <c r="BV547" s="1382">
        <f t="shared" si="1586"/>
        <v>11764.907999999999</v>
      </c>
      <c r="BW547" s="1382">
        <f t="shared" si="1586"/>
        <v>11764.907999999999</v>
      </c>
      <c r="BX547" s="1382">
        <f t="shared" si="1586"/>
        <v>11764.907999999999</v>
      </c>
      <c r="BY547" s="1382">
        <f t="shared" si="1586"/>
        <v>11764.907999999999</v>
      </c>
      <c r="BZ547" s="578">
        <f>IF(DG547&lt;3,"",(SUM(B547:R547)-MIN(B547:R547)-MAX(B547:R547))/(DG547-2))</f>
        <v>11764.907999999998</v>
      </c>
      <c r="CA547" s="578">
        <f>IF(DH547&lt;3,"",(SUM(T547:AJ547)-MIN(T547:AJ547)-MAX(T547:AJ547))/(DH547-2))</f>
        <v>11764.907999999998</v>
      </c>
      <c r="CB547" s="578">
        <f>IF(DI547&lt;3,"",(SUM(AL547:BB547)-MIN(AL547:BB547)-MAX(AL547:BB547))/(DI547-2))</f>
        <v>11764.907999999998</v>
      </c>
      <c r="CC547" s="665">
        <f>IF(DJ547&lt;3,"",(SUM(BD547:BT547)-MIN(BD547:BT547)-MAX(BD547:BT547))/(DJ547-2))</f>
        <v>11764.907999999998</v>
      </c>
      <c r="CD547" s="1069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11764.907999999999</v>
      </c>
      <c r="CE547" s="1070">
        <f t="shared" si="1549"/>
        <v>11764.907999999999</v>
      </c>
      <c r="CF547" s="1070">
        <f t="shared" si="1549"/>
        <v>11764.907999999999</v>
      </c>
      <c r="CG547" s="1070">
        <f t="shared" si="1549"/>
        <v>11764.907999999999</v>
      </c>
      <c r="CH547" s="1070">
        <f t="shared" si="1549"/>
        <v>11764.907999999999</v>
      </c>
      <c r="CI547" s="1071">
        <f t="shared" si="1549"/>
        <v>11764.907999999999</v>
      </c>
      <c r="CJ547" s="1071">
        <f t="shared" si="1549"/>
        <v>11764.907999999999</v>
      </c>
      <c r="CK547" s="1070">
        <f t="shared" si="1549"/>
        <v>11764.907999999999</v>
      </c>
      <c r="CL547" s="1070">
        <f t="shared" si="1549"/>
        <v>11764.907999999999</v>
      </c>
      <c r="CM547" s="1070">
        <f t="shared" si="1549"/>
        <v>11764.907999999999</v>
      </c>
      <c r="CN547" s="1070">
        <f t="shared" si="1549"/>
        <v>11764.907999999999</v>
      </c>
      <c r="CO547" s="1069">
        <f t="shared" ref="CE547:CO562" si="1587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11764.907999999999</v>
      </c>
      <c r="CP547" s="532">
        <f t="shared" si="1422"/>
        <v>11764.907999999999</v>
      </c>
      <c r="CQ547" s="533">
        <f t="shared" si="1423"/>
        <v>11764.907999999999</v>
      </c>
      <c r="CR547" s="534">
        <f t="shared" si="1424"/>
        <v>11764.907999999999</v>
      </c>
      <c r="CS547" s="534">
        <f t="shared" si="1425"/>
        <v>11764.907999999999</v>
      </c>
      <c r="CT547" s="534">
        <f t="shared" si="1426"/>
        <v>11764.907999999999</v>
      </c>
      <c r="CU547" s="534">
        <f t="shared" si="1427"/>
        <v>11764.907999999999</v>
      </c>
      <c r="CV547" s="534">
        <f t="shared" si="1428"/>
        <v>11764.907999999999</v>
      </c>
      <c r="CW547" s="535">
        <f t="shared" si="1429"/>
        <v>11764.907999999999</v>
      </c>
      <c r="CX547" s="535">
        <f t="shared" si="1430"/>
        <v>11764.907999999999</v>
      </c>
      <c r="CY547" s="535">
        <f t="shared" si="1431"/>
        <v>11764.907999999999</v>
      </c>
      <c r="CZ547" s="534">
        <f t="shared" si="1432"/>
        <v>11764.907999999999</v>
      </c>
      <c r="DA547" s="534">
        <f t="shared" si="1433"/>
        <v>11764.907999999999</v>
      </c>
      <c r="DB547" s="534">
        <f t="shared" si="1434"/>
        <v>11764.907999999999</v>
      </c>
      <c r="DC547" s="534">
        <f t="shared" si="1435"/>
        <v>11764.907999999999</v>
      </c>
      <c r="DD547" s="534">
        <f t="shared" si="1436"/>
        <v>11764.907999999999</v>
      </c>
      <c r="DE547" s="533">
        <f t="shared" si="1437"/>
        <v>11764.907999999999</v>
      </c>
      <c r="DF547" s="532">
        <f t="shared" si="1438"/>
        <v>11764.907999999999</v>
      </c>
      <c r="DG547" s="631">
        <f t="shared" si="1532"/>
        <v>17</v>
      </c>
      <c r="DH547" s="96">
        <f t="shared" si="1533"/>
        <v>17</v>
      </c>
      <c r="DI547" s="96">
        <f t="shared" si="1534"/>
        <v>17</v>
      </c>
      <c r="DJ547" s="96">
        <f t="shared" si="1535"/>
        <v>17</v>
      </c>
      <c r="DK547" s="467"/>
      <c r="DL547" s="599"/>
      <c r="DM547" s="599"/>
      <c r="DN547" s="599"/>
      <c r="DO547" s="599"/>
      <c r="DP547" s="599"/>
      <c r="DQ547" s="599"/>
      <c r="DR547" s="599"/>
      <c r="DS547" s="599"/>
      <c r="DT547" s="468"/>
    </row>
    <row r="548" spans="1:124" s="470" customFormat="1" ht="15.75" customHeight="1">
      <c r="A548" s="590" t="s">
        <v>226</v>
      </c>
      <c r="B548" s="738" t="str">
        <f t="shared" ref="B548:M548" si="1588">IF(B546="","",B546*B547/B$46/365/$G$1)</f>
        <v/>
      </c>
      <c r="C548" s="738" t="str">
        <f t="shared" si="1588"/>
        <v/>
      </c>
      <c r="D548" s="738" t="str">
        <f t="shared" si="1588"/>
        <v/>
      </c>
      <c r="E548" s="738" t="str">
        <f t="shared" si="1588"/>
        <v/>
      </c>
      <c r="F548" s="738" t="str">
        <f t="shared" si="1588"/>
        <v/>
      </c>
      <c r="G548" s="738" t="str">
        <f t="shared" si="1588"/>
        <v/>
      </c>
      <c r="H548" s="738" t="str">
        <f t="shared" si="1588"/>
        <v/>
      </c>
      <c r="I548" s="738" t="str">
        <f t="shared" si="1588"/>
        <v/>
      </c>
      <c r="J548" s="738" t="str">
        <f t="shared" si="1588"/>
        <v/>
      </c>
      <c r="K548" s="738" t="str">
        <f t="shared" si="1588"/>
        <v/>
      </c>
      <c r="L548" s="738" t="str">
        <f t="shared" si="1588"/>
        <v/>
      </c>
      <c r="M548" s="738" t="str">
        <f t="shared" si="1588"/>
        <v/>
      </c>
      <c r="N548" s="738"/>
      <c r="O548" s="738"/>
      <c r="P548" s="738"/>
      <c r="Q548" s="738"/>
      <c r="R548" s="738"/>
      <c r="S548" s="569"/>
      <c r="T548" s="738" t="str">
        <f t="shared" ref="T548:AE548" si="1589">IF(T546="","",T546*T547/T$46/365/$G$1)</f>
        <v/>
      </c>
      <c r="U548" s="738" t="str">
        <f t="shared" si="1589"/>
        <v/>
      </c>
      <c r="V548" s="738" t="str">
        <f t="shared" si="1589"/>
        <v/>
      </c>
      <c r="W548" s="738" t="str">
        <f t="shared" si="1589"/>
        <v/>
      </c>
      <c r="X548" s="738" t="str">
        <f t="shared" si="1589"/>
        <v/>
      </c>
      <c r="Y548" s="738" t="str">
        <f t="shared" si="1589"/>
        <v/>
      </c>
      <c r="Z548" s="1387" t="str">
        <f t="shared" si="1589"/>
        <v/>
      </c>
      <c r="AA548" s="1387" t="str">
        <f t="shared" si="1589"/>
        <v/>
      </c>
      <c r="AB548" s="1387" t="str">
        <f t="shared" si="1589"/>
        <v/>
      </c>
      <c r="AC548" s="1387" t="str">
        <f t="shared" si="1589"/>
        <v/>
      </c>
      <c r="AD548" s="738" t="str">
        <f t="shared" si="1589"/>
        <v/>
      </c>
      <c r="AE548" s="1387" t="str">
        <f t="shared" si="1589"/>
        <v/>
      </c>
      <c r="AF548" s="738"/>
      <c r="AG548" s="738"/>
      <c r="AH548" s="738"/>
      <c r="AI548" s="738"/>
      <c r="AJ548" s="738"/>
      <c r="AK548" s="569"/>
      <c r="AL548" s="738">
        <f>IF(AL546="","",AL546*AL547/AL$46/365/$G$1)</f>
        <v>7.3255965130759654E-4</v>
      </c>
      <c r="AM548" s="738">
        <f>IF(AM546="","",AM546*AM547/AM$46/365/$G$1)</f>
        <v>1.4651193026151931E-3</v>
      </c>
      <c r="AN548" s="738">
        <f>IF(AN546="","",AN546*AN547/AN$46/365/$G$1)</f>
        <v>2.0348879202988788E-3</v>
      </c>
      <c r="AO548" s="738">
        <f>IF(AO546="","",AO546*AO547/AO$46/365/$G$1)</f>
        <v>1.2209327521793276E-3</v>
      </c>
      <c r="AP548" s="738">
        <f t="shared" ref="AP548:AW548" si="1590">IF(AP549="","",AP549*AP547/AP$46/365/$G$1)</f>
        <v>1.5566892590286424E-2</v>
      </c>
      <c r="AQ548" s="738">
        <f t="shared" si="1590"/>
        <v>2.2383767123287667E-2</v>
      </c>
      <c r="AR548" s="738">
        <f t="shared" si="1590"/>
        <v>1.7093058530510588E-2</v>
      </c>
      <c r="AS548" s="738">
        <f t="shared" si="1590"/>
        <v>3.6627982565379823E-2</v>
      </c>
      <c r="AT548" s="738">
        <f t="shared" si="1590"/>
        <v>1.7398291718555416E-2</v>
      </c>
      <c r="AU548" s="738" t="str">
        <f t="shared" si="1590"/>
        <v/>
      </c>
      <c r="AV548" s="738">
        <f t="shared" si="1590"/>
        <v>1.2209327521793273E-2</v>
      </c>
      <c r="AW548" s="738">
        <f t="shared" si="1590"/>
        <v>2.5639587795765875E-2</v>
      </c>
      <c r="AX548" s="738"/>
      <c r="AY548" s="738"/>
      <c r="AZ548" s="738"/>
      <c r="BA548" s="738"/>
      <c r="BB548" s="738"/>
      <c r="BC548" s="630"/>
      <c r="BD548" s="1387">
        <f>IF(BD546="","",BD546*BD547/BD$46/365/$G$1)</f>
        <v>5.4941973848069746E-3</v>
      </c>
      <c r="BE548" s="1387">
        <f t="shared" ref="BE548:BO548" si="1591">IF(BE546="","",BE546*BE547/BE$46/365/$G$1)</f>
        <v>8.790715815691158E-3</v>
      </c>
      <c r="BF548" s="1387">
        <f t="shared" si="1591"/>
        <v>5.4941973848069746E-3</v>
      </c>
      <c r="BG548" s="1387">
        <f t="shared" si="1591"/>
        <v>7.3255965130759665E-3</v>
      </c>
      <c r="BH548" s="1387">
        <f t="shared" si="1591"/>
        <v>8.790715815691158E-3</v>
      </c>
      <c r="BI548" s="1387">
        <f t="shared" si="1591"/>
        <v>6.2790827254936843E-3</v>
      </c>
      <c r="BJ548" s="1387">
        <f t="shared" si="1591"/>
        <v>8.790715815691158E-3</v>
      </c>
      <c r="BK548" s="1387">
        <f t="shared" si="1591"/>
        <v>5.4941973848069746E-3</v>
      </c>
      <c r="BL548" s="1387">
        <f t="shared" si="1591"/>
        <v>9.7674620174346225E-3</v>
      </c>
      <c r="BM548" s="1387">
        <f t="shared" si="1591"/>
        <v>7.3255965130759665E-3</v>
      </c>
      <c r="BN548" s="1387">
        <f t="shared" si="1591"/>
        <v>9.7674620174346225E-3</v>
      </c>
      <c r="BO548" s="1387">
        <f t="shared" si="1591"/>
        <v>8.790715815691158E-3</v>
      </c>
      <c r="BP548" s="1387"/>
      <c r="BQ548" s="1387"/>
      <c r="BR548" s="1387"/>
      <c r="BS548" s="1387"/>
      <c r="BT548" s="1387"/>
      <c r="BU548" s="630"/>
      <c r="BV548" s="738" t="str">
        <f>IF(BV546="","",BV546*BV547/BV$46/365/$G$1)</f>
        <v/>
      </c>
      <c r="BW548" s="738" t="str">
        <f>IF(BW546="","",BW546*BW547/BW$46/365/$G$1)</f>
        <v/>
      </c>
      <c r="BX548" s="738">
        <f>IF(BX546="","",BX546*BX547/BX$46/365/$G$1)</f>
        <v>8.790715815691158E-3</v>
      </c>
      <c r="BY548" s="738">
        <f>IF(BY546="","",BY546*BY547/BY$46/365/$G$1)</f>
        <v>1.0988394769613949E-2</v>
      </c>
      <c r="BZ548" s="603" t="str">
        <f>IF(DG548&lt;3,"",(SUM(B548:R548)-MIN(B548:R548)-MAX(B548:R548))/(DG548-2))</f>
        <v/>
      </c>
      <c r="CA548" s="603" t="str">
        <f>IF(DH548&lt;3,"",(SUM(T548:AJ548)-MIN(T548:AJ548)-MAX(T548:AJ548))/(DH548-2))</f>
        <v/>
      </c>
      <c r="CB548" s="603">
        <f>IF(DI548&lt;3,"",(SUM(AL548:BB548)-MIN(AL548:BB548)-MAX(AL548:BB548))/(DI548-2))</f>
        <v>1.277909613947696E-2</v>
      </c>
      <c r="CC548" s="603">
        <f>IF(DJ548&lt;3,"",(SUM(BD548:BT548)-MIN(BD548:BT548)-MAX(BD548:BT548))/(DJ548-2))</f>
        <v>7.6848995801458821E-3</v>
      </c>
      <c r="CD548" s="1072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>5.4941973848069746E-3</v>
      </c>
      <c r="CE548" s="1073">
        <f t="shared" ref="CE548:CO548" si="159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>5.4941973848069746E-3</v>
      </c>
      <c r="CF548" s="1073">
        <f t="shared" si="1592"/>
        <v>5.4941973848069746E-3</v>
      </c>
      <c r="CG548" s="1073">
        <f t="shared" si="1592"/>
        <v>6.2790827254936843E-3</v>
      </c>
      <c r="CH548" s="1073">
        <f t="shared" si="1592"/>
        <v>7.3255965130759665E-3</v>
      </c>
      <c r="CI548" s="1074">
        <f t="shared" si="1592"/>
        <v>7.3255965130759665E-3</v>
      </c>
      <c r="CJ548" s="1074">
        <f t="shared" si="1592"/>
        <v>8.790715815691158E-3</v>
      </c>
      <c r="CK548" s="1073">
        <f t="shared" si="1592"/>
        <v>8.790715815691158E-3</v>
      </c>
      <c r="CL548" s="1073">
        <f t="shared" si="1592"/>
        <v>8.790715815691158E-3</v>
      </c>
      <c r="CM548" s="1073">
        <f t="shared" si="1592"/>
        <v>8.790715815691158E-3</v>
      </c>
      <c r="CN548" s="1073">
        <f t="shared" si="1592"/>
        <v>9.7674620174346225E-3</v>
      </c>
      <c r="CO548" s="1072">
        <f t="shared" si="1592"/>
        <v>9.7674620174346225E-3</v>
      </c>
      <c r="CP548" s="520" t="str">
        <f t="shared" si="1422"/>
        <v/>
      </c>
      <c r="CQ548" s="521" t="str">
        <f t="shared" si="1423"/>
        <v/>
      </c>
      <c r="CR548" s="522" t="str">
        <f t="shared" si="1424"/>
        <v/>
      </c>
      <c r="CS548" s="522">
        <f t="shared" si="1425"/>
        <v>5.4941973848069746E-3</v>
      </c>
      <c r="CT548" s="522">
        <f t="shared" si="1426"/>
        <v>5.4941973848069746E-3</v>
      </c>
      <c r="CU548" s="522">
        <f t="shared" si="1427"/>
        <v>5.4941973848069746E-3</v>
      </c>
      <c r="CV548" s="522">
        <f t="shared" si="1428"/>
        <v>6.2790827254936843E-3</v>
      </c>
      <c r="CW548" s="523">
        <f t="shared" si="1429"/>
        <v>7.3255965130759665E-3</v>
      </c>
      <c r="CX548" s="523">
        <f t="shared" si="1430"/>
        <v>7.3255965130759665E-3</v>
      </c>
      <c r="CY548" s="523">
        <f t="shared" si="1431"/>
        <v>8.790715815691158E-3</v>
      </c>
      <c r="CZ548" s="522">
        <f t="shared" si="1432"/>
        <v>8.790715815691158E-3</v>
      </c>
      <c r="DA548" s="522">
        <f t="shared" si="1433"/>
        <v>8.790715815691158E-3</v>
      </c>
      <c r="DB548" s="522">
        <f t="shared" si="1434"/>
        <v>8.790715815691158E-3</v>
      </c>
      <c r="DC548" s="522">
        <f t="shared" si="1435"/>
        <v>9.7674620174346225E-3</v>
      </c>
      <c r="DD548" s="522">
        <f t="shared" si="1436"/>
        <v>9.7674620174346225E-3</v>
      </c>
      <c r="DE548" s="521" t="str">
        <f t="shared" si="1437"/>
        <v/>
      </c>
      <c r="DF548" s="520" t="str">
        <f t="shared" si="1438"/>
        <v/>
      </c>
      <c r="DG548" s="631">
        <f t="shared" si="1532"/>
        <v>0</v>
      </c>
      <c r="DH548" s="96">
        <f t="shared" si="1533"/>
        <v>0</v>
      </c>
      <c r="DI548" s="96">
        <f t="shared" si="1534"/>
        <v>11</v>
      </c>
      <c r="DJ548" s="96">
        <f t="shared" si="1535"/>
        <v>12</v>
      </c>
      <c r="DK548" s="467"/>
      <c r="DL548" s="599"/>
      <c r="DM548" s="599"/>
      <c r="DN548" s="599"/>
      <c r="DO548" s="599"/>
      <c r="DP548" s="599"/>
      <c r="DQ548" s="599"/>
      <c r="DR548" s="599"/>
      <c r="DS548" s="599"/>
      <c r="DT548" s="468"/>
    </row>
    <row r="549" spans="1:124" s="470" customFormat="1" ht="15.75" customHeight="1">
      <c r="A549" s="1155" t="s">
        <v>285</v>
      </c>
      <c r="B549" s="622"/>
      <c r="C549" s="620"/>
      <c r="D549" s="620"/>
      <c r="E549" s="620"/>
      <c r="F549" s="620"/>
      <c r="G549" s="620"/>
      <c r="H549" s="620"/>
      <c r="I549" s="620"/>
      <c r="J549" s="620"/>
      <c r="K549" s="620"/>
      <c r="L549" s="620"/>
      <c r="M549" s="620"/>
      <c r="N549" s="620"/>
      <c r="O549" s="620"/>
      <c r="P549" s="620"/>
      <c r="Q549" s="620"/>
      <c r="R549" s="620"/>
      <c r="S549" s="632"/>
      <c r="T549" s="620"/>
      <c r="U549" s="620"/>
      <c r="V549" s="620"/>
      <c r="W549" s="620"/>
      <c r="X549" s="620"/>
      <c r="Y549" s="620"/>
      <c r="Z549" s="1350"/>
      <c r="AA549" s="1350"/>
      <c r="AB549" s="1350"/>
      <c r="AC549" s="1350"/>
      <c r="AD549" s="620"/>
      <c r="AE549" s="1350"/>
      <c r="AF549" s="620"/>
      <c r="AG549" s="622"/>
      <c r="AH549" s="620"/>
      <c r="AI549" s="620"/>
      <c r="AJ549" s="622"/>
      <c r="AK549" s="632"/>
      <c r="AL549" s="620">
        <v>23.95</v>
      </c>
      <c r="AM549" s="620">
        <v>20.83</v>
      </c>
      <c r="AN549" s="620">
        <v>25.5</v>
      </c>
      <c r="AO549" s="620">
        <v>25.5</v>
      </c>
      <c r="AP549" s="620">
        <v>51</v>
      </c>
      <c r="AQ549" s="620">
        <v>55</v>
      </c>
      <c r="AR549" s="620">
        <v>56</v>
      </c>
      <c r="AS549" s="620">
        <v>60</v>
      </c>
      <c r="AT549" s="620">
        <v>38</v>
      </c>
      <c r="AU549" s="620"/>
      <c r="AV549" s="620">
        <v>40</v>
      </c>
      <c r="AW549" s="620">
        <v>42</v>
      </c>
      <c r="AX549" s="620"/>
      <c r="AY549" s="620"/>
      <c r="AZ549" s="620"/>
      <c r="BA549" s="620"/>
      <c r="BB549" s="620"/>
      <c r="BC549" s="632"/>
      <c r="BD549" s="1350">
        <v>35</v>
      </c>
      <c r="BE549" s="1350">
        <v>33</v>
      </c>
      <c r="BF549" s="1350">
        <v>35</v>
      </c>
      <c r="BG549" s="1350">
        <v>35</v>
      </c>
      <c r="BH549" s="1350">
        <v>35</v>
      </c>
      <c r="BI549" s="1350">
        <v>33</v>
      </c>
      <c r="BJ549" s="1350">
        <v>35</v>
      </c>
      <c r="BK549" s="1350">
        <v>35</v>
      </c>
      <c r="BL549" s="1350">
        <v>44.5</v>
      </c>
      <c r="BM549" s="1350">
        <v>44.5</v>
      </c>
      <c r="BN549" s="1350">
        <v>49</v>
      </c>
      <c r="BO549" s="1350">
        <v>49</v>
      </c>
      <c r="BP549" s="1350"/>
      <c r="BQ549" s="1350"/>
      <c r="BR549" s="1350"/>
      <c r="BS549" s="1350"/>
      <c r="BT549" s="1350"/>
      <c r="BU549" s="632"/>
      <c r="BV549" s="620"/>
      <c r="BW549" s="620"/>
      <c r="BX549" s="620">
        <v>35</v>
      </c>
      <c r="BY549" s="620">
        <v>35</v>
      </c>
      <c r="BZ549" s="578" t="str">
        <f>IF(DG549&lt;3,"",(SUM(B549:R549)-MIN(B549:R549)-MAX(B549:R549))/(DG549-2))</f>
        <v/>
      </c>
      <c r="CA549" s="578" t="str">
        <f>IF(DH549&lt;3,"",(SUM(T549:AJ549)-MIN(T549:AJ549)-MAX(T549:AJ549))/(DH549-2))</f>
        <v/>
      </c>
      <c r="CB549" s="578">
        <f>IF(DI549&lt;3,"",(SUM(AL549:BB549)-MIN(AL549:BB549)-MAX(AL549:BB549))/(DI549-2))</f>
        <v>39.661111111111111</v>
      </c>
      <c r="CC549" s="665">
        <f>IF(DJ549&lt;3,"",(SUM(BD549:BT549)-MIN(BD549:BT549)-MAX(BD549:BT549))/(DJ549-2))</f>
        <v>38.1</v>
      </c>
      <c r="CD549" s="1069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>33</v>
      </c>
      <c r="CE549" s="1070">
        <f t="shared" si="1587"/>
        <v>33</v>
      </c>
      <c r="CF549" s="1070">
        <f t="shared" si="1587"/>
        <v>35</v>
      </c>
      <c r="CG549" s="1070">
        <f t="shared" si="1587"/>
        <v>35</v>
      </c>
      <c r="CH549" s="1070">
        <f t="shared" si="1587"/>
        <v>35</v>
      </c>
      <c r="CI549" s="1071">
        <f t="shared" si="1587"/>
        <v>35</v>
      </c>
      <c r="CJ549" s="1071">
        <f t="shared" si="1587"/>
        <v>35</v>
      </c>
      <c r="CK549" s="1070">
        <f t="shared" si="1587"/>
        <v>35</v>
      </c>
      <c r="CL549" s="1070">
        <f t="shared" si="1587"/>
        <v>44.5</v>
      </c>
      <c r="CM549" s="1070">
        <f t="shared" si="1587"/>
        <v>44.5</v>
      </c>
      <c r="CN549" s="1070">
        <f t="shared" si="1587"/>
        <v>49</v>
      </c>
      <c r="CO549" s="1069">
        <f t="shared" si="1587"/>
        <v>49</v>
      </c>
      <c r="CP549" s="532" t="str">
        <f t="shared" si="1422"/>
        <v/>
      </c>
      <c r="CQ549" s="533" t="str">
        <f t="shared" si="1423"/>
        <v/>
      </c>
      <c r="CR549" s="534" t="str">
        <f t="shared" si="1424"/>
        <v/>
      </c>
      <c r="CS549" s="534">
        <f t="shared" si="1425"/>
        <v>33</v>
      </c>
      <c r="CT549" s="534">
        <f t="shared" si="1426"/>
        <v>33</v>
      </c>
      <c r="CU549" s="534">
        <f t="shared" si="1427"/>
        <v>35</v>
      </c>
      <c r="CV549" s="534">
        <f t="shared" si="1428"/>
        <v>35</v>
      </c>
      <c r="CW549" s="535">
        <f t="shared" si="1429"/>
        <v>35</v>
      </c>
      <c r="CX549" s="535">
        <f t="shared" si="1430"/>
        <v>35</v>
      </c>
      <c r="CY549" s="535">
        <f t="shared" si="1431"/>
        <v>35</v>
      </c>
      <c r="CZ549" s="534">
        <f t="shared" si="1432"/>
        <v>35</v>
      </c>
      <c r="DA549" s="534">
        <f t="shared" si="1433"/>
        <v>44.5</v>
      </c>
      <c r="DB549" s="534">
        <f t="shared" si="1434"/>
        <v>44.5</v>
      </c>
      <c r="DC549" s="534">
        <f t="shared" si="1435"/>
        <v>49</v>
      </c>
      <c r="DD549" s="534">
        <f t="shared" si="1436"/>
        <v>49</v>
      </c>
      <c r="DE549" s="533" t="str">
        <f t="shared" si="1437"/>
        <v/>
      </c>
      <c r="DF549" s="532" t="str">
        <f t="shared" si="1438"/>
        <v/>
      </c>
      <c r="DG549" s="631">
        <f t="shared" si="1532"/>
        <v>0</v>
      </c>
      <c r="DH549" s="96">
        <f t="shared" si="1533"/>
        <v>0</v>
      </c>
      <c r="DI549" s="96">
        <f t="shared" si="1534"/>
        <v>11</v>
      </c>
      <c r="DJ549" s="96">
        <f t="shared" si="1535"/>
        <v>12</v>
      </c>
      <c r="DK549" s="467"/>
      <c r="DL549" s="599"/>
      <c r="DM549" s="599"/>
      <c r="DN549" s="599"/>
      <c r="DO549" s="599"/>
      <c r="DP549" s="599"/>
      <c r="DQ549" s="599"/>
      <c r="DR549" s="599"/>
      <c r="DS549" s="599"/>
      <c r="DT549" s="468"/>
    </row>
    <row r="550" spans="1:124" s="470" customFormat="1" ht="15.75" customHeight="1">
      <c r="A550" s="590" t="s">
        <v>283</v>
      </c>
      <c r="B550" s="735" t="str">
        <f t="shared" ref="B550:M550" si="1593">IF(B549="","",B546*B549)</f>
        <v/>
      </c>
      <c r="C550" s="735" t="str">
        <f t="shared" si="1593"/>
        <v/>
      </c>
      <c r="D550" s="735" t="str">
        <f t="shared" si="1593"/>
        <v/>
      </c>
      <c r="E550" s="735" t="str">
        <f t="shared" si="1593"/>
        <v/>
      </c>
      <c r="F550" s="735" t="str">
        <f t="shared" si="1593"/>
        <v/>
      </c>
      <c r="G550" s="735" t="str">
        <f t="shared" si="1593"/>
        <v/>
      </c>
      <c r="H550" s="735" t="str">
        <f t="shared" si="1593"/>
        <v/>
      </c>
      <c r="I550" s="735" t="str">
        <f t="shared" si="1593"/>
        <v/>
      </c>
      <c r="J550" s="735" t="str">
        <f t="shared" si="1593"/>
        <v/>
      </c>
      <c r="K550" s="735" t="str">
        <f t="shared" si="1593"/>
        <v/>
      </c>
      <c r="L550" s="735" t="str">
        <f t="shared" si="1593"/>
        <v/>
      </c>
      <c r="M550" s="735" t="str">
        <f t="shared" si="1593"/>
        <v/>
      </c>
      <c r="N550" s="735"/>
      <c r="O550" s="735"/>
      <c r="P550" s="735"/>
      <c r="Q550" s="735"/>
      <c r="R550" s="735"/>
      <c r="S550" s="739"/>
      <c r="T550" s="735" t="str">
        <f t="shared" ref="T550:AE550" si="1594">IF(T549="","",T546*T549)</f>
        <v/>
      </c>
      <c r="U550" s="735" t="str">
        <f t="shared" si="1594"/>
        <v/>
      </c>
      <c r="V550" s="735" t="str">
        <f t="shared" si="1594"/>
        <v/>
      </c>
      <c r="W550" s="735" t="str">
        <f t="shared" si="1594"/>
        <v/>
      </c>
      <c r="X550" s="735" t="str">
        <f t="shared" si="1594"/>
        <v/>
      </c>
      <c r="Y550" s="735" t="str">
        <f t="shared" si="1594"/>
        <v/>
      </c>
      <c r="Z550" s="1383" t="str">
        <f t="shared" si="1594"/>
        <v/>
      </c>
      <c r="AA550" s="1383" t="str">
        <f t="shared" si="1594"/>
        <v/>
      </c>
      <c r="AB550" s="1383" t="str">
        <f t="shared" si="1594"/>
        <v/>
      </c>
      <c r="AC550" s="1383" t="str">
        <f t="shared" si="1594"/>
        <v/>
      </c>
      <c r="AD550" s="735" t="str">
        <f t="shared" si="1594"/>
        <v/>
      </c>
      <c r="AE550" s="1383" t="str">
        <f t="shared" si="1594"/>
        <v/>
      </c>
      <c r="AF550" s="735"/>
      <c r="AG550" s="735"/>
      <c r="AH550" s="735"/>
      <c r="AI550" s="735"/>
      <c r="AJ550" s="735"/>
      <c r="AK550" s="739"/>
      <c r="AL550" s="735">
        <f>IF(AL549="","",AL546*AL549)</f>
        <v>47.9</v>
      </c>
      <c r="AM550" s="735">
        <f>IF(AM549="","",AM546*AM549)</f>
        <v>83.32</v>
      </c>
      <c r="AN550" s="735">
        <f>IF(AN549="","",AN546*AN549)</f>
        <v>127.5</v>
      </c>
      <c r="AO550" s="735">
        <f t="shared" ref="AO550:AW550" si="1595">IF(AO549="","",AO546*AO549)</f>
        <v>102</v>
      </c>
      <c r="AP550" s="735">
        <f t="shared" si="1595"/>
        <v>1224</v>
      </c>
      <c r="AQ550" s="735">
        <f t="shared" si="1595"/>
        <v>1320</v>
      </c>
      <c r="AR550" s="735">
        <f t="shared" si="1595"/>
        <v>1344</v>
      </c>
      <c r="AS550" s="735">
        <f t="shared" si="1595"/>
        <v>1440</v>
      </c>
      <c r="AT550" s="735">
        <f t="shared" si="1595"/>
        <v>912</v>
      </c>
      <c r="AU550" s="735" t="str">
        <f t="shared" si="1595"/>
        <v/>
      </c>
      <c r="AV550" s="735">
        <f t="shared" si="1595"/>
        <v>960</v>
      </c>
      <c r="AW550" s="735">
        <f t="shared" si="1595"/>
        <v>1008</v>
      </c>
      <c r="AX550" s="735"/>
      <c r="AY550" s="735"/>
      <c r="AZ550" s="735"/>
      <c r="BA550" s="735"/>
      <c r="BB550" s="735"/>
      <c r="BC550" s="739"/>
      <c r="BD550" s="1383">
        <f>IF(BD549="","",BD546*BD549)</f>
        <v>420</v>
      </c>
      <c r="BE550" s="1383">
        <f t="shared" ref="BE550:BO550" si="1596">IF(BE549="","",BE546*BE549)</f>
        <v>792</v>
      </c>
      <c r="BF550" s="1383">
        <f t="shared" si="1596"/>
        <v>420</v>
      </c>
      <c r="BG550" s="1383">
        <f t="shared" si="1596"/>
        <v>420</v>
      </c>
      <c r="BH550" s="1383">
        <f t="shared" si="1596"/>
        <v>420</v>
      </c>
      <c r="BI550" s="1383">
        <f t="shared" si="1596"/>
        <v>396</v>
      </c>
      <c r="BJ550" s="1383">
        <f t="shared" si="1596"/>
        <v>840</v>
      </c>
      <c r="BK550" s="1383">
        <f t="shared" si="1596"/>
        <v>420</v>
      </c>
      <c r="BL550" s="1383">
        <f t="shared" si="1596"/>
        <v>1068</v>
      </c>
      <c r="BM550" s="1383">
        <f t="shared" si="1596"/>
        <v>1068</v>
      </c>
      <c r="BN550" s="1383">
        <f t="shared" si="1596"/>
        <v>1176</v>
      </c>
      <c r="BO550" s="1383">
        <f t="shared" si="1596"/>
        <v>1176</v>
      </c>
      <c r="BP550" s="1383"/>
      <c r="BQ550" s="1383"/>
      <c r="BR550" s="1383"/>
      <c r="BS550" s="1383"/>
      <c r="BT550" s="1383"/>
      <c r="BU550" s="739"/>
      <c r="BV550" s="735" t="str">
        <f>IF(BV549="","",BV546*BV549)</f>
        <v/>
      </c>
      <c r="BW550" s="735" t="str">
        <f>IF(BW549="","",BW546*BW549)</f>
        <v/>
      </c>
      <c r="BX550" s="735">
        <f>IF(BX549="","",BX546*BX549)</f>
        <v>840</v>
      </c>
      <c r="BY550" s="735">
        <f>IF(BY549="","",BY546*BY549)</f>
        <v>840</v>
      </c>
      <c r="BZ550" s="1274" t="str">
        <f>IF(DG550&lt;3,"",(SUM(B550:R550)-MIN(B550:R550)-MAX(B550:R550))/(DG550-2))</f>
        <v/>
      </c>
      <c r="CA550" s="1274" t="str">
        <f>IF(DH550&lt;3,"",(SUM(T550:AJ550)-MIN(T550:AJ550)-MAX(T550:AJ550))/(DH550-2))</f>
        <v/>
      </c>
      <c r="CB550" s="1274">
        <f>IF(DI550&lt;3,"",(SUM(AL550:BB550)-MIN(AL550:BB550)-MAX(AL550:BB550))/(DI550-2))</f>
        <v>786.75777777777796</v>
      </c>
      <c r="CC550" s="1275">
        <f>IF(DJ550&lt;3,"",(SUM(BD550:BT550)-MIN(BD550:BT550)-MAX(BD550:BT550))/(DJ550-2))</f>
        <v>704.4</v>
      </c>
      <c r="CD550" s="1276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>396</v>
      </c>
      <c r="CE550" s="1277">
        <f t="shared" si="1587"/>
        <v>420</v>
      </c>
      <c r="CF550" s="1277">
        <f t="shared" si="1587"/>
        <v>420</v>
      </c>
      <c r="CG550" s="1277">
        <f t="shared" si="1587"/>
        <v>420</v>
      </c>
      <c r="CH550" s="1277">
        <f t="shared" si="1587"/>
        <v>420</v>
      </c>
      <c r="CI550" s="1278">
        <f t="shared" si="1587"/>
        <v>420</v>
      </c>
      <c r="CJ550" s="1278">
        <f t="shared" si="1587"/>
        <v>792</v>
      </c>
      <c r="CK550" s="1277">
        <f t="shared" si="1587"/>
        <v>840</v>
      </c>
      <c r="CL550" s="1277">
        <f t="shared" si="1587"/>
        <v>1068</v>
      </c>
      <c r="CM550" s="1277">
        <f t="shared" si="1587"/>
        <v>1068</v>
      </c>
      <c r="CN550" s="1277">
        <f t="shared" si="1587"/>
        <v>1176</v>
      </c>
      <c r="CO550" s="1276">
        <f t="shared" si="1587"/>
        <v>1176</v>
      </c>
      <c r="CP550" s="1279" t="str">
        <f t="shared" si="1422"/>
        <v/>
      </c>
      <c r="CQ550" s="1280" t="str">
        <f t="shared" si="1423"/>
        <v/>
      </c>
      <c r="CR550" s="1281" t="str">
        <f t="shared" si="1424"/>
        <v/>
      </c>
      <c r="CS550" s="1281">
        <f t="shared" si="1425"/>
        <v>396</v>
      </c>
      <c r="CT550" s="1281">
        <f t="shared" si="1426"/>
        <v>420</v>
      </c>
      <c r="CU550" s="1281">
        <f t="shared" si="1427"/>
        <v>420</v>
      </c>
      <c r="CV550" s="1281">
        <f t="shared" si="1428"/>
        <v>420</v>
      </c>
      <c r="CW550" s="1282">
        <f t="shared" si="1429"/>
        <v>420</v>
      </c>
      <c r="CX550" s="1282">
        <f t="shared" si="1430"/>
        <v>420</v>
      </c>
      <c r="CY550" s="1282">
        <f t="shared" si="1431"/>
        <v>792</v>
      </c>
      <c r="CZ550" s="1281">
        <f t="shared" si="1432"/>
        <v>840</v>
      </c>
      <c r="DA550" s="1281">
        <f t="shared" si="1433"/>
        <v>1068</v>
      </c>
      <c r="DB550" s="1281">
        <f t="shared" si="1434"/>
        <v>1068</v>
      </c>
      <c r="DC550" s="1281">
        <f t="shared" si="1435"/>
        <v>1176</v>
      </c>
      <c r="DD550" s="1281">
        <f t="shared" si="1436"/>
        <v>1176</v>
      </c>
      <c r="DE550" s="1280" t="str">
        <f t="shared" si="1437"/>
        <v/>
      </c>
      <c r="DF550" s="1279" t="str">
        <f t="shared" si="1438"/>
        <v/>
      </c>
      <c r="DG550" s="631">
        <f t="shared" si="1532"/>
        <v>0</v>
      </c>
      <c r="DH550" s="96">
        <f t="shared" si="1533"/>
        <v>0</v>
      </c>
      <c r="DI550" s="96">
        <f t="shared" si="1534"/>
        <v>11</v>
      </c>
      <c r="DJ550" s="96">
        <f t="shared" si="1535"/>
        <v>12</v>
      </c>
      <c r="DK550" s="467"/>
      <c r="DL550" s="599"/>
      <c r="DM550" s="599"/>
      <c r="DN550" s="599"/>
      <c r="DO550" s="599"/>
      <c r="DP550" s="599"/>
      <c r="DQ550" s="599"/>
      <c r="DR550" s="599"/>
      <c r="DS550" s="599"/>
      <c r="DT550" s="468"/>
    </row>
    <row r="551" spans="1:124" s="470" customFormat="1" ht="15.75" customHeight="1">
      <c r="A551" s="1117" t="s">
        <v>719</v>
      </c>
      <c r="B551" s="656"/>
      <c r="C551" s="305"/>
      <c r="D551" s="305"/>
      <c r="E551" s="305"/>
      <c r="F551" s="305"/>
      <c r="G551" s="305"/>
      <c r="H551" s="305"/>
      <c r="I551" s="305"/>
      <c r="J551" s="305"/>
      <c r="K551" s="305"/>
      <c r="L551" s="305"/>
      <c r="M551" s="305"/>
      <c r="N551" s="305"/>
      <c r="O551" s="305"/>
      <c r="P551" s="305"/>
      <c r="Q551" s="305"/>
      <c r="R551" s="305"/>
      <c r="S551" s="621"/>
      <c r="T551" s="305"/>
      <c r="U551" s="305"/>
      <c r="V551" s="305"/>
      <c r="W551" s="305"/>
      <c r="X551" s="305"/>
      <c r="Y551" s="305"/>
      <c r="Z551" s="1349"/>
      <c r="AA551" s="1349"/>
      <c r="AB551" s="1349"/>
      <c r="AC551" s="1349"/>
      <c r="AD551" s="305"/>
      <c r="AE551" s="1349"/>
      <c r="AF551" s="305"/>
      <c r="AG551" s="656"/>
      <c r="AH551" s="656"/>
      <c r="AI551" s="656"/>
      <c r="AJ551" s="656"/>
      <c r="AK551" s="621"/>
      <c r="AL551" s="305" t="s">
        <v>284</v>
      </c>
      <c r="AM551" s="305"/>
      <c r="AN551" s="305"/>
      <c r="AO551" s="305"/>
      <c r="AP551" s="305"/>
      <c r="AQ551" s="305"/>
      <c r="AR551" s="305"/>
      <c r="AS551" s="305"/>
      <c r="AT551" s="305"/>
      <c r="AU551" s="305"/>
      <c r="AV551" s="305"/>
      <c r="AW551" s="305"/>
      <c r="AX551" s="305"/>
      <c r="AY551" s="305"/>
      <c r="AZ551" s="305"/>
      <c r="BA551" s="305"/>
      <c r="BB551" s="305"/>
      <c r="BC551" s="621"/>
      <c r="BD551" s="1349"/>
      <c r="BE551" s="1349"/>
      <c r="BF551" s="1349"/>
      <c r="BG551" s="1349"/>
      <c r="BH551" s="1349"/>
      <c r="BI551" s="1349"/>
      <c r="BJ551" s="1349"/>
      <c r="BK551" s="1349"/>
      <c r="BL551" s="1349"/>
      <c r="BM551" s="1349"/>
      <c r="BN551" s="1349"/>
      <c r="BO551" s="1349"/>
      <c r="BP551" s="1349"/>
      <c r="BQ551" s="1349"/>
      <c r="BR551" s="1349"/>
      <c r="BS551" s="1349"/>
      <c r="BT551" s="1349"/>
      <c r="BU551" s="621"/>
      <c r="BV551" s="305" t="s">
        <v>264</v>
      </c>
      <c r="BW551" s="305" t="s">
        <v>264</v>
      </c>
      <c r="BX551" s="305" t="s">
        <v>264</v>
      </c>
      <c r="BY551" s="305" t="s">
        <v>264</v>
      </c>
      <c r="BZ551" s="863"/>
      <c r="CA551" s="863"/>
      <c r="CB551" s="863"/>
      <c r="CC551" s="864"/>
      <c r="CD551" s="865"/>
      <c r="CE551" s="865"/>
      <c r="CF551" s="865"/>
      <c r="CG551" s="865"/>
      <c r="CH551" s="865"/>
      <c r="CI551" s="865"/>
      <c r="CJ551" s="865"/>
      <c r="CK551" s="865"/>
      <c r="CL551" s="865"/>
      <c r="CM551" s="865"/>
      <c r="CN551" s="865"/>
      <c r="CO551" s="865"/>
      <c r="CP551" s="532" t="str">
        <f t="shared" si="1422"/>
        <v/>
      </c>
      <c r="CQ551" s="533" t="str">
        <f t="shared" si="1423"/>
        <v/>
      </c>
      <c r="CR551" s="534" t="str">
        <f t="shared" si="1424"/>
        <v/>
      </c>
      <c r="CS551" s="534" t="str">
        <f t="shared" si="1425"/>
        <v/>
      </c>
      <c r="CT551" s="534" t="str">
        <f t="shared" si="1426"/>
        <v/>
      </c>
      <c r="CU551" s="534" t="str">
        <f t="shared" si="1427"/>
        <v/>
      </c>
      <c r="CV551" s="534" t="str">
        <f t="shared" si="1428"/>
        <v/>
      </c>
      <c r="CW551" s="535" t="str">
        <f t="shared" si="1429"/>
        <v/>
      </c>
      <c r="CX551" s="535" t="str">
        <f t="shared" si="1430"/>
        <v/>
      </c>
      <c r="CY551" s="535" t="str">
        <f t="shared" si="1431"/>
        <v/>
      </c>
      <c r="CZ551" s="534" t="str">
        <f t="shared" si="1432"/>
        <v/>
      </c>
      <c r="DA551" s="534" t="str">
        <f t="shared" si="1433"/>
        <v/>
      </c>
      <c r="DB551" s="534" t="str">
        <f t="shared" si="1434"/>
        <v/>
      </c>
      <c r="DC551" s="534" t="str">
        <f t="shared" si="1435"/>
        <v/>
      </c>
      <c r="DD551" s="534" t="str">
        <f t="shared" si="1436"/>
        <v/>
      </c>
      <c r="DE551" s="533" t="str">
        <f t="shared" si="1437"/>
        <v/>
      </c>
      <c r="DF551" s="532" t="str">
        <f t="shared" si="1438"/>
        <v/>
      </c>
      <c r="DG551" s="631">
        <f t="shared" si="1532"/>
        <v>0</v>
      </c>
      <c r="DH551" s="96">
        <f t="shared" si="1533"/>
        <v>0</v>
      </c>
      <c r="DI551" s="96">
        <f t="shared" si="1534"/>
        <v>0</v>
      </c>
      <c r="DJ551" s="96">
        <f t="shared" si="1535"/>
        <v>0</v>
      </c>
      <c r="DK551" s="467"/>
      <c r="DL551" s="599"/>
      <c r="DM551" s="599"/>
      <c r="DN551" s="599"/>
      <c r="DO551" s="599"/>
      <c r="DP551" s="599"/>
      <c r="DQ551" s="599"/>
      <c r="DR551" s="599"/>
      <c r="DS551" s="599"/>
      <c r="DT551" s="468"/>
    </row>
    <row r="552" spans="1:124" s="470" customFormat="1" ht="15.75" customHeight="1">
      <c r="A552" s="590" t="s">
        <v>290</v>
      </c>
      <c r="B552" s="622">
        <v>9.6</v>
      </c>
      <c r="C552" s="620"/>
      <c r="D552" s="620">
        <v>9.6</v>
      </c>
      <c r="E552" s="620"/>
      <c r="F552" s="620">
        <v>4.8</v>
      </c>
      <c r="G552" s="620">
        <v>4.92</v>
      </c>
      <c r="H552" s="620"/>
      <c r="I552" s="620">
        <v>4.92</v>
      </c>
      <c r="J552" s="620">
        <v>4.92</v>
      </c>
      <c r="K552" s="620" t="s">
        <v>724</v>
      </c>
      <c r="L552" s="620"/>
      <c r="M552" s="620" t="s">
        <v>724</v>
      </c>
      <c r="N552" s="620"/>
      <c r="O552" s="620"/>
      <c r="P552" s="620"/>
      <c r="Q552" s="620"/>
      <c r="R552" s="620"/>
      <c r="S552" s="680"/>
      <c r="T552" s="620" t="s">
        <v>724</v>
      </c>
      <c r="U552" s="620">
        <v>2.58</v>
      </c>
      <c r="V552" s="620">
        <v>0</v>
      </c>
      <c r="W552" s="620">
        <v>9.6</v>
      </c>
      <c r="X552" s="620">
        <v>2.58</v>
      </c>
      <c r="Y552" s="620">
        <v>9.6</v>
      </c>
      <c r="Z552" s="1350" t="s">
        <v>724</v>
      </c>
      <c r="AA552" s="1350">
        <v>4.8</v>
      </c>
      <c r="AB552" s="1350">
        <v>15.8</v>
      </c>
      <c r="AC552" s="1350">
        <v>4.8</v>
      </c>
      <c r="AD552" s="620" t="s">
        <v>724</v>
      </c>
      <c r="AE552" s="1350" t="s">
        <v>724</v>
      </c>
      <c r="AF552" s="620"/>
      <c r="AG552" s="622"/>
      <c r="AH552" s="622"/>
      <c r="AI552" s="622"/>
      <c r="AJ552" s="622"/>
      <c r="AK552" s="680"/>
      <c r="AL552" s="620">
        <v>14.4</v>
      </c>
      <c r="AM552" s="620">
        <v>12</v>
      </c>
      <c r="AN552" s="620" t="s">
        <v>724</v>
      </c>
      <c r="AO552" s="620"/>
      <c r="AP552" s="620">
        <v>28.8</v>
      </c>
      <c r="AQ552" s="620">
        <v>28.8</v>
      </c>
      <c r="AR552" s="620">
        <v>28.8</v>
      </c>
      <c r="AS552" s="620">
        <v>28.8</v>
      </c>
      <c r="AT552" s="620">
        <v>9.6</v>
      </c>
      <c r="AU552" s="620">
        <v>57.6</v>
      </c>
      <c r="AV552" s="620">
        <v>9.6</v>
      </c>
      <c r="AW552" s="620"/>
      <c r="AX552" s="620"/>
      <c r="AY552" s="620"/>
      <c r="AZ552" s="620"/>
      <c r="BA552" s="620"/>
      <c r="BB552" s="620"/>
      <c r="BC552" s="680"/>
      <c r="BD552" s="1350">
        <v>57.6</v>
      </c>
      <c r="BE552" s="1350">
        <v>57.6</v>
      </c>
      <c r="BF552" s="1350">
        <v>57.6</v>
      </c>
      <c r="BG552" s="1350">
        <v>57.6</v>
      </c>
      <c r="BH552" s="1350">
        <v>28.8</v>
      </c>
      <c r="BI552" s="1350" t="s">
        <v>724</v>
      </c>
      <c r="BJ552" s="1350" t="s">
        <v>724</v>
      </c>
      <c r="BK552" s="1350">
        <v>28.8</v>
      </c>
      <c r="BL552" s="1350">
        <v>28.8</v>
      </c>
      <c r="BM552" s="1350">
        <v>28.8</v>
      </c>
      <c r="BN552" s="1350">
        <v>28.8</v>
      </c>
      <c r="BO552" s="1350">
        <v>28.8</v>
      </c>
      <c r="BP552" s="1350"/>
      <c r="BQ552" s="1350"/>
      <c r="BR552" s="1350"/>
      <c r="BS552" s="1350"/>
      <c r="BT552" s="1350"/>
      <c r="BU552" s="680"/>
      <c r="BV552" s="620">
        <v>10</v>
      </c>
      <c r="BW552" s="620">
        <v>10</v>
      </c>
      <c r="BX552" s="620">
        <v>29</v>
      </c>
      <c r="BY552" s="620">
        <v>29</v>
      </c>
      <c r="BZ552" s="578">
        <f>IF(DG552&lt;3,"",(SUM(B552:R552)-MIN(B552:R552)-MAX(B552:R552))/(DG552-2))</f>
        <v>6.0900000000000016</v>
      </c>
      <c r="CA552" s="578">
        <f>IF(DH552&lt;3,"",(SUM(T552:AJ552)-MIN(T552:AJ552)-MAX(T552:AJ552))/(DH552-2))</f>
        <v>5.6599999999999993</v>
      </c>
      <c r="CB552" s="578">
        <f>IF(DI552&lt;3,"",(SUM(AL552:BB552)-MIN(AL552:BB552)-MAX(AL552:BB552))/(DI552-2))</f>
        <v>21.599999999999998</v>
      </c>
      <c r="CC552" s="665">
        <f>IF(DJ552&lt;3,"",(SUM(BD552:BT552)-MIN(BD552:BT552)-MAX(BD552:BT552))/(DJ552-2))</f>
        <v>39.6</v>
      </c>
      <c r="CD552" s="1069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070">
        <f t="shared" si="1587"/>
        <v>28.8</v>
      </c>
      <c r="CF552" s="1070">
        <f t="shared" si="1587"/>
        <v>28.8</v>
      </c>
      <c r="CG552" s="1070">
        <f t="shared" si="1587"/>
        <v>28.8</v>
      </c>
      <c r="CH552" s="1070">
        <f t="shared" si="1587"/>
        <v>28.8</v>
      </c>
      <c r="CI552" s="1071">
        <f t="shared" si="1587"/>
        <v>28.8</v>
      </c>
      <c r="CJ552" s="1071">
        <f t="shared" si="1587"/>
        <v>28.8</v>
      </c>
      <c r="CK552" s="1070">
        <f t="shared" si="1587"/>
        <v>57.6</v>
      </c>
      <c r="CL552" s="1070">
        <f t="shared" si="1587"/>
        <v>57.6</v>
      </c>
      <c r="CM552" s="1070">
        <f t="shared" si="1587"/>
        <v>57.6</v>
      </c>
      <c r="CN552" s="1070">
        <f t="shared" si="1587"/>
        <v>57.6</v>
      </c>
      <c r="CO552" s="1069" t="str">
        <f t="shared" si="1587"/>
        <v/>
      </c>
      <c r="CP552" s="532" t="str">
        <f t="shared" si="1422"/>
        <v/>
      </c>
      <c r="CQ552" s="533" t="str">
        <f t="shared" si="1423"/>
        <v/>
      </c>
      <c r="CR552" s="534" t="str">
        <f t="shared" si="1424"/>
        <v/>
      </c>
      <c r="CS552" s="534" t="str">
        <f t="shared" si="1425"/>
        <v/>
      </c>
      <c r="CT552" s="534">
        <f t="shared" si="1426"/>
        <v>28.8</v>
      </c>
      <c r="CU552" s="534">
        <f t="shared" si="1427"/>
        <v>28.8</v>
      </c>
      <c r="CV552" s="534">
        <f t="shared" si="1428"/>
        <v>28.8</v>
      </c>
      <c r="CW552" s="535">
        <f t="shared" si="1429"/>
        <v>28.8</v>
      </c>
      <c r="CX552" s="535">
        <f t="shared" si="1430"/>
        <v>28.8</v>
      </c>
      <c r="CY552" s="535">
        <f t="shared" si="1431"/>
        <v>28.8</v>
      </c>
      <c r="CZ552" s="534">
        <f t="shared" si="1432"/>
        <v>57.6</v>
      </c>
      <c r="DA552" s="534">
        <f t="shared" si="1433"/>
        <v>57.6</v>
      </c>
      <c r="DB552" s="534">
        <f t="shared" si="1434"/>
        <v>57.6</v>
      </c>
      <c r="DC552" s="534">
        <f t="shared" si="1435"/>
        <v>57.6</v>
      </c>
      <c r="DD552" s="534" t="str">
        <f t="shared" si="1436"/>
        <v/>
      </c>
      <c r="DE552" s="533" t="str">
        <f t="shared" si="1437"/>
        <v/>
      </c>
      <c r="DF552" s="532" t="str">
        <f t="shared" si="1438"/>
        <v/>
      </c>
      <c r="DG552" s="631">
        <f t="shared" si="1532"/>
        <v>6</v>
      </c>
      <c r="DH552" s="96">
        <f t="shared" si="1533"/>
        <v>8</v>
      </c>
      <c r="DI552" s="96">
        <f t="shared" si="1534"/>
        <v>9</v>
      </c>
      <c r="DJ552" s="96">
        <f t="shared" si="1535"/>
        <v>10</v>
      </c>
      <c r="DK552" s="467"/>
      <c r="DL552" s="599"/>
      <c r="DM552" s="599"/>
      <c r="DN552" s="599"/>
      <c r="DO552" s="599"/>
      <c r="DP552" s="599"/>
      <c r="DQ552" s="599"/>
      <c r="DR552" s="599"/>
      <c r="DS552" s="599"/>
      <c r="DT552" s="468"/>
    </row>
    <row r="553" spans="1:124" s="470" customFormat="1" ht="15.75" customHeight="1">
      <c r="A553" s="748" t="s">
        <v>281</v>
      </c>
      <c r="B553" s="736">
        <f>1050*$K$1</f>
        <v>4396.1399999999994</v>
      </c>
      <c r="C553" s="736">
        <f t="shared" ref="C553:M553" si="1597">1050*$K$1</f>
        <v>4396.1399999999994</v>
      </c>
      <c r="D553" s="736">
        <f t="shared" si="1597"/>
        <v>4396.1399999999994</v>
      </c>
      <c r="E553" s="736">
        <f t="shared" si="1597"/>
        <v>4396.1399999999994</v>
      </c>
      <c r="F553" s="736">
        <f t="shared" si="1597"/>
        <v>4396.1399999999994</v>
      </c>
      <c r="G553" s="736">
        <f t="shared" si="1597"/>
        <v>4396.1399999999994</v>
      </c>
      <c r="H553" s="736">
        <f t="shared" si="1597"/>
        <v>4396.1399999999994</v>
      </c>
      <c r="I553" s="736">
        <f t="shared" si="1597"/>
        <v>4396.1399999999994</v>
      </c>
      <c r="J553" s="736">
        <f t="shared" si="1597"/>
        <v>4396.1399999999994</v>
      </c>
      <c r="K553" s="736">
        <f t="shared" si="1597"/>
        <v>4396.1399999999994</v>
      </c>
      <c r="L553" s="736">
        <f t="shared" si="1597"/>
        <v>4396.1399999999994</v>
      </c>
      <c r="M553" s="736">
        <f t="shared" si="1597"/>
        <v>4396.1399999999994</v>
      </c>
      <c r="N553" s="736"/>
      <c r="O553" s="736"/>
      <c r="P553" s="736"/>
      <c r="Q553" s="736"/>
      <c r="R553" s="736"/>
      <c r="S553" s="583"/>
      <c r="T553" s="736">
        <f>1050*$K$1</f>
        <v>4396.1399999999994</v>
      </c>
      <c r="U553" s="736">
        <f t="shared" ref="U553:AE553" si="1598">1050*$K$1</f>
        <v>4396.1399999999994</v>
      </c>
      <c r="V553" s="736">
        <f t="shared" si="1598"/>
        <v>4396.1399999999994</v>
      </c>
      <c r="W553" s="736">
        <f t="shared" si="1598"/>
        <v>4396.1399999999994</v>
      </c>
      <c r="X553" s="736">
        <f t="shared" si="1598"/>
        <v>4396.1399999999994</v>
      </c>
      <c r="Y553" s="736">
        <f t="shared" si="1598"/>
        <v>4396.1399999999994</v>
      </c>
      <c r="Z553" s="1382">
        <f t="shared" si="1598"/>
        <v>4396.1399999999994</v>
      </c>
      <c r="AA553" s="1382">
        <f t="shared" si="1598"/>
        <v>4396.1399999999994</v>
      </c>
      <c r="AB553" s="1382">
        <f t="shared" si="1598"/>
        <v>4396.1399999999994</v>
      </c>
      <c r="AC553" s="1382">
        <f t="shared" si="1598"/>
        <v>4396.1399999999994</v>
      </c>
      <c r="AD553" s="736">
        <f t="shared" si="1598"/>
        <v>4396.1399999999994</v>
      </c>
      <c r="AE553" s="1382">
        <f t="shared" si="1598"/>
        <v>4396.1399999999994</v>
      </c>
      <c r="AF553" s="736"/>
      <c r="AG553" s="736"/>
      <c r="AH553" s="736"/>
      <c r="AI553" s="736"/>
      <c r="AJ553" s="736"/>
      <c r="AK553" s="583"/>
      <c r="AL553" s="736">
        <f>1050*$K$1</f>
        <v>4396.1399999999994</v>
      </c>
      <c r="AM553" s="736">
        <f t="shared" ref="AM553:AW553" si="1599">1050*$K$1</f>
        <v>4396.1399999999994</v>
      </c>
      <c r="AN553" s="736">
        <f t="shared" si="1599"/>
        <v>4396.1399999999994</v>
      </c>
      <c r="AO553" s="736">
        <f t="shared" si="1599"/>
        <v>4396.1399999999994</v>
      </c>
      <c r="AP553" s="736">
        <f t="shared" si="1599"/>
        <v>4396.1399999999994</v>
      </c>
      <c r="AQ553" s="736">
        <f t="shared" si="1599"/>
        <v>4396.1399999999994</v>
      </c>
      <c r="AR553" s="736">
        <f t="shared" si="1599"/>
        <v>4396.1399999999994</v>
      </c>
      <c r="AS553" s="736">
        <f t="shared" si="1599"/>
        <v>4396.1399999999994</v>
      </c>
      <c r="AT553" s="736">
        <f t="shared" si="1599"/>
        <v>4396.1399999999994</v>
      </c>
      <c r="AU553" s="736">
        <f t="shared" si="1599"/>
        <v>4396.1399999999994</v>
      </c>
      <c r="AV553" s="736">
        <f t="shared" si="1599"/>
        <v>4396.1399999999994</v>
      </c>
      <c r="AW553" s="736">
        <f t="shared" si="1599"/>
        <v>4396.1399999999994</v>
      </c>
      <c r="AX553" s="736"/>
      <c r="AY553" s="736"/>
      <c r="AZ553" s="736"/>
      <c r="BA553" s="736"/>
      <c r="BB553" s="736"/>
      <c r="BC553" s="730"/>
      <c r="BD553" s="1382">
        <f>1050*$K$1</f>
        <v>4396.1399999999994</v>
      </c>
      <c r="BE553" s="1382">
        <f t="shared" ref="BE553:BO553" si="1600">1050*$K$1</f>
        <v>4396.1399999999994</v>
      </c>
      <c r="BF553" s="1382">
        <f t="shared" si="1600"/>
        <v>4396.1399999999994</v>
      </c>
      <c r="BG553" s="1382">
        <f t="shared" si="1600"/>
        <v>4396.1399999999994</v>
      </c>
      <c r="BH553" s="1382">
        <f t="shared" si="1600"/>
        <v>4396.1399999999994</v>
      </c>
      <c r="BI553" s="1382">
        <f t="shared" si="1600"/>
        <v>4396.1399999999994</v>
      </c>
      <c r="BJ553" s="1382">
        <f t="shared" si="1600"/>
        <v>4396.1399999999994</v>
      </c>
      <c r="BK553" s="1382">
        <f t="shared" si="1600"/>
        <v>4396.1399999999994</v>
      </c>
      <c r="BL553" s="1382">
        <f t="shared" si="1600"/>
        <v>4396.1399999999994</v>
      </c>
      <c r="BM553" s="1382">
        <f t="shared" si="1600"/>
        <v>4396.1399999999994</v>
      </c>
      <c r="BN553" s="1382">
        <f t="shared" si="1600"/>
        <v>4396.1399999999994</v>
      </c>
      <c r="BO553" s="1382">
        <f t="shared" si="1600"/>
        <v>4396.1399999999994</v>
      </c>
      <c r="BP553" s="1382"/>
      <c r="BQ553" s="1382"/>
      <c r="BR553" s="1382"/>
      <c r="BS553" s="1382"/>
      <c r="BT553" s="1382"/>
      <c r="BU553" s="730"/>
      <c r="BV553" s="736">
        <f t="shared" ref="BV553:BY553" si="1601">1050*$K$1</f>
        <v>4396.1399999999994</v>
      </c>
      <c r="BW553" s="736">
        <f t="shared" si="1601"/>
        <v>4396.1399999999994</v>
      </c>
      <c r="BX553" s="736">
        <f t="shared" si="1601"/>
        <v>4396.1399999999994</v>
      </c>
      <c r="BY553" s="736">
        <f t="shared" si="1601"/>
        <v>4396.1399999999994</v>
      </c>
      <c r="BZ553" s="578">
        <f>IF(DG553&lt;3,"",(SUM(B553:R553)-MIN(B553:R553)-MAX(B553:R553))/(DG553-2))</f>
        <v>4396.1399999999994</v>
      </c>
      <c r="CA553" s="578">
        <f>IF(DH553&lt;3,"",(SUM(T553:AJ553)-MIN(T553:AJ553)-MAX(T553:AJ553))/(DH553-2))</f>
        <v>4396.1399999999994</v>
      </c>
      <c r="CB553" s="578">
        <f>IF(DI553&lt;3,"",(SUM(AL553:BB553)-MIN(AL553:BB553)-MAX(AL553:BB553))/(DI553-2))</f>
        <v>4396.1399999999994</v>
      </c>
      <c r="CC553" s="665">
        <f>IF(DJ553&lt;3,"",(SUM(BD553:BT553)-MIN(BD553:BT553)-MAX(BD553:BT553))/(DJ553-2))</f>
        <v>4396.1399999999994</v>
      </c>
      <c r="CD553" s="1069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1070">
        <f t="shared" si="1587"/>
        <v>4396.1399999999994</v>
      </c>
      <c r="CF553" s="1070">
        <f t="shared" si="1587"/>
        <v>4396.1399999999994</v>
      </c>
      <c r="CG553" s="1070">
        <f t="shared" si="1587"/>
        <v>4396.1399999999994</v>
      </c>
      <c r="CH553" s="1070">
        <f t="shared" si="1587"/>
        <v>4396.1399999999994</v>
      </c>
      <c r="CI553" s="1071">
        <f t="shared" si="1587"/>
        <v>4396.1399999999994</v>
      </c>
      <c r="CJ553" s="1071">
        <f t="shared" si="1587"/>
        <v>4396.1399999999994</v>
      </c>
      <c r="CK553" s="1070">
        <f t="shared" si="1587"/>
        <v>4396.1399999999994</v>
      </c>
      <c r="CL553" s="1070">
        <f t="shared" si="1587"/>
        <v>4396.1399999999994</v>
      </c>
      <c r="CM553" s="1070">
        <f t="shared" si="1587"/>
        <v>4396.1399999999994</v>
      </c>
      <c r="CN553" s="1070">
        <f t="shared" si="1587"/>
        <v>4396.1399999999994</v>
      </c>
      <c r="CO553" s="1069">
        <f t="shared" si="1587"/>
        <v>4396.1399999999994</v>
      </c>
      <c r="CP553" s="532" t="str">
        <f t="shared" si="1422"/>
        <v/>
      </c>
      <c r="CQ553" s="533" t="str">
        <f t="shared" si="1423"/>
        <v/>
      </c>
      <c r="CR553" s="534" t="str">
        <f t="shared" si="1424"/>
        <v/>
      </c>
      <c r="CS553" s="534">
        <f t="shared" si="1425"/>
        <v>4396.1399999999994</v>
      </c>
      <c r="CT553" s="534">
        <f t="shared" si="1426"/>
        <v>4396.1399999999994</v>
      </c>
      <c r="CU553" s="534">
        <f t="shared" si="1427"/>
        <v>4396.1399999999994</v>
      </c>
      <c r="CV553" s="534">
        <f t="shared" si="1428"/>
        <v>4396.1399999999994</v>
      </c>
      <c r="CW553" s="535">
        <f t="shared" si="1429"/>
        <v>4396.1399999999994</v>
      </c>
      <c r="CX553" s="535">
        <f t="shared" si="1430"/>
        <v>4396.1399999999994</v>
      </c>
      <c r="CY553" s="535">
        <f t="shared" si="1431"/>
        <v>4396.1399999999994</v>
      </c>
      <c r="CZ553" s="534">
        <f t="shared" si="1432"/>
        <v>4396.1399999999994</v>
      </c>
      <c r="DA553" s="534">
        <f t="shared" si="1433"/>
        <v>4396.1399999999994</v>
      </c>
      <c r="DB553" s="534">
        <f t="shared" si="1434"/>
        <v>4396.1399999999994</v>
      </c>
      <c r="DC553" s="534">
        <f t="shared" si="1435"/>
        <v>4396.1399999999994</v>
      </c>
      <c r="DD553" s="534">
        <f t="shared" si="1436"/>
        <v>4396.1399999999994</v>
      </c>
      <c r="DE553" s="533" t="str">
        <f t="shared" si="1437"/>
        <v/>
      </c>
      <c r="DF553" s="532" t="str">
        <f t="shared" si="1438"/>
        <v/>
      </c>
      <c r="DG553" s="631">
        <f t="shared" si="1532"/>
        <v>12</v>
      </c>
      <c r="DH553" s="96">
        <f t="shared" si="1533"/>
        <v>12</v>
      </c>
      <c r="DI553" s="96">
        <f t="shared" si="1534"/>
        <v>12</v>
      </c>
      <c r="DJ553" s="96">
        <f t="shared" si="1535"/>
        <v>12</v>
      </c>
      <c r="DK553" s="467"/>
      <c r="DL553" s="599"/>
      <c r="DM553" s="599"/>
      <c r="DN553" s="599"/>
      <c r="DO553" s="599"/>
      <c r="DP553" s="599"/>
      <c r="DQ553" s="599"/>
      <c r="DR553" s="599"/>
      <c r="DS553" s="599"/>
      <c r="DT553" s="468"/>
    </row>
    <row r="554" spans="1:124" s="470" customFormat="1" ht="15.75" customHeight="1">
      <c r="A554" s="590" t="s">
        <v>226</v>
      </c>
      <c r="B554" s="738">
        <f t="shared" ref="B554:M554" si="1602">IF(B552="","",B552*B553/B$46/365/$G$1)</f>
        <v>9.3851058530510564E-4</v>
      </c>
      <c r="C554" s="738" t="str">
        <f t="shared" si="1602"/>
        <v/>
      </c>
      <c r="D554" s="738">
        <f t="shared" si="1602"/>
        <v>1.6423935242839351E-3</v>
      </c>
      <c r="E554" s="738" t="str">
        <f t="shared" si="1602"/>
        <v/>
      </c>
      <c r="F554" s="738">
        <f t="shared" si="1602"/>
        <v>5.4746450809464503E-4</v>
      </c>
      <c r="G554" s="738">
        <f t="shared" si="1602"/>
        <v>6.1216485905128486E-4</v>
      </c>
      <c r="H554" s="738" t="str">
        <f t="shared" si="1602"/>
        <v/>
      </c>
      <c r="I554" s="738">
        <f t="shared" si="1602"/>
        <v>6.1216485905128486E-4</v>
      </c>
      <c r="J554" s="738">
        <f t="shared" si="1602"/>
        <v>5.1798564996647181E-4</v>
      </c>
      <c r="K554" s="738" t="str">
        <f t="shared" si="1602"/>
        <v/>
      </c>
      <c r="L554" s="738" t="str">
        <f t="shared" si="1602"/>
        <v/>
      </c>
      <c r="M554" s="738" t="str">
        <f t="shared" si="1602"/>
        <v/>
      </c>
      <c r="N554" s="738"/>
      <c r="O554" s="738"/>
      <c r="P554" s="738"/>
      <c r="Q554" s="738"/>
      <c r="R554" s="738"/>
      <c r="S554" s="569"/>
      <c r="T554" s="738" t="str">
        <f t="shared" ref="T554:AE554" si="1603">IF(T552="","",T552*T553/T$46/365/$G$1)</f>
        <v/>
      </c>
      <c r="U554" s="738">
        <f t="shared" si="1603"/>
        <v>3.210132797464055E-4</v>
      </c>
      <c r="V554" s="738">
        <f t="shared" si="1603"/>
        <v>0</v>
      </c>
      <c r="W554" s="738">
        <f t="shared" si="1603"/>
        <v>1.1944680176610438E-3</v>
      </c>
      <c r="X554" s="738">
        <f t="shared" si="1603"/>
        <v>4.4139325965130761E-4</v>
      </c>
      <c r="Y554" s="738">
        <f t="shared" si="1603"/>
        <v>1.3139148194271483E-3</v>
      </c>
      <c r="Z554" s="1387" t="str">
        <f t="shared" si="1603"/>
        <v/>
      </c>
      <c r="AA554" s="1387">
        <f t="shared" si="1603"/>
        <v>4.3797160647571605E-4</v>
      </c>
      <c r="AB554" s="1387">
        <f t="shared" si="1603"/>
        <v>1.6634498515183443E-3</v>
      </c>
      <c r="AC554" s="1387">
        <f t="shared" si="1603"/>
        <v>3.2847870485678708E-4</v>
      </c>
      <c r="AD554" s="738" t="str">
        <f t="shared" si="1603"/>
        <v/>
      </c>
      <c r="AE554" s="1387" t="str">
        <f t="shared" si="1603"/>
        <v/>
      </c>
      <c r="AF554" s="738"/>
      <c r="AG554" s="738"/>
      <c r="AH554" s="738"/>
      <c r="AI554" s="738"/>
      <c r="AJ554" s="738"/>
      <c r="AK554" s="569"/>
      <c r="AL554" s="738">
        <f t="shared" ref="AL554:AW554" si="1604">IF(AL552="","",AL552*AL553/AL$46/365/$G$1)</f>
        <v>1.9708722291407218E-3</v>
      </c>
      <c r="AM554" s="738">
        <f t="shared" si="1604"/>
        <v>1.6423935242839351E-3</v>
      </c>
      <c r="AN554" s="738" t="str">
        <f t="shared" si="1604"/>
        <v/>
      </c>
      <c r="AO554" s="738" t="str">
        <f t="shared" si="1604"/>
        <v/>
      </c>
      <c r="AP554" s="738">
        <f t="shared" si="1604"/>
        <v>3.2847870485678702E-3</v>
      </c>
      <c r="AQ554" s="738">
        <f t="shared" si="1604"/>
        <v>4.3797160647571602E-3</v>
      </c>
      <c r="AR554" s="738">
        <f t="shared" si="1604"/>
        <v>3.2847870485678702E-3</v>
      </c>
      <c r="AS554" s="738">
        <f t="shared" si="1604"/>
        <v>6.5695740971357403E-3</v>
      </c>
      <c r="AT554" s="738">
        <f t="shared" si="1604"/>
        <v>1.6423935242839351E-3</v>
      </c>
      <c r="AU554" s="738">
        <f t="shared" si="1604"/>
        <v>6.5695740971357403E-3</v>
      </c>
      <c r="AV554" s="738">
        <f t="shared" si="1604"/>
        <v>1.0949290161892901E-3</v>
      </c>
      <c r="AW554" s="738" t="str">
        <f t="shared" si="1604"/>
        <v/>
      </c>
      <c r="AX554" s="738"/>
      <c r="AY554" s="738"/>
      <c r="AZ554" s="738"/>
      <c r="BA554" s="738"/>
      <c r="BB554" s="738"/>
      <c r="BC554" s="630"/>
      <c r="BD554" s="1387">
        <f>IF(BD552="","",BD552*BD553/BD$46/365/$G$1)</f>
        <v>9.8543611457036096E-3</v>
      </c>
      <c r="BE554" s="1387">
        <f t="shared" ref="BE554:BO554" si="1605">IF(BE552="","",BE552*BE553/BE$46/365/$G$1)</f>
        <v>7.8834889165628873E-3</v>
      </c>
      <c r="BF554" s="1387">
        <f t="shared" si="1605"/>
        <v>9.8543611457036096E-3</v>
      </c>
      <c r="BG554" s="1387">
        <f t="shared" si="1605"/>
        <v>1.3139148194271481E-2</v>
      </c>
      <c r="BH554" s="1387">
        <f t="shared" si="1605"/>
        <v>7.8834889165628873E-3</v>
      </c>
      <c r="BI554" s="1387" t="str">
        <f t="shared" si="1605"/>
        <v/>
      </c>
      <c r="BJ554" s="1387" t="str">
        <f t="shared" si="1605"/>
        <v/>
      </c>
      <c r="BK554" s="1387">
        <f t="shared" si="1605"/>
        <v>4.9271805728518048E-3</v>
      </c>
      <c r="BL554" s="1387">
        <f t="shared" si="1605"/>
        <v>4.3797160647571602E-3</v>
      </c>
      <c r="BM554" s="1387">
        <f t="shared" si="1605"/>
        <v>3.2847870485678702E-3</v>
      </c>
      <c r="BN554" s="1387">
        <f t="shared" si="1605"/>
        <v>4.3797160647571602E-3</v>
      </c>
      <c r="BO554" s="1387">
        <f t="shared" si="1605"/>
        <v>3.9417444582814437E-3</v>
      </c>
      <c r="BP554" s="1387"/>
      <c r="BQ554" s="1387"/>
      <c r="BR554" s="1387"/>
      <c r="BS554" s="1387"/>
      <c r="BT554" s="1387"/>
      <c r="BU554" s="630"/>
      <c r="BV554" s="738">
        <f>IF(BV552="","",BV552*BV553/BV$46/365/$G$1)</f>
        <v>1.3686612702366126E-3</v>
      </c>
      <c r="BW554" s="738">
        <f>IF(BW552="","",BW552*BW553/BW$46/365/$G$1)</f>
        <v>1.3686612702366126E-3</v>
      </c>
      <c r="BX554" s="738">
        <f>IF(BX552="","",BX552*BX553/BX$46/365/$G$1)</f>
        <v>3.9691176836861766E-3</v>
      </c>
      <c r="BY554" s="738">
        <f>IF(BY552="","",BY552*BY553/BY$46/365/$G$1)</f>
        <v>4.9613971046077211E-3</v>
      </c>
      <c r="BZ554" s="603">
        <f>IF(DG554&lt;3,"",(SUM(B554:R554)-MIN(B554:R554)-MAX(B554:R554))/(DG554-2))</f>
        <v>6.7757620287558021E-4</v>
      </c>
      <c r="CA554" s="603">
        <f>IF(DH554&lt;3,"",(SUM(T554:AJ554)-MIN(T554:AJ554)-MAX(T554:AJ554))/(DH554-2))</f>
        <v>6.7287328130306802E-4</v>
      </c>
      <c r="CB554" s="603">
        <f>IF(DI554&lt;3,"",(SUM(AL554:BB554)-MIN(AL554:BB554)-MAX(AL554:BB554))/(DI554-2))</f>
        <v>3.2535033623910326E-3</v>
      </c>
      <c r="CC554" s="603">
        <f>IF(DJ554&lt;3,"",(SUM(BD554:BT554)-MIN(BD554:BT554)-MAX(BD554:BT554))/(DJ554-2))</f>
        <v>6.6380071606475695E-3</v>
      </c>
      <c r="CD554" s="107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073">
        <f t="shared" si="1587"/>
        <v>3.2847870485678702E-3</v>
      </c>
      <c r="CF554" s="1073">
        <f t="shared" si="1587"/>
        <v>3.9417444582814437E-3</v>
      </c>
      <c r="CG554" s="1073">
        <f t="shared" si="1587"/>
        <v>4.3797160647571602E-3</v>
      </c>
      <c r="CH554" s="1073">
        <f t="shared" si="1587"/>
        <v>4.3797160647571602E-3</v>
      </c>
      <c r="CI554" s="1074">
        <f t="shared" si="1587"/>
        <v>4.9271805728518048E-3</v>
      </c>
      <c r="CJ554" s="1074">
        <f t="shared" si="1587"/>
        <v>7.8834889165628873E-3</v>
      </c>
      <c r="CK554" s="1073">
        <f t="shared" si="1587"/>
        <v>7.8834889165628873E-3</v>
      </c>
      <c r="CL554" s="1073">
        <f t="shared" si="1587"/>
        <v>9.8543611457036096E-3</v>
      </c>
      <c r="CM554" s="1073">
        <f t="shared" si="1587"/>
        <v>9.8543611457036096E-3</v>
      </c>
      <c r="CN554" s="1073">
        <f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>1.3139148194271481E-2</v>
      </c>
      <c r="CO554" s="1072" t="str">
        <f>IF(UPPER($CD$4)=UPPER($BZ$4),IF(OR(-FLOOR(((17-COUNT($B554:$R554))/2),1)+CO$7&lt;1,-FLOOR(((17-COUNT($B554:$R554))/2),1)+CO$7&gt;COUNT($B554:$R554)),"",LARGE($B554:$R554,-FLOOR(((17-COUNT($B554:$R554))/2),1)+CO$7)),IF(UPPER($CD$4)=UPPER($CA$4),IF(OR(-FLOOR(((17-COUNT($T554:$AJ554))/2),1)+CO$7&lt;1,-FLOOR(((17-COUNT($T554:$AJ554))/2),1)+CO$7&gt;COUNT($T554:$AJ554)),"",LARGE($T554:$AJ554,-FLOOR(((17-COUNT($T554:$AJ554))/2),1)+CO$7)),IF(UPPER($CD$4)=UPPER($CB$4),IF(OR(-FLOOR(((17-COUNT($AL554:$BB554))/2),1)+CO$7&lt;1,-FLOOR(((17-COUNT($AL554:$BB554))/2),1)+CO$7&gt;COUNT($AL554:$BB554)),"",LARGE($AL554:$BB554,-FLOOR(((17-COUNT($AL554:$BB554))/2),1)+CO$7)),IF(OR(-FLOOR(((17-COUNT($BD554:$BT554))/2),1)+CO$7&lt;1,-FLOOR(((17-COUNT($BD554:$BT554))/2),1)+CO$7&gt;COUNT($BD554:$BT554)),"",LARGE($BD554:$BT554,-FLOOR(((17-COUNT($BD554:$BT554))/2),1)+CO$7)))))</f>
        <v/>
      </c>
      <c r="CP554" s="520" t="str">
        <f t="shared" si="1422"/>
        <v/>
      </c>
      <c r="CQ554" s="521" t="str">
        <f t="shared" si="1423"/>
        <v/>
      </c>
      <c r="CR554" s="522" t="str">
        <f t="shared" si="1424"/>
        <v/>
      </c>
      <c r="CS554" s="522" t="str">
        <f t="shared" si="1425"/>
        <v/>
      </c>
      <c r="CT554" s="522">
        <f t="shared" si="1426"/>
        <v>3.2847870485678702E-3</v>
      </c>
      <c r="CU554" s="522">
        <f t="shared" si="1427"/>
        <v>3.9417444582814437E-3</v>
      </c>
      <c r="CV554" s="522">
        <f t="shared" si="1428"/>
        <v>4.3797160647571602E-3</v>
      </c>
      <c r="CW554" s="523">
        <f t="shared" si="1429"/>
        <v>4.3797160647571602E-3</v>
      </c>
      <c r="CX554" s="523">
        <f t="shared" si="1430"/>
        <v>4.9271805728518048E-3</v>
      </c>
      <c r="CY554" s="523">
        <f t="shared" si="1431"/>
        <v>7.8834889165628873E-3</v>
      </c>
      <c r="CZ554" s="522">
        <f t="shared" si="1432"/>
        <v>7.8834889165628873E-3</v>
      </c>
      <c r="DA554" s="522">
        <f t="shared" si="1433"/>
        <v>9.8543611457036096E-3</v>
      </c>
      <c r="DB554" s="522">
        <f t="shared" si="1434"/>
        <v>9.8543611457036096E-3</v>
      </c>
      <c r="DC554" s="522">
        <f t="shared" si="1435"/>
        <v>1.3139148194271481E-2</v>
      </c>
      <c r="DD554" s="522" t="str">
        <f t="shared" si="1436"/>
        <v/>
      </c>
      <c r="DE554" s="521" t="str">
        <f t="shared" si="1437"/>
        <v/>
      </c>
      <c r="DF554" s="520" t="str">
        <f t="shared" si="1438"/>
        <v/>
      </c>
      <c r="DG554" s="631">
        <f t="shared" si="1532"/>
        <v>6</v>
      </c>
      <c r="DH554" s="96">
        <f t="shared" si="1533"/>
        <v>8</v>
      </c>
      <c r="DI554" s="96">
        <f t="shared" si="1534"/>
        <v>9</v>
      </c>
      <c r="DJ554" s="96">
        <f t="shared" si="1535"/>
        <v>10</v>
      </c>
      <c r="DK554" s="467"/>
      <c r="DL554" s="599"/>
      <c r="DM554" s="599"/>
      <c r="DN554" s="599"/>
      <c r="DO554" s="599"/>
      <c r="DP554" s="599"/>
      <c r="DQ554" s="599"/>
      <c r="DR554" s="599"/>
      <c r="DS554" s="599"/>
      <c r="DT554" s="468"/>
    </row>
    <row r="555" spans="1:124" s="470" customFormat="1" ht="15.75" customHeight="1">
      <c r="A555" s="1155" t="s">
        <v>285</v>
      </c>
      <c r="B555" s="656">
        <v>42.5</v>
      </c>
      <c r="C555" s="622"/>
      <c r="D555" s="656">
        <v>34</v>
      </c>
      <c r="E555" s="622"/>
      <c r="F555" s="656">
        <v>31.25</v>
      </c>
      <c r="G555" s="622">
        <v>16</v>
      </c>
      <c r="H555" s="656"/>
      <c r="I555" s="622">
        <v>15.5</v>
      </c>
      <c r="J555" s="656">
        <v>16</v>
      </c>
      <c r="K555" s="622"/>
      <c r="L555" s="622"/>
      <c r="M555" s="656"/>
      <c r="N555" s="622"/>
      <c r="O555" s="622"/>
      <c r="P555" s="656"/>
      <c r="Q555" s="622"/>
      <c r="R555" s="622"/>
      <c r="S555" s="966"/>
      <c r="T555" s="622"/>
      <c r="U555" s="656">
        <v>50.98</v>
      </c>
      <c r="V555" s="622"/>
      <c r="W555" s="656">
        <v>33.75</v>
      </c>
      <c r="X555" s="622">
        <v>143</v>
      </c>
      <c r="Y555" s="656">
        <v>40</v>
      </c>
      <c r="Z555" s="1351"/>
      <c r="AA555" s="1360">
        <v>31.25</v>
      </c>
      <c r="AB555" s="1351">
        <v>40</v>
      </c>
      <c r="AC555" s="1360">
        <v>31.25</v>
      </c>
      <c r="AD555" s="622"/>
      <c r="AE555" s="1360"/>
      <c r="AF555" s="622"/>
      <c r="AG555" s="656"/>
      <c r="AH555" s="622"/>
      <c r="AI555" s="656"/>
      <c r="AJ555" s="622"/>
      <c r="AK555" s="966"/>
      <c r="AL555" s="622">
        <v>7.5</v>
      </c>
      <c r="AM555" s="656">
        <v>8</v>
      </c>
      <c r="AN555" s="622"/>
      <c r="AO555" s="656"/>
      <c r="AP555" s="622">
        <v>28</v>
      </c>
      <c r="AQ555" s="656">
        <v>28</v>
      </c>
      <c r="AR555" s="622">
        <v>28</v>
      </c>
      <c r="AS555" s="656">
        <v>28</v>
      </c>
      <c r="AT555" s="622">
        <v>12.8</v>
      </c>
      <c r="AU555" s="656">
        <v>64</v>
      </c>
      <c r="AV555" s="622">
        <v>12.8</v>
      </c>
      <c r="AW555" s="656"/>
      <c r="AX555" s="622"/>
      <c r="AY555" s="656"/>
      <c r="AZ555" s="622"/>
      <c r="BA555" s="656"/>
      <c r="BB555" s="622"/>
      <c r="BC555" s="966"/>
      <c r="BD555" s="1351">
        <v>64</v>
      </c>
      <c r="BE555" s="1351">
        <v>64</v>
      </c>
      <c r="BF555" s="1360">
        <v>64</v>
      </c>
      <c r="BG555" s="1351">
        <v>64</v>
      </c>
      <c r="BH555" s="1360">
        <v>28</v>
      </c>
      <c r="BI555" s="1351"/>
      <c r="BJ555" s="1360"/>
      <c r="BK555" s="1351">
        <v>28</v>
      </c>
      <c r="BL555" s="1360">
        <v>28</v>
      </c>
      <c r="BM555" s="1351">
        <v>28</v>
      </c>
      <c r="BN555" s="1360">
        <v>28</v>
      </c>
      <c r="BO555" s="1351">
        <v>28</v>
      </c>
      <c r="BP555" s="1360"/>
      <c r="BQ555" s="1351"/>
      <c r="BR555" s="1360"/>
      <c r="BS555" s="1351"/>
      <c r="BT555" s="1360"/>
      <c r="BU555" s="966"/>
      <c r="BV555" s="622">
        <v>28</v>
      </c>
      <c r="BW555" s="656">
        <v>28</v>
      </c>
      <c r="BX555" s="622">
        <v>28</v>
      </c>
      <c r="BY555" s="656">
        <v>28</v>
      </c>
      <c r="BZ555" s="578">
        <f>IF(DG555&lt;3,"",(SUM(B555:R555)-MIN(B555:R555)-MAX(B555:R555))/(DG555-2))</f>
        <v>24.3125</v>
      </c>
      <c r="CA555" s="578">
        <f>IF(DH555&lt;3,"",(SUM(T555:AJ555)-MIN(T555:AJ555)-MAX(T555:AJ555))/(DH555-2))</f>
        <v>39.196000000000005</v>
      </c>
      <c r="CB555" s="578">
        <f>IF(DI555&lt;3,"",(SUM(AL555:BB555)-MIN(AL555:BB555)-MAX(AL555:BB555))/(DI555-2))</f>
        <v>20.800000000000004</v>
      </c>
      <c r="CC555" s="665">
        <f>IF(DJ555&lt;3,"",(SUM(BD555:BT555)-MIN(BD555:BT555)-MAX(BD555:BT555))/(DJ555-2))</f>
        <v>41.5</v>
      </c>
      <c r="CD555" s="1069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070">
        <f t="shared" si="1587"/>
        <v>28</v>
      </c>
      <c r="CF555" s="1070">
        <f t="shared" si="1587"/>
        <v>28</v>
      </c>
      <c r="CG555" s="1070">
        <f t="shared" si="1587"/>
        <v>28</v>
      </c>
      <c r="CH555" s="1070">
        <f t="shared" si="1587"/>
        <v>28</v>
      </c>
      <c r="CI555" s="1071">
        <f t="shared" si="1587"/>
        <v>28</v>
      </c>
      <c r="CJ555" s="1071">
        <f t="shared" si="1587"/>
        <v>28</v>
      </c>
      <c r="CK555" s="1070">
        <f t="shared" si="1587"/>
        <v>64</v>
      </c>
      <c r="CL555" s="1070">
        <f t="shared" si="1587"/>
        <v>64</v>
      </c>
      <c r="CM555" s="1070">
        <f t="shared" si="1587"/>
        <v>64</v>
      </c>
      <c r="CN555" s="1070">
        <f t="shared" si="1587"/>
        <v>64</v>
      </c>
      <c r="CO555" s="1069" t="str">
        <f t="shared" si="1587"/>
        <v/>
      </c>
      <c r="CP555" s="532" t="str">
        <f t="shared" si="1422"/>
        <v/>
      </c>
      <c r="CQ555" s="533" t="str">
        <f t="shared" si="1423"/>
        <v/>
      </c>
      <c r="CR555" s="534" t="str">
        <f t="shared" si="1424"/>
        <v/>
      </c>
      <c r="CS555" s="534" t="str">
        <f t="shared" si="1425"/>
        <v/>
      </c>
      <c r="CT555" s="534">
        <f t="shared" si="1426"/>
        <v>28</v>
      </c>
      <c r="CU555" s="534">
        <f t="shared" si="1427"/>
        <v>28</v>
      </c>
      <c r="CV555" s="534">
        <f t="shared" si="1428"/>
        <v>28</v>
      </c>
      <c r="CW555" s="535">
        <f t="shared" si="1429"/>
        <v>28</v>
      </c>
      <c r="CX555" s="535">
        <f t="shared" si="1430"/>
        <v>28</v>
      </c>
      <c r="CY555" s="535">
        <f t="shared" si="1431"/>
        <v>28</v>
      </c>
      <c r="CZ555" s="534">
        <f t="shared" si="1432"/>
        <v>64</v>
      </c>
      <c r="DA555" s="534">
        <f t="shared" si="1433"/>
        <v>64</v>
      </c>
      <c r="DB555" s="534">
        <f t="shared" si="1434"/>
        <v>64</v>
      </c>
      <c r="DC555" s="534">
        <f t="shared" si="1435"/>
        <v>64</v>
      </c>
      <c r="DD555" s="534" t="str">
        <f t="shared" si="1436"/>
        <v/>
      </c>
      <c r="DE555" s="533" t="str">
        <f t="shared" si="1437"/>
        <v/>
      </c>
      <c r="DF555" s="532" t="str">
        <f t="shared" si="1438"/>
        <v/>
      </c>
      <c r="DG555" s="631">
        <f t="shared" si="1532"/>
        <v>6</v>
      </c>
      <c r="DH555" s="96">
        <f t="shared" si="1533"/>
        <v>7</v>
      </c>
      <c r="DI555" s="96">
        <f t="shared" si="1534"/>
        <v>9</v>
      </c>
      <c r="DJ555" s="96">
        <f t="shared" si="1535"/>
        <v>10</v>
      </c>
      <c r="DK555" s="467"/>
      <c r="DL555" s="599"/>
      <c r="DM555" s="599"/>
      <c r="DN555" s="599"/>
      <c r="DO555" s="599"/>
      <c r="DP555" s="599"/>
      <c r="DQ555" s="599"/>
      <c r="DR555" s="599"/>
      <c r="DS555" s="599"/>
      <c r="DT555" s="468"/>
    </row>
    <row r="556" spans="1:124" s="470" customFormat="1" ht="15.75" customHeight="1">
      <c r="A556" s="590" t="s">
        <v>283</v>
      </c>
      <c r="B556" s="735">
        <f t="shared" ref="B556:M556" si="1606">IF(B555="","",B552*B555)</f>
        <v>408</v>
      </c>
      <c r="C556" s="735" t="str">
        <f t="shared" si="1606"/>
        <v/>
      </c>
      <c r="D556" s="735">
        <f t="shared" si="1606"/>
        <v>326.39999999999998</v>
      </c>
      <c r="E556" s="735" t="str">
        <f t="shared" si="1606"/>
        <v/>
      </c>
      <c r="F556" s="735">
        <f t="shared" si="1606"/>
        <v>150</v>
      </c>
      <c r="G556" s="735">
        <f t="shared" si="1606"/>
        <v>78.72</v>
      </c>
      <c r="H556" s="735" t="str">
        <f t="shared" si="1606"/>
        <v/>
      </c>
      <c r="I556" s="735">
        <f t="shared" si="1606"/>
        <v>76.260000000000005</v>
      </c>
      <c r="J556" s="735">
        <f t="shared" si="1606"/>
        <v>78.72</v>
      </c>
      <c r="K556" s="735" t="str">
        <f t="shared" si="1606"/>
        <v/>
      </c>
      <c r="L556" s="735" t="str">
        <f t="shared" si="1606"/>
        <v/>
      </c>
      <c r="M556" s="735" t="str">
        <f t="shared" si="1606"/>
        <v/>
      </c>
      <c r="N556" s="735"/>
      <c r="O556" s="735"/>
      <c r="P556" s="735"/>
      <c r="Q556" s="735"/>
      <c r="R556" s="735"/>
      <c r="S556" s="739"/>
      <c r="T556" s="735" t="str">
        <f t="shared" ref="T556:AE556" si="1607">IF(T555="","",T552*T555)</f>
        <v/>
      </c>
      <c r="U556" s="735">
        <f t="shared" si="1607"/>
        <v>131.5284</v>
      </c>
      <c r="V556" s="735" t="str">
        <f t="shared" si="1607"/>
        <v/>
      </c>
      <c r="W556" s="735">
        <f t="shared" si="1607"/>
        <v>324</v>
      </c>
      <c r="X556" s="735">
        <f t="shared" si="1607"/>
        <v>368.94</v>
      </c>
      <c r="Y556" s="735">
        <f t="shared" si="1607"/>
        <v>384</v>
      </c>
      <c r="Z556" s="1383" t="str">
        <f t="shared" si="1607"/>
        <v/>
      </c>
      <c r="AA556" s="1383">
        <f t="shared" si="1607"/>
        <v>150</v>
      </c>
      <c r="AB556" s="1383">
        <f t="shared" si="1607"/>
        <v>632</v>
      </c>
      <c r="AC556" s="1383">
        <f t="shared" si="1607"/>
        <v>150</v>
      </c>
      <c r="AD556" s="735" t="str">
        <f t="shared" si="1607"/>
        <v/>
      </c>
      <c r="AE556" s="1383" t="str">
        <f t="shared" si="1607"/>
        <v/>
      </c>
      <c r="AF556" s="735"/>
      <c r="AG556" s="735"/>
      <c r="AH556" s="735"/>
      <c r="AI556" s="735"/>
      <c r="AJ556" s="735"/>
      <c r="AK556" s="739"/>
      <c r="AL556" s="735">
        <f t="shared" ref="AL556:AW556" si="1608">IF(AL555="","",AL552*AL555)</f>
        <v>108</v>
      </c>
      <c r="AM556" s="735">
        <f t="shared" si="1608"/>
        <v>96</v>
      </c>
      <c r="AN556" s="735" t="str">
        <f t="shared" si="1608"/>
        <v/>
      </c>
      <c r="AO556" s="735" t="str">
        <f t="shared" si="1608"/>
        <v/>
      </c>
      <c r="AP556" s="735">
        <f t="shared" si="1608"/>
        <v>806.4</v>
      </c>
      <c r="AQ556" s="735">
        <f t="shared" si="1608"/>
        <v>806.4</v>
      </c>
      <c r="AR556" s="735">
        <f t="shared" si="1608"/>
        <v>806.4</v>
      </c>
      <c r="AS556" s="735">
        <f t="shared" si="1608"/>
        <v>806.4</v>
      </c>
      <c r="AT556" s="735">
        <f t="shared" si="1608"/>
        <v>122.88</v>
      </c>
      <c r="AU556" s="735">
        <f t="shared" si="1608"/>
        <v>3686.4</v>
      </c>
      <c r="AV556" s="735">
        <f t="shared" si="1608"/>
        <v>122.88</v>
      </c>
      <c r="AW556" s="735" t="str">
        <f t="shared" si="1608"/>
        <v/>
      </c>
      <c r="AX556" s="735"/>
      <c r="AY556" s="735"/>
      <c r="AZ556" s="735"/>
      <c r="BA556" s="735"/>
      <c r="BB556" s="735"/>
      <c r="BC556" s="739"/>
      <c r="BD556" s="1383">
        <f>IF(BD555="","",BD552*BD555)</f>
        <v>3686.4</v>
      </c>
      <c r="BE556" s="1383">
        <f t="shared" ref="BE556:BO556" si="1609">IF(BE555="","",BE552*BE555)</f>
        <v>3686.4</v>
      </c>
      <c r="BF556" s="1383">
        <f t="shared" si="1609"/>
        <v>3686.4</v>
      </c>
      <c r="BG556" s="1383">
        <f t="shared" si="1609"/>
        <v>3686.4</v>
      </c>
      <c r="BH556" s="1383">
        <f t="shared" si="1609"/>
        <v>806.4</v>
      </c>
      <c r="BI556" s="1383" t="str">
        <f t="shared" si="1609"/>
        <v/>
      </c>
      <c r="BJ556" s="1383" t="str">
        <f t="shared" si="1609"/>
        <v/>
      </c>
      <c r="BK556" s="1383">
        <f t="shared" si="1609"/>
        <v>806.4</v>
      </c>
      <c r="BL556" s="1383">
        <f t="shared" si="1609"/>
        <v>806.4</v>
      </c>
      <c r="BM556" s="1383">
        <f t="shared" si="1609"/>
        <v>806.4</v>
      </c>
      <c r="BN556" s="1383">
        <f t="shared" si="1609"/>
        <v>806.4</v>
      </c>
      <c r="BO556" s="1383">
        <f t="shared" si="1609"/>
        <v>806.4</v>
      </c>
      <c r="BP556" s="1383"/>
      <c r="BQ556" s="1383"/>
      <c r="BR556" s="1383"/>
      <c r="BS556" s="1383"/>
      <c r="BT556" s="1383"/>
      <c r="BU556" s="739"/>
      <c r="BV556" s="735">
        <f>IF(BV555="","",BV552*BV555)</f>
        <v>280</v>
      </c>
      <c r="BW556" s="735">
        <f>IF(BW555="","",BW552*BW555)</f>
        <v>280</v>
      </c>
      <c r="BX556" s="735">
        <f>IF(BX555="","",BX552*BX555)</f>
        <v>812</v>
      </c>
      <c r="BY556" s="735">
        <f>IF(BY555="","",BY552*BY555)</f>
        <v>812</v>
      </c>
      <c r="BZ556" s="578">
        <f>IF(DG556&lt;3,"",(SUM(B556:R556)-MIN(B556:R556)-MAX(B556:R556))/(DG556-2))</f>
        <v>158.46000000000004</v>
      </c>
      <c r="CA556" s="578">
        <f>IF(DH556&lt;3,"",(SUM(T556:AJ556)-MIN(T556:AJ556)-MAX(T556:AJ556))/(DH556-2))</f>
        <v>275.38799999999998</v>
      </c>
      <c r="CB556" s="578">
        <f>IF(DI556&lt;3,"",(SUM(AL556:BB556)-MIN(AL556:BB556)-MAX(AL556:BB556))/(DI556-2))</f>
        <v>511.33714285714285</v>
      </c>
      <c r="CC556" s="665">
        <f>IF(DJ556&lt;3,"",(SUM(BD556:BT556)-MIN(BD556:BT556)-MAX(BD556:BT556))/(DJ556-2))</f>
        <v>1886.4000000000003</v>
      </c>
      <c r="CD556" s="1069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070">
        <f t="shared" si="1587"/>
        <v>806.4</v>
      </c>
      <c r="CF556" s="1070">
        <f t="shared" si="1587"/>
        <v>806.4</v>
      </c>
      <c r="CG556" s="1070">
        <f t="shared" si="1587"/>
        <v>806.4</v>
      </c>
      <c r="CH556" s="1070">
        <f t="shared" si="1587"/>
        <v>806.4</v>
      </c>
      <c r="CI556" s="1071">
        <f t="shared" si="1587"/>
        <v>806.4</v>
      </c>
      <c r="CJ556" s="1071">
        <f t="shared" si="1587"/>
        <v>806.4</v>
      </c>
      <c r="CK556" s="1070">
        <f t="shared" si="1587"/>
        <v>3686.4</v>
      </c>
      <c r="CL556" s="1070">
        <f t="shared" si="1587"/>
        <v>3686.4</v>
      </c>
      <c r="CM556" s="1070">
        <f t="shared" si="1587"/>
        <v>3686.4</v>
      </c>
      <c r="CN556" s="1070">
        <f t="shared" si="1587"/>
        <v>3686.4</v>
      </c>
      <c r="CO556" s="1069" t="str">
        <f t="shared" si="1587"/>
        <v/>
      </c>
      <c r="CP556" s="532" t="str">
        <f t="shared" si="1422"/>
        <v/>
      </c>
      <c r="CQ556" s="533" t="str">
        <f t="shared" si="1423"/>
        <v/>
      </c>
      <c r="CR556" s="534" t="str">
        <f t="shared" si="1424"/>
        <v/>
      </c>
      <c r="CS556" s="534" t="str">
        <f t="shared" si="1425"/>
        <v/>
      </c>
      <c r="CT556" s="534">
        <f t="shared" si="1426"/>
        <v>806.4</v>
      </c>
      <c r="CU556" s="534">
        <f t="shared" si="1427"/>
        <v>806.4</v>
      </c>
      <c r="CV556" s="534">
        <f t="shared" si="1428"/>
        <v>806.4</v>
      </c>
      <c r="CW556" s="535">
        <f t="shared" si="1429"/>
        <v>806.4</v>
      </c>
      <c r="CX556" s="535">
        <f t="shared" si="1430"/>
        <v>806.4</v>
      </c>
      <c r="CY556" s="535">
        <f t="shared" si="1431"/>
        <v>806.4</v>
      </c>
      <c r="CZ556" s="534">
        <f t="shared" si="1432"/>
        <v>3686.4</v>
      </c>
      <c r="DA556" s="534">
        <f t="shared" si="1433"/>
        <v>3686.4</v>
      </c>
      <c r="DB556" s="534">
        <f t="shared" si="1434"/>
        <v>3686.4</v>
      </c>
      <c r="DC556" s="534">
        <f t="shared" si="1435"/>
        <v>3686.4</v>
      </c>
      <c r="DD556" s="534" t="str">
        <f t="shared" si="1436"/>
        <v/>
      </c>
      <c r="DE556" s="533" t="str">
        <f t="shared" si="1437"/>
        <v/>
      </c>
      <c r="DF556" s="532" t="str">
        <f t="shared" si="1438"/>
        <v/>
      </c>
      <c r="DG556" s="631">
        <f t="shared" si="1532"/>
        <v>6</v>
      </c>
      <c r="DH556" s="96">
        <f t="shared" si="1533"/>
        <v>7</v>
      </c>
      <c r="DI556" s="96">
        <f t="shared" si="1534"/>
        <v>9</v>
      </c>
      <c r="DJ556" s="96">
        <f t="shared" si="1535"/>
        <v>10</v>
      </c>
      <c r="DK556" s="467"/>
      <c r="DL556" s="599"/>
      <c r="DM556" s="599"/>
      <c r="DN556" s="599"/>
      <c r="DO556" s="599"/>
      <c r="DP556" s="599"/>
      <c r="DQ556" s="599"/>
      <c r="DR556" s="599"/>
      <c r="DS556" s="599"/>
      <c r="DT556" s="468"/>
    </row>
    <row r="557" spans="1:124" s="470" customFormat="1" ht="15.75" customHeight="1">
      <c r="A557" s="1117" t="s">
        <v>720</v>
      </c>
      <c r="B557" s="656"/>
      <c r="C557" s="305"/>
      <c r="D557" s="305"/>
      <c r="E557" s="305"/>
      <c r="F557" s="305"/>
      <c r="G557" s="305"/>
      <c r="H557" s="305"/>
      <c r="I557" s="305"/>
      <c r="J557" s="305"/>
      <c r="K557" s="305"/>
      <c r="L557" s="305"/>
      <c r="M557" s="305"/>
      <c r="N557" s="305"/>
      <c r="O557" s="305"/>
      <c r="P557" s="305"/>
      <c r="Q557" s="305"/>
      <c r="R557" s="305"/>
      <c r="S557" s="621"/>
      <c r="T557" s="305"/>
      <c r="U557" s="305"/>
      <c r="V557" s="305"/>
      <c r="W557" s="305"/>
      <c r="X557" s="305"/>
      <c r="Y557" s="305"/>
      <c r="Z557" s="1349"/>
      <c r="AA557" s="1349"/>
      <c r="AB557" s="1349"/>
      <c r="AC557" s="1349"/>
      <c r="AD557" s="305"/>
      <c r="AE557" s="1349"/>
      <c r="AF557" s="305"/>
      <c r="AG557" s="656"/>
      <c r="AH557" s="656"/>
      <c r="AI557" s="656"/>
      <c r="AJ557" s="656"/>
      <c r="AK557" s="621"/>
      <c r="AL557" s="305"/>
      <c r="AM557" s="305"/>
      <c r="AN557" s="305"/>
      <c r="AO557" s="305"/>
      <c r="AP557" s="305"/>
      <c r="AQ557" s="305"/>
      <c r="AR557" s="305"/>
      <c r="AS557" s="305"/>
      <c r="AT557" s="305"/>
      <c r="AU557" s="305"/>
      <c r="AV557" s="305"/>
      <c r="AW557" s="305"/>
      <c r="AX557" s="305"/>
      <c r="AY557" s="305"/>
      <c r="AZ557" s="305"/>
      <c r="BA557" s="305"/>
      <c r="BB557" s="305"/>
      <c r="BC557" s="621"/>
      <c r="BD557" s="1349"/>
      <c r="BE557" s="1349"/>
      <c r="BF557" s="1349"/>
      <c r="BG557" s="1349"/>
      <c r="BH557" s="1349"/>
      <c r="BI557" s="1349"/>
      <c r="BJ557" s="1349"/>
      <c r="BK557" s="1349"/>
      <c r="BL557" s="1349"/>
      <c r="BM557" s="1349"/>
      <c r="BN557" s="1349"/>
      <c r="BO557" s="1349"/>
      <c r="BP557" s="1349"/>
      <c r="BQ557" s="1349"/>
      <c r="BR557" s="1349"/>
      <c r="BS557" s="1349"/>
      <c r="BT557" s="1349"/>
      <c r="BU557" s="621"/>
      <c r="BV557" s="305"/>
      <c r="BW557" s="305"/>
      <c r="BX557" s="305"/>
      <c r="BY557" s="305"/>
      <c r="BZ557" s="863"/>
      <c r="CA557" s="863"/>
      <c r="CB557" s="863"/>
      <c r="CC557" s="864"/>
      <c r="CD557" s="865"/>
      <c r="CE557" s="865"/>
      <c r="CF557" s="865"/>
      <c r="CG557" s="865"/>
      <c r="CH557" s="865"/>
      <c r="CI557" s="865"/>
      <c r="CJ557" s="865"/>
      <c r="CK557" s="865"/>
      <c r="CL557" s="865"/>
      <c r="CM557" s="865"/>
      <c r="CN557" s="865"/>
      <c r="CO557" s="865"/>
      <c r="CP557" s="532" t="str">
        <f t="shared" si="1422"/>
        <v/>
      </c>
      <c r="CQ557" s="533" t="str">
        <f t="shared" si="1423"/>
        <v/>
      </c>
      <c r="CR557" s="534" t="str">
        <f t="shared" si="1424"/>
        <v/>
      </c>
      <c r="CS557" s="534" t="str">
        <f t="shared" si="1425"/>
        <v/>
      </c>
      <c r="CT557" s="534" t="str">
        <f t="shared" si="1426"/>
        <v/>
      </c>
      <c r="CU557" s="534" t="str">
        <f t="shared" si="1427"/>
        <v/>
      </c>
      <c r="CV557" s="534" t="str">
        <f t="shared" si="1428"/>
        <v/>
      </c>
      <c r="CW557" s="535" t="str">
        <f t="shared" si="1429"/>
        <v/>
      </c>
      <c r="CX557" s="535" t="str">
        <f t="shared" si="1430"/>
        <v/>
      </c>
      <c r="CY557" s="535" t="str">
        <f t="shared" si="1431"/>
        <v/>
      </c>
      <c r="CZ557" s="534" t="str">
        <f t="shared" si="1432"/>
        <v/>
      </c>
      <c r="DA557" s="534" t="str">
        <f t="shared" si="1433"/>
        <v/>
      </c>
      <c r="DB557" s="534" t="str">
        <f t="shared" si="1434"/>
        <v/>
      </c>
      <c r="DC557" s="534" t="str">
        <f t="shared" si="1435"/>
        <v/>
      </c>
      <c r="DD557" s="534" t="str">
        <f t="shared" si="1436"/>
        <v/>
      </c>
      <c r="DE557" s="533" t="str">
        <f t="shared" si="1437"/>
        <v/>
      </c>
      <c r="DF557" s="532" t="str">
        <f t="shared" si="1438"/>
        <v/>
      </c>
      <c r="DG557" s="631">
        <f t="shared" si="1532"/>
        <v>0</v>
      </c>
      <c r="DH557" s="96">
        <f t="shared" si="1533"/>
        <v>0</v>
      </c>
      <c r="DI557" s="96">
        <f t="shared" si="1534"/>
        <v>0</v>
      </c>
      <c r="DJ557" s="96">
        <f t="shared" si="1535"/>
        <v>0</v>
      </c>
      <c r="DK557" s="467"/>
      <c r="DL557" s="599"/>
      <c r="DM557" s="599"/>
      <c r="DN557" s="599"/>
      <c r="DO557" s="599"/>
      <c r="DP557" s="599"/>
      <c r="DQ557" s="599"/>
      <c r="DR557" s="599"/>
      <c r="DS557" s="599"/>
      <c r="DT557" s="468"/>
    </row>
    <row r="558" spans="1:124" s="470" customFormat="1" ht="15.75" customHeight="1">
      <c r="A558" s="590" t="s">
        <v>290</v>
      </c>
      <c r="B558" s="212">
        <v>12</v>
      </c>
      <c r="C558" s="212"/>
      <c r="D558" s="212"/>
      <c r="E558" s="212">
        <v>24</v>
      </c>
      <c r="F558" s="212">
        <v>120</v>
      </c>
      <c r="G558" s="212">
        <v>12</v>
      </c>
      <c r="H558" s="212"/>
      <c r="I558" s="212">
        <v>24</v>
      </c>
      <c r="J558" s="212"/>
      <c r="K558" s="212">
        <v>12</v>
      </c>
      <c r="L558" s="212"/>
      <c r="M558" s="212">
        <v>20</v>
      </c>
      <c r="N558" s="212"/>
      <c r="O558" s="212"/>
      <c r="P558" s="212"/>
      <c r="Q558" s="212"/>
      <c r="R558" s="212"/>
      <c r="S558" s="688"/>
      <c r="T558" s="212"/>
      <c r="U558" s="212"/>
      <c r="V558" s="212"/>
      <c r="W558" s="212"/>
      <c r="X558" s="212"/>
      <c r="Y558" s="212"/>
      <c r="Z558" s="1338"/>
      <c r="AA558" s="1338"/>
      <c r="AB558" s="1338"/>
      <c r="AC558" s="1338">
        <v>24</v>
      </c>
      <c r="AD558" s="212"/>
      <c r="AE558" s="1338"/>
      <c r="AF558" s="212"/>
      <c r="AG558" s="212"/>
      <c r="AH558" s="212"/>
      <c r="AI558" s="212"/>
      <c r="AJ558" s="212"/>
      <c r="AK558" s="688"/>
      <c r="AL558" s="212"/>
      <c r="AM558" s="212"/>
      <c r="AN558" s="212"/>
      <c r="AO558" s="212"/>
      <c r="AP558" s="212"/>
      <c r="AQ558" s="212"/>
      <c r="AR558" s="212"/>
      <c r="AS558" s="212"/>
      <c r="AT558" s="212"/>
      <c r="AU558" s="212"/>
      <c r="AV558" s="212"/>
      <c r="AW558" s="212"/>
      <c r="AX558" s="212"/>
      <c r="AY558" s="212"/>
      <c r="AZ558" s="212"/>
      <c r="BA558" s="212"/>
      <c r="BB558" s="212"/>
      <c r="BC558" s="688"/>
      <c r="BD558" s="1338">
        <v>60</v>
      </c>
      <c r="BE558" s="1338">
        <v>60</v>
      </c>
      <c r="BF558" s="1338">
        <v>60</v>
      </c>
      <c r="BG558" s="1338"/>
      <c r="BH558" s="1338"/>
      <c r="BI558" s="1338"/>
      <c r="BJ558" s="1338">
        <v>24</v>
      </c>
      <c r="BK558" s="1338"/>
      <c r="BL558" s="1338"/>
      <c r="BM558" s="1338">
        <v>120</v>
      </c>
      <c r="BN558" s="1338"/>
      <c r="BO558" s="1338">
        <v>120</v>
      </c>
      <c r="BP558" s="1338"/>
      <c r="BQ558" s="1338"/>
      <c r="BR558" s="1338"/>
      <c r="BS558" s="1338"/>
      <c r="BT558" s="1338"/>
      <c r="BU558" s="688"/>
      <c r="BV558" s="212">
        <v>12</v>
      </c>
      <c r="BW558" s="212">
        <v>24</v>
      </c>
      <c r="BX558" s="212">
        <v>24</v>
      </c>
      <c r="BY558" s="212">
        <v>60</v>
      </c>
      <c r="BZ558" s="578">
        <f>IF(DG558&lt;3,"",(SUM(B558:R558)-MIN(B558:R558)-MAX(B558:R558))/(DG558-2))</f>
        <v>18.399999999999999</v>
      </c>
      <c r="CA558" s="578" t="str">
        <f>IF(DH558&lt;3,"",(SUM(T558:AJ558)-MIN(T558:AJ558)-MAX(T558:AJ558))/(DH558-2))</f>
        <v/>
      </c>
      <c r="CB558" s="578" t="str">
        <f>IF(DI558&lt;3,"",(SUM(AL558:BB558)-MIN(AL558:BB558)-MAX(AL558:BB558))/(DI558-2))</f>
        <v/>
      </c>
      <c r="CC558" s="665">
        <f>IF(DJ558&lt;3,"",(SUM(BD558:BT558)-MIN(BD558:BT558)-MAX(BD558:BT558))/(DJ558-2))</f>
        <v>75</v>
      </c>
      <c r="CD558" s="1069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070" t="str">
        <f t="shared" si="1587"/>
        <v/>
      </c>
      <c r="CF558" s="1070" t="str">
        <f t="shared" si="1587"/>
        <v/>
      </c>
      <c r="CG558" s="1070">
        <f t="shared" si="1587"/>
        <v>24</v>
      </c>
      <c r="CH558" s="1070">
        <f t="shared" si="1587"/>
        <v>60</v>
      </c>
      <c r="CI558" s="1071">
        <f t="shared" si="1587"/>
        <v>60</v>
      </c>
      <c r="CJ558" s="1071">
        <f t="shared" si="1587"/>
        <v>60</v>
      </c>
      <c r="CK558" s="1070">
        <f t="shared" si="1587"/>
        <v>120</v>
      </c>
      <c r="CL558" s="1070">
        <f t="shared" si="1587"/>
        <v>120</v>
      </c>
      <c r="CM558" s="1070" t="str">
        <f t="shared" si="1587"/>
        <v/>
      </c>
      <c r="CN558" s="1070" t="str">
        <f t="shared" si="1587"/>
        <v/>
      </c>
      <c r="CO558" s="1069" t="str">
        <f t="shared" si="1587"/>
        <v/>
      </c>
      <c r="CP558" s="532" t="str">
        <f t="shared" si="1422"/>
        <v/>
      </c>
      <c r="CQ558" s="533" t="str">
        <f t="shared" si="1423"/>
        <v/>
      </c>
      <c r="CR558" s="534" t="str">
        <f t="shared" si="1424"/>
        <v/>
      </c>
      <c r="CS558" s="534" t="str">
        <f t="shared" si="1425"/>
        <v/>
      </c>
      <c r="CT558" s="534" t="str">
        <f t="shared" si="1426"/>
        <v/>
      </c>
      <c r="CU558" s="534" t="str">
        <f t="shared" si="1427"/>
        <v/>
      </c>
      <c r="CV558" s="534">
        <f t="shared" si="1428"/>
        <v>24</v>
      </c>
      <c r="CW558" s="535">
        <f t="shared" si="1429"/>
        <v>60</v>
      </c>
      <c r="CX558" s="535">
        <f t="shared" si="1430"/>
        <v>60</v>
      </c>
      <c r="CY558" s="535">
        <f t="shared" si="1431"/>
        <v>60</v>
      </c>
      <c r="CZ558" s="534">
        <f t="shared" si="1432"/>
        <v>120</v>
      </c>
      <c r="DA558" s="534">
        <f t="shared" si="1433"/>
        <v>120</v>
      </c>
      <c r="DB558" s="534" t="str">
        <f t="shared" si="1434"/>
        <v/>
      </c>
      <c r="DC558" s="534" t="str">
        <f t="shared" si="1435"/>
        <v/>
      </c>
      <c r="DD558" s="534" t="str">
        <f t="shared" si="1436"/>
        <v/>
      </c>
      <c r="DE558" s="533" t="str">
        <f t="shared" si="1437"/>
        <v/>
      </c>
      <c r="DF558" s="532" t="str">
        <f t="shared" si="1438"/>
        <v/>
      </c>
      <c r="DG558" s="631">
        <f t="shared" si="1532"/>
        <v>7</v>
      </c>
      <c r="DH558" s="96">
        <f t="shared" si="1533"/>
        <v>1</v>
      </c>
      <c r="DI558" s="96">
        <f t="shared" si="1534"/>
        <v>0</v>
      </c>
      <c r="DJ558" s="96">
        <f t="shared" si="1535"/>
        <v>6</v>
      </c>
      <c r="DK558" s="467"/>
      <c r="DL558" s="599"/>
      <c r="DM558" s="599"/>
      <c r="DN558" s="599"/>
      <c r="DO558" s="599"/>
      <c r="DP558" s="599"/>
      <c r="DQ558" s="599"/>
      <c r="DR558" s="599"/>
      <c r="DS558" s="599"/>
      <c r="DT558" s="468"/>
    </row>
    <row r="559" spans="1:124" s="470" customFormat="1" ht="15.75" customHeight="1">
      <c r="A559" s="748" t="s">
        <v>281</v>
      </c>
      <c r="B559" s="736">
        <f>200*$K$1</f>
        <v>837.36</v>
      </c>
      <c r="C559" s="736">
        <f t="shared" ref="C559:M559" si="1610">200*$K$1</f>
        <v>837.36</v>
      </c>
      <c r="D559" s="736">
        <f t="shared" si="1610"/>
        <v>837.36</v>
      </c>
      <c r="E559" s="736">
        <f t="shared" si="1610"/>
        <v>837.36</v>
      </c>
      <c r="F559" s="736">
        <f t="shared" si="1610"/>
        <v>837.36</v>
      </c>
      <c r="G559" s="736">
        <f t="shared" si="1610"/>
        <v>837.36</v>
      </c>
      <c r="H559" s="736">
        <f t="shared" si="1610"/>
        <v>837.36</v>
      </c>
      <c r="I559" s="736">
        <f t="shared" si="1610"/>
        <v>837.36</v>
      </c>
      <c r="J559" s="736">
        <f t="shared" si="1610"/>
        <v>837.36</v>
      </c>
      <c r="K559" s="736">
        <f t="shared" si="1610"/>
        <v>837.36</v>
      </c>
      <c r="L559" s="736">
        <f t="shared" si="1610"/>
        <v>837.36</v>
      </c>
      <c r="M559" s="736">
        <f t="shared" si="1610"/>
        <v>837.36</v>
      </c>
      <c r="N559" s="736"/>
      <c r="O559" s="736"/>
      <c r="P559" s="736"/>
      <c r="Q559" s="736"/>
      <c r="R559" s="736"/>
      <c r="S559" s="583"/>
      <c r="T559" s="736">
        <f>200*$K$1</f>
        <v>837.36</v>
      </c>
      <c r="U559" s="736">
        <f t="shared" ref="U559:AE559" si="1611">200*$K$1</f>
        <v>837.36</v>
      </c>
      <c r="V559" s="736">
        <f t="shared" si="1611"/>
        <v>837.36</v>
      </c>
      <c r="W559" s="736">
        <f t="shared" si="1611"/>
        <v>837.36</v>
      </c>
      <c r="X559" s="736">
        <f t="shared" si="1611"/>
        <v>837.36</v>
      </c>
      <c r="Y559" s="736">
        <f t="shared" si="1611"/>
        <v>837.36</v>
      </c>
      <c r="Z559" s="1382">
        <f t="shared" si="1611"/>
        <v>837.36</v>
      </c>
      <c r="AA559" s="1382">
        <f t="shared" si="1611"/>
        <v>837.36</v>
      </c>
      <c r="AB559" s="1382">
        <f t="shared" si="1611"/>
        <v>837.36</v>
      </c>
      <c r="AC559" s="1382">
        <f t="shared" si="1611"/>
        <v>837.36</v>
      </c>
      <c r="AD559" s="736">
        <f t="shared" si="1611"/>
        <v>837.36</v>
      </c>
      <c r="AE559" s="1382">
        <f t="shared" si="1611"/>
        <v>837.36</v>
      </c>
      <c r="AF559" s="736"/>
      <c r="AG559" s="736"/>
      <c r="AH559" s="736"/>
      <c r="AI559" s="736"/>
      <c r="AJ559" s="736"/>
      <c r="AK559" s="583"/>
      <c r="AL559" s="736">
        <f>200*$K$1</f>
        <v>837.36</v>
      </c>
      <c r="AM559" s="736">
        <f t="shared" ref="AM559:AW559" si="1612">200*$K$1</f>
        <v>837.36</v>
      </c>
      <c r="AN559" s="736">
        <f t="shared" si="1612"/>
        <v>837.36</v>
      </c>
      <c r="AO559" s="736">
        <f t="shared" si="1612"/>
        <v>837.36</v>
      </c>
      <c r="AP559" s="736">
        <f t="shared" si="1612"/>
        <v>837.36</v>
      </c>
      <c r="AQ559" s="736">
        <f t="shared" si="1612"/>
        <v>837.36</v>
      </c>
      <c r="AR559" s="736">
        <f t="shared" si="1612"/>
        <v>837.36</v>
      </c>
      <c r="AS559" s="736">
        <f t="shared" si="1612"/>
        <v>837.36</v>
      </c>
      <c r="AT559" s="736">
        <f t="shared" si="1612"/>
        <v>837.36</v>
      </c>
      <c r="AU559" s="736">
        <f t="shared" si="1612"/>
        <v>837.36</v>
      </c>
      <c r="AV559" s="736">
        <f t="shared" si="1612"/>
        <v>837.36</v>
      </c>
      <c r="AW559" s="736">
        <f t="shared" si="1612"/>
        <v>837.36</v>
      </c>
      <c r="AX559" s="736"/>
      <c r="AY559" s="736"/>
      <c r="AZ559" s="736"/>
      <c r="BA559" s="736"/>
      <c r="BB559" s="736"/>
      <c r="BC559" s="730"/>
      <c r="BD559" s="1382">
        <f>200*$K$1</f>
        <v>837.36</v>
      </c>
      <c r="BE559" s="1382">
        <f t="shared" ref="BE559:BO559" si="1613">200*$K$1</f>
        <v>837.36</v>
      </c>
      <c r="BF559" s="1382">
        <f t="shared" si="1613"/>
        <v>837.36</v>
      </c>
      <c r="BG559" s="1382">
        <f t="shared" si="1613"/>
        <v>837.36</v>
      </c>
      <c r="BH559" s="1382">
        <f t="shared" si="1613"/>
        <v>837.36</v>
      </c>
      <c r="BI559" s="1382">
        <f t="shared" si="1613"/>
        <v>837.36</v>
      </c>
      <c r="BJ559" s="1382">
        <f t="shared" si="1613"/>
        <v>837.36</v>
      </c>
      <c r="BK559" s="1382">
        <f t="shared" si="1613"/>
        <v>837.36</v>
      </c>
      <c r="BL559" s="1382">
        <f t="shared" si="1613"/>
        <v>837.36</v>
      </c>
      <c r="BM559" s="1382">
        <f t="shared" si="1613"/>
        <v>837.36</v>
      </c>
      <c r="BN559" s="1382">
        <f t="shared" si="1613"/>
        <v>837.36</v>
      </c>
      <c r="BO559" s="1382">
        <f t="shared" si="1613"/>
        <v>837.36</v>
      </c>
      <c r="BP559" s="1382"/>
      <c r="BQ559" s="1382"/>
      <c r="BR559" s="1382"/>
      <c r="BS559" s="1382"/>
      <c r="BT559" s="1382"/>
      <c r="BU559" s="730"/>
      <c r="BV559" s="736">
        <f t="shared" ref="BV559:BY559" si="1614">200*$K$1</f>
        <v>837.36</v>
      </c>
      <c r="BW559" s="736">
        <f t="shared" si="1614"/>
        <v>837.36</v>
      </c>
      <c r="BX559" s="736">
        <f t="shared" si="1614"/>
        <v>837.36</v>
      </c>
      <c r="BY559" s="736">
        <f t="shared" si="1614"/>
        <v>837.36</v>
      </c>
      <c r="BZ559" s="578">
        <f>IF(DG559&lt;3,"",(SUM(B559:R559)-MIN(B559:R559)-MAX(B559:R559))/(DG559-2))</f>
        <v>837.3599999999999</v>
      </c>
      <c r="CA559" s="578">
        <f>IF(DH559&lt;3,"",(SUM(T559:AJ559)-MIN(T559:AJ559)-MAX(T559:AJ559))/(DH559-2))</f>
        <v>837.3599999999999</v>
      </c>
      <c r="CB559" s="578">
        <f>IF(DI559&lt;3,"",(SUM(AL559:BB559)-MIN(AL559:BB559)-MAX(AL559:BB559))/(DI559-2))</f>
        <v>837.3599999999999</v>
      </c>
      <c r="CC559" s="665">
        <f>IF(DJ559&lt;3,"",(SUM(BD559:BT559)-MIN(BD559:BT559)-MAX(BD559:BT559))/(DJ559-2))</f>
        <v>837.3599999999999</v>
      </c>
      <c r="CD559" s="1069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1070">
        <f t="shared" si="1587"/>
        <v>837.36</v>
      </c>
      <c r="CF559" s="1070">
        <f t="shared" si="1587"/>
        <v>837.36</v>
      </c>
      <c r="CG559" s="1070">
        <f t="shared" si="1587"/>
        <v>837.36</v>
      </c>
      <c r="CH559" s="1070">
        <f t="shared" si="1587"/>
        <v>837.36</v>
      </c>
      <c r="CI559" s="1071">
        <f t="shared" si="1587"/>
        <v>837.36</v>
      </c>
      <c r="CJ559" s="1071">
        <f t="shared" si="1587"/>
        <v>837.36</v>
      </c>
      <c r="CK559" s="1070">
        <f t="shared" si="1587"/>
        <v>837.36</v>
      </c>
      <c r="CL559" s="1070">
        <f t="shared" si="1587"/>
        <v>837.36</v>
      </c>
      <c r="CM559" s="1070">
        <f t="shared" si="1587"/>
        <v>837.36</v>
      </c>
      <c r="CN559" s="1070">
        <f t="shared" si="1587"/>
        <v>837.36</v>
      </c>
      <c r="CO559" s="1069">
        <f t="shared" si="1587"/>
        <v>837.36</v>
      </c>
      <c r="CP559" s="532" t="str">
        <f t="shared" ref="CP559:DE562" si="1615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33" t="str">
        <f t="shared" si="1615"/>
        <v/>
      </c>
      <c r="CR559" s="534" t="str">
        <f t="shared" si="1615"/>
        <v/>
      </c>
      <c r="CS559" s="534">
        <f t="shared" si="1615"/>
        <v>837.36</v>
      </c>
      <c r="CT559" s="534">
        <f t="shared" si="1615"/>
        <v>837.36</v>
      </c>
      <c r="CU559" s="534">
        <f t="shared" si="1615"/>
        <v>837.36</v>
      </c>
      <c r="CV559" s="534">
        <f t="shared" si="1615"/>
        <v>837.36</v>
      </c>
      <c r="CW559" s="535">
        <f t="shared" si="1615"/>
        <v>837.36</v>
      </c>
      <c r="CX559" s="535">
        <f t="shared" si="1615"/>
        <v>837.36</v>
      </c>
      <c r="CY559" s="535">
        <f t="shared" si="1615"/>
        <v>837.36</v>
      </c>
      <c r="CZ559" s="534">
        <f t="shared" si="1615"/>
        <v>837.36</v>
      </c>
      <c r="DA559" s="534">
        <f t="shared" si="1615"/>
        <v>837.36</v>
      </c>
      <c r="DB559" s="534">
        <f t="shared" si="1615"/>
        <v>837.36</v>
      </c>
      <c r="DC559" s="534">
        <f t="shared" si="1615"/>
        <v>837.36</v>
      </c>
      <c r="DD559" s="534">
        <f t="shared" si="1615"/>
        <v>837.36</v>
      </c>
      <c r="DE559" s="533" t="str">
        <f t="shared" si="1615"/>
        <v/>
      </c>
      <c r="DF559" s="532" t="str">
        <f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31">
        <f t="shared" si="1532"/>
        <v>12</v>
      </c>
      <c r="DH559" s="96">
        <f t="shared" si="1533"/>
        <v>12</v>
      </c>
      <c r="DI559" s="96">
        <f t="shared" si="1534"/>
        <v>12</v>
      </c>
      <c r="DJ559" s="96">
        <f t="shared" si="1535"/>
        <v>12</v>
      </c>
      <c r="DK559" s="467"/>
      <c r="DL559" s="599"/>
      <c r="DM559" s="599"/>
      <c r="DN559" s="599"/>
      <c r="DO559" s="599"/>
      <c r="DP559" s="599"/>
      <c r="DQ559" s="599"/>
      <c r="DR559" s="599"/>
      <c r="DS559" s="599"/>
      <c r="DT559" s="468"/>
    </row>
    <row r="560" spans="1:124" s="470" customFormat="1" ht="15.75" customHeight="1">
      <c r="A560" s="590" t="s">
        <v>226</v>
      </c>
      <c r="B560" s="738">
        <f t="shared" ref="B560:M560" si="1616">IF(B558="","",B558*B559/B$46/365/$G$1)</f>
        <v>2.2345490126312044E-4</v>
      </c>
      <c r="C560" s="738" t="str">
        <f t="shared" si="1616"/>
        <v/>
      </c>
      <c r="D560" s="738" t="str">
        <f t="shared" si="1616"/>
        <v/>
      </c>
      <c r="E560" s="738">
        <f t="shared" si="1616"/>
        <v>5.2139476961394766E-4</v>
      </c>
      <c r="F560" s="738">
        <f t="shared" si="1616"/>
        <v>2.6069738480697388E-3</v>
      </c>
      <c r="G560" s="738">
        <f t="shared" si="1616"/>
        <v>2.8439714706215329E-4</v>
      </c>
      <c r="H560" s="738" t="str">
        <f t="shared" si="1616"/>
        <v/>
      </c>
      <c r="I560" s="738">
        <f t="shared" si="1616"/>
        <v>5.6879429412430658E-4</v>
      </c>
      <c r="J560" s="738" t="str">
        <f t="shared" si="1616"/>
        <v/>
      </c>
      <c r="K560" s="738">
        <f t="shared" si="1616"/>
        <v>2.6069738480697383E-4</v>
      </c>
      <c r="L560" s="738" t="str">
        <f t="shared" si="1616"/>
        <v/>
      </c>
      <c r="M560" s="738">
        <f t="shared" si="1616"/>
        <v>4.739952451035888E-4</v>
      </c>
      <c r="N560" s="738"/>
      <c r="O560" s="738"/>
      <c r="P560" s="738"/>
      <c r="Q560" s="738"/>
      <c r="R560" s="738"/>
      <c r="S560" s="569"/>
      <c r="T560" s="738" t="str">
        <f t="shared" ref="T560:AE560" si="1617">IF(T558="","",T558*T559/T$46/365/$G$1)</f>
        <v/>
      </c>
      <c r="U560" s="738" t="str">
        <f t="shared" si="1617"/>
        <v/>
      </c>
      <c r="V560" s="738" t="str">
        <f t="shared" si="1617"/>
        <v/>
      </c>
      <c r="W560" s="738" t="str">
        <f t="shared" si="1617"/>
        <v/>
      </c>
      <c r="X560" s="738" t="str">
        <f t="shared" si="1617"/>
        <v/>
      </c>
      <c r="Y560" s="738" t="str">
        <f t="shared" si="1617"/>
        <v/>
      </c>
      <c r="Z560" s="1387" t="str">
        <f t="shared" si="1617"/>
        <v/>
      </c>
      <c r="AA560" s="1387" t="str">
        <f t="shared" si="1617"/>
        <v/>
      </c>
      <c r="AB560" s="1387" t="str">
        <f t="shared" si="1617"/>
        <v/>
      </c>
      <c r="AC560" s="1387">
        <f t="shared" si="1617"/>
        <v>3.1283686176836862E-4</v>
      </c>
      <c r="AD560" s="738" t="str">
        <f t="shared" si="1617"/>
        <v/>
      </c>
      <c r="AE560" s="1387" t="str">
        <f t="shared" si="1617"/>
        <v/>
      </c>
      <c r="AF560" s="738"/>
      <c r="AG560" s="738"/>
      <c r="AH560" s="738"/>
      <c r="AI560" s="738"/>
      <c r="AJ560" s="738"/>
      <c r="AK560" s="569"/>
      <c r="AL560" s="738" t="str">
        <f t="shared" ref="AL560:AW560" si="1618">IF(AL558="","",AL558*AL559/AL$46/365/$G$1)</f>
        <v/>
      </c>
      <c r="AM560" s="738" t="str">
        <f t="shared" si="1618"/>
        <v/>
      </c>
      <c r="AN560" s="738" t="str">
        <f t="shared" si="1618"/>
        <v/>
      </c>
      <c r="AO560" s="738" t="str">
        <f t="shared" si="1618"/>
        <v/>
      </c>
      <c r="AP560" s="738" t="str">
        <f t="shared" si="1618"/>
        <v/>
      </c>
      <c r="AQ560" s="738" t="str">
        <f t="shared" si="1618"/>
        <v/>
      </c>
      <c r="AR560" s="738" t="str">
        <f t="shared" si="1618"/>
        <v/>
      </c>
      <c r="AS560" s="738" t="str">
        <f t="shared" si="1618"/>
        <v/>
      </c>
      <c r="AT560" s="738" t="str">
        <f t="shared" si="1618"/>
        <v/>
      </c>
      <c r="AU560" s="738" t="str">
        <f t="shared" si="1618"/>
        <v/>
      </c>
      <c r="AV560" s="738" t="str">
        <f t="shared" si="1618"/>
        <v/>
      </c>
      <c r="AW560" s="738" t="str">
        <f t="shared" si="1618"/>
        <v/>
      </c>
      <c r="AX560" s="738"/>
      <c r="AY560" s="738"/>
      <c r="AZ560" s="738"/>
      <c r="BA560" s="738"/>
      <c r="BB560" s="738"/>
      <c r="BC560" s="630"/>
      <c r="BD560" s="1387">
        <f>IF(BD558="","",BD558*BD559/BD$46/365/$G$1)</f>
        <v>1.9552303860523039E-3</v>
      </c>
      <c r="BE560" s="1387">
        <f t="shared" ref="BE560:BO560" si="1619">IF(BE558="","",BE558*BE559/BE$46/365/$G$1)</f>
        <v>1.5641843088418431E-3</v>
      </c>
      <c r="BF560" s="1387">
        <f t="shared" si="1619"/>
        <v>1.9552303860523039E-3</v>
      </c>
      <c r="BG560" s="1387" t="str">
        <f t="shared" si="1619"/>
        <v/>
      </c>
      <c r="BH560" s="1387" t="str">
        <f t="shared" si="1619"/>
        <v/>
      </c>
      <c r="BI560" s="1387" t="str">
        <f t="shared" si="1619"/>
        <v/>
      </c>
      <c r="BJ560" s="1387">
        <f t="shared" si="1619"/>
        <v>6.2567372353673724E-4</v>
      </c>
      <c r="BK560" s="1387" t="str">
        <f t="shared" si="1619"/>
        <v/>
      </c>
      <c r="BL560" s="1387" t="str">
        <f t="shared" si="1619"/>
        <v/>
      </c>
      <c r="BM560" s="1387">
        <f t="shared" si="1619"/>
        <v>2.6069738480697388E-3</v>
      </c>
      <c r="BN560" s="1387" t="str">
        <f t="shared" si="1619"/>
        <v/>
      </c>
      <c r="BO560" s="1387">
        <f t="shared" si="1619"/>
        <v>3.1283686176836862E-3</v>
      </c>
      <c r="BP560" s="1387"/>
      <c r="BQ560" s="1387"/>
      <c r="BR560" s="1387"/>
      <c r="BS560" s="1387"/>
      <c r="BT560" s="1387"/>
      <c r="BU560" s="630"/>
      <c r="BV560" s="738">
        <f>IF(BV558="","",BV558*BV559/BV$46/365/$G$1)</f>
        <v>3.1283686176836862E-4</v>
      </c>
      <c r="BW560" s="738">
        <f>IF(BW558="","",BW558*BW559/BW$46/365/$G$1)</f>
        <v>6.2567372353673724E-4</v>
      </c>
      <c r="BX560" s="738">
        <f>IF(BX558="","",BX558*BX559/BX$46/365/$G$1)</f>
        <v>6.2567372353673724E-4</v>
      </c>
      <c r="BY560" s="738">
        <f>IF(BY558="","",BY558*BY559/BY$46/365/$G$1)</f>
        <v>1.9552303860523039E-3</v>
      </c>
      <c r="BZ560" s="603">
        <f>IF(DG560&lt;3,"",(SUM(B560:R560)-MIN(B560:R560)-MAX(B560:R560))/(DG560-2))</f>
        <v>4.218557681421939E-4</v>
      </c>
      <c r="CA560" s="603" t="str">
        <f>IF(DH560&lt;3,"",(SUM(T560:AJ560)-MIN(T560:AJ560)-MAX(T560:AJ560))/(DH560-2))</f>
        <v/>
      </c>
      <c r="CB560" s="603" t="str">
        <f>IF(DI560&lt;3,"",(SUM(AL560:BB560)-MIN(AL560:BB560)-MAX(AL560:BB560))/(DI560-2))</f>
        <v/>
      </c>
      <c r="CC560" s="603">
        <f>IF(DJ560&lt;3,"",(SUM(BD560:BT560)-MIN(BD560:BT560)-MAX(BD560:BT560))/(DJ560-2))</f>
        <v>2.0204047322540473E-3</v>
      </c>
      <c r="CD560" s="107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073" t="str">
        <f t="shared" ref="CE560:CO560" si="1620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073" t="str">
        <f t="shared" si="1620"/>
        <v/>
      </c>
      <c r="CG560" s="1073">
        <f t="shared" si="1620"/>
        <v>6.2567372353673724E-4</v>
      </c>
      <c r="CH560" s="1073">
        <f t="shared" si="1620"/>
        <v>1.5641843088418431E-3</v>
      </c>
      <c r="CI560" s="1074">
        <f t="shared" si="1620"/>
        <v>1.9552303860523039E-3</v>
      </c>
      <c r="CJ560" s="1074">
        <f t="shared" si="1620"/>
        <v>1.9552303860523039E-3</v>
      </c>
      <c r="CK560" s="1073">
        <f t="shared" si="1620"/>
        <v>2.6069738480697388E-3</v>
      </c>
      <c r="CL560" s="1073">
        <f t="shared" si="1620"/>
        <v>3.1283686176836862E-3</v>
      </c>
      <c r="CM560" s="1073" t="str">
        <f t="shared" si="1620"/>
        <v/>
      </c>
      <c r="CN560" s="1073" t="str">
        <f t="shared" si="1620"/>
        <v/>
      </c>
      <c r="CO560" s="1072" t="str">
        <f t="shared" si="1620"/>
        <v/>
      </c>
      <c r="CP560" s="520" t="str">
        <f t="shared" si="1615"/>
        <v/>
      </c>
      <c r="CQ560" s="521" t="str">
        <f t="shared" si="1615"/>
        <v/>
      </c>
      <c r="CR560" s="522" t="str">
        <f t="shared" si="1615"/>
        <v/>
      </c>
      <c r="CS560" s="522" t="str">
        <f t="shared" si="1615"/>
        <v/>
      </c>
      <c r="CT560" s="522" t="str">
        <f t="shared" si="1615"/>
        <v/>
      </c>
      <c r="CU560" s="522" t="str">
        <f t="shared" si="1615"/>
        <v/>
      </c>
      <c r="CV560" s="522">
        <f t="shared" si="1615"/>
        <v>6.2567372353673724E-4</v>
      </c>
      <c r="CW560" s="523">
        <f t="shared" si="1615"/>
        <v>1.5641843088418431E-3</v>
      </c>
      <c r="CX560" s="523">
        <f t="shared" si="1615"/>
        <v>1.9552303860523039E-3</v>
      </c>
      <c r="CY560" s="523">
        <f t="shared" si="1615"/>
        <v>1.9552303860523039E-3</v>
      </c>
      <c r="CZ560" s="522">
        <f t="shared" si="1615"/>
        <v>2.6069738480697388E-3</v>
      </c>
      <c r="DA560" s="522">
        <f t="shared" si="1615"/>
        <v>3.1283686176836862E-3</v>
      </c>
      <c r="DB560" s="522" t="str">
        <f t="shared" si="1615"/>
        <v/>
      </c>
      <c r="DC560" s="522" t="str">
        <f t="shared" si="1615"/>
        <v/>
      </c>
      <c r="DD560" s="522" t="str">
        <f t="shared" si="1615"/>
        <v/>
      </c>
      <c r="DE560" s="521" t="str">
        <f t="shared" si="1615"/>
        <v/>
      </c>
      <c r="DF560" s="520" t="str">
        <f>IF($CD$4=$BZ$4,IF(OR(-FLOOR(((17-COUNT($T560:$AJ560))/2),1)+DF$7&lt;1,-FLOOR(((17-COUNT($T560:$AJ560))/2),1)+DF$7&gt;COUNT($T560:$AJ560)),"",LARGE($T560:$AJ560,-FLOOR(((17-COUNT($T560:$AJ560))/2),1)+DF$7)),IF(OR(-FLOOR(((17-COUNT($BD560:$BT560))/2),1)+DF$7&lt;1,-FLOOR(((17-COUNT($BD560:$BT560))/2),1)+DF$7&gt;COUNT($BD560:$BT560)),"",LARGE($BD560:$BT560,-FLOOR(((17-COUNT($BD560:$BT560))/2),1)+DF$7)))</f>
        <v/>
      </c>
      <c r="DG560" s="631">
        <f t="shared" si="1532"/>
        <v>7</v>
      </c>
      <c r="DH560" s="96">
        <f t="shared" si="1533"/>
        <v>1</v>
      </c>
      <c r="DI560" s="96">
        <f t="shared" si="1534"/>
        <v>0</v>
      </c>
      <c r="DJ560" s="96">
        <f t="shared" si="1535"/>
        <v>6</v>
      </c>
      <c r="DK560" s="467"/>
      <c r="DL560" s="599"/>
      <c r="DM560" s="599"/>
      <c r="DN560" s="599"/>
      <c r="DO560" s="599"/>
      <c r="DP560" s="599"/>
      <c r="DQ560" s="599"/>
      <c r="DR560" s="599"/>
      <c r="DS560" s="599"/>
      <c r="DT560" s="468"/>
    </row>
    <row r="561" spans="1:124" s="470" customFormat="1" ht="15.75" customHeight="1">
      <c r="A561" s="1155" t="s">
        <v>285</v>
      </c>
      <c r="B561" s="305">
        <v>25</v>
      </c>
      <c r="C561" s="305"/>
      <c r="D561" s="305"/>
      <c r="E561" s="305">
        <v>7.5</v>
      </c>
      <c r="F561" s="305">
        <v>8</v>
      </c>
      <c r="G561" s="305">
        <v>12</v>
      </c>
      <c r="H561" s="305"/>
      <c r="I561" s="305">
        <v>15</v>
      </c>
      <c r="J561" s="305"/>
      <c r="K561" s="305">
        <v>12</v>
      </c>
      <c r="L561" s="305"/>
      <c r="M561" s="305">
        <v>15</v>
      </c>
      <c r="N561" s="305"/>
      <c r="O561" s="305"/>
      <c r="P561" s="305"/>
      <c r="Q561" s="305"/>
      <c r="R561" s="305"/>
      <c r="S561" s="688"/>
      <c r="T561" s="305"/>
      <c r="U561" s="305"/>
      <c r="V561" s="305"/>
      <c r="W561" s="305"/>
      <c r="X561" s="305"/>
      <c r="Y561" s="305"/>
      <c r="Z561" s="1349"/>
      <c r="AA561" s="1349"/>
      <c r="AB561" s="1349"/>
      <c r="AC561" s="1349">
        <v>6</v>
      </c>
      <c r="AD561" s="305"/>
      <c r="AE561" s="1349"/>
      <c r="AF561" s="305"/>
      <c r="AG561" s="305"/>
      <c r="AH561" s="305"/>
      <c r="AI561" s="305"/>
      <c r="AJ561" s="305"/>
      <c r="AK561" s="688"/>
      <c r="AL561" s="305"/>
      <c r="AM561" s="305"/>
      <c r="AN561" s="305"/>
      <c r="AO561" s="305"/>
      <c r="AP561" s="305"/>
      <c r="AQ561" s="305"/>
      <c r="AR561" s="305"/>
      <c r="AS561" s="305"/>
      <c r="AT561" s="305"/>
      <c r="AU561" s="305"/>
      <c r="AV561" s="305"/>
      <c r="AW561" s="305"/>
      <c r="AX561" s="305"/>
      <c r="AY561" s="305"/>
      <c r="AZ561" s="305"/>
      <c r="BA561" s="305"/>
      <c r="BB561" s="305"/>
      <c r="BC561" s="688"/>
      <c r="BD561" s="1349">
        <v>6</v>
      </c>
      <c r="BE561" s="1349">
        <v>7</v>
      </c>
      <c r="BF561" s="1349">
        <v>6</v>
      </c>
      <c r="BG561" s="1349"/>
      <c r="BH561" s="1349"/>
      <c r="BI561" s="1349"/>
      <c r="BJ561" s="1349">
        <v>14</v>
      </c>
      <c r="BK561" s="1349"/>
      <c r="BL561" s="1349"/>
      <c r="BM561" s="1349">
        <v>10</v>
      </c>
      <c r="BN561" s="1349"/>
      <c r="BO561" s="1349">
        <v>9</v>
      </c>
      <c r="BP561" s="1349"/>
      <c r="BQ561" s="1349"/>
      <c r="BR561" s="1349"/>
      <c r="BS561" s="1349"/>
      <c r="BT561" s="1349"/>
      <c r="BU561" s="688"/>
      <c r="BV561" s="305">
        <v>9</v>
      </c>
      <c r="BW561" s="305">
        <v>9</v>
      </c>
      <c r="BX561" s="305">
        <v>9</v>
      </c>
      <c r="BY561" s="305">
        <v>9</v>
      </c>
      <c r="BZ561" s="578">
        <f>IF(DG561&lt;3,"",(SUM(B561:R561)-MIN(B561:R561)-MAX(B561:R561))/(DG561-2))</f>
        <v>12.4</v>
      </c>
      <c r="CA561" s="578" t="str">
        <f>IF(DH561&lt;3,"",(SUM(T561:AJ561)-MIN(T561:AJ561)-MAX(T561:AJ561))/(DH561-2))</f>
        <v/>
      </c>
      <c r="CB561" s="578" t="str">
        <f>IF(DI561&lt;3,"",(SUM(AL561:BB561)-MIN(AL561:BB561)-MAX(AL561:BB561))/(DI561-2))</f>
        <v/>
      </c>
      <c r="CC561" s="665">
        <f>IF(DJ561&lt;3,"",(SUM(BD561:BT561)-MIN(BD561:BT561)-MAX(BD561:BT561))/(DJ561-2))</f>
        <v>8</v>
      </c>
      <c r="CD561" s="1069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070" t="str">
        <f t="shared" si="1587"/>
        <v/>
      </c>
      <c r="CF561" s="1070" t="str">
        <f t="shared" si="1587"/>
        <v/>
      </c>
      <c r="CG561" s="1070">
        <f t="shared" si="1587"/>
        <v>6</v>
      </c>
      <c r="CH561" s="1070">
        <f t="shared" si="1587"/>
        <v>6</v>
      </c>
      <c r="CI561" s="1071">
        <f t="shared" si="1587"/>
        <v>7</v>
      </c>
      <c r="CJ561" s="1071">
        <f t="shared" si="1587"/>
        <v>9</v>
      </c>
      <c r="CK561" s="1070">
        <f t="shared" si="1587"/>
        <v>10</v>
      </c>
      <c r="CL561" s="1070">
        <f t="shared" si="1587"/>
        <v>14</v>
      </c>
      <c r="CM561" s="1070" t="str">
        <f t="shared" si="1587"/>
        <v/>
      </c>
      <c r="CN561" s="1070" t="str">
        <f t="shared" si="1587"/>
        <v/>
      </c>
      <c r="CO561" s="1069" t="str">
        <f t="shared" si="1587"/>
        <v/>
      </c>
      <c r="CP561" s="532" t="str">
        <f t="shared" si="1615"/>
        <v/>
      </c>
      <c r="CQ561" s="533" t="str">
        <f t="shared" si="1615"/>
        <v/>
      </c>
      <c r="CR561" s="534" t="str">
        <f t="shared" si="1615"/>
        <v/>
      </c>
      <c r="CS561" s="534" t="str">
        <f t="shared" si="1615"/>
        <v/>
      </c>
      <c r="CT561" s="534" t="str">
        <f t="shared" si="1615"/>
        <v/>
      </c>
      <c r="CU561" s="534" t="str">
        <f t="shared" si="1615"/>
        <v/>
      </c>
      <c r="CV561" s="534">
        <f t="shared" si="1615"/>
        <v>6</v>
      </c>
      <c r="CW561" s="535">
        <f t="shared" si="1615"/>
        <v>6</v>
      </c>
      <c r="CX561" s="535">
        <f t="shared" si="1615"/>
        <v>7</v>
      </c>
      <c r="CY561" s="535">
        <f t="shared" si="1615"/>
        <v>9</v>
      </c>
      <c r="CZ561" s="534">
        <f t="shared" si="1615"/>
        <v>10</v>
      </c>
      <c r="DA561" s="534">
        <f t="shared" si="1615"/>
        <v>14</v>
      </c>
      <c r="DB561" s="534" t="str">
        <f t="shared" si="1615"/>
        <v/>
      </c>
      <c r="DC561" s="534" t="str">
        <f t="shared" si="1615"/>
        <v/>
      </c>
      <c r="DD561" s="534" t="str">
        <f t="shared" si="1615"/>
        <v/>
      </c>
      <c r="DE561" s="533" t="str">
        <f t="shared" si="1615"/>
        <v/>
      </c>
      <c r="DF561" s="532" t="str">
        <f>IF($CD$4=$BZ$4,IF(OR(-FLOOR(((17-COUNT($T561:$AJ561))/2),1)+DF$7&lt;1,-FLOOR(((17-COUNT($T561:$AJ561))/2),1)+DF$7&gt;COUNT($T561:$AJ561)),"",LARGE($T561:$AJ561,-FLOOR(((17-COUNT($T561:$AJ561))/2),1)+DF$7)),IF(OR(-FLOOR(((17-COUNT($BD561:$BT561))/2),1)+DF$7&lt;1,-FLOOR(((17-COUNT($BD561:$BT561))/2),1)+DF$7&gt;COUNT($BD561:$BT561)),"",LARGE($BD561:$BT561,-FLOOR(((17-COUNT($BD561:$BT561))/2),1)+DF$7)))</f>
        <v/>
      </c>
      <c r="DG561" s="631">
        <f t="shared" si="1532"/>
        <v>7</v>
      </c>
      <c r="DH561" s="96">
        <f t="shared" si="1533"/>
        <v>1</v>
      </c>
      <c r="DI561" s="96">
        <f t="shared" si="1534"/>
        <v>0</v>
      </c>
      <c r="DJ561" s="96">
        <f t="shared" si="1535"/>
        <v>6</v>
      </c>
      <c r="DK561" s="467"/>
      <c r="DL561" s="599"/>
      <c r="DM561" s="599"/>
      <c r="DN561" s="599"/>
      <c r="DO561" s="599"/>
      <c r="DP561" s="599"/>
      <c r="DQ561" s="599"/>
      <c r="DR561" s="599"/>
      <c r="DS561" s="599"/>
      <c r="DT561" s="468"/>
    </row>
    <row r="562" spans="1:124" s="470" customFormat="1" ht="15.75" customHeight="1">
      <c r="A562" s="590" t="s">
        <v>283</v>
      </c>
      <c r="B562" s="735">
        <f t="shared" ref="B562:M562" si="1621">IF(B561="","",B558*B561)</f>
        <v>300</v>
      </c>
      <c r="C562" s="735" t="str">
        <f t="shared" si="1621"/>
        <v/>
      </c>
      <c r="D562" s="735" t="str">
        <f t="shared" si="1621"/>
        <v/>
      </c>
      <c r="E562" s="735">
        <f t="shared" si="1621"/>
        <v>180</v>
      </c>
      <c r="F562" s="735">
        <f t="shared" si="1621"/>
        <v>960</v>
      </c>
      <c r="G562" s="735">
        <f t="shared" si="1621"/>
        <v>144</v>
      </c>
      <c r="H562" s="735" t="str">
        <f t="shared" si="1621"/>
        <v/>
      </c>
      <c r="I562" s="735">
        <f t="shared" si="1621"/>
        <v>360</v>
      </c>
      <c r="J562" s="735" t="str">
        <f t="shared" si="1621"/>
        <v/>
      </c>
      <c r="K562" s="735">
        <f t="shared" si="1621"/>
        <v>144</v>
      </c>
      <c r="L562" s="735" t="str">
        <f t="shared" si="1621"/>
        <v/>
      </c>
      <c r="M562" s="735">
        <f t="shared" si="1621"/>
        <v>300</v>
      </c>
      <c r="N562" s="735"/>
      <c r="O562" s="735"/>
      <c r="P562" s="735"/>
      <c r="Q562" s="735"/>
      <c r="R562" s="735"/>
      <c r="S562" s="739"/>
      <c r="T562" s="735" t="str">
        <f t="shared" ref="T562:AE562" si="1622">IF(T561="","",T558*T561)</f>
        <v/>
      </c>
      <c r="U562" s="735" t="str">
        <f t="shared" si="1622"/>
        <v/>
      </c>
      <c r="V562" s="735" t="str">
        <f t="shared" si="1622"/>
        <v/>
      </c>
      <c r="W562" s="735" t="str">
        <f t="shared" si="1622"/>
        <v/>
      </c>
      <c r="X562" s="735" t="str">
        <f t="shared" si="1622"/>
        <v/>
      </c>
      <c r="Y562" s="735" t="str">
        <f t="shared" si="1622"/>
        <v/>
      </c>
      <c r="Z562" s="1383" t="str">
        <f t="shared" si="1622"/>
        <v/>
      </c>
      <c r="AA562" s="1383" t="str">
        <f t="shared" si="1622"/>
        <v/>
      </c>
      <c r="AB562" s="1383" t="str">
        <f t="shared" si="1622"/>
        <v/>
      </c>
      <c r="AC562" s="1383">
        <f t="shared" si="1622"/>
        <v>144</v>
      </c>
      <c r="AD562" s="735" t="str">
        <f t="shared" si="1622"/>
        <v/>
      </c>
      <c r="AE562" s="1383" t="str">
        <f t="shared" si="1622"/>
        <v/>
      </c>
      <c r="AF562" s="735"/>
      <c r="AG562" s="735"/>
      <c r="AH562" s="735"/>
      <c r="AI562" s="735"/>
      <c r="AJ562" s="735"/>
      <c r="AK562" s="739"/>
      <c r="AL562" s="735" t="str">
        <f t="shared" ref="AL562:AW562" si="1623">IF(AL561="","",AL558*AL561)</f>
        <v/>
      </c>
      <c r="AM562" s="735" t="str">
        <f t="shared" si="1623"/>
        <v/>
      </c>
      <c r="AN562" s="735" t="str">
        <f t="shared" si="1623"/>
        <v/>
      </c>
      <c r="AO562" s="735" t="str">
        <f t="shared" si="1623"/>
        <v/>
      </c>
      <c r="AP562" s="735" t="str">
        <f t="shared" si="1623"/>
        <v/>
      </c>
      <c r="AQ562" s="735" t="str">
        <f t="shared" si="1623"/>
        <v/>
      </c>
      <c r="AR562" s="735" t="str">
        <f t="shared" si="1623"/>
        <v/>
      </c>
      <c r="AS562" s="735" t="str">
        <f t="shared" si="1623"/>
        <v/>
      </c>
      <c r="AT562" s="735" t="str">
        <f t="shared" si="1623"/>
        <v/>
      </c>
      <c r="AU562" s="735" t="str">
        <f t="shared" si="1623"/>
        <v/>
      </c>
      <c r="AV562" s="735" t="str">
        <f t="shared" si="1623"/>
        <v/>
      </c>
      <c r="AW562" s="735" t="str">
        <f t="shared" si="1623"/>
        <v/>
      </c>
      <c r="AX562" s="735"/>
      <c r="AY562" s="735"/>
      <c r="AZ562" s="735"/>
      <c r="BA562" s="735"/>
      <c r="BB562" s="735"/>
      <c r="BC562" s="739"/>
      <c r="BD562" s="1383">
        <f>IF(BD561="","",BD558*BD561)</f>
        <v>360</v>
      </c>
      <c r="BE562" s="1383">
        <f t="shared" ref="BE562:BO562" si="1624">IF(BE561="","",BE558*BE561)</f>
        <v>420</v>
      </c>
      <c r="BF562" s="1383">
        <f t="shared" si="1624"/>
        <v>360</v>
      </c>
      <c r="BG562" s="1383" t="str">
        <f t="shared" si="1624"/>
        <v/>
      </c>
      <c r="BH562" s="1383" t="str">
        <f t="shared" si="1624"/>
        <v/>
      </c>
      <c r="BI562" s="1383" t="str">
        <f t="shared" si="1624"/>
        <v/>
      </c>
      <c r="BJ562" s="1383">
        <f t="shared" si="1624"/>
        <v>336</v>
      </c>
      <c r="BK562" s="1383" t="str">
        <f t="shared" si="1624"/>
        <v/>
      </c>
      <c r="BL562" s="1383" t="str">
        <f t="shared" si="1624"/>
        <v/>
      </c>
      <c r="BM562" s="1383">
        <f t="shared" si="1624"/>
        <v>1200</v>
      </c>
      <c r="BN562" s="1383" t="str">
        <f t="shared" si="1624"/>
        <v/>
      </c>
      <c r="BO562" s="1383">
        <f t="shared" si="1624"/>
        <v>1080</v>
      </c>
      <c r="BP562" s="1383"/>
      <c r="BQ562" s="1383"/>
      <c r="BR562" s="1383"/>
      <c r="BS562" s="1383"/>
      <c r="BT562" s="1383"/>
      <c r="BU562" s="739"/>
      <c r="BV562" s="735">
        <f>IF(BV561="","",BV558*BV561)</f>
        <v>108</v>
      </c>
      <c r="BW562" s="735">
        <f>IF(BW561="","",BW558*BW561)</f>
        <v>216</v>
      </c>
      <c r="BX562" s="735">
        <f>IF(BX561="","",BX558*BX561)</f>
        <v>216</v>
      </c>
      <c r="BY562" s="735">
        <f>IF(BY561="","",BY558*BY561)</f>
        <v>540</v>
      </c>
      <c r="BZ562" s="578">
        <f>IF(DG562&lt;3,"",(SUM(B562:R562)-MIN(B562:R562)-MAX(B562:R562))/(DG562-2))</f>
        <v>256.8</v>
      </c>
      <c r="CA562" s="578" t="str">
        <f>IF(DH562&lt;3,"",(SUM(T562:AJ562)-MIN(T562:AJ562)-MAX(T562:AJ562))/(DH562-2))</f>
        <v/>
      </c>
      <c r="CB562" s="578" t="str">
        <f>IF(DI562&lt;3,"",(SUM(AL562:BB562)-MIN(AL562:BB562)-MAX(AL562:BB562))/(DI562-2))</f>
        <v/>
      </c>
      <c r="CC562" s="665">
        <f>IF(DJ562&lt;3,"",(SUM(BD562:BT562)-MIN(BD562:BT562)-MAX(BD562:BT562))/(DJ562-2))</f>
        <v>555</v>
      </c>
      <c r="CD562" s="1069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070" t="str">
        <f t="shared" si="1587"/>
        <v/>
      </c>
      <c r="CF562" s="1070" t="str">
        <f t="shared" si="1587"/>
        <v/>
      </c>
      <c r="CG562" s="1070">
        <f t="shared" si="1587"/>
        <v>336</v>
      </c>
      <c r="CH562" s="1070">
        <f t="shared" si="1587"/>
        <v>360</v>
      </c>
      <c r="CI562" s="1071">
        <f t="shared" si="1587"/>
        <v>360</v>
      </c>
      <c r="CJ562" s="1071">
        <f t="shared" si="1587"/>
        <v>420</v>
      </c>
      <c r="CK562" s="1070">
        <f t="shared" si="1587"/>
        <v>1080</v>
      </c>
      <c r="CL562" s="1070">
        <f t="shared" si="1587"/>
        <v>1200</v>
      </c>
      <c r="CM562" s="1070" t="str">
        <f t="shared" si="1587"/>
        <v/>
      </c>
      <c r="CN562" s="1070" t="str">
        <f t="shared" si="1587"/>
        <v/>
      </c>
      <c r="CO562" s="1069" t="str">
        <f t="shared" si="1587"/>
        <v/>
      </c>
      <c r="CP562" s="532" t="str">
        <f t="shared" si="1615"/>
        <v/>
      </c>
      <c r="CQ562" s="533" t="str">
        <f t="shared" si="1615"/>
        <v/>
      </c>
      <c r="CR562" s="534" t="str">
        <f t="shared" si="1615"/>
        <v/>
      </c>
      <c r="CS562" s="534" t="str">
        <f t="shared" si="1615"/>
        <v/>
      </c>
      <c r="CT562" s="534" t="str">
        <f t="shared" si="1615"/>
        <v/>
      </c>
      <c r="CU562" s="534" t="str">
        <f t="shared" si="1615"/>
        <v/>
      </c>
      <c r="CV562" s="534">
        <f t="shared" si="1615"/>
        <v>336</v>
      </c>
      <c r="CW562" s="535">
        <f t="shared" si="1615"/>
        <v>360</v>
      </c>
      <c r="CX562" s="535">
        <f t="shared" si="1615"/>
        <v>360</v>
      </c>
      <c r="CY562" s="535">
        <f t="shared" si="1615"/>
        <v>420</v>
      </c>
      <c r="CZ562" s="534">
        <f t="shared" si="1615"/>
        <v>1080</v>
      </c>
      <c r="DA562" s="534">
        <f t="shared" si="1615"/>
        <v>1200</v>
      </c>
      <c r="DB562" s="534" t="str">
        <f t="shared" si="1615"/>
        <v/>
      </c>
      <c r="DC562" s="534" t="str">
        <f t="shared" si="1615"/>
        <v/>
      </c>
      <c r="DD562" s="534" t="str">
        <f t="shared" si="1615"/>
        <v/>
      </c>
      <c r="DE562" s="533" t="str">
        <f t="shared" si="1615"/>
        <v/>
      </c>
      <c r="DF562" s="532" t="str">
        <f>IF($CD$4=$BZ$4,IF(OR(-FLOOR(((17-COUNT($T562:$AJ562))/2),1)+DF$7&lt;1,-FLOOR(((17-COUNT($T562:$AJ562))/2),1)+DF$7&gt;COUNT($T562:$AJ562)),"",LARGE($T562:$AJ562,-FLOOR(((17-COUNT($T562:$AJ562))/2),1)+DF$7)),IF(OR(-FLOOR(((17-COUNT($BD562:$BT562))/2),1)+DF$7&lt;1,-FLOOR(((17-COUNT($BD562:$BT562))/2),1)+DF$7&gt;COUNT($BD562:$BT562)),"",LARGE($BD562:$BT562,-FLOOR(((17-COUNT($BD562:$BT562))/2),1)+DF$7)))</f>
        <v/>
      </c>
      <c r="DG562" s="631">
        <f t="shared" si="1532"/>
        <v>7</v>
      </c>
      <c r="DH562" s="96">
        <f t="shared" si="1533"/>
        <v>1</v>
      </c>
      <c r="DI562" s="96">
        <f t="shared" si="1534"/>
        <v>0</v>
      </c>
      <c r="DJ562" s="96">
        <f t="shared" si="1535"/>
        <v>6</v>
      </c>
      <c r="DK562" s="467"/>
      <c r="DL562" s="599"/>
      <c r="DM562" s="599"/>
      <c r="DN562" s="599"/>
      <c r="DO562" s="599"/>
      <c r="DP562" s="599"/>
      <c r="DQ562" s="599"/>
      <c r="DR562" s="599"/>
      <c r="DS562" s="599"/>
      <c r="DT562" s="468"/>
    </row>
    <row r="563" spans="1:124" s="470" customFormat="1" ht="15.75" customHeight="1">
      <c r="A563" s="1117" t="s">
        <v>721</v>
      </c>
      <c r="B563" s="656"/>
      <c r="C563" s="305"/>
      <c r="D563" s="305"/>
      <c r="E563" s="305"/>
      <c r="F563" s="305"/>
      <c r="G563" s="305"/>
      <c r="H563" s="305"/>
      <c r="I563" s="305"/>
      <c r="J563" s="305"/>
      <c r="K563" s="305"/>
      <c r="L563" s="305"/>
      <c r="M563" s="305"/>
      <c r="N563" s="305"/>
      <c r="O563" s="305"/>
      <c r="P563" s="305"/>
      <c r="Q563" s="305"/>
      <c r="R563" s="305"/>
      <c r="S563" s="621"/>
      <c r="T563" s="305"/>
      <c r="U563" s="305"/>
      <c r="V563" s="305"/>
      <c r="W563" s="305"/>
      <c r="X563" s="305"/>
      <c r="Y563" s="305"/>
      <c r="Z563" s="1349"/>
      <c r="AA563" s="1349"/>
      <c r="AB563" s="1349"/>
      <c r="AC563" s="1349"/>
      <c r="AD563" s="305"/>
      <c r="AE563" s="1349"/>
      <c r="AF563" s="305"/>
      <c r="AG563" s="656"/>
      <c r="AH563" s="656"/>
      <c r="AI563" s="656"/>
      <c r="AJ563" s="656"/>
      <c r="AK563" s="621"/>
      <c r="AL563" s="305"/>
      <c r="AM563" s="305"/>
      <c r="AN563" s="305"/>
      <c r="AO563" s="305"/>
      <c r="AP563" s="305"/>
      <c r="AQ563" s="305"/>
      <c r="AR563" s="305"/>
      <c r="AS563" s="305"/>
      <c r="AT563" s="305"/>
      <c r="AU563" s="305"/>
      <c r="AV563" s="305"/>
      <c r="AW563" s="305"/>
      <c r="AX563" s="305"/>
      <c r="AY563" s="305"/>
      <c r="AZ563" s="305"/>
      <c r="BA563" s="305"/>
      <c r="BB563" s="305"/>
      <c r="BC563" s="621"/>
      <c r="BD563" s="1349"/>
      <c r="BE563" s="1349"/>
      <c r="BF563" s="1349"/>
      <c r="BG563" s="1349"/>
      <c r="BH563" s="1349"/>
      <c r="BI563" s="1349"/>
      <c r="BJ563" s="1349"/>
      <c r="BK563" s="1349"/>
      <c r="BL563" s="1349"/>
      <c r="BM563" s="1349"/>
      <c r="BN563" s="1349"/>
      <c r="BO563" s="1349"/>
      <c r="BP563" s="1349"/>
      <c r="BQ563" s="1349"/>
      <c r="BR563" s="1349"/>
      <c r="BS563" s="1349"/>
      <c r="BT563" s="1349"/>
      <c r="BU563" s="621"/>
      <c r="BV563" s="305"/>
      <c r="BW563" s="305"/>
      <c r="BX563" s="305"/>
      <c r="BY563" s="305"/>
      <c r="BZ563" s="863"/>
      <c r="CA563" s="863"/>
      <c r="CB563" s="863"/>
      <c r="CC563" s="864"/>
      <c r="CD563" s="865"/>
      <c r="CE563" s="865"/>
      <c r="CF563" s="865"/>
      <c r="CG563" s="865"/>
      <c r="CH563" s="865"/>
      <c r="CI563" s="865"/>
      <c r="CJ563" s="865"/>
      <c r="CK563" s="865"/>
      <c r="CL563" s="865"/>
      <c r="CM563" s="865"/>
      <c r="CN563" s="865"/>
      <c r="CO563" s="865"/>
      <c r="CP563" s="867"/>
      <c r="CQ563" s="865"/>
      <c r="CR563" s="865"/>
      <c r="CS563" s="865"/>
      <c r="CT563" s="865"/>
      <c r="CU563" s="865"/>
      <c r="CV563" s="865"/>
      <c r="CW563" s="865"/>
      <c r="CX563" s="865"/>
      <c r="CY563" s="865"/>
      <c r="CZ563" s="865"/>
      <c r="DA563" s="865"/>
      <c r="DB563" s="865"/>
      <c r="DC563" s="865"/>
      <c r="DD563" s="865"/>
      <c r="DE563" s="865"/>
      <c r="DF563" s="865"/>
      <c r="DG563" s="858"/>
      <c r="DH563" s="813"/>
      <c r="DI563" s="813"/>
      <c r="DJ563" s="813"/>
      <c r="DK563" s="467"/>
      <c r="DL563" s="599"/>
      <c r="DM563" s="599"/>
      <c r="DN563" s="599"/>
      <c r="DO563" s="599"/>
      <c r="DP563" s="599"/>
      <c r="DQ563" s="599"/>
      <c r="DR563" s="599"/>
      <c r="DS563" s="599"/>
      <c r="DT563" s="468"/>
    </row>
    <row r="564" spans="1:124" s="470" customFormat="1" ht="15.75" customHeight="1">
      <c r="A564" s="590" t="s">
        <v>290</v>
      </c>
      <c r="B564" s="622">
        <v>12</v>
      </c>
      <c r="C564" s="620"/>
      <c r="D564" s="620"/>
      <c r="E564" s="620">
        <v>60</v>
      </c>
      <c r="F564" s="620">
        <v>36</v>
      </c>
      <c r="G564" s="620">
        <v>24</v>
      </c>
      <c r="H564" s="620">
        <v>12</v>
      </c>
      <c r="I564" s="620">
        <v>24</v>
      </c>
      <c r="J564" s="620">
        <v>18</v>
      </c>
      <c r="K564" s="620">
        <v>18</v>
      </c>
      <c r="L564" s="620">
        <v>18</v>
      </c>
      <c r="M564" s="620">
        <v>24</v>
      </c>
      <c r="N564" s="620"/>
      <c r="O564" s="620"/>
      <c r="P564" s="620"/>
      <c r="Q564" s="620"/>
      <c r="R564" s="620"/>
      <c r="S564" s="680"/>
      <c r="T564" s="620"/>
      <c r="U564" s="620">
        <v>120</v>
      </c>
      <c r="V564" s="620">
        <v>120</v>
      </c>
      <c r="W564" s="620">
        <v>120</v>
      </c>
      <c r="X564" s="620">
        <v>120</v>
      </c>
      <c r="Y564" s="620">
        <v>36</v>
      </c>
      <c r="Z564" s="1350"/>
      <c r="AA564" s="1350"/>
      <c r="AB564" s="1350"/>
      <c r="AC564" s="1350"/>
      <c r="AD564" s="620"/>
      <c r="AE564" s="1350"/>
      <c r="AF564" s="620"/>
      <c r="AG564" s="622"/>
      <c r="AH564" s="622"/>
      <c r="AI564" s="622"/>
      <c r="AJ564" s="622"/>
      <c r="AK564" s="680"/>
      <c r="AL564" s="620"/>
      <c r="AM564" s="620"/>
      <c r="AN564" s="620"/>
      <c r="AO564" s="620"/>
      <c r="AP564" s="620"/>
      <c r="AQ564" s="620"/>
      <c r="AR564" s="620"/>
      <c r="AS564" s="620"/>
      <c r="AT564" s="620"/>
      <c r="AU564" s="620"/>
      <c r="AV564" s="620"/>
      <c r="AW564" s="620"/>
      <c r="AX564" s="620"/>
      <c r="AY564" s="620"/>
      <c r="AZ564" s="620"/>
      <c r="BA564" s="620"/>
      <c r="BB564" s="620"/>
      <c r="BC564" s="680"/>
      <c r="BD564" s="1350"/>
      <c r="BE564" s="1350"/>
      <c r="BF564" s="1350"/>
      <c r="BG564" s="1350"/>
      <c r="BH564" s="1350">
        <v>24</v>
      </c>
      <c r="BI564" s="1350"/>
      <c r="BJ564" s="1350"/>
      <c r="BK564" s="1350"/>
      <c r="BL564" s="1350"/>
      <c r="BM564" s="1350">
        <v>24</v>
      </c>
      <c r="BN564" s="1350"/>
      <c r="BO564" s="1350"/>
      <c r="BP564" s="1350"/>
      <c r="BQ564" s="1350"/>
      <c r="BR564" s="1350"/>
      <c r="BS564" s="1350"/>
      <c r="BT564" s="1350"/>
      <c r="BU564" s="680"/>
      <c r="BV564" s="620">
        <v>24</v>
      </c>
      <c r="BW564" s="620">
        <v>120</v>
      </c>
      <c r="BX564" s="620"/>
      <c r="BY564" s="620"/>
      <c r="BZ564" s="856">
        <f>IF(DG564&lt;3,"",(SUM(B564:R564)-MIN(B564:R564)-MAX(B564:R564))/(DG564-2))</f>
        <v>21.75</v>
      </c>
      <c r="CA564" s="856">
        <f>IF(DH564&lt;3,"",(SUM(T564:AJ564)-MIN(T564:AJ564)-MAX(T564:AJ564))/(DH564-2))</f>
        <v>120</v>
      </c>
      <c r="CB564" s="856" t="str">
        <f>IF(DI564&lt;3,"",(SUM(AL564:BB564)-MIN(AL564:BB564)-MAX(AL564:BB564))/(DI564-2))</f>
        <v/>
      </c>
      <c r="CC564" s="857" t="str">
        <f>IF(DJ564&lt;3,"",(SUM(BD564:BT564)-MIN(BD564:BT564)-MAX(BD564:BT564))/(DJ564-2))</f>
        <v/>
      </c>
      <c r="CD564" s="503" t="str">
        <f t="shared" ref="CD564:CO572" si="1625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1" t="str">
        <f t="shared" si="1625"/>
        <v/>
      </c>
      <c r="CF564" s="81" t="str">
        <f t="shared" si="1625"/>
        <v/>
      </c>
      <c r="CG564" s="81" t="str">
        <f t="shared" si="1625"/>
        <v/>
      </c>
      <c r="CH564" s="81" t="str">
        <f t="shared" si="1625"/>
        <v/>
      </c>
      <c r="CI564" s="144">
        <f t="shared" si="1625"/>
        <v>24</v>
      </c>
      <c r="CJ564" s="144">
        <f t="shared" si="1625"/>
        <v>24</v>
      </c>
      <c r="CK564" s="81" t="str">
        <f t="shared" si="1625"/>
        <v/>
      </c>
      <c r="CL564" s="81" t="str">
        <f t="shared" si="1625"/>
        <v/>
      </c>
      <c r="CM564" s="81" t="str">
        <f t="shared" si="1625"/>
        <v/>
      </c>
      <c r="CN564" s="81" t="str">
        <f t="shared" si="1625"/>
        <v/>
      </c>
      <c r="CO564" s="503" t="str">
        <f t="shared" si="1625"/>
        <v/>
      </c>
      <c r="CP564" s="532" t="str">
        <f t="shared" ref="CP564:DE572" si="1626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33" t="str">
        <f t="shared" si="1626"/>
        <v/>
      </c>
      <c r="CR564" s="534" t="str">
        <f t="shared" si="1626"/>
        <v/>
      </c>
      <c r="CS564" s="534" t="str">
        <f t="shared" si="1626"/>
        <v/>
      </c>
      <c r="CT564" s="534" t="str">
        <f t="shared" si="1626"/>
        <v/>
      </c>
      <c r="CU564" s="534" t="str">
        <f t="shared" si="1626"/>
        <v/>
      </c>
      <c r="CV564" s="534" t="str">
        <f t="shared" si="1626"/>
        <v/>
      </c>
      <c r="CW564" s="535" t="str">
        <f t="shared" si="1626"/>
        <v/>
      </c>
      <c r="CX564" s="535">
        <f t="shared" si="1626"/>
        <v>24</v>
      </c>
      <c r="CY564" s="535">
        <f t="shared" si="1626"/>
        <v>24</v>
      </c>
      <c r="CZ564" s="534" t="str">
        <f t="shared" si="1626"/>
        <v/>
      </c>
      <c r="DA564" s="534" t="str">
        <f t="shared" si="1626"/>
        <v/>
      </c>
      <c r="DB564" s="534" t="str">
        <f t="shared" si="1626"/>
        <v/>
      </c>
      <c r="DC564" s="534" t="str">
        <f t="shared" si="1626"/>
        <v/>
      </c>
      <c r="DD564" s="534" t="str">
        <f t="shared" si="1626"/>
        <v/>
      </c>
      <c r="DE564" s="533" t="str">
        <f t="shared" si="1626"/>
        <v/>
      </c>
      <c r="DF564" s="532" t="str">
        <f t="shared" ref="DF564:DF572" si="1627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58">
        <f t="shared" ref="DG564:DG580" si="1628">COUNT(B564:R564)</f>
        <v>10</v>
      </c>
      <c r="DH564" s="813">
        <f t="shared" ref="DH564:DH580" si="1629">COUNT(T564:AJ564)</f>
        <v>5</v>
      </c>
      <c r="DI564" s="813">
        <f t="shared" ref="DI564:DI580" si="1630">COUNT(AL564:BB564)</f>
        <v>0</v>
      </c>
      <c r="DJ564" s="813">
        <f t="shared" ref="DJ564:DJ580" si="1631">COUNT(BD564:BT564)</f>
        <v>2</v>
      </c>
      <c r="DK564" s="467"/>
      <c r="DL564" s="599"/>
      <c r="DM564" s="599"/>
      <c r="DN564" s="599"/>
      <c r="DO564" s="599"/>
      <c r="DP564" s="599"/>
      <c r="DQ564" s="599"/>
      <c r="DR564" s="599"/>
      <c r="DS564" s="599"/>
      <c r="DT564" s="468"/>
    </row>
    <row r="565" spans="1:124" s="470" customFormat="1" ht="15.75" customHeight="1">
      <c r="A565" s="748" t="s">
        <v>281</v>
      </c>
      <c r="B565" s="736">
        <f>480*$K$1</f>
        <v>2009.664</v>
      </c>
      <c r="C565" s="736">
        <f t="shared" ref="C565:M565" si="1632">480*$K$1</f>
        <v>2009.664</v>
      </c>
      <c r="D565" s="736">
        <f t="shared" si="1632"/>
        <v>2009.664</v>
      </c>
      <c r="E565" s="736">
        <f t="shared" si="1632"/>
        <v>2009.664</v>
      </c>
      <c r="F565" s="736">
        <f t="shared" si="1632"/>
        <v>2009.664</v>
      </c>
      <c r="G565" s="736">
        <f t="shared" si="1632"/>
        <v>2009.664</v>
      </c>
      <c r="H565" s="736">
        <f t="shared" si="1632"/>
        <v>2009.664</v>
      </c>
      <c r="I565" s="736">
        <f t="shared" si="1632"/>
        <v>2009.664</v>
      </c>
      <c r="J565" s="736">
        <f t="shared" si="1632"/>
        <v>2009.664</v>
      </c>
      <c r="K565" s="736">
        <f t="shared" si="1632"/>
        <v>2009.664</v>
      </c>
      <c r="L565" s="736">
        <f t="shared" si="1632"/>
        <v>2009.664</v>
      </c>
      <c r="M565" s="736">
        <f t="shared" si="1632"/>
        <v>2009.664</v>
      </c>
      <c r="N565" s="736"/>
      <c r="O565" s="736"/>
      <c r="P565" s="736"/>
      <c r="Q565" s="736"/>
      <c r="R565" s="736"/>
      <c r="S565" s="583"/>
      <c r="T565" s="736">
        <f>480*$K$1</f>
        <v>2009.664</v>
      </c>
      <c r="U565" s="736">
        <f t="shared" ref="U565:AE565" si="1633">480*$K$1</f>
        <v>2009.664</v>
      </c>
      <c r="V565" s="736">
        <f t="shared" si="1633"/>
        <v>2009.664</v>
      </c>
      <c r="W565" s="736">
        <f t="shared" si="1633"/>
        <v>2009.664</v>
      </c>
      <c r="X565" s="736">
        <f t="shared" si="1633"/>
        <v>2009.664</v>
      </c>
      <c r="Y565" s="736">
        <f t="shared" si="1633"/>
        <v>2009.664</v>
      </c>
      <c r="Z565" s="1382">
        <f t="shared" si="1633"/>
        <v>2009.664</v>
      </c>
      <c r="AA565" s="1382">
        <f t="shared" si="1633"/>
        <v>2009.664</v>
      </c>
      <c r="AB565" s="1382">
        <f t="shared" si="1633"/>
        <v>2009.664</v>
      </c>
      <c r="AC565" s="1382">
        <f t="shared" si="1633"/>
        <v>2009.664</v>
      </c>
      <c r="AD565" s="736">
        <f t="shared" si="1633"/>
        <v>2009.664</v>
      </c>
      <c r="AE565" s="1382">
        <f t="shared" si="1633"/>
        <v>2009.664</v>
      </c>
      <c r="AF565" s="736"/>
      <c r="AG565" s="736"/>
      <c r="AH565" s="736"/>
      <c r="AI565" s="736"/>
      <c r="AJ565" s="736"/>
      <c r="AK565" s="583"/>
      <c r="AL565" s="736">
        <f>480*$K$1</f>
        <v>2009.664</v>
      </c>
      <c r="AM565" s="736">
        <f t="shared" ref="AM565:AW565" si="1634">480*$K$1</f>
        <v>2009.664</v>
      </c>
      <c r="AN565" s="736">
        <f t="shared" si="1634"/>
        <v>2009.664</v>
      </c>
      <c r="AO565" s="736">
        <f t="shared" si="1634"/>
        <v>2009.664</v>
      </c>
      <c r="AP565" s="736">
        <f t="shared" si="1634"/>
        <v>2009.664</v>
      </c>
      <c r="AQ565" s="736">
        <f t="shared" si="1634"/>
        <v>2009.664</v>
      </c>
      <c r="AR565" s="736">
        <f t="shared" si="1634"/>
        <v>2009.664</v>
      </c>
      <c r="AS565" s="736">
        <f t="shared" si="1634"/>
        <v>2009.664</v>
      </c>
      <c r="AT565" s="736">
        <f t="shared" si="1634"/>
        <v>2009.664</v>
      </c>
      <c r="AU565" s="736">
        <f t="shared" si="1634"/>
        <v>2009.664</v>
      </c>
      <c r="AV565" s="736">
        <f t="shared" si="1634"/>
        <v>2009.664</v>
      </c>
      <c r="AW565" s="736">
        <f t="shared" si="1634"/>
        <v>2009.664</v>
      </c>
      <c r="AX565" s="736"/>
      <c r="AY565" s="736"/>
      <c r="AZ565" s="736"/>
      <c r="BA565" s="736"/>
      <c r="BB565" s="736"/>
      <c r="BC565" s="730"/>
      <c r="BD565" s="1382">
        <f>480*$K$1</f>
        <v>2009.664</v>
      </c>
      <c r="BE565" s="1382">
        <f t="shared" ref="BE565:BO565" si="1635">480*$K$1</f>
        <v>2009.664</v>
      </c>
      <c r="BF565" s="1382">
        <f t="shared" si="1635"/>
        <v>2009.664</v>
      </c>
      <c r="BG565" s="1382">
        <f t="shared" si="1635"/>
        <v>2009.664</v>
      </c>
      <c r="BH565" s="1382">
        <f t="shared" si="1635"/>
        <v>2009.664</v>
      </c>
      <c r="BI565" s="1382">
        <f t="shared" si="1635"/>
        <v>2009.664</v>
      </c>
      <c r="BJ565" s="1382">
        <f t="shared" si="1635"/>
        <v>2009.664</v>
      </c>
      <c r="BK565" s="1382">
        <f t="shared" si="1635"/>
        <v>2009.664</v>
      </c>
      <c r="BL565" s="1382">
        <f t="shared" si="1635"/>
        <v>2009.664</v>
      </c>
      <c r="BM565" s="1382">
        <f t="shared" si="1635"/>
        <v>2009.664</v>
      </c>
      <c r="BN565" s="1382">
        <f t="shared" si="1635"/>
        <v>2009.664</v>
      </c>
      <c r="BO565" s="1382">
        <f t="shared" si="1635"/>
        <v>2009.664</v>
      </c>
      <c r="BP565" s="1382"/>
      <c r="BQ565" s="1382"/>
      <c r="BR565" s="1382"/>
      <c r="BS565" s="1382"/>
      <c r="BT565" s="1382"/>
      <c r="BU565" s="730"/>
      <c r="BV565" s="736">
        <f t="shared" ref="BV565:BY565" si="1636">480*$K$1</f>
        <v>2009.664</v>
      </c>
      <c r="BW565" s="736">
        <f t="shared" si="1636"/>
        <v>2009.664</v>
      </c>
      <c r="BX565" s="736">
        <f t="shared" si="1636"/>
        <v>2009.664</v>
      </c>
      <c r="BY565" s="736">
        <f t="shared" si="1636"/>
        <v>2009.664</v>
      </c>
      <c r="BZ565" s="856">
        <f>IF(DG565&lt;3,"",(SUM(B565:R565)-MIN(B565:R565)-MAX(B565:R565))/(DG565-2))</f>
        <v>2009.6640000000002</v>
      </c>
      <c r="CA565" s="856">
        <f>IF(DH565&lt;3,"",(SUM(T565:AJ565)-MIN(T565:AJ565)-MAX(T565:AJ565))/(DH565-2))</f>
        <v>2009.6640000000002</v>
      </c>
      <c r="CB565" s="856">
        <f>IF(DI565&lt;3,"",(SUM(AL565:BB565)-MIN(AL565:BB565)-MAX(AL565:BB565))/(DI565-2))</f>
        <v>2009.6640000000002</v>
      </c>
      <c r="CC565" s="857">
        <f>IF(DJ565&lt;3,"",(SUM(BD565:BT565)-MIN(BD565:BT565)-MAX(BD565:BT565))/(DJ565-2))</f>
        <v>2009.6640000000002</v>
      </c>
      <c r="CD565" s="503">
        <f t="shared" si="1625"/>
        <v>2009.664</v>
      </c>
      <c r="CE565" s="81">
        <f t="shared" si="1625"/>
        <v>2009.664</v>
      </c>
      <c r="CF565" s="81">
        <f t="shared" si="1625"/>
        <v>2009.664</v>
      </c>
      <c r="CG565" s="81">
        <f t="shared" si="1625"/>
        <v>2009.664</v>
      </c>
      <c r="CH565" s="81">
        <f t="shared" si="1625"/>
        <v>2009.664</v>
      </c>
      <c r="CI565" s="144">
        <f t="shared" si="1625"/>
        <v>2009.664</v>
      </c>
      <c r="CJ565" s="144">
        <f t="shared" si="1625"/>
        <v>2009.664</v>
      </c>
      <c r="CK565" s="81">
        <f t="shared" si="1625"/>
        <v>2009.664</v>
      </c>
      <c r="CL565" s="81">
        <f t="shared" si="1625"/>
        <v>2009.664</v>
      </c>
      <c r="CM565" s="81">
        <f t="shared" si="1625"/>
        <v>2009.664</v>
      </c>
      <c r="CN565" s="81">
        <f t="shared" si="1625"/>
        <v>2009.664</v>
      </c>
      <c r="CO565" s="503">
        <f t="shared" si="1625"/>
        <v>2009.664</v>
      </c>
      <c r="CP565" s="532" t="str">
        <f t="shared" si="1626"/>
        <v/>
      </c>
      <c r="CQ565" s="533" t="str">
        <f t="shared" si="1626"/>
        <v/>
      </c>
      <c r="CR565" s="534" t="str">
        <f t="shared" si="1626"/>
        <v/>
      </c>
      <c r="CS565" s="534">
        <f t="shared" si="1626"/>
        <v>2009.664</v>
      </c>
      <c r="CT565" s="534">
        <f t="shared" si="1626"/>
        <v>2009.664</v>
      </c>
      <c r="CU565" s="534">
        <f t="shared" si="1626"/>
        <v>2009.664</v>
      </c>
      <c r="CV565" s="534">
        <f t="shared" si="1626"/>
        <v>2009.664</v>
      </c>
      <c r="CW565" s="535">
        <f t="shared" si="1626"/>
        <v>2009.664</v>
      </c>
      <c r="CX565" s="535">
        <f t="shared" si="1626"/>
        <v>2009.664</v>
      </c>
      <c r="CY565" s="535">
        <f t="shared" si="1626"/>
        <v>2009.664</v>
      </c>
      <c r="CZ565" s="534">
        <f t="shared" si="1626"/>
        <v>2009.664</v>
      </c>
      <c r="DA565" s="534">
        <f t="shared" si="1626"/>
        <v>2009.664</v>
      </c>
      <c r="DB565" s="534">
        <f t="shared" si="1626"/>
        <v>2009.664</v>
      </c>
      <c r="DC565" s="534">
        <f t="shared" si="1626"/>
        <v>2009.664</v>
      </c>
      <c r="DD565" s="534">
        <f t="shared" si="1626"/>
        <v>2009.664</v>
      </c>
      <c r="DE565" s="533" t="str">
        <f t="shared" si="1626"/>
        <v/>
      </c>
      <c r="DF565" s="532" t="str">
        <f t="shared" si="1627"/>
        <v/>
      </c>
      <c r="DG565" s="858">
        <f t="shared" si="1628"/>
        <v>12</v>
      </c>
      <c r="DH565" s="813">
        <f t="shared" si="1629"/>
        <v>12</v>
      </c>
      <c r="DI565" s="813">
        <f t="shared" si="1630"/>
        <v>12</v>
      </c>
      <c r="DJ565" s="813">
        <f t="shared" si="1631"/>
        <v>12</v>
      </c>
      <c r="DK565" s="467"/>
      <c r="DL565" s="599"/>
      <c r="DM565" s="599"/>
      <c r="DN565" s="599"/>
      <c r="DO565" s="599"/>
      <c r="DP565" s="599"/>
      <c r="DQ565" s="599"/>
      <c r="DR565" s="599"/>
      <c r="DS565" s="599"/>
      <c r="DT565" s="468"/>
    </row>
    <row r="566" spans="1:124" s="470" customFormat="1" ht="15.75" customHeight="1">
      <c r="A566" s="590" t="s">
        <v>226</v>
      </c>
      <c r="B566" s="738">
        <f t="shared" ref="B566:M566" si="1637">IF(B564="","",B564*B565/B$46/365/$G$1)</f>
        <v>5.3629176303148906E-4</v>
      </c>
      <c r="C566" s="738" t="str">
        <f t="shared" si="1637"/>
        <v/>
      </c>
      <c r="D566" s="738" t="str">
        <f t="shared" si="1637"/>
        <v/>
      </c>
      <c r="E566" s="738">
        <f t="shared" si="1637"/>
        <v>3.1283686176836862E-3</v>
      </c>
      <c r="F566" s="738">
        <f t="shared" si="1637"/>
        <v>1.8770211706102113E-3</v>
      </c>
      <c r="G566" s="738">
        <f t="shared" si="1637"/>
        <v>1.3651063058983358E-3</v>
      </c>
      <c r="H566" s="738">
        <f t="shared" si="1637"/>
        <v>6.2567372353673724E-4</v>
      </c>
      <c r="I566" s="738">
        <f t="shared" si="1637"/>
        <v>1.3651063058983358E-3</v>
      </c>
      <c r="J566" s="738">
        <f t="shared" si="1637"/>
        <v>8.6631746335855922E-4</v>
      </c>
      <c r="K566" s="738">
        <f t="shared" si="1637"/>
        <v>9.3851058530510564E-4</v>
      </c>
      <c r="L566" s="738">
        <f t="shared" si="1637"/>
        <v>1.126212702366127E-3</v>
      </c>
      <c r="M566" s="738">
        <f t="shared" si="1637"/>
        <v>1.3651063058983358E-3</v>
      </c>
      <c r="N566" s="738"/>
      <c r="O566" s="738"/>
      <c r="P566" s="738"/>
      <c r="Q566" s="738"/>
      <c r="R566" s="738"/>
      <c r="S566" s="569"/>
      <c r="T566" s="738" t="str">
        <f t="shared" ref="T566:AE566" si="1638">IF(T564="","",T564*T565/T$46/365/$G$1)</f>
        <v/>
      </c>
      <c r="U566" s="738">
        <f t="shared" si="1638"/>
        <v>6.8255315294916789E-3</v>
      </c>
      <c r="V566" s="738">
        <f t="shared" si="1638"/>
        <v>5.7754497557237277E-3</v>
      </c>
      <c r="W566" s="738">
        <f t="shared" si="1638"/>
        <v>6.8255315294916789E-3</v>
      </c>
      <c r="X566" s="738">
        <f t="shared" si="1638"/>
        <v>9.3851058530510581E-3</v>
      </c>
      <c r="Y566" s="738">
        <f t="shared" si="1638"/>
        <v>2.252425404732254E-3</v>
      </c>
      <c r="Z566" s="1387" t="str">
        <f t="shared" si="1638"/>
        <v/>
      </c>
      <c r="AA566" s="1387" t="str">
        <f t="shared" si="1638"/>
        <v/>
      </c>
      <c r="AB566" s="1387" t="str">
        <f t="shared" si="1638"/>
        <v/>
      </c>
      <c r="AC566" s="1387" t="str">
        <f t="shared" si="1638"/>
        <v/>
      </c>
      <c r="AD566" s="738" t="str">
        <f t="shared" si="1638"/>
        <v/>
      </c>
      <c r="AE566" s="1387" t="str">
        <f t="shared" si="1638"/>
        <v/>
      </c>
      <c r="AF566" s="738"/>
      <c r="AG566" s="738"/>
      <c r="AH566" s="738"/>
      <c r="AI566" s="738"/>
      <c r="AJ566" s="738"/>
      <c r="AK566" s="569"/>
      <c r="AL566" s="738" t="str">
        <f t="shared" ref="AL566:AW566" si="1639">IF(AL564="","",AL564*AL565/AL$46/365/$G$1)</f>
        <v/>
      </c>
      <c r="AM566" s="738" t="str">
        <f t="shared" si="1639"/>
        <v/>
      </c>
      <c r="AN566" s="738" t="str">
        <f t="shared" si="1639"/>
        <v/>
      </c>
      <c r="AO566" s="738" t="str">
        <f t="shared" si="1639"/>
        <v/>
      </c>
      <c r="AP566" s="738" t="str">
        <f t="shared" si="1639"/>
        <v/>
      </c>
      <c r="AQ566" s="738" t="str">
        <f t="shared" si="1639"/>
        <v/>
      </c>
      <c r="AR566" s="738" t="str">
        <f t="shared" si="1639"/>
        <v/>
      </c>
      <c r="AS566" s="738" t="str">
        <f t="shared" si="1639"/>
        <v/>
      </c>
      <c r="AT566" s="738" t="str">
        <f t="shared" si="1639"/>
        <v/>
      </c>
      <c r="AU566" s="738" t="str">
        <f t="shared" si="1639"/>
        <v/>
      </c>
      <c r="AV566" s="738" t="str">
        <f t="shared" si="1639"/>
        <v/>
      </c>
      <c r="AW566" s="738" t="str">
        <f t="shared" si="1639"/>
        <v/>
      </c>
      <c r="AX566" s="738"/>
      <c r="AY566" s="738"/>
      <c r="AZ566" s="738"/>
      <c r="BA566" s="738"/>
      <c r="BB566" s="738"/>
      <c r="BC566" s="630"/>
      <c r="BD566" s="1387" t="str">
        <f>IF(BD564="","",BD564*BD565/BD$46/365/$G$1)</f>
        <v/>
      </c>
      <c r="BE566" s="1387" t="str">
        <f t="shared" ref="BE566:BO566" si="1640">IF(BE564="","",BE564*BE565/BE$46/365/$G$1)</f>
        <v/>
      </c>
      <c r="BF566" s="1387" t="str">
        <f t="shared" si="1640"/>
        <v/>
      </c>
      <c r="BG566" s="1387" t="str">
        <f t="shared" si="1640"/>
        <v/>
      </c>
      <c r="BH566" s="1387">
        <f t="shared" si="1640"/>
        <v>3.0032338729763393E-3</v>
      </c>
      <c r="BI566" s="1387" t="str">
        <f t="shared" si="1640"/>
        <v/>
      </c>
      <c r="BJ566" s="1387" t="str">
        <f t="shared" si="1640"/>
        <v/>
      </c>
      <c r="BK566" s="1387" t="str">
        <f t="shared" si="1640"/>
        <v/>
      </c>
      <c r="BL566" s="1387" t="str">
        <f t="shared" si="1640"/>
        <v/>
      </c>
      <c r="BM566" s="1387">
        <f t="shared" si="1640"/>
        <v>1.2513474470734745E-3</v>
      </c>
      <c r="BN566" s="1387" t="str">
        <f t="shared" si="1640"/>
        <v/>
      </c>
      <c r="BO566" s="1387" t="str">
        <f t="shared" si="1640"/>
        <v/>
      </c>
      <c r="BP566" s="1387"/>
      <c r="BQ566" s="1387"/>
      <c r="BR566" s="1387"/>
      <c r="BS566" s="1387"/>
      <c r="BT566" s="1387"/>
      <c r="BU566" s="630"/>
      <c r="BV566" s="738">
        <f>IF(BV564="","",BV564*BV565/BV$46/365/$G$1)</f>
        <v>1.5016169364881697E-3</v>
      </c>
      <c r="BW566" s="738">
        <f>IF(BW564="","",BW564*BW565/BW$46/365/$G$1)</f>
        <v>7.5080846824408468E-3</v>
      </c>
      <c r="BX566" s="738" t="str">
        <f>IF(BX564="","",BX564*BX565/BX$46/365/$G$1)</f>
        <v/>
      </c>
      <c r="BY566" s="738" t="str">
        <f>IF(BY564="","",BY564*BY565/BY$46/365/$G$1)</f>
        <v/>
      </c>
      <c r="BZ566" s="603">
        <f>IF(DG566&lt;3,"",(SUM(B566:R566)-MIN(B566:R566)-MAX(B566:R566))/(DG566-2))</f>
        <v>1.1911318203589687E-3</v>
      </c>
      <c r="CA566" s="603">
        <f>IF(DH566&lt;3,"",(SUM(T566:AJ566)-MIN(T566:AJ566)-MAX(T566:AJ566))/(DH566-2))</f>
        <v>6.4755042715690285E-3</v>
      </c>
      <c r="CB566" s="603" t="str">
        <f>IF(DI566&lt;3,"",(SUM(AL566:BB566)-MIN(AL566:BB566)-MAX(AL566:BB566))/(DI566-2))</f>
        <v/>
      </c>
      <c r="CC566" s="603" t="str">
        <f>IF(DJ566&lt;3,"",(SUM(BD566:BT566)-MIN(BD566:BT566)-MAX(BD566:BT566))/(DJ566-2))</f>
        <v/>
      </c>
      <c r="CD566" s="1072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073" t="str">
        <f t="shared" si="1625"/>
        <v/>
      </c>
      <c r="CF566" s="1073" t="str">
        <f t="shared" si="1625"/>
        <v/>
      </c>
      <c r="CG566" s="1073" t="str">
        <f t="shared" si="1625"/>
        <v/>
      </c>
      <c r="CH566" s="1073" t="str">
        <f t="shared" si="1625"/>
        <v/>
      </c>
      <c r="CI566" s="1074">
        <f t="shared" si="1625"/>
        <v>1.2513474470734745E-3</v>
      </c>
      <c r="CJ566" s="1074">
        <f t="shared" si="1625"/>
        <v>3.0032338729763393E-3</v>
      </c>
      <c r="CK566" s="1073" t="str">
        <f t="shared" si="1625"/>
        <v/>
      </c>
      <c r="CL566" s="1073" t="str">
        <f t="shared" si="1625"/>
        <v/>
      </c>
      <c r="CM566" s="1073" t="str">
        <f t="shared" si="1625"/>
        <v/>
      </c>
      <c r="CN566" s="1073" t="str">
        <f t="shared" si="1625"/>
        <v/>
      </c>
      <c r="CO566" s="1072" t="str">
        <f t="shared" si="1625"/>
        <v/>
      </c>
      <c r="CP566" s="520" t="str">
        <f t="shared" si="1626"/>
        <v/>
      </c>
      <c r="CQ566" s="521" t="str">
        <f t="shared" si="1626"/>
        <v/>
      </c>
      <c r="CR566" s="522" t="str">
        <f t="shared" si="1626"/>
        <v/>
      </c>
      <c r="CS566" s="522" t="str">
        <f t="shared" si="1626"/>
        <v/>
      </c>
      <c r="CT566" s="522" t="str">
        <f t="shared" si="1626"/>
        <v/>
      </c>
      <c r="CU566" s="522" t="str">
        <f t="shared" si="1626"/>
        <v/>
      </c>
      <c r="CV566" s="522" t="str">
        <f t="shared" si="1626"/>
        <v/>
      </c>
      <c r="CW566" s="523" t="str">
        <f t="shared" si="1626"/>
        <v/>
      </c>
      <c r="CX566" s="523">
        <f t="shared" si="1626"/>
        <v>1.2513474470734745E-3</v>
      </c>
      <c r="CY566" s="523">
        <f t="shared" si="1626"/>
        <v>3.0032338729763393E-3</v>
      </c>
      <c r="CZ566" s="522" t="str">
        <f t="shared" si="1626"/>
        <v/>
      </c>
      <c r="DA566" s="522" t="str">
        <f t="shared" si="1626"/>
        <v/>
      </c>
      <c r="DB566" s="522" t="str">
        <f t="shared" si="1626"/>
        <v/>
      </c>
      <c r="DC566" s="522" t="str">
        <f t="shared" si="1626"/>
        <v/>
      </c>
      <c r="DD566" s="522" t="str">
        <f t="shared" si="1626"/>
        <v/>
      </c>
      <c r="DE566" s="521" t="str">
        <f t="shared" si="1626"/>
        <v/>
      </c>
      <c r="DF566" s="520" t="str">
        <f t="shared" si="1627"/>
        <v/>
      </c>
      <c r="DG566" s="631">
        <f t="shared" si="1628"/>
        <v>10</v>
      </c>
      <c r="DH566" s="96">
        <f t="shared" si="1629"/>
        <v>5</v>
      </c>
      <c r="DI566" s="96">
        <f t="shared" si="1630"/>
        <v>0</v>
      </c>
      <c r="DJ566" s="96">
        <f t="shared" si="1631"/>
        <v>2</v>
      </c>
      <c r="DK566" s="467"/>
      <c r="DL566" s="599"/>
      <c r="DM566" s="599"/>
      <c r="DN566" s="599"/>
      <c r="DO566" s="599"/>
      <c r="DP566" s="599"/>
      <c r="DQ566" s="599"/>
      <c r="DR566" s="599"/>
      <c r="DS566" s="599"/>
      <c r="DT566" s="468"/>
    </row>
    <row r="567" spans="1:124" s="470" customFormat="1" ht="15.75" customHeight="1">
      <c r="A567" s="1155" t="s">
        <v>285</v>
      </c>
      <c r="B567" s="622">
        <v>20</v>
      </c>
      <c r="C567" s="620"/>
      <c r="D567" s="620"/>
      <c r="E567" s="620">
        <v>3</v>
      </c>
      <c r="F567" s="620">
        <v>8.3000000000000007</v>
      </c>
      <c r="G567" s="620">
        <v>10</v>
      </c>
      <c r="H567" s="620">
        <v>10</v>
      </c>
      <c r="I567" s="620">
        <v>17.5</v>
      </c>
      <c r="J567" s="620">
        <v>10</v>
      </c>
      <c r="K567" s="620">
        <v>10</v>
      </c>
      <c r="L567" s="620">
        <v>10</v>
      </c>
      <c r="M567" s="620">
        <v>9</v>
      </c>
      <c r="N567" s="620"/>
      <c r="O567" s="620"/>
      <c r="P567" s="620"/>
      <c r="Q567" s="620"/>
      <c r="R567" s="620"/>
      <c r="S567" s="632"/>
      <c r="T567" s="620"/>
      <c r="U567" s="620">
        <v>3.8</v>
      </c>
      <c r="V567" s="620">
        <v>4</v>
      </c>
      <c r="W567" s="620">
        <v>3.9</v>
      </c>
      <c r="X567" s="620">
        <v>4</v>
      </c>
      <c r="Y567" s="620">
        <v>13.3</v>
      </c>
      <c r="Z567" s="1350"/>
      <c r="AA567" s="1350"/>
      <c r="AB567" s="1350"/>
      <c r="AC567" s="1350"/>
      <c r="AD567" s="620"/>
      <c r="AE567" s="1350"/>
      <c r="AF567" s="620"/>
      <c r="AG567" s="622"/>
      <c r="AH567" s="620"/>
      <c r="AI567" s="620"/>
      <c r="AJ567" s="622"/>
      <c r="AK567" s="632"/>
      <c r="AL567" s="620"/>
      <c r="AM567" s="620"/>
      <c r="AN567" s="620"/>
      <c r="AO567" s="620"/>
      <c r="AP567" s="620"/>
      <c r="AQ567" s="620"/>
      <c r="AR567" s="620"/>
      <c r="AS567" s="620"/>
      <c r="AT567" s="620"/>
      <c r="AU567" s="620"/>
      <c r="AV567" s="620"/>
      <c r="AW567" s="620"/>
      <c r="AX567" s="620"/>
      <c r="AY567" s="620"/>
      <c r="AZ567" s="620"/>
      <c r="BA567" s="620"/>
      <c r="BB567" s="620"/>
      <c r="BC567" s="632"/>
      <c r="BD567" s="1350"/>
      <c r="BE567" s="1350"/>
      <c r="BF567" s="1350"/>
      <c r="BG567" s="1350"/>
      <c r="BH567" s="1350">
        <v>8</v>
      </c>
      <c r="BI567" s="1350"/>
      <c r="BJ567" s="1350"/>
      <c r="BK567" s="1350"/>
      <c r="BL567" s="1350"/>
      <c r="BM567" s="1350">
        <v>8</v>
      </c>
      <c r="BN567" s="1350"/>
      <c r="BO567" s="1350"/>
      <c r="BP567" s="1350"/>
      <c r="BQ567" s="1350"/>
      <c r="BR567" s="1350"/>
      <c r="BS567" s="1350"/>
      <c r="BT567" s="1350"/>
      <c r="BU567" s="632"/>
      <c r="BV567" s="620">
        <v>11</v>
      </c>
      <c r="BW567" s="620">
        <v>4</v>
      </c>
      <c r="BX567" s="620"/>
      <c r="BY567" s="620"/>
      <c r="BZ567" s="856">
        <f>IF(DG567&lt;3,"",(SUM(B567:R567)-MIN(B567:R567)-MAX(B567:R567))/(DG567-2))</f>
        <v>10.6</v>
      </c>
      <c r="CA567" s="856">
        <f>IF(DH567&lt;3,"",(SUM(T567:AJ567)-MIN(T567:AJ567)-MAX(T567:AJ567))/(DH567-2))</f>
        <v>3.9666666666666663</v>
      </c>
      <c r="CB567" s="856" t="str">
        <f>IF(DI567&lt;3,"",(SUM(AL567:BB567)-MIN(AL567:BB567)-MAX(AL567:BB567))/(DI567-2))</f>
        <v/>
      </c>
      <c r="CC567" s="857" t="str">
        <f>IF(DJ567&lt;3,"",(SUM(BD567:BT567)-MIN(BD567:BT567)-MAX(BD567:BT567))/(DJ567-2))</f>
        <v/>
      </c>
      <c r="CD567" s="503" t="str">
        <f t="shared" si="1625"/>
        <v/>
      </c>
      <c r="CE567" s="81" t="str">
        <f t="shared" si="1625"/>
        <v/>
      </c>
      <c r="CF567" s="81" t="str">
        <f t="shared" si="1625"/>
        <v/>
      </c>
      <c r="CG567" s="81" t="str">
        <f t="shared" si="1625"/>
        <v/>
      </c>
      <c r="CH567" s="81" t="str">
        <f t="shared" si="1625"/>
        <v/>
      </c>
      <c r="CI567" s="144">
        <f t="shared" si="1625"/>
        <v>8</v>
      </c>
      <c r="CJ567" s="144">
        <f t="shared" si="1625"/>
        <v>8</v>
      </c>
      <c r="CK567" s="81" t="str">
        <f t="shared" si="1625"/>
        <v/>
      </c>
      <c r="CL567" s="81" t="str">
        <f t="shared" si="1625"/>
        <v/>
      </c>
      <c r="CM567" s="81" t="str">
        <f t="shared" si="1625"/>
        <v/>
      </c>
      <c r="CN567" s="81" t="str">
        <f t="shared" si="1625"/>
        <v/>
      </c>
      <c r="CO567" s="503" t="str">
        <f t="shared" si="1625"/>
        <v/>
      </c>
      <c r="CP567" s="532" t="str">
        <f t="shared" si="1626"/>
        <v/>
      </c>
      <c r="CQ567" s="533" t="str">
        <f t="shared" si="1626"/>
        <v/>
      </c>
      <c r="CR567" s="534" t="str">
        <f t="shared" si="1626"/>
        <v/>
      </c>
      <c r="CS567" s="534" t="str">
        <f t="shared" si="1626"/>
        <v/>
      </c>
      <c r="CT567" s="534" t="str">
        <f t="shared" si="1626"/>
        <v/>
      </c>
      <c r="CU567" s="534" t="str">
        <f t="shared" si="1626"/>
        <v/>
      </c>
      <c r="CV567" s="534" t="str">
        <f t="shared" si="1626"/>
        <v/>
      </c>
      <c r="CW567" s="535" t="str">
        <f t="shared" si="1626"/>
        <v/>
      </c>
      <c r="CX567" s="535">
        <f t="shared" si="1626"/>
        <v>8</v>
      </c>
      <c r="CY567" s="535">
        <f t="shared" si="1626"/>
        <v>8</v>
      </c>
      <c r="CZ567" s="534" t="str">
        <f t="shared" si="1626"/>
        <v/>
      </c>
      <c r="DA567" s="534" t="str">
        <f t="shared" si="1626"/>
        <v/>
      </c>
      <c r="DB567" s="534" t="str">
        <f t="shared" si="1626"/>
        <v/>
      </c>
      <c r="DC567" s="534" t="str">
        <f t="shared" si="1626"/>
        <v/>
      </c>
      <c r="DD567" s="534" t="str">
        <f t="shared" si="1626"/>
        <v/>
      </c>
      <c r="DE567" s="533" t="str">
        <f t="shared" si="1626"/>
        <v/>
      </c>
      <c r="DF567" s="532" t="str">
        <f t="shared" si="1627"/>
        <v/>
      </c>
      <c r="DG567" s="858">
        <f t="shared" si="1628"/>
        <v>10</v>
      </c>
      <c r="DH567" s="813">
        <f t="shared" si="1629"/>
        <v>5</v>
      </c>
      <c r="DI567" s="813">
        <f t="shared" si="1630"/>
        <v>0</v>
      </c>
      <c r="DJ567" s="813">
        <f t="shared" si="1631"/>
        <v>2</v>
      </c>
      <c r="DK567" s="467"/>
      <c r="DL567" s="599"/>
      <c r="DM567" s="599"/>
      <c r="DN567" s="599"/>
      <c r="DO567" s="599"/>
      <c r="DP567" s="599"/>
      <c r="DQ567" s="599"/>
      <c r="DR567" s="599"/>
      <c r="DS567" s="599"/>
      <c r="DT567" s="468"/>
    </row>
    <row r="568" spans="1:124" s="470" customFormat="1" ht="15.75" customHeight="1">
      <c r="A568" s="590" t="s">
        <v>283</v>
      </c>
      <c r="B568" s="735">
        <f t="shared" ref="B568:M568" si="1641">IF(B567="","",B564*B567)</f>
        <v>240</v>
      </c>
      <c r="C568" s="735" t="str">
        <f t="shared" si="1641"/>
        <v/>
      </c>
      <c r="D568" s="735" t="str">
        <f t="shared" si="1641"/>
        <v/>
      </c>
      <c r="E568" s="735">
        <f t="shared" si="1641"/>
        <v>180</v>
      </c>
      <c r="F568" s="735">
        <f t="shared" si="1641"/>
        <v>298.8</v>
      </c>
      <c r="G568" s="735">
        <f t="shared" si="1641"/>
        <v>240</v>
      </c>
      <c r="H568" s="735">
        <f t="shared" si="1641"/>
        <v>120</v>
      </c>
      <c r="I568" s="735">
        <f t="shared" si="1641"/>
        <v>420</v>
      </c>
      <c r="J568" s="735">
        <f t="shared" si="1641"/>
        <v>180</v>
      </c>
      <c r="K568" s="735">
        <f t="shared" si="1641"/>
        <v>180</v>
      </c>
      <c r="L568" s="735">
        <f t="shared" si="1641"/>
        <v>180</v>
      </c>
      <c r="M568" s="735">
        <f t="shared" si="1641"/>
        <v>216</v>
      </c>
      <c r="N568" s="735"/>
      <c r="O568" s="735"/>
      <c r="P568" s="735"/>
      <c r="Q568" s="735"/>
      <c r="R568" s="735"/>
      <c r="S568" s="739"/>
      <c r="T568" s="735" t="str">
        <f t="shared" ref="T568:AE568" si="1642">IF(T567="","",T564*T567)</f>
        <v/>
      </c>
      <c r="U568" s="735">
        <f t="shared" si="1642"/>
        <v>456</v>
      </c>
      <c r="V568" s="735">
        <f t="shared" si="1642"/>
        <v>480</v>
      </c>
      <c r="W568" s="735">
        <f t="shared" si="1642"/>
        <v>468</v>
      </c>
      <c r="X568" s="735">
        <f t="shared" si="1642"/>
        <v>480</v>
      </c>
      <c r="Y568" s="735">
        <f t="shared" si="1642"/>
        <v>478.8</v>
      </c>
      <c r="Z568" s="1383" t="str">
        <f t="shared" si="1642"/>
        <v/>
      </c>
      <c r="AA568" s="1383" t="str">
        <f t="shared" si="1642"/>
        <v/>
      </c>
      <c r="AB568" s="1383" t="str">
        <f t="shared" si="1642"/>
        <v/>
      </c>
      <c r="AC568" s="1383" t="str">
        <f t="shared" si="1642"/>
        <v/>
      </c>
      <c r="AD568" s="735" t="str">
        <f t="shared" si="1642"/>
        <v/>
      </c>
      <c r="AE568" s="1383" t="str">
        <f t="shared" si="1642"/>
        <v/>
      </c>
      <c r="AF568" s="735"/>
      <c r="AG568" s="735"/>
      <c r="AH568" s="735"/>
      <c r="AI568" s="735"/>
      <c r="AJ568" s="735"/>
      <c r="AK568" s="739"/>
      <c r="AL568" s="735" t="str">
        <f t="shared" ref="AL568:AW568" si="1643">IF(AL567="","",AL564*AL567)</f>
        <v/>
      </c>
      <c r="AM568" s="735" t="str">
        <f t="shared" si="1643"/>
        <v/>
      </c>
      <c r="AN568" s="735" t="str">
        <f t="shared" si="1643"/>
        <v/>
      </c>
      <c r="AO568" s="735" t="str">
        <f t="shared" si="1643"/>
        <v/>
      </c>
      <c r="AP568" s="735" t="str">
        <f t="shared" si="1643"/>
        <v/>
      </c>
      <c r="AQ568" s="735" t="str">
        <f t="shared" si="1643"/>
        <v/>
      </c>
      <c r="AR568" s="735" t="str">
        <f t="shared" si="1643"/>
        <v/>
      </c>
      <c r="AS568" s="735" t="str">
        <f t="shared" si="1643"/>
        <v/>
      </c>
      <c r="AT568" s="735" t="str">
        <f t="shared" si="1643"/>
        <v/>
      </c>
      <c r="AU568" s="735" t="str">
        <f t="shared" si="1643"/>
        <v/>
      </c>
      <c r="AV568" s="735" t="str">
        <f t="shared" si="1643"/>
        <v/>
      </c>
      <c r="AW568" s="735" t="str">
        <f t="shared" si="1643"/>
        <v/>
      </c>
      <c r="AX568" s="735"/>
      <c r="AY568" s="735"/>
      <c r="AZ568" s="735"/>
      <c r="BA568" s="735"/>
      <c r="BB568" s="735"/>
      <c r="BC568" s="739"/>
      <c r="BD568" s="1383" t="str">
        <f>IF(BD567="","",BD564*BD567)</f>
        <v/>
      </c>
      <c r="BE568" s="1383" t="str">
        <f t="shared" ref="BE568:BO568" si="1644">IF(BE567="","",BE564*BE567)</f>
        <v/>
      </c>
      <c r="BF568" s="1383" t="str">
        <f t="shared" si="1644"/>
        <v/>
      </c>
      <c r="BG568" s="1383" t="str">
        <f t="shared" si="1644"/>
        <v/>
      </c>
      <c r="BH568" s="1383">
        <f t="shared" si="1644"/>
        <v>192</v>
      </c>
      <c r="BI568" s="1383" t="str">
        <f t="shared" si="1644"/>
        <v/>
      </c>
      <c r="BJ568" s="1383" t="str">
        <f t="shared" si="1644"/>
        <v/>
      </c>
      <c r="BK568" s="1383" t="str">
        <f t="shared" si="1644"/>
        <v/>
      </c>
      <c r="BL568" s="1383" t="str">
        <f t="shared" si="1644"/>
        <v/>
      </c>
      <c r="BM568" s="1383">
        <f t="shared" si="1644"/>
        <v>192</v>
      </c>
      <c r="BN568" s="1383" t="str">
        <f t="shared" si="1644"/>
        <v/>
      </c>
      <c r="BO568" s="1383" t="str">
        <f t="shared" si="1644"/>
        <v/>
      </c>
      <c r="BP568" s="1383"/>
      <c r="BQ568" s="1383"/>
      <c r="BR568" s="1383"/>
      <c r="BS568" s="1383"/>
      <c r="BT568" s="1383"/>
      <c r="BU568" s="739"/>
      <c r="BV568" s="735">
        <f>IF(BV567="","",BV564*BV567)</f>
        <v>264</v>
      </c>
      <c r="BW568" s="735">
        <f>IF(BW567="","",BW564*BW567)</f>
        <v>480</v>
      </c>
      <c r="BX568" s="735" t="str">
        <f>IF(BX567="","",BX564*BX567)</f>
        <v/>
      </c>
      <c r="BY568" s="735" t="str">
        <f>IF(BY567="","",BY564*BY567)</f>
        <v/>
      </c>
      <c r="BZ568" s="856">
        <f>IF(DG568&lt;3,"",(SUM(B568:R568)-MIN(B568:R568)-MAX(B568:R568))/(DG568-2))</f>
        <v>214.35000000000002</v>
      </c>
      <c r="CA568" s="856">
        <f>IF(DH568&lt;3,"",(SUM(T568:AJ568)-MIN(T568:AJ568)-MAX(T568:AJ568))/(DH568-2))</f>
        <v>475.60000000000008</v>
      </c>
      <c r="CB568" s="856" t="str">
        <f>IF(DI568&lt;3,"",(SUM(AL568:BB568)-MIN(AL568:BB568)-MAX(AL568:BB568))/(DI568-2))</f>
        <v/>
      </c>
      <c r="CC568" s="857" t="str">
        <f>IF(DJ568&lt;3,"",(SUM(BD568:BT568)-MIN(BD568:BT568)-MAX(BD568:BT568))/(DJ568-2))</f>
        <v/>
      </c>
      <c r="CD568" s="503" t="str">
        <f t="shared" si="1625"/>
        <v/>
      </c>
      <c r="CE568" s="81" t="str">
        <f t="shared" si="1625"/>
        <v/>
      </c>
      <c r="CF568" s="81" t="str">
        <f t="shared" si="1625"/>
        <v/>
      </c>
      <c r="CG568" s="81" t="str">
        <f t="shared" si="1625"/>
        <v/>
      </c>
      <c r="CH568" s="81" t="str">
        <f t="shared" si="1625"/>
        <v/>
      </c>
      <c r="CI568" s="144">
        <f t="shared" si="1625"/>
        <v>192</v>
      </c>
      <c r="CJ568" s="144">
        <f t="shared" si="1625"/>
        <v>192</v>
      </c>
      <c r="CK568" s="81" t="str">
        <f t="shared" si="1625"/>
        <v/>
      </c>
      <c r="CL568" s="81" t="str">
        <f t="shared" si="1625"/>
        <v/>
      </c>
      <c r="CM568" s="81" t="str">
        <f t="shared" si="1625"/>
        <v/>
      </c>
      <c r="CN568" s="81" t="str">
        <f t="shared" si="1625"/>
        <v/>
      </c>
      <c r="CO568" s="503" t="str">
        <f t="shared" si="1625"/>
        <v/>
      </c>
      <c r="CP568" s="532" t="str">
        <f t="shared" si="1626"/>
        <v/>
      </c>
      <c r="CQ568" s="533" t="str">
        <f t="shared" si="1626"/>
        <v/>
      </c>
      <c r="CR568" s="534" t="str">
        <f t="shared" si="1626"/>
        <v/>
      </c>
      <c r="CS568" s="534" t="str">
        <f t="shared" si="1626"/>
        <v/>
      </c>
      <c r="CT568" s="534" t="str">
        <f t="shared" si="1626"/>
        <v/>
      </c>
      <c r="CU568" s="534" t="str">
        <f t="shared" si="1626"/>
        <v/>
      </c>
      <c r="CV568" s="534" t="str">
        <f t="shared" si="1626"/>
        <v/>
      </c>
      <c r="CW568" s="535" t="str">
        <f t="shared" si="1626"/>
        <v/>
      </c>
      <c r="CX568" s="535">
        <f t="shared" si="1626"/>
        <v>192</v>
      </c>
      <c r="CY568" s="535">
        <f t="shared" si="1626"/>
        <v>192</v>
      </c>
      <c r="CZ568" s="534" t="str">
        <f t="shared" si="1626"/>
        <v/>
      </c>
      <c r="DA568" s="534" t="str">
        <f t="shared" si="1626"/>
        <v/>
      </c>
      <c r="DB568" s="534" t="str">
        <f t="shared" si="1626"/>
        <v/>
      </c>
      <c r="DC568" s="534" t="str">
        <f t="shared" si="1626"/>
        <v/>
      </c>
      <c r="DD568" s="534" t="str">
        <f t="shared" si="1626"/>
        <v/>
      </c>
      <c r="DE568" s="533" t="str">
        <f t="shared" si="1626"/>
        <v/>
      </c>
      <c r="DF568" s="532" t="str">
        <f t="shared" si="1627"/>
        <v/>
      </c>
      <c r="DG568" s="858">
        <f t="shared" si="1628"/>
        <v>10</v>
      </c>
      <c r="DH568" s="813">
        <f t="shared" si="1629"/>
        <v>5</v>
      </c>
      <c r="DI568" s="813">
        <f t="shared" si="1630"/>
        <v>0</v>
      </c>
      <c r="DJ568" s="813">
        <f t="shared" si="1631"/>
        <v>2</v>
      </c>
      <c r="DK568" s="467"/>
      <c r="DL568" s="599"/>
      <c r="DM568" s="599"/>
      <c r="DN568" s="599"/>
      <c r="DO568" s="599"/>
      <c r="DP568" s="599"/>
      <c r="DQ568" s="599"/>
      <c r="DR568" s="599"/>
      <c r="DS568" s="599"/>
      <c r="DT568" s="468"/>
    </row>
    <row r="569" spans="1:124" s="470" customFormat="1" ht="15.75" customHeight="1">
      <c r="A569" s="1117" t="s">
        <v>722</v>
      </c>
      <c r="B569" s="656"/>
      <c r="C569" s="305"/>
      <c r="D569" s="305"/>
      <c r="E569" s="305"/>
      <c r="F569" s="305"/>
      <c r="G569" s="305"/>
      <c r="H569" s="305"/>
      <c r="I569" s="305"/>
      <c r="J569" s="305"/>
      <c r="K569" s="305"/>
      <c r="L569" s="305"/>
      <c r="M569" s="305"/>
      <c r="N569" s="305"/>
      <c r="O569" s="305"/>
      <c r="P569" s="305"/>
      <c r="Q569" s="305"/>
      <c r="R569" s="305"/>
      <c r="S569" s="621"/>
      <c r="T569" s="305"/>
      <c r="U569" s="305"/>
      <c r="V569" s="305"/>
      <c r="W569" s="305"/>
      <c r="X569" s="305"/>
      <c r="Y569" s="305"/>
      <c r="Z569" s="1349"/>
      <c r="AA569" s="1349"/>
      <c r="AB569" s="1349"/>
      <c r="AC569" s="1349"/>
      <c r="AD569" s="305"/>
      <c r="AE569" s="1349"/>
      <c r="AF569" s="305"/>
      <c r="AG569" s="656"/>
      <c r="AH569" s="656"/>
      <c r="AI569" s="656"/>
      <c r="AJ569" s="656"/>
      <c r="AK569" s="621"/>
      <c r="AL569" s="305"/>
      <c r="AM569" s="305"/>
      <c r="AN569" s="305"/>
      <c r="AO569" s="305"/>
      <c r="AP569" s="305"/>
      <c r="AQ569" s="305"/>
      <c r="AR569" s="305"/>
      <c r="AS569" s="305"/>
      <c r="AT569" s="305"/>
      <c r="AU569" s="305"/>
      <c r="AV569" s="305"/>
      <c r="AW569" s="305"/>
      <c r="AX569" s="305"/>
      <c r="AY569" s="305"/>
      <c r="AZ569" s="305"/>
      <c r="BA569" s="305"/>
      <c r="BB569" s="305"/>
      <c r="BC569" s="621"/>
      <c r="BD569" s="1349"/>
      <c r="BE569" s="1349"/>
      <c r="BF569" s="1349"/>
      <c r="BG569" s="1349"/>
      <c r="BH569" s="1349"/>
      <c r="BI569" s="1349"/>
      <c r="BJ569" s="1349"/>
      <c r="BK569" s="1349"/>
      <c r="BL569" s="1349"/>
      <c r="BM569" s="1349"/>
      <c r="BN569" s="1349"/>
      <c r="BO569" s="1349"/>
      <c r="BP569" s="1349"/>
      <c r="BQ569" s="1349"/>
      <c r="BR569" s="1349"/>
      <c r="BS569" s="1349"/>
      <c r="BT569" s="1349"/>
      <c r="BU569" s="621"/>
      <c r="BV569" s="305"/>
      <c r="BW569" s="305"/>
      <c r="BX569" s="305"/>
      <c r="BY569" s="305"/>
      <c r="BZ569" s="863"/>
      <c r="CA569" s="863"/>
      <c r="CB569" s="863"/>
      <c r="CC569" s="864"/>
      <c r="CD569" s="865"/>
      <c r="CE569" s="865"/>
      <c r="CF569" s="865"/>
      <c r="CG569" s="865"/>
      <c r="CH569" s="865"/>
      <c r="CI569" s="865"/>
      <c r="CJ569" s="865"/>
      <c r="CK569" s="865"/>
      <c r="CL569" s="865"/>
      <c r="CM569" s="865"/>
      <c r="CN569" s="865"/>
      <c r="CO569" s="865"/>
      <c r="CP569" s="520" t="str">
        <f t="shared" si="1626"/>
        <v/>
      </c>
      <c r="CQ569" s="521" t="str">
        <f t="shared" si="1626"/>
        <v/>
      </c>
      <c r="CR569" s="522" t="str">
        <f t="shared" si="1626"/>
        <v/>
      </c>
      <c r="CS569" s="522" t="str">
        <f t="shared" si="1626"/>
        <v/>
      </c>
      <c r="CT569" s="522" t="str">
        <f t="shared" si="1626"/>
        <v/>
      </c>
      <c r="CU569" s="522" t="str">
        <f t="shared" si="1626"/>
        <v/>
      </c>
      <c r="CV569" s="522" t="str">
        <f t="shared" si="1626"/>
        <v/>
      </c>
      <c r="CW569" s="523" t="str">
        <f t="shared" si="1626"/>
        <v/>
      </c>
      <c r="CX569" s="523" t="str">
        <f t="shared" si="1626"/>
        <v/>
      </c>
      <c r="CY569" s="523" t="str">
        <f t="shared" si="1626"/>
        <v/>
      </c>
      <c r="CZ569" s="522" t="str">
        <f t="shared" si="1626"/>
        <v/>
      </c>
      <c r="DA569" s="522" t="str">
        <f t="shared" si="1626"/>
        <v/>
      </c>
      <c r="DB569" s="522" t="str">
        <f t="shared" si="1626"/>
        <v/>
      </c>
      <c r="DC569" s="522" t="str">
        <f t="shared" si="1626"/>
        <v/>
      </c>
      <c r="DD569" s="522" t="str">
        <f t="shared" si="1626"/>
        <v/>
      </c>
      <c r="DE569" s="521" t="str">
        <f t="shared" si="1626"/>
        <v/>
      </c>
      <c r="DF569" s="520" t="str">
        <f t="shared" si="1627"/>
        <v/>
      </c>
      <c r="DG569" s="858">
        <f t="shared" si="1628"/>
        <v>0</v>
      </c>
      <c r="DH569" s="813">
        <f t="shared" si="1629"/>
        <v>0</v>
      </c>
      <c r="DI569" s="813">
        <f t="shared" si="1630"/>
        <v>0</v>
      </c>
      <c r="DJ569" s="813">
        <f t="shared" si="1631"/>
        <v>0</v>
      </c>
      <c r="DK569" s="467"/>
      <c r="DL569" s="599"/>
      <c r="DM569" s="599"/>
      <c r="DN569" s="599"/>
      <c r="DO569" s="599"/>
      <c r="DP569" s="599"/>
      <c r="DQ569" s="599"/>
      <c r="DR569" s="599"/>
      <c r="DS569" s="599"/>
      <c r="DT569" s="468"/>
    </row>
    <row r="570" spans="1:124" s="470" customFormat="1" ht="15.75" customHeight="1">
      <c r="A570" s="590" t="s">
        <v>290</v>
      </c>
      <c r="B570" s="622"/>
      <c r="C570" s="620"/>
      <c r="D570" s="620"/>
      <c r="E570" s="620"/>
      <c r="F570" s="620"/>
      <c r="G570" s="620"/>
      <c r="H570" s="620"/>
      <c r="I570" s="620"/>
      <c r="J570" s="620"/>
      <c r="K570" s="620"/>
      <c r="L570" s="620"/>
      <c r="M570" s="620"/>
      <c r="N570" s="620"/>
      <c r="O570" s="620"/>
      <c r="P570" s="620"/>
      <c r="Q570" s="620"/>
      <c r="R570" s="620"/>
      <c r="S570" s="680"/>
      <c r="T570" s="620"/>
      <c r="U570" s="620"/>
      <c r="V570" s="620"/>
      <c r="W570" s="620"/>
      <c r="X570" s="620"/>
      <c r="Y570" s="620"/>
      <c r="Z570" s="1350"/>
      <c r="AA570" s="1350"/>
      <c r="AB570" s="1350"/>
      <c r="AC570" s="1350"/>
      <c r="AD570" s="620"/>
      <c r="AE570" s="1350"/>
      <c r="AF570" s="620"/>
      <c r="AG570" s="622"/>
      <c r="AH570" s="622"/>
      <c r="AI570" s="622"/>
      <c r="AJ570" s="622"/>
      <c r="AK570" s="680"/>
      <c r="AL570" s="620"/>
      <c r="AM570" s="620"/>
      <c r="AN570" s="620"/>
      <c r="AO570" s="620"/>
      <c r="AP570" s="620"/>
      <c r="AQ570" s="620"/>
      <c r="AR570" s="620"/>
      <c r="AS570" s="620"/>
      <c r="AT570" s="620"/>
      <c r="AU570" s="620"/>
      <c r="AV570" s="620"/>
      <c r="AW570" s="620"/>
      <c r="AX570" s="620"/>
      <c r="AY570" s="620"/>
      <c r="AZ570" s="620"/>
      <c r="BA570" s="620"/>
      <c r="BB570" s="620"/>
      <c r="BC570" s="680"/>
      <c r="BD570" s="1350"/>
      <c r="BE570" s="1350"/>
      <c r="BF570" s="1350"/>
      <c r="BG570" s="1350"/>
      <c r="BH570" s="1350"/>
      <c r="BI570" s="1350"/>
      <c r="BJ570" s="1350"/>
      <c r="BK570" s="1350"/>
      <c r="BL570" s="1350"/>
      <c r="BM570" s="1350"/>
      <c r="BN570" s="1350"/>
      <c r="BO570" s="1350"/>
      <c r="BP570" s="1350"/>
      <c r="BQ570" s="1350"/>
      <c r="BR570" s="1350"/>
      <c r="BS570" s="1350"/>
      <c r="BT570" s="1350"/>
      <c r="BU570" s="680"/>
      <c r="BV570" s="620"/>
      <c r="BW570" s="620"/>
      <c r="BX570" s="620"/>
      <c r="BY570" s="620"/>
      <c r="BZ570" s="856" t="str">
        <f t="shared" ref="BZ570:BZ580" si="1645">IF(DG570&lt;3,"",(SUM(B570:R570)-MIN(B570:R570)-MAX(B570:R570))/(DG570-2))</f>
        <v/>
      </c>
      <c r="CA570" s="856" t="str">
        <f t="shared" ref="CA570:CA580" si="1646">IF(DH570&lt;3,"",(SUM(T570:AJ570)-MIN(T570:AJ570)-MAX(T570:AJ570))/(DH570-2))</f>
        <v/>
      </c>
      <c r="CB570" s="856" t="str">
        <f t="shared" ref="CB570:CB580" si="1647">IF(DI570&lt;3,"",(SUM(AL570:BB570)-MIN(AL570:BB570)-MAX(AL570:BB570))/(DI570-2))</f>
        <v/>
      </c>
      <c r="CC570" s="857" t="str">
        <f t="shared" ref="CC570:CC580" si="1648">IF(DJ570&lt;3,"",(SUM(BD570:BT570)-MIN(BD570:BT570)-MAX(BD570:BT570))/(DJ570-2))</f>
        <v/>
      </c>
      <c r="CD570" s="503" t="str">
        <f t="shared" si="1625"/>
        <v/>
      </c>
      <c r="CE570" s="81" t="str">
        <f t="shared" si="1625"/>
        <v/>
      </c>
      <c r="CF570" s="81" t="str">
        <f t="shared" si="1625"/>
        <v/>
      </c>
      <c r="CG570" s="81" t="str">
        <f t="shared" si="1625"/>
        <v/>
      </c>
      <c r="CH570" s="81" t="str">
        <f t="shared" si="1625"/>
        <v/>
      </c>
      <c r="CI570" s="144" t="str">
        <f t="shared" si="1625"/>
        <v/>
      </c>
      <c r="CJ570" s="144" t="str">
        <f t="shared" si="1625"/>
        <v/>
      </c>
      <c r="CK570" s="81" t="str">
        <f t="shared" si="1625"/>
        <v/>
      </c>
      <c r="CL570" s="81" t="str">
        <f t="shared" si="1625"/>
        <v/>
      </c>
      <c r="CM570" s="81" t="str">
        <f t="shared" si="1625"/>
        <v/>
      </c>
      <c r="CN570" s="81" t="str">
        <f t="shared" si="1625"/>
        <v/>
      </c>
      <c r="CO570" s="503" t="str">
        <f t="shared" si="1625"/>
        <v/>
      </c>
      <c r="CP570" s="532" t="str">
        <f t="shared" si="1626"/>
        <v/>
      </c>
      <c r="CQ570" s="533" t="str">
        <f t="shared" si="1626"/>
        <v/>
      </c>
      <c r="CR570" s="534" t="str">
        <f t="shared" si="1626"/>
        <v/>
      </c>
      <c r="CS570" s="534" t="str">
        <f t="shared" si="1626"/>
        <v/>
      </c>
      <c r="CT570" s="534" t="str">
        <f t="shared" si="1626"/>
        <v/>
      </c>
      <c r="CU570" s="534" t="str">
        <f t="shared" si="1626"/>
        <v/>
      </c>
      <c r="CV570" s="534" t="str">
        <f t="shared" si="1626"/>
        <v/>
      </c>
      <c r="CW570" s="535" t="str">
        <f t="shared" si="1626"/>
        <v/>
      </c>
      <c r="CX570" s="535" t="str">
        <f t="shared" si="1626"/>
        <v/>
      </c>
      <c r="CY570" s="535" t="str">
        <f t="shared" si="1626"/>
        <v/>
      </c>
      <c r="CZ570" s="534" t="str">
        <f t="shared" si="1626"/>
        <v/>
      </c>
      <c r="DA570" s="534" t="str">
        <f t="shared" si="1626"/>
        <v/>
      </c>
      <c r="DB570" s="534" t="str">
        <f t="shared" si="1626"/>
        <v/>
      </c>
      <c r="DC570" s="534" t="str">
        <f t="shared" si="1626"/>
        <v/>
      </c>
      <c r="DD570" s="534" t="str">
        <f t="shared" si="1626"/>
        <v/>
      </c>
      <c r="DE570" s="533" t="str">
        <f t="shared" si="1626"/>
        <v/>
      </c>
      <c r="DF570" s="532" t="str">
        <f t="shared" si="1627"/>
        <v/>
      </c>
      <c r="DG570" s="858">
        <f t="shared" si="1628"/>
        <v>0</v>
      </c>
      <c r="DH570" s="813">
        <f t="shared" si="1629"/>
        <v>0</v>
      </c>
      <c r="DI570" s="813">
        <f t="shared" si="1630"/>
        <v>0</v>
      </c>
      <c r="DJ570" s="813">
        <f t="shared" si="1631"/>
        <v>0</v>
      </c>
      <c r="DK570" s="467"/>
      <c r="DL570" s="599"/>
      <c r="DM570" s="599"/>
      <c r="DN570" s="599"/>
      <c r="DO570" s="599"/>
      <c r="DP570" s="599"/>
      <c r="DQ570" s="599"/>
      <c r="DR570" s="599"/>
      <c r="DS570" s="599"/>
      <c r="DT570" s="468"/>
    </row>
    <row r="571" spans="1:124" s="470" customFormat="1" ht="15.75" customHeight="1">
      <c r="A571" s="748" t="s">
        <v>281</v>
      </c>
      <c r="B571" s="736">
        <f>1160*$K$1</f>
        <v>4856.6880000000001</v>
      </c>
      <c r="C571" s="736">
        <f t="shared" ref="C571:M571" si="1649">1160*$K$1</f>
        <v>4856.6880000000001</v>
      </c>
      <c r="D571" s="736">
        <f t="shared" si="1649"/>
        <v>4856.6880000000001</v>
      </c>
      <c r="E571" s="736">
        <f t="shared" si="1649"/>
        <v>4856.6880000000001</v>
      </c>
      <c r="F571" s="736">
        <f t="shared" si="1649"/>
        <v>4856.6880000000001</v>
      </c>
      <c r="G571" s="736">
        <f t="shared" si="1649"/>
        <v>4856.6880000000001</v>
      </c>
      <c r="H571" s="736">
        <f t="shared" si="1649"/>
        <v>4856.6880000000001</v>
      </c>
      <c r="I571" s="736">
        <f t="shared" si="1649"/>
        <v>4856.6880000000001</v>
      </c>
      <c r="J571" s="736">
        <f t="shared" si="1649"/>
        <v>4856.6880000000001</v>
      </c>
      <c r="K571" s="736">
        <f t="shared" si="1649"/>
        <v>4856.6880000000001</v>
      </c>
      <c r="L571" s="736">
        <f t="shared" si="1649"/>
        <v>4856.6880000000001</v>
      </c>
      <c r="M571" s="736">
        <f t="shared" si="1649"/>
        <v>4856.6880000000001</v>
      </c>
      <c r="N571" s="736"/>
      <c r="O571" s="736"/>
      <c r="P571" s="736"/>
      <c r="Q571" s="736"/>
      <c r="R571" s="736"/>
      <c r="S571" s="583"/>
      <c r="T571" s="736">
        <f>1160*$K$1</f>
        <v>4856.6880000000001</v>
      </c>
      <c r="U571" s="736">
        <f t="shared" ref="U571:AE571" si="1650">1160*$K$1</f>
        <v>4856.6880000000001</v>
      </c>
      <c r="V571" s="736">
        <f t="shared" si="1650"/>
        <v>4856.6880000000001</v>
      </c>
      <c r="W571" s="736">
        <f t="shared" si="1650"/>
        <v>4856.6880000000001</v>
      </c>
      <c r="X571" s="736">
        <f t="shared" si="1650"/>
        <v>4856.6880000000001</v>
      </c>
      <c r="Y571" s="736">
        <f t="shared" si="1650"/>
        <v>4856.6880000000001</v>
      </c>
      <c r="Z571" s="1382">
        <f t="shared" si="1650"/>
        <v>4856.6880000000001</v>
      </c>
      <c r="AA571" s="1382">
        <f t="shared" si="1650"/>
        <v>4856.6880000000001</v>
      </c>
      <c r="AB571" s="1382">
        <f t="shared" si="1650"/>
        <v>4856.6880000000001</v>
      </c>
      <c r="AC571" s="1382">
        <f t="shared" si="1650"/>
        <v>4856.6880000000001</v>
      </c>
      <c r="AD571" s="736">
        <f t="shared" si="1650"/>
        <v>4856.6880000000001</v>
      </c>
      <c r="AE571" s="1382">
        <f t="shared" si="1650"/>
        <v>4856.6880000000001</v>
      </c>
      <c r="AF571" s="736"/>
      <c r="AG571" s="736"/>
      <c r="AH571" s="736"/>
      <c r="AI571" s="736"/>
      <c r="AJ571" s="736"/>
      <c r="AK571" s="583"/>
      <c r="AL571" s="736">
        <f>1160*$K$1</f>
        <v>4856.6880000000001</v>
      </c>
      <c r="AM571" s="736">
        <f t="shared" ref="AM571:AW571" si="1651">1160*$K$1</f>
        <v>4856.6880000000001</v>
      </c>
      <c r="AN571" s="736">
        <f t="shared" si="1651"/>
        <v>4856.6880000000001</v>
      </c>
      <c r="AO571" s="736">
        <f t="shared" si="1651"/>
        <v>4856.6880000000001</v>
      </c>
      <c r="AP571" s="736">
        <f t="shared" si="1651"/>
        <v>4856.6880000000001</v>
      </c>
      <c r="AQ571" s="736">
        <f t="shared" si="1651"/>
        <v>4856.6880000000001</v>
      </c>
      <c r="AR571" s="736">
        <f t="shared" si="1651"/>
        <v>4856.6880000000001</v>
      </c>
      <c r="AS571" s="736">
        <f t="shared" si="1651"/>
        <v>4856.6880000000001</v>
      </c>
      <c r="AT571" s="736">
        <f t="shared" si="1651"/>
        <v>4856.6880000000001</v>
      </c>
      <c r="AU571" s="736">
        <f t="shared" si="1651"/>
        <v>4856.6880000000001</v>
      </c>
      <c r="AV571" s="736">
        <f t="shared" si="1651"/>
        <v>4856.6880000000001</v>
      </c>
      <c r="AW571" s="736">
        <f t="shared" si="1651"/>
        <v>4856.6880000000001</v>
      </c>
      <c r="AX571" s="736"/>
      <c r="AY571" s="736"/>
      <c r="AZ571" s="736"/>
      <c r="BA571" s="736"/>
      <c r="BB571" s="736"/>
      <c r="BC571" s="730"/>
      <c r="BD571" s="1382">
        <f>1160*$K$1</f>
        <v>4856.6880000000001</v>
      </c>
      <c r="BE571" s="1382">
        <f t="shared" ref="BE571:BO571" si="1652">1160*$K$1</f>
        <v>4856.6880000000001</v>
      </c>
      <c r="BF571" s="1382">
        <f t="shared" si="1652"/>
        <v>4856.6880000000001</v>
      </c>
      <c r="BG571" s="1382">
        <f t="shared" si="1652"/>
        <v>4856.6880000000001</v>
      </c>
      <c r="BH571" s="1382">
        <f t="shared" si="1652"/>
        <v>4856.6880000000001</v>
      </c>
      <c r="BI571" s="1382">
        <f t="shared" si="1652"/>
        <v>4856.6880000000001</v>
      </c>
      <c r="BJ571" s="1382">
        <f t="shared" si="1652"/>
        <v>4856.6880000000001</v>
      </c>
      <c r="BK571" s="1382">
        <f t="shared" si="1652"/>
        <v>4856.6880000000001</v>
      </c>
      <c r="BL571" s="1382">
        <f t="shared" si="1652"/>
        <v>4856.6880000000001</v>
      </c>
      <c r="BM571" s="1382">
        <f t="shared" si="1652"/>
        <v>4856.6880000000001</v>
      </c>
      <c r="BN571" s="1382">
        <f t="shared" si="1652"/>
        <v>4856.6880000000001</v>
      </c>
      <c r="BO571" s="1382">
        <f t="shared" si="1652"/>
        <v>4856.6880000000001</v>
      </c>
      <c r="BP571" s="1382"/>
      <c r="BQ571" s="1382"/>
      <c r="BR571" s="1382"/>
      <c r="BS571" s="1382"/>
      <c r="BT571" s="1382"/>
      <c r="BU571" s="730"/>
      <c r="BV571" s="736">
        <f t="shared" ref="BV571:BY571" si="1653">1160*$K$1</f>
        <v>4856.6880000000001</v>
      </c>
      <c r="BW571" s="736">
        <f t="shared" si="1653"/>
        <v>4856.6880000000001</v>
      </c>
      <c r="BX571" s="736">
        <f t="shared" si="1653"/>
        <v>4856.6880000000001</v>
      </c>
      <c r="BY571" s="736">
        <f t="shared" si="1653"/>
        <v>4856.6880000000001</v>
      </c>
      <c r="BZ571" s="856">
        <f t="shared" si="1645"/>
        <v>4856.688000000001</v>
      </c>
      <c r="CA571" s="856">
        <f t="shared" si="1646"/>
        <v>4856.688000000001</v>
      </c>
      <c r="CB571" s="856">
        <f t="shared" si="1647"/>
        <v>4856.688000000001</v>
      </c>
      <c r="CC571" s="857">
        <f t="shared" si="1648"/>
        <v>4856.688000000001</v>
      </c>
      <c r="CD571" s="503">
        <f t="shared" si="1625"/>
        <v>4856.6880000000001</v>
      </c>
      <c r="CE571" s="81">
        <f t="shared" si="1625"/>
        <v>4856.6880000000001</v>
      </c>
      <c r="CF571" s="81">
        <f t="shared" si="1625"/>
        <v>4856.6880000000001</v>
      </c>
      <c r="CG571" s="81">
        <f t="shared" si="1625"/>
        <v>4856.6880000000001</v>
      </c>
      <c r="CH571" s="81">
        <f t="shared" si="1625"/>
        <v>4856.6880000000001</v>
      </c>
      <c r="CI571" s="144">
        <f t="shared" si="1625"/>
        <v>4856.6880000000001</v>
      </c>
      <c r="CJ571" s="144">
        <f t="shared" si="1625"/>
        <v>4856.6880000000001</v>
      </c>
      <c r="CK571" s="81">
        <f t="shared" si="1625"/>
        <v>4856.6880000000001</v>
      </c>
      <c r="CL571" s="81">
        <f t="shared" si="1625"/>
        <v>4856.6880000000001</v>
      </c>
      <c r="CM571" s="81">
        <f t="shared" si="1625"/>
        <v>4856.6880000000001</v>
      </c>
      <c r="CN571" s="81">
        <f t="shared" si="1625"/>
        <v>4856.6880000000001</v>
      </c>
      <c r="CO571" s="503">
        <f t="shared" si="1625"/>
        <v>4856.6880000000001</v>
      </c>
      <c r="CP571" s="532" t="str">
        <f t="shared" si="1626"/>
        <v/>
      </c>
      <c r="CQ571" s="533" t="str">
        <f t="shared" si="1626"/>
        <v/>
      </c>
      <c r="CR571" s="534" t="str">
        <f t="shared" si="1626"/>
        <v/>
      </c>
      <c r="CS571" s="534">
        <f t="shared" si="1626"/>
        <v>4856.6880000000001</v>
      </c>
      <c r="CT571" s="534">
        <f t="shared" si="1626"/>
        <v>4856.6880000000001</v>
      </c>
      <c r="CU571" s="534">
        <f t="shared" si="1626"/>
        <v>4856.6880000000001</v>
      </c>
      <c r="CV571" s="534">
        <f t="shared" si="1626"/>
        <v>4856.6880000000001</v>
      </c>
      <c r="CW571" s="535">
        <f t="shared" si="1626"/>
        <v>4856.6880000000001</v>
      </c>
      <c r="CX571" s="535">
        <f t="shared" si="1626"/>
        <v>4856.6880000000001</v>
      </c>
      <c r="CY571" s="535">
        <f t="shared" si="1626"/>
        <v>4856.6880000000001</v>
      </c>
      <c r="CZ571" s="534">
        <f t="shared" si="1626"/>
        <v>4856.6880000000001</v>
      </c>
      <c r="DA571" s="534">
        <f t="shared" si="1626"/>
        <v>4856.6880000000001</v>
      </c>
      <c r="DB571" s="534">
        <f t="shared" si="1626"/>
        <v>4856.6880000000001</v>
      </c>
      <c r="DC571" s="534">
        <f t="shared" si="1626"/>
        <v>4856.6880000000001</v>
      </c>
      <c r="DD571" s="534">
        <f t="shared" si="1626"/>
        <v>4856.6880000000001</v>
      </c>
      <c r="DE571" s="533" t="str">
        <f t="shared" si="1626"/>
        <v/>
      </c>
      <c r="DF571" s="532" t="str">
        <f t="shared" si="1627"/>
        <v/>
      </c>
      <c r="DG571" s="858">
        <f t="shared" si="1628"/>
        <v>12</v>
      </c>
      <c r="DH571" s="813">
        <f t="shared" si="1629"/>
        <v>12</v>
      </c>
      <c r="DI571" s="813">
        <f t="shared" si="1630"/>
        <v>12</v>
      </c>
      <c r="DJ571" s="813">
        <f t="shared" si="1631"/>
        <v>12</v>
      </c>
      <c r="DK571" s="467"/>
      <c r="DL571" s="599"/>
      <c r="DM571" s="599"/>
      <c r="DN571" s="599"/>
      <c r="DO571" s="599"/>
      <c r="DP571" s="599"/>
      <c r="DQ571" s="599"/>
      <c r="DR571" s="599"/>
      <c r="DS571" s="599"/>
      <c r="DT571" s="468"/>
    </row>
    <row r="572" spans="1:124" s="470" customFormat="1" ht="15.75" customHeight="1">
      <c r="A572" s="590" t="s">
        <v>226</v>
      </c>
      <c r="B572" s="738" t="str">
        <f t="shared" ref="B572:M572" si="1654">IF(B570="","",B570*B571/B$46/365/$G$1)</f>
        <v/>
      </c>
      <c r="C572" s="738" t="str">
        <f t="shared" si="1654"/>
        <v/>
      </c>
      <c r="D572" s="738" t="str">
        <f t="shared" si="1654"/>
        <v/>
      </c>
      <c r="E572" s="738" t="str">
        <f t="shared" si="1654"/>
        <v/>
      </c>
      <c r="F572" s="738" t="str">
        <f t="shared" si="1654"/>
        <v/>
      </c>
      <c r="G572" s="738" t="str">
        <f t="shared" si="1654"/>
        <v/>
      </c>
      <c r="H572" s="738" t="str">
        <f t="shared" si="1654"/>
        <v/>
      </c>
      <c r="I572" s="738" t="str">
        <f t="shared" si="1654"/>
        <v/>
      </c>
      <c r="J572" s="738" t="str">
        <f t="shared" si="1654"/>
        <v/>
      </c>
      <c r="K572" s="738" t="str">
        <f t="shared" si="1654"/>
        <v/>
      </c>
      <c r="L572" s="738" t="str">
        <f t="shared" si="1654"/>
        <v/>
      </c>
      <c r="M572" s="738" t="str">
        <f t="shared" si="1654"/>
        <v/>
      </c>
      <c r="N572" s="738"/>
      <c r="O572" s="738"/>
      <c r="P572" s="738"/>
      <c r="Q572" s="738"/>
      <c r="R572" s="738"/>
      <c r="S572" s="569"/>
      <c r="T572" s="738" t="str">
        <f t="shared" ref="T572:AE572" si="1655">IF(T570="","",T570*T571/T$46/365/$G$1)</f>
        <v/>
      </c>
      <c r="U572" s="738" t="str">
        <f t="shared" si="1655"/>
        <v/>
      </c>
      <c r="V572" s="738" t="str">
        <f t="shared" si="1655"/>
        <v/>
      </c>
      <c r="W572" s="738" t="str">
        <f t="shared" si="1655"/>
        <v/>
      </c>
      <c r="X572" s="738" t="str">
        <f t="shared" si="1655"/>
        <v/>
      </c>
      <c r="Y572" s="738" t="str">
        <f t="shared" si="1655"/>
        <v/>
      </c>
      <c r="Z572" s="1387" t="str">
        <f t="shared" si="1655"/>
        <v/>
      </c>
      <c r="AA572" s="1387" t="str">
        <f t="shared" si="1655"/>
        <v/>
      </c>
      <c r="AB572" s="1387" t="str">
        <f t="shared" si="1655"/>
        <v/>
      </c>
      <c r="AC572" s="1387" t="str">
        <f t="shared" si="1655"/>
        <v/>
      </c>
      <c r="AD572" s="738" t="str">
        <f t="shared" si="1655"/>
        <v/>
      </c>
      <c r="AE572" s="1387" t="str">
        <f t="shared" si="1655"/>
        <v/>
      </c>
      <c r="AF572" s="738"/>
      <c r="AG572" s="738"/>
      <c r="AH572" s="738"/>
      <c r="AI572" s="738"/>
      <c r="AJ572" s="738"/>
      <c r="AK572" s="569"/>
      <c r="AL572" s="738" t="str">
        <f t="shared" ref="AL572:AW572" si="1656">IF(AL570="","",AL570*AL571/AL$46/365/$G$1)</f>
        <v/>
      </c>
      <c r="AM572" s="738" t="str">
        <f t="shared" si="1656"/>
        <v/>
      </c>
      <c r="AN572" s="738" t="str">
        <f t="shared" si="1656"/>
        <v/>
      </c>
      <c r="AO572" s="738" t="str">
        <f t="shared" si="1656"/>
        <v/>
      </c>
      <c r="AP572" s="738" t="str">
        <f t="shared" si="1656"/>
        <v/>
      </c>
      <c r="AQ572" s="738" t="str">
        <f t="shared" si="1656"/>
        <v/>
      </c>
      <c r="AR572" s="738" t="str">
        <f t="shared" si="1656"/>
        <v/>
      </c>
      <c r="AS572" s="738" t="str">
        <f t="shared" si="1656"/>
        <v/>
      </c>
      <c r="AT572" s="738" t="str">
        <f t="shared" si="1656"/>
        <v/>
      </c>
      <c r="AU572" s="738" t="str">
        <f t="shared" si="1656"/>
        <v/>
      </c>
      <c r="AV572" s="738" t="str">
        <f t="shared" si="1656"/>
        <v/>
      </c>
      <c r="AW572" s="738" t="str">
        <f t="shared" si="1656"/>
        <v/>
      </c>
      <c r="AX572" s="738"/>
      <c r="AY572" s="738"/>
      <c r="AZ572" s="738"/>
      <c r="BA572" s="738"/>
      <c r="BB572" s="738"/>
      <c r="BC572" s="630"/>
      <c r="BD572" s="1387" t="str">
        <f>IF(BD570="","",BD570*BD571/BD$46/365/$G$1)</f>
        <v/>
      </c>
      <c r="BE572" s="1387" t="str">
        <f t="shared" ref="BE572:BO572" si="1657">IF(BE570="","",BE570*BE571/BE$46/365/$G$1)</f>
        <v/>
      </c>
      <c r="BF572" s="1387" t="str">
        <f t="shared" si="1657"/>
        <v/>
      </c>
      <c r="BG572" s="1387" t="str">
        <f t="shared" si="1657"/>
        <v/>
      </c>
      <c r="BH572" s="1387" t="str">
        <f t="shared" si="1657"/>
        <v/>
      </c>
      <c r="BI572" s="1387" t="str">
        <f t="shared" si="1657"/>
        <v/>
      </c>
      <c r="BJ572" s="1387" t="str">
        <f t="shared" si="1657"/>
        <v/>
      </c>
      <c r="BK572" s="1387" t="str">
        <f t="shared" si="1657"/>
        <v/>
      </c>
      <c r="BL572" s="1387" t="str">
        <f t="shared" si="1657"/>
        <v/>
      </c>
      <c r="BM572" s="1387" t="str">
        <f t="shared" si="1657"/>
        <v/>
      </c>
      <c r="BN572" s="1387" t="str">
        <f t="shared" si="1657"/>
        <v/>
      </c>
      <c r="BO572" s="1387" t="str">
        <f t="shared" si="1657"/>
        <v/>
      </c>
      <c r="BP572" s="1387"/>
      <c r="BQ572" s="1387"/>
      <c r="BR572" s="1387"/>
      <c r="BS572" s="1387"/>
      <c r="BT572" s="1387"/>
      <c r="BU572" s="630"/>
      <c r="BV572" s="738" t="str">
        <f>IF(BV570="","",BV570*BV571/BV$46/365/$G$1)</f>
        <v/>
      </c>
      <c r="BW572" s="738" t="str">
        <f>IF(BW570="","",BW570*BW571/BW$46/365/$G$1)</f>
        <v/>
      </c>
      <c r="BX572" s="738" t="str">
        <f>IF(BX570="","",BX570*BX571/BX$46/365/$G$1)</f>
        <v/>
      </c>
      <c r="BY572" s="738" t="str">
        <f>IF(BY570="","",BY570*BY571/BY$46/365/$G$1)</f>
        <v/>
      </c>
      <c r="BZ572" s="603" t="str">
        <f t="shared" si="1645"/>
        <v/>
      </c>
      <c r="CA572" s="603" t="str">
        <f t="shared" si="1646"/>
        <v/>
      </c>
      <c r="CB572" s="603" t="str">
        <f t="shared" si="1647"/>
        <v/>
      </c>
      <c r="CC572" s="603" t="str">
        <f t="shared" si="1648"/>
        <v/>
      </c>
      <c r="CD572" s="1072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073" t="str">
        <f t="shared" si="1625"/>
        <v/>
      </c>
      <c r="CF572" s="1073" t="str">
        <f t="shared" si="1625"/>
        <v/>
      </c>
      <c r="CG572" s="1073" t="str">
        <f t="shared" si="1625"/>
        <v/>
      </c>
      <c r="CH572" s="1073" t="str">
        <f t="shared" si="1625"/>
        <v/>
      </c>
      <c r="CI572" s="1074" t="str">
        <f t="shared" si="1625"/>
        <v/>
      </c>
      <c r="CJ572" s="1074" t="str">
        <f t="shared" si="1625"/>
        <v/>
      </c>
      <c r="CK572" s="1073" t="str">
        <f t="shared" si="1625"/>
        <v/>
      </c>
      <c r="CL572" s="1073" t="str">
        <f t="shared" si="1625"/>
        <v/>
      </c>
      <c r="CM572" s="1073" t="str">
        <f t="shared" si="1625"/>
        <v/>
      </c>
      <c r="CN572" s="1073" t="str">
        <f t="shared" si="1625"/>
        <v/>
      </c>
      <c r="CO572" s="1072" t="str">
        <f t="shared" si="1625"/>
        <v/>
      </c>
      <c r="CP572" s="520" t="str">
        <f t="shared" si="1626"/>
        <v/>
      </c>
      <c r="CQ572" s="521" t="str">
        <f t="shared" si="1626"/>
        <v/>
      </c>
      <c r="CR572" s="522" t="str">
        <f t="shared" si="1626"/>
        <v/>
      </c>
      <c r="CS572" s="522" t="str">
        <f t="shared" si="1626"/>
        <v/>
      </c>
      <c r="CT572" s="522" t="str">
        <f t="shared" si="1626"/>
        <v/>
      </c>
      <c r="CU572" s="522" t="str">
        <f t="shared" si="1626"/>
        <v/>
      </c>
      <c r="CV572" s="522" t="str">
        <f t="shared" si="1626"/>
        <v/>
      </c>
      <c r="CW572" s="523" t="str">
        <f t="shared" si="1626"/>
        <v/>
      </c>
      <c r="CX572" s="523" t="str">
        <f t="shared" si="1626"/>
        <v/>
      </c>
      <c r="CY572" s="523" t="str">
        <f t="shared" si="1626"/>
        <v/>
      </c>
      <c r="CZ572" s="522" t="str">
        <f t="shared" si="1626"/>
        <v/>
      </c>
      <c r="DA572" s="522" t="str">
        <f t="shared" si="1626"/>
        <v/>
      </c>
      <c r="DB572" s="522" t="str">
        <f t="shared" si="1626"/>
        <v/>
      </c>
      <c r="DC572" s="522" t="str">
        <f t="shared" si="1626"/>
        <v/>
      </c>
      <c r="DD572" s="522" t="str">
        <f t="shared" si="1626"/>
        <v/>
      </c>
      <c r="DE572" s="521" t="str">
        <f t="shared" si="1626"/>
        <v/>
      </c>
      <c r="DF572" s="520" t="str">
        <f t="shared" si="1627"/>
        <v/>
      </c>
      <c r="DG572" s="631">
        <f t="shared" si="1628"/>
        <v>0</v>
      </c>
      <c r="DH572" s="96">
        <f t="shared" si="1629"/>
        <v>0</v>
      </c>
      <c r="DI572" s="96">
        <f t="shared" si="1630"/>
        <v>0</v>
      </c>
      <c r="DJ572" s="96">
        <f t="shared" si="1631"/>
        <v>0</v>
      </c>
      <c r="DK572" s="467"/>
      <c r="DL572" s="599"/>
      <c r="DM572" s="599"/>
      <c r="DN572" s="599"/>
      <c r="DO572" s="599"/>
      <c r="DP572" s="599"/>
      <c r="DQ572" s="599"/>
      <c r="DR572" s="599"/>
      <c r="DS572" s="599"/>
      <c r="DT572" s="468"/>
    </row>
    <row r="573" spans="1:124" s="470" customFormat="1" ht="15.75" customHeight="1">
      <c r="A573" s="1155" t="s">
        <v>285</v>
      </c>
      <c r="B573" s="622"/>
      <c r="C573" s="620"/>
      <c r="D573" s="620"/>
      <c r="E573" s="620"/>
      <c r="F573" s="620"/>
      <c r="G573" s="620"/>
      <c r="H573" s="620"/>
      <c r="I573" s="620"/>
      <c r="J573" s="620"/>
      <c r="K573" s="620"/>
      <c r="L573" s="620"/>
      <c r="M573" s="620"/>
      <c r="N573" s="620"/>
      <c r="O573" s="620"/>
      <c r="P573" s="620"/>
      <c r="Q573" s="620"/>
      <c r="R573" s="620"/>
      <c r="S573" s="632"/>
      <c r="T573" s="620"/>
      <c r="U573" s="620"/>
      <c r="V573" s="620"/>
      <c r="W573" s="620"/>
      <c r="X573" s="620"/>
      <c r="Y573" s="620"/>
      <c r="Z573" s="1350"/>
      <c r="AA573" s="1350"/>
      <c r="AB573" s="1350"/>
      <c r="AC573" s="1350"/>
      <c r="AD573" s="620"/>
      <c r="AE573" s="1350"/>
      <c r="AF573" s="620"/>
      <c r="AG573" s="622"/>
      <c r="AH573" s="620"/>
      <c r="AI573" s="620"/>
      <c r="AJ573" s="622"/>
      <c r="AK573" s="632"/>
      <c r="AL573" s="620"/>
      <c r="AM573" s="620"/>
      <c r="AN573" s="620"/>
      <c r="AO573" s="620"/>
      <c r="AP573" s="620"/>
      <c r="AQ573" s="620"/>
      <c r="AR573" s="620"/>
      <c r="AS573" s="620"/>
      <c r="AT573" s="620"/>
      <c r="AU573" s="620"/>
      <c r="AV573" s="620"/>
      <c r="AW573" s="620"/>
      <c r="AX573" s="620"/>
      <c r="AY573" s="620"/>
      <c r="AZ573" s="620"/>
      <c r="BA573" s="620"/>
      <c r="BB573" s="620"/>
      <c r="BC573" s="632"/>
      <c r="BD573" s="1350"/>
      <c r="BE573" s="1350"/>
      <c r="BF573" s="1350"/>
      <c r="BG573" s="1350"/>
      <c r="BH573" s="1350"/>
      <c r="BI573" s="1350"/>
      <c r="BJ573" s="1350"/>
      <c r="BK573" s="1350"/>
      <c r="BL573" s="1350"/>
      <c r="BM573" s="1350"/>
      <c r="BN573" s="1350"/>
      <c r="BO573" s="1350"/>
      <c r="BP573" s="1350"/>
      <c r="BQ573" s="1350"/>
      <c r="BR573" s="1350"/>
      <c r="BS573" s="1350"/>
      <c r="BT573" s="1350"/>
      <c r="BU573" s="632"/>
      <c r="BV573" s="620"/>
      <c r="BW573" s="620"/>
      <c r="BX573" s="620"/>
      <c r="BY573" s="620"/>
      <c r="BZ573" s="856" t="str">
        <f t="shared" si="1645"/>
        <v/>
      </c>
      <c r="CA573" s="856" t="str">
        <f t="shared" si="1646"/>
        <v/>
      </c>
      <c r="CB573" s="856" t="str">
        <f t="shared" si="1647"/>
        <v/>
      </c>
      <c r="CC573" s="857" t="str">
        <f t="shared" si="1648"/>
        <v/>
      </c>
      <c r="CD573" s="503" t="str">
        <f t="shared" ref="CD573:CO585" si="165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1" t="str">
        <f t="shared" si="1658"/>
        <v/>
      </c>
      <c r="CF573" s="81" t="str">
        <f t="shared" si="1658"/>
        <v/>
      </c>
      <c r="CG573" s="81" t="str">
        <f t="shared" si="1658"/>
        <v/>
      </c>
      <c r="CH573" s="81" t="str">
        <f t="shared" si="1658"/>
        <v/>
      </c>
      <c r="CI573" s="1051" t="str">
        <f t="shared" si="1658"/>
        <v/>
      </c>
      <c r="CJ573" s="1051" t="str">
        <f t="shared" si="1658"/>
        <v/>
      </c>
      <c r="CK573" s="81" t="str">
        <f t="shared" si="1658"/>
        <v/>
      </c>
      <c r="CL573" s="81" t="str">
        <f t="shared" si="1658"/>
        <v/>
      </c>
      <c r="CM573" s="81" t="str">
        <f t="shared" si="1658"/>
        <v/>
      </c>
      <c r="CN573" s="81" t="str">
        <f t="shared" si="1658"/>
        <v/>
      </c>
      <c r="CO573" s="503" t="str">
        <f t="shared" si="1658"/>
        <v/>
      </c>
      <c r="CP573" s="532" t="str">
        <f t="shared" ref="CP573:DE585" si="1659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33" t="str">
        <f t="shared" si="1659"/>
        <v/>
      </c>
      <c r="CR573" s="534" t="str">
        <f t="shared" si="1659"/>
        <v/>
      </c>
      <c r="CS573" s="534" t="str">
        <f t="shared" si="1659"/>
        <v/>
      </c>
      <c r="CT573" s="534" t="str">
        <f t="shared" si="1659"/>
        <v/>
      </c>
      <c r="CU573" s="534" t="str">
        <f t="shared" si="1659"/>
        <v/>
      </c>
      <c r="CV573" s="534" t="str">
        <f t="shared" si="1659"/>
        <v/>
      </c>
      <c r="CW573" s="535" t="str">
        <f t="shared" si="1659"/>
        <v/>
      </c>
      <c r="CX573" s="535" t="str">
        <f t="shared" si="1659"/>
        <v/>
      </c>
      <c r="CY573" s="535" t="str">
        <f t="shared" si="1659"/>
        <v/>
      </c>
      <c r="CZ573" s="534" t="str">
        <f t="shared" si="1659"/>
        <v/>
      </c>
      <c r="DA573" s="534" t="str">
        <f t="shared" si="1659"/>
        <v/>
      </c>
      <c r="DB573" s="534" t="str">
        <f t="shared" si="1659"/>
        <v/>
      </c>
      <c r="DC573" s="534" t="str">
        <f t="shared" si="1659"/>
        <v/>
      </c>
      <c r="DD573" s="534" t="str">
        <f t="shared" si="1659"/>
        <v/>
      </c>
      <c r="DE573" s="533" t="str">
        <f t="shared" si="1659"/>
        <v/>
      </c>
      <c r="DF573" s="532" t="str">
        <f t="shared" ref="DF573:DF596" si="1660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58">
        <f t="shared" si="1628"/>
        <v>0</v>
      </c>
      <c r="DH573" s="813">
        <f t="shared" si="1629"/>
        <v>0</v>
      </c>
      <c r="DI573" s="813">
        <f t="shared" si="1630"/>
        <v>0</v>
      </c>
      <c r="DJ573" s="813">
        <f t="shared" si="1631"/>
        <v>0</v>
      </c>
      <c r="DK573" s="467"/>
      <c r="DL573" s="599"/>
      <c r="DM573" s="599"/>
      <c r="DN573" s="599"/>
      <c r="DO573" s="599"/>
      <c r="DP573" s="599"/>
      <c r="DQ573" s="599"/>
      <c r="DR573" s="599"/>
      <c r="DS573" s="599"/>
      <c r="DT573" s="468"/>
    </row>
    <row r="574" spans="1:124" s="470" customFormat="1" ht="15.75" customHeight="1">
      <c r="A574" s="590" t="s">
        <v>283</v>
      </c>
      <c r="B574" s="735" t="str">
        <f t="shared" ref="B574:M574" si="1661">IF(B573="","",B570*B573)</f>
        <v/>
      </c>
      <c r="C574" s="735" t="str">
        <f t="shared" si="1661"/>
        <v/>
      </c>
      <c r="D574" s="735" t="str">
        <f t="shared" si="1661"/>
        <v/>
      </c>
      <c r="E574" s="735" t="str">
        <f t="shared" si="1661"/>
        <v/>
      </c>
      <c r="F574" s="735" t="str">
        <f t="shared" si="1661"/>
        <v/>
      </c>
      <c r="G574" s="735" t="str">
        <f t="shared" si="1661"/>
        <v/>
      </c>
      <c r="H574" s="735" t="str">
        <f t="shared" si="1661"/>
        <v/>
      </c>
      <c r="I574" s="735" t="str">
        <f t="shared" si="1661"/>
        <v/>
      </c>
      <c r="J574" s="735" t="str">
        <f t="shared" si="1661"/>
        <v/>
      </c>
      <c r="K574" s="735" t="str">
        <f t="shared" si="1661"/>
        <v/>
      </c>
      <c r="L574" s="735" t="str">
        <f t="shared" si="1661"/>
        <v/>
      </c>
      <c r="M574" s="735" t="str">
        <f t="shared" si="1661"/>
        <v/>
      </c>
      <c r="N574" s="735"/>
      <c r="O574" s="735"/>
      <c r="P574" s="735"/>
      <c r="Q574" s="735"/>
      <c r="R574" s="735"/>
      <c r="S574" s="739"/>
      <c r="T574" s="735" t="str">
        <f t="shared" ref="T574:AE574" si="1662">IF(T573="","",T570*T573)</f>
        <v/>
      </c>
      <c r="U574" s="735" t="str">
        <f t="shared" si="1662"/>
        <v/>
      </c>
      <c r="V574" s="735" t="str">
        <f t="shared" si="1662"/>
        <v/>
      </c>
      <c r="W574" s="735" t="str">
        <f t="shared" si="1662"/>
        <v/>
      </c>
      <c r="X574" s="735" t="str">
        <f t="shared" si="1662"/>
        <v/>
      </c>
      <c r="Y574" s="735" t="str">
        <f t="shared" si="1662"/>
        <v/>
      </c>
      <c r="Z574" s="1383" t="str">
        <f t="shared" si="1662"/>
        <v/>
      </c>
      <c r="AA574" s="1383" t="str">
        <f t="shared" si="1662"/>
        <v/>
      </c>
      <c r="AB574" s="1383" t="str">
        <f t="shared" si="1662"/>
        <v/>
      </c>
      <c r="AC574" s="1383" t="str">
        <f t="shared" si="1662"/>
        <v/>
      </c>
      <c r="AD574" s="735" t="str">
        <f t="shared" si="1662"/>
        <v/>
      </c>
      <c r="AE574" s="1383" t="str">
        <f t="shared" si="1662"/>
        <v/>
      </c>
      <c r="AF574" s="735"/>
      <c r="AG574" s="735"/>
      <c r="AH574" s="735"/>
      <c r="AI574" s="735"/>
      <c r="AJ574" s="735"/>
      <c r="AK574" s="739"/>
      <c r="AL574" s="735" t="str">
        <f t="shared" ref="AL574:AW574" si="1663">IF(AL573="","",AL570*AL573)</f>
        <v/>
      </c>
      <c r="AM574" s="735" t="str">
        <f t="shared" si="1663"/>
        <v/>
      </c>
      <c r="AN574" s="735" t="str">
        <f t="shared" si="1663"/>
        <v/>
      </c>
      <c r="AO574" s="735" t="str">
        <f t="shared" si="1663"/>
        <v/>
      </c>
      <c r="AP574" s="735" t="str">
        <f t="shared" si="1663"/>
        <v/>
      </c>
      <c r="AQ574" s="735" t="str">
        <f t="shared" si="1663"/>
        <v/>
      </c>
      <c r="AR574" s="735" t="str">
        <f t="shared" si="1663"/>
        <v/>
      </c>
      <c r="AS574" s="735" t="str">
        <f t="shared" si="1663"/>
        <v/>
      </c>
      <c r="AT574" s="735" t="str">
        <f t="shared" si="1663"/>
        <v/>
      </c>
      <c r="AU574" s="735" t="str">
        <f t="shared" si="1663"/>
        <v/>
      </c>
      <c r="AV574" s="735" t="str">
        <f t="shared" si="1663"/>
        <v/>
      </c>
      <c r="AW574" s="735" t="str">
        <f t="shared" si="1663"/>
        <v/>
      </c>
      <c r="AX574" s="735"/>
      <c r="AY574" s="735"/>
      <c r="AZ574" s="735"/>
      <c r="BA574" s="735"/>
      <c r="BB574" s="735"/>
      <c r="BC574" s="739"/>
      <c r="BD574" s="1383" t="str">
        <f>IF(BD573="","",BD570*BD573)</f>
        <v/>
      </c>
      <c r="BE574" s="1383" t="str">
        <f t="shared" ref="BE574:BO574" si="1664">IF(BE573="","",BE570*BE573)</f>
        <v/>
      </c>
      <c r="BF574" s="1383" t="str">
        <f t="shared" si="1664"/>
        <v/>
      </c>
      <c r="BG574" s="1383" t="str">
        <f t="shared" si="1664"/>
        <v/>
      </c>
      <c r="BH574" s="1383" t="str">
        <f t="shared" si="1664"/>
        <v/>
      </c>
      <c r="BI574" s="1383" t="str">
        <f t="shared" si="1664"/>
        <v/>
      </c>
      <c r="BJ574" s="1383" t="str">
        <f t="shared" si="1664"/>
        <v/>
      </c>
      <c r="BK574" s="1383" t="str">
        <f t="shared" si="1664"/>
        <v/>
      </c>
      <c r="BL574" s="1383" t="str">
        <f t="shared" si="1664"/>
        <v/>
      </c>
      <c r="BM574" s="1383" t="str">
        <f t="shared" si="1664"/>
        <v/>
      </c>
      <c r="BN574" s="1383" t="str">
        <f t="shared" si="1664"/>
        <v/>
      </c>
      <c r="BO574" s="1383" t="str">
        <f t="shared" si="1664"/>
        <v/>
      </c>
      <c r="BP574" s="1383"/>
      <c r="BQ574" s="1383"/>
      <c r="BR574" s="1383"/>
      <c r="BS574" s="1383"/>
      <c r="BT574" s="1383"/>
      <c r="BU574" s="739"/>
      <c r="BV574" s="735" t="str">
        <f>IF(BV573="","",BV570*BV573)</f>
        <v/>
      </c>
      <c r="BW574" s="735" t="str">
        <f>IF(BW573="","",BW570*BW573)</f>
        <v/>
      </c>
      <c r="BX574" s="735" t="str">
        <f>IF(BX573="","",BX570*BX573)</f>
        <v/>
      </c>
      <c r="BY574" s="735" t="str">
        <f>IF(BY573="","",BY570*BY573)</f>
        <v/>
      </c>
      <c r="BZ574" s="856" t="str">
        <f t="shared" si="1645"/>
        <v/>
      </c>
      <c r="CA574" s="856" t="str">
        <f t="shared" si="1646"/>
        <v/>
      </c>
      <c r="CB574" s="856" t="str">
        <f t="shared" si="1647"/>
        <v/>
      </c>
      <c r="CC574" s="857" t="str">
        <f t="shared" si="1648"/>
        <v/>
      </c>
      <c r="CD574" s="503" t="str">
        <f t="shared" si="1658"/>
        <v/>
      </c>
      <c r="CE574" s="81" t="str">
        <f t="shared" si="1658"/>
        <v/>
      </c>
      <c r="CF574" s="81" t="str">
        <f t="shared" si="1658"/>
        <v/>
      </c>
      <c r="CG574" s="81" t="str">
        <f t="shared" si="1658"/>
        <v/>
      </c>
      <c r="CH574" s="81" t="str">
        <f t="shared" si="1658"/>
        <v/>
      </c>
      <c r="CI574" s="144" t="str">
        <f t="shared" si="1658"/>
        <v/>
      </c>
      <c r="CJ574" s="144" t="str">
        <f t="shared" si="1658"/>
        <v/>
      </c>
      <c r="CK574" s="81" t="str">
        <f t="shared" si="1658"/>
        <v/>
      </c>
      <c r="CL574" s="81" t="str">
        <f t="shared" si="1658"/>
        <v/>
      </c>
      <c r="CM574" s="81" t="str">
        <f t="shared" si="1658"/>
        <v/>
      </c>
      <c r="CN574" s="81" t="str">
        <f t="shared" si="1658"/>
        <v/>
      </c>
      <c r="CO574" s="503" t="str">
        <f t="shared" si="1658"/>
        <v/>
      </c>
      <c r="CP574" s="532" t="str">
        <f t="shared" si="1659"/>
        <v/>
      </c>
      <c r="CQ574" s="533" t="str">
        <f t="shared" si="1659"/>
        <v/>
      </c>
      <c r="CR574" s="534" t="str">
        <f t="shared" si="1659"/>
        <v/>
      </c>
      <c r="CS574" s="534" t="str">
        <f t="shared" si="1659"/>
        <v/>
      </c>
      <c r="CT574" s="534" t="str">
        <f t="shared" si="1659"/>
        <v/>
      </c>
      <c r="CU574" s="534" t="str">
        <f t="shared" si="1659"/>
        <v/>
      </c>
      <c r="CV574" s="534" t="str">
        <f t="shared" si="1659"/>
        <v/>
      </c>
      <c r="CW574" s="535" t="str">
        <f t="shared" si="1659"/>
        <v/>
      </c>
      <c r="CX574" s="535" t="str">
        <f t="shared" si="1659"/>
        <v/>
      </c>
      <c r="CY574" s="535" t="str">
        <f t="shared" si="1659"/>
        <v/>
      </c>
      <c r="CZ574" s="534" t="str">
        <f t="shared" si="1659"/>
        <v/>
      </c>
      <c r="DA574" s="534" t="str">
        <f t="shared" si="1659"/>
        <v/>
      </c>
      <c r="DB574" s="534" t="str">
        <f t="shared" si="1659"/>
        <v/>
      </c>
      <c r="DC574" s="534" t="str">
        <f t="shared" si="1659"/>
        <v/>
      </c>
      <c r="DD574" s="534" t="str">
        <f t="shared" si="1659"/>
        <v/>
      </c>
      <c r="DE574" s="533" t="str">
        <f t="shared" si="1659"/>
        <v/>
      </c>
      <c r="DF574" s="532" t="str">
        <f t="shared" si="1660"/>
        <v/>
      </c>
      <c r="DG574" s="858">
        <f t="shared" si="1628"/>
        <v>0</v>
      </c>
      <c r="DH574" s="813">
        <f t="shared" si="1629"/>
        <v>0</v>
      </c>
      <c r="DI574" s="813">
        <f t="shared" si="1630"/>
        <v>0</v>
      </c>
      <c r="DJ574" s="813">
        <f t="shared" si="1631"/>
        <v>0</v>
      </c>
      <c r="DK574" s="467"/>
      <c r="DL574" s="599"/>
      <c r="DM574" s="599"/>
      <c r="DN574" s="599"/>
      <c r="DO574" s="599"/>
      <c r="DP574" s="599"/>
      <c r="DQ574" s="599"/>
      <c r="DR574" s="599"/>
      <c r="DS574" s="599"/>
      <c r="DT574" s="468"/>
    </row>
    <row r="575" spans="1:124" s="470" customFormat="1" ht="15.75" customHeight="1">
      <c r="A575" s="1117" t="s">
        <v>723</v>
      </c>
      <c r="B575" s="212">
        <v>3</v>
      </c>
      <c r="C575" s="212"/>
      <c r="D575" s="212">
        <v>9</v>
      </c>
      <c r="E575" s="212"/>
      <c r="F575" s="212">
        <v>6</v>
      </c>
      <c r="G575" s="212">
        <v>2</v>
      </c>
      <c r="H575" s="212"/>
      <c r="I575" s="212"/>
      <c r="J575" s="212"/>
      <c r="K575" s="212">
        <v>1</v>
      </c>
      <c r="L575" s="212">
        <v>1</v>
      </c>
      <c r="M575" s="212">
        <v>1</v>
      </c>
      <c r="N575" s="212"/>
      <c r="O575" s="212"/>
      <c r="P575" s="212"/>
      <c r="Q575" s="212"/>
      <c r="R575" s="212"/>
      <c r="S575" s="688"/>
      <c r="T575" s="212"/>
      <c r="U575" s="212"/>
      <c r="V575" s="212"/>
      <c r="W575" s="212"/>
      <c r="X575" s="212"/>
      <c r="Y575" s="212"/>
      <c r="Z575" s="1338"/>
      <c r="AA575" s="1338"/>
      <c r="AB575" s="1338"/>
      <c r="AC575" s="1338">
        <v>3</v>
      </c>
      <c r="AD575" s="212"/>
      <c r="AE575" s="1338"/>
      <c r="AF575" s="212"/>
      <c r="AG575" s="212"/>
      <c r="AH575" s="212"/>
      <c r="AI575" s="212"/>
      <c r="AJ575" s="212"/>
      <c r="AK575" s="688"/>
      <c r="AL575" s="212"/>
      <c r="AM575" s="212"/>
      <c r="AN575" s="212"/>
      <c r="AO575" s="212"/>
      <c r="AP575" s="212"/>
      <c r="AQ575" s="212"/>
      <c r="AR575" s="212"/>
      <c r="AS575" s="212"/>
      <c r="AT575" s="212"/>
      <c r="AU575" s="212">
        <v>3</v>
      </c>
      <c r="AV575" s="212"/>
      <c r="AW575" s="212"/>
      <c r="AX575" s="212"/>
      <c r="AY575" s="212"/>
      <c r="AZ575" s="212"/>
      <c r="BA575" s="212"/>
      <c r="BB575" s="212"/>
      <c r="BC575" s="688"/>
      <c r="BD575" s="1338"/>
      <c r="BE575" s="1338"/>
      <c r="BF575" s="1338"/>
      <c r="BG575" s="1338"/>
      <c r="BH575" s="1338">
        <v>4</v>
      </c>
      <c r="BI575" s="1338">
        <v>3</v>
      </c>
      <c r="BJ575" s="1338">
        <v>2</v>
      </c>
      <c r="BK575" s="1338">
        <v>2</v>
      </c>
      <c r="BL575" s="1338"/>
      <c r="BM575" s="1338">
        <v>3</v>
      </c>
      <c r="BN575" s="1338"/>
      <c r="BO575" s="1338"/>
      <c r="BP575" s="1338"/>
      <c r="BQ575" s="1338"/>
      <c r="BR575" s="1338"/>
      <c r="BS575" s="1338"/>
      <c r="BT575" s="1338"/>
      <c r="BU575" s="688"/>
      <c r="BV575" s="212">
        <v>3</v>
      </c>
      <c r="BW575" s="212">
        <v>3</v>
      </c>
      <c r="BX575" s="212">
        <v>3</v>
      </c>
      <c r="BY575" s="212">
        <v>3</v>
      </c>
      <c r="BZ575" s="856">
        <f t="shared" si="1645"/>
        <v>2.6</v>
      </c>
      <c r="CA575" s="856" t="str">
        <f t="shared" si="1646"/>
        <v/>
      </c>
      <c r="CB575" s="856" t="str">
        <f t="shared" si="1647"/>
        <v/>
      </c>
      <c r="CC575" s="857">
        <f t="shared" si="1648"/>
        <v>2.6666666666666665</v>
      </c>
      <c r="CD575" s="503" t="str">
        <f t="shared" si="1658"/>
        <v/>
      </c>
      <c r="CE575" s="81" t="str">
        <f t="shared" si="1658"/>
        <v/>
      </c>
      <c r="CF575" s="81" t="str">
        <f t="shared" si="1658"/>
        <v/>
      </c>
      <c r="CG575" s="81">
        <f t="shared" si="1658"/>
        <v>2</v>
      </c>
      <c r="CH575" s="81">
        <f t="shared" si="1658"/>
        <v>2</v>
      </c>
      <c r="CI575" s="144">
        <f t="shared" si="1658"/>
        <v>3</v>
      </c>
      <c r="CJ575" s="144">
        <f t="shared" si="1658"/>
        <v>3</v>
      </c>
      <c r="CK575" s="81">
        <f t="shared" si="1658"/>
        <v>4</v>
      </c>
      <c r="CL575" s="81" t="str">
        <f t="shared" si="1658"/>
        <v/>
      </c>
      <c r="CM575" s="81" t="str">
        <f t="shared" si="1658"/>
        <v/>
      </c>
      <c r="CN575" s="81" t="str">
        <f t="shared" si="1658"/>
        <v/>
      </c>
      <c r="CO575" s="503" t="str">
        <f t="shared" si="1658"/>
        <v/>
      </c>
      <c r="CP575" s="532" t="str">
        <f t="shared" si="1659"/>
        <v/>
      </c>
      <c r="CQ575" s="533" t="str">
        <f t="shared" si="1659"/>
        <v/>
      </c>
      <c r="CR575" s="534" t="str">
        <f t="shared" si="1659"/>
        <v/>
      </c>
      <c r="CS575" s="534" t="str">
        <f t="shared" si="1659"/>
        <v/>
      </c>
      <c r="CT575" s="534" t="str">
        <f t="shared" si="1659"/>
        <v/>
      </c>
      <c r="CU575" s="534" t="str">
        <f t="shared" si="1659"/>
        <v/>
      </c>
      <c r="CV575" s="534">
        <f t="shared" si="1659"/>
        <v>2</v>
      </c>
      <c r="CW575" s="535">
        <f t="shared" si="1659"/>
        <v>2</v>
      </c>
      <c r="CX575" s="535">
        <f t="shared" si="1659"/>
        <v>3</v>
      </c>
      <c r="CY575" s="535">
        <f t="shared" si="1659"/>
        <v>3</v>
      </c>
      <c r="CZ575" s="534">
        <f t="shared" si="1659"/>
        <v>4</v>
      </c>
      <c r="DA575" s="534" t="str">
        <f t="shared" si="1659"/>
        <v/>
      </c>
      <c r="DB575" s="534" t="str">
        <f t="shared" si="1659"/>
        <v/>
      </c>
      <c r="DC575" s="534" t="str">
        <f t="shared" si="1659"/>
        <v/>
      </c>
      <c r="DD575" s="534" t="str">
        <f t="shared" si="1659"/>
        <v/>
      </c>
      <c r="DE575" s="533" t="str">
        <f t="shared" si="1659"/>
        <v/>
      </c>
      <c r="DF575" s="532" t="str">
        <f t="shared" si="1660"/>
        <v/>
      </c>
      <c r="DG575" s="858">
        <f t="shared" si="1628"/>
        <v>7</v>
      </c>
      <c r="DH575" s="813">
        <f t="shared" si="1629"/>
        <v>1</v>
      </c>
      <c r="DI575" s="813">
        <f t="shared" si="1630"/>
        <v>1</v>
      </c>
      <c r="DJ575" s="813">
        <f t="shared" si="1631"/>
        <v>5</v>
      </c>
      <c r="DK575" s="467"/>
      <c r="DL575" s="599"/>
      <c r="DM575" s="599"/>
      <c r="DN575" s="599"/>
      <c r="DO575" s="599"/>
      <c r="DP575" s="599"/>
      <c r="DQ575" s="599"/>
      <c r="DR575" s="599"/>
      <c r="DS575" s="599"/>
      <c r="DT575" s="468"/>
    </row>
    <row r="576" spans="1:124" s="470" customFormat="1" ht="15.75" customHeight="1">
      <c r="A576" s="590" t="s">
        <v>286</v>
      </c>
      <c r="B576" s="212">
        <v>8</v>
      </c>
      <c r="C576" s="212"/>
      <c r="D576" s="212">
        <v>12</v>
      </c>
      <c r="E576" s="212"/>
      <c r="F576" s="212">
        <v>12</v>
      </c>
      <c r="G576" s="212"/>
      <c r="H576" s="212"/>
      <c r="I576" s="212"/>
      <c r="J576" s="212"/>
      <c r="K576" s="212">
        <v>12</v>
      </c>
      <c r="L576" s="212">
        <v>12</v>
      </c>
      <c r="M576" s="212">
        <v>12</v>
      </c>
      <c r="N576" s="212"/>
      <c r="O576" s="212"/>
      <c r="P576" s="212"/>
      <c r="Q576" s="212"/>
      <c r="R576" s="212"/>
      <c r="S576" s="688"/>
      <c r="T576" s="212"/>
      <c r="U576" s="212"/>
      <c r="V576" s="212"/>
      <c r="W576" s="212"/>
      <c r="X576" s="212"/>
      <c r="Y576" s="212"/>
      <c r="Z576" s="1338"/>
      <c r="AA576" s="1338"/>
      <c r="AB576" s="1338"/>
      <c r="AC576" s="1338">
        <v>12</v>
      </c>
      <c r="AD576" s="212"/>
      <c r="AE576" s="1338"/>
      <c r="AF576" s="212"/>
      <c r="AG576" s="212"/>
      <c r="AH576" s="212"/>
      <c r="AI576" s="212"/>
      <c r="AJ576" s="212"/>
      <c r="AK576" s="688"/>
      <c r="AL576" s="212"/>
      <c r="AM576" s="212"/>
      <c r="AN576" s="212"/>
      <c r="AO576" s="212"/>
      <c r="AP576" s="212"/>
      <c r="AQ576" s="212"/>
      <c r="AR576" s="212"/>
      <c r="AS576" s="212"/>
      <c r="AT576" s="212"/>
      <c r="AU576" s="212">
        <v>12</v>
      </c>
      <c r="AV576" s="212"/>
      <c r="AW576" s="212"/>
      <c r="AX576" s="212"/>
      <c r="AY576" s="212"/>
      <c r="AZ576" s="212"/>
      <c r="BA576" s="212"/>
      <c r="BB576" s="212"/>
      <c r="BC576" s="688"/>
      <c r="BD576" s="1338"/>
      <c r="BE576" s="1338"/>
      <c r="BF576" s="1338"/>
      <c r="BG576" s="1338"/>
      <c r="BH576" s="1338">
        <v>12</v>
      </c>
      <c r="BI576" s="1338">
        <v>12</v>
      </c>
      <c r="BJ576" s="1338">
        <v>12</v>
      </c>
      <c r="BK576" s="1338">
        <v>12</v>
      </c>
      <c r="BL576" s="1338"/>
      <c r="BM576" s="1338">
        <v>12</v>
      </c>
      <c r="BN576" s="1338"/>
      <c r="BO576" s="1338"/>
      <c r="BP576" s="1338"/>
      <c r="BQ576" s="1338"/>
      <c r="BR576" s="1338"/>
      <c r="BS576" s="1338"/>
      <c r="BT576" s="1338"/>
      <c r="BU576" s="688"/>
      <c r="BV576" s="212">
        <v>24</v>
      </c>
      <c r="BW576" s="212">
        <v>12</v>
      </c>
      <c r="BX576" s="212">
        <v>12</v>
      </c>
      <c r="BY576" s="212">
        <v>12</v>
      </c>
      <c r="BZ576" s="856">
        <f t="shared" si="1645"/>
        <v>12</v>
      </c>
      <c r="CA576" s="856" t="str">
        <f t="shared" si="1646"/>
        <v/>
      </c>
      <c r="CB576" s="856" t="str">
        <f t="shared" si="1647"/>
        <v/>
      </c>
      <c r="CC576" s="857">
        <f t="shared" si="1648"/>
        <v>12</v>
      </c>
      <c r="CD576" s="503" t="str">
        <f t="shared" si="1658"/>
        <v/>
      </c>
      <c r="CE576" s="81" t="str">
        <f t="shared" si="1658"/>
        <v/>
      </c>
      <c r="CF576" s="81" t="str">
        <f t="shared" si="1658"/>
        <v/>
      </c>
      <c r="CG576" s="81">
        <f t="shared" si="1658"/>
        <v>12</v>
      </c>
      <c r="CH576" s="81">
        <f t="shared" si="1658"/>
        <v>12</v>
      </c>
      <c r="CI576" s="144">
        <f t="shared" si="1658"/>
        <v>12</v>
      </c>
      <c r="CJ576" s="144">
        <f t="shared" si="1658"/>
        <v>12</v>
      </c>
      <c r="CK576" s="81">
        <f t="shared" si="1658"/>
        <v>12</v>
      </c>
      <c r="CL576" s="81" t="str">
        <f t="shared" si="1658"/>
        <v/>
      </c>
      <c r="CM576" s="81" t="str">
        <f t="shared" si="1658"/>
        <v/>
      </c>
      <c r="CN576" s="81" t="str">
        <f t="shared" si="1658"/>
        <v/>
      </c>
      <c r="CO576" s="503" t="str">
        <f t="shared" si="1658"/>
        <v/>
      </c>
      <c r="CP576" s="532" t="str">
        <f t="shared" si="1659"/>
        <v/>
      </c>
      <c r="CQ576" s="533" t="str">
        <f t="shared" si="1659"/>
        <v/>
      </c>
      <c r="CR576" s="534" t="str">
        <f t="shared" si="1659"/>
        <v/>
      </c>
      <c r="CS576" s="534" t="str">
        <f t="shared" si="1659"/>
        <v/>
      </c>
      <c r="CT576" s="534" t="str">
        <f t="shared" si="1659"/>
        <v/>
      </c>
      <c r="CU576" s="534" t="str">
        <f t="shared" si="1659"/>
        <v/>
      </c>
      <c r="CV576" s="534">
        <f t="shared" si="1659"/>
        <v>12</v>
      </c>
      <c r="CW576" s="535">
        <f t="shared" si="1659"/>
        <v>12</v>
      </c>
      <c r="CX576" s="535">
        <f t="shared" si="1659"/>
        <v>12</v>
      </c>
      <c r="CY576" s="535">
        <f t="shared" si="1659"/>
        <v>12</v>
      </c>
      <c r="CZ576" s="534">
        <f t="shared" si="1659"/>
        <v>12</v>
      </c>
      <c r="DA576" s="534" t="str">
        <f t="shared" si="1659"/>
        <v/>
      </c>
      <c r="DB576" s="534" t="str">
        <f t="shared" si="1659"/>
        <v/>
      </c>
      <c r="DC576" s="534" t="str">
        <f t="shared" si="1659"/>
        <v/>
      </c>
      <c r="DD576" s="534" t="str">
        <f t="shared" si="1659"/>
        <v/>
      </c>
      <c r="DE576" s="533" t="str">
        <f t="shared" si="1659"/>
        <v/>
      </c>
      <c r="DF576" s="532" t="str">
        <f t="shared" si="1660"/>
        <v/>
      </c>
      <c r="DG576" s="858">
        <f t="shared" si="1628"/>
        <v>6</v>
      </c>
      <c r="DH576" s="813">
        <f t="shared" si="1629"/>
        <v>1</v>
      </c>
      <c r="DI576" s="813">
        <f t="shared" si="1630"/>
        <v>1</v>
      </c>
      <c r="DJ576" s="813">
        <f t="shared" si="1631"/>
        <v>5</v>
      </c>
      <c r="DK576" s="467"/>
      <c r="DL576" s="599"/>
      <c r="DM576" s="599"/>
      <c r="DN576" s="599"/>
      <c r="DO576" s="599"/>
      <c r="DP576" s="599"/>
      <c r="DQ576" s="599"/>
      <c r="DR576" s="599"/>
      <c r="DS576" s="599"/>
      <c r="DT576" s="468"/>
    </row>
    <row r="577" spans="1:124" s="470" customFormat="1" ht="15.75" customHeight="1">
      <c r="A577" s="748" t="s">
        <v>281</v>
      </c>
      <c r="B577" s="736">
        <f>230*$K$1</f>
        <v>962.96399999999994</v>
      </c>
      <c r="C577" s="736">
        <f t="shared" ref="C577:M577" si="1665">230*$K$1</f>
        <v>962.96399999999994</v>
      </c>
      <c r="D577" s="736">
        <f t="shared" si="1665"/>
        <v>962.96399999999994</v>
      </c>
      <c r="E577" s="736">
        <f t="shared" si="1665"/>
        <v>962.96399999999994</v>
      </c>
      <c r="F577" s="736">
        <f t="shared" si="1665"/>
        <v>962.96399999999994</v>
      </c>
      <c r="G577" s="736">
        <f t="shared" si="1665"/>
        <v>962.96399999999994</v>
      </c>
      <c r="H577" s="736">
        <f t="shared" si="1665"/>
        <v>962.96399999999994</v>
      </c>
      <c r="I577" s="736">
        <f t="shared" si="1665"/>
        <v>962.96399999999994</v>
      </c>
      <c r="J577" s="736">
        <f t="shared" si="1665"/>
        <v>962.96399999999994</v>
      </c>
      <c r="K577" s="736">
        <f t="shared" si="1665"/>
        <v>962.96399999999994</v>
      </c>
      <c r="L577" s="736">
        <f t="shared" si="1665"/>
        <v>962.96399999999994</v>
      </c>
      <c r="M577" s="736">
        <f t="shared" si="1665"/>
        <v>962.96399999999994</v>
      </c>
      <c r="N577" s="736"/>
      <c r="O577" s="736"/>
      <c r="P577" s="736"/>
      <c r="Q577" s="736"/>
      <c r="R577" s="736"/>
      <c r="S577" s="583"/>
      <c r="T577" s="736">
        <f>230*$K$1</f>
        <v>962.96399999999994</v>
      </c>
      <c r="U577" s="736">
        <f t="shared" ref="U577:AE577" si="1666">230*$K$1</f>
        <v>962.96399999999994</v>
      </c>
      <c r="V577" s="736">
        <f t="shared" si="1666"/>
        <v>962.96399999999994</v>
      </c>
      <c r="W577" s="736">
        <f t="shared" si="1666"/>
        <v>962.96399999999994</v>
      </c>
      <c r="X577" s="736">
        <f t="shared" si="1666"/>
        <v>962.96399999999994</v>
      </c>
      <c r="Y577" s="736">
        <f t="shared" si="1666"/>
        <v>962.96399999999994</v>
      </c>
      <c r="Z577" s="1382">
        <f t="shared" si="1666"/>
        <v>962.96399999999994</v>
      </c>
      <c r="AA577" s="1382">
        <f t="shared" si="1666"/>
        <v>962.96399999999994</v>
      </c>
      <c r="AB577" s="1382">
        <f t="shared" si="1666"/>
        <v>962.96399999999994</v>
      </c>
      <c r="AC577" s="1382">
        <f t="shared" si="1666"/>
        <v>962.96399999999994</v>
      </c>
      <c r="AD577" s="736">
        <f t="shared" si="1666"/>
        <v>962.96399999999994</v>
      </c>
      <c r="AE577" s="1382">
        <f t="shared" si="1666"/>
        <v>962.96399999999994</v>
      </c>
      <c r="AF577" s="736"/>
      <c r="AG577" s="736"/>
      <c r="AH577" s="736"/>
      <c r="AI577" s="736"/>
      <c r="AJ577" s="736"/>
      <c r="AK577" s="583"/>
      <c r="AL577" s="736">
        <f>230*$K$1</f>
        <v>962.96399999999994</v>
      </c>
      <c r="AM577" s="736">
        <f t="shared" ref="AM577:AW577" si="1667">230*$K$1</f>
        <v>962.96399999999994</v>
      </c>
      <c r="AN577" s="736">
        <f t="shared" si="1667"/>
        <v>962.96399999999994</v>
      </c>
      <c r="AO577" s="736">
        <f t="shared" si="1667"/>
        <v>962.96399999999994</v>
      </c>
      <c r="AP577" s="736">
        <f t="shared" si="1667"/>
        <v>962.96399999999994</v>
      </c>
      <c r="AQ577" s="736">
        <f t="shared" si="1667"/>
        <v>962.96399999999994</v>
      </c>
      <c r="AR577" s="736">
        <f t="shared" si="1667"/>
        <v>962.96399999999994</v>
      </c>
      <c r="AS577" s="736">
        <f t="shared" si="1667"/>
        <v>962.96399999999994</v>
      </c>
      <c r="AT577" s="736">
        <f t="shared" si="1667"/>
        <v>962.96399999999994</v>
      </c>
      <c r="AU577" s="736">
        <f t="shared" si="1667"/>
        <v>962.96399999999994</v>
      </c>
      <c r="AV577" s="736">
        <f t="shared" si="1667"/>
        <v>962.96399999999994</v>
      </c>
      <c r="AW577" s="736">
        <f t="shared" si="1667"/>
        <v>962.96399999999994</v>
      </c>
      <c r="AX577" s="736"/>
      <c r="AY577" s="736"/>
      <c r="AZ577" s="736"/>
      <c r="BA577" s="736"/>
      <c r="BB577" s="736"/>
      <c r="BC577" s="730"/>
      <c r="BD577" s="1382">
        <f>230*$K$1</f>
        <v>962.96399999999994</v>
      </c>
      <c r="BE577" s="1382">
        <f t="shared" ref="BE577:BO577" si="1668">230*$K$1</f>
        <v>962.96399999999994</v>
      </c>
      <c r="BF577" s="1382">
        <f t="shared" si="1668"/>
        <v>962.96399999999994</v>
      </c>
      <c r="BG577" s="1382">
        <f t="shared" si="1668"/>
        <v>962.96399999999994</v>
      </c>
      <c r="BH577" s="1382">
        <f t="shared" si="1668"/>
        <v>962.96399999999994</v>
      </c>
      <c r="BI577" s="1382">
        <f t="shared" si="1668"/>
        <v>962.96399999999994</v>
      </c>
      <c r="BJ577" s="1382">
        <f t="shared" si="1668"/>
        <v>962.96399999999994</v>
      </c>
      <c r="BK577" s="1382">
        <f t="shared" si="1668"/>
        <v>962.96399999999994</v>
      </c>
      <c r="BL577" s="1382">
        <f t="shared" si="1668"/>
        <v>962.96399999999994</v>
      </c>
      <c r="BM577" s="1382">
        <f t="shared" si="1668"/>
        <v>962.96399999999994</v>
      </c>
      <c r="BN577" s="1382">
        <f t="shared" si="1668"/>
        <v>962.96399999999994</v>
      </c>
      <c r="BO577" s="1382">
        <f t="shared" si="1668"/>
        <v>962.96399999999994</v>
      </c>
      <c r="BP577" s="1382"/>
      <c r="BQ577" s="1382"/>
      <c r="BR577" s="1382"/>
      <c r="BS577" s="1382"/>
      <c r="BT577" s="1382"/>
      <c r="BU577" s="730"/>
      <c r="BV577" s="736">
        <f t="shared" ref="BV577:BY577" si="1669">230*$K$1</f>
        <v>962.96399999999994</v>
      </c>
      <c r="BW577" s="736">
        <f t="shared" si="1669"/>
        <v>962.96399999999994</v>
      </c>
      <c r="BX577" s="736">
        <f t="shared" si="1669"/>
        <v>962.96399999999994</v>
      </c>
      <c r="BY577" s="736">
        <f t="shared" si="1669"/>
        <v>962.96399999999994</v>
      </c>
      <c r="BZ577" s="856">
        <f t="shared" si="1645"/>
        <v>962.96399999999994</v>
      </c>
      <c r="CA577" s="856">
        <f t="shared" si="1646"/>
        <v>962.96399999999994</v>
      </c>
      <c r="CB577" s="856">
        <f t="shared" si="1647"/>
        <v>962.96399999999994</v>
      </c>
      <c r="CC577" s="857">
        <f t="shared" si="1648"/>
        <v>962.96399999999994</v>
      </c>
      <c r="CD577" s="503">
        <f t="shared" si="1658"/>
        <v>962.96399999999994</v>
      </c>
      <c r="CE577" s="81">
        <f t="shared" si="1658"/>
        <v>962.96399999999994</v>
      </c>
      <c r="CF577" s="81">
        <f t="shared" si="1658"/>
        <v>962.96399999999994</v>
      </c>
      <c r="CG577" s="81">
        <f t="shared" si="1658"/>
        <v>962.96399999999994</v>
      </c>
      <c r="CH577" s="81">
        <f t="shared" si="1658"/>
        <v>962.96399999999994</v>
      </c>
      <c r="CI577" s="144">
        <f t="shared" si="1658"/>
        <v>962.96399999999994</v>
      </c>
      <c r="CJ577" s="144">
        <f t="shared" si="1658"/>
        <v>962.96399999999994</v>
      </c>
      <c r="CK577" s="81">
        <f t="shared" si="1658"/>
        <v>962.96399999999994</v>
      </c>
      <c r="CL577" s="81">
        <f t="shared" si="1658"/>
        <v>962.96399999999994</v>
      </c>
      <c r="CM577" s="81">
        <f t="shared" si="1658"/>
        <v>962.96399999999994</v>
      </c>
      <c r="CN577" s="81">
        <f t="shared" si="1658"/>
        <v>962.96399999999994</v>
      </c>
      <c r="CO577" s="503">
        <f t="shared" si="1658"/>
        <v>962.96399999999994</v>
      </c>
      <c r="CP577" s="532" t="str">
        <f t="shared" si="1659"/>
        <v/>
      </c>
      <c r="CQ577" s="533" t="str">
        <f t="shared" si="1659"/>
        <v/>
      </c>
      <c r="CR577" s="534" t="str">
        <f t="shared" si="1659"/>
        <v/>
      </c>
      <c r="CS577" s="534">
        <f t="shared" si="1659"/>
        <v>962.96399999999994</v>
      </c>
      <c r="CT577" s="534">
        <f t="shared" si="1659"/>
        <v>962.96399999999994</v>
      </c>
      <c r="CU577" s="534">
        <f t="shared" si="1659"/>
        <v>962.96399999999994</v>
      </c>
      <c r="CV577" s="534">
        <f t="shared" si="1659"/>
        <v>962.96399999999994</v>
      </c>
      <c r="CW577" s="535">
        <f t="shared" si="1659"/>
        <v>962.96399999999994</v>
      </c>
      <c r="CX577" s="535">
        <f t="shared" si="1659"/>
        <v>962.96399999999994</v>
      </c>
      <c r="CY577" s="535">
        <f t="shared" si="1659"/>
        <v>962.96399999999994</v>
      </c>
      <c r="CZ577" s="534">
        <f t="shared" si="1659"/>
        <v>962.96399999999994</v>
      </c>
      <c r="DA577" s="534">
        <f t="shared" si="1659"/>
        <v>962.96399999999994</v>
      </c>
      <c r="DB577" s="534">
        <f t="shared" si="1659"/>
        <v>962.96399999999994</v>
      </c>
      <c r="DC577" s="534">
        <f t="shared" si="1659"/>
        <v>962.96399999999994</v>
      </c>
      <c r="DD577" s="534">
        <f t="shared" si="1659"/>
        <v>962.96399999999994</v>
      </c>
      <c r="DE577" s="533" t="str">
        <f t="shared" si="1659"/>
        <v/>
      </c>
      <c r="DF577" s="532" t="str">
        <f t="shared" si="1660"/>
        <v/>
      </c>
      <c r="DG577" s="858">
        <f t="shared" si="1628"/>
        <v>12</v>
      </c>
      <c r="DH577" s="813">
        <f t="shared" si="1629"/>
        <v>12</v>
      </c>
      <c r="DI577" s="813">
        <f t="shared" si="1630"/>
        <v>12</v>
      </c>
      <c r="DJ577" s="813">
        <f t="shared" si="1631"/>
        <v>12</v>
      </c>
      <c r="DK577" s="467"/>
      <c r="DL577" s="599"/>
      <c r="DM577" s="599"/>
      <c r="DN577" s="599"/>
      <c r="DO577" s="599"/>
      <c r="DP577" s="599"/>
      <c r="DQ577" s="599"/>
      <c r="DR577" s="599"/>
      <c r="DS577" s="599"/>
      <c r="DT577" s="468"/>
    </row>
    <row r="578" spans="1:124" s="470" customFormat="1" ht="15.75" customHeight="1">
      <c r="A578" s="590" t="s">
        <v>226</v>
      </c>
      <c r="B578" s="738">
        <f t="shared" ref="B578:M578" si="1670">IF(B576="","",B576*B577/B$46/365/$G$1)</f>
        <v>1.7131542430172565E-4</v>
      </c>
      <c r="C578" s="738" t="str">
        <f t="shared" si="1670"/>
        <v/>
      </c>
      <c r="D578" s="738">
        <f t="shared" si="1670"/>
        <v>4.4970298879202987E-4</v>
      </c>
      <c r="E578" s="738" t="str">
        <f t="shared" si="1670"/>
        <v/>
      </c>
      <c r="F578" s="738">
        <f t="shared" si="1670"/>
        <v>2.9980199252801993E-4</v>
      </c>
      <c r="G578" s="738" t="str">
        <f t="shared" si="1670"/>
        <v/>
      </c>
      <c r="H578" s="738" t="str">
        <f t="shared" si="1670"/>
        <v/>
      </c>
      <c r="I578" s="738" t="str">
        <f t="shared" si="1670"/>
        <v/>
      </c>
      <c r="J578" s="738" t="str">
        <f t="shared" si="1670"/>
        <v/>
      </c>
      <c r="K578" s="738">
        <f t="shared" si="1670"/>
        <v>2.9980199252801993E-4</v>
      </c>
      <c r="L578" s="738">
        <f t="shared" si="1670"/>
        <v>3.5976239103362385E-4</v>
      </c>
      <c r="M578" s="738">
        <f t="shared" si="1670"/>
        <v>3.2705671912147634E-4</v>
      </c>
      <c r="N578" s="738"/>
      <c r="O578" s="738"/>
      <c r="P578" s="738"/>
      <c r="Q578" s="738"/>
      <c r="R578" s="738"/>
      <c r="S578" s="569"/>
      <c r="T578" s="738" t="str">
        <f t="shared" ref="T578:AE578" si="1671">IF(T576="","",T576*T577/T$46/365/$G$1)</f>
        <v/>
      </c>
      <c r="U578" s="738" t="str">
        <f t="shared" si="1671"/>
        <v/>
      </c>
      <c r="V578" s="738" t="str">
        <f t="shared" si="1671"/>
        <v/>
      </c>
      <c r="W578" s="738" t="str">
        <f t="shared" si="1671"/>
        <v/>
      </c>
      <c r="X578" s="738" t="str">
        <f t="shared" si="1671"/>
        <v/>
      </c>
      <c r="Y578" s="738" t="str">
        <f t="shared" si="1671"/>
        <v/>
      </c>
      <c r="Z578" s="1387" t="str">
        <f t="shared" si="1671"/>
        <v/>
      </c>
      <c r="AA578" s="1387" t="str">
        <f t="shared" si="1671"/>
        <v/>
      </c>
      <c r="AB578" s="1387" t="str">
        <f t="shared" si="1671"/>
        <v/>
      </c>
      <c r="AC578" s="1387">
        <f t="shared" si="1671"/>
        <v>1.7988119551681192E-4</v>
      </c>
      <c r="AD578" s="738" t="str">
        <f t="shared" si="1671"/>
        <v/>
      </c>
      <c r="AE578" s="1387" t="str">
        <f t="shared" si="1671"/>
        <v/>
      </c>
      <c r="AF578" s="738"/>
      <c r="AG578" s="738"/>
      <c r="AH578" s="738"/>
      <c r="AI578" s="738"/>
      <c r="AJ578" s="738"/>
      <c r="AK578" s="569"/>
      <c r="AL578" s="738" t="str">
        <f t="shared" ref="AL578:AW578" si="1672">IF(AL576="","",AL576*AL577/AL$46/365/$G$1)</f>
        <v/>
      </c>
      <c r="AM578" s="738" t="str">
        <f t="shared" si="1672"/>
        <v/>
      </c>
      <c r="AN578" s="738" t="str">
        <f t="shared" si="1672"/>
        <v/>
      </c>
      <c r="AO578" s="738" t="str">
        <f t="shared" si="1672"/>
        <v/>
      </c>
      <c r="AP578" s="738" t="str">
        <f t="shared" si="1672"/>
        <v/>
      </c>
      <c r="AQ578" s="738" t="str">
        <f t="shared" si="1672"/>
        <v/>
      </c>
      <c r="AR578" s="738" t="str">
        <f t="shared" si="1672"/>
        <v/>
      </c>
      <c r="AS578" s="738" t="str">
        <f t="shared" si="1672"/>
        <v/>
      </c>
      <c r="AT578" s="738" t="str">
        <f t="shared" si="1672"/>
        <v/>
      </c>
      <c r="AU578" s="738">
        <f t="shared" si="1672"/>
        <v>2.9980199252801993E-4</v>
      </c>
      <c r="AV578" s="738" t="str">
        <f t="shared" si="1672"/>
        <v/>
      </c>
      <c r="AW578" s="738" t="str">
        <f t="shared" si="1672"/>
        <v/>
      </c>
      <c r="AX578" s="738"/>
      <c r="AY578" s="738"/>
      <c r="AZ578" s="738"/>
      <c r="BA578" s="738"/>
      <c r="BB578" s="738"/>
      <c r="BC578" s="630"/>
      <c r="BD578" s="1387" t="str">
        <f>IF(BD576="","",BD576*BD577/BD$46/365/$G$1)</f>
        <v/>
      </c>
      <c r="BE578" s="1387" t="str">
        <f t="shared" ref="BE578:BO578" si="1673">IF(BE576="","",BE576*BE577/BE$46/365/$G$1)</f>
        <v/>
      </c>
      <c r="BF578" s="1387" t="str">
        <f t="shared" si="1673"/>
        <v/>
      </c>
      <c r="BG578" s="1387" t="str">
        <f t="shared" si="1673"/>
        <v/>
      </c>
      <c r="BH578" s="1387">
        <f t="shared" si="1673"/>
        <v>7.1952478206724769E-4</v>
      </c>
      <c r="BI578" s="1387">
        <f t="shared" si="1673"/>
        <v>5.1394627290517691E-4</v>
      </c>
      <c r="BJ578" s="1387">
        <f t="shared" si="1673"/>
        <v>3.5976239103362385E-4</v>
      </c>
      <c r="BK578" s="1387">
        <f t="shared" si="1673"/>
        <v>4.4970298879202987E-4</v>
      </c>
      <c r="BL578" s="1387" t="str">
        <f t="shared" si="1673"/>
        <v/>
      </c>
      <c r="BM578" s="1387">
        <f t="shared" si="1673"/>
        <v>2.9980199252801993E-4</v>
      </c>
      <c r="BN578" s="1387" t="str">
        <f t="shared" si="1673"/>
        <v/>
      </c>
      <c r="BO578" s="1387" t="str">
        <f t="shared" si="1673"/>
        <v/>
      </c>
      <c r="BP578" s="1387"/>
      <c r="BQ578" s="1387"/>
      <c r="BR578" s="1387"/>
      <c r="BS578" s="1387"/>
      <c r="BT578" s="1387"/>
      <c r="BU578" s="630"/>
      <c r="BV578" s="738">
        <f>IF(BV576="","",BV575*BV576*BV577/BV$46/365/$G$1)</f>
        <v>2.1585743462017434E-3</v>
      </c>
      <c r="BW578" s="738">
        <f t="shared" ref="BW578:BY578" si="1674">IF(BW576="","",BW575*BW576*BW577/BW$46/365/$G$1)</f>
        <v>1.0792871731008717E-3</v>
      </c>
      <c r="BX578" s="738">
        <f t="shared" si="1674"/>
        <v>1.0792871731008717E-3</v>
      </c>
      <c r="BY578" s="738">
        <f t="shared" si="1674"/>
        <v>1.3491089663760895E-3</v>
      </c>
      <c r="BZ578" s="603">
        <f t="shared" si="1645"/>
        <v>3.2160577380278507E-4</v>
      </c>
      <c r="CA578" s="603" t="str">
        <f t="shared" si="1646"/>
        <v/>
      </c>
      <c r="CB578" s="603" t="str">
        <f t="shared" si="1647"/>
        <v/>
      </c>
      <c r="CC578" s="603">
        <f t="shared" si="1648"/>
        <v>4.4113721757694347E-4</v>
      </c>
      <c r="CD578" s="1072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073" t="str">
        <f t="shared" si="1658"/>
        <v/>
      </c>
      <c r="CF578" s="1073" t="str">
        <f t="shared" si="1658"/>
        <v/>
      </c>
      <c r="CG578" s="1073">
        <f t="shared" si="1658"/>
        <v>2.9980199252801993E-4</v>
      </c>
      <c r="CH578" s="1073">
        <f t="shared" si="1658"/>
        <v>3.5976239103362385E-4</v>
      </c>
      <c r="CI578" s="1074">
        <f t="shared" si="1658"/>
        <v>4.4970298879202987E-4</v>
      </c>
      <c r="CJ578" s="1074">
        <f t="shared" si="1658"/>
        <v>5.1394627290517691E-4</v>
      </c>
      <c r="CK578" s="1073">
        <f t="shared" si="1658"/>
        <v>7.1952478206724769E-4</v>
      </c>
      <c r="CL578" s="1073" t="str">
        <f t="shared" si="1658"/>
        <v/>
      </c>
      <c r="CM578" s="1073" t="str">
        <f t="shared" si="1658"/>
        <v/>
      </c>
      <c r="CN578" s="1073" t="str">
        <f t="shared" si="1658"/>
        <v/>
      </c>
      <c r="CO578" s="1072" t="str">
        <f t="shared" si="1658"/>
        <v/>
      </c>
      <c r="CP578" s="520" t="str">
        <f t="shared" si="1659"/>
        <v/>
      </c>
      <c r="CQ578" s="521" t="str">
        <f t="shared" si="1659"/>
        <v/>
      </c>
      <c r="CR578" s="522" t="str">
        <f t="shared" si="1659"/>
        <v/>
      </c>
      <c r="CS578" s="522" t="str">
        <f t="shared" si="1659"/>
        <v/>
      </c>
      <c r="CT578" s="522" t="str">
        <f t="shared" si="1659"/>
        <v/>
      </c>
      <c r="CU578" s="522" t="str">
        <f t="shared" si="1659"/>
        <v/>
      </c>
      <c r="CV578" s="522">
        <f t="shared" si="1659"/>
        <v>2.9980199252801993E-4</v>
      </c>
      <c r="CW578" s="523">
        <f t="shared" si="1659"/>
        <v>3.5976239103362385E-4</v>
      </c>
      <c r="CX578" s="523">
        <f t="shared" si="1659"/>
        <v>4.4970298879202987E-4</v>
      </c>
      <c r="CY578" s="523">
        <f t="shared" si="1659"/>
        <v>5.1394627290517691E-4</v>
      </c>
      <c r="CZ578" s="522">
        <f t="shared" si="1659"/>
        <v>7.1952478206724769E-4</v>
      </c>
      <c r="DA578" s="522" t="str">
        <f t="shared" si="1659"/>
        <v/>
      </c>
      <c r="DB578" s="522" t="str">
        <f t="shared" si="1659"/>
        <v/>
      </c>
      <c r="DC578" s="522" t="str">
        <f t="shared" si="1659"/>
        <v/>
      </c>
      <c r="DD578" s="522" t="str">
        <f t="shared" si="1659"/>
        <v/>
      </c>
      <c r="DE578" s="521" t="str">
        <f t="shared" si="1659"/>
        <v/>
      </c>
      <c r="DF578" s="520" t="str">
        <f t="shared" si="1660"/>
        <v/>
      </c>
      <c r="DG578" s="631">
        <f t="shared" si="1628"/>
        <v>6</v>
      </c>
      <c r="DH578" s="96">
        <f t="shared" si="1629"/>
        <v>1</v>
      </c>
      <c r="DI578" s="96">
        <f t="shared" si="1630"/>
        <v>1</v>
      </c>
      <c r="DJ578" s="96">
        <f t="shared" si="1631"/>
        <v>5</v>
      </c>
      <c r="DK578" s="467"/>
      <c r="DL578" s="599"/>
      <c r="DM578" s="599"/>
      <c r="DN578" s="599"/>
      <c r="DO578" s="599"/>
      <c r="DP578" s="599"/>
      <c r="DQ578" s="599"/>
      <c r="DR578" s="599"/>
      <c r="DS578" s="599"/>
      <c r="DT578" s="468"/>
    </row>
    <row r="579" spans="1:124" s="470" customFormat="1" ht="15.75" customHeight="1">
      <c r="A579" s="1155" t="s">
        <v>285</v>
      </c>
      <c r="B579" s="305">
        <v>5.67</v>
      </c>
      <c r="C579" s="305"/>
      <c r="D579" s="305">
        <v>6.67</v>
      </c>
      <c r="E579" s="305"/>
      <c r="F579" s="305">
        <v>6.67</v>
      </c>
      <c r="G579" s="305"/>
      <c r="H579" s="305"/>
      <c r="I579" s="305"/>
      <c r="J579" s="305"/>
      <c r="K579" s="305">
        <v>5</v>
      </c>
      <c r="L579" s="305">
        <v>5.67</v>
      </c>
      <c r="M579" s="305">
        <v>5.67</v>
      </c>
      <c r="N579" s="305"/>
      <c r="O579" s="305"/>
      <c r="P579" s="305"/>
      <c r="Q579" s="305"/>
      <c r="R579" s="305"/>
      <c r="S579" s="688"/>
      <c r="T579" s="305"/>
      <c r="U579" s="305"/>
      <c r="V579" s="305"/>
      <c r="W579" s="305"/>
      <c r="X579" s="305"/>
      <c r="Y579" s="305"/>
      <c r="Z579" s="1349"/>
      <c r="AA579" s="1349"/>
      <c r="AB579" s="1349"/>
      <c r="AC579" s="1349">
        <f>5.55</f>
        <v>5.55</v>
      </c>
      <c r="AD579" s="305"/>
      <c r="AE579" s="1349"/>
      <c r="AF579" s="305"/>
      <c r="AG579" s="305"/>
      <c r="AH579" s="305"/>
      <c r="AI579" s="305"/>
      <c r="AJ579" s="305"/>
      <c r="AK579" s="688"/>
      <c r="AL579" s="305"/>
      <c r="AM579" s="305"/>
      <c r="AN579" s="305"/>
      <c r="AO579" s="305"/>
      <c r="AP579" s="305"/>
      <c r="AQ579" s="305"/>
      <c r="AR579" s="305"/>
      <c r="AS579" s="305"/>
      <c r="AT579" s="305"/>
      <c r="AU579" s="305">
        <v>5</v>
      </c>
      <c r="AV579" s="305"/>
      <c r="AW579" s="305"/>
      <c r="AX579" s="305"/>
      <c r="AY579" s="305"/>
      <c r="AZ579" s="305"/>
      <c r="BA579" s="305"/>
      <c r="BB579" s="305"/>
      <c r="BC579" s="688"/>
      <c r="BD579" s="1349"/>
      <c r="BE579" s="1349"/>
      <c r="BF579" s="1349"/>
      <c r="BG579" s="1349"/>
      <c r="BH579" s="1349">
        <v>5.33</v>
      </c>
      <c r="BI579" s="1349">
        <v>5</v>
      </c>
      <c r="BJ579" s="1349">
        <v>5.67</v>
      </c>
      <c r="BK579" s="1349">
        <v>5.67</v>
      </c>
      <c r="BL579" s="1349"/>
      <c r="BM579" s="1349">
        <v>5</v>
      </c>
      <c r="BN579" s="1349"/>
      <c r="BO579" s="1349"/>
      <c r="BP579" s="1349"/>
      <c r="BQ579" s="1349"/>
      <c r="BR579" s="1349"/>
      <c r="BS579" s="1349"/>
      <c r="BT579" s="1349"/>
      <c r="BU579" s="688"/>
      <c r="BV579" s="305">
        <v>5.67</v>
      </c>
      <c r="BW579" s="305">
        <v>5.67</v>
      </c>
      <c r="BX579" s="305">
        <v>5.67</v>
      </c>
      <c r="BY579" s="305">
        <v>5.67</v>
      </c>
      <c r="BZ579" s="1483">
        <f t="shared" si="1645"/>
        <v>5.92</v>
      </c>
      <c r="CA579" s="1483" t="str">
        <f t="shared" si="1646"/>
        <v/>
      </c>
      <c r="CB579" s="1483" t="str">
        <f t="shared" si="1647"/>
        <v/>
      </c>
      <c r="CC579" s="1484">
        <f t="shared" si="1648"/>
        <v>5.333333333333333</v>
      </c>
      <c r="CD579" s="1485" t="str">
        <f t="shared" si="1658"/>
        <v/>
      </c>
      <c r="CE579" s="1486" t="str">
        <f t="shared" si="1658"/>
        <v/>
      </c>
      <c r="CF579" s="1486" t="str">
        <f t="shared" si="1658"/>
        <v/>
      </c>
      <c r="CG579" s="1486">
        <f t="shared" si="1658"/>
        <v>5</v>
      </c>
      <c r="CH579" s="1486">
        <f t="shared" si="1658"/>
        <v>5</v>
      </c>
      <c r="CI579" s="1487">
        <f t="shared" si="1658"/>
        <v>5.33</v>
      </c>
      <c r="CJ579" s="1487">
        <f t="shared" si="1658"/>
        <v>5.67</v>
      </c>
      <c r="CK579" s="1486">
        <f t="shared" si="1658"/>
        <v>5.67</v>
      </c>
      <c r="CL579" s="1486" t="str">
        <f t="shared" si="1658"/>
        <v/>
      </c>
      <c r="CM579" s="1486" t="str">
        <f t="shared" si="1658"/>
        <v/>
      </c>
      <c r="CN579" s="1486" t="str">
        <f t="shared" si="1658"/>
        <v/>
      </c>
      <c r="CO579" s="1485" t="str">
        <f t="shared" si="1658"/>
        <v/>
      </c>
      <c r="CP579" s="532" t="str">
        <f t="shared" si="1659"/>
        <v/>
      </c>
      <c r="CQ579" s="533" t="str">
        <f t="shared" si="1659"/>
        <v/>
      </c>
      <c r="CR579" s="534" t="str">
        <f t="shared" si="1659"/>
        <v/>
      </c>
      <c r="CS579" s="534" t="str">
        <f t="shared" si="1659"/>
        <v/>
      </c>
      <c r="CT579" s="534" t="str">
        <f t="shared" si="1659"/>
        <v/>
      </c>
      <c r="CU579" s="534" t="str">
        <f t="shared" si="1659"/>
        <v/>
      </c>
      <c r="CV579" s="534">
        <f t="shared" si="1659"/>
        <v>5</v>
      </c>
      <c r="CW579" s="535">
        <f t="shared" si="1659"/>
        <v>5</v>
      </c>
      <c r="CX579" s="535">
        <f t="shared" si="1659"/>
        <v>5.33</v>
      </c>
      <c r="CY579" s="535">
        <f t="shared" si="1659"/>
        <v>5.67</v>
      </c>
      <c r="CZ579" s="534">
        <f t="shared" si="1659"/>
        <v>5.67</v>
      </c>
      <c r="DA579" s="534" t="str">
        <f t="shared" si="1659"/>
        <v/>
      </c>
      <c r="DB579" s="534" t="str">
        <f t="shared" si="1659"/>
        <v/>
      </c>
      <c r="DC579" s="534" t="str">
        <f t="shared" si="1659"/>
        <v/>
      </c>
      <c r="DD579" s="534" t="str">
        <f t="shared" si="1659"/>
        <v/>
      </c>
      <c r="DE579" s="533" t="str">
        <f t="shared" si="1659"/>
        <v/>
      </c>
      <c r="DF579" s="532" t="str">
        <f t="shared" si="1660"/>
        <v/>
      </c>
      <c r="DG579" s="858">
        <f t="shared" si="1628"/>
        <v>6</v>
      </c>
      <c r="DH579" s="813">
        <f t="shared" si="1629"/>
        <v>1</v>
      </c>
      <c r="DI579" s="813">
        <f t="shared" si="1630"/>
        <v>1</v>
      </c>
      <c r="DJ579" s="813">
        <f t="shared" si="1631"/>
        <v>5</v>
      </c>
      <c r="DK579" s="467"/>
      <c r="DL579" s="599"/>
      <c r="DM579" s="599"/>
      <c r="DN579" s="599"/>
      <c r="DO579" s="599"/>
      <c r="DP579" s="599"/>
      <c r="DQ579" s="599"/>
      <c r="DR579" s="599"/>
      <c r="DS579" s="599"/>
      <c r="DT579" s="468"/>
    </row>
    <row r="580" spans="1:124" s="470" customFormat="1" ht="15.75" customHeight="1">
      <c r="A580" s="590" t="s">
        <v>283</v>
      </c>
      <c r="B580" s="735">
        <f>IF(B579="","",B575*B576*B579)</f>
        <v>136.07999999999998</v>
      </c>
      <c r="C580" s="735" t="str">
        <f t="shared" ref="C580:M580" si="1675">IF(C579="","",C575*C576*C579)</f>
        <v/>
      </c>
      <c r="D580" s="735">
        <f t="shared" si="1675"/>
        <v>720.36</v>
      </c>
      <c r="E580" s="735" t="str">
        <f t="shared" si="1675"/>
        <v/>
      </c>
      <c r="F580" s="735">
        <f t="shared" si="1675"/>
        <v>480.24</v>
      </c>
      <c r="G580" s="735" t="str">
        <f t="shared" si="1675"/>
        <v/>
      </c>
      <c r="H580" s="735" t="str">
        <f t="shared" si="1675"/>
        <v/>
      </c>
      <c r="I580" s="735" t="str">
        <f t="shared" si="1675"/>
        <v/>
      </c>
      <c r="J580" s="735" t="str">
        <f t="shared" si="1675"/>
        <v/>
      </c>
      <c r="K580" s="735">
        <f t="shared" si="1675"/>
        <v>60</v>
      </c>
      <c r="L580" s="735">
        <f t="shared" si="1675"/>
        <v>68.039999999999992</v>
      </c>
      <c r="M580" s="735">
        <f t="shared" si="1675"/>
        <v>68.039999999999992</v>
      </c>
      <c r="N580" s="735" t="str">
        <f t="shared" ref="N580:R580" si="1676">IF(N579="","",N576*N579)</f>
        <v/>
      </c>
      <c r="O580" s="735" t="str">
        <f t="shared" si="1676"/>
        <v/>
      </c>
      <c r="P580" s="735" t="str">
        <f t="shared" si="1676"/>
        <v/>
      </c>
      <c r="Q580" s="735" t="str">
        <f t="shared" si="1676"/>
        <v/>
      </c>
      <c r="R580" s="735" t="str">
        <f t="shared" si="1676"/>
        <v/>
      </c>
      <c r="S580" s="739"/>
      <c r="T580" s="735" t="str">
        <f>IF(T579="","",T575*T576*T579)</f>
        <v/>
      </c>
      <c r="U580" s="735" t="str">
        <f t="shared" ref="U580" si="1677">IF(U579="","",U575*U576*U579)</f>
        <v/>
      </c>
      <c r="V580" s="735" t="str">
        <f t="shared" ref="V580" si="1678">IF(V579="","",V575*V576*V579)</f>
        <v/>
      </c>
      <c r="W580" s="735" t="str">
        <f t="shared" ref="W580" si="1679">IF(W579="","",W575*W576*W579)</f>
        <v/>
      </c>
      <c r="X580" s="735" t="str">
        <f t="shared" ref="X580" si="1680">IF(X579="","",X575*X576*X579)</f>
        <v/>
      </c>
      <c r="Y580" s="735" t="str">
        <f t="shared" ref="Y580" si="1681">IF(Y579="","",Y575*Y576*Y579)</f>
        <v/>
      </c>
      <c r="Z580" s="735" t="str">
        <f t="shared" ref="Z580" si="1682">IF(Z579="","",Z575*Z576*Z579)</f>
        <v/>
      </c>
      <c r="AA580" s="735" t="str">
        <f t="shared" ref="AA580" si="1683">IF(AA579="","",AA575*AA576*AA579)</f>
        <v/>
      </c>
      <c r="AB580" s="735" t="str">
        <f t="shared" ref="AB580" si="1684">IF(AB579="","",AB575*AB576*AB579)</f>
        <v/>
      </c>
      <c r="AC580" s="735">
        <f t="shared" ref="AC580" si="1685">IF(AC579="","",AC575*AC576*AC579)</f>
        <v>199.79999999999998</v>
      </c>
      <c r="AD580" s="735" t="str">
        <f t="shared" ref="AD580" si="1686">IF(AD579="","",AD575*AD576*AD579)</f>
        <v/>
      </c>
      <c r="AE580" s="735" t="str">
        <f t="shared" ref="AE580" si="1687">IF(AE579="","",AE575*AE576*AE579)</f>
        <v/>
      </c>
      <c r="AF580" s="735" t="str">
        <f t="shared" ref="AF580" si="1688">IF(AF579="","",AF576*AF579)</f>
        <v/>
      </c>
      <c r="AG580" s="735" t="str">
        <f t="shared" ref="AG580" si="1689">IF(AG579="","",AG576*AG579)</f>
        <v/>
      </c>
      <c r="AH580" s="735" t="str">
        <f t="shared" ref="AH580" si="1690">IF(AH579="","",AH576*AH579)</f>
        <v/>
      </c>
      <c r="AI580" s="735" t="str">
        <f t="shared" ref="AI580" si="1691">IF(AI579="","",AI576*AI579)</f>
        <v/>
      </c>
      <c r="AJ580" s="735" t="str">
        <f t="shared" ref="AJ580" si="1692">IF(AJ579="","",AJ576*AJ579)</f>
        <v/>
      </c>
      <c r="AK580" s="739"/>
      <c r="AL580" s="735" t="str">
        <f>IF(AL579="","",AL575*AL576*AL579)</f>
        <v/>
      </c>
      <c r="AM580" s="735" t="str">
        <f t="shared" ref="AM580" si="1693">IF(AM579="","",AM575*AM576*AM579)</f>
        <v/>
      </c>
      <c r="AN580" s="735" t="str">
        <f t="shared" ref="AN580" si="1694">IF(AN579="","",AN575*AN576*AN579)</f>
        <v/>
      </c>
      <c r="AO580" s="735" t="str">
        <f t="shared" ref="AO580" si="1695">IF(AO579="","",AO575*AO576*AO579)</f>
        <v/>
      </c>
      <c r="AP580" s="735" t="str">
        <f t="shared" ref="AP580" si="1696">IF(AP579="","",AP575*AP576*AP579)</f>
        <v/>
      </c>
      <c r="AQ580" s="735" t="str">
        <f t="shared" ref="AQ580" si="1697">IF(AQ579="","",AQ575*AQ576*AQ579)</f>
        <v/>
      </c>
      <c r="AR580" s="735" t="str">
        <f t="shared" ref="AR580" si="1698">IF(AR579="","",AR575*AR576*AR579)</f>
        <v/>
      </c>
      <c r="AS580" s="735" t="str">
        <f t="shared" ref="AS580" si="1699">IF(AS579="","",AS575*AS576*AS579)</f>
        <v/>
      </c>
      <c r="AT580" s="735" t="str">
        <f t="shared" ref="AT580" si="1700">IF(AT579="","",AT575*AT576*AT579)</f>
        <v/>
      </c>
      <c r="AU580" s="735">
        <f t="shared" ref="AU580" si="1701">IF(AU579="","",AU575*AU576*AU579)</f>
        <v>180</v>
      </c>
      <c r="AV580" s="735" t="str">
        <f t="shared" ref="AV580" si="1702">IF(AV579="","",AV575*AV576*AV579)</f>
        <v/>
      </c>
      <c r="AW580" s="735" t="str">
        <f t="shared" ref="AW580" si="1703">IF(AW579="","",AW575*AW576*AW579)</f>
        <v/>
      </c>
      <c r="AX580" s="735" t="str">
        <f t="shared" ref="AX580" si="1704">IF(AX579="","",AX576*AX579)</f>
        <v/>
      </c>
      <c r="AY580" s="735" t="str">
        <f t="shared" ref="AY580" si="1705">IF(AY579="","",AY576*AY579)</f>
        <v/>
      </c>
      <c r="AZ580" s="735" t="str">
        <f t="shared" ref="AZ580" si="1706">IF(AZ579="","",AZ576*AZ579)</f>
        <v/>
      </c>
      <c r="BA580" s="735" t="str">
        <f t="shared" ref="BA580" si="1707">IF(BA579="","",BA576*BA579)</f>
        <v/>
      </c>
      <c r="BB580" s="735" t="str">
        <f t="shared" ref="BB580" si="1708">IF(BB579="","",BB576*BB579)</f>
        <v/>
      </c>
      <c r="BC580" s="739"/>
      <c r="BD580" s="735" t="str">
        <f>IF(BD579="","",BD575*BD576*BD579)</f>
        <v/>
      </c>
      <c r="BE580" s="735" t="str">
        <f t="shared" ref="BE580" si="1709">IF(BE579="","",BE575*BE576*BE579)</f>
        <v/>
      </c>
      <c r="BF580" s="735" t="str">
        <f t="shared" ref="BF580" si="1710">IF(BF579="","",BF575*BF576*BF579)</f>
        <v/>
      </c>
      <c r="BG580" s="735" t="str">
        <f t="shared" ref="BG580" si="1711">IF(BG579="","",BG575*BG576*BG579)</f>
        <v/>
      </c>
      <c r="BH580" s="735">
        <f t="shared" ref="BH580" si="1712">IF(BH579="","",BH575*BH576*BH579)</f>
        <v>255.84</v>
      </c>
      <c r="BI580" s="735">
        <f t="shared" ref="BI580" si="1713">IF(BI579="","",BI575*BI576*BI579)</f>
        <v>180</v>
      </c>
      <c r="BJ580" s="735">
        <f t="shared" ref="BJ580" si="1714">IF(BJ579="","",BJ575*BJ576*BJ579)</f>
        <v>136.07999999999998</v>
      </c>
      <c r="BK580" s="735">
        <f t="shared" ref="BK580" si="1715">IF(BK579="","",BK575*BK576*BK579)</f>
        <v>136.07999999999998</v>
      </c>
      <c r="BL580" s="735" t="str">
        <f t="shared" ref="BL580" si="1716">IF(BL579="","",BL575*BL576*BL579)</f>
        <v/>
      </c>
      <c r="BM580" s="735">
        <f t="shared" ref="BM580" si="1717">IF(BM579="","",BM575*BM576*BM579)</f>
        <v>180</v>
      </c>
      <c r="BN580" s="735" t="str">
        <f t="shared" ref="BN580" si="1718">IF(BN579="","",BN575*BN576*BN579)</f>
        <v/>
      </c>
      <c r="BO580" s="735" t="str">
        <f t="shared" ref="BO580" si="1719">IF(BO579="","",BO575*BO576*BO579)</f>
        <v/>
      </c>
      <c r="BP580" s="735" t="str">
        <f t="shared" ref="BP580" si="1720">IF(BP579="","",BP576*BP579)</f>
        <v/>
      </c>
      <c r="BQ580" s="735" t="str">
        <f t="shared" ref="BQ580" si="1721">IF(BQ579="","",BQ576*BQ579)</f>
        <v/>
      </c>
      <c r="BR580" s="735" t="str">
        <f t="shared" ref="BR580" si="1722">IF(BR579="","",BR576*BR579)</f>
        <v/>
      </c>
      <c r="BS580" s="735" t="str">
        <f t="shared" ref="BS580" si="1723">IF(BS579="","",BS576*BS579)</f>
        <v/>
      </c>
      <c r="BT580" s="735" t="str">
        <f t="shared" ref="BT580" si="1724">IF(BT579="","",BT576*BT579)</f>
        <v/>
      </c>
      <c r="BU580" s="739"/>
      <c r="BV580" s="735">
        <f t="shared" ref="BV580" si="1725">IF(BV579="","",BV575*BV576*BV579)</f>
        <v>408.24</v>
      </c>
      <c r="BW580" s="735">
        <f t="shared" ref="BW580" si="1726">IF(BW579="","",BW575*BW576*BW579)</f>
        <v>204.12</v>
      </c>
      <c r="BX580" s="735">
        <f t="shared" ref="BX580" si="1727">IF(BX579="","",BX575*BX576*BX579)</f>
        <v>204.12</v>
      </c>
      <c r="BY580" s="735">
        <f t="shared" ref="BY580" si="1728">IF(BY579="","",BY575*BY576*BY579)</f>
        <v>204.12</v>
      </c>
      <c r="BZ580" s="856">
        <f t="shared" si="1645"/>
        <v>188.1</v>
      </c>
      <c r="CA580" s="856" t="str">
        <f t="shared" si="1646"/>
        <v/>
      </c>
      <c r="CB580" s="856" t="str">
        <f t="shared" si="1647"/>
        <v/>
      </c>
      <c r="CC580" s="857">
        <f t="shared" si="1648"/>
        <v>165.36</v>
      </c>
      <c r="CD580" s="503" t="str">
        <f t="shared" si="1658"/>
        <v/>
      </c>
      <c r="CE580" s="81" t="str">
        <f t="shared" si="1658"/>
        <v/>
      </c>
      <c r="CF580" s="81" t="str">
        <f t="shared" si="1658"/>
        <v/>
      </c>
      <c r="CG580" s="81">
        <f t="shared" si="1658"/>
        <v>136.07999999999998</v>
      </c>
      <c r="CH580" s="81">
        <f t="shared" si="1658"/>
        <v>136.07999999999998</v>
      </c>
      <c r="CI580" s="144">
        <f t="shared" si="1658"/>
        <v>180</v>
      </c>
      <c r="CJ580" s="144">
        <f t="shared" si="1658"/>
        <v>180</v>
      </c>
      <c r="CK580" s="81">
        <f t="shared" si="1658"/>
        <v>255.84</v>
      </c>
      <c r="CL580" s="81" t="str">
        <f t="shared" si="1658"/>
        <v/>
      </c>
      <c r="CM580" s="81" t="str">
        <f t="shared" si="1658"/>
        <v/>
      </c>
      <c r="CN580" s="81" t="str">
        <f t="shared" si="1658"/>
        <v/>
      </c>
      <c r="CO580" s="503" t="str">
        <f t="shared" si="1658"/>
        <v/>
      </c>
      <c r="CP580" s="532" t="str">
        <f t="shared" si="1659"/>
        <v/>
      </c>
      <c r="CQ580" s="533" t="str">
        <f t="shared" si="1659"/>
        <v/>
      </c>
      <c r="CR580" s="534" t="str">
        <f t="shared" si="1659"/>
        <v/>
      </c>
      <c r="CS580" s="534" t="str">
        <f t="shared" si="1659"/>
        <v/>
      </c>
      <c r="CT580" s="534" t="str">
        <f t="shared" si="1659"/>
        <v/>
      </c>
      <c r="CU580" s="534" t="str">
        <f t="shared" si="1659"/>
        <v/>
      </c>
      <c r="CV580" s="534">
        <f t="shared" si="1659"/>
        <v>136.07999999999998</v>
      </c>
      <c r="CW580" s="535">
        <f t="shared" si="1659"/>
        <v>136.07999999999998</v>
      </c>
      <c r="CX580" s="535">
        <f t="shared" si="1659"/>
        <v>180</v>
      </c>
      <c r="CY580" s="535">
        <f t="shared" si="1659"/>
        <v>180</v>
      </c>
      <c r="CZ580" s="534">
        <f t="shared" si="1659"/>
        <v>255.84</v>
      </c>
      <c r="DA580" s="534" t="str">
        <f t="shared" si="1659"/>
        <v/>
      </c>
      <c r="DB580" s="534" t="str">
        <f t="shared" si="1659"/>
        <v/>
      </c>
      <c r="DC580" s="534" t="str">
        <f t="shared" si="1659"/>
        <v/>
      </c>
      <c r="DD580" s="534" t="str">
        <f t="shared" si="1659"/>
        <v/>
      </c>
      <c r="DE580" s="533" t="str">
        <f t="shared" si="1659"/>
        <v/>
      </c>
      <c r="DF580" s="532" t="str">
        <f t="shared" si="1660"/>
        <v/>
      </c>
      <c r="DG580" s="858">
        <f t="shared" si="1628"/>
        <v>6</v>
      </c>
      <c r="DH580" s="813">
        <f t="shared" si="1629"/>
        <v>1</v>
      </c>
      <c r="DI580" s="813">
        <f t="shared" si="1630"/>
        <v>1</v>
      </c>
      <c r="DJ580" s="813">
        <f t="shared" si="1631"/>
        <v>5</v>
      </c>
      <c r="DK580" s="467"/>
      <c r="DL580" s="599"/>
      <c r="DM580" s="599"/>
      <c r="DN580" s="599"/>
      <c r="DO580" s="599"/>
      <c r="DP580" s="599"/>
      <c r="DQ580" s="599"/>
      <c r="DR580" s="599"/>
      <c r="DS580" s="599"/>
      <c r="DT580" s="468"/>
    </row>
    <row r="581" spans="1:124" s="470" customFormat="1" ht="15.75" customHeight="1">
      <c r="A581" s="1117" t="s">
        <v>1198</v>
      </c>
      <c r="B581" s="656"/>
      <c r="C581" s="305"/>
      <c r="D581" s="305"/>
      <c r="E581" s="305"/>
      <c r="F581" s="305"/>
      <c r="G581" s="305"/>
      <c r="H581" s="305"/>
      <c r="I581" s="305"/>
      <c r="J581" s="305"/>
      <c r="K581" s="305"/>
      <c r="L581" s="305"/>
      <c r="M581" s="305"/>
      <c r="N581" s="305"/>
      <c r="O581" s="305"/>
      <c r="P581" s="305"/>
      <c r="Q581" s="305"/>
      <c r="R581" s="305"/>
      <c r="S581" s="621"/>
      <c r="T581" s="305"/>
      <c r="U581" s="305"/>
      <c r="V581" s="305"/>
      <c r="W581" s="305"/>
      <c r="X581" s="305"/>
      <c r="Y581" s="305"/>
      <c r="Z581" s="1349"/>
      <c r="AA581" s="1349"/>
      <c r="AB581" s="1349"/>
      <c r="AC581" s="1349"/>
      <c r="AD581" s="305"/>
      <c r="AE581" s="1349"/>
      <c r="AF581" s="305"/>
      <c r="AG581" s="656"/>
      <c r="AH581" s="656"/>
      <c r="AI581" s="656"/>
      <c r="AJ581" s="656"/>
      <c r="AK581" s="621"/>
      <c r="AL581" s="305"/>
      <c r="AM581" s="305"/>
      <c r="AN581" s="305"/>
      <c r="AO581" s="305"/>
      <c r="AP581" s="305"/>
      <c r="AQ581" s="305"/>
      <c r="AR581" s="305"/>
      <c r="AS581" s="305"/>
      <c r="AT581" s="305"/>
      <c r="AU581" s="305"/>
      <c r="AV581" s="305"/>
      <c r="AW581" s="305"/>
      <c r="AX581" s="305"/>
      <c r="AY581" s="305"/>
      <c r="AZ581" s="305"/>
      <c r="BA581" s="305"/>
      <c r="BB581" s="305"/>
      <c r="BC581" s="621"/>
      <c r="BD581" s="1349"/>
      <c r="BE581" s="1349"/>
      <c r="BF581" s="1349"/>
      <c r="BG581" s="1349"/>
      <c r="BH581" s="1349"/>
      <c r="BI581" s="1349"/>
      <c r="BJ581" s="1349"/>
      <c r="BK581" s="1349"/>
      <c r="BL581" s="1349"/>
      <c r="BM581" s="1349"/>
      <c r="BN581" s="1349"/>
      <c r="BO581" s="1349"/>
      <c r="BP581" s="1349"/>
      <c r="BQ581" s="1349"/>
      <c r="BR581" s="1349"/>
      <c r="BS581" s="1349"/>
      <c r="BT581" s="1349"/>
      <c r="BU581" s="621"/>
      <c r="BV581" s="305"/>
      <c r="BW581" s="305"/>
      <c r="BX581" s="305"/>
      <c r="BY581" s="305"/>
      <c r="BZ581" s="959"/>
      <c r="CA581" s="959"/>
      <c r="CB581" s="959"/>
      <c r="CC581" s="960"/>
      <c r="CD581" s="865"/>
      <c r="CE581" s="865"/>
      <c r="CF581" s="865"/>
      <c r="CG581" s="865"/>
      <c r="CH581" s="865"/>
      <c r="CI581" s="865"/>
      <c r="CJ581" s="865"/>
      <c r="CK581" s="865"/>
      <c r="CL581" s="865"/>
      <c r="CM581" s="865"/>
      <c r="CN581" s="865"/>
      <c r="CO581" s="865"/>
      <c r="CP581" s="867"/>
      <c r="CQ581" s="865"/>
      <c r="CR581" s="865"/>
      <c r="CS581" s="865"/>
      <c r="CT581" s="865"/>
      <c r="CU581" s="865"/>
      <c r="CV581" s="865"/>
      <c r="CW581" s="865"/>
      <c r="CX581" s="865"/>
      <c r="CY581" s="865"/>
      <c r="CZ581" s="865"/>
      <c r="DA581" s="865"/>
      <c r="DB581" s="865"/>
      <c r="DC581" s="865"/>
      <c r="DD581" s="865"/>
      <c r="DE581" s="865"/>
      <c r="DF581" s="865"/>
      <c r="DG581" s="858"/>
      <c r="DH581" s="813"/>
      <c r="DI581" s="813"/>
      <c r="DJ581" s="813"/>
      <c r="DK581" s="467"/>
      <c r="DL581" s="599"/>
      <c r="DM581" s="599"/>
      <c r="DN581" s="599"/>
      <c r="DO581" s="599"/>
      <c r="DP581" s="599"/>
      <c r="DQ581" s="599"/>
      <c r="DR581" s="599"/>
      <c r="DS581" s="599"/>
      <c r="DT581" s="468"/>
    </row>
    <row r="582" spans="1:124" s="470" customFormat="1" ht="15.75" customHeight="1">
      <c r="A582" s="590" t="s">
        <v>286</v>
      </c>
      <c r="B582" s="622"/>
      <c r="C582" s="620"/>
      <c r="D582" s="620"/>
      <c r="E582" s="620"/>
      <c r="F582" s="620"/>
      <c r="G582" s="620"/>
      <c r="H582" s="620"/>
      <c r="I582" s="620"/>
      <c r="J582" s="620"/>
      <c r="K582" s="620"/>
      <c r="L582" s="620"/>
      <c r="M582" s="620"/>
      <c r="N582" s="620"/>
      <c r="O582" s="620"/>
      <c r="P582" s="620"/>
      <c r="Q582" s="620"/>
      <c r="R582" s="620"/>
      <c r="S582" s="680"/>
      <c r="T582" s="620"/>
      <c r="U582" s="620"/>
      <c r="V582" s="620"/>
      <c r="W582" s="620"/>
      <c r="X582" s="620"/>
      <c r="Y582" s="620"/>
      <c r="Z582" s="1350"/>
      <c r="AA582" s="1350"/>
      <c r="AB582" s="1350"/>
      <c r="AC582" s="1350"/>
      <c r="AD582" s="620"/>
      <c r="AE582" s="1350"/>
      <c r="AF582" s="620"/>
      <c r="AG582" s="622"/>
      <c r="AH582" s="622"/>
      <c r="AI582" s="622"/>
      <c r="AJ582" s="622"/>
      <c r="AK582" s="680"/>
      <c r="AL582" s="620"/>
      <c r="AM582" s="620"/>
      <c r="AN582" s="620"/>
      <c r="AO582" s="620"/>
      <c r="AP582" s="620"/>
      <c r="AQ582" s="620"/>
      <c r="AR582" s="620"/>
      <c r="AS582" s="620"/>
      <c r="AT582" s="620"/>
      <c r="AU582" s="620"/>
      <c r="AV582" s="620"/>
      <c r="AW582" s="620"/>
      <c r="AX582" s="620"/>
      <c r="AY582" s="620"/>
      <c r="AZ582" s="620"/>
      <c r="BA582" s="620"/>
      <c r="BB582" s="620"/>
      <c r="BC582" s="680"/>
      <c r="BD582" s="1350"/>
      <c r="BE582" s="1350"/>
      <c r="BF582" s="1350"/>
      <c r="BG582" s="1350"/>
      <c r="BH582" s="1350"/>
      <c r="BI582" s="1350"/>
      <c r="BJ582" s="1350"/>
      <c r="BK582" s="1350"/>
      <c r="BL582" s="1350"/>
      <c r="BM582" s="1350"/>
      <c r="BN582" s="1350"/>
      <c r="BO582" s="1350"/>
      <c r="BP582" s="1350"/>
      <c r="BQ582" s="1350"/>
      <c r="BR582" s="1350"/>
      <c r="BS582" s="1350"/>
      <c r="BT582" s="1350"/>
      <c r="BU582" s="680"/>
      <c r="BV582" s="620"/>
      <c r="BW582" s="620"/>
      <c r="BX582" s="620"/>
      <c r="BY582" s="620"/>
      <c r="BZ582" s="856" t="str">
        <f t="shared" ref="BZ582:BZ592" si="1729">IF(DG582&lt;3,"",(SUM(B582:R582)-MIN(B582:R582)-MAX(B582:R582))/(DG582-2))</f>
        <v/>
      </c>
      <c r="CA582" s="856" t="str">
        <f t="shared" ref="CA582:CA592" si="1730">IF(DH582&lt;3,"",(SUM(T582:AJ582)-MIN(T582:AJ582)-MAX(T582:AJ582))/(DH582-2))</f>
        <v/>
      </c>
      <c r="CB582" s="856" t="str">
        <f t="shared" ref="CB582:CB592" si="1731">IF(DI582&lt;3,"",(SUM(AL582:BB582)-MIN(AL582:BB582)-MAX(AL582:BB582))/(DI582-2))</f>
        <v/>
      </c>
      <c r="CC582" s="857" t="str">
        <f t="shared" ref="CC582:CC592" si="1732">IF(DJ582&lt;3,"",(SUM(BD582:BT582)-MIN(BD582:BT582)-MAX(BD582:BT582))/(DJ582-2))</f>
        <v/>
      </c>
      <c r="CD582" s="503" t="str">
        <f t="shared" si="1658"/>
        <v/>
      </c>
      <c r="CE582" s="81" t="str">
        <f t="shared" si="1658"/>
        <v/>
      </c>
      <c r="CF582" s="81" t="str">
        <f t="shared" si="1658"/>
        <v/>
      </c>
      <c r="CG582" s="81" t="str">
        <f t="shared" si="1658"/>
        <v/>
      </c>
      <c r="CH582" s="81" t="str">
        <f t="shared" si="1658"/>
        <v/>
      </c>
      <c r="CI582" s="144" t="str">
        <f t="shared" si="1658"/>
        <v/>
      </c>
      <c r="CJ582" s="144" t="str">
        <f t="shared" si="1658"/>
        <v/>
      </c>
      <c r="CK582" s="81" t="str">
        <f t="shared" si="1658"/>
        <v/>
      </c>
      <c r="CL582" s="81" t="str">
        <f t="shared" si="1658"/>
        <v/>
      </c>
      <c r="CM582" s="81" t="str">
        <f t="shared" si="1658"/>
        <v/>
      </c>
      <c r="CN582" s="81" t="str">
        <f t="shared" si="1658"/>
        <v/>
      </c>
      <c r="CO582" s="503" t="str">
        <f t="shared" si="1658"/>
        <v/>
      </c>
      <c r="CP582" s="532" t="str">
        <f t="shared" si="1659"/>
        <v/>
      </c>
      <c r="CQ582" s="533" t="str">
        <f t="shared" si="1659"/>
        <v/>
      </c>
      <c r="CR582" s="534" t="str">
        <f t="shared" si="1659"/>
        <v/>
      </c>
      <c r="CS582" s="534" t="str">
        <f t="shared" si="1659"/>
        <v/>
      </c>
      <c r="CT582" s="534" t="str">
        <f t="shared" si="1659"/>
        <v/>
      </c>
      <c r="CU582" s="534" t="str">
        <f t="shared" si="1659"/>
        <v/>
      </c>
      <c r="CV582" s="534" t="str">
        <f t="shared" si="1659"/>
        <v/>
      </c>
      <c r="CW582" s="535" t="str">
        <f t="shared" si="1659"/>
        <v/>
      </c>
      <c r="CX582" s="535" t="str">
        <f t="shared" si="1659"/>
        <v/>
      </c>
      <c r="CY582" s="535" t="str">
        <f t="shared" si="1659"/>
        <v/>
      </c>
      <c r="CZ582" s="534" t="str">
        <f t="shared" si="1659"/>
        <v/>
      </c>
      <c r="DA582" s="534" t="str">
        <f t="shared" si="1659"/>
        <v/>
      </c>
      <c r="DB582" s="534" t="str">
        <f t="shared" si="1659"/>
        <v/>
      </c>
      <c r="DC582" s="534" t="str">
        <f t="shared" si="1659"/>
        <v/>
      </c>
      <c r="DD582" s="534" t="str">
        <f t="shared" si="1659"/>
        <v/>
      </c>
      <c r="DE582" s="533" t="str">
        <f t="shared" si="1659"/>
        <v/>
      </c>
      <c r="DF582" s="532" t="str">
        <f t="shared" si="1660"/>
        <v/>
      </c>
      <c r="DG582" s="858">
        <f t="shared" ref="DG582:DG592" si="1733">COUNT(B582:R582)</f>
        <v>0</v>
      </c>
      <c r="DH582" s="813">
        <f t="shared" ref="DH582:DH592" si="1734">COUNT(T582:AJ582)</f>
        <v>0</v>
      </c>
      <c r="DI582" s="813">
        <f t="shared" ref="DI582:DI592" si="1735">COUNT(AL582:BB582)</f>
        <v>0</v>
      </c>
      <c r="DJ582" s="813">
        <f t="shared" ref="DJ582:DJ592" si="1736">COUNT(BD582:BT582)</f>
        <v>0</v>
      </c>
      <c r="DK582" s="467"/>
      <c r="DL582" s="599"/>
      <c r="DM582" s="599"/>
      <c r="DN582" s="599"/>
      <c r="DO582" s="599"/>
      <c r="DP582" s="599"/>
      <c r="DQ582" s="599"/>
      <c r="DR582" s="599"/>
      <c r="DS582" s="599"/>
      <c r="DT582" s="468"/>
    </row>
    <row r="583" spans="1:124" s="470" customFormat="1" ht="15.75" customHeight="1">
      <c r="A583" s="748" t="s">
        <v>281</v>
      </c>
      <c r="B583" s="1382">
        <f>2670*$K$1</f>
        <v>11178.755999999999</v>
      </c>
      <c r="C583" s="1382">
        <f t="shared" ref="C583:M583" si="1737">2670*$K$1</f>
        <v>11178.755999999999</v>
      </c>
      <c r="D583" s="1382">
        <f t="shared" si="1737"/>
        <v>11178.755999999999</v>
      </c>
      <c r="E583" s="1382">
        <f t="shared" si="1737"/>
        <v>11178.755999999999</v>
      </c>
      <c r="F583" s="1382">
        <f t="shared" si="1737"/>
        <v>11178.755999999999</v>
      </c>
      <c r="G583" s="1382">
        <f t="shared" si="1737"/>
        <v>11178.755999999999</v>
      </c>
      <c r="H583" s="1382">
        <f t="shared" si="1737"/>
        <v>11178.755999999999</v>
      </c>
      <c r="I583" s="1382">
        <f t="shared" si="1737"/>
        <v>11178.755999999999</v>
      </c>
      <c r="J583" s="1382">
        <f t="shared" si="1737"/>
        <v>11178.755999999999</v>
      </c>
      <c r="K583" s="1382">
        <f t="shared" si="1737"/>
        <v>11178.755999999999</v>
      </c>
      <c r="L583" s="1382">
        <f>2670*$K$1</f>
        <v>11178.755999999999</v>
      </c>
      <c r="M583" s="1382">
        <f t="shared" si="1737"/>
        <v>11178.755999999999</v>
      </c>
      <c r="N583" s="736"/>
      <c r="O583" s="736"/>
      <c r="P583" s="736"/>
      <c r="Q583" s="736"/>
      <c r="R583" s="736"/>
      <c r="S583" s="583"/>
      <c r="T583" s="1382">
        <f>2670*$K$1</f>
        <v>11178.755999999999</v>
      </c>
      <c r="U583" s="1382">
        <f t="shared" ref="U583:AE583" si="1738">2670*$K$1</f>
        <v>11178.755999999999</v>
      </c>
      <c r="V583" s="1382">
        <f t="shared" si="1738"/>
        <v>11178.755999999999</v>
      </c>
      <c r="W583" s="1382">
        <f t="shared" si="1738"/>
        <v>11178.755999999999</v>
      </c>
      <c r="X583" s="1382">
        <f t="shared" si="1738"/>
        <v>11178.755999999999</v>
      </c>
      <c r="Y583" s="1382">
        <f t="shared" si="1738"/>
        <v>11178.755999999999</v>
      </c>
      <c r="Z583" s="1382">
        <f t="shared" si="1738"/>
        <v>11178.755999999999</v>
      </c>
      <c r="AA583" s="1382">
        <f t="shared" si="1738"/>
        <v>11178.755999999999</v>
      </c>
      <c r="AB583" s="1382">
        <f t="shared" si="1738"/>
        <v>11178.755999999999</v>
      </c>
      <c r="AC583" s="1382">
        <f t="shared" si="1738"/>
        <v>11178.755999999999</v>
      </c>
      <c r="AD583" s="1382">
        <f>2670*$K$1</f>
        <v>11178.755999999999</v>
      </c>
      <c r="AE583" s="1382">
        <f t="shared" si="1738"/>
        <v>11178.755999999999</v>
      </c>
      <c r="AF583" s="736"/>
      <c r="AG583" s="736"/>
      <c r="AH583" s="736"/>
      <c r="AI583" s="736"/>
      <c r="AJ583" s="736"/>
      <c r="AK583" s="583"/>
      <c r="AL583" s="1382">
        <f>2670*$K$1</f>
        <v>11178.755999999999</v>
      </c>
      <c r="AM583" s="1382">
        <f t="shared" ref="AM583:AW583" si="1739">2670*$K$1</f>
        <v>11178.755999999999</v>
      </c>
      <c r="AN583" s="1382">
        <f t="shared" si="1739"/>
        <v>11178.755999999999</v>
      </c>
      <c r="AO583" s="1382">
        <f t="shared" si="1739"/>
        <v>11178.755999999999</v>
      </c>
      <c r="AP583" s="1382">
        <f t="shared" si="1739"/>
        <v>11178.755999999999</v>
      </c>
      <c r="AQ583" s="1382">
        <f t="shared" si="1739"/>
        <v>11178.755999999999</v>
      </c>
      <c r="AR583" s="1382">
        <f t="shared" si="1739"/>
        <v>11178.755999999999</v>
      </c>
      <c r="AS583" s="1382">
        <f t="shared" si="1739"/>
        <v>11178.755999999999</v>
      </c>
      <c r="AT583" s="1382">
        <f t="shared" si="1739"/>
        <v>11178.755999999999</v>
      </c>
      <c r="AU583" s="1382">
        <f t="shared" si="1739"/>
        <v>11178.755999999999</v>
      </c>
      <c r="AV583" s="1382">
        <f>2670*$K$1</f>
        <v>11178.755999999999</v>
      </c>
      <c r="AW583" s="1382">
        <f t="shared" si="1739"/>
        <v>11178.755999999999</v>
      </c>
      <c r="AX583" s="736"/>
      <c r="AY583" s="736"/>
      <c r="AZ583" s="736"/>
      <c r="BA583" s="736"/>
      <c r="BB583" s="736"/>
      <c r="BC583" s="730"/>
      <c r="BD583" s="1382">
        <f>2670*$K$1</f>
        <v>11178.755999999999</v>
      </c>
      <c r="BE583" s="1382">
        <f t="shared" ref="BE583:BO583" si="1740">2670*$K$1</f>
        <v>11178.755999999999</v>
      </c>
      <c r="BF583" s="1382">
        <f t="shared" si="1740"/>
        <v>11178.755999999999</v>
      </c>
      <c r="BG583" s="1382">
        <f t="shared" si="1740"/>
        <v>11178.755999999999</v>
      </c>
      <c r="BH583" s="1382">
        <f t="shared" si="1740"/>
        <v>11178.755999999999</v>
      </c>
      <c r="BI583" s="1382">
        <f t="shared" si="1740"/>
        <v>11178.755999999999</v>
      </c>
      <c r="BJ583" s="1382">
        <f t="shared" si="1740"/>
        <v>11178.755999999999</v>
      </c>
      <c r="BK583" s="1382">
        <f t="shared" si="1740"/>
        <v>11178.755999999999</v>
      </c>
      <c r="BL583" s="1382">
        <f t="shared" si="1740"/>
        <v>11178.755999999999</v>
      </c>
      <c r="BM583" s="1382">
        <f t="shared" si="1740"/>
        <v>11178.755999999999</v>
      </c>
      <c r="BN583" s="1382">
        <f>2670*$K$1</f>
        <v>11178.755999999999</v>
      </c>
      <c r="BO583" s="1382">
        <f t="shared" si="1740"/>
        <v>11178.755999999999</v>
      </c>
      <c r="BP583" s="1382"/>
      <c r="BQ583" s="1382"/>
      <c r="BR583" s="1382"/>
      <c r="BS583" s="1382"/>
      <c r="BT583" s="1382"/>
      <c r="BU583" s="730"/>
      <c r="BV583" s="1382">
        <f t="shared" ref="BV583:BY583" si="1741">2670*$K$1</f>
        <v>11178.755999999999</v>
      </c>
      <c r="BW583" s="1382">
        <f t="shared" si="1741"/>
        <v>11178.755999999999</v>
      </c>
      <c r="BX583" s="1382">
        <f>2670*$K$1</f>
        <v>11178.755999999999</v>
      </c>
      <c r="BY583" s="1382">
        <f t="shared" si="1741"/>
        <v>11178.755999999999</v>
      </c>
      <c r="BZ583" s="856">
        <f t="shared" si="1729"/>
        <v>11178.755999999998</v>
      </c>
      <c r="CA583" s="856">
        <f t="shared" si="1730"/>
        <v>11178.755999999998</v>
      </c>
      <c r="CB583" s="856">
        <f t="shared" si="1731"/>
        <v>11178.755999999998</v>
      </c>
      <c r="CC583" s="857">
        <f t="shared" si="1732"/>
        <v>11178.755999999998</v>
      </c>
      <c r="CD583" s="503">
        <f t="shared" si="1658"/>
        <v>11178.755999999999</v>
      </c>
      <c r="CE583" s="81">
        <f t="shared" si="1658"/>
        <v>11178.755999999999</v>
      </c>
      <c r="CF583" s="81">
        <f t="shared" si="1658"/>
        <v>11178.755999999999</v>
      </c>
      <c r="CG583" s="81">
        <f t="shared" si="1658"/>
        <v>11178.755999999999</v>
      </c>
      <c r="CH583" s="81">
        <f t="shared" si="1658"/>
        <v>11178.755999999999</v>
      </c>
      <c r="CI583" s="144">
        <f t="shared" si="1658"/>
        <v>11178.755999999999</v>
      </c>
      <c r="CJ583" s="144">
        <f t="shared" si="1658"/>
        <v>11178.755999999999</v>
      </c>
      <c r="CK583" s="81">
        <f t="shared" si="1658"/>
        <v>11178.755999999999</v>
      </c>
      <c r="CL583" s="81">
        <f t="shared" si="1658"/>
        <v>11178.755999999999</v>
      </c>
      <c r="CM583" s="81">
        <f t="shared" si="1658"/>
        <v>11178.755999999999</v>
      </c>
      <c r="CN583" s="81">
        <f t="shared" si="1658"/>
        <v>11178.755999999999</v>
      </c>
      <c r="CO583" s="503">
        <f t="shared" si="1658"/>
        <v>11178.755999999999</v>
      </c>
      <c r="CP583" s="532" t="str">
        <f t="shared" si="1659"/>
        <v/>
      </c>
      <c r="CQ583" s="533" t="str">
        <f t="shared" si="1659"/>
        <v/>
      </c>
      <c r="CR583" s="534" t="str">
        <f t="shared" si="1659"/>
        <v/>
      </c>
      <c r="CS583" s="534">
        <f t="shared" si="1659"/>
        <v>11178.755999999999</v>
      </c>
      <c r="CT583" s="534">
        <f t="shared" si="1659"/>
        <v>11178.755999999999</v>
      </c>
      <c r="CU583" s="534">
        <f t="shared" si="1659"/>
        <v>11178.755999999999</v>
      </c>
      <c r="CV583" s="534">
        <f t="shared" si="1659"/>
        <v>11178.755999999999</v>
      </c>
      <c r="CW583" s="535">
        <f t="shared" si="1659"/>
        <v>11178.755999999999</v>
      </c>
      <c r="CX583" s="535">
        <f t="shared" si="1659"/>
        <v>11178.755999999999</v>
      </c>
      <c r="CY583" s="535">
        <f t="shared" si="1659"/>
        <v>11178.755999999999</v>
      </c>
      <c r="CZ583" s="534">
        <f t="shared" si="1659"/>
        <v>11178.755999999999</v>
      </c>
      <c r="DA583" s="534">
        <f t="shared" si="1659"/>
        <v>11178.755999999999</v>
      </c>
      <c r="DB583" s="534">
        <f t="shared" si="1659"/>
        <v>11178.755999999999</v>
      </c>
      <c r="DC583" s="534">
        <f t="shared" si="1659"/>
        <v>11178.755999999999</v>
      </c>
      <c r="DD583" s="534">
        <f t="shared" si="1659"/>
        <v>11178.755999999999</v>
      </c>
      <c r="DE583" s="533" t="str">
        <f t="shared" si="1659"/>
        <v/>
      </c>
      <c r="DF583" s="532" t="str">
        <f t="shared" si="1660"/>
        <v/>
      </c>
      <c r="DG583" s="858">
        <f t="shared" si="1733"/>
        <v>12</v>
      </c>
      <c r="DH583" s="813">
        <f t="shared" si="1734"/>
        <v>12</v>
      </c>
      <c r="DI583" s="813">
        <f t="shared" si="1735"/>
        <v>12</v>
      </c>
      <c r="DJ583" s="813">
        <f t="shared" si="1736"/>
        <v>12</v>
      </c>
      <c r="DK583" s="467"/>
      <c r="DL583" s="599"/>
      <c r="DM583" s="599"/>
      <c r="DN583" s="599"/>
      <c r="DO583" s="599"/>
      <c r="DP583" s="599"/>
      <c r="DQ583" s="599"/>
      <c r="DR583" s="599"/>
      <c r="DS583" s="599"/>
      <c r="DT583" s="468"/>
    </row>
    <row r="584" spans="1:124" s="470" customFormat="1" ht="15.75" customHeight="1">
      <c r="A584" s="590" t="s">
        <v>226</v>
      </c>
      <c r="B584" s="738" t="str">
        <f>IF(B581="","",B581*B582*B583/B$46/365/$G$1)</f>
        <v/>
      </c>
      <c r="C584" s="738" t="str">
        <f t="shared" ref="C584" si="1742">IF(C581="","",C581*C582*C583/C$46/365/$G$1)</f>
        <v/>
      </c>
      <c r="D584" s="738" t="str">
        <f t="shared" ref="D584" si="1743">IF(D581="","",D581*D582*D583/D$46/365/$G$1)</f>
        <v/>
      </c>
      <c r="E584" s="738" t="str">
        <f t="shared" ref="E584:F584" si="1744">IF(E581="","",E581*E582*E583/E$46/365/$G$1)</f>
        <v/>
      </c>
      <c r="F584" s="738" t="str">
        <f t="shared" si="1744"/>
        <v/>
      </c>
      <c r="G584" s="738" t="str">
        <f t="shared" ref="G584" si="1745">IF(G581="","",G581*G582*G583/G$46/365/$G$1)</f>
        <v/>
      </c>
      <c r="H584" s="738" t="str">
        <f t="shared" ref="H584" si="1746">IF(H581="","",H581*H582*H583/H$46/365/$G$1)</f>
        <v/>
      </c>
      <c r="I584" s="738" t="str">
        <f t="shared" ref="I584:J584" si="1747">IF(I581="","",I581*I582*I583/I$46/365/$G$1)</f>
        <v/>
      </c>
      <c r="J584" s="738" t="str">
        <f t="shared" si="1747"/>
        <v/>
      </c>
      <c r="K584" s="738" t="str">
        <f t="shared" ref="K584" si="1748">IF(K581="","",K581*K582*K583/K$46/365/$G$1)</f>
        <v/>
      </c>
      <c r="L584" s="738" t="str">
        <f t="shared" ref="L584" si="1749">IF(L581="","",L581*L582*L583/L$46/365/$G$1)</f>
        <v/>
      </c>
      <c r="M584" s="738" t="str">
        <f t="shared" ref="M584" si="1750">IF(M581="","",M581*M582*M583/M$46/365/$G$1)</f>
        <v/>
      </c>
      <c r="N584" s="738"/>
      <c r="O584" s="738"/>
      <c r="P584" s="738"/>
      <c r="Q584" s="738"/>
      <c r="R584" s="738"/>
      <c r="S584" s="569"/>
      <c r="T584" s="738" t="str">
        <f>IF(T581="","",T581*T582*T583/T$46/365/$G$1)</f>
        <v/>
      </c>
      <c r="U584" s="738" t="str">
        <f t="shared" ref="U584" si="1751">IF(U581="","",U581*U582*U583/U$46/365/$G$1)</f>
        <v/>
      </c>
      <c r="V584" s="738" t="str">
        <f t="shared" ref="V584" si="1752">IF(V581="","",V581*V582*V583/V$46/365/$G$1)</f>
        <v/>
      </c>
      <c r="W584" s="738" t="str">
        <f t="shared" ref="W584" si="1753">IF(W581="","",W581*W582*W583/W$46/365/$G$1)</f>
        <v/>
      </c>
      <c r="X584" s="738" t="str">
        <f t="shared" ref="X584" si="1754">IF(X581="","",X581*X582*X583/X$46/365/$G$1)</f>
        <v/>
      </c>
      <c r="Y584" s="738" t="str">
        <f t="shared" ref="Y584" si="1755">IF(Y581="","",Y581*Y582*Y583/Y$46/365/$G$1)</f>
        <v/>
      </c>
      <c r="Z584" s="738" t="str">
        <f t="shared" ref="Z584" si="1756">IF(Z581="","",Z581*Z582*Z583/Z$46/365/$G$1)</f>
        <v/>
      </c>
      <c r="AA584" s="738" t="str">
        <f t="shared" ref="AA584" si="1757">IF(AA581="","",AA581*AA582*AA583/AA$46/365/$G$1)</f>
        <v/>
      </c>
      <c r="AB584" s="738" t="str">
        <f t="shared" ref="AB584" si="1758">IF(AB581="","",AB581*AB582*AB583/AB$46/365/$G$1)</f>
        <v/>
      </c>
      <c r="AC584" s="738" t="str">
        <f t="shared" ref="AC584" si="1759">IF(AC581="","",AC581*AC582*AC583/AC$46/365/$G$1)</f>
        <v/>
      </c>
      <c r="AD584" s="738" t="str">
        <f t="shared" ref="AD584" si="1760">IF(AD581="","",AD581*AD582*AD583/AD$46/365/$G$1)</f>
        <v/>
      </c>
      <c r="AE584" s="738" t="str">
        <f t="shared" ref="AE584" si="1761">IF(AE581="","",AE581*AE582*AE583/AE$46/365/$G$1)</f>
        <v/>
      </c>
      <c r="AF584" s="738"/>
      <c r="AG584" s="738"/>
      <c r="AH584" s="738"/>
      <c r="AI584" s="738"/>
      <c r="AJ584" s="738"/>
      <c r="AK584" s="569"/>
      <c r="AL584" s="738" t="str">
        <f>IF(AL581="","",AL581*AL582*AL583/AL$46/365/$G$1)</f>
        <v/>
      </c>
      <c r="AM584" s="738" t="str">
        <f t="shared" ref="AM584" si="1762">IF(AM581="","",AM581*AM582*AM583/AM$46/365/$G$1)</f>
        <v/>
      </c>
      <c r="AN584" s="738" t="str">
        <f t="shared" ref="AN584" si="1763">IF(AN581="","",AN581*AN582*AN583/AN$46/365/$G$1)</f>
        <v/>
      </c>
      <c r="AO584" s="738" t="str">
        <f t="shared" ref="AO584" si="1764">IF(AO581="","",AO581*AO582*AO583/AO$46/365/$G$1)</f>
        <v/>
      </c>
      <c r="AP584" s="738" t="str">
        <f t="shared" ref="AP584" si="1765">IF(AP581="","",AP581*AP582*AP583/AP$46/365/$G$1)</f>
        <v/>
      </c>
      <c r="AQ584" s="738" t="str">
        <f t="shared" ref="AQ584" si="1766">IF(AQ581="","",AQ581*AQ582*AQ583/AQ$46/365/$G$1)</f>
        <v/>
      </c>
      <c r="AR584" s="738" t="str">
        <f t="shared" ref="AR584" si="1767">IF(AR581="","",AR581*AR582*AR583/AR$46/365/$G$1)</f>
        <v/>
      </c>
      <c r="AS584" s="738" t="str">
        <f t="shared" ref="AS584" si="1768">IF(AS581="","",AS581*AS582*AS583/AS$46/365/$G$1)</f>
        <v/>
      </c>
      <c r="AT584" s="738" t="str">
        <f t="shared" ref="AT584" si="1769">IF(AT581="","",AT581*AT582*AT583/AT$46/365/$G$1)</f>
        <v/>
      </c>
      <c r="AU584" s="738" t="str">
        <f t="shared" ref="AU584" si="1770">IF(AU581="","",AU581*AU582*AU583/AU$46/365/$G$1)</f>
        <v/>
      </c>
      <c r="AV584" s="738" t="str">
        <f t="shared" ref="AV584" si="1771">IF(AV581="","",AV581*AV582*AV583/AV$46/365/$G$1)</f>
        <v/>
      </c>
      <c r="AW584" s="738" t="str">
        <f t="shared" ref="AW584" si="1772">IF(AW581="","",AW581*AW582*AW583/AW$46/365/$G$1)</f>
        <v/>
      </c>
      <c r="AX584" s="738"/>
      <c r="AY584" s="738"/>
      <c r="AZ584" s="738"/>
      <c r="BA584" s="738"/>
      <c r="BB584" s="738"/>
      <c r="BC584" s="630"/>
      <c r="BD584" s="738" t="str">
        <f>IF(BD581="","",BD581*BD582*BD583/BD$46/365/$G$1)</f>
        <v/>
      </c>
      <c r="BE584" s="738" t="str">
        <f t="shared" ref="BE584" si="1773">IF(BE581="","",BE581*BE582*BE583/BE$46/365/$G$1)</f>
        <v/>
      </c>
      <c r="BF584" s="738" t="str">
        <f t="shared" ref="BF584" si="1774">IF(BF581="","",BF581*BF582*BF583/BF$46/365/$G$1)</f>
        <v/>
      </c>
      <c r="BG584" s="738" t="str">
        <f t="shared" ref="BG584" si="1775">IF(BG581="","",BG581*BG582*BG583/BG$46/365/$G$1)</f>
        <v/>
      </c>
      <c r="BH584" s="738" t="str">
        <f t="shared" ref="BH584" si="1776">IF(BH581="","",BH581*BH582*BH583/BH$46/365/$G$1)</f>
        <v/>
      </c>
      <c r="BI584" s="738" t="str">
        <f t="shared" ref="BI584" si="1777">IF(BI581="","",BI581*BI582*BI583/BI$46/365/$G$1)</f>
        <v/>
      </c>
      <c r="BJ584" s="738" t="str">
        <f t="shared" ref="BJ584" si="1778">IF(BJ581="","",BJ581*BJ582*BJ583/BJ$46/365/$G$1)</f>
        <v/>
      </c>
      <c r="BK584" s="738" t="str">
        <f t="shared" ref="BK584" si="1779">IF(BK581="","",BK581*BK582*BK583/BK$46/365/$G$1)</f>
        <v/>
      </c>
      <c r="BL584" s="738" t="str">
        <f t="shared" ref="BL584" si="1780">IF(BL581="","",BL581*BL582*BL583/BL$46/365/$G$1)</f>
        <v/>
      </c>
      <c r="BM584" s="738" t="str">
        <f t="shared" ref="BM584" si="1781">IF(BM581="","",BM581*BM582*BM583/BM$46/365/$G$1)</f>
        <v/>
      </c>
      <c r="BN584" s="738" t="str">
        <f t="shared" ref="BN584" si="1782">IF(BN581="","",BN581*BN582*BN583/BN$46/365/$G$1)</f>
        <v/>
      </c>
      <c r="BO584" s="738" t="str">
        <f t="shared" ref="BO584" si="1783">IF(BO581="","",BO581*BO582*BO583/BO$46/365/$G$1)</f>
        <v/>
      </c>
      <c r="BP584" s="1387"/>
      <c r="BQ584" s="1387"/>
      <c r="BR584" s="1387"/>
      <c r="BS584" s="1387"/>
      <c r="BT584" s="1387"/>
      <c r="BU584" s="630"/>
      <c r="BV584" s="738" t="str">
        <f>IF(BV581="","",BV581*BV582*BV583/BV$46/365/$G$1)</f>
        <v/>
      </c>
      <c r="BW584" s="738" t="str">
        <f t="shared" ref="BW584:BY584" si="1784">IF(BW581="","",BW581*BW582*BW583/BW$46/365/$G$1)</f>
        <v/>
      </c>
      <c r="BX584" s="738" t="str">
        <f t="shared" si="1784"/>
        <v/>
      </c>
      <c r="BY584" s="738" t="str">
        <f t="shared" si="1784"/>
        <v/>
      </c>
      <c r="BZ584" s="603" t="str">
        <f t="shared" si="1729"/>
        <v/>
      </c>
      <c r="CA584" s="603" t="str">
        <f t="shared" si="1730"/>
        <v/>
      </c>
      <c r="CB584" s="603" t="str">
        <f t="shared" si="1731"/>
        <v/>
      </c>
      <c r="CC584" s="603" t="str">
        <f t="shared" si="1732"/>
        <v/>
      </c>
      <c r="CD584" s="1072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073" t="str">
        <f t="shared" ref="CE584:CO592" si="178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073" t="str">
        <f t="shared" si="1785"/>
        <v/>
      </c>
      <c r="CG584" s="1073" t="str">
        <f t="shared" si="1785"/>
        <v/>
      </c>
      <c r="CH584" s="1073" t="str">
        <f t="shared" si="1785"/>
        <v/>
      </c>
      <c r="CI584" s="1074" t="str">
        <f t="shared" si="1785"/>
        <v/>
      </c>
      <c r="CJ584" s="1074" t="str">
        <f t="shared" si="1785"/>
        <v/>
      </c>
      <c r="CK584" s="1073" t="str">
        <f t="shared" si="1785"/>
        <v/>
      </c>
      <c r="CL584" s="1073" t="str">
        <f t="shared" si="1785"/>
        <v/>
      </c>
      <c r="CM584" s="1073" t="str">
        <f t="shared" si="1785"/>
        <v/>
      </c>
      <c r="CN584" s="1073" t="str">
        <f t="shared" si="1785"/>
        <v/>
      </c>
      <c r="CO584" s="1072" t="str">
        <f t="shared" si="1785"/>
        <v/>
      </c>
      <c r="CP584" s="520" t="str">
        <f t="shared" ref="CP584:DE595" si="1786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1" t="str">
        <f t="shared" si="1786"/>
        <v/>
      </c>
      <c r="CR584" s="522" t="str">
        <f t="shared" si="1786"/>
        <v/>
      </c>
      <c r="CS584" s="522" t="str">
        <f t="shared" si="1786"/>
        <v/>
      </c>
      <c r="CT584" s="522" t="str">
        <f t="shared" si="1786"/>
        <v/>
      </c>
      <c r="CU584" s="522" t="str">
        <f t="shared" si="1786"/>
        <v/>
      </c>
      <c r="CV584" s="522" t="str">
        <f t="shared" si="1786"/>
        <v/>
      </c>
      <c r="CW584" s="523" t="str">
        <f t="shared" si="1786"/>
        <v/>
      </c>
      <c r="CX584" s="523" t="str">
        <f t="shared" si="1786"/>
        <v/>
      </c>
      <c r="CY584" s="523" t="str">
        <f t="shared" si="1786"/>
        <v/>
      </c>
      <c r="CZ584" s="522" t="str">
        <f t="shared" si="1786"/>
        <v/>
      </c>
      <c r="DA584" s="522" t="str">
        <f t="shared" si="1786"/>
        <v/>
      </c>
      <c r="DB584" s="522" t="str">
        <f t="shared" si="1786"/>
        <v/>
      </c>
      <c r="DC584" s="522" t="str">
        <f t="shared" si="1786"/>
        <v/>
      </c>
      <c r="DD584" s="522" t="str">
        <f t="shared" si="1786"/>
        <v/>
      </c>
      <c r="DE584" s="521" t="str">
        <f t="shared" si="1786"/>
        <v/>
      </c>
      <c r="DF584" s="520" t="str">
        <f t="shared" ref="DF584:DF590" si="1787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31">
        <f t="shared" si="1733"/>
        <v>0</v>
      </c>
      <c r="DH584" s="96">
        <f t="shared" si="1734"/>
        <v>0</v>
      </c>
      <c r="DI584" s="96">
        <f t="shared" si="1735"/>
        <v>0</v>
      </c>
      <c r="DJ584" s="96">
        <f t="shared" si="1736"/>
        <v>0</v>
      </c>
      <c r="DK584" s="467"/>
      <c r="DL584" s="599"/>
      <c r="DM584" s="599"/>
      <c r="DN584" s="599"/>
      <c r="DO584" s="599"/>
      <c r="DP584" s="599"/>
      <c r="DQ584" s="599"/>
      <c r="DR584" s="599"/>
      <c r="DS584" s="599"/>
      <c r="DT584" s="468"/>
    </row>
    <row r="585" spans="1:124" s="470" customFormat="1" ht="15.75" customHeight="1">
      <c r="A585" s="1155" t="s">
        <v>285</v>
      </c>
      <c r="B585" s="622"/>
      <c r="C585" s="620"/>
      <c r="D585" s="620"/>
      <c r="E585" s="620"/>
      <c r="F585" s="620"/>
      <c r="G585" s="620"/>
      <c r="H585" s="620"/>
      <c r="I585" s="620"/>
      <c r="J585" s="620"/>
      <c r="K585" s="620"/>
      <c r="L585" s="620"/>
      <c r="M585" s="620"/>
      <c r="N585" s="620"/>
      <c r="O585" s="620"/>
      <c r="P585" s="620"/>
      <c r="Q585" s="620"/>
      <c r="R585" s="620"/>
      <c r="S585" s="632"/>
      <c r="T585" s="620"/>
      <c r="U585" s="620"/>
      <c r="V585" s="620"/>
      <c r="W585" s="620"/>
      <c r="X585" s="620"/>
      <c r="Y585" s="620"/>
      <c r="Z585" s="1350"/>
      <c r="AA585" s="1350"/>
      <c r="AB585" s="1350"/>
      <c r="AC585" s="1350"/>
      <c r="AD585" s="620"/>
      <c r="AE585" s="1350"/>
      <c r="AF585" s="620"/>
      <c r="AG585" s="622"/>
      <c r="AH585" s="620"/>
      <c r="AI585" s="620"/>
      <c r="AJ585" s="622"/>
      <c r="AK585" s="632"/>
      <c r="AL585" s="620"/>
      <c r="AM585" s="620"/>
      <c r="AN585" s="620"/>
      <c r="AO585" s="620"/>
      <c r="AP585" s="620"/>
      <c r="AQ585" s="620"/>
      <c r="AR585" s="620"/>
      <c r="AS585" s="620"/>
      <c r="AT585" s="620"/>
      <c r="AU585" s="620"/>
      <c r="AV585" s="620"/>
      <c r="AW585" s="620"/>
      <c r="AX585" s="620"/>
      <c r="AY585" s="620"/>
      <c r="AZ585" s="620"/>
      <c r="BA585" s="620"/>
      <c r="BB585" s="620"/>
      <c r="BC585" s="632"/>
      <c r="BD585" s="1350"/>
      <c r="BE585" s="1350"/>
      <c r="BF585" s="1350"/>
      <c r="BG585" s="1350"/>
      <c r="BH585" s="1350"/>
      <c r="BI585" s="1350"/>
      <c r="BJ585" s="1350"/>
      <c r="BK585" s="1350"/>
      <c r="BL585" s="1350"/>
      <c r="BM585" s="1350"/>
      <c r="BN585" s="1350"/>
      <c r="BO585" s="1350"/>
      <c r="BP585" s="1350"/>
      <c r="BQ585" s="1350"/>
      <c r="BR585" s="1350"/>
      <c r="BS585" s="1350"/>
      <c r="BT585" s="1350"/>
      <c r="BU585" s="632"/>
      <c r="BV585" s="620"/>
      <c r="BW585" s="620"/>
      <c r="BX585" s="620"/>
      <c r="BY585" s="620"/>
      <c r="BZ585" s="856" t="str">
        <f t="shared" si="1729"/>
        <v/>
      </c>
      <c r="CA585" s="856" t="str">
        <f t="shared" si="1730"/>
        <v/>
      </c>
      <c r="CB585" s="856" t="str">
        <f t="shared" si="1731"/>
        <v/>
      </c>
      <c r="CC585" s="857" t="str">
        <f t="shared" si="1732"/>
        <v/>
      </c>
      <c r="CD585" s="503" t="str">
        <f t="shared" si="1658"/>
        <v/>
      </c>
      <c r="CE585" s="81" t="str">
        <f t="shared" si="1785"/>
        <v/>
      </c>
      <c r="CF585" s="81" t="str">
        <f t="shared" si="1785"/>
        <v/>
      </c>
      <c r="CG585" s="81" t="str">
        <f t="shared" si="1785"/>
        <v/>
      </c>
      <c r="CH585" s="81" t="str">
        <f t="shared" si="1785"/>
        <v/>
      </c>
      <c r="CI585" s="144" t="str">
        <f t="shared" si="1785"/>
        <v/>
      </c>
      <c r="CJ585" s="144" t="str">
        <f t="shared" si="1785"/>
        <v/>
      </c>
      <c r="CK585" s="81" t="str">
        <f t="shared" si="1785"/>
        <v/>
      </c>
      <c r="CL585" s="81" t="str">
        <f t="shared" si="1785"/>
        <v/>
      </c>
      <c r="CM585" s="81" t="str">
        <f t="shared" si="1785"/>
        <v/>
      </c>
      <c r="CN585" s="81" t="str">
        <f t="shared" si="1785"/>
        <v/>
      </c>
      <c r="CO585" s="503" t="str">
        <f t="shared" si="1785"/>
        <v/>
      </c>
      <c r="CP585" s="532" t="str">
        <f t="shared" si="1659"/>
        <v/>
      </c>
      <c r="CQ585" s="533" t="str">
        <f t="shared" si="1659"/>
        <v/>
      </c>
      <c r="CR585" s="534" t="str">
        <f t="shared" si="1659"/>
        <v/>
      </c>
      <c r="CS585" s="534" t="str">
        <f t="shared" si="1659"/>
        <v/>
      </c>
      <c r="CT585" s="534" t="str">
        <f t="shared" si="1659"/>
        <v/>
      </c>
      <c r="CU585" s="534" t="str">
        <f t="shared" si="1659"/>
        <v/>
      </c>
      <c r="CV585" s="534" t="str">
        <f t="shared" si="1659"/>
        <v/>
      </c>
      <c r="CW585" s="535" t="str">
        <f t="shared" si="1659"/>
        <v/>
      </c>
      <c r="CX585" s="535" t="str">
        <f t="shared" si="1659"/>
        <v/>
      </c>
      <c r="CY585" s="535" t="str">
        <f t="shared" si="1659"/>
        <v/>
      </c>
      <c r="CZ585" s="534" t="str">
        <f t="shared" si="1659"/>
        <v/>
      </c>
      <c r="DA585" s="534" t="str">
        <f t="shared" si="1659"/>
        <v/>
      </c>
      <c r="DB585" s="534" t="str">
        <f t="shared" si="1659"/>
        <v/>
      </c>
      <c r="DC585" s="534" t="str">
        <f t="shared" si="1659"/>
        <v/>
      </c>
      <c r="DD585" s="534" t="str">
        <f t="shared" si="1659"/>
        <v/>
      </c>
      <c r="DE585" s="533" t="str">
        <f t="shared" si="1786"/>
        <v/>
      </c>
      <c r="DF585" s="532" t="str">
        <f t="shared" si="1660"/>
        <v/>
      </c>
      <c r="DG585" s="858">
        <f t="shared" si="1733"/>
        <v>0</v>
      </c>
      <c r="DH585" s="813">
        <f t="shared" si="1734"/>
        <v>0</v>
      </c>
      <c r="DI585" s="813">
        <f t="shared" si="1735"/>
        <v>0</v>
      </c>
      <c r="DJ585" s="813">
        <f t="shared" si="1736"/>
        <v>0</v>
      </c>
      <c r="DK585" s="467"/>
      <c r="DL585" s="599"/>
      <c r="DM585" s="599"/>
      <c r="DN585" s="599"/>
      <c r="DO585" s="599"/>
      <c r="DP585" s="599"/>
      <c r="DQ585" s="599"/>
      <c r="DR585" s="599"/>
      <c r="DS585" s="599"/>
      <c r="DT585" s="468"/>
    </row>
    <row r="586" spans="1:124" s="470" customFormat="1" ht="15.75" customHeight="1">
      <c r="A586" s="590" t="s">
        <v>283</v>
      </c>
      <c r="B586" s="735" t="str">
        <f t="shared" ref="B586:M586" si="1788">IF(B585="","",B582*B585)</f>
        <v/>
      </c>
      <c r="C586" s="735" t="str">
        <f t="shared" si="1788"/>
        <v/>
      </c>
      <c r="D586" s="735" t="str">
        <f t="shared" si="1788"/>
        <v/>
      </c>
      <c r="E586" s="735" t="str">
        <f t="shared" si="1788"/>
        <v/>
      </c>
      <c r="F586" s="735" t="str">
        <f t="shared" si="1788"/>
        <v/>
      </c>
      <c r="G586" s="735" t="str">
        <f t="shared" si="1788"/>
        <v/>
      </c>
      <c r="H586" s="735" t="str">
        <f t="shared" si="1788"/>
        <v/>
      </c>
      <c r="I586" s="735" t="str">
        <f t="shared" si="1788"/>
        <v/>
      </c>
      <c r="J586" s="735" t="str">
        <f t="shared" si="1788"/>
        <v/>
      </c>
      <c r="K586" s="735" t="str">
        <f t="shared" si="1788"/>
        <v/>
      </c>
      <c r="L586" s="735" t="str">
        <f t="shared" si="1788"/>
        <v/>
      </c>
      <c r="M586" s="735" t="str">
        <f t="shared" si="1788"/>
        <v/>
      </c>
      <c r="N586" s="735"/>
      <c r="O586" s="735"/>
      <c r="P586" s="735"/>
      <c r="Q586" s="735"/>
      <c r="R586" s="735"/>
      <c r="S586" s="739"/>
      <c r="T586" s="735" t="str">
        <f t="shared" ref="T586:AE586" si="1789">IF(T585="","",T582*T585)</f>
        <v/>
      </c>
      <c r="U586" s="735" t="str">
        <f t="shared" si="1789"/>
        <v/>
      </c>
      <c r="V586" s="735" t="str">
        <f t="shared" si="1789"/>
        <v/>
      </c>
      <c r="W586" s="735" t="str">
        <f t="shared" si="1789"/>
        <v/>
      </c>
      <c r="X586" s="735" t="str">
        <f t="shared" si="1789"/>
        <v/>
      </c>
      <c r="Y586" s="735" t="str">
        <f t="shared" si="1789"/>
        <v/>
      </c>
      <c r="Z586" s="1383" t="str">
        <f t="shared" si="1789"/>
        <v/>
      </c>
      <c r="AA586" s="1383" t="str">
        <f t="shared" si="1789"/>
        <v/>
      </c>
      <c r="AB586" s="1383" t="str">
        <f t="shared" si="1789"/>
        <v/>
      </c>
      <c r="AC586" s="1383" t="str">
        <f t="shared" si="1789"/>
        <v/>
      </c>
      <c r="AD586" s="735" t="str">
        <f t="shared" si="1789"/>
        <v/>
      </c>
      <c r="AE586" s="1383" t="str">
        <f t="shared" si="1789"/>
        <v/>
      </c>
      <c r="AF586" s="735"/>
      <c r="AG586" s="735"/>
      <c r="AH586" s="735"/>
      <c r="AI586" s="735"/>
      <c r="AJ586" s="735"/>
      <c r="AK586" s="739"/>
      <c r="AL586" s="735" t="str">
        <f t="shared" ref="AL586:AW586" si="1790">IF(AL585="","",AL582*AL585)</f>
        <v/>
      </c>
      <c r="AM586" s="735" t="str">
        <f t="shared" si="1790"/>
        <v/>
      </c>
      <c r="AN586" s="735" t="str">
        <f t="shared" si="1790"/>
        <v/>
      </c>
      <c r="AO586" s="735" t="str">
        <f t="shared" si="1790"/>
        <v/>
      </c>
      <c r="AP586" s="735" t="str">
        <f t="shared" si="1790"/>
        <v/>
      </c>
      <c r="AQ586" s="735" t="str">
        <f t="shared" si="1790"/>
        <v/>
      </c>
      <c r="AR586" s="735" t="str">
        <f t="shared" si="1790"/>
        <v/>
      </c>
      <c r="AS586" s="735" t="str">
        <f t="shared" si="1790"/>
        <v/>
      </c>
      <c r="AT586" s="735" t="str">
        <f t="shared" si="1790"/>
        <v/>
      </c>
      <c r="AU586" s="735" t="str">
        <f t="shared" si="1790"/>
        <v/>
      </c>
      <c r="AV586" s="735" t="str">
        <f t="shared" si="1790"/>
        <v/>
      </c>
      <c r="AW586" s="735" t="str">
        <f t="shared" si="1790"/>
        <v/>
      </c>
      <c r="AX586" s="735"/>
      <c r="AY586" s="735"/>
      <c r="AZ586" s="735"/>
      <c r="BA586" s="735"/>
      <c r="BB586" s="735"/>
      <c r="BC586" s="739"/>
      <c r="BD586" s="1383" t="str">
        <f>IF(BD585="","",BD582*BD585)</f>
        <v/>
      </c>
      <c r="BE586" s="1383" t="str">
        <f t="shared" ref="BE586:BO586" si="1791">IF(BE585="","",BE582*BE585)</f>
        <v/>
      </c>
      <c r="BF586" s="1383" t="str">
        <f t="shared" si="1791"/>
        <v/>
      </c>
      <c r="BG586" s="1383" t="str">
        <f t="shared" si="1791"/>
        <v/>
      </c>
      <c r="BH586" s="1383" t="str">
        <f t="shared" si="1791"/>
        <v/>
      </c>
      <c r="BI586" s="1383" t="str">
        <f t="shared" si="1791"/>
        <v/>
      </c>
      <c r="BJ586" s="1383" t="str">
        <f t="shared" si="1791"/>
        <v/>
      </c>
      <c r="BK586" s="1383" t="str">
        <f t="shared" si="1791"/>
        <v/>
      </c>
      <c r="BL586" s="1383" t="str">
        <f t="shared" si="1791"/>
        <v/>
      </c>
      <c r="BM586" s="1383" t="str">
        <f t="shared" si="1791"/>
        <v/>
      </c>
      <c r="BN586" s="1383" t="str">
        <f t="shared" si="1791"/>
        <v/>
      </c>
      <c r="BO586" s="1383" t="str">
        <f t="shared" si="1791"/>
        <v/>
      </c>
      <c r="BP586" s="1383"/>
      <c r="BQ586" s="1383"/>
      <c r="BR586" s="1383"/>
      <c r="BS586" s="1383"/>
      <c r="BT586" s="1383"/>
      <c r="BU586" s="739"/>
      <c r="BV586" s="735" t="str">
        <f>IF(BV585="","",BV582*BV585)</f>
        <v/>
      </c>
      <c r="BW586" s="735" t="str">
        <f>IF(BW585="","",BW582*BW585)</f>
        <v/>
      </c>
      <c r="BX586" s="735" t="str">
        <f>IF(BX585="","",BX582*BX585)</f>
        <v/>
      </c>
      <c r="BY586" s="735" t="str">
        <f>IF(BY585="","",BY582*BY585)</f>
        <v/>
      </c>
      <c r="BZ586" s="856" t="str">
        <f t="shared" si="1729"/>
        <v/>
      </c>
      <c r="CA586" s="856" t="str">
        <f t="shared" si="1730"/>
        <v/>
      </c>
      <c r="CB586" s="856" t="str">
        <f t="shared" si="1731"/>
        <v/>
      </c>
      <c r="CC586" s="857" t="str">
        <f t="shared" si="1732"/>
        <v/>
      </c>
      <c r="CD586" s="503" t="str">
        <f t="shared" ref="CD586:CD592" si="1792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1" t="str">
        <f t="shared" si="1785"/>
        <v/>
      </c>
      <c r="CF586" s="81" t="str">
        <f t="shared" si="1785"/>
        <v/>
      </c>
      <c r="CG586" s="81" t="str">
        <f t="shared" si="1785"/>
        <v/>
      </c>
      <c r="CH586" s="81" t="str">
        <f t="shared" si="1785"/>
        <v/>
      </c>
      <c r="CI586" s="144" t="str">
        <f t="shared" si="1785"/>
        <v/>
      </c>
      <c r="CJ586" s="144" t="str">
        <f t="shared" si="1785"/>
        <v/>
      </c>
      <c r="CK586" s="81" t="str">
        <f t="shared" si="1785"/>
        <v/>
      </c>
      <c r="CL586" s="81" t="str">
        <f t="shared" si="1785"/>
        <v/>
      </c>
      <c r="CM586" s="81" t="str">
        <f t="shared" si="1785"/>
        <v/>
      </c>
      <c r="CN586" s="81" t="str">
        <f t="shared" si="1785"/>
        <v/>
      </c>
      <c r="CO586" s="503" t="str">
        <f t="shared" si="1785"/>
        <v/>
      </c>
      <c r="CP586" s="532" t="str">
        <f t="shared" ref="CP586:DD586" si="1793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33" t="str">
        <f t="shared" si="1793"/>
        <v/>
      </c>
      <c r="CR586" s="534" t="str">
        <f t="shared" si="1793"/>
        <v/>
      </c>
      <c r="CS586" s="534" t="str">
        <f t="shared" si="1793"/>
        <v/>
      </c>
      <c r="CT586" s="534" t="str">
        <f t="shared" si="1793"/>
        <v/>
      </c>
      <c r="CU586" s="534" t="str">
        <f t="shared" si="1793"/>
        <v/>
      </c>
      <c r="CV586" s="534" t="str">
        <f t="shared" si="1793"/>
        <v/>
      </c>
      <c r="CW586" s="535" t="str">
        <f t="shared" si="1793"/>
        <v/>
      </c>
      <c r="CX586" s="535" t="str">
        <f t="shared" si="1793"/>
        <v/>
      </c>
      <c r="CY586" s="535" t="str">
        <f t="shared" si="1793"/>
        <v/>
      </c>
      <c r="CZ586" s="534" t="str">
        <f t="shared" si="1793"/>
        <v/>
      </c>
      <c r="DA586" s="534" t="str">
        <f t="shared" si="1793"/>
        <v/>
      </c>
      <c r="DB586" s="534" t="str">
        <f t="shared" si="1793"/>
        <v/>
      </c>
      <c r="DC586" s="534" t="str">
        <f t="shared" si="1793"/>
        <v/>
      </c>
      <c r="DD586" s="534" t="str">
        <f t="shared" si="1793"/>
        <v/>
      </c>
      <c r="DE586" s="533" t="str">
        <f t="shared" si="1786"/>
        <v/>
      </c>
      <c r="DF586" s="532" t="str">
        <f t="shared" si="1660"/>
        <v/>
      </c>
      <c r="DG586" s="858">
        <f t="shared" si="1733"/>
        <v>0</v>
      </c>
      <c r="DH586" s="813">
        <f t="shared" si="1734"/>
        <v>0</v>
      </c>
      <c r="DI586" s="813">
        <f t="shared" si="1735"/>
        <v>0</v>
      </c>
      <c r="DJ586" s="813">
        <f t="shared" si="1736"/>
        <v>0</v>
      </c>
      <c r="DK586" s="467"/>
      <c r="DL586" s="599"/>
      <c r="DM586" s="599"/>
      <c r="DN586" s="599"/>
      <c r="DO586" s="599"/>
      <c r="DP586" s="599"/>
      <c r="DQ586" s="599"/>
      <c r="DR586" s="599"/>
      <c r="DS586" s="599"/>
      <c r="DT586" s="468"/>
    </row>
    <row r="587" spans="1:124" s="470" customFormat="1" ht="15.75" customHeight="1">
      <c r="A587" s="1117" t="s">
        <v>1187</v>
      </c>
      <c r="B587" s="656">
        <v>2</v>
      </c>
      <c r="C587" s="305"/>
      <c r="D587" s="305">
        <v>2</v>
      </c>
      <c r="E587" s="305"/>
      <c r="F587" s="305"/>
      <c r="G587" s="305">
        <v>1</v>
      </c>
      <c r="H587" s="305"/>
      <c r="I587" s="305"/>
      <c r="J587" s="305"/>
      <c r="K587" s="305">
        <v>1</v>
      </c>
      <c r="L587" s="305"/>
      <c r="M587" s="305"/>
      <c r="N587" s="305"/>
      <c r="O587" s="305"/>
      <c r="P587" s="305"/>
      <c r="Q587" s="305"/>
      <c r="R587" s="305"/>
      <c r="S587" s="621"/>
      <c r="T587" s="305"/>
      <c r="U587" s="305">
        <v>1</v>
      </c>
      <c r="V587" s="305">
        <v>1</v>
      </c>
      <c r="W587" s="305">
        <v>1</v>
      </c>
      <c r="X587" s="305">
        <v>1</v>
      </c>
      <c r="Y587" s="305"/>
      <c r="Z587" s="1349"/>
      <c r="AA587" s="1349"/>
      <c r="AB587" s="1349">
        <v>1</v>
      </c>
      <c r="AC587" s="1349"/>
      <c r="AD587" s="305"/>
      <c r="AE587" s="1349"/>
      <c r="AF587" s="305"/>
      <c r="AG587" s="656"/>
      <c r="AH587" s="656"/>
      <c r="AI587" s="656"/>
      <c r="AJ587" s="656"/>
      <c r="AK587" s="621"/>
      <c r="AL587" s="305"/>
      <c r="AM587" s="305"/>
      <c r="AN587" s="305"/>
      <c r="AO587" s="305"/>
      <c r="AP587" s="305">
        <v>1</v>
      </c>
      <c r="AQ587" s="305">
        <v>1</v>
      </c>
      <c r="AR587" s="305">
        <v>1</v>
      </c>
      <c r="AS587" s="305">
        <v>1</v>
      </c>
      <c r="AT587" s="305">
        <v>1</v>
      </c>
      <c r="AU587" s="305">
        <v>1</v>
      </c>
      <c r="AV587" s="305">
        <v>1</v>
      </c>
      <c r="AW587" s="305">
        <v>1</v>
      </c>
      <c r="AX587" s="305"/>
      <c r="AY587" s="305"/>
      <c r="AZ587" s="305"/>
      <c r="BA587" s="305"/>
      <c r="BB587" s="305"/>
      <c r="BC587" s="621"/>
      <c r="BD587" s="1349">
        <v>1</v>
      </c>
      <c r="BE587" s="1349">
        <v>1</v>
      </c>
      <c r="BF587" s="1349">
        <v>1</v>
      </c>
      <c r="BG587" s="1349">
        <v>1</v>
      </c>
      <c r="BH587" s="1349">
        <v>1</v>
      </c>
      <c r="BI587" s="1349">
        <v>1</v>
      </c>
      <c r="BJ587" s="1349">
        <v>2</v>
      </c>
      <c r="BK587" s="1349">
        <v>2</v>
      </c>
      <c r="BL587" s="1349">
        <v>1</v>
      </c>
      <c r="BM587" s="1349">
        <v>1</v>
      </c>
      <c r="BN587" s="1349">
        <v>1</v>
      </c>
      <c r="BO587" s="1349">
        <v>1</v>
      </c>
      <c r="BP587" s="1349"/>
      <c r="BQ587" s="1349"/>
      <c r="BR587" s="1349"/>
      <c r="BS587" s="1349"/>
      <c r="BT587" s="1349"/>
      <c r="BU587" s="621"/>
      <c r="BV587" s="305">
        <v>2</v>
      </c>
      <c r="BW587" s="305">
        <v>1</v>
      </c>
      <c r="BX587" s="305">
        <v>1</v>
      </c>
      <c r="BY587" s="305">
        <v>1</v>
      </c>
      <c r="BZ587" s="856">
        <f t="shared" si="1729"/>
        <v>1.5</v>
      </c>
      <c r="CA587" s="856">
        <f t="shared" si="1730"/>
        <v>1</v>
      </c>
      <c r="CB587" s="856">
        <f t="shared" si="1731"/>
        <v>1</v>
      </c>
      <c r="CC587" s="857">
        <f t="shared" si="1732"/>
        <v>1.1000000000000001</v>
      </c>
      <c r="CD587" s="503">
        <f t="shared" si="1792"/>
        <v>1</v>
      </c>
      <c r="CE587" s="81">
        <f t="shared" si="1785"/>
        <v>1</v>
      </c>
      <c r="CF587" s="81">
        <f t="shared" si="1785"/>
        <v>1</v>
      </c>
      <c r="CG587" s="81">
        <f t="shared" si="1785"/>
        <v>1</v>
      </c>
      <c r="CH587" s="81">
        <f t="shared" si="1785"/>
        <v>1</v>
      </c>
      <c r="CI587" s="144">
        <f t="shared" si="1785"/>
        <v>1</v>
      </c>
      <c r="CJ587" s="144">
        <f t="shared" si="1785"/>
        <v>1</v>
      </c>
      <c r="CK587" s="81">
        <f t="shared" si="1785"/>
        <v>1</v>
      </c>
      <c r="CL587" s="81">
        <f t="shared" si="1785"/>
        <v>1</v>
      </c>
      <c r="CM587" s="81">
        <f t="shared" si="1785"/>
        <v>1</v>
      </c>
      <c r="CN587" s="81">
        <f t="shared" si="1785"/>
        <v>2</v>
      </c>
      <c r="CO587" s="503">
        <f t="shared" si="1785"/>
        <v>2</v>
      </c>
      <c r="CP587" s="520" t="str">
        <f t="shared" si="1786"/>
        <v/>
      </c>
      <c r="CQ587" s="521" t="str">
        <f t="shared" si="1786"/>
        <v/>
      </c>
      <c r="CR587" s="522" t="str">
        <f t="shared" si="1786"/>
        <v/>
      </c>
      <c r="CS587" s="522">
        <f t="shared" si="1786"/>
        <v>1</v>
      </c>
      <c r="CT587" s="522">
        <f t="shared" si="1786"/>
        <v>1</v>
      </c>
      <c r="CU587" s="522">
        <f t="shared" si="1786"/>
        <v>1</v>
      </c>
      <c r="CV587" s="522">
        <f t="shared" si="1786"/>
        <v>1</v>
      </c>
      <c r="CW587" s="523">
        <f t="shared" si="1786"/>
        <v>1</v>
      </c>
      <c r="CX587" s="523">
        <f t="shared" si="1786"/>
        <v>1</v>
      </c>
      <c r="CY587" s="523">
        <f t="shared" si="1786"/>
        <v>1</v>
      </c>
      <c r="CZ587" s="522">
        <f t="shared" si="1786"/>
        <v>1</v>
      </c>
      <c r="DA587" s="522">
        <f t="shared" si="1786"/>
        <v>1</v>
      </c>
      <c r="DB587" s="522">
        <f t="shared" si="1786"/>
        <v>1</v>
      </c>
      <c r="DC587" s="522">
        <f t="shared" si="1786"/>
        <v>2</v>
      </c>
      <c r="DD587" s="522">
        <f t="shared" si="1786"/>
        <v>2</v>
      </c>
      <c r="DE587" s="521" t="str">
        <f t="shared" si="1786"/>
        <v/>
      </c>
      <c r="DF587" s="520" t="str">
        <f t="shared" si="1787"/>
        <v/>
      </c>
      <c r="DG587" s="858">
        <f t="shared" si="1733"/>
        <v>4</v>
      </c>
      <c r="DH587" s="813">
        <f t="shared" si="1734"/>
        <v>5</v>
      </c>
      <c r="DI587" s="813">
        <f t="shared" si="1735"/>
        <v>8</v>
      </c>
      <c r="DJ587" s="813">
        <f t="shared" si="1736"/>
        <v>12</v>
      </c>
      <c r="DK587" s="467"/>
      <c r="DL587" s="599"/>
      <c r="DM587" s="599"/>
      <c r="DN587" s="599"/>
      <c r="DO587" s="599"/>
      <c r="DP587" s="599"/>
      <c r="DQ587" s="599"/>
      <c r="DR587" s="599"/>
      <c r="DS587" s="599"/>
      <c r="DT587" s="468"/>
    </row>
    <row r="588" spans="1:124" s="470" customFormat="1" ht="15.75" customHeight="1">
      <c r="A588" s="590" t="s">
        <v>286</v>
      </c>
      <c r="B588" s="622">
        <v>12</v>
      </c>
      <c r="C588" s="620"/>
      <c r="D588" s="620">
        <v>12</v>
      </c>
      <c r="E588" s="620"/>
      <c r="F588" s="620"/>
      <c r="G588" s="620">
        <v>12</v>
      </c>
      <c r="H588" s="620"/>
      <c r="I588" s="620"/>
      <c r="J588" s="620"/>
      <c r="K588" s="620">
        <v>12</v>
      </c>
      <c r="L588" s="620"/>
      <c r="M588" s="620"/>
      <c r="N588" s="620"/>
      <c r="O588" s="620"/>
      <c r="P588" s="620"/>
      <c r="Q588" s="620"/>
      <c r="R588" s="620"/>
      <c r="S588" s="680"/>
      <c r="T588" s="620"/>
      <c r="U588" s="620">
        <v>24</v>
      </c>
      <c r="V588" s="620">
        <v>24</v>
      </c>
      <c r="W588" s="620">
        <v>12</v>
      </c>
      <c r="X588" s="620">
        <v>12</v>
      </c>
      <c r="Y588" s="620"/>
      <c r="Z588" s="1350"/>
      <c r="AA588" s="1350"/>
      <c r="AB588" s="1350">
        <v>12</v>
      </c>
      <c r="AC588" s="1350"/>
      <c r="AD588" s="620"/>
      <c r="AE588" s="1350"/>
      <c r="AF588" s="620"/>
      <c r="AG588" s="622"/>
      <c r="AH588" s="622"/>
      <c r="AI588" s="622"/>
      <c r="AJ588" s="622"/>
      <c r="AK588" s="680"/>
      <c r="AL588" s="620"/>
      <c r="AM588" s="620"/>
      <c r="AN588" s="620"/>
      <c r="AO588" s="620"/>
      <c r="AP588" s="620">
        <v>12</v>
      </c>
      <c r="AQ588" s="620">
        <v>12</v>
      </c>
      <c r="AR588" s="620">
        <v>12</v>
      </c>
      <c r="AS588" s="620">
        <v>12</v>
      </c>
      <c r="AT588" s="620">
        <v>12</v>
      </c>
      <c r="AU588" s="620">
        <v>12</v>
      </c>
      <c r="AV588" s="620">
        <v>12</v>
      </c>
      <c r="AW588" s="620">
        <v>12</v>
      </c>
      <c r="AX588" s="620"/>
      <c r="AY588" s="620"/>
      <c r="AZ588" s="620"/>
      <c r="BA588" s="620"/>
      <c r="BB588" s="620"/>
      <c r="BC588" s="680"/>
      <c r="BD588" s="1350">
        <v>24</v>
      </c>
      <c r="BE588" s="1350">
        <v>12</v>
      </c>
      <c r="BF588" s="1350">
        <v>12</v>
      </c>
      <c r="BG588" s="1350">
        <v>12</v>
      </c>
      <c r="BH588" s="1350">
        <v>24</v>
      </c>
      <c r="BI588" s="1350">
        <v>12</v>
      </c>
      <c r="BJ588" s="1350">
        <v>12</v>
      </c>
      <c r="BK588" s="1350">
        <v>24</v>
      </c>
      <c r="BL588" s="1350">
        <v>12</v>
      </c>
      <c r="BM588" s="1350">
        <v>12</v>
      </c>
      <c r="BN588" s="1350">
        <v>12</v>
      </c>
      <c r="BO588" s="1350">
        <v>12</v>
      </c>
      <c r="BP588" s="1350"/>
      <c r="BQ588" s="1350"/>
      <c r="BR588" s="1350"/>
      <c r="BS588" s="1350"/>
      <c r="BT588" s="1350"/>
      <c r="BU588" s="680"/>
      <c r="BV588" s="620">
        <v>12</v>
      </c>
      <c r="BW588" s="620">
        <v>12</v>
      </c>
      <c r="BX588" s="620">
        <v>12</v>
      </c>
      <c r="BY588" s="620">
        <v>12</v>
      </c>
      <c r="BZ588" s="856">
        <f t="shared" si="1729"/>
        <v>12</v>
      </c>
      <c r="CA588" s="856">
        <f t="shared" si="1730"/>
        <v>16</v>
      </c>
      <c r="CB588" s="856">
        <f t="shared" si="1731"/>
        <v>12</v>
      </c>
      <c r="CC588" s="857">
        <f t="shared" si="1732"/>
        <v>14.4</v>
      </c>
      <c r="CD588" s="503">
        <f t="shared" si="1792"/>
        <v>12</v>
      </c>
      <c r="CE588" s="81">
        <f t="shared" si="1785"/>
        <v>12</v>
      </c>
      <c r="CF588" s="81">
        <f t="shared" si="1785"/>
        <v>12</v>
      </c>
      <c r="CG588" s="81">
        <f t="shared" si="1785"/>
        <v>12</v>
      </c>
      <c r="CH588" s="81">
        <f t="shared" si="1785"/>
        <v>12</v>
      </c>
      <c r="CI588" s="144">
        <f t="shared" si="1785"/>
        <v>12</v>
      </c>
      <c r="CJ588" s="144">
        <f t="shared" si="1785"/>
        <v>12</v>
      </c>
      <c r="CK588" s="81">
        <f t="shared" si="1785"/>
        <v>12</v>
      </c>
      <c r="CL588" s="81">
        <f t="shared" si="1785"/>
        <v>12</v>
      </c>
      <c r="CM588" s="81">
        <f t="shared" si="1785"/>
        <v>24</v>
      </c>
      <c r="CN588" s="81">
        <f t="shared" si="1785"/>
        <v>24</v>
      </c>
      <c r="CO588" s="503">
        <f t="shared" si="1785"/>
        <v>24</v>
      </c>
      <c r="CP588" s="532" t="str">
        <f t="shared" si="1786"/>
        <v/>
      </c>
      <c r="CQ588" s="533" t="str">
        <f t="shared" si="1786"/>
        <v/>
      </c>
      <c r="CR588" s="534" t="str">
        <f t="shared" si="1786"/>
        <v/>
      </c>
      <c r="CS588" s="534">
        <f t="shared" si="1786"/>
        <v>12</v>
      </c>
      <c r="CT588" s="534">
        <f t="shared" si="1786"/>
        <v>12</v>
      </c>
      <c r="CU588" s="534">
        <f t="shared" si="1786"/>
        <v>12</v>
      </c>
      <c r="CV588" s="534">
        <f t="shared" si="1786"/>
        <v>12</v>
      </c>
      <c r="CW588" s="535">
        <f t="shared" si="1786"/>
        <v>12</v>
      </c>
      <c r="CX588" s="535">
        <f t="shared" si="1786"/>
        <v>12</v>
      </c>
      <c r="CY588" s="535">
        <f t="shared" si="1786"/>
        <v>12</v>
      </c>
      <c r="CZ588" s="534">
        <f t="shared" si="1786"/>
        <v>12</v>
      </c>
      <c r="DA588" s="534">
        <f t="shared" si="1786"/>
        <v>12</v>
      </c>
      <c r="DB588" s="534">
        <f t="shared" si="1786"/>
        <v>24</v>
      </c>
      <c r="DC588" s="534">
        <f t="shared" si="1786"/>
        <v>24</v>
      </c>
      <c r="DD588" s="534">
        <f t="shared" si="1786"/>
        <v>24</v>
      </c>
      <c r="DE588" s="533" t="str">
        <f t="shared" si="1786"/>
        <v/>
      </c>
      <c r="DF588" s="532" t="str">
        <f t="shared" si="1660"/>
        <v/>
      </c>
      <c r="DG588" s="858">
        <f t="shared" si="1733"/>
        <v>4</v>
      </c>
      <c r="DH588" s="813">
        <f t="shared" si="1734"/>
        <v>5</v>
      </c>
      <c r="DI588" s="813">
        <f t="shared" si="1735"/>
        <v>8</v>
      </c>
      <c r="DJ588" s="813">
        <f t="shared" si="1736"/>
        <v>12</v>
      </c>
      <c r="DK588" s="467"/>
      <c r="DL588" s="599"/>
      <c r="DM588" s="599"/>
      <c r="DN588" s="599"/>
      <c r="DO588" s="599"/>
      <c r="DP588" s="599"/>
      <c r="DQ588" s="599"/>
      <c r="DR588" s="599"/>
      <c r="DS588" s="599"/>
      <c r="DT588" s="468"/>
    </row>
    <row r="589" spans="1:124" s="470" customFormat="1" ht="15.75" customHeight="1">
      <c r="A589" s="748" t="s">
        <v>281</v>
      </c>
      <c r="B589" s="736">
        <f>3322*$K$1</f>
        <v>13908.5496</v>
      </c>
      <c r="C589" s="736">
        <f t="shared" ref="C589:M589" si="1794">3322*$K$1</f>
        <v>13908.5496</v>
      </c>
      <c r="D589" s="736">
        <f t="shared" si="1794"/>
        <v>13908.5496</v>
      </c>
      <c r="E589" s="736">
        <f t="shared" si="1794"/>
        <v>13908.5496</v>
      </c>
      <c r="F589" s="736">
        <f t="shared" si="1794"/>
        <v>13908.5496</v>
      </c>
      <c r="G589" s="736">
        <f t="shared" si="1794"/>
        <v>13908.5496</v>
      </c>
      <c r="H589" s="736">
        <f t="shared" si="1794"/>
        <v>13908.5496</v>
      </c>
      <c r="I589" s="736">
        <f t="shared" si="1794"/>
        <v>13908.5496</v>
      </c>
      <c r="J589" s="736">
        <f t="shared" si="1794"/>
        <v>13908.5496</v>
      </c>
      <c r="K589" s="736">
        <f t="shared" si="1794"/>
        <v>13908.5496</v>
      </c>
      <c r="L589" s="736">
        <f t="shared" si="1794"/>
        <v>13908.5496</v>
      </c>
      <c r="M589" s="736">
        <f t="shared" si="1794"/>
        <v>13908.5496</v>
      </c>
      <c r="N589" s="736"/>
      <c r="O589" s="736"/>
      <c r="P589" s="736"/>
      <c r="Q589" s="736"/>
      <c r="R589" s="736"/>
      <c r="S589" s="583"/>
      <c r="T589" s="736">
        <f>3322*$K$1</f>
        <v>13908.5496</v>
      </c>
      <c r="U589" s="736">
        <f t="shared" ref="U589:AE589" si="1795">3322*$K$1</f>
        <v>13908.5496</v>
      </c>
      <c r="V589" s="736">
        <f t="shared" si="1795"/>
        <v>13908.5496</v>
      </c>
      <c r="W589" s="736">
        <f t="shared" si="1795"/>
        <v>13908.5496</v>
      </c>
      <c r="X589" s="736">
        <f t="shared" si="1795"/>
        <v>13908.5496</v>
      </c>
      <c r="Y589" s="736">
        <f t="shared" si="1795"/>
        <v>13908.5496</v>
      </c>
      <c r="Z589" s="1382">
        <f t="shared" si="1795"/>
        <v>13908.5496</v>
      </c>
      <c r="AA589" s="1382">
        <f t="shared" si="1795"/>
        <v>13908.5496</v>
      </c>
      <c r="AB589" s="1382">
        <f t="shared" si="1795"/>
        <v>13908.5496</v>
      </c>
      <c r="AC589" s="1382">
        <f t="shared" si="1795"/>
        <v>13908.5496</v>
      </c>
      <c r="AD589" s="736">
        <f t="shared" si="1795"/>
        <v>13908.5496</v>
      </c>
      <c r="AE589" s="1382">
        <f t="shared" si="1795"/>
        <v>13908.5496</v>
      </c>
      <c r="AF589" s="736"/>
      <c r="AG589" s="736"/>
      <c r="AH589" s="736"/>
      <c r="AI589" s="736"/>
      <c r="AJ589" s="736"/>
      <c r="AK589" s="583"/>
      <c r="AL589" s="736">
        <f>3322*$K$1</f>
        <v>13908.5496</v>
      </c>
      <c r="AM589" s="736">
        <f t="shared" ref="AM589:AW589" si="1796">3322*$K$1</f>
        <v>13908.5496</v>
      </c>
      <c r="AN589" s="736">
        <f t="shared" si="1796"/>
        <v>13908.5496</v>
      </c>
      <c r="AO589" s="736">
        <f t="shared" si="1796"/>
        <v>13908.5496</v>
      </c>
      <c r="AP589" s="736">
        <f t="shared" si="1796"/>
        <v>13908.5496</v>
      </c>
      <c r="AQ589" s="736">
        <f t="shared" si="1796"/>
        <v>13908.5496</v>
      </c>
      <c r="AR589" s="736">
        <f t="shared" si="1796"/>
        <v>13908.5496</v>
      </c>
      <c r="AS589" s="736">
        <f t="shared" si="1796"/>
        <v>13908.5496</v>
      </c>
      <c r="AT589" s="736">
        <f t="shared" si="1796"/>
        <v>13908.5496</v>
      </c>
      <c r="AU589" s="736">
        <f t="shared" si="1796"/>
        <v>13908.5496</v>
      </c>
      <c r="AV589" s="736">
        <f t="shared" si="1796"/>
        <v>13908.5496</v>
      </c>
      <c r="AW589" s="736">
        <f t="shared" si="1796"/>
        <v>13908.5496</v>
      </c>
      <c r="AX589" s="736"/>
      <c r="AY589" s="736"/>
      <c r="AZ589" s="736"/>
      <c r="BA589" s="736"/>
      <c r="BB589" s="736"/>
      <c r="BC589" s="730"/>
      <c r="BD589" s="1382">
        <f>3322*$K$1</f>
        <v>13908.5496</v>
      </c>
      <c r="BE589" s="1382">
        <f t="shared" ref="BE589:BO589" si="1797">3322*$K$1</f>
        <v>13908.5496</v>
      </c>
      <c r="BF589" s="1382">
        <f t="shared" si="1797"/>
        <v>13908.5496</v>
      </c>
      <c r="BG589" s="1382">
        <f t="shared" si="1797"/>
        <v>13908.5496</v>
      </c>
      <c r="BH589" s="1382">
        <f t="shared" si="1797"/>
        <v>13908.5496</v>
      </c>
      <c r="BI589" s="1382">
        <f t="shared" si="1797"/>
        <v>13908.5496</v>
      </c>
      <c r="BJ589" s="1382">
        <f t="shared" si="1797"/>
        <v>13908.5496</v>
      </c>
      <c r="BK589" s="1382">
        <f t="shared" si="1797"/>
        <v>13908.5496</v>
      </c>
      <c r="BL589" s="1382">
        <f t="shared" si="1797"/>
        <v>13908.5496</v>
      </c>
      <c r="BM589" s="1382">
        <f t="shared" si="1797"/>
        <v>13908.5496</v>
      </c>
      <c r="BN589" s="1382">
        <f t="shared" si="1797"/>
        <v>13908.5496</v>
      </c>
      <c r="BO589" s="1382">
        <f t="shared" si="1797"/>
        <v>13908.5496</v>
      </c>
      <c r="BP589" s="1382"/>
      <c r="BQ589" s="1382"/>
      <c r="BR589" s="1382"/>
      <c r="BS589" s="1382"/>
      <c r="BT589" s="1382"/>
      <c r="BU589" s="730"/>
      <c r="BV589" s="736">
        <f t="shared" ref="BV589:BY589" si="1798">3322*$K$1</f>
        <v>13908.5496</v>
      </c>
      <c r="BW589" s="736">
        <f t="shared" si="1798"/>
        <v>13908.5496</v>
      </c>
      <c r="BX589" s="736">
        <f t="shared" si="1798"/>
        <v>13908.5496</v>
      </c>
      <c r="BY589" s="736">
        <f t="shared" si="1798"/>
        <v>13908.5496</v>
      </c>
      <c r="BZ589" s="856">
        <f t="shared" si="1729"/>
        <v>13908.549600000002</v>
      </c>
      <c r="CA589" s="856">
        <f t="shared" si="1730"/>
        <v>13908.549600000002</v>
      </c>
      <c r="CB589" s="856">
        <f t="shared" si="1731"/>
        <v>13908.549600000002</v>
      </c>
      <c r="CC589" s="857">
        <f t="shared" si="1732"/>
        <v>13908.549600000002</v>
      </c>
      <c r="CD589" s="503">
        <f t="shared" si="1792"/>
        <v>13908.5496</v>
      </c>
      <c r="CE589" s="81">
        <f t="shared" si="1785"/>
        <v>13908.5496</v>
      </c>
      <c r="CF589" s="81">
        <f t="shared" si="1785"/>
        <v>13908.5496</v>
      </c>
      <c r="CG589" s="81">
        <f t="shared" si="1785"/>
        <v>13908.5496</v>
      </c>
      <c r="CH589" s="81">
        <f t="shared" si="1785"/>
        <v>13908.5496</v>
      </c>
      <c r="CI589" s="144">
        <f t="shared" si="1785"/>
        <v>13908.5496</v>
      </c>
      <c r="CJ589" s="144">
        <f t="shared" si="1785"/>
        <v>13908.5496</v>
      </c>
      <c r="CK589" s="81">
        <f t="shared" si="1785"/>
        <v>13908.5496</v>
      </c>
      <c r="CL589" s="81">
        <f t="shared" si="1785"/>
        <v>13908.5496</v>
      </c>
      <c r="CM589" s="81">
        <f t="shared" si="1785"/>
        <v>13908.5496</v>
      </c>
      <c r="CN589" s="81">
        <f t="shared" si="1785"/>
        <v>13908.5496</v>
      </c>
      <c r="CO589" s="503">
        <f t="shared" si="1785"/>
        <v>13908.5496</v>
      </c>
      <c r="CP589" s="532" t="str">
        <f t="shared" si="1786"/>
        <v/>
      </c>
      <c r="CQ589" s="533" t="str">
        <f t="shared" si="1786"/>
        <v/>
      </c>
      <c r="CR589" s="534" t="str">
        <f t="shared" si="1786"/>
        <v/>
      </c>
      <c r="CS589" s="534">
        <f t="shared" si="1786"/>
        <v>13908.5496</v>
      </c>
      <c r="CT589" s="534">
        <f t="shared" si="1786"/>
        <v>13908.5496</v>
      </c>
      <c r="CU589" s="534">
        <f t="shared" si="1786"/>
        <v>13908.5496</v>
      </c>
      <c r="CV589" s="534">
        <f t="shared" si="1786"/>
        <v>13908.5496</v>
      </c>
      <c r="CW589" s="535">
        <f t="shared" si="1786"/>
        <v>13908.5496</v>
      </c>
      <c r="CX589" s="535">
        <f t="shared" si="1786"/>
        <v>13908.5496</v>
      </c>
      <c r="CY589" s="535">
        <f t="shared" si="1786"/>
        <v>13908.5496</v>
      </c>
      <c r="CZ589" s="534">
        <f t="shared" si="1786"/>
        <v>13908.5496</v>
      </c>
      <c r="DA589" s="534">
        <f t="shared" si="1786"/>
        <v>13908.5496</v>
      </c>
      <c r="DB589" s="534">
        <f t="shared" si="1786"/>
        <v>13908.5496</v>
      </c>
      <c r="DC589" s="534">
        <f t="shared" si="1786"/>
        <v>13908.5496</v>
      </c>
      <c r="DD589" s="534">
        <f t="shared" si="1786"/>
        <v>13908.5496</v>
      </c>
      <c r="DE589" s="533" t="str">
        <f t="shared" si="1786"/>
        <v/>
      </c>
      <c r="DF589" s="532" t="str">
        <f t="shared" si="1660"/>
        <v/>
      </c>
      <c r="DG589" s="858">
        <f t="shared" si="1733"/>
        <v>12</v>
      </c>
      <c r="DH589" s="813">
        <f t="shared" si="1734"/>
        <v>12</v>
      </c>
      <c r="DI589" s="813">
        <f t="shared" si="1735"/>
        <v>12</v>
      </c>
      <c r="DJ589" s="813">
        <f t="shared" si="1736"/>
        <v>12</v>
      </c>
      <c r="DK589" s="467"/>
      <c r="DL589" s="599"/>
      <c r="DM589" s="599"/>
      <c r="DN589" s="599"/>
      <c r="DO589" s="599"/>
      <c r="DP589" s="599"/>
      <c r="DQ589" s="599"/>
      <c r="DR589" s="599"/>
      <c r="DS589" s="599"/>
      <c r="DT589" s="468"/>
    </row>
    <row r="590" spans="1:124" s="470" customFormat="1" ht="15.75" customHeight="1">
      <c r="A590" s="590" t="s">
        <v>226</v>
      </c>
      <c r="B590" s="1387">
        <f>IF(B588="","",B587*B588*B589/B$46/365/$G$1)</f>
        <v>7.4231718199608615E-3</v>
      </c>
      <c r="C590" s="1387" t="str">
        <f t="shared" ref="C590" si="1799">IF(C588="","",C587*C588*C589/C$46/365/$G$1)</f>
        <v/>
      </c>
      <c r="D590" s="1387">
        <f t="shared" ref="D590" si="1800">IF(D588="","",D587*D588*D589/D$46/365/$G$1)</f>
        <v>1.2990550684931507E-2</v>
      </c>
      <c r="E590" s="1387" t="str">
        <f t="shared" ref="E590:F590" si="1801">IF(E588="","",E587*E588*E589/E$46/365/$G$1)</f>
        <v/>
      </c>
      <c r="F590" s="1387" t="str">
        <f t="shared" si="1801"/>
        <v/>
      </c>
      <c r="G590" s="1387">
        <f t="shared" ref="G590" si="1802">IF(G588="","",G587*G588*G589/G$46/365/$G$1)</f>
        <v>4.7238366127023666E-3</v>
      </c>
      <c r="H590" s="1387" t="str">
        <f t="shared" ref="H590" si="1803">IF(H588="","",H587*H588*H589/H$46/365/$G$1)</f>
        <v/>
      </c>
      <c r="I590" s="1387" t="str">
        <f t="shared" ref="I590:J590" si="1804">IF(I588="","",I587*I588*I589/I$46/365/$G$1)</f>
        <v/>
      </c>
      <c r="J590" s="1387" t="str">
        <f t="shared" si="1804"/>
        <v/>
      </c>
      <c r="K590" s="1387">
        <f t="shared" ref="K590" si="1805">IF(K588="","",K587*K588*K589/K$46/365/$G$1)</f>
        <v>4.3301835616438361E-3</v>
      </c>
      <c r="L590" s="1387" t="str">
        <f t="shared" ref="L590" si="1806">IF(L588="","",L587*L588*L589/L$46/365/$G$1)</f>
        <v/>
      </c>
      <c r="M590" s="1387" t="str">
        <f t="shared" ref="M590" si="1807">IF(M588="","",M587*M588*M589/M$46/365/$G$1)</f>
        <v/>
      </c>
      <c r="N590" s="738"/>
      <c r="O590" s="738"/>
      <c r="P590" s="738"/>
      <c r="Q590" s="738"/>
      <c r="R590" s="738"/>
      <c r="S590" s="569"/>
      <c r="T590" s="1387" t="str">
        <f>IF(T588="","",T587*T588*T589/T$46/365/$G$1)</f>
        <v/>
      </c>
      <c r="U590" s="1387">
        <f t="shared" ref="U590" si="1808">IF(U588="","",U587*U588*U589/U$46/365/$G$1)</f>
        <v>9.4476732254047333E-3</v>
      </c>
      <c r="V590" s="1387">
        <f t="shared" ref="V590" si="1809">IF(V588="","",V587*V588*V589/V$46/365/$G$1)</f>
        <v>7.994185036880928E-3</v>
      </c>
      <c r="W590" s="1387">
        <f t="shared" ref="W590" si="1810">IF(W588="","",W587*W588*W589/W$46/365/$G$1)</f>
        <v>4.7238366127023666E-3</v>
      </c>
      <c r="X590" s="1387">
        <f t="shared" ref="X590" si="1811">IF(X588="","",X587*X588*X589/X$46/365/$G$1)</f>
        <v>6.4952753424657537E-3</v>
      </c>
      <c r="Y590" s="1387" t="str">
        <f t="shared" ref="Y590" si="1812">IF(Y588="","",Y587*Y588*Y589/Y$46/365/$G$1)</f>
        <v/>
      </c>
      <c r="Z590" s="1387" t="str">
        <f t="shared" ref="Z590" si="1813">IF(Z588="","",Z587*Z588*Z589/Z$46/365/$G$1)</f>
        <v/>
      </c>
      <c r="AA590" s="1387" t="str">
        <f t="shared" ref="AA590" si="1814">IF(AA588="","",AA587*AA588*AA589/AA$46/365/$G$1)</f>
        <v/>
      </c>
      <c r="AB590" s="1387">
        <f t="shared" ref="AB590" si="1815">IF(AB588="","",AB587*AB588*AB589/AB$46/365/$G$1)</f>
        <v>3.997092518440464E-3</v>
      </c>
      <c r="AC590" s="1387" t="str">
        <f t="shared" ref="AC590" si="1816">IF(AC588="","",AC587*AC588*AC589/AC$46/365/$G$1)</f>
        <v/>
      </c>
      <c r="AD590" s="1387" t="str">
        <f t="shared" ref="AD590" si="1817">IF(AD588="","",AD587*AD588*AD589/AD$46/365/$G$1)</f>
        <v/>
      </c>
      <c r="AE590" s="1387" t="str">
        <f t="shared" ref="AE590" si="1818">IF(AE588="","",AE587*AE588*AE589/AE$46/365/$G$1)</f>
        <v/>
      </c>
      <c r="AF590" s="738"/>
      <c r="AG590" s="738"/>
      <c r="AH590" s="738"/>
      <c r="AI590" s="738"/>
      <c r="AJ590" s="738"/>
      <c r="AK590" s="569"/>
      <c r="AL590" s="1387" t="str">
        <f>IF(AL588="","",AL587*AL588*AL589/AL$46/365/$G$1)</f>
        <v/>
      </c>
      <c r="AM590" s="1387" t="str">
        <f t="shared" ref="AM590" si="1819">IF(AM588="","",AM587*AM588*AM589/AM$46/365/$G$1)</f>
        <v/>
      </c>
      <c r="AN590" s="1387" t="str">
        <f t="shared" ref="AN590" si="1820">IF(AN588="","",AN587*AN588*AN589/AN$46/365/$G$1)</f>
        <v/>
      </c>
      <c r="AO590" s="1387" t="str">
        <f t="shared" ref="AO590" si="1821">IF(AO588="","",AO587*AO588*AO589/AO$46/365/$G$1)</f>
        <v/>
      </c>
      <c r="AP590" s="1387">
        <f t="shared" ref="AP590" si="1822">IF(AP588="","",AP587*AP588*AP589/AP$46/365/$G$1)</f>
        <v>4.3301835616438361E-3</v>
      </c>
      <c r="AQ590" s="1387">
        <f t="shared" ref="AQ590" si="1823">IF(AQ588="","",AQ587*AQ588*AQ589/AQ$46/365/$G$1)</f>
        <v>5.7735780821917817E-3</v>
      </c>
      <c r="AR590" s="1387">
        <f t="shared" ref="AR590" si="1824">IF(AR588="","",AR587*AR588*AR589/AR$46/365/$G$1)</f>
        <v>4.3301835616438361E-3</v>
      </c>
      <c r="AS590" s="1387">
        <f t="shared" ref="AS590" si="1825">IF(AS588="","",AS587*AS588*AS589/AS$46/365/$G$1)</f>
        <v>8.6603671232876722E-3</v>
      </c>
      <c r="AT590" s="1387">
        <f t="shared" ref="AT590" si="1826">IF(AT588="","",AT587*AT588*AT589/AT$46/365/$G$1)</f>
        <v>6.4952753424657537E-3</v>
      </c>
      <c r="AU590" s="1387">
        <f t="shared" ref="AU590" si="1827">IF(AU588="","",AU587*AU588*AU589/AU$46/365/$G$1)</f>
        <v>4.3301835616438361E-3</v>
      </c>
      <c r="AV590" s="1387">
        <f t="shared" ref="AV590" si="1828">IF(AV588="","",AV587*AV588*AV589/AV$46/365/$G$1)</f>
        <v>4.3301835616438361E-3</v>
      </c>
      <c r="AW590" s="1387">
        <f t="shared" ref="AW590" si="1829">IF(AW588="","",AW587*AW588*AW589/AW$46/365/$G$1)</f>
        <v>8.6603671232876722E-3</v>
      </c>
      <c r="AX590" s="738"/>
      <c r="AY590" s="738"/>
      <c r="AZ590" s="738"/>
      <c r="BA590" s="738"/>
      <c r="BB590" s="738"/>
      <c r="BC590" s="630"/>
      <c r="BD590" s="1387">
        <f>IF(BD588="","",BD587*BD588*BD589/BD$46/365/$G$1)</f>
        <v>1.2990550684931507E-2</v>
      </c>
      <c r="BE590" s="1387">
        <f t="shared" ref="BE590" si="1830">IF(BE588="","",BE587*BE588*BE589/BE$46/365/$G$1)</f>
        <v>5.1962202739726021E-3</v>
      </c>
      <c r="BF590" s="1387">
        <f t="shared" ref="BF590" si="1831">IF(BF588="","",BF587*BF588*BF589/BF$46/365/$G$1)</f>
        <v>6.4952753424657537E-3</v>
      </c>
      <c r="BG590" s="1387">
        <f t="shared" ref="BG590" si="1832">IF(BG588="","",BG587*BG588*BG589/BG$46/365/$G$1)</f>
        <v>8.6603671232876722E-3</v>
      </c>
      <c r="BH590" s="1387">
        <f t="shared" ref="BH590" si="1833">IF(BH588="","",BH587*BH588*BH589/BH$46/365/$G$1)</f>
        <v>2.0784881095890408E-2</v>
      </c>
      <c r="BI590" s="1387">
        <f t="shared" ref="BI590" si="1834">IF(BI588="","",BI587*BI588*BI589/BI$46/365/$G$1)</f>
        <v>7.4231718199608615E-3</v>
      </c>
      <c r="BJ590" s="1387">
        <f t="shared" ref="BJ590" si="1835">IF(BJ588="","",BJ587*BJ588*BJ589/BJ$46/365/$G$1)</f>
        <v>1.0392440547945204E-2</v>
      </c>
      <c r="BK590" s="1387">
        <f t="shared" ref="BK590" si="1836">IF(BK588="","",BK587*BK588*BK589/BK$46/365/$G$1)</f>
        <v>2.5981101369863015E-2</v>
      </c>
      <c r="BL590" s="1387">
        <f t="shared" ref="BL590" si="1837">IF(BL588="","",BL587*BL588*BL589/BL$46/365/$G$1)</f>
        <v>5.7735780821917817E-3</v>
      </c>
      <c r="BM590" s="1387">
        <f t="shared" ref="BM590" si="1838">IF(BM588="","",BM587*BM588*BM589/BM$46/365/$G$1)</f>
        <v>4.3301835616438361E-3</v>
      </c>
      <c r="BN590" s="1387">
        <f t="shared" ref="BN590" si="1839">IF(BN588="","",BN587*BN588*BN589/BN$46/365/$G$1)</f>
        <v>5.7735780821917817E-3</v>
      </c>
      <c r="BO590" s="1387">
        <f t="shared" ref="BO590" si="1840">IF(BO588="","",BO587*BO588*BO589/BO$46/365/$G$1)</f>
        <v>5.1962202739726021E-3</v>
      </c>
      <c r="BP590" s="1387"/>
      <c r="BQ590" s="1387"/>
      <c r="BR590" s="1387"/>
      <c r="BS590" s="1387"/>
      <c r="BT590" s="1387"/>
      <c r="BU590" s="630"/>
      <c r="BV590" s="1387">
        <f>IF(BV588="","",BV587*BV588*BV589/BV$46/365/$G$1)</f>
        <v>1.0392440547945204E-2</v>
      </c>
      <c r="BW590" s="1387">
        <f t="shared" ref="BW590:BY590" si="1841">IF(BW588="","",BW587*BW588*BW589/BW$46/365/$G$1)</f>
        <v>5.1962202739726021E-3</v>
      </c>
      <c r="BX590" s="1387">
        <f t="shared" si="1841"/>
        <v>5.1962202739726021E-3</v>
      </c>
      <c r="BY590" s="1387">
        <f t="shared" si="1841"/>
        <v>6.4952753424657537E-3</v>
      </c>
      <c r="BZ590" s="603">
        <f t="shared" si="1729"/>
        <v>6.0735042163316145E-3</v>
      </c>
      <c r="CA590" s="603">
        <f t="shared" si="1730"/>
        <v>6.4044323306830173E-3</v>
      </c>
      <c r="CB590" s="603">
        <f t="shared" si="1731"/>
        <v>5.6532952054794521E-3</v>
      </c>
      <c r="CC590" s="603">
        <f t="shared" si="1732"/>
        <v>8.8686283326810163E-3</v>
      </c>
      <c r="CD590" s="1072">
        <f t="shared" si="1792"/>
        <v>4.3301835616438361E-3</v>
      </c>
      <c r="CE590" s="1073">
        <f t="shared" si="1785"/>
        <v>5.1962202739726021E-3</v>
      </c>
      <c r="CF590" s="1073">
        <f t="shared" si="1785"/>
        <v>5.1962202739726021E-3</v>
      </c>
      <c r="CG590" s="1073">
        <f t="shared" si="1785"/>
        <v>5.7735780821917817E-3</v>
      </c>
      <c r="CH590" s="1073">
        <f t="shared" si="1785"/>
        <v>5.7735780821917817E-3</v>
      </c>
      <c r="CI590" s="1074">
        <f t="shared" si="1785"/>
        <v>6.4952753424657537E-3</v>
      </c>
      <c r="CJ590" s="1074">
        <f t="shared" si="1785"/>
        <v>7.4231718199608615E-3</v>
      </c>
      <c r="CK590" s="1073">
        <f t="shared" si="1785"/>
        <v>8.6603671232876722E-3</v>
      </c>
      <c r="CL590" s="1073">
        <f t="shared" si="1785"/>
        <v>1.0392440547945204E-2</v>
      </c>
      <c r="CM590" s="1073">
        <f t="shared" si="1785"/>
        <v>1.2990550684931507E-2</v>
      </c>
      <c r="CN590" s="1073">
        <f t="shared" si="1785"/>
        <v>2.0784881095890408E-2</v>
      </c>
      <c r="CO590" s="1072">
        <f t="shared" si="1785"/>
        <v>2.5981101369863015E-2</v>
      </c>
      <c r="CP590" s="520" t="str">
        <f t="shared" si="1786"/>
        <v/>
      </c>
      <c r="CQ590" s="521" t="str">
        <f t="shared" si="1786"/>
        <v/>
      </c>
      <c r="CR590" s="522" t="str">
        <f t="shared" si="1786"/>
        <v/>
      </c>
      <c r="CS590" s="522">
        <f t="shared" si="1786"/>
        <v>4.3301835616438361E-3</v>
      </c>
      <c r="CT590" s="522">
        <f t="shared" si="1786"/>
        <v>5.1962202739726021E-3</v>
      </c>
      <c r="CU590" s="522">
        <f t="shared" si="1786"/>
        <v>5.1962202739726021E-3</v>
      </c>
      <c r="CV590" s="522">
        <f t="shared" si="1786"/>
        <v>5.7735780821917817E-3</v>
      </c>
      <c r="CW590" s="523">
        <f t="shared" si="1786"/>
        <v>5.7735780821917817E-3</v>
      </c>
      <c r="CX590" s="523">
        <f t="shared" si="1786"/>
        <v>6.4952753424657537E-3</v>
      </c>
      <c r="CY590" s="523">
        <f t="shared" si="1786"/>
        <v>7.4231718199608615E-3</v>
      </c>
      <c r="CZ590" s="522">
        <f t="shared" si="1786"/>
        <v>8.6603671232876722E-3</v>
      </c>
      <c r="DA590" s="522">
        <f t="shared" si="1786"/>
        <v>1.0392440547945204E-2</v>
      </c>
      <c r="DB590" s="522">
        <f t="shared" si="1786"/>
        <v>1.2990550684931507E-2</v>
      </c>
      <c r="DC590" s="522">
        <f t="shared" si="1786"/>
        <v>2.0784881095890408E-2</v>
      </c>
      <c r="DD590" s="522">
        <f t="shared" si="1786"/>
        <v>2.5981101369863015E-2</v>
      </c>
      <c r="DE590" s="521" t="str">
        <f t="shared" si="1786"/>
        <v/>
      </c>
      <c r="DF590" s="520" t="str">
        <f t="shared" si="1787"/>
        <v/>
      </c>
      <c r="DG590" s="631">
        <f t="shared" si="1733"/>
        <v>4</v>
      </c>
      <c r="DH590" s="96">
        <f t="shared" si="1734"/>
        <v>5</v>
      </c>
      <c r="DI590" s="96">
        <f t="shared" si="1735"/>
        <v>8</v>
      </c>
      <c r="DJ590" s="96">
        <f t="shared" si="1736"/>
        <v>12</v>
      </c>
      <c r="DK590" s="467"/>
      <c r="DL590" s="599"/>
      <c r="DM590" s="599"/>
      <c r="DN590" s="599"/>
      <c r="DO590" s="599"/>
      <c r="DP590" s="599"/>
      <c r="DQ590" s="599"/>
      <c r="DR590" s="599"/>
      <c r="DS590" s="599"/>
      <c r="DT590" s="468"/>
    </row>
    <row r="591" spans="1:124" s="470" customFormat="1" ht="15.75" customHeight="1">
      <c r="A591" s="1155" t="s">
        <v>285</v>
      </c>
      <c r="B591" s="622">
        <v>12</v>
      </c>
      <c r="C591" s="620"/>
      <c r="D591" s="620">
        <v>12</v>
      </c>
      <c r="E591" s="620"/>
      <c r="F591" s="620"/>
      <c r="G591" s="620">
        <v>10</v>
      </c>
      <c r="H591" s="620"/>
      <c r="I591" s="620"/>
      <c r="J591" s="620"/>
      <c r="K591" s="620">
        <v>14</v>
      </c>
      <c r="L591" s="620"/>
      <c r="M591" s="620"/>
      <c r="N591" s="620"/>
      <c r="O591" s="620"/>
      <c r="P591" s="620"/>
      <c r="Q591" s="620"/>
      <c r="R591" s="620"/>
      <c r="S591" s="632"/>
      <c r="T591" s="620"/>
      <c r="U591" s="620">
        <v>17</v>
      </c>
      <c r="V591" s="620">
        <v>17</v>
      </c>
      <c r="W591" s="620">
        <v>20</v>
      </c>
      <c r="X591" s="620">
        <v>15</v>
      </c>
      <c r="Y591" s="620"/>
      <c r="Z591" s="1350"/>
      <c r="AA591" s="1350"/>
      <c r="AB591" s="1350">
        <v>18</v>
      </c>
      <c r="AC591" s="1350"/>
      <c r="AD591" s="620"/>
      <c r="AE591" s="1350"/>
      <c r="AF591" s="620"/>
      <c r="AG591" s="622"/>
      <c r="AH591" s="620"/>
      <c r="AI591" s="620"/>
      <c r="AJ591" s="622"/>
      <c r="AK591" s="632"/>
      <c r="AL591" s="620"/>
      <c r="AM591" s="620"/>
      <c r="AN591" s="620"/>
      <c r="AO591" s="620"/>
      <c r="AP591" s="620">
        <v>29</v>
      </c>
      <c r="AQ591" s="620">
        <v>32</v>
      </c>
      <c r="AR591" s="620">
        <v>35</v>
      </c>
      <c r="AS591" s="620">
        <v>34.5</v>
      </c>
      <c r="AT591" s="620"/>
      <c r="AU591" s="620"/>
      <c r="AV591" s="620"/>
      <c r="AW591" s="620">
        <v>9.35</v>
      </c>
      <c r="AX591" s="620"/>
      <c r="AY591" s="620"/>
      <c r="AZ591" s="620"/>
      <c r="BA591" s="620"/>
      <c r="BB591" s="620"/>
      <c r="BC591" s="632"/>
      <c r="BD591" s="1350">
        <v>12</v>
      </c>
      <c r="BE591" s="1350">
        <v>15</v>
      </c>
      <c r="BF591" s="1350">
        <v>18</v>
      </c>
      <c r="BG591" s="1350">
        <v>18</v>
      </c>
      <c r="BH591" s="1350">
        <v>17</v>
      </c>
      <c r="BI591" s="1350">
        <v>15</v>
      </c>
      <c r="BJ591" s="1350">
        <v>17</v>
      </c>
      <c r="BK591" s="1350">
        <v>22</v>
      </c>
      <c r="BL591" s="1350">
        <v>19.989999999999998</v>
      </c>
      <c r="BM591" s="1350">
        <v>18.899999999999999</v>
      </c>
      <c r="BN591" s="1350">
        <v>16.8</v>
      </c>
      <c r="BO591" s="1350">
        <v>16.8</v>
      </c>
      <c r="BP591" s="1350"/>
      <c r="BQ591" s="1350"/>
      <c r="BR591" s="1350"/>
      <c r="BS591" s="1350"/>
      <c r="BT591" s="1350"/>
      <c r="BU591" s="632"/>
      <c r="BV591" s="620">
        <v>14</v>
      </c>
      <c r="BW591" s="620">
        <v>17</v>
      </c>
      <c r="BX591" s="620">
        <v>28</v>
      </c>
      <c r="BY591" s="620">
        <v>17</v>
      </c>
      <c r="BZ591" s="856">
        <f t="shared" si="1729"/>
        <v>12</v>
      </c>
      <c r="CA591" s="856">
        <f t="shared" si="1730"/>
        <v>17.333333333333332</v>
      </c>
      <c r="CB591" s="856">
        <f t="shared" si="1731"/>
        <v>31.833333333333332</v>
      </c>
      <c r="CC591" s="857">
        <f t="shared" si="1732"/>
        <v>17.249000000000002</v>
      </c>
      <c r="CD591" s="503">
        <f t="shared" si="1792"/>
        <v>12</v>
      </c>
      <c r="CE591" s="81">
        <f t="shared" si="1785"/>
        <v>15</v>
      </c>
      <c r="CF591" s="81">
        <f t="shared" si="1785"/>
        <v>15</v>
      </c>
      <c r="CG591" s="81">
        <f t="shared" si="1785"/>
        <v>16.8</v>
      </c>
      <c r="CH591" s="81">
        <f t="shared" si="1785"/>
        <v>16.8</v>
      </c>
      <c r="CI591" s="144">
        <f t="shared" si="1785"/>
        <v>17</v>
      </c>
      <c r="CJ591" s="144">
        <f t="shared" si="1785"/>
        <v>17</v>
      </c>
      <c r="CK591" s="81">
        <f t="shared" si="1785"/>
        <v>18</v>
      </c>
      <c r="CL591" s="81">
        <f t="shared" si="1785"/>
        <v>18</v>
      </c>
      <c r="CM591" s="81">
        <f t="shared" si="1785"/>
        <v>18.899999999999999</v>
      </c>
      <c r="CN591" s="81">
        <f t="shared" si="1785"/>
        <v>19.989999999999998</v>
      </c>
      <c r="CO591" s="503">
        <f t="shared" si="1785"/>
        <v>22</v>
      </c>
      <c r="CP591" s="532" t="str">
        <f t="shared" si="1786"/>
        <v/>
      </c>
      <c r="CQ591" s="533" t="str">
        <f t="shared" si="1786"/>
        <v/>
      </c>
      <c r="CR591" s="534" t="str">
        <f t="shared" si="1786"/>
        <v/>
      </c>
      <c r="CS591" s="534">
        <f t="shared" si="1786"/>
        <v>12</v>
      </c>
      <c r="CT591" s="534">
        <f t="shared" si="1786"/>
        <v>15</v>
      </c>
      <c r="CU591" s="534">
        <f t="shared" si="1786"/>
        <v>15</v>
      </c>
      <c r="CV591" s="534">
        <f t="shared" si="1786"/>
        <v>16.8</v>
      </c>
      <c r="CW591" s="535">
        <f t="shared" si="1786"/>
        <v>16.8</v>
      </c>
      <c r="CX591" s="535">
        <f t="shared" si="1786"/>
        <v>17</v>
      </c>
      <c r="CY591" s="535">
        <f t="shared" si="1786"/>
        <v>17</v>
      </c>
      <c r="CZ591" s="534">
        <f t="shared" si="1786"/>
        <v>18</v>
      </c>
      <c r="DA591" s="534">
        <f t="shared" si="1786"/>
        <v>18</v>
      </c>
      <c r="DB591" s="534">
        <f t="shared" si="1786"/>
        <v>18.899999999999999</v>
      </c>
      <c r="DC591" s="534">
        <f t="shared" si="1786"/>
        <v>19.989999999999998</v>
      </c>
      <c r="DD591" s="534">
        <f t="shared" si="1786"/>
        <v>22</v>
      </c>
      <c r="DE591" s="533" t="str">
        <f t="shared" si="1786"/>
        <v/>
      </c>
      <c r="DF591" s="532" t="str">
        <f t="shared" si="1660"/>
        <v/>
      </c>
      <c r="DG591" s="858">
        <f t="shared" si="1733"/>
        <v>4</v>
      </c>
      <c r="DH591" s="813">
        <f t="shared" si="1734"/>
        <v>5</v>
      </c>
      <c r="DI591" s="813">
        <f t="shared" si="1735"/>
        <v>5</v>
      </c>
      <c r="DJ591" s="813">
        <f t="shared" si="1736"/>
        <v>12</v>
      </c>
      <c r="DK591" s="467"/>
      <c r="DL591" s="599"/>
      <c r="DM591" s="599"/>
      <c r="DN591" s="599"/>
      <c r="DO591" s="599"/>
      <c r="DP591" s="599"/>
      <c r="DQ591" s="599"/>
      <c r="DR591" s="599"/>
      <c r="DS591" s="599"/>
      <c r="DT591" s="468"/>
    </row>
    <row r="592" spans="1:124" s="470" customFormat="1" ht="15.75" customHeight="1">
      <c r="A592" s="590" t="s">
        <v>283</v>
      </c>
      <c r="B592" s="735">
        <f t="shared" ref="B592:M592" si="1842">IF(B591="","",B588*B591)</f>
        <v>144</v>
      </c>
      <c r="C592" s="735" t="str">
        <f t="shared" si="1842"/>
        <v/>
      </c>
      <c r="D592" s="735">
        <f t="shared" si="1842"/>
        <v>144</v>
      </c>
      <c r="E592" s="735" t="str">
        <f t="shared" si="1842"/>
        <v/>
      </c>
      <c r="F592" s="735" t="str">
        <f t="shared" si="1842"/>
        <v/>
      </c>
      <c r="G592" s="735">
        <f t="shared" si="1842"/>
        <v>120</v>
      </c>
      <c r="H592" s="735" t="str">
        <f t="shared" si="1842"/>
        <v/>
      </c>
      <c r="I592" s="735" t="str">
        <f t="shared" si="1842"/>
        <v/>
      </c>
      <c r="J592" s="735" t="str">
        <f t="shared" si="1842"/>
        <v/>
      </c>
      <c r="K592" s="735">
        <f t="shared" si="1842"/>
        <v>168</v>
      </c>
      <c r="L592" s="735" t="str">
        <f t="shared" si="1842"/>
        <v/>
      </c>
      <c r="M592" s="735" t="str">
        <f t="shared" si="1842"/>
        <v/>
      </c>
      <c r="N592" s="735"/>
      <c r="O592" s="735"/>
      <c r="P592" s="735"/>
      <c r="Q592" s="735"/>
      <c r="R592" s="735"/>
      <c r="S592" s="739"/>
      <c r="T592" s="735" t="str">
        <f t="shared" ref="T592:AE592" si="1843">IF(T591="","",T588*T591)</f>
        <v/>
      </c>
      <c r="U592" s="735">
        <f t="shared" si="1843"/>
        <v>408</v>
      </c>
      <c r="V592" s="735">
        <f t="shared" si="1843"/>
        <v>408</v>
      </c>
      <c r="W592" s="735">
        <f t="shared" si="1843"/>
        <v>240</v>
      </c>
      <c r="X592" s="735">
        <f t="shared" si="1843"/>
        <v>180</v>
      </c>
      <c r="Y592" s="735" t="str">
        <f t="shared" si="1843"/>
        <v/>
      </c>
      <c r="Z592" s="1383" t="str">
        <f t="shared" si="1843"/>
        <v/>
      </c>
      <c r="AA592" s="1383" t="str">
        <f t="shared" si="1843"/>
        <v/>
      </c>
      <c r="AB592" s="1383">
        <f t="shared" si="1843"/>
        <v>216</v>
      </c>
      <c r="AC592" s="1383" t="str">
        <f t="shared" si="1843"/>
        <v/>
      </c>
      <c r="AD592" s="735" t="str">
        <f t="shared" si="1843"/>
        <v/>
      </c>
      <c r="AE592" s="1383" t="str">
        <f t="shared" si="1843"/>
        <v/>
      </c>
      <c r="AF592" s="735"/>
      <c r="AG592" s="735"/>
      <c r="AH592" s="735"/>
      <c r="AI592" s="735"/>
      <c r="AJ592" s="735"/>
      <c r="AK592" s="739"/>
      <c r="AL592" s="735" t="str">
        <f t="shared" ref="AL592:AW592" si="1844">IF(AL591="","",AL588*AL591)</f>
        <v/>
      </c>
      <c r="AM592" s="735" t="str">
        <f t="shared" si="1844"/>
        <v/>
      </c>
      <c r="AN592" s="735" t="str">
        <f t="shared" si="1844"/>
        <v/>
      </c>
      <c r="AO592" s="735" t="str">
        <f t="shared" si="1844"/>
        <v/>
      </c>
      <c r="AP592" s="735">
        <f t="shared" si="1844"/>
        <v>348</v>
      </c>
      <c r="AQ592" s="735">
        <f t="shared" si="1844"/>
        <v>384</v>
      </c>
      <c r="AR592" s="735">
        <f t="shared" si="1844"/>
        <v>420</v>
      </c>
      <c r="AS592" s="735">
        <f t="shared" si="1844"/>
        <v>414</v>
      </c>
      <c r="AT592" s="735" t="str">
        <f t="shared" si="1844"/>
        <v/>
      </c>
      <c r="AU592" s="735" t="str">
        <f t="shared" si="1844"/>
        <v/>
      </c>
      <c r="AV592" s="735" t="str">
        <f t="shared" si="1844"/>
        <v/>
      </c>
      <c r="AW592" s="735">
        <f t="shared" si="1844"/>
        <v>112.19999999999999</v>
      </c>
      <c r="AX592" s="735"/>
      <c r="AY592" s="735"/>
      <c r="AZ592" s="735"/>
      <c r="BA592" s="735"/>
      <c r="BB592" s="735"/>
      <c r="BC592" s="739"/>
      <c r="BD592" s="1383">
        <f>IF(BD591="","",BD588*BD591)</f>
        <v>288</v>
      </c>
      <c r="BE592" s="1383">
        <f t="shared" ref="BE592:BO592" si="1845">IF(BE591="","",BE588*BE591)</f>
        <v>180</v>
      </c>
      <c r="BF592" s="1383">
        <f t="shared" si="1845"/>
        <v>216</v>
      </c>
      <c r="BG592" s="1383">
        <f t="shared" si="1845"/>
        <v>216</v>
      </c>
      <c r="BH592" s="1383">
        <f t="shared" si="1845"/>
        <v>408</v>
      </c>
      <c r="BI592" s="1383">
        <f t="shared" si="1845"/>
        <v>180</v>
      </c>
      <c r="BJ592" s="1383">
        <f t="shared" si="1845"/>
        <v>204</v>
      </c>
      <c r="BK592" s="1383">
        <f t="shared" si="1845"/>
        <v>528</v>
      </c>
      <c r="BL592" s="1383">
        <f t="shared" si="1845"/>
        <v>239.88</v>
      </c>
      <c r="BM592" s="1383">
        <f t="shared" si="1845"/>
        <v>226.79999999999998</v>
      </c>
      <c r="BN592" s="1383">
        <f t="shared" si="1845"/>
        <v>201.60000000000002</v>
      </c>
      <c r="BO592" s="1383">
        <f t="shared" si="1845"/>
        <v>201.60000000000002</v>
      </c>
      <c r="BP592" s="1383"/>
      <c r="BQ592" s="1383"/>
      <c r="BR592" s="1383"/>
      <c r="BS592" s="1383"/>
      <c r="BT592" s="1383"/>
      <c r="BU592" s="739"/>
      <c r="BV592" s="735">
        <f>IF(BV591="","",BV587*BV588*BV591)</f>
        <v>336</v>
      </c>
      <c r="BW592" s="735">
        <f t="shared" ref="BW592:BY592" si="1846">IF(BW591="","",BW587*BW588*BW591)</f>
        <v>204</v>
      </c>
      <c r="BX592" s="735">
        <f t="shared" si="1846"/>
        <v>336</v>
      </c>
      <c r="BY592" s="735">
        <f t="shared" si="1846"/>
        <v>204</v>
      </c>
      <c r="BZ592" s="856">
        <f t="shared" si="1729"/>
        <v>144</v>
      </c>
      <c r="CA592" s="856">
        <f t="shared" si="1730"/>
        <v>288</v>
      </c>
      <c r="CB592" s="856">
        <f t="shared" si="1731"/>
        <v>382</v>
      </c>
      <c r="CC592" s="857">
        <f t="shared" si="1732"/>
        <v>238.18800000000002</v>
      </c>
      <c r="CD592" s="503">
        <f t="shared" si="1792"/>
        <v>180</v>
      </c>
      <c r="CE592" s="81">
        <f t="shared" si="1785"/>
        <v>180</v>
      </c>
      <c r="CF592" s="81">
        <f t="shared" si="1785"/>
        <v>201.60000000000002</v>
      </c>
      <c r="CG592" s="81">
        <f t="shared" si="1785"/>
        <v>201.60000000000002</v>
      </c>
      <c r="CH592" s="81">
        <f t="shared" si="1785"/>
        <v>204</v>
      </c>
      <c r="CI592" s="144">
        <f t="shared" ref="CI592:CO592" si="1847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216</v>
      </c>
      <c r="CJ592" s="144">
        <f t="shared" si="1847"/>
        <v>216</v>
      </c>
      <c r="CK592" s="81">
        <f t="shared" si="1847"/>
        <v>226.79999999999998</v>
      </c>
      <c r="CL592" s="81">
        <f t="shared" si="1847"/>
        <v>239.88</v>
      </c>
      <c r="CM592" s="81">
        <f t="shared" si="1847"/>
        <v>288</v>
      </c>
      <c r="CN592" s="81">
        <f t="shared" si="1847"/>
        <v>408</v>
      </c>
      <c r="CO592" s="503">
        <f t="shared" si="1847"/>
        <v>528</v>
      </c>
      <c r="CP592" s="532" t="str">
        <f t="shared" si="1786"/>
        <v/>
      </c>
      <c r="CQ592" s="533" t="str">
        <f t="shared" si="1786"/>
        <v/>
      </c>
      <c r="CR592" s="534" t="str">
        <f t="shared" si="1786"/>
        <v/>
      </c>
      <c r="CS592" s="534">
        <f t="shared" si="1786"/>
        <v>180</v>
      </c>
      <c r="CT592" s="534">
        <f t="shared" si="1786"/>
        <v>180</v>
      </c>
      <c r="CU592" s="534">
        <f t="shared" si="1786"/>
        <v>201.60000000000002</v>
      </c>
      <c r="CV592" s="534">
        <f t="shared" si="1786"/>
        <v>201.60000000000002</v>
      </c>
      <c r="CW592" s="535">
        <f t="shared" si="1786"/>
        <v>204</v>
      </c>
      <c r="CX592" s="535">
        <f t="shared" si="1786"/>
        <v>216</v>
      </c>
      <c r="CY592" s="535">
        <f t="shared" si="1786"/>
        <v>216</v>
      </c>
      <c r="CZ592" s="534">
        <f t="shared" si="1786"/>
        <v>226.79999999999998</v>
      </c>
      <c r="DA592" s="534">
        <f t="shared" si="1786"/>
        <v>239.88</v>
      </c>
      <c r="DB592" s="534">
        <f t="shared" si="1786"/>
        <v>288</v>
      </c>
      <c r="DC592" s="534">
        <f t="shared" si="1786"/>
        <v>408</v>
      </c>
      <c r="DD592" s="534">
        <f t="shared" si="1786"/>
        <v>528</v>
      </c>
      <c r="DE592" s="533" t="str">
        <f t="shared" si="1786"/>
        <v/>
      </c>
      <c r="DF592" s="532" t="str">
        <f t="shared" si="1660"/>
        <v/>
      </c>
      <c r="DG592" s="858">
        <f t="shared" si="1733"/>
        <v>4</v>
      </c>
      <c r="DH592" s="813">
        <f t="shared" si="1734"/>
        <v>5</v>
      </c>
      <c r="DI592" s="813">
        <f t="shared" si="1735"/>
        <v>5</v>
      </c>
      <c r="DJ592" s="813">
        <f t="shared" si="1736"/>
        <v>12</v>
      </c>
      <c r="DK592" s="467"/>
      <c r="DL592" s="599"/>
      <c r="DM592" s="599"/>
      <c r="DN592" s="599"/>
      <c r="DO592" s="599"/>
      <c r="DP592" s="599"/>
      <c r="DQ592" s="599"/>
      <c r="DR592" s="599"/>
      <c r="DS592" s="599"/>
      <c r="DT592" s="468"/>
    </row>
    <row r="593" spans="1:124" s="470" customFormat="1" ht="15.75" customHeight="1">
      <c r="A593" s="1153" t="s">
        <v>884</v>
      </c>
      <c r="B593" s="212" t="s">
        <v>264</v>
      </c>
      <c r="C593" s="212" t="s">
        <v>264</v>
      </c>
      <c r="D593" s="212" t="s">
        <v>264</v>
      </c>
      <c r="E593" s="212" t="s">
        <v>264</v>
      </c>
      <c r="F593" s="212" t="s">
        <v>264</v>
      </c>
      <c r="G593" s="212" t="s">
        <v>264</v>
      </c>
      <c r="H593" s="212" t="s">
        <v>264</v>
      </c>
      <c r="I593" s="212" t="s">
        <v>264</v>
      </c>
      <c r="J593" s="212" t="s">
        <v>264</v>
      </c>
      <c r="K593" s="212" t="s">
        <v>264</v>
      </c>
      <c r="L593" s="212" t="s">
        <v>264</v>
      </c>
      <c r="M593" s="212" t="s">
        <v>264</v>
      </c>
      <c r="N593" s="212"/>
      <c r="O593" s="212"/>
      <c r="P593" s="212"/>
      <c r="Q593" s="212"/>
      <c r="R593" s="212"/>
      <c r="S593" s="583"/>
      <c r="T593" s="212" t="s">
        <v>264</v>
      </c>
      <c r="U593" s="212" t="s">
        <v>264</v>
      </c>
      <c r="V593" s="212" t="s">
        <v>264</v>
      </c>
      <c r="W593" s="212" t="s">
        <v>264</v>
      </c>
      <c r="X593" s="212" t="s">
        <v>264</v>
      </c>
      <c r="Y593" s="212" t="s">
        <v>264</v>
      </c>
      <c r="Z593" s="1338" t="s">
        <v>264</v>
      </c>
      <c r="AA593" s="1338" t="s">
        <v>264</v>
      </c>
      <c r="AB593" s="1338" t="s">
        <v>264</v>
      </c>
      <c r="AC593" s="1338" t="s">
        <v>264</v>
      </c>
      <c r="AD593" s="212" t="s">
        <v>264</v>
      </c>
      <c r="AE593" s="1338" t="s">
        <v>264</v>
      </c>
      <c r="AF593" s="212"/>
      <c r="AG593" s="212"/>
      <c r="AH593" s="212"/>
      <c r="AI593" s="212"/>
      <c r="AJ593" s="212"/>
      <c r="AK593" s="583"/>
      <c r="AL593" s="212" t="s">
        <v>264</v>
      </c>
      <c r="AM593" s="212" t="s">
        <v>264</v>
      </c>
      <c r="AN593" s="212" t="s">
        <v>264</v>
      </c>
      <c r="AO593" s="212" t="s">
        <v>264</v>
      </c>
      <c r="AP593" s="212" t="s">
        <v>264</v>
      </c>
      <c r="AQ593" s="212" t="s">
        <v>264</v>
      </c>
      <c r="AR593" s="212" t="s">
        <v>264</v>
      </c>
      <c r="AS593" s="212" t="s">
        <v>264</v>
      </c>
      <c r="AT593" s="212" t="s">
        <v>264</v>
      </c>
      <c r="AU593" s="212" t="s">
        <v>264</v>
      </c>
      <c r="AV593" s="212" t="s">
        <v>264</v>
      </c>
      <c r="AW593" s="212" t="s">
        <v>264</v>
      </c>
      <c r="AX593" s="212"/>
      <c r="AY593" s="212"/>
      <c r="AZ593" s="212"/>
      <c r="BA593" s="212"/>
      <c r="BB593" s="212"/>
      <c r="BC593" s="583"/>
      <c r="BD593" s="1338" t="s">
        <v>264</v>
      </c>
      <c r="BE593" s="1338" t="s">
        <v>264</v>
      </c>
      <c r="BF593" s="1338" t="s">
        <v>264</v>
      </c>
      <c r="BG593" s="1338" t="s">
        <v>264</v>
      </c>
      <c r="BH593" s="1338" t="s">
        <v>264</v>
      </c>
      <c r="BI593" s="1338" t="s">
        <v>264</v>
      </c>
      <c r="BJ593" s="1338" t="s">
        <v>264</v>
      </c>
      <c r="BK593" s="1338" t="s">
        <v>264</v>
      </c>
      <c r="BL593" s="1338" t="s">
        <v>264</v>
      </c>
      <c r="BM593" s="1338" t="s">
        <v>264</v>
      </c>
      <c r="BN593" s="1338" t="s">
        <v>264</v>
      </c>
      <c r="BO593" s="1338" t="s">
        <v>264</v>
      </c>
      <c r="BP593" s="1338"/>
      <c r="BQ593" s="1338"/>
      <c r="BR593" s="1338"/>
      <c r="BS593" s="1338"/>
      <c r="BT593" s="1338"/>
      <c r="BU593" s="583"/>
      <c r="BV593" s="212" t="s">
        <v>264</v>
      </c>
      <c r="BW593" s="212" t="s">
        <v>264</v>
      </c>
      <c r="BX593" s="212" t="s">
        <v>264</v>
      </c>
      <c r="BY593" s="212" t="s">
        <v>264</v>
      </c>
      <c r="BZ593" s="863"/>
      <c r="CA593" s="863"/>
      <c r="CB593" s="863"/>
      <c r="CC593" s="864"/>
      <c r="CD593" s="865"/>
      <c r="CE593" s="865"/>
      <c r="CF593" s="865"/>
      <c r="CG593" s="865"/>
      <c r="CH593" s="865"/>
      <c r="CI593" s="865"/>
      <c r="CJ593" s="865"/>
      <c r="CK593" s="865"/>
      <c r="CL593" s="865"/>
      <c r="CM593" s="865"/>
      <c r="CN593" s="865"/>
      <c r="CO593" s="865"/>
      <c r="CP593" s="188"/>
      <c r="CQ593" s="188"/>
      <c r="CR593" s="188"/>
      <c r="CS593" s="188"/>
      <c r="CT593" s="188"/>
      <c r="CU593" s="188"/>
      <c r="CV593" s="188"/>
      <c r="CW593" s="188"/>
      <c r="CX593" s="188"/>
      <c r="CY593" s="188"/>
      <c r="CZ593" s="188"/>
      <c r="DA593" s="188"/>
      <c r="DB593" s="188"/>
      <c r="DC593" s="188"/>
      <c r="DD593" s="188"/>
      <c r="DE593" s="188"/>
      <c r="DF593" s="188"/>
      <c r="DG593" s="579"/>
      <c r="DH593" s="98"/>
      <c r="DI593" s="98"/>
      <c r="DJ593" s="98"/>
      <c r="DK593" s="572"/>
      <c r="DL593" s="598"/>
      <c r="DM593" s="598"/>
      <c r="DN593" s="598"/>
      <c r="DO593" s="598"/>
      <c r="DP593" s="598"/>
      <c r="DQ593" s="598"/>
      <c r="DR593" s="598"/>
      <c r="DS593" s="598"/>
      <c r="DT593" s="468"/>
    </row>
    <row r="594" spans="1:124" s="470" customFormat="1" ht="15.75" customHeight="1">
      <c r="A594" s="590" t="s">
        <v>290</v>
      </c>
      <c r="B594" s="212"/>
      <c r="C594" s="212"/>
      <c r="D594" s="212"/>
      <c r="E594" s="212"/>
      <c r="F594" s="212">
        <v>3</v>
      </c>
      <c r="G594" s="212"/>
      <c r="H594" s="212"/>
      <c r="I594" s="212"/>
      <c r="J594" s="212"/>
      <c r="K594" s="212"/>
      <c r="L594" s="212"/>
      <c r="M594" s="212"/>
      <c r="N594" s="212"/>
      <c r="O594" s="212"/>
      <c r="P594" s="212"/>
      <c r="Q594" s="212"/>
      <c r="R594" s="212"/>
      <c r="S594" s="583"/>
      <c r="T594" s="212"/>
      <c r="U594" s="212"/>
      <c r="V594" s="212"/>
      <c r="W594" s="212"/>
      <c r="X594" s="212"/>
      <c r="Y594" s="212"/>
      <c r="Z594" s="1338"/>
      <c r="AA594" s="1338"/>
      <c r="AB594" s="1338"/>
      <c r="AC594" s="1338"/>
      <c r="AD594" s="212"/>
      <c r="AE594" s="1338"/>
      <c r="AF594" s="212"/>
      <c r="AG594" s="212"/>
      <c r="AH594" s="212"/>
      <c r="AI594" s="281"/>
      <c r="AJ594" s="212"/>
      <c r="AK594" s="583"/>
      <c r="AL594" s="212"/>
      <c r="AM594" s="212"/>
      <c r="AN594" s="212"/>
      <c r="AO594" s="212"/>
      <c r="AP594" s="212"/>
      <c r="AQ594" s="212"/>
      <c r="AR594" s="212"/>
      <c r="AS594" s="212"/>
      <c r="AT594" s="212"/>
      <c r="AU594" s="212"/>
      <c r="AV594" s="212"/>
      <c r="AW594" s="212"/>
      <c r="AX594" s="212"/>
      <c r="AY594" s="212"/>
      <c r="AZ594" s="212"/>
      <c r="BA594" s="212"/>
      <c r="BB594" s="212"/>
      <c r="BC594" s="583"/>
      <c r="BD594" s="1338"/>
      <c r="BE594" s="1338"/>
      <c r="BF594" s="1338"/>
      <c r="BG594" s="1338"/>
      <c r="BH594" s="1338">
        <v>2</v>
      </c>
      <c r="BI594" s="1338"/>
      <c r="BJ594" s="1338"/>
      <c r="BK594" s="1338"/>
      <c r="BL594" s="1338"/>
      <c r="BM594" s="1338">
        <v>10</v>
      </c>
      <c r="BN594" s="1338"/>
      <c r="BO594" s="1338"/>
      <c r="BP594" s="1338"/>
      <c r="BQ594" s="1338"/>
      <c r="BR594" s="1338"/>
      <c r="BS594" s="1338"/>
      <c r="BT594" s="1338"/>
      <c r="BU594" s="583"/>
      <c r="BV594" s="212"/>
      <c r="BW594" s="212"/>
      <c r="BX594" s="212"/>
      <c r="BY594" s="212">
        <v>6</v>
      </c>
      <c r="BZ594" s="856" t="str">
        <f t="shared" ref="BZ594:BZ599" si="1848">IF(DG594&lt;3,"",(SUM(B594:R594)-MIN(B594:R594)-MAX(B594:R594))/(DG594-2))</f>
        <v/>
      </c>
      <c r="CA594" s="856" t="str">
        <f t="shared" ref="CA594:CA599" si="1849">IF(DH594&lt;3,"",(SUM(T594:AJ594)-MIN(T594:AJ594)-MAX(T594:AJ594))/(DH594-2))</f>
        <v/>
      </c>
      <c r="CB594" s="856" t="str">
        <f t="shared" ref="CB594:CB599" si="1850">IF(DI594&lt;3,"",(SUM(AL594:BB594)-MIN(AL594:BB594)-MAX(AL594:BB594))/(DI594-2))</f>
        <v/>
      </c>
      <c r="CC594" s="857" t="str">
        <f t="shared" ref="CC594:CC599" si="1851">IF(DJ594&lt;3,"",(SUM(BD594:BT594)-MIN(BD594:BT594)-MAX(BD594:BT594))/(DJ594-2))</f>
        <v/>
      </c>
      <c r="CD594" s="503" t="str">
        <f t="shared" ref="CD594:CJ596" si="1852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1" t="str">
        <f t="shared" si="1852"/>
        <v/>
      </c>
      <c r="CF594" s="81" t="str">
        <f t="shared" si="1852"/>
        <v/>
      </c>
      <c r="CG594" s="81" t="str">
        <f t="shared" si="1852"/>
        <v/>
      </c>
      <c r="CH594" s="81" t="str">
        <f t="shared" si="1852"/>
        <v/>
      </c>
      <c r="CI594" s="144">
        <f t="shared" si="1852"/>
        <v>2</v>
      </c>
      <c r="CJ594" s="144">
        <f t="shared" si="1852"/>
        <v>10</v>
      </c>
      <c r="CK594" s="81" t="str">
        <f t="shared" ref="CK594:CO596" si="1853">IF(UPPER($CD$4)=UPPER($BZ$4),IF(OR(-FLOOR(((17-COUNT($B594:$R594))/2),1)+CK$7&lt;1,-FLOOR(((17-COUNT($B594:$R594))/2),1)+CK$7&gt;COUNT($B594:$R594)),"",LARGE($B594:$R594,-FLOOR(((17-COUNT($B594:$R594))/2),1)+CK$7)),IF(UPPER($CD$4)=UPPER($CA$4),IF(OR(-FLOOR(((17-COUNT($T594:$AJ594))/2),1)+CK$7&lt;1,-FLOOR(((17-COUNT($T594:$AJ594))/2),1)+CK$7&gt;COUNT($T594:$AJ594)),"",LARGE($T594:$AJ594,-FLOOR(((17-COUNT($T594:$AJ594))/2),1)+CK$7)),IF(UPPER($CD$4)=UPPER($CB$4),IF(OR(-FLOOR(((17-COUNT($AL594:$BB594))/2),1)+CK$7&lt;1,-FLOOR(((17-COUNT($AL594:$BB594))/2),1)+CK$7&gt;COUNT($AL594:$BB594)),"",LARGE($AL594:$BB594,-FLOOR(((17-COUNT($AL594:$BB594))/2),1)+CK$7)),IF(OR(-FLOOR(((17-COUNT($BD594:$BT594))/2),1)+CK$7&lt;1,-FLOOR(((17-COUNT($BD594:$BT594))/2),1)+CK$7&gt;COUNT($BD594:$BT594)),"",LARGE($BD594:$BT594,-FLOOR(((17-COUNT($BD594:$BT594))/2),1)+CK$7)))))</f>
        <v/>
      </c>
      <c r="CL594" s="81" t="str">
        <f t="shared" si="1853"/>
        <v/>
      </c>
      <c r="CM594" s="81" t="str">
        <f t="shared" si="1853"/>
        <v/>
      </c>
      <c r="CN594" s="81" t="str">
        <f t="shared" si="1853"/>
        <v/>
      </c>
      <c r="CO594" s="503" t="str">
        <f t="shared" si="1853"/>
        <v/>
      </c>
      <c r="CP594" s="532" t="str">
        <f t="shared" si="1786"/>
        <v/>
      </c>
      <c r="CQ594" s="533" t="str">
        <f t="shared" si="1786"/>
        <v/>
      </c>
      <c r="CR594" s="534" t="str">
        <f t="shared" si="1786"/>
        <v/>
      </c>
      <c r="CS594" s="534" t="str">
        <f t="shared" si="1786"/>
        <v/>
      </c>
      <c r="CT594" s="534" t="str">
        <f t="shared" si="1786"/>
        <v/>
      </c>
      <c r="CU594" s="534" t="str">
        <f t="shared" si="1786"/>
        <v/>
      </c>
      <c r="CV594" s="534" t="str">
        <f t="shared" si="1786"/>
        <v/>
      </c>
      <c r="CW594" s="535" t="str">
        <f t="shared" si="1786"/>
        <v/>
      </c>
      <c r="CX594" s="535">
        <f t="shared" si="1786"/>
        <v>2</v>
      </c>
      <c r="CY594" s="535">
        <f t="shared" si="1786"/>
        <v>10</v>
      </c>
      <c r="CZ594" s="534" t="str">
        <f t="shared" si="1786"/>
        <v/>
      </c>
      <c r="DA594" s="534" t="str">
        <f t="shared" si="1786"/>
        <v/>
      </c>
      <c r="DB594" s="534" t="str">
        <f t="shared" si="1786"/>
        <v/>
      </c>
      <c r="DC594" s="534" t="str">
        <f t="shared" si="1786"/>
        <v/>
      </c>
      <c r="DD594" s="534" t="str">
        <f t="shared" si="1786"/>
        <v/>
      </c>
      <c r="DE594" s="533" t="str">
        <f t="shared" si="1786"/>
        <v/>
      </c>
      <c r="DF594" s="532" t="str">
        <f t="shared" si="1660"/>
        <v/>
      </c>
      <c r="DG594" s="858">
        <f t="shared" ref="DG594:DG599" si="1854">COUNT(B594:R594)</f>
        <v>1</v>
      </c>
      <c r="DH594" s="813">
        <f t="shared" ref="DH594:DH599" si="1855">COUNT(T594:AJ594)</f>
        <v>0</v>
      </c>
      <c r="DI594" s="813">
        <f t="shared" ref="DI594:DI599" si="1856">COUNT(AL594:BB594)</f>
        <v>0</v>
      </c>
      <c r="DJ594" s="813">
        <f t="shared" ref="DJ594:DJ599" si="1857">COUNT(BD594:BT594)</f>
        <v>2</v>
      </c>
      <c r="DK594" s="467"/>
      <c r="DL594" s="599"/>
      <c r="DM594" s="599"/>
      <c r="DN594" s="599"/>
      <c r="DO594" s="599"/>
      <c r="DP594" s="599"/>
      <c r="DQ594" s="599"/>
      <c r="DR594" s="599"/>
      <c r="DS594" s="599"/>
      <c r="DT594" s="468"/>
    </row>
    <row r="595" spans="1:124" s="470" customFormat="1" ht="15.75" customHeight="1">
      <c r="A595" s="590" t="s">
        <v>286</v>
      </c>
      <c r="B595" s="212"/>
      <c r="C595" s="212"/>
      <c r="D595" s="212"/>
      <c r="E595" s="212"/>
      <c r="F595" s="212">
        <v>12</v>
      </c>
      <c r="G595" s="212"/>
      <c r="H595" s="212"/>
      <c r="I595" s="212"/>
      <c r="J595" s="212"/>
      <c r="K595" s="212"/>
      <c r="L595" s="212"/>
      <c r="M595" s="212"/>
      <c r="N595" s="212"/>
      <c r="O595" s="212"/>
      <c r="P595" s="212"/>
      <c r="Q595" s="212"/>
      <c r="R595" s="212"/>
      <c r="S595" s="569"/>
      <c r="T595" s="212"/>
      <c r="U595" s="212"/>
      <c r="V595" s="212"/>
      <c r="W595" s="212"/>
      <c r="X595" s="212"/>
      <c r="Y595" s="212"/>
      <c r="Z595" s="1338"/>
      <c r="AA595" s="1338"/>
      <c r="AB595" s="1338"/>
      <c r="AC595" s="1338"/>
      <c r="AD595" s="212"/>
      <c r="AE595" s="1338"/>
      <c r="AF595" s="212"/>
      <c r="AG595" s="212"/>
      <c r="AH595" s="212"/>
      <c r="AI595" s="281"/>
      <c r="AJ595" s="212"/>
      <c r="AK595" s="569"/>
      <c r="AL595" s="212"/>
      <c r="AM595" s="212"/>
      <c r="AN595" s="212"/>
      <c r="AO595" s="212"/>
      <c r="AP595" s="212"/>
      <c r="AQ595" s="212"/>
      <c r="AR595" s="212"/>
      <c r="AS595" s="212"/>
      <c r="AT595" s="212"/>
      <c r="AU595" s="212"/>
      <c r="AV595" s="212"/>
      <c r="AW595" s="212"/>
      <c r="AX595" s="212"/>
      <c r="AY595" s="212"/>
      <c r="AZ595" s="212"/>
      <c r="BA595" s="212"/>
      <c r="BB595" s="212"/>
      <c r="BC595" s="569"/>
      <c r="BD595" s="1338"/>
      <c r="BE595" s="1338"/>
      <c r="BF595" s="1338"/>
      <c r="BG595" s="1338"/>
      <c r="BH595" s="1338">
        <v>10</v>
      </c>
      <c r="BI595" s="1338"/>
      <c r="BJ595" s="1338"/>
      <c r="BK595" s="1338"/>
      <c r="BL595" s="1338"/>
      <c r="BM595" s="1338">
        <v>36</v>
      </c>
      <c r="BN595" s="1338"/>
      <c r="BO595" s="1338"/>
      <c r="BP595" s="1338"/>
      <c r="BQ595" s="1338"/>
      <c r="BR595" s="1338"/>
      <c r="BS595" s="1338"/>
      <c r="BT595" s="1338"/>
      <c r="BU595" s="569"/>
      <c r="BV595" s="212"/>
      <c r="BW595" s="212"/>
      <c r="BX595" s="281"/>
      <c r="BY595" s="212">
        <v>23</v>
      </c>
      <c r="BZ595" s="856" t="str">
        <f t="shared" si="1848"/>
        <v/>
      </c>
      <c r="CA595" s="856" t="str">
        <f t="shared" si="1849"/>
        <v/>
      </c>
      <c r="CB595" s="856" t="str">
        <f t="shared" si="1850"/>
        <v/>
      </c>
      <c r="CC595" s="857" t="str">
        <f t="shared" si="1851"/>
        <v/>
      </c>
      <c r="CD595" s="503" t="str">
        <f t="shared" si="1852"/>
        <v/>
      </c>
      <c r="CE595" s="81" t="str">
        <f t="shared" si="1852"/>
        <v/>
      </c>
      <c r="CF595" s="81" t="str">
        <f t="shared" si="1852"/>
        <v/>
      </c>
      <c r="CG595" s="81" t="str">
        <f t="shared" si="1852"/>
        <v/>
      </c>
      <c r="CH595" s="81" t="str">
        <f t="shared" si="1852"/>
        <v/>
      </c>
      <c r="CI595" s="144">
        <f t="shared" si="1852"/>
        <v>10</v>
      </c>
      <c r="CJ595" s="144">
        <f t="shared" si="1852"/>
        <v>36</v>
      </c>
      <c r="CK595" s="81" t="str">
        <f t="shared" si="1853"/>
        <v/>
      </c>
      <c r="CL595" s="81" t="str">
        <f t="shared" si="1853"/>
        <v/>
      </c>
      <c r="CM595" s="81" t="str">
        <f t="shared" si="1853"/>
        <v/>
      </c>
      <c r="CN595" s="81" t="str">
        <f t="shared" si="1853"/>
        <v/>
      </c>
      <c r="CO595" s="503" t="str">
        <f t="shared" si="1853"/>
        <v/>
      </c>
      <c r="CP595" s="532" t="str">
        <f t="shared" si="1786"/>
        <v/>
      </c>
      <c r="CQ595" s="533" t="str">
        <f t="shared" si="1786"/>
        <v/>
      </c>
      <c r="CR595" s="534" t="str">
        <f t="shared" si="1786"/>
        <v/>
      </c>
      <c r="CS595" s="534" t="str">
        <f t="shared" si="1786"/>
        <v/>
      </c>
      <c r="CT595" s="534" t="str">
        <f t="shared" si="1786"/>
        <v/>
      </c>
      <c r="CU595" s="534" t="str">
        <f t="shared" si="1786"/>
        <v/>
      </c>
      <c r="CV595" s="534" t="str">
        <f t="shared" si="1786"/>
        <v/>
      </c>
      <c r="CW595" s="535" t="str">
        <f t="shared" si="1786"/>
        <v/>
      </c>
      <c r="CX595" s="535">
        <f t="shared" si="1786"/>
        <v>10</v>
      </c>
      <c r="CY595" s="535">
        <f t="shared" si="1786"/>
        <v>36</v>
      </c>
      <c r="CZ595" s="534" t="str">
        <f t="shared" si="1786"/>
        <v/>
      </c>
      <c r="DA595" s="534" t="str">
        <f t="shared" si="1786"/>
        <v/>
      </c>
      <c r="DB595" s="534" t="str">
        <f t="shared" si="1786"/>
        <v/>
      </c>
      <c r="DC595" s="534" t="str">
        <f t="shared" ref="CP595:DE596" si="1858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34" t="str">
        <f t="shared" si="1858"/>
        <v/>
      </c>
      <c r="DE595" s="533" t="str">
        <f t="shared" si="1858"/>
        <v/>
      </c>
      <c r="DF595" s="532" t="str">
        <f t="shared" si="1660"/>
        <v/>
      </c>
      <c r="DG595" s="858">
        <f t="shared" si="1854"/>
        <v>1</v>
      </c>
      <c r="DH595" s="813">
        <f t="shared" si="1855"/>
        <v>0</v>
      </c>
      <c r="DI595" s="813">
        <f t="shared" si="1856"/>
        <v>0</v>
      </c>
      <c r="DJ595" s="813">
        <f t="shared" si="1857"/>
        <v>2</v>
      </c>
      <c r="DK595" s="467"/>
      <c r="DL595" s="599"/>
      <c r="DM595" s="599"/>
      <c r="DN595" s="599"/>
      <c r="DO595" s="599"/>
      <c r="DP595" s="599"/>
      <c r="DQ595" s="599"/>
      <c r="DR595" s="599"/>
      <c r="DS595" s="599"/>
      <c r="DT595" s="468"/>
    </row>
    <row r="596" spans="1:124" s="470" customFormat="1" ht="15.75" customHeight="1">
      <c r="A596" s="748" t="s">
        <v>281</v>
      </c>
      <c r="B596" s="736">
        <f>330*$K$1</f>
        <v>1381.644</v>
      </c>
      <c r="C596" s="736">
        <f t="shared" ref="C596:M596" si="1859">330*$K$1</f>
        <v>1381.644</v>
      </c>
      <c r="D596" s="736">
        <f t="shared" si="1859"/>
        <v>1381.644</v>
      </c>
      <c r="E596" s="736">
        <f t="shared" si="1859"/>
        <v>1381.644</v>
      </c>
      <c r="F596" s="736">
        <f t="shared" si="1859"/>
        <v>1381.644</v>
      </c>
      <c r="G596" s="736">
        <f t="shared" si="1859"/>
        <v>1381.644</v>
      </c>
      <c r="H596" s="736">
        <f t="shared" si="1859"/>
        <v>1381.644</v>
      </c>
      <c r="I596" s="736">
        <f t="shared" si="1859"/>
        <v>1381.644</v>
      </c>
      <c r="J596" s="736">
        <f t="shared" si="1859"/>
        <v>1381.644</v>
      </c>
      <c r="K596" s="736">
        <f t="shared" si="1859"/>
        <v>1381.644</v>
      </c>
      <c r="L596" s="736">
        <f t="shared" si="1859"/>
        <v>1381.644</v>
      </c>
      <c r="M596" s="736">
        <f t="shared" si="1859"/>
        <v>1381.644</v>
      </c>
      <c r="N596" s="736"/>
      <c r="O596" s="736"/>
      <c r="P596" s="736"/>
      <c r="Q596" s="736"/>
      <c r="R596" s="736"/>
      <c r="S596" s="569"/>
      <c r="T596" s="736">
        <f>330*$K$1</f>
        <v>1381.644</v>
      </c>
      <c r="U596" s="736">
        <f t="shared" ref="U596:AE596" si="1860">330*$K$1</f>
        <v>1381.644</v>
      </c>
      <c r="V596" s="736">
        <f t="shared" si="1860"/>
        <v>1381.644</v>
      </c>
      <c r="W596" s="736">
        <f t="shared" si="1860"/>
        <v>1381.644</v>
      </c>
      <c r="X596" s="736">
        <f t="shared" si="1860"/>
        <v>1381.644</v>
      </c>
      <c r="Y596" s="736">
        <f t="shared" si="1860"/>
        <v>1381.644</v>
      </c>
      <c r="Z596" s="1382">
        <f t="shared" si="1860"/>
        <v>1381.644</v>
      </c>
      <c r="AA596" s="1382">
        <f t="shared" si="1860"/>
        <v>1381.644</v>
      </c>
      <c r="AB596" s="1382">
        <f t="shared" si="1860"/>
        <v>1381.644</v>
      </c>
      <c r="AC596" s="1382">
        <f t="shared" si="1860"/>
        <v>1381.644</v>
      </c>
      <c r="AD596" s="736">
        <f t="shared" si="1860"/>
        <v>1381.644</v>
      </c>
      <c r="AE596" s="1382">
        <f t="shared" si="1860"/>
        <v>1381.644</v>
      </c>
      <c r="AF596" s="736"/>
      <c r="AG596" s="736"/>
      <c r="AH596" s="736"/>
      <c r="AI596" s="736"/>
      <c r="AJ596" s="736"/>
      <c r="AK596" s="569"/>
      <c r="AL596" s="736">
        <f>330*$K$1</f>
        <v>1381.644</v>
      </c>
      <c r="AM596" s="736">
        <f t="shared" ref="AM596:AW596" si="1861">330*$K$1</f>
        <v>1381.644</v>
      </c>
      <c r="AN596" s="736">
        <f t="shared" si="1861"/>
        <v>1381.644</v>
      </c>
      <c r="AO596" s="736">
        <f t="shared" si="1861"/>
        <v>1381.644</v>
      </c>
      <c r="AP596" s="736">
        <f t="shared" si="1861"/>
        <v>1381.644</v>
      </c>
      <c r="AQ596" s="736">
        <f t="shared" si="1861"/>
        <v>1381.644</v>
      </c>
      <c r="AR596" s="736">
        <f t="shared" si="1861"/>
        <v>1381.644</v>
      </c>
      <c r="AS596" s="736">
        <f t="shared" si="1861"/>
        <v>1381.644</v>
      </c>
      <c r="AT596" s="736">
        <f t="shared" si="1861"/>
        <v>1381.644</v>
      </c>
      <c r="AU596" s="736">
        <f t="shared" si="1861"/>
        <v>1381.644</v>
      </c>
      <c r="AV596" s="736">
        <f t="shared" si="1861"/>
        <v>1381.644</v>
      </c>
      <c r="AW596" s="736">
        <f t="shared" si="1861"/>
        <v>1381.644</v>
      </c>
      <c r="AX596" s="736"/>
      <c r="AY596" s="736"/>
      <c r="AZ596" s="736"/>
      <c r="BA596" s="736"/>
      <c r="BB596" s="736"/>
      <c r="BC596" s="569"/>
      <c r="BD596" s="1382">
        <f>330*$K$1</f>
        <v>1381.644</v>
      </c>
      <c r="BE596" s="1382">
        <f t="shared" ref="BE596:BO596" si="1862">330*$K$1</f>
        <v>1381.644</v>
      </c>
      <c r="BF596" s="1382">
        <f t="shared" si="1862"/>
        <v>1381.644</v>
      </c>
      <c r="BG596" s="1382">
        <f t="shared" si="1862"/>
        <v>1381.644</v>
      </c>
      <c r="BH596" s="1382">
        <f t="shared" si="1862"/>
        <v>1381.644</v>
      </c>
      <c r="BI596" s="1382">
        <f t="shared" si="1862"/>
        <v>1381.644</v>
      </c>
      <c r="BJ596" s="1382">
        <f t="shared" si="1862"/>
        <v>1381.644</v>
      </c>
      <c r="BK596" s="1382">
        <f t="shared" si="1862"/>
        <v>1381.644</v>
      </c>
      <c r="BL596" s="1382">
        <f t="shared" si="1862"/>
        <v>1381.644</v>
      </c>
      <c r="BM596" s="1382">
        <f t="shared" si="1862"/>
        <v>1381.644</v>
      </c>
      <c r="BN596" s="1382">
        <f t="shared" si="1862"/>
        <v>1381.644</v>
      </c>
      <c r="BO596" s="1382">
        <f t="shared" si="1862"/>
        <v>1381.644</v>
      </c>
      <c r="BP596" s="1382"/>
      <c r="BQ596" s="1382"/>
      <c r="BR596" s="1382"/>
      <c r="BS596" s="1382"/>
      <c r="BT596" s="1382"/>
      <c r="BU596" s="569"/>
      <c r="BV596" s="736">
        <f t="shared" ref="BV596:BY596" si="1863">330*$K$1</f>
        <v>1381.644</v>
      </c>
      <c r="BW596" s="736">
        <f t="shared" si="1863"/>
        <v>1381.644</v>
      </c>
      <c r="BX596" s="736">
        <f t="shared" si="1863"/>
        <v>1381.644</v>
      </c>
      <c r="BY596" s="736">
        <f t="shared" si="1863"/>
        <v>1381.644</v>
      </c>
      <c r="BZ596" s="856">
        <f t="shared" si="1848"/>
        <v>1381.6439999999998</v>
      </c>
      <c r="CA596" s="856">
        <f t="shared" si="1849"/>
        <v>1381.6439999999998</v>
      </c>
      <c r="CB596" s="856">
        <f t="shared" si="1850"/>
        <v>1381.6439999999998</v>
      </c>
      <c r="CC596" s="857">
        <f t="shared" si="1851"/>
        <v>1381.6439999999998</v>
      </c>
      <c r="CD596" s="503">
        <f t="shared" si="1852"/>
        <v>1381.644</v>
      </c>
      <c r="CE596" s="81">
        <f t="shared" si="1852"/>
        <v>1381.644</v>
      </c>
      <c r="CF596" s="81">
        <f t="shared" si="1852"/>
        <v>1381.644</v>
      </c>
      <c r="CG596" s="81">
        <f t="shared" si="1852"/>
        <v>1381.644</v>
      </c>
      <c r="CH596" s="81">
        <f t="shared" si="1852"/>
        <v>1381.644</v>
      </c>
      <c r="CI596" s="144">
        <f t="shared" si="1852"/>
        <v>1381.644</v>
      </c>
      <c r="CJ596" s="144">
        <f t="shared" si="1852"/>
        <v>1381.644</v>
      </c>
      <c r="CK596" s="81">
        <f t="shared" si="1853"/>
        <v>1381.644</v>
      </c>
      <c r="CL596" s="81">
        <f t="shared" si="1853"/>
        <v>1381.644</v>
      </c>
      <c r="CM596" s="81">
        <f t="shared" si="1853"/>
        <v>1381.644</v>
      </c>
      <c r="CN596" s="81">
        <f t="shared" si="1853"/>
        <v>1381.644</v>
      </c>
      <c r="CO596" s="503">
        <f t="shared" si="1853"/>
        <v>1381.644</v>
      </c>
      <c r="CP596" s="532" t="str">
        <f t="shared" si="1858"/>
        <v/>
      </c>
      <c r="CQ596" s="533" t="str">
        <f t="shared" si="1858"/>
        <v/>
      </c>
      <c r="CR596" s="534" t="str">
        <f t="shared" si="1858"/>
        <v/>
      </c>
      <c r="CS596" s="534">
        <f t="shared" si="1858"/>
        <v>1381.644</v>
      </c>
      <c r="CT596" s="534">
        <f t="shared" si="1858"/>
        <v>1381.644</v>
      </c>
      <c r="CU596" s="534">
        <f t="shared" si="1858"/>
        <v>1381.644</v>
      </c>
      <c r="CV596" s="534">
        <f t="shared" si="1858"/>
        <v>1381.644</v>
      </c>
      <c r="CW596" s="535">
        <f t="shared" si="1858"/>
        <v>1381.644</v>
      </c>
      <c r="CX596" s="535">
        <f t="shared" si="1858"/>
        <v>1381.644</v>
      </c>
      <c r="CY596" s="535">
        <f t="shared" si="1858"/>
        <v>1381.644</v>
      </c>
      <c r="CZ596" s="534">
        <f t="shared" si="1858"/>
        <v>1381.644</v>
      </c>
      <c r="DA596" s="534">
        <f t="shared" si="1858"/>
        <v>1381.644</v>
      </c>
      <c r="DB596" s="534">
        <f t="shared" si="1858"/>
        <v>1381.644</v>
      </c>
      <c r="DC596" s="534">
        <f t="shared" si="1858"/>
        <v>1381.644</v>
      </c>
      <c r="DD596" s="534">
        <f t="shared" si="1858"/>
        <v>1381.644</v>
      </c>
      <c r="DE596" s="533" t="str">
        <f t="shared" si="1858"/>
        <v/>
      </c>
      <c r="DF596" s="532" t="str">
        <f t="shared" si="1660"/>
        <v/>
      </c>
      <c r="DG596" s="858">
        <f t="shared" si="1854"/>
        <v>12</v>
      </c>
      <c r="DH596" s="813">
        <f t="shared" si="1855"/>
        <v>12</v>
      </c>
      <c r="DI596" s="813">
        <f t="shared" si="1856"/>
        <v>12</v>
      </c>
      <c r="DJ596" s="813">
        <f t="shared" si="1857"/>
        <v>12</v>
      </c>
      <c r="DK596" s="467"/>
      <c r="DL596" s="599"/>
      <c r="DM596" s="599"/>
      <c r="DN596" s="599"/>
      <c r="DO596" s="599"/>
      <c r="DP596" s="599"/>
      <c r="DQ596" s="599"/>
      <c r="DR596" s="599"/>
      <c r="DS596" s="599"/>
      <c r="DT596" s="468"/>
    </row>
    <row r="597" spans="1:124" s="470" customFormat="1" ht="15.75" customHeight="1">
      <c r="A597" s="590" t="s">
        <v>226</v>
      </c>
      <c r="B597" s="611" t="str">
        <f t="shared" ref="B597:M597" si="1864">IF(B594="","",B594*B595*B596/B$46/365/$G$1)</f>
        <v/>
      </c>
      <c r="C597" s="611" t="str">
        <f t="shared" si="1864"/>
        <v/>
      </c>
      <c r="D597" s="611" t="str">
        <f t="shared" si="1864"/>
        <v/>
      </c>
      <c r="E597" s="611" t="str">
        <f t="shared" si="1864"/>
        <v/>
      </c>
      <c r="F597" s="611">
        <f t="shared" si="1864"/>
        <v>1.2904520547945206E-3</v>
      </c>
      <c r="G597" s="611" t="str">
        <f t="shared" si="1864"/>
        <v/>
      </c>
      <c r="H597" s="611" t="str">
        <f t="shared" si="1864"/>
        <v/>
      </c>
      <c r="I597" s="611" t="str">
        <f t="shared" si="1864"/>
        <v/>
      </c>
      <c r="J597" s="611" t="str">
        <f t="shared" si="1864"/>
        <v/>
      </c>
      <c r="K597" s="611" t="str">
        <f t="shared" si="1864"/>
        <v/>
      </c>
      <c r="L597" s="611" t="str">
        <f t="shared" si="1864"/>
        <v/>
      </c>
      <c r="M597" s="611" t="str">
        <f t="shared" si="1864"/>
        <v/>
      </c>
      <c r="N597" s="611"/>
      <c r="O597" s="611"/>
      <c r="P597" s="611"/>
      <c r="Q597" s="611"/>
      <c r="R597" s="611"/>
      <c r="S597" s="630"/>
      <c r="T597" s="611" t="str">
        <f t="shared" ref="T597:AE597" si="1865">IF(T594="","",T594*T595*T596/T$46/365/$G$1)</f>
        <v/>
      </c>
      <c r="U597" s="611" t="str">
        <f t="shared" si="1865"/>
        <v/>
      </c>
      <c r="V597" s="611" t="str">
        <f t="shared" si="1865"/>
        <v/>
      </c>
      <c r="W597" s="611" t="str">
        <f t="shared" si="1865"/>
        <v/>
      </c>
      <c r="X597" s="611" t="str">
        <f t="shared" si="1865"/>
        <v/>
      </c>
      <c r="Y597" s="611" t="str">
        <f t="shared" si="1865"/>
        <v/>
      </c>
      <c r="Z597" s="1348" t="str">
        <f t="shared" si="1865"/>
        <v/>
      </c>
      <c r="AA597" s="1348" t="str">
        <f t="shared" si="1865"/>
        <v/>
      </c>
      <c r="AB597" s="1348" t="str">
        <f t="shared" si="1865"/>
        <v/>
      </c>
      <c r="AC597" s="1348" t="str">
        <f t="shared" si="1865"/>
        <v/>
      </c>
      <c r="AD597" s="611" t="str">
        <f t="shared" si="1865"/>
        <v/>
      </c>
      <c r="AE597" s="1348" t="str">
        <f t="shared" si="1865"/>
        <v/>
      </c>
      <c r="AF597" s="611"/>
      <c r="AG597" s="611"/>
      <c r="AH597" s="611"/>
      <c r="AI597" s="611"/>
      <c r="AJ597" s="611"/>
      <c r="AK597" s="630"/>
      <c r="AL597" s="611" t="str">
        <f t="shared" ref="AL597:AW597" si="1866">IF(AL594="","",AL594*AL595*AL596/AL$46/365/$G$1)</f>
        <v/>
      </c>
      <c r="AM597" s="611" t="str">
        <f t="shared" si="1866"/>
        <v/>
      </c>
      <c r="AN597" s="611" t="str">
        <f t="shared" si="1866"/>
        <v/>
      </c>
      <c r="AO597" s="611" t="str">
        <f t="shared" si="1866"/>
        <v/>
      </c>
      <c r="AP597" s="611" t="str">
        <f t="shared" si="1866"/>
        <v/>
      </c>
      <c r="AQ597" s="611" t="str">
        <f t="shared" si="1866"/>
        <v/>
      </c>
      <c r="AR597" s="611" t="str">
        <f t="shared" si="1866"/>
        <v/>
      </c>
      <c r="AS597" s="611" t="str">
        <f t="shared" si="1866"/>
        <v/>
      </c>
      <c r="AT597" s="611" t="str">
        <f t="shared" si="1866"/>
        <v/>
      </c>
      <c r="AU597" s="611" t="str">
        <f t="shared" si="1866"/>
        <v/>
      </c>
      <c r="AV597" s="611" t="str">
        <f t="shared" si="1866"/>
        <v/>
      </c>
      <c r="AW597" s="611" t="str">
        <f t="shared" si="1866"/>
        <v/>
      </c>
      <c r="AX597" s="611"/>
      <c r="AY597" s="611"/>
      <c r="AZ597" s="611"/>
      <c r="BA597" s="611"/>
      <c r="BB597" s="611"/>
      <c r="BC597" s="630"/>
      <c r="BD597" s="1348" t="str">
        <f t="shared" ref="BD597:BO597" si="1867">IF(BD594="","",BD594*BD595*BD596/BD$46/365/$G$1)</f>
        <v/>
      </c>
      <c r="BE597" s="1348" t="str">
        <f t="shared" si="1867"/>
        <v/>
      </c>
      <c r="BF597" s="1348" t="str">
        <f t="shared" si="1867"/>
        <v/>
      </c>
      <c r="BG597" s="1348" t="str">
        <f t="shared" si="1867"/>
        <v/>
      </c>
      <c r="BH597" s="1348">
        <f t="shared" si="1867"/>
        <v>1.7206027397260275E-3</v>
      </c>
      <c r="BI597" s="1348" t="str">
        <f t="shared" si="1867"/>
        <v/>
      </c>
      <c r="BJ597" s="1348" t="str">
        <f t="shared" si="1867"/>
        <v/>
      </c>
      <c r="BK597" s="1348" t="str">
        <f t="shared" si="1867"/>
        <v/>
      </c>
      <c r="BL597" s="1348" t="str">
        <f t="shared" si="1867"/>
        <v/>
      </c>
      <c r="BM597" s="1348">
        <f t="shared" si="1867"/>
        <v>1.2904520547945206E-2</v>
      </c>
      <c r="BN597" s="1348" t="str">
        <f t="shared" si="1867"/>
        <v/>
      </c>
      <c r="BO597" s="1348" t="str">
        <f t="shared" si="1867"/>
        <v/>
      </c>
      <c r="BP597" s="1348"/>
      <c r="BQ597" s="1348"/>
      <c r="BR597" s="1348"/>
      <c r="BS597" s="1348"/>
      <c r="BT597" s="1348"/>
      <c r="BU597" s="630"/>
      <c r="BV597" s="611" t="str">
        <f>IF(BV594="","",BV594*BV595*BV596/BV$46/365/$G$1)</f>
        <v/>
      </c>
      <c r="BW597" s="611" t="str">
        <f>IF(BW594="","",BW594*BW595*BW596/BW$46/365/$G$1)</f>
        <v/>
      </c>
      <c r="BX597" s="611" t="str">
        <f>IF(BX594="","",BX594*BX595*BX596/BX$46/365/$G$1)</f>
        <v/>
      </c>
      <c r="BY597" s="611">
        <f>IF(BY594="","",BY594*BY595*BY596/BY$46/365/$G$1)</f>
        <v>7.4200993150684933E-3</v>
      </c>
      <c r="BZ597" s="603" t="str">
        <f t="shared" si="1848"/>
        <v/>
      </c>
      <c r="CA597" s="603" t="str">
        <f t="shared" si="1849"/>
        <v/>
      </c>
      <c r="CB597" s="603" t="str">
        <f t="shared" si="1850"/>
        <v/>
      </c>
      <c r="CC597" s="603" t="str">
        <f t="shared" si="1851"/>
        <v/>
      </c>
      <c r="CD597" s="1072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073" t="str">
        <f t="shared" ref="CE597:CO597" si="1868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073" t="str">
        <f t="shared" si="1868"/>
        <v/>
      </c>
      <c r="CG597" s="1073" t="str">
        <f t="shared" si="1868"/>
        <v/>
      </c>
      <c r="CH597" s="1073" t="str">
        <f t="shared" si="1868"/>
        <v/>
      </c>
      <c r="CI597" s="1074">
        <f t="shared" si="1868"/>
        <v>1.7206027397260275E-3</v>
      </c>
      <c r="CJ597" s="1074">
        <f t="shared" si="1868"/>
        <v>1.2904520547945206E-2</v>
      </c>
      <c r="CK597" s="1073" t="str">
        <f t="shared" si="1868"/>
        <v/>
      </c>
      <c r="CL597" s="1073" t="str">
        <f t="shared" si="1868"/>
        <v/>
      </c>
      <c r="CM597" s="1073" t="str">
        <f t="shared" si="1868"/>
        <v/>
      </c>
      <c r="CN597" s="1073" t="str">
        <f t="shared" si="1868"/>
        <v/>
      </c>
      <c r="CO597" s="1072" t="str">
        <f t="shared" si="1868"/>
        <v/>
      </c>
      <c r="CP597" s="520" t="str">
        <f t="shared" ref="CP597:DF597" si="1869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1" t="str">
        <f t="shared" si="1869"/>
        <v/>
      </c>
      <c r="CR597" s="522" t="str">
        <f t="shared" si="1869"/>
        <v/>
      </c>
      <c r="CS597" s="522" t="str">
        <f t="shared" si="1869"/>
        <v/>
      </c>
      <c r="CT597" s="522" t="str">
        <f t="shared" si="1869"/>
        <v/>
      </c>
      <c r="CU597" s="522" t="str">
        <f t="shared" si="1869"/>
        <v/>
      </c>
      <c r="CV597" s="522" t="str">
        <f t="shared" si="1869"/>
        <v/>
      </c>
      <c r="CW597" s="523" t="str">
        <f t="shared" si="1869"/>
        <v/>
      </c>
      <c r="CX597" s="523">
        <f t="shared" si="1869"/>
        <v>1.7206027397260275E-3</v>
      </c>
      <c r="CY597" s="523">
        <f t="shared" si="1869"/>
        <v>1.2904520547945206E-2</v>
      </c>
      <c r="CZ597" s="522" t="str">
        <f t="shared" si="1869"/>
        <v/>
      </c>
      <c r="DA597" s="522" t="str">
        <f t="shared" si="1869"/>
        <v/>
      </c>
      <c r="DB597" s="522" t="str">
        <f t="shared" si="1869"/>
        <v/>
      </c>
      <c r="DC597" s="522" t="str">
        <f t="shared" si="1869"/>
        <v/>
      </c>
      <c r="DD597" s="522" t="str">
        <f t="shared" si="1869"/>
        <v/>
      </c>
      <c r="DE597" s="521" t="str">
        <f t="shared" si="1869"/>
        <v/>
      </c>
      <c r="DF597" s="520" t="str">
        <f t="shared" si="1869"/>
        <v/>
      </c>
      <c r="DG597" s="631">
        <f t="shared" si="1854"/>
        <v>1</v>
      </c>
      <c r="DH597" s="96">
        <f t="shared" si="1855"/>
        <v>0</v>
      </c>
      <c r="DI597" s="96">
        <f t="shared" si="1856"/>
        <v>0</v>
      </c>
      <c r="DJ597" s="96">
        <f t="shared" si="1857"/>
        <v>2</v>
      </c>
      <c r="DK597" s="467"/>
      <c r="DL597" s="599"/>
      <c r="DM597" s="599"/>
      <c r="DN597" s="599"/>
      <c r="DO597" s="599"/>
      <c r="DP597" s="599"/>
      <c r="DQ597" s="599"/>
      <c r="DR597" s="599"/>
      <c r="DS597" s="599"/>
      <c r="DT597" s="468"/>
    </row>
    <row r="598" spans="1:124" s="470" customFormat="1" ht="15.75" customHeight="1">
      <c r="A598" s="1155" t="s">
        <v>285</v>
      </c>
      <c r="B598" s="305"/>
      <c r="C598" s="305"/>
      <c r="D598" s="305"/>
      <c r="E598" s="305"/>
      <c r="F598" s="305">
        <v>10</v>
      </c>
      <c r="G598" s="305"/>
      <c r="H598" s="305"/>
      <c r="I598" s="305"/>
      <c r="J598" s="305"/>
      <c r="K598" s="305"/>
      <c r="L598" s="305"/>
      <c r="M598" s="305"/>
      <c r="N598" s="305"/>
      <c r="O598" s="305"/>
      <c r="P598" s="305"/>
      <c r="Q598" s="305"/>
      <c r="R598" s="305"/>
      <c r="S598" s="583"/>
      <c r="T598" s="305"/>
      <c r="U598" s="305"/>
      <c r="V598" s="305"/>
      <c r="W598" s="305"/>
      <c r="X598" s="305"/>
      <c r="Y598" s="305"/>
      <c r="Z598" s="1349"/>
      <c r="AA598" s="1349"/>
      <c r="AB598" s="1349"/>
      <c r="AC598" s="1349"/>
      <c r="AD598" s="305"/>
      <c r="AE598" s="1349"/>
      <c r="AF598" s="305"/>
      <c r="AG598" s="305"/>
      <c r="AH598" s="305"/>
      <c r="AI598" s="305"/>
      <c r="AJ598" s="305"/>
      <c r="AK598" s="583"/>
      <c r="AL598" s="305"/>
      <c r="AM598" s="305"/>
      <c r="AN598" s="305"/>
      <c r="AO598" s="305"/>
      <c r="AP598" s="305"/>
      <c r="AQ598" s="305"/>
      <c r="AR598" s="305"/>
      <c r="AS598" s="305"/>
      <c r="AT598" s="305"/>
      <c r="AU598" s="305"/>
      <c r="AV598" s="305"/>
      <c r="AW598" s="305"/>
      <c r="AX598" s="305"/>
      <c r="AY598" s="305"/>
      <c r="AZ598" s="305"/>
      <c r="BA598" s="305"/>
      <c r="BB598" s="305"/>
      <c r="BC598" s="621"/>
      <c r="BD598" s="1349"/>
      <c r="BE598" s="1349"/>
      <c r="BF598" s="1349"/>
      <c r="BG598" s="1349"/>
      <c r="BH598" s="1349">
        <v>12</v>
      </c>
      <c r="BI598" s="1349"/>
      <c r="BJ598" s="1349"/>
      <c r="BK598" s="1349"/>
      <c r="BL598" s="1349"/>
      <c r="BM598" s="1349">
        <v>10</v>
      </c>
      <c r="BN598" s="1349"/>
      <c r="BO598" s="1349"/>
      <c r="BP598" s="1349"/>
      <c r="BQ598" s="1349"/>
      <c r="BR598" s="1349"/>
      <c r="BS598" s="1349"/>
      <c r="BT598" s="1349"/>
      <c r="BU598" s="621"/>
      <c r="BV598" s="305"/>
      <c r="BW598" s="305"/>
      <c r="BX598" s="305"/>
      <c r="BY598" s="305"/>
      <c r="BZ598" s="856" t="str">
        <f t="shared" si="1848"/>
        <v/>
      </c>
      <c r="CA598" s="856" t="str">
        <f t="shared" si="1849"/>
        <v/>
      </c>
      <c r="CB598" s="856" t="str">
        <f t="shared" si="1850"/>
        <v/>
      </c>
      <c r="CC598" s="857" t="str">
        <f t="shared" si="1851"/>
        <v/>
      </c>
      <c r="CD598" s="1118"/>
      <c r="CE598" s="1119"/>
      <c r="CF598" s="1119"/>
      <c r="CG598" s="1119"/>
      <c r="CH598" s="1119"/>
      <c r="CI598" s="1120"/>
      <c r="CJ598" s="1120"/>
      <c r="CK598" s="1119"/>
      <c r="CL598" s="1119"/>
      <c r="CM598" s="1119"/>
      <c r="CN598" s="1119"/>
      <c r="CO598" s="1118"/>
      <c r="CP598" s="1121">
        <v>0</v>
      </c>
      <c r="CQ598" s="1122">
        <v>0</v>
      </c>
      <c r="CR598" s="1122">
        <v>0</v>
      </c>
      <c r="CS598" s="1122">
        <v>0</v>
      </c>
      <c r="CT598" s="1123"/>
      <c r="CU598" s="534" t="str">
        <f t="shared" ref="CU598:DF599" si="1870">IF($CD$4=$BZ$4,IF(OR(-FLOOR(((17-COUNT($T598:$AJ598))/2),1)+CU$7&lt;1,-FLOOR(((17-COUNT($T598:$AJ598))/2),1)+CU$7&gt;COUNT($T598:$AJ598)),"",LARGE($T598:$AJ598,-FLOOR(((17-COUNT($T598:$AJ598))/2),1)+CU$7)),IF(OR(-FLOOR(((17-COUNT($BD598:$BT598))/2),1)+CU$7&lt;1,-FLOOR(((17-COUNT($BD598:$BT598))/2),1)+CU$7&gt;COUNT($BD598:$BT598)),"",LARGE($BD598:$BT598,-FLOOR(((17-COUNT($BD598:$BT598))/2),1)+CU$7)))</f>
        <v/>
      </c>
      <c r="CV598" s="534" t="str">
        <f t="shared" si="1870"/>
        <v/>
      </c>
      <c r="CW598" s="535" t="str">
        <f t="shared" si="1870"/>
        <v/>
      </c>
      <c r="CX598" s="535">
        <f t="shared" si="1870"/>
        <v>10</v>
      </c>
      <c r="CY598" s="535">
        <f t="shared" si="1870"/>
        <v>12</v>
      </c>
      <c r="CZ598" s="534" t="str">
        <f t="shared" si="1870"/>
        <v/>
      </c>
      <c r="DA598" s="534" t="str">
        <f t="shared" si="1870"/>
        <v/>
      </c>
      <c r="DB598" s="534" t="str">
        <f t="shared" si="1870"/>
        <v/>
      </c>
      <c r="DC598" s="534" t="str">
        <f t="shared" si="1870"/>
        <v/>
      </c>
      <c r="DD598" s="534" t="str">
        <f t="shared" si="1870"/>
        <v/>
      </c>
      <c r="DE598" s="533" t="str">
        <f t="shared" si="1870"/>
        <v/>
      </c>
      <c r="DF598" s="532" t="str">
        <f t="shared" si="1870"/>
        <v/>
      </c>
      <c r="DG598" s="631">
        <f t="shared" si="1854"/>
        <v>1</v>
      </c>
      <c r="DH598" s="96">
        <f t="shared" si="1855"/>
        <v>0</v>
      </c>
      <c r="DI598" s="96">
        <f t="shared" si="1856"/>
        <v>0</v>
      </c>
      <c r="DJ598" s="96">
        <f t="shared" si="1857"/>
        <v>2</v>
      </c>
      <c r="DK598" s="467"/>
      <c r="DL598" s="599"/>
      <c r="DM598" s="599"/>
      <c r="DN598" s="599"/>
      <c r="DO598" s="599"/>
      <c r="DP598" s="599"/>
      <c r="DQ598" s="599"/>
      <c r="DR598" s="599"/>
      <c r="DS598" s="599"/>
      <c r="DT598" s="468"/>
    </row>
    <row r="599" spans="1:124" s="470" customFormat="1" ht="15.75" customHeight="1">
      <c r="A599" s="590" t="s">
        <v>283</v>
      </c>
      <c r="B599" s="608" t="str">
        <f t="shared" ref="B599:M599" si="1871">IF(B598="","",B594*B595*B598)</f>
        <v/>
      </c>
      <c r="C599" s="608" t="str">
        <f t="shared" si="1871"/>
        <v/>
      </c>
      <c r="D599" s="608" t="str">
        <f t="shared" si="1871"/>
        <v/>
      </c>
      <c r="E599" s="608" t="str">
        <f t="shared" si="1871"/>
        <v/>
      </c>
      <c r="F599" s="608">
        <f t="shared" si="1871"/>
        <v>360</v>
      </c>
      <c r="G599" s="608" t="str">
        <f t="shared" si="1871"/>
        <v/>
      </c>
      <c r="H599" s="608" t="str">
        <f t="shared" si="1871"/>
        <v/>
      </c>
      <c r="I599" s="608" t="str">
        <f t="shared" si="1871"/>
        <v/>
      </c>
      <c r="J599" s="608" t="str">
        <f t="shared" si="1871"/>
        <v/>
      </c>
      <c r="K599" s="608" t="str">
        <f t="shared" si="1871"/>
        <v/>
      </c>
      <c r="L599" s="608" t="str">
        <f t="shared" si="1871"/>
        <v/>
      </c>
      <c r="M599" s="608" t="str">
        <f t="shared" si="1871"/>
        <v/>
      </c>
      <c r="N599" s="608"/>
      <c r="O599" s="608"/>
      <c r="P599" s="608"/>
      <c r="Q599" s="608"/>
      <c r="R599" s="608"/>
      <c r="S599" s="640"/>
      <c r="T599" s="608" t="str">
        <f t="shared" ref="T599:AE599" si="1872">IF(T598="","",T594*T595*T598)</f>
        <v/>
      </c>
      <c r="U599" s="608" t="str">
        <f t="shared" si="1872"/>
        <v/>
      </c>
      <c r="V599" s="608" t="str">
        <f t="shared" si="1872"/>
        <v/>
      </c>
      <c r="W599" s="608" t="str">
        <f t="shared" si="1872"/>
        <v/>
      </c>
      <c r="X599" s="608" t="str">
        <f t="shared" si="1872"/>
        <v/>
      </c>
      <c r="Y599" s="608" t="str">
        <f t="shared" si="1872"/>
        <v/>
      </c>
      <c r="Z599" s="1347" t="str">
        <f t="shared" si="1872"/>
        <v/>
      </c>
      <c r="AA599" s="1347" t="str">
        <f t="shared" si="1872"/>
        <v/>
      </c>
      <c r="AB599" s="1347" t="str">
        <f t="shared" si="1872"/>
        <v/>
      </c>
      <c r="AC599" s="1347" t="str">
        <f t="shared" si="1872"/>
        <v/>
      </c>
      <c r="AD599" s="608" t="str">
        <f t="shared" si="1872"/>
        <v/>
      </c>
      <c r="AE599" s="1347" t="str">
        <f t="shared" si="1872"/>
        <v/>
      </c>
      <c r="AF599" s="608"/>
      <c r="AG599" s="608"/>
      <c r="AH599" s="608"/>
      <c r="AI599" s="608"/>
      <c r="AJ599" s="608"/>
      <c r="AK599" s="640"/>
      <c r="AL599" s="608" t="str">
        <f t="shared" ref="AL599:AW599" si="1873">IF(AL598="","",AL594*AL595*AL598)</f>
        <v/>
      </c>
      <c r="AM599" s="608" t="str">
        <f t="shared" si="1873"/>
        <v/>
      </c>
      <c r="AN599" s="608" t="str">
        <f t="shared" si="1873"/>
        <v/>
      </c>
      <c r="AO599" s="608" t="str">
        <f t="shared" si="1873"/>
        <v/>
      </c>
      <c r="AP599" s="608" t="str">
        <f t="shared" si="1873"/>
        <v/>
      </c>
      <c r="AQ599" s="608" t="str">
        <f t="shared" si="1873"/>
        <v/>
      </c>
      <c r="AR599" s="608" t="str">
        <f t="shared" si="1873"/>
        <v/>
      </c>
      <c r="AS599" s="608" t="str">
        <f t="shared" si="1873"/>
        <v/>
      </c>
      <c r="AT599" s="608" t="str">
        <f t="shared" si="1873"/>
        <v/>
      </c>
      <c r="AU599" s="608" t="str">
        <f t="shared" si="1873"/>
        <v/>
      </c>
      <c r="AV599" s="608" t="str">
        <f t="shared" si="1873"/>
        <v/>
      </c>
      <c r="AW599" s="608" t="str">
        <f t="shared" si="1873"/>
        <v/>
      </c>
      <c r="AX599" s="608"/>
      <c r="AY599" s="608"/>
      <c r="AZ599" s="608"/>
      <c r="BA599" s="608"/>
      <c r="BB599" s="608"/>
      <c r="BC599" s="640"/>
      <c r="BD599" s="1347" t="str">
        <f t="shared" ref="BD599:BO599" si="1874">IF(BD598="","",BD594*BD595*BD598)</f>
        <v/>
      </c>
      <c r="BE599" s="1347" t="str">
        <f t="shared" si="1874"/>
        <v/>
      </c>
      <c r="BF599" s="1347" t="str">
        <f t="shared" si="1874"/>
        <v/>
      </c>
      <c r="BG599" s="1347" t="str">
        <f t="shared" si="1874"/>
        <v/>
      </c>
      <c r="BH599" s="1347">
        <f t="shared" si="1874"/>
        <v>240</v>
      </c>
      <c r="BI599" s="1347" t="str">
        <f t="shared" si="1874"/>
        <v/>
      </c>
      <c r="BJ599" s="1347" t="str">
        <f t="shared" si="1874"/>
        <v/>
      </c>
      <c r="BK599" s="1347" t="str">
        <f t="shared" si="1874"/>
        <v/>
      </c>
      <c r="BL599" s="1347" t="str">
        <f t="shared" si="1874"/>
        <v/>
      </c>
      <c r="BM599" s="1347">
        <f t="shared" si="1874"/>
        <v>3600</v>
      </c>
      <c r="BN599" s="1347" t="str">
        <f t="shared" si="1874"/>
        <v/>
      </c>
      <c r="BO599" s="1347" t="str">
        <f t="shared" si="1874"/>
        <v/>
      </c>
      <c r="BP599" s="1347"/>
      <c r="BQ599" s="1347"/>
      <c r="BR599" s="1347"/>
      <c r="BS599" s="1347"/>
      <c r="BT599" s="1347"/>
      <c r="BU599" s="640"/>
      <c r="BV599" s="608" t="str">
        <f>IF(BV598="","",BV594*BV595*BV598)</f>
        <v/>
      </c>
      <c r="BW599" s="608" t="str">
        <f>IF(BW598="","",BW594*BW595*BW598)</f>
        <v/>
      </c>
      <c r="BX599" s="608" t="str">
        <f>IF(BX598="","",BX594*BX595*BX598)</f>
        <v/>
      </c>
      <c r="BY599" s="608" t="str">
        <f>IF(BY598="","",BY594*BY595*BY598)</f>
        <v/>
      </c>
      <c r="BZ599" s="856" t="str">
        <f t="shared" si="1848"/>
        <v/>
      </c>
      <c r="CA599" s="856" t="str">
        <f t="shared" si="1849"/>
        <v/>
      </c>
      <c r="CB599" s="856" t="str">
        <f t="shared" si="1850"/>
        <v/>
      </c>
      <c r="CC599" s="857" t="str">
        <f t="shared" si="1851"/>
        <v/>
      </c>
      <c r="CD599" s="1118"/>
      <c r="CE599" s="1119"/>
      <c r="CF599" s="1119"/>
      <c r="CG599" s="1119"/>
      <c r="CH599" s="1119"/>
      <c r="CI599" s="1120"/>
      <c r="CJ599" s="1120"/>
      <c r="CK599" s="1119"/>
      <c r="CL599" s="1119"/>
      <c r="CM599" s="1119"/>
      <c r="CN599" s="1119"/>
      <c r="CO599" s="1118"/>
      <c r="CP599" s="1121">
        <v>0</v>
      </c>
      <c r="CQ599" s="1122">
        <v>0</v>
      </c>
      <c r="CR599" s="1122">
        <v>0</v>
      </c>
      <c r="CS599" s="1122">
        <v>0</v>
      </c>
      <c r="CT599" s="1123"/>
      <c r="CU599" s="534" t="str">
        <f t="shared" si="1870"/>
        <v/>
      </c>
      <c r="CV599" s="534" t="str">
        <f t="shared" si="1870"/>
        <v/>
      </c>
      <c r="CW599" s="535" t="str">
        <f t="shared" si="1870"/>
        <v/>
      </c>
      <c r="CX599" s="535">
        <f t="shared" si="1870"/>
        <v>240</v>
      </c>
      <c r="CY599" s="535">
        <f t="shared" si="1870"/>
        <v>3600</v>
      </c>
      <c r="CZ599" s="534" t="str">
        <f t="shared" si="1870"/>
        <v/>
      </c>
      <c r="DA599" s="534" t="str">
        <f t="shared" si="1870"/>
        <v/>
      </c>
      <c r="DB599" s="534" t="str">
        <f t="shared" si="1870"/>
        <v/>
      </c>
      <c r="DC599" s="534" t="str">
        <f t="shared" si="1870"/>
        <v/>
      </c>
      <c r="DD599" s="534" t="str">
        <f t="shared" si="1870"/>
        <v/>
      </c>
      <c r="DE599" s="533" t="str">
        <f t="shared" si="1870"/>
        <v/>
      </c>
      <c r="DF599" s="532" t="str">
        <f t="shared" si="1870"/>
        <v/>
      </c>
      <c r="DG599" s="631">
        <f t="shared" si="1854"/>
        <v>1</v>
      </c>
      <c r="DH599" s="96">
        <f t="shared" si="1855"/>
        <v>0</v>
      </c>
      <c r="DI599" s="96">
        <f t="shared" si="1856"/>
        <v>0</v>
      </c>
      <c r="DJ599" s="96">
        <f t="shared" si="1857"/>
        <v>2</v>
      </c>
      <c r="DK599" s="467"/>
      <c r="DL599" s="599"/>
      <c r="DM599" s="599"/>
      <c r="DN599" s="599"/>
      <c r="DO599" s="599"/>
      <c r="DP599" s="599"/>
      <c r="DQ599" s="599"/>
      <c r="DR599" s="599"/>
      <c r="DS599" s="599"/>
      <c r="DT599" s="468"/>
    </row>
    <row r="600" spans="1:124" s="470" customFormat="1" ht="15.75" customHeight="1">
      <c r="A600" s="1117" t="s">
        <v>1201</v>
      </c>
      <c r="B600" s="620"/>
      <c r="C600" s="620"/>
      <c r="D600" s="620"/>
      <c r="E600" s="620"/>
      <c r="F600" s="620"/>
      <c r="G600" s="620"/>
      <c r="H600" s="620"/>
      <c r="I600" s="620"/>
      <c r="J600" s="620"/>
      <c r="K600" s="620"/>
      <c r="L600" s="620"/>
      <c r="M600" s="620"/>
      <c r="N600" s="620"/>
      <c r="O600" s="620"/>
      <c r="P600" s="620"/>
      <c r="Q600" s="620"/>
      <c r="R600" s="620"/>
      <c r="S600" s="688"/>
      <c r="T600" s="620"/>
      <c r="U600" s="620"/>
      <c r="V600" s="620"/>
      <c r="W600" s="620"/>
      <c r="X600" s="620"/>
      <c r="Y600" s="620"/>
      <c r="Z600" s="620"/>
      <c r="AA600" s="620"/>
      <c r="AB600" s="620"/>
      <c r="AC600" s="620"/>
      <c r="AD600" s="620"/>
      <c r="AE600" s="620"/>
      <c r="AF600" s="620"/>
      <c r="AG600" s="620"/>
      <c r="AH600" s="620"/>
      <c r="AI600" s="620"/>
      <c r="AJ600" s="620"/>
      <c r="AK600" s="688"/>
      <c r="AL600" s="620"/>
      <c r="AM600" s="620"/>
      <c r="AN600" s="620"/>
      <c r="AO600" s="620"/>
      <c r="AP600" s="620"/>
      <c r="AQ600" s="620"/>
      <c r="AR600" s="620"/>
      <c r="AS600" s="620"/>
      <c r="AT600" s="620"/>
      <c r="AU600" s="620"/>
      <c r="AV600" s="620"/>
      <c r="AW600" s="620"/>
      <c r="AX600" s="620"/>
      <c r="AY600" s="620"/>
      <c r="AZ600" s="620"/>
      <c r="BA600" s="620"/>
      <c r="BB600" s="620"/>
      <c r="BC600" s="688"/>
      <c r="BD600" s="620"/>
      <c r="BE600" s="620"/>
      <c r="BF600" s="620"/>
      <c r="BG600" s="620"/>
      <c r="BH600" s="620"/>
      <c r="BI600" s="620"/>
      <c r="BJ600" s="620"/>
      <c r="BK600" s="620"/>
      <c r="BL600" s="620"/>
      <c r="BM600" s="620"/>
      <c r="BN600" s="620"/>
      <c r="BO600" s="620"/>
      <c r="BP600" s="1350"/>
      <c r="BQ600" s="1350"/>
      <c r="BR600" s="1350"/>
      <c r="BS600" s="1350"/>
      <c r="BT600" s="1350"/>
      <c r="BU600" s="688"/>
      <c r="BV600" s="620"/>
      <c r="BW600" s="620"/>
      <c r="BX600" s="620"/>
      <c r="BY600" s="620"/>
      <c r="BZ600" s="863"/>
      <c r="CA600" s="863"/>
      <c r="CB600" s="863"/>
      <c r="CC600" s="864"/>
      <c r="CD600" s="865"/>
      <c r="CE600" s="865"/>
      <c r="CF600" s="865"/>
      <c r="CG600" s="865"/>
      <c r="CH600" s="865"/>
      <c r="CI600" s="865"/>
      <c r="CJ600" s="865"/>
      <c r="CK600" s="865"/>
      <c r="CL600" s="865"/>
      <c r="CM600" s="865"/>
      <c r="CN600" s="865"/>
      <c r="CO600" s="865"/>
      <c r="CP600" s="614"/>
      <c r="CQ600" s="614"/>
      <c r="CR600" s="614"/>
      <c r="CS600" s="614"/>
      <c r="CT600" s="614"/>
      <c r="CU600" s="614"/>
      <c r="CV600" s="614"/>
      <c r="CW600" s="614"/>
      <c r="CX600" s="614"/>
      <c r="CY600" s="614"/>
      <c r="CZ600" s="614"/>
      <c r="DA600" s="614"/>
      <c r="DB600" s="614"/>
      <c r="DC600" s="614"/>
      <c r="DD600" s="614"/>
      <c r="DE600" s="614"/>
      <c r="DF600" s="614"/>
      <c r="DG600" s="579"/>
      <c r="DH600" s="98"/>
      <c r="DI600" s="98"/>
      <c r="DJ600" s="98"/>
      <c r="DK600" s="572"/>
      <c r="DL600" s="598"/>
      <c r="DM600" s="598"/>
      <c r="DN600" s="598"/>
      <c r="DO600" s="598"/>
      <c r="DP600" s="598"/>
      <c r="DQ600" s="598"/>
      <c r="DR600" s="598"/>
      <c r="DS600" s="598"/>
      <c r="DT600" s="468"/>
    </row>
    <row r="601" spans="1:124" s="470" customFormat="1" ht="15.75" customHeight="1">
      <c r="A601" s="590" t="s">
        <v>290</v>
      </c>
      <c r="B601" s="212"/>
      <c r="C601" s="212"/>
      <c r="D601" s="212"/>
      <c r="E601" s="212"/>
      <c r="F601" s="212"/>
      <c r="G601" s="212"/>
      <c r="H601" s="212"/>
      <c r="I601" s="212"/>
      <c r="J601" s="212"/>
      <c r="K601" s="212"/>
      <c r="L601" s="212"/>
      <c r="M601" s="212"/>
      <c r="N601" s="212"/>
      <c r="O601" s="212"/>
      <c r="P601" s="212"/>
      <c r="Q601" s="212"/>
      <c r="R601" s="212"/>
      <c r="S601" s="688"/>
      <c r="T601" s="212"/>
      <c r="U601" s="212"/>
      <c r="V601" s="212"/>
      <c r="W601" s="212"/>
      <c r="X601" s="212"/>
      <c r="Y601" s="212"/>
      <c r="Z601" s="1338"/>
      <c r="AA601" s="1338"/>
      <c r="AB601" s="1338"/>
      <c r="AC601" s="1338"/>
      <c r="AD601" s="212"/>
      <c r="AE601" s="1338"/>
      <c r="AF601" s="212"/>
      <c r="AG601" s="212"/>
      <c r="AH601" s="212"/>
      <c r="AI601" s="212"/>
      <c r="AJ601" s="212"/>
      <c r="AK601" s="688"/>
      <c r="AL601" s="212"/>
      <c r="AM601" s="212"/>
      <c r="AN601" s="212"/>
      <c r="AO601" s="212"/>
      <c r="AP601" s="212"/>
      <c r="AQ601" s="212"/>
      <c r="AR601" s="212"/>
      <c r="AS601" s="212"/>
      <c r="AT601" s="212"/>
      <c r="AU601" s="212"/>
      <c r="AV601" s="212"/>
      <c r="AW601" s="212"/>
      <c r="AX601" s="212"/>
      <c r="AY601" s="212"/>
      <c r="AZ601" s="212"/>
      <c r="BA601" s="212"/>
      <c r="BB601" s="212"/>
      <c r="BC601" s="688"/>
      <c r="BD601" s="1338"/>
      <c r="BE601" s="1338"/>
      <c r="BF601" s="1338"/>
      <c r="BG601" s="1338"/>
      <c r="BH601" s="1338"/>
      <c r="BI601" s="1338"/>
      <c r="BJ601" s="1338"/>
      <c r="BK601" s="1338"/>
      <c r="BL601" s="1338"/>
      <c r="BM601" s="1338"/>
      <c r="BN601" s="1338"/>
      <c r="BO601" s="1338"/>
      <c r="BP601" s="1338"/>
      <c r="BQ601" s="1338"/>
      <c r="BR601" s="1338"/>
      <c r="BS601" s="1338"/>
      <c r="BT601" s="1338"/>
      <c r="BU601" s="688"/>
      <c r="BV601" s="212"/>
      <c r="BW601" s="212"/>
      <c r="BX601" s="212"/>
      <c r="BY601" s="212"/>
      <c r="BZ601" s="856" t="str">
        <f>IF(DG601&lt;3,"",(SUM(B601:R601)-MIN(B601:R601)-MAX(B601:R601))/(DG601-2))</f>
        <v/>
      </c>
      <c r="CA601" s="856" t="str">
        <f>IF(DH601&lt;3,"",(SUM(T601:AJ601)-MIN(T601:AJ601)-MAX(T601:AJ601))/(DH601-2))</f>
        <v/>
      </c>
      <c r="CB601" s="856" t="str">
        <f>IF(DI601&lt;3,"",(SUM(AL601:BB601)-MIN(AL601:BB601)-MAX(AL601:BB601))/(DI601-2))</f>
        <v/>
      </c>
      <c r="CC601" s="857" t="str">
        <f>IF(DJ601&lt;3,"",(SUM(BD601:BT601)-MIN(BD601:BT601)-MAX(BD601:BT601))/(DJ601-2))</f>
        <v/>
      </c>
      <c r="CD601" s="503" t="str">
        <f t="shared" ref="CD601:CO605" si="1875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1" t="str">
        <f t="shared" si="1875"/>
        <v/>
      </c>
      <c r="CF601" s="81" t="str">
        <f t="shared" si="1875"/>
        <v/>
      </c>
      <c r="CG601" s="81" t="str">
        <f t="shared" si="1875"/>
        <v/>
      </c>
      <c r="CH601" s="81" t="str">
        <f t="shared" si="1875"/>
        <v/>
      </c>
      <c r="CI601" s="144" t="str">
        <f t="shared" si="1875"/>
        <v/>
      </c>
      <c r="CJ601" s="144" t="str">
        <f t="shared" si="1875"/>
        <v/>
      </c>
      <c r="CK601" s="81" t="str">
        <f t="shared" si="1875"/>
        <v/>
      </c>
      <c r="CL601" s="81" t="str">
        <f t="shared" si="1875"/>
        <v/>
      </c>
      <c r="CM601" s="81" t="str">
        <f t="shared" si="1875"/>
        <v/>
      </c>
      <c r="CN601" s="81" t="str">
        <f t="shared" si="1875"/>
        <v/>
      </c>
      <c r="CO601" s="503" t="str">
        <f t="shared" si="1875"/>
        <v/>
      </c>
      <c r="CP601" s="532" t="str">
        <f t="shared" ref="CP601:DF605" si="1876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33" t="str">
        <f t="shared" si="1876"/>
        <v/>
      </c>
      <c r="CR601" s="534" t="str">
        <f t="shared" si="1876"/>
        <v/>
      </c>
      <c r="CS601" s="534" t="str">
        <f t="shared" si="1876"/>
        <v/>
      </c>
      <c r="CT601" s="534" t="str">
        <f t="shared" si="1876"/>
        <v/>
      </c>
      <c r="CU601" s="534" t="str">
        <f t="shared" si="1876"/>
        <v/>
      </c>
      <c r="CV601" s="534" t="str">
        <f t="shared" si="1876"/>
        <v/>
      </c>
      <c r="CW601" s="535" t="str">
        <f t="shared" si="1876"/>
        <v/>
      </c>
      <c r="CX601" s="535" t="str">
        <f t="shared" si="1876"/>
        <v/>
      </c>
      <c r="CY601" s="535" t="str">
        <f t="shared" si="1876"/>
        <v/>
      </c>
      <c r="CZ601" s="534" t="str">
        <f t="shared" si="1876"/>
        <v/>
      </c>
      <c r="DA601" s="534" t="str">
        <f t="shared" si="1876"/>
        <v/>
      </c>
      <c r="DB601" s="534" t="str">
        <f t="shared" si="1876"/>
        <v/>
      </c>
      <c r="DC601" s="534" t="str">
        <f t="shared" si="1876"/>
        <v/>
      </c>
      <c r="DD601" s="534" t="str">
        <f t="shared" si="1876"/>
        <v/>
      </c>
      <c r="DE601" s="533" t="str">
        <f t="shared" si="1876"/>
        <v/>
      </c>
      <c r="DF601" s="532" t="str">
        <f t="shared" si="1876"/>
        <v/>
      </c>
      <c r="DG601" s="858">
        <f>COUNT(B601:R601)</f>
        <v>0</v>
      </c>
      <c r="DH601" s="813">
        <f>COUNT(T601:AJ601)</f>
        <v>0</v>
      </c>
      <c r="DI601" s="813">
        <f>COUNT(AL601:BB601)</f>
        <v>0</v>
      </c>
      <c r="DJ601" s="813">
        <f>COUNT(BD601:BT601)</f>
        <v>0</v>
      </c>
      <c r="DK601" s="467"/>
      <c r="DL601" s="599"/>
      <c r="DM601" s="599"/>
      <c r="DN601" s="599"/>
      <c r="DO601" s="599"/>
      <c r="DP601" s="599"/>
      <c r="DQ601" s="599"/>
      <c r="DR601" s="599"/>
      <c r="DS601" s="599"/>
      <c r="DT601" s="468"/>
    </row>
    <row r="602" spans="1:124" s="470" customFormat="1" ht="15.75" customHeight="1">
      <c r="A602" s="590" t="s">
        <v>281</v>
      </c>
      <c r="B602" s="1342">
        <f>2166*$K$1</f>
        <v>9068.6088</v>
      </c>
      <c r="C602" s="1342">
        <f t="shared" ref="C602:R602" si="1877">2166*$K$1</f>
        <v>9068.6088</v>
      </c>
      <c r="D602" s="1342">
        <f t="shared" si="1877"/>
        <v>9068.6088</v>
      </c>
      <c r="E602" s="1342">
        <f t="shared" si="1877"/>
        <v>9068.6088</v>
      </c>
      <c r="F602" s="1342">
        <f t="shared" si="1877"/>
        <v>9068.6088</v>
      </c>
      <c r="G602" s="1342">
        <f t="shared" si="1877"/>
        <v>9068.6088</v>
      </c>
      <c r="H602" s="1342">
        <f t="shared" si="1877"/>
        <v>9068.6088</v>
      </c>
      <c r="I602" s="1342">
        <f t="shared" si="1877"/>
        <v>9068.6088</v>
      </c>
      <c r="J602" s="1342">
        <f t="shared" si="1877"/>
        <v>9068.6088</v>
      </c>
      <c r="K602" s="1342">
        <f t="shared" si="1877"/>
        <v>9068.6088</v>
      </c>
      <c r="L602" s="1342">
        <f t="shared" si="1877"/>
        <v>9068.6088</v>
      </c>
      <c r="M602" s="1342">
        <f t="shared" si="1877"/>
        <v>9068.6088</v>
      </c>
      <c r="N602" s="1342">
        <f t="shared" si="1877"/>
        <v>9068.6088</v>
      </c>
      <c r="O602" s="1342">
        <f t="shared" si="1877"/>
        <v>9068.6088</v>
      </c>
      <c r="P602" s="1342">
        <f t="shared" si="1877"/>
        <v>9068.6088</v>
      </c>
      <c r="Q602" s="1342">
        <f t="shared" si="1877"/>
        <v>9068.6088</v>
      </c>
      <c r="R602" s="1342">
        <f t="shared" si="1877"/>
        <v>9068.6088</v>
      </c>
      <c r="S602" s="688"/>
      <c r="T602" s="1342">
        <f>2166*$K$1</f>
        <v>9068.6088</v>
      </c>
      <c r="U602" s="1342">
        <f t="shared" ref="U602:AJ602" si="1878">2166*$K$1</f>
        <v>9068.6088</v>
      </c>
      <c r="V602" s="1342">
        <f t="shared" si="1878"/>
        <v>9068.6088</v>
      </c>
      <c r="W602" s="1342">
        <f t="shared" si="1878"/>
        <v>9068.6088</v>
      </c>
      <c r="X602" s="1342">
        <f t="shared" si="1878"/>
        <v>9068.6088</v>
      </c>
      <c r="Y602" s="1342">
        <f t="shared" si="1878"/>
        <v>9068.6088</v>
      </c>
      <c r="Z602" s="1342">
        <f t="shared" si="1878"/>
        <v>9068.6088</v>
      </c>
      <c r="AA602" s="1342">
        <f t="shared" si="1878"/>
        <v>9068.6088</v>
      </c>
      <c r="AB602" s="1342">
        <f t="shared" si="1878"/>
        <v>9068.6088</v>
      </c>
      <c r="AC602" s="1342">
        <f t="shared" si="1878"/>
        <v>9068.6088</v>
      </c>
      <c r="AD602" s="1342">
        <f t="shared" si="1878"/>
        <v>9068.6088</v>
      </c>
      <c r="AE602" s="1342">
        <f t="shared" si="1878"/>
        <v>9068.6088</v>
      </c>
      <c r="AF602" s="1342">
        <f t="shared" si="1878"/>
        <v>9068.6088</v>
      </c>
      <c r="AG602" s="1342">
        <f t="shared" si="1878"/>
        <v>9068.6088</v>
      </c>
      <c r="AH602" s="1342">
        <f t="shared" si="1878"/>
        <v>9068.6088</v>
      </c>
      <c r="AI602" s="1342">
        <f t="shared" si="1878"/>
        <v>9068.6088</v>
      </c>
      <c r="AJ602" s="1342">
        <f t="shared" si="1878"/>
        <v>9068.6088</v>
      </c>
      <c r="AK602" s="688"/>
      <c r="AL602" s="1342">
        <f>2166*$K$1</f>
        <v>9068.6088</v>
      </c>
      <c r="AM602" s="1342">
        <f t="shared" ref="AM602:BB602" si="1879">2166*$K$1</f>
        <v>9068.6088</v>
      </c>
      <c r="AN602" s="1342">
        <f t="shared" si="1879"/>
        <v>9068.6088</v>
      </c>
      <c r="AO602" s="1342">
        <f t="shared" si="1879"/>
        <v>9068.6088</v>
      </c>
      <c r="AP602" s="1342">
        <f t="shared" si="1879"/>
        <v>9068.6088</v>
      </c>
      <c r="AQ602" s="1342">
        <f t="shared" si="1879"/>
        <v>9068.6088</v>
      </c>
      <c r="AR602" s="1342">
        <f t="shared" si="1879"/>
        <v>9068.6088</v>
      </c>
      <c r="AS602" s="1342">
        <f t="shared" si="1879"/>
        <v>9068.6088</v>
      </c>
      <c r="AT602" s="1342">
        <f t="shared" si="1879"/>
        <v>9068.6088</v>
      </c>
      <c r="AU602" s="1342">
        <f t="shared" si="1879"/>
        <v>9068.6088</v>
      </c>
      <c r="AV602" s="1342">
        <f t="shared" si="1879"/>
        <v>9068.6088</v>
      </c>
      <c r="AW602" s="1342">
        <f t="shared" si="1879"/>
        <v>9068.6088</v>
      </c>
      <c r="AX602" s="1342">
        <f t="shared" si="1879"/>
        <v>9068.6088</v>
      </c>
      <c r="AY602" s="1342">
        <f t="shared" si="1879"/>
        <v>9068.6088</v>
      </c>
      <c r="AZ602" s="1342">
        <f t="shared" si="1879"/>
        <v>9068.6088</v>
      </c>
      <c r="BA602" s="1342">
        <f t="shared" si="1879"/>
        <v>9068.6088</v>
      </c>
      <c r="BB602" s="1342">
        <f t="shared" si="1879"/>
        <v>9068.6088</v>
      </c>
      <c r="BC602" s="688"/>
      <c r="BD602" s="1342">
        <f>2166*$K$1</f>
        <v>9068.6088</v>
      </c>
      <c r="BE602" s="1342">
        <f t="shared" ref="BE602:BY602" si="1880">2166*$K$1</f>
        <v>9068.6088</v>
      </c>
      <c r="BF602" s="1342">
        <f t="shared" si="1880"/>
        <v>9068.6088</v>
      </c>
      <c r="BG602" s="1342">
        <f t="shared" si="1880"/>
        <v>9068.6088</v>
      </c>
      <c r="BH602" s="1342">
        <f t="shared" si="1880"/>
        <v>9068.6088</v>
      </c>
      <c r="BI602" s="1342">
        <f t="shared" si="1880"/>
        <v>9068.6088</v>
      </c>
      <c r="BJ602" s="1342">
        <f t="shared" si="1880"/>
        <v>9068.6088</v>
      </c>
      <c r="BK602" s="1342">
        <f t="shared" si="1880"/>
        <v>9068.6088</v>
      </c>
      <c r="BL602" s="1342">
        <f t="shared" si="1880"/>
        <v>9068.6088</v>
      </c>
      <c r="BM602" s="1342">
        <f t="shared" si="1880"/>
        <v>9068.6088</v>
      </c>
      <c r="BN602" s="1342">
        <f t="shared" si="1880"/>
        <v>9068.6088</v>
      </c>
      <c r="BO602" s="1342">
        <f t="shared" si="1880"/>
        <v>9068.6088</v>
      </c>
      <c r="BP602" s="1342">
        <f t="shared" si="1880"/>
        <v>9068.6088</v>
      </c>
      <c r="BQ602" s="1342">
        <f t="shared" si="1880"/>
        <v>9068.6088</v>
      </c>
      <c r="BR602" s="1342">
        <f t="shared" si="1880"/>
        <v>9068.6088</v>
      </c>
      <c r="BS602" s="1342">
        <f t="shared" si="1880"/>
        <v>9068.6088</v>
      </c>
      <c r="BT602" s="1342">
        <f t="shared" si="1880"/>
        <v>9068.6088</v>
      </c>
      <c r="BU602" s="688"/>
      <c r="BV602" s="1342">
        <f t="shared" si="1880"/>
        <v>9068.6088</v>
      </c>
      <c r="BW602" s="1342">
        <f t="shared" si="1880"/>
        <v>9068.6088</v>
      </c>
      <c r="BX602" s="1342">
        <f t="shared" si="1880"/>
        <v>9068.6088</v>
      </c>
      <c r="BY602" s="1342">
        <f t="shared" si="1880"/>
        <v>9068.6088</v>
      </c>
      <c r="BZ602" s="856">
        <f>IF(DG602&lt;3,"",(SUM(B602:R602)-MIN(B602:R602)-MAX(B602:R602))/(DG602-2))</f>
        <v>9068.6088</v>
      </c>
      <c r="CA602" s="856">
        <f>IF(DH602&lt;3,"",(SUM(T602:AJ602)-MIN(T602:AJ602)-MAX(T602:AJ602))/(DH602-2))</f>
        <v>9068.6088</v>
      </c>
      <c r="CB602" s="856">
        <f>IF(DI602&lt;3,"",(SUM(AL602:BB602)-MIN(AL602:BB602)-MAX(AL602:BB602))/(DI602-2))</f>
        <v>9068.6088</v>
      </c>
      <c r="CC602" s="857">
        <f>IF(DJ602&lt;3,"",(SUM(BD602:BT602)-MIN(BD602:BT602)-MAX(BD602:BT602))/(DJ602-2))</f>
        <v>9068.6088</v>
      </c>
      <c r="CD602" s="503">
        <f t="shared" si="1875"/>
        <v>9068.6088</v>
      </c>
      <c r="CE602" s="81">
        <f t="shared" si="1875"/>
        <v>9068.6088</v>
      </c>
      <c r="CF602" s="81">
        <f t="shared" si="1875"/>
        <v>9068.6088</v>
      </c>
      <c r="CG602" s="81">
        <f t="shared" si="1875"/>
        <v>9068.6088</v>
      </c>
      <c r="CH602" s="81">
        <f t="shared" si="1875"/>
        <v>9068.6088</v>
      </c>
      <c r="CI602" s="144">
        <f t="shared" si="1875"/>
        <v>9068.6088</v>
      </c>
      <c r="CJ602" s="144">
        <f t="shared" si="1875"/>
        <v>9068.6088</v>
      </c>
      <c r="CK602" s="81">
        <f t="shared" si="1875"/>
        <v>9068.6088</v>
      </c>
      <c r="CL602" s="81">
        <f t="shared" si="1875"/>
        <v>9068.6088</v>
      </c>
      <c r="CM602" s="81">
        <f t="shared" si="1875"/>
        <v>9068.6088</v>
      </c>
      <c r="CN602" s="81">
        <f t="shared" si="1875"/>
        <v>9068.6088</v>
      </c>
      <c r="CO602" s="503">
        <f t="shared" si="1875"/>
        <v>9068.6088</v>
      </c>
      <c r="CP602" s="532">
        <f t="shared" si="1876"/>
        <v>9068.6088</v>
      </c>
      <c r="CQ602" s="533">
        <f t="shared" si="1876"/>
        <v>9068.6088</v>
      </c>
      <c r="CR602" s="534">
        <f t="shared" si="1876"/>
        <v>9068.6088</v>
      </c>
      <c r="CS602" s="534">
        <f t="shared" si="1876"/>
        <v>9068.6088</v>
      </c>
      <c r="CT602" s="534">
        <f t="shared" si="1876"/>
        <v>9068.6088</v>
      </c>
      <c r="CU602" s="534">
        <f t="shared" si="1876"/>
        <v>9068.6088</v>
      </c>
      <c r="CV602" s="534">
        <f t="shared" si="1876"/>
        <v>9068.6088</v>
      </c>
      <c r="CW602" s="535">
        <f t="shared" si="1876"/>
        <v>9068.6088</v>
      </c>
      <c r="CX602" s="535">
        <f t="shared" si="1876"/>
        <v>9068.6088</v>
      </c>
      <c r="CY602" s="535">
        <f t="shared" si="1876"/>
        <v>9068.6088</v>
      </c>
      <c r="CZ602" s="534">
        <f t="shared" si="1876"/>
        <v>9068.6088</v>
      </c>
      <c r="DA602" s="534">
        <f t="shared" si="1876"/>
        <v>9068.6088</v>
      </c>
      <c r="DB602" s="534">
        <f t="shared" si="1876"/>
        <v>9068.6088</v>
      </c>
      <c r="DC602" s="534">
        <f t="shared" si="1876"/>
        <v>9068.6088</v>
      </c>
      <c r="DD602" s="534">
        <f t="shared" si="1876"/>
        <v>9068.6088</v>
      </c>
      <c r="DE602" s="533">
        <f t="shared" si="1876"/>
        <v>9068.6088</v>
      </c>
      <c r="DF602" s="532">
        <f t="shared" si="1876"/>
        <v>9068.6088</v>
      </c>
      <c r="DG602" s="858">
        <f>COUNT(B602:R602)</f>
        <v>17</v>
      </c>
      <c r="DH602" s="813">
        <f>COUNT(T602:AJ602)</f>
        <v>17</v>
      </c>
      <c r="DI602" s="813">
        <f>COUNT(AL602:BB602)</f>
        <v>17</v>
      </c>
      <c r="DJ602" s="813">
        <f>COUNT(BD602:BT602)</f>
        <v>17</v>
      </c>
      <c r="DK602" s="467"/>
      <c r="DL602" s="599"/>
      <c r="DM602" s="599"/>
      <c r="DN602" s="599"/>
      <c r="DO602" s="599"/>
      <c r="DP602" s="599"/>
      <c r="DQ602" s="599"/>
      <c r="DR602" s="599"/>
      <c r="DS602" s="599"/>
      <c r="DT602" s="468"/>
    </row>
    <row r="603" spans="1:124" s="470" customFormat="1" ht="15.75" customHeight="1">
      <c r="A603" s="590" t="s">
        <v>226</v>
      </c>
      <c r="B603" s="611" t="str">
        <f t="shared" ref="B603:M603" si="1881">IF(B601="","",B601*B602/B$46/365/$G$1)</f>
        <v/>
      </c>
      <c r="C603" s="611" t="str">
        <f t="shared" si="1881"/>
        <v/>
      </c>
      <c r="D603" s="611" t="str">
        <f t="shared" si="1881"/>
        <v/>
      </c>
      <c r="E603" s="611" t="str">
        <f t="shared" si="1881"/>
        <v/>
      </c>
      <c r="F603" s="611" t="str">
        <f t="shared" si="1881"/>
        <v/>
      </c>
      <c r="G603" s="611" t="str">
        <f t="shared" si="1881"/>
        <v/>
      </c>
      <c r="H603" s="611" t="str">
        <f t="shared" si="1881"/>
        <v/>
      </c>
      <c r="I603" s="611" t="str">
        <f t="shared" si="1881"/>
        <v/>
      </c>
      <c r="J603" s="611" t="str">
        <f t="shared" si="1881"/>
        <v/>
      </c>
      <c r="K603" s="611" t="str">
        <f t="shared" si="1881"/>
        <v/>
      </c>
      <c r="L603" s="611" t="str">
        <f t="shared" si="1881"/>
        <v/>
      </c>
      <c r="M603" s="611" t="str">
        <f t="shared" si="1881"/>
        <v/>
      </c>
      <c r="N603" s="611"/>
      <c r="O603" s="611"/>
      <c r="P603" s="611"/>
      <c r="Q603" s="611"/>
      <c r="R603" s="611"/>
      <c r="S603" s="688"/>
      <c r="T603" s="611" t="str">
        <f t="shared" ref="T603:AE603" si="1882">IF(T601="","",T601*T602/T$46/365/$G$1)</f>
        <v/>
      </c>
      <c r="U603" s="611" t="str">
        <f t="shared" si="1882"/>
        <v/>
      </c>
      <c r="V603" s="611" t="str">
        <f t="shared" si="1882"/>
        <v/>
      </c>
      <c r="W603" s="611" t="str">
        <f t="shared" si="1882"/>
        <v/>
      </c>
      <c r="X603" s="611" t="str">
        <f t="shared" si="1882"/>
        <v/>
      </c>
      <c r="Y603" s="611" t="str">
        <f t="shared" si="1882"/>
        <v/>
      </c>
      <c r="Z603" s="1348" t="str">
        <f t="shared" si="1882"/>
        <v/>
      </c>
      <c r="AA603" s="1348" t="str">
        <f t="shared" si="1882"/>
        <v/>
      </c>
      <c r="AB603" s="1348" t="str">
        <f t="shared" si="1882"/>
        <v/>
      </c>
      <c r="AC603" s="1348" t="str">
        <f t="shared" si="1882"/>
        <v/>
      </c>
      <c r="AD603" s="611" t="str">
        <f t="shared" si="1882"/>
        <v/>
      </c>
      <c r="AE603" s="1348" t="str">
        <f t="shared" si="1882"/>
        <v/>
      </c>
      <c r="AF603" s="611"/>
      <c r="AG603" s="611"/>
      <c r="AH603" s="611"/>
      <c r="AI603" s="611"/>
      <c r="AJ603" s="611"/>
      <c r="AK603" s="688"/>
      <c r="AL603" s="611" t="str">
        <f t="shared" ref="AL603:AW603" si="1883">IF(AL601="","",AL601*AL602/AL$46/365/$G$1)</f>
        <v/>
      </c>
      <c r="AM603" s="611" t="str">
        <f t="shared" si="1883"/>
        <v/>
      </c>
      <c r="AN603" s="611" t="str">
        <f t="shared" si="1883"/>
        <v/>
      </c>
      <c r="AO603" s="611" t="str">
        <f t="shared" si="1883"/>
        <v/>
      </c>
      <c r="AP603" s="611" t="str">
        <f t="shared" si="1883"/>
        <v/>
      </c>
      <c r="AQ603" s="611" t="str">
        <f t="shared" si="1883"/>
        <v/>
      </c>
      <c r="AR603" s="611" t="str">
        <f t="shared" si="1883"/>
        <v/>
      </c>
      <c r="AS603" s="611" t="str">
        <f t="shared" si="1883"/>
        <v/>
      </c>
      <c r="AT603" s="611" t="str">
        <f t="shared" si="1883"/>
        <v/>
      </c>
      <c r="AU603" s="611" t="str">
        <f t="shared" si="1883"/>
        <v/>
      </c>
      <c r="AV603" s="611" t="str">
        <f t="shared" si="1883"/>
        <v/>
      </c>
      <c r="AW603" s="611" t="str">
        <f t="shared" si="1883"/>
        <v/>
      </c>
      <c r="AX603" s="611"/>
      <c r="AY603" s="611"/>
      <c r="AZ603" s="611"/>
      <c r="BA603" s="611"/>
      <c r="BB603" s="611"/>
      <c r="BC603" s="688"/>
      <c r="BD603" s="1348" t="str">
        <f t="shared" ref="BD603:BO603" si="1884">IF(BD601="","",BD601*BD602/BD$46/365/$G$1)</f>
        <v/>
      </c>
      <c r="BE603" s="1348" t="str">
        <f t="shared" si="1884"/>
        <v/>
      </c>
      <c r="BF603" s="1348" t="str">
        <f t="shared" si="1884"/>
        <v/>
      </c>
      <c r="BG603" s="1348" t="str">
        <f t="shared" si="1884"/>
        <v/>
      </c>
      <c r="BH603" s="1348" t="str">
        <f t="shared" si="1884"/>
        <v/>
      </c>
      <c r="BI603" s="1348" t="str">
        <f t="shared" si="1884"/>
        <v/>
      </c>
      <c r="BJ603" s="1348" t="str">
        <f t="shared" si="1884"/>
        <v/>
      </c>
      <c r="BK603" s="1348" t="str">
        <f t="shared" si="1884"/>
        <v/>
      </c>
      <c r="BL603" s="1348" t="str">
        <f t="shared" si="1884"/>
        <v/>
      </c>
      <c r="BM603" s="1348" t="str">
        <f t="shared" si="1884"/>
        <v/>
      </c>
      <c r="BN603" s="1348" t="str">
        <f t="shared" si="1884"/>
        <v/>
      </c>
      <c r="BO603" s="1348" t="str">
        <f t="shared" si="1884"/>
        <v/>
      </c>
      <c r="BP603" s="1348"/>
      <c r="BQ603" s="1348"/>
      <c r="BR603" s="1348"/>
      <c r="BS603" s="1348"/>
      <c r="BT603" s="1348"/>
      <c r="BU603" s="688"/>
      <c r="BV603" s="611" t="str">
        <f>IF(BV601="","",BV601*BV602/BV$46/365/$G$1)</f>
        <v/>
      </c>
      <c r="BW603" s="611" t="str">
        <f>IF(BW601="","",BW601*BW602/BW$46/365/$G$1)</f>
        <v/>
      </c>
      <c r="BX603" s="611" t="str">
        <f>IF(BX601="","",BX601*BX602/BX$46/365/$G$1)</f>
        <v/>
      </c>
      <c r="BY603" s="611" t="str">
        <f>IF(BY601="","",BY601*BY602/BY$46/365/$G$1)</f>
        <v/>
      </c>
      <c r="BZ603" s="603" t="str">
        <f>IF(DG603&lt;3,"",(SUM(B603:R603)-MIN(B603:R603)-MAX(B603:R603))/(DG603-2))</f>
        <v/>
      </c>
      <c r="CA603" s="603" t="str">
        <f>IF(DH603&lt;3,"",(SUM(T603:AJ603)-MIN(T603:AJ603)-MAX(T603:AJ603))/(DH603-2))</f>
        <v/>
      </c>
      <c r="CB603" s="603" t="str">
        <f>IF(DI603&lt;3,"",(SUM(AL603:BB603)-MIN(AL603:BB603)-MAX(AL603:BB603))/(DI603-2))</f>
        <v/>
      </c>
      <c r="CC603" s="603" t="str">
        <f>IF(DJ603&lt;3,"",(SUM(BD603:BT603)-MIN(BD603:BT603)-MAX(BD603:BT603))/(DJ603-2))</f>
        <v/>
      </c>
      <c r="CD603" s="1072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073" t="str">
        <f t="shared" ref="CE603:CO603" si="1885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073" t="str">
        <f t="shared" si="1885"/>
        <v/>
      </c>
      <c r="CG603" s="1073" t="str">
        <f t="shared" si="1885"/>
        <v/>
      </c>
      <c r="CH603" s="1073" t="str">
        <f t="shared" si="1885"/>
        <v/>
      </c>
      <c r="CI603" s="1074" t="str">
        <f t="shared" si="1885"/>
        <v/>
      </c>
      <c r="CJ603" s="1074" t="str">
        <f t="shared" si="1885"/>
        <v/>
      </c>
      <c r="CK603" s="1073" t="str">
        <f t="shared" si="1885"/>
        <v/>
      </c>
      <c r="CL603" s="1073" t="str">
        <f t="shared" si="1885"/>
        <v/>
      </c>
      <c r="CM603" s="1073" t="str">
        <f t="shared" si="1885"/>
        <v/>
      </c>
      <c r="CN603" s="1073" t="str">
        <f t="shared" si="1885"/>
        <v/>
      </c>
      <c r="CO603" s="1072" t="str">
        <f t="shared" si="1885"/>
        <v/>
      </c>
      <c r="CP603" s="520" t="str">
        <f t="shared" ref="CP603:CY603" si="1886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1" t="str">
        <f t="shared" si="1886"/>
        <v/>
      </c>
      <c r="CR603" s="522" t="str">
        <f t="shared" si="1886"/>
        <v/>
      </c>
      <c r="CS603" s="522" t="str">
        <f t="shared" si="1886"/>
        <v/>
      </c>
      <c r="CT603" s="522" t="str">
        <f t="shared" si="1886"/>
        <v/>
      </c>
      <c r="CU603" s="522" t="str">
        <f t="shared" si="1886"/>
        <v/>
      </c>
      <c r="CV603" s="522" t="str">
        <f t="shared" si="1886"/>
        <v/>
      </c>
      <c r="CW603" s="523" t="str">
        <f t="shared" si="1886"/>
        <v/>
      </c>
      <c r="CX603" s="523" t="str">
        <f t="shared" si="1886"/>
        <v/>
      </c>
      <c r="CY603" s="523" t="str">
        <f t="shared" si="1886"/>
        <v/>
      </c>
      <c r="CZ603" s="522" t="str">
        <f t="shared" ref="CZ603:DF603" si="1887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22" t="str">
        <f t="shared" si="1887"/>
        <v/>
      </c>
      <c r="DB603" s="522" t="str">
        <f t="shared" si="1887"/>
        <v/>
      </c>
      <c r="DC603" s="522" t="str">
        <f t="shared" si="1887"/>
        <v/>
      </c>
      <c r="DD603" s="522" t="str">
        <f t="shared" si="1887"/>
        <v/>
      </c>
      <c r="DE603" s="521" t="str">
        <f t="shared" si="1887"/>
        <v/>
      </c>
      <c r="DF603" s="520" t="str">
        <f t="shared" si="1887"/>
        <v/>
      </c>
      <c r="DG603" s="631">
        <f>COUNT(B603:R603)</f>
        <v>0</v>
      </c>
      <c r="DH603" s="96">
        <f>COUNT(T603:AJ603)</f>
        <v>0</v>
      </c>
      <c r="DI603" s="96">
        <f>COUNT(AL603:BB603)</f>
        <v>0</v>
      </c>
      <c r="DJ603" s="96">
        <f>COUNT(BD603:BT603)</f>
        <v>0</v>
      </c>
      <c r="DK603" s="467"/>
      <c r="DL603" s="599"/>
      <c r="DM603" s="599"/>
      <c r="DN603" s="599"/>
      <c r="DO603" s="599"/>
      <c r="DP603" s="599"/>
      <c r="DQ603" s="599"/>
      <c r="DR603" s="599"/>
      <c r="DS603" s="599"/>
      <c r="DT603" s="468"/>
    </row>
    <row r="604" spans="1:124" s="470" customFormat="1" ht="15.75" customHeight="1">
      <c r="A604" s="590" t="s">
        <v>285</v>
      </c>
      <c r="B604" s="305"/>
      <c r="C604" s="622"/>
      <c r="D604" s="656"/>
      <c r="E604" s="622"/>
      <c r="F604" s="305"/>
      <c r="G604" s="305"/>
      <c r="H604" s="305"/>
      <c r="I604" s="305"/>
      <c r="J604" s="305"/>
      <c r="K604" s="305"/>
      <c r="L604" s="305"/>
      <c r="M604" s="305"/>
      <c r="N604" s="305"/>
      <c r="O604" s="305"/>
      <c r="P604" s="305"/>
      <c r="Q604" s="305"/>
      <c r="R604" s="305"/>
      <c r="S604" s="688"/>
      <c r="T604" s="305"/>
      <c r="U604" s="305"/>
      <c r="V604" s="305"/>
      <c r="W604" s="305"/>
      <c r="X604" s="305"/>
      <c r="Y604" s="305"/>
      <c r="Z604" s="1349"/>
      <c r="AA604" s="1349"/>
      <c r="AB604" s="1349"/>
      <c r="AC604" s="1349"/>
      <c r="AD604" s="305"/>
      <c r="AE604" s="1349"/>
      <c r="AF604" s="305"/>
      <c r="AG604" s="305"/>
      <c r="AH604" s="305"/>
      <c r="AI604" s="305"/>
      <c r="AJ604" s="305"/>
      <c r="AK604" s="688"/>
      <c r="AL604" s="305"/>
      <c r="AM604" s="305"/>
      <c r="AN604" s="305"/>
      <c r="AO604" s="305"/>
      <c r="AP604" s="305"/>
      <c r="AQ604" s="305"/>
      <c r="AR604" s="305"/>
      <c r="AS604" s="305"/>
      <c r="AT604" s="305"/>
      <c r="AU604" s="305"/>
      <c r="AV604" s="305"/>
      <c r="AW604" s="305"/>
      <c r="AX604" s="305"/>
      <c r="AY604" s="305"/>
      <c r="AZ604" s="305"/>
      <c r="BA604" s="305"/>
      <c r="BB604" s="305"/>
      <c r="BC604" s="688"/>
      <c r="BD604" s="1349"/>
      <c r="BE604" s="1349"/>
      <c r="BF604" s="1349"/>
      <c r="BG604" s="1349"/>
      <c r="BH604" s="1349"/>
      <c r="BI604" s="1349"/>
      <c r="BJ604" s="1349"/>
      <c r="BK604" s="1349"/>
      <c r="BL604" s="1349"/>
      <c r="BM604" s="1349"/>
      <c r="BN604" s="1349"/>
      <c r="BO604" s="1349"/>
      <c r="BP604" s="1349"/>
      <c r="BQ604" s="1349"/>
      <c r="BR604" s="1349"/>
      <c r="BS604" s="1349"/>
      <c r="BT604" s="1349"/>
      <c r="BU604" s="688"/>
      <c r="BV604" s="305"/>
      <c r="BW604" s="305"/>
      <c r="BX604" s="305"/>
      <c r="BY604" s="305"/>
      <c r="BZ604" s="856" t="str">
        <f>IF(DG604&lt;3,"",(SUM(B604:R604)-MIN(B604:R604)-MAX(B604:R604))/(DG604-2))</f>
        <v/>
      </c>
      <c r="CA604" s="856" t="str">
        <f>IF(DH604&lt;3,"",(SUM(T604:AJ604)-MIN(T604:AJ604)-MAX(T604:AJ604))/(DH604-2))</f>
        <v/>
      </c>
      <c r="CB604" s="856" t="str">
        <f>IF(DI604&lt;3,"",(SUM(AL604:BB604)-MIN(AL604:BB604)-MAX(AL604:BB604))/(DI604-2))</f>
        <v/>
      </c>
      <c r="CC604" s="857" t="str">
        <f>IF(DJ604&lt;3,"",(SUM(BD604:BT604)-MIN(BD604:BT604)-MAX(BD604:BT604))/(DJ604-2))</f>
        <v/>
      </c>
      <c r="CD604" s="503" t="str">
        <f t="shared" si="1875"/>
        <v/>
      </c>
      <c r="CE604" s="81" t="str">
        <f t="shared" si="1875"/>
        <v/>
      </c>
      <c r="CF604" s="81" t="str">
        <f t="shared" si="1875"/>
        <v/>
      </c>
      <c r="CG604" s="81" t="str">
        <f t="shared" si="1875"/>
        <v/>
      </c>
      <c r="CH604" s="81" t="str">
        <f t="shared" si="1875"/>
        <v/>
      </c>
      <c r="CI604" s="144" t="str">
        <f t="shared" si="1875"/>
        <v/>
      </c>
      <c r="CJ604" s="144" t="str">
        <f t="shared" si="1875"/>
        <v/>
      </c>
      <c r="CK604" s="81" t="str">
        <f t="shared" si="1875"/>
        <v/>
      </c>
      <c r="CL604" s="81" t="str">
        <f t="shared" si="1875"/>
        <v/>
      </c>
      <c r="CM604" s="81" t="str">
        <f t="shared" si="1875"/>
        <v/>
      </c>
      <c r="CN604" s="81" t="str">
        <f t="shared" si="1875"/>
        <v/>
      </c>
      <c r="CO604" s="503" t="str">
        <f t="shared" si="1875"/>
        <v/>
      </c>
      <c r="CP604" s="532" t="str">
        <f t="shared" si="1876"/>
        <v/>
      </c>
      <c r="CQ604" s="533" t="str">
        <f t="shared" si="1876"/>
        <v/>
      </c>
      <c r="CR604" s="534" t="str">
        <f t="shared" si="1876"/>
        <v/>
      </c>
      <c r="CS604" s="534" t="str">
        <f t="shared" si="1876"/>
        <v/>
      </c>
      <c r="CT604" s="534" t="str">
        <f t="shared" si="1876"/>
        <v/>
      </c>
      <c r="CU604" s="534" t="str">
        <f t="shared" si="1876"/>
        <v/>
      </c>
      <c r="CV604" s="534" t="str">
        <f t="shared" si="1876"/>
        <v/>
      </c>
      <c r="CW604" s="535" t="str">
        <f t="shared" si="1876"/>
        <v/>
      </c>
      <c r="CX604" s="535" t="str">
        <f t="shared" si="1876"/>
        <v/>
      </c>
      <c r="CY604" s="535" t="str">
        <f t="shared" si="1876"/>
        <v/>
      </c>
      <c r="CZ604" s="534" t="str">
        <f t="shared" si="1876"/>
        <v/>
      </c>
      <c r="DA604" s="534" t="str">
        <f t="shared" si="1876"/>
        <v/>
      </c>
      <c r="DB604" s="534" t="str">
        <f t="shared" si="1876"/>
        <v/>
      </c>
      <c r="DC604" s="534" t="str">
        <f t="shared" si="1876"/>
        <v/>
      </c>
      <c r="DD604" s="534" t="str">
        <f t="shared" si="1876"/>
        <v/>
      </c>
      <c r="DE604" s="533" t="str">
        <f t="shared" si="1876"/>
        <v/>
      </c>
      <c r="DF604" s="532" t="str">
        <f t="shared" si="1876"/>
        <v/>
      </c>
      <c r="DG604" s="858">
        <f>COUNT(B604:R604)</f>
        <v>0</v>
      </c>
      <c r="DH604" s="813">
        <f>COUNT(T604:AJ604)</f>
        <v>0</v>
      </c>
      <c r="DI604" s="813">
        <f>COUNT(AL604:BB604)</f>
        <v>0</v>
      </c>
      <c r="DJ604" s="813">
        <f>COUNT(BD604:BT604)</f>
        <v>0</v>
      </c>
      <c r="DK604" s="467"/>
      <c r="DL604" s="599"/>
      <c r="DM604" s="599"/>
      <c r="DN604" s="599"/>
      <c r="DO604" s="599"/>
      <c r="DP604" s="599"/>
      <c r="DQ604" s="599"/>
      <c r="DR604" s="599"/>
      <c r="DS604" s="599"/>
      <c r="DT604" s="468"/>
    </row>
    <row r="605" spans="1:124" s="470" customFormat="1" ht="15.75" customHeight="1">
      <c r="A605" s="590" t="s">
        <v>283</v>
      </c>
      <c r="B605" s="608" t="str">
        <f t="shared" ref="B605:M605" si="1888">IF(B604="","",B601*B604)</f>
        <v/>
      </c>
      <c r="C605" s="608" t="str">
        <f t="shared" si="1888"/>
        <v/>
      </c>
      <c r="D605" s="608" t="str">
        <f t="shared" si="1888"/>
        <v/>
      </c>
      <c r="E605" s="608" t="str">
        <f t="shared" si="1888"/>
        <v/>
      </c>
      <c r="F605" s="608" t="str">
        <f t="shared" si="1888"/>
        <v/>
      </c>
      <c r="G605" s="608" t="str">
        <f t="shared" si="1888"/>
        <v/>
      </c>
      <c r="H605" s="608" t="str">
        <f t="shared" si="1888"/>
        <v/>
      </c>
      <c r="I605" s="608" t="str">
        <f t="shared" si="1888"/>
        <v/>
      </c>
      <c r="J605" s="608" t="str">
        <f t="shared" si="1888"/>
        <v/>
      </c>
      <c r="K605" s="608" t="str">
        <f t="shared" si="1888"/>
        <v/>
      </c>
      <c r="L605" s="608" t="str">
        <f t="shared" si="1888"/>
        <v/>
      </c>
      <c r="M605" s="608" t="str">
        <f t="shared" si="1888"/>
        <v/>
      </c>
      <c r="N605" s="608"/>
      <c r="O605" s="608"/>
      <c r="P605" s="608"/>
      <c r="Q605" s="608"/>
      <c r="R605" s="608"/>
      <c r="S605" s="688"/>
      <c r="T605" s="608" t="str">
        <f t="shared" ref="T605:AE605" si="1889">IF(T604="","",T601*T604)</f>
        <v/>
      </c>
      <c r="U605" s="608" t="str">
        <f t="shared" si="1889"/>
        <v/>
      </c>
      <c r="V605" s="608" t="str">
        <f t="shared" si="1889"/>
        <v/>
      </c>
      <c r="W605" s="608" t="str">
        <f t="shared" si="1889"/>
        <v/>
      </c>
      <c r="X605" s="608" t="str">
        <f t="shared" si="1889"/>
        <v/>
      </c>
      <c r="Y605" s="608" t="str">
        <f t="shared" si="1889"/>
        <v/>
      </c>
      <c r="Z605" s="1347" t="str">
        <f t="shared" si="1889"/>
        <v/>
      </c>
      <c r="AA605" s="1347" t="str">
        <f t="shared" si="1889"/>
        <v/>
      </c>
      <c r="AB605" s="1347" t="str">
        <f t="shared" si="1889"/>
        <v/>
      </c>
      <c r="AC605" s="1347" t="str">
        <f t="shared" si="1889"/>
        <v/>
      </c>
      <c r="AD605" s="608" t="str">
        <f t="shared" si="1889"/>
        <v/>
      </c>
      <c r="AE605" s="1347" t="str">
        <f t="shared" si="1889"/>
        <v/>
      </c>
      <c r="AF605" s="608"/>
      <c r="AG605" s="608"/>
      <c r="AH605" s="608"/>
      <c r="AI605" s="608"/>
      <c r="AJ605" s="608"/>
      <c r="AK605" s="688"/>
      <c r="AL605" s="608" t="str">
        <f t="shared" ref="AL605:AW605" si="1890">IF(AL604="","",AL601*AL604)</f>
        <v/>
      </c>
      <c r="AM605" s="608" t="str">
        <f t="shared" si="1890"/>
        <v/>
      </c>
      <c r="AN605" s="608" t="str">
        <f t="shared" si="1890"/>
        <v/>
      </c>
      <c r="AO605" s="608" t="str">
        <f t="shared" si="1890"/>
        <v/>
      </c>
      <c r="AP605" s="608" t="str">
        <f t="shared" si="1890"/>
        <v/>
      </c>
      <c r="AQ605" s="608" t="str">
        <f t="shared" si="1890"/>
        <v/>
      </c>
      <c r="AR605" s="608" t="str">
        <f t="shared" si="1890"/>
        <v/>
      </c>
      <c r="AS605" s="608" t="str">
        <f t="shared" si="1890"/>
        <v/>
      </c>
      <c r="AT605" s="608" t="str">
        <f t="shared" si="1890"/>
        <v/>
      </c>
      <c r="AU605" s="608" t="str">
        <f t="shared" si="1890"/>
        <v/>
      </c>
      <c r="AV605" s="608" t="str">
        <f t="shared" si="1890"/>
        <v/>
      </c>
      <c r="AW605" s="608" t="str">
        <f t="shared" si="1890"/>
        <v/>
      </c>
      <c r="AX605" s="608"/>
      <c r="AY605" s="608"/>
      <c r="AZ605" s="608"/>
      <c r="BA605" s="608"/>
      <c r="BB605" s="608"/>
      <c r="BC605" s="688"/>
      <c r="BD605" s="1347" t="str">
        <f t="shared" ref="BD605:BO605" si="1891">IF(BD604="","",BD601*BD604)</f>
        <v/>
      </c>
      <c r="BE605" s="1347" t="str">
        <f t="shared" si="1891"/>
        <v/>
      </c>
      <c r="BF605" s="1347" t="str">
        <f t="shared" si="1891"/>
        <v/>
      </c>
      <c r="BG605" s="1347" t="str">
        <f t="shared" si="1891"/>
        <v/>
      </c>
      <c r="BH605" s="1347" t="str">
        <f t="shared" si="1891"/>
        <v/>
      </c>
      <c r="BI605" s="1347" t="str">
        <f t="shared" si="1891"/>
        <v/>
      </c>
      <c r="BJ605" s="1347" t="str">
        <f t="shared" si="1891"/>
        <v/>
      </c>
      <c r="BK605" s="1347" t="str">
        <f t="shared" si="1891"/>
        <v/>
      </c>
      <c r="BL605" s="1347" t="str">
        <f t="shared" si="1891"/>
        <v/>
      </c>
      <c r="BM605" s="1347" t="str">
        <f t="shared" si="1891"/>
        <v/>
      </c>
      <c r="BN605" s="1347" t="str">
        <f t="shared" si="1891"/>
        <v/>
      </c>
      <c r="BO605" s="1347" t="str">
        <f t="shared" si="1891"/>
        <v/>
      </c>
      <c r="BP605" s="1347"/>
      <c r="BQ605" s="1347"/>
      <c r="BR605" s="1347"/>
      <c r="BS605" s="1347"/>
      <c r="BT605" s="1347"/>
      <c r="BU605" s="688"/>
      <c r="BV605" s="608" t="str">
        <f>IF(BV604="","",BV601*BV604)</f>
        <v/>
      </c>
      <c r="BW605" s="608" t="str">
        <f>IF(BW604="","",BW601*BW604)</f>
        <v/>
      </c>
      <c r="BX605" s="608" t="str">
        <f>IF(BX604="","",BX601*BX604)</f>
        <v/>
      </c>
      <c r="BY605" s="608" t="str">
        <f>IF(BY604="","",BY601*BY604)</f>
        <v/>
      </c>
      <c r="BZ605" s="856" t="str">
        <f>IF(DG605&lt;3,"",(SUM(B605:R605)-MIN(B605:R605)-MAX(B605:R605))/(DG605-2))</f>
        <v/>
      </c>
      <c r="CA605" s="856" t="str">
        <f>IF(DH605&lt;3,"",(SUM(T605:AJ605)-MIN(T605:AJ605)-MAX(T605:AJ605))/(DH605-2))</f>
        <v/>
      </c>
      <c r="CB605" s="856" t="str">
        <f>IF(DI605&lt;3,"",(SUM(AL605:BB605)-MIN(AL605:BB605)-MAX(AL605:BB605))/(DI605-2))</f>
        <v/>
      </c>
      <c r="CC605" s="857" t="str">
        <f>IF(DJ605&lt;3,"",(SUM(BD605:BT605)-MIN(BD605:BT605)-MAX(BD605:BT605))/(DJ605-2))</f>
        <v/>
      </c>
      <c r="CD605" s="503" t="str">
        <f t="shared" si="1875"/>
        <v/>
      </c>
      <c r="CE605" s="81" t="str">
        <f t="shared" si="1875"/>
        <v/>
      </c>
      <c r="CF605" s="81" t="str">
        <f t="shared" si="1875"/>
        <v/>
      </c>
      <c r="CG605" s="81" t="str">
        <f t="shared" si="1875"/>
        <v/>
      </c>
      <c r="CH605" s="81" t="str">
        <f t="shared" si="1875"/>
        <v/>
      </c>
      <c r="CI605" s="144" t="str">
        <f t="shared" si="1875"/>
        <v/>
      </c>
      <c r="CJ605" s="144" t="str">
        <f t="shared" si="1875"/>
        <v/>
      </c>
      <c r="CK605" s="81" t="str">
        <f t="shared" si="1875"/>
        <v/>
      </c>
      <c r="CL605" s="81" t="str">
        <f t="shared" si="1875"/>
        <v/>
      </c>
      <c r="CM605" s="81" t="str">
        <f t="shared" si="1875"/>
        <v/>
      </c>
      <c r="CN605" s="81" t="str">
        <f t="shared" si="1875"/>
        <v/>
      </c>
      <c r="CO605" s="503" t="str">
        <f t="shared" si="1875"/>
        <v/>
      </c>
      <c r="CP605" s="532" t="str">
        <f t="shared" si="1876"/>
        <v/>
      </c>
      <c r="CQ605" s="533" t="str">
        <f t="shared" si="1876"/>
        <v/>
      </c>
      <c r="CR605" s="534" t="str">
        <f t="shared" si="1876"/>
        <v/>
      </c>
      <c r="CS605" s="534" t="str">
        <f t="shared" si="1876"/>
        <v/>
      </c>
      <c r="CT605" s="534" t="str">
        <f t="shared" si="1876"/>
        <v/>
      </c>
      <c r="CU605" s="534" t="str">
        <f t="shared" si="1876"/>
        <v/>
      </c>
      <c r="CV605" s="534" t="str">
        <f t="shared" si="1876"/>
        <v/>
      </c>
      <c r="CW605" s="535" t="str">
        <f t="shared" si="1876"/>
        <v/>
      </c>
      <c r="CX605" s="535" t="str">
        <f t="shared" si="1876"/>
        <v/>
      </c>
      <c r="CY605" s="535" t="str">
        <f t="shared" si="1876"/>
        <v/>
      </c>
      <c r="CZ605" s="534" t="str">
        <f t="shared" si="1876"/>
        <v/>
      </c>
      <c r="DA605" s="534" t="str">
        <f t="shared" si="1876"/>
        <v/>
      </c>
      <c r="DB605" s="534" t="str">
        <f t="shared" si="1876"/>
        <v/>
      </c>
      <c r="DC605" s="534" t="str">
        <f t="shared" si="1876"/>
        <v/>
      </c>
      <c r="DD605" s="534" t="str">
        <f t="shared" si="1876"/>
        <v/>
      </c>
      <c r="DE605" s="533" t="str">
        <f t="shared" si="1876"/>
        <v/>
      </c>
      <c r="DF605" s="532" t="str">
        <f t="shared" si="1876"/>
        <v/>
      </c>
      <c r="DG605" s="858">
        <f>COUNT(B605:R605)</f>
        <v>0</v>
      </c>
      <c r="DH605" s="813">
        <f>COUNT(T605:AJ605)</f>
        <v>0</v>
      </c>
      <c r="DI605" s="813">
        <f>COUNT(AL605:BB605)</f>
        <v>0</v>
      </c>
      <c r="DJ605" s="813">
        <f>COUNT(BD605:BT605)</f>
        <v>0</v>
      </c>
      <c r="DK605" s="467"/>
      <c r="DL605" s="599"/>
      <c r="DM605" s="599"/>
      <c r="DN605" s="599"/>
      <c r="DO605" s="599"/>
      <c r="DP605" s="599"/>
      <c r="DQ605" s="599"/>
      <c r="DR605" s="599"/>
      <c r="DS605" s="599"/>
      <c r="DT605" s="468"/>
    </row>
    <row r="606" spans="1:124" s="470" customFormat="1" ht="15.75" customHeight="1">
      <c r="A606" s="1117" t="s">
        <v>725</v>
      </c>
      <c r="B606" s="620"/>
      <c r="C606" s="620"/>
      <c r="D606" s="620"/>
      <c r="E606" s="620"/>
      <c r="F606" s="620"/>
      <c r="G606" s="620"/>
      <c r="H606" s="620"/>
      <c r="I606" s="620"/>
      <c r="J606" s="620"/>
      <c r="K606" s="620"/>
      <c r="L606" s="620"/>
      <c r="M606" s="620"/>
      <c r="N606" s="620"/>
      <c r="O606" s="620"/>
      <c r="P606" s="620"/>
      <c r="Q606" s="620"/>
      <c r="R606" s="620"/>
      <c r="S606" s="688"/>
      <c r="T606" s="620"/>
      <c r="U606" s="620"/>
      <c r="V606" s="620"/>
      <c r="W606" s="620"/>
      <c r="X606" s="620"/>
      <c r="Y606" s="620"/>
      <c r="Z606" s="1350"/>
      <c r="AA606" s="1350"/>
      <c r="AB606" s="1350"/>
      <c r="AC606" s="1350"/>
      <c r="AD606" s="620"/>
      <c r="AE606" s="1350"/>
      <c r="AF606" s="620"/>
      <c r="AG606" s="620"/>
      <c r="AH606" s="620"/>
      <c r="AI606" s="620"/>
      <c r="AJ606" s="620"/>
      <c r="AK606" s="688"/>
      <c r="AL606" s="620">
        <v>1</v>
      </c>
      <c r="AM606" s="620">
        <v>1</v>
      </c>
      <c r="AN606" s="620">
        <v>1</v>
      </c>
      <c r="AO606" s="620">
        <v>1</v>
      </c>
      <c r="AP606" s="620"/>
      <c r="AQ606" s="620"/>
      <c r="AR606" s="620"/>
      <c r="AS606" s="620"/>
      <c r="AT606" s="620"/>
      <c r="AU606" s="620"/>
      <c r="AV606" s="620"/>
      <c r="AW606" s="620"/>
      <c r="AX606" s="620"/>
      <c r="AY606" s="620"/>
      <c r="AZ606" s="620"/>
      <c r="BA606" s="620"/>
      <c r="BB606" s="620"/>
      <c r="BC606" s="688"/>
      <c r="BD606" s="1350"/>
      <c r="BE606" s="1350"/>
      <c r="BF606" s="1350"/>
      <c r="BG606" s="1350"/>
      <c r="BH606" s="1350"/>
      <c r="BI606" s="1350"/>
      <c r="BJ606" s="1350"/>
      <c r="BK606" s="1350"/>
      <c r="BL606" s="1350"/>
      <c r="BM606" s="1350"/>
      <c r="BN606" s="1350"/>
      <c r="BO606" s="1350"/>
      <c r="BP606" s="1350"/>
      <c r="BQ606" s="1350"/>
      <c r="BR606" s="1350"/>
      <c r="BS606" s="1350"/>
      <c r="BT606" s="1350"/>
      <c r="BU606" s="688"/>
      <c r="BV606" s="212"/>
      <c r="BW606" s="212"/>
      <c r="BX606" s="212"/>
      <c r="BY606" s="212"/>
      <c r="BZ606" s="863"/>
      <c r="CA606" s="863"/>
      <c r="CB606" s="863"/>
      <c r="CC606" s="864"/>
      <c r="CD606" s="865"/>
      <c r="CE606" s="865"/>
      <c r="CF606" s="865"/>
      <c r="CG606" s="865"/>
      <c r="CH606" s="865"/>
      <c r="CI606" s="865"/>
      <c r="CJ606" s="865"/>
      <c r="CK606" s="865"/>
      <c r="CL606" s="865"/>
      <c r="CM606" s="865"/>
      <c r="CN606" s="865"/>
      <c r="CO606" s="865"/>
      <c r="CP606" s="614"/>
      <c r="CQ606" s="614"/>
      <c r="CR606" s="614"/>
      <c r="CS606" s="614"/>
      <c r="CT606" s="614"/>
      <c r="CU606" s="614"/>
      <c r="CV606" s="614"/>
      <c r="CW606" s="614"/>
      <c r="CX606" s="614"/>
      <c r="CY606" s="614"/>
      <c r="CZ606" s="614"/>
      <c r="DA606" s="614"/>
      <c r="DB606" s="614"/>
      <c r="DC606" s="614"/>
      <c r="DD606" s="614"/>
      <c r="DE606" s="614"/>
      <c r="DF606" s="614"/>
      <c r="DG606" s="579"/>
      <c r="DH606" s="98"/>
      <c r="DI606" s="98"/>
      <c r="DJ606" s="98"/>
      <c r="DK606" s="572"/>
      <c r="DL606" s="598"/>
      <c r="DM606" s="598"/>
      <c r="DN606" s="598"/>
      <c r="DO606" s="598"/>
      <c r="DP606" s="598"/>
      <c r="DQ606" s="598"/>
      <c r="DR606" s="598"/>
      <c r="DS606" s="598"/>
      <c r="DT606" s="468"/>
    </row>
    <row r="607" spans="1:124" s="470" customFormat="1" ht="15.75" customHeight="1">
      <c r="A607" s="590" t="s">
        <v>290</v>
      </c>
      <c r="B607" s="212"/>
      <c r="C607" s="212"/>
      <c r="D607" s="212"/>
      <c r="E607" s="212"/>
      <c r="F607" s="212"/>
      <c r="G607" s="212"/>
      <c r="H607" s="212"/>
      <c r="I607" s="212"/>
      <c r="J607" s="212"/>
      <c r="K607" s="212"/>
      <c r="L607" s="212"/>
      <c r="M607" s="212"/>
      <c r="N607" s="212"/>
      <c r="O607" s="212"/>
      <c r="P607" s="212"/>
      <c r="Q607" s="212"/>
      <c r="R607" s="212"/>
      <c r="S607" s="688"/>
      <c r="T607" s="212"/>
      <c r="U607" s="212">
        <v>0</v>
      </c>
      <c r="V607" s="212">
        <v>12</v>
      </c>
      <c r="W607" s="212">
        <v>12</v>
      </c>
      <c r="X607" s="212">
        <v>12</v>
      </c>
      <c r="Y607" s="212"/>
      <c r="Z607" s="1338"/>
      <c r="AA607" s="1338"/>
      <c r="AB607" s="1338"/>
      <c r="AC607" s="1338"/>
      <c r="AD607" s="212"/>
      <c r="AE607" s="1338"/>
      <c r="AF607" s="212"/>
      <c r="AG607" s="212"/>
      <c r="AH607" s="212"/>
      <c r="AI607" s="212"/>
      <c r="AJ607" s="212"/>
      <c r="AK607" s="688"/>
      <c r="AL607" s="212">
        <v>12</v>
      </c>
      <c r="AM607" s="212">
        <v>12</v>
      </c>
      <c r="AN607" s="212">
        <v>12</v>
      </c>
      <c r="AO607" s="212">
        <v>12</v>
      </c>
      <c r="AP607" s="212"/>
      <c r="AQ607" s="212"/>
      <c r="AR607" s="212"/>
      <c r="AS607" s="212"/>
      <c r="AT607" s="212"/>
      <c r="AU607" s="212"/>
      <c r="AV607" s="212"/>
      <c r="AW607" s="212"/>
      <c r="AX607" s="212"/>
      <c r="AY607" s="212"/>
      <c r="AZ607" s="212"/>
      <c r="BA607" s="212"/>
      <c r="BB607" s="212"/>
      <c r="BC607" s="688"/>
      <c r="BD607" s="1338"/>
      <c r="BE607" s="1338"/>
      <c r="BF607" s="1338"/>
      <c r="BG607" s="1338"/>
      <c r="BH607" s="1338"/>
      <c r="BI607" s="1338"/>
      <c r="BJ607" s="1338"/>
      <c r="BK607" s="1338"/>
      <c r="BL607" s="1338"/>
      <c r="BM607" s="1338"/>
      <c r="BN607" s="1338"/>
      <c r="BO607" s="1338"/>
      <c r="BP607" s="1338"/>
      <c r="BQ607" s="1338"/>
      <c r="BR607" s="1338"/>
      <c r="BS607" s="1338"/>
      <c r="BT607" s="1338"/>
      <c r="BU607" s="688"/>
      <c r="BV607" s="212"/>
      <c r="BW607" s="212">
        <v>12</v>
      </c>
      <c r="BX607" s="212">
        <v>12</v>
      </c>
      <c r="BY607" s="212"/>
      <c r="BZ607" s="856" t="str">
        <f>IF(DG607&lt;3,"",(SUM(B607:R607)-MIN(B607:R607)-MAX(B607:R607))/(DG607-2))</f>
        <v/>
      </c>
      <c r="CA607" s="856">
        <f>IF(DH607&lt;3,"",(SUM(T607:AJ607)-MIN(T607:AJ607)-MAX(T607:AJ607))/(DH607-2))</f>
        <v>12</v>
      </c>
      <c r="CB607" s="856">
        <f>IF(DI607&lt;3,"",(SUM(AL607:BB607)-MIN(AL607:BB607)-MAX(AL607:BB607))/(DI607-2))</f>
        <v>12</v>
      </c>
      <c r="CC607" s="857" t="str">
        <f>IF(DJ607&lt;3,"",(SUM(BD607:BT607)-MIN(BD607:BT607)-MAX(BD607:BT607))/(DJ607-2))</f>
        <v/>
      </c>
      <c r="CD607" s="1069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070" t="str">
        <f t="shared" ref="CE607:CO609" si="1892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070" t="str">
        <f t="shared" si="1892"/>
        <v/>
      </c>
      <c r="CG607" s="1070" t="str">
        <f t="shared" si="1892"/>
        <v/>
      </c>
      <c r="CH607" s="1070" t="str">
        <f t="shared" si="1892"/>
        <v/>
      </c>
      <c r="CI607" s="1071" t="str">
        <f t="shared" si="1892"/>
        <v/>
      </c>
      <c r="CJ607" s="1071" t="str">
        <f t="shared" si="1892"/>
        <v/>
      </c>
      <c r="CK607" s="1070" t="str">
        <f t="shared" si="1892"/>
        <v/>
      </c>
      <c r="CL607" s="1070" t="str">
        <f t="shared" si="1892"/>
        <v/>
      </c>
      <c r="CM607" s="1070" t="str">
        <f t="shared" si="1892"/>
        <v/>
      </c>
      <c r="CN607" s="1070" t="str">
        <f t="shared" si="1892"/>
        <v/>
      </c>
      <c r="CO607" s="1069" t="str">
        <f t="shared" si="1892"/>
        <v/>
      </c>
      <c r="CP607" s="532" t="str">
        <f t="shared" ref="CP607:CY611" si="1893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33" t="str">
        <f t="shared" si="1893"/>
        <v/>
      </c>
      <c r="CR607" s="534" t="str">
        <f t="shared" si="1893"/>
        <v/>
      </c>
      <c r="CS607" s="534" t="str">
        <f t="shared" si="1893"/>
        <v/>
      </c>
      <c r="CT607" s="534" t="str">
        <f t="shared" si="1893"/>
        <v/>
      </c>
      <c r="CU607" s="534" t="str">
        <f t="shared" si="1893"/>
        <v/>
      </c>
      <c r="CV607" s="534" t="str">
        <f t="shared" si="1893"/>
        <v/>
      </c>
      <c r="CW607" s="535" t="str">
        <f t="shared" si="1893"/>
        <v/>
      </c>
      <c r="CX607" s="535" t="str">
        <f t="shared" si="1893"/>
        <v/>
      </c>
      <c r="CY607" s="535" t="str">
        <f t="shared" si="1893"/>
        <v/>
      </c>
      <c r="CZ607" s="534" t="str">
        <f t="shared" ref="CZ607:DF611" si="1894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/>
      </c>
      <c r="DA607" s="534" t="str">
        <f t="shared" si="1894"/>
        <v/>
      </c>
      <c r="DB607" s="534" t="str">
        <f t="shared" si="1894"/>
        <v/>
      </c>
      <c r="DC607" s="534" t="str">
        <f t="shared" si="1894"/>
        <v/>
      </c>
      <c r="DD607" s="534" t="str">
        <f t="shared" si="1894"/>
        <v/>
      </c>
      <c r="DE607" s="533" t="str">
        <f t="shared" si="1894"/>
        <v/>
      </c>
      <c r="DF607" s="532" t="str">
        <f t="shared" si="1894"/>
        <v/>
      </c>
      <c r="DG607" s="631">
        <f>COUNT(B607:R607)</f>
        <v>0</v>
      </c>
      <c r="DH607" s="96">
        <f>COUNT(T607:AJ607)</f>
        <v>4</v>
      </c>
      <c r="DI607" s="96">
        <f>COUNT(AL607:BB607)</f>
        <v>4</v>
      </c>
      <c r="DJ607" s="96">
        <f>COUNT(BD607:BT607)</f>
        <v>0</v>
      </c>
      <c r="DK607" s="467"/>
      <c r="DL607" s="599"/>
      <c r="DM607" s="599"/>
      <c r="DN607" s="599"/>
      <c r="DO607" s="599"/>
      <c r="DP607" s="599"/>
      <c r="DQ607" s="599"/>
      <c r="DR607" s="599"/>
      <c r="DS607" s="599"/>
      <c r="DT607" s="468"/>
    </row>
    <row r="608" spans="1:124" s="470" customFormat="1" ht="15.75" customHeight="1">
      <c r="A608" s="590" t="s">
        <v>281</v>
      </c>
      <c r="B608" s="591">
        <f>5470*$K$1</f>
        <v>22901.795999999998</v>
      </c>
      <c r="C608" s="591">
        <f t="shared" ref="C608:M608" si="1895">5470*$K$1</f>
        <v>22901.795999999998</v>
      </c>
      <c r="D608" s="591">
        <f t="shared" si="1895"/>
        <v>22901.795999999998</v>
      </c>
      <c r="E608" s="591">
        <f t="shared" si="1895"/>
        <v>22901.795999999998</v>
      </c>
      <c r="F608" s="591">
        <f t="shared" si="1895"/>
        <v>22901.795999999998</v>
      </c>
      <c r="G608" s="591">
        <f t="shared" si="1895"/>
        <v>22901.795999999998</v>
      </c>
      <c r="H608" s="591">
        <f t="shared" si="1895"/>
        <v>22901.795999999998</v>
      </c>
      <c r="I608" s="591">
        <f t="shared" si="1895"/>
        <v>22901.795999999998</v>
      </c>
      <c r="J608" s="591">
        <f t="shared" si="1895"/>
        <v>22901.795999999998</v>
      </c>
      <c r="K608" s="591">
        <f t="shared" si="1895"/>
        <v>22901.795999999998</v>
      </c>
      <c r="L608" s="591">
        <f t="shared" si="1895"/>
        <v>22901.795999999998</v>
      </c>
      <c r="M608" s="591">
        <f t="shared" si="1895"/>
        <v>22901.795999999998</v>
      </c>
      <c r="N608" s="591"/>
      <c r="O608" s="591"/>
      <c r="P608" s="591"/>
      <c r="Q608" s="591"/>
      <c r="R608" s="591"/>
      <c r="S608" s="688"/>
      <c r="T608" s="591">
        <f>5470*$K$1</f>
        <v>22901.795999999998</v>
      </c>
      <c r="U608" s="591">
        <f t="shared" ref="U608:AE608" si="1896">5470*$K$1</f>
        <v>22901.795999999998</v>
      </c>
      <c r="V608" s="591">
        <f t="shared" si="1896"/>
        <v>22901.795999999998</v>
      </c>
      <c r="W608" s="591">
        <f t="shared" si="1896"/>
        <v>22901.795999999998</v>
      </c>
      <c r="X608" s="591">
        <f t="shared" si="1896"/>
        <v>22901.795999999998</v>
      </c>
      <c r="Y608" s="591">
        <f t="shared" si="1896"/>
        <v>22901.795999999998</v>
      </c>
      <c r="Z608" s="1342">
        <f t="shared" si="1896"/>
        <v>22901.795999999998</v>
      </c>
      <c r="AA608" s="1342">
        <f t="shared" si="1896"/>
        <v>22901.795999999998</v>
      </c>
      <c r="AB608" s="1342">
        <f t="shared" si="1896"/>
        <v>22901.795999999998</v>
      </c>
      <c r="AC608" s="1342">
        <f t="shared" si="1896"/>
        <v>22901.795999999998</v>
      </c>
      <c r="AD608" s="591">
        <f t="shared" si="1896"/>
        <v>22901.795999999998</v>
      </c>
      <c r="AE608" s="1342">
        <f t="shared" si="1896"/>
        <v>22901.795999999998</v>
      </c>
      <c r="AF608" s="591"/>
      <c r="AG608" s="591"/>
      <c r="AH608" s="591"/>
      <c r="AI608" s="591"/>
      <c r="AJ608" s="591"/>
      <c r="AK608" s="688"/>
      <c r="AL608" s="591">
        <f>5470*$K$1</f>
        <v>22901.795999999998</v>
      </c>
      <c r="AM608" s="591">
        <f t="shared" ref="AM608:AW608" si="1897">5470*$K$1</f>
        <v>22901.795999999998</v>
      </c>
      <c r="AN608" s="591">
        <f t="shared" si="1897"/>
        <v>22901.795999999998</v>
      </c>
      <c r="AO608" s="591">
        <f t="shared" si="1897"/>
        <v>22901.795999999998</v>
      </c>
      <c r="AP608" s="591">
        <f t="shared" si="1897"/>
        <v>22901.795999999998</v>
      </c>
      <c r="AQ608" s="591">
        <f t="shared" si="1897"/>
        <v>22901.795999999998</v>
      </c>
      <c r="AR608" s="591">
        <f t="shared" si="1897"/>
        <v>22901.795999999998</v>
      </c>
      <c r="AS608" s="591">
        <f t="shared" si="1897"/>
        <v>22901.795999999998</v>
      </c>
      <c r="AT608" s="591">
        <f t="shared" si="1897"/>
        <v>22901.795999999998</v>
      </c>
      <c r="AU608" s="591">
        <f t="shared" si="1897"/>
        <v>22901.795999999998</v>
      </c>
      <c r="AV608" s="591">
        <f t="shared" si="1897"/>
        <v>22901.795999999998</v>
      </c>
      <c r="AW608" s="591">
        <f t="shared" si="1897"/>
        <v>22901.795999999998</v>
      </c>
      <c r="AX608" s="591"/>
      <c r="AY608" s="591"/>
      <c r="AZ608" s="591"/>
      <c r="BA608" s="591"/>
      <c r="BB608" s="591"/>
      <c r="BC608" s="688"/>
      <c r="BD608" s="1342">
        <f>5470*$K$1</f>
        <v>22901.795999999998</v>
      </c>
      <c r="BE608" s="1342">
        <f t="shared" ref="BE608:BO608" si="1898">5470*$K$1</f>
        <v>22901.795999999998</v>
      </c>
      <c r="BF608" s="1342">
        <f t="shared" si="1898"/>
        <v>22901.795999999998</v>
      </c>
      <c r="BG608" s="1342">
        <f t="shared" si="1898"/>
        <v>22901.795999999998</v>
      </c>
      <c r="BH608" s="1342">
        <f t="shared" si="1898"/>
        <v>22901.795999999998</v>
      </c>
      <c r="BI608" s="1342">
        <f t="shared" si="1898"/>
        <v>22901.795999999998</v>
      </c>
      <c r="BJ608" s="1342">
        <f t="shared" si="1898"/>
        <v>22901.795999999998</v>
      </c>
      <c r="BK608" s="1342">
        <f t="shared" si="1898"/>
        <v>22901.795999999998</v>
      </c>
      <c r="BL608" s="1342">
        <f t="shared" si="1898"/>
        <v>22901.795999999998</v>
      </c>
      <c r="BM608" s="1342">
        <f t="shared" si="1898"/>
        <v>22901.795999999998</v>
      </c>
      <c r="BN608" s="1342">
        <f t="shared" si="1898"/>
        <v>22901.795999999998</v>
      </c>
      <c r="BO608" s="1342">
        <f t="shared" si="1898"/>
        <v>22901.795999999998</v>
      </c>
      <c r="BP608" s="1342"/>
      <c r="BQ608" s="1342"/>
      <c r="BR608" s="1342"/>
      <c r="BS608" s="1342"/>
      <c r="BT608" s="1342"/>
      <c r="BU608" s="688"/>
      <c r="BV608" s="591">
        <f t="shared" ref="BV608:BY608" si="1899">5470*$K$1</f>
        <v>22901.795999999998</v>
      </c>
      <c r="BW608" s="591">
        <f t="shared" si="1899"/>
        <v>22901.795999999998</v>
      </c>
      <c r="BX608" s="591">
        <f t="shared" si="1899"/>
        <v>22901.795999999998</v>
      </c>
      <c r="BY608" s="591">
        <f t="shared" si="1899"/>
        <v>22901.795999999998</v>
      </c>
      <c r="BZ608" s="856">
        <f>IF(DG608&lt;3,"",(SUM(B608:R608)-MIN(B608:R608)-MAX(B608:R608))/(DG608-2))</f>
        <v>22901.795999999995</v>
      </c>
      <c r="CA608" s="856">
        <f>IF(DH608&lt;3,"",(SUM(T608:AJ608)-MIN(T608:AJ608)-MAX(T608:AJ608))/(DH608-2))</f>
        <v>22901.795999999995</v>
      </c>
      <c r="CB608" s="856">
        <f>IF(DI608&lt;3,"",(SUM(AL608:BB608)-MIN(AL608:BB608)-MAX(AL608:BB608))/(DI608-2))</f>
        <v>22901.795999999995</v>
      </c>
      <c r="CC608" s="857">
        <f>IF(DJ608&lt;3,"",(SUM(BD608:BT608)-MIN(BD608:BT608)-MAX(BD608:BT608))/(DJ608-2))</f>
        <v>22901.795999999995</v>
      </c>
      <c r="CD608" s="1069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1070">
        <f t="shared" si="1892"/>
        <v>22901.795999999998</v>
      </c>
      <c r="CF608" s="1070">
        <f t="shared" si="1892"/>
        <v>22901.795999999998</v>
      </c>
      <c r="CG608" s="1070">
        <f t="shared" si="1892"/>
        <v>22901.795999999998</v>
      </c>
      <c r="CH608" s="1070">
        <f t="shared" si="1892"/>
        <v>22901.795999999998</v>
      </c>
      <c r="CI608" s="1071">
        <f t="shared" si="1892"/>
        <v>22901.795999999998</v>
      </c>
      <c r="CJ608" s="1071">
        <f t="shared" si="1892"/>
        <v>22901.795999999998</v>
      </c>
      <c r="CK608" s="1070">
        <f t="shared" si="1892"/>
        <v>22901.795999999998</v>
      </c>
      <c r="CL608" s="1070">
        <f t="shared" si="1892"/>
        <v>22901.795999999998</v>
      </c>
      <c r="CM608" s="1070">
        <f t="shared" si="1892"/>
        <v>22901.795999999998</v>
      </c>
      <c r="CN608" s="1070">
        <f t="shared" si="1892"/>
        <v>22901.795999999998</v>
      </c>
      <c r="CO608" s="1069">
        <f t="shared" si="1892"/>
        <v>22901.795999999998</v>
      </c>
      <c r="CP608" s="532" t="str">
        <f t="shared" si="1893"/>
        <v/>
      </c>
      <c r="CQ608" s="533" t="str">
        <f t="shared" si="1893"/>
        <v/>
      </c>
      <c r="CR608" s="534" t="str">
        <f t="shared" si="1893"/>
        <v/>
      </c>
      <c r="CS608" s="534">
        <f t="shared" si="1893"/>
        <v>22901.795999999998</v>
      </c>
      <c r="CT608" s="534">
        <f t="shared" si="1893"/>
        <v>22901.795999999998</v>
      </c>
      <c r="CU608" s="534">
        <f t="shared" si="1893"/>
        <v>22901.795999999998</v>
      </c>
      <c r="CV608" s="534">
        <f t="shared" si="1893"/>
        <v>22901.795999999998</v>
      </c>
      <c r="CW608" s="535">
        <f t="shared" si="1893"/>
        <v>22901.795999999998</v>
      </c>
      <c r="CX608" s="535">
        <f t="shared" si="1893"/>
        <v>22901.795999999998</v>
      </c>
      <c r="CY608" s="535">
        <f t="shared" si="1893"/>
        <v>22901.795999999998</v>
      </c>
      <c r="CZ608" s="534">
        <f t="shared" si="1894"/>
        <v>22901.795999999998</v>
      </c>
      <c r="DA608" s="534">
        <f t="shared" si="1894"/>
        <v>22901.795999999998</v>
      </c>
      <c r="DB608" s="534">
        <f t="shared" si="1894"/>
        <v>22901.795999999998</v>
      </c>
      <c r="DC608" s="534">
        <f t="shared" si="1894"/>
        <v>22901.795999999998</v>
      </c>
      <c r="DD608" s="534">
        <f t="shared" si="1894"/>
        <v>22901.795999999998</v>
      </c>
      <c r="DE608" s="533" t="str">
        <f t="shared" si="1894"/>
        <v/>
      </c>
      <c r="DF608" s="532" t="str">
        <f t="shared" si="1894"/>
        <v/>
      </c>
      <c r="DG608" s="631">
        <f>COUNT(B608:R608)</f>
        <v>12</v>
      </c>
      <c r="DH608" s="96">
        <f>COUNT(T608:AJ608)</f>
        <v>12</v>
      </c>
      <c r="DI608" s="96">
        <f>COUNT(AL608:BB608)</f>
        <v>12</v>
      </c>
      <c r="DJ608" s="96">
        <f>COUNT(BD608:BT608)</f>
        <v>12</v>
      </c>
      <c r="DK608" s="467"/>
      <c r="DL608" s="599"/>
      <c r="DM608" s="599"/>
      <c r="DN608" s="599"/>
      <c r="DO608" s="599"/>
      <c r="DP608" s="599"/>
      <c r="DQ608" s="599"/>
      <c r="DR608" s="599"/>
      <c r="DS608" s="599"/>
      <c r="DT608" s="468"/>
    </row>
    <row r="609" spans="1:124" s="470" customFormat="1" ht="15.75" customHeight="1">
      <c r="A609" s="590" t="s">
        <v>226</v>
      </c>
      <c r="B609" s="611" t="str">
        <f t="shared" ref="B609:M609" si="1900">IF(B607="","",B607*B608/B$46/365/$G$1)</f>
        <v/>
      </c>
      <c r="C609" s="611" t="str">
        <f t="shared" si="1900"/>
        <v/>
      </c>
      <c r="D609" s="611" t="str">
        <f t="shared" si="1900"/>
        <v/>
      </c>
      <c r="E609" s="611" t="str">
        <f t="shared" si="1900"/>
        <v/>
      </c>
      <c r="F609" s="611" t="str">
        <f t="shared" si="1900"/>
        <v/>
      </c>
      <c r="G609" s="611" t="str">
        <f t="shared" si="1900"/>
        <v/>
      </c>
      <c r="H609" s="611" t="str">
        <f t="shared" si="1900"/>
        <v/>
      </c>
      <c r="I609" s="611" t="str">
        <f t="shared" si="1900"/>
        <v/>
      </c>
      <c r="J609" s="611" t="str">
        <f t="shared" si="1900"/>
        <v/>
      </c>
      <c r="K609" s="611" t="str">
        <f t="shared" si="1900"/>
        <v/>
      </c>
      <c r="L609" s="611" t="str">
        <f t="shared" si="1900"/>
        <v/>
      </c>
      <c r="M609" s="611" t="str">
        <f t="shared" si="1900"/>
        <v/>
      </c>
      <c r="N609" s="611"/>
      <c r="O609" s="611"/>
      <c r="P609" s="611"/>
      <c r="Q609" s="611"/>
      <c r="R609" s="611"/>
      <c r="S609" s="688"/>
      <c r="T609" s="611" t="str">
        <f t="shared" ref="T609:AE609" si="1901">IF(T607="","",T607*T608/T$46/365/$G$1)</f>
        <v/>
      </c>
      <c r="U609" s="611">
        <f t="shared" si="1901"/>
        <v>0</v>
      </c>
      <c r="V609" s="611">
        <f t="shared" si="1901"/>
        <v>6.5816062841268317E-3</v>
      </c>
      <c r="W609" s="611">
        <f t="shared" si="1901"/>
        <v>7.7782619721498908E-3</v>
      </c>
      <c r="X609" s="611">
        <f t="shared" si="1901"/>
        <v>1.0695110211706101E-2</v>
      </c>
      <c r="Y609" s="611" t="str">
        <f t="shared" si="1901"/>
        <v/>
      </c>
      <c r="Z609" s="1348" t="str">
        <f t="shared" si="1901"/>
        <v/>
      </c>
      <c r="AA609" s="1348" t="str">
        <f t="shared" si="1901"/>
        <v/>
      </c>
      <c r="AB609" s="1348" t="str">
        <f t="shared" si="1901"/>
        <v/>
      </c>
      <c r="AC609" s="1348" t="str">
        <f t="shared" si="1901"/>
        <v/>
      </c>
      <c r="AD609" s="611" t="str">
        <f t="shared" si="1901"/>
        <v/>
      </c>
      <c r="AE609" s="1348" t="str">
        <f t="shared" si="1901"/>
        <v/>
      </c>
      <c r="AF609" s="611"/>
      <c r="AG609" s="611"/>
      <c r="AH609" s="611"/>
      <c r="AI609" s="611"/>
      <c r="AJ609" s="611"/>
      <c r="AK609" s="688"/>
      <c r="AL609" s="611">
        <f t="shared" ref="AL609:AW609" si="1902">IF(AL607="","",AL607*AL608/AL$46/365/$G$1)</f>
        <v>8.5560881693648814E-3</v>
      </c>
      <c r="AM609" s="611">
        <f t="shared" si="1902"/>
        <v>8.5560881693648814E-3</v>
      </c>
      <c r="AN609" s="611">
        <f t="shared" si="1902"/>
        <v>9.5067646326276456E-3</v>
      </c>
      <c r="AO609" s="611">
        <f t="shared" si="1902"/>
        <v>7.1300734744707342E-3</v>
      </c>
      <c r="AP609" s="611" t="str">
        <f t="shared" si="1902"/>
        <v/>
      </c>
      <c r="AQ609" s="611" t="str">
        <f t="shared" si="1902"/>
        <v/>
      </c>
      <c r="AR609" s="611" t="str">
        <f t="shared" si="1902"/>
        <v/>
      </c>
      <c r="AS609" s="611" t="str">
        <f t="shared" si="1902"/>
        <v/>
      </c>
      <c r="AT609" s="611" t="str">
        <f t="shared" si="1902"/>
        <v/>
      </c>
      <c r="AU609" s="611" t="str">
        <f t="shared" si="1902"/>
        <v/>
      </c>
      <c r="AV609" s="611" t="str">
        <f t="shared" si="1902"/>
        <v/>
      </c>
      <c r="AW609" s="611" t="str">
        <f t="shared" si="1902"/>
        <v/>
      </c>
      <c r="AX609" s="611"/>
      <c r="AY609" s="611"/>
      <c r="AZ609" s="611"/>
      <c r="BA609" s="611"/>
      <c r="BB609" s="611"/>
      <c r="BC609" s="688"/>
      <c r="BD609" s="1348" t="str">
        <f t="shared" ref="BD609:BO609" si="1903">IF(BD607="","",BD607*BD608/BD$46/365/$G$1)</f>
        <v/>
      </c>
      <c r="BE609" s="1348" t="str">
        <f t="shared" si="1903"/>
        <v/>
      </c>
      <c r="BF609" s="1348" t="str">
        <f t="shared" si="1903"/>
        <v/>
      </c>
      <c r="BG609" s="1348" t="str">
        <f t="shared" si="1903"/>
        <v/>
      </c>
      <c r="BH609" s="1348" t="str">
        <f t="shared" si="1903"/>
        <v/>
      </c>
      <c r="BI609" s="1348" t="str">
        <f t="shared" si="1903"/>
        <v/>
      </c>
      <c r="BJ609" s="1348" t="str">
        <f t="shared" si="1903"/>
        <v/>
      </c>
      <c r="BK609" s="1348" t="str">
        <f t="shared" si="1903"/>
        <v/>
      </c>
      <c r="BL609" s="1348" t="str">
        <f t="shared" si="1903"/>
        <v/>
      </c>
      <c r="BM609" s="1348" t="str">
        <f t="shared" si="1903"/>
        <v/>
      </c>
      <c r="BN609" s="1348" t="str">
        <f t="shared" si="1903"/>
        <v/>
      </c>
      <c r="BO609" s="1348" t="str">
        <f t="shared" si="1903"/>
        <v/>
      </c>
      <c r="BP609" s="1348"/>
      <c r="BQ609" s="1348"/>
      <c r="BR609" s="1348"/>
      <c r="BS609" s="1348"/>
      <c r="BT609" s="1348"/>
      <c r="BU609" s="688"/>
      <c r="BV609" s="611" t="str">
        <f>IF(BV607="","",BV607*BV608/BV$46/365/$G$1)</f>
        <v/>
      </c>
      <c r="BW609" s="611">
        <f>IF(BW607="","",BW607*BW608/BW$46/365/$G$1)</f>
        <v>8.5560881693648814E-3</v>
      </c>
      <c r="BX609" s="611">
        <f>IF(BX607="","",BX607*BX608/BX$46/365/$G$1)</f>
        <v>8.5560881693648814E-3</v>
      </c>
      <c r="BY609" s="611" t="str">
        <f>IF(BY607="","",BY607*BY608/BY$46/365/$G$1)</f>
        <v/>
      </c>
      <c r="BZ609" s="603" t="str">
        <f>IF(DG609&lt;3,"",(SUM(B609:R609)-MIN(B609:R609)-MAX(B609:R609))/(DG609-2))</f>
        <v/>
      </c>
      <c r="CA609" s="603">
        <f>IF(DH609&lt;3,"",(SUM(T609:AJ609)-MIN(T609:AJ609)-MAX(T609:AJ609))/(DH609-2))</f>
        <v>7.1799341281383617E-3</v>
      </c>
      <c r="CB609" s="603">
        <f>IF(DI609&lt;3,"",(SUM(AL609:BB609)-MIN(AL609:BB609)-MAX(AL609:BB609))/(DI609-2))</f>
        <v>8.5560881693648831E-3</v>
      </c>
      <c r="CC609" s="603" t="str">
        <f>IF(DJ609&lt;3,"",(SUM(BD609:BT609)-MIN(BD609:BT609)-MAX(BD609:BT609))/(DJ609-2))</f>
        <v/>
      </c>
      <c r="CD609" s="1072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073" t="str">
        <f t="shared" si="1892"/>
        <v/>
      </c>
      <c r="CF609" s="1073" t="str">
        <f t="shared" si="1892"/>
        <v/>
      </c>
      <c r="CG609" s="1073" t="str">
        <f t="shared" si="1892"/>
        <v/>
      </c>
      <c r="CH609" s="1073" t="str">
        <f t="shared" si="1892"/>
        <v/>
      </c>
      <c r="CI609" s="1074" t="str">
        <f t="shared" si="1892"/>
        <v/>
      </c>
      <c r="CJ609" s="1074" t="str">
        <f t="shared" si="1892"/>
        <v/>
      </c>
      <c r="CK609" s="1073" t="str">
        <f t="shared" si="1892"/>
        <v/>
      </c>
      <c r="CL609" s="1073" t="str">
        <f t="shared" si="1892"/>
        <v/>
      </c>
      <c r="CM609" s="1073" t="str">
        <f t="shared" si="1892"/>
        <v/>
      </c>
      <c r="CN609" s="1073" t="str">
        <f t="shared" si="1892"/>
        <v/>
      </c>
      <c r="CO609" s="1072" t="str">
        <f t="shared" si="1892"/>
        <v/>
      </c>
      <c r="CP609" s="520" t="str">
        <f t="shared" si="1893"/>
        <v/>
      </c>
      <c r="CQ609" s="521" t="str">
        <f t="shared" si="1893"/>
        <v/>
      </c>
      <c r="CR609" s="522" t="str">
        <f t="shared" si="1893"/>
        <v/>
      </c>
      <c r="CS609" s="522" t="str">
        <f t="shared" si="1893"/>
        <v/>
      </c>
      <c r="CT609" s="522" t="str">
        <f t="shared" si="1893"/>
        <v/>
      </c>
      <c r="CU609" s="522" t="str">
        <f t="shared" si="1893"/>
        <v/>
      </c>
      <c r="CV609" s="522" t="str">
        <f t="shared" si="1893"/>
        <v/>
      </c>
      <c r="CW609" s="523" t="str">
        <f t="shared" si="1893"/>
        <v/>
      </c>
      <c r="CX609" s="523" t="str">
        <f t="shared" si="1893"/>
        <v/>
      </c>
      <c r="CY609" s="523" t="str">
        <f t="shared" si="1893"/>
        <v/>
      </c>
      <c r="CZ609" s="522" t="str">
        <f t="shared" si="1894"/>
        <v/>
      </c>
      <c r="DA609" s="522" t="str">
        <f t="shared" si="1894"/>
        <v/>
      </c>
      <c r="DB609" s="522" t="str">
        <f t="shared" si="1894"/>
        <v/>
      </c>
      <c r="DC609" s="522" t="str">
        <f t="shared" si="1894"/>
        <v/>
      </c>
      <c r="DD609" s="522" t="str">
        <f t="shared" si="1894"/>
        <v/>
      </c>
      <c r="DE609" s="521" t="str">
        <f t="shared" si="1894"/>
        <v/>
      </c>
      <c r="DF609" s="520" t="str">
        <f t="shared" si="1894"/>
        <v/>
      </c>
      <c r="DG609" s="631">
        <f>COUNT(B609:R609)</f>
        <v>0</v>
      </c>
      <c r="DH609" s="96">
        <f>COUNT(T609:AJ609)</f>
        <v>4</v>
      </c>
      <c r="DI609" s="96">
        <f>COUNT(AL609:BB609)</f>
        <v>4</v>
      </c>
      <c r="DJ609" s="96">
        <f>COUNT(BD609:BT609)</f>
        <v>0</v>
      </c>
      <c r="DK609" s="467"/>
      <c r="DL609" s="599"/>
      <c r="DM609" s="599"/>
      <c r="DN609" s="599"/>
      <c r="DO609" s="599"/>
      <c r="DP609" s="599"/>
      <c r="DQ609" s="599"/>
      <c r="DR609" s="599"/>
      <c r="DS609" s="599"/>
      <c r="DT609" s="468"/>
    </row>
    <row r="610" spans="1:124" s="470" customFormat="1" ht="15.75" customHeight="1">
      <c r="A610" s="590" t="s">
        <v>285</v>
      </c>
      <c r="B610" s="305"/>
      <c r="C610" s="305"/>
      <c r="D610" s="305"/>
      <c r="E610" s="305"/>
      <c r="F610" s="305"/>
      <c r="G610" s="305"/>
      <c r="H610" s="305"/>
      <c r="I610" s="305"/>
      <c r="J610" s="305"/>
      <c r="K610" s="305"/>
      <c r="L610" s="305"/>
      <c r="M610" s="305"/>
      <c r="N610" s="305"/>
      <c r="O610" s="305"/>
      <c r="P610" s="305"/>
      <c r="Q610" s="305"/>
      <c r="R610" s="305"/>
      <c r="S610" s="688"/>
      <c r="T610" s="305"/>
      <c r="U610" s="305"/>
      <c r="V610" s="305">
        <v>28</v>
      </c>
      <c r="W610" s="305">
        <v>39.9</v>
      </c>
      <c r="X610" s="305">
        <v>38.380000000000003</v>
      </c>
      <c r="Y610" s="305"/>
      <c r="Z610" s="1349"/>
      <c r="AA610" s="1349"/>
      <c r="AB610" s="1349"/>
      <c r="AC610" s="1349"/>
      <c r="AD610" s="305"/>
      <c r="AE610" s="1349"/>
      <c r="AF610" s="305"/>
      <c r="AG610" s="305"/>
      <c r="AH610" s="305"/>
      <c r="AI610" s="305"/>
      <c r="AJ610" s="305"/>
      <c r="AK610" s="688"/>
      <c r="AL610" s="305">
        <v>30.5</v>
      </c>
      <c r="AM610" s="305">
        <v>29.99</v>
      </c>
      <c r="AN610" s="305">
        <v>34</v>
      </c>
      <c r="AO610" s="305">
        <v>33.99</v>
      </c>
      <c r="AP610" s="305"/>
      <c r="AQ610" s="305"/>
      <c r="AR610" s="305"/>
      <c r="AS610" s="305"/>
      <c r="AT610" s="305"/>
      <c r="AU610" s="305"/>
      <c r="AV610" s="305"/>
      <c r="AW610" s="305"/>
      <c r="AX610" s="305"/>
      <c r="AY610" s="305"/>
      <c r="AZ610" s="305"/>
      <c r="BA610" s="305"/>
      <c r="BB610" s="305"/>
      <c r="BC610" s="688"/>
      <c r="BD610" s="1349"/>
      <c r="BE610" s="1349"/>
      <c r="BF610" s="1349"/>
      <c r="BG610" s="1349"/>
      <c r="BH610" s="1349"/>
      <c r="BI610" s="1349"/>
      <c r="BJ610" s="1349"/>
      <c r="BK610" s="1349"/>
      <c r="BL610" s="1349"/>
      <c r="BM610" s="1349"/>
      <c r="BN610" s="1349"/>
      <c r="BO610" s="1349"/>
      <c r="BP610" s="1349"/>
      <c r="BQ610" s="1349"/>
      <c r="BR610" s="1349"/>
      <c r="BS610" s="1349"/>
      <c r="BT610" s="1349"/>
      <c r="BU610" s="688"/>
      <c r="BV610" s="305"/>
      <c r="BW610" s="305">
        <v>40</v>
      </c>
      <c r="BX610" s="305">
        <v>40</v>
      </c>
      <c r="BY610" s="305"/>
      <c r="BZ610" s="856" t="str">
        <f>IF(DG610&lt;3,"",(SUM(B610:R610)-MIN(B610:R610)-MAX(B610:R610))/(DG610-2))</f>
        <v/>
      </c>
      <c r="CA610" s="856">
        <f>IF(DH610&lt;3,"",(SUM(T610:AJ610)-MIN(T610:AJ610)-MAX(T610:AJ610))/(DH610-2))</f>
        <v>38.380000000000003</v>
      </c>
      <c r="CB610" s="856">
        <f>IF(DI610&lt;3,"",(SUM(AL610:BB610)-MIN(AL610:BB610)-MAX(AL610:BB610))/(DI610-2))</f>
        <v>32.244999999999997</v>
      </c>
      <c r="CC610" s="857" t="str">
        <f>IF(DJ610&lt;3,"",(SUM(BD610:BT610)-MIN(BD610:BT610)-MAX(BD610:BT610))/(DJ610-2))</f>
        <v/>
      </c>
      <c r="CD610" s="1069" t="str">
        <f t="shared" ref="CD610:CO611" si="1904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070" t="str">
        <f t="shared" si="1904"/>
        <v/>
      </c>
      <c r="CF610" s="1070" t="str">
        <f t="shared" si="1904"/>
        <v/>
      </c>
      <c r="CG610" s="1070" t="str">
        <f t="shared" si="1904"/>
        <v/>
      </c>
      <c r="CH610" s="1070" t="str">
        <f t="shared" si="1904"/>
        <v/>
      </c>
      <c r="CI610" s="1071" t="str">
        <f t="shared" si="1904"/>
        <v/>
      </c>
      <c r="CJ610" s="1071" t="str">
        <f t="shared" si="1904"/>
        <v/>
      </c>
      <c r="CK610" s="1070" t="str">
        <f t="shared" si="1904"/>
        <v/>
      </c>
      <c r="CL610" s="1070" t="str">
        <f t="shared" si="1904"/>
        <v/>
      </c>
      <c r="CM610" s="1070" t="str">
        <f t="shared" si="1904"/>
        <v/>
      </c>
      <c r="CN610" s="1070" t="str">
        <f t="shared" si="1904"/>
        <v/>
      </c>
      <c r="CO610" s="1069" t="str">
        <f t="shared" si="1904"/>
        <v/>
      </c>
      <c r="CP610" s="532" t="str">
        <f t="shared" si="1893"/>
        <v/>
      </c>
      <c r="CQ610" s="533" t="str">
        <f t="shared" si="1893"/>
        <v/>
      </c>
      <c r="CR610" s="534" t="str">
        <f t="shared" si="1893"/>
        <v/>
      </c>
      <c r="CS610" s="534" t="str">
        <f t="shared" si="1893"/>
        <v/>
      </c>
      <c r="CT610" s="534" t="str">
        <f t="shared" si="1893"/>
        <v/>
      </c>
      <c r="CU610" s="534" t="str">
        <f t="shared" si="1893"/>
        <v/>
      </c>
      <c r="CV610" s="534" t="str">
        <f t="shared" si="1893"/>
        <v/>
      </c>
      <c r="CW610" s="535" t="str">
        <f t="shared" si="1893"/>
        <v/>
      </c>
      <c r="CX610" s="535" t="str">
        <f t="shared" si="1893"/>
        <v/>
      </c>
      <c r="CY610" s="535" t="str">
        <f t="shared" si="1893"/>
        <v/>
      </c>
      <c r="CZ610" s="534" t="str">
        <f t="shared" si="1894"/>
        <v/>
      </c>
      <c r="DA610" s="534" t="str">
        <f t="shared" si="1894"/>
        <v/>
      </c>
      <c r="DB610" s="534" t="str">
        <f t="shared" si="1894"/>
        <v/>
      </c>
      <c r="DC610" s="534" t="str">
        <f t="shared" si="1894"/>
        <v/>
      </c>
      <c r="DD610" s="534" t="str">
        <f t="shared" si="1894"/>
        <v/>
      </c>
      <c r="DE610" s="533" t="str">
        <f t="shared" si="1894"/>
        <v/>
      </c>
      <c r="DF610" s="532" t="str">
        <f t="shared" si="1894"/>
        <v/>
      </c>
      <c r="DG610" s="631">
        <f>COUNT(B610:R610)</f>
        <v>0</v>
      </c>
      <c r="DH610" s="96">
        <f>COUNT(T610:AJ610)</f>
        <v>3</v>
      </c>
      <c r="DI610" s="96">
        <f>COUNT(AL610:BB610)</f>
        <v>4</v>
      </c>
      <c r="DJ610" s="96">
        <f>COUNT(BD610:BT610)</f>
        <v>0</v>
      </c>
      <c r="DK610" s="467"/>
      <c r="DL610" s="599"/>
      <c r="DM610" s="599"/>
      <c r="DN610" s="599"/>
      <c r="DO610" s="599"/>
      <c r="DP610" s="599"/>
      <c r="DQ610" s="599"/>
      <c r="DR610" s="599"/>
      <c r="DS610" s="599"/>
      <c r="DT610" s="468"/>
    </row>
    <row r="611" spans="1:124" s="470" customFormat="1" ht="15.75" customHeight="1">
      <c r="A611" s="590" t="s">
        <v>283</v>
      </c>
      <c r="B611" s="608" t="str">
        <f t="shared" ref="B611:M611" si="1905">IF(B610="","",B607*B610)</f>
        <v/>
      </c>
      <c r="C611" s="608" t="str">
        <f t="shared" si="1905"/>
        <v/>
      </c>
      <c r="D611" s="608" t="str">
        <f t="shared" si="1905"/>
        <v/>
      </c>
      <c r="E611" s="608" t="str">
        <f t="shared" si="1905"/>
        <v/>
      </c>
      <c r="F611" s="608" t="str">
        <f t="shared" si="1905"/>
        <v/>
      </c>
      <c r="G611" s="608" t="str">
        <f t="shared" si="1905"/>
        <v/>
      </c>
      <c r="H611" s="608" t="str">
        <f t="shared" si="1905"/>
        <v/>
      </c>
      <c r="I611" s="608" t="str">
        <f t="shared" si="1905"/>
        <v/>
      </c>
      <c r="J611" s="608" t="str">
        <f t="shared" si="1905"/>
        <v/>
      </c>
      <c r="K611" s="608" t="str">
        <f t="shared" si="1905"/>
        <v/>
      </c>
      <c r="L611" s="608" t="str">
        <f t="shared" si="1905"/>
        <v/>
      </c>
      <c r="M611" s="608" t="str">
        <f t="shared" si="1905"/>
        <v/>
      </c>
      <c r="N611" s="608"/>
      <c r="O611" s="608"/>
      <c r="P611" s="608"/>
      <c r="Q611" s="608"/>
      <c r="R611" s="608"/>
      <c r="S611" s="688"/>
      <c r="T611" s="608" t="str">
        <f t="shared" ref="T611:AE611" si="1906">IF(T610="","",T607*T610)</f>
        <v/>
      </c>
      <c r="U611" s="608" t="str">
        <f t="shared" si="1906"/>
        <v/>
      </c>
      <c r="V611" s="608">
        <f t="shared" si="1906"/>
        <v>336</v>
      </c>
      <c r="W611" s="608">
        <f t="shared" si="1906"/>
        <v>478.79999999999995</v>
      </c>
      <c r="X611" s="608">
        <f t="shared" si="1906"/>
        <v>460.56000000000006</v>
      </c>
      <c r="Y611" s="608" t="str">
        <f t="shared" si="1906"/>
        <v/>
      </c>
      <c r="Z611" s="1347" t="str">
        <f t="shared" si="1906"/>
        <v/>
      </c>
      <c r="AA611" s="1347" t="str">
        <f t="shared" si="1906"/>
        <v/>
      </c>
      <c r="AB611" s="1347" t="str">
        <f t="shared" si="1906"/>
        <v/>
      </c>
      <c r="AC611" s="1347" t="str">
        <f t="shared" si="1906"/>
        <v/>
      </c>
      <c r="AD611" s="608" t="str">
        <f t="shared" si="1906"/>
        <v/>
      </c>
      <c r="AE611" s="1347" t="str">
        <f t="shared" si="1906"/>
        <v/>
      </c>
      <c r="AF611" s="608"/>
      <c r="AG611" s="608"/>
      <c r="AH611" s="608"/>
      <c r="AI611" s="608"/>
      <c r="AJ611" s="608"/>
      <c r="AK611" s="688"/>
      <c r="AL611" s="608">
        <f t="shared" ref="AL611:AW611" si="1907">IF(AL610="","",AL607*AL610)</f>
        <v>366</v>
      </c>
      <c r="AM611" s="608">
        <f t="shared" si="1907"/>
        <v>359.88</v>
      </c>
      <c r="AN611" s="608">
        <f t="shared" si="1907"/>
        <v>408</v>
      </c>
      <c r="AO611" s="608">
        <f t="shared" si="1907"/>
        <v>407.88</v>
      </c>
      <c r="AP611" s="608" t="str">
        <f t="shared" si="1907"/>
        <v/>
      </c>
      <c r="AQ611" s="608" t="str">
        <f t="shared" si="1907"/>
        <v/>
      </c>
      <c r="AR611" s="608" t="str">
        <f t="shared" si="1907"/>
        <v/>
      </c>
      <c r="AS611" s="608" t="str">
        <f t="shared" si="1907"/>
        <v/>
      </c>
      <c r="AT611" s="608" t="str">
        <f t="shared" si="1907"/>
        <v/>
      </c>
      <c r="AU611" s="608" t="str">
        <f t="shared" si="1907"/>
        <v/>
      </c>
      <c r="AV611" s="608" t="str">
        <f t="shared" si="1907"/>
        <v/>
      </c>
      <c r="AW611" s="608" t="str">
        <f t="shared" si="1907"/>
        <v/>
      </c>
      <c r="AX611" s="608"/>
      <c r="AY611" s="608"/>
      <c r="AZ611" s="608"/>
      <c r="BA611" s="608"/>
      <c r="BB611" s="608"/>
      <c r="BC611" s="688"/>
      <c r="BD611" s="1347" t="str">
        <f t="shared" ref="BD611:BO611" si="1908">IF(BD610="","",BD607*BD610)</f>
        <v/>
      </c>
      <c r="BE611" s="1347" t="str">
        <f t="shared" si="1908"/>
        <v/>
      </c>
      <c r="BF611" s="1347" t="str">
        <f t="shared" si="1908"/>
        <v/>
      </c>
      <c r="BG611" s="1347" t="str">
        <f t="shared" si="1908"/>
        <v/>
      </c>
      <c r="BH611" s="1347" t="str">
        <f t="shared" si="1908"/>
        <v/>
      </c>
      <c r="BI611" s="1347" t="str">
        <f t="shared" si="1908"/>
        <v/>
      </c>
      <c r="BJ611" s="1347" t="str">
        <f t="shared" si="1908"/>
        <v/>
      </c>
      <c r="BK611" s="1347" t="str">
        <f t="shared" si="1908"/>
        <v/>
      </c>
      <c r="BL611" s="1347" t="str">
        <f t="shared" si="1908"/>
        <v/>
      </c>
      <c r="BM611" s="1347" t="str">
        <f t="shared" si="1908"/>
        <v/>
      </c>
      <c r="BN611" s="1347" t="str">
        <f t="shared" si="1908"/>
        <v/>
      </c>
      <c r="BO611" s="1347" t="str">
        <f t="shared" si="1908"/>
        <v/>
      </c>
      <c r="BP611" s="1347"/>
      <c r="BQ611" s="1347"/>
      <c r="BR611" s="1347"/>
      <c r="BS611" s="1347"/>
      <c r="BT611" s="1347"/>
      <c r="BU611" s="688"/>
      <c r="BV611" s="608" t="str">
        <f>IF(BV610="","",BV607*BV610)</f>
        <v/>
      </c>
      <c r="BW611" s="608">
        <f>IF(BW610="","",BW607*BW610)</f>
        <v>480</v>
      </c>
      <c r="BX611" s="608">
        <f>IF(BX610="","",BX607*BX610)</f>
        <v>480</v>
      </c>
      <c r="BY611" s="608" t="str">
        <f>IF(BY610="","",BY607*BY610)</f>
        <v/>
      </c>
      <c r="BZ611" s="856" t="str">
        <f>IF(DG611&lt;3,"",(SUM(B611:R611)-MIN(B611:R611)-MAX(B611:R611))/(DG611-2))</f>
        <v/>
      </c>
      <c r="CA611" s="856">
        <f>IF(DH611&lt;3,"",(SUM(T611:AJ611)-MIN(T611:AJ611)-MAX(T611:AJ611))/(DH611-2))</f>
        <v>460.56000000000017</v>
      </c>
      <c r="CB611" s="856">
        <f>IF(DI611&lt;3,"",(SUM(AL611:BB611)-MIN(AL611:BB611)-MAX(AL611:BB611))/(DI611-2))</f>
        <v>386.94000000000005</v>
      </c>
      <c r="CC611" s="857" t="str">
        <f>IF(DJ611&lt;3,"",(SUM(BD611:BT611)-MIN(BD611:BT611)-MAX(BD611:BT611))/(DJ611-2))</f>
        <v/>
      </c>
      <c r="CD611" s="1069" t="str">
        <f t="shared" si="1904"/>
        <v/>
      </c>
      <c r="CE611" s="1070" t="str">
        <f t="shared" ref="CE611:CO611" si="1909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070" t="str">
        <f t="shared" si="1909"/>
        <v/>
      </c>
      <c r="CG611" s="1070" t="str">
        <f t="shared" si="1909"/>
        <v/>
      </c>
      <c r="CH611" s="1070" t="str">
        <f t="shared" si="1909"/>
        <v/>
      </c>
      <c r="CI611" s="1071" t="str">
        <f t="shared" si="1909"/>
        <v/>
      </c>
      <c r="CJ611" s="1071" t="str">
        <f t="shared" si="1909"/>
        <v/>
      </c>
      <c r="CK611" s="1070" t="str">
        <f t="shared" si="1909"/>
        <v/>
      </c>
      <c r="CL611" s="1070" t="str">
        <f t="shared" si="1909"/>
        <v/>
      </c>
      <c r="CM611" s="1070" t="str">
        <f t="shared" si="1909"/>
        <v/>
      </c>
      <c r="CN611" s="1070" t="str">
        <f t="shared" si="1909"/>
        <v/>
      </c>
      <c r="CO611" s="1069" t="str">
        <f t="shared" si="1909"/>
        <v/>
      </c>
      <c r="CP611" s="532" t="str">
        <f t="shared" si="1893"/>
        <v/>
      </c>
      <c r="CQ611" s="533" t="str">
        <f t="shared" si="1893"/>
        <v/>
      </c>
      <c r="CR611" s="534" t="str">
        <f t="shared" si="1893"/>
        <v/>
      </c>
      <c r="CS611" s="534" t="str">
        <f t="shared" si="1893"/>
        <v/>
      </c>
      <c r="CT611" s="534" t="str">
        <f t="shared" si="1893"/>
        <v/>
      </c>
      <c r="CU611" s="534" t="str">
        <f t="shared" si="1893"/>
        <v/>
      </c>
      <c r="CV611" s="534" t="str">
        <f t="shared" si="1893"/>
        <v/>
      </c>
      <c r="CW611" s="535" t="str">
        <f t="shared" si="1893"/>
        <v/>
      </c>
      <c r="CX611" s="535" t="str">
        <f t="shared" si="1893"/>
        <v/>
      </c>
      <c r="CY611" s="535" t="str">
        <f t="shared" si="1893"/>
        <v/>
      </c>
      <c r="CZ611" s="534" t="str">
        <f t="shared" si="1894"/>
        <v/>
      </c>
      <c r="DA611" s="534" t="str">
        <f t="shared" si="1894"/>
        <v/>
      </c>
      <c r="DB611" s="534" t="str">
        <f t="shared" si="1894"/>
        <v/>
      </c>
      <c r="DC611" s="534" t="str">
        <f t="shared" si="1894"/>
        <v/>
      </c>
      <c r="DD611" s="534" t="str">
        <f t="shared" si="1894"/>
        <v/>
      </c>
      <c r="DE611" s="533" t="str">
        <f t="shared" si="1894"/>
        <v/>
      </c>
      <c r="DF611" s="532" t="str">
        <f t="shared" si="1894"/>
        <v/>
      </c>
      <c r="DG611" s="631">
        <f>COUNT(B611:R611)</f>
        <v>0</v>
      </c>
      <c r="DH611" s="96">
        <f>COUNT(T611:AJ611)</f>
        <v>3</v>
      </c>
      <c r="DI611" s="96">
        <f>COUNT(AL611:BB611)</f>
        <v>4</v>
      </c>
      <c r="DJ611" s="96">
        <f>COUNT(BD611:BT611)</f>
        <v>0</v>
      </c>
      <c r="DK611" s="467"/>
      <c r="DL611" s="599"/>
      <c r="DM611" s="599"/>
      <c r="DN611" s="599"/>
      <c r="DO611" s="599"/>
      <c r="DP611" s="599"/>
      <c r="DQ611" s="599"/>
      <c r="DR611" s="599"/>
      <c r="DS611" s="599"/>
      <c r="DT611" s="468"/>
    </row>
    <row r="612" spans="1:124" s="470" customFormat="1" ht="15.75" customHeight="1">
      <c r="A612" s="1153" t="s">
        <v>728</v>
      </c>
      <c r="B612" s="620" t="s">
        <v>264</v>
      </c>
      <c r="C612" s="620" t="s">
        <v>264</v>
      </c>
      <c r="D612" s="620" t="s">
        <v>264</v>
      </c>
      <c r="E612" s="620" t="s">
        <v>264</v>
      </c>
      <c r="F612" s="620" t="s">
        <v>264</v>
      </c>
      <c r="G612" s="620" t="s">
        <v>264</v>
      </c>
      <c r="H612" s="620" t="s">
        <v>264</v>
      </c>
      <c r="I612" s="620" t="s">
        <v>264</v>
      </c>
      <c r="J612" s="620" t="s">
        <v>264</v>
      </c>
      <c r="K612" s="620" t="s">
        <v>264</v>
      </c>
      <c r="L612" s="620" t="s">
        <v>264</v>
      </c>
      <c r="M612" s="620" t="s">
        <v>264</v>
      </c>
      <c r="N612" s="620"/>
      <c r="O612" s="620"/>
      <c r="P612" s="620"/>
      <c r="Q612" s="620"/>
      <c r="R612" s="620"/>
      <c r="S612" s="688"/>
      <c r="T612" s="620" t="s">
        <v>264</v>
      </c>
      <c r="U612" s="620" t="s">
        <v>264</v>
      </c>
      <c r="V612" s="620" t="s">
        <v>264</v>
      </c>
      <c r="W612" s="620" t="s">
        <v>264</v>
      </c>
      <c r="X612" s="620" t="s">
        <v>264</v>
      </c>
      <c r="Y612" s="620" t="s">
        <v>264</v>
      </c>
      <c r="Z612" s="1350" t="s">
        <v>264</v>
      </c>
      <c r="AA612" s="1350" t="s">
        <v>264</v>
      </c>
      <c r="AB612" s="1350" t="s">
        <v>264</v>
      </c>
      <c r="AC612" s="1350" t="s">
        <v>264</v>
      </c>
      <c r="AD612" s="620" t="s">
        <v>264</v>
      </c>
      <c r="AE612" s="1350" t="s">
        <v>264</v>
      </c>
      <c r="AF612" s="620"/>
      <c r="AG612" s="620"/>
      <c r="AH612" s="620"/>
      <c r="AI612" s="620"/>
      <c r="AJ612" s="620"/>
      <c r="AK612" s="688"/>
      <c r="AL612" s="620" t="s">
        <v>264</v>
      </c>
      <c r="AM612" s="620" t="s">
        <v>264</v>
      </c>
      <c r="AN612" s="620" t="s">
        <v>264</v>
      </c>
      <c r="AO612" s="620" t="s">
        <v>264</v>
      </c>
      <c r="AP612" s="620" t="s">
        <v>264</v>
      </c>
      <c r="AQ612" s="620" t="s">
        <v>264</v>
      </c>
      <c r="AR612" s="620" t="s">
        <v>264</v>
      </c>
      <c r="AS612" s="620" t="s">
        <v>264</v>
      </c>
      <c r="AT612" s="620" t="s">
        <v>264</v>
      </c>
      <c r="AU612" s="620" t="s">
        <v>264</v>
      </c>
      <c r="AV612" s="620" t="s">
        <v>264</v>
      </c>
      <c r="AW612" s="620" t="s">
        <v>264</v>
      </c>
      <c r="AX612" s="620"/>
      <c r="AY612" s="620"/>
      <c r="AZ612" s="620"/>
      <c r="BA612" s="620"/>
      <c r="BB612" s="620"/>
      <c r="BC612" s="688"/>
      <c r="BD612" s="1350" t="s">
        <v>264</v>
      </c>
      <c r="BE612" s="1350" t="s">
        <v>264</v>
      </c>
      <c r="BF612" s="1350" t="s">
        <v>264</v>
      </c>
      <c r="BG612" s="1350" t="s">
        <v>264</v>
      </c>
      <c r="BH612" s="1350" t="s">
        <v>264</v>
      </c>
      <c r="BI612" s="1350" t="s">
        <v>264</v>
      </c>
      <c r="BJ612" s="1350" t="s">
        <v>264</v>
      </c>
      <c r="BK612" s="1350" t="s">
        <v>264</v>
      </c>
      <c r="BL612" s="1350" t="s">
        <v>264</v>
      </c>
      <c r="BM612" s="1350" t="s">
        <v>264</v>
      </c>
      <c r="BN612" s="1350" t="s">
        <v>264</v>
      </c>
      <c r="BO612" s="1350" t="s">
        <v>264</v>
      </c>
      <c r="BP612" s="1350"/>
      <c r="BQ612" s="1350"/>
      <c r="BR612" s="1350"/>
      <c r="BS612" s="1350"/>
      <c r="BT612" s="1350"/>
      <c r="BU612" s="688"/>
      <c r="BV612" s="212"/>
      <c r="BW612" s="212"/>
      <c r="BX612" s="212"/>
      <c r="BY612" s="212"/>
      <c r="BZ612" s="570"/>
      <c r="CA612" s="570"/>
      <c r="CB612" s="570"/>
      <c r="CC612" s="664"/>
      <c r="CD612" s="1086"/>
      <c r="CE612" s="1086"/>
      <c r="CF612" s="1086"/>
      <c r="CG612" s="1086"/>
      <c r="CH612" s="1086"/>
      <c r="CI612" s="1086"/>
      <c r="CJ612" s="1086"/>
      <c r="CK612" s="1086"/>
      <c r="CL612" s="1086"/>
      <c r="CM612" s="1086"/>
      <c r="CN612" s="1086"/>
      <c r="CO612" s="1086"/>
      <c r="CP612" s="614"/>
      <c r="CQ612" s="614"/>
      <c r="CR612" s="614"/>
      <c r="CS612" s="614"/>
      <c r="CT612" s="614"/>
      <c r="CU612" s="614"/>
      <c r="CV612" s="614"/>
      <c r="CW612" s="614"/>
      <c r="CX612" s="614"/>
      <c r="CY612" s="614"/>
      <c r="CZ612" s="614"/>
      <c r="DA612" s="614"/>
      <c r="DB612" s="614"/>
      <c r="DC612" s="614"/>
      <c r="DD612" s="614"/>
      <c r="DE612" s="614"/>
      <c r="DF612" s="614"/>
      <c r="DG612" s="579"/>
      <c r="DH612" s="98"/>
      <c r="DI612" s="98"/>
      <c r="DJ612" s="98"/>
      <c r="DK612" s="572"/>
      <c r="DL612" s="598"/>
      <c r="DM612" s="598"/>
      <c r="DN612" s="598"/>
      <c r="DO612" s="598"/>
      <c r="DP612" s="598"/>
      <c r="DQ612" s="598"/>
      <c r="DR612" s="598"/>
      <c r="DS612" s="598"/>
      <c r="DT612" s="468"/>
    </row>
    <row r="613" spans="1:124" s="470" customFormat="1" ht="15.75" customHeight="1">
      <c r="A613" s="590" t="s">
        <v>290</v>
      </c>
      <c r="B613" s="212"/>
      <c r="C613" s="212"/>
      <c r="D613" s="212"/>
      <c r="E613" s="212"/>
      <c r="F613" s="212"/>
      <c r="G613" s="212"/>
      <c r="H613" s="212"/>
      <c r="I613" s="212"/>
      <c r="J613" s="212"/>
      <c r="K613" s="212"/>
      <c r="L613" s="212"/>
      <c r="M613" s="212"/>
      <c r="N613" s="212"/>
      <c r="O613" s="212"/>
      <c r="P613" s="212"/>
      <c r="Q613" s="212"/>
      <c r="R613" s="212"/>
      <c r="S613" s="688"/>
      <c r="T613" s="212"/>
      <c r="U613" s="212"/>
      <c r="V613" s="212"/>
      <c r="W613" s="212"/>
      <c r="X613" s="212"/>
      <c r="Y613" s="212"/>
      <c r="Z613" s="1338"/>
      <c r="AA613" s="1338"/>
      <c r="AB613" s="1338"/>
      <c r="AC613" s="1338"/>
      <c r="AD613" s="212"/>
      <c r="AE613" s="1338"/>
      <c r="AF613" s="212"/>
      <c r="AG613" s="212"/>
      <c r="AH613" s="212"/>
      <c r="AI613" s="212"/>
      <c r="AJ613" s="212"/>
      <c r="AK613" s="688"/>
      <c r="AL613" s="212"/>
      <c r="AM613" s="212"/>
      <c r="AN613" s="212"/>
      <c r="AO613" s="212"/>
      <c r="AP613" s="212"/>
      <c r="AQ613" s="212"/>
      <c r="AR613" s="212"/>
      <c r="AS613" s="212"/>
      <c r="AT613" s="212"/>
      <c r="AU613" s="212"/>
      <c r="AV613" s="212"/>
      <c r="AW613" s="212"/>
      <c r="AX613" s="212"/>
      <c r="AY613" s="212"/>
      <c r="AZ613" s="212"/>
      <c r="BA613" s="212"/>
      <c r="BB613" s="212"/>
      <c r="BC613" s="688"/>
      <c r="BD613" s="1338"/>
      <c r="BE613" s="1338"/>
      <c r="BF613" s="1338"/>
      <c r="BG613" s="1338"/>
      <c r="BH613" s="1338"/>
      <c r="BI613" s="1338"/>
      <c r="BJ613" s="1338"/>
      <c r="BK613" s="1338"/>
      <c r="BL613" s="1338"/>
      <c r="BM613" s="1338"/>
      <c r="BN613" s="1338"/>
      <c r="BO613" s="1338"/>
      <c r="BP613" s="1338"/>
      <c r="BQ613" s="1338"/>
      <c r="BR613" s="1338"/>
      <c r="BS613" s="1338"/>
      <c r="BT613" s="1338"/>
      <c r="BU613" s="688"/>
      <c r="BV613" s="212"/>
      <c r="BW613" s="212"/>
      <c r="BX613" s="212"/>
      <c r="BY613" s="212"/>
      <c r="BZ613" s="856" t="str">
        <f>IF(DG613&lt;3,"",(SUM(B613:R613)-MIN(B613:R613)-MAX(B613:R613))/(DG613-2))</f>
        <v/>
      </c>
      <c r="CA613" s="856" t="str">
        <f>IF(DH613&lt;3,"",(SUM(T613:AJ613)-MIN(T613:AJ613)-MAX(T613:AJ613))/(DH613-2))</f>
        <v/>
      </c>
      <c r="CB613" s="856" t="str">
        <f>IF(DI613&lt;3,"",(SUM(AL613:BB613)-MIN(AL613:BB613)-MAX(AL613:BB613))/(DI613-2))</f>
        <v/>
      </c>
      <c r="CC613" s="857" t="str">
        <f>IF(DJ613&lt;3,"",(SUM(BD613:BT613)-MIN(BD613:BT613)-MAX(BD613:BT613))/(DJ613-2))</f>
        <v/>
      </c>
      <c r="CD613" s="1069" t="str">
        <f t="shared" ref="CD613:CO614" si="1910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070" t="str">
        <f t="shared" si="1910"/>
        <v/>
      </c>
      <c r="CF613" s="1070" t="str">
        <f t="shared" si="1910"/>
        <v/>
      </c>
      <c r="CG613" s="1070" t="str">
        <f t="shared" si="1910"/>
        <v/>
      </c>
      <c r="CH613" s="1070" t="str">
        <f t="shared" si="1910"/>
        <v/>
      </c>
      <c r="CI613" s="1071" t="str">
        <f t="shared" si="1910"/>
        <v/>
      </c>
      <c r="CJ613" s="1071" t="str">
        <f t="shared" si="1910"/>
        <v/>
      </c>
      <c r="CK613" s="1070" t="str">
        <f t="shared" si="1910"/>
        <v/>
      </c>
      <c r="CL613" s="1070" t="str">
        <f t="shared" si="1910"/>
        <v/>
      </c>
      <c r="CM613" s="1070" t="str">
        <f t="shared" si="1910"/>
        <v/>
      </c>
      <c r="CN613" s="1070" t="str">
        <f t="shared" si="1910"/>
        <v/>
      </c>
      <c r="CO613" s="1069" t="str">
        <f t="shared" si="1910"/>
        <v/>
      </c>
      <c r="CP613" s="532" t="str">
        <f t="shared" ref="CP613:CY617" si="1911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33" t="str">
        <f t="shared" si="1911"/>
        <v/>
      </c>
      <c r="CR613" s="534" t="str">
        <f t="shared" si="1911"/>
        <v/>
      </c>
      <c r="CS613" s="534" t="str">
        <f t="shared" si="1911"/>
        <v/>
      </c>
      <c r="CT613" s="534" t="str">
        <f t="shared" si="1911"/>
        <v/>
      </c>
      <c r="CU613" s="534" t="str">
        <f t="shared" si="1911"/>
        <v/>
      </c>
      <c r="CV613" s="534" t="str">
        <f t="shared" si="1911"/>
        <v/>
      </c>
      <c r="CW613" s="535" t="str">
        <f t="shared" si="1911"/>
        <v/>
      </c>
      <c r="CX613" s="535" t="str">
        <f t="shared" si="1911"/>
        <v/>
      </c>
      <c r="CY613" s="535" t="str">
        <f t="shared" si="1911"/>
        <v/>
      </c>
      <c r="CZ613" s="534" t="str">
        <f t="shared" ref="CZ613:DF617" si="1912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/>
      </c>
      <c r="DA613" s="534" t="str">
        <f t="shared" si="1912"/>
        <v/>
      </c>
      <c r="DB613" s="534" t="str">
        <f t="shared" si="1912"/>
        <v/>
      </c>
      <c r="DC613" s="534" t="str">
        <f t="shared" si="1912"/>
        <v/>
      </c>
      <c r="DD613" s="534" t="str">
        <f t="shared" si="1912"/>
        <v/>
      </c>
      <c r="DE613" s="533" t="str">
        <f t="shared" si="1912"/>
        <v/>
      </c>
      <c r="DF613" s="532" t="str">
        <f t="shared" si="1912"/>
        <v/>
      </c>
      <c r="DG613" s="631">
        <f>COUNT(B613:R613)</f>
        <v>0</v>
      </c>
      <c r="DH613" s="96">
        <f>COUNT(T613:AJ613)</f>
        <v>0</v>
      </c>
      <c r="DI613" s="96">
        <f>COUNT(AL613:BB613)</f>
        <v>0</v>
      </c>
      <c r="DJ613" s="96">
        <f>COUNT(BD613:BT613)</f>
        <v>0</v>
      </c>
      <c r="DK613" s="467"/>
      <c r="DL613" s="599"/>
      <c r="DM613" s="599"/>
      <c r="DN613" s="599"/>
      <c r="DO613" s="599"/>
      <c r="DP613" s="599"/>
      <c r="DQ613" s="599"/>
      <c r="DR613" s="599"/>
      <c r="DS613" s="599"/>
      <c r="DT613" s="468"/>
    </row>
    <row r="614" spans="1:124" s="470" customFormat="1" ht="15.75" customHeight="1">
      <c r="A614" s="590" t="s">
        <v>281</v>
      </c>
      <c r="B614" s="591">
        <f>530*$K$1</f>
        <v>2219.0039999999999</v>
      </c>
      <c r="C614" s="591">
        <f t="shared" ref="C614:M614" si="1913">530*$K$1</f>
        <v>2219.0039999999999</v>
      </c>
      <c r="D614" s="591">
        <f t="shared" si="1913"/>
        <v>2219.0039999999999</v>
      </c>
      <c r="E614" s="591">
        <f t="shared" si="1913"/>
        <v>2219.0039999999999</v>
      </c>
      <c r="F614" s="591">
        <f t="shared" si="1913"/>
        <v>2219.0039999999999</v>
      </c>
      <c r="G614" s="591">
        <f t="shared" si="1913"/>
        <v>2219.0039999999999</v>
      </c>
      <c r="H614" s="591">
        <f t="shared" si="1913"/>
        <v>2219.0039999999999</v>
      </c>
      <c r="I614" s="591">
        <f t="shared" si="1913"/>
        <v>2219.0039999999999</v>
      </c>
      <c r="J614" s="591">
        <f t="shared" si="1913"/>
        <v>2219.0039999999999</v>
      </c>
      <c r="K614" s="591">
        <f t="shared" si="1913"/>
        <v>2219.0039999999999</v>
      </c>
      <c r="L614" s="591">
        <f t="shared" si="1913"/>
        <v>2219.0039999999999</v>
      </c>
      <c r="M614" s="591">
        <f t="shared" si="1913"/>
        <v>2219.0039999999999</v>
      </c>
      <c r="N614" s="591"/>
      <c r="O614" s="591"/>
      <c r="P614" s="591"/>
      <c r="Q614" s="591"/>
      <c r="R614" s="591"/>
      <c r="S614" s="688"/>
      <c r="T614" s="591">
        <f>530*$K$1</f>
        <v>2219.0039999999999</v>
      </c>
      <c r="U614" s="591">
        <f t="shared" ref="U614:AE614" si="1914">530*$K$1</f>
        <v>2219.0039999999999</v>
      </c>
      <c r="V614" s="591">
        <f t="shared" si="1914"/>
        <v>2219.0039999999999</v>
      </c>
      <c r="W614" s="591">
        <f t="shared" si="1914"/>
        <v>2219.0039999999999</v>
      </c>
      <c r="X614" s="591">
        <f t="shared" si="1914"/>
        <v>2219.0039999999999</v>
      </c>
      <c r="Y614" s="591">
        <f t="shared" si="1914"/>
        <v>2219.0039999999999</v>
      </c>
      <c r="Z614" s="1342">
        <f t="shared" si="1914"/>
        <v>2219.0039999999999</v>
      </c>
      <c r="AA614" s="1342">
        <f t="shared" si="1914"/>
        <v>2219.0039999999999</v>
      </c>
      <c r="AB614" s="1342">
        <f t="shared" si="1914"/>
        <v>2219.0039999999999</v>
      </c>
      <c r="AC614" s="1342">
        <f t="shared" si="1914"/>
        <v>2219.0039999999999</v>
      </c>
      <c r="AD614" s="591">
        <f t="shared" si="1914"/>
        <v>2219.0039999999999</v>
      </c>
      <c r="AE614" s="1342">
        <f t="shared" si="1914"/>
        <v>2219.0039999999999</v>
      </c>
      <c r="AF614" s="591"/>
      <c r="AG614" s="591"/>
      <c r="AH614" s="591"/>
      <c r="AI614" s="591"/>
      <c r="AJ614" s="591"/>
      <c r="AK614" s="688"/>
      <c r="AL614" s="591">
        <f>530*$K$1</f>
        <v>2219.0039999999999</v>
      </c>
      <c r="AM614" s="591">
        <f t="shared" ref="AM614:AW614" si="1915">530*$K$1</f>
        <v>2219.0039999999999</v>
      </c>
      <c r="AN614" s="591">
        <f t="shared" si="1915"/>
        <v>2219.0039999999999</v>
      </c>
      <c r="AO614" s="591">
        <f t="shared" si="1915"/>
        <v>2219.0039999999999</v>
      </c>
      <c r="AP614" s="591">
        <f t="shared" si="1915"/>
        <v>2219.0039999999999</v>
      </c>
      <c r="AQ614" s="591">
        <f t="shared" si="1915"/>
        <v>2219.0039999999999</v>
      </c>
      <c r="AR614" s="591">
        <f t="shared" si="1915"/>
        <v>2219.0039999999999</v>
      </c>
      <c r="AS614" s="591">
        <f t="shared" si="1915"/>
        <v>2219.0039999999999</v>
      </c>
      <c r="AT614" s="591">
        <f t="shared" si="1915"/>
        <v>2219.0039999999999</v>
      </c>
      <c r="AU614" s="591">
        <f t="shared" si="1915"/>
        <v>2219.0039999999999</v>
      </c>
      <c r="AV614" s="591">
        <f t="shared" si="1915"/>
        <v>2219.0039999999999</v>
      </c>
      <c r="AW614" s="591">
        <f t="shared" si="1915"/>
        <v>2219.0039999999999</v>
      </c>
      <c r="AX614" s="591"/>
      <c r="AY614" s="591"/>
      <c r="AZ614" s="591"/>
      <c r="BA614" s="591"/>
      <c r="BB614" s="591"/>
      <c r="BC614" s="688"/>
      <c r="BD614" s="1342">
        <f>530*$K$1</f>
        <v>2219.0039999999999</v>
      </c>
      <c r="BE614" s="1342">
        <f t="shared" ref="BE614:BO614" si="1916">530*$K$1</f>
        <v>2219.0039999999999</v>
      </c>
      <c r="BF614" s="1342">
        <f t="shared" si="1916"/>
        <v>2219.0039999999999</v>
      </c>
      <c r="BG614" s="1342">
        <f t="shared" si="1916"/>
        <v>2219.0039999999999</v>
      </c>
      <c r="BH614" s="1342">
        <f t="shared" si="1916"/>
        <v>2219.0039999999999</v>
      </c>
      <c r="BI614" s="1342">
        <f t="shared" si="1916"/>
        <v>2219.0039999999999</v>
      </c>
      <c r="BJ614" s="1342">
        <f t="shared" si="1916"/>
        <v>2219.0039999999999</v>
      </c>
      <c r="BK614" s="1342">
        <f t="shared" si="1916"/>
        <v>2219.0039999999999</v>
      </c>
      <c r="BL614" s="1342">
        <f t="shared" si="1916"/>
        <v>2219.0039999999999</v>
      </c>
      <c r="BM614" s="1342">
        <f t="shared" si="1916"/>
        <v>2219.0039999999999</v>
      </c>
      <c r="BN614" s="1342">
        <f t="shared" si="1916"/>
        <v>2219.0039999999999</v>
      </c>
      <c r="BO614" s="1342">
        <f t="shared" si="1916"/>
        <v>2219.0039999999999</v>
      </c>
      <c r="BP614" s="1342"/>
      <c r="BQ614" s="1342"/>
      <c r="BR614" s="1342"/>
      <c r="BS614" s="1342"/>
      <c r="BT614" s="1342"/>
      <c r="BU614" s="688"/>
      <c r="BV614" s="591">
        <f t="shared" ref="BV614:BY614" si="1917">530*$K$1</f>
        <v>2219.0039999999999</v>
      </c>
      <c r="BW614" s="591">
        <f t="shared" si="1917"/>
        <v>2219.0039999999999</v>
      </c>
      <c r="BX614" s="591">
        <f t="shared" si="1917"/>
        <v>2219.0039999999999</v>
      </c>
      <c r="BY614" s="591">
        <f t="shared" si="1917"/>
        <v>2219.0039999999999</v>
      </c>
      <c r="BZ614" s="856">
        <f>IF(DG614&lt;3,"",(SUM(B614:R614)-MIN(B614:R614)-MAX(B614:R614))/(DG614-2))</f>
        <v>2219.0040000000004</v>
      </c>
      <c r="CA614" s="856">
        <f>IF(DH614&lt;3,"",(SUM(T614:AJ614)-MIN(T614:AJ614)-MAX(T614:AJ614))/(DH614-2))</f>
        <v>2219.0040000000004</v>
      </c>
      <c r="CB614" s="856">
        <f>IF(DI614&lt;3,"",(SUM(AL614:BB614)-MIN(AL614:BB614)-MAX(AL614:BB614))/(DI614-2))</f>
        <v>2219.0040000000004</v>
      </c>
      <c r="CC614" s="857">
        <f>IF(DJ614&lt;3,"",(SUM(BD614:BT614)-MIN(BD614:BT614)-MAX(BD614:BT614))/(DJ614-2))</f>
        <v>2219.0040000000004</v>
      </c>
      <c r="CD614" s="1069">
        <f t="shared" si="1910"/>
        <v>2219.0039999999999</v>
      </c>
      <c r="CE614" s="1070">
        <f t="shared" ref="CE614:CO615" si="1918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070">
        <f t="shared" si="1918"/>
        <v>2219.0039999999999</v>
      </c>
      <c r="CG614" s="1070">
        <f t="shared" si="1918"/>
        <v>2219.0039999999999</v>
      </c>
      <c r="CH614" s="1070">
        <f t="shared" si="1918"/>
        <v>2219.0039999999999</v>
      </c>
      <c r="CI614" s="1071">
        <f t="shared" si="1918"/>
        <v>2219.0039999999999</v>
      </c>
      <c r="CJ614" s="1071">
        <f t="shared" si="1918"/>
        <v>2219.0039999999999</v>
      </c>
      <c r="CK614" s="1070">
        <f t="shared" si="1918"/>
        <v>2219.0039999999999</v>
      </c>
      <c r="CL614" s="1070">
        <f t="shared" si="1918"/>
        <v>2219.0039999999999</v>
      </c>
      <c r="CM614" s="1070">
        <f t="shared" si="1918"/>
        <v>2219.0039999999999</v>
      </c>
      <c r="CN614" s="1070">
        <f t="shared" si="1918"/>
        <v>2219.0039999999999</v>
      </c>
      <c r="CO614" s="1069">
        <f t="shared" si="1918"/>
        <v>2219.0039999999999</v>
      </c>
      <c r="CP614" s="532" t="str">
        <f t="shared" si="1911"/>
        <v/>
      </c>
      <c r="CQ614" s="533" t="str">
        <f t="shared" si="1911"/>
        <v/>
      </c>
      <c r="CR614" s="534" t="str">
        <f t="shared" si="1911"/>
        <v/>
      </c>
      <c r="CS614" s="534">
        <f t="shared" si="1911"/>
        <v>2219.0039999999999</v>
      </c>
      <c r="CT614" s="534">
        <f t="shared" si="1911"/>
        <v>2219.0039999999999</v>
      </c>
      <c r="CU614" s="534">
        <f t="shared" si="1911"/>
        <v>2219.0039999999999</v>
      </c>
      <c r="CV614" s="534">
        <f t="shared" si="1911"/>
        <v>2219.0039999999999</v>
      </c>
      <c r="CW614" s="535">
        <f t="shared" si="1911"/>
        <v>2219.0039999999999</v>
      </c>
      <c r="CX614" s="535">
        <f t="shared" si="1911"/>
        <v>2219.0039999999999</v>
      </c>
      <c r="CY614" s="535">
        <f t="shared" si="1911"/>
        <v>2219.0039999999999</v>
      </c>
      <c r="CZ614" s="534">
        <f t="shared" si="1912"/>
        <v>2219.0039999999999</v>
      </c>
      <c r="DA614" s="534">
        <f t="shared" si="1912"/>
        <v>2219.0039999999999</v>
      </c>
      <c r="DB614" s="534">
        <f t="shared" si="1912"/>
        <v>2219.0039999999999</v>
      </c>
      <c r="DC614" s="534">
        <f t="shared" si="1912"/>
        <v>2219.0039999999999</v>
      </c>
      <c r="DD614" s="534">
        <f t="shared" si="1912"/>
        <v>2219.0039999999999</v>
      </c>
      <c r="DE614" s="533" t="str">
        <f t="shared" si="1912"/>
        <v/>
      </c>
      <c r="DF614" s="532" t="str">
        <f t="shared" si="1912"/>
        <v/>
      </c>
      <c r="DG614" s="631">
        <f>COUNT(B614:R614)</f>
        <v>12</v>
      </c>
      <c r="DH614" s="96">
        <f>COUNT(T614:AJ614)</f>
        <v>12</v>
      </c>
      <c r="DI614" s="96">
        <f>COUNT(AL614:BB614)</f>
        <v>12</v>
      </c>
      <c r="DJ614" s="96">
        <f>COUNT(BD614:BT614)</f>
        <v>12</v>
      </c>
      <c r="DK614" s="467"/>
      <c r="DL614" s="599"/>
      <c r="DM614" s="599"/>
      <c r="DN614" s="599"/>
      <c r="DO614" s="599"/>
      <c r="DP614" s="599"/>
      <c r="DQ614" s="599"/>
      <c r="DR614" s="599"/>
      <c r="DS614" s="599"/>
      <c r="DT614" s="468"/>
    </row>
    <row r="615" spans="1:124" s="470" customFormat="1" ht="15.75" customHeight="1">
      <c r="A615" s="590" t="s">
        <v>226</v>
      </c>
      <c r="B615" s="611" t="str">
        <f t="shared" ref="B615:M615" si="1919">IF(B613="","",B613*B614/B$46/365/$G$1)</f>
        <v/>
      </c>
      <c r="C615" s="611" t="str">
        <f t="shared" si="1919"/>
        <v/>
      </c>
      <c r="D615" s="611" t="str">
        <f t="shared" si="1919"/>
        <v/>
      </c>
      <c r="E615" s="611" t="str">
        <f t="shared" si="1919"/>
        <v/>
      </c>
      <c r="F615" s="611" t="str">
        <f t="shared" si="1919"/>
        <v/>
      </c>
      <c r="G615" s="611" t="str">
        <f t="shared" si="1919"/>
        <v/>
      </c>
      <c r="H615" s="611" t="str">
        <f t="shared" si="1919"/>
        <v/>
      </c>
      <c r="I615" s="611" t="str">
        <f t="shared" si="1919"/>
        <v/>
      </c>
      <c r="J615" s="611" t="str">
        <f t="shared" si="1919"/>
        <v/>
      </c>
      <c r="K615" s="611" t="str">
        <f t="shared" si="1919"/>
        <v/>
      </c>
      <c r="L615" s="611" t="str">
        <f t="shared" si="1919"/>
        <v/>
      </c>
      <c r="M615" s="611" t="str">
        <f t="shared" si="1919"/>
        <v/>
      </c>
      <c r="N615" s="611"/>
      <c r="O615" s="611"/>
      <c r="P615" s="611"/>
      <c r="Q615" s="611"/>
      <c r="R615" s="611"/>
      <c r="S615" s="688"/>
      <c r="T615" s="611" t="str">
        <f t="shared" ref="T615:AE615" si="1920">IF(T613="","",T613*T614/T$46/365/$G$1)</f>
        <v/>
      </c>
      <c r="U615" s="611" t="str">
        <f t="shared" si="1920"/>
        <v/>
      </c>
      <c r="V615" s="611" t="str">
        <f t="shared" si="1920"/>
        <v/>
      </c>
      <c r="W615" s="611" t="str">
        <f t="shared" si="1920"/>
        <v/>
      </c>
      <c r="X615" s="611" t="str">
        <f t="shared" si="1920"/>
        <v/>
      </c>
      <c r="Y615" s="611" t="str">
        <f t="shared" si="1920"/>
        <v/>
      </c>
      <c r="Z615" s="1348" t="str">
        <f t="shared" si="1920"/>
        <v/>
      </c>
      <c r="AA615" s="1348" t="str">
        <f t="shared" si="1920"/>
        <v/>
      </c>
      <c r="AB615" s="1348" t="str">
        <f t="shared" si="1920"/>
        <v/>
      </c>
      <c r="AC615" s="1348" t="str">
        <f t="shared" si="1920"/>
        <v/>
      </c>
      <c r="AD615" s="611" t="str">
        <f t="shared" si="1920"/>
        <v/>
      </c>
      <c r="AE615" s="1348" t="str">
        <f t="shared" si="1920"/>
        <v/>
      </c>
      <c r="AF615" s="611"/>
      <c r="AG615" s="611"/>
      <c r="AH615" s="611"/>
      <c r="AI615" s="611"/>
      <c r="AJ615" s="611"/>
      <c r="AK615" s="688"/>
      <c r="AL615" s="611" t="str">
        <f t="shared" ref="AL615:AW615" si="1921">IF(AL613="","",AL613*AL614/AL$46/365/$G$1)</f>
        <v/>
      </c>
      <c r="AM615" s="611" t="str">
        <f t="shared" si="1921"/>
        <v/>
      </c>
      <c r="AN615" s="611" t="str">
        <f t="shared" si="1921"/>
        <v/>
      </c>
      <c r="AO615" s="611" t="str">
        <f t="shared" si="1921"/>
        <v/>
      </c>
      <c r="AP615" s="611" t="str">
        <f t="shared" si="1921"/>
        <v/>
      </c>
      <c r="AQ615" s="611" t="str">
        <f t="shared" si="1921"/>
        <v/>
      </c>
      <c r="AR615" s="611" t="str">
        <f t="shared" si="1921"/>
        <v/>
      </c>
      <c r="AS615" s="611" t="str">
        <f t="shared" si="1921"/>
        <v/>
      </c>
      <c r="AT615" s="611" t="str">
        <f t="shared" si="1921"/>
        <v/>
      </c>
      <c r="AU615" s="611" t="str">
        <f t="shared" si="1921"/>
        <v/>
      </c>
      <c r="AV615" s="611" t="str">
        <f t="shared" si="1921"/>
        <v/>
      </c>
      <c r="AW615" s="611" t="str">
        <f t="shared" si="1921"/>
        <v/>
      </c>
      <c r="AX615" s="611"/>
      <c r="AY615" s="611"/>
      <c r="AZ615" s="611"/>
      <c r="BA615" s="611"/>
      <c r="BB615" s="611"/>
      <c r="BC615" s="688"/>
      <c r="BD615" s="1348" t="str">
        <f t="shared" ref="BD615:BO615" si="1922">IF(BD613="","",BD613*BD614/BD$46/365/$G$1)</f>
        <v/>
      </c>
      <c r="BE615" s="1348" t="str">
        <f t="shared" si="1922"/>
        <v/>
      </c>
      <c r="BF615" s="1348" t="str">
        <f t="shared" si="1922"/>
        <v/>
      </c>
      <c r="BG615" s="1348" t="str">
        <f t="shared" si="1922"/>
        <v/>
      </c>
      <c r="BH615" s="1348" t="str">
        <f t="shared" si="1922"/>
        <v/>
      </c>
      <c r="BI615" s="1348" t="str">
        <f t="shared" si="1922"/>
        <v/>
      </c>
      <c r="BJ615" s="1348" t="str">
        <f t="shared" si="1922"/>
        <v/>
      </c>
      <c r="BK615" s="1348" t="str">
        <f t="shared" si="1922"/>
        <v/>
      </c>
      <c r="BL615" s="1348" t="str">
        <f t="shared" si="1922"/>
        <v/>
      </c>
      <c r="BM615" s="1348" t="str">
        <f t="shared" si="1922"/>
        <v/>
      </c>
      <c r="BN615" s="1348" t="str">
        <f t="shared" si="1922"/>
        <v/>
      </c>
      <c r="BO615" s="1348" t="str">
        <f t="shared" si="1922"/>
        <v/>
      </c>
      <c r="BP615" s="1348"/>
      <c r="BQ615" s="1348"/>
      <c r="BR615" s="1348"/>
      <c r="BS615" s="1348"/>
      <c r="BT615" s="1348"/>
      <c r="BU615" s="688"/>
      <c r="BV615" s="611" t="str">
        <f>IF(BV613="","",BV613*BV614/BV$46/365/$G$1)</f>
        <v/>
      </c>
      <c r="BW615" s="611" t="str">
        <f>IF(BW613="","",BW613*BW614/BW$46/365/$G$1)</f>
        <v/>
      </c>
      <c r="BX615" s="611" t="str">
        <f>IF(BX613="","",BX613*BX614/BX$46/365/$G$1)</f>
        <v/>
      </c>
      <c r="BY615" s="611" t="str">
        <f>IF(BY613="","",BY613*BY614/BY$46/365/$G$1)</f>
        <v/>
      </c>
      <c r="BZ615" s="603" t="str">
        <f>IF(DG615&lt;3,"",(SUM(B615:R615)-MIN(B615:R615)-MAX(B615:R615))/(DG615-2))</f>
        <v/>
      </c>
      <c r="CA615" s="603" t="str">
        <f>IF(DH615&lt;3,"",(SUM(T615:AJ615)-MIN(T615:AJ615)-MAX(T615:AJ615))/(DH615-2))</f>
        <v/>
      </c>
      <c r="CB615" s="603" t="str">
        <f>IF(DI615&lt;3,"",(SUM(AL615:BB615)-MIN(AL615:BB615)-MAX(AL615:BB615))/(DI615-2))</f>
        <v/>
      </c>
      <c r="CC615" s="603" t="str">
        <f>IF(DJ615&lt;3,"",(SUM(BD615:BT615)-MIN(BD615:BT615)-MAX(BD615:BT615))/(DJ615-2))</f>
        <v/>
      </c>
      <c r="CD615" s="1072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073" t="str">
        <f t="shared" si="1918"/>
        <v/>
      </c>
      <c r="CF615" s="1073" t="str">
        <f t="shared" si="1918"/>
        <v/>
      </c>
      <c r="CG615" s="1073" t="str">
        <f t="shared" si="1918"/>
        <v/>
      </c>
      <c r="CH615" s="1073" t="str">
        <f t="shared" si="1918"/>
        <v/>
      </c>
      <c r="CI615" s="1074" t="str">
        <f t="shared" si="1918"/>
        <v/>
      </c>
      <c r="CJ615" s="1074" t="str">
        <f t="shared" si="1918"/>
        <v/>
      </c>
      <c r="CK615" s="1073" t="str">
        <f t="shared" si="1918"/>
        <v/>
      </c>
      <c r="CL615" s="1073" t="str">
        <f t="shared" si="1918"/>
        <v/>
      </c>
      <c r="CM615" s="1073" t="str">
        <f t="shared" si="1918"/>
        <v/>
      </c>
      <c r="CN615" s="1073" t="str">
        <f t="shared" si="1918"/>
        <v/>
      </c>
      <c r="CO615" s="1072" t="str">
        <f t="shared" si="1918"/>
        <v/>
      </c>
      <c r="CP615" s="520" t="str">
        <f t="shared" si="1911"/>
        <v/>
      </c>
      <c r="CQ615" s="521" t="str">
        <f t="shared" si="1911"/>
        <v/>
      </c>
      <c r="CR615" s="522" t="str">
        <f t="shared" si="1911"/>
        <v/>
      </c>
      <c r="CS615" s="522" t="str">
        <f t="shared" si="1911"/>
        <v/>
      </c>
      <c r="CT615" s="522" t="str">
        <f t="shared" si="1911"/>
        <v/>
      </c>
      <c r="CU615" s="522" t="str">
        <f t="shared" si="1911"/>
        <v/>
      </c>
      <c r="CV615" s="522" t="str">
        <f t="shared" si="1911"/>
        <v/>
      </c>
      <c r="CW615" s="523" t="str">
        <f t="shared" si="1911"/>
        <v/>
      </c>
      <c r="CX615" s="523" t="str">
        <f t="shared" si="1911"/>
        <v/>
      </c>
      <c r="CY615" s="523" t="str">
        <f t="shared" si="1911"/>
        <v/>
      </c>
      <c r="CZ615" s="522" t="str">
        <f t="shared" si="1912"/>
        <v/>
      </c>
      <c r="DA615" s="522" t="str">
        <f t="shared" si="1912"/>
        <v/>
      </c>
      <c r="DB615" s="522" t="str">
        <f t="shared" si="1912"/>
        <v/>
      </c>
      <c r="DC615" s="522" t="str">
        <f t="shared" si="1912"/>
        <v/>
      </c>
      <c r="DD615" s="522" t="str">
        <f t="shared" si="1912"/>
        <v/>
      </c>
      <c r="DE615" s="521" t="str">
        <f t="shared" si="1912"/>
        <v/>
      </c>
      <c r="DF615" s="520" t="str">
        <f t="shared" si="1912"/>
        <v/>
      </c>
      <c r="DG615" s="631">
        <f>COUNT(B615:R615)</f>
        <v>0</v>
      </c>
      <c r="DH615" s="96">
        <f>COUNT(T615:AJ615)</f>
        <v>0</v>
      </c>
      <c r="DI615" s="96">
        <f>COUNT(AL615:BB615)</f>
        <v>0</v>
      </c>
      <c r="DJ615" s="96">
        <f>COUNT(BD615:BT615)</f>
        <v>0</v>
      </c>
      <c r="DK615" s="467"/>
      <c r="DL615" s="599"/>
      <c r="DM615" s="599"/>
      <c r="DN615" s="599"/>
      <c r="DO615" s="599"/>
      <c r="DP615" s="599"/>
      <c r="DQ615" s="599"/>
      <c r="DR615" s="599"/>
      <c r="DS615" s="599"/>
      <c r="DT615" s="468"/>
    </row>
    <row r="616" spans="1:124" s="470" customFormat="1" ht="15.75" customHeight="1">
      <c r="A616" s="590" t="s">
        <v>285</v>
      </c>
      <c r="B616" s="305"/>
      <c r="C616" s="305"/>
      <c r="D616" s="305"/>
      <c r="E616" s="305"/>
      <c r="F616" s="305"/>
      <c r="G616" s="305"/>
      <c r="H616" s="305"/>
      <c r="I616" s="305"/>
      <c r="J616" s="305"/>
      <c r="K616" s="305"/>
      <c r="L616" s="305"/>
      <c r="M616" s="305"/>
      <c r="N616" s="305"/>
      <c r="O616" s="305"/>
      <c r="P616" s="305"/>
      <c r="Q616" s="305"/>
      <c r="R616" s="305"/>
      <c r="S616" s="688"/>
      <c r="T616" s="305"/>
      <c r="U616" s="305"/>
      <c r="V616" s="305"/>
      <c r="W616" s="305"/>
      <c r="X616" s="305"/>
      <c r="Y616" s="305"/>
      <c r="Z616" s="1349"/>
      <c r="AA616" s="1349"/>
      <c r="AB616" s="1349"/>
      <c r="AC616" s="1349"/>
      <c r="AD616" s="305"/>
      <c r="AE616" s="1349"/>
      <c r="AF616" s="305"/>
      <c r="AG616" s="305"/>
      <c r="AH616" s="305"/>
      <c r="AI616" s="305"/>
      <c r="AJ616" s="305"/>
      <c r="AK616" s="688"/>
      <c r="AL616" s="305"/>
      <c r="AM616" s="305"/>
      <c r="AN616" s="305"/>
      <c r="AO616" s="305"/>
      <c r="AP616" s="305"/>
      <c r="AQ616" s="305"/>
      <c r="AR616" s="305"/>
      <c r="AS616" s="305"/>
      <c r="AT616" s="305"/>
      <c r="AU616" s="305"/>
      <c r="AV616" s="305"/>
      <c r="AW616" s="305"/>
      <c r="AX616" s="305"/>
      <c r="AY616" s="305"/>
      <c r="AZ616" s="305"/>
      <c r="BA616" s="305"/>
      <c r="BB616" s="305"/>
      <c r="BC616" s="688"/>
      <c r="BD616" s="1349"/>
      <c r="BE616" s="1349"/>
      <c r="BF616" s="1349"/>
      <c r="BG616" s="1349"/>
      <c r="BH616" s="1349"/>
      <c r="BI616" s="1349"/>
      <c r="BJ616" s="1349"/>
      <c r="BK616" s="1349"/>
      <c r="BL616" s="1349"/>
      <c r="BM616" s="1349"/>
      <c r="BN616" s="1349"/>
      <c r="BO616" s="1349"/>
      <c r="BP616" s="1349"/>
      <c r="BQ616" s="1349"/>
      <c r="BR616" s="1349"/>
      <c r="BS616" s="1349"/>
      <c r="BT616" s="1349"/>
      <c r="BU616" s="688"/>
      <c r="BV616" s="305"/>
      <c r="BW616" s="305"/>
      <c r="BX616" s="305"/>
      <c r="BY616" s="305"/>
      <c r="BZ616" s="856" t="str">
        <f>IF(DG616&lt;3,"",(SUM(B616:R616)-MIN(B616:R616)-MAX(B616:R616))/(DG616-2))</f>
        <v/>
      </c>
      <c r="CA616" s="856" t="str">
        <f>IF(DH616&lt;3,"",(SUM(T616:AJ616)-MIN(T616:AJ616)-MAX(T616:AJ616))/(DH616-2))</f>
        <v/>
      </c>
      <c r="CB616" s="856" t="str">
        <f>IF(DI616&lt;3,"",(SUM(AL616:BB616)-MIN(AL616:BB616)-MAX(AL616:BB616))/(DI616-2))</f>
        <v/>
      </c>
      <c r="CC616" s="857" t="str">
        <f>IF(DJ616&lt;3,"",(SUM(BD616:BT616)-MIN(BD616:BT616)-MAX(BD616:BT616))/(DJ616-2))</f>
        <v/>
      </c>
      <c r="CD616" s="1069" t="str">
        <f t="shared" ref="CD616:CO617" si="1923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070" t="str">
        <f t="shared" si="1923"/>
        <v/>
      </c>
      <c r="CF616" s="1070" t="str">
        <f t="shared" si="1923"/>
        <v/>
      </c>
      <c r="CG616" s="1070" t="str">
        <f t="shared" si="1923"/>
        <v/>
      </c>
      <c r="CH616" s="1070" t="str">
        <f t="shared" si="1923"/>
        <v/>
      </c>
      <c r="CI616" s="1071" t="str">
        <f t="shared" si="1923"/>
        <v/>
      </c>
      <c r="CJ616" s="1071" t="str">
        <f t="shared" si="1923"/>
        <v/>
      </c>
      <c r="CK616" s="1070" t="str">
        <f t="shared" si="1923"/>
        <v/>
      </c>
      <c r="CL616" s="1070" t="str">
        <f t="shared" si="1923"/>
        <v/>
      </c>
      <c r="CM616" s="1070" t="str">
        <f t="shared" si="1923"/>
        <v/>
      </c>
      <c r="CN616" s="1070" t="str">
        <f t="shared" si="1923"/>
        <v/>
      </c>
      <c r="CO616" s="1069" t="str">
        <f t="shared" si="1923"/>
        <v/>
      </c>
      <c r="CP616" s="532" t="str">
        <f t="shared" si="1911"/>
        <v/>
      </c>
      <c r="CQ616" s="533" t="str">
        <f t="shared" si="1911"/>
        <v/>
      </c>
      <c r="CR616" s="534" t="str">
        <f t="shared" si="1911"/>
        <v/>
      </c>
      <c r="CS616" s="534" t="str">
        <f t="shared" si="1911"/>
        <v/>
      </c>
      <c r="CT616" s="534" t="str">
        <f t="shared" si="1911"/>
        <v/>
      </c>
      <c r="CU616" s="534" t="str">
        <f t="shared" si="1911"/>
        <v/>
      </c>
      <c r="CV616" s="534" t="str">
        <f t="shared" si="1911"/>
        <v/>
      </c>
      <c r="CW616" s="535" t="str">
        <f t="shared" si="1911"/>
        <v/>
      </c>
      <c r="CX616" s="535" t="str">
        <f t="shared" si="1911"/>
        <v/>
      </c>
      <c r="CY616" s="535" t="str">
        <f t="shared" si="1911"/>
        <v/>
      </c>
      <c r="CZ616" s="534" t="str">
        <f t="shared" si="1912"/>
        <v/>
      </c>
      <c r="DA616" s="534" t="str">
        <f t="shared" si="1912"/>
        <v/>
      </c>
      <c r="DB616" s="534" t="str">
        <f t="shared" si="1912"/>
        <v/>
      </c>
      <c r="DC616" s="534" t="str">
        <f t="shared" si="1912"/>
        <v/>
      </c>
      <c r="DD616" s="534" t="str">
        <f t="shared" si="1912"/>
        <v/>
      </c>
      <c r="DE616" s="533" t="str">
        <f t="shared" si="1912"/>
        <v/>
      </c>
      <c r="DF616" s="532" t="str">
        <f t="shared" si="1912"/>
        <v/>
      </c>
      <c r="DG616" s="631">
        <f>COUNT(B616:R616)</f>
        <v>0</v>
      </c>
      <c r="DH616" s="96">
        <f>COUNT(T616:AJ616)</f>
        <v>0</v>
      </c>
      <c r="DI616" s="96">
        <f>COUNT(AL616:BB616)</f>
        <v>0</v>
      </c>
      <c r="DJ616" s="96">
        <f>COUNT(BD616:BT616)</f>
        <v>0</v>
      </c>
      <c r="DK616" s="467"/>
      <c r="DL616" s="599"/>
      <c r="DM616" s="599"/>
      <c r="DN616" s="599"/>
      <c r="DO616" s="599"/>
      <c r="DP616" s="599"/>
      <c r="DQ616" s="599"/>
      <c r="DR616" s="599"/>
      <c r="DS616" s="599"/>
      <c r="DT616" s="468"/>
    </row>
    <row r="617" spans="1:124" s="470" customFormat="1" ht="15.75" customHeight="1">
      <c r="A617" s="590" t="s">
        <v>283</v>
      </c>
      <c r="B617" s="608" t="str">
        <f t="shared" ref="B617:M617" si="1924">IF(B616="","",B613*B616)</f>
        <v/>
      </c>
      <c r="C617" s="608" t="str">
        <f t="shared" si="1924"/>
        <v/>
      </c>
      <c r="D617" s="608" t="str">
        <f t="shared" si="1924"/>
        <v/>
      </c>
      <c r="E617" s="608" t="str">
        <f t="shared" si="1924"/>
        <v/>
      </c>
      <c r="F617" s="608" t="str">
        <f t="shared" si="1924"/>
        <v/>
      </c>
      <c r="G617" s="608" t="str">
        <f t="shared" si="1924"/>
        <v/>
      </c>
      <c r="H617" s="608" t="str">
        <f t="shared" si="1924"/>
        <v/>
      </c>
      <c r="I617" s="608" t="str">
        <f t="shared" si="1924"/>
        <v/>
      </c>
      <c r="J617" s="608" t="str">
        <f t="shared" si="1924"/>
        <v/>
      </c>
      <c r="K617" s="608" t="str">
        <f t="shared" si="1924"/>
        <v/>
      </c>
      <c r="L617" s="608" t="str">
        <f t="shared" si="1924"/>
        <v/>
      </c>
      <c r="M617" s="608" t="str">
        <f t="shared" si="1924"/>
        <v/>
      </c>
      <c r="N617" s="608"/>
      <c r="O617" s="608"/>
      <c r="P617" s="608"/>
      <c r="Q617" s="608"/>
      <c r="R617" s="608"/>
      <c r="S617" s="688"/>
      <c r="T617" s="608" t="str">
        <f t="shared" ref="T617:AE617" si="1925">IF(T616="","",T613*T616)</f>
        <v/>
      </c>
      <c r="U617" s="608" t="str">
        <f t="shared" si="1925"/>
        <v/>
      </c>
      <c r="V617" s="608" t="str">
        <f t="shared" si="1925"/>
        <v/>
      </c>
      <c r="W617" s="608" t="str">
        <f t="shared" si="1925"/>
        <v/>
      </c>
      <c r="X617" s="608" t="str">
        <f t="shared" si="1925"/>
        <v/>
      </c>
      <c r="Y617" s="608" t="str">
        <f t="shared" si="1925"/>
        <v/>
      </c>
      <c r="Z617" s="1347" t="str">
        <f t="shared" si="1925"/>
        <v/>
      </c>
      <c r="AA617" s="1347" t="str">
        <f t="shared" si="1925"/>
        <v/>
      </c>
      <c r="AB617" s="1347" t="str">
        <f t="shared" si="1925"/>
        <v/>
      </c>
      <c r="AC617" s="1347" t="str">
        <f t="shared" si="1925"/>
        <v/>
      </c>
      <c r="AD617" s="608" t="str">
        <f t="shared" si="1925"/>
        <v/>
      </c>
      <c r="AE617" s="1347" t="str">
        <f t="shared" si="1925"/>
        <v/>
      </c>
      <c r="AF617" s="608"/>
      <c r="AG617" s="608"/>
      <c r="AH617" s="608"/>
      <c r="AI617" s="608"/>
      <c r="AJ617" s="608"/>
      <c r="AK617" s="688"/>
      <c r="AL617" s="608" t="str">
        <f t="shared" ref="AL617:AW617" si="1926">IF(AL616="","",AL613*AL616)</f>
        <v/>
      </c>
      <c r="AM617" s="608" t="str">
        <f t="shared" si="1926"/>
        <v/>
      </c>
      <c r="AN617" s="608" t="str">
        <f t="shared" si="1926"/>
        <v/>
      </c>
      <c r="AO617" s="608" t="str">
        <f t="shared" si="1926"/>
        <v/>
      </c>
      <c r="AP617" s="608" t="str">
        <f t="shared" si="1926"/>
        <v/>
      </c>
      <c r="AQ617" s="608" t="str">
        <f t="shared" si="1926"/>
        <v/>
      </c>
      <c r="AR617" s="608" t="str">
        <f t="shared" si="1926"/>
        <v/>
      </c>
      <c r="AS617" s="608" t="str">
        <f t="shared" si="1926"/>
        <v/>
      </c>
      <c r="AT617" s="608" t="str">
        <f t="shared" si="1926"/>
        <v/>
      </c>
      <c r="AU617" s="608" t="str">
        <f t="shared" si="1926"/>
        <v/>
      </c>
      <c r="AV617" s="608" t="str">
        <f t="shared" si="1926"/>
        <v/>
      </c>
      <c r="AW617" s="608" t="str">
        <f t="shared" si="1926"/>
        <v/>
      </c>
      <c r="AX617" s="608"/>
      <c r="AY617" s="608"/>
      <c r="AZ617" s="608"/>
      <c r="BA617" s="608"/>
      <c r="BB617" s="608"/>
      <c r="BC617" s="688"/>
      <c r="BD617" s="1347" t="str">
        <f t="shared" ref="BD617:BO617" si="1927">IF(BD616="","",BD613*BD616)</f>
        <v/>
      </c>
      <c r="BE617" s="1347" t="str">
        <f t="shared" si="1927"/>
        <v/>
      </c>
      <c r="BF617" s="1347" t="str">
        <f t="shared" si="1927"/>
        <v/>
      </c>
      <c r="BG617" s="1347" t="str">
        <f t="shared" si="1927"/>
        <v/>
      </c>
      <c r="BH617" s="1347" t="str">
        <f t="shared" si="1927"/>
        <v/>
      </c>
      <c r="BI617" s="1347" t="str">
        <f t="shared" si="1927"/>
        <v/>
      </c>
      <c r="BJ617" s="1347" t="str">
        <f t="shared" si="1927"/>
        <v/>
      </c>
      <c r="BK617" s="1347" t="str">
        <f t="shared" si="1927"/>
        <v/>
      </c>
      <c r="BL617" s="1347" t="str">
        <f t="shared" si="1927"/>
        <v/>
      </c>
      <c r="BM617" s="1347" t="str">
        <f t="shared" si="1927"/>
        <v/>
      </c>
      <c r="BN617" s="1347" t="str">
        <f t="shared" si="1927"/>
        <v/>
      </c>
      <c r="BO617" s="1347" t="str">
        <f t="shared" si="1927"/>
        <v/>
      </c>
      <c r="BP617" s="1347"/>
      <c r="BQ617" s="1347"/>
      <c r="BR617" s="1347"/>
      <c r="BS617" s="1347"/>
      <c r="BT617" s="1347"/>
      <c r="BU617" s="688"/>
      <c r="BV617" s="608" t="str">
        <f>IF(BV616="","",BV613*BV616)</f>
        <v/>
      </c>
      <c r="BW617" s="608" t="str">
        <f>IF(BW616="","",BW613*BW616)</f>
        <v/>
      </c>
      <c r="BX617" s="608" t="str">
        <f>IF(BX616="","",BX613*BX616)</f>
        <v/>
      </c>
      <c r="BY617" s="608" t="str">
        <f>IF(BY616="","",BY613*BY616)</f>
        <v/>
      </c>
      <c r="BZ617" s="856" t="str">
        <f>IF(DG617&lt;3,"",(SUM(B617:R617)-MIN(B617:R617)-MAX(B617:R617))/(DG617-2))</f>
        <v/>
      </c>
      <c r="CA617" s="856" t="str">
        <f>IF(DH617&lt;3,"",(SUM(T617:AJ617)-MIN(T617:AJ617)-MAX(T617:AJ617))/(DH617-2))</f>
        <v/>
      </c>
      <c r="CB617" s="856" t="str">
        <f>IF(DI617&lt;3,"",(SUM(AL617:BB617)-MIN(AL617:BB617)-MAX(AL617:BB617))/(DI617-2))</f>
        <v/>
      </c>
      <c r="CC617" s="857" t="str">
        <f>IF(DJ617&lt;3,"",(SUM(BD617:BT617)-MIN(BD617:BT617)-MAX(BD617:BT617))/(DJ617-2))</f>
        <v/>
      </c>
      <c r="CD617" s="1069" t="str">
        <f t="shared" si="1923"/>
        <v/>
      </c>
      <c r="CE617" s="1070" t="str">
        <f t="shared" ref="CE617:CO617" si="1928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070" t="str">
        <f t="shared" si="1928"/>
        <v/>
      </c>
      <c r="CG617" s="1070" t="str">
        <f t="shared" si="1928"/>
        <v/>
      </c>
      <c r="CH617" s="1070" t="str">
        <f t="shared" si="1928"/>
        <v/>
      </c>
      <c r="CI617" s="1071" t="str">
        <f t="shared" si="1928"/>
        <v/>
      </c>
      <c r="CJ617" s="1071" t="str">
        <f t="shared" si="1928"/>
        <v/>
      </c>
      <c r="CK617" s="1070" t="str">
        <f t="shared" si="1928"/>
        <v/>
      </c>
      <c r="CL617" s="1070" t="str">
        <f t="shared" si="1928"/>
        <v/>
      </c>
      <c r="CM617" s="1070" t="str">
        <f t="shared" si="1928"/>
        <v/>
      </c>
      <c r="CN617" s="1070" t="str">
        <f t="shared" si="1928"/>
        <v/>
      </c>
      <c r="CO617" s="1069" t="str">
        <f t="shared" si="1928"/>
        <v/>
      </c>
      <c r="CP617" s="532" t="str">
        <f t="shared" si="1911"/>
        <v/>
      </c>
      <c r="CQ617" s="533" t="str">
        <f t="shared" si="1911"/>
        <v/>
      </c>
      <c r="CR617" s="534" t="str">
        <f t="shared" si="1911"/>
        <v/>
      </c>
      <c r="CS617" s="534" t="str">
        <f t="shared" si="1911"/>
        <v/>
      </c>
      <c r="CT617" s="534" t="str">
        <f t="shared" si="1911"/>
        <v/>
      </c>
      <c r="CU617" s="534" t="str">
        <f t="shared" si="1911"/>
        <v/>
      </c>
      <c r="CV617" s="534" t="str">
        <f t="shared" si="1911"/>
        <v/>
      </c>
      <c r="CW617" s="535" t="str">
        <f t="shared" si="1911"/>
        <v/>
      </c>
      <c r="CX617" s="535" t="str">
        <f t="shared" si="1911"/>
        <v/>
      </c>
      <c r="CY617" s="535" t="str">
        <f t="shared" si="1911"/>
        <v/>
      </c>
      <c r="CZ617" s="534" t="str">
        <f t="shared" si="1912"/>
        <v/>
      </c>
      <c r="DA617" s="534" t="str">
        <f t="shared" si="1912"/>
        <v/>
      </c>
      <c r="DB617" s="534" t="str">
        <f t="shared" si="1912"/>
        <v/>
      </c>
      <c r="DC617" s="534" t="str">
        <f t="shared" si="1912"/>
        <v/>
      </c>
      <c r="DD617" s="534" t="str">
        <f t="shared" si="1912"/>
        <v/>
      </c>
      <c r="DE617" s="533" t="str">
        <f t="shared" si="1912"/>
        <v/>
      </c>
      <c r="DF617" s="532" t="str">
        <f t="shared" si="1912"/>
        <v/>
      </c>
      <c r="DG617" s="631">
        <f>COUNT(B617:R617)</f>
        <v>0</v>
      </c>
      <c r="DH617" s="96">
        <f>COUNT(T617:AJ617)</f>
        <v>0</v>
      </c>
      <c r="DI617" s="96">
        <f>COUNT(AL617:BB617)</f>
        <v>0</v>
      </c>
      <c r="DJ617" s="96">
        <f>COUNT(BD617:BT617)</f>
        <v>0</v>
      </c>
      <c r="DK617" s="467"/>
      <c r="DL617" s="599"/>
      <c r="DM617" s="599"/>
      <c r="DN617" s="599"/>
      <c r="DO617" s="599"/>
      <c r="DP617" s="599"/>
      <c r="DQ617" s="599"/>
      <c r="DR617" s="599"/>
      <c r="DS617" s="599"/>
      <c r="DT617" s="468"/>
    </row>
    <row r="618" spans="1:124" s="470" customFormat="1" ht="15.75" customHeight="1">
      <c r="A618" s="1117" t="s">
        <v>726</v>
      </c>
      <c r="B618" s="620" t="s">
        <v>264</v>
      </c>
      <c r="C618" s="620" t="s">
        <v>264</v>
      </c>
      <c r="D618" s="620" t="s">
        <v>264</v>
      </c>
      <c r="E618" s="620" t="s">
        <v>264</v>
      </c>
      <c r="F618" s="620" t="s">
        <v>264</v>
      </c>
      <c r="G618" s="620" t="s">
        <v>264</v>
      </c>
      <c r="H618" s="620" t="s">
        <v>264</v>
      </c>
      <c r="I618" s="620" t="s">
        <v>264</v>
      </c>
      <c r="J618" s="620" t="s">
        <v>264</v>
      </c>
      <c r="K618" s="620" t="s">
        <v>264</v>
      </c>
      <c r="L618" s="620" t="s">
        <v>264</v>
      </c>
      <c r="M618" s="620" t="s">
        <v>264</v>
      </c>
      <c r="N618" s="620"/>
      <c r="O618" s="620"/>
      <c r="P618" s="620"/>
      <c r="Q618" s="620"/>
      <c r="R618" s="620"/>
      <c r="S618" s="688"/>
      <c r="T618" s="620" t="s">
        <v>264</v>
      </c>
      <c r="U618" s="620" t="s">
        <v>264</v>
      </c>
      <c r="V618" s="620" t="s">
        <v>264</v>
      </c>
      <c r="W618" s="620" t="s">
        <v>264</v>
      </c>
      <c r="X618" s="620" t="s">
        <v>264</v>
      </c>
      <c r="Y618" s="620" t="s">
        <v>264</v>
      </c>
      <c r="Z618" s="1350" t="s">
        <v>264</v>
      </c>
      <c r="AA618" s="1350" t="s">
        <v>264</v>
      </c>
      <c r="AB618" s="1350" t="s">
        <v>264</v>
      </c>
      <c r="AC618" s="1350" t="s">
        <v>264</v>
      </c>
      <c r="AD618" s="620" t="s">
        <v>264</v>
      </c>
      <c r="AE618" s="1350" t="s">
        <v>264</v>
      </c>
      <c r="AF618" s="620"/>
      <c r="AG618" s="620"/>
      <c r="AH618" s="620"/>
      <c r="AI618" s="620"/>
      <c r="AJ618" s="620"/>
      <c r="AK618" s="688"/>
      <c r="AL618" s="620" t="s">
        <v>264</v>
      </c>
      <c r="AM618" s="620" t="s">
        <v>264</v>
      </c>
      <c r="AN618" s="620" t="s">
        <v>264</v>
      </c>
      <c r="AO618" s="620" t="s">
        <v>264</v>
      </c>
      <c r="AP618" s="620" t="s">
        <v>264</v>
      </c>
      <c r="AQ618" s="620" t="s">
        <v>264</v>
      </c>
      <c r="AR618" s="620" t="s">
        <v>264</v>
      </c>
      <c r="AS618" s="620" t="s">
        <v>264</v>
      </c>
      <c r="AT618" s="620" t="s">
        <v>264</v>
      </c>
      <c r="AU618" s="620" t="s">
        <v>264</v>
      </c>
      <c r="AV618" s="620" t="s">
        <v>264</v>
      </c>
      <c r="AW618" s="620" t="s">
        <v>264</v>
      </c>
      <c r="AX618" s="620"/>
      <c r="AY618" s="620"/>
      <c r="AZ618" s="620"/>
      <c r="BA618" s="620"/>
      <c r="BB618" s="620"/>
      <c r="BC618" s="688"/>
      <c r="BD618" s="1350" t="s">
        <v>264</v>
      </c>
      <c r="BE618" s="1350" t="s">
        <v>264</v>
      </c>
      <c r="BF618" s="1350" t="s">
        <v>264</v>
      </c>
      <c r="BG618" s="1350" t="s">
        <v>264</v>
      </c>
      <c r="BH618" s="1350" t="s">
        <v>264</v>
      </c>
      <c r="BI618" s="1350" t="s">
        <v>264</v>
      </c>
      <c r="BJ618" s="1350" t="s">
        <v>264</v>
      </c>
      <c r="BK618" s="1350" t="s">
        <v>264</v>
      </c>
      <c r="BL618" s="1350" t="s">
        <v>264</v>
      </c>
      <c r="BM618" s="1350" t="s">
        <v>264</v>
      </c>
      <c r="BN618" s="1350" t="s">
        <v>264</v>
      </c>
      <c r="BO618" s="1350" t="s">
        <v>264</v>
      </c>
      <c r="BP618" s="1350"/>
      <c r="BQ618" s="1350"/>
      <c r="BR618" s="1350"/>
      <c r="BS618" s="1350"/>
      <c r="BT618" s="1350"/>
      <c r="BU618" s="688"/>
      <c r="BV618" s="212"/>
      <c r="BW618" s="212"/>
      <c r="BX618" s="212"/>
      <c r="BY618" s="212"/>
      <c r="BZ618" s="570"/>
      <c r="CA618" s="570"/>
      <c r="CB618" s="570"/>
      <c r="CC618" s="664"/>
      <c r="CD618" s="1086"/>
      <c r="CE618" s="1086"/>
      <c r="CF618" s="1086"/>
      <c r="CG618" s="1086"/>
      <c r="CH618" s="1086"/>
      <c r="CI618" s="1086"/>
      <c r="CJ618" s="1086"/>
      <c r="CK618" s="1086"/>
      <c r="CL618" s="1086"/>
      <c r="CM618" s="1086"/>
      <c r="CN618" s="1086"/>
      <c r="CO618" s="1086"/>
      <c r="CP618" s="614"/>
      <c r="CQ618" s="614"/>
      <c r="CR618" s="614"/>
      <c r="CS618" s="614"/>
      <c r="CT618" s="614"/>
      <c r="CU618" s="614"/>
      <c r="CV618" s="614"/>
      <c r="CW618" s="614"/>
      <c r="CX618" s="614"/>
      <c r="CY618" s="614"/>
      <c r="CZ618" s="614"/>
      <c r="DA618" s="614"/>
      <c r="DB618" s="614"/>
      <c r="DC618" s="614"/>
      <c r="DD618" s="614"/>
      <c r="DE618" s="614"/>
      <c r="DF618" s="614"/>
      <c r="DG618" s="579"/>
      <c r="DH618" s="98"/>
      <c r="DI618" s="98"/>
      <c r="DJ618" s="98"/>
      <c r="DK618" s="572"/>
      <c r="DL618" s="598"/>
      <c r="DM618" s="598"/>
      <c r="DN618" s="598"/>
      <c r="DO618" s="598"/>
      <c r="DP618" s="598"/>
      <c r="DQ618" s="598"/>
      <c r="DR618" s="598"/>
      <c r="DS618" s="598"/>
      <c r="DT618" s="468"/>
    </row>
    <row r="619" spans="1:124" s="470" customFormat="1" ht="15.75" customHeight="1">
      <c r="A619" s="590" t="s">
        <v>290</v>
      </c>
      <c r="B619" s="212"/>
      <c r="C619" s="212"/>
      <c r="D619" s="212"/>
      <c r="E619" s="212"/>
      <c r="F619" s="212"/>
      <c r="G619" s="212"/>
      <c r="H619" s="212"/>
      <c r="I619" s="212"/>
      <c r="J619" s="212"/>
      <c r="K619" s="212"/>
      <c r="L619" s="212"/>
      <c r="M619" s="212"/>
      <c r="N619" s="212"/>
      <c r="O619" s="212"/>
      <c r="P619" s="212"/>
      <c r="Q619" s="212"/>
      <c r="R619" s="212"/>
      <c r="S619" s="688"/>
      <c r="T619" s="212"/>
      <c r="U619" s="212"/>
      <c r="V619" s="212"/>
      <c r="W619" s="212"/>
      <c r="X619" s="212"/>
      <c r="Y619" s="212"/>
      <c r="Z619" s="1338"/>
      <c r="AA619" s="1338"/>
      <c r="AB619" s="1338"/>
      <c r="AC619" s="1338"/>
      <c r="AD619" s="212"/>
      <c r="AE619" s="1338"/>
      <c r="AF619" s="212"/>
      <c r="AG619" s="212"/>
      <c r="AH619" s="212"/>
      <c r="AI619" s="212"/>
      <c r="AJ619" s="212"/>
      <c r="AK619" s="688"/>
      <c r="AL619" s="212"/>
      <c r="AM619" s="212"/>
      <c r="AN619" s="212"/>
      <c r="AO619" s="212"/>
      <c r="AP619" s="212"/>
      <c r="AQ619" s="212"/>
      <c r="AR619" s="212"/>
      <c r="AS619" s="212"/>
      <c r="AT619" s="212"/>
      <c r="AU619" s="212"/>
      <c r="AV619" s="212"/>
      <c r="AW619" s="212"/>
      <c r="AX619" s="212"/>
      <c r="AY619" s="212"/>
      <c r="AZ619" s="212"/>
      <c r="BA619" s="212"/>
      <c r="BB619" s="212"/>
      <c r="BC619" s="688"/>
      <c r="BD619" s="1338"/>
      <c r="BE619" s="1338"/>
      <c r="BF619" s="1338"/>
      <c r="BG619" s="1338"/>
      <c r="BH619" s="1338"/>
      <c r="BI619" s="1338"/>
      <c r="BJ619" s="1338"/>
      <c r="BK619" s="1338"/>
      <c r="BL619" s="1338"/>
      <c r="BM619" s="1338"/>
      <c r="BN619" s="1338"/>
      <c r="BO619" s="1338"/>
      <c r="BP619" s="1338"/>
      <c r="BQ619" s="1338"/>
      <c r="BR619" s="1338"/>
      <c r="BS619" s="1338"/>
      <c r="BT619" s="1338"/>
      <c r="BU619" s="688"/>
      <c r="BV619" s="212"/>
      <c r="BW619" s="212"/>
      <c r="BX619" s="212"/>
      <c r="BY619" s="212"/>
      <c r="BZ619" s="856" t="str">
        <f>IF(DG619&lt;3,"",(SUM(B619:R619)-MIN(B619:R619)-MAX(B619:R619))/(DG619-2))</f>
        <v/>
      </c>
      <c r="CA619" s="856" t="str">
        <f>IF(DH619&lt;3,"",(SUM(T619:AJ619)-MIN(T619:AJ619)-MAX(T619:AJ619))/(DH619-2))</f>
        <v/>
      </c>
      <c r="CB619" s="856" t="str">
        <f>IF(DI619&lt;3,"",(SUM(AL619:BB619)-MIN(AL619:BB619)-MAX(AL619:BB619))/(DI619-2))</f>
        <v/>
      </c>
      <c r="CC619" s="857" t="str">
        <f>IF(DJ619&lt;3,"",(SUM(BD619:BT619)-MIN(BD619:BT619)-MAX(BD619:BT619))/(DJ619-2))</f>
        <v/>
      </c>
      <c r="CD619" s="1069" t="str">
        <f t="shared" ref="CD619:CO620" si="1929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070" t="str">
        <f t="shared" si="1929"/>
        <v/>
      </c>
      <c r="CF619" s="1070" t="str">
        <f t="shared" si="1929"/>
        <v/>
      </c>
      <c r="CG619" s="1070" t="str">
        <f t="shared" si="1929"/>
        <v/>
      </c>
      <c r="CH619" s="1070" t="str">
        <f t="shared" si="1929"/>
        <v/>
      </c>
      <c r="CI619" s="1071" t="str">
        <f t="shared" si="1929"/>
        <v/>
      </c>
      <c r="CJ619" s="1071" t="str">
        <f t="shared" si="1929"/>
        <v/>
      </c>
      <c r="CK619" s="1070" t="str">
        <f t="shared" si="1929"/>
        <v/>
      </c>
      <c r="CL619" s="1070" t="str">
        <f t="shared" si="1929"/>
        <v/>
      </c>
      <c r="CM619" s="1070" t="str">
        <f t="shared" si="1929"/>
        <v/>
      </c>
      <c r="CN619" s="1070" t="str">
        <f t="shared" si="1929"/>
        <v/>
      </c>
      <c r="CO619" s="1069" t="str">
        <f t="shared" si="1929"/>
        <v/>
      </c>
      <c r="CP619" s="532" t="str">
        <f t="shared" ref="CP619:CY623" si="1930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33" t="str">
        <f t="shared" si="1930"/>
        <v/>
      </c>
      <c r="CR619" s="534" t="str">
        <f t="shared" si="1930"/>
        <v/>
      </c>
      <c r="CS619" s="534" t="str">
        <f t="shared" si="1930"/>
        <v/>
      </c>
      <c r="CT619" s="534" t="str">
        <f t="shared" si="1930"/>
        <v/>
      </c>
      <c r="CU619" s="534" t="str">
        <f t="shared" si="1930"/>
        <v/>
      </c>
      <c r="CV619" s="534" t="str">
        <f t="shared" si="1930"/>
        <v/>
      </c>
      <c r="CW619" s="535" t="str">
        <f t="shared" si="1930"/>
        <v/>
      </c>
      <c r="CX619" s="535" t="str">
        <f t="shared" si="1930"/>
        <v/>
      </c>
      <c r="CY619" s="535" t="str">
        <f t="shared" si="1930"/>
        <v/>
      </c>
      <c r="CZ619" s="534" t="str">
        <f t="shared" ref="CZ619:DF623" si="1931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/>
      </c>
      <c r="DA619" s="534" t="str">
        <f t="shared" si="1931"/>
        <v/>
      </c>
      <c r="DB619" s="534" t="str">
        <f t="shared" si="1931"/>
        <v/>
      </c>
      <c r="DC619" s="534" t="str">
        <f t="shared" si="1931"/>
        <v/>
      </c>
      <c r="DD619" s="534" t="str">
        <f t="shared" si="1931"/>
        <v/>
      </c>
      <c r="DE619" s="533" t="str">
        <f t="shared" si="1931"/>
        <v/>
      </c>
      <c r="DF619" s="532" t="str">
        <f t="shared" si="1931"/>
        <v/>
      </c>
      <c r="DG619" s="631">
        <f>COUNT(B619:R619)</f>
        <v>0</v>
      </c>
      <c r="DH619" s="96">
        <f>COUNT(T619:AJ619)</f>
        <v>0</v>
      </c>
      <c r="DI619" s="96">
        <f>COUNT(AL619:BB619)</f>
        <v>0</v>
      </c>
      <c r="DJ619" s="96">
        <f>COUNT(BD619:BT619)</f>
        <v>0</v>
      </c>
      <c r="DK619" s="467"/>
      <c r="DL619" s="599"/>
      <c r="DM619" s="599"/>
      <c r="DN619" s="599"/>
      <c r="DO619" s="599"/>
      <c r="DP619" s="599"/>
      <c r="DQ619" s="599"/>
      <c r="DR619" s="599"/>
      <c r="DS619" s="599"/>
      <c r="DT619" s="468"/>
    </row>
    <row r="620" spans="1:124" s="470" customFormat="1" ht="15.75" customHeight="1">
      <c r="A620" s="590" t="s">
        <v>281</v>
      </c>
      <c r="B620" s="591">
        <f>430*$K$1</f>
        <v>1800.3239999999998</v>
      </c>
      <c r="C620" s="591">
        <f t="shared" ref="C620:M620" si="1932">430*$K$1</f>
        <v>1800.3239999999998</v>
      </c>
      <c r="D620" s="591">
        <f t="shared" si="1932"/>
        <v>1800.3239999999998</v>
      </c>
      <c r="E620" s="591">
        <f t="shared" si="1932"/>
        <v>1800.3239999999998</v>
      </c>
      <c r="F620" s="591">
        <f t="shared" si="1932"/>
        <v>1800.3239999999998</v>
      </c>
      <c r="G620" s="591">
        <f t="shared" si="1932"/>
        <v>1800.3239999999998</v>
      </c>
      <c r="H620" s="591">
        <f t="shared" si="1932"/>
        <v>1800.3239999999998</v>
      </c>
      <c r="I620" s="591">
        <f t="shared" si="1932"/>
        <v>1800.3239999999998</v>
      </c>
      <c r="J620" s="591">
        <f t="shared" si="1932"/>
        <v>1800.3239999999998</v>
      </c>
      <c r="K620" s="591">
        <f t="shared" si="1932"/>
        <v>1800.3239999999998</v>
      </c>
      <c r="L620" s="591">
        <f t="shared" si="1932"/>
        <v>1800.3239999999998</v>
      </c>
      <c r="M620" s="591">
        <f t="shared" si="1932"/>
        <v>1800.3239999999998</v>
      </c>
      <c r="N620" s="591"/>
      <c r="O620" s="591"/>
      <c r="P620" s="591"/>
      <c r="Q620" s="591"/>
      <c r="R620" s="591"/>
      <c r="S620" s="688"/>
      <c r="T620" s="591">
        <f>430*$K$1</f>
        <v>1800.3239999999998</v>
      </c>
      <c r="U620" s="591">
        <f t="shared" ref="U620:AE620" si="1933">430*$K$1</f>
        <v>1800.3239999999998</v>
      </c>
      <c r="V620" s="591">
        <f t="shared" si="1933"/>
        <v>1800.3239999999998</v>
      </c>
      <c r="W620" s="591">
        <f t="shared" si="1933"/>
        <v>1800.3239999999998</v>
      </c>
      <c r="X620" s="591">
        <f t="shared" si="1933"/>
        <v>1800.3239999999998</v>
      </c>
      <c r="Y620" s="591">
        <f t="shared" si="1933"/>
        <v>1800.3239999999998</v>
      </c>
      <c r="Z620" s="1342">
        <f t="shared" si="1933"/>
        <v>1800.3239999999998</v>
      </c>
      <c r="AA620" s="1342">
        <f t="shared" si="1933"/>
        <v>1800.3239999999998</v>
      </c>
      <c r="AB620" s="1342">
        <f t="shared" si="1933"/>
        <v>1800.3239999999998</v>
      </c>
      <c r="AC620" s="1342">
        <f t="shared" si="1933"/>
        <v>1800.3239999999998</v>
      </c>
      <c r="AD620" s="591">
        <f t="shared" si="1933"/>
        <v>1800.3239999999998</v>
      </c>
      <c r="AE620" s="1342">
        <f t="shared" si="1933"/>
        <v>1800.3239999999998</v>
      </c>
      <c r="AF620" s="591"/>
      <c r="AG620" s="591"/>
      <c r="AH620" s="591"/>
      <c r="AI620" s="591"/>
      <c r="AJ620" s="591"/>
      <c r="AK620" s="688"/>
      <c r="AL620" s="591">
        <f>430*$K$1</f>
        <v>1800.3239999999998</v>
      </c>
      <c r="AM620" s="591">
        <f t="shared" ref="AM620:AW620" si="1934">430*$K$1</f>
        <v>1800.3239999999998</v>
      </c>
      <c r="AN620" s="591">
        <f t="shared" si="1934"/>
        <v>1800.3239999999998</v>
      </c>
      <c r="AO620" s="591">
        <f t="shared" si="1934"/>
        <v>1800.3239999999998</v>
      </c>
      <c r="AP620" s="591">
        <f t="shared" si="1934"/>
        <v>1800.3239999999998</v>
      </c>
      <c r="AQ620" s="591">
        <f t="shared" si="1934"/>
        <v>1800.3239999999998</v>
      </c>
      <c r="AR620" s="591">
        <f t="shared" si="1934"/>
        <v>1800.3239999999998</v>
      </c>
      <c r="AS620" s="591">
        <f t="shared" si="1934"/>
        <v>1800.3239999999998</v>
      </c>
      <c r="AT620" s="591">
        <f t="shared" si="1934"/>
        <v>1800.3239999999998</v>
      </c>
      <c r="AU620" s="591">
        <f t="shared" si="1934"/>
        <v>1800.3239999999998</v>
      </c>
      <c r="AV620" s="591">
        <f t="shared" si="1934"/>
        <v>1800.3239999999998</v>
      </c>
      <c r="AW620" s="591">
        <f t="shared" si="1934"/>
        <v>1800.3239999999998</v>
      </c>
      <c r="AX620" s="591"/>
      <c r="AY620" s="591"/>
      <c r="AZ620" s="591"/>
      <c r="BA620" s="591"/>
      <c r="BB620" s="591"/>
      <c r="BC620" s="688"/>
      <c r="BD620" s="1342">
        <f>430*$K$1</f>
        <v>1800.3239999999998</v>
      </c>
      <c r="BE620" s="1342">
        <f t="shared" ref="BE620:BO620" si="1935">430*$K$1</f>
        <v>1800.3239999999998</v>
      </c>
      <c r="BF620" s="1342">
        <f t="shared" si="1935"/>
        <v>1800.3239999999998</v>
      </c>
      <c r="BG620" s="1342">
        <f t="shared" si="1935"/>
        <v>1800.3239999999998</v>
      </c>
      <c r="BH620" s="1342">
        <f t="shared" si="1935"/>
        <v>1800.3239999999998</v>
      </c>
      <c r="BI620" s="1342">
        <f t="shared" si="1935"/>
        <v>1800.3239999999998</v>
      </c>
      <c r="BJ620" s="1342">
        <f t="shared" si="1935"/>
        <v>1800.3239999999998</v>
      </c>
      <c r="BK620" s="1342">
        <f t="shared" si="1935"/>
        <v>1800.3239999999998</v>
      </c>
      <c r="BL620" s="1342">
        <f t="shared" si="1935"/>
        <v>1800.3239999999998</v>
      </c>
      <c r="BM620" s="1342">
        <f t="shared" si="1935"/>
        <v>1800.3239999999998</v>
      </c>
      <c r="BN620" s="1342">
        <f t="shared" si="1935"/>
        <v>1800.3239999999998</v>
      </c>
      <c r="BO620" s="1342">
        <f t="shared" si="1935"/>
        <v>1800.3239999999998</v>
      </c>
      <c r="BP620" s="1342"/>
      <c r="BQ620" s="1342"/>
      <c r="BR620" s="1342"/>
      <c r="BS620" s="1342"/>
      <c r="BT620" s="1342"/>
      <c r="BU620" s="688"/>
      <c r="BV620" s="591">
        <f t="shared" ref="BV620:BY620" si="1936">430*$K$1</f>
        <v>1800.3239999999998</v>
      </c>
      <c r="BW620" s="591">
        <f t="shared" si="1936"/>
        <v>1800.3239999999998</v>
      </c>
      <c r="BX620" s="591">
        <f t="shared" si="1936"/>
        <v>1800.3239999999998</v>
      </c>
      <c r="BY620" s="591">
        <f t="shared" si="1936"/>
        <v>1800.3239999999998</v>
      </c>
      <c r="BZ620" s="856">
        <f>IF(DG620&lt;3,"",(SUM(B620:R620)-MIN(B620:R620)-MAX(B620:R620))/(DG620-2))</f>
        <v>1800.3240000000001</v>
      </c>
      <c r="CA620" s="856">
        <f>IF(DH620&lt;3,"",(SUM(T620:AJ620)-MIN(T620:AJ620)-MAX(T620:AJ620))/(DH620-2))</f>
        <v>1800.3240000000001</v>
      </c>
      <c r="CB620" s="856">
        <f>IF(DI620&lt;3,"",(SUM(AL620:BB620)-MIN(AL620:BB620)-MAX(AL620:BB620))/(DI620-2))</f>
        <v>1800.3240000000001</v>
      </c>
      <c r="CC620" s="857">
        <f>IF(DJ620&lt;3,"",(SUM(BD620:BT620)-MIN(BD620:BT620)-MAX(BD620:BT620))/(DJ620-2))</f>
        <v>1800.3240000000001</v>
      </c>
      <c r="CD620" s="1069">
        <f t="shared" si="1929"/>
        <v>1800.3239999999998</v>
      </c>
      <c r="CE620" s="1070">
        <f t="shared" ref="CE620:CO621" si="1937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070">
        <f t="shared" si="1937"/>
        <v>1800.3239999999998</v>
      </c>
      <c r="CG620" s="1070">
        <f t="shared" si="1937"/>
        <v>1800.3239999999998</v>
      </c>
      <c r="CH620" s="1070">
        <f t="shared" si="1937"/>
        <v>1800.3239999999998</v>
      </c>
      <c r="CI620" s="1071">
        <f t="shared" si="1937"/>
        <v>1800.3239999999998</v>
      </c>
      <c r="CJ620" s="1071">
        <f t="shared" si="1937"/>
        <v>1800.3239999999998</v>
      </c>
      <c r="CK620" s="1070">
        <f t="shared" si="1937"/>
        <v>1800.3239999999998</v>
      </c>
      <c r="CL620" s="1070">
        <f t="shared" si="1937"/>
        <v>1800.3239999999998</v>
      </c>
      <c r="CM620" s="1070">
        <f t="shared" si="1937"/>
        <v>1800.3239999999998</v>
      </c>
      <c r="CN620" s="1070">
        <f t="shared" si="1937"/>
        <v>1800.3239999999998</v>
      </c>
      <c r="CO620" s="1069">
        <f t="shared" si="1937"/>
        <v>1800.3239999999998</v>
      </c>
      <c r="CP620" s="532" t="str">
        <f t="shared" si="1930"/>
        <v/>
      </c>
      <c r="CQ620" s="533" t="str">
        <f t="shared" si="1930"/>
        <v/>
      </c>
      <c r="CR620" s="534" t="str">
        <f t="shared" si="1930"/>
        <v/>
      </c>
      <c r="CS620" s="534">
        <f t="shared" si="1930"/>
        <v>1800.3239999999998</v>
      </c>
      <c r="CT620" s="534">
        <f t="shared" si="1930"/>
        <v>1800.3239999999998</v>
      </c>
      <c r="CU620" s="534">
        <f t="shared" si="1930"/>
        <v>1800.3239999999998</v>
      </c>
      <c r="CV620" s="534">
        <f t="shared" si="1930"/>
        <v>1800.3239999999998</v>
      </c>
      <c r="CW620" s="535">
        <f t="shared" si="1930"/>
        <v>1800.3239999999998</v>
      </c>
      <c r="CX620" s="535">
        <f t="shared" si="1930"/>
        <v>1800.3239999999998</v>
      </c>
      <c r="CY620" s="535">
        <f t="shared" si="1930"/>
        <v>1800.3239999999998</v>
      </c>
      <c r="CZ620" s="534">
        <f t="shared" si="1931"/>
        <v>1800.3239999999998</v>
      </c>
      <c r="DA620" s="534">
        <f t="shared" si="1931"/>
        <v>1800.3239999999998</v>
      </c>
      <c r="DB620" s="534">
        <f t="shared" si="1931"/>
        <v>1800.3239999999998</v>
      </c>
      <c r="DC620" s="534">
        <f t="shared" si="1931"/>
        <v>1800.3239999999998</v>
      </c>
      <c r="DD620" s="534">
        <f t="shared" si="1931"/>
        <v>1800.3239999999998</v>
      </c>
      <c r="DE620" s="533" t="str">
        <f t="shared" si="1931"/>
        <v/>
      </c>
      <c r="DF620" s="532" t="str">
        <f t="shared" si="1931"/>
        <v/>
      </c>
      <c r="DG620" s="631">
        <f>COUNT(B620:R620)</f>
        <v>12</v>
      </c>
      <c r="DH620" s="96">
        <f>COUNT(T620:AJ620)</f>
        <v>12</v>
      </c>
      <c r="DI620" s="96">
        <f>COUNT(AL620:BB620)</f>
        <v>12</v>
      </c>
      <c r="DJ620" s="96">
        <f>COUNT(BD620:BT620)</f>
        <v>12</v>
      </c>
      <c r="DK620" s="467"/>
      <c r="DL620" s="599"/>
      <c r="DM620" s="599"/>
      <c r="DN620" s="599"/>
      <c r="DO620" s="599"/>
      <c r="DP620" s="599"/>
      <c r="DQ620" s="599"/>
      <c r="DR620" s="599"/>
      <c r="DS620" s="599"/>
      <c r="DT620" s="468"/>
    </row>
    <row r="621" spans="1:124" s="470" customFormat="1" ht="15.75" customHeight="1">
      <c r="A621" s="590" t="s">
        <v>226</v>
      </c>
      <c r="B621" s="611" t="str">
        <f t="shared" ref="B621:M621" si="1938">IF(B619="","",B619*B620/B$46/365/$G$1)</f>
        <v/>
      </c>
      <c r="C621" s="611" t="str">
        <f t="shared" si="1938"/>
        <v/>
      </c>
      <c r="D621" s="611" t="str">
        <f t="shared" si="1938"/>
        <v/>
      </c>
      <c r="E621" s="611" t="str">
        <f t="shared" si="1938"/>
        <v/>
      </c>
      <c r="F621" s="611" t="str">
        <f t="shared" si="1938"/>
        <v/>
      </c>
      <c r="G621" s="611" t="str">
        <f t="shared" si="1938"/>
        <v/>
      </c>
      <c r="H621" s="611" t="str">
        <f t="shared" si="1938"/>
        <v/>
      </c>
      <c r="I621" s="611" t="str">
        <f t="shared" si="1938"/>
        <v/>
      </c>
      <c r="J621" s="611" t="str">
        <f t="shared" si="1938"/>
        <v/>
      </c>
      <c r="K621" s="611" t="str">
        <f t="shared" si="1938"/>
        <v/>
      </c>
      <c r="L621" s="611" t="str">
        <f t="shared" si="1938"/>
        <v/>
      </c>
      <c r="M621" s="611" t="str">
        <f t="shared" si="1938"/>
        <v/>
      </c>
      <c r="N621" s="611"/>
      <c r="O621" s="611"/>
      <c r="P621" s="611"/>
      <c r="Q621" s="611"/>
      <c r="R621" s="611"/>
      <c r="S621" s="688"/>
      <c r="T621" s="611" t="str">
        <f t="shared" ref="T621:AE621" si="1939">IF(T619="","",T619*T620/T$46/365/$G$1)</f>
        <v/>
      </c>
      <c r="U621" s="611" t="str">
        <f t="shared" si="1939"/>
        <v/>
      </c>
      <c r="V621" s="611" t="str">
        <f t="shared" si="1939"/>
        <v/>
      </c>
      <c r="W621" s="611" t="str">
        <f t="shared" si="1939"/>
        <v/>
      </c>
      <c r="X621" s="611" t="str">
        <f t="shared" si="1939"/>
        <v/>
      </c>
      <c r="Y621" s="611" t="str">
        <f t="shared" si="1939"/>
        <v/>
      </c>
      <c r="Z621" s="1348" t="str">
        <f t="shared" si="1939"/>
        <v/>
      </c>
      <c r="AA621" s="1348" t="str">
        <f t="shared" si="1939"/>
        <v/>
      </c>
      <c r="AB621" s="1348" t="str">
        <f t="shared" si="1939"/>
        <v/>
      </c>
      <c r="AC621" s="1348" t="str">
        <f t="shared" si="1939"/>
        <v/>
      </c>
      <c r="AD621" s="611" t="str">
        <f t="shared" si="1939"/>
        <v/>
      </c>
      <c r="AE621" s="1348" t="str">
        <f t="shared" si="1939"/>
        <v/>
      </c>
      <c r="AF621" s="611"/>
      <c r="AG621" s="611"/>
      <c r="AH621" s="611"/>
      <c r="AI621" s="611"/>
      <c r="AJ621" s="611"/>
      <c r="AK621" s="688"/>
      <c r="AL621" s="611" t="str">
        <f t="shared" ref="AL621:AW621" si="1940">IF(AL619="","",AL619*AL620/AL$46/365/$G$1)</f>
        <v/>
      </c>
      <c r="AM621" s="611" t="str">
        <f t="shared" si="1940"/>
        <v/>
      </c>
      <c r="AN621" s="611" t="str">
        <f t="shared" si="1940"/>
        <v/>
      </c>
      <c r="AO621" s="611" t="str">
        <f t="shared" si="1940"/>
        <v/>
      </c>
      <c r="AP621" s="611" t="str">
        <f t="shared" si="1940"/>
        <v/>
      </c>
      <c r="AQ621" s="611" t="str">
        <f t="shared" si="1940"/>
        <v/>
      </c>
      <c r="AR621" s="611" t="str">
        <f t="shared" si="1940"/>
        <v/>
      </c>
      <c r="AS621" s="611" t="str">
        <f t="shared" si="1940"/>
        <v/>
      </c>
      <c r="AT621" s="611" t="str">
        <f t="shared" si="1940"/>
        <v/>
      </c>
      <c r="AU621" s="611" t="str">
        <f t="shared" si="1940"/>
        <v/>
      </c>
      <c r="AV621" s="611" t="str">
        <f t="shared" si="1940"/>
        <v/>
      </c>
      <c r="AW621" s="611" t="str">
        <f t="shared" si="1940"/>
        <v/>
      </c>
      <c r="AX621" s="611"/>
      <c r="AY621" s="611"/>
      <c r="AZ621" s="611"/>
      <c r="BA621" s="611"/>
      <c r="BB621" s="611"/>
      <c r="BC621" s="688"/>
      <c r="BD621" s="1348" t="str">
        <f t="shared" ref="BD621:BO621" si="1941">IF(BD619="","",BD619*BD620/BD$46/365/$G$1)</f>
        <v/>
      </c>
      <c r="BE621" s="1348" t="str">
        <f t="shared" si="1941"/>
        <v/>
      </c>
      <c r="BF621" s="1348" t="str">
        <f t="shared" si="1941"/>
        <v/>
      </c>
      <c r="BG621" s="1348" t="str">
        <f t="shared" si="1941"/>
        <v/>
      </c>
      <c r="BH621" s="1348" t="str">
        <f t="shared" si="1941"/>
        <v/>
      </c>
      <c r="BI621" s="1348" t="str">
        <f t="shared" si="1941"/>
        <v/>
      </c>
      <c r="BJ621" s="1348" t="str">
        <f t="shared" si="1941"/>
        <v/>
      </c>
      <c r="BK621" s="1348" t="str">
        <f t="shared" si="1941"/>
        <v/>
      </c>
      <c r="BL621" s="1348" t="str">
        <f t="shared" si="1941"/>
        <v/>
      </c>
      <c r="BM621" s="1348" t="str">
        <f t="shared" si="1941"/>
        <v/>
      </c>
      <c r="BN621" s="1348" t="str">
        <f t="shared" si="1941"/>
        <v/>
      </c>
      <c r="BO621" s="1348" t="str">
        <f t="shared" si="1941"/>
        <v/>
      </c>
      <c r="BP621" s="1348"/>
      <c r="BQ621" s="1348"/>
      <c r="BR621" s="1348"/>
      <c r="BS621" s="1348"/>
      <c r="BT621" s="1348"/>
      <c r="BU621" s="688"/>
      <c r="BV621" s="611" t="str">
        <f>IF(BV619="","",BV619*BV620/BV$46/365/$G$1)</f>
        <v/>
      </c>
      <c r="BW621" s="611" t="str">
        <f>IF(BW619="","",BW619*BW620/BW$46/365/$G$1)</f>
        <v/>
      </c>
      <c r="BX621" s="611" t="str">
        <f>IF(BX619="","",BX619*BX620/BX$46/365/$G$1)</f>
        <v/>
      </c>
      <c r="BY621" s="611" t="str">
        <f>IF(BY619="","",BY619*BY620/BY$46/365/$G$1)</f>
        <v/>
      </c>
      <c r="BZ621" s="603" t="str">
        <f>IF(DG621&lt;3,"",(SUM(B621:R621)-MIN(B621:R621)-MAX(B621:R621))/(DG621-2))</f>
        <v/>
      </c>
      <c r="CA621" s="603" t="str">
        <f>IF(DH621&lt;3,"",(SUM(T621:AJ621)-MIN(T621:AJ621)-MAX(T621:AJ621))/(DH621-2))</f>
        <v/>
      </c>
      <c r="CB621" s="603" t="str">
        <f>IF(DI621&lt;3,"",(SUM(AL621:BB621)-MIN(AL621:BB621)-MAX(AL621:BB621))/(DI621-2))</f>
        <v/>
      </c>
      <c r="CC621" s="603" t="str">
        <f>IF(DJ621&lt;3,"",(SUM(BD621:BT621)-MIN(BD621:BT621)-MAX(BD621:BT621))/(DJ621-2))</f>
        <v/>
      </c>
      <c r="CD621" s="1072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073" t="str">
        <f t="shared" si="1937"/>
        <v/>
      </c>
      <c r="CF621" s="1073" t="str">
        <f t="shared" si="1937"/>
        <v/>
      </c>
      <c r="CG621" s="1073" t="str">
        <f t="shared" si="1937"/>
        <v/>
      </c>
      <c r="CH621" s="1073" t="str">
        <f t="shared" si="1937"/>
        <v/>
      </c>
      <c r="CI621" s="1074" t="str">
        <f t="shared" si="1937"/>
        <v/>
      </c>
      <c r="CJ621" s="1074" t="str">
        <f t="shared" si="1937"/>
        <v/>
      </c>
      <c r="CK621" s="1073" t="str">
        <f t="shared" si="1937"/>
        <v/>
      </c>
      <c r="CL621" s="1073" t="str">
        <f t="shared" si="1937"/>
        <v/>
      </c>
      <c r="CM621" s="1073" t="str">
        <f t="shared" si="1937"/>
        <v/>
      </c>
      <c r="CN621" s="1073" t="str">
        <f t="shared" si="1937"/>
        <v/>
      </c>
      <c r="CO621" s="1072" t="str">
        <f t="shared" si="1937"/>
        <v/>
      </c>
      <c r="CP621" s="520" t="str">
        <f t="shared" si="1930"/>
        <v/>
      </c>
      <c r="CQ621" s="521" t="str">
        <f t="shared" si="1930"/>
        <v/>
      </c>
      <c r="CR621" s="522" t="str">
        <f t="shared" si="1930"/>
        <v/>
      </c>
      <c r="CS621" s="522" t="str">
        <f t="shared" si="1930"/>
        <v/>
      </c>
      <c r="CT621" s="522" t="str">
        <f t="shared" si="1930"/>
        <v/>
      </c>
      <c r="CU621" s="522" t="str">
        <f t="shared" si="1930"/>
        <v/>
      </c>
      <c r="CV621" s="522" t="str">
        <f t="shared" si="1930"/>
        <v/>
      </c>
      <c r="CW621" s="523" t="str">
        <f t="shared" si="1930"/>
        <v/>
      </c>
      <c r="CX621" s="523" t="str">
        <f t="shared" si="1930"/>
        <v/>
      </c>
      <c r="CY621" s="523" t="str">
        <f t="shared" si="1930"/>
        <v/>
      </c>
      <c r="CZ621" s="522" t="str">
        <f t="shared" si="1931"/>
        <v/>
      </c>
      <c r="DA621" s="522" t="str">
        <f t="shared" si="1931"/>
        <v/>
      </c>
      <c r="DB621" s="522" t="str">
        <f t="shared" si="1931"/>
        <v/>
      </c>
      <c r="DC621" s="522" t="str">
        <f t="shared" si="1931"/>
        <v/>
      </c>
      <c r="DD621" s="522" t="str">
        <f t="shared" si="1931"/>
        <v/>
      </c>
      <c r="DE621" s="521" t="str">
        <f t="shared" si="1931"/>
        <v/>
      </c>
      <c r="DF621" s="520" t="str">
        <f t="shared" si="1931"/>
        <v/>
      </c>
      <c r="DG621" s="631">
        <f>COUNT(B621:R621)</f>
        <v>0</v>
      </c>
      <c r="DH621" s="96">
        <f>COUNT(T621:AJ621)</f>
        <v>0</v>
      </c>
      <c r="DI621" s="96">
        <f>COUNT(AL621:BB621)</f>
        <v>0</v>
      </c>
      <c r="DJ621" s="96">
        <f>COUNT(BD621:BT621)</f>
        <v>0</v>
      </c>
      <c r="DK621" s="467"/>
      <c r="DL621" s="599"/>
      <c r="DM621" s="599"/>
      <c r="DN621" s="599"/>
      <c r="DO621" s="599"/>
      <c r="DP621" s="599"/>
      <c r="DQ621" s="599"/>
      <c r="DR621" s="599"/>
      <c r="DS621" s="599"/>
      <c r="DT621" s="468"/>
    </row>
    <row r="622" spans="1:124" s="470" customFormat="1" ht="15.75" customHeight="1">
      <c r="A622" s="590" t="s">
        <v>285</v>
      </c>
      <c r="B622" s="305"/>
      <c r="C622" s="305"/>
      <c r="D622" s="305"/>
      <c r="E622" s="305"/>
      <c r="F622" s="305"/>
      <c r="G622" s="305"/>
      <c r="H622" s="305"/>
      <c r="I622" s="305"/>
      <c r="J622" s="305"/>
      <c r="K622" s="305"/>
      <c r="L622" s="305"/>
      <c r="M622" s="305"/>
      <c r="N622" s="305"/>
      <c r="O622" s="305"/>
      <c r="P622" s="305"/>
      <c r="Q622" s="305"/>
      <c r="R622" s="305"/>
      <c r="S622" s="688"/>
      <c r="T622" s="305"/>
      <c r="U622" s="305"/>
      <c r="V622" s="305"/>
      <c r="W622" s="305"/>
      <c r="X622" s="305"/>
      <c r="Y622" s="305"/>
      <c r="Z622" s="1349"/>
      <c r="AA622" s="1349"/>
      <c r="AB622" s="1349"/>
      <c r="AC622" s="1349"/>
      <c r="AD622" s="305"/>
      <c r="AE622" s="1349"/>
      <c r="AF622" s="305"/>
      <c r="AG622" s="305"/>
      <c r="AH622" s="305"/>
      <c r="AI622" s="305"/>
      <c r="AJ622" s="305"/>
      <c r="AK622" s="688"/>
      <c r="AL622" s="305"/>
      <c r="AM622" s="305"/>
      <c r="AN622" s="305"/>
      <c r="AO622" s="305"/>
      <c r="AP622" s="305"/>
      <c r="AQ622" s="305"/>
      <c r="AR622" s="305"/>
      <c r="AS622" s="305"/>
      <c r="AT622" s="305"/>
      <c r="AU622" s="305"/>
      <c r="AV622" s="305"/>
      <c r="AW622" s="305"/>
      <c r="AX622" s="305"/>
      <c r="AY622" s="305"/>
      <c r="AZ622" s="305"/>
      <c r="BA622" s="305"/>
      <c r="BB622" s="305"/>
      <c r="BC622" s="688"/>
      <c r="BD622" s="1349"/>
      <c r="BE622" s="1349"/>
      <c r="BF622" s="1349"/>
      <c r="BG622" s="1349"/>
      <c r="BH622" s="1349"/>
      <c r="BI622" s="1349"/>
      <c r="BJ622" s="1349"/>
      <c r="BK622" s="1349"/>
      <c r="BL622" s="1349"/>
      <c r="BM622" s="1349"/>
      <c r="BN622" s="1349"/>
      <c r="BO622" s="1349"/>
      <c r="BP622" s="1349"/>
      <c r="BQ622" s="1349"/>
      <c r="BR622" s="1349"/>
      <c r="BS622" s="1349"/>
      <c r="BT622" s="1349"/>
      <c r="BU622" s="688"/>
      <c r="BV622" s="305"/>
      <c r="BW622" s="305"/>
      <c r="BX622" s="305"/>
      <c r="BY622" s="305"/>
      <c r="BZ622" s="856" t="str">
        <f>IF(DG622&lt;3,"",(SUM(B622:R622)-MIN(B622:R622)-MAX(B622:R622))/(DG622-2))</f>
        <v/>
      </c>
      <c r="CA622" s="856" t="str">
        <f>IF(DH622&lt;3,"",(SUM(T622:AJ622)-MIN(T622:AJ622)-MAX(T622:AJ622))/(DH622-2))</f>
        <v/>
      </c>
      <c r="CB622" s="856" t="str">
        <f>IF(DI622&lt;3,"",(SUM(AL622:BB622)-MIN(AL622:BB622)-MAX(AL622:BB622))/(DI622-2))</f>
        <v/>
      </c>
      <c r="CC622" s="857" t="str">
        <f>IF(DJ622&lt;3,"",(SUM(BD622:BT622)-MIN(BD622:BT622)-MAX(BD622:BT622))/(DJ622-2))</f>
        <v/>
      </c>
      <c r="CD622" s="1069" t="str">
        <f t="shared" ref="CD622:CO623" si="1942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070" t="str">
        <f t="shared" si="1942"/>
        <v/>
      </c>
      <c r="CF622" s="1070" t="str">
        <f t="shared" si="1942"/>
        <v/>
      </c>
      <c r="CG622" s="1070" t="str">
        <f t="shared" si="1942"/>
        <v/>
      </c>
      <c r="CH622" s="1070" t="str">
        <f t="shared" si="1942"/>
        <v/>
      </c>
      <c r="CI622" s="1071" t="str">
        <f t="shared" si="1942"/>
        <v/>
      </c>
      <c r="CJ622" s="1071" t="str">
        <f t="shared" si="1942"/>
        <v/>
      </c>
      <c r="CK622" s="1070" t="str">
        <f t="shared" si="1942"/>
        <v/>
      </c>
      <c r="CL622" s="1070" t="str">
        <f t="shared" si="1942"/>
        <v/>
      </c>
      <c r="CM622" s="1070" t="str">
        <f t="shared" si="1942"/>
        <v/>
      </c>
      <c r="CN622" s="1070" t="str">
        <f t="shared" si="1942"/>
        <v/>
      </c>
      <c r="CO622" s="1069" t="str">
        <f t="shared" si="1942"/>
        <v/>
      </c>
      <c r="CP622" s="532" t="str">
        <f t="shared" si="1930"/>
        <v/>
      </c>
      <c r="CQ622" s="533" t="str">
        <f t="shared" si="1930"/>
        <v/>
      </c>
      <c r="CR622" s="534" t="str">
        <f t="shared" si="1930"/>
        <v/>
      </c>
      <c r="CS622" s="534" t="str">
        <f t="shared" si="1930"/>
        <v/>
      </c>
      <c r="CT622" s="534" t="str">
        <f t="shared" si="1930"/>
        <v/>
      </c>
      <c r="CU622" s="534" t="str">
        <f t="shared" si="1930"/>
        <v/>
      </c>
      <c r="CV622" s="534" t="str">
        <f t="shared" si="1930"/>
        <v/>
      </c>
      <c r="CW622" s="535" t="str">
        <f t="shared" si="1930"/>
        <v/>
      </c>
      <c r="CX622" s="535" t="str">
        <f t="shared" si="1930"/>
        <v/>
      </c>
      <c r="CY622" s="535" t="str">
        <f t="shared" si="1930"/>
        <v/>
      </c>
      <c r="CZ622" s="534" t="str">
        <f t="shared" si="1931"/>
        <v/>
      </c>
      <c r="DA622" s="534" t="str">
        <f t="shared" si="1931"/>
        <v/>
      </c>
      <c r="DB622" s="534" t="str">
        <f t="shared" si="1931"/>
        <v/>
      </c>
      <c r="DC622" s="534" t="str">
        <f t="shared" si="1931"/>
        <v/>
      </c>
      <c r="DD622" s="534" t="str">
        <f t="shared" si="1931"/>
        <v/>
      </c>
      <c r="DE622" s="533" t="str">
        <f t="shared" si="1931"/>
        <v/>
      </c>
      <c r="DF622" s="532" t="str">
        <f t="shared" si="1931"/>
        <v/>
      </c>
      <c r="DG622" s="631">
        <f>COUNT(B622:R622)</f>
        <v>0</v>
      </c>
      <c r="DH622" s="96">
        <f>COUNT(T622:AJ622)</f>
        <v>0</v>
      </c>
      <c r="DI622" s="96">
        <f>COUNT(AL622:BB622)</f>
        <v>0</v>
      </c>
      <c r="DJ622" s="96">
        <f>COUNT(BD622:BT622)</f>
        <v>0</v>
      </c>
      <c r="DK622" s="467"/>
      <c r="DL622" s="599"/>
      <c r="DM622" s="599"/>
      <c r="DN622" s="599"/>
      <c r="DO622" s="599"/>
      <c r="DP622" s="599"/>
      <c r="DQ622" s="599"/>
      <c r="DR622" s="599"/>
      <c r="DS622" s="599"/>
      <c r="DT622" s="468"/>
    </row>
    <row r="623" spans="1:124" s="470" customFormat="1" ht="15.75" customHeight="1">
      <c r="A623" s="590" t="s">
        <v>283</v>
      </c>
      <c r="B623" s="608" t="str">
        <f t="shared" ref="B623:M623" si="1943">IF(B622="","",B619*B622)</f>
        <v/>
      </c>
      <c r="C623" s="608" t="str">
        <f t="shared" si="1943"/>
        <v/>
      </c>
      <c r="D623" s="608" t="str">
        <f t="shared" si="1943"/>
        <v/>
      </c>
      <c r="E623" s="608" t="str">
        <f t="shared" si="1943"/>
        <v/>
      </c>
      <c r="F623" s="608" t="str">
        <f t="shared" si="1943"/>
        <v/>
      </c>
      <c r="G623" s="608" t="str">
        <f t="shared" si="1943"/>
        <v/>
      </c>
      <c r="H623" s="608" t="str">
        <f t="shared" si="1943"/>
        <v/>
      </c>
      <c r="I623" s="608" t="str">
        <f t="shared" si="1943"/>
        <v/>
      </c>
      <c r="J623" s="608" t="str">
        <f t="shared" si="1943"/>
        <v/>
      </c>
      <c r="K623" s="608" t="str">
        <f t="shared" si="1943"/>
        <v/>
      </c>
      <c r="L623" s="608" t="str">
        <f t="shared" si="1943"/>
        <v/>
      </c>
      <c r="M623" s="608" t="str">
        <f t="shared" si="1943"/>
        <v/>
      </c>
      <c r="N623" s="608"/>
      <c r="O623" s="608"/>
      <c r="P623" s="608"/>
      <c r="Q623" s="608"/>
      <c r="R623" s="608"/>
      <c r="S623" s="688"/>
      <c r="T623" s="608" t="str">
        <f t="shared" ref="T623:AE623" si="1944">IF(T622="","",T619*T622)</f>
        <v/>
      </c>
      <c r="U623" s="608" t="str">
        <f t="shared" si="1944"/>
        <v/>
      </c>
      <c r="V623" s="608" t="str">
        <f t="shared" si="1944"/>
        <v/>
      </c>
      <c r="W623" s="608" t="str">
        <f t="shared" si="1944"/>
        <v/>
      </c>
      <c r="X623" s="608" t="str">
        <f t="shared" si="1944"/>
        <v/>
      </c>
      <c r="Y623" s="608" t="str">
        <f t="shared" si="1944"/>
        <v/>
      </c>
      <c r="Z623" s="1347" t="str">
        <f t="shared" si="1944"/>
        <v/>
      </c>
      <c r="AA623" s="1347" t="str">
        <f t="shared" si="1944"/>
        <v/>
      </c>
      <c r="AB623" s="1347" t="str">
        <f t="shared" si="1944"/>
        <v/>
      </c>
      <c r="AC623" s="1347" t="str">
        <f t="shared" si="1944"/>
        <v/>
      </c>
      <c r="AD623" s="608" t="str">
        <f t="shared" si="1944"/>
        <v/>
      </c>
      <c r="AE623" s="1347" t="str">
        <f t="shared" si="1944"/>
        <v/>
      </c>
      <c r="AF623" s="608"/>
      <c r="AG623" s="608"/>
      <c r="AH623" s="608"/>
      <c r="AI623" s="608"/>
      <c r="AJ623" s="608"/>
      <c r="AK623" s="688"/>
      <c r="AL623" s="608" t="str">
        <f t="shared" ref="AL623:AW623" si="1945">IF(AL622="","",AL619*AL622)</f>
        <v/>
      </c>
      <c r="AM623" s="608" t="str">
        <f t="shared" si="1945"/>
        <v/>
      </c>
      <c r="AN623" s="608" t="str">
        <f t="shared" si="1945"/>
        <v/>
      </c>
      <c r="AO623" s="608" t="str">
        <f t="shared" si="1945"/>
        <v/>
      </c>
      <c r="AP623" s="608" t="str">
        <f t="shared" si="1945"/>
        <v/>
      </c>
      <c r="AQ623" s="608" t="str">
        <f t="shared" si="1945"/>
        <v/>
      </c>
      <c r="AR623" s="608" t="str">
        <f t="shared" si="1945"/>
        <v/>
      </c>
      <c r="AS623" s="608" t="str">
        <f t="shared" si="1945"/>
        <v/>
      </c>
      <c r="AT623" s="608" t="str">
        <f t="shared" si="1945"/>
        <v/>
      </c>
      <c r="AU623" s="608" t="str">
        <f t="shared" si="1945"/>
        <v/>
      </c>
      <c r="AV623" s="608" t="str">
        <f t="shared" si="1945"/>
        <v/>
      </c>
      <c r="AW623" s="608" t="str">
        <f t="shared" si="1945"/>
        <v/>
      </c>
      <c r="AX623" s="608"/>
      <c r="AY623" s="608"/>
      <c r="AZ623" s="608"/>
      <c r="BA623" s="608"/>
      <c r="BB623" s="608"/>
      <c r="BC623" s="688"/>
      <c r="BD623" s="1347" t="str">
        <f t="shared" ref="BD623:BO623" si="1946">IF(BD622="","",BD619*BD622)</f>
        <v/>
      </c>
      <c r="BE623" s="1347" t="str">
        <f t="shared" si="1946"/>
        <v/>
      </c>
      <c r="BF623" s="1347" t="str">
        <f t="shared" si="1946"/>
        <v/>
      </c>
      <c r="BG623" s="1347" t="str">
        <f t="shared" si="1946"/>
        <v/>
      </c>
      <c r="BH623" s="1347" t="str">
        <f t="shared" si="1946"/>
        <v/>
      </c>
      <c r="BI623" s="1347" t="str">
        <f t="shared" si="1946"/>
        <v/>
      </c>
      <c r="BJ623" s="1347" t="str">
        <f t="shared" si="1946"/>
        <v/>
      </c>
      <c r="BK623" s="1347" t="str">
        <f t="shared" si="1946"/>
        <v/>
      </c>
      <c r="BL623" s="1347" t="str">
        <f t="shared" si="1946"/>
        <v/>
      </c>
      <c r="BM623" s="1347" t="str">
        <f t="shared" si="1946"/>
        <v/>
      </c>
      <c r="BN623" s="1347" t="str">
        <f t="shared" si="1946"/>
        <v/>
      </c>
      <c r="BO623" s="1347" t="str">
        <f t="shared" si="1946"/>
        <v/>
      </c>
      <c r="BP623" s="1347"/>
      <c r="BQ623" s="1347"/>
      <c r="BR623" s="1347"/>
      <c r="BS623" s="1347"/>
      <c r="BT623" s="1347"/>
      <c r="BU623" s="688"/>
      <c r="BV623" s="608" t="str">
        <f>IF(BV622="","",BV619*BV622)</f>
        <v/>
      </c>
      <c r="BW623" s="608" t="str">
        <f>IF(BW622="","",BW619*BW622)</f>
        <v/>
      </c>
      <c r="BX623" s="608" t="str">
        <f>IF(BX622="","",BX619*BX622)</f>
        <v/>
      </c>
      <c r="BY623" s="608" t="str">
        <f>IF(BY622="","",BY619*BY622)</f>
        <v/>
      </c>
      <c r="BZ623" s="856" t="str">
        <f>IF(DG623&lt;3,"",(SUM(B623:R623)-MIN(B623:R623)-MAX(B623:R623))/(DG623-2))</f>
        <v/>
      </c>
      <c r="CA623" s="856" t="str">
        <f>IF(DH623&lt;3,"",(SUM(T623:AJ623)-MIN(T623:AJ623)-MAX(T623:AJ623))/(DH623-2))</f>
        <v/>
      </c>
      <c r="CB623" s="856" t="str">
        <f>IF(DI623&lt;3,"",(SUM(AL623:BB623)-MIN(AL623:BB623)-MAX(AL623:BB623))/(DI623-2))</f>
        <v/>
      </c>
      <c r="CC623" s="857" t="str">
        <f>IF(DJ623&lt;3,"",(SUM(BD623:BT623)-MIN(BD623:BT623)-MAX(BD623:BT623))/(DJ623-2))</f>
        <v/>
      </c>
      <c r="CD623" s="1069" t="str">
        <f t="shared" si="1942"/>
        <v/>
      </c>
      <c r="CE623" s="1070" t="str">
        <f t="shared" ref="CE623:CO623" si="1947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070" t="str">
        <f t="shared" si="1947"/>
        <v/>
      </c>
      <c r="CG623" s="1070" t="str">
        <f t="shared" si="1947"/>
        <v/>
      </c>
      <c r="CH623" s="1070" t="str">
        <f t="shared" si="1947"/>
        <v/>
      </c>
      <c r="CI623" s="1071" t="str">
        <f t="shared" si="1947"/>
        <v/>
      </c>
      <c r="CJ623" s="1071" t="str">
        <f t="shared" si="1947"/>
        <v/>
      </c>
      <c r="CK623" s="1070" t="str">
        <f t="shared" si="1947"/>
        <v/>
      </c>
      <c r="CL623" s="1070" t="str">
        <f t="shared" si="1947"/>
        <v/>
      </c>
      <c r="CM623" s="1070" t="str">
        <f t="shared" si="1947"/>
        <v/>
      </c>
      <c r="CN623" s="1070" t="str">
        <f t="shared" si="1947"/>
        <v/>
      </c>
      <c r="CO623" s="1069" t="str">
        <f t="shared" si="1947"/>
        <v/>
      </c>
      <c r="CP623" s="532" t="str">
        <f t="shared" si="1930"/>
        <v/>
      </c>
      <c r="CQ623" s="533" t="str">
        <f t="shared" si="1930"/>
        <v/>
      </c>
      <c r="CR623" s="534" t="str">
        <f t="shared" si="1930"/>
        <v/>
      </c>
      <c r="CS623" s="534" t="str">
        <f t="shared" si="1930"/>
        <v/>
      </c>
      <c r="CT623" s="534" t="str">
        <f t="shared" si="1930"/>
        <v/>
      </c>
      <c r="CU623" s="534" t="str">
        <f t="shared" si="1930"/>
        <v/>
      </c>
      <c r="CV623" s="534" t="str">
        <f t="shared" si="1930"/>
        <v/>
      </c>
      <c r="CW623" s="535" t="str">
        <f t="shared" si="1930"/>
        <v/>
      </c>
      <c r="CX623" s="535" t="str">
        <f t="shared" si="1930"/>
        <v/>
      </c>
      <c r="CY623" s="535" t="str">
        <f t="shared" si="1930"/>
        <v/>
      </c>
      <c r="CZ623" s="534" t="str">
        <f t="shared" si="1931"/>
        <v/>
      </c>
      <c r="DA623" s="534" t="str">
        <f t="shared" si="1931"/>
        <v/>
      </c>
      <c r="DB623" s="534" t="str">
        <f t="shared" si="1931"/>
        <v/>
      </c>
      <c r="DC623" s="534" t="str">
        <f t="shared" si="1931"/>
        <v/>
      </c>
      <c r="DD623" s="534" t="str">
        <f t="shared" si="1931"/>
        <v/>
      </c>
      <c r="DE623" s="533" t="str">
        <f t="shared" si="1931"/>
        <v/>
      </c>
      <c r="DF623" s="532" t="str">
        <f t="shared" si="1931"/>
        <v/>
      </c>
      <c r="DG623" s="631">
        <f>COUNT(B623:R623)</f>
        <v>0</v>
      </c>
      <c r="DH623" s="96">
        <f>COUNT(T623:AJ623)</f>
        <v>0</v>
      </c>
      <c r="DI623" s="96">
        <f>COUNT(AL623:BB623)</f>
        <v>0</v>
      </c>
      <c r="DJ623" s="96">
        <f>COUNT(BD623:BT623)</f>
        <v>0</v>
      </c>
      <c r="DK623" s="467"/>
      <c r="DL623" s="599"/>
      <c r="DM623" s="599"/>
      <c r="DN623" s="599"/>
      <c r="DO623" s="599"/>
      <c r="DP623" s="599"/>
      <c r="DQ623" s="599"/>
      <c r="DR623" s="599"/>
      <c r="DS623" s="599"/>
      <c r="DT623" s="468"/>
    </row>
    <row r="624" spans="1:124" s="470" customFormat="1" ht="15.75" customHeight="1">
      <c r="A624" s="1153" t="s">
        <v>1200</v>
      </c>
      <c r="B624" s="212"/>
      <c r="C624" s="212"/>
      <c r="D624" s="212"/>
      <c r="E624" s="212"/>
      <c r="F624" s="212"/>
      <c r="G624" s="212"/>
      <c r="H624" s="212"/>
      <c r="I624" s="212"/>
      <c r="J624" s="212"/>
      <c r="K624" s="212"/>
      <c r="L624" s="212"/>
      <c r="M624" s="212"/>
      <c r="N624" s="212"/>
      <c r="O624" s="212"/>
      <c r="P624" s="212"/>
      <c r="Q624" s="212"/>
      <c r="R624" s="212"/>
      <c r="S624" s="688"/>
      <c r="T624" s="212"/>
      <c r="U624" s="212"/>
      <c r="V624" s="212"/>
      <c r="W624" s="212"/>
      <c r="X624" s="212"/>
      <c r="Y624" s="212"/>
      <c r="Z624" s="1338"/>
      <c r="AA624" s="1338"/>
      <c r="AB624" s="1338"/>
      <c r="AC624" s="1338"/>
      <c r="AD624" s="212"/>
      <c r="AE624" s="1338"/>
      <c r="AF624" s="212"/>
      <c r="AG624" s="212"/>
      <c r="AH624" s="212"/>
      <c r="AI624" s="212"/>
      <c r="AJ624" s="212"/>
      <c r="AK624" s="688"/>
      <c r="AL624" s="212"/>
      <c r="AM624" s="212"/>
      <c r="AN624" s="212"/>
      <c r="AO624" s="212"/>
      <c r="AP624" s="212"/>
      <c r="AQ624" s="212"/>
      <c r="AR624" s="212"/>
      <c r="AS624" s="212"/>
      <c r="AT624" s="212"/>
      <c r="AU624" s="212"/>
      <c r="AV624" s="212"/>
      <c r="AW624" s="212"/>
      <c r="AX624" s="212"/>
      <c r="AY624" s="212"/>
      <c r="AZ624" s="212"/>
      <c r="BA624" s="212"/>
      <c r="BB624" s="212"/>
      <c r="BC624" s="688"/>
      <c r="BD624" s="1338"/>
      <c r="BE624" s="1338"/>
      <c r="BF624" s="1338"/>
      <c r="BG624" s="1338"/>
      <c r="BH624" s="1338"/>
      <c r="BI624" s="1338"/>
      <c r="BJ624" s="1338"/>
      <c r="BK624" s="1338"/>
      <c r="BL624" s="1338"/>
      <c r="BM624" s="1338"/>
      <c r="BN624" s="1338"/>
      <c r="BO624" s="1338"/>
      <c r="BP624" s="1338"/>
      <c r="BQ624" s="1338"/>
      <c r="BR624" s="1338"/>
      <c r="BS624" s="1338"/>
      <c r="BT624" s="1338"/>
      <c r="BU624" s="688"/>
      <c r="BV624" s="212"/>
      <c r="BW624" s="212"/>
      <c r="BX624" s="212"/>
      <c r="BY624" s="212"/>
      <c r="BZ624" s="570"/>
      <c r="CA624" s="570"/>
      <c r="CB624" s="570"/>
      <c r="CC624" s="664"/>
      <c r="CD624" s="1086"/>
      <c r="CE624" s="1086"/>
      <c r="CF624" s="1086"/>
      <c r="CG624" s="1086"/>
      <c r="CH624" s="1086"/>
      <c r="CI624" s="1086"/>
      <c r="CJ624" s="1086"/>
      <c r="CK624" s="1086"/>
      <c r="CL624" s="1086"/>
      <c r="CM624" s="1086"/>
      <c r="CN624" s="1086"/>
      <c r="CO624" s="1086"/>
      <c r="CP624" s="614"/>
      <c r="CQ624" s="614"/>
      <c r="CR624" s="614"/>
      <c r="CS624" s="614"/>
      <c r="CT624" s="614"/>
      <c r="CU624" s="614"/>
      <c r="CV624" s="614"/>
      <c r="CW624" s="614"/>
      <c r="CX624" s="614"/>
      <c r="CY624" s="614"/>
      <c r="CZ624" s="614"/>
      <c r="DA624" s="614"/>
      <c r="DB624" s="614"/>
      <c r="DC624" s="614"/>
      <c r="DD624" s="614"/>
      <c r="DE624" s="614"/>
      <c r="DF624" s="614"/>
      <c r="DG624" s="579"/>
      <c r="DH624" s="98"/>
      <c r="DI624" s="98"/>
      <c r="DJ624" s="98"/>
      <c r="DK624" s="572"/>
      <c r="DL624" s="598"/>
      <c r="DM624" s="598"/>
      <c r="DN624" s="598"/>
      <c r="DO624" s="598"/>
      <c r="DP624" s="598"/>
      <c r="DQ624" s="598"/>
      <c r="DR624" s="598"/>
      <c r="DS624" s="598"/>
      <c r="DT624" s="468"/>
    </row>
    <row r="625" spans="1:124" s="470" customFormat="1" ht="15.75" customHeight="1">
      <c r="A625" s="627" t="s">
        <v>290</v>
      </c>
      <c r="B625" s="212">
        <v>5</v>
      </c>
      <c r="C625" s="212"/>
      <c r="D625" s="212"/>
      <c r="E625" s="212"/>
      <c r="F625" s="212"/>
      <c r="G625" s="212"/>
      <c r="H625" s="212">
        <v>2</v>
      </c>
      <c r="I625" s="212">
        <v>2</v>
      </c>
      <c r="J625" s="212">
        <v>2</v>
      </c>
      <c r="K625" s="212">
        <v>2</v>
      </c>
      <c r="L625" s="212">
        <v>2</v>
      </c>
      <c r="M625" s="212">
        <v>5</v>
      </c>
      <c r="N625" s="212"/>
      <c r="O625" s="212"/>
      <c r="P625" s="212"/>
      <c r="Q625" s="212"/>
      <c r="R625" s="212"/>
      <c r="S625" s="688"/>
      <c r="T625" s="212"/>
      <c r="U625" s="212">
        <v>2</v>
      </c>
      <c r="V625" s="212">
        <v>2</v>
      </c>
      <c r="W625" s="212"/>
      <c r="X625" s="212"/>
      <c r="Y625" s="212"/>
      <c r="Z625" s="1338"/>
      <c r="AA625" s="1338">
        <v>2</v>
      </c>
      <c r="AB625" s="1338">
        <v>5</v>
      </c>
      <c r="AC625" s="1338">
        <v>2</v>
      </c>
      <c r="AD625" s="212"/>
      <c r="AE625" s="1338">
        <v>2</v>
      </c>
      <c r="AF625" s="212"/>
      <c r="AG625" s="212"/>
      <c r="AH625" s="212"/>
      <c r="AI625" s="212"/>
      <c r="AJ625" s="212"/>
      <c r="AK625" s="688"/>
      <c r="AL625" s="212"/>
      <c r="AM625" s="212"/>
      <c r="AN625" s="212"/>
      <c r="AO625" s="212"/>
      <c r="AP625" s="212"/>
      <c r="AQ625" s="212"/>
      <c r="AR625" s="212"/>
      <c r="AS625" s="212"/>
      <c r="AT625" s="212"/>
      <c r="AU625" s="212"/>
      <c r="AV625" s="212"/>
      <c r="AW625" s="212"/>
      <c r="AX625" s="212"/>
      <c r="AY625" s="212"/>
      <c r="AZ625" s="212"/>
      <c r="BA625" s="212"/>
      <c r="BB625" s="212"/>
      <c r="BC625" s="688"/>
      <c r="BD625" s="1338"/>
      <c r="BE625" s="1338"/>
      <c r="BF625" s="1338"/>
      <c r="BG625" s="1338"/>
      <c r="BH625" s="1338">
        <v>4</v>
      </c>
      <c r="BI625" s="1338"/>
      <c r="BJ625" s="1338"/>
      <c r="BK625" s="1338"/>
      <c r="BL625" s="1338"/>
      <c r="BM625" s="1338"/>
      <c r="BN625" s="1338"/>
      <c r="BO625" s="1338"/>
      <c r="BP625" s="1338"/>
      <c r="BQ625" s="1338"/>
      <c r="BR625" s="1338"/>
      <c r="BS625" s="1338"/>
      <c r="BT625" s="1338"/>
      <c r="BU625" s="688"/>
      <c r="BV625" s="212">
        <v>2</v>
      </c>
      <c r="BW625" s="212">
        <v>2</v>
      </c>
      <c r="BX625" s="212"/>
      <c r="BY625" s="212"/>
      <c r="BZ625" s="856">
        <f>IF(DG625&lt;3,"",(SUM(B625:R625)-MIN(B625:R625)-MAX(B625:R625))/(DG625-2))</f>
        <v>2.6</v>
      </c>
      <c r="CA625" s="856">
        <f>IF(DH625&lt;3,"",(SUM(T625:AJ625)-MIN(T625:AJ625)-MAX(T625:AJ625))/(DH625-2))</f>
        <v>2</v>
      </c>
      <c r="CB625" s="856" t="str">
        <f>IF(DI625&lt;3,"",(SUM(AL625:BB625)-MIN(AL625:BB625)-MAX(AL625:BB625))/(DI625-2))</f>
        <v/>
      </c>
      <c r="CC625" s="857" t="str">
        <f>IF(DJ625&lt;3,"",(SUM(BD625:BT625)-MIN(BD625:BT625)-MAX(BD625:BT625))/(DJ625-2))</f>
        <v/>
      </c>
      <c r="CD625" s="1069" t="str">
        <f t="shared" ref="CD625:CO626" si="1948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070" t="str">
        <f t="shared" si="1948"/>
        <v/>
      </c>
      <c r="CF625" s="1070" t="str">
        <f t="shared" si="1948"/>
        <v/>
      </c>
      <c r="CG625" s="1070" t="str">
        <f t="shared" si="1948"/>
        <v/>
      </c>
      <c r="CH625" s="1070" t="str">
        <f t="shared" si="1948"/>
        <v/>
      </c>
      <c r="CI625" s="1071">
        <f t="shared" si="1948"/>
        <v>4</v>
      </c>
      <c r="CJ625" s="1071" t="str">
        <f t="shared" si="1948"/>
        <v/>
      </c>
      <c r="CK625" s="1070" t="str">
        <f t="shared" si="1948"/>
        <v/>
      </c>
      <c r="CL625" s="1070" t="str">
        <f t="shared" si="1948"/>
        <v/>
      </c>
      <c r="CM625" s="1070" t="str">
        <f t="shared" si="1948"/>
        <v/>
      </c>
      <c r="CN625" s="1070" t="str">
        <f t="shared" si="1948"/>
        <v/>
      </c>
      <c r="CO625" s="1069" t="str">
        <f t="shared" si="1948"/>
        <v/>
      </c>
      <c r="CP625" s="532" t="str">
        <f t="shared" ref="CP625:CY629" si="1949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33" t="str">
        <f t="shared" si="1949"/>
        <v/>
      </c>
      <c r="CR625" s="534" t="str">
        <f t="shared" si="1949"/>
        <v/>
      </c>
      <c r="CS625" s="534" t="str">
        <f t="shared" si="1949"/>
        <v/>
      </c>
      <c r="CT625" s="534" t="str">
        <f t="shared" si="1949"/>
        <v/>
      </c>
      <c r="CU625" s="534" t="str">
        <f t="shared" si="1949"/>
        <v/>
      </c>
      <c r="CV625" s="534" t="str">
        <f t="shared" si="1949"/>
        <v/>
      </c>
      <c r="CW625" s="535" t="str">
        <f t="shared" si="1949"/>
        <v/>
      </c>
      <c r="CX625" s="535">
        <f t="shared" si="1949"/>
        <v>4</v>
      </c>
      <c r="CY625" s="535" t="str">
        <f t="shared" si="1949"/>
        <v/>
      </c>
      <c r="CZ625" s="534" t="str">
        <f t="shared" ref="CZ625:DF629" si="1950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/>
      </c>
      <c r="DA625" s="534" t="str">
        <f t="shared" si="1950"/>
        <v/>
      </c>
      <c r="DB625" s="534" t="str">
        <f t="shared" si="1950"/>
        <v/>
      </c>
      <c r="DC625" s="534" t="str">
        <f t="shared" si="1950"/>
        <v/>
      </c>
      <c r="DD625" s="534" t="str">
        <f t="shared" si="1950"/>
        <v/>
      </c>
      <c r="DE625" s="533" t="str">
        <f t="shared" si="1950"/>
        <v/>
      </c>
      <c r="DF625" s="532" t="str">
        <f t="shared" si="1950"/>
        <v/>
      </c>
      <c r="DG625" s="631">
        <f>COUNT(B625:R625)</f>
        <v>7</v>
      </c>
      <c r="DH625" s="96">
        <f>COUNT(T625:AJ625)</f>
        <v>6</v>
      </c>
      <c r="DI625" s="96">
        <f>COUNT(AL625:BB625)</f>
        <v>0</v>
      </c>
      <c r="DJ625" s="96">
        <f>COUNT(BD625:BT625)</f>
        <v>1</v>
      </c>
      <c r="DK625" s="467"/>
      <c r="DL625" s="599"/>
      <c r="DM625" s="599"/>
      <c r="DN625" s="599"/>
      <c r="DO625" s="599"/>
      <c r="DP625" s="599"/>
      <c r="DQ625" s="599"/>
      <c r="DR625" s="599"/>
      <c r="DS625" s="599"/>
      <c r="DT625" s="468"/>
    </row>
    <row r="626" spans="1:124" s="470" customFormat="1" ht="15.75" customHeight="1">
      <c r="A626" s="627" t="s">
        <v>281</v>
      </c>
      <c r="B626" s="736">
        <f t="shared" ref="B626:BM626" si="1951">2150*$K$1</f>
        <v>9001.619999999999</v>
      </c>
      <c r="C626" s="736">
        <f t="shared" si="1951"/>
        <v>9001.619999999999</v>
      </c>
      <c r="D626" s="736">
        <f t="shared" si="1951"/>
        <v>9001.619999999999</v>
      </c>
      <c r="E626" s="736">
        <f t="shared" si="1951"/>
        <v>9001.619999999999</v>
      </c>
      <c r="F626" s="736">
        <f t="shared" si="1951"/>
        <v>9001.619999999999</v>
      </c>
      <c r="G626" s="736">
        <f t="shared" si="1951"/>
        <v>9001.619999999999</v>
      </c>
      <c r="H626" s="736">
        <f t="shared" si="1951"/>
        <v>9001.619999999999</v>
      </c>
      <c r="I626" s="736">
        <f t="shared" si="1951"/>
        <v>9001.619999999999</v>
      </c>
      <c r="J626" s="736">
        <f t="shared" si="1951"/>
        <v>9001.619999999999</v>
      </c>
      <c r="K626" s="736">
        <f t="shared" si="1951"/>
        <v>9001.619999999999</v>
      </c>
      <c r="L626" s="736">
        <f t="shared" si="1951"/>
        <v>9001.619999999999</v>
      </c>
      <c r="M626" s="736">
        <f t="shared" si="1951"/>
        <v>9001.619999999999</v>
      </c>
      <c r="N626" s="736">
        <f t="shared" si="1951"/>
        <v>9001.619999999999</v>
      </c>
      <c r="O626" s="736">
        <f t="shared" si="1951"/>
        <v>9001.619999999999</v>
      </c>
      <c r="P626" s="736">
        <f t="shared" si="1951"/>
        <v>9001.619999999999</v>
      </c>
      <c r="Q626" s="736">
        <f t="shared" si="1951"/>
        <v>9001.619999999999</v>
      </c>
      <c r="R626" s="736">
        <f t="shared" si="1951"/>
        <v>9001.619999999999</v>
      </c>
      <c r="S626" s="688"/>
      <c r="T626" s="736">
        <f t="shared" si="1951"/>
        <v>9001.619999999999</v>
      </c>
      <c r="U626" s="736">
        <f t="shared" si="1951"/>
        <v>9001.619999999999</v>
      </c>
      <c r="V626" s="736">
        <f t="shared" si="1951"/>
        <v>9001.619999999999</v>
      </c>
      <c r="W626" s="736">
        <f t="shared" si="1951"/>
        <v>9001.619999999999</v>
      </c>
      <c r="X626" s="736">
        <f t="shared" si="1951"/>
        <v>9001.619999999999</v>
      </c>
      <c r="Y626" s="736">
        <f t="shared" si="1951"/>
        <v>9001.619999999999</v>
      </c>
      <c r="Z626" s="736">
        <f t="shared" si="1951"/>
        <v>9001.619999999999</v>
      </c>
      <c r="AA626" s="736">
        <f t="shared" si="1951"/>
        <v>9001.619999999999</v>
      </c>
      <c r="AB626" s="736">
        <f t="shared" si="1951"/>
        <v>9001.619999999999</v>
      </c>
      <c r="AC626" s="736">
        <f t="shared" si="1951"/>
        <v>9001.619999999999</v>
      </c>
      <c r="AD626" s="736">
        <f t="shared" si="1951"/>
        <v>9001.619999999999</v>
      </c>
      <c r="AE626" s="736">
        <f t="shared" si="1951"/>
        <v>9001.619999999999</v>
      </c>
      <c r="AF626" s="736">
        <f t="shared" si="1951"/>
        <v>9001.619999999999</v>
      </c>
      <c r="AG626" s="736">
        <f t="shared" si="1951"/>
        <v>9001.619999999999</v>
      </c>
      <c r="AH626" s="736">
        <f t="shared" si="1951"/>
        <v>9001.619999999999</v>
      </c>
      <c r="AI626" s="736">
        <f t="shared" si="1951"/>
        <v>9001.619999999999</v>
      </c>
      <c r="AJ626" s="736">
        <f t="shared" si="1951"/>
        <v>9001.619999999999</v>
      </c>
      <c r="AK626" s="688"/>
      <c r="AL626" s="736">
        <f t="shared" si="1951"/>
        <v>9001.619999999999</v>
      </c>
      <c r="AM626" s="736">
        <f t="shared" si="1951"/>
        <v>9001.619999999999</v>
      </c>
      <c r="AN626" s="736">
        <f t="shared" si="1951"/>
        <v>9001.619999999999</v>
      </c>
      <c r="AO626" s="736">
        <f t="shared" si="1951"/>
        <v>9001.619999999999</v>
      </c>
      <c r="AP626" s="736">
        <f t="shared" si="1951"/>
        <v>9001.619999999999</v>
      </c>
      <c r="AQ626" s="736">
        <f t="shared" si="1951"/>
        <v>9001.619999999999</v>
      </c>
      <c r="AR626" s="736">
        <f t="shared" si="1951"/>
        <v>9001.619999999999</v>
      </c>
      <c r="AS626" s="736">
        <f t="shared" si="1951"/>
        <v>9001.619999999999</v>
      </c>
      <c r="AT626" s="736">
        <f t="shared" si="1951"/>
        <v>9001.619999999999</v>
      </c>
      <c r="AU626" s="736">
        <f t="shared" si="1951"/>
        <v>9001.619999999999</v>
      </c>
      <c r="AV626" s="736">
        <f t="shared" si="1951"/>
        <v>9001.619999999999</v>
      </c>
      <c r="AW626" s="736">
        <f t="shared" si="1951"/>
        <v>9001.619999999999</v>
      </c>
      <c r="AX626" s="736">
        <f t="shared" si="1951"/>
        <v>9001.619999999999</v>
      </c>
      <c r="AY626" s="736">
        <f t="shared" si="1951"/>
        <v>9001.619999999999</v>
      </c>
      <c r="AZ626" s="736">
        <f t="shared" si="1951"/>
        <v>9001.619999999999</v>
      </c>
      <c r="BA626" s="736">
        <f t="shared" si="1951"/>
        <v>9001.619999999999</v>
      </c>
      <c r="BB626" s="736">
        <f t="shared" si="1951"/>
        <v>9001.619999999999</v>
      </c>
      <c r="BC626" s="688"/>
      <c r="BD626" s="736">
        <f t="shared" si="1951"/>
        <v>9001.619999999999</v>
      </c>
      <c r="BE626" s="736">
        <f t="shared" si="1951"/>
        <v>9001.619999999999</v>
      </c>
      <c r="BF626" s="736">
        <f t="shared" si="1951"/>
        <v>9001.619999999999</v>
      </c>
      <c r="BG626" s="736">
        <f t="shared" si="1951"/>
        <v>9001.619999999999</v>
      </c>
      <c r="BH626" s="736">
        <f t="shared" si="1951"/>
        <v>9001.619999999999</v>
      </c>
      <c r="BI626" s="736">
        <f t="shared" si="1951"/>
        <v>9001.619999999999</v>
      </c>
      <c r="BJ626" s="736">
        <f t="shared" si="1951"/>
        <v>9001.619999999999</v>
      </c>
      <c r="BK626" s="736">
        <f t="shared" si="1951"/>
        <v>9001.619999999999</v>
      </c>
      <c r="BL626" s="736">
        <f t="shared" si="1951"/>
        <v>9001.619999999999</v>
      </c>
      <c r="BM626" s="736">
        <f t="shared" si="1951"/>
        <v>9001.619999999999</v>
      </c>
      <c r="BN626" s="736">
        <f t="shared" ref="BN626:BT626" si="1952">2150*$K$1</f>
        <v>9001.619999999999</v>
      </c>
      <c r="BO626" s="736">
        <f t="shared" si="1952"/>
        <v>9001.619999999999</v>
      </c>
      <c r="BP626" s="736">
        <f t="shared" si="1952"/>
        <v>9001.619999999999</v>
      </c>
      <c r="BQ626" s="736">
        <f t="shared" si="1952"/>
        <v>9001.619999999999</v>
      </c>
      <c r="BR626" s="736">
        <f t="shared" si="1952"/>
        <v>9001.619999999999</v>
      </c>
      <c r="BS626" s="736">
        <f t="shared" si="1952"/>
        <v>9001.619999999999</v>
      </c>
      <c r="BT626" s="736">
        <f t="shared" si="1952"/>
        <v>9001.619999999999</v>
      </c>
      <c r="BU626" s="688"/>
      <c r="BV626" s="736">
        <f t="shared" ref="BV626:BY626" si="1953">2150*$K$1</f>
        <v>9001.619999999999</v>
      </c>
      <c r="BW626" s="736">
        <f t="shared" si="1953"/>
        <v>9001.619999999999</v>
      </c>
      <c r="BX626" s="736">
        <f t="shared" si="1953"/>
        <v>9001.619999999999</v>
      </c>
      <c r="BY626" s="736">
        <f t="shared" si="1953"/>
        <v>9001.619999999999</v>
      </c>
      <c r="BZ626" s="856">
        <f>IF(DG626&lt;3,"",(SUM(B626:R626)-MIN(B626:R626)-MAX(B626:R626))/(DG626-2))</f>
        <v>9001.6199999999972</v>
      </c>
      <c r="CA626" s="856">
        <f>IF(DH626&lt;3,"",(SUM(T626:AJ626)-MIN(T626:AJ626)-MAX(T626:AJ626))/(DH626-2))</f>
        <v>9001.6199999999972</v>
      </c>
      <c r="CB626" s="856">
        <f>IF(DI626&lt;3,"",(SUM(AL626:BB626)-MIN(AL626:BB626)-MAX(AL626:BB626))/(DI626-2))</f>
        <v>9001.6199999999972</v>
      </c>
      <c r="CC626" s="857">
        <f>IF(DJ626&lt;3,"",(SUM(BD626:BT626)-MIN(BD626:BT626)-MAX(BD626:BT626))/(DJ626-2))</f>
        <v>9001.6199999999972</v>
      </c>
      <c r="CD626" s="1069">
        <f t="shared" si="1948"/>
        <v>9001.619999999999</v>
      </c>
      <c r="CE626" s="1070">
        <f t="shared" ref="CE626:CO627" si="1954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9001.619999999999</v>
      </c>
      <c r="CF626" s="1070">
        <f t="shared" si="1954"/>
        <v>9001.619999999999</v>
      </c>
      <c r="CG626" s="1070">
        <f t="shared" si="1954"/>
        <v>9001.619999999999</v>
      </c>
      <c r="CH626" s="1070">
        <f t="shared" si="1954"/>
        <v>9001.619999999999</v>
      </c>
      <c r="CI626" s="1071">
        <f t="shared" si="1954"/>
        <v>9001.619999999999</v>
      </c>
      <c r="CJ626" s="1071">
        <f t="shared" si="1954"/>
        <v>9001.619999999999</v>
      </c>
      <c r="CK626" s="1070">
        <f t="shared" si="1954"/>
        <v>9001.619999999999</v>
      </c>
      <c r="CL626" s="1070">
        <f t="shared" si="1954"/>
        <v>9001.619999999999</v>
      </c>
      <c r="CM626" s="1070">
        <f t="shared" si="1954"/>
        <v>9001.619999999999</v>
      </c>
      <c r="CN626" s="1070">
        <f t="shared" si="1954"/>
        <v>9001.619999999999</v>
      </c>
      <c r="CO626" s="1069">
        <f t="shared" si="1954"/>
        <v>9001.619999999999</v>
      </c>
      <c r="CP626" s="532">
        <f t="shared" si="1949"/>
        <v>9001.619999999999</v>
      </c>
      <c r="CQ626" s="533">
        <f t="shared" si="1949"/>
        <v>9001.619999999999</v>
      </c>
      <c r="CR626" s="534">
        <f t="shared" si="1949"/>
        <v>9001.619999999999</v>
      </c>
      <c r="CS626" s="534">
        <f t="shared" si="1949"/>
        <v>9001.619999999999</v>
      </c>
      <c r="CT626" s="534">
        <f t="shared" si="1949"/>
        <v>9001.619999999999</v>
      </c>
      <c r="CU626" s="534">
        <f t="shared" si="1949"/>
        <v>9001.619999999999</v>
      </c>
      <c r="CV626" s="534">
        <f t="shared" si="1949"/>
        <v>9001.619999999999</v>
      </c>
      <c r="CW626" s="535">
        <f t="shared" si="1949"/>
        <v>9001.619999999999</v>
      </c>
      <c r="CX626" s="535">
        <f t="shared" si="1949"/>
        <v>9001.619999999999</v>
      </c>
      <c r="CY626" s="535">
        <f t="shared" si="1949"/>
        <v>9001.619999999999</v>
      </c>
      <c r="CZ626" s="534">
        <f t="shared" si="1950"/>
        <v>9001.619999999999</v>
      </c>
      <c r="DA626" s="534">
        <f t="shared" si="1950"/>
        <v>9001.619999999999</v>
      </c>
      <c r="DB626" s="534">
        <f t="shared" si="1950"/>
        <v>9001.619999999999</v>
      </c>
      <c r="DC626" s="534">
        <f t="shared" si="1950"/>
        <v>9001.619999999999</v>
      </c>
      <c r="DD626" s="534">
        <f t="shared" si="1950"/>
        <v>9001.619999999999</v>
      </c>
      <c r="DE626" s="533">
        <f t="shared" si="1950"/>
        <v>9001.619999999999</v>
      </c>
      <c r="DF626" s="532">
        <f t="shared" si="1950"/>
        <v>9001.619999999999</v>
      </c>
      <c r="DG626" s="631">
        <f>COUNT(B626:R626)</f>
        <v>17</v>
      </c>
      <c r="DH626" s="96">
        <f>COUNT(T626:AJ626)</f>
        <v>17</v>
      </c>
      <c r="DI626" s="96">
        <f>COUNT(AL626:BB626)</f>
        <v>17</v>
      </c>
      <c r="DJ626" s="96">
        <f>COUNT(BD626:BT626)</f>
        <v>17</v>
      </c>
      <c r="DK626" s="467"/>
      <c r="DL626" s="599"/>
      <c r="DM626" s="599"/>
      <c r="DN626" s="599"/>
      <c r="DO626" s="599"/>
      <c r="DP626" s="599"/>
      <c r="DQ626" s="599"/>
      <c r="DR626" s="599"/>
      <c r="DS626" s="599"/>
      <c r="DT626" s="468"/>
    </row>
    <row r="627" spans="1:124" s="470" customFormat="1" ht="15.75" customHeight="1">
      <c r="A627" s="627" t="s">
        <v>226</v>
      </c>
      <c r="B627" s="611">
        <f t="shared" ref="B627:M627" si="1955">IF(B625="","",B625*B626/B$46/365/$G$1)</f>
        <v>1.0008917452410601E-3</v>
      </c>
      <c r="C627" s="611" t="str">
        <f t="shared" si="1955"/>
        <v/>
      </c>
      <c r="D627" s="611" t="str">
        <f t="shared" si="1955"/>
        <v/>
      </c>
      <c r="E627" s="611" t="str">
        <f t="shared" si="1955"/>
        <v/>
      </c>
      <c r="F627" s="611" t="str">
        <f t="shared" si="1955"/>
        <v/>
      </c>
      <c r="G627" s="611" t="str">
        <f t="shared" si="1955"/>
        <v/>
      </c>
      <c r="H627" s="611">
        <f t="shared" si="1955"/>
        <v>4.6708281444582801E-4</v>
      </c>
      <c r="I627" s="611">
        <f t="shared" si="1955"/>
        <v>5.0954488848635796E-4</v>
      </c>
      <c r="J627" s="611">
        <f t="shared" si="1955"/>
        <v>4.311533671807644E-4</v>
      </c>
      <c r="K627" s="611">
        <f t="shared" si="1955"/>
        <v>4.6708281444582801E-4</v>
      </c>
      <c r="L627" s="611">
        <f t="shared" si="1955"/>
        <v>5.6049937733499376E-4</v>
      </c>
      <c r="M627" s="611">
        <f t="shared" si="1955"/>
        <v>1.2738622212158949E-3</v>
      </c>
      <c r="N627" s="611"/>
      <c r="O627" s="611"/>
      <c r="P627" s="611"/>
      <c r="Q627" s="611"/>
      <c r="R627" s="611"/>
      <c r="S627" s="688"/>
      <c r="T627" s="611" t="str">
        <f t="shared" ref="T627:AE627" si="1956">IF(T625="","",T625*T626/T$46/365/$G$1)</f>
        <v/>
      </c>
      <c r="U627" s="611">
        <f t="shared" si="1956"/>
        <v>5.0954488848635796E-4</v>
      </c>
      <c r="V627" s="611">
        <f t="shared" si="1956"/>
        <v>4.311533671807644E-4</v>
      </c>
      <c r="W627" s="611" t="str">
        <f t="shared" si="1956"/>
        <v/>
      </c>
      <c r="X627" s="611" t="str">
        <f t="shared" si="1956"/>
        <v/>
      </c>
      <c r="Y627" s="611" t="str">
        <f t="shared" si="1956"/>
        <v/>
      </c>
      <c r="Z627" s="1348" t="str">
        <f t="shared" si="1956"/>
        <v/>
      </c>
      <c r="AA627" s="1348">
        <f t="shared" si="1956"/>
        <v>3.7366625155666247E-4</v>
      </c>
      <c r="AB627" s="1348">
        <f t="shared" si="1956"/>
        <v>1.0778834179519109E-3</v>
      </c>
      <c r="AC627" s="1348">
        <f t="shared" si="1956"/>
        <v>2.8024968866749688E-4</v>
      </c>
      <c r="AD627" s="611" t="str">
        <f t="shared" si="1956"/>
        <v/>
      </c>
      <c r="AE627" s="1348">
        <f t="shared" si="1956"/>
        <v>5.6049937733499376E-4</v>
      </c>
      <c r="AF627" s="611"/>
      <c r="AG627" s="611"/>
      <c r="AH627" s="611"/>
      <c r="AI627" s="611"/>
      <c r="AJ627" s="611"/>
      <c r="AK627" s="688"/>
      <c r="AL627" s="611" t="str">
        <f t="shared" ref="AL627:AW627" si="1957">IF(AL625="","",AL625*AL626/AL$46/365/$G$1)</f>
        <v/>
      </c>
      <c r="AM627" s="611" t="str">
        <f t="shared" si="1957"/>
        <v/>
      </c>
      <c r="AN627" s="611" t="str">
        <f t="shared" si="1957"/>
        <v/>
      </c>
      <c r="AO627" s="611" t="str">
        <f t="shared" si="1957"/>
        <v/>
      </c>
      <c r="AP627" s="611" t="str">
        <f t="shared" si="1957"/>
        <v/>
      </c>
      <c r="AQ627" s="611" t="str">
        <f t="shared" si="1957"/>
        <v/>
      </c>
      <c r="AR627" s="611" t="str">
        <f t="shared" si="1957"/>
        <v/>
      </c>
      <c r="AS627" s="611" t="str">
        <f t="shared" si="1957"/>
        <v/>
      </c>
      <c r="AT627" s="611" t="str">
        <f t="shared" si="1957"/>
        <v/>
      </c>
      <c r="AU627" s="611" t="str">
        <f t="shared" si="1957"/>
        <v/>
      </c>
      <c r="AV627" s="611" t="str">
        <f t="shared" si="1957"/>
        <v/>
      </c>
      <c r="AW627" s="611" t="str">
        <f t="shared" si="1957"/>
        <v/>
      </c>
      <c r="AX627" s="611"/>
      <c r="AY627" s="611"/>
      <c r="AZ627" s="611"/>
      <c r="BA627" s="611"/>
      <c r="BB627" s="611"/>
      <c r="BC627" s="688"/>
      <c r="BD627" s="1348" t="str">
        <f t="shared" ref="BD627:BO627" si="1958">IF(BD625="","",BD625*BD626/BD$46/365/$G$1)</f>
        <v/>
      </c>
      <c r="BE627" s="1348" t="str">
        <f t="shared" si="1958"/>
        <v/>
      </c>
      <c r="BF627" s="1348" t="str">
        <f t="shared" si="1958"/>
        <v/>
      </c>
      <c r="BG627" s="1348" t="str">
        <f t="shared" si="1958"/>
        <v/>
      </c>
      <c r="BH627" s="1348">
        <f t="shared" si="1958"/>
        <v>2.2419975093399751E-3</v>
      </c>
      <c r="BI627" s="1348" t="str">
        <f t="shared" si="1958"/>
        <v/>
      </c>
      <c r="BJ627" s="1348" t="str">
        <f t="shared" si="1958"/>
        <v/>
      </c>
      <c r="BK627" s="1348" t="str">
        <f t="shared" si="1958"/>
        <v/>
      </c>
      <c r="BL627" s="1348" t="str">
        <f t="shared" si="1958"/>
        <v/>
      </c>
      <c r="BM627" s="1348" t="str">
        <f t="shared" si="1958"/>
        <v/>
      </c>
      <c r="BN627" s="1348" t="str">
        <f t="shared" si="1958"/>
        <v/>
      </c>
      <c r="BO627" s="1348" t="str">
        <f t="shared" si="1958"/>
        <v/>
      </c>
      <c r="BP627" s="1348"/>
      <c r="BQ627" s="1348"/>
      <c r="BR627" s="1348"/>
      <c r="BS627" s="1348"/>
      <c r="BT627" s="1348"/>
      <c r="BU627" s="688"/>
      <c r="BV627" s="611">
        <f>IF(BV625="","",BV625*BV626/BV$46/365/$G$1)</f>
        <v>5.6049937733499376E-4</v>
      </c>
      <c r="BW627" s="611">
        <f>IF(BW625="","",BW625*BW626/BW$46/365/$G$1)</f>
        <v>5.6049937733499376E-4</v>
      </c>
      <c r="BX627" s="611" t="str">
        <f>IF(BX625="","",BX625*BX626/BX$46/365/$G$1)</f>
        <v/>
      </c>
      <c r="BY627" s="611" t="str">
        <f>IF(BY625="","",BY625*BY626/BY$46/365/$G$1)</f>
        <v/>
      </c>
      <c r="BZ627" s="603">
        <f>IF(DG627&lt;3,"",(SUM(B627:R627)-MIN(B627:R627)-MAX(B627:R627))/(DG627-2))</f>
        <v>6.0102032799081372E-4</v>
      </c>
      <c r="CA627" s="603">
        <f>IF(DH627&lt;3,"",(SUM(T627:AJ627)-MIN(T627:AJ627)-MAX(T627:AJ627))/(DH627-2))</f>
        <v>4.6871597113969468E-4</v>
      </c>
      <c r="CB627" s="603" t="str">
        <f>IF(DI627&lt;3,"",(SUM(AL627:BB627)-MIN(AL627:BB627)-MAX(AL627:BB627))/(DI627-2))</f>
        <v/>
      </c>
      <c r="CC627" s="603" t="str">
        <f>IF(DJ627&lt;3,"",(SUM(BD627:BT627)-MIN(BD627:BT627)-MAX(BD627:BT627))/(DJ627-2))</f>
        <v/>
      </c>
      <c r="CD627" s="1072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073" t="str">
        <f t="shared" si="1954"/>
        <v/>
      </c>
      <c r="CF627" s="1073" t="str">
        <f t="shared" si="1954"/>
        <v/>
      </c>
      <c r="CG627" s="1073" t="str">
        <f t="shared" si="1954"/>
        <v/>
      </c>
      <c r="CH627" s="1073" t="str">
        <f t="shared" si="1954"/>
        <v/>
      </c>
      <c r="CI627" s="1074">
        <f t="shared" si="1954"/>
        <v>2.2419975093399751E-3</v>
      </c>
      <c r="CJ627" s="1074" t="str">
        <f t="shared" si="1954"/>
        <v/>
      </c>
      <c r="CK627" s="1073" t="str">
        <f t="shared" si="1954"/>
        <v/>
      </c>
      <c r="CL627" s="1073" t="str">
        <f t="shared" si="1954"/>
        <v/>
      </c>
      <c r="CM627" s="1073" t="str">
        <f t="shared" si="1954"/>
        <v/>
      </c>
      <c r="CN627" s="1073" t="str">
        <f t="shared" si="1954"/>
        <v/>
      </c>
      <c r="CO627" s="1072" t="str">
        <f t="shared" si="1954"/>
        <v/>
      </c>
      <c r="CP627" s="520" t="str">
        <f t="shared" si="1949"/>
        <v/>
      </c>
      <c r="CQ627" s="521" t="str">
        <f t="shared" si="1949"/>
        <v/>
      </c>
      <c r="CR627" s="522" t="str">
        <f t="shared" si="1949"/>
        <v/>
      </c>
      <c r="CS627" s="522" t="str">
        <f t="shared" si="1949"/>
        <v/>
      </c>
      <c r="CT627" s="522" t="str">
        <f t="shared" si="1949"/>
        <v/>
      </c>
      <c r="CU627" s="522" t="str">
        <f t="shared" si="1949"/>
        <v/>
      </c>
      <c r="CV627" s="522" t="str">
        <f t="shared" si="1949"/>
        <v/>
      </c>
      <c r="CW627" s="523" t="str">
        <f t="shared" si="1949"/>
        <v/>
      </c>
      <c r="CX627" s="523">
        <f t="shared" si="1949"/>
        <v>2.2419975093399751E-3</v>
      </c>
      <c r="CY627" s="523" t="str">
        <f t="shared" si="1949"/>
        <v/>
      </c>
      <c r="CZ627" s="522" t="str">
        <f t="shared" si="1950"/>
        <v/>
      </c>
      <c r="DA627" s="522" t="str">
        <f t="shared" si="1950"/>
        <v/>
      </c>
      <c r="DB627" s="522" t="str">
        <f t="shared" si="1950"/>
        <v/>
      </c>
      <c r="DC627" s="522" t="str">
        <f t="shared" si="1950"/>
        <v/>
      </c>
      <c r="DD627" s="522" t="str">
        <f t="shared" si="1950"/>
        <v/>
      </c>
      <c r="DE627" s="521" t="str">
        <f t="shared" si="1950"/>
        <v/>
      </c>
      <c r="DF627" s="520" t="str">
        <f t="shared" si="1950"/>
        <v/>
      </c>
      <c r="DG627" s="631">
        <f>COUNT(B627:R627)</f>
        <v>7</v>
      </c>
      <c r="DH627" s="96">
        <f>COUNT(T627:AJ627)</f>
        <v>6</v>
      </c>
      <c r="DI627" s="96">
        <f>COUNT(AL627:BB627)</f>
        <v>0</v>
      </c>
      <c r="DJ627" s="96">
        <f>COUNT(BD627:BT627)</f>
        <v>1</v>
      </c>
      <c r="DK627" s="467"/>
      <c r="DL627" s="599"/>
      <c r="DM627" s="599"/>
      <c r="DN627" s="599"/>
      <c r="DO627" s="599"/>
      <c r="DP627" s="599"/>
      <c r="DQ627" s="599"/>
      <c r="DR627" s="599"/>
      <c r="DS627" s="599"/>
      <c r="DT627" s="468"/>
    </row>
    <row r="628" spans="1:124" s="470" customFormat="1" ht="15.75" customHeight="1">
      <c r="A628" s="627" t="s">
        <v>285</v>
      </c>
      <c r="B628" s="305">
        <v>9</v>
      </c>
      <c r="C628" s="305"/>
      <c r="D628" s="305"/>
      <c r="E628" s="305"/>
      <c r="F628" s="305"/>
      <c r="G628" s="305"/>
      <c r="H628" s="305">
        <v>15</v>
      </c>
      <c r="I628" s="305">
        <v>15.5</v>
      </c>
      <c r="J628" s="305">
        <v>13.5</v>
      </c>
      <c r="K628" s="305">
        <v>15</v>
      </c>
      <c r="L628" s="305">
        <v>14</v>
      </c>
      <c r="M628" s="305">
        <v>9</v>
      </c>
      <c r="N628" s="305"/>
      <c r="O628" s="305"/>
      <c r="P628" s="305"/>
      <c r="Q628" s="305"/>
      <c r="R628" s="305"/>
      <c r="S628" s="688"/>
      <c r="T628" s="305"/>
      <c r="U628" s="305">
        <v>14</v>
      </c>
      <c r="V628" s="305">
        <v>16</v>
      </c>
      <c r="W628" s="305"/>
      <c r="X628" s="305"/>
      <c r="Y628" s="305"/>
      <c r="Z628" s="1349"/>
      <c r="AA628" s="1349">
        <v>16.5</v>
      </c>
      <c r="AB628" s="1349">
        <v>10</v>
      </c>
      <c r="AC628" s="1349">
        <v>20</v>
      </c>
      <c r="AD628" s="305"/>
      <c r="AE628" s="1349">
        <v>18</v>
      </c>
      <c r="AF628" s="305"/>
      <c r="AG628" s="305"/>
      <c r="AH628" s="305"/>
      <c r="AI628" s="305"/>
      <c r="AJ628" s="305"/>
      <c r="AK628" s="688"/>
      <c r="AL628" s="305">
        <v>23.8</v>
      </c>
      <c r="AM628" s="305">
        <v>30</v>
      </c>
      <c r="AN628" s="305">
        <v>26</v>
      </c>
      <c r="AO628" s="305">
        <v>26.4</v>
      </c>
      <c r="AP628" s="305">
        <v>25</v>
      </c>
      <c r="AQ628" s="305">
        <v>22</v>
      </c>
      <c r="AR628" s="305">
        <v>23.8</v>
      </c>
      <c r="AS628" s="305">
        <v>24.2</v>
      </c>
      <c r="AT628" s="305">
        <v>25</v>
      </c>
      <c r="AU628" s="305">
        <v>24</v>
      </c>
      <c r="AV628" s="305">
        <v>24</v>
      </c>
      <c r="AW628" s="305">
        <v>19.5</v>
      </c>
      <c r="AX628" s="305"/>
      <c r="AY628" s="305"/>
      <c r="AZ628" s="305"/>
      <c r="BA628" s="305"/>
      <c r="BB628" s="305"/>
      <c r="BC628" s="688"/>
      <c r="BD628" s="1349"/>
      <c r="BE628" s="1349"/>
      <c r="BF628" s="1349"/>
      <c r="BG628" s="1349"/>
      <c r="BH628" s="1349">
        <v>12.5</v>
      </c>
      <c r="BI628" s="1349"/>
      <c r="BJ628" s="1349"/>
      <c r="BK628" s="1349"/>
      <c r="BL628" s="1349"/>
      <c r="BM628" s="1349"/>
      <c r="BN628" s="1349"/>
      <c r="BO628" s="1349"/>
      <c r="BP628" s="1349"/>
      <c r="BQ628" s="1349"/>
      <c r="BR628" s="1349"/>
      <c r="BS628" s="1349"/>
      <c r="BT628" s="1349"/>
      <c r="BU628" s="688"/>
      <c r="BV628" s="305">
        <v>16</v>
      </c>
      <c r="BW628" s="305">
        <v>16</v>
      </c>
      <c r="BX628" s="305"/>
      <c r="BY628" s="305"/>
      <c r="BZ628" s="856">
        <f>IF(DG628&lt;3,"",(SUM(B628:R628)-MIN(B628:R628)-MAX(B628:R628))/(DG628-2))</f>
        <v>13.3</v>
      </c>
      <c r="CA628" s="856">
        <f>IF(DH628&lt;3,"",(SUM(T628:AJ628)-MIN(T628:AJ628)-MAX(T628:AJ628))/(DH628-2))</f>
        <v>16.125</v>
      </c>
      <c r="CB628" s="856">
        <f>IF(DI628&lt;3,"",(SUM(AL628:BB628)-MIN(AL628:BB628)-MAX(AL628:BB628))/(DI628-2))</f>
        <v>24.419999999999998</v>
      </c>
      <c r="CC628" s="857" t="str">
        <f>IF(DJ628&lt;3,"",(SUM(BD628:BT628)-MIN(BD628:BT628)-MAX(BD628:BT628))/(DJ628-2))</f>
        <v/>
      </c>
      <c r="CD628" s="1069" t="str">
        <f t="shared" ref="CD628:CO629" si="1959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070" t="str">
        <f t="shared" si="1959"/>
        <v/>
      </c>
      <c r="CF628" s="1070" t="str">
        <f t="shared" si="1959"/>
        <v/>
      </c>
      <c r="CG628" s="1070" t="str">
        <f t="shared" si="1959"/>
        <v/>
      </c>
      <c r="CH628" s="1070" t="str">
        <f t="shared" si="1959"/>
        <v/>
      </c>
      <c r="CI628" s="1071">
        <f t="shared" si="1959"/>
        <v>12.5</v>
      </c>
      <c r="CJ628" s="1071" t="str">
        <f t="shared" si="1959"/>
        <v/>
      </c>
      <c r="CK628" s="1070" t="str">
        <f t="shared" si="1959"/>
        <v/>
      </c>
      <c r="CL628" s="1070" t="str">
        <f t="shared" si="1959"/>
        <v/>
      </c>
      <c r="CM628" s="1070" t="str">
        <f t="shared" si="1959"/>
        <v/>
      </c>
      <c r="CN628" s="1070" t="str">
        <f t="shared" si="1959"/>
        <v/>
      </c>
      <c r="CO628" s="1069" t="str">
        <f t="shared" si="1959"/>
        <v/>
      </c>
      <c r="CP628" s="532" t="str">
        <f t="shared" si="1949"/>
        <v/>
      </c>
      <c r="CQ628" s="533" t="str">
        <f t="shared" si="1949"/>
        <v/>
      </c>
      <c r="CR628" s="534" t="str">
        <f t="shared" si="1949"/>
        <v/>
      </c>
      <c r="CS628" s="534" t="str">
        <f t="shared" si="1949"/>
        <v/>
      </c>
      <c r="CT628" s="534" t="str">
        <f t="shared" si="1949"/>
        <v/>
      </c>
      <c r="CU628" s="534" t="str">
        <f t="shared" si="1949"/>
        <v/>
      </c>
      <c r="CV628" s="534" t="str">
        <f t="shared" si="1949"/>
        <v/>
      </c>
      <c r="CW628" s="535" t="str">
        <f t="shared" si="1949"/>
        <v/>
      </c>
      <c r="CX628" s="535">
        <f t="shared" si="1949"/>
        <v>12.5</v>
      </c>
      <c r="CY628" s="535" t="str">
        <f t="shared" si="1949"/>
        <v/>
      </c>
      <c r="CZ628" s="534" t="str">
        <f t="shared" si="1950"/>
        <v/>
      </c>
      <c r="DA628" s="534" t="str">
        <f t="shared" si="1950"/>
        <v/>
      </c>
      <c r="DB628" s="534" t="str">
        <f t="shared" si="1950"/>
        <v/>
      </c>
      <c r="DC628" s="534" t="str">
        <f t="shared" si="1950"/>
        <v/>
      </c>
      <c r="DD628" s="534" t="str">
        <f t="shared" si="1950"/>
        <v/>
      </c>
      <c r="DE628" s="533" t="str">
        <f t="shared" si="1950"/>
        <v/>
      </c>
      <c r="DF628" s="532" t="str">
        <f t="shared" si="1950"/>
        <v/>
      </c>
      <c r="DG628" s="631">
        <f>COUNT(B628:R628)</f>
        <v>7</v>
      </c>
      <c r="DH628" s="96">
        <f>COUNT(T628:AJ628)</f>
        <v>6</v>
      </c>
      <c r="DI628" s="96">
        <f>COUNT(AL628:BB628)</f>
        <v>12</v>
      </c>
      <c r="DJ628" s="96">
        <f>COUNT(BD628:BT628)</f>
        <v>1</v>
      </c>
      <c r="DK628" s="467"/>
      <c r="DL628" s="599"/>
      <c r="DM628" s="599"/>
      <c r="DN628" s="599"/>
      <c r="DO628" s="599"/>
      <c r="DP628" s="599"/>
      <c r="DQ628" s="599"/>
      <c r="DR628" s="599"/>
      <c r="DS628" s="599"/>
      <c r="DT628" s="468"/>
    </row>
    <row r="629" spans="1:124" s="470" customFormat="1" ht="15.75" customHeight="1">
      <c r="A629" s="627" t="s">
        <v>283</v>
      </c>
      <c r="B629" s="608">
        <f t="shared" ref="B629:M629" si="1960">IF(B628="","",B625*B628)</f>
        <v>45</v>
      </c>
      <c r="C629" s="608" t="str">
        <f t="shared" si="1960"/>
        <v/>
      </c>
      <c r="D629" s="608" t="str">
        <f t="shared" si="1960"/>
        <v/>
      </c>
      <c r="E629" s="608" t="str">
        <f t="shared" si="1960"/>
        <v/>
      </c>
      <c r="F629" s="608" t="str">
        <f t="shared" si="1960"/>
        <v/>
      </c>
      <c r="G629" s="608" t="str">
        <f t="shared" si="1960"/>
        <v/>
      </c>
      <c r="H629" s="608">
        <f t="shared" si="1960"/>
        <v>30</v>
      </c>
      <c r="I629" s="608">
        <f t="shared" si="1960"/>
        <v>31</v>
      </c>
      <c r="J629" s="608">
        <f t="shared" si="1960"/>
        <v>27</v>
      </c>
      <c r="K629" s="608">
        <f t="shared" si="1960"/>
        <v>30</v>
      </c>
      <c r="L629" s="608">
        <f t="shared" si="1960"/>
        <v>28</v>
      </c>
      <c r="M629" s="608">
        <f t="shared" si="1960"/>
        <v>45</v>
      </c>
      <c r="N629" s="608"/>
      <c r="O629" s="608"/>
      <c r="P629" s="608"/>
      <c r="Q629" s="608"/>
      <c r="R629" s="608"/>
      <c r="S629" s="688"/>
      <c r="T629" s="608" t="str">
        <f t="shared" ref="T629:AE629" si="1961">IF(T628="","",T625*T628)</f>
        <v/>
      </c>
      <c r="U629" s="608">
        <f t="shared" si="1961"/>
        <v>28</v>
      </c>
      <c r="V629" s="608">
        <f t="shared" si="1961"/>
        <v>32</v>
      </c>
      <c r="W629" s="608" t="str">
        <f t="shared" si="1961"/>
        <v/>
      </c>
      <c r="X629" s="608" t="str">
        <f t="shared" si="1961"/>
        <v/>
      </c>
      <c r="Y629" s="608" t="str">
        <f t="shared" si="1961"/>
        <v/>
      </c>
      <c r="Z629" s="1347" t="str">
        <f t="shared" si="1961"/>
        <v/>
      </c>
      <c r="AA629" s="1347">
        <f t="shared" si="1961"/>
        <v>33</v>
      </c>
      <c r="AB629" s="1347">
        <f t="shared" si="1961"/>
        <v>50</v>
      </c>
      <c r="AC629" s="1347">
        <f t="shared" si="1961"/>
        <v>40</v>
      </c>
      <c r="AD629" s="608" t="str">
        <f t="shared" si="1961"/>
        <v/>
      </c>
      <c r="AE629" s="1347">
        <f t="shared" si="1961"/>
        <v>36</v>
      </c>
      <c r="AF629" s="608"/>
      <c r="AG629" s="608"/>
      <c r="AH629" s="608"/>
      <c r="AI629" s="608"/>
      <c r="AJ629" s="608"/>
      <c r="AK629" s="688"/>
      <c r="AL629" s="608">
        <f t="shared" ref="AL629:AW629" si="1962">IF(AL628="","",AL625*AL628)</f>
        <v>0</v>
      </c>
      <c r="AM629" s="608">
        <f t="shared" si="1962"/>
        <v>0</v>
      </c>
      <c r="AN629" s="608">
        <f t="shared" si="1962"/>
        <v>0</v>
      </c>
      <c r="AO629" s="608">
        <f t="shared" si="1962"/>
        <v>0</v>
      </c>
      <c r="AP629" s="608">
        <f t="shared" si="1962"/>
        <v>0</v>
      </c>
      <c r="AQ629" s="608">
        <f t="shared" si="1962"/>
        <v>0</v>
      </c>
      <c r="AR629" s="608">
        <f t="shared" si="1962"/>
        <v>0</v>
      </c>
      <c r="AS629" s="608">
        <f t="shared" si="1962"/>
        <v>0</v>
      </c>
      <c r="AT629" s="608">
        <f t="shared" si="1962"/>
        <v>0</v>
      </c>
      <c r="AU629" s="608">
        <f t="shared" si="1962"/>
        <v>0</v>
      </c>
      <c r="AV629" s="608">
        <f t="shared" si="1962"/>
        <v>0</v>
      </c>
      <c r="AW629" s="608">
        <f t="shared" si="1962"/>
        <v>0</v>
      </c>
      <c r="AX629" s="608"/>
      <c r="AY629" s="608"/>
      <c r="AZ629" s="608"/>
      <c r="BA629" s="608"/>
      <c r="BB629" s="608"/>
      <c r="BC629" s="688"/>
      <c r="BD629" s="1347" t="str">
        <f t="shared" ref="BD629:BO629" si="1963">IF(BD628="","",BD625*BD628)</f>
        <v/>
      </c>
      <c r="BE629" s="1347" t="str">
        <f t="shared" si="1963"/>
        <v/>
      </c>
      <c r="BF629" s="1347" t="str">
        <f t="shared" si="1963"/>
        <v/>
      </c>
      <c r="BG629" s="1347" t="str">
        <f t="shared" si="1963"/>
        <v/>
      </c>
      <c r="BH629" s="1347">
        <f t="shared" si="1963"/>
        <v>50</v>
      </c>
      <c r="BI629" s="1347" t="str">
        <f t="shared" si="1963"/>
        <v/>
      </c>
      <c r="BJ629" s="1347" t="str">
        <f t="shared" si="1963"/>
        <v/>
      </c>
      <c r="BK629" s="1347" t="str">
        <f t="shared" si="1963"/>
        <v/>
      </c>
      <c r="BL629" s="1347" t="str">
        <f t="shared" si="1963"/>
        <v/>
      </c>
      <c r="BM629" s="1347" t="str">
        <f t="shared" si="1963"/>
        <v/>
      </c>
      <c r="BN629" s="1347" t="str">
        <f t="shared" si="1963"/>
        <v/>
      </c>
      <c r="BO629" s="1347" t="str">
        <f t="shared" si="1963"/>
        <v/>
      </c>
      <c r="BP629" s="1347"/>
      <c r="BQ629" s="1347"/>
      <c r="BR629" s="1347"/>
      <c r="BS629" s="1347"/>
      <c r="BT629" s="1347"/>
      <c r="BU629" s="688"/>
      <c r="BV629" s="608">
        <f>IF(BV628="","",BV625*BV628)</f>
        <v>32</v>
      </c>
      <c r="BW629" s="608">
        <f>IF(BW628="","",BW625*BW628)</f>
        <v>32</v>
      </c>
      <c r="BX629" s="608" t="str">
        <f>IF(BX628="","",BX625*BX628)</f>
        <v/>
      </c>
      <c r="BY629" s="608" t="str">
        <f>IF(BY628="","",BY625*BY628)</f>
        <v/>
      </c>
      <c r="BZ629" s="856">
        <f>IF(DG629&lt;3,"",(SUM(B629:R629)-MIN(B629:R629)-MAX(B629:R629))/(DG629-2))</f>
        <v>32.799999999999997</v>
      </c>
      <c r="CA629" s="856">
        <f>IF(DH629&lt;3,"",(SUM(T629:AJ629)-MIN(T629:AJ629)-MAX(T629:AJ629))/(DH629-2))</f>
        <v>35.25</v>
      </c>
      <c r="CB629" s="856">
        <f>IF(DI629&lt;3,"",(SUM(AL629:BB629)-MIN(AL629:BB629)-MAX(AL629:BB629))/(DI629-2))</f>
        <v>0</v>
      </c>
      <c r="CC629" s="857" t="str">
        <f>IF(DJ629&lt;3,"",(SUM(BD629:BT629)-MIN(BD629:BT629)-MAX(BD629:BT629))/(DJ629-2))</f>
        <v/>
      </c>
      <c r="CD629" s="1069" t="str">
        <f t="shared" si="1959"/>
        <v/>
      </c>
      <c r="CE629" s="1070" t="str">
        <f t="shared" ref="CE629:CO629" si="1964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070" t="str">
        <f t="shared" si="1964"/>
        <v/>
      </c>
      <c r="CG629" s="1070" t="str">
        <f t="shared" si="1964"/>
        <v/>
      </c>
      <c r="CH629" s="1070" t="str">
        <f t="shared" si="1964"/>
        <v/>
      </c>
      <c r="CI629" s="1071">
        <f t="shared" si="1964"/>
        <v>50</v>
      </c>
      <c r="CJ629" s="1071" t="str">
        <f t="shared" si="1964"/>
        <v/>
      </c>
      <c r="CK629" s="1070" t="str">
        <f t="shared" si="1964"/>
        <v/>
      </c>
      <c r="CL629" s="1070" t="str">
        <f t="shared" si="1964"/>
        <v/>
      </c>
      <c r="CM629" s="1070" t="str">
        <f t="shared" si="1964"/>
        <v/>
      </c>
      <c r="CN629" s="1070" t="str">
        <f t="shared" si="1964"/>
        <v/>
      </c>
      <c r="CO629" s="1069" t="str">
        <f t="shared" si="1964"/>
        <v/>
      </c>
      <c r="CP629" s="532" t="str">
        <f t="shared" si="1949"/>
        <v/>
      </c>
      <c r="CQ629" s="533" t="str">
        <f t="shared" si="1949"/>
        <v/>
      </c>
      <c r="CR629" s="534" t="str">
        <f t="shared" si="1949"/>
        <v/>
      </c>
      <c r="CS629" s="534" t="str">
        <f t="shared" si="1949"/>
        <v/>
      </c>
      <c r="CT629" s="534" t="str">
        <f t="shared" si="1949"/>
        <v/>
      </c>
      <c r="CU629" s="534" t="str">
        <f t="shared" si="1949"/>
        <v/>
      </c>
      <c r="CV629" s="534" t="str">
        <f t="shared" si="1949"/>
        <v/>
      </c>
      <c r="CW629" s="535" t="str">
        <f t="shared" si="1949"/>
        <v/>
      </c>
      <c r="CX629" s="535">
        <f t="shared" si="1949"/>
        <v>50</v>
      </c>
      <c r="CY629" s="535" t="str">
        <f t="shared" si="1949"/>
        <v/>
      </c>
      <c r="CZ629" s="534" t="str">
        <f t="shared" si="1950"/>
        <v/>
      </c>
      <c r="DA629" s="534" t="str">
        <f t="shared" si="1950"/>
        <v/>
      </c>
      <c r="DB629" s="534" t="str">
        <f t="shared" si="1950"/>
        <v/>
      </c>
      <c r="DC629" s="534" t="str">
        <f t="shared" si="1950"/>
        <v/>
      </c>
      <c r="DD629" s="534" t="str">
        <f t="shared" si="1950"/>
        <v/>
      </c>
      <c r="DE629" s="533" t="str">
        <f t="shared" si="1950"/>
        <v/>
      </c>
      <c r="DF629" s="532" t="str">
        <f t="shared" si="1950"/>
        <v/>
      </c>
      <c r="DG629" s="631">
        <f>COUNT(B629:R629)</f>
        <v>7</v>
      </c>
      <c r="DH629" s="96">
        <f>COUNT(T629:AJ629)</f>
        <v>6</v>
      </c>
      <c r="DI629" s="96">
        <f>COUNT(AL629:BB629)</f>
        <v>12</v>
      </c>
      <c r="DJ629" s="96">
        <f>COUNT(BD629:BT629)</f>
        <v>1</v>
      </c>
      <c r="DK629" s="467"/>
      <c r="DL629" s="599"/>
      <c r="DM629" s="599"/>
      <c r="DN629" s="599"/>
      <c r="DO629" s="599"/>
      <c r="DP629" s="599"/>
      <c r="DQ629" s="599"/>
      <c r="DR629" s="599"/>
      <c r="DS629" s="599"/>
      <c r="DT629" s="468"/>
    </row>
    <row r="630" spans="1:124" s="470" customFormat="1" ht="15.75" customHeight="1">
      <c r="A630" s="1110" t="s">
        <v>1195</v>
      </c>
      <c r="B630" s="620" t="s">
        <v>1194</v>
      </c>
      <c r="C630" s="620" t="s">
        <v>1194</v>
      </c>
      <c r="D630" s="620" t="s">
        <v>1194</v>
      </c>
      <c r="E630" s="620" t="s">
        <v>1194</v>
      </c>
      <c r="F630" s="620"/>
      <c r="G630" s="620" t="s">
        <v>1194</v>
      </c>
      <c r="H630" s="620" t="s">
        <v>1194</v>
      </c>
      <c r="I630" s="620" t="s">
        <v>1194</v>
      </c>
      <c r="J630" s="620" t="s">
        <v>1194</v>
      </c>
      <c r="K630" s="620" t="s">
        <v>1194</v>
      </c>
      <c r="L630" s="620"/>
      <c r="M630" s="620"/>
      <c r="N630" s="212"/>
      <c r="O630" s="212"/>
      <c r="P630" s="212"/>
      <c r="Q630" s="212"/>
      <c r="R630" s="212"/>
      <c r="S630" s="688"/>
      <c r="T630" s="620" t="s">
        <v>1194</v>
      </c>
      <c r="U630" s="620" t="s">
        <v>1194</v>
      </c>
      <c r="V630" s="620" t="s">
        <v>1194</v>
      </c>
      <c r="W630" s="620" t="s">
        <v>1194</v>
      </c>
      <c r="X630" s="620" t="s">
        <v>1194</v>
      </c>
      <c r="Y630" s="620" t="s">
        <v>1194</v>
      </c>
      <c r="Z630" s="620" t="s">
        <v>1194</v>
      </c>
      <c r="AA630" s="620" t="s">
        <v>1194</v>
      </c>
      <c r="AB630" s="620" t="s">
        <v>1194</v>
      </c>
      <c r="AC630" s="620" t="s">
        <v>1194</v>
      </c>
      <c r="AD630" s="620"/>
      <c r="AE630" s="620" t="s">
        <v>1194</v>
      </c>
      <c r="AF630" s="212"/>
      <c r="AG630" s="212"/>
      <c r="AH630" s="212"/>
      <c r="AI630" s="212"/>
      <c r="AJ630" s="212"/>
      <c r="AK630" s="688"/>
      <c r="AL630" s="620" t="s">
        <v>1194</v>
      </c>
      <c r="AM630" s="620" t="s">
        <v>1194</v>
      </c>
      <c r="AN630" s="620" t="s">
        <v>1194</v>
      </c>
      <c r="AO630" s="620" t="s">
        <v>1194</v>
      </c>
      <c r="AP630" s="620" t="s">
        <v>1194</v>
      </c>
      <c r="AQ630" s="620" t="s">
        <v>1194</v>
      </c>
      <c r="AR630" s="620" t="s">
        <v>1194</v>
      </c>
      <c r="AS630" s="620" t="s">
        <v>1194</v>
      </c>
      <c r="AT630" s="620" t="s">
        <v>1194</v>
      </c>
      <c r="AU630" s="620" t="s">
        <v>1194</v>
      </c>
      <c r="AV630" s="620" t="s">
        <v>1194</v>
      </c>
      <c r="AW630" s="620" t="s">
        <v>1194</v>
      </c>
      <c r="AX630" s="212"/>
      <c r="AY630" s="212"/>
      <c r="AZ630" s="212"/>
      <c r="BA630" s="212"/>
      <c r="BB630" s="212"/>
      <c r="BC630" s="688"/>
      <c r="BD630" s="620" t="s">
        <v>1194</v>
      </c>
      <c r="BE630" s="620" t="s">
        <v>1194</v>
      </c>
      <c r="BF630" s="620" t="s">
        <v>1194</v>
      </c>
      <c r="BG630" s="620" t="s">
        <v>1194</v>
      </c>
      <c r="BH630" s="620" t="s">
        <v>1194</v>
      </c>
      <c r="BI630" s="620" t="s">
        <v>1194</v>
      </c>
      <c r="BJ630" s="620" t="s">
        <v>1194</v>
      </c>
      <c r="BK630" s="620" t="s">
        <v>1194</v>
      </c>
      <c r="BL630" s="620" t="s">
        <v>1194</v>
      </c>
      <c r="BM630" s="620" t="s">
        <v>1194</v>
      </c>
      <c r="BN630" s="620" t="s">
        <v>1194</v>
      </c>
      <c r="BO630" s="620" t="s">
        <v>1194</v>
      </c>
      <c r="BP630" s="1338"/>
      <c r="BQ630" s="1338"/>
      <c r="BR630" s="1338"/>
      <c r="BS630" s="1338"/>
      <c r="BT630" s="1338"/>
      <c r="BU630" s="688"/>
      <c r="BV630" s="620" t="s">
        <v>1194</v>
      </c>
      <c r="BW630" s="620" t="s">
        <v>1194</v>
      </c>
      <c r="BX630" s="620" t="s">
        <v>1194</v>
      </c>
      <c r="BY630" s="620" t="s">
        <v>1194</v>
      </c>
      <c r="BZ630" s="570"/>
      <c r="CA630" s="570"/>
      <c r="CB630" s="570"/>
      <c r="CC630" s="664"/>
      <c r="CD630" s="1086"/>
      <c r="CE630" s="1086"/>
      <c r="CF630" s="1086"/>
      <c r="CG630" s="1086"/>
      <c r="CH630" s="1086"/>
      <c r="CI630" s="1086"/>
      <c r="CJ630" s="1086"/>
      <c r="CK630" s="1086"/>
      <c r="CL630" s="1086"/>
      <c r="CM630" s="1086"/>
      <c r="CN630" s="1086"/>
      <c r="CO630" s="1086"/>
      <c r="CP630" s="614"/>
      <c r="CQ630" s="614"/>
      <c r="CR630" s="614"/>
      <c r="CS630" s="614"/>
      <c r="CT630" s="614"/>
      <c r="CU630" s="614"/>
      <c r="CV630" s="614"/>
      <c r="CW630" s="614"/>
      <c r="CX630" s="614"/>
      <c r="CY630" s="614"/>
      <c r="CZ630" s="614"/>
      <c r="DA630" s="614"/>
      <c r="DB630" s="614"/>
      <c r="DC630" s="614"/>
      <c r="DD630" s="614"/>
      <c r="DE630" s="614"/>
      <c r="DF630" s="614"/>
      <c r="DG630" s="579"/>
      <c r="DH630" s="98"/>
      <c r="DI630" s="98"/>
      <c r="DJ630" s="98"/>
      <c r="DK630" s="572"/>
      <c r="DL630" s="598"/>
      <c r="DM630" s="598"/>
      <c r="DN630" s="598"/>
      <c r="DO630" s="598"/>
      <c r="DP630" s="598"/>
      <c r="DQ630" s="598"/>
      <c r="DR630" s="598"/>
      <c r="DS630" s="598"/>
      <c r="DT630" s="468"/>
    </row>
    <row r="631" spans="1:124" s="470" customFormat="1" ht="15.75" customHeight="1">
      <c r="A631" s="627" t="s">
        <v>290</v>
      </c>
      <c r="B631" s="212">
        <v>120</v>
      </c>
      <c r="C631" s="212">
        <v>120</v>
      </c>
      <c r="D631" s="212">
        <v>120</v>
      </c>
      <c r="E631" s="212">
        <v>120</v>
      </c>
      <c r="F631" s="212"/>
      <c r="G631" s="212">
        <v>120</v>
      </c>
      <c r="H631" s="212">
        <v>120</v>
      </c>
      <c r="I631" s="212">
        <v>120</v>
      </c>
      <c r="J631" s="212">
        <v>120</v>
      </c>
      <c r="K631" s="212">
        <v>40</v>
      </c>
      <c r="L631" s="212"/>
      <c r="M631" s="212"/>
      <c r="N631" s="212"/>
      <c r="O631" s="212"/>
      <c r="P631" s="212"/>
      <c r="Q631" s="212"/>
      <c r="R631" s="212"/>
      <c r="S631" s="688"/>
      <c r="T631" s="212">
        <v>120</v>
      </c>
      <c r="U631" s="212">
        <v>120</v>
      </c>
      <c r="V631" s="212">
        <v>120</v>
      </c>
      <c r="W631" s="212">
        <v>120</v>
      </c>
      <c r="X631" s="212">
        <v>120</v>
      </c>
      <c r="Y631" s="212">
        <v>120</v>
      </c>
      <c r="Z631" s="1338">
        <v>120</v>
      </c>
      <c r="AA631" s="1338">
        <v>120</v>
      </c>
      <c r="AB631" s="1338">
        <v>120</v>
      </c>
      <c r="AC631" s="1338">
        <v>120</v>
      </c>
      <c r="AD631" s="212"/>
      <c r="AE631" s="1338">
        <v>120</v>
      </c>
      <c r="AF631" s="212"/>
      <c r="AG631" s="212"/>
      <c r="AH631" s="212"/>
      <c r="AI631" s="212"/>
      <c r="AJ631" s="212"/>
      <c r="AK631" s="688"/>
      <c r="AL631" s="212">
        <v>120</v>
      </c>
      <c r="AM631" s="212">
        <v>120</v>
      </c>
      <c r="AN631" s="212">
        <v>120</v>
      </c>
      <c r="AO631" s="212">
        <v>120</v>
      </c>
      <c r="AP631" s="212">
        <v>120</v>
      </c>
      <c r="AQ631" s="212">
        <v>120</v>
      </c>
      <c r="AR631" s="212">
        <v>120</v>
      </c>
      <c r="AS631" s="212">
        <v>120</v>
      </c>
      <c r="AT631" s="212">
        <v>120</v>
      </c>
      <c r="AU631" s="212">
        <v>120</v>
      </c>
      <c r="AV631" s="212">
        <v>120</v>
      </c>
      <c r="AW631" s="212">
        <v>120</v>
      </c>
      <c r="AX631" s="212"/>
      <c r="AY631" s="212"/>
      <c r="AZ631" s="212"/>
      <c r="BA631" s="212"/>
      <c r="BB631" s="212"/>
      <c r="BC631" s="688"/>
      <c r="BD631" s="1338">
        <v>120</v>
      </c>
      <c r="BE631" s="1338">
        <v>120</v>
      </c>
      <c r="BF631" s="1338">
        <v>120</v>
      </c>
      <c r="BG631" s="1338">
        <v>120</v>
      </c>
      <c r="BH631" s="1338">
        <v>120</v>
      </c>
      <c r="BI631" s="1338">
        <v>120</v>
      </c>
      <c r="BJ631" s="1338">
        <v>120</v>
      </c>
      <c r="BK631" s="1338">
        <v>120</v>
      </c>
      <c r="BL631" s="1338">
        <v>120</v>
      </c>
      <c r="BM631" s="1338">
        <v>120</v>
      </c>
      <c r="BN631" s="1338">
        <v>120</v>
      </c>
      <c r="BO631" s="1338">
        <v>120</v>
      </c>
      <c r="BP631" s="1338"/>
      <c r="BQ631" s="1338"/>
      <c r="BR631" s="1338"/>
      <c r="BS631" s="1338"/>
      <c r="BT631" s="1338"/>
      <c r="BU631" s="688"/>
      <c r="BV631" s="212">
        <v>120</v>
      </c>
      <c r="BW631" s="212">
        <v>120</v>
      </c>
      <c r="BX631" s="212">
        <v>120</v>
      </c>
      <c r="BY631" s="212">
        <v>120</v>
      </c>
      <c r="BZ631" s="856">
        <f>IF(DG631&lt;3,"",(SUM(B631:R631)-MIN(B631:R631)-MAX(B631:R631))/(DG631-2))</f>
        <v>120</v>
      </c>
      <c r="CA631" s="856">
        <f>IF(DH631&lt;3,"",(SUM(T631:AJ631)-MIN(T631:AJ631)-MAX(T631:AJ631))/(DH631-2))</f>
        <v>120</v>
      </c>
      <c r="CB631" s="856">
        <f>IF(DI631&lt;3,"",(SUM(AL631:BB631)-MIN(AL631:BB631)-MAX(AL631:BB631))/(DI631-2))</f>
        <v>120</v>
      </c>
      <c r="CC631" s="857">
        <f>IF(DJ631&lt;3,"",(SUM(BD631:BT631)-MIN(BD631:BT631)-MAX(BD631:BT631))/(DJ631-2))</f>
        <v>120</v>
      </c>
      <c r="CD631" s="1069">
        <f t="shared" ref="CD631:CO632" si="1965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070">
        <f t="shared" si="1965"/>
        <v>120</v>
      </c>
      <c r="CF631" s="1070">
        <f t="shared" si="1965"/>
        <v>120</v>
      </c>
      <c r="CG631" s="1070">
        <f t="shared" si="1965"/>
        <v>120</v>
      </c>
      <c r="CH631" s="1070">
        <f t="shared" si="1965"/>
        <v>120</v>
      </c>
      <c r="CI631" s="1071">
        <f t="shared" si="1965"/>
        <v>120</v>
      </c>
      <c r="CJ631" s="1071">
        <f t="shared" si="1965"/>
        <v>120</v>
      </c>
      <c r="CK631" s="1070">
        <f t="shared" si="1965"/>
        <v>120</v>
      </c>
      <c r="CL631" s="1070">
        <f t="shared" si="1965"/>
        <v>120</v>
      </c>
      <c r="CM631" s="1070">
        <f t="shared" si="1965"/>
        <v>120</v>
      </c>
      <c r="CN631" s="1070">
        <f t="shared" si="1965"/>
        <v>120</v>
      </c>
      <c r="CO631" s="1069">
        <f t="shared" si="1965"/>
        <v>120</v>
      </c>
      <c r="CP631" s="532" t="str">
        <f t="shared" ref="CP631:CY635" si="1966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33" t="str">
        <f t="shared" si="1966"/>
        <v/>
      </c>
      <c r="CR631" s="534" t="str">
        <f t="shared" si="1966"/>
        <v/>
      </c>
      <c r="CS631" s="534">
        <f t="shared" si="1966"/>
        <v>120</v>
      </c>
      <c r="CT631" s="534">
        <f t="shared" si="1966"/>
        <v>120</v>
      </c>
      <c r="CU631" s="534">
        <f t="shared" si="1966"/>
        <v>120</v>
      </c>
      <c r="CV631" s="534">
        <f t="shared" si="1966"/>
        <v>120</v>
      </c>
      <c r="CW631" s="535">
        <f t="shared" si="1966"/>
        <v>120</v>
      </c>
      <c r="CX631" s="535">
        <f t="shared" si="1966"/>
        <v>120</v>
      </c>
      <c r="CY631" s="535">
        <f t="shared" si="1966"/>
        <v>120</v>
      </c>
      <c r="CZ631" s="534">
        <f t="shared" ref="CZ631:DF635" si="1967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120</v>
      </c>
      <c r="DA631" s="534">
        <f t="shared" si="1967"/>
        <v>120</v>
      </c>
      <c r="DB631" s="534">
        <f t="shared" si="1967"/>
        <v>120</v>
      </c>
      <c r="DC631" s="534">
        <f t="shared" si="1967"/>
        <v>120</v>
      </c>
      <c r="DD631" s="534">
        <f t="shared" si="1967"/>
        <v>120</v>
      </c>
      <c r="DE631" s="533" t="str">
        <f t="shared" si="1967"/>
        <v/>
      </c>
      <c r="DF631" s="532" t="str">
        <f t="shared" si="1967"/>
        <v/>
      </c>
      <c r="DG631" s="631">
        <f>COUNT(B631:R631)</f>
        <v>9</v>
      </c>
      <c r="DH631" s="96">
        <f>COUNT(T631:AJ631)</f>
        <v>11</v>
      </c>
      <c r="DI631" s="96">
        <f>COUNT(AL631:BB631)</f>
        <v>12</v>
      </c>
      <c r="DJ631" s="96">
        <f>COUNT(BD631:BT631)</f>
        <v>12</v>
      </c>
      <c r="DK631" s="467"/>
      <c r="DL631" s="599"/>
      <c r="DM631" s="599"/>
      <c r="DN631" s="599"/>
      <c r="DO631" s="599"/>
      <c r="DP631" s="599"/>
      <c r="DQ631" s="599"/>
      <c r="DR631" s="599"/>
      <c r="DS631" s="599"/>
      <c r="DT631" s="468"/>
    </row>
    <row r="632" spans="1:124" s="470" customFormat="1" ht="15.75" customHeight="1">
      <c r="A632" s="627" t="s">
        <v>281</v>
      </c>
      <c r="B632" s="591">
        <f>3480*$K$1</f>
        <v>14570.064</v>
      </c>
      <c r="C632" s="591">
        <f t="shared" ref="C632:R632" si="1968">3480*$K$1</f>
        <v>14570.064</v>
      </c>
      <c r="D632" s="591">
        <f t="shared" si="1968"/>
        <v>14570.064</v>
      </c>
      <c r="E632" s="591">
        <f t="shared" si="1968"/>
        <v>14570.064</v>
      </c>
      <c r="F632" s="591">
        <f t="shared" si="1968"/>
        <v>14570.064</v>
      </c>
      <c r="G632" s="591">
        <f t="shared" si="1968"/>
        <v>14570.064</v>
      </c>
      <c r="H632" s="591">
        <f t="shared" si="1968"/>
        <v>14570.064</v>
      </c>
      <c r="I632" s="591">
        <f t="shared" si="1968"/>
        <v>14570.064</v>
      </c>
      <c r="J632" s="591">
        <f t="shared" si="1968"/>
        <v>14570.064</v>
      </c>
      <c r="K632" s="591">
        <f t="shared" si="1968"/>
        <v>14570.064</v>
      </c>
      <c r="L632" s="591">
        <f t="shared" si="1968"/>
        <v>14570.064</v>
      </c>
      <c r="M632" s="591">
        <f t="shared" si="1968"/>
        <v>14570.064</v>
      </c>
      <c r="N632" s="591">
        <f t="shared" si="1968"/>
        <v>14570.064</v>
      </c>
      <c r="O632" s="591">
        <f t="shared" si="1968"/>
        <v>14570.064</v>
      </c>
      <c r="P632" s="591">
        <f t="shared" si="1968"/>
        <v>14570.064</v>
      </c>
      <c r="Q632" s="591">
        <f t="shared" si="1968"/>
        <v>14570.064</v>
      </c>
      <c r="R632" s="591">
        <f t="shared" si="1968"/>
        <v>14570.064</v>
      </c>
      <c r="S632" s="688"/>
      <c r="T632" s="591">
        <f>3480*$K$1</f>
        <v>14570.064</v>
      </c>
      <c r="U632" s="591">
        <f t="shared" ref="U632:AJ632" si="1969">3480*$K$1</f>
        <v>14570.064</v>
      </c>
      <c r="V632" s="591">
        <f t="shared" si="1969"/>
        <v>14570.064</v>
      </c>
      <c r="W632" s="591">
        <f t="shared" si="1969"/>
        <v>14570.064</v>
      </c>
      <c r="X632" s="591">
        <f t="shared" si="1969"/>
        <v>14570.064</v>
      </c>
      <c r="Y632" s="591">
        <f t="shared" si="1969"/>
        <v>14570.064</v>
      </c>
      <c r="Z632" s="591">
        <f t="shared" si="1969"/>
        <v>14570.064</v>
      </c>
      <c r="AA632" s="591">
        <f t="shared" si="1969"/>
        <v>14570.064</v>
      </c>
      <c r="AB632" s="591">
        <f t="shared" si="1969"/>
        <v>14570.064</v>
      </c>
      <c r="AC632" s="591">
        <f t="shared" si="1969"/>
        <v>14570.064</v>
      </c>
      <c r="AD632" s="591">
        <f t="shared" si="1969"/>
        <v>14570.064</v>
      </c>
      <c r="AE632" s="591">
        <f t="shared" si="1969"/>
        <v>14570.064</v>
      </c>
      <c r="AF632" s="591">
        <f t="shared" si="1969"/>
        <v>14570.064</v>
      </c>
      <c r="AG632" s="591">
        <f t="shared" si="1969"/>
        <v>14570.064</v>
      </c>
      <c r="AH632" s="591">
        <f t="shared" si="1969"/>
        <v>14570.064</v>
      </c>
      <c r="AI632" s="591">
        <f t="shared" si="1969"/>
        <v>14570.064</v>
      </c>
      <c r="AJ632" s="591">
        <f t="shared" si="1969"/>
        <v>14570.064</v>
      </c>
      <c r="AK632" s="688"/>
      <c r="AL632" s="591">
        <f>3480*$K$1</f>
        <v>14570.064</v>
      </c>
      <c r="AM632" s="591">
        <f t="shared" ref="AM632:BB632" si="1970">3480*$K$1</f>
        <v>14570.064</v>
      </c>
      <c r="AN632" s="591">
        <f t="shared" si="1970"/>
        <v>14570.064</v>
      </c>
      <c r="AO632" s="591">
        <f t="shared" si="1970"/>
        <v>14570.064</v>
      </c>
      <c r="AP632" s="591">
        <f t="shared" si="1970"/>
        <v>14570.064</v>
      </c>
      <c r="AQ632" s="591">
        <f t="shared" si="1970"/>
        <v>14570.064</v>
      </c>
      <c r="AR632" s="591">
        <f t="shared" si="1970"/>
        <v>14570.064</v>
      </c>
      <c r="AS632" s="591">
        <f t="shared" si="1970"/>
        <v>14570.064</v>
      </c>
      <c r="AT632" s="591">
        <f t="shared" si="1970"/>
        <v>14570.064</v>
      </c>
      <c r="AU632" s="591">
        <f t="shared" si="1970"/>
        <v>14570.064</v>
      </c>
      <c r="AV632" s="591">
        <f t="shared" si="1970"/>
        <v>14570.064</v>
      </c>
      <c r="AW632" s="591">
        <f t="shared" si="1970"/>
        <v>14570.064</v>
      </c>
      <c r="AX632" s="591">
        <f t="shared" si="1970"/>
        <v>14570.064</v>
      </c>
      <c r="AY632" s="591">
        <f t="shared" si="1970"/>
        <v>14570.064</v>
      </c>
      <c r="AZ632" s="591">
        <f t="shared" si="1970"/>
        <v>14570.064</v>
      </c>
      <c r="BA632" s="591">
        <f t="shared" si="1970"/>
        <v>14570.064</v>
      </c>
      <c r="BB632" s="591">
        <f t="shared" si="1970"/>
        <v>14570.064</v>
      </c>
      <c r="BC632" s="688"/>
      <c r="BD632" s="591">
        <f>3480*$K$1</f>
        <v>14570.064</v>
      </c>
      <c r="BE632" s="591">
        <f t="shared" ref="BE632:BY632" si="1971">3480*$K$1</f>
        <v>14570.064</v>
      </c>
      <c r="BF632" s="591">
        <f t="shared" si="1971"/>
        <v>14570.064</v>
      </c>
      <c r="BG632" s="591">
        <f t="shared" si="1971"/>
        <v>14570.064</v>
      </c>
      <c r="BH632" s="591">
        <f t="shared" si="1971"/>
        <v>14570.064</v>
      </c>
      <c r="BI632" s="591">
        <f t="shared" si="1971"/>
        <v>14570.064</v>
      </c>
      <c r="BJ632" s="591">
        <f t="shared" si="1971"/>
        <v>14570.064</v>
      </c>
      <c r="BK632" s="591">
        <f t="shared" si="1971"/>
        <v>14570.064</v>
      </c>
      <c r="BL632" s="591">
        <f t="shared" si="1971"/>
        <v>14570.064</v>
      </c>
      <c r="BM632" s="591">
        <f t="shared" si="1971"/>
        <v>14570.064</v>
      </c>
      <c r="BN632" s="591">
        <f t="shared" si="1971"/>
        <v>14570.064</v>
      </c>
      <c r="BO632" s="591">
        <f t="shared" si="1971"/>
        <v>14570.064</v>
      </c>
      <c r="BP632" s="591">
        <f t="shared" si="1971"/>
        <v>14570.064</v>
      </c>
      <c r="BQ632" s="591">
        <f t="shared" si="1971"/>
        <v>14570.064</v>
      </c>
      <c r="BR632" s="591">
        <f t="shared" si="1971"/>
        <v>14570.064</v>
      </c>
      <c r="BS632" s="591">
        <f t="shared" si="1971"/>
        <v>14570.064</v>
      </c>
      <c r="BT632" s="591">
        <f t="shared" si="1971"/>
        <v>14570.064</v>
      </c>
      <c r="BU632" s="688"/>
      <c r="BV632" s="591">
        <f t="shared" si="1971"/>
        <v>14570.064</v>
      </c>
      <c r="BW632" s="591">
        <f t="shared" si="1971"/>
        <v>14570.064</v>
      </c>
      <c r="BX632" s="591">
        <f t="shared" si="1971"/>
        <v>14570.064</v>
      </c>
      <c r="BY632" s="591">
        <f t="shared" si="1971"/>
        <v>14570.064</v>
      </c>
      <c r="BZ632" s="856">
        <f>IF(DG632&lt;3,"",(SUM(B632:R632)-MIN(B632:R632)-MAX(B632:R632))/(DG632-2))</f>
        <v>14570.064000000006</v>
      </c>
      <c r="CA632" s="856">
        <f>IF(DH632&lt;3,"",(SUM(T632:AJ632)-MIN(T632:AJ632)-MAX(T632:AJ632))/(DH632-2))</f>
        <v>14570.064000000006</v>
      </c>
      <c r="CB632" s="856">
        <f>IF(DI632&lt;3,"",(SUM(AL632:BB632)-MIN(AL632:BB632)-MAX(AL632:BB632))/(DI632-2))</f>
        <v>14570.064000000006</v>
      </c>
      <c r="CC632" s="857">
        <f>IF(DJ632&lt;3,"",(SUM(BD632:BT632)-MIN(BD632:BT632)-MAX(BD632:BT632))/(DJ632-2))</f>
        <v>14570.064000000006</v>
      </c>
      <c r="CD632" s="1069">
        <f t="shared" si="1965"/>
        <v>14570.064</v>
      </c>
      <c r="CE632" s="1070">
        <f t="shared" ref="CE632:CO633" si="1972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14570.064</v>
      </c>
      <c r="CF632" s="1070">
        <f t="shared" si="1972"/>
        <v>14570.064</v>
      </c>
      <c r="CG632" s="1070">
        <f t="shared" si="1972"/>
        <v>14570.064</v>
      </c>
      <c r="CH632" s="1070">
        <f t="shared" si="1972"/>
        <v>14570.064</v>
      </c>
      <c r="CI632" s="1071">
        <f t="shared" si="1972"/>
        <v>14570.064</v>
      </c>
      <c r="CJ632" s="1071">
        <f t="shared" si="1972"/>
        <v>14570.064</v>
      </c>
      <c r="CK632" s="1070">
        <f t="shared" si="1972"/>
        <v>14570.064</v>
      </c>
      <c r="CL632" s="1070">
        <f t="shared" si="1972"/>
        <v>14570.064</v>
      </c>
      <c r="CM632" s="1070">
        <f t="shared" si="1972"/>
        <v>14570.064</v>
      </c>
      <c r="CN632" s="1070">
        <f t="shared" si="1972"/>
        <v>14570.064</v>
      </c>
      <c r="CO632" s="1069">
        <f t="shared" si="1972"/>
        <v>14570.064</v>
      </c>
      <c r="CP632" s="532">
        <f t="shared" si="1966"/>
        <v>14570.064</v>
      </c>
      <c r="CQ632" s="533">
        <f t="shared" si="1966"/>
        <v>14570.064</v>
      </c>
      <c r="CR632" s="534">
        <f t="shared" si="1966"/>
        <v>14570.064</v>
      </c>
      <c r="CS632" s="534">
        <f t="shared" si="1966"/>
        <v>14570.064</v>
      </c>
      <c r="CT632" s="534">
        <f t="shared" si="1966"/>
        <v>14570.064</v>
      </c>
      <c r="CU632" s="534">
        <f t="shared" si="1966"/>
        <v>14570.064</v>
      </c>
      <c r="CV632" s="534">
        <f t="shared" si="1966"/>
        <v>14570.064</v>
      </c>
      <c r="CW632" s="535">
        <f t="shared" si="1966"/>
        <v>14570.064</v>
      </c>
      <c r="CX632" s="535">
        <f t="shared" si="1966"/>
        <v>14570.064</v>
      </c>
      <c r="CY632" s="535">
        <f t="shared" si="1966"/>
        <v>14570.064</v>
      </c>
      <c r="CZ632" s="534">
        <f t="shared" si="1967"/>
        <v>14570.064</v>
      </c>
      <c r="DA632" s="534">
        <f t="shared" si="1967"/>
        <v>14570.064</v>
      </c>
      <c r="DB632" s="534">
        <f t="shared" si="1967"/>
        <v>14570.064</v>
      </c>
      <c r="DC632" s="534">
        <f t="shared" si="1967"/>
        <v>14570.064</v>
      </c>
      <c r="DD632" s="534">
        <f t="shared" si="1967"/>
        <v>14570.064</v>
      </c>
      <c r="DE632" s="533">
        <f t="shared" si="1967"/>
        <v>14570.064</v>
      </c>
      <c r="DF632" s="532">
        <f t="shared" si="1967"/>
        <v>14570.064</v>
      </c>
      <c r="DG632" s="631">
        <f>COUNT(B632:R632)</f>
        <v>17</v>
      </c>
      <c r="DH632" s="96">
        <f>COUNT(T632:AJ632)</f>
        <v>17</v>
      </c>
      <c r="DI632" s="96">
        <f>COUNT(AL632:BB632)</f>
        <v>17</v>
      </c>
      <c r="DJ632" s="96">
        <f>COUNT(BD632:BT632)</f>
        <v>17</v>
      </c>
      <c r="DK632" s="467"/>
      <c r="DL632" s="599"/>
      <c r="DM632" s="599"/>
      <c r="DN632" s="599"/>
      <c r="DO632" s="599"/>
      <c r="DP632" s="599"/>
      <c r="DQ632" s="599"/>
      <c r="DR632" s="599"/>
      <c r="DS632" s="599"/>
      <c r="DT632" s="468"/>
    </row>
    <row r="633" spans="1:124" s="470" customFormat="1" ht="15.75" customHeight="1">
      <c r="A633" s="627" t="s">
        <v>226</v>
      </c>
      <c r="B633" s="611">
        <f t="shared" ref="B633:M633" si="1973">IF(B631="","",B631*B632/B$46/365/$G$1)</f>
        <v>3.8881152819782952E-2</v>
      </c>
      <c r="C633" s="611">
        <f t="shared" si="1973"/>
        <v>4.5361344956413446E-2</v>
      </c>
      <c r="D633" s="611">
        <f t="shared" si="1973"/>
        <v>6.8042017434620169E-2</v>
      </c>
      <c r="E633" s="611">
        <f t="shared" si="1973"/>
        <v>4.5361344956413446E-2</v>
      </c>
      <c r="F633" s="611" t="str">
        <f t="shared" si="1973"/>
        <v/>
      </c>
      <c r="G633" s="611">
        <f t="shared" si="1973"/>
        <v>4.9485103588814666E-2</v>
      </c>
      <c r="H633" s="611">
        <f t="shared" si="1973"/>
        <v>4.5361344956413446E-2</v>
      </c>
      <c r="I633" s="611">
        <f t="shared" si="1973"/>
        <v>4.9485103588814666E-2</v>
      </c>
      <c r="J633" s="611">
        <f t="shared" si="1973"/>
        <v>4.1872010728997024E-2</v>
      </c>
      <c r="K633" s="611">
        <f t="shared" si="1973"/>
        <v>1.5120448318804484E-2</v>
      </c>
      <c r="L633" s="611" t="str">
        <f t="shared" si="1973"/>
        <v/>
      </c>
      <c r="M633" s="611" t="str">
        <f t="shared" si="1973"/>
        <v/>
      </c>
      <c r="N633" s="611"/>
      <c r="O633" s="611"/>
      <c r="P633" s="611"/>
      <c r="Q633" s="611"/>
      <c r="R633" s="611"/>
      <c r="S633" s="688"/>
      <c r="T633" s="611">
        <f t="shared" ref="T633:AE633" si="1974">IF(T631="","",T631*T632/T$46/365/$G$1)</f>
        <v>4.5361344956413446E-2</v>
      </c>
      <c r="U633" s="611">
        <f t="shared" si="1974"/>
        <v>4.9485103588814666E-2</v>
      </c>
      <c r="V633" s="611">
        <f t="shared" si="1974"/>
        <v>4.1872010728997024E-2</v>
      </c>
      <c r="W633" s="611">
        <f t="shared" si="1974"/>
        <v>4.9485103588814666E-2</v>
      </c>
      <c r="X633" s="611">
        <f t="shared" si="1974"/>
        <v>6.8042017434620169E-2</v>
      </c>
      <c r="Y633" s="611">
        <f t="shared" si="1974"/>
        <v>5.4433613947696136E-2</v>
      </c>
      <c r="Z633" s="1348">
        <f t="shared" si="1974"/>
        <v>4.9485103588814666E-2</v>
      </c>
      <c r="AA633" s="1348">
        <f t="shared" si="1974"/>
        <v>3.6289075965130764E-2</v>
      </c>
      <c r="AB633" s="1348">
        <f t="shared" si="1974"/>
        <v>4.1872010728997024E-2</v>
      </c>
      <c r="AC633" s="1348">
        <f t="shared" si="1974"/>
        <v>2.7216806973848068E-2</v>
      </c>
      <c r="AD633" s="611" t="str">
        <f t="shared" si="1974"/>
        <v/>
      </c>
      <c r="AE633" s="1348">
        <f t="shared" si="1974"/>
        <v>5.4433613947696136E-2</v>
      </c>
      <c r="AF633" s="611"/>
      <c r="AG633" s="611"/>
      <c r="AH633" s="611"/>
      <c r="AI633" s="611"/>
      <c r="AJ633" s="611"/>
      <c r="AK633" s="688"/>
      <c r="AL633" s="611">
        <f t="shared" ref="AL633:AW633" si="1975">IF(AL631="","",AL631*AL632/AL$46/365/$G$1)</f>
        <v>5.4433613947696136E-2</v>
      </c>
      <c r="AM633" s="611">
        <f t="shared" si="1975"/>
        <v>5.4433613947696136E-2</v>
      </c>
      <c r="AN633" s="611">
        <f t="shared" si="1975"/>
        <v>6.0481793275217924E-2</v>
      </c>
      <c r="AO633" s="611">
        <f t="shared" si="1975"/>
        <v>4.5361344956413446E-2</v>
      </c>
      <c r="AP633" s="611">
        <f t="shared" si="1975"/>
        <v>4.5361344956413446E-2</v>
      </c>
      <c r="AQ633" s="611">
        <f t="shared" si="1975"/>
        <v>6.0481793275217924E-2</v>
      </c>
      <c r="AR633" s="611">
        <f t="shared" si="1975"/>
        <v>4.5361344956413446E-2</v>
      </c>
      <c r="AS633" s="611">
        <f t="shared" si="1975"/>
        <v>9.0722689912826893E-2</v>
      </c>
      <c r="AT633" s="611">
        <f t="shared" si="1975"/>
        <v>6.8042017434620169E-2</v>
      </c>
      <c r="AU633" s="611">
        <f t="shared" si="1975"/>
        <v>4.5361344956413446E-2</v>
      </c>
      <c r="AV633" s="611">
        <f t="shared" si="1975"/>
        <v>4.5361344956413446E-2</v>
      </c>
      <c r="AW633" s="611">
        <f t="shared" si="1975"/>
        <v>9.0722689912826893E-2</v>
      </c>
      <c r="AX633" s="611"/>
      <c r="AY633" s="611"/>
      <c r="AZ633" s="611"/>
      <c r="BA633" s="611"/>
      <c r="BB633" s="611"/>
      <c r="BC633" s="688"/>
      <c r="BD633" s="1348">
        <f t="shared" ref="BD633:BO633" si="1976">IF(BD631="","",BD631*BD632/BD$46/365/$G$1)</f>
        <v>6.8042017434620169E-2</v>
      </c>
      <c r="BE633" s="1348">
        <f t="shared" si="1976"/>
        <v>5.4433613947696136E-2</v>
      </c>
      <c r="BF633" s="1348">
        <f t="shared" si="1976"/>
        <v>6.8042017434620169E-2</v>
      </c>
      <c r="BG633" s="1348">
        <f t="shared" si="1976"/>
        <v>9.0722689912826893E-2</v>
      </c>
      <c r="BH633" s="1348">
        <f t="shared" si="1976"/>
        <v>0.10886722789539227</v>
      </c>
      <c r="BI633" s="1348">
        <f t="shared" si="1976"/>
        <v>7.7762305639565904E-2</v>
      </c>
      <c r="BJ633" s="1348">
        <f t="shared" si="1976"/>
        <v>5.4433613947696136E-2</v>
      </c>
      <c r="BK633" s="1348">
        <f t="shared" si="1976"/>
        <v>6.8042017434620169E-2</v>
      </c>
      <c r="BL633" s="1348">
        <f t="shared" si="1976"/>
        <v>6.0481793275217924E-2</v>
      </c>
      <c r="BM633" s="1348">
        <f t="shared" si="1976"/>
        <v>4.5361344956413446E-2</v>
      </c>
      <c r="BN633" s="1348">
        <f t="shared" si="1976"/>
        <v>6.0481793275217924E-2</v>
      </c>
      <c r="BO633" s="1348">
        <f t="shared" si="1976"/>
        <v>5.4433613947696136E-2</v>
      </c>
      <c r="BP633" s="1348"/>
      <c r="BQ633" s="1348"/>
      <c r="BR633" s="1348"/>
      <c r="BS633" s="1348"/>
      <c r="BT633" s="1348"/>
      <c r="BU633" s="688"/>
      <c r="BV633" s="611">
        <f>IF(BV631="","",BV631*BV632/BV$46/365/$G$1)</f>
        <v>5.4433613947696136E-2</v>
      </c>
      <c r="BW633" s="611">
        <f>IF(BW631="","",BW631*BW632/BW$46/365/$G$1)</f>
        <v>5.4433613947696136E-2</v>
      </c>
      <c r="BX633" s="611">
        <f>IF(BX631="","",BX631*BX632/BX$46/365/$G$1)</f>
        <v>5.4433613947696136E-2</v>
      </c>
      <c r="BY633" s="611">
        <f>IF(BY631="","",BY631*BY632/BY$46/365/$G$1)</f>
        <v>6.8042017434620169E-2</v>
      </c>
      <c r="BZ633" s="603">
        <f>IF(DG633&lt;3,"",(SUM(B633:R633)-MIN(B633:R633)-MAX(B633:R633))/(DG633-2))</f>
        <v>4.5115343656521374E-2</v>
      </c>
      <c r="CA633" s="603">
        <f>IF(DH633&lt;3,"",(SUM(T633:AJ633)-MIN(T633:AJ633)-MAX(T633:AJ633))/(DH633-2))</f>
        <v>4.6968553449041626E-2</v>
      </c>
      <c r="CB633" s="603">
        <f>IF(DI633&lt;3,"",(SUM(AL633:BB633)-MIN(AL633:BB633)-MAX(AL633:BB633))/(DI633-2))</f>
        <v>5.7004090161892895E-2</v>
      </c>
      <c r="CC633" s="603">
        <f>IF(DJ633&lt;3,"",(SUM(BD633:BT633)-MIN(BD633:BT633)-MAX(BD633:BT633))/(DJ633-2))</f>
        <v>6.5687547624977763E-2</v>
      </c>
      <c r="CD633" s="1072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4.5361344956413446E-2</v>
      </c>
      <c r="CE633" s="1073">
        <f t="shared" si="1972"/>
        <v>5.4433613947696136E-2</v>
      </c>
      <c r="CF633" s="1073">
        <f t="shared" si="1972"/>
        <v>5.4433613947696136E-2</v>
      </c>
      <c r="CG633" s="1073">
        <f t="shared" si="1972"/>
        <v>5.4433613947696136E-2</v>
      </c>
      <c r="CH633" s="1073">
        <f t="shared" si="1972"/>
        <v>6.0481793275217924E-2</v>
      </c>
      <c r="CI633" s="1074">
        <f t="shared" si="1972"/>
        <v>6.0481793275217924E-2</v>
      </c>
      <c r="CJ633" s="1074">
        <f t="shared" si="1972"/>
        <v>6.8042017434620169E-2</v>
      </c>
      <c r="CK633" s="1073">
        <f t="shared" si="1972"/>
        <v>6.8042017434620169E-2</v>
      </c>
      <c r="CL633" s="1073">
        <f t="shared" si="1972"/>
        <v>6.8042017434620169E-2</v>
      </c>
      <c r="CM633" s="1073">
        <f t="shared" si="1972"/>
        <v>7.7762305639565904E-2</v>
      </c>
      <c r="CN633" s="1073">
        <f t="shared" si="1972"/>
        <v>9.0722689912826893E-2</v>
      </c>
      <c r="CO633" s="1072">
        <f t="shared" si="1972"/>
        <v>0.10886722789539227</v>
      </c>
      <c r="CP633" s="520" t="str">
        <f t="shared" si="1966"/>
        <v/>
      </c>
      <c r="CQ633" s="521" t="str">
        <f t="shared" si="1966"/>
        <v/>
      </c>
      <c r="CR633" s="522" t="str">
        <f t="shared" si="1966"/>
        <v/>
      </c>
      <c r="CS633" s="522">
        <f t="shared" si="1966"/>
        <v>4.5361344956413446E-2</v>
      </c>
      <c r="CT633" s="522">
        <f t="shared" si="1966"/>
        <v>5.4433613947696136E-2</v>
      </c>
      <c r="CU633" s="522">
        <f t="shared" si="1966"/>
        <v>5.4433613947696136E-2</v>
      </c>
      <c r="CV633" s="522">
        <f t="shared" si="1966"/>
        <v>5.4433613947696136E-2</v>
      </c>
      <c r="CW633" s="523">
        <f t="shared" si="1966"/>
        <v>6.0481793275217924E-2</v>
      </c>
      <c r="CX633" s="523">
        <f t="shared" si="1966"/>
        <v>6.0481793275217924E-2</v>
      </c>
      <c r="CY633" s="523">
        <f t="shared" si="1966"/>
        <v>6.8042017434620169E-2</v>
      </c>
      <c r="CZ633" s="522">
        <f t="shared" si="1967"/>
        <v>6.8042017434620169E-2</v>
      </c>
      <c r="DA633" s="522">
        <f t="shared" si="1967"/>
        <v>6.8042017434620169E-2</v>
      </c>
      <c r="DB633" s="522">
        <f t="shared" si="1967"/>
        <v>7.7762305639565904E-2</v>
      </c>
      <c r="DC633" s="522">
        <f t="shared" si="1967"/>
        <v>9.0722689912826893E-2</v>
      </c>
      <c r="DD633" s="522">
        <f t="shared" si="1967"/>
        <v>0.10886722789539227</v>
      </c>
      <c r="DE633" s="521" t="str">
        <f t="shared" si="1967"/>
        <v/>
      </c>
      <c r="DF633" s="520" t="str">
        <f t="shared" si="1967"/>
        <v/>
      </c>
      <c r="DG633" s="631">
        <f>COUNT(B633:R633)</f>
        <v>9</v>
      </c>
      <c r="DH633" s="96">
        <f>COUNT(T633:AJ633)</f>
        <v>11</v>
      </c>
      <c r="DI633" s="96">
        <f>COUNT(AL633:BB633)</f>
        <v>12</v>
      </c>
      <c r="DJ633" s="96">
        <f>COUNT(BD633:BT633)</f>
        <v>12</v>
      </c>
      <c r="DK633" s="467"/>
      <c r="DL633" s="599"/>
      <c r="DM633" s="599"/>
      <c r="DN633" s="599"/>
      <c r="DO633" s="599"/>
      <c r="DP633" s="599"/>
      <c r="DQ633" s="599"/>
      <c r="DR633" s="599"/>
      <c r="DS633" s="599"/>
      <c r="DT633" s="468"/>
    </row>
    <row r="634" spans="1:124" s="470" customFormat="1" ht="15.75" customHeight="1">
      <c r="A634" s="627" t="s">
        <v>285</v>
      </c>
      <c r="B634" s="305">
        <v>6.8</v>
      </c>
      <c r="C634" s="622">
        <v>8</v>
      </c>
      <c r="D634" s="656">
        <v>6.5</v>
      </c>
      <c r="E634" s="622">
        <v>7</v>
      </c>
      <c r="F634" s="305"/>
      <c r="G634" s="305">
        <v>7</v>
      </c>
      <c r="H634" s="305">
        <v>7.5</v>
      </c>
      <c r="I634" s="305">
        <v>7</v>
      </c>
      <c r="J634" s="305">
        <v>6.8</v>
      </c>
      <c r="K634" s="305">
        <v>8.5</v>
      </c>
      <c r="L634" s="305"/>
      <c r="M634" s="305"/>
      <c r="N634" s="305"/>
      <c r="O634" s="305"/>
      <c r="P634" s="305"/>
      <c r="Q634" s="305"/>
      <c r="R634" s="305"/>
      <c r="S634" s="688"/>
      <c r="T634" s="305">
        <v>7</v>
      </c>
      <c r="U634" s="305">
        <v>6.8</v>
      </c>
      <c r="V634" s="305">
        <v>8.4</v>
      </c>
      <c r="W634" s="305">
        <v>6.7</v>
      </c>
      <c r="X634" s="305">
        <v>5.99</v>
      </c>
      <c r="Y634" s="305">
        <v>8</v>
      </c>
      <c r="Z634" s="1349">
        <v>8</v>
      </c>
      <c r="AA634" s="1349">
        <v>8</v>
      </c>
      <c r="AB634" s="1349">
        <v>7</v>
      </c>
      <c r="AC634" s="1349">
        <v>7</v>
      </c>
      <c r="AD634" s="305"/>
      <c r="AE634" s="1349">
        <v>8.8000000000000007</v>
      </c>
      <c r="AF634" s="305"/>
      <c r="AG634" s="305"/>
      <c r="AH634" s="305"/>
      <c r="AI634" s="305"/>
      <c r="AJ634" s="305"/>
      <c r="AK634" s="688"/>
      <c r="AL634" s="305">
        <v>8.1</v>
      </c>
      <c r="AM634" s="305">
        <v>8</v>
      </c>
      <c r="AN634" s="305">
        <v>8.9</v>
      </c>
      <c r="AO634" s="305">
        <v>8.9</v>
      </c>
      <c r="AP634" s="305">
        <v>8.5</v>
      </c>
      <c r="AQ634" s="305">
        <v>9</v>
      </c>
      <c r="AR634" s="305">
        <v>8</v>
      </c>
      <c r="AS634" s="305">
        <v>8.9</v>
      </c>
      <c r="AT634" s="305">
        <v>9</v>
      </c>
      <c r="AU634" s="305">
        <v>9</v>
      </c>
      <c r="AV634" s="305">
        <v>10</v>
      </c>
      <c r="AW634" s="305">
        <v>92</v>
      </c>
      <c r="AX634" s="305"/>
      <c r="AY634" s="305"/>
      <c r="AZ634" s="305"/>
      <c r="BA634" s="305"/>
      <c r="BB634" s="305"/>
      <c r="BC634" s="688"/>
      <c r="BD634" s="1349">
        <v>7.9</v>
      </c>
      <c r="BE634" s="1349">
        <v>8</v>
      </c>
      <c r="BF634" s="1349">
        <v>8.5</v>
      </c>
      <c r="BG634" s="1349">
        <v>85</v>
      </c>
      <c r="BH634" s="1349">
        <v>8.6999999999999993</v>
      </c>
      <c r="BI634" s="1349">
        <v>8</v>
      </c>
      <c r="BJ634" s="1349">
        <v>8</v>
      </c>
      <c r="BK634" s="1349">
        <v>8</v>
      </c>
      <c r="BL634" s="1349">
        <v>10</v>
      </c>
      <c r="BM634" s="1349">
        <v>10</v>
      </c>
      <c r="BN634" s="1349">
        <v>9</v>
      </c>
      <c r="BO634" s="1349">
        <v>7.9</v>
      </c>
      <c r="BP634" s="1349"/>
      <c r="BQ634" s="1349"/>
      <c r="BR634" s="1349"/>
      <c r="BS634" s="1349"/>
      <c r="BT634" s="1349"/>
      <c r="BU634" s="688"/>
      <c r="BV634" s="305">
        <v>7</v>
      </c>
      <c r="BW634" s="305">
        <v>7</v>
      </c>
      <c r="BX634" s="305">
        <v>9</v>
      </c>
      <c r="BY634" s="305">
        <v>9</v>
      </c>
      <c r="BZ634" s="856">
        <f>IF(DG634&lt;3,"",(SUM(B634:R634)-MIN(B634:R634)-MAX(B634:R634))/(DG634-2))</f>
        <v>7.1571428571428566</v>
      </c>
      <c r="CA634" s="856">
        <f>IF(DH634&lt;3,"",(SUM(T634:AJ634)-MIN(T634:AJ634)-MAX(T634:AJ634))/(DH634-2))</f>
        <v>7.4333333333333336</v>
      </c>
      <c r="CB634" s="856">
        <f>IF(DI634&lt;3,"",(SUM(AL634:BB634)-MIN(AL634:BB634)-MAX(AL634:BB634))/(DI634-2))</f>
        <v>8.8300000000000018</v>
      </c>
      <c r="CC634" s="857">
        <f>IF(DJ634&lt;3,"",(SUM(BD634:BT634)-MIN(BD634:BT634)-MAX(BD634:BT634))/(DJ634-2))</f>
        <v>8.610000000000003</v>
      </c>
      <c r="CD634" s="1069">
        <f t="shared" ref="CD634:CO634" si="1977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7.9</v>
      </c>
      <c r="CE634" s="1070">
        <f t="shared" si="1977"/>
        <v>7.9</v>
      </c>
      <c r="CF634" s="1070">
        <f t="shared" si="1977"/>
        <v>8</v>
      </c>
      <c r="CG634" s="1070">
        <f t="shared" si="1977"/>
        <v>8</v>
      </c>
      <c r="CH634" s="1070">
        <f t="shared" si="1977"/>
        <v>8</v>
      </c>
      <c r="CI634" s="1071">
        <f t="shared" si="1977"/>
        <v>8</v>
      </c>
      <c r="CJ634" s="1071">
        <f t="shared" si="1977"/>
        <v>8.5</v>
      </c>
      <c r="CK634" s="1070">
        <f t="shared" si="1977"/>
        <v>8.6999999999999993</v>
      </c>
      <c r="CL634" s="1070">
        <f t="shared" si="1977"/>
        <v>9</v>
      </c>
      <c r="CM634" s="1070">
        <f t="shared" si="1977"/>
        <v>10</v>
      </c>
      <c r="CN634" s="1070">
        <f t="shared" si="1977"/>
        <v>10</v>
      </c>
      <c r="CO634" s="1069">
        <f t="shared" si="1977"/>
        <v>85</v>
      </c>
      <c r="CP634" s="532" t="str">
        <f t="shared" si="1966"/>
        <v/>
      </c>
      <c r="CQ634" s="533" t="str">
        <f t="shared" si="1966"/>
        <v/>
      </c>
      <c r="CR634" s="534" t="str">
        <f t="shared" si="1966"/>
        <v/>
      </c>
      <c r="CS634" s="534">
        <f t="shared" si="1966"/>
        <v>7.9</v>
      </c>
      <c r="CT634" s="534">
        <f t="shared" si="1966"/>
        <v>7.9</v>
      </c>
      <c r="CU634" s="534">
        <f t="shared" si="1966"/>
        <v>8</v>
      </c>
      <c r="CV634" s="534">
        <f t="shared" si="1966"/>
        <v>8</v>
      </c>
      <c r="CW634" s="535">
        <f t="shared" si="1966"/>
        <v>8</v>
      </c>
      <c r="CX634" s="535">
        <f t="shared" si="1966"/>
        <v>8</v>
      </c>
      <c r="CY634" s="535">
        <f t="shared" si="1966"/>
        <v>8.5</v>
      </c>
      <c r="CZ634" s="534">
        <f t="shared" si="1967"/>
        <v>8.6999999999999993</v>
      </c>
      <c r="DA634" s="534">
        <f t="shared" si="1967"/>
        <v>9</v>
      </c>
      <c r="DB634" s="534">
        <f t="shared" si="1967"/>
        <v>10</v>
      </c>
      <c r="DC634" s="534">
        <f t="shared" si="1967"/>
        <v>10</v>
      </c>
      <c r="DD634" s="534">
        <f t="shared" si="1967"/>
        <v>85</v>
      </c>
      <c r="DE634" s="533" t="str">
        <f t="shared" si="1967"/>
        <v/>
      </c>
      <c r="DF634" s="532" t="str">
        <f t="shared" si="1967"/>
        <v/>
      </c>
      <c r="DG634" s="631">
        <f>COUNT(B634:R634)</f>
        <v>9</v>
      </c>
      <c r="DH634" s="96">
        <f>COUNT(T634:AJ634)</f>
        <v>11</v>
      </c>
      <c r="DI634" s="96">
        <f>COUNT(AL634:BB634)</f>
        <v>12</v>
      </c>
      <c r="DJ634" s="96">
        <f>COUNT(BD634:BT634)</f>
        <v>12</v>
      </c>
      <c r="DK634" s="467"/>
      <c r="DL634" s="599"/>
      <c r="DM634" s="599"/>
      <c r="DN634" s="599"/>
      <c r="DO634" s="599"/>
      <c r="DP634" s="599"/>
      <c r="DQ634" s="599"/>
      <c r="DR634" s="599"/>
      <c r="DS634" s="599"/>
      <c r="DT634" s="468"/>
    </row>
    <row r="635" spans="1:124" s="470" customFormat="1" ht="15.75" customHeight="1">
      <c r="A635" s="627" t="s">
        <v>283</v>
      </c>
      <c r="B635" s="608">
        <f t="shared" ref="B635:M635" si="1978">IF(B634="","",B631*B634)</f>
        <v>816</v>
      </c>
      <c r="C635" s="608">
        <f t="shared" si="1978"/>
        <v>960</v>
      </c>
      <c r="D635" s="608">
        <f t="shared" si="1978"/>
        <v>780</v>
      </c>
      <c r="E635" s="608">
        <f t="shared" si="1978"/>
        <v>840</v>
      </c>
      <c r="F635" s="608" t="str">
        <f t="shared" si="1978"/>
        <v/>
      </c>
      <c r="G635" s="608">
        <f t="shared" si="1978"/>
        <v>840</v>
      </c>
      <c r="H635" s="608">
        <f t="shared" si="1978"/>
        <v>900</v>
      </c>
      <c r="I635" s="608">
        <f t="shared" si="1978"/>
        <v>840</v>
      </c>
      <c r="J635" s="608">
        <f t="shared" si="1978"/>
        <v>816</v>
      </c>
      <c r="K635" s="608">
        <f t="shared" si="1978"/>
        <v>340</v>
      </c>
      <c r="L635" s="608" t="str">
        <f t="shared" si="1978"/>
        <v/>
      </c>
      <c r="M635" s="608" t="str">
        <f t="shared" si="1978"/>
        <v/>
      </c>
      <c r="N635" s="608"/>
      <c r="O635" s="608"/>
      <c r="P635" s="608"/>
      <c r="Q635" s="608"/>
      <c r="R635" s="608"/>
      <c r="S635" s="688"/>
      <c r="T635" s="608">
        <f t="shared" ref="T635:AE635" si="1979">IF(T634="","",T631*T634)</f>
        <v>840</v>
      </c>
      <c r="U635" s="608">
        <f t="shared" si="1979"/>
        <v>816</v>
      </c>
      <c r="V635" s="608">
        <f t="shared" si="1979"/>
        <v>1008</v>
      </c>
      <c r="W635" s="608">
        <f t="shared" si="1979"/>
        <v>804</v>
      </c>
      <c r="X635" s="608">
        <f t="shared" si="1979"/>
        <v>718.80000000000007</v>
      </c>
      <c r="Y635" s="608">
        <f t="shared" si="1979"/>
        <v>960</v>
      </c>
      <c r="Z635" s="1347">
        <f t="shared" si="1979"/>
        <v>960</v>
      </c>
      <c r="AA635" s="1347">
        <f t="shared" si="1979"/>
        <v>960</v>
      </c>
      <c r="AB635" s="1347">
        <f t="shared" si="1979"/>
        <v>840</v>
      </c>
      <c r="AC635" s="1347">
        <f t="shared" si="1979"/>
        <v>840</v>
      </c>
      <c r="AD635" s="608" t="str">
        <f t="shared" si="1979"/>
        <v/>
      </c>
      <c r="AE635" s="1347">
        <f t="shared" si="1979"/>
        <v>1056</v>
      </c>
      <c r="AF635" s="608"/>
      <c r="AG635" s="608"/>
      <c r="AH635" s="608"/>
      <c r="AI635" s="608"/>
      <c r="AJ635" s="608"/>
      <c r="AK635" s="688"/>
      <c r="AL635" s="608">
        <f t="shared" ref="AL635:AW635" si="1980">IF(AL634="","",AL631*AL634)</f>
        <v>972</v>
      </c>
      <c r="AM635" s="608">
        <f t="shared" si="1980"/>
        <v>960</v>
      </c>
      <c r="AN635" s="608">
        <f t="shared" si="1980"/>
        <v>1068</v>
      </c>
      <c r="AO635" s="608">
        <f t="shared" si="1980"/>
        <v>1068</v>
      </c>
      <c r="AP635" s="608">
        <f t="shared" si="1980"/>
        <v>1020</v>
      </c>
      <c r="AQ635" s="608">
        <f t="shared" si="1980"/>
        <v>1080</v>
      </c>
      <c r="AR635" s="608">
        <f t="shared" si="1980"/>
        <v>960</v>
      </c>
      <c r="AS635" s="608">
        <f t="shared" si="1980"/>
        <v>1068</v>
      </c>
      <c r="AT635" s="608">
        <f t="shared" si="1980"/>
        <v>1080</v>
      </c>
      <c r="AU635" s="608">
        <f t="shared" si="1980"/>
        <v>1080</v>
      </c>
      <c r="AV635" s="608">
        <f t="shared" si="1980"/>
        <v>1200</v>
      </c>
      <c r="AW635" s="608">
        <f t="shared" si="1980"/>
        <v>11040</v>
      </c>
      <c r="AX635" s="608"/>
      <c r="AY635" s="608"/>
      <c r="AZ635" s="608"/>
      <c r="BA635" s="608"/>
      <c r="BB635" s="608"/>
      <c r="BC635" s="688"/>
      <c r="BD635" s="1347">
        <f t="shared" ref="BD635:BO635" si="1981">IF(BD634="","",BD631*BD634)</f>
        <v>948</v>
      </c>
      <c r="BE635" s="1347">
        <f t="shared" si="1981"/>
        <v>960</v>
      </c>
      <c r="BF635" s="1347">
        <f t="shared" si="1981"/>
        <v>1020</v>
      </c>
      <c r="BG635" s="1347">
        <f t="shared" si="1981"/>
        <v>10200</v>
      </c>
      <c r="BH635" s="1347">
        <f t="shared" si="1981"/>
        <v>1044</v>
      </c>
      <c r="BI635" s="1347">
        <f t="shared" si="1981"/>
        <v>960</v>
      </c>
      <c r="BJ635" s="1347">
        <f t="shared" si="1981"/>
        <v>960</v>
      </c>
      <c r="BK635" s="1347">
        <f t="shared" si="1981"/>
        <v>960</v>
      </c>
      <c r="BL635" s="1347">
        <f t="shared" si="1981"/>
        <v>1200</v>
      </c>
      <c r="BM635" s="1347">
        <f t="shared" si="1981"/>
        <v>1200</v>
      </c>
      <c r="BN635" s="1347">
        <f t="shared" si="1981"/>
        <v>1080</v>
      </c>
      <c r="BO635" s="1347">
        <f t="shared" si="1981"/>
        <v>948</v>
      </c>
      <c r="BP635" s="1347"/>
      <c r="BQ635" s="1347"/>
      <c r="BR635" s="1347"/>
      <c r="BS635" s="1347"/>
      <c r="BT635" s="1347"/>
      <c r="BU635" s="688"/>
      <c r="BV635" s="608">
        <f>IF(BV634="","",BV631*BV634)</f>
        <v>840</v>
      </c>
      <c r="BW635" s="608">
        <f>IF(BW634="","",BW631*BW634)</f>
        <v>840</v>
      </c>
      <c r="BX635" s="608">
        <f>IF(BX634="","",BX631*BX634)</f>
        <v>1080</v>
      </c>
      <c r="BY635" s="608">
        <f>IF(BY634="","",BY631*BY634)</f>
        <v>1080</v>
      </c>
      <c r="BZ635" s="856">
        <f>IF(DG635&lt;3,"",(SUM(B635:R635)-MIN(B635:R635)-MAX(B635:R635))/(DG635-2))</f>
        <v>833.14285714285711</v>
      </c>
      <c r="CA635" s="856">
        <f>IF(DH635&lt;3,"",(SUM(T635:AJ635)-MIN(T635:AJ635)-MAX(T635:AJ635))/(DH635-2))</f>
        <v>892</v>
      </c>
      <c r="CB635" s="856">
        <f>IF(DI635&lt;3,"",(SUM(AL635:BB635)-MIN(AL635:BB635)-MAX(AL635:BB635))/(DI635-2))</f>
        <v>1059.5999999999999</v>
      </c>
      <c r="CC635" s="857">
        <f>IF(DJ635&lt;3,"",(SUM(BD635:BT635)-MIN(BD635:BT635)-MAX(BD635:BT635))/(DJ635-2))</f>
        <v>1033.2</v>
      </c>
      <c r="CD635" s="1069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948</v>
      </c>
      <c r="CE635" s="1070">
        <f t="shared" ref="CE635:CO635" si="1982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948</v>
      </c>
      <c r="CF635" s="1070">
        <f t="shared" si="1982"/>
        <v>960</v>
      </c>
      <c r="CG635" s="1070">
        <f t="shared" si="1982"/>
        <v>960</v>
      </c>
      <c r="CH635" s="1070">
        <f t="shared" si="1982"/>
        <v>960</v>
      </c>
      <c r="CI635" s="1071">
        <f t="shared" si="1982"/>
        <v>960</v>
      </c>
      <c r="CJ635" s="1071">
        <f t="shared" si="1982"/>
        <v>1020</v>
      </c>
      <c r="CK635" s="1070">
        <f t="shared" si="1982"/>
        <v>1044</v>
      </c>
      <c r="CL635" s="1070">
        <f t="shared" si="1982"/>
        <v>1080</v>
      </c>
      <c r="CM635" s="1070">
        <f t="shared" si="1982"/>
        <v>1200</v>
      </c>
      <c r="CN635" s="1070">
        <f t="shared" si="1982"/>
        <v>1200</v>
      </c>
      <c r="CO635" s="1069">
        <f t="shared" si="1982"/>
        <v>10200</v>
      </c>
      <c r="CP635" s="532" t="str">
        <f t="shared" si="1966"/>
        <v/>
      </c>
      <c r="CQ635" s="533" t="str">
        <f t="shared" si="1966"/>
        <v/>
      </c>
      <c r="CR635" s="534" t="str">
        <f t="shared" si="1966"/>
        <v/>
      </c>
      <c r="CS635" s="534">
        <f t="shared" si="1966"/>
        <v>948</v>
      </c>
      <c r="CT635" s="534">
        <f t="shared" si="1966"/>
        <v>948</v>
      </c>
      <c r="CU635" s="534">
        <f t="shared" si="1966"/>
        <v>960</v>
      </c>
      <c r="CV635" s="534">
        <f t="shared" si="1966"/>
        <v>960</v>
      </c>
      <c r="CW635" s="535">
        <f t="shared" si="1966"/>
        <v>960</v>
      </c>
      <c r="CX635" s="535">
        <f t="shared" si="1966"/>
        <v>960</v>
      </c>
      <c r="CY635" s="535">
        <f t="shared" si="1966"/>
        <v>1020</v>
      </c>
      <c r="CZ635" s="534">
        <f t="shared" si="1967"/>
        <v>1044</v>
      </c>
      <c r="DA635" s="534">
        <f t="shared" si="1967"/>
        <v>1080</v>
      </c>
      <c r="DB635" s="534">
        <f t="shared" si="1967"/>
        <v>1200</v>
      </c>
      <c r="DC635" s="534">
        <f t="shared" si="1967"/>
        <v>1200</v>
      </c>
      <c r="DD635" s="534">
        <f t="shared" si="1967"/>
        <v>10200</v>
      </c>
      <c r="DE635" s="533" t="str">
        <f t="shared" si="1967"/>
        <v/>
      </c>
      <c r="DF635" s="532" t="str">
        <f t="shared" si="1967"/>
        <v/>
      </c>
      <c r="DG635" s="631">
        <f>COUNT(B635:R635)</f>
        <v>9</v>
      </c>
      <c r="DH635" s="96">
        <f>COUNT(T635:AJ635)</f>
        <v>11</v>
      </c>
      <c r="DI635" s="96">
        <f>COUNT(AL635:BB635)</f>
        <v>12</v>
      </c>
      <c r="DJ635" s="96">
        <f>COUNT(BD635:BT635)</f>
        <v>12</v>
      </c>
      <c r="DK635" s="467"/>
      <c r="DL635" s="599"/>
      <c r="DM635" s="599"/>
      <c r="DN635" s="599"/>
      <c r="DO635" s="599"/>
      <c r="DP635" s="599"/>
      <c r="DQ635" s="599"/>
      <c r="DR635" s="599"/>
      <c r="DS635" s="599"/>
      <c r="DT635" s="468"/>
    </row>
    <row r="636" spans="1:124" s="470" customFormat="1" ht="15.75" customHeight="1">
      <c r="A636" s="722" t="s">
        <v>291</v>
      </c>
      <c r="B636" s="663"/>
      <c r="C636" s="663"/>
      <c r="D636" s="663"/>
      <c r="E636" s="663"/>
      <c r="F636" s="663"/>
      <c r="G636" s="663"/>
      <c r="H636" s="663"/>
      <c r="I636" s="663"/>
      <c r="J636" s="663"/>
      <c r="K636" s="663"/>
      <c r="L636" s="663"/>
      <c r="M636" s="663"/>
      <c r="N636" s="663"/>
      <c r="O636" s="663"/>
      <c r="P636" s="663"/>
      <c r="Q636" s="663"/>
      <c r="R636" s="740"/>
      <c r="S636" s="583"/>
      <c r="T636" s="663"/>
      <c r="U636" s="663"/>
      <c r="V636" s="663"/>
      <c r="W636" s="663"/>
      <c r="X636" s="663"/>
      <c r="Y636" s="663"/>
      <c r="Z636" s="1364"/>
      <c r="AA636" s="1364"/>
      <c r="AB636" s="1364"/>
      <c r="AC636" s="1364"/>
      <c r="AD636" s="663"/>
      <c r="AE636" s="598"/>
      <c r="AF636" s="663"/>
      <c r="AG636" s="663"/>
      <c r="AH636" s="663"/>
      <c r="AI636" s="663"/>
      <c r="AJ636" s="663"/>
      <c r="AK636" s="583"/>
      <c r="AL636" s="741"/>
      <c r="AM636" s="741"/>
      <c r="AN636" s="741"/>
      <c r="AO636" s="741"/>
      <c r="AP636" s="741"/>
      <c r="AQ636" s="741"/>
      <c r="AR636" s="741"/>
      <c r="AS636" s="741"/>
      <c r="AT636" s="741"/>
      <c r="AU636" s="741"/>
      <c r="AV636" s="741"/>
      <c r="AW636" s="741"/>
      <c r="AX636" s="741"/>
      <c r="AY636" s="741"/>
      <c r="AZ636" s="741"/>
      <c r="BA636" s="741"/>
      <c r="BB636" s="741"/>
      <c r="BC636" s="583"/>
      <c r="BD636" s="1364"/>
      <c r="BE636" s="1364"/>
      <c r="BF636" s="1364"/>
      <c r="BG636" s="1364"/>
      <c r="BH636" s="1364"/>
      <c r="BI636" s="1364"/>
      <c r="BJ636" s="1364"/>
      <c r="BK636" s="1364"/>
      <c r="BL636" s="1364"/>
      <c r="BM636" s="1364"/>
      <c r="BN636" s="1364"/>
      <c r="BO636" s="1364"/>
      <c r="BP636" s="1364"/>
      <c r="BQ636" s="1364"/>
      <c r="BR636" s="1364"/>
      <c r="BS636" s="1364"/>
      <c r="BT636" s="1364"/>
      <c r="BU636" s="583"/>
      <c r="BV636" s="663"/>
      <c r="BW636" s="663"/>
      <c r="BX636" s="663"/>
      <c r="BY636" s="663"/>
      <c r="BZ636" s="570" t="str">
        <f t="shared" ref="BZ636:BZ643" si="1983">IF(DG636&lt;3,"",(SUM(B636:R636)-MIN(B636:R636)-MAX(B636:R636))/(DG636-2))</f>
        <v/>
      </c>
      <c r="CA636" s="570" t="str">
        <f t="shared" ref="CA636:CA643" si="1984">IF(DH636&lt;3,"",(SUM(T636:AJ636)-MIN(T636:AJ636)-MAX(T636:AJ636))/(DH636-2))</f>
        <v/>
      </c>
      <c r="CB636" s="570" t="str">
        <f t="shared" ref="CB636:CB643" si="1985">IF(DI636&lt;3,"",(SUM(AL636:BB636)-MIN(AL636:BB636)-MAX(AL636:BB636))/(DI636-2))</f>
        <v/>
      </c>
      <c r="CC636" s="664" t="str">
        <f t="shared" ref="CC636:CC643" si="1986">IF(DJ636&lt;3,"",(SUM(BD636:BT636)-MIN(BD636:BT636)-MAX(BD636:BT636))/(DJ636-2))</f>
        <v/>
      </c>
      <c r="CD636" s="1076"/>
      <c r="CE636" s="1076"/>
      <c r="CF636" s="1076"/>
      <c r="CG636" s="1076"/>
      <c r="CH636" s="1076"/>
      <c r="CI636" s="1076"/>
      <c r="CJ636" s="1076"/>
      <c r="CK636" s="1076"/>
      <c r="CL636" s="1076"/>
      <c r="CM636" s="1076"/>
      <c r="CN636" s="1076"/>
      <c r="CO636" s="1076"/>
      <c r="CP636" s="188"/>
      <c r="CQ636" s="188"/>
      <c r="CR636" s="188"/>
      <c r="CS636" s="188"/>
      <c r="CT636" s="188"/>
      <c r="CU636" s="188"/>
      <c r="CV636" s="188"/>
      <c r="CW636" s="188"/>
      <c r="CX636" s="188"/>
      <c r="CY636" s="188"/>
      <c r="CZ636" s="188"/>
      <c r="DA636" s="188"/>
      <c r="DB636" s="188"/>
      <c r="DC636" s="188"/>
      <c r="DD636" s="188"/>
      <c r="DE636" s="188"/>
      <c r="DF636" s="188"/>
      <c r="DG636" s="579"/>
      <c r="DH636" s="98"/>
      <c r="DI636" s="98"/>
      <c r="DJ636" s="98"/>
      <c r="DK636" s="572"/>
      <c r="DL636" s="598"/>
      <c r="DM636" s="598"/>
      <c r="DN636" s="598"/>
      <c r="DO636" s="598"/>
      <c r="DP636" s="598"/>
      <c r="DQ636" s="598"/>
      <c r="DR636" s="598"/>
      <c r="DS636" s="598"/>
      <c r="DT636" s="468"/>
    </row>
    <row r="637" spans="1:124" s="470" customFormat="1" ht="15.75" hidden="1" customHeight="1">
      <c r="A637" s="627" t="s">
        <v>290</v>
      </c>
      <c r="B637" s="212"/>
      <c r="C637" s="212"/>
      <c r="D637" s="212"/>
      <c r="E637" s="212"/>
      <c r="F637" s="212"/>
      <c r="G637" s="212"/>
      <c r="H637" s="212"/>
      <c r="I637" s="212"/>
      <c r="J637" s="212"/>
      <c r="K637" s="212"/>
      <c r="L637" s="212"/>
      <c r="M637" s="212"/>
      <c r="N637" s="212"/>
      <c r="O637" s="212"/>
      <c r="P637" s="212"/>
      <c r="Q637" s="212"/>
      <c r="R637" s="647"/>
      <c r="S637" s="569"/>
      <c r="T637" s="212"/>
      <c r="U637" s="212"/>
      <c r="V637" s="212"/>
      <c r="W637" s="212"/>
      <c r="X637" s="212"/>
      <c r="Y637" s="212"/>
      <c r="Z637" s="1338"/>
      <c r="AA637" s="1338"/>
      <c r="AB637" s="1338"/>
      <c r="AC637" s="1338"/>
      <c r="AD637" s="212"/>
      <c r="AE637" s="1358"/>
      <c r="AF637" s="212"/>
      <c r="AG637" s="622"/>
      <c r="AH637" s="212"/>
      <c r="AI637" s="212"/>
      <c r="AJ637" s="212"/>
      <c r="AK637" s="569"/>
      <c r="AL637" s="212"/>
      <c r="AM637" s="212"/>
      <c r="AN637" s="212"/>
      <c r="AO637" s="212"/>
      <c r="AP637" s="212"/>
      <c r="AQ637" s="212"/>
      <c r="AR637" s="212"/>
      <c r="AS637" s="212"/>
      <c r="AT637" s="212"/>
      <c r="AU637" s="212"/>
      <c r="AV637" s="212"/>
      <c r="AW637" s="212"/>
      <c r="AX637" s="212"/>
      <c r="AY637" s="212"/>
      <c r="AZ637" s="212"/>
      <c r="BA637" s="212"/>
      <c r="BB637" s="212"/>
      <c r="BC637" s="569"/>
      <c r="BD637" s="1338"/>
      <c r="BE637" s="1338"/>
      <c r="BF637" s="1338"/>
      <c r="BG637" s="1338"/>
      <c r="BH637" s="1338"/>
      <c r="BI637" s="1338"/>
      <c r="BJ637" s="1338"/>
      <c r="BK637" s="1338"/>
      <c r="BL637" s="1338"/>
      <c r="BM637" s="1338"/>
      <c r="BN637" s="1338"/>
      <c r="BO637" s="1338"/>
      <c r="BP637" s="1338"/>
      <c r="BQ637" s="1338"/>
      <c r="BR637" s="1338"/>
      <c r="BS637" s="1338"/>
      <c r="BT637" s="1338"/>
      <c r="BU637" s="569"/>
      <c r="BV637" s="212"/>
      <c r="BW637" s="212"/>
      <c r="BX637" s="212"/>
      <c r="BY637" s="212"/>
      <c r="BZ637" s="578" t="str">
        <f t="shared" si="1983"/>
        <v/>
      </c>
      <c r="CA637" s="578" t="str">
        <f t="shared" si="1984"/>
        <v/>
      </c>
      <c r="CB637" s="578" t="str">
        <f t="shared" si="1985"/>
        <v/>
      </c>
      <c r="CC637" s="665" t="str">
        <f t="shared" si="1986"/>
        <v/>
      </c>
      <c r="CD637" s="1069" t="str">
        <f t="shared" ref="CD637:CJ639" si="1987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70" t="str">
        <f t="shared" si="1987"/>
        <v/>
      </c>
      <c r="CF637" s="1070" t="str">
        <f t="shared" si="1987"/>
        <v/>
      </c>
      <c r="CG637" s="1070" t="str">
        <f t="shared" si="1987"/>
        <v/>
      </c>
      <c r="CH637" s="1070" t="str">
        <f t="shared" si="1987"/>
        <v/>
      </c>
      <c r="CI637" s="1071" t="str">
        <f t="shared" si="1987"/>
        <v/>
      </c>
      <c r="CJ637" s="1071" t="str">
        <f t="shared" si="1987"/>
        <v/>
      </c>
      <c r="CK637" s="1070" t="str">
        <f t="shared" ref="CK637:CO639" si="1988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070" t="str">
        <f t="shared" si="1988"/>
        <v/>
      </c>
      <c r="CM637" s="1070" t="str">
        <f t="shared" si="1988"/>
        <v/>
      </c>
      <c r="CN637" s="1070" t="str">
        <f t="shared" si="1988"/>
        <v/>
      </c>
      <c r="CO637" s="1069" t="str">
        <f t="shared" si="1988"/>
        <v/>
      </c>
      <c r="CP637" s="532" t="str">
        <f t="shared" ref="CP637:CP642" si="1989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3" t="str">
        <f t="shared" ref="CQ637:CQ642" si="1990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4" t="str">
        <f t="shared" ref="CR637:CR642" si="1991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4" t="str">
        <f t="shared" ref="CS637:CS642" si="1992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4" t="str">
        <f t="shared" ref="CT637:CT642" si="1993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4" t="str">
        <f t="shared" ref="CU637:CU642" si="1994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4" t="str">
        <f t="shared" ref="CV637:CV642" si="1995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5" t="str">
        <f t="shared" ref="CW637:CW642" si="1996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1997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5" t="str">
        <f t="shared" ref="CY637:CY642" si="1998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4" t="str">
        <f t="shared" ref="CZ637:CZ642" si="1999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4" t="str">
        <f t="shared" ref="DA637:DA642" si="2000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4" t="str">
        <f t="shared" ref="DB637:DB642" si="2001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2002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4" t="str">
        <f t="shared" ref="DD637:DD642" si="2003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3" t="str">
        <f t="shared" ref="DE637:DE642" si="2004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32" t="str">
        <f t="shared" ref="DF637:DF642" si="2005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31">
        <f t="shared" ref="DG637:DG642" si="2006">COUNT(B637:R637)</f>
        <v>0</v>
      </c>
      <c r="DH637" s="96">
        <f t="shared" ref="DH637:DH642" si="2007">COUNT(T637:AJ637)</f>
        <v>0</v>
      </c>
      <c r="DI637" s="96">
        <f t="shared" ref="DI637:DI642" si="2008">COUNT(AL637:BB637)</f>
        <v>0</v>
      </c>
      <c r="DJ637" s="96">
        <f t="shared" ref="DJ637:DJ642" si="2009">COUNT(BD637:BT637)</f>
        <v>0</v>
      </c>
      <c r="DK637" s="467"/>
      <c r="DL637" s="599"/>
      <c r="DM637" s="599"/>
      <c r="DN637" s="599"/>
      <c r="DO637" s="599"/>
      <c r="DP637" s="599"/>
      <c r="DQ637" s="599"/>
      <c r="DR637" s="599"/>
      <c r="DS637" s="599"/>
      <c r="DT637" s="468"/>
    </row>
    <row r="638" spans="1:124" s="470" customFormat="1" ht="15.75" hidden="1" customHeight="1">
      <c r="A638" s="627" t="s">
        <v>286</v>
      </c>
      <c r="B638" s="212"/>
      <c r="C638" s="212"/>
      <c r="D638" s="212"/>
      <c r="E638" s="212"/>
      <c r="F638" s="212"/>
      <c r="G638" s="212"/>
      <c r="H638" s="212"/>
      <c r="I638" s="212"/>
      <c r="J638" s="212"/>
      <c r="K638" s="212"/>
      <c r="L638" s="212"/>
      <c r="M638" s="212"/>
      <c r="N638" s="212"/>
      <c r="O638" s="212"/>
      <c r="P638" s="212"/>
      <c r="Q638" s="212"/>
      <c r="R638" s="281"/>
      <c r="S638" s="583"/>
      <c r="T638" s="212"/>
      <c r="U638" s="212"/>
      <c r="V638" s="212"/>
      <c r="W638" s="212"/>
      <c r="X638" s="212"/>
      <c r="Y638" s="212"/>
      <c r="Z638" s="1338"/>
      <c r="AA638" s="1338"/>
      <c r="AB638" s="1338"/>
      <c r="AC638" s="1338"/>
      <c r="AD638" s="212"/>
      <c r="AE638" s="1365"/>
      <c r="AF638" s="212"/>
      <c r="AG638" s="622"/>
      <c r="AH638" s="212"/>
      <c r="AI638" s="212"/>
      <c r="AJ638" s="212"/>
      <c r="AK638" s="583"/>
      <c r="AL638" s="212"/>
      <c r="AM638" s="212"/>
      <c r="AN638" s="212"/>
      <c r="AO638" s="212"/>
      <c r="AP638" s="212"/>
      <c r="AQ638" s="212"/>
      <c r="AR638" s="212"/>
      <c r="AS638" s="212"/>
      <c r="AT638" s="212"/>
      <c r="AU638" s="212"/>
      <c r="AV638" s="212"/>
      <c r="AW638" s="212"/>
      <c r="AX638" s="212"/>
      <c r="AY638" s="212"/>
      <c r="AZ638" s="212"/>
      <c r="BA638" s="212"/>
      <c r="BB638" s="212"/>
      <c r="BC638" s="583"/>
      <c r="BD638" s="1338"/>
      <c r="BE638" s="1338"/>
      <c r="BF638" s="1338"/>
      <c r="BG638" s="1338"/>
      <c r="BH638" s="1338"/>
      <c r="BI638" s="1338"/>
      <c r="BJ638" s="1338"/>
      <c r="BK638" s="1338"/>
      <c r="BL638" s="1338"/>
      <c r="BM638" s="1338"/>
      <c r="BN638" s="1338"/>
      <c r="BO638" s="1338"/>
      <c r="BP638" s="1338"/>
      <c r="BQ638" s="1338"/>
      <c r="BR638" s="1338"/>
      <c r="BS638" s="1338"/>
      <c r="BT638" s="1338"/>
      <c r="BU638" s="583"/>
      <c r="BV638" s="212"/>
      <c r="BW638" s="212"/>
      <c r="BX638" s="212"/>
      <c r="BY638" s="212"/>
      <c r="BZ638" s="578" t="str">
        <f t="shared" si="1983"/>
        <v/>
      </c>
      <c r="CA638" s="578" t="str">
        <f t="shared" si="1984"/>
        <v/>
      </c>
      <c r="CB638" s="578" t="str">
        <f t="shared" si="1985"/>
        <v/>
      </c>
      <c r="CC638" s="665" t="str">
        <f t="shared" si="1986"/>
        <v/>
      </c>
      <c r="CD638" s="1069" t="str">
        <f t="shared" si="1987"/>
        <v/>
      </c>
      <c r="CE638" s="1070" t="str">
        <f t="shared" si="1987"/>
        <v/>
      </c>
      <c r="CF638" s="1070" t="str">
        <f t="shared" si="1987"/>
        <v/>
      </c>
      <c r="CG638" s="1070" t="str">
        <f t="shared" si="1987"/>
        <v/>
      </c>
      <c r="CH638" s="1070" t="str">
        <f t="shared" si="1987"/>
        <v/>
      </c>
      <c r="CI638" s="1071" t="str">
        <f t="shared" si="1987"/>
        <v/>
      </c>
      <c r="CJ638" s="1071" t="str">
        <f t="shared" si="1987"/>
        <v/>
      </c>
      <c r="CK638" s="1070" t="str">
        <f t="shared" si="1988"/>
        <v/>
      </c>
      <c r="CL638" s="1070" t="str">
        <f t="shared" si="1988"/>
        <v/>
      </c>
      <c r="CM638" s="1070" t="str">
        <f t="shared" si="1988"/>
        <v/>
      </c>
      <c r="CN638" s="1070" t="str">
        <f t="shared" si="1988"/>
        <v/>
      </c>
      <c r="CO638" s="1069" t="str">
        <f t="shared" si="1988"/>
        <v/>
      </c>
      <c r="CP638" s="532" t="str">
        <f t="shared" si="1989"/>
        <v/>
      </c>
      <c r="CQ638" s="533" t="str">
        <f t="shared" si="1990"/>
        <v/>
      </c>
      <c r="CR638" s="534" t="str">
        <f t="shared" si="1991"/>
        <v/>
      </c>
      <c r="CS638" s="534" t="str">
        <f t="shared" si="1992"/>
        <v/>
      </c>
      <c r="CT638" s="534" t="str">
        <f t="shared" si="1993"/>
        <v/>
      </c>
      <c r="CU638" s="534" t="str">
        <f t="shared" si="1994"/>
        <v/>
      </c>
      <c r="CV638" s="534" t="str">
        <f t="shared" si="1995"/>
        <v/>
      </c>
      <c r="CW638" s="535" t="str">
        <f t="shared" si="1996"/>
        <v/>
      </c>
      <c r="CX638" s="535" t="str">
        <f t="shared" si="1997"/>
        <v/>
      </c>
      <c r="CY638" s="535" t="str">
        <f t="shared" si="1998"/>
        <v/>
      </c>
      <c r="CZ638" s="534" t="str">
        <f t="shared" si="1999"/>
        <v/>
      </c>
      <c r="DA638" s="534" t="str">
        <f t="shared" si="2000"/>
        <v/>
      </c>
      <c r="DB638" s="534" t="str">
        <f t="shared" si="2001"/>
        <v/>
      </c>
      <c r="DC638" s="534" t="str">
        <f t="shared" si="2002"/>
        <v/>
      </c>
      <c r="DD638" s="534" t="str">
        <f t="shared" si="2003"/>
        <v/>
      </c>
      <c r="DE638" s="533" t="str">
        <f t="shared" si="2004"/>
        <v/>
      </c>
      <c r="DF638" s="532" t="str">
        <f t="shared" si="2005"/>
        <v/>
      </c>
      <c r="DG638" s="631">
        <f t="shared" si="2006"/>
        <v>0</v>
      </c>
      <c r="DH638" s="96">
        <f t="shared" si="2007"/>
        <v>0</v>
      </c>
      <c r="DI638" s="96">
        <f t="shared" si="2008"/>
        <v>0</v>
      </c>
      <c r="DJ638" s="96">
        <f t="shared" si="2009"/>
        <v>0</v>
      </c>
      <c r="DK638" s="467"/>
      <c r="DL638" s="599"/>
      <c r="DM638" s="599"/>
      <c r="DN638" s="599"/>
      <c r="DO638" s="599"/>
      <c r="DP638" s="599"/>
      <c r="DQ638" s="599"/>
      <c r="DR638" s="599"/>
      <c r="DS638" s="599"/>
      <c r="DT638" s="468"/>
    </row>
    <row r="639" spans="1:124" s="470" customFormat="1" ht="15.75" hidden="1" customHeight="1">
      <c r="A639" s="677" t="s">
        <v>281</v>
      </c>
      <c r="B639" s="260"/>
      <c r="C639" s="260"/>
      <c r="D639" s="742"/>
      <c r="E639" s="260"/>
      <c r="F639" s="260"/>
      <c r="G639" s="260"/>
      <c r="H639" s="260"/>
      <c r="I639" s="260"/>
      <c r="J639" s="260"/>
      <c r="K639" s="260"/>
      <c r="L639" s="260"/>
      <c r="M639" s="260"/>
      <c r="N639" s="260"/>
      <c r="O639" s="260"/>
      <c r="P639" s="260"/>
      <c r="Q639" s="647"/>
      <c r="R639" s="260"/>
      <c r="S639" s="583"/>
      <c r="T639" s="260"/>
      <c r="U639" s="260"/>
      <c r="V639" s="260"/>
      <c r="W639" s="260"/>
      <c r="X639" s="260"/>
      <c r="Y639" s="260"/>
      <c r="Z639" s="1339"/>
      <c r="AA639" s="1339"/>
      <c r="AB639" s="1339"/>
      <c r="AC639" s="1339"/>
      <c r="AD639" s="260"/>
      <c r="AF639" s="260"/>
      <c r="AG639" s="647"/>
      <c r="AH639" s="260"/>
      <c r="AI639" s="260"/>
      <c r="AJ639" s="260"/>
      <c r="AK639" s="583"/>
      <c r="AL639" s="260"/>
      <c r="AM639" s="260"/>
      <c r="AN639" s="260"/>
      <c r="AO639" s="260"/>
      <c r="AP639" s="260"/>
      <c r="AQ639" s="260"/>
      <c r="AR639" s="260"/>
      <c r="AS639" s="260"/>
      <c r="AT639" s="260"/>
      <c r="AU639" s="260"/>
      <c r="AV639" s="260"/>
      <c r="AW639" s="260"/>
      <c r="AX639" s="260"/>
      <c r="AY639" s="260"/>
      <c r="AZ639" s="260"/>
      <c r="BA639" s="260"/>
      <c r="BB639" s="260"/>
      <c r="BC639" s="583"/>
      <c r="BD639" s="1339"/>
      <c r="BE639" s="1339"/>
      <c r="BF639" s="1339"/>
      <c r="BG639" s="1339"/>
      <c r="BH639" s="1339"/>
      <c r="BI639" s="1339"/>
      <c r="BJ639" s="1339"/>
      <c r="BK639" s="1339"/>
      <c r="BL639" s="1339"/>
      <c r="BM639" s="1339"/>
      <c r="BN639" s="1339"/>
      <c r="BO639" s="1339"/>
      <c r="BP639" s="1339"/>
      <c r="BQ639" s="1339"/>
      <c r="BR639" s="1339"/>
      <c r="BS639" s="1339"/>
      <c r="BT639" s="1339"/>
      <c r="BU639" s="583"/>
      <c r="BV639" s="260"/>
      <c r="BW639" s="260"/>
      <c r="BX639" s="260"/>
      <c r="BY639" s="260"/>
      <c r="BZ639" s="578" t="str">
        <f t="shared" si="1983"/>
        <v/>
      </c>
      <c r="CA639" s="578" t="str">
        <f t="shared" si="1984"/>
        <v/>
      </c>
      <c r="CB639" s="578" t="str">
        <f t="shared" si="1985"/>
        <v/>
      </c>
      <c r="CC639" s="665" t="str">
        <f t="shared" si="1986"/>
        <v/>
      </c>
      <c r="CD639" s="1069" t="str">
        <f t="shared" si="1987"/>
        <v/>
      </c>
      <c r="CE639" s="1070" t="str">
        <f t="shared" si="1987"/>
        <v/>
      </c>
      <c r="CF639" s="1070" t="str">
        <f t="shared" si="1987"/>
        <v/>
      </c>
      <c r="CG639" s="1070" t="str">
        <f t="shared" si="1987"/>
        <v/>
      </c>
      <c r="CH639" s="1070" t="str">
        <f t="shared" si="1987"/>
        <v/>
      </c>
      <c r="CI639" s="1071" t="str">
        <f t="shared" si="1987"/>
        <v/>
      </c>
      <c r="CJ639" s="1071" t="str">
        <f t="shared" si="1987"/>
        <v/>
      </c>
      <c r="CK639" s="1070" t="str">
        <f t="shared" si="1988"/>
        <v/>
      </c>
      <c r="CL639" s="1070" t="str">
        <f t="shared" si="1988"/>
        <v/>
      </c>
      <c r="CM639" s="1070" t="str">
        <f t="shared" si="1988"/>
        <v/>
      </c>
      <c r="CN639" s="1070" t="str">
        <f t="shared" si="1988"/>
        <v/>
      </c>
      <c r="CO639" s="1069" t="str">
        <f t="shared" si="1988"/>
        <v/>
      </c>
      <c r="CP639" s="532" t="str">
        <f t="shared" si="1989"/>
        <v/>
      </c>
      <c r="CQ639" s="533" t="str">
        <f t="shared" si="1990"/>
        <v/>
      </c>
      <c r="CR639" s="534" t="str">
        <f t="shared" si="1991"/>
        <v/>
      </c>
      <c r="CS639" s="534" t="str">
        <f t="shared" si="1992"/>
        <v/>
      </c>
      <c r="CT639" s="534" t="str">
        <f t="shared" si="1993"/>
        <v/>
      </c>
      <c r="CU639" s="534" t="str">
        <f t="shared" si="1994"/>
        <v/>
      </c>
      <c r="CV639" s="534" t="str">
        <f t="shared" si="1995"/>
        <v/>
      </c>
      <c r="CW639" s="535" t="str">
        <f t="shared" si="1996"/>
        <v/>
      </c>
      <c r="CX639" s="535" t="str">
        <f t="shared" si="1997"/>
        <v/>
      </c>
      <c r="CY639" s="535" t="str">
        <f t="shared" si="1998"/>
        <v/>
      </c>
      <c r="CZ639" s="534" t="str">
        <f t="shared" si="1999"/>
        <v/>
      </c>
      <c r="DA639" s="534" t="str">
        <f t="shared" si="2000"/>
        <v/>
      </c>
      <c r="DB639" s="534" t="str">
        <f t="shared" si="2001"/>
        <v/>
      </c>
      <c r="DC639" s="534" t="str">
        <f t="shared" si="2002"/>
        <v/>
      </c>
      <c r="DD639" s="534" t="str">
        <f t="shared" si="2003"/>
        <v/>
      </c>
      <c r="DE639" s="533" t="str">
        <f t="shared" si="2004"/>
        <v/>
      </c>
      <c r="DF639" s="532" t="str">
        <f t="shared" si="2005"/>
        <v/>
      </c>
      <c r="DG639" s="631">
        <f t="shared" si="2006"/>
        <v>0</v>
      </c>
      <c r="DH639" s="96">
        <f t="shared" si="2007"/>
        <v>0</v>
      </c>
      <c r="DI639" s="96">
        <f t="shared" si="2008"/>
        <v>0</v>
      </c>
      <c r="DJ639" s="96">
        <f t="shared" si="2009"/>
        <v>0</v>
      </c>
      <c r="DK639" s="467"/>
      <c r="DL639" s="599"/>
      <c r="DM639" s="599"/>
      <c r="DN639" s="599"/>
      <c r="DO639" s="599"/>
      <c r="DP639" s="599"/>
      <c r="DQ639" s="599"/>
      <c r="DR639" s="599"/>
      <c r="DS639" s="599"/>
      <c r="DT639" s="468"/>
    </row>
    <row r="640" spans="1:124" s="470" customFormat="1" ht="15.75" customHeight="1">
      <c r="A640" s="627" t="s">
        <v>226</v>
      </c>
      <c r="B640" s="611">
        <f>'Data 4'!B73</f>
        <v>0.13667991460594203</v>
      </c>
      <c r="C640" s="611">
        <f>'Data 4'!C73</f>
        <v>1.7675282689912829E-2</v>
      </c>
      <c r="D640" s="611">
        <f>'Data 4'!D73</f>
        <v>3.314115504358655E-2</v>
      </c>
      <c r="E640" s="611">
        <f>'Data 4'!E73</f>
        <v>1.7675282689912829E-2</v>
      </c>
      <c r="F640" s="611">
        <f>'Data 4'!F73</f>
        <v>5.6284565379825659E-2</v>
      </c>
      <c r="G640" s="611">
        <f>'Data 4'!G73</f>
        <v>0.12051329106758749</v>
      </c>
      <c r="H640" s="611">
        <f>'Data 4'!H73</f>
        <v>7.0701130759651305E-4</v>
      </c>
      <c r="I640" s="611">
        <f>'Data 4'!I73</f>
        <v>0.12051329106758749</v>
      </c>
      <c r="J640" s="611">
        <f>'Data 4'!J73</f>
        <v>0.10197278474949709</v>
      </c>
      <c r="K640" s="611">
        <f>'Data 4'!K73</f>
        <v>7.0701130759651315E-2</v>
      </c>
      <c r="L640" s="611">
        <f>'Data 4'!L73</f>
        <v>0</v>
      </c>
      <c r="M640" s="611">
        <f>'Data 4'!M73</f>
        <v>0</v>
      </c>
      <c r="N640" s="611"/>
      <c r="O640" s="611"/>
      <c r="P640" s="611"/>
      <c r="Q640" s="611"/>
      <c r="R640" s="611"/>
      <c r="S640" s="630"/>
      <c r="T640" s="611">
        <f>'Data 4'!T73</f>
        <v>0</v>
      </c>
      <c r="U640" s="611">
        <f>'Data 4'!U73</f>
        <v>5.0025762481603071E-2</v>
      </c>
      <c r="V640" s="611">
        <f>'Data 4'!V73</f>
        <v>1.1238577641536546E-2</v>
      </c>
      <c r="W640" s="611">
        <f>'Data 4'!W73</f>
        <v>9.6410632854069967E-3</v>
      </c>
      <c r="X640" s="611">
        <f>'Data 4'!X73</f>
        <v>3.8147381693648813E-2</v>
      </c>
      <c r="Y640" s="611">
        <f>'Data 4'!Y73</f>
        <v>2.1210339227895388E-2</v>
      </c>
      <c r="Z640" s="1348">
        <f>'Data 4'!Z73</f>
        <v>2.4102658213517487E-2</v>
      </c>
      <c r="AA640" s="1348">
        <f>'Data 4'!AA73</f>
        <v>1.7675282689912829E-2</v>
      </c>
      <c r="AB640" s="1348">
        <f>'Data 4'!AB73</f>
        <v>2.0394556949899417E-2</v>
      </c>
      <c r="AC640" s="1348">
        <f>'Data 4'!AC73</f>
        <v>1.325646201743462E-2</v>
      </c>
      <c r="AD640" s="611">
        <f>'Data 4'!AD73</f>
        <v>0</v>
      </c>
      <c r="AE640" s="1348">
        <f>'Data 4'!AE73</f>
        <v>2.1210339227895388E-2</v>
      </c>
      <c r="AF640" s="611"/>
      <c r="AG640" s="611"/>
      <c r="AH640" s="611"/>
      <c r="AI640" s="611"/>
      <c r="AJ640" s="611"/>
      <c r="AK640" s="630"/>
      <c r="AL640" s="611">
        <f>'Data 4'!AL73</f>
        <v>0</v>
      </c>
      <c r="AM640" s="611">
        <f>'Data 4'!AM73</f>
        <v>0</v>
      </c>
      <c r="AN640" s="611">
        <f>'Data 4'!AN73</f>
        <v>0</v>
      </c>
      <c r="AO640" s="611">
        <f>'Data 4'!AO73</f>
        <v>0</v>
      </c>
      <c r="AP640" s="611">
        <f>'Data 4'!AP73</f>
        <v>2.2094103362391031E-2</v>
      </c>
      <c r="AQ640" s="611">
        <f>'Data 4'!AQ73</f>
        <v>2.4549003735990036E-2</v>
      </c>
      <c r="AR640" s="611">
        <f>'Data 4'!AR73</f>
        <v>4.4188206724782061E-2</v>
      </c>
      <c r="AS640" s="611">
        <f>'Data 4'!AS73</f>
        <v>9.5050266500622649E-2</v>
      </c>
      <c r="AT640" s="611">
        <f>'Data 4'!AT73</f>
        <v>5.005389788293897E-3</v>
      </c>
      <c r="AU640" s="611">
        <f>'Data 4'!AU73</f>
        <v>2.2094103362391031E-2</v>
      </c>
      <c r="AV640" s="611">
        <f>'Data 4'!AV73</f>
        <v>4.4188206724782061E-2</v>
      </c>
      <c r="AW640" s="611">
        <f>'Data 4'!AW73</f>
        <v>4.4188206724782061E-2</v>
      </c>
      <c r="AX640" s="611"/>
      <c r="AY640" s="611"/>
      <c r="AZ640" s="611"/>
      <c r="BA640" s="611"/>
      <c r="BB640" s="611"/>
      <c r="BC640" s="630"/>
      <c r="BD640" s="1348">
        <f>'Data 4'!BD73</f>
        <v>3.2610896562889166E-2</v>
      </c>
      <c r="BE640" s="1348">
        <f>'Data 4'!BE73</f>
        <v>2.6088717250311332E-2</v>
      </c>
      <c r="BF640" s="1348">
        <f>'Data 4'!BF73</f>
        <v>3.2610896562889166E-2</v>
      </c>
      <c r="BG640" s="1348">
        <f>'Data 4'!BG73</f>
        <v>4.3481195417185557E-2</v>
      </c>
      <c r="BH640" s="1348">
        <f>'Data 4'!BH73</f>
        <v>5.2177434500622663E-2</v>
      </c>
      <c r="BI640" s="1348">
        <f>'Data 4'!BI73</f>
        <v>3.7269596071873329E-2</v>
      </c>
      <c r="BJ640" s="1348">
        <f>'Data 4'!BJ73</f>
        <v>2.6088717250311332E-2</v>
      </c>
      <c r="BK640" s="1348">
        <f>'Data 4'!BK73</f>
        <v>6.6282310087173099E-2</v>
      </c>
      <c r="BL640" s="1348">
        <f>'Data 4'!BL73</f>
        <v>2.9458804483188047E-2</v>
      </c>
      <c r="BM640" s="1348">
        <f>'Data 4'!BM73</f>
        <v>8.8376413449564123E-2</v>
      </c>
      <c r="BN640" s="1348">
        <f>'Data 4'!BN73</f>
        <v>2.9458804483188047E-2</v>
      </c>
      <c r="BO640" s="1348">
        <f>'Data 4'!BO73</f>
        <v>2.651292403486924E-2</v>
      </c>
      <c r="BP640" s="1348"/>
      <c r="BQ640" s="1348"/>
      <c r="BR640" s="1348"/>
      <c r="BS640" s="1348"/>
      <c r="BT640" s="1348"/>
      <c r="BU640" s="630"/>
      <c r="BV640" s="611">
        <f>'Data 4'!BV73</f>
        <v>5.1727575093399751E-2</v>
      </c>
      <c r="BW640" s="611">
        <f>'Data 4'!BW73</f>
        <v>5.1727575093399751E-2</v>
      </c>
      <c r="BX640" s="611">
        <f>'Data 4'!BX73</f>
        <v>3.0517235865504359E-2</v>
      </c>
      <c r="BY640" s="611">
        <f>'Data 4'!BY73</f>
        <v>3.314115504358655E-2</v>
      </c>
      <c r="BZ640" s="578">
        <f t="shared" si="1983"/>
        <v>5.3918379475515789E-2</v>
      </c>
      <c r="CA640" s="603">
        <f t="shared" si="1984"/>
        <v>1.7687666094714748E-2</v>
      </c>
      <c r="CB640" s="603">
        <f t="shared" si="1985"/>
        <v>2.0630722042341221E-2</v>
      </c>
      <c r="CC640" s="668">
        <f t="shared" si="1986"/>
        <v>3.7595157945418976E-2</v>
      </c>
      <c r="CD640" s="1072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2.6088717250311332E-2</v>
      </c>
      <c r="CE640" s="1073">
        <f t="shared" ref="CE640:CO640" si="2010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2.6088717250311332E-2</v>
      </c>
      <c r="CF640" s="1073">
        <f t="shared" si="2010"/>
        <v>2.651292403486924E-2</v>
      </c>
      <c r="CG640" s="1073">
        <f t="shared" si="2010"/>
        <v>2.9458804483188047E-2</v>
      </c>
      <c r="CH640" s="1073">
        <f t="shared" si="2010"/>
        <v>2.9458804483188047E-2</v>
      </c>
      <c r="CI640" s="1074">
        <f t="shared" si="2010"/>
        <v>3.2610896562889166E-2</v>
      </c>
      <c r="CJ640" s="1074">
        <f t="shared" si="2010"/>
        <v>3.2610896562889166E-2</v>
      </c>
      <c r="CK640" s="1073">
        <f t="shared" si="2010"/>
        <v>3.7269596071873329E-2</v>
      </c>
      <c r="CL640" s="1073">
        <f t="shared" si="2010"/>
        <v>4.3481195417185557E-2</v>
      </c>
      <c r="CM640" s="1073">
        <f t="shared" si="2010"/>
        <v>5.2177434500622663E-2</v>
      </c>
      <c r="CN640" s="1073">
        <f t="shared" si="2010"/>
        <v>6.6282310087173099E-2</v>
      </c>
      <c r="CO640" s="1072">
        <f t="shared" si="2010"/>
        <v>8.8376413449564123E-2</v>
      </c>
      <c r="CP640" s="520" t="str">
        <f t="shared" si="1989"/>
        <v/>
      </c>
      <c r="CQ640" s="521" t="str">
        <f t="shared" si="1990"/>
        <v/>
      </c>
      <c r="CR640" s="522" t="str">
        <f t="shared" si="1991"/>
        <v/>
      </c>
      <c r="CS640" s="522">
        <f t="shared" si="1992"/>
        <v>2.6088717250311332E-2</v>
      </c>
      <c r="CT640" s="522">
        <f t="shared" si="1993"/>
        <v>2.6088717250311332E-2</v>
      </c>
      <c r="CU640" s="522">
        <f t="shared" si="1994"/>
        <v>2.651292403486924E-2</v>
      </c>
      <c r="CV640" s="522">
        <f t="shared" si="1995"/>
        <v>2.9458804483188047E-2</v>
      </c>
      <c r="CW640" s="523">
        <f t="shared" si="1996"/>
        <v>2.9458804483188047E-2</v>
      </c>
      <c r="CX640" s="523">
        <f t="shared" si="1997"/>
        <v>3.2610896562889166E-2</v>
      </c>
      <c r="CY640" s="523">
        <f t="shared" si="1998"/>
        <v>3.2610896562889166E-2</v>
      </c>
      <c r="CZ640" s="522">
        <f t="shared" si="1999"/>
        <v>3.7269596071873329E-2</v>
      </c>
      <c r="DA640" s="522">
        <f t="shared" si="2000"/>
        <v>4.3481195417185557E-2</v>
      </c>
      <c r="DB640" s="522">
        <f t="shared" si="2001"/>
        <v>5.2177434500622663E-2</v>
      </c>
      <c r="DC640" s="522">
        <f t="shared" si="2002"/>
        <v>6.6282310087173099E-2</v>
      </c>
      <c r="DD640" s="522">
        <f t="shared" si="2003"/>
        <v>8.8376413449564123E-2</v>
      </c>
      <c r="DE640" s="521" t="str">
        <f t="shared" si="2004"/>
        <v/>
      </c>
      <c r="DF640" s="520" t="str">
        <f t="shared" si="2005"/>
        <v/>
      </c>
      <c r="DG640" s="631">
        <f t="shared" si="2006"/>
        <v>12</v>
      </c>
      <c r="DH640" s="96">
        <f t="shared" si="2007"/>
        <v>12</v>
      </c>
      <c r="DI640" s="96">
        <f t="shared" si="2008"/>
        <v>12</v>
      </c>
      <c r="DJ640" s="96">
        <f t="shared" si="2009"/>
        <v>12</v>
      </c>
      <c r="DK640" s="467"/>
      <c r="DL640" s="599"/>
      <c r="DM640" s="599"/>
      <c r="DN640" s="599"/>
      <c r="DO640" s="599"/>
      <c r="DP640" s="599"/>
      <c r="DQ640" s="599"/>
      <c r="DR640" s="599"/>
      <c r="DS640" s="599"/>
      <c r="DT640" s="468"/>
    </row>
    <row r="641" spans="1:124" s="470" customFormat="1" ht="15.75" hidden="1" customHeight="1">
      <c r="A641" s="737" t="s">
        <v>285</v>
      </c>
      <c r="B641" s="305"/>
      <c r="C641" s="305"/>
      <c r="D641" s="305"/>
      <c r="E641" s="305"/>
      <c r="F641" s="305"/>
      <c r="G641" s="305"/>
      <c r="H641" s="305"/>
      <c r="I641" s="305"/>
      <c r="J641" s="305"/>
      <c r="K641" s="305"/>
      <c r="L641" s="305"/>
      <c r="M641" s="305"/>
      <c r="N641" s="305"/>
      <c r="O641" s="305"/>
      <c r="P641" s="305"/>
      <c r="Q641" s="305"/>
      <c r="R641" s="305"/>
      <c r="S641" s="728"/>
      <c r="T641" s="305"/>
      <c r="U641" s="305"/>
      <c r="V641" s="305"/>
      <c r="W641" s="305"/>
      <c r="X641" s="305"/>
      <c r="Y641" s="305"/>
      <c r="Z641" s="1349"/>
      <c r="AA641" s="1349"/>
      <c r="AB641" s="1349"/>
      <c r="AC641" s="1349"/>
      <c r="AD641" s="305"/>
      <c r="AE641" s="1349"/>
      <c r="AF641" s="305"/>
      <c r="AG641" s="305"/>
      <c r="AH641" s="305"/>
      <c r="AI641" s="305"/>
      <c r="AJ641" s="305"/>
      <c r="AK641" s="728"/>
      <c r="AL641" s="305"/>
      <c r="AM641" s="305"/>
      <c r="AN641" s="305"/>
      <c r="AO641" s="305"/>
      <c r="AP641" s="305"/>
      <c r="AQ641" s="305"/>
      <c r="AR641" s="305"/>
      <c r="AS641" s="305"/>
      <c r="AT641" s="305"/>
      <c r="AU641" s="305"/>
      <c r="AV641" s="305"/>
      <c r="AW641" s="305"/>
      <c r="AX641" s="305"/>
      <c r="AY641" s="305"/>
      <c r="AZ641" s="305"/>
      <c r="BA641" s="305"/>
      <c r="BB641" s="305"/>
      <c r="BC641" s="728"/>
      <c r="BD641" s="1349"/>
      <c r="BE641" s="1349"/>
      <c r="BF641" s="1349"/>
      <c r="BG641" s="1349"/>
      <c r="BH641" s="1349"/>
      <c r="BI641" s="1349"/>
      <c r="BJ641" s="1349"/>
      <c r="BK641" s="1349"/>
      <c r="BL641" s="1349"/>
      <c r="BM641" s="1349"/>
      <c r="BN641" s="1349"/>
      <c r="BO641" s="1349"/>
      <c r="BP641" s="1349"/>
      <c r="BQ641" s="1349"/>
      <c r="BR641" s="1349"/>
      <c r="BS641" s="1349"/>
      <c r="BT641" s="1349"/>
      <c r="BU641" s="728"/>
      <c r="BV641" s="305"/>
      <c r="BW641" s="305"/>
      <c r="BX641" s="305"/>
      <c r="BY641" s="305"/>
      <c r="BZ641" s="578" t="str">
        <f t="shared" si="1983"/>
        <v/>
      </c>
      <c r="CA641" s="578" t="str">
        <f t="shared" si="1984"/>
        <v/>
      </c>
      <c r="CB641" s="578" t="str">
        <f t="shared" si="1985"/>
        <v/>
      </c>
      <c r="CC641" s="665" t="str">
        <f t="shared" si="1986"/>
        <v/>
      </c>
      <c r="CD641" s="1069" t="str">
        <f t="shared" ref="CD641:CO641" si="2011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070" t="str">
        <f t="shared" si="2011"/>
        <v/>
      </c>
      <c r="CF641" s="1070" t="str">
        <f t="shared" si="2011"/>
        <v/>
      </c>
      <c r="CG641" s="1070" t="str">
        <f t="shared" si="2011"/>
        <v/>
      </c>
      <c r="CH641" s="1070" t="str">
        <f t="shared" si="2011"/>
        <v/>
      </c>
      <c r="CI641" s="1071" t="str">
        <f t="shared" si="2011"/>
        <v/>
      </c>
      <c r="CJ641" s="1071" t="str">
        <f t="shared" si="2011"/>
        <v/>
      </c>
      <c r="CK641" s="1070" t="str">
        <f t="shared" si="2011"/>
        <v/>
      </c>
      <c r="CL641" s="1070" t="str">
        <f t="shared" si="2011"/>
        <v/>
      </c>
      <c r="CM641" s="1070" t="str">
        <f t="shared" si="2011"/>
        <v/>
      </c>
      <c r="CN641" s="1070" t="str">
        <f t="shared" si="2011"/>
        <v/>
      </c>
      <c r="CO641" s="1069" t="str">
        <f t="shared" si="2011"/>
        <v/>
      </c>
      <c r="CP641" s="532" t="str">
        <f t="shared" si="1989"/>
        <v/>
      </c>
      <c r="CQ641" s="533" t="str">
        <f t="shared" si="1990"/>
        <v/>
      </c>
      <c r="CR641" s="534" t="str">
        <f t="shared" si="1991"/>
        <v/>
      </c>
      <c r="CS641" s="534" t="str">
        <f t="shared" si="1992"/>
        <v/>
      </c>
      <c r="CT641" s="534" t="str">
        <f t="shared" si="1993"/>
        <v/>
      </c>
      <c r="CU641" s="534" t="str">
        <f t="shared" si="1994"/>
        <v/>
      </c>
      <c r="CV641" s="534" t="str">
        <f t="shared" si="1995"/>
        <v/>
      </c>
      <c r="CW641" s="535" t="str">
        <f t="shared" si="1996"/>
        <v/>
      </c>
      <c r="CX641" s="535" t="str">
        <f t="shared" si="1997"/>
        <v/>
      </c>
      <c r="CY641" s="535" t="str">
        <f t="shared" si="1998"/>
        <v/>
      </c>
      <c r="CZ641" s="534" t="str">
        <f t="shared" si="1999"/>
        <v/>
      </c>
      <c r="DA641" s="534" t="str">
        <f t="shared" si="2000"/>
        <v/>
      </c>
      <c r="DB641" s="534" t="str">
        <f t="shared" si="2001"/>
        <v/>
      </c>
      <c r="DC641" s="534" t="str">
        <f t="shared" si="2002"/>
        <v/>
      </c>
      <c r="DD641" s="534" t="str">
        <f t="shared" si="2003"/>
        <v/>
      </c>
      <c r="DE641" s="533" t="str">
        <f t="shared" si="2004"/>
        <v/>
      </c>
      <c r="DF641" s="532" t="str">
        <f t="shared" si="2005"/>
        <v/>
      </c>
      <c r="DG641" s="631">
        <f t="shared" si="2006"/>
        <v>0</v>
      </c>
      <c r="DH641" s="96">
        <f t="shared" si="2007"/>
        <v>0</v>
      </c>
      <c r="DI641" s="96">
        <f t="shared" si="2008"/>
        <v>0</v>
      </c>
      <c r="DJ641" s="96">
        <f t="shared" si="2009"/>
        <v>0</v>
      </c>
      <c r="DK641" s="467"/>
      <c r="DL641" s="599"/>
      <c r="DM641" s="599"/>
      <c r="DN641" s="599"/>
      <c r="DO641" s="599"/>
      <c r="DP641" s="599"/>
      <c r="DQ641" s="599"/>
      <c r="DR641" s="599"/>
      <c r="DS641" s="599"/>
      <c r="DT641" s="468"/>
    </row>
    <row r="642" spans="1:124" s="470" customFormat="1" ht="15.75" customHeight="1">
      <c r="A642" s="627" t="s">
        <v>283</v>
      </c>
      <c r="B642" s="608">
        <f>'Data 4'!B74</f>
        <v>7100</v>
      </c>
      <c r="C642" s="608">
        <f>'Data 4'!C74</f>
        <v>960</v>
      </c>
      <c r="D642" s="608">
        <f>'Data 4'!D74</f>
        <v>1541.8679999999999</v>
      </c>
      <c r="E642" s="608">
        <f>'Data 4'!E74</f>
        <v>960</v>
      </c>
      <c r="F642" s="608">
        <f>'Data 4'!F74</f>
        <v>1800</v>
      </c>
      <c r="G642" s="608">
        <f>'Data 4'!G74</f>
        <v>6600</v>
      </c>
      <c r="H642" s="608">
        <f>'Data 4'!H74</f>
        <v>6.3360000000000003</v>
      </c>
      <c r="I642" s="608">
        <f>'Data 4'!I74</f>
        <v>7200</v>
      </c>
      <c r="J642" s="608">
        <f>'Data 4'!J74</f>
        <v>6780</v>
      </c>
      <c r="K642" s="608">
        <f>'Data 4'!K74</f>
        <v>3120</v>
      </c>
      <c r="L642" s="608">
        <f>'Data 4'!L74</f>
        <v>0</v>
      </c>
      <c r="M642" s="608">
        <f>'Data 4'!M74</f>
        <v>0</v>
      </c>
      <c r="N642" s="608"/>
      <c r="O642" s="608"/>
      <c r="P642" s="608"/>
      <c r="Q642" s="608"/>
      <c r="R642" s="608"/>
      <c r="S642" s="640"/>
      <c r="T642" s="608">
        <f>'Data 4'!T74</f>
        <v>0</v>
      </c>
      <c r="U642" s="608">
        <f>'Data 4'!U74</f>
        <v>10944</v>
      </c>
      <c r="V642" s="608">
        <f>'Data 4'!V74</f>
        <v>1368</v>
      </c>
      <c r="W642" s="608">
        <f>'Data 4'!W74</f>
        <v>1608</v>
      </c>
      <c r="X642" s="608">
        <f>'Data 4'!X74</f>
        <v>6444</v>
      </c>
      <c r="Y642" s="608">
        <f>'Data 4'!Y74</f>
        <v>1320</v>
      </c>
      <c r="Z642" s="1347">
        <f>'Data 4'!Z74</f>
        <v>1320</v>
      </c>
      <c r="AA642" s="1347">
        <f>'Data 4'!AA74</f>
        <v>1020</v>
      </c>
      <c r="AB642" s="1347">
        <f>'Data 4'!AB74</f>
        <v>1020</v>
      </c>
      <c r="AC642" s="1347">
        <f>'Data 4'!AC74</f>
        <v>1080</v>
      </c>
      <c r="AD642" s="608">
        <f>'Data 4'!AD74</f>
        <v>0</v>
      </c>
      <c r="AE642" s="1347">
        <f>'Data 4'!AE74</f>
        <v>840</v>
      </c>
      <c r="AF642" s="608"/>
      <c r="AG642" s="608"/>
      <c r="AH642" s="608"/>
      <c r="AI642" s="608"/>
      <c r="AJ642" s="608"/>
      <c r="AK642" s="640"/>
      <c r="AL642" s="608">
        <f>'Data 4'!AL74</f>
        <v>0</v>
      </c>
      <c r="AM642" s="608">
        <f>'Data 4'!AM74</f>
        <v>0</v>
      </c>
      <c r="AN642" s="608">
        <f>'Data 4'!AN74</f>
        <v>0</v>
      </c>
      <c r="AO642" s="608">
        <f>'Data 4'!AO74</f>
        <v>0</v>
      </c>
      <c r="AP642" s="608">
        <f>'Data 4'!AP74</f>
        <v>1200</v>
      </c>
      <c r="AQ642" s="608">
        <f>'Data 4'!AQ74</f>
        <v>800</v>
      </c>
      <c r="AR642" s="608">
        <f>'Data 4'!AR74</f>
        <v>1212</v>
      </c>
      <c r="AS642" s="608">
        <f>'Data 4'!AS74</f>
        <v>2028</v>
      </c>
      <c r="AT642" s="608">
        <f>'Data 4'!AT74</f>
        <v>480</v>
      </c>
      <c r="AU642" s="608">
        <f>'Data 4'!AU74</f>
        <v>1200</v>
      </c>
      <c r="AV642" s="608">
        <f>'Data 4'!AV74</f>
        <v>1800</v>
      </c>
      <c r="AW642" s="608">
        <f>'Data 4'!AW74</f>
        <v>948</v>
      </c>
      <c r="AX642" s="608"/>
      <c r="AY642" s="608"/>
      <c r="AZ642" s="608"/>
      <c r="BA642" s="608"/>
      <c r="BB642" s="608"/>
      <c r="BC642" s="640"/>
      <c r="BD642" s="1347">
        <f>'Data 4'!BD74</f>
        <v>193.65119999999999</v>
      </c>
      <c r="BE642" s="1347">
        <f>'Data 4'!BE74</f>
        <v>194.83199999999999</v>
      </c>
      <c r="BF642" s="1347">
        <f>'Data 4'!BF74</f>
        <v>206.64</v>
      </c>
      <c r="BG642" s="1347">
        <f>'Data 4'!BG74</f>
        <v>193.65119999999999</v>
      </c>
      <c r="BH642" s="1347">
        <f>'Data 4'!BH74</f>
        <v>206.64</v>
      </c>
      <c r="BI642" s="1347">
        <f>'Data 4'!BI74</f>
        <v>224.35199999999998</v>
      </c>
      <c r="BJ642" s="1347">
        <f>'Data 4'!BJ74</f>
        <v>224.35199999999998</v>
      </c>
      <c r="BK642" s="1347">
        <f>'Data 4'!BK74</f>
        <v>1056</v>
      </c>
      <c r="BL642" s="1347">
        <f>'Data 4'!BL74</f>
        <v>1320</v>
      </c>
      <c r="BM642" s="1347">
        <f>'Data 4'!BM74</f>
        <v>3120</v>
      </c>
      <c r="BN642" s="1347">
        <f>'Data 4'!BN74</f>
        <v>960</v>
      </c>
      <c r="BO642" s="1347">
        <f>'Data 4'!BO74</f>
        <v>840</v>
      </c>
      <c r="BP642" s="1347"/>
      <c r="BQ642" s="1347"/>
      <c r="BR642" s="1347"/>
      <c r="BS642" s="1347"/>
      <c r="BT642" s="1347"/>
      <c r="BU642" s="640"/>
      <c r="BV642" s="608">
        <f>'Data 4'!BV74</f>
        <v>5784</v>
      </c>
      <c r="BW642" s="608">
        <f>'Data 4'!BW74</f>
        <v>5232</v>
      </c>
      <c r="BX642" s="608">
        <f>'Data 4'!BX74</f>
        <v>1728</v>
      </c>
      <c r="BY642" s="608">
        <f>'Data 4'!BY74</f>
        <v>840</v>
      </c>
      <c r="BZ642" s="578">
        <f t="shared" si="1983"/>
        <v>2886.8203999999996</v>
      </c>
      <c r="CA642" s="578">
        <f t="shared" si="1984"/>
        <v>1602</v>
      </c>
      <c r="CB642" s="578">
        <f t="shared" si="1985"/>
        <v>764</v>
      </c>
      <c r="CC642" s="665">
        <f t="shared" si="1986"/>
        <v>542.64671999999996</v>
      </c>
      <c r="CD642" s="1069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193.65119999999999</v>
      </c>
      <c r="CE642" s="1070">
        <f t="shared" ref="CE642:CO642" si="2012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193.65119999999999</v>
      </c>
      <c r="CF642" s="1070">
        <f t="shared" si="2012"/>
        <v>194.83199999999999</v>
      </c>
      <c r="CG642" s="1070">
        <f t="shared" si="2012"/>
        <v>206.64</v>
      </c>
      <c r="CH642" s="1070">
        <f t="shared" si="2012"/>
        <v>206.64</v>
      </c>
      <c r="CI642" s="1071">
        <f t="shared" si="2012"/>
        <v>224.35199999999998</v>
      </c>
      <c r="CJ642" s="1071">
        <f t="shared" si="2012"/>
        <v>224.35199999999998</v>
      </c>
      <c r="CK642" s="1070">
        <f t="shared" si="2012"/>
        <v>840</v>
      </c>
      <c r="CL642" s="1070">
        <f t="shared" si="2012"/>
        <v>960</v>
      </c>
      <c r="CM642" s="1070">
        <f t="shared" si="2012"/>
        <v>1056</v>
      </c>
      <c r="CN642" s="1070">
        <f t="shared" si="2012"/>
        <v>1320</v>
      </c>
      <c r="CO642" s="1069">
        <f t="shared" si="2012"/>
        <v>3120</v>
      </c>
      <c r="CP642" s="532" t="str">
        <f t="shared" si="1989"/>
        <v/>
      </c>
      <c r="CQ642" s="533" t="str">
        <f t="shared" si="1990"/>
        <v/>
      </c>
      <c r="CR642" s="534" t="str">
        <f t="shared" si="1991"/>
        <v/>
      </c>
      <c r="CS642" s="534">
        <f t="shared" si="1992"/>
        <v>193.65119999999999</v>
      </c>
      <c r="CT642" s="534">
        <f t="shared" si="1993"/>
        <v>193.65119999999999</v>
      </c>
      <c r="CU642" s="534">
        <f t="shared" si="1994"/>
        <v>194.83199999999999</v>
      </c>
      <c r="CV642" s="534">
        <f t="shared" si="1995"/>
        <v>206.64</v>
      </c>
      <c r="CW642" s="535">
        <f t="shared" si="1996"/>
        <v>206.64</v>
      </c>
      <c r="CX642" s="535">
        <f t="shared" si="1997"/>
        <v>224.35199999999998</v>
      </c>
      <c r="CY642" s="535">
        <f t="shared" si="1998"/>
        <v>224.35199999999998</v>
      </c>
      <c r="CZ642" s="534">
        <f t="shared" si="1999"/>
        <v>840</v>
      </c>
      <c r="DA642" s="534">
        <f t="shared" si="2000"/>
        <v>960</v>
      </c>
      <c r="DB642" s="534">
        <f t="shared" si="2001"/>
        <v>1056</v>
      </c>
      <c r="DC642" s="534">
        <f t="shared" si="2002"/>
        <v>1320</v>
      </c>
      <c r="DD642" s="534">
        <f t="shared" si="2003"/>
        <v>3120</v>
      </c>
      <c r="DE642" s="533" t="str">
        <f t="shared" si="2004"/>
        <v/>
      </c>
      <c r="DF642" s="532" t="str">
        <f t="shared" si="2005"/>
        <v/>
      </c>
      <c r="DG642" s="631">
        <f t="shared" si="2006"/>
        <v>12</v>
      </c>
      <c r="DH642" s="96">
        <f t="shared" si="2007"/>
        <v>12</v>
      </c>
      <c r="DI642" s="96">
        <f t="shared" si="2008"/>
        <v>12</v>
      </c>
      <c r="DJ642" s="96">
        <f t="shared" si="2009"/>
        <v>12</v>
      </c>
      <c r="DK642" s="467"/>
      <c r="DL642" s="599"/>
      <c r="DM642" s="599"/>
      <c r="DN642" s="599"/>
      <c r="DO642" s="599"/>
      <c r="DP642" s="599"/>
      <c r="DQ642" s="599"/>
      <c r="DR642" s="599"/>
      <c r="DS642" s="599"/>
      <c r="DT642" s="468"/>
    </row>
    <row r="643" spans="1:124" s="470" customFormat="1" ht="15.75" customHeight="1">
      <c r="A643" s="743" t="s">
        <v>292</v>
      </c>
      <c r="B643" s="716"/>
      <c r="C643" s="716"/>
      <c r="D643" s="716"/>
      <c r="E643" s="716"/>
      <c r="F643" s="716"/>
      <c r="G643" s="716"/>
      <c r="H643" s="716"/>
      <c r="I643" s="716"/>
      <c r="J643" s="716"/>
      <c r="K643" s="716"/>
      <c r="L643" s="716"/>
      <c r="M643" s="716"/>
      <c r="N643" s="716"/>
      <c r="O643" s="716"/>
      <c r="P643" s="716"/>
      <c r="Q643" s="716"/>
      <c r="R643" s="716"/>
      <c r="S643" s="569"/>
      <c r="T643" s="718"/>
      <c r="U643" s="718"/>
      <c r="V643" s="718"/>
      <c r="W643" s="718"/>
      <c r="X643" s="718"/>
      <c r="Y643" s="718"/>
      <c r="Z643" s="1456"/>
      <c r="AA643" s="1456"/>
      <c r="AB643" s="1456"/>
      <c r="AC643" s="1456"/>
      <c r="AD643" s="718"/>
      <c r="AE643" s="1456"/>
      <c r="AF643" s="718"/>
      <c r="AG643" s="718"/>
      <c r="AH643" s="718"/>
      <c r="AI643" s="718"/>
      <c r="AJ643" s="718"/>
      <c r="AK643" s="569"/>
      <c r="AL643" s="716"/>
      <c r="AM643" s="716"/>
      <c r="AN643" s="716"/>
      <c r="AO643" s="716"/>
      <c r="AP643" s="716"/>
      <c r="AQ643" s="716"/>
      <c r="AR643" s="716"/>
      <c r="AS643" s="716"/>
      <c r="AT643" s="716"/>
      <c r="AU643" s="716"/>
      <c r="AV643" s="716"/>
      <c r="AW643" s="716"/>
      <c r="AX643" s="716"/>
      <c r="AY643" s="716"/>
      <c r="AZ643" s="716"/>
      <c r="BA643" s="716"/>
      <c r="BB643" s="716"/>
      <c r="BC643" s="569"/>
      <c r="BD643" s="1376"/>
      <c r="BE643" s="1376"/>
      <c r="BF643" s="1376"/>
      <c r="BG643" s="1376"/>
      <c r="BH643" s="1376"/>
      <c r="BI643" s="1376"/>
      <c r="BJ643" s="1376"/>
      <c r="BK643" s="1376"/>
      <c r="BL643" s="1376"/>
      <c r="BM643" s="1376"/>
      <c r="BN643" s="1376"/>
      <c r="BO643" s="1376"/>
      <c r="BP643" s="1376"/>
      <c r="BQ643" s="1376"/>
      <c r="BR643" s="1376"/>
      <c r="BS643" s="1376"/>
      <c r="BT643" s="1376"/>
      <c r="BU643" s="569"/>
      <c r="BV643" s="716"/>
      <c r="BW643" s="716"/>
      <c r="BX643" s="716"/>
      <c r="BY643" s="716"/>
      <c r="BZ643" s="570" t="str">
        <f t="shared" si="1983"/>
        <v/>
      </c>
      <c r="CA643" s="570" t="str">
        <f t="shared" si="1984"/>
        <v/>
      </c>
      <c r="CB643" s="570" t="str">
        <f t="shared" si="1985"/>
        <v/>
      </c>
      <c r="CC643" s="664" t="str">
        <f t="shared" si="1986"/>
        <v/>
      </c>
      <c r="CD643" s="1076"/>
      <c r="CE643" s="1076"/>
      <c r="CF643" s="1076"/>
      <c r="CG643" s="1076"/>
      <c r="CH643" s="1076"/>
      <c r="CI643" s="1076"/>
      <c r="CJ643" s="1076"/>
      <c r="CK643" s="1076"/>
      <c r="CL643" s="1076"/>
      <c r="CM643" s="1076"/>
      <c r="CN643" s="1076"/>
      <c r="CO643" s="1076"/>
      <c r="CP643" s="188"/>
      <c r="CQ643" s="188"/>
      <c r="CR643" s="188"/>
      <c r="CS643" s="188"/>
      <c r="CT643" s="188"/>
      <c r="CU643" s="188"/>
      <c r="CV643" s="188"/>
      <c r="CW643" s="188"/>
      <c r="CX643" s="188"/>
      <c r="CY643" s="188"/>
      <c r="CZ643" s="188"/>
      <c r="DA643" s="188"/>
      <c r="DB643" s="188"/>
      <c r="DC643" s="188"/>
      <c r="DD643" s="188"/>
      <c r="DE643" s="188"/>
      <c r="DF643" s="188"/>
      <c r="DG643" s="579"/>
      <c r="DH643" s="98"/>
      <c r="DI643" s="98"/>
      <c r="DJ643" s="98"/>
      <c r="DK643" s="572"/>
      <c r="DL643" s="598"/>
      <c r="DM643" s="598"/>
      <c r="DN643" s="598"/>
      <c r="DO643" s="598"/>
      <c r="DP643" s="598"/>
      <c r="DQ643" s="598"/>
      <c r="DR643" s="598"/>
      <c r="DS643" s="598"/>
      <c r="DT643" s="468"/>
    </row>
    <row r="644" spans="1:124" s="470" customFormat="1" ht="15.75" customHeight="1">
      <c r="A644" s="659" t="s">
        <v>293</v>
      </c>
      <c r="B644" s="260"/>
      <c r="C644" s="260"/>
      <c r="D644" s="260"/>
      <c r="E644" s="260"/>
      <c r="F644" s="260"/>
      <c r="G644" s="260"/>
      <c r="H644" s="260"/>
      <c r="I644" s="260"/>
      <c r="J644" s="260"/>
      <c r="K644" s="281"/>
      <c r="L644" s="281"/>
      <c r="M644" s="281"/>
      <c r="N644" s="281"/>
      <c r="O644" s="281"/>
      <c r="P644" s="281"/>
      <c r="Q644" s="281"/>
      <c r="R644" s="281"/>
      <c r="S644" s="569"/>
      <c r="T644" s="260"/>
      <c r="U644" s="260"/>
      <c r="V644" s="260"/>
      <c r="W644" s="260"/>
      <c r="X644" s="260"/>
      <c r="Y644" s="260"/>
      <c r="Z644" s="1339"/>
      <c r="AA644" s="1339"/>
      <c r="AB644" s="1339"/>
      <c r="AC644" s="1339"/>
      <c r="AD644" s="260"/>
      <c r="AE644" s="1339"/>
      <c r="AF644" s="260"/>
      <c r="AG644" s="260"/>
      <c r="AH644" s="260"/>
      <c r="AI644" s="260"/>
      <c r="AJ644" s="260"/>
      <c r="AK644" s="569"/>
      <c r="AL644" s="260"/>
      <c r="AM644" s="260"/>
      <c r="AN644" s="260"/>
      <c r="AO644" s="260"/>
      <c r="AP644" s="260"/>
      <c r="AQ644" s="260"/>
      <c r="AR644" s="260"/>
      <c r="AS644" s="260"/>
      <c r="AT644" s="260"/>
      <c r="AU644" s="260"/>
      <c r="AV644" s="260"/>
      <c r="AW644" s="260"/>
      <c r="AX644" s="260"/>
      <c r="AY644" s="260"/>
      <c r="AZ644" s="260"/>
      <c r="BA644" s="260"/>
      <c r="BB644" s="260"/>
      <c r="BC644" s="569"/>
      <c r="BD644" s="1339"/>
      <c r="BE644" s="1339"/>
      <c r="BF644" s="1339"/>
      <c r="BG644" s="1339"/>
      <c r="BH644" s="1339"/>
      <c r="BI644" s="1339"/>
      <c r="BJ644" s="1339"/>
      <c r="BK644" s="1339"/>
      <c r="BL644" s="1339"/>
      <c r="BM644" s="1339"/>
      <c r="BN644" s="1339"/>
      <c r="BO644" s="1339"/>
      <c r="BP644" s="1339"/>
      <c r="BQ644" s="1339"/>
      <c r="BR644" s="1339"/>
      <c r="BS644" s="1339"/>
      <c r="BT644" s="1339"/>
      <c r="BU644" s="569"/>
      <c r="BV644" s="260"/>
      <c r="BW644" s="260"/>
      <c r="BX644" s="260"/>
      <c r="BY644" s="260"/>
      <c r="BZ644" s="570"/>
      <c r="CA644" s="570"/>
      <c r="CB644" s="570"/>
      <c r="CC644" s="664"/>
      <c r="CD644" s="1076"/>
      <c r="CE644" s="1076"/>
      <c r="CF644" s="1076"/>
      <c r="CG644" s="1076"/>
      <c r="CH644" s="1076"/>
      <c r="CI644" s="1076"/>
      <c r="CJ644" s="1076"/>
      <c r="CK644" s="1076"/>
      <c r="CL644" s="1076"/>
      <c r="CM644" s="1076"/>
      <c r="CN644" s="1076"/>
      <c r="CO644" s="1076"/>
      <c r="CP644" s="188"/>
      <c r="CQ644" s="188"/>
      <c r="CR644" s="188"/>
      <c r="CS644" s="188"/>
      <c r="CT644" s="188"/>
      <c r="CU644" s="188"/>
      <c r="CV644" s="188"/>
      <c r="CW644" s="188"/>
      <c r="CX644" s="188"/>
      <c r="CY644" s="188"/>
      <c r="CZ644" s="188"/>
      <c r="DA644" s="188"/>
      <c r="DB644" s="188"/>
      <c r="DC644" s="188"/>
      <c r="DD644" s="188"/>
      <c r="DE644" s="188"/>
      <c r="DF644" s="188"/>
      <c r="DG644" s="579"/>
      <c r="DH644" s="98"/>
      <c r="DI644" s="98"/>
      <c r="DJ644" s="98"/>
      <c r="DK644" s="572"/>
      <c r="DL644" s="598"/>
      <c r="DM644" s="598"/>
      <c r="DN644" s="598"/>
      <c r="DO644" s="598"/>
      <c r="DP644" s="598"/>
      <c r="DQ644" s="598"/>
      <c r="DR644" s="598"/>
      <c r="DS644" s="598"/>
      <c r="DT644" s="468"/>
    </row>
    <row r="645" spans="1:124" s="470" customFormat="1" ht="15.75" customHeight="1">
      <c r="A645" s="627" t="s">
        <v>294</v>
      </c>
      <c r="B645" s="260"/>
      <c r="C645" s="260"/>
      <c r="D645" s="260"/>
      <c r="E645" s="260"/>
      <c r="F645" s="260"/>
      <c r="G645" s="260"/>
      <c r="H645" s="260"/>
      <c r="I645" s="260"/>
      <c r="J645" s="260"/>
      <c r="K645" s="647"/>
      <c r="L645" s="647"/>
      <c r="M645" s="647"/>
      <c r="N645" s="647"/>
      <c r="O645" s="647"/>
      <c r="P645" s="647"/>
      <c r="Q645" s="647"/>
      <c r="R645" s="647"/>
      <c r="S645" s="569"/>
      <c r="T645" s="260"/>
      <c r="U645" s="260"/>
      <c r="V645" s="260"/>
      <c r="W645" s="260"/>
      <c r="X645" s="260"/>
      <c r="Y645" s="260"/>
      <c r="Z645" s="1339"/>
      <c r="AA645" s="1339"/>
      <c r="AB645" s="1339"/>
      <c r="AC645" s="1339"/>
      <c r="AD645" s="260"/>
      <c r="AE645" s="1339"/>
      <c r="AF645" s="260"/>
      <c r="AG645" s="260"/>
      <c r="AH645" s="260"/>
      <c r="AI645" s="260"/>
      <c r="AJ645" s="647"/>
      <c r="AK645" s="569"/>
      <c r="AL645" s="260"/>
      <c r="AM645" s="260"/>
      <c r="AN645" s="260"/>
      <c r="AO645" s="260"/>
      <c r="AP645" s="260"/>
      <c r="AQ645" s="260"/>
      <c r="AR645" s="260"/>
      <c r="AS645" s="260"/>
      <c r="AT645" s="260"/>
      <c r="AU645" s="260"/>
      <c r="AV645" s="260"/>
      <c r="AW645" s="260"/>
      <c r="AX645" s="260"/>
      <c r="AY645" s="260"/>
      <c r="AZ645" s="260"/>
      <c r="BA645" s="647"/>
      <c r="BB645" s="260"/>
      <c r="BC645" s="569"/>
      <c r="BD645" s="1339"/>
      <c r="BE645" s="1339"/>
      <c r="BF645" s="1339"/>
      <c r="BG645" s="1339"/>
      <c r="BH645" s="1339"/>
      <c r="BI645" s="1339"/>
      <c r="BJ645" s="1339"/>
      <c r="BK645" s="1339"/>
      <c r="BL645" s="1339"/>
      <c r="BM645" s="1339"/>
      <c r="BN645" s="1339"/>
      <c r="BO645" s="1339"/>
      <c r="BP645" s="1339"/>
      <c r="BQ645" s="1339"/>
      <c r="BR645" s="1339"/>
      <c r="BS645" s="1339"/>
      <c r="BT645" s="1339"/>
      <c r="BU645" s="569"/>
      <c r="BV645" s="260"/>
      <c r="BW645" s="260"/>
      <c r="BX645" s="260"/>
      <c r="BY645" s="260"/>
      <c r="BZ645" s="578" t="str">
        <f>IF(DG645&lt;3,"",(SUM(B645:R645)-MIN(B645:R645)-MAX(B645:R645))/(DG645-2))</f>
        <v/>
      </c>
      <c r="CA645" s="578" t="str">
        <f>IF(DH645&lt;3,"",(SUM(T645:AJ645)-MIN(T645:AJ645)-MAX(T645:AJ645))/(DH645-2))</f>
        <v/>
      </c>
      <c r="CB645" s="578" t="str">
        <f>IF(DI645&lt;3,"",(SUM(AL645:BB645)-MIN(AL645:BB645)-MAX(AL645:BB645))/(DI645-2))</f>
        <v/>
      </c>
      <c r="CC645" s="665" t="str">
        <f>IF(DJ645&lt;3,"",(SUM(BD645:BT645)-MIN(BD645:BT645)-MAX(BD645:BT645))/(DJ645-2))</f>
        <v/>
      </c>
      <c r="CD645" s="1069" t="str">
        <f t="shared" ref="CD645:CO645" si="2013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070" t="str">
        <f t="shared" si="2013"/>
        <v/>
      </c>
      <c r="CF645" s="1070" t="str">
        <f t="shared" si="2013"/>
        <v/>
      </c>
      <c r="CG645" s="1070" t="str">
        <f t="shared" si="2013"/>
        <v/>
      </c>
      <c r="CH645" s="1070" t="str">
        <f t="shared" si="2013"/>
        <v/>
      </c>
      <c r="CI645" s="1071" t="str">
        <f t="shared" si="2013"/>
        <v/>
      </c>
      <c r="CJ645" s="1071" t="str">
        <f t="shared" si="2013"/>
        <v/>
      </c>
      <c r="CK645" s="1070" t="str">
        <f t="shared" si="2013"/>
        <v/>
      </c>
      <c r="CL645" s="1070" t="str">
        <f t="shared" si="2013"/>
        <v/>
      </c>
      <c r="CM645" s="1070" t="str">
        <f t="shared" si="2013"/>
        <v/>
      </c>
      <c r="CN645" s="1070" t="str">
        <f t="shared" si="2013"/>
        <v/>
      </c>
      <c r="CO645" s="1069" t="str">
        <f t="shared" si="2013"/>
        <v/>
      </c>
      <c r="CP645" s="532" t="str">
        <f t="shared" ref="CP645:CY649" si="2014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33" t="str">
        <f t="shared" si="2014"/>
        <v/>
      </c>
      <c r="CR645" s="534" t="str">
        <f t="shared" si="2014"/>
        <v/>
      </c>
      <c r="CS645" s="534" t="str">
        <f t="shared" si="2014"/>
        <v/>
      </c>
      <c r="CT645" s="534" t="str">
        <f t="shared" si="2014"/>
        <v/>
      </c>
      <c r="CU645" s="534" t="str">
        <f t="shared" si="2014"/>
        <v/>
      </c>
      <c r="CV645" s="534" t="str">
        <f t="shared" si="2014"/>
        <v/>
      </c>
      <c r="CW645" s="535" t="str">
        <f t="shared" si="2014"/>
        <v/>
      </c>
      <c r="CX645" s="535" t="str">
        <f t="shared" si="2014"/>
        <v/>
      </c>
      <c r="CY645" s="535" t="str">
        <f t="shared" si="2014"/>
        <v/>
      </c>
      <c r="CZ645" s="534" t="str">
        <f t="shared" ref="CZ645:DF649" si="2015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34" t="str">
        <f t="shared" si="2015"/>
        <v/>
      </c>
      <c r="DB645" s="534" t="str">
        <f t="shared" si="2015"/>
        <v/>
      </c>
      <c r="DC645" s="534" t="str">
        <f t="shared" si="2015"/>
        <v/>
      </c>
      <c r="DD645" s="534" t="str">
        <f t="shared" si="2015"/>
        <v/>
      </c>
      <c r="DE645" s="533" t="str">
        <f t="shared" si="2015"/>
        <v/>
      </c>
      <c r="DF645" s="532" t="str">
        <f t="shared" si="2015"/>
        <v/>
      </c>
      <c r="DG645" s="631">
        <f>COUNT(B645:R645)</f>
        <v>0</v>
      </c>
      <c r="DH645" s="96">
        <f>COUNT(T645:AJ645)</f>
        <v>0</v>
      </c>
      <c r="DI645" s="96">
        <f>COUNT(AL645:BB645)</f>
        <v>0</v>
      </c>
      <c r="DJ645" s="96">
        <f>COUNT(BD645:BT645)</f>
        <v>0</v>
      </c>
      <c r="DK645" s="467"/>
      <c r="DL645" s="599"/>
      <c r="DM645" s="599"/>
      <c r="DN645" s="599"/>
      <c r="DO645" s="599"/>
      <c r="DP645" s="599"/>
      <c r="DQ645" s="599"/>
      <c r="DR645" s="599"/>
      <c r="DS645" s="599"/>
      <c r="DT645" s="468"/>
    </row>
    <row r="646" spans="1:124" s="673" customFormat="1" ht="15.75" customHeight="1">
      <c r="A646" s="627" t="s">
        <v>295</v>
      </c>
      <c r="B646" s="212"/>
      <c r="C646" s="212"/>
      <c r="D646" s="212"/>
      <c r="E646" s="212"/>
      <c r="F646" s="212"/>
      <c r="G646" s="212"/>
      <c r="H646" s="212"/>
      <c r="I646" s="212"/>
      <c r="J646" s="212"/>
      <c r="K646" s="281"/>
      <c r="L646" s="281"/>
      <c r="M646" s="281"/>
      <c r="N646" s="281"/>
      <c r="O646" s="281"/>
      <c r="P646" s="281"/>
      <c r="Q646" s="281"/>
      <c r="R646" s="281"/>
      <c r="S646" s="569"/>
      <c r="T646" s="212"/>
      <c r="U646" s="212"/>
      <c r="V646" s="212"/>
      <c r="W646" s="212"/>
      <c r="X646" s="212"/>
      <c r="Y646" s="212"/>
      <c r="Z646" s="1338"/>
      <c r="AA646" s="1338"/>
      <c r="AB646" s="1338"/>
      <c r="AC646" s="1338"/>
      <c r="AD646" s="212"/>
      <c r="AE646" s="1338"/>
      <c r="AF646" s="212"/>
      <c r="AG646" s="212"/>
      <c r="AH646" s="212"/>
      <c r="AI646" s="212"/>
      <c r="AJ646" s="281"/>
      <c r="AK646" s="569"/>
      <c r="AL646" s="212"/>
      <c r="AM646" s="212"/>
      <c r="AN646" s="212"/>
      <c r="AO646" s="212"/>
      <c r="AP646" s="212"/>
      <c r="AQ646" s="212"/>
      <c r="AR646" s="212"/>
      <c r="AS646" s="212"/>
      <c r="AT646" s="212"/>
      <c r="AU646" s="212"/>
      <c r="AV646" s="212"/>
      <c r="AW646" s="212"/>
      <c r="AX646" s="212"/>
      <c r="AY646" s="212"/>
      <c r="AZ646" s="212"/>
      <c r="BA646" s="281"/>
      <c r="BB646" s="212"/>
      <c r="BC646" s="569"/>
      <c r="BD646" s="1338"/>
      <c r="BE646" s="1338"/>
      <c r="BF646" s="1338"/>
      <c r="BG646" s="1338"/>
      <c r="BH646" s="1338"/>
      <c r="BI646" s="1338"/>
      <c r="BJ646" s="1338"/>
      <c r="BK646" s="1338"/>
      <c r="BL646" s="1338"/>
      <c r="BM646" s="1338"/>
      <c r="BN646" s="1338"/>
      <c r="BO646" s="1338"/>
      <c r="BP646" s="1338"/>
      <c r="BQ646" s="1338"/>
      <c r="BR646" s="1338"/>
      <c r="BS646" s="1338"/>
      <c r="BT646" s="1338"/>
      <c r="BU646" s="569"/>
      <c r="BV646" s="212"/>
      <c r="BW646" s="212"/>
      <c r="BX646" s="212"/>
      <c r="BY646" s="212"/>
      <c r="BZ646" s="578" t="str">
        <f>IF(DG646&lt;3,"",(SUM(B646:R646)-MIN(B646:R646)-MAX(B646:R646))/(DG646-2))</f>
        <v/>
      </c>
      <c r="CA646" s="578" t="str">
        <f>IF(DH646&lt;3,"",(SUM(T646:AJ646)-MIN(T646:AJ646)-MAX(T646:AJ646))/(DH646-2))</f>
        <v/>
      </c>
      <c r="CB646" s="578" t="str">
        <f>IF(DI646&lt;3,"",(SUM(AL646:BB646)-MIN(AL646:BB646)-MAX(AL646:BB646))/(DI646-2))</f>
        <v/>
      </c>
      <c r="CC646" s="665" t="str">
        <f>IF(DJ646&lt;3,"",(SUM(BD646:BT646)-MIN(BD646:BT646)-MAX(BD646:BT646))/(DJ646-2))</f>
        <v/>
      </c>
      <c r="CD646" s="106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070" t="str">
        <f t="shared" ref="CE646:CO649" si="2016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070" t="str">
        <f t="shared" si="2016"/>
        <v/>
      </c>
      <c r="CG646" s="1070" t="str">
        <f t="shared" si="2016"/>
        <v/>
      </c>
      <c r="CH646" s="1070" t="str">
        <f t="shared" si="2016"/>
        <v/>
      </c>
      <c r="CI646" s="1071" t="str">
        <f t="shared" si="2016"/>
        <v/>
      </c>
      <c r="CJ646" s="1071" t="str">
        <f t="shared" si="2016"/>
        <v/>
      </c>
      <c r="CK646" s="1070" t="str">
        <f t="shared" si="2016"/>
        <v/>
      </c>
      <c r="CL646" s="1070" t="str">
        <f t="shared" si="2016"/>
        <v/>
      </c>
      <c r="CM646" s="1070" t="str">
        <f t="shared" si="2016"/>
        <v/>
      </c>
      <c r="CN646" s="1070" t="str">
        <f t="shared" si="2016"/>
        <v/>
      </c>
      <c r="CO646" s="1069" t="str">
        <f t="shared" si="2016"/>
        <v/>
      </c>
      <c r="CP646" s="532" t="str">
        <f t="shared" si="2014"/>
        <v/>
      </c>
      <c r="CQ646" s="533" t="str">
        <f t="shared" si="2014"/>
        <v/>
      </c>
      <c r="CR646" s="534" t="str">
        <f t="shared" si="2014"/>
        <v/>
      </c>
      <c r="CS646" s="534" t="str">
        <f t="shared" si="2014"/>
        <v/>
      </c>
      <c r="CT646" s="534" t="str">
        <f t="shared" si="2014"/>
        <v/>
      </c>
      <c r="CU646" s="534" t="str">
        <f t="shared" si="2014"/>
        <v/>
      </c>
      <c r="CV646" s="534" t="str">
        <f t="shared" si="2014"/>
        <v/>
      </c>
      <c r="CW646" s="535" t="str">
        <f t="shared" si="2014"/>
        <v/>
      </c>
      <c r="CX646" s="535" t="str">
        <f t="shared" si="2014"/>
        <v/>
      </c>
      <c r="CY646" s="535" t="str">
        <f t="shared" si="2014"/>
        <v/>
      </c>
      <c r="CZ646" s="534" t="str">
        <f t="shared" si="2015"/>
        <v/>
      </c>
      <c r="DA646" s="534" t="str">
        <f t="shared" si="2015"/>
        <v/>
      </c>
      <c r="DB646" s="534" t="str">
        <f t="shared" si="2015"/>
        <v/>
      </c>
      <c r="DC646" s="534" t="str">
        <f t="shared" si="2015"/>
        <v/>
      </c>
      <c r="DD646" s="534" t="str">
        <f t="shared" si="2015"/>
        <v/>
      </c>
      <c r="DE646" s="533" t="str">
        <f t="shared" si="2015"/>
        <v/>
      </c>
      <c r="DF646" s="532" t="str">
        <f t="shared" si="2015"/>
        <v/>
      </c>
      <c r="DG646" s="631">
        <f>COUNT(B646:R646)</f>
        <v>0</v>
      </c>
      <c r="DH646" s="96">
        <f>COUNT(T646:AJ646)</f>
        <v>0</v>
      </c>
      <c r="DI646" s="96">
        <f>COUNT(AL646:BB646)</f>
        <v>0</v>
      </c>
      <c r="DJ646" s="96">
        <f>COUNT(BD646:BT646)</f>
        <v>0</v>
      </c>
      <c r="DK646" s="670"/>
      <c r="DL646" s="671"/>
      <c r="DM646" s="671"/>
      <c r="DN646" s="671"/>
      <c r="DO646" s="671"/>
      <c r="DP646" s="671"/>
      <c r="DQ646" s="671"/>
      <c r="DR646" s="671"/>
      <c r="DS646" s="671"/>
      <c r="DT646" s="672"/>
    </row>
    <row r="647" spans="1:124" s="470" customFormat="1" ht="15.75" customHeight="1">
      <c r="A647" s="627" t="s">
        <v>280</v>
      </c>
      <c r="B647" s="212"/>
      <c r="C647" s="212"/>
      <c r="D647" s="212"/>
      <c r="E647" s="212"/>
      <c r="F647" s="212"/>
      <c r="G647" s="212"/>
      <c r="H647" s="212"/>
      <c r="I647" s="212"/>
      <c r="J647" s="212"/>
      <c r="K647" s="281"/>
      <c r="L647" s="281"/>
      <c r="M647" s="281"/>
      <c r="N647" s="281"/>
      <c r="O647" s="281"/>
      <c r="P647" s="281"/>
      <c r="Q647" s="281"/>
      <c r="R647" s="281"/>
      <c r="S647" s="674"/>
      <c r="T647" s="212"/>
      <c r="U647" s="212"/>
      <c r="V647" s="212"/>
      <c r="W647" s="212"/>
      <c r="X647" s="212"/>
      <c r="Y647" s="212"/>
      <c r="Z647" s="1338"/>
      <c r="AA647" s="1338"/>
      <c r="AB647" s="1338"/>
      <c r="AC647" s="1338"/>
      <c r="AD647" s="212"/>
      <c r="AE647" s="1338"/>
      <c r="AF647" s="212"/>
      <c r="AG647" s="212"/>
      <c r="AH647" s="212"/>
      <c r="AI647" s="212"/>
      <c r="AJ647" s="281"/>
      <c r="AK647" s="674"/>
      <c r="AL647" s="212"/>
      <c r="AM647" s="212"/>
      <c r="AN647" s="212"/>
      <c r="AO647" s="212"/>
      <c r="AP647" s="212"/>
      <c r="AQ647" s="212"/>
      <c r="AR647" s="212"/>
      <c r="AS647" s="212"/>
      <c r="AT647" s="212"/>
      <c r="AU647" s="212"/>
      <c r="AV647" s="212"/>
      <c r="AW647" s="212"/>
      <c r="AX647" s="212"/>
      <c r="AY647" s="212"/>
      <c r="AZ647" s="212"/>
      <c r="BA647" s="281"/>
      <c r="BB647" s="212"/>
      <c r="BC647" s="674"/>
      <c r="BD647" s="1338"/>
      <c r="BE647" s="1338"/>
      <c r="BF647" s="1338"/>
      <c r="BG647" s="1338"/>
      <c r="BH647" s="1338"/>
      <c r="BI647" s="1338"/>
      <c r="BJ647" s="1338"/>
      <c r="BK647" s="1338"/>
      <c r="BL647" s="1338"/>
      <c r="BM647" s="1338"/>
      <c r="BN647" s="1338"/>
      <c r="BO647" s="1338"/>
      <c r="BP647" s="1338"/>
      <c r="BQ647" s="1338"/>
      <c r="BR647" s="1338"/>
      <c r="BS647" s="1338"/>
      <c r="BT647" s="1338"/>
      <c r="BU647" s="674"/>
      <c r="BV647" s="212"/>
      <c r="BW647" s="212"/>
      <c r="BX647" s="212"/>
      <c r="BY647" s="212"/>
      <c r="BZ647" s="578" t="str">
        <f>IF(DG647&lt;3,"",(SUM(B647:R647)-MIN(B647:R647)-MAX(B647:R647))/(DG647-2))</f>
        <v/>
      </c>
      <c r="CA647" s="578" t="str">
        <f>IF(DH647&lt;3,"",(SUM(T647:AJ647)-MIN(T647:AJ647)-MAX(T647:AJ647))/(DH647-2))</f>
        <v/>
      </c>
      <c r="CB647" s="578" t="str">
        <f>IF(DI647&lt;3,"",(SUM(AL647:BB647)-MIN(AL647:BB647)-MAX(AL647:BB647))/(DI647-2))</f>
        <v/>
      </c>
      <c r="CC647" s="665" t="str">
        <f>IF(DJ647&lt;3,"",(SUM(BD647:BT647)-MIN(BD647:BT647)-MAX(BD647:BT647))/(DJ647-2))</f>
        <v/>
      </c>
      <c r="CD647" s="106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070" t="str">
        <f t="shared" si="2016"/>
        <v/>
      </c>
      <c r="CF647" s="1070" t="str">
        <f t="shared" si="2016"/>
        <v/>
      </c>
      <c r="CG647" s="1070" t="str">
        <f t="shared" si="2016"/>
        <v/>
      </c>
      <c r="CH647" s="1070" t="str">
        <f t="shared" si="2016"/>
        <v/>
      </c>
      <c r="CI647" s="1071" t="str">
        <f t="shared" si="2016"/>
        <v/>
      </c>
      <c r="CJ647" s="1071" t="str">
        <f t="shared" si="2016"/>
        <v/>
      </c>
      <c r="CK647" s="1070" t="str">
        <f t="shared" si="2016"/>
        <v/>
      </c>
      <c r="CL647" s="1070" t="str">
        <f t="shared" si="2016"/>
        <v/>
      </c>
      <c r="CM647" s="1070" t="str">
        <f t="shared" si="2016"/>
        <v/>
      </c>
      <c r="CN647" s="1070" t="str">
        <f t="shared" si="2016"/>
        <v/>
      </c>
      <c r="CO647" s="1069" t="str">
        <f t="shared" si="2016"/>
        <v/>
      </c>
      <c r="CP647" s="532" t="str">
        <f t="shared" si="2014"/>
        <v/>
      </c>
      <c r="CQ647" s="533" t="str">
        <f t="shared" si="2014"/>
        <v/>
      </c>
      <c r="CR647" s="534" t="str">
        <f t="shared" si="2014"/>
        <v/>
      </c>
      <c r="CS647" s="534" t="str">
        <f t="shared" si="2014"/>
        <v/>
      </c>
      <c r="CT647" s="534" t="str">
        <f t="shared" si="2014"/>
        <v/>
      </c>
      <c r="CU647" s="534" t="str">
        <f t="shared" si="2014"/>
        <v/>
      </c>
      <c r="CV647" s="534" t="str">
        <f t="shared" si="2014"/>
        <v/>
      </c>
      <c r="CW647" s="535" t="str">
        <f t="shared" si="2014"/>
        <v/>
      </c>
      <c r="CX647" s="535" t="str">
        <f t="shared" si="2014"/>
        <v/>
      </c>
      <c r="CY647" s="535" t="str">
        <f t="shared" si="2014"/>
        <v/>
      </c>
      <c r="CZ647" s="534" t="str">
        <f t="shared" si="2015"/>
        <v/>
      </c>
      <c r="DA647" s="534" t="str">
        <f t="shared" si="2015"/>
        <v/>
      </c>
      <c r="DB647" s="534" t="str">
        <f t="shared" si="2015"/>
        <v/>
      </c>
      <c r="DC647" s="534" t="str">
        <f t="shared" si="2015"/>
        <v/>
      </c>
      <c r="DD647" s="534" t="str">
        <f t="shared" si="2015"/>
        <v/>
      </c>
      <c r="DE647" s="533" t="str">
        <f t="shared" si="2015"/>
        <v/>
      </c>
      <c r="DF647" s="532" t="str">
        <f t="shared" si="2015"/>
        <v/>
      </c>
      <c r="DG647" s="631">
        <f>COUNT(B647:R647)</f>
        <v>0</v>
      </c>
      <c r="DH647" s="96">
        <f>COUNT(T647:AJ647)</f>
        <v>0</v>
      </c>
      <c r="DI647" s="96">
        <f>COUNT(AL647:BB647)</f>
        <v>0</v>
      </c>
      <c r="DJ647" s="96">
        <f>COUNT(BD647:BT647)</f>
        <v>0</v>
      </c>
      <c r="DK647" s="467"/>
      <c r="DL647" s="599"/>
      <c r="DM647" s="599"/>
      <c r="DN647" s="599"/>
      <c r="DO647" s="599"/>
      <c r="DP647" s="599"/>
      <c r="DQ647" s="599"/>
      <c r="DR647" s="599"/>
      <c r="DS647" s="599"/>
      <c r="DT647" s="468"/>
    </row>
    <row r="648" spans="1:124" s="610" customFormat="1" ht="15.75" customHeight="1">
      <c r="A648" s="627" t="s">
        <v>296</v>
      </c>
      <c r="B648" s="212"/>
      <c r="C648" s="212"/>
      <c r="D648" s="212"/>
      <c r="E648" s="212"/>
      <c r="F648" s="212"/>
      <c r="G648" s="212"/>
      <c r="H648" s="212"/>
      <c r="I648" s="212"/>
      <c r="J648" s="212"/>
      <c r="K648" s="281"/>
      <c r="L648" s="281"/>
      <c r="M648" s="281"/>
      <c r="N648" s="281"/>
      <c r="O648" s="281"/>
      <c r="P648" s="281"/>
      <c r="Q648" s="281"/>
      <c r="R648" s="281"/>
      <c r="S648" s="569"/>
      <c r="T648" s="212"/>
      <c r="U648" s="212"/>
      <c r="V648" s="212"/>
      <c r="W648" s="212"/>
      <c r="X648" s="212"/>
      <c r="Y648" s="212"/>
      <c r="Z648" s="1338"/>
      <c r="AA648" s="1338"/>
      <c r="AB648" s="1338"/>
      <c r="AC648" s="1338"/>
      <c r="AD648" s="212"/>
      <c r="AE648" s="1338"/>
      <c r="AF648" s="212"/>
      <c r="AG648" s="212"/>
      <c r="AH648" s="212"/>
      <c r="AI648" s="212"/>
      <c r="AJ648" s="281"/>
      <c r="AK648" s="569"/>
      <c r="AL648" s="212"/>
      <c r="AM648" s="212"/>
      <c r="AN648" s="212"/>
      <c r="AO648" s="212"/>
      <c r="AP648" s="212"/>
      <c r="AQ648" s="212"/>
      <c r="AR648" s="212"/>
      <c r="AS648" s="212"/>
      <c r="AT648" s="212"/>
      <c r="AU648" s="212"/>
      <c r="AV648" s="212"/>
      <c r="AW648" s="212"/>
      <c r="AX648" s="212"/>
      <c r="AY648" s="212"/>
      <c r="AZ648" s="212"/>
      <c r="BA648" s="281"/>
      <c r="BB648" s="212"/>
      <c r="BC648" s="569"/>
      <c r="BD648" s="1338"/>
      <c r="BE648" s="1338"/>
      <c r="BF648" s="1338"/>
      <c r="BG648" s="1338"/>
      <c r="BH648" s="1338"/>
      <c r="BI648" s="1338"/>
      <c r="BJ648" s="1338"/>
      <c r="BK648" s="1338"/>
      <c r="BL648" s="1338"/>
      <c r="BM648" s="1338"/>
      <c r="BN648" s="1338"/>
      <c r="BO648" s="1338"/>
      <c r="BP648" s="1338"/>
      <c r="BQ648" s="1338"/>
      <c r="BR648" s="1338"/>
      <c r="BS648" s="1338"/>
      <c r="BT648" s="1338"/>
      <c r="BU648" s="569"/>
      <c r="BV648" s="212"/>
      <c r="BW648" s="212"/>
      <c r="BX648" s="212"/>
      <c r="BY648" s="212"/>
      <c r="BZ648" s="578" t="str">
        <f>IF(DG648&lt;3,"",(SUM(B648:R648)-MIN(B648:R648)-MAX(B648:R648))/(DG648-2))</f>
        <v/>
      </c>
      <c r="CA648" s="578" t="str">
        <f>IF(DH648&lt;3,"",(SUM(T648:AJ648)-MIN(T648:AJ648)-MAX(T648:AJ648))/(DH648-2))</f>
        <v/>
      </c>
      <c r="CB648" s="578" t="str">
        <f>IF(DI648&lt;3,"",(SUM(AL648:BB648)-MIN(AL648:BB648)-MAX(AL648:BB648))/(DI648-2))</f>
        <v/>
      </c>
      <c r="CC648" s="665" t="str">
        <f>IF(DJ648&lt;3,"",(SUM(BD648:BT648)-MIN(BD648:BT648)-MAX(BD648:BT648))/(DJ648-2))</f>
        <v/>
      </c>
      <c r="CD648" s="106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070" t="str">
        <f t="shared" si="2016"/>
        <v/>
      </c>
      <c r="CF648" s="1070" t="str">
        <f t="shared" si="2016"/>
        <v/>
      </c>
      <c r="CG648" s="1070" t="str">
        <f t="shared" si="2016"/>
        <v/>
      </c>
      <c r="CH648" s="1070" t="str">
        <f t="shared" si="2016"/>
        <v/>
      </c>
      <c r="CI648" s="1071" t="str">
        <f t="shared" si="2016"/>
        <v/>
      </c>
      <c r="CJ648" s="1071" t="str">
        <f t="shared" si="2016"/>
        <v/>
      </c>
      <c r="CK648" s="1070" t="str">
        <f t="shared" si="2016"/>
        <v/>
      </c>
      <c r="CL648" s="1070" t="str">
        <f t="shared" si="2016"/>
        <v/>
      </c>
      <c r="CM648" s="1070" t="str">
        <f t="shared" si="2016"/>
        <v/>
      </c>
      <c r="CN648" s="1070" t="str">
        <f t="shared" si="2016"/>
        <v/>
      </c>
      <c r="CO648" s="1069" t="str">
        <f t="shared" si="2016"/>
        <v/>
      </c>
      <c r="CP648" s="532" t="str">
        <f t="shared" si="2014"/>
        <v/>
      </c>
      <c r="CQ648" s="533" t="str">
        <f t="shared" si="2014"/>
        <v/>
      </c>
      <c r="CR648" s="534" t="str">
        <f t="shared" si="2014"/>
        <v/>
      </c>
      <c r="CS648" s="534" t="str">
        <f t="shared" si="2014"/>
        <v/>
      </c>
      <c r="CT648" s="534" t="str">
        <f t="shared" si="2014"/>
        <v/>
      </c>
      <c r="CU648" s="534" t="str">
        <f t="shared" si="2014"/>
        <v/>
      </c>
      <c r="CV648" s="534" t="str">
        <f t="shared" si="2014"/>
        <v/>
      </c>
      <c r="CW648" s="535" t="str">
        <f t="shared" si="2014"/>
        <v/>
      </c>
      <c r="CX648" s="535" t="str">
        <f t="shared" si="2014"/>
        <v/>
      </c>
      <c r="CY648" s="535" t="str">
        <f t="shared" si="2014"/>
        <v/>
      </c>
      <c r="CZ648" s="534" t="str">
        <f t="shared" si="2015"/>
        <v/>
      </c>
      <c r="DA648" s="534" t="str">
        <f t="shared" si="2015"/>
        <v/>
      </c>
      <c r="DB648" s="534" t="str">
        <f t="shared" si="2015"/>
        <v/>
      </c>
      <c r="DC648" s="534" t="str">
        <f t="shared" si="2015"/>
        <v/>
      </c>
      <c r="DD648" s="534" t="str">
        <f t="shared" si="2015"/>
        <v/>
      </c>
      <c r="DE648" s="533" t="str">
        <f t="shared" si="2015"/>
        <v/>
      </c>
      <c r="DF648" s="532" t="str">
        <f t="shared" si="2015"/>
        <v/>
      </c>
      <c r="DG648" s="631">
        <f>COUNT(B648:R648)</f>
        <v>0</v>
      </c>
      <c r="DH648" s="96">
        <f>COUNT(T648:AJ648)</f>
        <v>0</v>
      </c>
      <c r="DI648" s="96">
        <f>COUNT(AL648:BB648)</f>
        <v>0</v>
      </c>
      <c r="DJ648" s="96">
        <f>COUNT(BD648:BT648)</f>
        <v>0</v>
      </c>
      <c r="DK648" s="641"/>
      <c r="DL648" s="625"/>
      <c r="DM648" s="625"/>
      <c r="DN648" s="625"/>
      <c r="DO648" s="625"/>
      <c r="DP648" s="625"/>
      <c r="DQ648" s="625"/>
      <c r="DR648" s="625"/>
      <c r="DS648" s="625"/>
      <c r="DT648" s="642"/>
    </row>
    <row r="649" spans="1:124" s="470" customFormat="1" ht="15.75" customHeight="1">
      <c r="A649" s="619" t="s">
        <v>226</v>
      </c>
      <c r="B649" s="611" t="str">
        <f>IF(B646="","",((B645*B646*B647*B648)*3630*$K$1)/B$46/365/$G$1)</f>
        <v/>
      </c>
      <c r="C649" s="611" t="str">
        <f t="shared" ref="C649" si="2017">IF(C646="","",((C645*C646*C647*C648)*3630*$K$1)/C$46/365/$G$1)</f>
        <v/>
      </c>
      <c r="D649" s="611" t="str">
        <f t="shared" ref="D649" si="2018">IF(D646="","",((D645*D646*D647*D648)*3630*$K$1)/D$46/365/$G$1)</f>
        <v/>
      </c>
      <c r="E649" s="611" t="str">
        <f t="shared" ref="E649:F649" si="2019">IF(E646="","",((E645*E646*E647*E648)*3630*$K$1)/E$46/365/$G$1)</f>
        <v/>
      </c>
      <c r="F649" s="611" t="str">
        <f t="shared" si="2019"/>
        <v/>
      </c>
      <c r="G649" s="611" t="str">
        <f t="shared" ref="G649" si="2020">IF(G646="","",((G645*G646*G647*G648)*3630*$K$1)/G$46/365/$G$1)</f>
        <v/>
      </c>
      <c r="H649" s="611" t="str">
        <f t="shared" ref="H649" si="2021">IF(H646="","",((H645*H646*H647*H648)*3630*$K$1)/H$46/365/$G$1)</f>
        <v/>
      </c>
      <c r="I649" s="611" t="str">
        <f t="shared" ref="I649:J649" si="2022">IF(I646="","",((I645*I646*I647*I648)*3630*$K$1)/I$46/365/$G$1)</f>
        <v/>
      </c>
      <c r="J649" s="611" t="str">
        <f t="shared" si="2022"/>
        <v/>
      </c>
      <c r="K649" s="611" t="str">
        <f t="shared" ref="K649" si="2023">IF(K646="","",((K645*K646*K647*K648)*3630*$K$1)/K$46/365/$G$1)</f>
        <v/>
      </c>
      <c r="L649" s="611" t="str">
        <f t="shared" ref="L649" si="2024">IF(L646="","",((L645*L646*L647*L648)*3630*$K$1)/L$46/365/$G$1)</f>
        <v/>
      </c>
      <c r="M649" s="611" t="str">
        <f t="shared" ref="M649:N649" si="2025">IF(M646="","",((M645*M646*M647*M648)*3630*$K$1)/M$46/365/$G$1)</f>
        <v/>
      </c>
      <c r="N649" s="611" t="str">
        <f t="shared" si="2025"/>
        <v/>
      </c>
      <c r="O649" s="611" t="str">
        <f t="shared" ref="O649" si="2026">IF(O646="","",((O645*O646*O647*O648)*3630*$K$1)/O$46/365/$G$1)</f>
        <v/>
      </c>
      <c r="P649" s="611" t="str">
        <f t="shared" ref="P649" si="2027">IF(P646="","",((P645*P646*P647*P648)*3630*$K$1)/P$46/365/$G$1)</f>
        <v/>
      </c>
      <c r="Q649" s="611" t="str">
        <f t="shared" ref="Q649:R649" si="2028">IF(Q646="","",((Q645*Q646*Q647*Q648)*3630*$K$1)/Q$46/365/$G$1)</f>
        <v/>
      </c>
      <c r="R649" s="611" t="str">
        <f t="shared" si="2028"/>
        <v/>
      </c>
      <c r="S649" s="630"/>
      <c r="T649" s="611" t="str">
        <f>IF(T646="","",((T645*T646*T647*T648)*3630*$K$1)/T$46/365/$G$1)</f>
        <v/>
      </c>
      <c r="U649" s="611" t="str">
        <f t="shared" ref="U649" si="2029">IF(U646="","",((U645*U646*U647*U648)*3630*$K$1)/U$46/365/$G$1)</f>
        <v/>
      </c>
      <c r="V649" s="611" t="str">
        <f t="shared" ref="V649" si="2030">IF(V646="","",((V645*V646*V647*V648)*3630*$K$1)/V$46/365/$G$1)</f>
        <v/>
      </c>
      <c r="W649" s="611" t="str">
        <f t="shared" ref="W649" si="2031">IF(W646="","",((W645*W646*W647*W648)*3630*$K$1)/W$46/365/$G$1)</f>
        <v/>
      </c>
      <c r="X649" s="611" t="str">
        <f t="shared" ref="X649" si="2032">IF(X646="","",((X645*X646*X647*X648)*3630*$K$1)/X$46/365/$G$1)</f>
        <v/>
      </c>
      <c r="Y649" s="611" t="str">
        <f t="shared" ref="Y649" si="2033">IF(Y646="","",((Y645*Y646*Y647*Y648)*3630*$K$1)/Y$46/365/$G$1)</f>
        <v/>
      </c>
      <c r="Z649" s="611" t="str">
        <f t="shared" ref="Z649" si="2034">IF(Z646="","",((Z645*Z646*Z647*Z648)*3630*$K$1)/Z$46/365/$G$1)</f>
        <v/>
      </c>
      <c r="AA649" s="611" t="str">
        <f t="shared" ref="AA649" si="2035">IF(AA646="","",((AA645*AA646*AA647*AA648)*3630*$K$1)/AA$46/365/$G$1)</f>
        <v/>
      </c>
      <c r="AB649" s="611" t="str">
        <f t="shared" ref="AB649" si="2036">IF(AB646="","",((AB645*AB646*AB647*AB648)*3630*$K$1)/AB$46/365/$G$1)</f>
        <v/>
      </c>
      <c r="AC649" s="611" t="str">
        <f t="shared" ref="AC649" si="2037">IF(AC646="","",((AC645*AC646*AC647*AC648)*3630*$K$1)/AC$46/365/$G$1)</f>
        <v/>
      </c>
      <c r="AD649" s="611" t="str">
        <f t="shared" ref="AD649" si="2038">IF(AD646="","",((AD645*AD646*AD647*AD648)*3630*$K$1)/AD$46/365/$G$1)</f>
        <v/>
      </c>
      <c r="AE649" s="611" t="str">
        <f t="shared" ref="AE649" si="2039">IF(AE646="","",((AE645*AE646*AE647*AE648)*3630*$K$1)/AE$46/365/$G$1)</f>
        <v/>
      </c>
      <c r="AF649" s="611" t="str">
        <f t="shared" ref="AF649" si="2040">IF(AF646="","",((AF645*AF646*AF647*AF648)*3630*$K$1)/AF$46/365/$G$1)</f>
        <v/>
      </c>
      <c r="AG649" s="611" t="str">
        <f t="shared" ref="AG649" si="2041">IF(AG646="","",((AG645*AG646*AG647*AG648)*3630*$K$1)/AG$46/365/$G$1)</f>
        <v/>
      </c>
      <c r="AH649" s="611" t="str">
        <f t="shared" ref="AH649" si="2042">IF(AH646="","",((AH645*AH646*AH647*AH648)*3630*$K$1)/AH$46/365/$G$1)</f>
        <v/>
      </c>
      <c r="AI649" s="611" t="str">
        <f t="shared" ref="AI649" si="2043">IF(AI646="","",((AI645*AI646*AI647*AI648)*3630*$K$1)/AI$46/365/$G$1)</f>
        <v/>
      </c>
      <c r="AJ649" s="611" t="str">
        <f t="shared" ref="AJ649" si="2044">IF(AJ646="","",((AJ645*AJ646*AJ647*AJ648)*3630*$K$1)/AJ$46/365/$G$1)</f>
        <v/>
      </c>
      <c r="AK649" s="630"/>
      <c r="AL649" s="611" t="str">
        <f>IF(AL646="","",((AL645*AL646*AL647*AL648)*3630*$K$1)/AL$46/365/$G$1)</f>
        <v/>
      </c>
      <c r="AM649" s="611" t="str">
        <f t="shared" ref="AM649" si="2045">IF(AM646="","",((AM645*AM646*AM647*AM648)*3630*$K$1)/AM$46/365/$G$1)</f>
        <v/>
      </c>
      <c r="AN649" s="611" t="str">
        <f t="shared" ref="AN649" si="2046">IF(AN646="","",((AN645*AN646*AN647*AN648)*3630*$K$1)/AN$46/365/$G$1)</f>
        <v/>
      </c>
      <c r="AO649" s="611" t="str">
        <f t="shared" ref="AO649" si="2047">IF(AO646="","",((AO645*AO646*AO647*AO648)*3630*$K$1)/AO$46/365/$G$1)</f>
        <v/>
      </c>
      <c r="AP649" s="611" t="str">
        <f t="shared" ref="AP649" si="2048">IF(AP646="","",((AP645*AP646*AP647*AP648)*3630*$K$1)/AP$46/365/$G$1)</f>
        <v/>
      </c>
      <c r="AQ649" s="611" t="str">
        <f t="shared" ref="AQ649" si="2049">IF(AQ646="","",((AQ645*AQ646*AQ647*AQ648)*3630*$K$1)/AQ$46/365/$G$1)</f>
        <v/>
      </c>
      <c r="AR649" s="611" t="str">
        <f t="shared" ref="AR649" si="2050">IF(AR646="","",((AR645*AR646*AR647*AR648)*3630*$K$1)/AR$46/365/$G$1)</f>
        <v/>
      </c>
      <c r="AS649" s="611" t="str">
        <f t="shared" ref="AS649" si="2051">IF(AS646="","",((AS645*AS646*AS647*AS648)*3630*$K$1)/AS$46/365/$G$1)</f>
        <v/>
      </c>
      <c r="AT649" s="611" t="str">
        <f t="shared" ref="AT649" si="2052">IF(AT646="","",((AT645*AT646*AT647*AT648)*3630*$K$1)/AT$46/365/$G$1)</f>
        <v/>
      </c>
      <c r="AU649" s="611" t="str">
        <f t="shared" ref="AU649" si="2053">IF(AU646="","",((AU645*AU646*AU647*AU648)*3630*$K$1)/AU$46/365/$G$1)</f>
        <v/>
      </c>
      <c r="AV649" s="611" t="str">
        <f t="shared" ref="AV649" si="2054">IF(AV646="","",((AV645*AV646*AV647*AV648)*3630*$K$1)/AV$46/365/$G$1)</f>
        <v/>
      </c>
      <c r="AW649" s="611" t="str">
        <f t="shared" ref="AW649" si="2055">IF(AW646="","",((AW645*AW646*AW647*AW648)*3630*$K$1)/AW$46/365/$G$1)</f>
        <v/>
      </c>
      <c r="AX649" s="611" t="str">
        <f t="shared" ref="AX649" si="2056">IF(AX646="","",((AX645*AX646*AX647*AX648)*3630*$K$1)/AX$46/365/$G$1)</f>
        <v/>
      </c>
      <c r="AY649" s="611" t="str">
        <f t="shared" ref="AY649" si="2057">IF(AY646="","",((AY645*AY646*AY647*AY648)*3630*$K$1)/AY$46/365/$G$1)</f>
        <v/>
      </c>
      <c r="AZ649" s="611" t="str">
        <f t="shared" ref="AZ649" si="2058">IF(AZ646="","",((AZ645*AZ646*AZ647*AZ648)*3630*$K$1)/AZ$46/365/$G$1)</f>
        <v/>
      </c>
      <c r="BA649" s="611" t="str">
        <f t="shared" ref="BA649" si="2059">IF(BA646="","",((BA645*BA646*BA647*BA648)*3630*$K$1)/BA$46/365/$G$1)</f>
        <v/>
      </c>
      <c r="BB649" s="611" t="str">
        <f t="shared" ref="BB649" si="2060">IF(BB646="","",((BB645*BB646*BB647*BB648)*3630*$K$1)/BB$46/365/$G$1)</f>
        <v/>
      </c>
      <c r="BC649" s="630"/>
      <c r="BD649" s="611" t="str">
        <f>IF(BD646="","",((BD645*BD646*BD647*BD648)*3630*$K$1)/BD$46/365/$G$1)</f>
        <v/>
      </c>
      <c r="BE649" s="611" t="str">
        <f t="shared" ref="BE649" si="2061">IF(BE646="","",((BE645*BE646*BE647*BE648)*3630*$K$1)/BE$46/365/$G$1)</f>
        <v/>
      </c>
      <c r="BF649" s="611" t="str">
        <f t="shared" ref="BF649" si="2062">IF(BF646="","",((BF645*BF646*BF647*BF648)*3630*$K$1)/BF$46/365/$G$1)</f>
        <v/>
      </c>
      <c r="BG649" s="611" t="str">
        <f t="shared" ref="BG649" si="2063">IF(BG646="","",((BG645*BG646*BG647*BG648)*3630*$K$1)/BG$46/365/$G$1)</f>
        <v/>
      </c>
      <c r="BH649" s="611" t="str">
        <f t="shared" ref="BH649" si="2064">IF(BH646="","",((BH645*BH646*BH647*BH648)*3630*$K$1)/BH$46/365/$G$1)</f>
        <v/>
      </c>
      <c r="BI649" s="611" t="str">
        <f t="shared" ref="BI649" si="2065">IF(BI646="","",((BI645*BI646*BI647*BI648)*3630*$K$1)/BI$46/365/$G$1)</f>
        <v/>
      </c>
      <c r="BJ649" s="611" t="str">
        <f t="shared" ref="BJ649" si="2066">IF(BJ646="","",((BJ645*BJ646*BJ647*BJ648)*3630*$K$1)/BJ$46/365/$G$1)</f>
        <v/>
      </c>
      <c r="BK649" s="611" t="str">
        <f t="shared" ref="BK649" si="2067">IF(BK646="","",((BK645*BK646*BK647*BK648)*3630*$K$1)/BK$46/365/$G$1)</f>
        <v/>
      </c>
      <c r="BL649" s="611" t="str">
        <f t="shared" ref="BL649" si="2068">IF(BL646="","",((BL645*BL646*BL647*BL648)*3630*$K$1)/BL$46/365/$G$1)</f>
        <v/>
      </c>
      <c r="BM649" s="611" t="str">
        <f t="shared" ref="BM649" si="2069">IF(BM646="","",((BM645*BM646*BM647*BM648)*3630*$K$1)/BM$46/365/$G$1)</f>
        <v/>
      </c>
      <c r="BN649" s="611" t="str">
        <f t="shared" ref="BN649" si="2070">IF(BN646="","",((BN645*BN646*BN647*BN648)*3630*$K$1)/BN$46/365/$G$1)</f>
        <v/>
      </c>
      <c r="BO649" s="611" t="str">
        <f t="shared" ref="BO649" si="2071">IF(BO646="","",((BO645*BO646*BO647*BO648)*3630*$K$1)/BO$46/365/$G$1)</f>
        <v/>
      </c>
      <c r="BP649" s="611" t="str">
        <f t="shared" ref="BP649" si="2072">IF(BP646="","",((BP645*BP646*BP647*BP648)*3630*$K$1)/BP$46/365/$G$1)</f>
        <v/>
      </c>
      <c r="BQ649" s="611" t="str">
        <f t="shared" ref="BQ649" si="2073">IF(BQ646="","",((BQ645*BQ646*BQ647*BQ648)*3630*$K$1)/BQ$46/365/$G$1)</f>
        <v/>
      </c>
      <c r="BR649" s="611" t="str">
        <f t="shared" ref="BR649" si="2074">IF(BR646="","",((BR645*BR646*BR647*BR648)*3630*$K$1)/BR$46/365/$G$1)</f>
        <v/>
      </c>
      <c r="BS649" s="611" t="str">
        <f t="shared" ref="BS649" si="2075">IF(BS646="","",((BS645*BS646*BS647*BS648)*3630*$K$1)/BS$46/365/$G$1)</f>
        <v/>
      </c>
      <c r="BT649" s="611" t="str">
        <f t="shared" ref="BT649" si="2076">IF(BT646="","",((BT645*BT646*BT647*BT648)*3630*$K$1)/BT$46/365/$G$1)</f>
        <v/>
      </c>
      <c r="BU649" s="630"/>
      <c r="BV649" s="611" t="str">
        <f>IF(BV646="","",((BV645*BV646*BV647*BV648)*3630*$K$1)/BV$46/365/$G$1)</f>
        <v/>
      </c>
      <c r="BW649" s="611" t="str">
        <f t="shared" ref="BW649:BY649" si="2077">IF(BW646="","",((BW645*BW646*BW647*BW648)*3630*$K$1)/BW$46/365/$G$1)</f>
        <v/>
      </c>
      <c r="BX649" s="611" t="str">
        <f t="shared" si="2077"/>
        <v/>
      </c>
      <c r="BY649" s="611" t="str">
        <f t="shared" si="2077"/>
        <v/>
      </c>
      <c r="BZ649" s="578" t="str">
        <f>IF(DG649&lt;3,"",(SUM(B649:R649)-MIN(B649:R649)-MAX(B649:R649))/(DG649-2))</f>
        <v/>
      </c>
      <c r="CA649" s="603" t="str">
        <f>IF(DH649&lt;3,"",(SUM(T649:AJ649)-MIN(T649:AJ649)-MAX(T649:AJ649))/(DH649-2))</f>
        <v/>
      </c>
      <c r="CB649" s="603" t="str">
        <f>IF(DI649&lt;3,"",(SUM(AL649:BB649)-MIN(AL649:BB649)-MAX(AL649:BB649))/(DI649-2))</f>
        <v/>
      </c>
      <c r="CC649" s="668" t="str">
        <f>IF(DJ649&lt;3,"",(SUM(BD649:BT649)-MIN(BD649:BT649)-MAX(BD649:BT649))/(DJ649-2))</f>
        <v/>
      </c>
      <c r="CD649" s="1072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073" t="str">
        <f t="shared" si="2016"/>
        <v/>
      </c>
      <c r="CF649" s="1073" t="str">
        <f t="shared" si="2016"/>
        <v/>
      </c>
      <c r="CG649" s="1073" t="str">
        <f t="shared" si="2016"/>
        <v/>
      </c>
      <c r="CH649" s="1073" t="str">
        <f t="shared" si="2016"/>
        <v/>
      </c>
      <c r="CI649" s="1074" t="str">
        <f t="shared" si="2016"/>
        <v/>
      </c>
      <c r="CJ649" s="1074" t="str">
        <f t="shared" si="2016"/>
        <v/>
      </c>
      <c r="CK649" s="1073" t="str">
        <f t="shared" si="2016"/>
        <v/>
      </c>
      <c r="CL649" s="1073" t="str">
        <f t="shared" si="2016"/>
        <v/>
      </c>
      <c r="CM649" s="1073" t="str">
        <f t="shared" si="2016"/>
        <v/>
      </c>
      <c r="CN649" s="1073" t="str">
        <f t="shared" si="2016"/>
        <v/>
      </c>
      <c r="CO649" s="1072" t="str">
        <f t="shared" si="2016"/>
        <v/>
      </c>
      <c r="CP649" s="520" t="str">
        <f t="shared" si="2014"/>
        <v/>
      </c>
      <c r="CQ649" s="521" t="str">
        <f t="shared" si="2014"/>
        <v/>
      </c>
      <c r="CR649" s="522" t="str">
        <f t="shared" si="2014"/>
        <v/>
      </c>
      <c r="CS649" s="522" t="str">
        <f t="shared" si="2014"/>
        <v/>
      </c>
      <c r="CT649" s="522" t="str">
        <f t="shared" si="2014"/>
        <v/>
      </c>
      <c r="CU649" s="522" t="str">
        <f t="shared" si="2014"/>
        <v/>
      </c>
      <c r="CV649" s="522" t="str">
        <f t="shared" si="2014"/>
        <v/>
      </c>
      <c r="CW649" s="523" t="str">
        <f t="shared" si="2014"/>
        <v/>
      </c>
      <c r="CX649" s="523" t="str">
        <f t="shared" si="2014"/>
        <v/>
      </c>
      <c r="CY649" s="523" t="str">
        <f t="shared" si="2014"/>
        <v/>
      </c>
      <c r="CZ649" s="522" t="str">
        <f t="shared" si="2015"/>
        <v/>
      </c>
      <c r="DA649" s="522" t="str">
        <f t="shared" si="2015"/>
        <v/>
      </c>
      <c r="DB649" s="522" t="str">
        <f t="shared" si="2015"/>
        <v/>
      </c>
      <c r="DC649" s="522" t="str">
        <f t="shared" si="2015"/>
        <v/>
      </c>
      <c r="DD649" s="522" t="str">
        <f t="shared" si="2015"/>
        <v/>
      </c>
      <c r="DE649" s="521" t="str">
        <f t="shared" si="2015"/>
        <v/>
      </c>
      <c r="DF649" s="520" t="str">
        <f t="shared" si="2015"/>
        <v/>
      </c>
      <c r="DG649" s="631">
        <f>COUNT(B649:R649)</f>
        <v>0</v>
      </c>
      <c r="DH649" s="96">
        <f>COUNT(T649:AJ649)</f>
        <v>0</v>
      </c>
      <c r="DI649" s="96">
        <f>COUNT(AL649:BB649)</f>
        <v>0</v>
      </c>
      <c r="DJ649" s="96">
        <f>COUNT(BD649:BT649)</f>
        <v>0</v>
      </c>
      <c r="DK649" s="467"/>
      <c r="DL649" s="599"/>
      <c r="DM649" s="599"/>
      <c r="DN649" s="599"/>
      <c r="DO649" s="599"/>
      <c r="DP649" s="599"/>
      <c r="DQ649" s="599"/>
      <c r="DR649" s="599"/>
      <c r="DS649" s="599"/>
      <c r="DT649" s="468"/>
    </row>
    <row r="650" spans="1:124" s="470" customFormat="1" ht="15.75" customHeight="1">
      <c r="A650" s="659" t="s">
        <v>297</v>
      </c>
      <c r="B650" s="260"/>
      <c r="C650" s="260"/>
      <c r="D650" s="260"/>
      <c r="E650" s="260"/>
      <c r="F650" s="260"/>
      <c r="G650" s="260"/>
      <c r="H650" s="260"/>
      <c r="I650" s="260"/>
      <c r="J650" s="260"/>
      <c r="K650" s="647"/>
      <c r="L650" s="647"/>
      <c r="M650" s="647"/>
      <c r="N650" s="647"/>
      <c r="O650" s="260"/>
      <c r="P650" s="647"/>
      <c r="Q650" s="260"/>
      <c r="R650" s="260"/>
      <c r="S650" s="569"/>
      <c r="T650" s="260"/>
      <c r="U650" s="260"/>
      <c r="V650" s="260"/>
      <c r="W650" s="260"/>
      <c r="X650" s="260"/>
      <c r="Y650" s="260"/>
      <c r="Z650" s="1339"/>
      <c r="AA650" s="1339"/>
      <c r="AB650" s="1339"/>
      <c r="AC650" s="1339"/>
      <c r="AD650" s="260"/>
      <c r="AE650" s="1358"/>
      <c r="AF650" s="260"/>
      <c r="AG650" s="260"/>
      <c r="AH650" s="260"/>
      <c r="AI650" s="260"/>
      <c r="AJ650" s="260"/>
      <c r="AK650" s="569"/>
      <c r="AL650" s="260"/>
      <c r="AM650" s="260"/>
      <c r="AN650" s="260"/>
      <c r="AO650" s="260"/>
      <c r="AP650" s="260"/>
      <c r="AQ650" s="260"/>
      <c r="AR650" s="260"/>
      <c r="AS650" s="260"/>
      <c r="AT650" s="260"/>
      <c r="AU650" s="260"/>
      <c r="AV650" s="260"/>
      <c r="AW650" s="260"/>
      <c r="AX650" s="260"/>
      <c r="AY650" s="260"/>
      <c r="AZ650" s="260"/>
      <c r="BA650" s="260"/>
      <c r="BB650" s="260"/>
      <c r="BC650" s="569"/>
      <c r="BD650" s="1339"/>
      <c r="BE650" s="1339"/>
      <c r="BF650" s="1339"/>
      <c r="BG650" s="1339"/>
      <c r="BH650" s="1339"/>
      <c r="BI650" s="1339"/>
      <c r="BJ650" s="1339"/>
      <c r="BK650" s="1339"/>
      <c r="BL650" s="1339"/>
      <c r="BM650" s="1339"/>
      <c r="BN650" s="1339"/>
      <c r="BO650" s="1339"/>
      <c r="BP650" s="1339"/>
      <c r="BQ650" s="1339"/>
      <c r="BR650" s="1339"/>
      <c r="BS650" s="1339"/>
      <c r="BT650" s="1339"/>
      <c r="BU650" s="569"/>
      <c r="BV650" s="260"/>
      <c r="BW650" s="260"/>
      <c r="BX650" s="260"/>
      <c r="BY650" s="260"/>
      <c r="BZ650" s="570"/>
      <c r="CA650" s="570"/>
      <c r="CB650" s="570"/>
      <c r="CC650" s="664"/>
      <c r="CD650" s="1076"/>
      <c r="CE650" s="1076"/>
      <c r="CF650" s="1076"/>
      <c r="CG650" s="1076"/>
      <c r="CH650" s="1076"/>
      <c r="CI650" s="1076"/>
      <c r="CJ650" s="1076"/>
      <c r="CK650" s="1076"/>
      <c r="CL650" s="1076"/>
      <c r="CM650" s="1076"/>
      <c r="CN650" s="1076"/>
      <c r="CO650" s="1076"/>
      <c r="CP650" s="188"/>
      <c r="CQ650" s="188"/>
      <c r="CR650" s="188"/>
      <c r="CS650" s="188"/>
      <c r="CT650" s="188"/>
      <c r="CU650" s="188"/>
      <c r="CV650" s="188"/>
      <c r="CW650" s="188"/>
      <c r="CX650" s="188"/>
      <c r="CY650" s="188"/>
      <c r="CZ650" s="188"/>
      <c r="DA650" s="188"/>
      <c r="DB650" s="188"/>
      <c r="DC650" s="188"/>
      <c r="DD650" s="188"/>
      <c r="DE650" s="188"/>
      <c r="DF650" s="188"/>
      <c r="DG650" s="579"/>
      <c r="DH650" s="98"/>
      <c r="DI650" s="98"/>
      <c r="DJ650" s="98"/>
      <c r="DK650" s="572"/>
      <c r="DL650" s="598"/>
      <c r="DM650" s="598"/>
      <c r="DN650" s="598"/>
      <c r="DO650" s="598"/>
      <c r="DP650" s="598"/>
      <c r="DQ650" s="598"/>
      <c r="DR650" s="598"/>
      <c r="DS650" s="598"/>
      <c r="DT650" s="468"/>
    </row>
    <row r="651" spans="1:124" s="470" customFormat="1" ht="15.75" customHeight="1">
      <c r="A651" s="627" t="s">
        <v>294</v>
      </c>
      <c r="B651" s="260"/>
      <c r="C651" s="260"/>
      <c r="D651" s="260"/>
      <c r="E651" s="260"/>
      <c r="F651" s="260"/>
      <c r="G651" s="260"/>
      <c r="H651" s="260"/>
      <c r="I651" s="260"/>
      <c r="J651" s="260"/>
      <c r="K651" s="647"/>
      <c r="L651" s="647"/>
      <c r="M651" s="647"/>
      <c r="N651" s="647"/>
      <c r="O651" s="647"/>
      <c r="P651" s="647"/>
      <c r="Q651" s="647"/>
      <c r="R651" s="647"/>
      <c r="S651" s="569"/>
      <c r="T651" s="260"/>
      <c r="U651" s="260"/>
      <c r="V651" s="260"/>
      <c r="W651" s="260"/>
      <c r="X651" s="260"/>
      <c r="Y651" s="260"/>
      <c r="Z651" s="1339"/>
      <c r="AA651" s="1339"/>
      <c r="AB651" s="1339"/>
      <c r="AC651" s="1339"/>
      <c r="AD651" s="260"/>
      <c r="AE651" s="1358"/>
      <c r="AF651" s="260"/>
      <c r="AG651" s="260"/>
      <c r="AH651" s="260"/>
      <c r="AI651" s="260"/>
      <c r="AJ651" s="647"/>
      <c r="AK651" s="569"/>
      <c r="AL651" s="260"/>
      <c r="AM651" s="260"/>
      <c r="AN651" s="260">
        <v>2</v>
      </c>
      <c r="AO651" s="260">
        <v>1</v>
      </c>
      <c r="AP651" s="260"/>
      <c r="AQ651" s="260">
        <v>1</v>
      </c>
      <c r="AR651" s="260">
        <v>2</v>
      </c>
      <c r="AS651" s="260"/>
      <c r="AT651" s="260">
        <v>1</v>
      </c>
      <c r="AU651" s="260"/>
      <c r="AV651" s="260"/>
      <c r="AW651" s="260"/>
      <c r="AX651" s="260"/>
      <c r="AY651" s="260"/>
      <c r="AZ651" s="260"/>
      <c r="BA651" s="260"/>
      <c r="BB651" s="260"/>
      <c r="BC651" s="569"/>
      <c r="BD651" s="1339"/>
      <c r="BE651" s="1339"/>
      <c r="BF651" s="1339"/>
      <c r="BG651" s="1339"/>
      <c r="BH651" s="1339"/>
      <c r="BI651" s="1339"/>
      <c r="BJ651" s="1339"/>
      <c r="BK651" s="1339"/>
      <c r="BL651" s="1339"/>
      <c r="BM651" s="1339"/>
      <c r="BN651" s="1339"/>
      <c r="BO651" s="1339"/>
      <c r="BP651" s="1339"/>
      <c r="BQ651" s="1339"/>
      <c r="BR651" s="1339"/>
      <c r="BS651" s="1339"/>
      <c r="BT651" s="1339"/>
      <c r="BU651" s="569"/>
      <c r="BV651" s="260"/>
      <c r="BW651" s="260"/>
      <c r="BX651" s="260">
        <v>1</v>
      </c>
      <c r="BY651" s="260"/>
      <c r="BZ651" s="578" t="str">
        <f>IF(DG651&lt;3,"",(SUM(B651:R651)-MIN(B651:R651)-MAX(B651:R651))/(DG651-2))</f>
        <v/>
      </c>
      <c r="CA651" s="578" t="str">
        <f>IF(DH651&lt;3,"",(SUM(T651:AJ651)-MIN(T651:AJ651)-MAX(T651:AJ651))/(DH651-2))</f>
        <v/>
      </c>
      <c r="CB651" s="578">
        <f>IF(DI651&lt;3,"",(SUM(AL651:BB651)-MIN(AL651:BB651)-MAX(AL651:BB651))/(DI651-2))</f>
        <v>1.3333333333333333</v>
      </c>
      <c r="CC651" s="665" t="str">
        <f>IF(DJ651&lt;3,"",(SUM(BD651:BT651)-MIN(BD651:BT651)-MAX(BD651:BT651))/(DJ651-2))</f>
        <v/>
      </c>
      <c r="CD651" s="1069" t="str">
        <f t="shared" ref="CD651:CO651" si="2078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070" t="str">
        <f t="shared" si="2078"/>
        <v/>
      </c>
      <c r="CF651" s="1070" t="str">
        <f t="shared" si="2078"/>
        <v/>
      </c>
      <c r="CG651" s="1070" t="str">
        <f t="shared" si="2078"/>
        <v/>
      </c>
      <c r="CH651" s="1070" t="str">
        <f t="shared" si="2078"/>
        <v/>
      </c>
      <c r="CI651" s="1071" t="str">
        <f t="shared" si="2078"/>
        <v/>
      </c>
      <c r="CJ651" s="1071" t="str">
        <f t="shared" si="2078"/>
        <v/>
      </c>
      <c r="CK651" s="1070" t="str">
        <f t="shared" si="2078"/>
        <v/>
      </c>
      <c r="CL651" s="1070" t="str">
        <f t="shared" si="2078"/>
        <v/>
      </c>
      <c r="CM651" s="1070" t="str">
        <f t="shared" si="2078"/>
        <v/>
      </c>
      <c r="CN651" s="1070" t="str">
        <f t="shared" si="2078"/>
        <v/>
      </c>
      <c r="CO651" s="1069" t="str">
        <f t="shared" si="2078"/>
        <v/>
      </c>
      <c r="CP651" s="532" t="str">
        <f t="shared" ref="CP651:CY655" si="2079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33" t="str">
        <f t="shared" si="2079"/>
        <v/>
      </c>
      <c r="CR651" s="534" t="str">
        <f t="shared" si="2079"/>
        <v/>
      </c>
      <c r="CS651" s="534" t="str">
        <f t="shared" si="2079"/>
        <v/>
      </c>
      <c r="CT651" s="534" t="str">
        <f t="shared" si="2079"/>
        <v/>
      </c>
      <c r="CU651" s="534" t="str">
        <f t="shared" si="2079"/>
        <v/>
      </c>
      <c r="CV651" s="534" t="str">
        <f t="shared" si="2079"/>
        <v/>
      </c>
      <c r="CW651" s="535" t="str">
        <f t="shared" si="2079"/>
        <v/>
      </c>
      <c r="CX651" s="535" t="str">
        <f t="shared" si="2079"/>
        <v/>
      </c>
      <c r="CY651" s="535" t="str">
        <f t="shared" si="2079"/>
        <v/>
      </c>
      <c r="CZ651" s="534" t="str">
        <f t="shared" ref="CZ651:DF655" si="2080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34" t="str">
        <f t="shared" si="2080"/>
        <v/>
      </c>
      <c r="DB651" s="534" t="str">
        <f t="shared" si="2080"/>
        <v/>
      </c>
      <c r="DC651" s="534" t="str">
        <f t="shared" si="2080"/>
        <v/>
      </c>
      <c r="DD651" s="534" t="str">
        <f t="shared" si="2080"/>
        <v/>
      </c>
      <c r="DE651" s="533" t="str">
        <f t="shared" si="2080"/>
        <v/>
      </c>
      <c r="DF651" s="532" t="str">
        <f t="shared" si="2080"/>
        <v/>
      </c>
      <c r="DG651" s="631">
        <f>COUNT(B651:R651)</f>
        <v>0</v>
      </c>
      <c r="DH651" s="96">
        <f>COUNT(T651:AJ651)</f>
        <v>0</v>
      </c>
      <c r="DI651" s="96">
        <f>COUNT(AL651:BB651)</f>
        <v>5</v>
      </c>
      <c r="DJ651" s="96">
        <f>COUNT(BD651:BT651)</f>
        <v>0</v>
      </c>
      <c r="DK651" s="467"/>
      <c r="DL651" s="599"/>
      <c r="DM651" s="599"/>
      <c r="DN651" s="599"/>
      <c r="DO651" s="599"/>
      <c r="DP651" s="599"/>
      <c r="DQ651" s="599"/>
      <c r="DR651" s="599"/>
      <c r="DS651" s="599"/>
      <c r="DT651" s="468"/>
    </row>
    <row r="652" spans="1:124" s="470" customFormat="1" ht="15.75" customHeight="1">
      <c r="A652" s="627" t="s">
        <v>295</v>
      </c>
      <c r="B652" s="212"/>
      <c r="C652" s="212"/>
      <c r="D652" s="212"/>
      <c r="E652" s="212"/>
      <c r="F652" s="212"/>
      <c r="G652" s="212"/>
      <c r="H652" s="212"/>
      <c r="I652" s="212"/>
      <c r="J652" s="212"/>
      <c r="K652" s="281"/>
      <c r="L652" s="281"/>
      <c r="M652" s="281"/>
      <c r="N652" s="281"/>
      <c r="O652" s="281"/>
      <c r="P652" s="281"/>
      <c r="Q652" s="281"/>
      <c r="R652" s="281"/>
      <c r="S652" s="674"/>
      <c r="T652" s="212"/>
      <c r="U652" s="212"/>
      <c r="V652" s="212"/>
      <c r="W652" s="212"/>
      <c r="X652" s="212"/>
      <c r="Y652" s="212"/>
      <c r="Z652" s="1338"/>
      <c r="AA652" s="1338"/>
      <c r="AB652" s="1338"/>
      <c r="AC652" s="1338"/>
      <c r="AD652" s="212"/>
      <c r="AE652" s="1365"/>
      <c r="AF652" s="212"/>
      <c r="AG652" s="212"/>
      <c r="AH652" s="212"/>
      <c r="AI652" s="212"/>
      <c r="AJ652" s="281"/>
      <c r="AK652" s="674"/>
      <c r="AL652" s="212"/>
      <c r="AM652" s="212"/>
      <c r="AN652" s="212">
        <v>8</v>
      </c>
      <c r="AO652" s="212">
        <v>12</v>
      </c>
      <c r="AP652" s="212"/>
      <c r="AQ652" s="212">
        <v>1</v>
      </c>
      <c r="AR652" s="212">
        <v>2</v>
      </c>
      <c r="AS652" s="212"/>
      <c r="AT652" s="212">
        <v>12</v>
      </c>
      <c r="AU652" s="212"/>
      <c r="AV652" s="212"/>
      <c r="AW652" s="212"/>
      <c r="AX652" s="212"/>
      <c r="AY652" s="212"/>
      <c r="AZ652" s="212"/>
      <c r="BA652" s="212"/>
      <c r="BB652" s="212"/>
      <c r="BC652" s="674"/>
      <c r="BD652" s="1338"/>
      <c r="BE652" s="1338"/>
      <c r="BF652" s="1338"/>
      <c r="BG652" s="1338"/>
      <c r="BH652" s="1338"/>
      <c r="BI652" s="1338"/>
      <c r="BJ652" s="1338"/>
      <c r="BK652" s="1338"/>
      <c r="BL652" s="1338"/>
      <c r="BM652" s="1338"/>
      <c r="BN652" s="1338"/>
      <c r="BO652" s="1338"/>
      <c r="BP652" s="1338"/>
      <c r="BQ652" s="1338"/>
      <c r="BR652" s="1338"/>
      <c r="BS652" s="1338"/>
      <c r="BT652" s="1338"/>
      <c r="BU652" s="674"/>
      <c r="BV652" s="212"/>
      <c r="BW652" s="212"/>
      <c r="BX652" s="212">
        <v>8</v>
      </c>
      <c r="BY652" s="212"/>
      <c r="BZ652" s="578" t="str">
        <f>IF(DG652&lt;3,"",(SUM(B652:R652)-MIN(B652:R652)-MAX(B652:R652))/(DG652-2))</f>
        <v/>
      </c>
      <c r="CA652" s="578" t="str">
        <f>IF(DH652&lt;3,"",(SUM(T652:AJ652)-MIN(T652:AJ652)-MAX(T652:AJ652))/(DH652-2))</f>
        <v/>
      </c>
      <c r="CB652" s="578">
        <f>IF(DI652&lt;3,"",(SUM(AL652:BB652)-MIN(AL652:BB652)-MAX(AL652:BB652))/(DI652-2))</f>
        <v>7.333333333333333</v>
      </c>
      <c r="CC652" s="665" t="str">
        <f>IF(DJ652&lt;3,"",(SUM(BD652:BT652)-MIN(BD652:BT652)-MAX(BD652:BT652))/(DJ652-2))</f>
        <v/>
      </c>
      <c r="CD652" s="106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070" t="str">
        <f t="shared" ref="CE652:CO655" si="2081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070" t="str">
        <f t="shared" si="2081"/>
        <v/>
      </c>
      <c r="CG652" s="1070" t="str">
        <f t="shared" si="2081"/>
        <v/>
      </c>
      <c r="CH652" s="1070" t="str">
        <f t="shared" si="2081"/>
        <v/>
      </c>
      <c r="CI652" s="1071" t="str">
        <f t="shared" si="2081"/>
        <v/>
      </c>
      <c r="CJ652" s="1071" t="str">
        <f t="shared" si="2081"/>
        <v/>
      </c>
      <c r="CK652" s="1070" t="str">
        <f t="shared" si="2081"/>
        <v/>
      </c>
      <c r="CL652" s="1070" t="str">
        <f t="shared" si="2081"/>
        <v/>
      </c>
      <c r="CM652" s="1070" t="str">
        <f t="shared" si="2081"/>
        <v/>
      </c>
      <c r="CN652" s="1070" t="str">
        <f t="shared" si="2081"/>
        <v/>
      </c>
      <c r="CO652" s="1069" t="str">
        <f t="shared" si="2081"/>
        <v/>
      </c>
      <c r="CP652" s="532" t="str">
        <f t="shared" si="2079"/>
        <v/>
      </c>
      <c r="CQ652" s="533" t="str">
        <f t="shared" si="2079"/>
        <v/>
      </c>
      <c r="CR652" s="534" t="str">
        <f t="shared" si="2079"/>
        <v/>
      </c>
      <c r="CS652" s="534" t="str">
        <f t="shared" si="2079"/>
        <v/>
      </c>
      <c r="CT652" s="534" t="str">
        <f t="shared" si="2079"/>
        <v/>
      </c>
      <c r="CU652" s="534" t="str">
        <f t="shared" si="2079"/>
        <v/>
      </c>
      <c r="CV652" s="534" t="str">
        <f t="shared" si="2079"/>
        <v/>
      </c>
      <c r="CW652" s="535" t="str">
        <f t="shared" si="2079"/>
        <v/>
      </c>
      <c r="CX652" s="535" t="str">
        <f t="shared" si="2079"/>
        <v/>
      </c>
      <c r="CY652" s="535" t="str">
        <f t="shared" si="2079"/>
        <v/>
      </c>
      <c r="CZ652" s="534" t="str">
        <f t="shared" si="2080"/>
        <v/>
      </c>
      <c r="DA652" s="534" t="str">
        <f t="shared" si="2080"/>
        <v/>
      </c>
      <c r="DB652" s="534" t="str">
        <f t="shared" si="2080"/>
        <v/>
      </c>
      <c r="DC652" s="534" t="str">
        <f t="shared" si="2080"/>
        <v/>
      </c>
      <c r="DD652" s="534" t="str">
        <f t="shared" si="2080"/>
        <v/>
      </c>
      <c r="DE652" s="533" t="str">
        <f t="shared" si="2080"/>
        <v/>
      </c>
      <c r="DF652" s="532" t="str">
        <f t="shared" si="2080"/>
        <v/>
      </c>
      <c r="DG652" s="631">
        <f>COUNT(B652:R652)</f>
        <v>0</v>
      </c>
      <c r="DH652" s="96">
        <f>COUNT(T652:AJ652)</f>
        <v>0</v>
      </c>
      <c r="DI652" s="96">
        <f>COUNT(AL652:BB652)</f>
        <v>5</v>
      </c>
      <c r="DJ652" s="96">
        <f>COUNT(BD652:BT652)</f>
        <v>0</v>
      </c>
      <c r="DK652" s="467"/>
      <c r="DL652" s="599"/>
      <c r="DM652" s="599"/>
      <c r="DN652" s="599"/>
      <c r="DO652" s="599"/>
      <c r="DP652" s="599"/>
      <c r="DQ652" s="599"/>
      <c r="DR652" s="599"/>
      <c r="DS652" s="599"/>
      <c r="DT652" s="468"/>
    </row>
    <row r="653" spans="1:124" s="470" customFormat="1" ht="15.75" customHeight="1">
      <c r="A653" s="627" t="s">
        <v>280</v>
      </c>
      <c r="B653" s="212"/>
      <c r="C653" s="212"/>
      <c r="D653" s="212"/>
      <c r="E653" s="212"/>
      <c r="F653" s="212"/>
      <c r="G653" s="212"/>
      <c r="H653" s="212"/>
      <c r="I653" s="212"/>
      <c r="J653" s="212"/>
      <c r="K653" s="281"/>
      <c r="L653" s="281"/>
      <c r="M653" s="281"/>
      <c r="N653" s="281"/>
      <c r="O653" s="281"/>
      <c r="P653" s="281"/>
      <c r="Q653" s="281"/>
      <c r="R653" s="281"/>
      <c r="S653" s="569"/>
      <c r="T653" s="212"/>
      <c r="U653" s="212"/>
      <c r="V653" s="212"/>
      <c r="W653" s="212"/>
      <c r="X653" s="212"/>
      <c r="Y653" s="212"/>
      <c r="Z653" s="1338"/>
      <c r="AA653" s="1338"/>
      <c r="AB653" s="1338"/>
      <c r="AC653" s="1338"/>
      <c r="AD653" s="212"/>
      <c r="AE653" s="1365"/>
      <c r="AF653" s="212"/>
      <c r="AG653" s="212"/>
      <c r="AH653" s="212"/>
      <c r="AI653" s="212"/>
      <c r="AJ653" s="281"/>
      <c r="AK653" s="569"/>
      <c r="AL653" s="212"/>
      <c r="AM653" s="212"/>
      <c r="AN653" s="212">
        <v>1</v>
      </c>
      <c r="AO653" s="212">
        <v>2</v>
      </c>
      <c r="AP653" s="212"/>
      <c r="AQ653" s="212">
        <v>2</v>
      </c>
      <c r="AR653" s="212">
        <v>1</v>
      </c>
      <c r="AS653" s="212"/>
      <c r="AT653" s="212">
        <v>1</v>
      </c>
      <c r="AU653" s="212"/>
      <c r="AV653" s="212"/>
      <c r="AW653" s="212"/>
      <c r="AX653" s="212"/>
      <c r="AY653" s="212"/>
      <c r="AZ653" s="212"/>
      <c r="BA653" s="212"/>
      <c r="BB653" s="212"/>
      <c r="BC653" s="569"/>
      <c r="BD653" s="1338"/>
      <c r="BE653" s="1338"/>
      <c r="BF653" s="1338"/>
      <c r="BG653" s="1338"/>
      <c r="BH653" s="1338"/>
      <c r="BI653" s="1338"/>
      <c r="BJ653" s="1338"/>
      <c r="BK653" s="1338"/>
      <c r="BL653" s="1338"/>
      <c r="BM653" s="1338"/>
      <c r="BN653" s="1338"/>
      <c r="BO653" s="1338"/>
      <c r="BP653" s="1338"/>
      <c r="BQ653" s="1338"/>
      <c r="BR653" s="1338"/>
      <c r="BS653" s="1338"/>
      <c r="BT653" s="1338"/>
      <c r="BU653" s="569"/>
      <c r="BV653" s="212"/>
      <c r="BW653" s="212"/>
      <c r="BX653" s="212">
        <v>1</v>
      </c>
      <c r="BY653" s="212"/>
      <c r="BZ653" s="578" t="str">
        <f>IF(DG653&lt;3,"",(SUM(B653:R653)-MIN(B653:R653)-MAX(B653:R653))/(DG653-2))</f>
        <v/>
      </c>
      <c r="CA653" s="578" t="str">
        <f>IF(DH653&lt;3,"",(SUM(T653:AJ653)-MIN(T653:AJ653)-MAX(T653:AJ653))/(DH653-2))</f>
        <v/>
      </c>
      <c r="CB653" s="578">
        <f>IF(DI653&lt;3,"",(SUM(AL653:BB653)-MIN(AL653:BB653)-MAX(AL653:BB653))/(DI653-2))</f>
        <v>1.3333333333333333</v>
      </c>
      <c r="CC653" s="665" t="str">
        <f>IF(DJ653&lt;3,"",(SUM(BD653:BT653)-MIN(BD653:BT653)-MAX(BD653:BT653))/(DJ653-2))</f>
        <v/>
      </c>
      <c r="CD653" s="106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070" t="str">
        <f t="shared" si="2081"/>
        <v/>
      </c>
      <c r="CF653" s="1070" t="str">
        <f t="shared" si="2081"/>
        <v/>
      </c>
      <c r="CG653" s="1070" t="str">
        <f t="shared" si="2081"/>
        <v/>
      </c>
      <c r="CH653" s="1070" t="str">
        <f t="shared" si="2081"/>
        <v/>
      </c>
      <c r="CI653" s="1071" t="str">
        <f t="shared" si="2081"/>
        <v/>
      </c>
      <c r="CJ653" s="1071" t="str">
        <f t="shared" si="2081"/>
        <v/>
      </c>
      <c r="CK653" s="1070" t="str">
        <f t="shared" si="2081"/>
        <v/>
      </c>
      <c r="CL653" s="1070" t="str">
        <f t="shared" si="2081"/>
        <v/>
      </c>
      <c r="CM653" s="1070" t="str">
        <f t="shared" si="2081"/>
        <v/>
      </c>
      <c r="CN653" s="1070" t="str">
        <f t="shared" si="2081"/>
        <v/>
      </c>
      <c r="CO653" s="1069" t="str">
        <f t="shared" si="2081"/>
        <v/>
      </c>
      <c r="CP653" s="532" t="str">
        <f t="shared" si="2079"/>
        <v/>
      </c>
      <c r="CQ653" s="533" t="str">
        <f t="shared" si="2079"/>
        <v/>
      </c>
      <c r="CR653" s="534" t="str">
        <f t="shared" si="2079"/>
        <v/>
      </c>
      <c r="CS653" s="534" t="str">
        <f t="shared" si="2079"/>
        <v/>
      </c>
      <c r="CT653" s="534" t="str">
        <f t="shared" si="2079"/>
        <v/>
      </c>
      <c r="CU653" s="534" t="str">
        <f t="shared" si="2079"/>
        <v/>
      </c>
      <c r="CV653" s="534" t="str">
        <f t="shared" si="2079"/>
        <v/>
      </c>
      <c r="CW653" s="535" t="str">
        <f t="shared" si="2079"/>
        <v/>
      </c>
      <c r="CX653" s="535" t="str">
        <f t="shared" si="2079"/>
        <v/>
      </c>
      <c r="CY653" s="535" t="str">
        <f t="shared" si="2079"/>
        <v/>
      </c>
      <c r="CZ653" s="534" t="str">
        <f t="shared" si="2080"/>
        <v/>
      </c>
      <c r="DA653" s="534" t="str">
        <f t="shared" si="2080"/>
        <v/>
      </c>
      <c r="DB653" s="534" t="str">
        <f t="shared" si="2080"/>
        <v/>
      </c>
      <c r="DC653" s="534" t="str">
        <f t="shared" si="2080"/>
        <v/>
      </c>
      <c r="DD653" s="534" t="str">
        <f t="shared" si="2080"/>
        <v/>
      </c>
      <c r="DE653" s="533" t="str">
        <f t="shared" si="2080"/>
        <v/>
      </c>
      <c r="DF653" s="532" t="str">
        <f t="shared" si="2080"/>
        <v/>
      </c>
      <c r="DG653" s="631">
        <f>COUNT(B653:R653)</f>
        <v>0</v>
      </c>
      <c r="DH653" s="96">
        <f>COUNT(T653:AJ653)</f>
        <v>0</v>
      </c>
      <c r="DI653" s="96">
        <f>COUNT(AL653:BB653)</f>
        <v>5</v>
      </c>
      <c r="DJ653" s="96">
        <f>COUNT(BD653:BT653)</f>
        <v>0</v>
      </c>
      <c r="DK653" s="467"/>
      <c r="DL653" s="599"/>
      <c r="DM653" s="599"/>
      <c r="DN653" s="599"/>
      <c r="DO653" s="599"/>
      <c r="DP653" s="599"/>
      <c r="DQ653" s="599"/>
      <c r="DR653" s="599"/>
      <c r="DS653" s="599"/>
      <c r="DT653" s="468"/>
    </row>
    <row r="654" spans="1:124" s="470" customFormat="1" ht="15.75" customHeight="1">
      <c r="A654" s="627" t="s">
        <v>296</v>
      </c>
      <c r="B654" s="212"/>
      <c r="C654" s="212"/>
      <c r="D654" s="212"/>
      <c r="E654" s="212"/>
      <c r="F654" s="212"/>
      <c r="G654" s="212"/>
      <c r="H654" s="212"/>
      <c r="I654" s="212"/>
      <c r="J654" s="212"/>
      <c r="K654" s="281"/>
      <c r="L654" s="281"/>
      <c r="M654" s="281"/>
      <c r="N654" s="281"/>
      <c r="O654" s="281"/>
      <c r="P654" s="281"/>
      <c r="Q654" s="281"/>
      <c r="R654" s="281"/>
      <c r="S654" s="583"/>
      <c r="T654" s="212"/>
      <c r="U654" s="212"/>
      <c r="V654" s="212"/>
      <c r="W654" s="212"/>
      <c r="X654" s="212"/>
      <c r="Y654" s="212"/>
      <c r="Z654" s="1338"/>
      <c r="AA654" s="1338"/>
      <c r="AB654" s="1338"/>
      <c r="AC654" s="1338"/>
      <c r="AD654" s="212"/>
      <c r="AE654" s="1365"/>
      <c r="AF654" s="212"/>
      <c r="AG654" s="212"/>
      <c r="AH654" s="212"/>
      <c r="AI654" s="212"/>
      <c r="AJ654" s="281"/>
      <c r="AK654" s="583"/>
      <c r="AL654" s="212"/>
      <c r="AM654" s="212"/>
      <c r="AN654" s="212">
        <v>20</v>
      </c>
      <c r="AO654" s="212">
        <v>50</v>
      </c>
      <c r="AP654" s="212"/>
      <c r="AQ654" s="212">
        <v>10</v>
      </c>
      <c r="AR654" s="212">
        <v>20</v>
      </c>
      <c r="AS654" s="212"/>
      <c r="AT654" s="212">
        <v>20</v>
      </c>
      <c r="AU654" s="212"/>
      <c r="AV654" s="212"/>
      <c r="AW654" s="212"/>
      <c r="AX654" s="212"/>
      <c r="AY654" s="212"/>
      <c r="AZ654" s="212"/>
      <c r="BA654" s="212"/>
      <c r="BB654" s="212"/>
      <c r="BC654" s="583"/>
      <c r="BD654" s="1338"/>
      <c r="BE654" s="1338"/>
      <c r="BF654" s="1338"/>
      <c r="BG654" s="1338"/>
      <c r="BH654" s="1338"/>
      <c r="BI654" s="1338"/>
      <c r="BJ654" s="1338"/>
      <c r="BK654" s="1338"/>
      <c r="BL654" s="1338"/>
      <c r="BM654" s="1338"/>
      <c r="BN654" s="1338"/>
      <c r="BO654" s="1338"/>
      <c r="BP654" s="1338"/>
      <c r="BQ654" s="1338"/>
      <c r="BR654" s="1338"/>
      <c r="BS654" s="1338"/>
      <c r="BT654" s="1338"/>
      <c r="BU654" s="583"/>
      <c r="BV654" s="212"/>
      <c r="BW654" s="212"/>
      <c r="BX654" s="212">
        <v>20</v>
      </c>
      <c r="BY654" s="212"/>
      <c r="BZ654" s="578" t="str">
        <f>IF(DG654&lt;3,"",(SUM(B654:R654)-MIN(B654:R654)-MAX(B654:R654))/(DG654-2))</f>
        <v/>
      </c>
      <c r="CA654" s="578" t="str">
        <f>IF(DH654&lt;3,"",(SUM(T654:AJ654)-MIN(T654:AJ654)-MAX(T654:AJ654))/(DH654-2))</f>
        <v/>
      </c>
      <c r="CB654" s="578">
        <f>IF(DI654&lt;3,"",(SUM(AL654:BB654)-MIN(AL654:BB654)-MAX(AL654:BB654))/(DI654-2))</f>
        <v>20</v>
      </c>
      <c r="CC654" s="665" t="str">
        <f>IF(DJ654&lt;3,"",(SUM(BD654:BT654)-MIN(BD654:BT654)-MAX(BD654:BT654))/(DJ654-2))</f>
        <v/>
      </c>
      <c r="CD654" s="106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070" t="str">
        <f t="shared" si="2081"/>
        <v/>
      </c>
      <c r="CF654" s="1070" t="str">
        <f t="shared" si="2081"/>
        <v/>
      </c>
      <c r="CG654" s="1070" t="str">
        <f t="shared" si="2081"/>
        <v/>
      </c>
      <c r="CH654" s="1070" t="str">
        <f t="shared" si="2081"/>
        <v/>
      </c>
      <c r="CI654" s="1071" t="str">
        <f t="shared" si="2081"/>
        <v/>
      </c>
      <c r="CJ654" s="1071" t="str">
        <f t="shared" si="2081"/>
        <v/>
      </c>
      <c r="CK654" s="1070" t="str">
        <f t="shared" si="2081"/>
        <v/>
      </c>
      <c r="CL654" s="1070" t="str">
        <f t="shared" si="2081"/>
        <v/>
      </c>
      <c r="CM654" s="1070" t="str">
        <f t="shared" si="2081"/>
        <v/>
      </c>
      <c r="CN654" s="1070" t="str">
        <f t="shared" si="2081"/>
        <v/>
      </c>
      <c r="CO654" s="1069" t="str">
        <f t="shared" si="2081"/>
        <v/>
      </c>
      <c r="CP654" s="532" t="str">
        <f t="shared" si="2079"/>
        <v/>
      </c>
      <c r="CQ654" s="533" t="str">
        <f t="shared" si="2079"/>
        <v/>
      </c>
      <c r="CR654" s="534" t="str">
        <f t="shared" si="2079"/>
        <v/>
      </c>
      <c r="CS654" s="534" t="str">
        <f t="shared" si="2079"/>
        <v/>
      </c>
      <c r="CT654" s="534" t="str">
        <f t="shared" si="2079"/>
        <v/>
      </c>
      <c r="CU654" s="534" t="str">
        <f t="shared" si="2079"/>
        <v/>
      </c>
      <c r="CV654" s="534" t="str">
        <f t="shared" si="2079"/>
        <v/>
      </c>
      <c r="CW654" s="535" t="str">
        <f t="shared" si="2079"/>
        <v/>
      </c>
      <c r="CX654" s="535" t="str">
        <f t="shared" si="2079"/>
        <v/>
      </c>
      <c r="CY654" s="535" t="str">
        <f t="shared" si="2079"/>
        <v/>
      </c>
      <c r="CZ654" s="534" t="str">
        <f t="shared" si="2080"/>
        <v/>
      </c>
      <c r="DA654" s="534" t="str">
        <f t="shared" si="2080"/>
        <v/>
      </c>
      <c r="DB654" s="534" t="str">
        <f t="shared" si="2080"/>
        <v/>
      </c>
      <c r="DC654" s="534" t="str">
        <f t="shared" si="2080"/>
        <v/>
      </c>
      <c r="DD654" s="534" t="str">
        <f t="shared" si="2080"/>
        <v/>
      </c>
      <c r="DE654" s="533" t="str">
        <f t="shared" si="2080"/>
        <v/>
      </c>
      <c r="DF654" s="532" t="str">
        <f t="shared" si="2080"/>
        <v/>
      </c>
      <c r="DG654" s="631">
        <f>COUNT(B654:R654)</f>
        <v>0</v>
      </c>
      <c r="DH654" s="96">
        <f>COUNT(T654:AJ654)</f>
        <v>0</v>
      </c>
      <c r="DI654" s="96">
        <f>COUNT(AL654:BB654)</f>
        <v>5</v>
      </c>
      <c r="DJ654" s="96">
        <f>COUNT(BD654:BT654)</f>
        <v>0</v>
      </c>
      <c r="DK654" s="467"/>
      <c r="DL654" s="599"/>
      <c r="DM654" s="599"/>
      <c r="DN654" s="599"/>
      <c r="DO654" s="599"/>
      <c r="DP654" s="599"/>
      <c r="DQ654" s="599"/>
      <c r="DR654" s="599"/>
      <c r="DS654" s="599"/>
      <c r="DT654" s="468"/>
    </row>
    <row r="655" spans="1:124" s="470" customFormat="1" ht="15.75" customHeight="1">
      <c r="A655" s="619" t="s">
        <v>226</v>
      </c>
      <c r="B655" s="611" t="str">
        <f>IF(B652="","",((B651*B652*B653*B654)*3630*$K$1)/B$46/365/$G$1)</f>
        <v/>
      </c>
      <c r="C655" s="611" t="str">
        <f>IF(C652="","",((C651*C652*C653*C654)*3630*$K$1)/C$46/365/$G$1)</f>
        <v/>
      </c>
      <c r="D655" s="611" t="str">
        <f>IF(D652="","",((D651*D652*D653*D654)*3630*$K$1)/D$46/365/$G$1)</f>
        <v/>
      </c>
      <c r="E655" s="611" t="str">
        <f>IF(E652="","",((E651*E652*E653*E654)*3630*$K$1)/E$46/365/$G$1)</f>
        <v/>
      </c>
      <c r="F655" s="611" t="str">
        <f t="shared" ref="F655:R655" si="2082">IF(F652="","",((F651*F652*F653*F654)*3630*$K$1)/F$46/365/$G$1)</f>
        <v/>
      </c>
      <c r="G655" s="611" t="str">
        <f t="shared" si="2082"/>
        <v/>
      </c>
      <c r="H655" s="611" t="str">
        <f t="shared" si="2082"/>
        <v/>
      </c>
      <c r="I655" s="611" t="str">
        <f t="shared" si="2082"/>
        <v/>
      </c>
      <c r="J655" s="611" t="str">
        <f t="shared" si="2082"/>
        <v/>
      </c>
      <c r="K655" s="611" t="str">
        <f t="shared" si="2082"/>
        <v/>
      </c>
      <c r="L655" s="611" t="str">
        <f t="shared" si="2082"/>
        <v/>
      </c>
      <c r="M655" s="611" t="str">
        <f t="shared" si="2082"/>
        <v/>
      </c>
      <c r="N655" s="611" t="str">
        <f t="shared" si="2082"/>
        <v/>
      </c>
      <c r="O655" s="611" t="str">
        <f t="shared" si="2082"/>
        <v/>
      </c>
      <c r="P655" s="611" t="str">
        <f t="shared" si="2082"/>
        <v/>
      </c>
      <c r="Q655" s="611" t="str">
        <f t="shared" si="2082"/>
        <v/>
      </c>
      <c r="R655" s="611" t="str">
        <f t="shared" si="2082"/>
        <v/>
      </c>
      <c r="S655" s="630"/>
      <c r="T655" s="611" t="str">
        <f>IF(T652="","",((T651*T652*T653*T654)*3630*$K$1)/T$46/365/$G$1)</f>
        <v/>
      </c>
      <c r="U655" s="611" t="str">
        <f>IF(U652="","",((U651*U652*U653*U654)*3630*$K$1)/U$46/365/$G$1)</f>
        <v/>
      </c>
      <c r="V655" s="611" t="str">
        <f>IF(V652="","",((V651*V652*V653*V654)*3630*$K$1)/V$46/365/$G$1)</f>
        <v/>
      </c>
      <c r="W655" s="611" t="str">
        <f>IF(W652="","",((W651*W652*W653*W654)*3630*$K$1)/W$46/365/$G$1)</f>
        <v/>
      </c>
      <c r="X655" s="611" t="str">
        <f t="shared" ref="X655" si="2083">IF(X652="","",((X651*X652*X653*X654)*3630*$K$1)/X$46/365/$G$1)</f>
        <v/>
      </c>
      <c r="Y655" s="611" t="str">
        <f t="shared" ref="Y655" si="2084">IF(Y652="","",((Y651*Y652*Y653*Y654)*3630*$K$1)/Y$46/365/$G$1)</f>
        <v/>
      </c>
      <c r="Z655" s="611" t="str">
        <f t="shared" ref="Z655" si="2085">IF(Z652="","",((Z651*Z652*Z653*Z654)*3630*$K$1)/Z$46/365/$G$1)</f>
        <v/>
      </c>
      <c r="AA655" s="611" t="str">
        <f t="shared" ref="AA655" si="2086">IF(AA652="","",((AA651*AA652*AA653*AA654)*3630*$K$1)/AA$46/365/$G$1)</f>
        <v/>
      </c>
      <c r="AB655" s="611" t="str">
        <f t="shared" ref="AB655" si="2087">IF(AB652="","",((AB651*AB652*AB653*AB654)*3630*$K$1)/AB$46/365/$G$1)</f>
        <v/>
      </c>
      <c r="AC655" s="611" t="str">
        <f t="shared" ref="AC655" si="2088">IF(AC652="","",((AC651*AC652*AC653*AC654)*3630*$K$1)/AC$46/365/$G$1)</f>
        <v/>
      </c>
      <c r="AD655" s="611" t="str">
        <f t="shared" ref="AD655" si="2089">IF(AD652="","",((AD651*AD652*AD653*AD654)*3630*$K$1)/AD$46/365/$G$1)</f>
        <v/>
      </c>
      <c r="AE655" s="611" t="str">
        <f t="shared" ref="AE655" si="2090">IF(AE652="","",((AE651*AE652*AE653*AE654)*3630*$K$1)/AE$46/365/$G$1)</f>
        <v/>
      </c>
      <c r="AF655" s="611" t="str">
        <f t="shared" ref="AF655" si="2091">IF(AF652="","",((AF651*AF652*AF653*AF654)*3630*$K$1)/AF$46/365/$G$1)</f>
        <v/>
      </c>
      <c r="AG655" s="611" t="str">
        <f t="shared" ref="AG655" si="2092">IF(AG652="","",((AG651*AG652*AG653*AG654)*3630*$K$1)/AG$46/365/$G$1)</f>
        <v/>
      </c>
      <c r="AH655" s="611" t="str">
        <f t="shared" ref="AH655" si="2093">IF(AH652="","",((AH651*AH652*AH653*AH654)*3630*$K$1)/AH$46/365/$G$1)</f>
        <v/>
      </c>
      <c r="AI655" s="611" t="str">
        <f t="shared" ref="AI655" si="2094">IF(AI652="","",((AI651*AI652*AI653*AI654)*3630*$K$1)/AI$46/365/$G$1)</f>
        <v/>
      </c>
      <c r="AJ655" s="611" t="str">
        <f t="shared" ref="AJ655" si="2095">IF(AJ652="","",((AJ651*AJ652*AJ653*AJ654)*3630*$K$1)/AJ$46/365/$G$1)</f>
        <v/>
      </c>
      <c r="AK655" s="630"/>
      <c r="AL655" s="611" t="str">
        <f>IF(AL652="","",((AL651*AL652*AL653*AL654)*3630*$K$1)/AL$46/365/$G$1)</f>
        <v/>
      </c>
      <c r="AM655" s="611" t="str">
        <f>IF(AM652="","",((AM651*AM652*AM653*AM654)*3630*$K$1)/AM$46/365/$G$1)</f>
        <v/>
      </c>
      <c r="AN655" s="611">
        <f>IF(AN652="","",((AN651*AN652*AN653*AN654)*3630*$K$1)/AN$46/365/$G$1)</f>
        <v>0.16823671232876711</v>
      </c>
      <c r="AO655" s="611">
        <f>IF(AO652="","",((AO651*AO652*AO653*AO654)*3630*$K$1)/AO$46/365/$G$1)</f>
        <v>0.47316575342465761</v>
      </c>
      <c r="AP655" s="611" t="str">
        <f t="shared" ref="AP655" si="2096">IF(AP652="","",((AP651*AP652*AP653*AP654)*3630*$K$1)/AP$46/365/$G$1)</f>
        <v/>
      </c>
      <c r="AQ655" s="611">
        <f t="shared" ref="AQ655" si="2097">IF(AQ652="","",((AQ651*AQ652*AQ653*AQ654)*3630*$K$1)/AQ$46/365/$G$1)</f>
        <v>1.0514794520547944E-2</v>
      </c>
      <c r="AR655" s="611">
        <f t="shared" ref="AR655" si="2098">IF(AR652="","",((AR651*AR652*AR653*AR654)*3630*$K$1)/AR$46/365/$G$1)</f>
        <v>3.1544383561643831E-2</v>
      </c>
      <c r="AS655" s="611" t="str">
        <f t="shared" ref="AS655" si="2099">IF(AS652="","",((AS651*AS652*AS653*AS654)*3630*$K$1)/AS$46/365/$G$1)</f>
        <v/>
      </c>
      <c r="AT655" s="611">
        <f t="shared" ref="AT655" si="2100">IF(AT652="","",((AT651*AT652*AT653*AT654)*3630*$K$1)/AT$46/365/$G$1)</f>
        <v>0.14194972602739725</v>
      </c>
      <c r="AU655" s="611" t="str">
        <f t="shared" ref="AU655" si="2101">IF(AU652="","",((AU651*AU652*AU653*AU654)*3630*$K$1)/AU$46/365/$G$1)</f>
        <v/>
      </c>
      <c r="AV655" s="611" t="str">
        <f t="shared" ref="AV655" si="2102">IF(AV652="","",((AV651*AV652*AV653*AV654)*3630*$K$1)/AV$46/365/$G$1)</f>
        <v/>
      </c>
      <c r="AW655" s="611" t="str">
        <f t="shared" ref="AW655" si="2103">IF(AW652="","",((AW651*AW652*AW653*AW654)*3630*$K$1)/AW$46/365/$G$1)</f>
        <v/>
      </c>
      <c r="AX655" s="611" t="str">
        <f t="shared" ref="AX655" si="2104">IF(AX652="","",((AX651*AX652*AX653*AX654)*3630*$K$1)/AX$46/365/$G$1)</f>
        <v/>
      </c>
      <c r="AY655" s="611" t="str">
        <f t="shared" ref="AY655" si="2105">IF(AY652="","",((AY651*AY652*AY653*AY654)*3630*$K$1)/AY$46/365/$G$1)</f>
        <v/>
      </c>
      <c r="AZ655" s="611" t="str">
        <f t="shared" ref="AZ655" si="2106">IF(AZ652="","",((AZ651*AZ652*AZ653*AZ654)*3630*$K$1)/AZ$46/365/$G$1)</f>
        <v/>
      </c>
      <c r="BA655" s="611" t="str">
        <f t="shared" ref="BA655" si="2107">IF(BA652="","",((BA651*BA652*BA653*BA654)*3630*$K$1)/BA$46/365/$G$1)</f>
        <v/>
      </c>
      <c r="BB655" s="611" t="str">
        <f t="shared" ref="BB655" si="2108">IF(BB652="","",((BB651*BB652*BB653*BB654)*3630*$K$1)/BB$46/365/$G$1)</f>
        <v/>
      </c>
      <c r="BC655" s="630"/>
      <c r="BD655" s="611" t="str">
        <f>IF(BD652="","",((BD651*BD652*BD653*BD654)*3630*$K$1)/BD$46/365/$G$1)</f>
        <v/>
      </c>
      <c r="BE655" s="611" t="str">
        <f>IF(BE652="","",((BE651*BE652*BE653*BE654)*3630*$K$1)/BE$46/365/$G$1)</f>
        <v/>
      </c>
      <c r="BF655" s="611" t="str">
        <f>IF(BF652="","",((BF651*BF652*BF653*BF654)*3630*$K$1)/BF$46/365/$G$1)</f>
        <v/>
      </c>
      <c r="BG655" s="611" t="str">
        <f>IF(BG652="","",((BG651*BG652*BG653*BG654)*3630*$K$1)/BG$46/365/$G$1)</f>
        <v/>
      </c>
      <c r="BH655" s="611" t="str">
        <f t="shared" ref="BH655" si="2109">IF(BH652="","",((BH651*BH652*BH653*BH654)*3630*$K$1)/BH$46/365/$G$1)</f>
        <v/>
      </c>
      <c r="BI655" s="611" t="str">
        <f t="shared" ref="BI655" si="2110">IF(BI652="","",((BI651*BI652*BI653*BI654)*3630*$K$1)/BI$46/365/$G$1)</f>
        <v/>
      </c>
      <c r="BJ655" s="611" t="str">
        <f t="shared" ref="BJ655" si="2111">IF(BJ652="","",((BJ651*BJ652*BJ653*BJ654)*3630*$K$1)/BJ$46/365/$G$1)</f>
        <v/>
      </c>
      <c r="BK655" s="611" t="str">
        <f t="shared" ref="BK655" si="2112">IF(BK652="","",((BK651*BK652*BK653*BK654)*3630*$K$1)/BK$46/365/$G$1)</f>
        <v/>
      </c>
      <c r="BL655" s="611" t="str">
        <f t="shared" ref="BL655" si="2113">IF(BL652="","",((BL651*BL652*BL653*BL654)*3630*$K$1)/BL$46/365/$G$1)</f>
        <v/>
      </c>
      <c r="BM655" s="611" t="str">
        <f t="shared" ref="BM655" si="2114">IF(BM652="","",((BM651*BM652*BM653*BM654)*3630*$K$1)/BM$46/365/$G$1)</f>
        <v/>
      </c>
      <c r="BN655" s="611" t="str">
        <f t="shared" ref="BN655" si="2115">IF(BN652="","",((BN651*BN652*BN653*BN654)*3630*$K$1)/BN$46/365/$G$1)</f>
        <v/>
      </c>
      <c r="BO655" s="611" t="str">
        <f t="shared" ref="BO655" si="2116">IF(BO652="","",((BO651*BO652*BO653*BO654)*3630*$K$1)/BO$46/365/$G$1)</f>
        <v/>
      </c>
      <c r="BP655" s="611" t="str">
        <f t="shared" ref="BP655" si="2117">IF(BP652="","",((BP651*BP652*BP653*BP654)*3630*$K$1)/BP$46/365/$G$1)</f>
        <v/>
      </c>
      <c r="BQ655" s="611" t="str">
        <f t="shared" ref="BQ655" si="2118">IF(BQ652="","",((BQ651*BQ652*BQ653*BQ654)*3630*$K$1)/BQ$46/365/$G$1)</f>
        <v/>
      </c>
      <c r="BR655" s="611" t="str">
        <f t="shared" ref="BR655" si="2119">IF(BR652="","",((BR651*BR652*BR653*BR654)*3630*$K$1)/BR$46/365/$G$1)</f>
        <v/>
      </c>
      <c r="BS655" s="611" t="str">
        <f t="shared" ref="BS655" si="2120">IF(BS652="","",((BS651*BS652*BS653*BS654)*3630*$K$1)/BS$46/365/$G$1)</f>
        <v/>
      </c>
      <c r="BT655" s="611" t="str">
        <f t="shared" ref="BT655" si="2121">IF(BT652="","",((BT651*BT652*BT653*BT654)*3630*$K$1)/BT$46/365/$G$1)</f>
        <v/>
      </c>
      <c r="BU655" s="630"/>
      <c r="BV655" s="611" t="str">
        <f>IF(BV652="","",((BV651*BV652*BV653*BV654)*3630*$K$1)/BV$46/365/$G$1)</f>
        <v/>
      </c>
      <c r="BW655" s="611" t="str">
        <f>IF(BW652="","",((BW651*BW652*BW653*BW654)*3630*$K$1)/BW$46/365/$G$1)</f>
        <v/>
      </c>
      <c r="BX655" s="611">
        <f>IF(BX652="","",((BX651*BX652*BX653*BX654)*3630*$K$1)/BX$46/365/$G$1)</f>
        <v>7.5706520547945202E-2</v>
      </c>
      <c r="BY655" s="611" t="str">
        <f>IF(BY652="","",((BY651*BY652*BY653*BY654)*3630*$K$1)/BY$46/365/$G$1)</f>
        <v/>
      </c>
      <c r="BZ655" s="578" t="str">
        <f>IF(DG655&lt;3,"",(SUM(B655:R655)-MIN(B655:R655)-MAX(B655:R655))/(DG655-2))</f>
        <v/>
      </c>
      <c r="CA655" s="603" t="str">
        <f>IF(DH655&lt;3,"",(SUM(T655:AJ655)-MIN(T655:AJ655)-MAX(T655:AJ655))/(DH655-2))</f>
        <v/>
      </c>
      <c r="CB655" s="603">
        <f>IF(DI655&lt;3,"",(SUM(AL655:BB655)-MIN(AL655:BB655)-MAX(AL655:BB655))/(DI655-2))</f>
        <v>0.11391027397260271</v>
      </c>
      <c r="CC655" s="668" t="str">
        <f>IF(DJ655&lt;3,"",(SUM(BD655:BT655)-MIN(BD655:BT655)-MAX(BD655:BT655))/(DJ655-2))</f>
        <v/>
      </c>
      <c r="CD655" s="1072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073" t="str">
        <f t="shared" si="2081"/>
        <v/>
      </c>
      <c r="CF655" s="1073" t="str">
        <f t="shared" si="2081"/>
        <v/>
      </c>
      <c r="CG655" s="1073" t="str">
        <f t="shared" si="2081"/>
        <v/>
      </c>
      <c r="CH655" s="1073" t="str">
        <f t="shared" si="2081"/>
        <v/>
      </c>
      <c r="CI655" s="1074" t="str">
        <f t="shared" si="2081"/>
        <v/>
      </c>
      <c r="CJ655" s="1074" t="str">
        <f t="shared" si="2081"/>
        <v/>
      </c>
      <c r="CK655" s="1073" t="str">
        <f t="shared" si="2081"/>
        <v/>
      </c>
      <c r="CL655" s="1073" t="str">
        <f t="shared" si="2081"/>
        <v/>
      </c>
      <c r="CM655" s="1073" t="str">
        <f t="shared" si="2081"/>
        <v/>
      </c>
      <c r="CN655" s="1073" t="str">
        <f t="shared" si="2081"/>
        <v/>
      </c>
      <c r="CO655" s="1072" t="str">
        <f t="shared" si="2081"/>
        <v/>
      </c>
      <c r="CP655" s="520" t="str">
        <f t="shared" si="2079"/>
        <v/>
      </c>
      <c r="CQ655" s="521" t="str">
        <f t="shared" si="2079"/>
        <v/>
      </c>
      <c r="CR655" s="522" t="str">
        <f t="shared" si="2079"/>
        <v/>
      </c>
      <c r="CS655" s="522" t="str">
        <f t="shared" si="2079"/>
        <v/>
      </c>
      <c r="CT655" s="522" t="str">
        <f t="shared" si="2079"/>
        <v/>
      </c>
      <c r="CU655" s="522" t="str">
        <f t="shared" si="2079"/>
        <v/>
      </c>
      <c r="CV655" s="522" t="str">
        <f t="shared" si="2079"/>
        <v/>
      </c>
      <c r="CW655" s="523" t="str">
        <f t="shared" si="2079"/>
        <v/>
      </c>
      <c r="CX655" s="523" t="str">
        <f t="shared" si="2079"/>
        <v/>
      </c>
      <c r="CY655" s="523" t="str">
        <f t="shared" si="2079"/>
        <v/>
      </c>
      <c r="CZ655" s="522" t="str">
        <f t="shared" si="2080"/>
        <v/>
      </c>
      <c r="DA655" s="522" t="str">
        <f t="shared" si="2080"/>
        <v/>
      </c>
      <c r="DB655" s="522" t="str">
        <f t="shared" si="2080"/>
        <v/>
      </c>
      <c r="DC655" s="522" t="str">
        <f t="shared" si="2080"/>
        <v/>
      </c>
      <c r="DD655" s="522" t="str">
        <f t="shared" si="2080"/>
        <v/>
      </c>
      <c r="DE655" s="521" t="str">
        <f t="shared" si="2080"/>
        <v/>
      </c>
      <c r="DF655" s="520" t="str">
        <f t="shared" si="2080"/>
        <v/>
      </c>
      <c r="DG655" s="631">
        <f>COUNT(B655:R655)</f>
        <v>0</v>
      </c>
      <c r="DH655" s="96">
        <f>COUNT(T655:AJ655)</f>
        <v>0</v>
      </c>
      <c r="DI655" s="96">
        <f>COUNT(AL655:BB655)</f>
        <v>5</v>
      </c>
      <c r="DJ655" s="96">
        <f>COUNT(BD655:BT655)</f>
        <v>0</v>
      </c>
      <c r="DK655" s="467"/>
      <c r="DL655" s="599"/>
      <c r="DM655" s="599"/>
      <c r="DN655" s="599"/>
      <c r="DO655" s="599"/>
      <c r="DP655" s="599"/>
      <c r="DQ655" s="599"/>
      <c r="DR655" s="599"/>
      <c r="DS655" s="599"/>
      <c r="DT655" s="468"/>
    </row>
    <row r="656" spans="1:124" s="470" customFormat="1" ht="15.75" customHeight="1">
      <c r="A656" s="659" t="s">
        <v>298</v>
      </c>
      <c r="B656" s="212"/>
      <c r="C656" s="212"/>
      <c r="D656" s="212"/>
      <c r="E656" s="212"/>
      <c r="F656" s="212"/>
      <c r="G656" s="212"/>
      <c r="H656" s="212"/>
      <c r="I656" s="212"/>
      <c r="J656" s="212"/>
      <c r="K656" s="212"/>
      <c r="L656" s="212"/>
      <c r="M656" s="212"/>
      <c r="N656" s="212"/>
      <c r="O656" s="212"/>
      <c r="P656" s="212"/>
      <c r="Q656" s="212"/>
      <c r="R656" s="212"/>
      <c r="S656" s="596"/>
      <c r="T656" s="212"/>
      <c r="U656" s="212"/>
      <c r="V656" s="212"/>
      <c r="W656" s="212"/>
      <c r="X656" s="212"/>
      <c r="Y656" s="212"/>
      <c r="Z656" s="1338"/>
      <c r="AA656" s="1338"/>
      <c r="AB656" s="1338"/>
      <c r="AC656" s="1338"/>
      <c r="AD656" s="212"/>
      <c r="AE656" s="1358"/>
      <c r="AF656" s="212"/>
      <c r="AG656" s="212"/>
      <c r="AH656" s="212"/>
      <c r="AI656" s="212"/>
      <c r="AJ656" s="212"/>
      <c r="AK656" s="596"/>
      <c r="AL656" s="212"/>
      <c r="AM656" s="212"/>
      <c r="AN656" s="212"/>
      <c r="AO656" s="212"/>
      <c r="AP656" s="212"/>
      <c r="AQ656" s="212"/>
      <c r="AR656" s="212"/>
      <c r="AS656" s="212"/>
      <c r="AT656" s="212"/>
      <c r="AU656" s="212"/>
      <c r="AV656" s="212"/>
      <c r="AW656" s="212"/>
      <c r="AX656" s="212"/>
      <c r="AY656" s="212"/>
      <c r="AZ656" s="212"/>
      <c r="BA656" s="212"/>
      <c r="BB656" s="212"/>
      <c r="BC656" s="596"/>
      <c r="BD656" s="1338"/>
      <c r="BE656" s="1338"/>
      <c r="BF656" s="1338"/>
      <c r="BG656" s="1338"/>
      <c r="BH656" s="1338"/>
      <c r="BI656" s="1338"/>
      <c r="BJ656" s="1338"/>
      <c r="BK656" s="1338"/>
      <c r="BL656" s="1338"/>
      <c r="BM656" s="1338"/>
      <c r="BN656" s="1338"/>
      <c r="BO656" s="1338"/>
      <c r="BP656" s="1338"/>
      <c r="BQ656" s="1338"/>
      <c r="BR656" s="1338"/>
      <c r="BS656" s="1338"/>
      <c r="BT656" s="1338"/>
      <c r="BU656" s="596"/>
      <c r="BV656" s="212"/>
      <c r="BW656" s="212"/>
      <c r="BX656" s="212"/>
      <c r="BY656" s="212"/>
      <c r="BZ656" s="570"/>
      <c r="CA656" s="570"/>
      <c r="CB656" s="570"/>
      <c r="CC656" s="664"/>
      <c r="CD656" s="1076"/>
      <c r="CE656" s="1076"/>
      <c r="CF656" s="1076"/>
      <c r="CG656" s="1076"/>
      <c r="CH656" s="1076"/>
      <c r="CI656" s="1076"/>
      <c r="CJ656" s="1076"/>
      <c r="CK656" s="1076"/>
      <c r="CL656" s="1076"/>
      <c r="CM656" s="1076"/>
      <c r="CN656" s="1076"/>
      <c r="CO656" s="1076"/>
      <c r="CP656" s="188"/>
      <c r="CQ656" s="188"/>
      <c r="CR656" s="188"/>
      <c r="CS656" s="188"/>
      <c r="CT656" s="188"/>
      <c r="CU656" s="188"/>
      <c r="CV656" s="188"/>
      <c r="CW656" s="188"/>
      <c r="CX656" s="188"/>
      <c r="CY656" s="188"/>
      <c r="CZ656" s="188"/>
      <c r="DA656" s="188"/>
      <c r="DB656" s="188"/>
      <c r="DC656" s="188"/>
      <c r="DD656" s="188"/>
      <c r="DE656" s="188"/>
      <c r="DF656" s="188"/>
      <c r="DG656" s="579"/>
      <c r="DH656" s="98"/>
      <c r="DI656" s="98"/>
      <c r="DJ656" s="98"/>
      <c r="DK656" s="572"/>
      <c r="DL656" s="598"/>
      <c r="DM656" s="598"/>
      <c r="DN656" s="598"/>
      <c r="DO656" s="598"/>
      <c r="DP656" s="598"/>
      <c r="DQ656" s="598"/>
      <c r="DR656" s="598"/>
      <c r="DS656" s="598"/>
      <c r="DT656" s="468"/>
    </row>
    <row r="657" spans="1:124" s="470" customFormat="1" ht="15.75" customHeight="1">
      <c r="A657" s="627" t="s">
        <v>294</v>
      </c>
      <c r="B657" s="260"/>
      <c r="C657" s="260"/>
      <c r="D657" s="260"/>
      <c r="E657" s="260"/>
      <c r="F657" s="260"/>
      <c r="G657" s="260">
        <v>1</v>
      </c>
      <c r="H657" s="260">
        <v>1</v>
      </c>
      <c r="I657" s="260">
        <v>2</v>
      </c>
      <c r="J657" s="260"/>
      <c r="K657" s="647"/>
      <c r="L657" s="647"/>
      <c r="M657" s="647">
        <v>2</v>
      </c>
      <c r="N657" s="647"/>
      <c r="O657" s="260"/>
      <c r="P657" s="260"/>
      <c r="Q657" s="647"/>
      <c r="R657" s="647"/>
      <c r="S657" s="583"/>
      <c r="T657" s="212"/>
      <c r="U657" s="260"/>
      <c r="V657" s="260"/>
      <c r="W657" s="260"/>
      <c r="X657" s="260"/>
      <c r="Y657" s="260"/>
      <c r="Z657" s="1339"/>
      <c r="AA657" s="1339"/>
      <c r="AB657" s="1339">
        <v>1</v>
      </c>
      <c r="AC657" s="1339"/>
      <c r="AD657" s="260"/>
      <c r="AE657" s="1358"/>
      <c r="AF657" s="260"/>
      <c r="AG657" s="647"/>
      <c r="AH657" s="260"/>
      <c r="AI657" s="260"/>
      <c r="AJ657" s="647"/>
      <c r="AK657" s="583"/>
      <c r="AL657" s="260">
        <v>1</v>
      </c>
      <c r="AM657" s="260"/>
      <c r="AN657" s="260">
        <v>1</v>
      </c>
      <c r="AO657" s="260">
        <v>1</v>
      </c>
      <c r="AP657" s="260"/>
      <c r="AQ657" s="260">
        <v>1</v>
      </c>
      <c r="AR657" s="260"/>
      <c r="AS657" s="260">
        <v>1</v>
      </c>
      <c r="AT657" s="260">
        <v>1</v>
      </c>
      <c r="AU657" s="260"/>
      <c r="AV657" s="260"/>
      <c r="AW657" s="260"/>
      <c r="AX657" s="260"/>
      <c r="AY657" s="260"/>
      <c r="AZ657" s="260"/>
      <c r="BA657" s="260"/>
      <c r="BB657" s="260"/>
      <c r="BC657" s="583"/>
      <c r="BD657" s="1339"/>
      <c r="BE657" s="1339"/>
      <c r="BF657" s="1339"/>
      <c r="BG657" s="1339"/>
      <c r="BH657" s="1339"/>
      <c r="BI657" s="1339"/>
      <c r="BJ657" s="1339"/>
      <c r="BK657" s="1339"/>
      <c r="BL657" s="1339"/>
      <c r="BM657" s="1339"/>
      <c r="BN657" s="1339"/>
      <c r="BO657" s="1339"/>
      <c r="BP657" s="1339"/>
      <c r="BQ657" s="1339"/>
      <c r="BR657" s="1339"/>
      <c r="BS657" s="1339"/>
      <c r="BT657" s="1339"/>
      <c r="BU657" s="583"/>
      <c r="BV657" s="260">
        <v>1</v>
      </c>
      <c r="BW657" s="260">
        <v>1</v>
      </c>
      <c r="BX657" s="260">
        <v>1</v>
      </c>
      <c r="BY657" s="260"/>
      <c r="BZ657" s="578">
        <f t="shared" ref="BZ657:BZ664" si="2122">IF(DG657&lt;3,"",(SUM(B657:R657)-MIN(B657:R657)-MAX(B657:R657))/(DG657-2))</f>
        <v>1.5</v>
      </c>
      <c r="CA657" s="578" t="str">
        <f t="shared" ref="CA657:CA664" si="2123">IF(DH657&lt;3,"",(SUM(T657:AJ657)-MIN(T657:AJ657)-MAX(T657:AJ657))/(DH657-2))</f>
        <v/>
      </c>
      <c r="CB657" s="578">
        <f t="shared" ref="CB657:CB664" si="2124">IF(DI657&lt;3,"",(SUM(AL657:BB657)-MIN(AL657:BB657)-MAX(AL657:BB657))/(DI657-2))</f>
        <v>1</v>
      </c>
      <c r="CC657" s="665" t="str">
        <f t="shared" ref="CC657:CC664" si="2125">IF(DJ657&lt;3,"",(SUM(BD657:BT657)-MIN(BD657:BT657)-MAX(BD657:BT657))/(DJ657-2))</f>
        <v/>
      </c>
      <c r="CD657" s="1069" t="str">
        <f t="shared" ref="CD657:CO657" si="2126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070" t="str">
        <f t="shared" si="2126"/>
        <v/>
      </c>
      <c r="CF657" s="1070" t="str">
        <f t="shared" si="2126"/>
        <v/>
      </c>
      <c r="CG657" s="1070" t="str">
        <f t="shared" si="2126"/>
        <v/>
      </c>
      <c r="CH657" s="1070" t="str">
        <f t="shared" si="2126"/>
        <v/>
      </c>
      <c r="CI657" s="1071" t="str">
        <f t="shared" si="2126"/>
        <v/>
      </c>
      <c r="CJ657" s="1071" t="str">
        <f t="shared" si="2126"/>
        <v/>
      </c>
      <c r="CK657" s="1070" t="str">
        <f t="shared" si="2126"/>
        <v/>
      </c>
      <c r="CL657" s="1070" t="str">
        <f t="shared" si="2126"/>
        <v/>
      </c>
      <c r="CM657" s="1070" t="str">
        <f t="shared" si="2126"/>
        <v/>
      </c>
      <c r="CN657" s="1070" t="str">
        <f t="shared" si="2126"/>
        <v/>
      </c>
      <c r="CO657" s="1069" t="str">
        <f t="shared" si="2126"/>
        <v/>
      </c>
      <c r="CP657" s="532" t="str">
        <f t="shared" ref="CP657:CP664" si="2127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3" t="str">
        <f t="shared" ref="CQ657:CQ664" si="2128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4" t="str">
        <f t="shared" ref="CR657:CR664" si="2129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4" t="str">
        <f t="shared" ref="CS657:CS664" si="2130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4" t="str">
        <f t="shared" ref="CT657:CT664" si="2131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4" t="str">
        <f t="shared" ref="CU657:CU664" si="2132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4" t="str">
        <f t="shared" ref="CV657:CV664" si="2133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5" t="str">
        <f t="shared" ref="CW657:CW664" si="2134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 t="str">
        <f t="shared" ref="CX657:CX664" si="2135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5" t="str">
        <f t="shared" ref="CY657:CY664" si="2136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4" t="str">
        <f t="shared" ref="CZ657:CZ664" si="2137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4" t="str">
        <f t="shared" ref="DA657:DA664" si="2138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4" t="str">
        <f t="shared" ref="DB657:DB664" si="2139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2140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4" t="str">
        <f t="shared" ref="DD657:DD664" si="2141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3" t="str">
        <f t="shared" ref="DE657:DE664" si="2142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32" t="str">
        <f t="shared" ref="DF657:DF664" si="2143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31">
        <f t="shared" ref="DG657:DG664" si="2144">COUNT(B657:R657)</f>
        <v>4</v>
      </c>
      <c r="DH657" s="96">
        <f t="shared" ref="DH657:DH664" si="2145">COUNT(T657:AJ657)</f>
        <v>1</v>
      </c>
      <c r="DI657" s="96">
        <f t="shared" ref="DI657:DI664" si="2146">COUNT(AL657:BB657)</f>
        <v>6</v>
      </c>
      <c r="DJ657" s="96">
        <f t="shared" ref="DJ657:DJ664" si="2147">COUNT(BD657:BT657)</f>
        <v>0</v>
      </c>
      <c r="DK657" s="467"/>
      <c r="DL657" s="599"/>
      <c r="DM657" s="599"/>
      <c r="DN657" s="599"/>
      <c r="DO657" s="599"/>
      <c r="DP657" s="599"/>
      <c r="DQ657" s="599"/>
      <c r="DR657" s="599"/>
      <c r="DS657" s="599"/>
      <c r="DT657" s="468"/>
    </row>
    <row r="658" spans="1:124" s="470" customFormat="1" ht="15.75" customHeight="1">
      <c r="A658" s="627" t="s">
        <v>295</v>
      </c>
      <c r="B658" s="212"/>
      <c r="C658" s="212"/>
      <c r="D658" s="212"/>
      <c r="E658" s="212"/>
      <c r="F658" s="212"/>
      <c r="G658" s="212">
        <v>12</v>
      </c>
      <c r="H658" s="212">
        <v>8</v>
      </c>
      <c r="I658" s="212">
        <v>8</v>
      </c>
      <c r="J658" s="212"/>
      <c r="K658" s="281"/>
      <c r="L658" s="281"/>
      <c r="M658" s="281">
        <v>12</v>
      </c>
      <c r="N658" s="281"/>
      <c r="O658" s="212"/>
      <c r="P658" s="212"/>
      <c r="Q658" s="281"/>
      <c r="R658" s="281"/>
      <c r="S658" s="583"/>
      <c r="T658" s="212"/>
      <c r="U658" s="212"/>
      <c r="V658" s="212"/>
      <c r="W658" s="212"/>
      <c r="X658" s="212"/>
      <c r="Y658" s="212"/>
      <c r="Z658" s="1338"/>
      <c r="AA658" s="1338"/>
      <c r="AB658" s="1338">
        <v>8</v>
      </c>
      <c r="AC658" s="1338"/>
      <c r="AD658" s="212"/>
      <c r="AE658" s="1365"/>
      <c r="AF658" s="212"/>
      <c r="AG658" s="281"/>
      <c r="AH658" s="212"/>
      <c r="AI658" s="212"/>
      <c r="AJ658" s="281"/>
      <c r="AK658" s="583"/>
      <c r="AL658" s="212">
        <v>8</v>
      </c>
      <c r="AM658" s="212"/>
      <c r="AN658" s="212">
        <v>6</v>
      </c>
      <c r="AO658" s="212">
        <v>8</v>
      </c>
      <c r="AP658" s="212"/>
      <c r="AQ658" s="212">
        <v>8</v>
      </c>
      <c r="AR658" s="212"/>
      <c r="AS658" s="212">
        <v>2</v>
      </c>
      <c r="AT658" s="212">
        <v>2</v>
      </c>
      <c r="AU658" s="212"/>
      <c r="AV658" s="212"/>
      <c r="AW658" s="212"/>
      <c r="AX658" s="212"/>
      <c r="AY658" s="212"/>
      <c r="AZ658" s="212"/>
      <c r="BA658" s="212"/>
      <c r="BB658" s="212"/>
      <c r="BC658" s="583"/>
      <c r="BD658" s="1338"/>
      <c r="BE658" s="1338"/>
      <c r="BF658" s="1338"/>
      <c r="BG658" s="1338"/>
      <c r="BH658" s="1338"/>
      <c r="BI658" s="1338"/>
      <c r="BJ658" s="1338"/>
      <c r="BK658" s="1338"/>
      <c r="BL658" s="1338"/>
      <c r="BM658" s="1338"/>
      <c r="BN658" s="1338"/>
      <c r="BO658" s="1338"/>
      <c r="BP658" s="1338"/>
      <c r="BQ658" s="1338"/>
      <c r="BR658" s="1338"/>
      <c r="BS658" s="1338"/>
      <c r="BT658" s="1338"/>
      <c r="BU658" s="583"/>
      <c r="BV658" s="212">
        <v>10</v>
      </c>
      <c r="BW658" s="212">
        <v>8</v>
      </c>
      <c r="BX658" s="212">
        <v>6</v>
      </c>
      <c r="BY658" s="212"/>
      <c r="BZ658" s="578">
        <f t="shared" si="2122"/>
        <v>10</v>
      </c>
      <c r="CA658" s="578" t="str">
        <f t="shared" si="2123"/>
        <v/>
      </c>
      <c r="CB658" s="578">
        <f t="shared" si="2124"/>
        <v>6</v>
      </c>
      <c r="CC658" s="665" t="str">
        <f t="shared" si="2125"/>
        <v/>
      </c>
      <c r="CD658" s="106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070" t="str">
        <f t="shared" ref="CE658:CO661" si="2148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070" t="str">
        <f t="shared" si="2148"/>
        <v/>
      </c>
      <c r="CG658" s="1070" t="str">
        <f t="shared" si="2148"/>
        <v/>
      </c>
      <c r="CH658" s="1070" t="str">
        <f t="shared" si="2148"/>
        <v/>
      </c>
      <c r="CI658" s="1071" t="str">
        <f t="shared" si="2148"/>
        <v/>
      </c>
      <c r="CJ658" s="1071" t="str">
        <f t="shared" si="2148"/>
        <v/>
      </c>
      <c r="CK658" s="1070" t="str">
        <f t="shared" si="2148"/>
        <v/>
      </c>
      <c r="CL658" s="1070" t="str">
        <f t="shared" si="2148"/>
        <v/>
      </c>
      <c r="CM658" s="1070" t="str">
        <f t="shared" si="2148"/>
        <v/>
      </c>
      <c r="CN658" s="1070" t="str">
        <f t="shared" si="2148"/>
        <v/>
      </c>
      <c r="CO658" s="1069" t="str">
        <f t="shared" si="2148"/>
        <v/>
      </c>
      <c r="CP658" s="532" t="str">
        <f t="shared" si="2127"/>
        <v/>
      </c>
      <c r="CQ658" s="533" t="str">
        <f t="shared" si="2128"/>
        <v/>
      </c>
      <c r="CR658" s="534" t="str">
        <f t="shared" si="2129"/>
        <v/>
      </c>
      <c r="CS658" s="534" t="str">
        <f t="shared" si="2130"/>
        <v/>
      </c>
      <c r="CT658" s="534" t="str">
        <f t="shared" si="2131"/>
        <v/>
      </c>
      <c r="CU658" s="534" t="str">
        <f t="shared" si="2132"/>
        <v/>
      </c>
      <c r="CV658" s="534" t="str">
        <f t="shared" si="2133"/>
        <v/>
      </c>
      <c r="CW658" s="535" t="str">
        <f t="shared" si="2134"/>
        <v/>
      </c>
      <c r="CX658" s="535" t="str">
        <f t="shared" si="2135"/>
        <v/>
      </c>
      <c r="CY658" s="535" t="str">
        <f t="shared" si="2136"/>
        <v/>
      </c>
      <c r="CZ658" s="534" t="str">
        <f t="shared" si="2137"/>
        <v/>
      </c>
      <c r="DA658" s="534" t="str">
        <f t="shared" si="2138"/>
        <v/>
      </c>
      <c r="DB658" s="534" t="str">
        <f t="shared" si="2139"/>
        <v/>
      </c>
      <c r="DC658" s="534" t="str">
        <f t="shared" si="2140"/>
        <v/>
      </c>
      <c r="DD658" s="534" t="str">
        <f t="shared" si="2141"/>
        <v/>
      </c>
      <c r="DE658" s="533" t="str">
        <f t="shared" si="2142"/>
        <v/>
      </c>
      <c r="DF658" s="532" t="str">
        <f t="shared" si="2143"/>
        <v/>
      </c>
      <c r="DG658" s="631">
        <f t="shared" si="2144"/>
        <v>4</v>
      </c>
      <c r="DH658" s="96">
        <f t="shared" si="2145"/>
        <v>1</v>
      </c>
      <c r="DI658" s="96">
        <f t="shared" si="2146"/>
        <v>6</v>
      </c>
      <c r="DJ658" s="96">
        <f t="shared" si="2147"/>
        <v>0</v>
      </c>
      <c r="DK658" s="467"/>
      <c r="DL658" s="599"/>
      <c r="DM658" s="599"/>
      <c r="DN658" s="599"/>
      <c r="DO658" s="599"/>
      <c r="DP658" s="599"/>
      <c r="DQ658" s="599"/>
      <c r="DR658" s="599"/>
      <c r="DS658" s="599"/>
      <c r="DT658" s="468"/>
    </row>
    <row r="659" spans="1:124" s="470" customFormat="1" ht="15.75" customHeight="1">
      <c r="A659" s="627" t="s">
        <v>280</v>
      </c>
      <c r="B659" s="212"/>
      <c r="C659" s="212"/>
      <c r="D659" s="212"/>
      <c r="E659" s="212"/>
      <c r="F659" s="212"/>
      <c r="G659" s="212">
        <v>6</v>
      </c>
      <c r="H659" s="212">
        <v>1</v>
      </c>
      <c r="I659" s="212">
        <v>1</v>
      </c>
      <c r="J659" s="212"/>
      <c r="K659" s="281"/>
      <c r="L659" s="281"/>
      <c r="M659" s="281">
        <v>2</v>
      </c>
      <c r="N659" s="281"/>
      <c r="O659" s="212"/>
      <c r="P659" s="212"/>
      <c r="Q659" s="281"/>
      <c r="R659" s="281"/>
      <c r="S659" s="583"/>
      <c r="T659" s="212"/>
      <c r="U659" s="212"/>
      <c r="V659" s="212"/>
      <c r="W659" s="212"/>
      <c r="X659" s="212"/>
      <c r="Y659" s="212"/>
      <c r="Z659" s="1338"/>
      <c r="AA659" s="1338"/>
      <c r="AB659" s="1338">
        <v>3</v>
      </c>
      <c r="AC659" s="1338"/>
      <c r="AD659" s="212"/>
      <c r="AE659" s="1365"/>
      <c r="AF659" s="212"/>
      <c r="AG659" s="281"/>
      <c r="AH659" s="212"/>
      <c r="AI659" s="212"/>
      <c r="AJ659" s="281"/>
      <c r="AK659" s="583"/>
      <c r="AL659" s="212">
        <v>1</v>
      </c>
      <c r="AM659" s="212"/>
      <c r="AN659" s="212">
        <v>1</v>
      </c>
      <c r="AO659" s="212">
        <v>1</v>
      </c>
      <c r="AP659" s="212"/>
      <c r="AQ659" s="212">
        <v>1</v>
      </c>
      <c r="AR659" s="212"/>
      <c r="AS659" s="212">
        <v>2</v>
      </c>
      <c r="AT659" s="212">
        <v>2</v>
      </c>
      <c r="AU659" s="212"/>
      <c r="AV659" s="212"/>
      <c r="AW659" s="212"/>
      <c r="AX659" s="212"/>
      <c r="AY659" s="212"/>
      <c r="AZ659" s="212"/>
      <c r="BA659" s="212"/>
      <c r="BB659" s="212"/>
      <c r="BC659" s="583"/>
      <c r="BD659" s="1338"/>
      <c r="BE659" s="1338"/>
      <c r="BF659" s="1338"/>
      <c r="BG659" s="1338"/>
      <c r="BH659" s="1338"/>
      <c r="BI659" s="1338"/>
      <c r="BJ659" s="1338"/>
      <c r="BK659" s="1338"/>
      <c r="BL659" s="1338"/>
      <c r="BM659" s="1338"/>
      <c r="BN659" s="1338"/>
      <c r="BO659" s="1338"/>
      <c r="BP659" s="1338"/>
      <c r="BQ659" s="1338"/>
      <c r="BR659" s="1338"/>
      <c r="BS659" s="1338"/>
      <c r="BT659" s="1338"/>
      <c r="BU659" s="583"/>
      <c r="BV659" s="212">
        <v>1</v>
      </c>
      <c r="BW659" s="212">
        <v>1</v>
      </c>
      <c r="BX659" s="212">
        <v>1</v>
      </c>
      <c r="BY659" s="212"/>
      <c r="BZ659" s="578">
        <f t="shared" si="2122"/>
        <v>1.5</v>
      </c>
      <c r="CA659" s="578" t="str">
        <f t="shared" si="2123"/>
        <v/>
      </c>
      <c r="CB659" s="578">
        <f t="shared" si="2124"/>
        <v>1.25</v>
      </c>
      <c r="CC659" s="665" t="str">
        <f t="shared" si="2125"/>
        <v/>
      </c>
      <c r="CD659" s="106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070" t="str">
        <f t="shared" si="2148"/>
        <v/>
      </c>
      <c r="CF659" s="1070" t="str">
        <f t="shared" si="2148"/>
        <v/>
      </c>
      <c r="CG659" s="1070" t="str">
        <f t="shared" si="2148"/>
        <v/>
      </c>
      <c r="CH659" s="1070" t="str">
        <f t="shared" si="2148"/>
        <v/>
      </c>
      <c r="CI659" s="1071" t="str">
        <f t="shared" si="2148"/>
        <v/>
      </c>
      <c r="CJ659" s="1071" t="str">
        <f t="shared" si="2148"/>
        <v/>
      </c>
      <c r="CK659" s="1070" t="str">
        <f t="shared" si="2148"/>
        <v/>
      </c>
      <c r="CL659" s="1070" t="str">
        <f t="shared" si="2148"/>
        <v/>
      </c>
      <c r="CM659" s="1070" t="str">
        <f t="shared" si="2148"/>
        <v/>
      </c>
      <c r="CN659" s="1070" t="str">
        <f t="shared" si="2148"/>
        <v/>
      </c>
      <c r="CO659" s="1069" t="str">
        <f t="shared" si="2148"/>
        <v/>
      </c>
      <c r="CP659" s="532" t="str">
        <f t="shared" si="2127"/>
        <v/>
      </c>
      <c r="CQ659" s="533" t="str">
        <f t="shared" si="2128"/>
        <v/>
      </c>
      <c r="CR659" s="534" t="str">
        <f t="shared" si="2129"/>
        <v/>
      </c>
      <c r="CS659" s="534" t="str">
        <f t="shared" si="2130"/>
        <v/>
      </c>
      <c r="CT659" s="534" t="str">
        <f t="shared" si="2131"/>
        <v/>
      </c>
      <c r="CU659" s="534" t="str">
        <f t="shared" si="2132"/>
        <v/>
      </c>
      <c r="CV659" s="534" t="str">
        <f t="shared" si="2133"/>
        <v/>
      </c>
      <c r="CW659" s="535" t="str">
        <f t="shared" si="2134"/>
        <v/>
      </c>
      <c r="CX659" s="535" t="str">
        <f t="shared" si="2135"/>
        <v/>
      </c>
      <c r="CY659" s="535" t="str">
        <f t="shared" si="2136"/>
        <v/>
      </c>
      <c r="CZ659" s="534" t="str">
        <f t="shared" si="2137"/>
        <v/>
      </c>
      <c r="DA659" s="534" t="str">
        <f t="shared" si="2138"/>
        <v/>
      </c>
      <c r="DB659" s="534" t="str">
        <f t="shared" si="2139"/>
        <v/>
      </c>
      <c r="DC659" s="534" t="str">
        <f t="shared" si="2140"/>
        <v/>
      </c>
      <c r="DD659" s="534" t="str">
        <f t="shared" si="2141"/>
        <v/>
      </c>
      <c r="DE659" s="533" t="str">
        <f t="shared" si="2142"/>
        <v/>
      </c>
      <c r="DF659" s="532" t="str">
        <f t="shared" si="2143"/>
        <v/>
      </c>
      <c r="DG659" s="631">
        <f t="shared" si="2144"/>
        <v>4</v>
      </c>
      <c r="DH659" s="96">
        <f t="shared" si="2145"/>
        <v>1</v>
      </c>
      <c r="DI659" s="96">
        <f t="shared" si="2146"/>
        <v>6</v>
      </c>
      <c r="DJ659" s="96">
        <f t="shared" si="2147"/>
        <v>0</v>
      </c>
      <c r="DK659" s="467"/>
      <c r="DL659" s="599"/>
      <c r="DM659" s="599"/>
      <c r="DN659" s="599"/>
      <c r="DO659" s="599"/>
      <c r="DP659" s="599"/>
      <c r="DQ659" s="599"/>
      <c r="DR659" s="599"/>
      <c r="DS659" s="599"/>
      <c r="DT659" s="468"/>
    </row>
    <row r="660" spans="1:124" s="470" customFormat="1" ht="15.75" customHeight="1">
      <c r="A660" s="627" t="s">
        <v>296</v>
      </c>
      <c r="B660" s="212"/>
      <c r="C660" s="212"/>
      <c r="D660" s="212"/>
      <c r="E660" s="212"/>
      <c r="F660" s="212"/>
      <c r="G660" s="212">
        <v>5</v>
      </c>
      <c r="H660" s="212">
        <v>50</v>
      </c>
      <c r="I660" s="212">
        <v>50</v>
      </c>
      <c r="J660" s="212"/>
      <c r="K660" s="281"/>
      <c r="L660" s="281"/>
      <c r="M660" s="281">
        <v>25</v>
      </c>
      <c r="N660" s="281"/>
      <c r="O660" s="212"/>
      <c r="P660" s="212"/>
      <c r="Q660" s="281"/>
      <c r="R660" s="281"/>
      <c r="S660" s="583"/>
      <c r="T660" s="212"/>
      <c r="U660" s="212"/>
      <c r="V660" s="212"/>
      <c r="W660" s="212"/>
      <c r="X660" s="212"/>
      <c r="Y660" s="212"/>
      <c r="Z660" s="1338"/>
      <c r="AA660" s="1338"/>
      <c r="AB660" s="1338">
        <v>20</v>
      </c>
      <c r="AC660" s="1338"/>
      <c r="AD660" s="212"/>
      <c r="AE660" s="1365"/>
      <c r="AF660" s="212"/>
      <c r="AG660" s="281"/>
      <c r="AH660" s="212"/>
      <c r="AI660" s="212"/>
      <c r="AJ660" s="281"/>
      <c r="AK660" s="583"/>
      <c r="AL660" s="212">
        <v>50</v>
      </c>
      <c r="AM660" s="212"/>
      <c r="AN660" s="212">
        <v>50</v>
      </c>
      <c r="AO660" s="212">
        <v>50</v>
      </c>
      <c r="AP660" s="212"/>
      <c r="AQ660" s="212">
        <v>50</v>
      </c>
      <c r="AR660" s="212"/>
      <c r="AS660" s="212">
        <v>50</v>
      </c>
      <c r="AT660" s="212">
        <v>50</v>
      </c>
      <c r="AU660" s="212"/>
      <c r="AV660" s="212"/>
      <c r="AW660" s="212"/>
      <c r="AX660" s="212"/>
      <c r="AY660" s="212"/>
      <c r="AZ660" s="212"/>
      <c r="BA660" s="212"/>
      <c r="BB660" s="212"/>
      <c r="BC660" s="583"/>
      <c r="BD660" s="1338"/>
      <c r="BE660" s="1338"/>
      <c r="BF660" s="1338"/>
      <c r="BG660" s="1338"/>
      <c r="BH660" s="1338"/>
      <c r="BI660" s="1338"/>
      <c r="BJ660" s="1338"/>
      <c r="BK660" s="1338"/>
      <c r="BL660" s="1338"/>
      <c r="BM660" s="1338"/>
      <c r="BN660" s="1338"/>
      <c r="BO660" s="1338"/>
      <c r="BP660" s="1338"/>
      <c r="BQ660" s="1338"/>
      <c r="BR660" s="1338"/>
      <c r="BS660" s="1338"/>
      <c r="BT660" s="1338"/>
      <c r="BU660" s="583"/>
      <c r="BV660" s="212">
        <v>25</v>
      </c>
      <c r="BW660" s="212">
        <v>25</v>
      </c>
      <c r="BX660" s="212">
        <v>25</v>
      </c>
      <c r="BY660" s="212"/>
      <c r="BZ660" s="578">
        <f t="shared" si="2122"/>
        <v>37.5</v>
      </c>
      <c r="CA660" s="578" t="str">
        <f t="shared" si="2123"/>
        <v/>
      </c>
      <c r="CB660" s="578">
        <f t="shared" si="2124"/>
        <v>50</v>
      </c>
      <c r="CC660" s="665" t="str">
        <f t="shared" si="2125"/>
        <v/>
      </c>
      <c r="CD660" s="106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070" t="str">
        <f t="shared" si="2148"/>
        <v/>
      </c>
      <c r="CF660" s="1070" t="str">
        <f t="shared" si="2148"/>
        <v/>
      </c>
      <c r="CG660" s="1070" t="str">
        <f t="shared" si="2148"/>
        <v/>
      </c>
      <c r="CH660" s="1070" t="str">
        <f t="shared" si="2148"/>
        <v/>
      </c>
      <c r="CI660" s="1071" t="str">
        <f t="shared" si="2148"/>
        <v/>
      </c>
      <c r="CJ660" s="1071" t="str">
        <f t="shared" si="2148"/>
        <v/>
      </c>
      <c r="CK660" s="1070" t="str">
        <f t="shared" si="2148"/>
        <v/>
      </c>
      <c r="CL660" s="1070" t="str">
        <f t="shared" si="2148"/>
        <v/>
      </c>
      <c r="CM660" s="1070" t="str">
        <f t="shared" si="2148"/>
        <v/>
      </c>
      <c r="CN660" s="1070" t="str">
        <f t="shared" si="2148"/>
        <v/>
      </c>
      <c r="CO660" s="1069" t="str">
        <f t="shared" si="2148"/>
        <v/>
      </c>
      <c r="CP660" s="532" t="str">
        <f t="shared" si="2127"/>
        <v/>
      </c>
      <c r="CQ660" s="533" t="str">
        <f t="shared" si="2128"/>
        <v/>
      </c>
      <c r="CR660" s="534" t="str">
        <f t="shared" si="2129"/>
        <v/>
      </c>
      <c r="CS660" s="534" t="str">
        <f t="shared" si="2130"/>
        <v/>
      </c>
      <c r="CT660" s="534" t="str">
        <f t="shared" si="2131"/>
        <v/>
      </c>
      <c r="CU660" s="534" t="str">
        <f t="shared" si="2132"/>
        <v/>
      </c>
      <c r="CV660" s="534" t="str">
        <f t="shared" si="2133"/>
        <v/>
      </c>
      <c r="CW660" s="535" t="str">
        <f t="shared" si="2134"/>
        <v/>
      </c>
      <c r="CX660" s="535" t="str">
        <f t="shared" si="2135"/>
        <v/>
      </c>
      <c r="CY660" s="535" t="str">
        <f t="shared" si="2136"/>
        <v/>
      </c>
      <c r="CZ660" s="534" t="str">
        <f t="shared" si="2137"/>
        <v/>
      </c>
      <c r="DA660" s="534" t="str">
        <f t="shared" si="2138"/>
        <v/>
      </c>
      <c r="DB660" s="534" t="str">
        <f t="shared" si="2139"/>
        <v/>
      </c>
      <c r="DC660" s="534" t="str">
        <f t="shared" si="2140"/>
        <v/>
      </c>
      <c r="DD660" s="534" t="str">
        <f t="shared" si="2141"/>
        <v/>
      </c>
      <c r="DE660" s="533" t="str">
        <f t="shared" si="2142"/>
        <v/>
      </c>
      <c r="DF660" s="532" t="str">
        <f t="shared" si="2143"/>
        <v/>
      </c>
      <c r="DG660" s="631">
        <f t="shared" si="2144"/>
        <v>4</v>
      </c>
      <c r="DH660" s="96">
        <f t="shared" si="2145"/>
        <v>1</v>
      </c>
      <c r="DI660" s="96">
        <f t="shared" si="2146"/>
        <v>6</v>
      </c>
      <c r="DJ660" s="96">
        <f t="shared" si="2147"/>
        <v>0</v>
      </c>
      <c r="DK660" s="467"/>
      <c r="DL660" s="599"/>
      <c r="DM660" s="599"/>
      <c r="DN660" s="599"/>
      <c r="DO660" s="599"/>
      <c r="DP660" s="599"/>
      <c r="DQ660" s="599"/>
      <c r="DR660" s="599"/>
      <c r="DS660" s="599"/>
      <c r="DT660" s="468"/>
    </row>
    <row r="661" spans="1:124" s="470" customFormat="1" ht="15.75" customHeight="1">
      <c r="A661" s="619" t="s">
        <v>226</v>
      </c>
      <c r="B661" s="611" t="str">
        <f>IF(B658="","",((B657*B658*B659*B660)*3630*$K$1)/B$46/365/$G$1)</f>
        <v/>
      </c>
      <c r="C661" s="611" t="str">
        <f t="shared" ref="C661" si="2149">IF(C658="","",((C657*C658*C659*C660)*3630*$K$1)/C$46/365/$G$1)</f>
        <v/>
      </c>
      <c r="D661" s="611" t="str">
        <f t="shared" ref="D661" si="2150">IF(D658="","",((D657*D658*D659*D660)*3630*$K$1)/D$46/365/$G$1)</f>
        <v/>
      </c>
      <c r="E661" s="611" t="str">
        <f t="shared" ref="E661:F661" si="2151">IF(E658="","",((E657*E658*E659*E660)*3630*$K$1)/E$46/365/$G$1)</f>
        <v/>
      </c>
      <c r="F661" s="611" t="str">
        <f t="shared" si="2151"/>
        <v/>
      </c>
      <c r="G661" s="611">
        <f t="shared" ref="G661" si="2152">IF(G658="","",((G657*G658*G659*G660)*3630*$K$1)/G$46/365/$G$1)</f>
        <v>0.15485424657534247</v>
      </c>
      <c r="H661" s="611">
        <f t="shared" ref="H661" si="2153">IF(H658="","",((H657*H658*H659*H660)*3630*$K$1)/H$46/365/$G$1)</f>
        <v>0.15772191780821918</v>
      </c>
      <c r="I661" s="611">
        <f t="shared" ref="I661:J661" si="2154">IF(I658="","",((I657*I658*I659*I660)*3630*$K$1)/I$46/365/$G$1)</f>
        <v>0.34412054794520547</v>
      </c>
      <c r="J661" s="611" t="str">
        <f t="shared" si="2154"/>
        <v/>
      </c>
      <c r="K661" s="611" t="str">
        <f t="shared" ref="K661" si="2155">IF(K658="","",((K657*K658*K659*K660)*3630*$K$1)/K$46/365/$G$1)</f>
        <v/>
      </c>
      <c r="L661" s="611" t="str">
        <f t="shared" ref="L661" si="2156">IF(L658="","",((L657*L658*L659*L660)*3630*$K$1)/L$46/365/$G$1)</f>
        <v/>
      </c>
      <c r="M661" s="611">
        <f t="shared" ref="M661:N661" si="2157">IF(M658="","",((M657*M658*M659*M660)*3630*$K$1)/M$46/365/$G$1)</f>
        <v>0.51618082191780823</v>
      </c>
      <c r="N661" s="611" t="str">
        <f t="shared" si="2157"/>
        <v/>
      </c>
      <c r="O661" s="611" t="str">
        <f t="shared" ref="O661" si="2158">IF(O658="","",((O657*O658*O659*O660)*3630*$K$1)/O$46/365/$G$1)</f>
        <v/>
      </c>
      <c r="P661" s="611" t="str">
        <f t="shared" ref="P661" si="2159">IF(P658="","",((P657*P658*P659*P660)*3630*$K$1)/P$46/365/$G$1)</f>
        <v/>
      </c>
      <c r="Q661" s="611" t="str">
        <f t="shared" ref="Q661:R661" si="2160">IF(Q658="","",((Q657*Q658*Q659*Q660)*3630*$K$1)/Q$46/365/$G$1)</f>
        <v/>
      </c>
      <c r="R661" s="611" t="str">
        <f t="shared" si="2160"/>
        <v/>
      </c>
      <c r="S661" s="630"/>
      <c r="T661" s="611" t="str">
        <f>IF(T658="","",((T657*T658*T659*T660)*3630*$K$1)/T$46/365/$G$1)</f>
        <v/>
      </c>
      <c r="U661" s="611" t="str">
        <f t="shared" ref="U661" si="2161">IF(U658="","",((U657*U658*U659*U660)*3630*$K$1)/U$46/365/$G$1)</f>
        <v/>
      </c>
      <c r="V661" s="611" t="str">
        <f t="shared" ref="V661" si="2162">IF(V658="","",((V657*V658*V659*V660)*3630*$K$1)/V$46/365/$G$1)</f>
        <v/>
      </c>
      <c r="W661" s="611" t="str">
        <f t="shared" ref="W661" si="2163">IF(W658="","",((W657*W658*W659*W660)*3630*$K$1)/W$46/365/$G$1)</f>
        <v/>
      </c>
      <c r="X661" s="611" t="str">
        <f t="shared" ref="X661" si="2164">IF(X658="","",((X657*X658*X659*X660)*3630*$K$1)/X$46/365/$G$1)</f>
        <v/>
      </c>
      <c r="Y661" s="611" t="str">
        <f t="shared" ref="Y661" si="2165">IF(Y658="","",((Y657*Y658*Y659*Y660)*3630*$K$1)/Y$46/365/$G$1)</f>
        <v/>
      </c>
      <c r="Z661" s="611" t="str">
        <f t="shared" ref="Z661" si="2166">IF(Z658="","",((Z657*Z658*Z659*Z660)*3630*$K$1)/Z$46/365/$G$1)</f>
        <v/>
      </c>
      <c r="AA661" s="611" t="str">
        <f t="shared" ref="AA661" si="2167">IF(AA658="","",((AA657*AA658*AA659*AA660)*3630*$K$1)/AA$46/365/$G$1)</f>
        <v/>
      </c>
      <c r="AB661" s="611">
        <f t="shared" ref="AB661" si="2168">IF(AB658="","",((AB657*AB658*AB659*AB660)*3630*$K$1)/AB$46/365/$G$1)</f>
        <v>0.17470735511064275</v>
      </c>
      <c r="AC661" s="611" t="str">
        <f t="shared" ref="AC661" si="2169">IF(AC658="","",((AC657*AC658*AC659*AC660)*3630*$K$1)/AC$46/365/$G$1)</f>
        <v/>
      </c>
      <c r="AD661" s="611" t="str">
        <f t="shared" ref="AD661" si="2170">IF(AD658="","",((AD657*AD658*AD659*AD660)*3630*$K$1)/AD$46/365/$G$1)</f>
        <v/>
      </c>
      <c r="AE661" s="611" t="str">
        <f t="shared" ref="AE661" si="2171">IF(AE658="","",((AE657*AE658*AE659*AE660)*3630*$K$1)/AE$46/365/$G$1)</f>
        <v/>
      </c>
      <c r="AF661" s="611" t="str">
        <f t="shared" ref="AF661" si="2172">IF(AF658="","",((AF657*AF658*AF659*AF660)*3630*$K$1)/AF$46/365/$G$1)</f>
        <v/>
      </c>
      <c r="AG661" s="611" t="str">
        <f t="shared" ref="AG661" si="2173">IF(AG658="","",((AG657*AG658*AG659*AG660)*3630*$K$1)/AG$46/365/$G$1)</f>
        <v/>
      </c>
      <c r="AH661" s="611" t="str">
        <f t="shared" ref="AH661" si="2174">IF(AH658="","",((AH657*AH658*AH659*AH660)*3630*$K$1)/AH$46/365/$G$1)</f>
        <v/>
      </c>
      <c r="AI661" s="611" t="str">
        <f t="shared" ref="AI661" si="2175">IF(AI658="","",((AI657*AI658*AI659*AI660)*3630*$K$1)/AI$46/365/$G$1)</f>
        <v/>
      </c>
      <c r="AJ661" s="611" t="str">
        <f t="shared" ref="AJ661" si="2176">IF(AJ658="","",((AJ657*AJ658*AJ659*AJ660)*3630*$K$1)/AJ$46/365/$G$1)</f>
        <v/>
      </c>
      <c r="AK661" s="630"/>
      <c r="AL661" s="611">
        <f>IF(AL658="","",((AL657*AL658*AL659*AL660)*3630*$K$1)/AL$46/365/$G$1)</f>
        <v>0.189266301369863</v>
      </c>
      <c r="AM661" s="611" t="str">
        <f t="shared" ref="AM661" si="2177">IF(AM658="","",((AM657*AM658*AM659*AM660)*3630*$K$1)/AM$46/365/$G$1)</f>
        <v/>
      </c>
      <c r="AN661" s="611">
        <f t="shared" ref="AN661" si="2178">IF(AN658="","",((AN657*AN658*AN659*AN660)*3630*$K$1)/AN$46/365/$G$1)</f>
        <v>0.15772191780821918</v>
      </c>
      <c r="AO661" s="611">
        <f t="shared" ref="AO661" si="2179">IF(AO658="","",((AO657*AO658*AO659*AO660)*3630*$K$1)/AO$46/365/$G$1)</f>
        <v>0.15772191780821918</v>
      </c>
      <c r="AP661" s="611" t="str">
        <f t="shared" ref="AP661" si="2180">IF(AP658="","",((AP657*AP658*AP659*AP660)*3630*$K$1)/AP$46/365/$G$1)</f>
        <v/>
      </c>
      <c r="AQ661" s="611">
        <f t="shared" ref="AQ661" si="2181">IF(AQ658="","",((AQ657*AQ658*AQ659*AQ660)*3630*$K$1)/AQ$46/365/$G$1)</f>
        <v>0.21029589041095886</v>
      </c>
      <c r="AR661" s="611" t="str">
        <f t="shared" ref="AR661" si="2182">IF(AR658="","",((AR657*AR658*AR659*AR660)*3630*$K$1)/AR$46/365/$G$1)</f>
        <v/>
      </c>
      <c r="AS661" s="611">
        <f t="shared" ref="AS661" si="2183">IF(AS658="","",((AS657*AS658*AS659*AS660)*3630*$K$1)/AS$46/365/$G$1)</f>
        <v>0.15772191780821918</v>
      </c>
      <c r="AT661" s="611">
        <f t="shared" ref="AT661" si="2184">IF(AT658="","",((AT657*AT658*AT659*AT660)*3630*$K$1)/AT$46/365/$G$1)</f>
        <v>0.11829143835616437</v>
      </c>
      <c r="AU661" s="611" t="str">
        <f t="shared" ref="AU661" si="2185">IF(AU658="","",((AU657*AU658*AU659*AU660)*3630*$K$1)/AU$46/365/$G$1)</f>
        <v/>
      </c>
      <c r="AV661" s="611" t="str">
        <f t="shared" ref="AV661" si="2186">IF(AV658="","",((AV657*AV658*AV659*AV660)*3630*$K$1)/AV$46/365/$G$1)</f>
        <v/>
      </c>
      <c r="AW661" s="611" t="str">
        <f t="shared" ref="AW661" si="2187">IF(AW658="","",((AW657*AW658*AW659*AW660)*3630*$K$1)/AW$46/365/$G$1)</f>
        <v/>
      </c>
      <c r="AX661" s="611" t="str">
        <f t="shared" ref="AX661" si="2188">IF(AX658="","",((AX657*AX658*AX659*AX660)*3630*$K$1)/AX$46/365/$G$1)</f>
        <v/>
      </c>
      <c r="AY661" s="611" t="str">
        <f t="shared" ref="AY661" si="2189">IF(AY658="","",((AY657*AY658*AY659*AY660)*3630*$K$1)/AY$46/365/$G$1)</f>
        <v/>
      </c>
      <c r="AZ661" s="611" t="str">
        <f t="shared" ref="AZ661" si="2190">IF(AZ658="","",((AZ657*AZ658*AZ659*AZ660)*3630*$K$1)/AZ$46/365/$G$1)</f>
        <v/>
      </c>
      <c r="BA661" s="611" t="str">
        <f t="shared" ref="BA661" si="2191">IF(BA658="","",((BA657*BA658*BA659*BA660)*3630*$K$1)/BA$46/365/$G$1)</f>
        <v/>
      </c>
      <c r="BB661" s="611" t="str">
        <f t="shared" ref="BB661" si="2192">IF(BB658="","",((BB657*BB658*BB659*BB660)*3630*$K$1)/BB$46/365/$G$1)</f>
        <v/>
      </c>
      <c r="BC661" s="630"/>
      <c r="BD661" s="611" t="str">
        <f>IF(BD658="","",((BD657*BD658*BD659*BD660)*3630*$K$1)/BD$46/365/$G$1)</f>
        <v/>
      </c>
      <c r="BE661" s="611" t="str">
        <f t="shared" ref="BE661" si="2193">IF(BE658="","",((BE657*BE658*BE659*BE660)*3630*$K$1)/BE$46/365/$G$1)</f>
        <v/>
      </c>
      <c r="BF661" s="611" t="str">
        <f t="shared" ref="BF661" si="2194">IF(BF658="","",((BF657*BF658*BF659*BF660)*3630*$K$1)/BF$46/365/$G$1)</f>
        <v/>
      </c>
      <c r="BG661" s="611" t="str">
        <f t="shared" ref="BG661" si="2195">IF(BG658="","",((BG657*BG658*BG659*BG660)*3630*$K$1)/BG$46/365/$G$1)</f>
        <v/>
      </c>
      <c r="BH661" s="611" t="str">
        <f t="shared" ref="BH661" si="2196">IF(BH658="","",((BH657*BH658*BH659*BH660)*3630*$K$1)/BH$46/365/$G$1)</f>
        <v/>
      </c>
      <c r="BI661" s="611" t="str">
        <f t="shared" ref="BI661" si="2197">IF(BI658="","",((BI657*BI658*BI659*BI660)*3630*$K$1)/BI$46/365/$G$1)</f>
        <v/>
      </c>
      <c r="BJ661" s="611" t="str">
        <f t="shared" ref="BJ661" si="2198">IF(BJ658="","",((BJ657*BJ658*BJ659*BJ660)*3630*$K$1)/BJ$46/365/$G$1)</f>
        <v/>
      </c>
      <c r="BK661" s="611" t="str">
        <f t="shared" ref="BK661" si="2199">IF(BK658="","",((BK657*BK658*BK659*BK660)*3630*$K$1)/BK$46/365/$G$1)</f>
        <v/>
      </c>
      <c r="BL661" s="611" t="str">
        <f t="shared" ref="BL661" si="2200">IF(BL658="","",((BL657*BL658*BL659*BL660)*3630*$K$1)/BL$46/365/$G$1)</f>
        <v/>
      </c>
      <c r="BM661" s="611" t="str">
        <f t="shared" ref="BM661" si="2201">IF(BM658="","",((BM657*BM658*BM659*BM660)*3630*$K$1)/BM$46/365/$G$1)</f>
        <v/>
      </c>
      <c r="BN661" s="611" t="str">
        <f t="shared" ref="BN661" si="2202">IF(BN658="","",((BN657*BN658*BN659*BN660)*3630*$K$1)/BN$46/365/$G$1)</f>
        <v/>
      </c>
      <c r="BO661" s="611" t="str">
        <f t="shared" ref="BO661" si="2203">IF(BO658="","",((BO657*BO658*BO659*BO660)*3630*$K$1)/BO$46/365/$G$1)</f>
        <v/>
      </c>
      <c r="BP661" s="611" t="str">
        <f t="shared" ref="BP661" si="2204">IF(BP658="","",((BP657*BP658*BP659*BP660)*3630*$K$1)/BP$46/365/$G$1)</f>
        <v/>
      </c>
      <c r="BQ661" s="611" t="str">
        <f t="shared" ref="BQ661" si="2205">IF(BQ658="","",((BQ657*BQ658*BQ659*BQ660)*3630*$K$1)/BQ$46/365/$G$1)</f>
        <v/>
      </c>
      <c r="BR661" s="611" t="str">
        <f t="shared" ref="BR661" si="2206">IF(BR658="","",((BR657*BR658*BR659*BR660)*3630*$K$1)/BR$46/365/$G$1)</f>
        <v/>
      </c>
      <c r="BS661" s="611" t="str">
        <f t="shared" ref="BS661" si="2207">IF(BS658="","",((BS657*BS658*BS659*BS660)*3630*$K$1)/BS$46/365/$G$1)</f>
        <v/>
      </c>
      <c r="BT661" s="611" t="str">
        <f t="shared" ref="BT661" si="2208">IF(BT658="","",((BT657*BT658*BT659*BT660)*3630*$K$1)/BT$46/365/$G$1)</f>
        <v/>
      </c>
      <c r="BU661" s="630"/>
      <c r="BV661" s="611">
        <f>IF(BV658="","",((BV657*BV658*BV659*BV660)*3630*$K$1)/BV$46/365/$G$1)</f>
        <v>0.11829143835616437</v>
      </c>
      <c r="BW661" s="611">
        <f t="shared" ref="BW661:BY661" si="2209">IF(BW658="","",((BW657*BW658*BW659*BW660)*3630*$K$1)/BW$46/365/$G$1)</f>
        <v>9.46331506849315E-2</v>
      </c>
      <c r="BX661" s="611">
        <f t="shared" si="2209"/>
        <v>7.0974863013698625E-2</v>
      </c>
      <c r="BY661" s="611" t="str">
        <f t="shared" si="2209"/>
        <v/>
      </c>
      <c r="BZ661" s="578">
        <f t="shared" si="2122"/>
        <v>0.25092123287671225</v>
      </c>
      <c r="CA661" s="603" t="str">
        <f t="shared" si="2123"/>
        <v/>
      </c>
      <c r="CB661" s="603">
        <f t="shared" si="2124"/>
        <v>0.16560801369863015</v>
      </c>
      <c r="CC661" s="668" t="str">
        <f t="shared" si="2125"/>
        <v/>
      </c>
      <c r="CD661" s="1072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073" t="str">
        <f t="shared" si="2148"/>
        <v/>
      </c>
      <c r="CF661" s="1073" t="str">
        <f t="shared" si="2148"/>
        <v/>
      </c>
      <c r="CG661" s="1073" t="str">
        <f t="shared" si="2148"/>
        <v/>
      </c>
      <c r="CH661" s="1073" t="str">
        <f t="shared" si="2148"/>
        <v/>
      </c>
      <c r="CI661" s="1074" t="str">
        <f t="shared" si="2148"/>
        <v/>
      </c>
      <c r="CJ661" s="1074" t="str">
        <f t="shared" si="2148"/>
        <v/>
      </c>
      <c r="CK661" s="1073" t="str">
        <f t="shared" si="2148"/>
        <v/>
      </c>
      <c r="CL661" s="1073" t="str">
        <f t="shared" si="2148"/>
        <v/>
      </c>
      <c r="CM661" s="1073" t="str">
        <f t="shared" si="2148"/>
        <v/>
      </c>
      <c r="CN661" s="1073" t="str">
        <f t="shared" si="2148"/>
        <v/>
      </c>
      <c r="CO661" s="1072" t="str">
        <f t="shared" si="2148"/>
        <v/>
      </c>
      <c r="CP661" s="520" t="str">
        <f t="shared" si="2127"/>
        <v/>
      </c>
      <c r="CQ661" s="521" t="str">
        <f t="shared" si="2128"/>
        <v/>
      </c>
      <c r="CR661" s="522" t="str">
        <f t="shared" si="2129"/>
        <v/>
      </c>
      <c r="CS661" s="522" t="str">
        <f t="shared" si="2130"/>
        <v/>
      </c>
      <c r="CT661" s="522" t="str">
        <f t="shared" si="2131"/>
        <v/>
      </c>
      <c r="CU661" s="522" t="str">
        <f t="shared" si="2132"/>
        <v/>
      </c>
      <c r="CV661" s="522" t="str">
        <f t="shared" si="2133"/>
        <v/>
      </c>
      <c r="CW661" s="523" t="str">
        <f t="shared" si="2134"/>
        <v/>
      </c>
      <c r="CX661" s="523" t="str">
        <f t="shared" si="2135"/>
        <v/>
      </c>
      <c r="CY661" s="523" t="str">
        <f t="shared" si="2136"/>
        <v/>
      </c>
      <c r="CZ661" s="522" t="str">
        <f t="shared" si="2137"/>
        <v/>
      </c>
      <c r="DA661" s="522" t="str">
        <f t="shared" si="2138"/>
        <v/>
      </c>
      <c r="DB661" s="522" t="str">
        <f t="shared" si="2139"/>
        <v/>
      </c>
      <c r="DC661" s="522" t="str">
        <f t="shared" si="2140"/>
        <v/>
      </c>
      <c r="DD661" s="522" t="str">
        <f t="shared" si="2141"/>
        <v/>
      </c>
      <c r="DE661" s="521" t="str">
        <f t="shared" si="2142"/>
        <v/>
      </c>
      <c r="DF661" s="520" t="str">
        <f t="shared" si="2143"/>
        <v/>
      </c>
      <c r="DG661" s="631">
        <f t="shared" si="2144"/>
        <v>4</v>
      </c>
      <c r="DH661" s="96">
        <f t="shared" si="2145"/>
        <v>1</v>
      </c>
      <c r="DI661" s="96">
        <f t="shared" si="2146"/>
        <v>6</v>
      </c>
      <c r="DJ661" s="96">
        <f t="shared" si="2147"/>
        <v>0</v>
      </c>
      <c r="DK661" s="467"/>
      <c r="DL661" s="599"/>
      <c r="DM661" s="599"/>
      <c r="DN661" s="599"/>
      <c r="DO661" s="599"/>
      <c r="DP661" s="599"/>
      <c r="DQ661" s="599"/>
      <c r="DR661" s="599"/>
      <c r="DS661" s="599"/>
      <c r="DT661" s="468"/>
    </row>
    <row r="662" spans="1:124" s="470" customFormat="1" ht="15.75" customHeight="1">
      <c r="A662" s="652" t="s">
        <v>299</v>
      </c>
      <c r="B662" s="260"/>
      <c r="C662" s="260"/>
      <c r="D662" s="260"/>
      <c r="E662" s="260"/>
      <c r="F662" s="260"/>
      <c r="G662" s="260"/>
      <c r="H662" s="260"/>
      <c r="I662" s="260"/>
      <c r="J662" s="260"/>
      <c r="K662" s="260"/>
      <c r="L662" s="260"/>
      <c r="M662" s="260"/>
      <c r="N662" s="260"/>
      <c r="O662" s="260"/>
      <c r="P662" s="260"/>
      <c r="Q662" s="260"/>
      <c r="R662" s="260"/>
      <c r="S662" s="583"/>
      <c r="T662" s="260"/>
      <c r="U662" s="260"/>
      <c r="V662" s="260"/>
      <c r="W662" s="260"/>
      <c r="X662" s="260"/>
      <c r="Y662" s="260"/>
      <c r="Z662" s="1339"/>
      <c r="AA662" s="1339"/>
      <c r="AB662" s="1339"/>
      <c r="AC662" s="1339"/>
      <c r="AD662" s="260"/>
      <c r="AE662" s="1339"/>
      <c r="AF662" s="260"/>
      <c r="AG662" s="260"/>
      <c r="AH662" s="260"/>
      <c r="AI662" s="260"/>
      <c r="AJ662" s="260"/>
      <c r="AK662" s="583"/>
      <c r="AL662" s="260"/>
      <c r="AM662" s="260"/>
      <c r="AN662" s="260"/>
      <c r="AO662" s="260"/>
      <c r="AP662" s="260"/>
      <c r="AQ662" s="260"/>
      <c r="AR662" s="260"/>
      <c r="AS662" s="260"/>
      <c r="AT662" s="260"/>
      <c r="AU662" s="260"/>
      <c r="AV662" s="260"/>
      <c r="AW662" s="260"/>
      <c r="AX662" s="260"/>
      <c r="AY662" s="260"/>
      <c r="AZ662" s="260"/>
      <c r="BA662" s="260"/>
      <c r="BB662" s="260"/>
      <c r="BC662" s="583"/>
      <c r="BD662" s="1339"/>
      <c r="BE662" s="1339"/>
      <c r="BF662" s="1339"/>
      <c r="BG662" s="1339"/>
      <c r="BH662" s="1339"/>
      <c r="BI662" s="1339"/>
      <c r="BJ662" s="1339"/>
      <c r="BK662" s="1339"/>
      <c r="BL662" s="1339"/>
      <c r="BM662" s="1339"/>
      <c r="BN662" s="1339"/>
      <c r="BO662" s="1339"/>
      <c r="BP662" s="1339"/>
      <c r="BQ662" s="1339"/>
      <c r="BR662" s="1339"/>
      <c r="BS662" s="1339"/>
      <c r="BT662" s="1339"/>
      <c r="BU662" s="583"/>
      <c r="BV662" s="260"/>
      <c r="BW662" s="260"/>
      <c r="BX662" s="260"/>
      <c r="BY662" s="260"/>
      <c r="BZ662" s="578" t="str">
        <f t="shared" si="2122"/>
        <v/>
      </c>
      <c r="CA662" s="578" t="str">
        <f t="shared" si="2123"/>
        <v/>
      </c>
      <c r="CB662" s="578" t="str">
        <f t="shared" si="2124"/>
        <v/>
      </c>
      <c r="CC662" s="665" t="str">
        <f t="shared" si="2125"/>
        <v/>
      </c>
      <c r="CD662" s="1069" t="str">
        <f t="shared" ref="CD662:CO663" si="2210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070" t="str">
        <f t="shared" si="2210"/>
        <v/>
      </c>
      <c r="CF662" s="1070" t="str">
        <f t="shared" si="2210"/>
        <v/>
      </c>
      <c r="CG662" s="1070" t="str">
        <f t="shared" si="2210"/>
        <v/>
      </c>
      <c r="CH662" s="1070" t="str">
        <f t="shared" si="2210"/>
        <v/>
      </c>
      <c r="CI662" s="1071" t="str">
        <f t="shared" si="2210"/>
        <v/>
      </c>
      <c r="CJ662" s="1071" t="str">
        <f t="shared" si="2210"/>
        <v/>
      </c>
      <c r="CK662" s="1070" t="str">
        <f t="shared" si="2210"/>
        <v/>
      </c>
      <c r="CL662" s="1070" t="str">
        <f t="shared" si="2210"/>
        <v/>
      </c>
      <c r="CM662" s="1070" t="str">
        <f t="shared" si="2210"/>
        <v/>
      </c>
      <c r="CN662" s="1070" t="str">
        <f t="shared" si="2210"/>
        <v/>
      </c>
      <c r="CO662" s="1069" t="str">
        <f t="shared" si="2210"/>
        <v/>
      </c>
      <c r="CP662" s="532" t="str">
        <f t="shared" si="2127"/>
        <v/>
      </c>
      <c r="CQ662" s="533" t="str">
        <f t="shared" si="2128"/>
        <v/>
      </c>
      <c r="CR662" s="534" t="str">
        <f t="shared" si="2129"/>
        <v/>
      </c>
      <c r="CS662" s="534" t="str">
        <f t="shared" si="2130"/>
        <v/>
      </c>
      <c r="CT662" s="534" t="str">
        <f t="shared" si="2131"/>
        <v/>
      </c>
      <c r="CU662" s="534" t="str">
        <f t="shared" si="2132"/>
        <v/>
      </c>
      <c r="CV662" s="534" t="str">
        <f t="shared" si="2133"/>
        <v/>
      </c>
      <c r="CW662" s="535" t="str">
        <f t="shared" si="2134"/>
        <v/>
      </c>
      <c r="CX662" s="535" t="str">
        <f t="shared" si="2135"/>
        <v/>
      </c>
      <c r="CY662" s="535" t="str">
        <f t="shared" si="2136"/>
        <v/>
      </c>
      <c r="CZ662" s="534" t="str">
        <f t="shared" si="2137"/>
        <v/>
      </c>
      <c r="DA662" s="534" t="str">
        <f t="shared" si="2138"/>
        <v/>
      </c>
      <c r="DB662" s="534" t="str">
        <f t="shared" si="2139"/>
        <v/>
      </c>
      <c r="DC662" s="534" t="str">
        <f t="shared" si="2140"/>
        <v/>
      </c>
      <c r="DD662" s="534" t="str">
        <f t="shared" si="2141"/>
        <v/>
      </c>
      <c r="DE662" s="533" t="str">
        <f t="shared" si="2142"/>
        <v/>
      </c>
      <c r="DF662" s="532" t="str">
        <f t="shared" si="2143"/>
        <v/>
      </c>
      <c r="DG662" s="631">
        <f t="shared" si="2144"/>
        <v>0</v>
      </c>
      <c r="DH662" s="96">
        <f t="shared" si="2145"/>
        <v>0</v>
      </c>
      <c r="DI662" s="96">
        <f t="shared" si="2146"/>
        <v>0</v>
      </c>
      <c r="DJ662" s="96">
        <f t="shared" si="2147"/>
        <v>0</v>
      </c>
      <c r="DK662" s="467"/>
      <c r="DL662" s="599"/>
      <c r="DM662" s="599"/>
      <c r="DN662" s="599"/>
      <c r="DO662" s="599"/>
      <c r="DP662" s="599"/>
      <c r="DQ662" s="599"/>
      <c r="DR662" s="599"/>
      <c r="DS662" s="599"/>
      <c r="DT662" s="468"/>
    </row>
    <row r="663" spans="1:124" s="470" customFormat="1" ht="15.75" customHeight="1">
      <c r="A663" s="627" t="s">
        <v>280</v>
      </c>
      <c r="B663" s="212"/>
      <c r="C663" s="212"/>
      <c r="D663" s="212"/>
      <c r="E663" s="212"/>
      <c r="F663" s="212"/>
      <c r="G663" s="212"/>
      <c r="H663" s="212"/>
      <c r="I663" s="212"/>
      <c r="J663" s="212"/>
      <c r="K663" s="212"/>
      <c r="L663" s="212"/>
      <c r="M663" s="212"/>
      <c r="N663" s="212"/>
      <c r="O663" s="212"/>
      <c r="P663" s="212"/>
      <c r="Q663" s="212"/>
      <c r="R663" s="212"/>
      <c r="S663" s="583"/>
      <c r="T663" s="212"/>
      <c r="U663" s="212"/>
      <c r="V663" s="212"/>
      <c r="W663" s="212"/>
      <c r="X663" s="212"/>
      <c r="Y663" s="212"/>
      <c r="Z663" s="1338"/>
      <c r="AA663" s="1338"/>
      <c r="AB663" s="1338"/>
      <c r="AC663" s="1338"/>
      <c r="AD663" s="212"/>
      <c r="AE663" s="1338"/>
      <c r="AF663" s="212"/>
      <c r="AG663" s="212"/>
      <c r="AH663" s="212"/>
      <c r="AI663" s="212"/>
      <c r="AJ663" s="212"/>
      <c r="AK663" s="583"/>
      <c r="AL663" s="212"/>
      <c r="AM663" s="212"/>
      <c r="AN663" s="212"/>
      <c r="AO663" s="212"/>
      <c r="AP663" s="212"/>
      <c r="AQ663" s="212"/>
      <c r="AR663" s="212"/>
      <c r="AS663" s="212"/>
      <c r="AT663" s="212"/>
      <c r="AU663" s="212"/>
      <c r="AV663" s="212"/>
      <c r="AW663" s="212"/>
      <c r="AX663" s="212"/>
      <c r="AY663" s="212"/>
      <c r="AZ663" s="212"/>
      <c r="BA663" s="212"/>
      <c r="BB663" s="212"/>
      <c r="BC663" s="583"/>
      <c r="BD663" s="1338"/>
      <c r="BE663" s="1338"/>
      <c r="BF663" s="1338"/>
      <c r="BG663" s="1338"/>
      <c r="BH663" s="1338"/>
      <c r="BI663" s="1338"/>
      <c r="BJ663" s="1338"/>
      <c r="BK663" s="1338"/>
      <c r="BL663" s="1338"/>
      <c r="BM663" s="1338"/>
      <c r="BN663" s="1338"/>
      <c r="BO663" s="1338"/>
      <c r="BP663" s="1338"/>
      <c r="BQ663" s="1338"/>
      <c r="BR663" s="1338"/>
      <c r="BS663" s="1338"/>
      <c r="BT663" s="1338"/>
      <c r="BU663" s="583"/>
      <c r="BV663" s="212"/>
      <c r="BW663" s="212"/>
      <c r="BX663" s="212"/>
      <c r="BY663" s="212"/>
      <c r="BZ663" s="578" t="str">
        <f t="shared" si="2122"/>
        <v/>
      </c>
      <c r="CA663" s="578" t="str">
        <f t="shared" si="2123"/>
        <v/>
      </c>
      <c r="CB663" s="578" t="str">
        <f t="shared" si="2124"/>
        <v/>
      </c>
      <c r="CC663" s="665" t="str">
        <f t="shared" si="2125"/>
        <v/>
      </c>
      <c r="CD663" s="1069" t="str">
        <f t="shared" si="2210"/>
        <v/>
      </c>
      <c r="CE663" s="1070" t="str">
        <f t="shared" ref="CE663:CO676" si="2211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070" t="str">
        <f t="shared" si="2211"/>
        <v/>
      </c>
      <c r="CG663" s="1070" t="str">
        <f t="shared" si="2211"/>
        <v/>
      </c>
      <c r="CH663" s="1070" t="str">
        <f t="shared" si="2211"/>
        <v/>
      </c>
      <c r="CI663" s="1071" t="str">
        <f t="shared" si="2211"/>
        <v/>
      </c>
      <c r="CJ663" s="1071" t="str">
        <f t="shared" si="2211"/>
        <v/>
      </c>
      <c r="CK663" s="1070" t="str">
        <f t="shared" si="2211"/>
        <v/>
      </c>
      <c r="CL663" s="1070" t="str">
        <f t="shared" si="2211"/>
        <v/>
      </c>
      <c r="CM663" s="1070" t="str">
        <f t="shared" si="2211"/>
        <v/>
      </c>
      <c r="CN663" s="1070" t="str">
        <f t="shared" si="2211"/>
        <v/>
      </c>
      <c r="CO663" s="1069" t="str">
        <f t="shared" si="2211"/>
        <v/>
      </c>
      <c r="CP663" s="532" t="str">
        <f t="shared" si="2127"/>
        <v/>
      </c>
      <c r="CQ663" s="533" t="str">
        <f t="shared" si="2128"/>
        <v/>
      </c>
      <c r="CR663" s="534" t="str">
        <f t="shared" si="2129"/>
        <v/>
      </c>
      <c r="CS663" s="534" t="str">
        <f t="shared" si="2130"/>
        <v/>
      </c>
      <c r="CT663" s="534" t="str">
        <f t="shared" si="2131"/>
        <v/>
      </c>
      <c r="CU663" s="534" t="str">
        <f t="shared" si="2132"/>
        <v/>
      </c>
      <c r="CV663" s="534" t="str">
        <f t="shared" si="2133"/>
        <v/>
      </c>
      <c r="CW663" s="535" t="str">
        <f t="shared" si="2134"/>
        <v/>
      </c>
      <c r="CX663" s="535" t="str">
        <f t="shared" si="2135"/>
        <v/>
      </c>
      <c r="CY663" s="535" t="str">
        <f t="shared" si="2136"/>
        <v/>
      </c>
      <c r="CZ663" s="534" t="str">
        <f t="shared" si="2137"/>
        <v/>
      </c>
      <c r="DA663" s="534" t="str">
        <f t="shared" si="2138"/>
        <v/>
      </c>
      <c r="DB663" s="534" t="str">
        <f t="shared" si="2139"/>
        <v/>
      </c>
      <c r="DC663" s="534" t="str">
        <f t="shared" si="2140"/>
        <v/>
      </c>
      <c r="DD663" s="534" t="str">
        <f t="shared" si="2141"/>
        <v/>
      </c>
      <c r="DE663" s="533" t="str">
        <f t="shared" si="2142"/>
        <v/>
      </c>
      <c r="DF663" s="532" t="str">
        <f t="shared" si="2143"/>
        <v/>
      </c>
      <c r="DG663" s="631">
        <f t="shared" si="2144"/>
        <v>0</v>
      </c>
      <c r="DH663" s="96">
        <f t="shared" si="2145"/>
        <v>0</v>
      </c>
      <c r="DI663" s="96">
        <f t="shared" si="2146"/>
        <v>0</v>
      </c>
      <c r="DJ663" s="96">
        <f t="shared" si="2147"/>
        <v>0</v>
      </c>
      <c r="DK663" s="467"/>
      <c r="DL663" s="599"/>
      <c r="DM663" s="599"/>
      <c r="DN663" s="599"/>
      <c r="DO663" s="599"/>
      <c r="DP663" s="599"/>
      <c r="DQ663" s="599"/>
      <c r="DR663" s="599"/>
      <c r="DS663" s="599"/>
      <c r="DT663" s="468"/>
    </row>
    <row r="664" spans="1:124" s="470" customFormat="1" ht="15.75" customHeight="1">
      <c r="A664" s="619" t="s">
        <v>226</v>
      </c>
      <c r="B664" s="731" t="str">
        <f t="shared" ref="B664:M664" si="2212">IF(B662="","",B662/B$46*B663/12)</f>
        <v/>
      </c>
      <c r="C664" s="731" t="str">
        <f t="shared" si="2212"/>
        <v/>
      </c>
      <c r="D664" s="731" t="str">
        <f t="shared" si="2212"/>
        <v/>
      </c>
      <c r="E664" s="731" t="str">
        <f t="shared" si="2212"/>
        <v/>
      </c>
      <c r="F664" s="731" t="str">
        <f t="shared" si="2212"/>
        <v/>
      </c>
      <c r="G664" s="731" t="str">
        <f t="shared" si="2212"/>
        <v/>
      </c>
      <c r="H664" s="731" t="str">
        <f t="shared" si="2212"/>
        <v/>
      </c>
      <c r="I664" s="731" t="str">
        <f t="shared" si="2212"/>
        <v/>
      </c>
      <c r="J664" s="731" t="str">
        <f t="shared" si="2212"/>
        <v/>
      </c>
      <c r="K664" s="731" t="str">
        <f t="shared" si="2212"/>
        <v/>
      </c>
      <c r="L664" s="731" t="str">
        <f t="shared" si="2212"/>
        <v/>
      </c>
      <c r="M664" s="731" t="str">
        <f t="shared" si="2212"/>
        <v/>
      </c>
      <c r="N664" s="731"/>
      <c r="O664" s="731"/>
      <c r="P664" s="731"/>
      <c r="Q664" s="731"/>
      <c r="R664" s="731"/>
      <c r="S664" s="732"/>
      <c r="T664" s="731" t="str">
        <f t="shared" ref="T664:AE664" si="2213">IF(T662="","",T662/T$46*T663/12)</f>
        <v/>
      </c>
      <c r="U664" s="731" t="str">
        <f t="shared" si="2213"/>
        <v/>
      </c>
      <c r="V664" s="731" t="str">
        <f t="shared" si="2213"/>
        <v/>
      </c>
      <c r="W664" s="731" t="str">
        <f t="shared" si="2213"/>
        <v/>
      </c>
      <c r="X664" s="731" t="str">
        <f t="shared" si="2213"/>
        <v/>
      </c>
      <c r="Y664" s="731" t="str">
        <f t="shared" si="2213"/>
        <v/>
      </c>
      <c r="Z664" s="1380" t="str">
        <f t="shared" si="2213"/>
        <v/>
      </c>
      <c r="AA664" s="1380" t="str">
        <f t="shared" si="2213"/>
        <v/>
      </c>
      <c r="AB664" s="1380" t="str">
        <f t="shared" si="2213"/>
        <v/>
      </c>
      <c r="AC664" s="1380" t="str">
        <f t="shared" si="2213"/>
        <v/>
      </c>
      <c r="AD664" s="731" t="str">
        <f t="shared" si="2213"/>
        <v/>
      </c>
      <c r="AE664" s="1380" t="str">
        <f t="shared" si="2213"/>
        <v/>
      </c>
      <c r="AF664" s="731"/>
      <c r="AG664" s="731"/>
      <c r="AH664" s="731"/>
      <c r="AI664" s="731"/>
      <c r="AJ664" s="731"/>
      <c r="AK664" s="732"/>
      <c r="AL664" s="731" t="str">
        <f t="shared" ref="AL664:AW664" si="2214">IF(AL662="","",AL662/AL$46*AL663/12)</f>
        <v/>
      </c>
      <c r="AM664" s="731" t="str">
        <f t="shared" si="2214"/>
        <v/>
      </c>
      <c r="AN664" s="731" t="str">
        <f t="shared" si="2214"/>
        <v/>
      </c>
      <c r="AO664" s="731" t="str">
        <f t="shared" si="2214"/>
        <v/>
      </c>
      <c r="AP664" s="731" t="str">
        <f t="shared" si="2214"/>
        <v/>
      </c>
      <c r="AQ664" s="731" t="str">
        <f t="shared" si="2214"/>
        <v/>
      </c>
      <c r="AR664" s="731" t="str">
        <f t="shared" si="2214"/>
        <v/>
      </c>
      <c r="AS664" s="731" t="str">
        <f t="shared" si="2214"/>
        <v/>
      </c>
      <c r="AT664" s="731" t="str">
        <f t="shared" si="2214"/>
        <v/>
      </c>
      <c r="AU664" s="731" t="str">
        <f t="shared" si="2214"/>
        <v/>
      </c>
      <c r="AV664" s="731" t="str">
        <f t="shared" si="2214"/>
        <v/>
      </c>
      <c r="AW664" s="731" t="str">
        <f t="shared" si="2214"/>
        <v/>
      </c>
      <c r="AX664" s="731"/>
      <c r="AY664" s="731"/>
      <c r="AZ664" s="731"/>
      <c r="BA664" s="731"/>
      <c r="BB664" s="731"/>
      <c r="BC664" s="732"/>
      <c r="BD664" s="1380" t="str">
        <f>IF(BD662="","",BD662/BD$46*BD663/12)</f>
        <v/>
      </c>
      <c r="BE664" s="1380" t="str">
        <f>IF(BE662="","",BE662/BE$46*BE663/12)</f>
        <v/>
      </c>
      <c r="BF664" s="1380" t="str">
        <f>IF(BF662="","",BF662/BF$46*BF663/12)</f>
        <v/>
      </c>
      <c r="BG664" s="1380" t="str">
        <f>IF(BG662="","",BG662/BG$46*BG663/12)</f>
        <v/>
      </c>
      <c r="BH664" s="1380"/>
      <c r="BI664" s="1380"/>
      <c r="BJ664" s="1380" t="str">
        <f t="shared" ref="BJ664:BO664" si="2215">IF(BJ662="","",BJ662/BJ$46*BJ663/12)</f>
        <v/>
      </c>
      <c r="BK664" s="1380" t="str">
        <f t="shared" si="2215"/>
        <v/>
      </c>
      <c r="BL664" s="1380" t="str">
        <f t="shared" si="2215"/>
        <v/>
      </c>
      <c r="BM664" s="1380" t="str">
        <f t="shared" si="2215"/>
        <v/>
      </c>
      <c r="BN664" s="1380" t="str">
        <f t="shared" si="2215"/>
        <v/>
      </c>
      <c r="BO664" s="1380" t="str">
        <f t="shared" si="2215"/>
        <v/>
      </c>
      <c r="BP664" s="1380"/>
      <c r="BQ664" s="1380"/>
      <c r="BR664" s="1380"/>
      <c r="BS664" s="1380"/>
      <c r="BT664" s="1380"/>
      <c r="BU664" s="732"/>
      <c r="BV664" s="731" t="str">
        <f>IF(BV662="","",BV662/BV$46*BV663/12)</f>
        <v/>
      </c>
      <c r="BW664" s="731" t="str">
        <f>IF(BW662="","",BW662/BW$46*BW663/12)</f>
        <v/>
      </c>
      <c r="BX664" s="731" t="str">
        <f>IF(BX662="","",BX662/BX$46*BX663/12)</f>
        <v/>
      </c>
      <c r="BY664" s="731" t="str">
        <f>IF(BY662="","",BY662/BY$46*BY663/12)</f>
        <v/>
      </c>
      <c r="BZ664" s="578" t="str">
        <f t="shared" si="2122"/>
        <v/>
      </c>
      <c r="CA664" s="603" t="str">
        <f t="shared" si="2123"/>
        <v/>
      </c>
      <c r="CB664" s="603" t="str">
        <f t="shared" si="2124"/>
        <v/>
      </c>
      <c r="CC664" s="668" t="str">
        <f t="shared" si="2125"/>
        <v/>
      </c>
      <c r="CD664" s="1072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073" t="str">
        <f t="shared" si="2211"/>
        <v/>
      </c>
      <c r="CF664" s="1073" t="str">
        <f t="shared" si="2211"/>
        <v/>
      </c>
      <c r="CG664" s="1073" t="str">
        <f t="shared" si="2211"/>
        <v/>
      </c>
      <c r="CH664" s="1073" t="str">
        <f t="shared" si="2211"/>
        <v/>
      </c>
      <c r="CI664" s="1074" t="str">
        <f t="shared" si="2211"/>
        <v/>
      </c>
      <c r="CJ664" s="1074" t="str">
        <f t="shared" si="2211"/>
        <v/>
      </c>
      <c r="CK664" s="1073" t="str">
        <f t="shared" si="2211"/>
        <v/>
      </c>
      <c r="CL664" s="1073" t="str">
        <f t="shared" si="2211"/>
        <v/>
      </c>
      <c r="CM664" s="1073" t="str">
        <f t="shared" si="2211"/>
        <v/>
      </c>
      <c r="CN664" s="1073" t="str">
        <f t="shared" si="2211"/>
        <v/>
      </c>
      <c r="CO664" s="1072" t="str">
        <f t="shared" si="2211"/>
        <v/>
      </c>
      <c r="CP664" s="520" t="str">
        <f t="shared" si="2127"/>
        <v/>
      </c>
      <c r="CQ664" s="521" t="str">
        <f t="shared" si="2128"/>
        <v/>
      </c>
      <c r="CR664" s="522" t="str">
        <f t="shared" si="2129"/>
        <v/>
      </c>
      <c r="CS664" s="522" t="str">
        <f t="shared" si="2130"/>
        <v/>
      </c>
      <c r="CT664" s="522" t="str">
        <f t="shared" si="2131"/>
        <v/>
      </c>
      <c r="CU664" s="522" t="str">
        <f t="shared" si="2132"/>
        <v/>
      </c>
      <c r="CV664" s="522" t="str">
        <f t="shared" si="2133"/>
        <v/>
      </c>
      <c r="CW664" s="523" t="str">
        <f t="shared" si="2134"/>
        <v/>
      </c>
      <c r="CX664" s="523" t="str">
        <f t="shared" si="2135"/>
        <v/>
      </c>
      <c r="CY664" s="523" t="str">
        <f t="shared" si="2136"/>
        <v/>
      </c>
      <c r="CZ664" s="522" t="str">
        <f t="shared" si="2137"/>
        <v/>
      </c>
      <c r="DA664" s="522" t="str">
        <f t="shared" si="2138"/>
        <v/>
      </c>
      <c r="DB664" s="522" t="str">
        <f t="shared" si="2139"/>
        <v/>
      </c>
      <c r="DC664" s="522" t="str">
        <f t="shared" si="2140"/>
        <v/>
      </c>
      <c r="DD664" s="522" t="str">
        <f t="shared" si="2141"/>
        <v/>
      </c>
      <c r="DE664" s="521" t="str">
        <f t="shared" si="2142"/>
        <v/>
      </c>
      <c r="DF664" s="520" t="str">
        <f t="shared" si="2143"/>
        <v/>
      </c>
      <c r="DG664" s="631">
        <f t="shared" si="2144"/>
        <v>0</v>
      </c>
      <c r="DH664" s="96">
        <f t="shared" si="2145"/>
        <v>0</v>
      </c>
      <c r="DI664" s="96">
        <f t="shared" si="2146"/>
        <v>0</v>
      </c>
      <c r="DJ664" s="96">
        <f t="shared" si="2147"/>
        <v>0</v>
      </c>
      <c r="DK664" s="467"/>
      <c r="DL664" s="599"/>
      <c r="DM664" s="599"/>
      <c r="DN664" s="599"/>
      <c r="DO664" s="599"/>
      <c r="DP664" s="599"/>
      <c r="DQ664" s="599"/>
      <c r="DR664" s="599"/>
      <c r="DS664" s="599"/>
      <c r="DT664" s="468"/>
    </row>
    <row r="665" spans="1:124" s="470" customFormat="1" ht="15.75" customHeight="1">
      <c r="A665" s="744" t="s">
        <v>300</v>
      </c>
      <c r="B665" s="663"/>
      <c r="C665" s="663"/>
      <c r="D665" s="663"/>
      <c r="E665" s="663"/>
      <c r="F665" s="663"/>
      <c r="G665" s="663"/>
      <c r="H665" s="663"/>
      <c r="I665" s="663"/>
      <c r="J665" s="663"/>
      <c r="K665" s="663"/>
      <c r="L665" s="663"/>
      <c r="M665" s="663"/>
      <c r="N665" s="663"/>
      <c r="O665" s="663"/>
      <c r="P665" s="663"/>
      <c r="Q665" s="663"/>
      <c r="R665" s="663"/>
      <c r="S665" s="596"/>
      <c r="T665" s="663"/>
      <c r="U665" s="663"/>
      <c r="V665" s="663"/>
      <c r="W665" s="663"/>
      <c r="X665" s="663"/>
      <c r="Y665" s="663"/>
      <c r="Z665" s="1364"/>
      <c r="AA665" s="1364"/>
      <c r="AB665" s="1364"/>
      <c r="AC665" s="1364"/>
      <c r="AD665" s="663"/>
      <c r="AE665" s="1364"/>
      <c r="AF665" s="663"/>
      <c r="AG665" s="663"/>
      <c r="AH665" s="663"/>
      <c r="AI665" s="663"/>
      <c r="AJ665" s="663"/>
      <c r="AK665" s="596"/>
      <c r="AL665" s="663"/>
      <c r="AM665" s="663"/>
      <c r="AN665" s="663"/>
      <c r="AO665" s="663"/>
      <c r="AP665" s="663"/>
      <c r="AQ665" s="663"/>
      <c r="AR665" s="663"/>
      <c r="AS665" s="663"/>
      <c r="AT665" s="663"/>
      <c r="AU665" s="663"/>
      <c r="AV665" s="663"/>
      <c r="AW665" s="663"/>
      <c r="AX665" s="663"/>
      <c r="AY665" s="663"/>
      <c r="AZ665" s="663"/>
      <c r="BA665" s="663"/>
      <c r="BB665" s="663"/>
      <c r="BC665" s="596"/>
      <c r="BD665" s="1364"/>
      <c r="BE665" s="1364"/>
      <c r="BF665" s="1364"/>
      <c r="BG665" s="1364"/>
      <c r="BH665" s="1364"/>
      <c r="BI665" s="1364"/>
      <c r="BJ665" s="1364"/>
      <c r="BK665" s="1364"/>
      <c r="BL665" s="1364"/>
      <c r="BM665" s="1364"/>
      <c r="BN665" s="1364"/>
      <c r="BO665" s="1364"/>
      <c r="BP665" s="1364"/>
      <c r="BQ665" s="1364"/>
      <c r="BR665" s="1364"/>
      <c r="BS665" s="1364"/>
      <c r="BT665" s="1364"/>
      <c r="BU665" s="596"/>
      <c r="BV665" s="663"/>
      <c r="BW665" s="663"/>
      <c r="BX665" s="663"/>
      <c r="BY665" s="663"/>
      <c r="BZ665" s="570"/>
      <c r="CA665" s="570"/>
      <c r="CB665" s="570"/>
      <c r="CC665" s="664"/>
      <c r="CD665" s="1076"/>
      <c r="CE665" s="1076"/>
      <c r="CF665" s="1076"/>
      <c r="CG665" s="1076"/>
      <c r="CH665" s="1076"/>
      <c r="CI665" s="1076"/>
      <c r="CJ665" s="1076"/>
      <c r="CK665" s="1076"/>
      <c r="CL665" s="1076"/>
      <c r="CM665" s="1076"/>
      <c r="CN665" s="1076"/>
      <c r="CO665" s="1076"/>
      <c r="CP665" s="188"/>
      <c r="CQ665" s="188"/>
      <c r="CR665" s="188"/>
      <c r="CS665" s="188"/>
      <c r="CT665" s="188"/>
      <c r="CU665" s="188"/>
      <c r="CV665" s="188"/>
      <c r="CW665" s="188"/>
      <c r="CX665" s="188"/>
      <c r="CY665" s="188"/>
      <c r="CZ665" s="188"/>
      <c r="DA665" s="188"/>
      <c r="DB665" s="188"/>
      <c r="DC665" s="188"/>
      <c r="DD665" s="188"/>
      <c r="DE665" s="188"/>
      <c r="DF665" s="188"/>
      <c r="DG665" s="579"/>
      <c r="DH665" s="98"/>
      <c r="DI665" s="98"/>
      <c r="DJ665" s="98"/>
      <c r="DK665" s="572"/>
      <c r="DL665" s="598"/>
      <c r="DM665" s="598"/>
      <c r="DN665" s="598"/>
      <c r="DO665" s="598"/>
      <c r="DP665" s="598"/>
      <c r="DQ665" s="598"/>
      <c r="DR665" s="598"/>
      <c r="DS665" s="598"/>
      <c r="DT665" s="468"/>
    </row>
    <row r="666" spans="1:124" s="470" customFormat="1" ht="15.75" customHeight="1">
      <c r="A666" s="722" t="s">
        <v>301</v>
      </c>
      <c r="B666" s="212">
        <v>6</v>
      </c>
      <c r="C666" s="212">
        <v>4</v>
      </c>
      <c r="D666" s="212">
        <v>5</v>
      </c>
      <c r="E666" s="212">
        <v>5</v>
      </c>
      <c r="F666" s="212">
        <v>7</v>
      </c>
      <c r="G666" s="212">
        <v>5</v>
      </c>
      <c r="H666" s="212">
        <v>7</v>
      </c>
      <c r="I666" s="212">
        <v>4</v>
      </c>
      <c r="J666" s="212">
        <v>5</v>
      </c>
      <c r="K666" s="281">
        <v>4</v>
      </c>
      <c r="L666" s="281">
        <v>5</v>
      </c>
      <c r="M666" s="281">
        <v>5</v>
      </c>
      <c r="N666" s="281"/>
      <c r="O666" s="281"/>
      <c r="P666" s="281"/>
      <c r="Q666" s="212"/>
      <c r="R666" s="212"/>
      <c r="S666" s="583"/>
      <c r="T666" s="212"/>
      <c r="U666" s="212"/>
      <c r="V666" s="212"/>
      <c r="W666" s="212"/>
      <c r="X666" s="212"/>
      <c r="Y666" s="212"/>
      <c r="Z666" s="1338"/>
      <c r="AA666" s="1338"/>
      <c r="AB666" s="1338"/>
      <c r="AC666" s="1338"/>
      <c r="AD666" s="212"/>
      <c r="AE666" s="1338"/>
      <c r="AF666" s="212"/>
      <c r="AG666" s="212"/>
      <c r="AH666" s="212"/>
      <c r="AI666" s="212"/>
      <c r="AJ666" s="212"/>
      <c r="AK666" s="583"/>
      <c r="AL666" s="212">
        <v>5</v>
      </c>
      <c r="AM666" s="212">
        <v>6</v>
      </c>
      <c r="AN666" s="212">
        <v>5</v>
      </c>
      <c r="AO666" s="212">
        <v>4</v>
      </c>
      <c r="AP666" s="212">
        <v>7</v>
      </c>
      <c r="AQ666" s="212">
        <v>5</v>
      </c>
      <c r="AR666" s="212">
        <v>5</v>
      </c>
      <c r="AS666" s="212">
        <v>5</v>
      </c>
      <c r="AT666" s="212">
        <v>4</v>
      </c>
      <c r="AU666" s="212">
        <v>5</v>
      </c>
      <c r="AV666" s="212">
        <v>6</v>
      </c>
      <c r="AW666" s="212">
        <v>4</v>
      </c>
      <c r="AX666" s="212"/>
      <c r="AY666" s="212"/>
      <c r="AZ666" s="212"/>
      <c r="BA666" s="212"/>
      <c r="BB666" s="212"/>
      <c r="BC666" s="583"/>
      <c r="BD666" s="1338"/>
      <c r="BE666" s="1338"/>
      <c r="BF666" s="1338"/>
      <c r="BG666" s="1338"/>
      <c r="BH666" s="1338"/>
      <c r="BI666" s="1338"/>
      <c r="BJ666" s="1338"/>
      <c r="BK666" s="1338"/>
      <c r="BL666" s="1338"/>
      <c r="BM666" s="1338"/>
      <c r="BN666" s="1338"/>
      <c r="BO666" s="1338"/>
      <c r="BP666" s="1338"/>
      <c r="BQ666" s="1338"/>
      <c r="BR666" s="1338"/>
      <c r="BS666" s="1338"/>
      <c r="BT666" s="1338"/>
      <c r="BU666" s="583"/>
      <c r="BV666" s="212">
        <v>5.5</v>
      </c>
      <c r="BW666" s="212">
        <v>5.5</v>
      </c>
      <c r="BX666" s="212">
        <v>5</v>
      </c>
      <c r="BY666" s="212"/>
      <c r="BZ666" s="578">
        <f t="shared" ref="BZ666:BZ681" si="2216">IF(DG666&lt;3,"",(SUM(B666:R666)-MIN(B666:R666)-MAX(B666:R666))/(DG666-2))</f>
        <v>5.0999999999999996</v>
      </c>
      <c r="CA666" s="578" t="str">
        <f t="shared" ref="CA666:CA681" si="2217">IF(DH666&lt;3,"",(SUM(T666:AJ666)-MIN(T666:AJ666)-MAX(T666:AJ666))/(DH666-2))</f>
        <v/>
      </c>
      <c r="CB666" s="578">
        <f t="shared" ref="CB666:CB681" si="2218">IF(DI666&lt;3,"",(SUM(AL666:BB666)-MIN(AL666:BB666)-MAX(AL666:BB666))/(DI666-2))</f>
        <v>5</v>
      </c>
      <c r="CC666" s="665" t="str">
        <f t="shared" ref="CC666:CC681" si="2219">IF(DJ666&lt;3,"",(SUM(BD666:BT666)-MIN(BD666:BT666)-MAX(BD666:BT666))/(DJ666-2))</f>
        <v/>
      </c>
      <c r="CD666" s="1069" t="str">
        <f t="shared" ref="CD666:CD676" si="2220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070" t="str">
        <f t="shared" si="2211"/>
        <v/>
      </c>
      <c r="CF666" s="1070" t="str">
        <f t="shared" si="2211"/>
        <v/>
      </c>
      <c r="CG666" s="1070" t="str">
        <f t="shared" si="2211"/>
        <v/>
      </c>
      <c r="CH666" s="1070" t="str">
        <f t="shared" si="2211"/>
        <v/>
      </c>
      <c r="CI666" s="1071" t="str">
        <f t="shared" si="2211"/>
        <v/>
      </c>
      <c r="CJ666" s="1071" t="str">
        <f t="shared" si="2211"/>
        <v/>
      </c>
      <c r="CK666" s="1070" t="str">
        <f t="shared" si="2211"/>
        <v/>
      </c>
      <c r="CL666" s="1070" t="str">
        <f t="shared" si="2211"/>
        <v/>
      </c>
      <c r="CM666" s="1070" t="str">
        <f t="shared" si="2211"/>
        <v/>
      </c>
      <c r="CN666" s="1070" t="str">
        <f t="shared" si="2211"/>
        <v/>
      </c>
      <c r="CO666" s="1069" t="str">
        <f t="shared" si="2211"/>
        <v/>
      </c>
      <c r="CP666" s="532" t="str">
        <f t="shared" ref="CP666:CP676" si="2221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3" t="str">
        <f t="shared" ref="CQ666:CQ676" si="2222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4" t="str">
        <f t="shared" ref="CR666:CR676" si="2223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4" t="str">
        <f t="shared" ref="CS666:CS676" si="2224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4" t="str">
        <f t="shared" ref="CT666:CT676" si="2225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4" t="str">
        <f t="shared" ref="CU666:CU676" si="222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4" t="str">
        <f t="shared" ref="CV666:CV676" si="222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5" t="str">
        <f t="shared" ref="CW666:CW676" si="222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5" t="str">
        <f t="shared" ref="CX666:CX676" si="222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5" t="str">
        <f t="shared" ref="CY666:CY676" si="223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4" t="str">
        <f t="shared" ref="CZ666:CZ676" si="223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4" t="str">
        <f t="shared" ref="DA666:DA676" si="223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4" t="str">
        <f t="shared" ref="DB666:DB676" si="223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223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4" t="str">
        <f t="shared" ref="DD666:DD676" si="223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33" t="str">
        <f t="shared" ref="DE666:DE676" si="2236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32" t="str">
        <f t="shared" ref="DF666:DF676" si="2237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31">
        <f t="shared" ref="DG666:DG676" si="2238">COUNT(B666:R666)</f>
        <v>12</v>
      </c>
      <c r="DH666" s="96">
        <f t="shared" ref="DH666:DH676" si="2239">COUNT(T666:AJ666)</f>
        <v>0</v>
      </c>
      <c r="DI666" s="96">
        <f t="shared" ref="DI666:DI676" si="2240">COUNT(AL666:BB666)</f>
        <v>12</v>
      </c>
      <c r="DJ666" s="96">
        <f t="shared" ref="DJ666:DJ676" si="2241">COUNT(BD666:BT666)</f>
        <v>0</v>
      </c>
      <c r="DK666" s="467"/>
      <c r="DL666" s="599"/>
      <c r="DM666" s="599"/>
      <c r="DN666" s="599"/>
      <c r="DO666" s="599"/>
      <c r="DP666" s="599"/>
      <c r="DQ666" s="599"/>
      <c r="DR666" s="599"/>
      <c r="DS666" s="599"/>
      <c r="DT666" s="468"/>
    </row>
    <row r="667" spans="1:124" s="470" customFormat="1" ht="15.75" customHeight="1">
      <c r="A667" s="590" t="s">
        <v>226</v>
      </c>
      <c r="B667" s="611">
        <f t="shared" ref="B667:M667" si="2242">IF(B666="","",B666/B$46*8/12*5/7*0.5)</f>
        <v>0.1020408163265306</v>
      </c>
      <c r="C667" s="611">
        <f t="shared" si="2242"/>
        <v>7.9365079365079375E-2</v>
      </c>
      <c r="D667" s="611">
        <f t="shared" si="2242"/>
        <v>0.14880952380952381</v>
      </c>
      <c r="E667" s="611">
        <f t="shared" si="2242"/>
        <v>9.9206349206349201E-2</v>
      </c>
      <c r="F667" s="611">
        <f t="shared" si="2242"/>
        <v>0.1388888888888889</v>
      </c>
      <c r="G667" s="611">
        <f t="shared" si="2242"/>
        <v>0.10822510822510822</v>
      </c>
      <c r="H667" s="611">
        <f t="shared" si="2242"/>
        <v>0.1388888888888889</v>
      </c>
      <c r="I667" s="611">
        <f t="shared" si="2242"/>
        <v>8.6580086580086577E-2</v>
      </c>
      <c r="J667" s="611">
        <f t="shared" si="2242"/>
        <v>9.1575091575091583E-2</v>
      </c>
      <c r="K667" s="611">
        <f t="shared" si="2242"/>
        <v>7.9365079365079375E-2</v>
      </c>
      <c r="L667" s="611">
        <f t="shared" si="2242"/>
        <v>0.11904761904761904</v>
      </c>
      <c r="M667" s="611">
        <f t="shared" si="2242"/>
        <v>0.10822510822510822</v>
      </c>
      <c r="N667" s="611"/>
      <c r="O667" s="611"/>
      <c r="P667" s="611"/>
      <c r="Q667" s="611"/>
      <c r="R667" s="611"/>
      <c r="S667" s="630"/>
      <c r="T667" s="611" t="str">
        <f t="shared" ref="T667:AE667" si="2243">IF(T666="","",T666/T$46*8/12*5/7*0.5)</f>
        <v/>
      </c>
      <c r="U667" s="611" t="str">
        <f t="shared" si="2243"/>
        <v/>
      </c>
      <c r="V667" s="611" t="str">
        <f t="shared" si="2243"/>
        <v/>
      </c>
      <c r="W667" s="611" t="str">
        <f t="shared" si="2243"/>
        <v/>
      </c>
      <c r="X667" s="611" t="str">
        <f t="shared" si="2243"/>
        <v/>
      </c>
      <c r="Y667" s="611" t="str">
        <f t="shared" si="2243"/>
        <v/>
      </c>
      <c r="Z667" s="1348" t="str">
        <f t="shared" si="2243"/>
        <v/>
      </c>
      <c r="AA667" s="1348" t="str">
        <f t="shared" si="2243"/>
        <v/>
      </c>
      <c r="AB667" s="1348" t="str">
        <f t="shared" si="2243"/>
        <v/>
      </c>
      <c r="AC667" s="1348" t="str">
        <f t="shared" si="2243"/>
        <v/>
      </c>
      <c r="AD667" s="611" t="str">
        <f t="shared" si="2243"/>
        <v/>
      </c>
      <c r="AE667" s="1348" t="str">
        <f t="shared" si="2243"/>
        <v/>
      </c>
      <c r="AF667" s="611"/>
      <c r="AG667" s="611"/>
      <c r="AH667" s="611"/>
      <c r="AI667" s="611"/>
      <c r="AJ667" s="611"/>
      <c r="AK667" s="630"/>
      <c r="AL667" s="611">
        <f t="shared" ref="AL667:AW667" si="2244">IF(AL666="","",AL666/AL$46*8/12*5/7*0.5)</f>
        <v>0.11904761904761904</v>
      </c>
      <c r="AM667" s="611">
        <f t="shared" si="2244"/>
        <v>0.14285714285714285</v>
      </c>
      <c r="AN667" s="611">
        <f t="shared" si="2244"/>
        <v>0.1322751322751323</v>
      </c>
      <c r="AO667" s="611">
        <f t="shared" si="2244"/>
        <v>7.9365079365079375E-2</v>
      </c>
      <c r="AP667" s="611">
        <f t="shared" si="2244"/>
        <v>0.1388888888888889</v>
      </c>
      <c r="AQ667" s="611">
        <f t="shared" si="2244"/>
        <v>0.1322751322751323</v>
      </c>
      <c r="AR667" s="611">
        <f t="shared" si="2244"/>
        <v>9.9206349206349201E-2</v>
      </c>
      <c r="AS667" s="611">
        <f t="shared" si="2244"/>
        <v>0.1984126984126984</v>
      </c>
      <c r="AT667" s="611">
        <f t="shared" si="2244"/>
        <v>0.11904761904761904</v>
      </c>
      <c r="AU667" s="611">
        <f t="shared" si="2244"/>
        <v>9.9206349206349201E-2</v>
      </c>
      <c r="AV667" s="611">
        <f t="shared" si="2244"/>
        <v>0.11904761904761904</v>
      </c>
      <c r="AW667" s="611">
        <f t="shared" si="2244"/>
        <v>0.15873015873015875</v>
      </c>
      <c r="AX667" s="611"/>
      <c r="AY667" s="611"/>
      <c r="AZ667" s="611"/>
      <c r="BA667" s="611"/>
      <c r="BB667" s="611"/>
      <c r="BC667" s="630"/>
      <c r="BD667" s="1348" t="str">
        <f t="shared" ref="BD667:BO667" si="2245">IF(BD666="","",BD666/BD$46*8/12*5/7*0.5)</f>
        <v/>
      </c>
      <c r="BE667" s="1348" t="str">
        <f t="shared" si="2245"/>
        <v/>
      </c>
      <c r="BF667" s="1348" t="str">
        <f t="shared" si="2245"/>
        <v/>
      </c>
      <c r="BG667" s="1348" t="str">
        <f t="shared" si="2245"/>
        <v/>
      </c>
      <c r="BH667" s="1348" t="str">
        <f t="shared" si="2245"/>
        <v/>
      </c>
      <c r="BI667" s="1348" t="str">
        <f t="shared" si="2245"/>
        <v/>
      </c>
      <c r="BJ667" s="1348" t="str">
        <f t="shared" si="2245"/>
        <v/>
      </c>
      <c r="BK667" s="1348" t="str">
        <f t="shared" si="2245"/>
        <v/>
      </c>
      <c r="BL667" s="1348" t="str">
        <f t="shared" si="2245"/>
        <v/>
      </c>
      <c r="BM667" s="1348" t="str">
        <f t="shared" si="2245"/>
        <v/>
      </c>
      <c r="BN667" s="1348" t="str">
        <f t="shared" si="2245"/>
        <v/>
      </c>
      <c r="BO667" s="1348" t="str">
        <f t="shared" si="2245"/>
        <v/>
      </c>
      <c r="BP667" s="1348"/>
      <c r="BQ667" s="1348"/>
      <c r="BR667" s="1348"/>
      <c r="BS667" s="1348"/>
      <c r="BT667" s="1348"/>
      <c r="BU667" s="630"/>
      <c r="BV667" s="611">
        <f>IF(BV666="","",BV666/BV$46*8/12*5/7*0.5)</f>
        <v>0.13095238095238096</v>
      </c>
      <c r="BW667" s="611">
        <f>IF(BW666="","",BW666/BW$46*8/12*5/7*0.5)</f>
        <v>0.13095238095238096</v>
      </c>
      <c r="BX667" s="611">
        <f>IF(BX666="","",BX666/BX$46*8/12*5/7*0.5)</f>
        <v>0.11904761904761904</v>
      </c>
      <c r="BY667" s="611" t="str">
        <f>IF(BY666="","",BY666/BY$46*8/12*5/7*0.5)</f>
        <v/>
      </c>
      <c r="BZ667" s="578">
        <f t="shared" si="2216"/>
        <v>0.10720430363287507</v>
      </c>
      <c r="CA667" s="603" t="str">
        <f t="shared" si="2217"/>
        <v/>
      </c>
      <c r="CB667" s="603">
        <f t="shared" si="2218"/>
        <v>0.12605820105820109</v>
      </c>
      <c r="CC667" s="668" t="str">
        <f t="shared" si="2219"/>
        <v/>
      </c>
      <c r="CD667" s="1072" t="str">
        <f t="shared" si="2220"/>
        <v/>
      </c>
      <c r="CE667" s="1073" t="str">
        <f t="shared" si="2211"/>
        <v/>
      </c>
      <c r="CF667" s="1073" t="str">
        <f t="shared" si="2211"/>
        <v/>
      </c>
      <c r="CG667" s="1073" t="str">
        <f t="shared" si="2211"/>
        <v/>
      </c>
      <c r="CH667" s="1073" t="str">
        <f t="shared" si="2211"/>
        <v/>
      </c>
      <c r="CI667" s="1074" t="str">
        <f t="shared" si="2211"/>
        <v/>
      </c>
      <c r="CJ667" s="1074" t="str">
        <f t="shared" si="2211"/>
        <v/>
      </c>
      <c r="CK667" s="1073" t="str">
        <f t="shared" si="2211"/>
        <v/>
      </c>
      <c r="CL667" s="1073" t="str">
        <f t="shared" si="2211"/>
        <v/>
      </c>
      <c r="CM667" s="1073" t="str">
        <f t="shared" si="2211"/>
        <v/>
      </c>
      <c r="CN667" s="1073" t="str">
        <f t="shared" si="2211"/>
        <v/>
      </c>
      <c r="CO667" s="1072" t="str">
        <f t="shared" si="2211"/>
        <v/>
      </c>
      <c r="CP667" s="520" t="str">
        <f t="shared" si="2221"/>
        <v/>
      </c>
      <c r="CQ667" s="521" t="str">
        <f t="shared" si="2222"/>
        <v/>
      </c>
      <c r="CR667" s="522" t="str">
        <f t="shared" si="2223"/>
        <v/>
      </c>
      <c r="CS667" s="522" t="str">
        <f t="shared" si="2224"/>
        <v/>
      </c>
      <c r="CT667" s="522" t="str">
        <f t="shared" si="2225"/>
        <v/>
      </c>
      <c r="CU667" s="522" t="str">
        <f t="shared" si="2226"/>
        <v/>
      </c>
      <c r="CV667" s="522" t="str">
        <f t="shared" si="2227"/>
        <v/>
      </c>
      <c r="CW667" s="523" t="str">
        <f t="shared" si="2228"/>
        <v/>
      </c>
      <c r="CX667" s="523" t="str">
        <f t="shared" si="2229"/>
        <v/>
      </c>
      <c r="CY667" s="523" t="str">
        <f t="shared" si="2230"/>
        <v/>
      </c>
      <c r="CZ667" s="522" t="str">
        <f t="shared" si="2231"/>
        <v/>
      </c>
      <c r="DA667" s="522" t="str">
        <f t="shared" si="2232"/>
        <v/>
      </c>
      <c r="DB667" s="522" t="str">
        <f t="shared" si="2233"/>
        <v/>
      </c>
      <c r="DC667" s="522" t="str">
        <f t="shared" si="2234"/>
        <v/>
      </c>
      <c r="DD667" s="522" t="str">
        <f t="shared" si="2235"/>
        <v/>
      </c>
      <c r="DE667" s="521" t="str">
        <f t="shared" si="2236"/>
        <v/>
      </c>
      <c r="DF667" s="520" t="str">
        <f t="shared" si="2237"/>
        <v/>
      </c>
      <c r="DG667" s="631">
        <f t="shared" si="2238"/>
        <v>12</v>
      </c>
      <c r="DH667" s="96">
        <f t="shared" si="2239"/>
        <v>0</v>
      </c>
      <c r="DI667" s="96">
        <f t="shared" si="2240"/>
        <v>12</v>
      </c>
      <c r="DJ667" s="96">
        <f t="shared" si="2241"/>
        <v>0</v>
      </c>
      <c r="DK667" s="467"/>
      <c r="DL667" s="599"/>
      <c r="DM667" s="599"/>
      <c r="DN667" s="599"/>
      <c r="DO667" s="599"/>
      <c r="DP667" s="599"/>
      <c r="DQ667" s="599"/>
      <c r="DR667" s="599"/>
      <c r="DS667" s="599"/>
      <c r="DT667" s="468"/>
    </row>
    <row r="668" spans="1:124" s="470" customFormat="1" ht="15.75" customHeight="1">
      <c r="A668" s="722" t="s">
        <v>302</v>
      </c>
      <c r="B668" s="212"/>
      <c r="C668" s="212"/>
      <c r="D668" s="212"/>
      <c r="E668" s="212"/>
      <c r="F668" s="212"/>
      <c r="G668" s="212"/>
      <c r="H668" s="212"/>
      <c r="I668" s="212"/>
      <c r="J668" s="212"/>
      <c r="K668" s="281"/>
      <c r="L668" s="281"/>
      <c r="M668" s="281"/>
      <c r="N668" s="281"/>
      <c r="O668" s="281"/>
      <c r="P668" s="281"/>
      <c r="Q668" s="281"/>
      <c r="R668" s="281"/>
      <c r="S668" s="583"/>
      <c r="T668" s="212"/>
      <c r="U668" s="212"/>
      <c r="V668" s="212"/>
      <c r="W668" s="212"/>
      <c r="X668" s="212"/>
      <c r="Y668" s="212"/>
      <c r="Z668" s="1338"/>
      <c r="AA668" s="1338"/>
      <c r="AB668" s="1338"/>
      <c r="AC668" s="1338"/>
      <c r="AD668" s="212"/>
      <c r="AE668" s="1338"/>
      <c r="AF668" s="212"/>
      <c r="AG668" s="212"/>
      <c r="AH668" s="212"/>
      <c r="AI668" s="281"/>
      <c r="AJ668" s="212"/>
      <c r="AK668" s="583"/>
      <c r="AL668" s="212" t="s">
        <v>284</v>
      </c>
      <c r="AM668" s="212"/>
      <c r="AN668" s="212"/>
      <c r="AO668" s="212"/>
      <c r="AP668" s="212"/>
      <c r="AQ668" s="212"/>
      <c r="AR668" s="212"/>
      <c r="AS668" s="212"/>
      <c r="AT668" s="212"/>
      <c r="AU668" s="212"/>
      <c r="AV668" s="212"/>
      <c r="AW668" s="212"/>
      <c r="AX668" s="212"/>
      <c r="AY668" s="212"/>
      <c r="AZ668" s="212"/>
      <c r="BA668" s="212"/>
      <c r="BB668" s="212"/>
      <c r="BC668" s="583"/>
      <c r="BD668" s="1338"/>
      <c r="BE668" s="1338"/>
      <c r="BF668" s="1338"/>
      <c r="BG668" s="1338"/>
      <c r="BH668" s="1338"/>
      <c r="BI668" s="1338"/>
      <c r="BJ668" s="1338"/>
      <c r="BK668" s="1338"/>
      <c r="BL668" s="1338"/>
      <c r="BM668" s="1338"/>
      <c r="BN668" s="1338"/>
      <c r="BO668" s="1338"/>
      <c r="BP668" s="1338"/>
      <c r="BQ668" s="1338"/>
      <c r="BR668" s="1338"/>
      <c r="BS668" s="1338"/>
      <c r="BT668" s="1338"/>
      <c r="BU668" s="583"/>
      <c r="BV668" s="745"/>
      <c r="BW668" s="212"/>
      <c r="BX668" s="745"/>
      <c r="BY668" s="745"/>
      <c r="BZ668" s="578" t="str">
        <f t="shared" si="2216"/>
        <v/>
      </c>
      <c r="CA668" s="578" t="str">
        <f t="shared" si="2217"/>
        <v/>
      </c>
      <c r="CB668" s="578" t="str">
        <f t="shared" si="2218"/>
        <v/>
      </c>
      <c r="CC668" s="665" t="str">
        <f t="shared" si="2219"/>
        <v/>
      </c>
      <c r="CD668" s="1069" t="str">
        <f t="shared" si="2220"/>
        <v/>
      </c>
      <c r="CE668" s="1070" t="str">
        <f t="shared" si="2211"/>
        <v/>
      </c>
      <c r="CF668" s="1070" t="str">
        <f t="shared" si="2211"/>
        <v/>
      </c>
      <c r="CG668" s="1070" t="str">
        <f t="shared" si="2211"/>
        <v/>
      </c>
      <c r="CH668" s="1070" t="str">
        <f t="shared" si="2211"/>
        <v/>
      </c>
      <c r="CI668" s="1071" t="str">
        <f t="shared" si="2211"/>
        <v/>
      </c>
      <c r="CJ668" s="1071" t="str">
        <f t="shared" si="2211"/>
        <v/>
      </c>
      <c r="CK668" s="1070" t="str">
        <f t="shared" si="2211"/>
        <v/>
      </c>
      <c r="CL668" s="1070" t="str">
        <f t="shared" si="2211"/>
        <v/>
      </c>
      <c r="CM668" s="1070" t="str">
        <f t="shared" si="2211"/>
        <v/>
      </c>
      <c r="CN668" s="1070" t="str">
        <f t="shared" si="2211"/>
        <v/>
      </c>
      <c r="CO668" s="1069" t="str">
        <f t="shared" si="2211"/>
        <v/>
      </c>
      <c r="CP668" s="532" t="str">
        <f t="shared" si="2221"/>
        <v/>
      </c>
      <c r="CQ668" s="533" t="str">
        <f t="shared" si="2222"/>
        <v/>
      </c>
      <c r="CR668" s="534" t="str">
        <f t="shared" si="2223"/>
        <v/>
      </c>
      <c r="CS668" s="534" t="str">
        <f t="shared" si="2224"/>
        <v/>
      </c>
      <c r="CT668" s="534" t="str">
        <f t="shared" si="2225"/>
        <v/>
      </c>
      <c r="CU668" s="534" t="str">
        <f t="shared" si="2226"/>
        <v/>
      </c>
      <c r="CV668" s="534" t="str">
        <f t="shared" si="2227"/>
        <v/>
      </c>
      <c r="CW668" s="535" t="str">
        <f t="shared" si="2228"/>
        <v/>
      </c>
      <c r="CX668" s="535" t="str">
        <f t="shared" si="2229"/>
        <v/>
      </c>
      <c r="CY668" s="535" t="str">
        <f t="shared" si="2230"/>
        <v/>
      </c>
      <c r="CZ668" s="534" t="str">
        <f t="shared" si="2231"/>
        <v/>
      </c>
      <c r="DA668" s="534" t="str">
        <f t="shared" si="2232"/>
        <v/>
      </c>
      <c r="DB668" s="534" t="str">
        <f t="shared" si="2233"/>
        <v/>
      </c>
      <c r="DC668" s="534" t="str">
        <f t="shared" si="2234"/>
        <v/>
      </c>
      <c r="DD668" s="534" t="str">
        <f t="shared" si="2235"/>
        <v/>
      </c>
      <c r="DE668" s="533" t="str">
        <f t="shared" si="2236"/>
        <v/>
      </c>
      <c r="DF668" s="532" t="str">
        <f t="shared" si="2237"/>
        <v/>
      </c>
      <c r="DG668" s="631">
        <f t="shared" si="2238"/>
        <v>0</v>
      </c>
      <c r="DH668" s="96">
        <f t="shared" si="2239"/>
        <v>0</v>
      </c>
      <c r="DI668" s="96">
        <f t="shared" si="2240"/>
        <v>0</v>
      </c>
      <c r="DJ668" s="96">
        <f t="shared" si="2241"/>
        <v>0</v>
      </c>
      <c r="DK668" s="467"/>
      <c r="DL668" s="599"/>
      <c r="DM668" s="599"/>
      <c r="DN668" s="599"/>
      <c r="DO668" s="599"/>
      <c r="DP668" s="599"/>
      <c r="DQ668" s="599"/>
      <c r="DR668" s="599"/>
      <c r="DS668" s="599"/>
      <c r="DT668" s="468"/>
    </row>
    <row r="669" spans="1:124" s="470" customFormat="1" ht="15.75" customHeight="1">
      <c r="A669" s="590" t="s">
        <v>286</v>
      </c>
      <c r="B669" s="212"/>
      <c r="C669" s="212"/>
      <c r="D669" s="212"/>
      <c r="E669" s="212"/>
      <c r="F669" s="212"/>
      <c r="G669" s="212"/>
      <c r="H669" s="212"/>
      <c r="I669" s="212"/>
      <c r="J669" s="212"/>
      <c r="K669" s="281"/>
      <c r="L669" s="281"/>
      <c r="M669" s="281"/>
      <c r="N669" s="281"/>
      <c r="O669" s="281"/>
      <c r="P669" s="281"/>
      <c r="Q669" s="281"/>
      <c r="R669" s="281"/>
      <c r="S669" s="583"/>
      <c r="T669" s="212"/>
      <c r="U669" s="212"/>
      <c r="V669" s="212"/>
      <c r="W669" s="212"/>
      <c r="X669" s="212"/>
      <c r="Y669" s="212"/>
      <c r="Z669" s="1338"/>
      <c r="AA669" s="1338"/>
      <c r="AB669" s="1338"/>
      <c r="AC669" s="1338"/>
      <c r="AD669" s="212"/>
      <c r="AE669" s="1338"/>
      <c r="AF669" s="212"/>
      <c r="AG669" s="212"/>
      <c r="AH669" s="212"/>
      <c r="AI669" s="281"/>
      <c r="AJ669" s="212"/>
      <c r="AK669" s="583"/>
      <c r="AL669" s="212"/>
      <c r="AM669" s="212"/>
      <c r="AN669" s="212"/>
      <c r="AO669" s="212"/>
      <c r="AP669" s="212"/>
      <c r="AQ669" s="212"/>
      <c r="AR669" s="212"/>
      <c r="AS669" s="212"/>
      <c r="AT669" s="212"/>
      <c r="AU669" s="212"/>
      <c r="AV669" s="212"/>
      <c r="AW669" s="212"/>
      <c r="AX669" s="212"/>
      <c r="AY669" s="212"/>
      <c r="AZ669" s="212"/>
      <c r="BA669" s="212"/>
      <c r="BB669" s="212"/>
      <c r="BC669" s="583"/>
      <c r="BD669" s="1338"/>
      <c r="BE669" s="1338"/>
      <c r="BF669" s="1338"/>
      <c r="BG669" s="1338"/>
      <c r="BH669" s="1338"/>
      <c r="BI669" s="1338"/>
      <c r="BJ669" s="1338"/>
      <c r="BK669" s="1338"/>
      <c r="BL669" s="1338"/>
      <c r="BM669" s="1338"/>
      <c r="BN669" s="1338"/>
      <c r="BO669" s="1338"/>
      <c r="BP669" s="1338"/>
      <c r="BQ669" s="1338"/>
      <c r="BR669" s="1338"/>
      <c r="BS669" s="1338"/>
      <c r="BT669" s="1338"/>
      <c r="BU669" s="583"/>
      <c r="BV669" s="212"/>
      <c r="BW669" s="212"/>
      <c r="BX669" s="212"/>
      <c r="BY669" s="212"/>
      <c r="BZ669" s="578" t="str">
        <f t="shared" si="2216"/>
        <v/>
      </c>
      <c r="CA669" s="578" t="str">
        <f t="shared" si="2217"/>
        <v/>
      </c>
      <c r="CB669" s="578" t="str">
        <f t="shared" si="2218"/>
        <v/>
      </c>
      <c r="CC669" s="665" t="str">
        <f t="shared" si="2219"/>
        <v/>
      </c>
      <c r="CD669" s="1069" t="str">
        <f t="shared" si="2220"/>
        <v/>
      </c>
      <c r="CE669" s="1070" t="str">
        <f t="shared" si="2211"/>
        <v/>
      </c>
      <c r="CF669" s="1070" t="str">
        <f t="shared" si="2211"/>
        <v/>
      </c>
      <c r="CG669" s="1070" t="str">
        <f t="shared" si="2211"/>
        <v/>
      </c>
      <c r="CH669" s="1070" t="str">
        <f t="shared" si="2211"/>
        <v/>
      </c>
      <c r="CI669" s="1071" t="str">
        <f t="shared" si="2211"/>
        <v/>
      </c>
      <c r="CJ669" s="1071" t="str">
        <f t="shared" si="2211"/>
        <v/>
      </c>
      <c r="CK669" s="1070" t="str">
        <f t="shared" si="2211"/>
        <v/>
      </c>
      <c r="CL669" s="1070" t="str">
        <f t="shared" si="2211"/>
        <v/>
      </c>
      <c r="CM669" s="1070" t="str">
        <f t="shared" si="2211"/>
        <v/>
      </c>
      <c r="CN669" s="1070" t="str">
        <f t="shared" si="2211"/>
        <v/>
      </c>
      <c r="CO669" s="1069" t="str">
        <f t="shared" si="2211"/>
        <v/>
      </c>
      <c r="CP669" s="532" t="str">
        <f t="shared" si="2221"/>
        <v/>
      </c>
      <c r="CQ669" s="533" t="str">
        <f t="shared" si="2222"/>
        <v/>
      </c>
      <c r="CR669" s="534" t="str">
        <f t="shared" si="2223"/>
        <v/>
      </c>
      <c r="CS669" s="534" t="str">
        <f t="shared" si="2224"/>
        <v/>
      </c>
      <c r="CT669" s="534" t="str">
        <f t="shared" si="2225"/>
        <v/>
      </c>
      <c r="CU669" s="534" t="str">
        <f t="shared" si="2226"/>
        <v/>
      </c>
      <c r="CV669" s="534" t="str">
        <f t="shared" si="2227"/>
        <v/>
      </c>
      <c r="CW669" s="535" t="str">
        <f t="shared" si="2228"/>
        <v/>
      </c>
      <c r="CX669" s="535" t="str">
        <f t="shared" si="2229"/>
        <v/>
      </c>
      <c r="CY669" s="535" t="str">
        <f t="shared" si="2230"/>
        <v/>
      </c>
      <c r="CZ669" s="534" t="str">
        <f t="shared" si="2231"/>
        <v/>
      </c>
      <c r="DA669" s="534" t="str">
        <f t="shared" si="2232"/>
        <v/>
      </c>
      <c r="DB669" s="534" t="str">
        <f t="shared" si="2233"/>
        <v/>
      </c>
      <c r="DC669" s="534" t="str">
        <f t="shared" si="2234"/>
        <v/>
      </c>
      <c r="DD669" s="534" t="str">
        <f t="shared" si="2235"/>
        <v/>
      </c>
      <c r="DE669" s="533" t="str">
        <f t="shared" si="2236"/>
        <v/>
      </c>
      <c r="DF669" s="532" t="str">
        <f t="shared" si="2237"/>
        <v/>
      </c>
      <c r="DG669" s="631">
        <f t="shared" si="2238"/>
        <v>0</v>
      </c>
      <c r="DH669" s="96">
        <f t="shared" si="2239"/>
        <v>0</v>
      </c>
      <c r="DI669" s="96">
        <f t="shared" si="2240"/>
        <v>0</v>
      </c>
      <c r="DJ669" s="96">
        <f t="shared" si="2241"/>
        <v>0</v>
      </c>
      <c r="DK669" s="467"/>
      <c r="DL669" s="599"/>
      <c r="DM669" s="599"/>
      <c r="DN669" s="599"/>
      <c r="DO669" s="599"/>
      <c r="DP669" s="599"/>
      <c r="DQ669" s="599"/>
      <c r="DR669" s="599"/>
      <c r="DS669" s="599"/>
      <c r="DT669" s="468"/>
    </row>
    <row r="670" spans="1:124" s="470" customFormat="1" ht="15.75" customHeight="1">
      <c r="A670" s="590" t="s">
        <v>226</v>
      </c>
      <c r="B670" s="611" t="str">
        <f t="shared" ref="B670:M670" si="2246">IF(B668="","",B668*B669/0.6/B$46/365)</f>
        <v/>
      </c>
      <c r="C670" s="611" t="str">
        <f t="shared" si="2246"/>
        <v/>
      </c>
      <c r="D670" s="611" t="str">
        <f t="shared" si="2246"/>
        <v/>
      </c>
      <c r="E670" s="611" t="str">
        <f t="shared" si="2246"/>
        <v/>
      </c>
      <c r="F670" s="611" t="str">
        <f t="shared" si="2246"/>
        <v/>
      </c>
      <c r="G670" s="611" t="str">
        <f t="shared" si="2246"/>
        <v/>
      </c>
      <c r="H670" s="611" t="str">
        <f t="shared" si="2246"/>
        <v/>
      </c>
      <c r="I670" s="611" t="str">
        <f t="shared" si="2246"/>
        <v/>
      </c>
      <c r="J670" s="611" t="str">
        <f t="shared" si="2246"/>
        <v/>
      </c>
      <c r="K670" s="611" t="str">
        <f t="shared" si="2246"/>
        <v/>
      </c>
      <c r="L670" s="611" t="str">
        <f t="shared" si="2246"/>
        <v/>
      </c>
      <c r="M670" s="611" t="str">
        <f t="shared" si="2246"/>
        <v/>
      </c>
      <c r="N670" s="611"/>
      <c r="O670" s="611"/>
      <c r="P670" s="611"/>
      <c r="Q670" s="611"/>
      <c r="R670" s="611"/>
      <c r="S670" s="630"/>
      <c r="T670" s="611" t="str">
        <f t="shared" ref="T670:AE670" si="2247">IF(T668="","",T668*T669/0.6/T$46/365)</f>
        <v/>
      </c>
      <c r="U670" s="611" t="str">
        <f t="shared" si="2247"/>
        <v/>
      </c>
      <c r="V670" s="611" t="str">
        <f t="shared" si="2247"/>
        <v/>
      </c>
      <c r="W670" s="611" t="str">
        <f t="shared" si="2247"/>
        <v/>
      </c>
      <c r="X670" s="611" t="str">
        <f t="shared" si="2247"/>
        <v/>
      </c>
      <c r="Y670" s="611" t="str">
        <f t="shared" si="2247"/>
        <v/>
      </c>
      <c r="Z670" s="1348" t="str">
        <f t="shared" si="2247"/>
        <v/>
      </c>
      <c r="AA670" s="1348" t="str">
        <f t="shared" si="2247"/>
        <v/>
      </c>
      <c r="AB670" s="1348" t="str">
        <f t="shared" si="2247"/>
        <v/>
      </c>
      <c r="AC670" s="1348" t="str">
        <f t="shared" si="2247"/>
        <v/>
      </c>
      <c r="AD670" s="611" t="str">
        <f t="shared" si="2247"/>
        <v/>
      </c>
      <c r="AE670" s="1348" t="str">
        <f t="shared" si="2247"/>
        <v/>
      </c>
      <c r="AF670" s="611"/>
      <c r="AG670" s="611"/>
      <c r="AH670" s="611"/>
      <c r="AI670" s="611"/>
      <c r="AJ670" s="611"/>
      <c r="AK670" s="630"/>
      <c r="AL670" s="611"/>
      <c r="AM670" s="611" t="str">
        <f t="shared" ref="AM670:AW670" si="2248">IF(AM668="","",AM668*AM669/0.6/AM$46/365)</f>
        <v/>
      </c>
      <c r="AN670" s="611" t="str">
        <f t="shared" si="2248"/>
        <v/>
      </c>
      <c r="AO670" s="611" t="str">
        <f t="shared" si="2248"/>
        <v/>
      </c>
      <c r="AP670" s="611" t="str">
        <f t="shared" si="2248"/>
        <v/>
      </c>
      <c r="AQ670" s="611" t="str">
        <f t="shared" si="2248"/>
        <v/>
      </c>
      <c r="AR670" s="611" t="str">
        <f t="shared" si="2248"/>
        <v/>
      </c>
      <c r="AS670" s="611" t="str">
        <f t="shared" si="2248"/>
        <v/>
      </c>
      <c r="AT670" s="611" t="str">
        <f t="shared" si="2248"/>
        <v/>
      </c>
      <c r="AU670" s="611" t="str">
        <f t="shared" si="2248"/>
        <v/>
      </c>
      <c r="AV670" s="611" t="str">
        <f t="shared" si="2248"/>
        <v/>
      </c>
      <c r="AW670" s="611" t="str">
        <f t="shared" si="2248"/>
        <v/>
      </c>
      <c r="AX670" s="611"/>
      <c r="AY670" s="611"/>
      <c r="AZ670" s="611"/>
      <c r="BA670" s="611"/>
      <c r="BB670" s="611"/>
      <c r="BC670" s="630"/>
      <c r="BD670" s="1348" t="str">
        <f t="shared" ref="BD670:BO670" si="2249">IF(BD668="","",BD668*BD669/0.6/BD$46/365)</f>
        <v/>
      </c>
      <c r="BE670" s="1348" t="str">
        <f t="shared" si="2249"/>
        <v/>
      </c>
      <c r="BF670" s="1348" t="str">
        <f t="shared" si="2249"/>
        <v/>
      </c>
      <c r="BG670" s="1348" t="str">
        <f t="shared" si="2249"/>
        <v/>
      </c>
      <c r="BH670" s="1348" t="str">
        <f t="shared" si="2249"/>
        <v/>
      </c>
      <c r="BI670" s="1348" t="str">
        <f t="shared" si="2249"/>
        <v/>
      </c>
      <c r="BJ670" s="1348" t="str">
        <f t="shared" si="2249"/>
        <v/>
      </c>
      <c r="BK670" s="1348" t="str">
        <f t="shared" si="2249"/>
        <v/>
      </c>
      <c r="BL670" s="1348" t="str">
        <f t="shared" si="2249"/>
        <v/>
      </c>
      <c r="BM670" s="1348" t="str">
        <f t="shared" si="2249"/>
        <v/>
      </c>
      <c r="BN670" s="1348" t="str">
        <f t="shared" si="2249"/>
        <v/>
      </c>
      <c r="BO670" s="1348" t="str">
        <f t="shared" si="2249"/>
        <v/>
      </c>
      <c r="BP670" s="1348"/>
      <c r="BQ670" s="1348"/>
      <c r="BR670" s="1348"/>
      <c r="BS670" s="1348"/>
      <c r="BT670" s="1348"/>
      <c r="BU670" s="630"/>
      <c r="BV670" s="611" t="str">
        <f>IF(BV668="","",BV668*BV669/0.6/BV$46/365)</f>
        <v/>
      </c>
      <c r="BW670" s="611" t="str">
        <f>IF(BW668="","",BW668*BW669/0.6/BW$46/365)</f>
        <v/>
      </c>
      <c r="BX670" s="611" t="str">
        <f>IF(BX668="","",BX668*BX669/0.6/BX$46/365)</f>
        <v/>
      </c>
      <c r="BY670" s="611" t="str">
        <f>IF(BY668="","",BY668*BY669/0.6/BY$46/365)</f>
        <v/>
      </c>
      <c r="BZ670" s="578" t="str">
        <f t="shared" si="2216"/>
        <v/>
      </c>
      <c r="CA670" s="603" t="str">
        <f t="shared" si="2217"/>
        <v/>
      </c>
      <c r="CB670" s="603" t="str">
        <f t="shared" si="2218"/>
        <v/>
      </c>
      <c r="CC670" s="668" t="str">
        <f t="shared" si="2219"/>
        <v/>
      </c>
      <c r="CD670" s="1072" t="str">
        <f t="shared" si="2220"/>
        <v/>
      </c>
      <c r="CE670" s="1073" t="str">
        <f t="shared" si="2211"/>
        <v/>
      </c>
      <c r="CF670" s="1073" t="str">
        <f t="shared" si="2211"/>
        <v/>
      </c>
      <c r="CG670" s="1073" t="str">
        <f t="shared" si="2211"/>
        <v/>
      </c>
      <c r="CH670" s="1073" t="str">
        <f t="shared" si="2211"/>
        <v/>
      </c>
      <c r="CI670" s="1074" t="str">
        <f t="shared" si="2211"/>
        <v/>
      </c>
      <c r="CJ670" s="1074" t="str">
        <f t="shared" si="2211"/>
        <v/>
      </c>
      <c r="CK670" s="1073" t="str">
        <f t="shared" si="2211"/>
        <v/>
      </c>
      <c r="CL670" s="1073" t="str">
        <f t="shared" si="2211"/>
        <v/>
      </c>
      <c r="CM670" s="1073" t="str">
        <f t="shared" si="2211"/>
        <v/>
      </c>
      <c r="CN670" s="1073" t="str">
        <f t="shared" si="2211"/>
        <v/>
      </c>
      <c r="CO670" s="1072" t="str">
        <f t="shared" si="2211"/>
        <v/>
      </c>
      <c r="CP670" s="520" t="str">
        <f t="shared" si="2221"/>
        <v/>
      </c>
      <c r="CQ670" s="521" t="str">
        <f t="shared" si="2222"/>
        <v/>
      </c>
      <c r="CR670" s="522" t="str">
        <f t="shared" si="2223"/>
        <v/>
      </c>
      <c r="CS670" s="522" t="str">
        <f t="shared" si="2224"/>
        <v/>
      </c>
      <c r="CT670" s="522" t="str">
        <f t="shared" si="2225"/>
        <v/>
      </c>
      <c r="CU670" s="522" t="str">
        <f t="shared" si="2226"/>
        <v/>
      </c>
      <c r="CV670" s="522" t="str">
        <f t="shared" si="2227"/>
        <v/>
      </c>
      <c r="CW670" s="523" t="str">
        <f t="shared" si="2228"/>
        <v/>
      </c>
      <c r="CX670" s="523" t="str">
        <f t="shared" si="2229"/>
        <v/>
      </c>
      <c r="CY670" s="523" t="str">
        <f t="shared" si="2230"/>
        <v/>
      </c>
      <c r="CZ670" s="522" t="str">
        <f t="shared" si="2231"/>
        <v/>
      </c>
      <c r="DA670" s="522" t="str">
        <f t="shared" si="2232"/>
        <v/>
      </c>
      <c r="DB670" s="522" t="str">
        <f t="shared" si="2233"/>
        <v/>
      </c>
      <c r="DC670" s="522" t="str">
        <f t="shared" si="2234"/>
        <v/>
      </c>
      <c r="DD670" s="522" t="str">
        <f t="shared" si="2235"/>
        <v/>
      </c>
      <c r="DE670" s="521" t="str">
        <f t="shared" si="2236"/>
        <v/>
      </c>
      <c r="DF670" s="520" t="str">
        <f t="shared" si="2237"/>
        <v/>
      </c>
      <c r="DG670" s="631">
        <f t="shared" si="2238"/>
        <v>0</v>
      </c>
      <c r="DH670" s="96">
        <f t="shared" si="2239"/>
        <v>0</v>
      </c>
      <c r="DI670" s="96">
        <f t="shared" si="2240"/>
        <v>0</v>
      </c>
      <c r="DJ670" s="96">
        <f t="shared" si="2241"/>
        <v>0</v>
      </c>
      <c r="DK670" s="467"/>
      <c r="DL670" s="599"/>
      <c r="DM670" s="599"/>
      <c r="DN670" s="599"/>
      <c r="DO670" s="599"/>
      <c r="DP670" s="599"/>
      <c r="DQ670" s="599"/>
      <c r="DR670" s="599"/>
      <c r="DS670" s="599"/>
      <c r="DT670" s="468"/>
    </row>
    <row r="671" spans="1:124" s="470" customFormat="1" ht="15.75" customHeight="1">
      <c r="A671" s="722" t="s">
        <v>303</v>
      </c>
      <c r="B671" s="212"/>
      <c r="C671" s="212"/>
      <c r="D671" s="212"/>
      <c r="E671" s="212"/>
      <c r="F671" s="212"/>
      <c r="G671" s="212"/>
      <c r="H671" s="212"/>
      <c r="I671" s="212"/>
      <c r="J671" s="212"/>
      <c r="K671" s="281"/>
      <c r="L671" s="281"/>
      <c r="M671" s="281"/>
      <c r="N671" s="281"/>
      <c r="O671" s="281"/>
      <c r="P671" s="281"/>
      <c r="Q671" s="212"/>
      <c r="R671" s="281"/>
      <c r="S671" s="596"/>
      <c r="T671" s="212"/>
      <c r="U671" s="212"/>
      <c r="V671" s="212"/>
      <c r="W671" s="212"/>
      <c r="X671" s="212"/>
      <c r="Y671" s="212"/>
      <c r="Z671" s="1338"/>
      <c r="AA671" s="1338"/>
      <c r="AB671" s="1338"/>
      <c r="AC671" s="1338"/>
      <c r="AD671" s="212"/>
      <c r="AE671" s="1338"/>
      <c r="AF671" s="212"/>
      <c r="AG671" s="212"/>
      <c r="AH671" s="212"/>
      <c r="AI671" s="212"/>
      <c r="AJ671" s="212"/>
      <c r="AK671" s="596"/>
      <c r="AL671" s="212"/>
      <c r="AM671" s="212"/>
      <c r="AN671" s="212"/>
      <c r="AO671" s="212"/>
      <c r="AP671" s="212"/>
      <c r="AQ671" s="212"/>
      <c r="AR671" s="212"/>
      <c r="AS671" s="212"/>
      <c r="AT671" s="212"/>
      <c r="AU671" s="212"/>
      <c r="AV671" s="212"/>
      <c r="AW671" s="212"/>
      <c r="AX671" s="212"/>
      <c r="AY671" s="212"/>
      <c r="AZ671" s="212"/>
      <c r="BA671" s="212"/>
      <c r="BB671" s="212"/>
      <c r="BC671" s="596"/>
      <c r="BD671" s="1338"/>
      <c r="BE671" s="1338"/>
      <c r="BF671" s="1338"/>
      <c r="BG671" s="1338"/>
      <c r="BH671" s="1338"/>
      <c r="BI671" s="1338"/>
      <c r="BJ671" s="1338"/>
      <c r="BK671" s="1338"/>
      <c r="BL671" s="1338"/>
      <c r="BM671" s="1338"/>
      <c r="BN671" s="1338"/>
      <c r="BO671" s="1338"/>
      <c r="BP671" s="1338"/>
      <c r="BQ671" s="1338"/>
      <c r="BR671" s="1338"/>
      <c r="BS671" s="1338"/>
      <c r="BT671" s="1338"/>
      <c r="BU671" s="596"/>
      <c r="BV671" s="745"/>
      <c r="BW671" s="745"/>
      <c r="BX671" s="745"/>
      <c r="BY671" s="212"/>
      <c r="BZ671" s="578" t="str">
        <f t="shared" si="2216"/>
        <v/>
      </c>
      <c r="CA671" s="578" t="str">
        <f t="shared" si="2217"/>
        <v/>
      </c>
      <c r="CB671" s="578" t="str">
        <f t="shared" si="2218"/>
        <v/>
      </c>
      <c r="CC671" s="665" t="str">
        <f t="shared" si="2219"/>
        <v/>
      </c>
      <c r="CD671" s="1069" t="str">
        <f t="shared" si="2220"/>
        <v/>
      </c>
      <c r="CE671" s="1070" t="str">
        <f t="shared" si="2211"/>
        <v/>
      </c>
      <c r="CF671" s="1070" t="str">
        <f t="shared" si="2211"/>
        <v/>
      </c>
      <c r="CG671" s="1070" t="str">
        <f t="shared" si="2211"/>
        <v/>
      </c>
      <c r="CH671" s="1070" t="str">
        <f t="shared" si="2211"/>
        <v/>
      </c>
      <c r="CI671" s="1071" t="str">
        <f t="shared" si="2211"/>
        <v/>
      </c>
      <c r="CJ671" s="1071" t="str">
        <f t="shared" si="2211"/>
        <v/>
      </c>
      <c r="CK671" s="1070" t="str">
        <f t="shared" si="2211"/>
        <v/>
      </c>
      <c r="CL671" s="1070" t="str">
        <f t="shared" si="2211"/>
        <v/>
      </c>
      <c r="CM671" s="1070" t="str">
        <f t="shared" si="2211"/>
        <v/>
      </c>
      <c r="CN671" s="1070" t="str">
        <f t="shared" si="2211"/>
        <v/>
      </c>
      <c r="CO671" s="1069" t="str">
        <f t="shared" si="2211"/>
        <v/>
      </c>
      <c r="CP671" s="532" t="str">
        <f t="shared" si="2221"/>
        <v/>
      </c>
      <c r="CQ671" s="533" t="str">
        <f t="shared" si="2222"/>
        <v/>
      </c>
      <c r="CR671" s="534" t="str">
        <f t="shared" si="2223"/>
        <v/>
      </c>
      <c r="CS671" s="534" t="str">
        <f t="shared" si="2224"/>
        <v/>
      </c>
      <c r="CT671" s="534" t="str">
        <f t="shared" si="2225"/>
        <v/>
      </c>
      <c r="CU671" s="534" t="str">
        <f t="shared" si="2226"/>
        <v/>
      </c>
      <c r="CV671" s="534" t="str">
        <f t="shared" si="2227"/>
        <v/>
      </c>
      <c r="CW671" s="535" t="str">
        <f t="shared" si="2228"/>
        <v/>
      </c>
      <c r="CX671" s="535" t="str">
        <f t="shared" si="2229"/>
        <v/>
      </c>
      <c r="CY671" s="535" t="str">
        <f t="shared" si="2230"/>
        <v/>
      </c>
      <c r="CZ671" s="534" t="str">
        <f t="shared" si="2231"/>
        <v/>
      </c>
      <c r="DA671" s="534" t="str">
        <f t="shared" si="2232"/>
        <v/>
      </c>
      <c r="DB671" s="534" t="str">
        <f t="shared" si="2233"/>
        <v/>
      </c>
      <c r="DC671" s="534" t="str">
        <f t="shared" si="2234"/>
        <v/>
      </c>
      <c r="DD671" s="534" t="str">
        <f t="shared" si="2235"/>
        <v/>
      </c>
      <c r="DE671" s="533" t="str">
        <f t="shared" si="2236"/>
        <v/>
      </c>
      <c r="DF671" s="532" t="str">
        <f t="shared" si="2237"/>
        <v/>
      </c>
      <c r="DG671" s="631">
        <f t="shared" si="2238"/>
        <v>0</v>
      </c>
      <c r="DH671" s="96">
        <f t="shared" si="2239"/>
        <v>0</v>
      </c>
      <c r="DI671" s="96">
        <f t="shared" si="2240"/>
        <v>0</v>
      </c>
      <c r="DJ671" s="96">
        <f t="shared" si="2241"/>
        <v>0</v>
      </c>
      <c r="DK671" s="467"/>
      <c r="DL671" s="599"/>
      <c r="DM671" s="599"/>
      <c r="DN671" s="599"/>
      <c r="DO671" s="599"/>
      <c r="DP671" s="599"/>
      <c r="DQ671" s="599"/>
      <c r="DR671" s="599"/>
      <c r="DS671" s="599"/>
      <c r="DT671" s="468"/>
    </row>
    <row r="672" spans="1:124" s="470" customFormat="1" ht="15.75" customHeight="1">
      <c r="A672" s="590" t="s">
        <v>286</v>
      </c>
      <c r="B672" s="212"/>
      <c r="C672" s="212"/>
      <c r="D672" s="212"/>
      <c r="E672" s="212"/>
      <c r="F672" s="212"/>
      <c r="G672" s="212"/>
      <c r="H672" s="212"/>
      <c r="I672" s="212"/>
      <c r="J672" s="212"/>
      <c r="K672" s="281"/>
      <c r="L672" s="281"/>
      <c r="M672" s="281"/>
      <c r="N672" s="281"/>
      <c r="O672" s="281"/>
      <c r="P672" s="281"/>
      <c r="Q672" s="212"/>
      <c r="R672" s="281"/>
      <c r="S672" s="583"/>
      <c r="T672" s="212"/>
      <c r="U672" s="212"/>
      <c r="V672" s="212"/>
      <c r="W672" s="212"/>
      <c r="X672" s="212"/>
      <c r="Y672" s="212"/>
      <c r="Z672" s="1338"/>
      <c r="AA672" s="1338"/>
      <c r="AB672" s="1338"/>
      <c r="AC672" s="1338"/>
      <c r="AD672" s="212"/>
      <c r="AE672" s="1338"/>
      <c r="AF672" s="212"/>
      <c r="AG672" s="212"/>
      <c r="AH672" s="212"/>
      <c r="AI672" s="212"/>
      <c r="AJ672" s="212"/>
      <c r="AK672" s="583"/>
      <c r="AL672" s="212"/>
      <c r="AM672" s="212"/>
      <c r="AN672" s="212"/>
      <c r="AO672" s="212"/>
      <c r="AP672" s="212"/>
      <c r="AQ672" s="212"/>
      <c r="AR672" s="212"/>
      <c r="AS672" s="212"/>
      <c r="AT672" s="212"/>
      <c r="AU672" s="212"/>
      <c r="AV672" s="212"/>
      <c r="AW672" s="212"/>
      <c r="AX672" s="212"/>
      <c r="AY672" s="212"/>
      <c r="AZ672" s="212"/>
      <c r="BA672" s="212"/>
      <c r="BB672" s="212"/>
      <c r="BC672" s="583"/>
      <c r="BD672" s="1338"/>
      <c r="BE672" s="1338"/>
      <c r="BF672" s="1338"/>
      <c r="BG672" s="1338"/>
      <c r="BH672" s="1338"/>
      <c r="BI672" s="1338"/>
      <c r="BJ672" s="1338"/>
      <c r="BK672" s="1338"/>
      <c r="BL672" s="1338"/>
      <c r="BM672" s="1338"/>
      <c r="BN672" s="1338"/>
      <c r="BO672" s="1338"/>
      <c r="BP672" s="1338"/>
      <c r="BQ672" s="1338"/>
      <c r="BR672" s="1338"/>
      <c r="BS672" s="1338"/>
      <c r="BT672" s="1338"/>
      <c r="BU672" s="583"/>
      <c r="BV672" s="212"/>
      <c r="BW672" s="212"/>
      <c r="BX672" s="212"/>
      <c r="BY672" s="212"/>
      <c r="BZ672" s="578" t="str">
        <f t="shared" si="2216"/>
        <v/>
      </c>
      <c r="CA672" s="578" t="str">
        <f t="shared" si="2217"/>
        <v/>
      </c>
      <c r="CB672" s="578" t="str">
        <f t="shared" si="2218"/>
        <v/>
      </c>
      <c r="CC672" s="665" t="str">
        <f t="shared" si="2219"/>
        <v/>
      </c>
      <c r="CD672" s="1069" t="str">
        <f t="shared" si="2220"/>
        <v/>
      </c>
      <c r="CE672" s="1070" t="str">
        <f t="shared" si="2211"/>
        <v/>
      </c>
      <c r="CF672" s="1070" t="str">
        <f t="shared" si="2211"/>
        <v/>
      </c>
      <c r="CG672" s="1070" t="str">
        <f t="shared" si="2211"/>
        <v/>
      </c>
      <c r="CH672" s="1070" t="str">
        <f t="shared" si="2211"/>
        <v/>
      </c>
      <c r="CI672" s="1071" t="str">
        <f t="shared" si="2211"/>
        <v/>
      </c>
      <c r="CJ672" s="1071" t="str">
        <f t="shared" si="2211"/>
        <v/>
      </c>
      <c r="CK672" s="1070" t="str">
        <f t="shared" si="2211"/>
        <v/>
      </c>
      <c r="CL672" s="1070" t="str">
        <f t="shared" si="2211"/>
        <v/>
      </c>
      <c r="CM672" s="1070" t="str">
        <f t="shared" si="2211"/>
        <v/>
      </c>
      <c r="CN672" s="1070" t="str">
        <f t="shared" si="2211"/>
        <v/>
      </c>
      <c r="CO672" s="1069" t="str">
        <f t="shared" si="2211"/>
        <v/>
      </c>
      <c r="CP672" s="532" t="str">
        <f t="shared" si="2221"/>
        <v/>
      </c>
      <c r="CQ672" s="533" t="str">
        <f t="shared" si="2222"/>
        <v/>
      </c>
      <c r="CR672" s="534" t="str">
        <f t="shared" si="2223"/>
        <v/>
      </c>
      <c r="CS672" s="534" t="str">
        <f t="shared" si="2224"/>
        <v/>
      </c>
      <c r="CT672" s="534" t="str">
        <f t="shared" si="2225"/>
        <v/>
      </c>
      <c r="CU672" s="534" t="str">
        <f t="shared" si="2226"/>
        <v/>
      </c>
      <c r="CV672" s="534" t="str">
        <f t="shared" si="2227"/>
        <v/>
      </c>
      <c r="CW672" s="535" t="str">
        <f t="shared" si="2228"/>
        <v/>
      </c>
      <c r="CX672" s="535" t="str">
        <f t="shared" si="2229"/>
        <v/>
      </c>
      <c r="CY672" s="535" t="str">
        <f t="shared" si="2230"/>
        <v/>
      </c>
      <c r="CZ672" s="534" t="str">
        <f t="shared" si="2231"/>
        <v/>
      </c>
      <c r="DA672" s="534" t="str">
        <f t="shared" si="2232"/>
        <v/>
      </c>
      <c r="DB672" s="534" t="str">
        <f t="shared" si="2233"/>
        <v/>
      </c>
      <c r="DC672" s="534" t="str">
        <f t="shared" si="2234"/>
        <v/>
      </c>
      <c r="DD672" s="534" t="str">
        <f t="shared" si="2235"/>
        <v/>
      </c>
      <c r="DE672" s="533" t="str">
        <f t="shared" si="2236"/>
        <v/>
      </c>
      <c r="DF672" s="532" t="str">
        <f t="shared" si="2237"/>
        <v/>
      </c>
      <c r="DG672" s="631">
        <f t="shared" si="2238"/>
        <v>0</v>
      </c>
      <c r="DH672" s="96">
        <f t="shared" si="2239"/>
        <v>0</v>
      </c>
      <c r="DI672" s="96">
        <f t="shared" si="2240"/>
        <v>0</v>
      </c>
      <c r="DJ672" s="96">
        <f t="shared" si="2241"/>
        <v>0</v>
      </c>
      <c r="DK672" s="467"/>
      <c r="DL672" s="599"/>
      <c r="DM672" s="599"/>
      <c r="DN672" s="599"/>
      <c r="DO672" s="599"/>
      <c r="DP672" s="599"/>
      <c r="DQ672" s="599"/>
      <c r="DR672" s="599"/>
      <c r="DS672" s="599"/>
      <c r="DT672" s="468"/>
    </row>
    <row r="673" spans="1:124" s="470" customFormat="1" ht="15.75" customHeight="1">
      <c r="A673" s="590" t="s">
        <v>226</v>
      </c>
      <c r="B673" s="611" t="str">
        <f t="shared" ref="B673:M673" si="2250">IF(B671="","",B671*B672/0.62/B$46/365)</f>
        <v/>
      </c>
      <c r="C673" s="611" t="str">
        <f t="shared" si="2250"/>
        <v/>
      </c>
      <c r="D673" s="611" t="str">
        <f t="shared" si="2250"/>
        <v/>
      </c>
      <c r="E673" s="611" t="str">
        <f t="shared" si="2250"/>
        <v/>
      </c>
      <c r="F673" s="611" t="str">
        <f t="shared" si="2250"/>
        <v/>
      </c>
      <c r="G673" s="611" t="str">
        <f t="shared" si="2250"/>
        <v/>
      </c>
      <c r="H673" s="611" t="str">
        <f t="shared" si="2250"/>
        <v/>
      </c>
      <c r="I673" s="611" t="str">
        <f t="shared" si="2250"/>
        <v/>
      </c>
      <c r="J673" s="611" t="str">
        <f t="shared" si="2250"/>
        <v/>
      </c>
      <c r="K673" s="611" t="str">
        <f t="shared" si="2250"/>
        <v/>
      </c>
      <c r="L673" s="611" t="str">
        <f t="shared" si="2250"/>
        <v/>
      </c>
      <c r="M673" s="611" t="str">
        <f t="shared" si="2250"/>
        <v/>
      </c>
      <c r="N673" s="611"/>
      <c r="O673" s="611"/>
      <c r="P673" s="611"/>
      <c r="Q673" s="611"/>
      <c r="R673" s="611"/>
      <c r="S673" s="630"/>
      <c r="T673" s="611" t="str">
        <f t="shared" ref="T673:AE673" si="2251">IF(T671="","",T671*T672/0.62/T$46/365)</f>
        <v/>
      </c>
      <c r="U673" s="611" t="str">
        <f t="shared" si="2251"/>
        <v/>
      </c>
      <c r="V673" s="611" t="str">
        <f t="shared" si="2251"/>
        <v/>
      </c>
      <c r="W673" s="611" t="str">
        <f t="shared" si="2251"/>
        <v/>
      </c>
      <c r="X673" s="611" t="str">
        <f t="shared" si="2251"/>
        <v/>
      </c>
      <c r="Y673" s="611" t="str">
        <f t="shared" si="2251"/>
        <v/>
      </c>
      <c r="Z673" s="1348" t="str">
        <f t="shared" si="2251"/>
        <v/>
      </c>
      <c r="AA673" s="1348" t="str">
        <f t="shared" si="2251"/>
        <v/>
      </c>
      <c r="AB673" s="1348" t="str">
        <f t="shared" si="2251"/>
        <v/>
      </c>
      <c r="AC673" s="1348" t="str">
        <f t="shared" si="2251"/>
        <v/>
      </c>
      <c r="AD673" s="611" t="str">
        <f t="shared" si="2251"/>
        <v/>
      </c>
      <c r="AE673" s="1348" t="str">
        <f t="shared" si="2251"/>
        <v/>
      </c>
      <c r="AF673" s="611"/>
      <c r="AG673" s="611"/>
      <c r="AH673" s="611"/>
      <c r="AI673" s="611"/>
      <c r="AJ673" s="611"/>
      <c r="AK673" s="630"/>
      <c r="AL673" s="611" t="str">
        <f t="shared" ref="AL673:AW673" si="2252">IF(AL671="","",AL671*AL672/0.62/AL$46/365)</f>
        <v/>
      </c>
      <c r="AM673" s="611" t="str">
        <f t="shared" si="2252"/>
        <v/>
      </c>
      <c r="AN673" s="611" t="str">
        <f t="shared" si="2252"/>
        <v/>
      </c>
      <c r="AO673" s="611" t="str">
        <f t="shared" si="2252"/>
        <v/>
      </c>
      <c r="AP673" s="611" t="str">
        <f t="shared" si="2252"/>
        <v/>
      </c>
      <c r="AQ673" s="611" t="str">
        <f t="shared" si="2252"/>
        <v/>
      </c>
      <c r="AR673" s="611" t="str">
        <f t="shared" si="2252"/>
        <v/>
      </c>
      <c r="AS673" s="611" t="str">
        <f t="shared" si="2252"/>
        <v/>
      </c>
      <c r="AT673" s="611" t="str">
        <f t="shared" si="2252"/>
        <v/>
      </c>
      <c r="AU673" s="611" t="str">
        <f t="shared" si="2252"/>
        <v/>
      </c>
      <c r="AV673" s="611" t="str">
        <f t="shared" si="2252"/>
        <v/>
      </c>
      <c r="AW673" s="611" t="str">
        <f t="shared" si="2252"/>
        <v/>
      </c>
      <c r="AX673" s="611"/>
      <c r="AY673" s="611"/>
      <c r="AZ673" s="611"/>
      <c r="BA673" s="611"/>
      <c r="BB673" s="611"/>
      <c r="BC673" s="630"/>
      <c r="BD673" s="1348" t="str">
        <f t="shared" ref="BD673:BO673" si="2253">IF(BD671="","",BD671*BD672/0.62/BD$46/365)</f>
        <v/>
      </c>
      <c r="BE673" s="1348" t="str">
        <f t="shared" si="2253"/>
        <v/>
      </c>
      <c r="BF673" s="1348" t="str">
        <f t="shared" si="2253"/>
        <v/>
      </c>
      <c r="BG673" s="1348" t="str">
        <f t="shared" si="2253"/>
        <v/>
      </c>
      <c r="BH673" s="1348" t="str">
        <f t="shared" si="2253"/>
        <v/>
      </c>
      <c r="BI673" s="1348" t="str">
        <f t="shared" si="2253"/>
        <v/>
      </c>
      <c r="BJ673" s="1348" t="str">
        <f t="shared" si="2253"/>
        <v/>
      </c>
      <c r="BK673" s="1348" t="str">
        <f t="shared" si="2253"/>
        <v/>
      </c>
      <c r="BL673" s="1348" t="str">
        <f t="shared" si="2253"/>
        <v/>
      </c>
      <c r="BM673" s="1348" t="str">
        <f t="shared" si="2253"/>
        <v/>
      </c>
      <c r="BN673" s="1348" t="str">
        <f t="shared" si="2253"/>
        <v/>
      </c>
      <c r="BO673" s="1348" t="str">
        <f t="shared" si="2253"/>
        <v/>
      </c>
      <c r="BP673" s="1348"/>
      <c r="BQ673" s="1348"/>
      <c r="BR673" s="1348"/>
      <c r="BS673" s="1348"/>
      <c r="BT673" s="1348"/>
      <c r="BU673" s="630"/>
      <c r="BV673" s="611" t="str">
        <f>IF(BV671="","",BV671*BV672/0.62/BV$46/365)</f>
        <v/>
      </c>
      <c r="BW673" s="611" t="str">
        <f>IF(BW671="","",BW671*BW672/0.62/BW$46/365)</f>
        <v/>
      </c>
      <c r="BX673" s="611" t="str">
        <f>IF(BX671="","",BX671*BX672/0.62/BX$46/365)</f>
        <v/>
      </c>
      <c r="BY673" s="611" t="str">
        <f>IF(BY671="","",BY671*BY672/0.62/BY$46/365)</f>
        <v/>
      </c>
      <c r="BZ673" s="578" t="str">
        <f t="shared" si="2216"/>
        <v/>
      </c>
      <c r="CA673" s="603" t="str">
        <f t="shared" si="2217"/>
        <v/>
      </c>
      <c r="CB673" s="603" t="str">
        <f t="shared" si="2218"/>
        <v/>
      </c>
      <c r="CC673" s="668" t="str">
        <f t="shared" si="2219"/>
        <v/>
      </c>
      <c r="CD673" s="1072" t="str">
        <f t="shared" si="2220"/>
        <v/>
      </c>
      <c r="CE673" s="1073" t="str">
        <f t="shared" si="2211"/>
        <v/>
      </c>
      <c r="CF673" s="1073" t="str">
        <f t="shared" si="2211"/>
        <v/>
      </c>
      <c r="CG673" s="1073" t="str">
        <f t="shared" si="2211"/>
        <v/>
      </c>
      <c r="CH673" s="1073" t="str">
        <f t="shared" si="2211"/>
        <v/>
      </c>
      <c r="CI673" s="1074" t="str">
        <f t="shared" si="2211"/>
        <v/>
      </c>
      <c r="CJ673" s="1074" t="str">
        <f t="shared" si="2211"/>
        <v/>
      </c>
      <c r="CK673" s="1073" t="str">
        <f t="shared" si="2211"/>
        <v/>
      </c>
      <c r="CL673" s="1073" t="str">
        <f t="shared" si="2211"/>
        <v/>
      </c>
      <c r="CM673" s="1073" t="str">
        <f t="shared" si="2211"/>
        <v/>
      </c>
      <c r="CN673" s="1073" t="str">
        <f t="shared" si="2211"/>
        <v/>
      </c>
      <c r="CO673" s="1072" t="str">
        <f t="shared" si="2211"/>
        <v/>
      </c>
      <c r="CP673" s="520" t="str">
        <f t="shared" si="2221"/>
        <v/>
      </c>
      <c r="CQ673" s="521" t="str">
        <f t="shared" si="2222"/>
        <v/>
      </c>
      <c r="CR673" s="522" t="str">
        <f t="shared" si="2223"/>
        <v/>
      </c>
      <c r="CS673" s="522" t="str">
        <f t="shared" si="2224"/>
        <v/>
      </c>
      <c r="CT673" s="522" t="str">
        <f t="shared" si="2225"/>
        <v/>
      </c>
      <c r="CU673" s="522" t="str">
        <f t="shared" si="2226"/>
        <v/>
      </c>
      <c r="CV673" s="522" t="str">
        <f t="shared" si="2227"/>
        <v/>
      </c>
      <c r="CW673" s="523" t="str">
        <f t="shared" si="2228"/>
        <v/>
      </c>
      <c r="CX673" s="523" t="str">
        <f t="shared" si="2229"/>
        <v/>
      </c>
      <c r="CY673" s="523" t="str">
        <f t="shared" si="2230"/>
        <v/>
      </c>
      <c r="CZ673" s="522" t="str">
        <f t="shared" si="2231"/>
        <v/>
      </c>
      <c r="DA673" s="522" t="str">
        <f t="shared" si="2232"/>
        <v/>
      </c>
      <c r="DB673" s="522" t="str">
        <f t="shared" si="2233"/>
        <v/>
      </c>
      <c r="DC673" s="522" t="str">
        <f t="shared" si="2234"/>
        <v/>
      </c>
      <c r="DD673" s="522" t="str">
        <f t="shared" si="2235"/>
        <v/>
      </c>
      <c r="DE673" s="521" t="str">
        <f t="shared" si="2236"/>
        <v/>
      </c>
      <c r="DF673" s="520" t="str">
        <f t="shared" si="2237"/>
        <v/>
      </c>
      <c r="DG673" s="631">
        <f t="shared" si="2238"/>
        <v>0</v>
      </c>
      <c r="DH673" s="96">
        <f t="shared" si="2239"/>
        <v>0</v>
      </c>
      <c r="DI673" s="96">
        <f t="shared" si="2240"/>
        <v>0</v>
      </c>
      <c r="DJ673" s="96">
        <f t="shared" si="2241"/>
        <v>0</v>
      </c>
      <c r="DK673" s="467"/>
      <c r="DL673" s="599"/>
      <c r="DM673" s="599"/>
      <c r="DN673" s="599"/>
      <c r="DO673" s="599"/>
      <c r="DP673" s="599"/>
      <c r="DQ673" s="599"/>
      <c r="DR673" s="599"/>
      <c r="DS673" s="599"/>
      <c r="DT673" s="468"/>
    </row>
    <row r="674" spans="1:124" s="470" customFormat="1" ht="15.75" customHeight="1">
      <c r="A674" s="722" t="s">
        <v>304</v>
      </c>
      <c r="B674" s="212"/>
      <c r="C674" s="212"/>
      <c r="D674" s="212"/>
      <c r="E674" s="212"/>
      <c r="F674" s="212">
        <v>20</v>
      </c>
      <c r="G674" s="212"/>
      <c r="H674" s="212"/>
      <c r="I674" s="212"/>
      <c r="J674" s="212"/>
      <c r="K674" s="281"/>
      <c r="L674" s="281"/>
      <c r="M674" s="281"/>
      <c r="N674" s="281"/>
      <c r="O674" s="281"/>
      <c r="P674" s="281"/>
      <c r="Q674" s="281"/>
      <c r="R674" s="281"/>
      <c r="S674" s="569"/>
      <c r="T674" s="212"/>
      <c r="U674" s="212"/>
      <c r="V674" s="212"/>
      <c r="W674" s="212"/>
      <c r="X674" s="212"/>
      <c r="Y674" s="212"/>
      <c r="Z674" s="1338"/>
      <c r="AA674" s="1338"/>
      <c r="AB674" s="1338"/>
      <c r="AC674" s="1338"/>
      <c r="AD674" s="212"/>
      <c r="AE674" s="1338"/>
      <c r="AF674" s="212"/>
      <c r="AG674" s="212"/>
      <c r="AH674" s="212"/>
      <c r="AI674" s="281"/>
      <c r="AJ674" s="212"/>
      <c r="AK674" s="569"/>
      <c r="AL674" s="212"/>
      <c r="AM674" s="212"/>
      <c r="AN674" s="212"/>
      <c r="AO674" s="212"/>
      <c r="AP674" s="212"/>
      <c r="AQ674" s="212"/>
      <c r="AR674" s="212"/>
      <c r="AS674" s="212"/>
      <c r="AT674" s="212"/>
      <c r="AU674" s="212"/>
      <c r="AV674" s="212"/>
      <c r="AW674" s="212"/>
      <c r="AX674" s="212"/>
      <c r="AY674" s="212"/>
      <c r="AZ674" s="212"/>
      <c r="BA674" s="212"/>
      <c r="BB674" s="212"/>
      <c r="BC674" s="569"/>
      <c r="BD674" s="1338"/>
      <c r="BE674" s="1338"/>
      <c r="BF674" s="1338"/>
      <c r="BG674" s="1338"/>
      <c r="BH674" s="1338"/>
      <c r="BI674" s="1338"/>
      <c r="BJ674" s="1338"/>
      <c r="BK674" s="1338"/>
      <c r="BL674" s="1338"/>
      <c r="BM674" s="1338"/>
      <c r="BN674" s="1338"/>
      <c r="BO674" s="1338"/>
      <c r="BP674" s="1338"/>
      <c r="BQ674" s="1338"/>
      <c r="BR674" s="1338"/>
      <c r="BS674" s="1338"/>
      <c r="BT674" s="1338"/>
      <c r="BU674" s="569"/>
      <c r="BV674" s="745"/>
      <c r="BW674" s="745"/>
      <c r="BX674" s="745"/>
      <c r="BY674" s="745"/>
      <c r="BZ674" s="578" t="str">
        <f t="shared" si="2216"/>
        <v/>
      </c>
      <c r="CA674" s="578" t="str">
        <f t="shared" si="2217"/>
        <v/>
      </c>
      <c r="CB674" s="578" t="str">
        <f t="shared" si="2218"/>
        <v/>
      </c>
      <c r="CC674" s="665" t="str">
        <f t="shared" si="2219"/>
        <v/>
      </c>
      <c r="CD674" s="1069" t="str">
        <f t="shared" si="2220"/>
        <v/>
      </c>
      <c r="CE674" s="1070" t="str">
        <f t="shared" si="2211"/>
        <v/>
      </c>
      <c r="CF674" s="1070" t="str">
        <f t="shared" si="2211"/>
        <v/>
      </c>
      <c r="CG674" s="1070" t="str">
        <f t="shared" si="2211"/>
        <v/>
      </c>
      <c r="CH674" s="1070" t="str">
        <f t="shared" si="2211"/>
        <v/>
      </c>
      <c r="CI674" s="1071" t="str">
        <f t="shared" si="2211"/>
        <v/>
      </c>
      <c r="CJ674" s="1071" t="str">
        <f t="shared" si="2211"/>
        <v/>
      </c>
      <c r="CK674" s="1070" t="str">
        <f t="shared" si="2211"/>
        <v/>
      </c>
      <c r="CL674" s="1070" t="str">
        <f t="shared" si="2211"/>
        <v/>
      </c>
      <c r="CM674" s="1070" t="str">
        <f t="shared" si="2211"/>
        <v/>
      </c>
      <c r="CN674" s="1070" t="str">
        <f t="shared" si="2211"/>
        <v/>
      </c>
      <c r="CO674" s="1069" t="str">
        <f t="shared" si="2211"/>
        <v/>
      </c>
      <c r="CP674" s="532" t="str">
        <f t="shared" si="2221"/>
        <v/>
      </c>
      <c r="CQ674" s="533" t="str">
        <f t="shared" si="2222"/>
        <v/>
      </c>
      <c r="CR674" s="534" t="str">
        <f t="shared" si="2223"/>
        <v/>
      </c>
      <c r="CS674" s="534" t="str">
        <f t="shared" si="2224"/>
        <v/>
      </c>
      <c r="CT674" s="534" t="str">
        <f t="shared" si="2225"/>
        <v/>
      </c>
      <c r="CU674" s="534" t="str">
        <f t="shared" si="2226"/>
        <v/>
      </c>
      <c r="CV674" s="534" t="str">
        <f t="shared" si="2227"/>
        <v/>
      </c>
      <c r="CW674" s="535" t="str">
        <f t="shared" si="2228"/>
        <v/>
      </c>
      <c r="CX674" s="535" t="str">
        <f t="shared" si="2229"/>
        <v/>
      </c>
      <c r="CY674" s="535" t="str">
        <f t="shared" si="2230"/>
        <v/>
      </c>
      <c r="CZ674" s="534" t="str">
        <f t="shared" si="2231"/>
        <v/>
      </c>
      <c r="DA674" s="534" t="str">
        <f t="shared" si="2232"/>
        <v/>
      </c>
      <c r="DB674" s="534" t="str">
        <f t="shared" si="2233"/>
        <v/>
      </c>
      <c r="DC674" s="534" t="str">
        <f t="shared" si="2234"/>
        <v/>
      </c>
      <c r="DD674" s="534" t="str">
        <f t="shared" si="2235"/>
        <v/>
      </c>
      <c r="DE674" s="533" t="str">
        <f t="shared" si="2236"/>
        <v/>
      </c>
      <c r="DF674" s="532" t="str">
        <f t="shared" si="2237"/>
        <v/>
      </c>
      <c r="DG674" s="631">
        <f t="shared" si="2238"/>
        <v>1</v>
      </c>
      <c r="DH674" s="96">
        <f t="shared" si="2239"/>
        <v>0</v>
      </c>
      <c r="DI674" s="96">
        <f t="shared" si="2240"/>
        <v>0</v>
      </c>
      <c r="DJ674" s="96">
        <f t="shared" si="2241"/>
        <v>0</v>
      </c>
      <c r="DK674" s="467"/>
      <c r="DL674" s="599"/>
      <c r="DM674" s="599"/>
      <c r="DN674" s="599"/>
      <c r="DO674" s="599"/>
      <c r="DP674" s="599"/>
      <c r="DQ674" s="599"/>
      <c r="DR674" s="599"/>
      <c r="DS674" s="599"/>
      <c r="DT674" s="468"/>
    </row>
    <row r="675" spans="1:124" s="470" customFormat="1" ht="15.75" customHeight="1">
      <c r="A675" s="590" t="s">
        <v>286</v>
      </c>
      <c r="B675" s="212"/>
      <c r="C675" s="212"/>
      <c r="D675" s="212"/>
      <c r="E675" s="212"/>
      <c r="F675" s="212">
        <v>1</v>
      </c>
      <c r="G675" s="212"/>
      <c r="H675" s="212"/>
      <c r="I675" s="212"/>
      <c r="J675" s="212"/>
      <c r="K675" s="281"/>
      <c r="L675" s="281"/>
      <c r="M675" s="281"/>
      <c r="N675" s="281"/>
      <c r="O675" s="281"/>
      <c r="P675" s="281"/>
      <c r="Q675" s="281"/>
      <c r="R675" s="281"/>
      <c r="S675" s="569"/>
      <c r="T675" s="212"/>
      <c r="U675" s="212"/>
      <c r="V675" s="212"/>
      <c r="W675" s="212"/>
      <c r="X675" s="212"/>
      <c r="Y675" s="212"/>
      <c r="Z675" s="1338"/>
      <c r="AA675" s="1338"/>
      <c r="AB675" s="1338"/>
      <c r="AC675" s="1338"/>
      <c r="AD675" s="212"/>
      <c r="AE675" s="1338"/>
      <c r="AF675" s="212"/>
      <c r="AG675" s="212"/>
      <c r="AH675" s="212"/>
      <c r="AI675" s="281"/>
      <c r="AJ675" s="212"/>
      <c r="AK675" s="569"/>
      <c r="AL675" s="212"/>
      <c r="AM675" s="212"/>
      <c r="AN675" s="212"/>
      <c r="AO675" s="212"/>
      <c r="AP675" s="212"/>
      <c r="AQ675" s="212"/>
      <c r="AR675" s="212"/>
      <c r="AS675" s="212"/>
      <c r="AT675" s="212"/>
      <c r="AU675" s="212"/>
      <c r="AV675" s="212"/>
      <c r="AW675" s="212"/>
      <c r="AX675" s="212"/>
      <c r="AY675" s="212"/>
      <c r="AZ675" s="212"/>
      <c r="BA675" s="212"/>
      <c r="BB675" s="212"/>
      <c r="BC675" s="569"/>
      <c r="BD675" s="1338"/>
      <c r="BE675" s="1338"/>
      <c r="BF675" s="1338"/>
      <c r="BG675" s="1338"/>
      <c r="BH675" s="1338"/>
      <c r="BI675" s="1338"/>
      <c r="BJ675" s="1338"/>
      <c r="BK675" s="1338"/>
      <c r="BL675" s="1338"/>
      <c r="BM675" s="1338"/>
      <c r="BN675" s="1338"/>
      <c r="BO675" s="1338"/>
      <c r="BP675" s="1338"/>
      <c r="BQ675" s="1338"/>
      <c r="BR675" s="1338"/>
      <c r="BS675" s="1338"/>
      <c r="BT675" s="1338"/>
      <c r="BU675" s="569"/>
      <c r="BV675" s="212"/>
      <c r="BW675" s="212"/>
      <c r="BX675" s="212"/>
      <c r="BY675" s="212"/>
      <c r="BZ675" s="578" t="str">
        <f t="shared" si="2216"/>
        <v/>
      </c>
      <c r="CA675" s="578" t="str">
        <f t="shared" si="2217"/>
        <v/>
      </c>
      <c r="CB675" s="578" t="str">
        <f t="shared" si="2218"/>
        <v/>
      </c>
      <c r="CC675" s="665" t="str">
        <f t="shared" si="2219"/>
        <v/>
      </c>
      <c r="CD675" s="1069" t="str">
        <f t="shared" si="2220"/>
        <v/>
      </c>
      <c r="CE675" s="1070" t="str">
        <f t="shared" si="2211"/>
        <v/>
      </c>
      <c r="CF675" s="1070" t="str">
        <f t="shared" si="2211"/>
        <v/>
      </c>
      <c r="CG675" s="1070" t="str">
        <f t="shared" si="2211"/>
        <v/>
      </c>
      <c r="CH675" s="1070" t="str">
        <f t="shared" si="2211"/>
        <v/>
      </c>
      <c r="CI675" s="1071" t="str">
        <f t="shared" si="2211"/>
        <v/>
      </c>
      <c r="CJ675" s="1071" t="str">
        <f t="shared" si="2211"/>
        <v/>
      </c>
      <c r="CK675" s="1070" t="str">
        <f t="shared" si="2211"/>
        <v/>
      </c>
      <c r="CL675" s="1070" t="str">
        <f t="shared" si="2211"/>
        <v/>
      </c>
      <c r="CM675" s="1070" t="str">
        <f t="shared" si="2211"/>
        <v/>
      </c>
      <c r="CN675" s="1070" t="str">
        <f t="shared" si="2211"/>
        <v/>
      </c>
      <c r="CO675" s="1069" t="str">
        <f t="shared" si="2211"/>
        <v/>
      </c>
      <c r="CP675" s="532" t="str">
        <f t="shared" si="2221"/>
        <v/>
      </c>
      <c r="CQ675" s="533" t="str">
        <f t="shared" si="2222"/>
        <v/>
      </c>
      <c r="CR675" s="534" t="str">
        <f t="shared" si="2223"/>
        <v/>
      </c>
      <c r="CS675" s="534" t="str">
        <f t="shared" si="2224"/>
        <v/>
      </c>
      <c r="CT675" s="534" t="str">
        <f t="shared" si="2225"/>
        <v/>
      </c>
      <c r="CU675" s="534" t="str">
        <f t="shared" si="2226"/>
        <v/>
      </c>
      <c r="CV675" s="534" t="str">
        <f t="shared" si="2227"/>
        <v/>
      </c>
      <c r="CW675" s="535" t="str">
        <f t="shared" si="2228"/>
        <v/>
      </c>
      <c r="CX675" s="535" t="str">
        <f t="shared" si="2229"/>
        <v/>
      </c>
      <c r="CY675" s="535" t="str">
        <f t="shared" si="2230"/>
        <v/>
      </c>
      <c r="CZ675" s="534" t="str">
        <f t="shared" si="2231"/>
        <v/>
      </c>
      <c r="DA675" s="534" t="str">
        <f t="shared" si="2232"/>
        <v/>
      </c>
      <c r="DB675" s="534" t="str">
        <f t="shared" si="2233"/>
        <v/>
      </c>
      <c r="DC675" s="534" t="str">
        <f t="shared" si="2234"/>
        <v/>
      </c>
      <c r="DD675" s="534" t="str">
        <f t="shared" si="2235"/>
        <v/>
      </c>
      <c r="DE675" s="533" t="str">
        <f t="shared" si="2236"/>
        <v/>
      </c>
      <c r="DF675" s="532" t="str">
        <f t="shared" si="2237"/>
        <v/>
      </c>
      <c r="DG675" s="631">
        <f t="shared" si="2238"/>
        <v>1</v>
      </c>
      <c r="DH675" s="96">
        <f t="shared" si="2239"/>
        <v>0</v>
      </c>
      <c r="DI675" s="96">
        <f t="shared" si="2240"/>
        <v>0</v>
      </c>
      <c r="DJ675" s="96">
        <f t="shared" si="2241"/>
        <v>0</v>
      </c>
      <c r="DK675" s="467"/>
      <c r="DL675" s="599"/>
      <c r="DM675" s="599"/>
      <c r="DN675" s="599"/>
      <c r="DO675" s="599"/>
      <c r="DP675" s="599"/>
      <c r="DQ675" s="599"/>
      <c r="DR675" s="599"/>
      <c r="DS675" s="599"/>
      <c r="DT675" s="468"/>
    </row>
    <row r="676" spans="1:124" s="470" customFormat="1" ht="15.75" customHeight="1">
      <c r="A676" s="590" t="s">
        <v>226</v>
      </c>
      <c r="B676" s="611" t="str">
        <f t="shared" ref="B676:M676" si="2254">IF(B674="","",B674*B675/0.23/B$46/365)</f>
        <v/>
      </c>
      <c r="C676" s="611" t="str">
        <f t="shared" si="2254"/>
        <v/>
      </c>
      <c r="D676" s="611" t="str">
        <f t="shared" si="2254"/>
        <v/>
      </c>
      <c r="E676" s="611" t="str">
        <f t="shared" si="2254"/>
        <v/>
      </c>
      <c r="F676" s="611">
        <f t="shared" si="2254"/>
        <v>1.9853087155052612E-2</v>
      </c>
      <c r="G676" s="611" t="str">
        <f t="shared" si="2254"/>
        <v/>
      </c>
      <c r="H676" s="611" t="str">
        <f t="shared" si="2254"/>
        <v/>
      </c>
      <c r="I676" s="611" t="str">
        <f t="shared" si="2254"/>
        <v/>
      </c>
      <c r="J676" s="611" t="str">
        <f t="shared" si="2254"/>
        <v/>
      </c>
      <c r="K676" s="611" t="str">
        <f t="shared" si="2254"/>
        <v/>
      </c>
      <c r="L676" s="611" t="str">
        <f t="shared" si="2254"/>
        <v/>
      </c>
      <c r="M676" s="611" t="str">
        <f t="shared" si="2254"/>
        <v/>
      </c>
      <c r="N676" s="611"/>
      <c r="O676" s="611"/>
      <c r="P676" s="611"/>
      <c r="Q676" s="611"/>
      <c r="R676" s="611"/>
      <c r="S676" s="630"/>
      <c r="T676" s="611" t="str">
        <f t="shared" ref="T676:AE676" si="2255">IF(T674="","",T674*T675/0.23/T$46/365)</f>
        <v/>
      </c>
      <c r="U676" s="611" t="str">
        <f t="shared" si="2255"/>
        <v/>
      </c>
      <c r="V676" s="611" t="str">
        <f t="shared" si="2255"/>
        <v/>
      </c>
      <c r="W676" s="611" t="str">
        <f t="shared" si="2255"/>
        <v/>
      </c>
      <c r="X676" s="611" t="str">
        <f t="shared" si="2255"/>
        <v/>
      </c>
      <c r="Y676" s="611" t="str">
        <f t="shared" si="2255"/>
        <v/>
      </c>
      <c r="Z676" s="1348" t="str">
        <f t="shared" si="2255"/>
        <v/>
      </c>
      <c r="AA676" s="1348" t="str">
        <f t="shared" si="2255"/>
        <v/>
      </c>
      <c r="AB676" s="1348" t="str">
        <f t="shared" si="2255"/>
        <v/>
      </c>
      <c r="AC676" s="1348" t="str">
        <f t="shared" si="2255"/>
        <v/>
      </c>
      <c r="AD676" s="611" t="str">
        <f t="shared" si="2255"/>
        <v/>
      </c>
      <c r="AE676" s="1348" t="str">
        <f t="shared" si="2255"/>
        <v/>
      </c>
      <c r="AF676" s="611"/>
      <c r="AG676" s="611"/>
      <c r="AH676" s="611"/>
      <c r="AI676" s="611"/>
      <c r="AJ676" s="611"/>
      <c r="AK676" s="630"/>
      <c r="AL676" s="611" t="str">
        <f t="shared" ref="AL676:AW676" si="2256">IF(AL674="","",AL674*AL675/0.23/AL$46/365)</f>
        <v/>
      </c>
      <c r="AM676" s="611" t="str">
        <f t="shared" si="2256"/>
        <v/>
      </c>
      <c r="AN676" s="611" t="str">
        <f t="shared" si="2256"/>
        <v/>
      </c>
      <c r="AO676" s="611" t="str">
        <f t="shared" si="2256"/>
        <v/>
      </c>
      <c r="AP676" s="611"/>
      <c r="AQ676" s="611" t="str">
        <f t="shared" si="2256"/>
        <v/>
      </c>
      <c r="AR676" s="611" t="str">
        <f t="shared" si="2256"/>
        <v/>
      </c>
      <c r="AS676" s="611" t="str">
        <f t="shared" si="2256"/>
        <v/>
      </c>
      <c r="AT676" s="611" t="str">
        <f t="shared" si="2256"/>
        <v/>
      </c>
      <c r="AU676" s="611" t="str">
        <f t="shared" si="2256"/>
        <v/>
      </c>
      <c r="AV676" s="611" t="str">
        <f t="shared" si="2256"/>
        <v/>
      </c>
      <c r="AW676" s="611" t="str">
        <f t="shared" si="2256"/>
        <v/>
      </c>
      <c r="AX676" s="611"/>
      <c r="AY676" s="611"/>
      <c r="AZ676" s="611"/>
      <c r="BA676" s="611"/>
      <c r="BB676" s="611"/>
      <c r="BC676" s="630"/>
      <c r="BD676" s="1348" t="str">
        <f t="shared" ref="BD676:BO676" si="2257">IF(BD674="","",BD674*BD675/0.23/BD$46/365)</f>
        <v/>
      </c>
      <c r="BE676" s="1348" t="str">
        <f t="shared" si="2257"/>
        <v/>
      </c>
      <c r="BF676" s="1348" t="str">
        <f t="shared" si="2257"/>
        <v/>
      </c>
      <c r="BG676" s="1348" t="str">
        <f t="shared" si="2257"/>
        <v/>
      </c>
      <c r="BH676" s="1348" t="str">
        <f t="shared" si="2257"/>
        <v/>
      </c>
      <c r="BI676" s="1348" t="str">
        <f t="shared" si="2257"/>
        <v/>
      </c>
      <c r="BJ676" s="1348" t="str">
        <f t="shared" si="2257"/>
        <v/>
      </c>
      <c r="BK676" s="1348" t="str">
        <f t="shared" si="2257"/>
        <v/>
      </c>
      <c r="BL676" s="1348" t="str">
        <f t="shared" si="2257"/>
        <v/>
      </c>
      <c r="BM676" s="1348" t="str">
        <f t="shared" si="2257"/>
        <v/>
      </c>
      <c r="BN676" s="1348" t="str">
        <f t="shared" si="2257"/>
        <v/>
      </c>
      <c r="BO676" s="1348" t="str">
        <f t="shared" si="2257"/>
        <v/>
      </c>
      <c r="BP676" s="1348"/>
      <c r="BQ676" s="1348"/>
      <c r="BR676" s="1348"/>
      <c r="BS676" s="1348"/>
      <c r="BT676" s="1348"/>
      <c r="BU676" s="630"/>
      <c r="BV676" s="611" t="str">
        <f>IF(BV674="","",BV674*BV675/0.23/BV$46/365)</f>
        <v/>
      </c>
      <c r="BW676" s="611" t="str">
        <f>IF(BW674="","",BW674*BW675/0.23/BW$46/365)</f>
        <v/>
      </c>
      <c r="BX676" s="611" t="str">
        <f>IF(BX674="","",BX674*BX675/0.23/BX$46/365)</f>
        <v/>
      </c>
      <c r="BY676" s="611" t="str">
        <f>IF(BY674="","",BY674*BY675/0.23/BY$46/365)</f>
        <v/>
      </c>
      <c r="BZ676" s="578" t="str">
        <f t="shared" si="2216"/>
        <v/>
      </c>
      <c r="CA676" s="603" t="str">
        <f t="shared" si="2217"/>
        <v/>
      </c>
      <c r="CB676" s="603" t="str">
        <f t="shared" si="2218"/>
        <v/>
      </c>
      <c r="CC676" s="668" t="str">
        <f t="shared" si="2219"/>
        <v/>
      </c>
      <c r="CD676" s="1072" t="str">
        <f t="shared" si="2220"/>
        <v/>
      </c>
      <c r="CE676" s="1073" t="str">
        <f t="shared" si="2211"/>
        <v/>
      </c>
      <c r="CF676" s="1073" t="str">
        <f t="shared" si="2211"/>
        <v/>
      </c>
      <c r="CG676" s="1073" t="str">
        <f t="shared" si="2211"/>
        <v/>
      </c>
      <c r="CH676" s="1073" t="str">
        <f t="shared" si="2211"/>
        <v/>
      </c>
      <c r="CI676" s="1074" t="str">
        <f t="shared" si="2211"/>
        <v/>
      </c>
      <c r="CJ676" s="1074" t="str">
        <f t="shared" si="2211"/>
        <v/>
      </c>
      <c r="CK676" s="1073" t="str">
        <f t="shared" si="2211"/>
        <v/>
      </c>
      <c r="CL676" s="1073" t="str">
        <f t="shared" si="2211"/>
        <v/>
      </c>
      <c r="CM676" s="1073" t="str">
        <f t="shared" si="2211"/>
        <v/>
      </c>
      <c r="CN676" s="1073" t="str">
        <f t="shared" si="2211"/>
        <v/>
      </c>
      <c r="CO676" s="1072" t="str">
        <f t="shared" si="2211"/>
        <v/>
      </c>
      <c r="CP676" s="520" t="str">
        <f t="shared" si="2221"/>
        <v/>
      </c>
      <c r="CQ676" s="521" t="str">
        <f t="shared" si="2222"/>
        <v/>
      </c>
      <c r="CR676" s="522" t="str">
        <f t="shared" si="2223"/>
        <v/>
      </c>
      <c r="CS676" s="522" t="str">
        <f t="shared" si="2224"/>
        <v/>
      </c>
      <c r="CT676" s="522" t="str">
        <f t="shared" si="2225"/>
        <v/>
      </c>
      <c r="CU676" s="522" t="str">
        <f t="shared" si="2226"/>
        <v/>
      </c>
      <c r="CV676" s="522" t="str">
        <f t="shared" si="2227"/>
        <v/>
      </c>
      <c r="CW676" s="523" t="str">
        <f t="shared" si="2228"/>
        <v/>
      </c>
      <c r="CX676" s="523" t="str">
        <f t="shared" si="2229"/>
        <v/>
      </c>
      <c r="CY676" s="523" t="str">
        <f t="shared" si="2230"/>
        <v/>
      </c>
      <c r="CZ676" s="522" t="str">
        <f t="shared" si="2231"/>
        <v/>
      </c>
      <c r="DA676" s="522" t="str">
        <f t="shared" si="2232"/>
        <v/>
      </c>
      <c r="DB676" s="522" t="str">
        <f t="shared" si="2233"/>
        <v/>
      </c>
      <c r="DC676" s="522" t="str">
        <f t="shared" si="2234"/>
        <v/>
      </c>
      <c r="DD676" s="522" t="str">
        <f t="shared" si="2235"/>
        <v/>
      </c>
      <c r="DE676" s="521" t="str">
        <f t="shared" si="2236"/>
        <v/>
      </c>
      <c r="DF676" s="520" t="str">
        <f t="shared" si="2237"/>
        <v/>
      </c>
      <c r="DG676" s="631">
        <f t="shared" si="2238"/>
        <v>1</v>
      </c>
      <c r="DH676" s="96">
        <f t="shared" si="2239"/>
        <v>0</v>
      </c>
      <c r="DI676" s="96">
        <f t="shared" si="2240"/>
        <v>0</v>
      </c>
      <c r="DJ676" s="96">
        <f t="shared" si="2241"/>
        <v>0</v>
      </c>
      <c r="DK676" s="467"/>
      <c r="DL676" s="599"/>
      <c r="DM676" s="599"/>
      <c r="DN676" s="599"/>
      <c r="DO676" s="599"/>
      <c r="DP676" s="599"/>
      <c r="DQ676" s="599"/>
      <c r="DR676" s="599"/>
      <c r="DS676" s="599"/>
      <c r="DT676" s="468"/>
    </row>
    <row r="677" spans="1:124" s="470" customFormat="1" ht="15.75" customHeight="1">
      <c r="A677" s="659" t="s">
        <v>305</v>
      </c>
      <c r="B677" s="212"/>
      <c r="C677" s="212"/>
      <c r="D677" s="212"/>
      <c r="E677" s="212"/>
      <c r="F677" s="212"/>
      <c r="G677" s="212"/>
      <c r="H677" s="212"/>
      <c r="I677" s="212"/>
      <c r="J677" s="212"/>
      <c r="K677" s="281"/>
      <c r="L677" s="281"/>
      <c r="M677" s="281"/>
      <c r="N677" s="281"/>
      <c r="O677" s="212"/>
      <c r="P677" s="212"/>
      <c r="Q677" s="281"/>
      <c r="R677" s="281"/>
      <c r="S677" s="746"/>
      <c r="T677" s="212"/>
      <c r="U677" s="212"/>
      <c r="V677" s="212"/>
      <c r="W677" s="212"/>
      <c r="X677" s="212"/>
      <c r="Y677" s="212"/>
      <c r="Z677" s="1338"/>
      <c r="AA677" s="1338"/>
      <c r="AB677" s="1338"/>
      <c r="AC677" s="1338"/>
      <c r="AD677" s="212"/>
      <c r="AE677" s="1338"/>
      <c r="AF677" s="212"/>
      <c r="AG677" s="212"/>
      <c r="AH677" s="212"/>
      <c r="AI677" s="281"/>
      <c r="AJ677" s="212"/>
      <c r="AK677" s="746"/>
      <c r="AL677" s="212"/>
      <c r="AM677" s="212"/>
      <c r="AN677" s="212"/>
      <c r="AO677" s="212"/>
      <c r="AP677" s="212"/>
      <c r="AQ677" s="212"/>
      <c r="AR677" s="212"/>
      <c r="AS677" s="212"/>
      <c r="AT677" s="212"/>
      <c r="AU677" s="212"/>
      <c r="AV677" s="212"/>
      <c r="AW677" s="212"/>
      <c r="AX677" s="212"/>
      <c r="AY677" s="212"/>
      <c r="AZ677" s="212"/>
      <c r="BA677" s="212"/>
      <c r="BB677" s="212"/>
      <c r="BC677" s="746"/>
      <c r="BD677" s="1338"/>
      <c r="BE677" s="1338"/>
      <c r="BF677" s="1338"/>
      <c r="BG677" s="1338"/>
      <c r="BH677" s="1338"/>
      <c r="BI677" s="1338"/>
      <c r="BJ677" s="1338"/>
      <c r="BK677" s="1338"/>
      <c r="BL677" s="1338"/>
      <c r="BM677" s="1338"/>
      <c r="BN677" s="1338"/>
      <c r="BO677" s="1338"/>
      <c r="BP677" s="1338"/>
      <c r="BQ677" s="1338"/>
      <c r="BR677" s="1338"/>
      <c r="BS677" s="1338"/>
      <c r="BT677" s="1338"/>
      <c r="BU677" s="746"/>
      <c r="BV677" s="212"/>
      <c r="BW677" s="212"/>
      <c r="BX677" s="212"/>
      <c r="BY677" s="212"/>
      <c r="BZ677" s="570" t="str">
        <f t="shared" si="2216"/>
        <v/>
      </c>
      <c r="CA677" s="570" t="str">
        <f t="shared" si="2217"/>
        <v/>
      </c>
      <c r="CB677" s="570" t="str">
        <f t="shared" si="2218"/>
        <v/>
      </c>
      <c r="CC677" s="664" t="str">
        <f t="shared" si="2219"/>
        <v/>
      </c>
      <c r="CD677" s="1076"/>
      <c r="CE677" s="1076"/>
      <c r="CF677" s="1076"/>
      <c r="CG677" s="1076"/>
      <c r="CH677" s="1076"/>
      <c r="CI677" s="1076"/>
      <c r="CJ677" s="1076"/>
      <c r="CK677" s="1076"/>
      <c r="CL677" s="1076"/>
      <c r="CM677" s="1076"/>
      <c r="CN677" s="1076"/>
      <c r="CO677" s="1076"/>
      <c r="CP677" s="188"/>
      <c r="CQ677" s="188"/>
      <c r="CR677" s="188"/>
      <c r="CS677" s="188"/>
      <c r="CT677" s="188"/>
      <c r="CU677" s="188"/>
      <c r="CV677" s="188"/>
      <c r="CW677" s="188"/>
      <c r="CX677" s="188"/>
      <c r="CY677" s="188"/>
      <c r="CZ677" s="188"/>
      <c r="DA677" s="188"/>
      <c r="DB677" s="188"/>
      <c r="DC677" s="188"/>
      <c r="DD677" s="188"/>
      <c r="DE677" s="188"/>
      <c r="DF677" s="188"/>
      <c r="DG677" s="579"/>
      <c r="DH677" s="98"/>
      <c r="DI677" s="98"/>
      <c r="DJ677" s="98"/>
      <c r="DK677" s="572"/>
      <c r="DL677" s="598"/>
      <c r="DM677" s="598"/>
      <c r="DN677" s="598"/>
      <c r="DO677" s="598"/>
      <c r="DP677" s="598"/>
      <c r="DQ677" s="598"/>
      <c r="DR677" s="598"/>
      <c r="DS677" s="598"/>
      <c r="DT677" s="468"/>
    </row>
    <row r="678" spans="1:124" s="470" customFormat="1" ht="15.75" customHeight="1">
      <c r="A678" s="590" t="s">
        <v>290</v>
      </c>
      <c r="B678" s="212"/>
      <c r="C678" s="212"/>
      <c r="D678" s="212"/>
      <c r="E678" s="212"/>
      <c r="F678" s="212">
        <v>40</v>
      </c>
      <c r="G678" s="212"/>
      <c r="H678" s="212"/>
      <c r="I678" s="212"/>
      <c r="J678" s="212"/>
      <c r="K678" s="281"/>
      <c r="L678" s="281"/>
      <c r="M678" s="281"/>
      <c r="N678" s="281"/>
      <c r="O678" s="212"/>
      <c r="P678" s="212"/>
      <c r="Q678" s="281"/>
      <c r="R678" s="281"/>
      <c r="S678" s="747"/>
      <c r="T678" s="212"/>
      <c r="U678" s="212"/>
      <c r="V678" s="212"/>
      <c r="W678" s="212"/>
      <c r="X678" s="212"/>
      <c r="Y678" s="212"/>
      <c r="Z678" s="1338"/>
      <c r="AA678" s="1338"/>
      <c r="AB678" s="1338"/>
      <c r="AC678" s="1338"/>
      <c r="AD678" s="212"/>
      <c r="AE678" s="1338"/>
      <c r="AF678" s="212"/>
      <c r="AG678" s="212"/>
      <c r="AH678" s="212"/>
      <c r="AI678" s="281"/>
      <c r="AJ678" s="212"/>
      <c r="AK678" s="747"/>
      <c r="AL678" s="212"/>
      <c r="AM678" s="212"/>
      <c r="AN678" s="212"/>
      <c r="AO678" s="212"/>
      <c r="AP678" s="212"/>
      <c r="AQ678" s="212"/>
      <c r="AR678" s="212"/>
      <c r="AS678" s="212"/>
      <c r="AT678" s="212"/>
      <c r="AU678" s="212"/>
      <c r="AV678" s="212"/>
      <c r="AW678" s="212"/>
      <c r="AX678" s="212"/>
      <c r="AY678" s="212"/>
      <c r="AZ678" s="212"/>
      <c r="BA678" s="212"/>
      <c r="BB678" s="212"/>
      <c r="BC678" s="747"/>
      <c r="BD678" s="1338"/>
      <c r="BE678" s="1338"/>
      <c r="BF678" s="1338"/>
      <c r="BG678" s="1338"/>
      <c r="BH678" s="1338"/>
      <c r="BI678" s="1338"/>
      <c r="BJ678" s="1338"/>
      <c r="BK678" s="1338"/>
      <c r="BL678" s="1338"/>
      <c r="BM678" s="1338"/>
      <c r="BN678" s="1338"/>
      <c r="BO678" s="1338"/>
      <c r="BP678" s="1338"/>
      <c r="BQ678" s="1338"/>
      <c r="BR678" s="1338"/>
      <c r="BS678" s="1338"/>
      <c r="BT678" s="1338"/>
      <c r="BU678" s="747"/>
      <c r="BV678" s="745"/>
      <c r="BW678" s="745"/>
      <c r="BX678" s="745"/>
      <c r="BY678" s="745"/>
      <c r="BZ678" s="578" t="str">
        <f t="shared" si="2216"/>
        <v/>
      </c>
      <c r="CA678" s="578" t="str">
        <f t="shared" si="2217"/>
        <v/>
      </c>
      <c r="CB678" s="578" t="str">
        <f t="shared" si="2218"/>
        <v/>
      </c>
      <c r="CC678" s="665" t="str">
        <f t="shared" si="2219"/>
        <v/>
      </c>
      <c r="CD678" s="1069" t="str">
        <f t="shared" ref="CD678:CO678" si="2258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070" t="str">
        <f t="shared" si="2258"/>
        <v/>
      </c>
      <c r="CF678" s="1070" t="str">
        <f t="shared" si="2258"/>
        <v/>
      </c>
      <c r="CG678" s="1070" t="str">
        <f t="shared" si="2258"/>
        <v/>
      </c>
      <c r="CH678" s="1070" t="str">
        <f t="shared" si="2258"/>
        <v/>
      </c>
      <c r="CI678" s="1071" t="str">
        <f t="shared" si="2258"/>
        <v/>
      </c>
      <c r="CJ678" s="1071" t="str">
        <f t="shared" si="2258"/>
        <v/>
      </c>
      <c r="CK678" s="1070" t="str">
        <f t="shared" si="2258"/>
        <v/>
      </c>
      <c r="CL678" s="1070" t="str">
        <f t="shared" si="2258"/>
        <v/>
      </c>
      <c r="CM678" s="1070" t="str">
        <f t="shared" si="2258"/>
        <v/>
      </c>
      <c r="CN678" s="1070" t="str">
        <f t="shared" si="2258"/>
        <v/>
      </c>
      <c r="CO678" s="1069" t="str">
        <f t="shared" si="2258"/>
        <v/>
      </c>
      <c r="CP678" s="532" t="str">
        <f t="shared" ref="CP678:CY681" si="2259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33" t="str">
        <f t="shared" si="2259"/>
        <v/>
      </c>
      <c r="CR678" s="534" t="str">
        <f t="shared" si="2259"/>
        <v/>
      </c>
      <c r="CS678" s="534" t="str">
        <f t="shared" si="2259"/>
        <v/>
      </c>
      <c r="CT678" s="534" t="str">
        <f t="shared" si="2259"/>
        <v/>
      </c>
      <c r="CU678" s="534" t="str">
        <f t="shared" si="2259"/>
        <v/>
      </c>
      <c r="CV678" s="534" t="str">
        <f t="shared" si="2259"/>
        <v/>
      </c>
      <c r="CW678" s="535" t="str">
        <f t="shared" si="2259"/>
        <v/>
      </c>
      <c r="CX678" s="535" t="str">
        <f t="shared" si="2259"/>
        <v/>
      </c>
      <c r="CY678" s="535" t="str">
        <f t="shared" si="2259"/>
        <v/>
      </c>
      <c r="CZ678" s="534" t="str">
        <f t="shared" ref="CZ678:DF681" si="2260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34" t="str">
        <f t="shared" si="2260"/>
        <v/>
      </c>
      <c r="DB678" s="534" t="str">
        <f t="shared" si="2260"/>
        <v/>
      </c>
      <c r="DC678" s="534" t="str">
        <f t="shared" si="2260"/>
        <v/>
      </c>
      <c r="DD678" s="534" t="str">
        <f t="shared" si="2260"/>
        <v/>
      </c>
      <c r="DE678" s="533" t="str">
        <f t="shared" si="2260"/>
        <v/>
      </c>
      <c r="DF678" s="532" t="str">
        <f t="shared" si="2260"/>
        <v/>
      </c>
      <c r="DG678" s="631">
        <f>COUNT(B678:R678)</f>
        <v>1</v>
      </c>
      <c r="DH678" s="96">
        <f>COUNT(T678:AJ678)</f>
        <v>0</v>
      </c>
      <c r="DI678" s="96">
        <f>COUNT(AL678:BB678)</f>
        <v>0</v>
      </c>
      <c r="DJ678" s="96">
        <f>COUNT(BD678:BT678)</f>
        <v>0</v>
      </c>
      <c r="DK678" s="467"/>
      <c r="DL678" s="599"/>
      <c r="DM678" s="599"/>
      <c r="DN678" s="599"/>
      <c r="DO678" s="599"/>
      <c r="DP678" s="599"/>
      <c r="DQ678" s="599"/>
      <c r="DR678" s="599"/>
      <c r="DS678" s="599"/>
      <c r="DT678" s="468"/>
    </row>
    <row r="679" spans="1:124" s="470" customFormat="1" ht="15.75" customHeight="1">
      <c r="A679" s="590" t="s">
        <v>286</v>
      </c>
      <c r="B679" s="212"/>
      <c r="C679" s="212"/>
      <c r="D679" s="212"/>
      <c r="E679" s="212"/>
      <c r="F679" s="212">
        <v>1</v>
      </c>
      <c r="G679" s="212"/>
      <c r="H679" s="212"/>
      <c r="I679" s="212"/>
      <c r="J679" s="212"/>
      <c r="K679" s="281"/>
      <c r="L679" s="281"/>
      <c r="M679" s="281"/>
      <c r="N679" s="281"/>
      <c r="O679" s="212"/>
      <c r="P679" s="212"/>
      <c r="Q679" s="281"/>
      <c r="R679" s="281"/>
      <c r="S679" s="747"/>
      <c r="T679" s="212"/>
      <c r="U679" s="212"/>
      <c r="V679" s="212"/>
      <c r="W679" s="212"/>
      <c r="X679" s="212"/>
      <c r="Y679" s="212"/>
      <c r="Z679" s="1338"/>
      <c r="AA679" s="1338"/>
      <c r="AB679" s="1338"/>
      <c r="AC679" s="1338"/>
      <c r="AD679" s="212"/>
      <c r="AE679" s="1338"/>
      <c r="AF679" s="212"/>
      <c r="AG679" s="212"/>
      <c r="AH679" s="212"/>
      <c r="AI679" s="281"/>
      <c r="AJ679" s="212"/>
      <c r="AK679" s="747"/>
      <c r="AL679" s="212"/>
      <c r="AM679" s="212"/>
      <c r="AN679" s="212"/>
      <c r="AO679" s="212"/>
      <c r="AP679" s="212"/>
      <c r="AQ679" s="212"/>
      <c r="AR679" s="212"/>
      <c r="AS679" s="212"/>
      <c r="AT679" s="212"/>
      <c r="AU679" s="212"/>
      <c r="AV679" s="212"/>
      <c r="AW679" s="212"/>
      <c r="AX679" s="212"/>
      <c r="AY679" s="212"/>
      <c r="AZ679" s="212"/>
      <c r="BA679" s="212"/>
      <c r="BB679" s="212"/>
      <c r="BC679" s="747"/>
      <c r="BD679" s="1338"/>
      <c r="BE679" s="1338"/>
      <c r="BF679" s="1338"/>
      <c r="BG679" s="1338"/>
      <c r="BH679" s="1338"/>
      <c r="BI679" s="1338"/>
      <c r="BJ679" s="1338"/>
      <c r="BK679" s="1338"/>
      <c r="BL679" s="1338"/>
      <c r="BM679" s="1338"/>
      <c r="BN679" s="1338"/>
      <c r="BO679" s="1338"/>
      <c r="BP679" s="1338"/>
      <c r="BQ679" s="1338"/>
      <c r="BR679" s="1338"/>
      <c r="BS679" s="1338"/>
      <c r="BT679" s="1338"/>
      <c r="BU679" s="747"/>
      <c r="BV679" s="212"/>
      <c r="BW679" s="212"/>
      <c r="BX679" s="212"/>
      <c r="BY679" s="212"/>
      <c r="BZ679" s="578" t="str">
        <f t="shared" si="2216"/>
        <v/>
      </c>
      <c r="CA679" s="578" t="str">
        <f t="shared" si="2217"/>
        <v/>
      </c>
      <c r="CB679" s="578" t="str">
        <f t="shared" si="2218"/>
        <v/>
      </c>
      <c r="CC679" s="665" t="str">
        <f t="shared" si="2219"/>
        <v/>
      </c>
      <c r="CD679" s="1069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070" t="str">
        <f t="shared" ref="CE679:CO681" si="2261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070" t="str">
        <f t="shared" si="2261"/>
        <v/>
      </c>
      <c r="CG679" s="1070" t="str">
        <f t="shared" si="2261"/>
        <v/>
      </c>
      <c r="CH679" s="1070" t="str">
        <f t="shared" si="2261"/>
        <v/>
      </c>
      <c r="CI679" s="1071" t="str">
        <f t="shared" si="2261"/>
        <v/>
      </c>
      <c r="CJ679" s="1071" t="str">
        <f t="shared" si="2261"/>
        <v/>
      </c>
      <c r="CK679" s="1070" t="str">
        <f t="shared" si="2261"/>
        <v/>
      </c>
      <c r="CL679" s="1070" t="str">
        <f t="shared" si="2261"/>
        <v/>
      </c>
      <c r="CM679" s="1070" t="str">
        <f t="shared" si="2261"/>
        <v/>
      </c>
      <c r="CN679" s="1070" t="str">
        <f t="shared" si="2261"/>
        <v/>
      </c>
      <c r="CO679" s="1069" t="str">
        <f t="shared" si="2261"/>
        <v/>
      </c>
      <c r="CP679" s="532" t="str">
        <f t="shared" si="2259"/>
        <v/>
      </c>
      <c r="CQ679" s="533" t="str">
        <f t="shared" si="2259"/>
        <v/>
      </c>
      <c r="CR679" s="534" t="str">
        <f t="shared" si="2259"/>
        <v/>
      </c>
      <c r="CS679" s="534" t="str">
        <f t="shared" si="2259"/>
        <v/>
      </c>
      <c r="CT679" s="534" t="str">
        <f t="shared" si="2259"/>
        <v/>
      </c>
      <c r="CU679" s="534" t="str">
        <f t="shared" si="2259"/>
        <v/>
      </c>
      <c r="CV679" s="534" t="str">
        <f t="shared" si="2259"/>
        <v/>
      </c>
      <c r="CW679" s="535" t="str">
        <f t="shared" si="2259"/>
        <v/>
      </c>
      <c r="CX679" s="535" t="str">
        <f t="shared" si="2259"/>
        <v/>
      </c>
      <c r="CY679" s="535" t="str">
        <f t="shared" si="2259"/>
        <v/>
      </c>
      <c r="CZ679" s="534" t="str">
        <f t="shared" si="2260"/>
        <v/>
      </c>
      <c r="DA679" s="534" t="str">
        <f t="shared" si="2260"/>
        <v/>
      </c>
      <c r="DB679" s="534" t="str">
        <f t="shared" si="2260"/>
        <v/>
      </c>
      <c r="DC679" s="534" t="str">
        <f t="shared" si="2260"/>
        <v/>
      </c>
      <c r="DD679" s="534" t="str">
        <f t="shared" si="2260"/>
        <v/>
      </c>
      <c r="DE679" s="533" t="str">
        <f t="shared" si="2260"/>
        <v/>
      </c>
      <c r="DF679" s="532" t="str">
        <f t="shared" si="2260"/>
        <v/>
      </c>
      <c r="DG679" s="631">
        <f>COUNT(B679:R679)</f>
        <v>1</v>
      </c>
      <c r="DH679" s="96">
        <f>COUNT(T679:AJ679)</f>
        <v>0</v>
      </c>
      <c r="DI679" s="96">
        <f>COUNT(AL679:BB679)</f>
        <v>0</v>
      </c>
      <c r="DJ679" s="96">
        <f>COUNT(BD679:BT679)</f>
        <v>0</v>
      </c>
      <c r="DK679" s="467"/>
      <c r="DL679" s="599"/>
      <c r="DM679" s="599"/>
      <c r="DN679" s="599"/>
      <c r="DO679" s="599"/>
      <c r="DP679" s="599"/>
      <c r="DQ679" s="599"/>
      <c r="DR679" s="599"/>
      <c r="DS679" s="599"/>
      <c r="DT679" s="468"/>
    </row>
    <row r="680" spans="1:124" s="470" customFormat="1" ht="15.75" customHeight="1">
      <c r="A680" s="748" t="s">
        <v>281</v>
      </c>
      <c r="B680" s="736">
        <f>4000*$K$1</f>
        <v>16747.2</v>
      </c>
      <c r="C680" s="736">
        <f t="shared" ref="C680:M680" si="2262">4000*$K$1</f>
        <v>16747.2</v>
      </c>
      <c r="D680" s="736">
        <f t="shared" si="2262"/>
        <v>16747.2</v>
      </c>
      <c r="E680" s="736">
        <f t="shared" si="2262"/>
        <v>16747.2</v>
      </c>
      <c r="F680" s="736">
        <f t="shared" si="2262"/>
        <v>16747.2</v>
      </c>
      <c r="G680" s="736">
        <f t="shared" si="2262"/>
        <v>16747.2</v>
      </c>
      <c r="H680" s="736">
        <f t="shared" si="2262"/>
        <v>16747.2</v>
      </c>
      <c r="I680" s="736">
        <f t="shared" si="2262"/>
        <v>16747.2</v>
      </c>
      <c r="J680" s="736">
        <f t="shared" si="2262"/>
        <v>16747.2</v>
      </c>
      <c r="K680" s="736">
        <f t="shared" si="2262"/>
        <v>16747.2</v>
      </c>
      <c r="L680" s="736">
        <f t="shared" si="2262"/>
        <v>16747.2</v>
      </c>
      <c r="M680" s="736">
        <f t="shared" si="2262"/>
        <v>16747.2</v>
      </c>
      <c r="N680" s="736"/>
      <c r="O680" s="736"/>
      <c r="P680" s="736"/>
      <c r="Q680" s="736"/>
      <c r="R680" s="736"/>
      <c r="S680" s="746"/>
      <c r="T680" s="736">
        <f>4000*$K$1</f>
        <v>16747.2</v>
      </c>
      <c r="U680" s="736">
        <f t="shared" ref="U680:AE680" si="2263">4000*$K$1</f>
        <v>16747.2</v>
      </c>
      <c r="V680" s="736">
        <f t="shared" si="2263"/>
        <v>16747.2</v>
      </c>
      <c r="W680" s="736">
        <f t="shared" si="2263"/>
        <v>16747.2</v>
      </c>
      <c r="X680" s="736">
        <f t="shared" si="2263"/>
        <v>16747.2</v>
      </c>
      <c r="Y680" s="736">
        <f t="shared" si="2263"/>
        <v>16747.2</v>
      </c>
      <c r="Z680" s="1382">
        <f t="shared" si="2263"/>
        <v>16747.2</v>
      </c>
      <c r="AA680" s="1382">
        <f t="shared" si="2263"/>
        <v>16747.2</v>
      </c>
      <c r="AB680" s="1382">
        <f t="shared" si="2263"/>
        <v>16747.2</v>
      </c>
      <c r="AC680" s="1382">
        <f t="shared" si="2263"/>
        <v>16747.2</v>
      </c>
      <c r="AD680" s="736">
        <f t="shared" si="2263"/>
        <v>16747.2</v>
      </c>
      <c r="AE680" s="1382">
        <f t="shared" si="2263"/>
        <v>16747.2</v>
      </c>
      <c r="AF680" s="736"/>
      <c r="AG680" s="736"/>
      <c r="AH680" s="736"/>
      <c r="AI680" s="736"/>
      <c r="AJ680" s="736"/>
      <c r="AK680" s="746"/>
      <c r="AL680" s="736">
        <f>4000*$K$1</f>
        <v>16747.2</v>
      </c>
      <c r="AM680" s="736">
        <f t="shared" ref="AM680:AW680" si="2264">4000*$K$1</f>
        <v>16747.2</v>
      </c>
      <c r="AN680" s="736">
        <f t="shared" si="2264"/>
        <v>16747.2</v>
      </c>
      <c r="AO680" s="736">
        <f t="shared" si="2264"/>
        <v>16747.2</v>
      </c>
      <c r="AP680" s="736">
        <f t="shared" si="2264"/>
        <v>16747.2</v>
      </c>
      <c r="AQ680" s="736">
        <f t="shared" si="2264"/>
        <v>16747.2</v>
      </c>
      <c r="AR680" s="736">
        <f t="shared" si="2264"/>
        <v>16747.2</v>
      </c>
      <c r="AS680" s="736">
        <f t="shared" si="2264"/>
        <v>16747.2</v>
      </c>
      <c r="AT680" s="736">
        <f t="shared" si="2264"/>
        <v>16747.2</v>
      </c>
      <c r="AU680" s="736">
        <f t="shared" si="2264"/>
        <v>16747.2</v>
      </c>
      <c r="AV680" s="736">
        <f t="shared" si="2264"/>
        <v>16747.2</v>
      </c>
      <c r="AW680" s="736">
        <f t="shared" si="2264"/>
        <v>16747.2</v>
      </c>
      <c r="AX680" s="736"/>
      <c r="AY680" s="736"/>
      <c r="AZ680" s="736"/>
      <c r="BA680" s="736"/>
      <c r="BB680" s="736"/>
      <c r="BC680" s="746"/>
      <c r="BD680" s="1382">
        <f>4000*$K$1</f>
        <v>16747.2</v>
      </c>
      <c r="BE680" s="1382">
        <f t="shared" ref="BE680:BO680" si="2265">4000*$K$1</f>
        <v>16747.2</v>
      </c>
      <c r="BF680" s="1382">
        <f t="shared" si="2265"/>
        <v>16747.2</v>
      </c>
      <c r="BG680" s="1382">
        <f t="shared" si="2265"/>
        <v>16747.2</v>
      </c>
      <c r="BH680" s="1382">
        <f t="shared" si="2265"/>
        <v>16747.2</v>
      </c>
      <c r="BI680" s="1382">
        <f t="shared" si="2265"/>
        <v>16747.2</v>
      </c>
      <c r="BJ680" s="1382">
        <f t="shared" si="2265"/>
        <v>16747.2</v>
      </c>
      <c r="BK680" s="1382">
        <f t="shared" si="2265"/>
        <v>16747.2</v>
      </c>
      <c r="BL680" s="1382">
        <f t="shared" si="2265"/>
        <v>16747.2</v>
      </c>
      <c r="BM680" s="1382">
        <f t="shared" si="2265"/>
        <v>16747.2</v>
      </c>
      <c r="BN680" s="1382">
        <f t="shared" si="2265"/>
        <v>16747.2</v>
      </c>
      <c r="BO680" s="1382">
        <f t="shared" si="2265"/>
        <v>16747.2</v>
      </c>
      <c r="BP680" s="1382"/>
      <c r="BQ680" s="1382"/>
      <c r="BR680" s="1382"/>
      <c r="BS680" s="1382"/>
      <c r="BT680" s="1382"/>
      <c r="BU680" s="746"/>
      <c r="BV680" s="736">
        <f t="shared" ref="BV680:BY680" si="2266">4000*$K$1</f>
        <v>16747.2</v>
      </c>
      <c r="BW680" s="736">
        <f t="shared" si="2266"/>
        <v>16747.2</v>
      </c>
      <c r="BX680" s="736">
        <f t="shared" si="2266"/>
        <v>16747.2</v>
      </c>
      <c r="BY680" s="736">
        <f t="shared" si="2266"/>
        <v>16747.2</v>
      </c>
      <c r="BZ680" s="578">
        <f t="shared" si="2216"/>
        <v>16747.200000000004</v>
      </c>
      <c r="CA680" s="578">
        <f t="shared" si="2217"/>
        <v>16747.200000000004</v>
      </c>
      <c r="CB680" s="578">
        <f t="shared" si="2218"/>
        <v>16747.200000000004</v>
      </c>
      <c r="CC680" s="665">
        <f t="shared" si="2219"/>
        <v>16747.200000000004</v>
      </c>
      <c r="CD680" s="1069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070">
        <f t="shared" si="2261"/>
        <v>16747.2</v>
      </c>
      <c r="CF680" s="1070">
        <f t="shared" si="2261"/>
        <v>16747.2</v>
      </c>
      <c r="CG680" s="1070">
        <f t="shared" si="2261"/>
        <v>16747.2</v>
      </c>
      <c r="CH680" s="1070">
        <f t="shared" si="2261"/>
        <v>16747.2</v>
      </c>
      <c r="CI680" s="1071">
        <f t="shared" si="2261"/>
        <v>16747.2</v>
      </c>
      <c r="CJ680" s="1071">
        <f t="shared" si="2261"/>
        <v>16747.2</v>
      </c>
      <c r="CK680" s="1070">
        <f t="shared" si="2261"/>
        <v>16747.2</v>
      </c>
      <c r="CL680" s="1070">
        <f t="shared" si="2261"/>
        <v>16747.2</v>
      </c>
      <c r="CM680" s="1070">
        <f t="shared" si="2261"/>
        <v>16747.2</v>
      </c>
      <c r="CN680" s="1070">
        <f t="shared" si="2261"/>
        <v>16747.2</v>
      </c>
      <c r="CO680" s="1069">
        <f t="shared" si="2261"/>
        <v>16747.2</v>
      </c>
      <c r="CP680" s="532" t="str">
        <f t="shared" si="2259"/>
        <v/>
      </c>
      <c r="CQ680" s="533" t="str">
        <f t="shared" si="2259"/>
        <v/>
      </c>
      <c r="CR680" s="534" t="str">
        <f t="shared" si="2259"/>
        <v/>
      </c>
      <c r="CS680" s="534">
        <f t="shared" si="2259"/>
        <v>16747.2</v>
      </c>
      <c r="CT680" s="534">
        <f t="shared" si="2259"/>
        <v>16747.2</v>
      </c>
      <c r="CU680" s="534">
        <f t="shared" si="2259"/>
        <v>16747.2</v>
      </c>
      <c r="CV680" s="534">
        <f t="shared" si="2259"/>
        <v>16747.2</v>
      </c>
      <c r="CW680" s="535">
        <f t="shared" si="2259"/>
        <v>16747.2</v>
      </c>
      <c r="CX680" s="535">
        <f t="shared" si="2259"/>
        <v>16747.2</v>
      </c>
      <c r="CY680" s="535">
        <f t="shared" si="2259"/>
        <v>16747.2</v>
      </c>
      <c r="CZ680" s="534">
        <f t="shared" si="2260"/>
        <v>16747.2</v>
      </c>
      <c r="DA680" s="534">
        <f t="shared" si="2260"/>
        <v>16747.2</v>
      </c>
      <c r="DB680" s="534">
        <f t="shared" si="2260"/>
        <v>16747.2</v>
      </c>
      <c r="DC680" s="534">
        <f t="shared" si="2260"/>
        <v>16747.2</v>
      </c>
      <c r="DD680" s="534">
        <f t="shared" si="2260"/>
        <v>16747.2</v>
      </c>
      <c r="DE680" s="533" t="str">
        <f t="shared" si="2260"/>
        <v/>
      </c>
      <c r="DF680" s="532" t="str">
        <f t="shared" si="2260"/>
        <v/>
      </c>
      <c r="DG680" s="631">
        <f>COUNT(B680:R680)</f>
        <v>12</v>
      </c>
      <c r="DH680" s="96">
        <f>COUNT(T680:AJ680)</f>
        <v>12</v>
      </c>
      <c r="DI680" s="96">
        <f>COUNT(AL680:BB680)</f>
        <v>12</v>
      </c>
      <c r="DJ680" s="96">
        <f>COUNT(BD680:BT680)</f>
        <v>12</v>
      </c>
      <c r="DK680" s="467"/>
      <c r="DL680" s="599"/>
      <c r="DM680" s="599"/>
      <c r="DN680" s="599"/>
      <c r="DO680" s="599"/>
      <c r="DP680" s="599"/>
      <c r="DQ680" s="599"/>
      <c r="DR680" s="599"/>
      <c r="DS680" s="599"/>
      <c r="DT680" s="468"/>
    </row>
    <row r="681" spans="1:124" s="470" customFormat="1" ht="15.75" customHeight="1">
      <c r="A681" s="590" t="s">
        <v>226</v>
      </c>
      <c r="B681" s="611" t="str">
        <f t="shared" ref="B681:M681" si="2267">IF(B678="","",B678*B679*B680/B$46/365/$G$1)</f>
        <v/>
      </c>
      <c r="C681" s="611" t="str">
        <f t="shared" si="2267"/>
        <v/>
      </c>
      <c r="D681" s="611" t="str">
        <f t="shared" si="2267"/>
        <v/>
      </c>
      <c r="E681" s="611" t="str">
        <f t="shared" si="2267"/>
        <v/>
      </c>
      <c r="F681" s="611">
        <f t="shared" si="2267"/>
        <v>1.7379825653798257E-2</v>
      </c>
      <c r="G681" s="611" t="str">
        <f t="shared" si="2267"/>
        <v/>
      </c>
      <c r="H681" s="611" t="str">
        <f t="shared" si="2267"/>
        <v/>
      </c>
      <c r="I681" s="611" t="str">
        <f t="shared" si="2267"/>
        <v/>
      </c>
      <c r="J681" s="611" t="str">
        <f t="shared" si="2267"/>
        <v/>
      </c>
      <c r="K681" s="611" t="str">
        <f t="shared" si="2267"/>
        <v/>
      </c>
      <c r="L681" s="611" t="str">
        <f t="shared" si="2267"/>
        <v/>
      </c>
      <c r="M681" s="611" t="str">
        <f t="shared" si="2267"/>
        <v/>
      </c>
      <c r="N681" s="611"/>
      <c r="O681" s="611"/>
      <c r="P681" s="611"/>
      <c r="Q681" s="611"/>
      <c r="R681" s="611"/>
      <c r="S681" s="630"/>
      <c r="T681" s="611" t="str">
        <f t="shared" ref="T681:AE681" si="2268">IF(T678="","",T678*T679*T680/T$46/365/$G$1)</f>
        <v/>
      </c>
      <c r="U681" s="611" t="str">
        <f t="shared" si="2268"/>
        <v/>
      </c>
      <c r="V681" s="611" t="str">
        <f t="shared" si="2268"/>
        <v/>
      </c>
      <c r="W681" s="611" t="str">
        <f t="shared" si="2268"/>
        <v/>
      </c>
      <c r="X681" s="611" t="str">
        <f t="shared" si="2268"/>
        <v/>
      </c>
      <c r="Y681" s="611" t="str">
        <f t="shared" si="2268"/>
        <v/>
      </c>
      <c r="Z681" s="1348" t="str">
        <f t="shared" si="2268"/>
        <v/>
      </c>
      <c r="AA681" s="1348" t="str">
        <f t="shared" si="2268"/>
        <v/>
      </c>
      <c r="AB681" s="1348" t="str">
        <f t="shared" si="2268"/>
        <v/>
      </c>
      <c r="AC681" s="1348" t="str">
        <f t="shared" si="2268"/>
        <v/>
      </c>
      <c r="AD681" s="611" t="str">
        <f t="shared" si="2268"/>
        <v/>
      </c>
      <c r="AE681" s="1348" t="str">
        <f t="shared" si="2268"/>
        <v/>
      </c>
      <c r="AF681" s="611"/>
      <c r="AG681" s="611"/>
      <c r="AH681" s="611"/>
      <c r="AI681" s="611"/>
      <c r="AJ681" s="611"/>
      <c r="AK681" s="630"/>
      <c r="AL681" s="611" t="str">
        <f t="shared" ref="AL681:AW681" si="2269">IF(AL678="","",AL678*AL679*AL680/AL$46/365/$G$1)</f>
        <v/>
      </c>
      <c r="AM681" s="611" t="str">
        <f t="shared" si="2269"/>
        <v/>
      </c>
      <c r="AN681" s="611" t="str">
        <f t="shared" si="2269"/>
        <v/>
      </c>
      <c r="AO681" s="611" t="str">
        <f t="shared" si="2269"/>
        <v/>
      </c>
      <c r="AP681" s="611" t="str">
        <f t="shared" si="2269"/>
        <v/>
      </c>
      <c r="AQ681" s="611" t="str">
        <f t="shared" si="2269"/>
        <v/>
      </c>
      <c r="AR681" s="611" t="str">
        <f t="shared" si="2269"/>
        <v/>
      </c>
      <c r="AS681" s="611" t="str">
        <f t="shared" si="2269"/>
        <v/>
      </c>
      <c r="AT681" s="611" t="str">
        <f t="shared" si="2269"/>
        <v/>
      </c>
      <c r="AU681" s="611" t="str">
        <f t="shared" si="2269"/>
        <v/>
      </c>
      <c r="AV681" s="611" t="str">
        <f t="shared" si="2269"/>
        <v/>
      </c>
      <c r="AW681" s="611" t="str">
        <f t="shared" si="2269"/>
        <v/>
      </c>
      <c r="AX681" s="611"/>
      <c r="AY681" s="611"/>
      <c r="AZ681" s="611"/>
      <c r="BA681" s="611"/>
      <c r="BB681" s="611"/>
      <c r="BC681" s="630"/>
      <c r="BD681" s="1348" t="str">
        <f t="shared" ref="BD681:BO681" si="2270">IF(BD678="","",BD678*BD679*BD680/BD$46/365/$G$1)</f>
        <v/>
      </c>
      <c r="BE681" s="1348" t="str">
        <f t="shared" si="2270"/>
        <v/>
      </c>
      <c r="BF681" s="1348" t="str">
        <f t="shared" si="2270"/>
        <v/>
      </c>
      <c r="BG681" s="1348" t="str">
        <f t="shared" si="2270"/>
        <v/>
      </c>
      <c r="BH681" s="1348" t="str">
        <f t="shared" si="2270"/>
        <v/>
      </c>
      <c r="BI681" s="1348" t="str">
        <f t="shared" si="2270"/>
        <v/>
      </c>
      <c r="BJ681" s="1348" t="str">
        <f t="shared" si="2270"/>
        <v/>
      </c>
      <c r="BK681" s="1348" t="str">
        <f t="shared" si="2270"/>
        <v/>
      </c>
      <c r="BL681" s="1348" t="str">
        <f t="shared" si="2270"/>
        <v/>
      </c>
      <c r="BM681" s="1348" t="str">
        <f t="shared" si="2270"/>
        <v/>
      </c>
      <c r="BN681" s="1348" t="str">
        <f t="shared" si="2270"/>
        <v/>
      </c>
      <c r="BO681" s="1348" t="str">
        <f t="shared" si="2270"/>
        <v/>
      </c>
      <c r="BP681" s="1348"/>
      <c r="BQ681" s="1348"/>
      <c r="BR681" s="1348"/>
      <c r="BS681" s="1348"/>
      <c r="BT681" s="1348"/>
      <c r="BU681" s="630"/>
      <c r="BV681" s="611" t="str">
        <f>IF(BV678="","",BV678*BV679*BV680/BV$46/365/$G$1)</f>
        <v/>
      </c>
      <c r="BW681" s="611" t="str">
        <f>IF(BW678="","",BW678*BW679*BW680/BW$46/365/$G$1)</f>
        <v/>
      </c>
      <c r="BX681" s="611" t="str">
        <f>IF(BX678="","",BX678*BX679*BX680/BX$46/365/$G$1)</f>
        <v/>
      </c>
      <c r="BY681" s="611" t="str">
        <f>IF(BY678="","",BY678*BY679*BY680/BY$46/365/$G$1)</f>
        <v/>
      </c>
      <c r="BZ681" s="578" t="str">
        <f t="shared" si="2216"/>
        <v/>
      </c>
      <c r="CA681" s="603" t="str">
        <f t="shared" si="2217"/>
        <v/>
      </c>
      <c r="CB681" s="603" t="str">
        <f t="shared" si="2218"/>
        <v/>
      </c>
      <c r="CC681" s="668" t="str">
        <f t="shared" si="2219"/>
        <v/>
      </c>
      <c r="CD681" s="1072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073" t="str">
        <f t="shared" si="2261"/>
        <v/>
      </c>
      <c r="CF681" s="1073" t="str">
        <f t="shared" si="2261"/>
        <v/>
      </c>
      <c r="CG681" s="1073" t="str">
        <f t="shared" si="2261"/>
        <v/>
      </c>
      <c r="CH681" s="1073" t="str">
        <f t="shared" si="2261"/>
        <v/>
      </c>
      <c r="CI681" s="1074" t="str">
        <f t="shared" si="2261"/>
        <v/>
      </c>
      <c r="CJ681" s="1074" t="str">
        <f t="shared" si="2261"/>
        <v/>
      </c>
      <c r="CK681" s="1073" t="str">
        <f t="shared" si="2261"/>
        <v/>
      </c>
      <c r="CL681" s="1073" t="str">
        <f t="shared" si="2261"/>
        <v/>
      </c>
      <c r="CM681" s="1073" t="str">
        <f t="shared" si="2261"/>
        <v/>
      </c>
      <c r="CN681" s="1073" t="str">
        <f t="shared" si="2261"/>
        <v/>
      </c>
      <c r="CO681" s="1072" t="str">
        <f t="shared" si="2261"/>
        <v/>
      </c>
      <c r="CP681" s="520" t="str">
        <f t="shared" si="2259"/>
        <v/>
      </c>
      <c r="CQ681" s="521" t="str">
        <f t="shared" si="2259"/>
        <v/>
      </c>
      <c r="CR681" s="522" t="str">
        <f t="shared" si="2259"/>
        <v/>
      </c>
      <c r="CS681" s="522" t="str">
        <f t="shared" si="2259"/>
        <v/>
      </c>
      <c r="CT681" s="522" t="str">
        <f t="shared" si="2259"/>
        <v/>
      </c>
      <c r="CU681" s="522" t="str">
        <f t="shared" si="2259"/>
        <v/>
      </c>
      <c r="CV681" s="522" t="str">
        <f t="shared" si="2259"/>
        <v/>
      </c>
      <c r="CW681" s="523" t="str">
        <f t="shared" si="2259"/>
        <v/>
      </c>
      <c r="CX681" s="523" t="str">
        <f t="shared" si="2259"/>
        <v/>
      </c>
      <c r="CY681" s="523" t="str">
        <f t="shared" si="2259"/>
        <v/>
      </c>
      <c r="CZ681" s="522" t="str">
        <f t="shared" si="2260"/>
        <v/>
      </c>
      <c r="DA681" s="522" t="str">
        <f t="shared" si="2260"/>
        <v/>
      </c>
      <c r="DB681" s="522" t="str">
        <f t="shared" si="2260"/>
        <v/>
      </c>
      <c r="DC681" s="522" t="str">
        <f t="shared" si="2260"/>
        <v/>
      </c>
      <c r="DD681" s="522" t="str">
        <f t="shared" si="2260"/>
        <v/>
      </c>
      <c r="DE681" s="521" t="str">
        <f t="shared" si="2260"/>
        <v/>
      </c>
      <c r="DF681" s="520" t="str">
        <f t="shared" si="2260"/>
        <v/>
      </c>
      <c r="DG681" s="631">
        <f>COUNT(B681:R681)</f>
        <v>1</v>
      </c>
      <c r="DH681" s="96">
        <f>COUNT(T681:AJ681)</f>
        <v>0</v>
      </c>
      <c r="DI681" s="96">
        <f>COUNT(AL681:BB681)</f>
        <v>0</v>
      </c>
      <c r="DJ681" s="96">
        <f>COUNT(BD681:BT681)</f>
        <v>0</v>
      </c>
      <c r="DK681" s="467"/>
      <c r="DL681" s="599"/>
      <c r="DM681" s="599"/>
      <c r="DN681" s="599"/>
      <c r="DO681" s="599"/>
      <c r="DP681" s="599"/>
      <c r="DQ681" s="599"/>
      <c r="DR681" s="599"/>
      <c r="DS681" s="599"/>
      <c r="DT681" s="468"/>
    </row>
    <row r="682" spans="1:124" s="470" customFormat="1" ht="15.75" customHeight="1">
      <c r="A682" s="659" t="s">
        <v>306</v>
      </c>
      <c r="B682" s="212"/>
      <c r="C682" s="212"/>
      <c r="D682" s="212"/>
      <c r="E682" s="212"/>
      <c r="F682" s="212"/>
      <c r="G682" s="212"/>
      <c r="H682" s="212"/>
      <c r="I682" s="212"/>
      <c r="J682" s="212"/>
      <c r="K682" s="281"/>
      <c r="L682" s="281"/>
      <c r="M682" s="281"/>
      <c r="N682" s="281"/>
      <c r="O682" s="212"/>
      <c r="P682" s="212"/>
      <c r="Q682" s="212"/>
      <c r="R682" s="281"/>
      <c r="S682" s="746"/>
      <c r="T682" s="212"/>
      <c r="U682" s="212"/>
      <c r="V682" s="212"/>
      <c r="W682" s="212"/>
      <c r="X682" s="212"/>
      <c r="Y682" s="212"/>
      <c r="Z682" s="1338"/>
      <c r="AA682" s="1338"/>
      <c r="AB682" s="1338"/>
      <c r="AC682" s="1338"/>
      <c r="AD682" s="212"/>
      <c r="AE682" s="1338"/>
      <c r="AF682" s="212"/>
      <c r="AG682" s="212"/>
      <c r="AH682" s="212"/>
      <c r="AI682" s="212"/>
      <c r="AJ682" s="212"/>
      <c r="AK682" s="746"/>
      <c r="AL682" s="212"/>
      <c r="AM682" s="212"/>
      <c r="AN682" s="212"/>
      <c r="AO682" s="212"/>
      <c r="AP682" s="212"/>
      <c r="AQ682" s="212"/>
      <c r="AR682" s="212"/>
      <c r="AS682" s="212"/>
      <c r="AT682" s="212"/>
      <c r="AU682" s="212"/>
      <c r="AV682" s="212"/>
      <c r="AW682" s="212"/>
      <c r="AX682" s="212"/>
      <c r="AY682" s="212"/>
      <c r="AZ682" s="212"/>
      <c r="BA682" s="212"/>
      <c r="BB682" s="212"/>
      <c r="BC682" s="746"/>
      <c r="BD682" s="1338"/>
      <c r="BE682" s="1338"/>
      <c r="BF682" s="1338"/>
      <c r="BG682" s="1338"/>
      <c r="BH682" s="1338"/>
      <c r="BI682" s="1338"/>
      <c r="BJ682" s="1338"/>
      <c r="BK682" s="1338"/>
      <c r="BL682" s="1338"/>
      <c r="BM682" s="1338"/>
      <c r="BN682" s="1338"/>
      <c r="BO682" s="1338"/>
      <c r="BP682" s="1338"/>
      <c r="BQ682" s="1338"/>
      <c r="BR682" s="1338"/>
      <c r="BS682" s="1338"/>
      <c r="BT682" s="1338"/>
      <c r="BU682" s="746"/>
      <c r="BV682" s="212"/>
      <c r="BW682" s="212"/>
      <c r="BX682" s="212"/>
      <c r="BY682" s="212"/>
      <c r="BZ682" s="570"/>
      <c r="CA682" s="570"/>
      <c r="CB682" s="570"/>
      <c r="CC682" s="664"/>
      <c r="CD682" s="1076"/>
      <c r="CE682" s="1076"/>
      <c r="CF682" s="1076"/>
      <c r="CG682" s="1076"/>
      <c r="CH682" s="1076"/>
      <c r="CI682" s="1076"/>
      <c r="CJ682" s="1076"/>
      <c r="CK682" s="1076"/>
      <c r="CL682" s="1076"/>
      <c r="CM682" s="1076"/>
      <c r="CN682" s="1076"/>
      <c r="CO682" s="1076"/>
      <c r="CP682" s="188"/>
      <c r="CQ682" s="188"/>
      <c r="CR682" s="188"/>
      <c r="CS682" s="188"/>
      <c r="CT682" s="188"/>
      <c r="CU682" s="188"/>
      <c r="CV682" s="188"/>
      <c r="CW682" s="188"/>
      <c r="CX682" s="188"/>
      <c r="CY682" s="188"/>
      <c r="CZ682" s="188"/>
      <c r="DA682" s="188"/>
      <c r="DB682" s="188"/>
      <c r="DC682" s="188"/>
      <c r="DD682" s="188"/>
      <c r="DE682" s="188"/>
      <c r="DF682" s="188"/>
      <c r="DG682" s="579"/>
      <c r="DH682" s="98"/>
      <c r="DI682" s="98"/>
      <c r="DJ682" s="98"/>
      <c r="DK682" s="572"/>
      <c r="DL682" s="598"/>
      <c r="DM682" s="598"/>
      <c r="DN682" s="598"/>
      <c r="DO682" s="598"/>
      <c r="DP682" s="598"/>
      <c r="DQ682" s="598"/>
      <c r="DR682" s="598"/>
      <c r="DS682" s="598"/>
      <c r="DT682" s="468"/>
    </row>
    <row r="683" spans="1:124" s="470" customFormat="1" ht="15.75" customHeight="1">
      <c r="A683" s="590" t="s">
        <v>290</v>
      </c>
      <c r="B683" s="212">
        <v>4</v>
      </c>
      <c r="C683" s="212"/>
      <c r="D683" s="212"/>
      <c r="E683" s="212"/>
      <c r="F683" s="212"/>
      <c r="G683" s="212"/>
      <c r="H683" s="212"/>
      <c r="I683" s="212"/>
      <c r="J683" s="212"/>
      <c r="K683" s="281">
        <v>3</v>
      </c>
      <c r="L683" s="281"/>
      <c r="M683" s="281"/>
      <c r="N683" s="281"/>
      <c r="O683" s="281"/>
      <c r="P683" s="281"/>
      <c r="Q683" s="281"/>
      <c r="R683" s="281"/>
      <c r="S683" s="746"/>
      <c r="T683" s="212"/>
      <c r="U683" s="212"/>
      <c r="V683" s="212"/>
      <c r="W683" s="212"/>
      <c r="X683" s="212"/>
      <c r="Y683" s="212"/>
      <c r="Z683" s="1338"/>
      <c r="AA683" s="1338"/>
      <c r="AB683" s="1338"/>
      <c r="AC683" s="1338"/>
      <c r="AD683" s="212"/>
      <c r="AE683" s="1338"/>
      <c r="AF683" s="212"/>
      <c r="AG683" s="212"/>
      <c r="AH683" s="212"/>
      <c r="AI683" s="212"/>
      <c r="AJ683" s="212"/>
      <c r="AK683" s="746"/>
      <c r="AL683" s="212"/>
      <c r="AM683" s="212"/>
      <c r="AN683" s="212"/>
      <c r="AO683" s="212"/>
      <c r="AP683" s="212"/>
      <c r="AQ683" s="212"/>
      <c r="AR683" s="212"/>
      <c r="AS683" s="212"/>
      <c r="AT683" s="212"/>
      <c r="AU683" s="212"/>
      <c r="AV683" s="212"/>
      <c r="AW683" s="212"/>
      <c r="AX683" s="212"/>
      <c r="AY683" s="212"/>
      <c r="AZ683" s="212"/>
      <c r="BA683" s="212"/>
      <c r="BB683" s="212"/>
      <c r="BC683" s="746"/>
      <c r="BD683" s="1338"/>
      <c r="BE683" s="1338"/>
      <c r="BF683" s="1338"/>
      <c r="BG683" s="1338"/>
      <c r="BH683" s="1338"/>
      <c r="BI683" s="1338"/>
      <c r="BJ683" s="1338"/>
      <c r="BK683" s="1338"/>
      <c r="BL683" s="1338"/>
      <c r="BM683" s="1338"/>
      <c r="BN683" s="1338"/>
      <c r="BO683" s="1338"/>
      <c r="BP683" s="1338"/>
      <c r="BQ683" s="1338"/>
      <c r="BR683" s="1338"/>
      <c r="BS683" s="1338"/>
      <c r="BT683" s="1338"/>
      <c r="BU683" s="746"/>
      <c r="BV683" s="212"/>
      <c r="BW683" s="212"/>
      <c r="BX683" s="212"/>
      <c r="BY683" s="212"/>
      <c r="BZ683" s="578" t="str">
        <f>IF(DG683&lt;3,"",(SUM(B683:R683)-MIN(B683:R683)-MAX(B683:R683))/(DG683-2))</f>
        <v/>
      </c>
      <c r="CA683" s="578" t="str">
        <f>IF(DH683&lt;3,"",(SUM(T683:AJ683)-MIN(T683:AJ683)-MAX(T683:AJ683))/(DH683-2))</f>
        <v/>
      </c>
      <c r="CB683" s="578" t="str">
        <f>IF(DI683&lt;3,"",(SUM(AL683:BB683)-MIN(AL683:BB683)-MAX(AL683:BB683))/(DI683-2))</f>
        <v/>
      </c>
      <c r="CC683" s="665" t="str">
        <f>IF(DJ683&lt;3,"",(SUM(BD683:BT683)-MIN(BD683:BT683)-MAX(BD683:BT683))/(DJ683-2))</f>
        <v/>
      </c>
      <c r="CD683" s="1069" t="str">
        <f t="shared" ref="CD683:CO683" si="2271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070" t="str">
        <f t="shared" si="2271"/>
        <v/>
      </c>
      <c r="CF683" s="1070" t="str">
        <f t="shared" si="2271"/>
        <v/>
      </c>
      <c r="CG683" s="1070" t="str">
        <f t="shared" si="2271"/>
        <v/>
      </c>
      <c r="CH683" s="1070" t="str">
        <f t="shared" si="2271"/>
        <v/>
      </c>
      <c r="CI683" s="1071" t="str">
        <f t="shared" si="2271"/>
        <v/>
      </c>
      <c r="CJ683" s="1071" t="str">
        <f t="shared" si="2271"/>
        <v/>
      </c>
      <c r="CK683" s="1070" t="str">
        <f t="shared" si="2271"/>
        <v/>
      </c>
      <c r="CL683" s="1070" t="str">
        <f t="shared" si="2271"/>
        <v/>
      </c>
      <c r="CM683" s="1070" t="str">
        <f t="shared" si="2271"/>
        <v/>
      </c>
      <c r="CN683" s="1070" t="str">
        <f t="shared" si="2271"/>
        <v/>
      </c>
      <c r="CO683" s="1069" t="str">
        <f t="shared" si="2271"/>
        <v/>
      </c>
      <c r="CP683" s="532" t="str">
        <f t="shared" ref="CP683:CY686" si="2272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33" t="str">
        <f t="shared" si="2272"/>
        <v/>
      </c>
      <c r="CR683" s="534" t="str">
        <f t="shared" si="2272"/>
        <v/>
      </c>
      <c r="CS683" s="534" t="str">
        <f t="shared" si="2272"/>
        <v/>
      </c>
      <c r="CT683" s="534" t="str">
        <f t="shared" si="2272"/>
        <v/>
      </c>
      <c r="CU683" s="534" t="str">
        <f t="shared" si="2272"/>
        <v/>
      </c>
      <c r="CV683" s="534" t="str">
        <f t="shared" si="2272"/>
        <v/>
      </c>
      <c r="CW683" s="535" t="str">
        <f t="shared" si="2272"/>
        <v/>
      </c>
      <c r="CX683" s="535" t="str">
        <f t="shared" si="2272"/>
        <v/>
      </c>
      <c r="CY683" s="535" t="str">
        <f t="shared" si="2272"/>
        <v/>
      </c>
      <c r="CZ683" s="534" t="str">
        <f t="shared" ref="CZ683:DF686" si="2273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34" t="str">
        <f t="shared" si="2273"/>
        <v/>
      </c>
      <c r="DB683" s="534" t="str">
        <f t="shared" si="2273"/>
        <v/>
      </c>
      <c r="DC683" s="534" t="str">
        <f t="shared" si="2273"/>
        <v/>
      </c>
      <c r="DD683" s="534" t="str">
        <f t="shared" si="2273"/>
        <v/>
      </c>
      <c r="DE683" s="533" t="str">
        <f t="shared" si="2273"/>
        <v/>
      </c>
      <c r="DF683" s="532" t="str">
        <f t="shared" si="2273"/>
        <v/>
      </c>
      <c r="DG683" s="631">
        <f>COUNT(B683:R683)</f>
        <v>2</v>
      </c>
      <c r="DH683" s="96">
        <f>COUNT(T683:AJ683)</f>
        <v>0</v>
      </c>
      <c r="DI683" s="96">
        <f>COUNT(AL683:BB683)</f>
        <v>0</v>
      </c>
      <c r="DJ683" s="96">
        <f>COUNT(BD683:BT683)</f>
        <v>0</v>
      </c>
      <c r="DK683" s="467"/>
      <c r="DL683" s="599"/>
      <c r="DM683" s="599"/>
      <c r="DN683" s="599"/>
      <c r="DO683" s="599"/>
      <c r="DP683" s="599"/>
      <c r="DQ683" s="599"/>
      <c r="DR683" s="599"/>
      <c r="DS683" s="599"/>
      <c r="DT683" s="468"/>
    </row>
    <row r="684" spans="1:124" s="470" customFormat="1" ht="15.75" customHeight="1">
      <c r="A684" s="590" t="s">
        <v>286</v>
      </c>
      <c r="B684" s="212">
        <v>12</v>
      </c>
      <c r="C684" s="212"/>
      <c r="D684" s="212"/>
      <c r="E684" s="212"/>
      <c r="F684" s="212"/>
      <c r="G684" s="212"/>
      <c r="H684" s="212"/>
      <c r="I684" s="212"/>
      <c r="J684" s="212"/>
      <c r="K684" s="281">
        <v>12</v>
      </c>
      <c r="L684" s="281"/>
      <c r="M684" s="281"/>
      <c r="N684" s="281"/>
      <c r="O684" s="281"/>
      <c r="P684" s="281"/>
      <c r="Q684" s="281"/>
      <c r="R684" s="281"/>
      <c r="S684" s="746"/>
      <c r="T684" s="212"/>
      <c r="U684" s="212"/>
      <c r="V684" s="212"/>
      <c r="W684" s="212"/>
      <c r="X684" s="212"/>
      <c r="Y684" s="212"/>
      <c r="Z684" s="1338"/>
      <c r="AA684" s="1338"/>
      <c r="AB684" s="1338"/>
      <c r="AC684" s="1338"/>
      <c r="AD684" s="212"/>
      <c r="AE684" s="1338"/>
      <c r="AF684" s="212"/>
      <c r="AG684" s="212"/>
      <c r="AH684" s="212"/>
      <c r="AI684" s="212"/>
      <c r="AJ684" s="212"/>
      <c r="AK684" s="746"/>
      <c r="AL684" s="212"/>
      <c r="AM684" s="212"/>
      <c r="AN684" s="212"/>
      <c r="AO684" s="212"/>
      <c r="AP684" s="212"/>
      <c r="AQ684" s="212"/>
      <c r="AR684" s="212"/>
      <c r="AS684" s="212"/>
      <c r="AT684" s="212"/>
      <c r="AU684" s="212"/>
      <c r="AV684" s="212"/>
      <c r="AW684" s="212"/>
      <c r="AX684" s="212"/>
      <c r="AY684" s="212"/>
      <c r="AZ684" s="212"/>
      <c r="BA684" s="212"/>
      <c r="BB684" s="212"/>
      <c r="BC684" s="746"/>
      <c r="BD684" s="1338"/>
      <c r="BE684" s="1338"/>
      <c r="BF684" s="1338"/>
      <c r="BG684" s="1338"/>
      <c r="BH684" s="1338"/>
      <c r="BI684" s="1338"/>
      <c r="BJ684" s="1338"/>
      <c r="BK684" s="1338"/>
      <c r="BL684" s="1338"/>
      <c r="BM684" s="1338"/>
      <c r="BN684" s="1338"/>
      <c r="BO684" s="1338"/>
      <c r="BP684" s="1338"/>
      <c r="BQ684" s="1338"/>
      <c r="BR684" s="1338"/>
      <c r="BS684" s="1338"/>
      <c r="BT684" s="1338"/>
      <c r="BU684" s="746"/>
      <c r="BV684" s="212"/>
      <c r="BW684" s="212"/>
      <c r="BX684" s="212"/>
      <c r="BY684" s="212"/>
      <c r="BZ684" s="578" t="str">
        <f>IF(DG684&lt;3,"",(SUM(B684:R684)-MIN(B684:R684)-MAX(B684:R684))/(DG684-2))</f>
        <v/>
      </c>
      <c r="CA684" s="578" t="str">
        <f>IF(DH684&lt;3,"",(SUM(T684:AJ684)-MIN(T684:AJ684)-MAX(T684:AJ684))/(DH684-2))</f>
        <v/>
      </c>
      <c r="CB684" s="578" t="str">
        <f>IF(DI684&lt;3,"",(SUM(AL684:BB684)-MIN(AL684:BB684)-MAX(AL684:BB684))/(DI684-2))</f>
        <v/>
      </c>
      <c r="CC684" s="665" t="str">
        <f>IF(DJ684&lt;3,"",(SUM(BD684:BT684)-MIN(BD684:BT684)-MAX(BD684:BT684))/(DJ684-2))</f>
        <v/>
      </c>
      <c r="CD684" s="1069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070" t="str">
        <f t="shared" ref="CE684:CO686" si="2274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070" t="str">
        <f t="shared" si="2274"/>
        <v/>
      </c>
      <c r="CG684" s="1070" t="str">
        <f t="shared" si="2274"/>
        <v/>
      </c>
      <c r="CH684" s="1070" t="str">
        <f t="shared" si="2274"/>
        <v/>
      </c>
      <c r="CI684" s="1071" t="str">
        <f t="shared" si="2274"/>
        <v/>
      </c>
      <c r="CJ684" s="1071" t="str">
        <f t="shared" si="2274"/>
        <v/>
      </c>
      <c r="CK684" s="1070" t="str">
        <f t="shared" si="2274"/>
        <v/>
      </c>
      <c r="CL684" s="1070" t="str">
        <f t="shared" si="2274"/>
        <v/>
      </c>
      <c r="CM684" s="1070" t="str">
        <f t="shared" si="2274"/>
        <v/>
      </c>
      <c r="CN684" s="1070" t="str">
        <f t="shared" si="2274"/>
        <v/>
      </c>
      <c r="CO684" s="1069" t="str">
        <f t="shared" si="2274"/>
        <v/>
      </c>
      <c r="CP684" s="532" t="str">
        <f t="shared" si="2272"/>
        <v/>
      </c>
      <c r="CQ684" s="533" t="str">
        <f t="shared" si="2272"/>
        <v/>
      </c>
      <c r="CR684" s="534" t="str">
        <f t="shared" si="2272"/>
        <v/>
      </c>
      <c r="CS684" s="534" t="str">
        <f t="shared" si="2272"/>
        <v/>
      </c>
      <c r="CT684" s="534" t="str">
        <f t="shared" si="2272"/>
        <v/>
      </c>
      <c r="CU684" s="534" t="str">
        <f t="shared" si="2272"/>
        <v/>
      </c>
      <c r="CV684" s="534" t="str">
        <f t="shared" si="2272"/>
        <v/>
      </c>
      <c r="CW684" s="535" t="str">
        <f t="shared" si="2272"/>
        <v/>
      </c>
      <c r="CX684" s="535" t="str">
        <f t="shared" si="2272"/>
        <v/>
      </c>
      <c r="CY684" s="535" t="str">
        <f t="shared" si="2272"/>
        <v/>
      </c>
      <c r="CZ684" s="534" t="str">
        <f t="shared" si="2273"/>
        <v/>
      </c>
      <c r="DA684" s="534" t="str">
        <f t="shared" si="2273"/>
        <v/>
      </c>
      <c r="DB684" s="534" t="str">
        <f t="shared" si="2273"/>
        <v/>
      </c>
      <c r="DC684" s="534" t="str">
        <f t="shared" si="2273"/>
        <v/>
      </c>
      <c r="DD684" s="534" t="str">
        <f t="shared" si="2273"/>
        <v/>
      </c>
      <c r="DE684" s="533" t="str">
        <f t="shared" si="2273"/>
        <v/>
      </c>
      <c r="DF684" s="532" t="str">
        <f t="shared" si="2273"/>
        <v/>
      </c>
      <c r="DG684" s="631">
        <f>COUNT(B684:R684)</f>
        <v>2</v>
      </c>
      <c r="DH684" s="96">
        <f>COUNT(T684:AJ684)</f>
        <v>0</v>
      </c>
      <c r="DI684" s="96">
        <f>COUNT(AL684:BB684)</f>
        <v>0</v>
      </c>
      <c r="DJ684" s="96">
        <f>COUNT(BD684:BT684)</f>
        <v>0</v>
      </c>
      <c r="DK684" s="467"/>
      <c r="DL684" s="599"/>
      <c r="DM684" s="599"/>
      <c r="DN684" s="599"/>
      <c r="DO684" s="599"/>
      <c r="DP684" s="599"/>
      <c r="DQ684" s="599"/>
      <c r="DR684" s="599"/>
      <c r="DS684" s="599"/>
      <c r="DT684" s="468"/>
    </row>
    <row r="685" spans="1:124" s="470" customFormat="1" ht="15.75" customHeight="1">
      <c r="A685" s="748" t="s">
        <v>281</v>
      </c>
      <c r="B685" s="736">
        <f>2020*$K$1</f>
        <v>8457.3359999999993</v>
      </c>
      <c r="C685" s="736">
        <f t="shared" ref="C685:M685" si="2275">2020*$K$1</f>
        <v>8457.3359999999993</v>
      </c>
      <c r="D685" s="736">
        <f t="shared" si="2275"/>
        <v>8457.3359999999993</v>
      </c>
      <c r="E685" s="736">
        <f t="shared" si="2275"/>
        <v>8457.3359999999993</v>
      </c>
      <c r="F685" s="736">
        <f t="shared" si="2275"/>
        <v>8457.3359999999993</v>
      </c>
      <c r="G685" s="736">
        <f t="shared" si="2275"/>
        <v>8457.3359999999993</v>
      </c>
      <c r="H685" s="736">
        <f t="shared" si="2275"/>
        <v>8457.3359999999993</v>
      </c>
      <c r="I685" s="736">
        <f t="shared" si="2275"/>
        <v>8457.3359999999993</v>
      </c>
      <c r="J685" s="736">
        <f t="shared" si="2275"/>
        <v>8457.3359999999993</v>
      </c>
      <c r="K685" s="736">
        <f t="shared" si="2275"/>
        <v>8457.3359999999993</v>
      </c>
      <c r="L685" s="736">
        <f t="shared" si="2275"/>
        <v>8457.3359999999993</v>
      </c>
      <c r="M685" s="736">
        <f t="shared" si="2275"/>
        <v>8457.3359999999993</v>
      </c>
      <c r="N685" s="736"/>
      <c r="O685" s="736"/>
      <c r="P685" s="736"/>
      <c r="Q685" s="736"/>
      <c r="R685" s="736"/>
      <c r="S685" s="746"/>
      <c r="T685" s="736">
        <f>2020*$K$1</f>
        <v>8457.3359999999993</v>
      </c>
      <c r="U685" s="736">
        <f t="shared" ref="U685:AE685" si="2276">2020*$K$1</f>
        <v>8457.3359999999993</v>
      </c>
      <c r="V685" s="736">
        <f t="shared" si="2276"/>
        <v>8457.3359999999993</v>
      </c>
      <c r="W685" s="736">
        <f t="shared" si="2276"/>
        <v>8457.3359999999993</v>
      </c>
      <c r="X685" s="736">
        <f t="shared" si="2276"/>
        <v>8457.3359999999993</v>
      </c>
      <c r="Y685" s="736">
        <f t="shared" si="2276"/>
        <v>8457.3359999999993</v>
      </c>
      <c r="Z685" s="1382">
        <f t="shared" si="2276"/>
        <v>8457.3359999999993</v>
      </c>
      <c r="AA685" s="1382">
        <f t="shared" si="2276"/>
        <v>8457.3359999999993</v>
      </c>
      <c r="AB685" s="1382">
        <f t="shared" si="2276"/>
        <v>8457.3359999999993</v>
      </c>
      <c r="AC685" s="1382">
        <f t="shared" si="2276"/>
        <v>8457.3359999999993</v>
      </c>
      <c r="AD685" s="736">
        <f t="shared" si="2276"/>
        <v>8457.3359999999993</v>
      </c>
      <c r="AE685" s="1382">
        <f t="shared" si="2276"/>
        <v>8457.3359999999993</v>
      </c>
      <c r="AF685" s="736"/>
      <c r="AG685" s="736"/>
      <c r="AH685" s="736"/>
      <c r="AI685" s="736"/>
      <c r="AJ685" s="736"/>
      <c r="AK685" s="746"/>
      <c r="AL685" s="736">
        <f>2020*$K$1</f>
        <v>8457.3359999999993</v>
      </c>
      <c r="AM685" s="736">
        <f t="shared" ref="AM685:AW685" si="2277">2020*$K$1</f>
        <v>8457.3359999999993</v>
      </c>
      <c r="AN685" s="736">
        <f t="shared" si="2277"/>
        <v>8457.3359999999993</v>
      </c>
      <c r="AO685" s="736">
        <f t="shared" si="2277"/>
        <v>8457.3359999999993</v>
      </c>
      <c r="AP685" s="736">
        <f t="shared" si="2277"/>
        <v>8457.3359999999993</v>
      </c>
      <c r="AQ685" s="736">
        <f t="shared" si="2277"/>
        <v>8457.3359999999993</v>
      </c>
      <c r="AR685" s="736">
        <f t="shared" si="2277"/>
        <v>8457.3359999999993</v>
      </c>
      <c r="AS685" s="736">
        <f t="shared" si="2277"/>
        <v>8457.3359999999993</v>
      </c>
      <c r="AT685" s="736">
        <f t="shared" si="2277"/>
        <v>8457.3359999999993</v>
      </c>
      <c r="AU685" s="736">
        <f t="shared" si="2277"/>
        <v>8457.3359999999993</v>
      </c>
      <c r="AV685" s="736">
        <f t="shared" si="2277"/>
        <v>8457.3359999999993</v>
      </c>
      <c r="AW685" s="736">
        <f t="shared" si="2277"/>
        <v>8457.3359999999993</v>
      </c>
      <c r="AX685" s="736"/>
      <c r="AY685" s="736"/>
      <c r="AZ685" s="736"/>
      <c r="BA685" s="736"/>
      <c r="BB685" s="736"/>
      <c r="BC685" s="746"/>
      <c r="BD685" s="1382">
        <f>2020*$K$1</f>
        <v>8457.3359999999993</v>
      </c>
      <c r="BE685" s="1382">
        <f t="shared" ref="BE685:BO685" si="2278">2020*$K$1</f>
        <v>8457.3359999999993</v>
      </c>
      <c r="BF685" s="1382">
        <f t="shared" si="2278"/>
        <v>8457.3359999999993</v>
      </c>
      <c r="BG685" s="1382">
        <f t="shared" si="2278"/>
        <v>8457.3359999999993</v>
      </c>
      <c r="BH685" s="1382">
        <f t="shared" si="2278"/>
        <v>8457.3359999999993</v>
      </c>
      <c r="BI685" s="1382">
        <f t="shared" si="2278"/>
        <v>8457.3359999999993</v>
      </c>
      <c r="BJ685" s="1382">
        <f t="shared" si="2278"/>
        <v>8457.3359999999993</v>
      </c>
      <c r="BK685" s="1382">
        <f t="shared" si="2278"/>
        <v>8457.3359999999993</v>
      </c>
      <c r="BL685" s="1382">
        <f t="shared" si="2278"/>
        <v>8457.3359999999993</v>
      </c>
      <c r="BM685" s="1382">
        <f t="shared" si="2278"/>
        <v>8457.3359999999993</v>
      </c>
      <c r="BN685" s="1382">
        <f t="shared" si="2278"/>
        <v>8457.3359999999993</v>
      </c>
      <c r="BO685" s="1382">
        <f t="shared" si="2278"/>
        <v>8457.3359999999993</v>
      </c>
      <c r="BP685" s="1382"/>
      <c r="BQ685" s="1382"/>
      <c r="BR685" s="1382"/>
      <c r="BS685" s="1382"/>
      <c r="BT685" s="1382"/>
      <c r="BU685" s="746"/>
      <c r="BV685" s="736">
        <f t="shared" ref="BV685:BY685" si="2279">2020*$K$1</f>
        <v>8457.3359999999993</v>
      </c>
      <c r="BW685" s="736">
        <f t="shared" si="2279"/>
        <v>8457.3359999999993</v>
      </c>
      <c r="BX685" s="736">
        <f t="shared" si="2279"/>
        <v>8457.3359999999993</v>
      </c>
      <c r="BY685" s="736">
        <f t="shared" si="2279"/>
        <v>8457.3359999999993</v>
      </c>
      <c r="BZ685" s="578">
        <f>IF(DG685&lt;3,"",(SUM(B685:R685)-MIN(B685:R685)-MAX(B685:R685))/(DG685-2))</f>
        <v>8457.3359999999975</v>
      </c>
      <c r="CA685" s="578">
        <f>IF(DH685&lt;3,"",(SUM(T685:AJ685)-MIN(T685:AJ685)-MAX(T685:AJ685))/(DH685-2))</f>
        <v>8457.3359999999975</v>
      </c>
      <c r="CB685" s="578">
        <f>IF(DI685&lt;3,"",(SUM(AL685:BB685)-MIN(AL685:BB685)-MAX(AL685:BB685))/(DI685-2))</f>
        <v>8457.3359999999975</v>
      </c>
      <c r="CC685" s="665">
        <f>IF(DJ685&lt;3,"",(SUM(BD685:BT685)-MIN(BD685:BT685)-MAX(BD685:BT685))/(DJ685-2))</f>
        <v>8457.3359999999975</v>
      </c>
      <c r="CD685" s="1069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070">
        <f t="shared" si="2274"/>
        <v>8457.3359999999993</v>
      </c>
      <c r="CF685" s="1070">
        <f t="shared" si="2274"/>
        <v>8457.3359999999993</v>
      </c>
      <c r="CG685" s="1070">
        <f t="shared" si="2274"/>
        <v>8457.3359999999993</v>
      </c>
      <c r="CH685" s="1070">
        <f t="shared" si="2274"/>
        <v>8457.3359999999993</v>
      </c>
      <c r="CI685" s="1071">
        <f t="shared" si="2274"/>
        <v>8457.3359999999993</v>
      </c>
      <c r="CJ685" s="1071">
        <f t="shared" si="2274"/>
        <v>8457.3359999999993</v>
      </c>
      <c r="CK685" s="1070">
        <f t="shared" si="2274"/>
        <v>8457.3359999999993</v>
      </c>
      <c r="CL685" s="1070">
        <f t="shared" si="2274"/>
        <v>8457.3359999999993</v>
      </c>
      <c r="CM685" s="1070">
        <f t="shared" si="2274"/>
        <v>8457.3359999999993</v>
      </c>
      <c r="CN685" s="1070">
        <f t="shared" si="2274"/>
        <v>8457.3359999999993</v>
      </c>
      <c r="CO685" s="1069">
        <f t="shared" si="2274"/>
        <v>8457.3359999999993</v>
      </c>
      <c r="CP685" s="532" t="str">
        <f t="shared" si="2272"/>
        <v/>
      </c>
      <c r="CQ685" s="533" t="str">
        <f t="shared" si="2272"/>
        <v/>
      </c>
      <c r="CR685" s="534" t="str">
        <f t="shared" si="2272"/>
        <v/>
      </c>
      <c r="CS685" s="534">
        <f t="shared" si="2272"/>
        <v>8457.3359999999993</v>
      </c>
      <c r="CT685" s="534">
        <f t="shared" si="2272"/>
        <v>8457.3359999999993</v>
      </c>
      <c r="CU685" s="534">
        <f t="shared" si="2272"/>
        <v>8457.3359999999993</v>
      </c>
      <c r="CV685" s="534">
        <f t="shared" si="2272"/>
        <v>8457.3359999999993</v>
      </c>
      <c r="CW685" s="535">
        <f t="shared" si="2272"/>
        <v>8457.3359999999993</v>
      </c>
      <c r="CX685" s="535">
        <f t="shared" si="2272"/>
        <v>8457.3359999999993</v>
      </c>
      <c r="CY685" s="535">
        <f t="shared" si="2272"/>
        <v>8457.3359999999993</v>
      </c>
      <c r="CZ685" s="534">
        <f t="shared" si="2273"/>
        <v>8457.3359999999993</v>
      </c>
      <c r="DA685" s="534">
        <f t="shared" si="2273"/>
        <v>8457.3359999999993</v>
      </c>
      <c r="DB685" s="534">
        <f t="shared" si="2273"/>
        <v>8457.3359999999993</v>
      </c>
      <c r="DC685" s="534">
        <f t="shared" si="2273"/>
        <v>8457.3359999999993</v>
      </c>
      <c r="DD685" s="534">
        <f t="shared" si="2273"/>
        <v>8457.3359999999993</v>
      </c>
      <c r="DE685" s="533" t="str">
        <f t="shared" si="2273"/>
        <v/>
      </c>
      <c r="DF685" s="532" t="str">
        <f t="shared" si="2273"/>
        <v/>
      </c>
      <c r="DG685" s="631">
        <f>COUNT(B685:R685)</f>
        <v>12</v>
      </c>
      <c r="DH685" s="96">
        <f>COUNT(T685:AJ685)</f>
        <v>12</v>
      </c>
      <c r="DI685" s="96">
        <f>COUNT(AL685:BB685)</f>
        <v>12</v>
      </c>
      <c r="DJ685" s="96">
        <f>COUNT(BD685:BT685)</f>
        <v>12</v>
      </c>
      <c r="DK685" s="467"/>
      <c r="DL685" s="599"/>
      <c r="DM685" s="599"/>
      <c r="DN685" s="599"/>
      <c r="DO685" s="599"/>
      <c r="DP685" s="599"/>
      <c r="DQ685" s="599"/>
      <c r="DR685" s="599"/>
      <c r="DS685" s="599"/>
      <c r="DT685" s="468"/>
    </row>
    <row r="686" spans="1:124" s="470" customFormat="1" ht="15.75" customHeight="1">
      <c r="A686" s="590" t="s">
        <v>226</v>
      </c>
      <c r="B686" s="611">
        <f t="shared" ref="B686:K686" si="2280">IF(B683="","",B683*B684*B685/B$46/365/$G$1)</f>
        <v>9.0275780110300654E-3</v>
      </c>
      <c r="C686" s="611" t="str">
        <f t="shared" si="2280"/>
        <v/>
      </c>
      <c r="D686" s="611" t="str">
        <f t="shared" si="2280"/>
        <v/>
      </c>
      <c r="E686" s="611" t="str">
        <f t="shared" si="2280"/>
        <v/>
      </c>
      <c r="F686" s="611" t="str">
        <f t="shared" si="2280"/>
        <v/>
      </c>
      <c r="G686" s="611" t="str">
        <f t="shared" si="2280"/>
        <v/>
      </c>
      <c r="H686" s="611" t="str">
        <f t="shared" si="2280"/>
        <v/>
      </c>
      <c r="I686" s="611" t="str">
        <f t="shared" si="2280"/>
        <v/>
      </c>
      <c r="J686" s="611" t="str">
        <f t="shared" si="2280"/>
        <v/>
      </c>
      <c r="K686" s="611">
        <f t="shared" si="2280"/>
        <v>7.8991307596513079E-3</v>
      </c>
      <c r="L686" s="611"/>
      <c r="M686" s="611"/>
      <c r="N686" s="611"/>
      <c r="O686" s="611"/>
      <c r="P686" s="611"/>
      <c r="Q686" s="611"/>
      <c r="R686" s="611"/>
      <c r="S686" s="630"/>
      <c r="T686" s="611" t="str">
        <f t="shared" ref="T686:AE686" si="2281">IF(T683="","",T683*T684*T685/T$46/365/$G$1)</f>
        <v/>
      </c>
      <c r="U686" s="611" t="str">
        <f t="shared" si="2281"/>
        <v/>
      </c>
      <c r="V686" s="611" t="str">
        <f t="shared" si="2281"/>
        <v/>
      </c>
      <c r="W686" s="611" t="str">
        <f t="shared" si="2281"/>
        <v/>
      </c>
      <c r="X686" s="611" t="str">
        <f t="shared" si="2281"/>
        <v/>
      </c>
      <c r="Y686" s="611" t="str">
        <f t="shared" si="2281"/>
        <v/>
      </c>
      <c r="Z686" s="1348" t="str">
        <f t="shared" si="2281"/>
        <v/>
      </c>
      <c r="AA686" s="1348" t="str">
        <f t="shared" si="2281"/>
        <v/>
      </c>
      <c r="AB686" s="1348" t="str">
        <f t="shared" si="2281"/>
        <v/>
      </c>
      <c r="AC686" s="1348" t="str">
        <f t="shared" si="2281"/>
        <v/>
      </c>
      <c r="AD686" s="611" t="str">
        <f t="shared" si="2281"/>
        <v/>
      </c>
      <c r="AE686" s="1348" t="str">
        <f t="shared" si="2281"/>
        <v/>
      </c>
      <c r="AF686" s="611"/>
      <c r="AG686" s="611"/>
      <c r="AH686" s="611"/>
      <c r="AI686" s="611"/>
      <c r="AJ686" s="611"/>
      <c r="AK686" s="630"/>
      <c r="AL686" s="611" t="str">
        <f t="shared" ref="AL686:AW686" si="2282">IF(AL683="","",AL683*AL684*AL685/AL$46/365/$G$1)</f>
        <v/>
      </c>
      <c r="AM686" s="611" t="str">
        <f t="shared" si="2282"/>
        <v/>
      </c>
      <c r="AN686" s="611" t="str">
        <f t="shared" si="2282"/>
        <v/>
      </c>
      <c r="AO686" s="611" t="str">
        <f t="shared" si="2282"/>
        <v/>
      </c>
      <c r="AP686" s="611" t="str">
        <f t="shared" si="2282"/>
        <v/>
      </c>
      <c r="AQ686" s="611" t="str">
        <f t="shared" si="2282"/>
        <v/>
      </c>
      <c r="AR686" s="611" t="str">
        <f t="shared" si="2282"/>
        <v/>
      </c>
      <c r="AS686" s="611" t="str">
        <f t="shared" si="2282"/>
        <v/>
      </c>
      <c r="AT686" s="611" t="str">
        <f t="shared" si="2282"/>
        <v/>
      </c>
      <c r="AU686" s="611" t="str">
        <f t="shared" si="2282"/>
        <v/>
      </c>
      <c r="AV686" s="611" t="str">
        <f t="shared" si="2282"/>
        <v/>
      </c>
      <c r="AW686" s="611" t="str">
        <f t="shared" si="2282"/>
        <v/>
      </c>
      <c r="AX686" s="611"/>
      <c r="AY686" s="611"/>
      <c r="AZ686" s="611"/>
      <c r="BA686" s="611"/>
      <c r="BB686" s="611"/>
      <c r="BC686" s="630"/>
      <c r="BD686" s="1348" t="str">
        <f t="shared" ref="BD686:BO686" si="2283">IF(BD683="","",BD683*BD684*BD685/BD$46/365/$G$1)</f>
        <v/>
      </c>
      <c r="BE686" s="1348" t="str">
        <f t="shared" si="2283"/>
        <v/>
      </c>
      <c r="BF686" s="1348" t="str">
        <f t="shared" si="2283"/>
        <v/>
      </c>
      <c r="BG686" s="1348" t="str">
        <f t="shared" si="2283"/>
        <v/>
      </c>
      <c r="BH686" s="1348" t="str">
        <f t="shared" si="2283"/>
        <v/>
      </c>
      <c r="BI686" s="1348" t="str">
        <f t="shared" si="2283"/>
        <v/>
      </c>
      <c r="BJ686" s="1348" t="str">
        <f t="shared" si="2283"/>
        <v/>
      </c>
      <c r="BK686" s="1348" t="str">
        <f t="shared" si="2283"/>
        <v/>
      </c>
      <c r="BL686" s="1348" t="str">
        <f t="shared" si="2283"/>
        <v/>
      </c>
      <c r="BM686" s="1348" t="str">
        <f t="shared" si="2283"/>
        <v/>
      </c>
      <c r="BN686" s="1348" t="str">
        <f t="shared" si="2283"/>
        <v/>
      </c>
      <c r="BO686" s="1348" t="str">
        <f t="shared" si="2283"/>
        <v/>
      </c>
      <c r="BP686" s="1348"/>
      <c r="BQ686" s="1348"/>
      <c r="BR686" s="1348"/>
      <c r="BS686" s="1348"/>
      <c r="BT686" s="1348"/>
      <c r="BU686" s="630"/>
      <c r="BV686" s="611" t="str">
        <f>IF(BV683="","",BV683*BV684*BV685/BV$46/365/$G$1)</f>
        <v/>
      </c>
      <c r="BW686" s="611" t="str">
        <f>IF(BW683="","",BW683*BW684*BW685/BW$46/365/$G$1)</f>
        <v/>
      </c>
      <c r="BX686" s="611" t="str">
        <f>IF(BX683="","",BX683*BX684*BX685/BX$46/365/$G$1)</f>
        <v/>
      </c>
      <c r="BY686" s="611" t="str">
        <f>IF(BY683="","",BY683*BY684*BY685/BY$46/365/$G$1)</f>
        <v/>
      </c>
      <c r="BZ686" s="578" t="str">
        <f>IF(DG686&lt;3,"",(SUM(B686:R686)-MIN(B686:R686)-MAX(B686:R686))/(DG686-2))</f>
        <v/>
      </c>
      <c r="CA686" s="603" t="str">
        <f>IF(DH686&lt;3,"",(SUM(T686:AJ686)-MIN(T686:AJ686)-MAX(T686:AJ686))/(DH686-2))</f>
        <v/>
      </c>
      <c r="CB686" s="603" t="str">
        <f>IF(DI686&lt;3,"",(SUM(AL686:BB686)-MIN(AL686:BB686)-MAX(AL686:BB686))/(DI686-2))</f>
        <v/>
      </c>
      <c r="CC686" s="668" t="str">
        <f>IF(DJ686&lt;3,"",(SUM(BD686:BT686)-MIN(BD686:BT686)-MAX(BD686:BT686))/(DJ686-2))</f>
        <v/>
      </c>
      <c r="CD686" s="1072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073" t="str">
        <f t="shared" si="2274"/>
        <v/>
      </c>
      <c r="CF686" s="1073" t="str">
        <f t="shared" si="2274"/>
        <v/>
      </c>
      <c r="CG686" s="1073" t="str">
        <f t="shared" si="2274"/>
        <v/>
      </c>
      <c r="CH686" s="1073" t="str">
        <f t="shared" si="2274"/>
        <v/>
      </c>
      <c r="CI686" s="1074" t="str">
        <f t="shared" si="2274"/>
        <v/>
      </c>
      <c r="CJ686" s="1074" t="str">
        <f t="shared" si="2274"/>
        <v/>
      </c>
      <c r="CK686" s="1073" t="str">
        <f t="shared" si="2274"/>
        <v/>
      </c>
      <c r="CL686" s="1073" t="str">
        <f t="shared" si="2274"/>
        <v/>
      </c>
      <c r="CM686" s="1073" t="str">
        <f t="shared" si="2274"/>
        <v/>
      </c>
      <c r="CN686" s="1073" t="str">
        <f t="shared" si="2274"/>
        <v/>
      </c>
      <c r="CO686" s="1072" t="str">
        <f t="shared" si="2274"/>
        <v/>
      </c>
      <c r="CP686" s="520" t="str">
        <f t="shared" si="2272"/>
        <v/>
      </c>
      <c r="CQ686" s="521" t="str">
        <f t="shared" si="2272"/>
        <v/>
      </c>
      <c r="CR686" s="522" t="str">
        <f t="shared" si="2272"/>
        <v/>
      </c>
      <c r="CS686" s="522" t="str">
        <f t="shared" si="2272"/>
        <v/>
      </c>
      <c r="CT686" s="522" t="str">
        <f t="shared" si="2272"/>
        <v/>
      </c>
      <c r="CU686" s="522" t="str">
        <f t="shared" si="2272"/>
        <v/>
      </c>
      <c r="CV686" s="522" t="str">
        <f t="shared" si="2272"/>
        <v/>
      </c>
      <c r="CW686" s="523" t="str">
        <f t="shared" si="2272"/>
        <v/>
      </c>
      <c r="CX686" s="523" t="str">
        <f t="shared" si="2272"/>
        <v/>
      </c>
      <c r="CY686" s="523" t="str">
        <f t="shared" si="2272"/>
        <v/>
      </c>
      <c r="CZ686" s="522" t="str">
        <f t="shared" si="2273"/>
        <v/>
      </c>
      <c r="DA686" s="522" t="str">
        <f t="shared" si="2273"/>
        <v/>
      </c>
      <c r="DB686" s="522" t="str">
        <f t="shared" si="2273"/>
        <v/>
      </c>
      <c r="DC686" s="522" t="str">
        <f t="shared" si="2273"/>
        <v/>
      </c>
      <c r="DD686" s="522" t="str">
        <f t="shared" si="2273"/>
        <v/>
      </c>
      <c r="DE686" s="521" t="str">
        <f t="shared" si="2273"/>
        <v/>
      </c>
      <c r="DF686" s="520" t="str">
        <f t="shared" si="2273"/>
        <v/>
      </c>
      <c r="DG686" s="631">
        <f>COUNT(B686:R686)</f>
        <v>2</v>
      </c>
      <c r="DH686" s="96">
        <f>COUNT(T686:AJ686)</f>
        <v>0</v>
      </c>
      <c r="DI686" s="96">
        <f>COUNT(AL686:BB686)</f>
        <v>0</v>
      </c>
      <c r="DJ686" s="96">
        <f>COUNT(BD686:BT686)</f>
        <v>0</v>
      </c>
      <c r="DK686" s="467"/>
      <c r="DL686" s="599"/>
      <c r="DM686" s="599"/>
      <c r="DN686" s="599"/>
      <c r="DO686" s="599"/>
      <c r="DP686" s="599"/>
      <c r="DQ686" s="599"/>
      <c r="DR686" s="599"/>
      <c r="DS686" s="599"/>
      <c r="DT686" s="468"/>
    </row>
    <row r="687" spans="1:124" s="470" customFormat="1" ht="15.75" customHeight="1">
      <c r="A687" s="722" t="s">
        <v>307</v>
      </c>
      <c r="B687" s="212"/>
      <c r="C687" s="212"/>
      <c r="D687" s="212"/>
      <c r="E687" s="212"/>
      <c r="F687" s="212"/>
      <c r="G687" s="212"/>
      <c r="H687" s="212"/>
      <c r="I687" s="212"/>
      <c r="J687" s="212"/>
      <c r="K687" s="212"/>
      <c r="L687" s="212"/>
      <c r="M687" s="212"/>
      <c r="N687" s="212"/>
      <c r="O687" s="281"/>
      <c r="P687" s="281"/>
      <c r="Q687" s="212"/>
      <c r="R687" s="212"/>
      <c r="S687" s="747"/>
      <c r="T687" s="212"/>
      <c r="U687" s="212"/>
      <c r="V687" s="212"/>
      <c r="W687" s="212"/>
      <c r="X687" s="212"/>
      <c r="Y687" s="212"/>
      <c r="Z687" s="1338"/>
      <c r="AA687" s="1338"/>
      <c r="AB687" s="1338"/>
      <c r="AC687" s="1338"/>
      <c r="AD687" s="212"/>
      <c r="AE687" s="1338"/>
      <c r="AF687" s="212"/>
      <c r="AG687" s="212"/>
      <c r="AH687" s="212"/>
      <c r="AI687" s="281"/>
      <c r="AJ687" s="212"/>
      <c r="AK687" s="747"/>
      <c r="AL687" s="212"/>
      <c r="AM687" s="212"/>
      <c r="AN687" s="212"/>
      <c r="AO687" s="212"/>
      <c r="AP687" s="212"/>
      <c r="AQ687" s="212"/>
      <c r="AR687" s="212"/>
      <c r="AS687" s="212"/>
      <c r="AT687" s="212"/>
      <c r="AU687" s="212"/>
      <c r="AV687" s="212"/>
      <c r="AW687" s="212"/>
      <c r="AX687" s="212"/>
      <c r="AY687" s="212"/>
      <c r="AZ687" s="212"/>
      <c r="BA687" s="212"/>
      <c r="BB687" s="212"/>
      <c r="BC687" s="747"/>
      <c r="BD687" s="1338"/>
      <c r="BE687" s="1338"/>
      <c r="BF687" s="1338"/>
      <c r="BG687" s="1338"/>
      <c r="BH687" s="1338"/>
      <c r="BI687" s="1338"/>
      <c r="BJ687" s="1338"/>
      <c r="BK687" s="1338"/>
      <c r="BL687" s="1338"/>
      <c r="BM687" s="1338"/>
      <c r="BN687" s="1338"/>
      <c r="BO687" s="1338"/>
      <c r="BP687" s="1338"/>
      <c r="BQ687" s="1338"/>
      <c r="BR687" s="1338"/>
      <c r="BS687" s="1338"/>
      <c r="BT687" s="1338"/>
      <c r="BU687" s="747"/>
      <c r="BV687" s="212"/>
      <c r="BW687" s="212"/>
      <c r="BX687" s="212"/>
      <c r="BY687" s="212"/>
      <c r="BZ687" s="570"/>
      <c r="CA687" s="570"/>
      <c r="CB687" s="570"/>
      <c r="CC687" s="664"/>
      <c r="CD687" s="1080"/>
      <c r="CE687" s="1080"/>
      <c r="CF687" s="1080"/>
      <c r="CG687" s="1080"/>
      <c r="CH687" s="1080"/>
      <c r="CI687" s="1080"/>
      <c r="CJ687" s="1080"/>
      <c r="CK687" s="1080"/>
      <c r="CL687" s="1080"/>
      <c r="CM687" s="1080"/>
      <c r="CN687" s="1080"/>
      <c r="CO687" s="1080"/>
      <c r="CP687" s="749"/>
      <c r="CQ687" s="749"/>
      <c r="CR687" s="749"/>
      <c r="CS687" s="749"/>
      <c r="CT687" s="749"/>
      <c r="CU687" s="749"/>
      <c r="CV687" s="749"/>
      <c r="CW687" s="749"/>
      <c r="CX687" s="749"/>
      <c r="CY687" s="749"/>
      <c r="CZ687" s="749"/>
      <c r="DA687" s="749"/>
      <c r="DB687" s="749"/>
      <c r="DC687" s="749"/>
      <c r="DD687" s="749"/>
      <c r="DE687" s="749"/>
      <c r="DF687" s="749"/>
      <c r="DG687" s="579"/>
      <c r="DH687" s="98"/>
      <c r="DI687" s="98"/>
      <c r="DJ687" s="98"/>
      <c r="DK687" s="572"/>
      <c r="DL687" s="598"/>
      <c r="DM687" s="598"/>
      <c r="DN687" s="598"/>
      <c r="DO687" s="598"/>
      <c r="DP687" s="598"/>
      <c r="DQ687" s="598"/>
      <c r="DR687" s="598"/>
      <c r="DS687" s="598"/>
      <c r="DT687" s="468"/>
    </row>
    <row r="688" spans="1:124" s="1271" customFormat="1" ht="15.75" customHeight="1">
      <c r="A688" s="590" t="s">
        <v>290</v>
      </c>
      <c r="B688" s="212">
        <v>10</v>
      </c>
      <c r="C688" s="1254"/>
      <c r="D688" s="1254"/>
      <c r="E688" s="1254"/>
      <c r="F688" s="1254"/>
      <c r="G688" s="1254"/>
      <c r="H688" s="1254"/>
      <c r="I688" s="1254"/>
      <c r="J688" s="1254"/>
      <c r="K688" s="1254"/>
      <c r="L688" s="1254"/>
      <c r="M688" s="1254"/>
      <c r="N688" s="1254"/>
      <c r="O688" s="1255"/>
      <c r="P688" s="1255"/>
      <c r="Q688" s="1254"/>
      <c r="R688" s="1254"/>
      <c r="S688" s="1256"/>
      <c r="T688" s="1254"/>
      <c r="U688" s="1254"/>
      <c r="V688" s="1254"/>
      <c r="W688" s="1254"/>
      <c r="X688" s="1254"/>
      <c r="Y688" s="1254"/>
      <c r="Z688" s="1388"/>
      <c r="AA688" s="1388"/>
      <c r="AB688" s="1388"/>
      <c r="AC688" s="1388"/>
      <c r="AD688" s="1254"/>
      <c r="AE688" s="1388"/>
      <c r="AF688" s="1254"/>
      <c r="AG688" s="1254"/>
      <c r="AH688" s="1254"/>
      <c r="AI688" s="1255"/>
      <c r="AJ688" s="1254"/>
      <c r="AK688" s="1256"/>
      <c r="AL688" s="1254"/>
      <c r="AM688" s="1254"/>
      <c r="AN688" s="1254"/>
      <c r="AO688" s="1254"/>
      <c r="AP688" s="1254"/>
      <c r="AQ688" s="1254"/>
      <c r="AR688" s="1254"/>
      <c r="AS688" s="1254"/>
      <c r="AT688" s="1254"/>
      <c r="AU688" s="1254"/>
      <c r="AV688" s="1254"/>
      <c r="AW688" s="1254"/>
      <c r="AX688" s="1254"/>
      <c r="AY688" s="1254"/>
      <c r="AZ688" s="1254"/>
      <c r="BA688" s="1254"/>
      <c r="BB688" s="1254"/>
      <c r="BC688" s="1256"/>
      <c r="BD688" s="1388"/>
      <c r="BE688" s="1388"/>
      <c r="BF688" s="1388"/>
      <c r="BG688" s="1388"/>
      <c r="BH688" s="1388"/>
      <c r="BI688" s="1388"/>
      <c r="BJ688" s="1388"/>
      <c r="BK688" s="1388"/>
      <c r="BL688" s="1388"/>
      <c r="BM688" s="1388"/>
      <c r="BN688" s="1388"/>
      <c r="BO688" s="1388"/>
      <c r="BP688" s="1388"/>
      <c r="BQ688" s="1388"/>
      <c r="BR688" s="1388"/>
      <c r="BS688" s="1388"/>
      <c r="BT688" s="1388"/>
      <c r="BU688" s="1256"/>
      <c r="BV688" s="1254"/>
      <c r="BW688" s="1254"/>
      <c r="BX688" s="1254"/>
      <c r="BY688" s="1254"/>
      <c r="BZ688" s="1257" t="str">
        <f>IF(DG688&lt;3,"",(SUM(B688:R688)-MIN(B688:R688)-MAX(B688:R688))/(DG688-2))</f>
        <v/>
      </c>
      <c r="CA688" s="1257" t="str">
        <f>IF(DH688&lt;3,"",(SUM(T688:AJ688)-MIN(T688:AJ688)-MAX(T688:AJ688))/(DH688-2))</f>
        <v/>
      </c>
      <c r="CB688" s="1257" t="str">
        <f>IF(DI688&lt;3,"",(SUM(AL688:BB688)-MIN(AL688:BB688)-MAX(AL688:BB688))/(DI688-2))</f>
        <v/>
      </c>
      <c r="CC688" s="1258" t="str">
        <f>IF(DJ688&lt;3,"",(SUM(BD688:BT688)-MIN(BD688:BT688)-MAX(BD688:BT688))/(DJ688-2))</f>
        <v/>
      </c>
      <c r="CD688" s="1259" t="str">
        <f t="shared" ref="CD688:CO688" si="2284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260" t="str">
        <f t="shared" si="2284"/>
        <v/>
      </c>
      <c r="CF688" s="1260" t="str">
        <f t="shared" si="2284"/>
        <v/>
      </c>
      <c r="CG688" s="1260" t="str">
        <f t="shared" si="2284"/>
        <v/>
      </c>
      <c r="CH688" s="1260" t="str">
        <f t="shared" si="2284"/>
        <v/>
      </c>
      <c r="CI688" s="1261" t="str">
        <f t="shared" si="2284"/>
        <v/>
      </c>
      <c r="CJ688" s="1261" t="str">
        <f t="shared" si="2284"/>
        <v/>
      </c>
      <c r="CK688" s="1260" t="str">
        <f t="shared" si="2284"/>
        <v/>
      </c>
      <c r="CL688" s="1260" t="str">
        <f t="shared" si="2284"/>
        <v/>
      </c>
      <c r="CM688" s="1260" t="str">
        <f t="shared" si="2284"/>
        <v/>
      </c>
      <c r="CN688" s="1260" t="str">
        <f t="shared" si="2284"/>
        <v/>
      </c>
      <c r="CO688" s="1259" t="str">
        <f t="shared" si="2284"/>
        <v/>
      </c>
      <c r="CP688" s="1262" t="str">
        <f t="shared" ref="CP688:CY691" si="2285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1263" t="str">
        <f t="shared" si="2285"/>
        <v/>
      </c>
      <c r="CR688" s="1264" t="str">
        <f t="shared" si="2285"/>
        <v/>
      </c>
      <c r="CS688" s="1264" t="str">
        <f t="shared" si="2285"/>
        <v/>
      </c>
      <c r="CT688" s="1264" t="str">
        <f t="shared" si="2285"/>
        <v/>
      </c>
      <c r="CU688" s="1264" t="str">
        <f t="shared" si="2285"/>
        <v/>
      </c>
      <c r="CV688" s="1264" t="str">
        <f t="shared" si="2285"/>
        <v/>
      </c>
      <c r="CW688" s="1265" t="str">
        <f t="shared" si="2285"/>
        <v/>
      </c>
      <c r="CX688" s="1265" t="str">
        <f t="shared" si="2285"/>
        <v/>
      </c>
      <c r="CY688" s="1265" t="str">
        <f t="shared" si="2285"/>
        <v/>
      </c>
      <c r="CZ688" s="1264" t="str">
        <f t="shared" ref="CZ688:DF691" si="2286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1264" t="str">
        <f t="shared" si="2286"/>
        <v/>
      </c>
      <c r="DB688" s="1264" t="str">
        <f t="shared" si="2286"/>
        <v/>
      </c>
      <c r="DC688" s="1264" t="str">
        <f t="shared" si="2286"/>
        <v/>
      </c>
      <c r="DD688" s="1264" t="str">
        <f t="shared" si="2286"/>
        <v/>
      </c>
      <c r="DE688" s="1263" t="str">
        <f t="shared" si="2286"/>
        <v/>
      </c>
      <c r="DF688" s="1262" t="str">
        <f t="shared" si="2286"/>
        <v/>
      </c>
      <c r="DG688" s="1266">
        <f>COUNT(B688:R688)</f>
        <v>1</v>
      </c>
      <c r="DH688" s="1267">
        <f>COUNT(T688:AJ688)</f>
        <v>0</v>
      </c>
      <c r="DI688" s="1267">
        <f>COUNT(AL688:BB688)</f>
        <v>0</v>
      </c>
      <c r="DJ688" s="1267">
        <f>COUNT(BD688:BT688)</f>
        <v>0</v>
      </c>
      <c r="DK688" s="1268"/>
      <c r="DL688" s="1269"/>
      <c r="DM688" s="1269"/>
      <c r="DN688" s="1269"/>
      <c r="DO688" s="1269"/>
      <c r="DP688" s="1269"/>
      <c r="DQ688" s="1269"/>
      <c r="DR688" s="1269"/>
      <c r="DS688" s="1269"/>
      <c r="DT688" s="1270"/>
    </row>
    <row r="689" spans="1:124" s="470" customFormat="1" ht="15.75" customHeight="1">
      <c r="A689" s="590" t="s">
        <v>286</v>
      </c>
      <c r="B689" s="212">
        <v>8</v>
      </c>
      <c r="C689" s="212"/>
      <c r="D689" s="212"/>
      <c r="E689" s="212"/>
      <c r="F689" s="212"/>
      <c r="G689" s="212"/>
      <c r="H689" s="212"/>
      <c r="I689" s="212"/>
      <c r="J689" s="212"/>
      <c r="K689" s="212"/>
      <c r="L689" s="212"/>
      <c r="M689" s="212"/>
      <c r="N689" s="212"/>
      <c r="O689" s="281"/>
      <c r="P689" s="281"/>
      <c r="Q689" s="212"/>
      <c r="R689" s="212"/>
      <c r="S689" s="747"/>
      <c r="T689" s="212"/>
      <c r="U689" s="212"/>
      <c r="V689" s="212"/>
      <c r="W689" s="212"/>
      <c r="X689" s="212"/>
      <c r="Y689" s="212"/>
      <c r="Z689" s="1338"/>
      <c r="AA689" s="1338"/>
      <c r="AB689" s="1338"/>
      <c r="AC689" s="1338"/>
      <c r="AD689" s="212"/>
      <c r="AE689" s="1338"/>
      <c r="AF689" s="212"/>
      <c r="AG689" s="212"/>
      <c r="AH689" s="212"/>
      <c r="AI689" s="281"/>
      <c r="AJ689" s="212"/>
      <c r="AK689" s="747"/>
      <c r="AL689" s="212"/>
      <c r="AM689" s="212"/>
      <c r="AN689" s="212"/>
      <c r="AO689" s="212"/>
      <c r="AP689" s="212"/>
      <c r="AQ689" s="212"/>
      <c r="AR689" s="212"/>
      <c r="AS689" s="212"/>
      <c r="AT689" s="212"/>
      <c r="AU689" s="212"/>
      <c r="AV689" s="212"/>
      <c r="AW689" s="212"/>
      <c r="AX689" s="212"/>
      <c r="AY689" s="212"/>
      <c r="AZ689" s="212"/>
      <c r="BA689" s="212"/>
      <c r="BB689" s="212"/>
      <c r="BC689" s="747"/>
      <c r="BD689" s="1338"/>
      <c r="BE689" s="1338"/>
      <c r="BF689" s="1338"/>
      <c r="BG689" s="1338"/>
      <c r="BH689" s="1338"/>
      <c r="BI689" s="1338"/>
      <c r="BJ689" s="1338"/>
      <c r="BK689" s="1338"/>
      <c r="BL689" s="1338"/>
      <c r="BM689" s="1338"/>
      <c r="BN689" s="1338"/>
      <c r="BO689" s="1338"/>
      <c r="BP689" s="1338"/>
      <c r="BQ689" s="1338"/>
      <c r="BR689" s="1338"/>
      <c r="BS689" s="1338"/>
      <c r="BT689" s="1338"/>
      <c r="BU689" s="747"/>
      <c r="BV689" s="212"/>
      <c r="BW689" s="212"/>
      <c r="BX689" s="212"/>
      <c r="BY689" s="212"/>
      <c r="BZ689" s="578" t="str">
        <f>IF(DG689&lt;3,"",(SUM(B689:R689)-MIN(B689:R689)-MAX(B689:R689))/(DG689-2))</f>
        <v/>
      </c>
      <c r="CA689" s="578" t="str">
        <f>IF(DH689&lt;3,"",(SUM(T689:AJ689)-MIN(T689:AJ689)-MAX(T689:AJ689))/(DH689-2))</f>
        <v/>
      </c>
      <c r="CB689" s="578" t="str">
        <f>IF(DI689&lt;3,"",(SUM(AL689:BB689)-MIN(AL689:BB689)-MAX(AL689:BB689))/(DI689-2))</f>
        <v/>
      </c>
      <c r="CC689" s="665" t="str">
        <f>IF(DJ689&lt;3,"",(SUM(BD689:BT689)-MIN(BD689:BT689)-MAX(BD689:BT689))/(DJ689-2))</f>
        <v/>
      </c>
      <c r="CD689" s="1069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070" t="str">
        <f t="shared" ref="CE689:CO691" si="2287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070" t="str">
        <f t="shared" si="2287"/>
        <v/>
      </c>
      <c r="CG689" s="1070" t="str">
        <f t="shared" si="2287"/>
        <v/>
      </c>
      <c r="CH689" s="1070" t="str">
        <f t="shared" si="2287"/>
        <v/>
      </c>
      <c r="CI689" s="1071" t="str">
        <f t="shared" si="2287"/>
        <v/>
      </c>
      <c r="CJ689" s="1071" t="str">
        <f t="shared" si="2287"/>
        <v/>
      </c>
      <c r="CK689" s="1070" t="str">
        <f t="shared" si="2287"/>
        <v/>
      </c>
      <c r="CL689" s="1070" t="str">
        <f t="shared" si="2287"/>
        <v/>
      </c>
      <c r="CM689" s="1070" t="str">
        <f t="shared" si="2287"/>
        <v/>
      </c>
      <c r="CN689" s="1070" t="str">
        <f t="shared" si="2287"/>
        <v/>
      </c>
      <c r="CO689" s="1069" t="str">
        <f t="shared" si="2287"/>
        <v/>
      </c>
      <c r="CP689" s="532" t="str">
        <f t="shared" si="2285"/>
        <v/>
      </c>
      <c r="CQ689" s="533" t="str">
        <f t="shared" si="2285"/>
        <v/>
      </c>
      <c r="CR689" s="534" t="str">
        <f t="shared" si="2285"/>
        <v/>
      </c>
      <c r="CS689" s="534" t="str">
        <f t="shared" si="2285"/>
        <v/>
      </c>
      <c r="CT689" s="534" t="str">
        <f t="shared" si="2285"/>
        <v/>
      </c>
      <c r="CU689" s="534" t="str">
        <f t="shared" si="2285"/>
        <v/>
      </c>
      <c r="CV689" s="534" t="str">
        <f t="shared" si="2285"/>
        <v/>
      </c>
      <c r="CW689" s="535" t="str">
        <f t="shared" si="2285"/>
        <v/>
      </c>
      <c r="CX689" s="535" t="str">
        <f t="shared" si="2285"/>
        <v/>
      </c>
      <c r="CY689" s="535" t="str">
        <f t="shared" si="2285"/>
        <v/>
      </c>
      <c r="CZ689" s="534" t="str">
        <f t="shared" si="2286"/>
        <v/>
      </c>
      <c r="DA689" s="534" t="str">
        <f t="shared" si="2286"/>
        <v/>
      </c>
      <c r="DB689" s="534" t="str">
        <f t="shared" si="2286"/>
        <v/>
      </c>
      <c r="DC689" s="534" t="str">
        <f t="shared" si="2286"/>
        <v/>
      </c>
      <c r="DD689" s="534" t="str">
        <f t="shared" si="2286"/>
        <v/>
      </c>
      <c r="DE689" s="533" t="str">
        <f t="shared" si="2286"/>
        <v/>
      </c>
      <c r="DF689" s="532" t="str">
        <f t="shared" si="2286"/>
        <v/>
      </c>
      <c r="DG689" s="631">
        <f>COUNT(B689:R689)</f>
        <v>1</v>
      </c>
      <c r="DH689" s="96">
        <f>COUNT(T689:AJ689)</f>
        <v>0</v>
      </c>
      <c r="DI689" s="96">
        <f>COUNT(AL689:BB689)</f>
        <v>0</v>
      </c>
      <c r="DJ689" s="96">
        <f>COUNT(BD689:BT689)</f>
        <v>0</v>
      </c>
      <c r="DK689" s="467"/>
      <c r="DL689" s="599"/>
      <c r="DM689" s="599"/>
      <c r="DN689" s="599"/>
      <c r="DO689" s="599"/>
      <c r="DP689" s="599"/>
      <c r="DQ689" s="599"/>
      <c r="DR689" s="599"/>
      <c r="DS689" s="599"/>
      <c r="DT689" s="468"/>
    </row>
    <row r="690" spans="1:124" s="470" customFormat="1" ht="15.75" customHeight="1">
      <c r="A690" s="748" t="s">
        <v>281</v>
      </c>
      <c r="B690" s="736">
        <f>3620*$K$1</f>
        <v>15156.216</v>
      </c>
      <c r="C690" s="736">
        <f t="shared" ref="C690:M690" si="2288">3620*$K$1</f>
        <v>15156.216</v>
      </c>
      <c r="D690" s="736">
        <f t="shared" si="2288"/>
        <v>15156.216</v>
      </c>
      <c r="E690" s="736">
        <f t="shared" si="2288"/>
        <v>15156.216</v>
      </c>
      <c r="F690" s="736">
        <f t="shared" si="2288"/>
        <v>15156.216</v>
      </c>
      <c r="G690" s="736">
        <f t="shared" si="2288"/>
        <v>15156.216</v>
      </c>
      <c r="H690" s="736">
        <f t="shared" si="2288"/>
        <v>15156.216</v>
      </c>
      <c r="I690" s="736">
        <f t="shared" si="2288"/>
        <v>15156.216</v>
      </c>
      <c r="J690" s="736">
        <f t="shared" si="2288"/>
        <v>15156.216</v>
      </c>
      <c r="K690" s="736">
        <f t="shared" si="2288"/>
        <v>15156.216</v>
      </c>
      <c r="L690" s="736">
        <f t="shared" si="2288"/>
        <v>15156.216</v>
      </c>
      <c r="M690" s="736">
        <f t="shared" si="2288"/>
        <v>15156.216</v>
      </c>
      <c r="N690" s="736"/>
      <c r="O690" s="736"/>
      <c r="P690" s="736"/>
      <c r="Q690" s="736"/>
      <c r="R690" s="736"/>
      <c r="S690" s="747"/>
      <c r="T690" s="736">
        <f>3620*$K$1</f>
        <v>15156.216</v>
      </c>
      <c r="U690" s="736">
        <f t="shared" ref="U690:AE690" si="2289">3620*$K$1</f>
        <v>15156.216</v>
      </c>
      <c r="V690" s="736">
        <f t="shared" si="2289"/>
        <v>15156.216</v>
      </c>
      <c r="W690" s="736">
        <f t="shared" si="2289"/>
        <v>15156.216</v>
      </c>
      <c r="X690" s="736">
        <f t="shared" si="2289"/>
        <v>15156.216</v>
      </c>
      <c r="Y690" s="736">
        <f t="shared" si="2289"/>
        <v>15156.216</v>
      </c>
      <c r="Z690" s="1382">
        <f t="shared" si="2289"/>
        <v>15156.216</v>
      </c>
      <c r="AA690" s="1382">
        <f t="shared" si="2289"/>
        <v>15156.216</v>
      </c>
      <c r="AB690" s="1382">
        <f t="shared" si="2289"/>
        <v>15156.216</v>
      </c>
      <c r="AC690" s="1382">
        <f t="shared" si="2289"/>
        <v>15156.216</v>
      </c>
      <c r="AD690" s="736">
        <f t="shared" si="2289"/>
        <v>15156.216</v>
      </c>
      <c r="AE690" s="1382">
        <f t="shared" si="2289"/>
        <v>15156.216</v>
      </c>
      <c r="AF690" s="736"/>
      <c r="AG690" s="736"/>
      <c r="AH690" s="736"/>
      <c r="AI690" s="736"/>
      <c r="AJ690" s="736"/>
      <c r="AK690" s="747"/>
      <c r="AL690" s="736">
        <f>3620*$K$1</f>
        <v>15156.216</v>
      </c>
      <c r="AM690" s="736">
        <f t="shared" ref="AM690:AW690" si="2290">3620*$K$1</f>
        <v>15156.216</v>
      </c>
      <c r="AN690" s="736">
        <f t="shared" si="2290"/>
        <v>15156.216</v>
      </c>
      <c r="AO690" s="736">
        <f t="shared" si="2290"/>
        <v>15156.216</v>
      </c>
      <c r="AP690" s="736">
        <f t="shared" si="2290"/>
        <v>15156.216</v>
      </c>
      <c r="AQ690" s="736">
        <f t="shared" si="2290"/>
        <v>15156.216</v>
      </c>
      <c r="AR690" s="736">
        <f t="shared" si="2290"/>
        <v>15156.216</v>
      </c>
      <c r="AS690" s="736">
        <f t="shared" si="2290"/>
        <v>15156.216</v>
      </c>
      <c r="AT690" s="736">
        <f t="shared" si="2290"/>
        <v>15156.216</v>
      </c>
      <c r="AU690" s="736">
        <f t="shared" si="2290"/>
        <v>15156.216</v>
      </c>
      <c r="AV690" s="736">
        <f t="shared" si="2290"/>
        <v>15156.216</v>
      </c>
      <c r="AW690" s="736">
        <f t="shared" si="2290"/>
        <v>15156.216</v>
      </c>
      <c r="AX690" s="736"/>
      <c r="AY690" s="736"/>
      <c r="AZ690" s="736"/>
      <c r="BA690" s="736"/>
      <c r="BB690" s="736"/>
      <c r="BC690" s="747"/>
      <c r="BD690" s="1382">
        <f>3620*$K$1</f>
        <v>15156.216</v>
      </c>
      <c r="BE690" s="1382">
        <f t="shared" ref="BE690:BO690" si="2291">3620*$K$1</f>
        <v>15156.216</v>
      </c>
      <c r="BF690" s="1382">
        <f t="shared" si="2291"/>
        <v>15156.216</v>
      </c>
      <c r="BG690" s="1382">
        <f t="shared" si="2291"/>
        <v>15156.216</v>
      </c>
      <c r="BH690" s="1382">
        <f t="shared" si="2291"/>
        <v>15156.216</v>
      </c>
      <c r="BI690" s="1382">
        <f t="shared" si="2291"/>
        <v>15156.216</v>
      </c>
      <c r="BJ690" s="1382">
        <f t="shared" si="2291"/>
        <v>15156.216</v>
      </c>
      <c r="BK690" s="1382">
        <f t="shared" si="2291"/>
        <v>15156.216</v>
      </c>
      <c r="BL690" s="1382">
        <f t="shared" si="2291"/>
        <v>15156.216</v>
      </c>
      <c r="BM690" s="1382">
        <f t="shared" si="2291"/>
        <v>15156.216</v>
      </c>
      <c r="BN690" s="1382">
        <f t="shared" si="2291"/>
        <v>15156.216</v>
      </c>
      <c r="BO690" s="1382">
        <f t="shared" si="2291"/>
        <v>15156.216</v>
      </c>
      <c r="BP690" s="1382"/>
      <c r="BQ690" s="1382"/>
      <c r="BR690" s="1382"/>
      <c r="BS690" s="1382"/>
      <c r="BT690" s="1382"/>
      <c r="BU690" s="747"/>
      <c r="BV690" s="736">
        <f t="shared" ref="BV690:BY690" si="2292">3620*$K$1</f>
        <v>15156.216</v>
      </c>
      <c r="BW690" s="736">
        <f t="shared" si="2292"/>
        <v>15156.216</v>
      </c>
      <c r="BX690" s="736">
        <f t="shared" si="2292"/>
        <v>15156.216</v>
      </c>
      <c r="BY690" s="736">
        <f t="shared" si="2292"/>
        <v>15156.216</v>
      </c>
      <c r="BZ690" s="578">
        <f>IF(DG690&lt;3,"",(SUM(B690:R690)-MIN(B690:R690)-MAX(B690:R690))/(DG690-2))</f>
        <v>15156.216000000004</v>
      </c>
      <c r="CA690" s="578">
        <f>IF(DH690&lt;3,"",(SUM(T690:AJ690)-MIN(T690:AJ690)-MAX(T690:AJ690))/(DH690-2))</f>
        <v>15156.216000000004</v>
      </c>
      <c r="CB690" s="578">
        <f>IF(DI690&lt;3,"",(SUM(AL690:BB690)-MIN(AL690:BB690)-MAX(AL690:BB690))/(DI690-2))</f>
        <v>15156.216000000004</v>
      </c>
      <c r="CC690" s="665">
        <f>IF(DJ690&lt;3,"",(SUM(BD690:BT690)-MIN(BD690:BT690)-MAX(BD690:BT690))/(DJ690-2))</f>
        <v>15156.216000000004</v>
      </c>
      <c r="CD690" s="1069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070">
        <f t="shared" si="2287"/>
        <v>15156.216</v>
      </c>
      <c r="CF690" s="1070">
        <f t="shared" si="2287"/>
        <v>15156.216</v>
      </c>
      <c r="CG690" s="1070">
        <f t="shared" si="2287"/>
        <v>15156.216</v>
      </c>
      <c r="CH690" s="1070">
        <f t="shared" si="2287"/>
        <v>15156.216</v>
      </c>
      <c r="CI690" s="1071">
        <f t="shared" si="2287"/>
        <v>15156.216</v>
      </c>
      <c r="CJ690" s="1071">
        <f t="shared" si="2287"/>
        <v>15156.216</v>
      </c>
      <c r="CK690" s="1070">
        <f t="shared" si="2287"/>
        <v>15156.216</v>
      </c>
      <c r="CL690" s="1070">
        <f t="shared" si="2287"/>
        <v>15156.216</v>
      </c>
      <c r="CM690" s="1070">
        <f t="shared" si="2287"/>
        <v>15156.216</v>
      </c>
      <c r="CN690" s="1070">
        <f t="shared" si="2287"/>
        <v>15156.216</v>
      </c>
      <c r="CO690" s="1069">
        <f t="shared" si="2287"/>
        <v>15156.216</v>
      </c>
      <c r="CP690" s="532" t="str">
        <f t="shared" si="2285"/>
        <v/>
      </c>
      <c r="CQ690" s="533" t="str">
        <f t="shared" si="2285"/>
        <v/>
      </c>
      <c r="CR690" s="534" t="str">
        <f t="shared" si="2285"/>
        <v/>
      </c>
      <c r="CS690" s="534">
        <f t="shared" si="2285"/>
        <v>15156.216</v>
      </c>
      <c r="CT690" s="534">
        <f t="shared" si="2285"/>
        <v>15156.216</v>
      </c>
      <c r="CU690" s="534">
        <f t="shared" si="2285"/>
        <v>15156.216</v>
      </c>
      <c r="CV690" s="534">
        <f t="shared" si="2285"/>
        <v>15156.216</v>
      </c>
      <c r="CW690" s="535">
        <f t="shared" si="2285"/>
        <v>15156.216</v>
      </c>
      <c r="CX690" s="535">
        <f t="shared" si="2285"/>
        <v>15156.216</v>
      </c>
      <c r="CY690" s="535">
        <f t="shared" si="2285"/>
        <v>15156.216</v>
      </c>
      <c r="CZ690" s="534">
        <f t="shared" si="2286"/>
        <v>15156.216</v>
      </c>
      <c r="DA690" s="534">
        <f t="shared" si="2286"/>
        <v>15156.216</v>
      </c>
      <c r="DB690" s="534">
        <f t="shared" si="2286"/>
        <v>15156.216</v>
      </c>
      <c r="DC690" s="534">
        <f t="shared" si="2286"/>
        <v>15156.216</v>
      </c>
      <c r="DD690" s="534">
        <f t="shared" si="2286"/>
        <v>15156.216</v>
      </c>
      <c r="DE690" s="533" t="str">
        <f t="shared" si="2286"/>
        <v/>
      </c>
      <c r="DF690" s="532" t="str">
        <f t="shared" si="2286"/>
        <v/>
      </c>
      <c r="DG690" s="631">
        <f>COUNT(B690:R690)</f>
        <v>12</v>
      </c>
      <c r="DH690" s="96">
        <f>COUNT(T690:AJ690)</f>
        <v>12</v>
      </c>
      <c r="DI690" s="96">
        <f>COUNT(AL690:BB690)</f>
        <v>12</v>
      </c>
      <c r="DJ690" s="96">
        <f>COUNT(BD690:BT690)</f>
        <v>12</v>
      </c>
      <c r="DK690" s="467"/>
      <c r="DL690" s="599"/>
      <c r="DM690" s="599"/>
      <c r="DN690" s="599"/>
      <c r="DO690" s="599"/>
      <c r="DP690" s="599"/>
      <c r="DQ690" s="599"/>
      <c r="DR690" s="599"/>
      <c r="DS690" s="599"/>
      <c r="DT690" s="468"/>
    </row>
    <row r="691" spans="1:124" s="470" customFormat="1" ht="15.75" customHeight="1">
      <c r="A691" s="590" t="s">
        <v>226</v>
      </c>
      <c r="B691" s="611">
        <f t="shared" ref="B691:M691" si="2293">IF(B688="","",B688*B689*B690/B$46/365/$G$1)</f>
        <v>2.6963558085749864E-2</v>
      </c>
      <c r="C691" s="611" t="str">
        <f t="shared" si="2293"/>
        <v/>
      </c>
      <c r="D691" s="611" t="str">
        <f t="shared" si="2293"/>
        <v/>
      </c>
      <c r="E691" s="611" t="str">
        <f t="shared" si="2293"/>
        <v/>
      </c>
      <c r="F691" s="611" t="str">
        <f t="shared" si="2293"/>
        <v/>
      </c>
      <c r="G691" s="611" t="str">
        <f t="shared" si="2293"/>
        <v/>
      </c>
      <c r="H691" s="611" t="str">
        <f t="shared" si="2293"/>
        <v/>
      </c>
      <c r="I691" s="611" t="str">
        <f t="shared" si="2293"/>
        <v/>
      </c>
      <c r="J691" s="611" t="str">
        <f t="shared" si="2293"/>
        <v/>
      </c>
      <c r="K691" s="611" t="str">
        <f t="shared" si="2293"/>
        <v/>
      </c>
      <c r="L691" s="611" t="str">
        <f t="shared" si="2293"/>
        <v/>
      </c>
      <c r="M691" s="611" t="str">
        <f t="shared" si="2293"/>
        <v/>
      </c>
      <c r="N691" s="611"/>
      <c r="O691" s="611"/>
      <c r="P691" s="611"/>
      <c r="Q691" s="611"/>
      <c r="R691" s="611"/>
      <c r="S691" s="630"/>
      <c r="T691" s="611" t="str">
        <f t="shared" ref="T691:AE691" si="2294">IF(T688="","",T688*T689*T690/T$46/365/$G$1)</f>
        <v/>
      </c>
      <c r="U691" s="611" t="str">
        <f t="shared" si="2294"/>
        <v/>
      </c>
      <c r="V691" s="611" t="str">
        <f t="shared" si="2294"/>
        <v/>
      </c>
      <c r="W691" s="611" t="str">
        <f t="shared" si="2294"/>
        <v/>
      </c>
      <c r="X691" s="611" t="str">
        <f t="shared" si="2294"/>
        <v/>
      </c>
      <c r="Y691" s="611" t="str">
        <f t="shared" si="2294"/>
        <v/>
      </c>
      <c r="Z691" s="1348" t="str">
        <f t="shared" si="2294"/>
        <v/>
      </c>
      <c r="AA691" s="1348" t="str">
        <f t="shared" si="2294"/>
        <v/>
      </c>
      <c r="AB691" s="1348" t="str">
        <f t="shared" si="2294"/>
        <v/>
      </c>
      <c r="AC691" s="1348" t="str">
        <f t="shared" si="2294"/>
        <v/>
      </c>
      <c r="AD691" s="611" t="str">
        <f t="shared" si="2294"/>
        <v/>
      </c>
      <c r="AE691" s="1348" t="str">
        <f t="shared" si="2294"/>
        <v/>
      </c>
      <c r="AF691" s="611"/>
      <c r="AG691" s="611"/>
      <c r="AH691" s="611"/>
      <c r="AI691" s="611"/>
      <c r="AJ691" s="611"/>
      <c r="AK691" s="630"/>
      <c r="AL691" s="611" t="str">
        <f t="shared" ref="AL691:AW691" si="2295">IF(AL688="","",AL688*AL689*AL690/AL$46/365/$G$1)</f>
        <v/>
      </c>
      <c r="AM691" s="611" t="str">
        <f t="shared" si="2295"/>
        <v/>
      </c>
      <c r="AN691" s="611" t="str">
        <f t="shared" si="2295"/>
        <v/>
      </c>
      <c r="AO691" s="611" t="str">
        <f t="shared" si="2295"/>
        <v/>
      </c>
      <c r="AP691" s="611" t="str">
        <f t="shared" si="2295"/>
        <v/>
      </c>
      <c r="AQ691" s="611" t="str">
        <f t="shared" si="2295"/>
        <v/>
      </c>
      <c r="AR691" s="611" t="str">
        <f t="shared" si="2295"/>
        <v/>
      </c>
      <c r="AS691" s="611" t="str">
        <f t="shared" si="2295"/>
        <v/>
      </c>
      <c r="AT691" s="611" t="str">
        <f t="shared" si="2295"/>
        <v/>
      </c>
      <c r="AU691" s="611" t="str">
        <f t="shared" si="2295"/>
        <v/>
      </c>
      <c r="AV691" s="611" t="str">
        <f t="shared" si="2295"/>
        <v/>
      </c>
      <c r="AW691" s="611" t="str">
        <f t="shared" si="2295"/>
        <v/>
      </c>
      <c r="AX691" s="611"/>
      <c r="AY691" s="611"/>
      <c r="AZ691" s="611"/>
      <c r="BA691" s="611"/>
      <c r="BB691" s="611"/>
      <c r="BC691" s="630"/>
      <c r="BD691" s="1348" t="str">
        <f t="shared" ref="BD691:BO691" si="2296">IF(BD688="","",BD688*BD689*BD690/BD$46/365/$G$1)</f>
        <v/>
      </c>
      <c r="BE691" s="1348" t="str">
        <f t="shared" si="2296"/>
        <v/>
      </c>
      <c r="BF691" s="1348" t="str">
        <f t="shared" si="2296"/>
        <v/>
      </c>
      <c r="BG691" s="1348" t="str">
        <f t="shared" si="2296"/>
        <v/>
      </c>
      <c r="BH691" s="1348" t="str">
        <f t="shared" si="2296"/>
        <v/>
      </c>
      <c r="BI691" s="1348" t="str">
        <f t="shared" si="2296"/>
        <v/>
      </c>
      <c r="BJ691" s="1348" t="str">
        <f t="shared" si="2296"/>
        <v/>
      </c>
      <c r="BK691" s="1348" t="str">
        <f t="shared" si="2296"/>
        <v/>
      </c>
      <c r="BL691" s="1348" t="str">
        <f t="shared" si="2296"/>
        <v/>
      </c>
      <c r="BM691" s="1348" t="str">
        <f t="shared" si="2296"/>
        <v/>
      </c>
      <c r="BN691" s="1348" t="str">
        <f t="shared" si="2296"/>
        <v/>
      </c>
      <c r="BO691" s="1348" t="str">
        <f t="shared" si="2296"/>
        <v/>
      </c>
      <c r="BP691" s="1348"/>
      <c r="BQ691" s="1348"/>
      <c r="BR691" s="1348"/>
      <c r="BS691" s="1348"/>
      <c r="BT691" s="1348"/>
      <c r="BU691" s="630"/>
      <c r="BV691" s="611" t="str">
        <f>IF(BV688="","",BV688*BV689*BV690/BV$46/365/$G$1)</f>
        <v/>
      </c>
      <c r="BW691" s="611" t="str">
        <f>IF(BW688="","",BW688*BW689*BW690/BW$46/365/$G$1)</f>
        <v/>
      </c>
      <c r="BX691" s="611" t="str">
        <f>IF(BX688="","",BX688*BX689*BX690/BX$46/365/$G$1)</f>
        <v/>
      </c>
      <c r="BY691" s="611" t="str">
        <f>IF(BY688="","",BY688*BY689*BY690/BY$46/365/$G$1)</f>
        <v/>
      </c>
      <c r="BZ691" s="578" t="str">
        <f>IF(DG691&lt;3,"",(SUM(B691:R691)-MIN(B691:R691)-MAX(B691:R691))/(DG691-2))</f>
        <v/>
      </c>
      <c r="CA691" s="603" t="str">
        <f>IF(DH691&lt;3,"",(SUM(T691:AJ691)-MIN(T691:AJ691)-MAX(T691:AJ691))/(DH691-2))</f>
        <v/>
      </c>
      <c r="CB691" s="603" t="str">
        <f>IF(DI691&lt;3,"",(SUM(AL691:BB691)-MIN(AL691:BB691)-MAX(AL691:BB691))/(DI691-2))</f>
        <v/>
      </c>
      <c r="CC691" s="668" t="str">
        <f>IF(DJ691&lt;3,"",(SUM(BD691:BT691)-MIN(BD691:BT691)-MAX(BD691:BT691))/(DJ691-2))</f>
        <v/>
      </c>
      <c r="CD691" s="1072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073" t="str">
        <f t="shared" si="2287"/>
        <v/>
      </c>
      <c r="CF691" s="1073" t="str">
        <f t="shared" si="2287"/>
        <v/>
      </c>
      <c r="CG691" s="1073" t="str">
        <f t="shared" si="2287"/>
        <v/>
      </c>
      <c r="CH691" s="1073" t="str">
        <f t="shared" si="2287"/>
        <v/>
      </c>
      <c r="CI691" s="1074" t="str">
        <f t="shared" si="2287"/>
        <v/>
      </c>
      <c r="CJ691" s="1074" t="str">
        <f t="shared" si="2287"/>
        <v/>
      </c>
      <c r="CK691" s="1073" t="str">
        <f t="shared" si="2287"/>
        <v/>
      </c>
      <c r="CL691" s="1073" t="str">
        <f t="shared" si="2287"/>
        <v/>
      </c>
      <c r="CM691" s="1073" t="str">
        <f t="shared" si="2287"/>
        <v/>
      </c>
      <c r="CN691" s="1073" t="str">
        <f t="shared" si="2287"/>
        <v/>
      </c>
      <c r="CO691" s="1072" t="str">
        <f t="shared" si="2287"/>
        <v/>
      </c>
      <c r="CP691" s="520" t="str">
        <f t="shared" si="2285"/>
        <v/>
      </c>
      <c r="CQ691" s="521" t="str">
        <f t="shared" si="2285"/>
        <v/>
      </c>
      <c r="CR691" s="522" t="str">
        <f t="shared" si="2285"/>
        <v/>
      </c>
      <c r="CS691" s="522" t="str">
        <f t="shared" si="2285"/>
        <v/>
      </c>
      <c r="CT691" s="522" t="str">
        <f t="shared" si="2285"/>
        <v/>
      </c>
      <c r="CU691" s="522" t="str">
        <f t="shared" si="2285"/>
        <v/>
      </c>
      <c r="CV691" s="522" t="str">
        <f t="shared" si="2285"/>
        <v/>
      </c>
      <c r="CW691" s="523" t="str">
        <f t="shared" si="2285"/>
        <v/>
      </c>
      <c r="CX691" s="523" t="str">
        <f t="shared" si="2285"/>
        <v/>
      </c>
      <c r="CY691" s="523" t="str">
        <f t="shared" si="2285"/>
        <v/>
      </c>
      <c r="CZ691" s="522" t="str">
        <f t="shared" si="2286"/>
        <v/>
      </c>
      <c r="DA691" s="522" t="str">
        <f t="shared" si="2286"/>
        <v/>
      </c>
      <c r="DB691" s="522" t="str">
        <f t="shared" si="2286"/>
        <v/>
      </c>
      <c r="DC691" s="522" t="str">
        <f t="shared" si="2286"/>
        <v/>
      </c>
      <c r="DD691" s="522" t="str">
        <f t="shared" si="2286"/>
        <v/>
      </c>
      <c r="DE691" s="521" t="str">
        <f t="shared" si="2286"/>
        <v/>
      </c>
      <c r="DF691" s="520" t="str">
        <f t="shared" si="2286"/>
        <v/>
      </c>
      <c r="DG691" s="631">
        <f>COUNT(B691:R691)</f>
        <v>1</v>
      </c>
      <c r="DH691" s="96">
        <f>COUNT(T691:AJ691)</f>
        <v>0</v>
      </c>
      <c r="DI691" s="96">
        <f>COUNT(AL691:BB691)</f>
        <v>0</v>
      </c>
      <c r="DJ691" s="96">
        <f>COUNT(BD691:BT691)</f>
        <v>0</v>
      </c>
      <c r="DK691" s="467"/>
      <c r="DL691" s="599"/>
      <c r="DM691" s="599"/>
      <c r="DN691" s="599"/>
      <c r="DO691" s="599"/>
      <c r="DP691" s="599"/>
      <c r="DQ691" s="599"/>
      <c r="DR691" s="599"/>
      <c r="DS691" s="599"/>
      <c r="DT691" s="468"/>
    </row>
    <row r="692" spans="1:124" s="470" customFormat="1" ht="15.75" customHeight="1">
      <c r="A692" s="722" t="s">
        <v>308</v>
      </c>
      <c r="B692" s="212"/>
      <c r="C692" s="212"/>
      <c r="D692" s="212"/>
      <c r="E692" s="212"/>
      <c r="F692" s="212"/>
      <c r="G692" s="212"/>
      <c r="H692" s="212"/>
      <c r="I692" s="212"/>
      <c r="J692" s="212"/>
      <c r="K692" s="281"/>
      <c r="L692" s="281"/>
      <c r="M692" s="281"/>
      <c r="N692" s="281"/>
      <c r="O692" s="212"/>
      <c r="P692" s="212"/>
      <c r="Q692" s="281"/>
      <c r="R692" s="281"/>
      <c r="S692" s="746"/>
      <c r="T692" s="212"/>
      <c r="U692" s="212"/>
      <c r="V692" s="212"/>
      <c r="W692" s="212"/>
      <c r="X692" s="212"/>
      <c r="Y692" s="212"/>
      <c r="Z692" s="1338"/>
      <c r="AA692" s="1338"/>
      <c r="AB692" s="1338"/>
      <c r="AC692" s="1338"/>
      <c r="AD692" s="212"/>
      <c r="AE692" s="1338"/>
      <c r="AF692" s="212"/>
      <c r="AG692" s="212"/>
      <c r="AH692" s="212"/>
      <c r="AI692" s="281"/>
      <c r="AJ692" s="212"/>
      <c r="AK692" s="746"/>
      <c r="AL692" s="212"/>
      <c r="AM692" s="212"/>
      <c r="AN692" s="212"/>
      <c r="AO692" s="212"/>
      <c r="AP692" s="212"/>
      <c r="AQ692" s="212"/>
      <c r="AR692" s="212"/>
      <c r="AS692" s="212"/>
      <c r="AT692" s="212"/>
      <c r="AU692" s="212"/>
      <c r="AV692" s="212"/>
      <c r="AW692" s="212"/>
      <c r="AX692" s="212"/>
      <c r="AY692" s="212"/>
      <c r="AZ692" s="212"/>
      <c r="BA692" s="212"/>
      <c r="BB692" s="212"/>
      <c r="BC692" s="746"/>
      <c r="BD692" s="1338"/>
      <c r="BE692" s="1338"/>
      <c r="BF692" s="1338"/>
      <c r="BG692" s="1338"/>
      <c r="BH692" s="1338"/>
      <c r="BI692" s="1338"/>
      <c r="BJ692" s="1338"/>
      <c r="BK692" s="1338"/>
      <c r="BL692" s="1338"/>
      <c r="BM692" s="1338"/>
      <c r="BN692" s="1338"/>
      <c r="BO692" s="1338"/>
      <c r="BP692" s="1338"/>
      <c r="BQ692" s="1338"/>
      <c r="BR692" s="1338"/>
      <c r="BS692" s="1338"/>
      <c r="BT692" s="1338"/>
      <c r="BU692" s="746"/>
      <c r="BV692" s="212"/>
      <c r="BW692" s="212"/>
      <c r="BX692" s="212"/>
      <c r="BY692" s="212"/>
      <c r="BZ692" s="570"/>
      <c r="CA692" s="570"/>
      <c r="CB692" s="570"/>
      <c r="CC692" s="664"/>
      <c r="CD692" s="1076"/>
      <c r="CE692" s="1076"/>
      <c r="CF692" s="1076"/>
      <c r="CG692" s="1076"/>
      <c r="CH692" s="1076"/>
      <c r="CI692" s="1076"/>
      <c r="CJ692" s="1076"/>
      <c r="CK692" s="1076"/>
      <c r="CL692" s="1076"/>
      <c r="CM692" s="1076"/>
      <c r="CN692" s="1076"/>
      <c r="CO692" s="1076"/>
      <c r="CP692" s="188"/>
      <c r="CQ692" s="188"/>
      <c r="CR692" s="188"/>
      <c r="CS692" s="188"/>
      <c r="CT692" s="188"/>
      <c r="CU692" s="188"/>
      <c r="CV692" s="188"/>
      <c r="CW692" s="188"/>
      <c r="CX692" s="188"/>
      <c r="CY692" s="188"/>
      <c r="CZ692" s="188"/>
      <c r="DA692" s="188"/>
      <c r="DB692" s="188"/>
      <c r="DC692" s="188"/>
      <c r="DD692" s="188"/>
      <c r="DE692" s="188"/>
      <c r="DF692" s="188"/>
      <c r="DG692" s="579"/>
      <c r="DH692" s="98"/>
      <c r="DI692" s="98"/>
      <c r="DJ692" s="98"/>
      <c r="DK692" s="572"/>
      <c r="DL692" s="598"/>
      <c r="DM692" s="598"/>
      <c r="DN692" s="598"/>
      <c r="DO692" s="598"/>
      <c r="DP692" s="598"/>
      <c r="DQ692" s="598"/>
      <c r="DR692" s="598"/>
      <c r="DS692" s="598"/>
      <c r="DT692" s="468"/>
    </row>
    <row r="693" spans="1:124" s="470" customFormat="1" ht="15.75" customHeight="1">
      <c r="A693" s="590" t="s">
        <v>290</v>
      </c>
      <c r="B693" s="212">
        <v>5</v>
      </c>
      <c r="C693" s="212"/>
      <c r="D693" s="212"/>
      <c r="E693" s="212"/>
      <c r="F693" s="212"/>
      <c r="G693" s="212"/>
      <c r="H693" s="212"/>
      <c r="I693" s="212"/>
      <c r="J693" s="212"/>
      <c r="K693" s="281"/>
      <c r="L693" s="281"/>
      <c r="M693" s="281"/>
      <c r="N693" s="281"/>
      <c r="O693" s="212"/>
      <c r="P693" s="212"/>
      <c r="Q693" s="281"/>
      <c r="R693" s="281"/>
      <c r="S693" s="747"/>
      <c r="T693" s="212"/>
      <c r="U693" s="212"/>
      <c r="V693" s="212"/>
      <c r="W693" s="212"/>
      <c r="X693" s="212"/>
      <c r="Y693" s="212"/>
      <c r="Z693" s="1338"/>
      <c r="AA693" s="1338"/>
      <c r="AB693" s="1338"/>
      <c r="AC693" s="1338"/>
      <c r="AD693" s="212"/>
      <c r="AE693" s="1338"/>
      <c r="AF693" s="212"/>
      <c r="AG693" s="212"/>
      <c r="AH693" s="212"/>
      <c r="AI693" s="281"/>
      <c r="AJ693" s="212"/>
      <c r="AK693" s="747"/>
      <c r="AL693" s="212"/>
      <c r="AM693" s="212"/>
      <c r="AN693" s="212"/>
      <c r="AO693" s="212"/>
      <c r="AP693" s="212"/>
      <c r="AQ693" s="212"/>
      <c r="AR693" s="212"/>
      <c r="AS693" s="212"/>
      <c r="AT693" s="212"/>
      <c r="AU693" s="212"/>
      <c r="AV693" s="212"/>
      <c r="AW693" s="212"/>
      <c r="AX693" s="212"/>
      <c r="AY693" s="212"/>
      <c r="AZ693" s="212"/>
      <c r="BA693" s="212"/>
      <c r="BB693" s="212"/>
      <c r="BC693" s="747"/>
      <c r="BD693" s="1338"/>
      <c r="BE693" s="1338"/>
      <c r="BF693" s="1338"/>
      <c r="BG693" s="1338"/>
      <c r="BH693" s="1338"/>
      <c r="BI693" s="1338"/>
      <c r="BJ693" s="1338"/>
      <c r="BK693" s="1338"/>
      <c r="BL693" s="1338"/>
      <c r="BM693" s="1338"/>
      <c r="BN693" s="1338"/>
      <c r="BO693" s="1338"/>
      <c r="BP693" s="1338"/>
      <c r="BQ693" s="1338"/>
      <c r="BR693" s="1338"/>
      <c r="BS693" s="1338"/>
      <c r="BT693" s="1338"/>
      <c r="BU693" s="747"/>
      <c r="BV693" s="745"/>
      <c r="BW693" s="745"/>
      <c r="BX693" s="745"/>
      <c r="BY693" s="745"/>
      <c r="BZ693" s="578" t="str">
        <f t="shared" ref="BZ693:BZ701" si="2297">IF(DG693&lt;3,"",(SUM(B693:R693)-MIN(B693:R693)-MAX(B693:R693))/(DG693-2))</f>
        <v/>
      </c>
      <c r="CA693" s="578" t="str">
        <f t="shared" ref="CA693:CA701" si="2298">IF(DH693&lt;3,"",(SUM(T693:AJ693)-MIN(T693:AJ693)-MAX(T693:AJ693))/(DH693-2))</f>
        <v/>
      </c>
      <c r="CB693" s="578" t="str">
        <f t="shared" ref="CB693:CB701" si="2299">IF(DI693&lt;3,"",(SUM(AL693:BB693)-MIN(AL693:BB693)-MAX(AL693:BB693))/(DI693-2))</f>
        <v/>
      </c>
      <c r="CC693" s="665" t="str">
        <f t="shared" ref="CC693:CC701" si="2300">IF(DJ693&lt;3,"",(SUM(BD693:BT693)-MIN(BD693:BT693)-MAX(BD693:BT693))/(DJ693-2))</f>
        <v/>
      </c>
      <c r="CD693" s="1069" t="str">
        <f t="shared" ref="CD693:CO693" si="2301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070" t="str">
        <f t="shared" si="2301"/>
        <v/>
      </c>
      <c r="CF693" s="1070" t="str">
        <f t="shared" si="2301"/>
        <v/>
      </c>
      <c r="CG693" s="1070" t="str">
        <f t="shared" si="2301"/>
        <v/>
      </c>
      <c r="CH693" s="1070" t="str">
        <f t="shared" si="2301"/>
        <v/>
      </c>
      <c r="CI693" s="1071" t="str">
        <f t="shared" si="2301"/>
        <v/>
      </c>
      <c r="CJ693" s="1071" t="str">
        <f t="shared" si="2301"/>
        <v/>
      </c>
      <c r="CK693" s="1070" t="str">
        <f t="shared" si="2301"/>
        <v/>
      </c>
      <c r="CL693" s="1070" t="str">
        <f t="shared" si="2301"/>
        <v/>
      </c>
      <c r="CM693" s="1070" t="str">
        <f t="shared" si="2301"/>
        <v/>
      </c>
      <c r="CN693" s="1070" t="str">
        <f t="shared" si="2301"/>
        <v/>
      </c>
      <c r="CO693" s="1069" t="str">
        <f t="shared" si="2301"/>
        <v/>
      </c>
      <c r="CP693" s="532" t="str">
        <f t="shared" ref="CP693:CY696" si="2302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33" t="str">
        <f t="shared" si="2302"/>
        <v/>
      </c>
      <c r="CR693" s="534" t="str">
        <f t="shared" si="2302"/>
        <v/>
      </c>
      <c r="CS693" s="534" t="str">
        <f t="shared" si="2302"/>
        <v/>
      </c>
      <c r="CT693" s="534" t="str">
        <f t="shared" si="2302"/>
        <v/>
      </c>
      <c r="CU693" s="534" t="str">
        <f t="shared" si="2302"/>
        <v/>
      </c>
      <c r="CV693" s="534" t="str">
        <f t="shared" si="2302"/>
        <v/>
      </c>
      <c r="CW693" s="535" t="str">
        <f t="shared" si="2302"/>
        <v/>
      </c>
      <c r="CX693" s="535" t="str">
        <f t="shared" si="2302"/>
        <v/>
      </c>
      <c r="CY693" s="535" t="str">
        <f t="shared" si="2302"/>
        <v/>
      </c>
      <c r="CZ693" s="534" t="str">
        <f t="shared" ref="CZ693:DF696" si="2303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34" t="str">
        <f t="shared" si="2303"/>
        <v/>
      </c>
      <c r="DB693" s="534" t="str">
        <f t="shared" si="2303"/>
        <v/>
      </c>
      <c r="DC693" s="534" t="str">
        <f t="shared" si="2303"/>
        <v/>
      </c>
      <c r="DD693" s="534" t="str">
        <f t="shared" si="2303"/>
        <v/>
      </c>
      <c r="DE693" s="533" t="str">
        <f t="shared" si="2303"/>
        <v/>
      </c>
      <c r="DF693" s="532" t="str">
        <f t="shared" si="2303"/>
        <v/>
      </c>
      <c r="DG693" s="631">
        <f>COUNT(B693:R693)</f>
        <v>1</v>
      </c>
      <c r="DH693" s="96">
        <f>COUNT(T693:AJ693)</f>
        <v>0</v>
      </c>
      <c r="DI693" s="96">
        <f>COUNT(AL693:BB693)</f>
        <v>0</v>
      </c>
      <c r="DJ693" s="96">
        <f>COUNT(BD693:BT693)</f>
        <v>0</v>
      </c>
      <c r="DK693" s="467"/>
      <c r="DL693" s="599"/>
      <c r="DM693" s="599"/>
      <c r="DN693" s="599"/>
      <c r="DO693" s="599"/>
      <c r="DP693" s="599"/>
      <c r="DQ693" s="599"/>
      <c r="DR693" s="599"/>
      <c r="DS693" s="599"/>
      <c r="DT693" s="468"/>
    </row>
    <row r="694" spans="1:124" s="470" customFormat="1" ht="15.75" customHeight="1">
      <c r="A694" s="590" t="s">
        <v>286</v>
      </c>
      <c r="B694" s="212">
        <v>8</v>
      </c>
      <c r="C694" s="212"/>
      <c r="D694" s="212"/>
      <c r="E694" s="212"/>
      <c r="F694" s="212"/>
      <c r="G694" s="212"/>
      <c r="H694" s="212"/>
      <c r="I694" s="212"/>
      <c r="J694" s="212"/>
      <c r="K694" s="281"/>
      <c r="L694" s="281"/>
      <c r="M694" s="281"/>
      <c r="N694" s="281"/>
      <c r="O694" s="212"/>
      <c r="P694" s="212"/>
      <c r="Q694" s="281"/>
      <c r="R694" s="281"/>
      <c r="S694" s="747"/>
      <c r="T694" s="212"/>
      <c r="U694" s="212"/>
      <c r="V694" s="212"/>
      <c r="W694" s="212"/>
      <c r="X694" s="212"/>
      <c r="Y694" s="212"/>
      <c r="Z694" s="1338"/>
      <c r="AA694" s="1338"/>
      <c r="AB694" s="1338"/>
      <c r="AC694" s="1338"/>
      <c r="AD694" s="212"/>
      <c r="AE694" s="1338"/>
      <c r="AF694" s="212"/>
      <c r="AG694" s="212"/>
      <c r="AH694" s="212"/>
      <c r="AI694" s="281"/>
      <c r="AJ694" s="212"/>
      <c r="AK694" s="747"/>
      <c r="AL694" s="212"/>
      <c r="AM694" s="212"/>
      <c r="AN694" s="212"/>
      <c r="AO694" s="212"/>
      <c r="AP694" s="212"/>
      <c r="AQ694" s="212"/>
      <c r="AR694" s="212"/>
      <c r="AS694" s="212"/>
      <c r="AT694" s="212"/>
      <c r="AU694" s="212"/>
      <c r="AV694" s="212"/>
      <c r="AW694" s="212"/>
      <c r="AX694" s="212"/>
      <c r="AY694" s="212"/>
      <c r="AZ694" s="212"/>
      <c r="BA694" s="212"/>
      <c r="BB694" s="212"/>
      <c r="BC694" s="747"/>
      <c r="BD694" s="1338"/>
      <c r="BE694" s="1338"/>
      <c r="BF694" s="1338"/>
      <c r="BG694" s="1338"/>
      <c r="BH694" s="1338"/>
      <c r="BI694" s="1338"/>
      <c r="BJ694" s="1338"/>
      <c r="BK694" s="1338"/>
      <c r="BL694" s="1338"/>
      <c r="BM694" s="1338"/>
      <c r="BN694" s="1338"/>
      <c r="BO694" s="1338"/>
      <c r="BP694" s="1338"/>
      <c r="BQ694" s="1338"/>
      <c r="BR694" s="1338"/>
      <c r="BS694" s="1338"/>
      <c r="BT694" s="1338"/>
      <c r="BU694" s="747"/>
      <c r="BV694" s="212"/>
      <c r="BW694" s="212"/>
      <c r="BX694" s="212"/>
      <c r="BY694" s="212"/>
      <c r="BZ694" s="578" t="str">
        <f t="shared" si="2297"/>
        <v/>
      </c>
      <c r="CA694" s="578" t="str">
        <f t="shared" si="2298"/>
        <v/>
      </c>
      <c r="CB694" s="578" t="str">
        <f t="shared" si="2299"/>
        <v/>
      </c>
      <c r="CC694" s="665" t="str">
        <f t="shared" si="2300"/>
        <v/>
      </c>
      <c r="CD694" s="1069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070" t="str">
        <f t="shared" ref="CE694:CO696" si="2304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070" t="str">
        <f t="shared" si="2304"/>
        <v/>
      </c>
      <c r="CG694" s="1070" t="str">
        <f t="shared" si="2304"/>
        <v/>
      </c>
      <c r="CH694" s="1070" t="str">
        <f t="shared" si="2304"/>
        <v/>
      </c>
      <c r="CI694" s="1071" t="str">
        <f t="shared" si="2304"/>
        <v/>
      </c>
      <c r="CJ694" s="1071" t="str">
        <f t="shared" si="2304"/>
        <v/>
      </c>
      <c r="CK694" s="1070" t="str">
        <f t="shared" si="2304"/>
        <v/>
      </c>
      <c r="CL694" s="1070" t="str">
        <f t="shared" si="2304"/>
        <v/>
      </c>
      <c r="CM694" s="1070" t="str">
        <f t="shared" si="2304"/>
        <v/>
      </c>
      <c r="CN694" s="1070" t="str">
        <f t="shared" si="2304"/>
        <v/>
      </c>
      <c r="CO694" s="1069" t="str">
        <f t="shared" si="2304"/>
        <v/>
      </c>
      <c r="CP694" s="532" t="str">
        <f t="shared" si="2302"/>
        <v/>
      </c>
      <c r="CQ694" s="533" t="str">
        <f t="shared" si="2302"/>
        <v/>
      </c>
      <c r="CR694" s="534" t="str">
        <f t="shared" si="2302"/>
        <v/>
      </c>
      <c r="CS694" s="534" t="str">
        <f t="shared" si="2302"/>
        <v/>
      </c>
      <c r="CT694" s="534" t="str">
        <f t="shared" si="2302"/>
        <v/>
      </c>
      <c r="CU694" s="534" t="str">
        <f t="shared" si="2302"/>
        <v/>
      </c>
      <c r="CV694" s="534" t="str">
        <f t="shared" si="2302"/>
        <v/>
      </c>
      <c r="CW694" s="535" t="str">
        <f t="shared" si="2302"/>
        <v/>
      </c>
      <c r="CX694" s="535" t="str">
        <f t="shared" si="2302"/>
        <v/>
      </c>
      <c r="CY694" s="535" t="str">
        <f t="shared" si="2302"/>
        <v/>
      </c>
      <c r="CZ694" s="534" t="str">
        <f t="shared" si="2303"/>
        <v/>
      </c>
      <c r="DA694" s="534" t="str">
        <f t="shared" si="2303"/>
        <v/>
      </c>
      <c r="DB694" s="534" t="str">
        <f t="shared" si="2303"/>
        <v/>
      </c>
      <c r="DC694" s="534" t="str">
        <f t="shared" si="2303"/>
        <v/>
      </c>
      <c r="DD694" s="534" t="str">
        <f t="shared" si="2303"/>
        <v/>
      </c>
      <c r="DE694" s="533" t="str">
        <f t="shared" si="2303"/>
        <v/>
      </c>
      <c r="DF694" s="532" t="str">
        <f t="shared" si="2303"/>
        <v/>
      </c>
      <c r="DG694" s="631">
        <f>COUNT(B694:R694)</f>
        <v>1</v>
      </c>
      <c r="DH694" s="96">
        <f>COUNT(T694:AJ694)</f>
        <v>0</v>
      </c>
      <c r="DI694" s="96">
        <f>COUNT(AL694:BB694)</f>
        <v>0</v>
      </c>
      <c r="DJ694" s="96">
        <f>COUNT(BD694:BT694)</f>
        <v>0</v>
      </c>
      <c r="DK694" s="467"/>
      <c r="DL694" s="599"/>
      <c r="DM694" s="599"/>
      <c r="DN694" s="599"/>
      <c r="DO694" s="599"/>
      <c r="DP694" s="599"/>
      <c r="DQ694" s="599"/>
      <c r="DR694" s="599"/>
      <c r="DS694" s="599"/>
      <c r="DT694" s="468"/>
    </row>
    <row r="695" spans="1:124" s="470" customFormat="1" ht="15.75" customHeight="1">
      <c r="A695" s="748" t="s">
        <v>281</v>
      </c>
      <c r="B695" s="736">
        <f>4000*$K$1</f>
        <v>16747.2</v>
      </c>
      <c r="C695" s="736">
        <f t="shared" ref="C695:M695" si="2305">4000*$K$1</f>
        <v>16747.2</v>
      </c>
      <c r="D695" s="736">
        <f t="shared" si="2305"/>
        <v>16747.2</v>
      </c>
      <c r="E695" s="736">
        <f t="shared" si="2305"/>
        <v>16747.2</v>
      </c>
      <c r="F695" s="736">
        <f t="shared" si="2305"/>
        <v>16747.2</v>
      </c>
      <c r="G695" s="736">
        <f t="shared" si="2305"/>
        <v>16747.2</v>
      </c>
      <c r="H695" s="736">
        <f t="shared" si="2305"/>
        <v>16747.2</v>
      </c>
      <c r="I695" s="736">
        <f t="shared" si="2305"/>
        <v>16747.2</v>
      </c>
      <c r="J695" s="736">
        <f t="shared" si="2305"/>
        <v>16747.2</v>
      </c>
      <c r="K695" s="736">
        <f t="shared" si="2305"/>
        <v>16747.2</v>
      </c>
      <c r="L695" s="736">
        <f t="shared" si="2305"/>
        <v>16747.2</v>
      </c>
      <c r="M695" s="736">
        <f t="shared" si="2305"/>
        <v>16747.2</v>
      </c>
      <c r="N695" s="736"/>
      <c r="O695" s="736"/>
      <c r="P695" s="736"/>
      <c r="Q695" s="736"/>
      <c r="R695" s="736"/>
      <c r="S695" s="746"/>
      <c r="T695" s="736">
        <f>4000*$K$1</f>
        <v>16747.2</v>
      </c>
      <c r="U695" s="736">
        <f t="shared" ref="U695:AE695" si="2306">4000*$K$1</f>
        <v>16747.2</v>
      </c>
      <c r="V695" s="736">
        <f t="shared" si="2306"/>
        <v>16747.2</v>
      </c>
      <c r="W695" s="736">
        <f t="shared" si="2306"/>
        <v>16747.2</v>
      </c>
      <c r="X695" s="736">
        <f t="shared" si="2306"/>
        <v>16747.2</v>
      </c>
      <c r="Y695" s="736">
        <f t="shared" si="2306"/>
        <v>16747.2</v>
      </c>
      <c r="Z695" s="1382">
        <f t="shared" si="2306"/>
        <v>16747.2</v>
      </c>
      <c r="AA695" s="1382">
        <f t="shared" si="2306"/>
        <v>16747.2</v>
      </c>
      <c r="AB695" s="1382">
        <f t="shared" si="2306"/>
        <v>16747.2</v>
      </c>
      <c r="AC695" s="1382">
        <f t="shared" si="2306"/>
        <v>16747.2</v>
      </c>
      <c r="AD695" s="736">
        <f t="shared" si="2306"/>
        <v>16747.2</v>
      </c>
      <c r="AE695" s="1382">
        <f t="shared" si="2306"/>
        <v>16747.2</v>
      </c>
      <c r="AF695" s="736"/>
      <c r="AG695" s="736"/>
      <c r="AH695" s="736"/>
      <c r="AI695" s="736"/>
      <c r="AJ695" s="736"/>
      <c r="AK695" s="746"/>
      <c r="AL695" s="736">
        <f>4000*$K$1</f>
        <v>16747.2</v>
      </c>
      <c r="AM695" s="736">
        <f t="shared" ref="AM695:AW695" si="2307">4000*$K$1</f>
        <v>16747.2</v>
      </c>
      <c r="AN695" s="736">
        <f t="shared" si="2307"/>
        <v>16747.2</v>
      </c>
      <c r="AO695" s="736">
        <f t="shared" si="2307"/>
        <v>16747.2</v>
      </c>
      <c r="AP695" s="736">
        <f t="shared" si="2307"/>
        <v>16747.2</v>
      </c>
      <c r="AQ695" s="736">
        <f t="shared" si="2307"/>
        <v>16747.2</v>
      </c>
      <c r="AR695" s="736">
        <f t="shared" si="2307"/>
        <v>16747.2</v>
      </c>
      <c r="AS695" s="736">
        <f t="shared" si="2307"/>
        <v>16747.2</v>
      </c>
      <c r="AT695" s="736">
        <f t="shared" si="2307"/>
        <v>16747.2</v>
      </c>
      <c r="AU695" s="736">
        <f t="shared" si="2307"/>
        <v>16747.2</v>
      </c>
      <c r="AV695" s="736">
        <f t="shared" si="2307"/>
        <v>16747.2</v>
      </c>
      <c r="AW695" s="736">
        <f t="shared" si="2307"/>
        <v>16747.2</v>
      </c>
      <c r="AX695" s="736"/>
      <c r="AY695" s="736"/>
      <c r="AZ695" s="736"/>
      <c r="BA695" s="736"/>
      <c r="BB695" s="736"/>
      <c r="BC695" s="746"/>
      <c r="BD695" s="1382">
        <f>4000*$K$1</f>
        <v>16747.2</v>
      </c>
      <c r="BE695" s="1382">
        <f t="shared" ref="BE695:BO695" si="2308">4000*$K$1</f>
        <v>16747.2</v>
      </c>
      <c r="BF695" s="1382">
        <f t="shared" si="2308"/>
        <v>16747.2</v>
      </c>
      <c r="BG695" s="1382">
        <f t="shared" si="2308"/>
        <v>16747.2</v>
      </c>
      <c r="BH695" s="1382">
        <f t="shared" si="2308"/>
        <v>16747.2</v>
      </c>
      <c r="BI695" s="1382">
        <f t="shared" si="2308"/>
        <v>16747.2</v>
      </c>
      <c r="BJ695" s="1382">
        <f t="shared" si="2308"/>
        <v>16747.2</v>
      </c>
      <c r="BK695" s="1382">
        <f t="shared" si="2308"/>
        <v>16747.2</v>
      </c>
      <c r="BL695" s="1382">
        <f t="shared" si="2308"/>
        <v>16747.2</v>
      </c>
      <c r="BM695" s="1382">
        <f t="shared" si="2308"/>
        <v>16747.2</v>
      </c>
      <c r="BN695" s="1382">
        <f t="shared" si="2308"/>
        <v>16747.2</v>
      </c>
      <c r="BO695" s="1382">
        <f t="shared" si="2308"/>
        <v>16747.2</v>
      </c>
      <c r="BP695" s="1382"/>
      <c r="BQ695" s="1382"/>
      <c r="BR695" s="1382"/>
      <c r="BS695" s="1382"/>
      <c r="BT695" s="1382"/>
      <c r="BU695" s="746"/>
      <c r="BV695" s="736">
        <f t="shared" ref="BV695:BY695" si="2309">4000*$K$1</f>
        <v>16747.2</v>
      </c>
      <c r="BW695" s="736">
        <f t="shared" si="2309"/>
        <v>16747.2</v>
      </c>
      <c r="BX695" s="736">
        <f t="shared" si="2309"/>
        <v>16747.2</v>
      </c>
      <c r="BY695" s="736">
        <f t="shared" si="2309"/>
        <v>16747.2</v>
      </c>
      <c r="BZ695" s="578">
        <f t="shared" si="2297"/>
        <v>16747.200000000004</v>
      </c>
      <c r="CA695" s="578">
        <f t="shared" si="2298"/>
        <v>16747.200000000004</v>
      </c>
      <c r="CB695" s="578">
        <f t="shared" si="2299"/>
        <v>16747.200000000004</v>
      </c>
      <c r="CC695" s="665">
        <f t="shared" si="2300"/>
        <v>16747.200000000004</v>
      </c>
      <c r="CD695" s="1069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070">
        <f t="shared" si="2304"/>
        <v>16747.2</v>
      </c>
      <c r="CF695" s="1070">
        <f t="shared" si="2304"/>
        <v>16747.2</v>
      </c>
      <c r="CG695" s="1070">
        <f t="shared" si="2304"/>
        <v>16747.2</v>
      </c>
      <c r="CH695" s="1070">
        <f t="shared" si="2304"/>
        <v>16747.2</v>
      </c>
      <c r="CI695" s="1071">
        <f t="shared" si="2304"/>
        <v>16747.2</v>
      </c>
      <c r="CJ695" s="1071">
        <f t="shared" si="2304"/>
        <v>16747.2</v>
      </c>
      <c r="CK695" s="1070">
        <f t="shared" si="2304"/>
        <v>16747.2</v>
      </c>
      <c r="CL695" s="1070">
        <f t="shared" si="2304"/>
        <v>16747.2</v>
      </c>
      <c r="CM695" s="1070">
        <f t="shared" si="2304"/>
        <v>16747.2</v>
      </c>
      <c r="CN695" s="1070">
        <f t="shared" si="2304"/>
        <v>16747.2</v>
      </c>
      <c r="CO695" s="1069">
        <f t="shared" si="2304"/>
        <v>16747.2</v>
      </c>
      <c r="CP695" s="532" t="str">
        <f t="shared" si="2302"/>
        <v/>
      </c>
      <c r="CQ695" s="533" t="str">
        <f t="shared" si="2302"/>
        <v/>
      </c>
      <c r="CR695" s="534" t="str">
        <f t="shared" si="2302"/>
        <v/>
      </c>
      <c r="CS695" s="534">
        <f t="shared" si="2302"/>
        <v>16747.2</v>
      </c>
      <c r="CT695" s="534">
        <f t="shared" si="2302"/>
        <v>16747.2</v>
      </c>
      <c r="CU695" s="534">
        <f t="shared" si="2302"/>
        <v>16747.2</v>
      </c>
      <c r="CV695" s="534">
        <f t="shared" si="2302"/>
        <v>16747.2</v>
      </c>
      <c r="CW695" s="535">
        <f t="shared" si="2302"/>
        <v>16747.2</v>
      </c>
      <c r="CX695" s="535">
        <f t="shared" si="2302"/>
        <v>16747.2</v>
      </c>
      <c r="CY695" s="535">
        <f t="shared" si="2302"/>
        <v>16747.2</v>
      </c>
      <c r="CZ695" s="534">
        <f t="shared" si="2303"/>
        <v>16747.2</v>
      </c>
      <c r="DA695" s="534">
        <f t="shared" si="2303"/>
        <v>16747.2</v>
      </c>
      <c r="DB695" s="534">
        <f t="shared" si="2303"/>
        <v>16747.2</v>
      </c>
      <c r="DC695" s="534">
        <f t="shared" si="2303"/>
        <v>16747.2</v>
      </c>
      <c r="DD695" s="534">
        <f t="shared" si="2303"/>
        <v>16747.2</v>
      </c>
      <c r="DE695" s="533" t="str">
        <f t="shared" si="2303"/>
        <v/>
      </c>
      <c r="DF695" s="532" t="str">
        <f t="shared" si="2303"/>
        <v/>
      </c>
      <c r="DG695" s="631">
        <f>COUNT(B695:R695)</f>
        <v>12</v>
      </c>
      <c r="DH695" s="96">
        <f>COUNT(T695:AJ695)</f>
        <v>12</v>
      </c>
      <c r="DI695" s="96">
        <f>COUNT(AL695:BB695)</f>
        <v>12</v>
      </c>
      <c r="DJ695" s="96">
        <f>COUNT(BD695:BT695)</f>
        <v>12</v>
      </c>
      <c r="DK695" s="467"/>
      <c r="DL695" s="599"/>
      <c r="DM695" s="599"/>
      <c r="DN695" s="599"/>
      <c r="DO695" s="599"/>
      <c r="DP695" s="599"/>
      <c r="DQ695" s="599"/>
      <c r="DR695" s="599"/>
      <c r="DS695" s="599"/>
      <c r="DT695" s="468"/>
    </row>
    <row r="696" spans="1:124" s="470" customFormat="1" ht="15.75" customHeight="1">
      <c r="A696" s="590" t="s">
        <v>226</v>
      </c>
      <c r="B696" s="611">
        <f t="shared" ref="B696:M696" si="2310">IF(B693="","",B693*B694*B695/B$46/365/$G$1)</f>
        <v>1.4896993417541363E-2</v>
      </c>
      <c r="C696" s="611" t="str">
        <f t="shared" si="2310"/>
        <v/>
      </c>
      <c r="D696" s="611" t="str">
        <f t="shared" si="2310"/>
        <v/>
      </c>
      <c r="E696" s="611" t="str">
        <f t="shared" si="2310"/>
        <v/>
      </c>
      <c r="F696" s="611" t="str">
        <f t="shared" si="2310"/>
        <v/>
      </c>
      <c r="G696" s="611" t="str">
        <f t="shared" si="2310"/>
        <v/>
      </c>
      <c r="H696" s="611" t="str">
        <f t="shared" si="2310"/>
        <v/>
      </c>
      <c r="I696" s="611" t="str">
        <f t="shared" si="2310"/>
        <v/>
      </c>
      <c r="J696" s="611" t="str">
        <f t="shared" si="2310"/>
        <v/>
      </c>
      <c r="K696" s="611" t="str">
        <f t="shared" si="2310"/>
        <v/>
      </c>
      <c r="L696" s="611" t="str">
        <f t="shared" si="2310"/>
        <v/>
      </c>
      <c r="M696" s="611" t="str">
        <f t="shared" si="2310"/>
        <v/>
      </c>
      <c r="N696" s="611"/>
      <c r="O696" s="611"/>
      <c r="P696" s="611"/>
      <c r="Q696" s="611"/>
      <c r="R696" s="611"/>
      <c r="S696" s="630"/>
      <c r="T696" s="611" t="str">
        <f t="shared" ref="T696:AE696" si="2311">IF(T693="","",T693*T694*T695/T$46/365/$G$1)</f>
        <v/>
      </c>
      <c r="U696" s="611" t="str">
        <f t="shared" si="2311"/>
        <v/>
      </c>
      <c r="V696" s="611" t="str">
        <f t="shared" si="2311"/>
        <v/>
      </c>
      <c r="W696" s="611" t="str">
        <f t="shared" si="2311"/>
        <v/>
      </c>
      <c r="X696" s="611" t="str">
        <f t="shared" si="2311"/>
        <v/>
      </c>
      <c r="Y696" s="611" t="str">
        <f t="shared" si="2311"/>
        <v/>
      </c>
      <c r="Z696" s="1348" t="str">
        <f t="shared" si="2311"/>
        <v/>
      </c>
      <c r="AA696" s="1348" t="str">
        <f t="shared" si="2311"/>
        <v/>
      </c>
      <c r="AB696" s="1348" t="str">
        <f t="shared" si="2311"/>
        <v/>
      </c>
      <c r="AC696" s="1348" t="str">
        <f t="shared" si="2311"/>
        <v/>
      </c>
      <c r="AD696" s="611" t="str">
        <f t="shared" si="2311"/>
        <v/>
      </c>
      <c r="AE696" s="1348" t="str">
        <f t="shared" si="2311"/>
        <v/>
      </c>
      <c r="AF696" s="611"/>
      <c r="AG696" s="611"/>
      <c r="AH696" s="611"/>
      <c r="AI696" s="611"/>
      <c r="AJ696" s="611"/>
      <c r="AK696" s="630"/>
      <c r="AL696" s="611" t="str">
        <f t="shared" ref="AL696:AW696" si="2312">IF(AL693="","",AL693*AL694*AL695/AL$46/365/$G$1)</f>
        <v/>
      </c>
      <c r="AM696" s="611" t="str">
        <f t="shared" si="2312"/>
        <v/>
      </c>
      <c r="AN696" s="611" t="str">
        <f t="shared" si="2312"/>
        <v/>
      </c>
      <c r="AO696" s="611" t="str">
        <f t="shared" si="2312"/>
        <v/>
      </c>
      <c r="AP696" s="611" t="str">
        <f t="shared" si="2312"/>
        <v/>
      </c>
      <c r="AQ696" s="611" t="str">
        <f t="shared" si="2312"/>
        <v/>
      </c>
      <c r="AR696" s="611" t="str">
        <f t="shared" si="2312"/>
        <v/>
      </c>
      <c r="AS696" s="611" t="str">
        <f t="shared" si="2312"/>
        <v/>
      </c>
      <c r="AT696" s="611" t="str">
        <f t="shared" si="2312"/>
        <v/>
      </c>
      <c r="AU696" s="611" t="str">
        <f t="shared" si="2312"/>
        <v/>
      </c>
      <c r="AV696" s="611" t="str">
        <f t="shared" si="2312"/>
        <v/>
      </c>
      <c r="AW696" s="611" t="str">
        <f t="shared" si="2312"/>
        <v/>
      </c>
      <c r="AX696" s="611"/>
      <c r="AY696" s="611"/>
      <c r="AZ696" s="611"/>
      <c r="BA696" s="611"/>
      <c r="BB696" s="611"/>
      <c r="BC696" s="630"/>
      <c r="BD696" s="1348" t="str">
        <f t="shared" ref="BD696:BO696" si="2313">IF(BD693="","",BD693*BD694*BD695/BD$46/365/$G$1)</f>
        <v/>
      </c>
      <c r="BE696" s="1348" t="str">
        <f t="shared" si="2313"/>
        <v/>
      </c>
      <c r="BF696" s="1348" t="str">
        <f t="shared" si="2313"/>
        <v/>
      </c>
      <c r="BG696" s="1348" t="str">
        <f t="shared" si="2313"/>
        <v/>
      </c>
      <c r="BH696" s="1348" t="str">
        <f t="shared" si="2313"/>
        <v/>
      </c>
      <c r="BI696" s="1348" t="str">
        <f t="shared" si="2313"/>
        <v/>
      </c>
      <c r="BJ696" s="1348" t="str">
        <f t="shared" si="2313"/>
        <v/>
      </c>
      <c r="BK696" s="1348" t="str">
        <f t="shared" si="2313"/>
        <v/>
      </c>
      <c r="BL696" s="1348" t="str">
        <f t="shared" si="2313"/>
        <v/>
      </c>
      <c r="BM696" s="1348" t="str">
        <f t="shared" si="2313"/>
        <v/>
      </c>
      <c r="BN696" s="1348" t="str">
        <f t="shared" si="2313"/>
        <v/>
      </c>
      <c r="BO696" s="1348" t="str">
        <f t="shared" si="2313"/>
        <v/>
      </c>
      <c r="BP696" s="1348"/>
      <c r="BQ696" s="1348"/>
      <c r="BR696" s="1348"/>
      <c r="BS696" s="1348"/>
      <c r="BT696" s="1348"/>
      <c r="BU696" s="630"/>
      <c r="BV696" s="611" t="str">
        <f>IF(BV693="","",BV693*BV694*BV695/BV$46/365/$G$1)</f>
        <v/>
      </c>
      <c r="BW696" s="611" t="str">
        <f>IF(BW693="","",BW693*BW694*BW695/BW$46/365/$G$1)</f>
        <v/>
      </c>
      <c r="BX696" s="611" t="str">
        <f>IF(BX693="","",BX693*BX694*BX695/BX$46/365/$G$1)</f>
        <v/>
      </c>
      <c r="BY696" s="611" t="str">
        <f>IF(BY693="","",BY693*BY694*BY695/BY$46/365/$G$1)</f>
        <v/>
      </c>
      <c r="BZ696" s="578" t="str">
        <f t="shared" si="2297"/>
        <v/>
      </c>
      <c r="CA696" s="603" t="str">
        <f t="shared" si="2298"/>
        <v/>
      </c>
      <c r="CB696" s="603" t="str">
        <f t="shared" si="2299"/>
        <v/>
      </c>
      <c r="CC696" s="668" t="str">
        <f t="shared" si="2300"/>
        <v/>
      </c>
      <c r="CD696" s="1072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073" t="str">
        <f t="shared" si="2304"/>
        <v/>
      </c>
      <c r="CF696" s="1073" t="str">
        <f t="shared" si="2304"/>
        <v/>
      </c>
      <c r="CG696" s="1073" t="str">
        <f t="shared" si="2304"/>
        <v/>
      </c>
      <c r="CH696" s="1073" t="str">
        <f t="shared" si="2304"/>
        <v/>
      </c>
      <c r="CI696" s="1074" t="str">
        <f t="shared" si="2304"/>
        <v/>
      </c>
      <c r="CJ696" s="1074" t="str">
        <f t="shared" si="2304"/>
        <v/>
      </c>
      <c r="CK696" s="1073" t="str">
        <f t="shared" si="2304"/>
        <v/>
      </c>
      <c r="CL696" s="1073" t="str">
        <f t="shared" si="2304"/>
        <v/>
      </c>
      <c r="CM696" s="1073" t="str">
        <f t="shared" si="2304"/>
        <v/>
      </c>
      <c r="CN696" s="1073" t="str">
        <f t="shared" si="2304"/>
        <v/>
      </c>
      <c r="CO696" s="1072" t="str">
        <f t="shared" si="2304"/>
        <v/>
      </c>
      <c r="CP696" s="520" t="str">
        <f t="shared" si="2302"/>
        <v/>
      </c>
      <c r="CQ696" s="521" t="str">
        <f t="shared" si="2302"/>
        <v/>
      </c>
      <c r="CR696" s="522" t="str">
        <f t="shared" si="2302"/>
        <v/>
      </c>
      <c r="CS696" s="522" t="str">
        <f t="shared" si="2302"/>
        <v/>
      </c>
      <c r="CT696" s="522" t="str">
        <f t="shared" si="2302"/>
        <v/>
      </c>
      <c r="CU696" s="522" t="str">
        <f t="shared" si="2302"/>
        <v/>
      </c>
      <c r="CV696" s="522" t="str">
        <f t="shared" si="2302"/>
        <v/>
      </c>
      <c r="CW696" s="523" t="str">
        <f t="shared" si="2302"/>
        <v/>
      </c>
      <c r="CX696" s="523" t="str">
        <f t="shared" si="2302"/>
        <v/>
      </c>
      <c r="CY696" s="523" t="str">
        <f t="shared" si="2302"/>
        <v/>
      </c>
      <c r="CZ696" s="522" t="str">
        <f t="shared" si="2303"/>
        <v/>
      </c>
      <c r="DA696" s="522" t="str">
        <f t="shared" si="2303"/>
        <v/>
      </c>
      <c r="DB696" s="522" t="str">
        <f t="shared" si="2303"/>
        <v/>
      </c>
      <c r="DC696" s="522" t="str">
        <f t="shared" si="2303"/>
        <v/>
      </c>
      <c r="DD696" s="522" t="str">
        <f t="shared" si="2303"/>
        <v/>
      </c>
      <c r="DE696" s="521" t="str">
        <f t="shared" si="2303"/>
        <v/>
      </c>
      <c r="DF696" s="520" t="str">
        <f t="shared" si="2303"/>
        <v/>
      </c>
      <c r="DG696" s="631">
        <f>COUNT(B696:R696)</f>
        <v>1</v>
      </c>
      <c r="DH696" s="96">
        <f>COUNT(T696:AJ696)</f>
        <v>0</v>
      </c>
      <c r="DI696" s="96">
        <f>COUNT(AL696:BB696)</f>
        <v>0</v>
      </c>
      <c r="DJ696" s="96">
        <f>COUNT(BD696:BT696)</f>
        <v>0</v>
      </c>
      <c r="DK696" s="467"/>
      <c r="DL696" s="599"/>
      <c r="DM696" s="599"/>
      <c r="DN696" s="599"/>
      <c r="DO696" s="599"/>
      <c r="DP696" s="599"/>
      <c r="DQ696" s="599"/>
      <c r="DR696" s="599"/>
      <c r="DS696" s="599"/>
      <c r="DT696" s="468"/>
    </row>
    <row r="697" spans="1:124" s="470" customFormat="1" ht="15.75" customHeight="1">
      <c r="A697" s="659" t="s">
        <v>867</v>
      </c>
      <c r="B697" s="212"/>
      <c r="C697" s="212"/>
      <c r="D697" s="212"/>
      <c r="E697" s="212"/>
      <c r="F697" s="212"/>
      <c r="G697" s="212"/>
      <c r="H697" s="212"/>
      <c r="I697" s="212"/>
      <c r="J697" s="212"/>
      <c r="K697" s="281"/>
      <c r="L697" s="281"/>
      <c r="M697" s="281"/>
      <c r="N697" s="281"/>
      <c r="O697" s="212"/>
      <c r="P697" s="212"/>
      <c r="Q697" s="212"/>
      <c r="R697" s="281"/>
      <c r="S697" s="746"/>
      <c r="T697" s="212"/>
      <c r="U697" s="212"/>
      <c r="V697" s="212"/>
      <c r="W697" s="212"/>
      <c r="X697" s="212"/>
      <c r="Y697" s="212"/>
      <c r="Z697" s="1338"/>
      <c r="AA697" s="1338"/>
      <c r="AB697" s="1338"/>
      <c r="AC697" s="1338"/>
      <c r="AD697" s="212"/>
      <c r="AE697" s="1338"/>
      <c r="AF697" s="212"/>
      <c r="AG697" s="212"/>
      <c r="AH697" s="212"/>
      <c r="AI697" s="212"/>
      <c r="AJ697" s="212"/>
      <c r="AK697" s="746"/>
      <c r="AL697" s="212"/>
      <c r="AM697" s="212"/>
      <c r="AN697" s="212"/>
      <c r="AO697" s="212"/>
      <c r="AP697" s="212"/>
      <c r="AQ697" s="212"/>
      <c r="AR697" s="212"/>
      <c r="AS697" s="212"/>
      <c r="AT697" s="212"/>
      <c r="AU697" s="212"/>
      <c r="AV697" s="212"/>
      <c r="AW697" s="212"/>
      <c r="AX697" s="212"/>
      <c r="AY697" s="212"/>
      <c r="AZ697" s="212"/>
      <c r="BA697" s="212"/>
      <c r="BB697" s="212"/>
      <c r="BC697" s="746"/>
      <c r="BD697" s="1338"/>
      <c r="BE697" s="1338"/>
      <c r="BF697" s="1338"/>
      <c r="BG697" s="1338"/>
      <c r="BH697" s="1338"/>
      <c r="BI697" s="1338"/>
      <c r="BJ697" s="1338"/>
      <c r="BK697" s="1338"/>
      <c r="BL697" s="1338"/>
      <c r="BM697" s="1338"/>
      <c r="BN697" s="1338"/>
      <c r="BO697" s="1338"/>
      <c r="BP697" s="1338"/>
      <c r="BQ697" s="1338"/>
      <c r="BR697" s="1338"/>
      <c r="BS697" s="1338"/>
      <c r="BT697" s="1338"/>
      <c r="BU697" s="746"/>
      <c r="BV697" s="212"/>
      <c r="BW697" s="212"/>
      <c r="BX697" s="212"/>
      <c r="BY697" s="212"/>
      <c r="BZ697" s="570" t="str">
        <f t="shared" si="2297"/>
        <v/>
      </c>
      <c r="CA697" s="570" t="str">
        <f t="shared" si="2298"/>
        <v/>
      </c>
      <c r="CB697" s="570" t="str">
        <f t="shared" si="2299"/>
        <v/>
      </c>
      <c r="CC697" s="664" t="str">
        <f t="shared" si="2300"/>
        <v/>
      </c>
      <c r="CD697" s="1076"/>
      <c r="CE697" s="1076"/>
      <c r="CF697" s="1076"/>
      <c r="CG697" s="1076"/>
      <c r="CH697" s="1076"/>
      <c r="CI697" s="1076"/>
      <c r="CJ697" s="1076"/>
      <c r="CK697" s="1076"/>
      <c r="CL697" s="1076"/>
      <c r="CM697" s="1076"/>
      <c r="CN697" s="1076"/>
      <c r="CO697" s="1076"/>
      <c r="CP697" s="188"/>
      <c r="CQ697" s="188"/>
      <c r="CR697" s="188"/>
      <c r="CS697" s="188"/>
      <c r="CT697" s="188"/>
      <c r="CU697" s="188"/>
      <c r="CV697" s="188"/>
      <c r="CW697" s="188"/>
      <c r="CX697" s="188"/>
      <c r="CY697" s="188"/>
      <c r="CZ697" s="188"/>
      <c r="DA697" s="188"/>
      <c r="DB697" s="188"/>
      <c r="DC697" s="188"/>
      <c r="DD697" s="188"/>
      <c r="DE697" s="188"/>
      <c r="DF697" s="188"/>
      <c r="DG697" s="579"/>
      <c r="DH697" s="98"/>
      <c r="DI697" s="98"/>
      <c r="DJ697" s="98"/>
      <c r="DK697" s="572"/>
      <c r="DL697" s="598"/>
      <c r="DM697" s="598"/>
      <c r="DN697" s="598"/>
      <c r="DO697" s="598"/>
      <c r="DP697" s="598"/>
      <c r="DQ697" s="598"/>
      <c r="DR697" s="598"/>
      <c r="DS697" s="598"/>
      <c r="DT697" s="468"/>
    </row>
    <row r="698" spans="1:124" s="470" customFormat="1" ht="15.75" customHeight="1">
      <c r="A698" s="590" t="s">
        <v>290</v>
      </c>
      <c r="B698" s="212">
        <v>5</v>
      </c>
      <c r="C698" s="212"/>
      <c r="D698" s="212"/>
      <c r="E698" s="212"/>
      <c r="F698" s="212"/>
      <c r="G698" s="212"/>
      <c r="H698" s="212"/>
      <c r="I698" s="212"/>
      <c r="J698" s="212"/>
      <c r="K698" s="281"/>
      <c r="L698" s="281"/>
      <c r="M698" s="281"/>
      <c r="N698" s="281"/>
      <c r="O698" s="281"/>
      <c r="P698" s="281"/>
      <c r="Q698" s="281"/>
      <c r="R698" s="281"/>
      <c r="S698" s="746"/>
      <c r="T698" s="212"/>
      <c r="U698" s="212"/>
      <c r="V698" s="212"/>
      <c r="W698" s="212"/>
      <c r="X698" s="212"/>
      <c r="Y698" s="212"/>
      <c r="Z698" s="1338"/>
      <c r="AA698" s="1338"/>
      <c r="AB698" s="1338"/>
      <c r="AC698" s="1338"/>
      <c r="AD698" s="212"/>
      <c r="AE698" s="1338"/>
      <c r="AF698" s="212"/>
      <c r="AG698" s="212"/>
      <c r="AH698" s="212"/>
      <c r="AI698" s="212"/>
      <c r="AJ698" s="212"/>
      <c r="AK698" s="746"/>
      <c r="AL698" s="212"/>
      <c r="AM698" s="212"/>
      <c r="AN698" s="212"/>
      <c r="AO698" s="212"/>
      <c r="AP698" s="212"/>
      <c r="AQ698" s="212"/>
      <c r="AR698" s="212"/>
      <c r="AS698" s="212"/>
      <c r="AT698" s="212"/>
      <c r="AU698" s="212"/>
      <c r="AV698" s="212"/>
      <c r="AW698" s="212"/>
      <c r="AX698" s="212"/>
      <c r="AY698" s="212"/>
      <c r="AZ698" s="212"/>
      <c r="BA698" s="212"/>
      <c r="BB698" s="212"/>
      <c r="BC698" s="746"/>
      <c r="BD698" s="1338"/>
      <c r="BE698" s="1338"/>
      <c r="BF698" s="1338"/>
      <c r="BG698" s="1338"/>
      <c r="BH698" s="1338"/>
      <c r="BI698" s="1338"/>
      <c r="BJ698" s="1338"/>
      <c r="BK698" s="1338"/>
      <c r="BL698" s="1338"/>
      <c r="BM698" s="1338"/>
      <c r="BN698" s="1338"/>
      <c r="BO698" s="1338"/>
      <c r="BP698" s="1338"/>
      <c r="BQ698" s="1338"/>
      <c r="BR698" s="1338"/>
      <c r="BS698" s="1338"/>
      <c r="BT698" s="1338"/>
      <c r="BU698" s="746"/>
      <c r="BV698" s="212"/>
      <c r="BW698" s="212"/>
      <c r="BX698" s="212"/>
      <c r="BY698" s="212"/>
      <c r="BZ698" s="578" t="str">
        <f t="shared" si="2297"/>
        <v/>
      </c>
      <c r="CA698" s="578" t="str">
        <f t="shared" si="2298"/>
        <v/>
      </c>
      <c r="CB698" s="578" t="str">
        <f t="shared" si="2299"/>
        <v/>
      </c>
      <c r="CC698" s="665" t="str">
        <f t="shared" si="2300"/>
        <v/>
      </c>
      <c r="CD698" s="1069" t="str">
        <f t="shared" ref="CD698:CO698" si="2314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070" t="str">
        <f t="shared" si="2314"/>
        <v/>
      </c>
      <c r="CF698" s="1070" t="str">
        <f t="shared" si="2314"/>
        <v/>
      </c>
      <c r="CG698" s="1070" t="str">
        <f t="shared" si="2314"/>
        <v/>
      </c>
      <c r="CH698" s="1070" t="str">
        <f t="shared" si="2314"/>
        <v/>
      </c>
      <c r="CI698" s="1071" t="str">
        <f t="shared" si="2314"/>
        <v/>
      </c>
      <c r="CJ698" s="1071" t="str">
        <f t="shared" si="2314"/>
        <v/>
      </c>
      <c r="CK698" s="1070" t="str">
        <f t="shared" si="2314"/>
        <v/>
      </c>
      <c r="CL698" s="1070" t="str">
        <f t="shared" si="2314"/>
        <v/>
      </c>
      <c r="CM698" s="1070" t="str">
        <f t="shared" si="2314"/>
        <v/>
      </c>
      <c r="CN698" s="1070" t="str">
        <f t="shared" si="2314"/>
        <v/>
      </c>
      <c r="CO698" s="1069" t="str">
        <f t="shared" si="2314"/>
        <v/>
      </c>
      <c r="CP698" s="532" t="str">
        <f t="shared" ref="CP698:CY701" si="2315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33" t="str">
        <f t="shared" si="2315"/>
        <v/>
      </c>
      <c r="CR698" s="534" t="str">
        <f t="shared" si="2315"/>
        <v/>
      </c>
      <c r="CS698" s="534" t="str">
        <f t="shared" si="2315"/>
        <v/>
      </c>
      <c r="CT698" s="534" t="str">
        <f t="shared" si="2315"/>
        <v/>
      </c>
      <c r="CU698" s="534" t="str">
        <f t="shared" si="2315"/>
        <v/>
      </c>
      <c r="CV698" s="534" t="str">
        <f t="shared" si="2315"/>
        <v/>
      </c>
      <c r="CW698" s="535" t="str">
        <f t="shared" si="2315"/>
        <v/>
      </c>
      <c r="CX698" s="535" t="str">
        <f t="shared" si="2315"/>
        <v/>
      </c>
      <c r="CY698" s="535" t="str">
        <f t="shared" si="2315"/>
        <v/>
      </c>
      <c r="CZ698" s="534" t="str">
        <f t="shared" ref="CZ698:DF701" si="2316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34" t="str">
        <f t="shared" si="2316"/>
        <v/>
      </c>
      <c r="DB698" s="534" t="str">
        <f t="shared" si="2316"/>
        <v/>
      </c>
      <c r="DC698" s="534" t="str">
        <f t="shared" si="2316"/>
        <v/>
      </c>
      <c r="DD698" s="534" t="str">
        <f t="shared" si="2316"/>
        <v/>
      </c>
      <c r="DE698" s="533" t="str">
        <f t="shared" si="2316"/>
        <v/>
      </c>
      <c r="DF698" s="532" t="str">
        <f t="shared" si="2316"/>
        <v/>
      </c>
      <c r="DG698" s="631">
        <f>COUNT(B698:R698)</f>
        <v>1</v>
      </c>
      <c r="DH698" s="96">
        <f>COUNT(T698:AJ698)</f>
        <v>0</v>
      </c>
      <c r="DI698" s="96">
        <f>COUNT(AL698:BB698)</f>
        <v>0</v>
      </c>
      <c r="DJ698" s="96">
        <f>COUNT(BD698:BT698)</f>
        <v>0</v>
      </c>
      <c r="DK698" s="467"/>
      <c r="DL698" s="599"/>
      <c r="DM698" s="599"/>
      <c r="DN698" s="599"/>
      <c r="DO698" s="599"/>
      <c r="DP698" s="599"/>
      <c r="DQ698" s="599"/>
      <c r="DR698" s="599"/>
      <c r="DS698" s="599"/>
      <c r="DT698" s="468"/>
    </row>
    <row r="699" spans="1:124" s="470" customFormat="1" ht="15.75" customHeight="1">
      <c r="A699" s="590" t="s">
        <v>286</v>
      </c>
      <c r="B699" s="212">
        <v>10</v>
      </c>
      <c r="C699" s="212"/>
      <c r="D699" s="212"/>
      <c r="E699" s="212"/>
      <c r="F699" s="212"/>
      <c r="G699" s="212"/>
      <c r="H699" s="212"/>
      <c r="I699" s="212"/>
      <c r="J699" s="212"/>
      <c r="K699" s="281"/>
      <c r="L699" s="281"/>
      <c r="M699" s="281"/>
      <c r="N699" s="281"/>
      <c r="O699" s="281"/>
      <c r="P699" s="281"/>
      <c r="Q699" s="281"/>
      <c r="R699" s="281"/>
      <c r="S699" s="746"/>
      <c r="T699" s="212"/>
      <c r="U699" s="212"/>
      <c r="V699" s="212"/>
      <c r="W699" s="212"/>
      <c r="X699" s="212"/>
      <c r="Y699" s="212"/>
      <c r="Z699" s="1338"/>
      <c r="AA699" s="1338"/>
      <c r="AB699" s="1338"/>
      <c r="AC699" s="1338"/>
      <c r="AD699" s="212"/>
      <c r="AE699" s="1338"/>
      <c r="AF699" s="212"/>
      <c r="AG699" s="212"/>
      <c r="AH699" s="212"/>
      <c r="AI699" s="212"/>
      <c r="AJ699" s="212"/>
      <c r="AK699" s="746"/>
      <c r="AL699" s="212"/>
      <c r="AM699" s="212"/>
      <c r="AN699" s="212"/>
      <c r="AO699" s="212"/>
      <c r="AP699" s="212"/>
      <c r="AQ699" s="212"/>
      <c r="AR699" s="212"/>
      <c r="AS699" s="212"/>
      <c r="AT699" s="212"/>
      <c r="AU699" s="212"/>
      <c r="AV699" s="212"/>
      <c r="AW699" s="212"/>
      <c r="AX699" s="212"/>
      <c r="AY699" s="212"/>
      <c r="AZ699" s="212"/>
      <c r="BA699" s="212"/>
      <c r="BB699" s="212"/>
      <c r="BC699" s="746"/>
      <c r="BD699" s="1338"/>
      <c r="BE699" s="1338"/>
      <c r="BF699" s="1338"/>
      <c r="BG699" s="1338"/>
      <c r="BH699" s="1338"/>
      <c r="BI699" s="1338"/>
      <c r="BJ699" s="1338"/>
      <c r="BK699" s="1338"/>
      <c r="BL699" s="1338"/>
      <c r="BM699" s="1338"/>
      <c r="BN699" s="1338"/>
      <c r="BO699" s="1338"/>
      <c r="BP699" s="1338"/>
      <c r="BQ699" s="1338"/>
      <c r="BR699" s="1338"/>
      <c r="BS699" s="1338"/>
      <c r="BT699" s="1338"/>
      <c r="BU699" s="746"/>
      <c r="BV699" s="212"/>
      <c r="BW699" s="212"/>
      <c r="BX699" s="212"/>
      <c r="BY699" s="212"/>
      <c r="BZ699" s="578" t="str">
        <f t="shared" si="2297"/>
        <v/>
      </c>
      <c r="CA699" s="578" t="str">
        <f t="shared" si="2298"/>
        <v/>
      </c>
      <c r="CB699" s="578" t="str">
        <f t="shared" si="2299"/>
        <v/>
      </c>
      <c r="CC699" s="665" t="str">
        <f t="shared" si="2300"/>
        <v/>
      </c>
      <c r="CD699" s="106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070" t="str">
        <f t="shared" ref="CE699:CO701" si="2317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070" t="str">
        <f t="shared" si="2317"/>
        <v/>
      </c>
      <c r="CG699" s="1070" t="str">
        <f t="shared" si="2317"/>
        <v/>
      </c>
      <c r="CH699" s="1070" t="str">
        <f t="shared" si="2317"/>
        <v/>
      </c>
      <c r="CI699" s="1071" t="str">
        <f t="shared" si="2317"/>
        <v/>
      </c>
      <c r="CJ699" s="1071" t="str">
        <f t="shared" si="2317"/>
        <v/>
      </c>
      <c r="CK699" s="1070" t="str">
        <f t="shared" si="2317"/>
        <v/>
      </c>
      <c r="CL699" s="1070" t="str">
        <f t="shared" si="2317"/>
        <v/>
      </c>
      <c r="CM699" s="1070" t="str">
        <f t="shared" si="2317"/>
        <v/>
      </c>
      <c r="CN699" s="1070" t="str">
        <f t="shared" si="2317"/>
        <v/>
      </c>
      <c r="CO699" s="1069" t="str">
        <f t="shared" si="2317"/>
        <v/>
      </c>
      <c r="CP699" s="532" t="str">
        <f t="shared" si="2315"/>
        <v/>
      </c>
      <c r="CQ699" s="533" t="str">
        <f t="shared" si="2315"/>
        <v/>
      </c>
      <c r="CR699" s="534" t="str">
        <f t="shared" si="2315"/>
        <v/>
      </c>
      <c r="CS699" s="534" t="str">
        <f t="shared" si="2315"/>
        <v/>
      </c>
      <c r="CT699" s="534" t="str">
        <f t="shared" si="2315"/>
        <v/>
      </c>
      <c r="CU699" s="534" t="str">
        <f t="shared" si="2315"/>
        <v/>
      </c>
      <c r="CV699" s="534" t="str">
        <f t="shared" si="2315"/>
        <v/>
      </c>
      <c r="CW699" s="535" t="str">
        <f t="shared" si="2315"/>
        <v/>
      </c>
      <c r="CX699" s="535" t="str">
        <f t="shared" si="2315"/>
        <v/>
      </c>
      <c r="CY699" s="535" t="str">
        <f t="shared" si="2315"/>
        <v/>
      </c>
      <c r="CZ699" s="534" t="str">
        <f t="shared" si="2316"/>
        <v/>
      </c>
      <c r="DA699" s="534" t="str">
        <f t="shared" si="2316"/>
        <v/>
      </c>
      <c r="DB699" s="534" t="str">
        <f t="shared" si="2316"/>
        <v/>
      </c>
      <c r="DC699" s="534" t="str">
        <f t="shared" si="2316"/>
        <v/>
      </c>
      <c r="DD699" s="534" t="str">
        <f t="shared" si="2316"/>
        <v/>
      </c>
      <c r="DE699" s="533" t="str">
        <f t="shared" si="2316"/>
        <v/>
      </c>
      <c r="DF699" s="532" t="str">
        <f t="shared" si="2316"/>
        <v/>
      </c>
      <c r="DG699" s="631">
        <f>COUNT(B699:R699)</f>
        <v>1</v>
      </c>
      <c r="DH699" s="96">
        <f>COUNT(T699:AJ699)</f>
        <v>0</v>
      </c>
      <c r="DI699" s="96">
        <f>COUNT(AL699:BB699)</f>
        <v>0</v>
      </c>
      <c r="DJ699" s="96">
        <f>COUNT(BD699:BT699)</f>
        <v>0</v>
      </c>
      <c r="DK699" s="467"/>
      <c r="DL699" s="599"/>
      <c r="DM699" s="599"/>
      <c r="DN699" s="599"/>
      <c r="DO699" s="599"/>
      <c r="DP699" s="599"/>
      <c r="DQ699" s="599"/>
      <c r="DR699" s="599"/>
      <c r="DS699" s="599"/>
      <c r="DT699" s="468"/>
    </row>
    <row r="700" spans="1:124" s="470" customFormat="1" ht="15.75" customHeight="1">
      <c r="A700" s="748" t="s">
        <v>281</v>
      </c>
      <c r="B700" s="260">
        <v>0.2</v>
      </c>
      <c r="C700" s="260"/>
      <c r="D700" s="260"/>
      <c r="E700" s="260"/>
      <c r="F700" s="260"/>
      <c r="G700" s="260"/>
      <c r="H700" s="260"/>
      <c r="I700" s="260"/>
      <c r="J700" s="260"/>
      <c r="K700" s="647"/>
      <c r="L700" s="647"/>
      <c r="M700" s="647"/>
      <c r="N700" s="647"/>
      <c r="O700" s="647"/>
      <c r="P700" s="647"/>
      <c r="Q700" s="647"/>
      <c r="R700" s="647"/>
      <c r="S700" s="746"/>
      <c r="T700" s="260"/>
      <c r="U700" s="260"/>
      <c r="V700" s="260"/>
      <c r="W700" s="260"/>
      <c r="X700" s="260"/>
      <c r="Y700" s="260"/>
      <c r="Z700" s="1339"/>
      <c r="AA700" s="1339"/>
      <c r="AB700" s="1339"/>
      <c r="AC700" s="1339"/>
      <c r="AD700" s="260"/>
      <c r="AE700" s="1339"/>
      <c r="AF700" s="260"/>
      <c r="AG700" s="260"/>
      <c r="AH700" s="260"/>
      <c r="AI700" s="260"/>
      <c r="AJ700" s="260"/>
      <c r="AK700" s="746"/>
      <c r="AL700" s="260"/>
      <c r="AM700" s="260"/>
      <c r="AN700" s="260"/>
      <c r="AO700" s="260"/>
      <c r="AP700" s="260"/>
      <c r="AQ700" s="260"/>
      <c r="AR700" s="260"/>
      <c r="AS700" s="260"/>
      <c r="AT700" s="260"/>
      <c r="AU700" s="260"/>
      <c r="AV700" s="260"/>
      <c r="AW700" s="260"/>
      <c r="AX700" s="260"/>
      <c r="AY700" s="260"/>
      <c r="AZ700" s="260"/>
      <c r="BA700" s="260"/>
      <c r="BB700" s="260"/>
      <c r="BC700" s="746"/>
      <c r="BD700" s="1339"/>
      <c r="BE700" s="1339"/>
      <c r="BF700" s="1339"/>
      <c r="BG700" s="1339"/>
      <c r="BH700" s="1339"/>
      <c r="BI700" s="1339"/>
      <c r="BJ700" s="1339"/>
      <c r="BK700" s="1339"/>
      <c r="BL700" s="1339"/>
      <c r="BM700" s="1339"/>
      <c r="BN700" s="1339"/>
      <c r="BO700" s="1339"/>
      <c r="BP700" s="1339"/>
      <c r="BQ700" s="1339"/>
      <c r="BR700" s="1339"/>
      <c r="BS700" s="1339"/>
      <c r="BT700" s="1339"/>
      <c r="BU700" s="746"/>
      <c r="BV700" s="260"/>
      <c r="BW700" s="260"/>
      <c r="BX700" s="260"/>
      <c r="BY700" s="260"/>
      <c r="BZ700" s="578" t="str">
        <f t="shared" si="2297"/>
        <v/>
      </c>
      <c r="CA700" s="578" t="str">
        <f t="shared" si="2298"/>
        <v/>
      </c>
      <c r="CB700" s="578" t="str">
        <f t="shared" si="2299"/>
        <v/>
      </c>
      <c r="CC700" s="665" t="str">
        <f t="shared" si="2300"/>
        <v/>
      </c>
      <c r="CD700" s="106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070" t="str">
        <f t="shared" si="2317"/>
        <v/>
      </c>
      <c r="CF700" s="1070" t="str">
        <f t="shared" si="2317"/>
        <v/>
      </c>
      <c r="CG700" s="1070" t="str">
        <f t="shared" si="2317"/>
        <v/>
      </c>
      <c r="CH700" s="1070" t="str">
        <f t="shared" si="2317"/>
        <v/>
      </c>
      <c r="CI700" s="1071" t="str">
        <f t="shared" si="2317"/>
        <v/>
      </c>
      <c r="CJ700" s="1071" t="str">
        <f t="shared" si="2317"/>
        <v/>
      </c>
      <c r="CK700" s="1070" t="str">
        <f t="shared" si="2317"/>
        <v/>
      </c>
      <c r="CL700" s="1070" t="str">
        <f t="shared" si="2317"/>
        <v/>
      </c>
      <c r="CM700" s="1070" t="str">
        <f t="shared" si="2317"/>
        <v/>
      </c>
      <c r="CN700" s="1070" t="str">
        <f t="shared" si="2317"/>
        <v/>
      </c>
      <c r="CO700" s="1069" t="str">
        <f t="shared" si="2317"/>
        <v/>
      </c>
      <c r="CP700" s="532" t="str">
        <f t="shared" si="2315"/>
        <v/>
      </c>
      <c r="CQ700" s="533" t="str">
        <f t="shared" si="2315"/>
        <v/>
      </c>
      <c r="CR700" s="534" t="str">
        <f t="shared" si="2315"/>
        <v/>
      </c>
      <c r="CS700" s="534" t="str">
        <f t="shared" si="2315"/>
        <v/>
      </c>
      <c r="CT700" s="534" t="str">
        <f t="shared" si="2315"/>
        <v/>
      </c>
      <c r="CU700" s="534" t="str">
        <f t="shared" si="2315"/>
        <v/>
      </c>
      <c r="CV700" s="534" t="str">
        <f t="shared" si="2315"/>
        <v/>
      </c>
      <c r="CW700" s="535" t="str">
        <f t="shared" si="2315"/>
        <v/>
      </c>
      <c r="CX700" s="535" t="str">
        <f t="shared" si="2315"/>
        <v/>
      </c>
      <c r="CY700" s="535" t="str">
        <f t="shared" si="2315"/>
        <v/>
      </c>
      <c r="CZ700" s="534" t="str">
        <f t="shared" si="2316"/>
        <v/>
      </c>
      <c r="DA700" s="534" t="str">
        <f t="shared" si="2316"/>
        <v/>
      </c>
      <c r="DB700" s="534" t="str">
        <f t="shared" si="2316"/>
        <v/>
      </c>
      <c r="DC700" s="534" t="str">
        <f t="shared" si="2316"/>
        <v/>
      </c>
      <c r="DD700" s="534" t="str">
        <f t="shared" si="2316"/>
        <v/>
      </c>
      <c r="DE700" s="533" t="str">
        <f t="shared" si="2316"/>
        <v/>
      </c>
      <c r="DF700" s="532" t="str">
        <f t="shared" si="2316"/>
        <v/>
      </c>
      <c r="DG700" s="631">
        <f>COUNT(B700:R700)</f>
        <v>1</v>
      </c>
      <c r="DH700" s="96">
        <f>COUNT(T700:AJ700)</f>
        <v>0</v>
      </c>
      <c r="DI700" s="96">
        <f>COUNT(AL700:BB700)</f>
        <v>0</v>
      </c>
      <c r="DJ700" s="96">
        <f>COUNT(BD700:BT700)</f>
        <v>0</v>
      </c>
      <c r="DK700" s="467"/>
      <c r="DL700" s="599"/>
      <c r="DM700" s="599"/>
      <c r="DN700" s="599"/>
      <c r="DO700" s="599"/>
      <c r="DP700" s="599"/>
      <c r="DQ700" s="599"/>
      <c r="DR700" s="599"/>
      <c r="DS700" s="599"/>
      <c r="DT700" s="468"/>
    </row>
    <row r="701" spans="1:124" s="470" customFormat="1" ht="15.75" customHeight="1">
      <c r="A701" s="590" t="s">
        <v>226</v>
      </c>
      <c r="B701" s="611">
        <f t="shared" ref="B701:M701" si="2318">IF(B698="","",B698*B699*B700/B$46/365/$G$1)</f>
        <v>2.2238035936666073E-7</v>
      </c>
      <c r="C701" s="611" t="str">
        <f t="shared" si="2318"/>
        <v/>
      </c>
      <c r="D701" s="611" t="str">
        <f t="shared" si="2318"/>
        <v/>
      </c>
      <c r="E701" s="611" t="str">
        <f t="shared" si="2318"/>
        <v/>
      </c>
      <c r="F701" s="611" t="str">
        <f t="shared" si="2318"/>
        <v/>
      </c>
      <c r="G701" s="611" t="str">
        <f t="shared" si="2318"/>
        <v/>
      </c>
      <c r="H701" s="611" t="str">
        <f t="shared" si="2318"/>
        <v/>
      </c>
      <c r="I701" s="611" t="str">
        <f t="shared" si="2318"/>
        <v/>
      </c>
      <c r="J701" s="611" t="str">
        <f t="shared" si="2318"/>
        <v/>
      </c>
      <c r="K701" s="611" t="str">
        <f t="shared" si="2318"/>
        <v/>
      </c>
      <c r="L701" s="611" t="str">
        <f t="shared" si="2318"/>
        <v/>
      </c>
      <c r="M701" s="611" t="str">
        <f t="shared" si="2318"/>
        <v/>
      </c>
      <c r="N701" s="611"/>
      <c r="O701" s="611"/>
      <c r="P701" s="611"/>
      <c r="Q701" s="611"/>
      <c r="R701" s="611"/>
      <c r="S701" s="630"/>
      <c r="T701" s="611" t="str">
        <f t="shared" ref="T701:AE701" si="2319">IF(T698="","",T698*T699*T700/T$46/365/$G$1)</f>
        <v/>
      </c>
      <c r="U701" s="611" t="str">
        <f t="shared" si="2319"/>
        <v/>
      </c>
      <c r="V701" s="611" t="str">
        <f t="shared" si="2319"/>
        <v/>
      </c>
      <c r="W701" s="611" t="str">
        <f t="shared" si="2319"/>
        <v/>
      </c>
      <c r="X701" s="611" t="str">
        <f t="shared" si="2319"/>
        <v/>
      </c>
      <c r="Y701" s="611" t="str">
        <f t="shared" si="2319"/>
        <v/>
      </c>
      <c r="Z701" s="1348" t="str">
        <f t="shared" si="2319"/>
        <v/>
      </c>
      <c r="AA701" s="1348" t="str">
        <f t="shared" si="2319"/>
        <v/>
      </c>
      <c r="AB701" s="1348" t="str">
        <f t="shared" si="2319"/>
        <v/>
      </c>
      <c r="AC701" s="1348" t="str">
        <f t="shared" si="2319"/>
        <v/>
      </c>
      <c r="AD701" s="611" t="str">
        <f t="shared" si="2319"/>
        <v/>
      </c>
      <c r="AE701" s="1348" t="str">
        <f t="shared" si="2319"/>
        <v/>
      </c>
      <c r="AF701" s="611"/>
      <c r="AG701" s="611"/>
      <c r="AH701" s="611"/>
      <c r="AI701" s="611"/>
      <c r="AJ701" s="611"/>
      <c r="AK701" s="630"/>
      <c r="AL701" s="611" t="str">
        <f t="shared" ref="AL701:AW701" si="2320">IF(AL698="","",AL698*AL699*AL700/AL$46/365/$G$1)</f>
        <v/>
      </c>
      <c r="AM701" s="611" t="str">
        <f t="shared" si="2320"/>
        <v/>
      </c>
      <c r="AN701" s="611" t="str">
        <f t="shared" si="2320"/>
        <v/>
      </c>
      <c r="AO701" s="611" t="str">
        <f t="shared" si="2320"/>
        <v/>
      </c>
      <c r="AP701" s="611" t="str">
        <f t="shared" si="2320"/>
        <v/>
      </c>
      <c r="AQ701" s="611" t="str">
        <f t="shared" si="2320"/>
        <v/>
      </c>
      <c r="AR701" s="611" t="str">
        <f t="shared" si="2320"/>
        <v/>
      </c>
      <c r="AS701" s="611" t="str">
        <f t="shared" si="2320"/>
        <v/>
      </c>
      <c r="AT701" s="611" t="str">
        <f t="shared" si="2320"/>
        <v/>
      </c>
      <c r="AU701" s="611" t="str">
        <f t="shared" si="2320"/>
        <v/>
      </c>
      <c r="AV701" s="611" t="str">
        <f t="shared" si="2320"/>
        <v/>
      </c>
      <c r="AW701" s="611" t="str">
        <f t="shared" si="2320"/>
        <v/>
      </c>
      <c r="AX701" s="611"/>
      <c r="AY701" s="611"/>
      <c r="AZ701" s="611"/>
      <c r="BA701" s="611"/>
      <c r="BB701" s="611"/>
      <c r="BC701" s="630"/>
      <c r="BD701" s="1348" t="str">
        <f t="shared" ref="BD701:BO701" si="2321">IF(BD698="","",BD698*BD699*BD700/BD$46/365/$G$1)</f>
        <v/>
      </c>
      <c r="BE701" s="1348" t="str">
        <f t="shared" si="2321"/>
        <v/>
      </c>
      <c r="BF701" s="1348" t="str">
        <f t="shared" si="2321"/>
        <v/>
      </c>
      <c r="BG701" s="1348" t="str">
        <f t="shared" si="2321"/>
        <v/>
      </c>
      <c r="BH701" s="1348" t="str">
        <f t="shared" si="2321"/>
        <v/>
      </c>
      <c r="BI701" s="1348" t="str">
        <f t="shared" si="2321"/>
        <v/>
      </c>
      <c r="BJ701" s="1348" t="str">
        <f t="shared" si="2321"/>
        <v/>
      </c>
      <c r="BK701" s="1348" t="str">
        <f t="shared" si="2321"/>
        <v/>
      </c>
      <c r="BL701" s="1348" t="str">
        <f t="shared" si="2321"/>
        <v/>
      </c>
      <c r="BM701" s="1348" t="str">
        <f t="shared" si="2321"/>
        <v/>
      </c>
      <c r="BN701" s="1348" t="str">
        <f t="shared" si="2321"/>
        <v/>
      </c>
      <c r="BO701" s="1348" t="str">
        <f t="shared" si="2321"/>
        <v/>
      </c>
      <c r="BP701" s="1348"/>
      <c r="BQ701" s="1348"/>
      <c r="BR701" s="1348"/>
      <c r="BS701" s="1348"/>
      <c r="BT701" s="1348"/>
      <c r="BU701" s="630"/>
      <c r="BV701" s="611" t="str">
        <f>IF(BV698="","",BV698*BV699*BV700/BV$46/365/$G$1)</f>
        <v/>
      </c>
      <c r="BW701" s="611" t="str">
        <f>IF(BW698="","",BW698*BW699*BW700/BW$46/365/$G$1)</f>
        <v/>
      </c>
      <c r="BX701" s="611" t="str">
        <f>IF(BX698="","",BX698*BX699*BX700/BX$46/365/$G$1)</f>
        <v/>
      </c>
      <c r="BY701" s="611" t="str">
        <f>IF(BY698="","",BY698*BY699*BY700/BY$46/365/$G$1)</f>
        <v/>
      </c>
      <c r="BZ701" s="578" t="str">
        <f t="shared" si="2297"/>
        <v/>
      </c>
      <c r="CA701" s="603" t="str">
        <f t="shared" si="2298"/>
        <v/>
      </c>
      <c r="CB701" s="603" t="str">
        <f t="shared" si="2299"/>
        <v/>
      </c>
      <c r="CC701" s="668" t="str">
        <f t="shared" si="2300"/>
        <v/>
      </c>
      <c r="CD701" s="1072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073" t="str">
        <f t="shared" si="2317"/>
        <v/>
      </c>
      <c r="CF701" s="1073" t="str">
        <f t="shared" si="2317"/>
        <v/>
      </c>
      <c r="CG701" s="1073" t="str">
        <f t="shared" si="2317"/>
        <v/>
      </c>
      <c r="CH701" s="1073" t="str">
        <f t="shared" si="2317"/>
        <v/>
      </c>
      <c r="CI701" s="1074" t="str">
        <f t="shared" si="2317"/>
        <v/>
      </c>
      <c r="CJ701" s="1074" t="str">
        <f t="shared" si="2317"/>
        <v/>
      </c>
      <c r="CK701" s="1073" t="str">
        <f t="shared" si="2317"/>
        <v/>
      </c>
      <c r="CL701" s="1073" t="str">
        <f t="shared" si="2317"/>
        <v/>
      </c>
      <c r="CM701" s="1073" t="str">
        <f t="shared" si="2317"/>
        <v/>
      </c>
      <c r="CN701" s="1073" t="str">
        <f t="shared" si="2317"/>
        <v/>
      </c>
      <c r="CO701" s="1072" t="str">
        <f t="shared" si="2317"/>
        <v/>
      </c>
      <c r="CP701" s="520" t="str">
        <f t="shared" si="2315"/>
        <v/>
      </c>
      <c r="CQ701" s="521" t="str">
        <f t="shared" si="2315"/>
        <v/>
      </c>
      <c r="CR701" s="522" t="str">
        <f t="shared" si="2315"/>
        <v/>
      </c>
      <c r="CS701" s="522" t="str">
        <f t="shared" si="2315"/>
        <v/>
      </c>
      <c r="CT701" s="522" t="str">
        <f t="shared" si="2315"/>
        <v/>
      </c>
      <c r="CU701" s="522" t="str">
        <f t="shared" si="2315"/>
        <v/>
      </c>
      <c r="CV701" s="522" t="str">
        <f t="shared" si="2315"/>
        <v/>
      </c>
      <c r="CW701" s="523" t="str">
        <f t="shared" si="2315"/>
        <v/>
      </c>
      <c r="CX701" s="523" t="str">
        <f t="shared" si="2315"/>
        <v/>
      </c>
      <c r="CY701" s="523" t="str">
        <f t="shared" si="2315"/>
        <v/>
      </c>
      <c r="CZ701" s="522" t="str">
        <f t="shared" si="2316"/>
        <v/>
      </c>
      <c r="DA701" s="522" t="str">
        <f t="shared" si="2316"/>
        <v/>
      </c>
      <c r="DB701" s="522" t="str">
        <f t="shared" si="2316"/>
        <v/>
      </c>
      <c r="DC701" s="522" t="str">
        <f t="shared" si="2316"/>
        <v/>
      </c>
      <c r="DD701" s="522" t="str">
        <f t="shared" si="2316"/>
        <v/>
      </c>
      <c r="DE701" s="521" t="str">
        <f t="shared" si="2316"/>
        <v/>
      </c>
      <c r="DF701" s="520" t="str">
        <f t="shared" si="2316"/>
        <v/>
      </c>
      <c r="DG701" s="631">
        <f>COUNT(B701:R701)</f>
        <v>1</v>
      </c>
      <c r="DH701" s="96">
        <f>COUNT(T701:AJ701)</f>
        <v>0</v>
      </c>
      <c r="DI701" s="96">
        <f>COUNT(AL701:BB701)</f>
        <v>0</v>
      </c>
      <c r="DJ701" s="96">
        <f>COUNT(BD701:BT701)</f>
        <v>0</v>
      </c>
      <c r="DK701" s="467"/>
      <c r="DL701" s="599"/>
      <c r="DM701" s="599"/>
      <c r="DN701" s="599"/>
      <c r="DO701" s="599"/>
      <c r="DP701" s="599"/>
      <c r="DQ701" s="599"/>
      <c r="DR701" s="599"/>
      <c r="DS701" s="599"/>
      <c r="DT701" s="468"/>
    </row>
    <row r="702" spans="1:124" s="470" customFormat="1" ht="15.75" customHeight="1">
      <c r="A702" s="744" t="s">
        <v>309</v>
      </c>
      <c r="B702" s="750"/>
      <c r="C702" s="750"/>
      <c r="D702" s="750"/>
      <c r="E702" s="750"/>
      <c r="F702" s="750"/>
      <c r="G702" s="750"/>
      <c r="H702" s="750"/>
      <c r="I702" s="750"/>
      <c r="J702" s="750"/>
      <c r="K702" s="750"/>
      <c r="L702" s="750"/>
      <c r="M702" s="750"/>
      <c r="N702" s="750"/>
      <c r="O702" s="750"/>
      <c r="P702" s="750"/>
      <c r="Q702" s="750"/>
      <c r="R702" s="750"/>
      <c r="S702" s="746"/>
      <c r="T702" s="750"/>
      <c r="U702" s="750"/>
      <c r="V702" s="750"/>
      <c r="W702" s="750"/>
      <c r="X702" s="750"/>
      <c r="Y702" s="750"/>
      <c r="Z702" s="1389"/>
      <c r="AA702" s="1389"/>
      <c r="AB702" s="1389"/>
      <c r="AC702" s="1389"/>
      <c r="AD702" s="750"/>
      <c r="AE702" s="1389"/>
      <c r="AF702" s="750"/>
      <c r="AG702" s="750"/>
      <c r="AH702" s="750"/>
      <c r="AI702" s="750"/>
      <c r="AJ702" s="750"/>
      <c r="AK702" s="746"/>
      <c r="AL702" s="750"/>
      <c r="AM702" s="750"/>
      <c r="AN702" s="750"/>
      <c r="AO702" s="750"/>
      <c r="AP702" s="750"/>
      <c r="AQ702" s="750"/>
      <c r="AR702" s="750"/>
      <c r="AS702" s="750"/>
      <c r="AT702" s="750"/>
      <c r="AU702" s="750"/>
      <c r="AV702" s="750"/>
      <c r="AW702" s="750"/>
      <c r="AX702" s="750"/>
      <c r="AY702" s="750"/>
      <c r="AZ702" s="750"/>
      <c r="BA702" s="750"/>
      <c r="BB702" s="750"/>
      <c r="BC702" s="746"/>
      <c r="BD702" s="1389"/>
      <c r="BE702" s="1389"/>
      <c r="BF702" s="1389"/>
      <c r="BG702" s="1389"/>
      <c r="BH702" s="1389"/>
      <c r="BI702" s="1389"/>
      <c r="BJ702" s="1389"/>
      <c r="BK702" s="1389"/>
      <c r="BL702" s="1389"/>
      <c r="BM702" s="1389"/>
      <c r="BN702" s="1389"/>
      <c r="BO702" s="1389"/>
      <c r="BP702" s="1389"/>
      <c r="BQ702" s="1389"/>
      <c r="BR702" s="1389"/>
      <c r="BS702" s="1389"/>
      <c r="BT702" s="1389"/>
      <c r="BU702" s="746"/>
      <c r="BV702" s="750"/>
      <c r="BW702" s="750"/>
      <c r="BX702" s="750"/>
      <c r="BY702" s="750"/>
      <c r="BZ702" s="570"/>
      <c r="CA702" s="570"/>
      <c r="CB702" s="570"/>
      <c r="CC702" s="664"/>
      <c r="CD702" s="1086"/>
      <c r="CE702" s="1086"/>
      <c r="CF702" s="1086"/>
      <c r="CG702" s="1086"/>
      <c r="CH702" s="1086"/>
      <c r="CI702" s="1086"/>
      <c r="CJ702" s="1086"/>
      <c r="CK702" s="1086"/>
      <c r="CL702" s="1086"/>
      <c r="CM702" s="1086"/>
      <c r="CN702" s="1086"/>
      <c r="CO702" s="1086"/>
      <c r="CP702" s="613"/>
      <c r="CQ702" s="614"/>
      <c r="CR702" s="614"/>
      <c r="CS702" s="614"/>
      <c r="CT702" s="614"/>
      <c r="CU702" s="614"/>
      <c r="CV702" s="614"/>
      <c r="CW702" s="614"/>
      <c r="CX702" s="614"/>
      <c r="CY702" s="614"/>
      <c r="CZ702" s="614"/>
      <c r="DA702" s="614"/>
      <c r="DB702" s="614"/>
      <c r="DC702" s="614"/>
      <c r="DD702" s="614"/>
      <c r="DE702" s="614"/>
      <c r="DF702" s="614"/>
      <c r="DG702" s="579"/>
      <c r="DH702" s="98"/>
      <c r="DI702" s="98"/>
      <c r="DJ702" s="98"/>
      <c r="DK702" s="572"/>
      <c r="DL702" s="598"/>
      <c r="DM702" s="598"/>
      <c r="DN702" s="598"/>
      <c r="DO702" s="598"/>
      <c r="DP702" s="598"/>
      <c r="DQ702" s="598"/>
      <c r="DR702" s="598"/>
      <c r="DS702" s="598"/>
      <c r="DT702" s="468"/>
    </row>
    <row r="703" spans="1:124" s="470" customFormat="1" ht="15.75" customHeight="1">
      <c r="A703" s="650" t="s">
        <v>310</v>
      </c>
      <c r="B703" s="733"/>
      <c r="C703" s="733"/>
      <c r="D703" s="733"/>
      <c r="E703" s="733"/>
      <c r="F703" s="733"/>
      <c r="G703" s="733"/>
      <c r="H703" s="733"/>
      <c r="I703" s="733"/>
      <c r="J703" s="733"/>
      <c r="K703" s="733"/>
      <c r="L703" s="733"/>
      <c r="M703" s="733"/>
      <c r="N703" s="733"/>
      <c r="O703" s="733"/>
      <c r="P703" s="733"/>
      <c r="Q703" s="733"/>
      <c r="R703" s="733"/>
      <c r="S703" s="746"/>
      <c r="T703" s="733"/>
      <c r="U703" s="733"/>
      <c r="V703" s="733"/>
      <c r="W703" s="733"/>
      <c r="X703" s="733"/>
      <c r="Y703" s="733"/>
      <c r="Z703" s="1381"/>
      <c r="AA703" s="1381"/>
      <c r="AB703" s="1381"/>
      <c r="AC703" s="1381"/>
      <c r="AD703" s="733"/>
      <c r="AE703" s="1381"/>
      <c r="AF703" s="733"/>
      <c r="AG703" s="733"/>
      <c r="AH703" s="733"/>
      <c r="AI703" s="733"/>
      <c r="AJ703" s="733"/>
      <c r="AK703" s="746"/>
      <c r="AL703" s="733"/>
      <c r="AM703" s="733"/>
      <c r="AN703" s="733"/>
      <c r="AO703" s="733"/>
      <c r="AP703" s="733"/>
      <c r="AQ703" s="733"/>
      <c r="AR703" s="733"/>
      <c r="AS703" s="733"/>
      <c r="AT703" s="733"/>
      <c r="AU703" s="733"/>
      <c r="AV703" s="733"/>
      <c r="AW703" s="733"/>
      <c r="AX703" s="733"/>
      <c r="AY703" s="733"/>
      <c r="AZ703" s="733"/>
      <c r="BA703" s="733"/>
      <c r="BB703" s="733"/>
      <c r="BC703" s="746"/>
      <c r="BD703" s="1381"/>
      <c r="BE703" s="1381"/>
      <c r="BF703" s="1381"/>
      <c r="BG703" s="1381"/>
      <c r="BH703" s="1381"/>
      <c r="BI703" s="1381"/>
      <c r="BJ703" s="1381"/>
      <c r="BK703" s="1381"/>
      <c r="BL703" s="1381"/>
      <c r="BM703" s="1381"/>
      <c r="BN703" s="1381"/>
      <c r="BO703" s="1381"/>
      <c r="BP703" s="1381"/>
      <c r="BQ703" s="1381"/>
      <c r="BR703" s="1381"/>
      <c r="BS703" s="1381"/>
      <c r="BT703" s="1381"/>
      <c r="BU703" s="746"/>
      <c r="BV703" s="733"/>
      <c r="BW703" s="733"/>
      <c r="BX703" s="733"/>
      <c r="BY703" s="733"/>
      <c r="BZ703" s="570"/>
      <c r="CA703" s="570"/>
      <c r="CB703" s="570"/>
      <c r="CC703" s="664"/>
      <c r="CD703" s="1076"/>
      <c r="CE703" s="1076"/>
      <c r="CF703" s="1076"/>
      <c r="CG703" s="1076"/>
      <c r="CH703" s="1076"/>
      <c r="CI703" s="1076"/>
      <c r="CJ703" s="1076"/>
      <c r="CK703" s="1076"/>
      <c r="CL703" s="1076"/>
      <c r="CM703" s="1076"/>
      <c r="CN703" s="1076"/>
      <c r="CO703" s="1076"/>
      <c r="CP703" s="188"/>
      <c r="CQ703" s="188"/>
      <c r="CR703" s="188"/>
      <c r="CS703" s="188"/>
      <c r="CT703" s="188"/>
      <c r="CU703" s="188"/>
      <c r="CV703" s="188"/>
      <c r="CW703" s="188"/>
      <c r="CX703" s="188"/>
      <c r="CY703" s="188"/>
      <c r="CZ703" s="188"/>
      <c r="DA703" s="188"/>
      <c r="DB703" s="188"/>
      <c r="DC703" s="188"/>
      <c r="DD703" s="188"/>
      <c r="DE703" s="188"/>
      <c r="DF703" s="188"/>
      <c r="DG703" s="579"/>
      <c r="DH703" s="98"/>
      <c r="DI703" s="98"/>
      <c r="DJ703" s="98"/>
      <c r="DK703" s="572"/>
      <c r="DL703" s="598"/>
      <c r="DM703" s="598"/>
      <c r="DN703" s="598"/>
      <c r="DO703" s="598"/>
      <c r="DP703" s="598"/>
      <c r="DQ703" s="598"/>
      <c r="DR703" s="598"/>
      <c r="DS703" s="598"/>
      <c r="DT703" s="468"/>
    </row>
    <row r="704" spans="1:124" s="470" customFormat="1" ht="15.75" hidden="1" customHeight="1">
      <c r="A704" s="590" t="s">
        <v>294</v>
      </c>
      <c r="B704" s="260"/>
      <c r="C704" s="260"/>
      <c r="D704" s="260"/>
      <c r="E704" s="260"/>
      <c r="F704" s="260"/>
      <c r="G704" s="260"/>
      <c r="H704" s="260"/>
      <c r="I704" s="260"/>
      <c r="J704" s="260"/>
      <c r="K704" s="260"/>
      <c r="L704" s="260"/>
      <c r="M704" s="260"/>
      <c r="N704" s="260"/>
      <c r="O704" s="260"/>
      <c r="P704" s="260"/>
      <c r="Q704" s="260"/>
      <c r="R704" s="260"/>
      <c r="S704" s="746"/>
      <c r="T704" s="260"/>
      <c r="U704" s="260"/>
      <c r="V704" s="260"/>
      <c r="W704" s="260"/>
      <c r="X704" s="260"/>
      <c r="Y704" s="260"/>
      <c r="Z704" s="1339"/>
      <c r="AA704" s="1339"/>
      <c r="AB704" s="1339"/>
      <c r="AC704" s="1339"/>
      <c r="AD704" s="260"/>
      <c r="AE704" s="1339"/>
      <c r="AF704" s="260"/>
      <c r="AG704" s="260"/>
      <c r="AH704" s="260"/>
      <c r="AI704" s="260"/>
      <c r="AJ704" s="260"/>
      <c r="AK704" s="746"/>
      <c r="AL704" s="260"/>
      <c r="AM704" s="260"/>
      <c r="AN704" s="260"/>
      <c r="AO704" s="260"/>
      <c r="AP704" s="260"/>
      <c r="AQ704" s="260"/>
      <c r="AR704" s="260"/>
      <c r="AS704" s="260"/>
      <c r="AT704" s="260"/>
      <c r="AU704" s="260"/>
      <c r="AV704" s="260"/>
      <c r="AW704" s="260"/>
      <c r="AX704" s="260"/>
      <c r="AY704" s="260"/>
      <c r="AZ704" s="260"/>
      <c r="BA704" s="260"/>
      <c r="BB704" s="260"/>
      <c r="BC704" s="746"/>
      <c r="BD704" s="1339"/>
      <c r="BE704" s="1339"/>
      <c r="BF704" s="1339"/>
      <c r="BG704" s="1339"/>
      <c r="BH704" s="1339"/>
      <c r="BI704" s="1339"/>
      <c r="BJ704" s="1339"/>
      <c r="BK704" s="1339"/>
      <c r="BL704" s="1339"/>
      <c r="BM704" s="1339"/>
      <c r="BN704" s="1339"/>
      <c r="BO704" s="1339"/>
      <c r="BP704" s="1339"/>
      <c r="BQ704" s="1339"/>
      <c r="BR704" s="1339"/>
      <c r="BS704" s="1339"/>
      <c r="BT704" s="1339"/>
      <c r="BU704" s="746"/>
      <c r="BV704" s="260"/>
      <c r="BW704" s="260"/>
      <c r="BX704" s="260"/>
      <c r="BY704" s="260"/>
      <c r="BZ704" s="578" t="str">
        <f t="shared" ref="BZ704:BZ727" si="2322">IF(DG704&lt;3,"",(SUM(B704:R704)-MIN(B704:R704)-MAX(B704:R704))/(DG704-2))</f>
        <v/>
      </c>
      <c r="CA704" s="578" t="str">
        <f t="shared" ref="CA704:CA727" si="2323">IF(DH704&lt;3,"",(SUM(T704:AJ704)-MIN(T704:AJ704)-MAX(T704:AJ704))/(DH704-2))</f>
        <v/>
      </c>
      <c r="CB704" s="578" t="str">
        <f t="shared" ref="CB704:CB727" si="2324">IF(DI704&lt;3,"",(SUM(AL704:BB704)-MIN(AL704:BB704)-MAX(AL704:BB704))/(DI704-2))</f>
        <v/>
      </c>
      <c r="CC704" s="665" t="str">
        <f t="shared" ref="CC704:CC727" si="2325">IF(DJ704&lt;3,"",(SUM(BD704:BT704)-MIN(BD704:BT704)-MAX(BD704:BT704))/(DJ704-2))</f>
        <v/>
      </c>
      <c r="CD704" s="1069" t="str">
        <f t="shared" ref="CD704:CJ707" si="2326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70" t="str">
        <f t="shared" si="2326"/>
        <v/>
      </c>
      <c r="CF704" s="1070" t="str">
        <f t="shared" si="2326"/>
        <v/>
      </c>
      <c r="CG704" s="1070" t="str">
        <f t="shared" si="2326"/>
        <v/>
      </c>
      <c r="CH704" s="1070" t="str">
        <f t="shared" si="2326"/>
        <v/>
      </c>
      <c r="CI704" s="1071" t="str">
        <f t="shared" si="2326"/>
        <v/>
      </c>
      <c r="CJ704" s="1071" t="str">
        <f t="shared" si="2326"/>
        <v/>
      </c>
      <c r="CK704" s="1070" t="str">
        <f t="shared" ref="CK704:CO707" si="2327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070" t="str">
        <f t="shared" si="2327"/>
        <v/>
      </c>
      <c r="CM704" s="1070" t="str">
        <f t="shared" si="2327"/>
        <v/>
      </c>
      <c r="CN704" s="1070" t="str">
        <f t="shared" si="2327"/>
        <v/>
      </c>
      <c r="CO704" s="1069" t="str">
        <f t="shared" si="2327"/>
        <v/>
      </c>
      <c r="CP704" s="532" t="str">
        <f t="shared" ref="CP704:CY708" si="2328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33" t="str">
        <f t="shared" si="2328"/>
        <v/>
      </c>
      <c r="CR704" s="534" t="str">
        <f t="shared" si="2328"/>
        <v/>
      </c>
      <c r="CS704" s="534" t="str">
        <f t="shared" si="2328"/>
        <v/>
      </c>
      <c r="CT704" s="534" t="str">
        <f t="shared" si="2328"/>
        <v/>
      </c>
      <c r="CU704" s="534" t="str">
        <f t="shared" si="2328"/>
        <v/>
      </c>
      <c r="CV704" s="534" t="str">
        <f t="shared" si="2328"/>
        <v/>
      </c>
      <c r="CW704" s="535" t="str">
        <f t="shared" si="2328"/>
        <v/>
      </c>
      <c r="CX704" s="535" t="str">
        <f t="shared" si="2328"/>
        <v/>
      </c>
      <c r="CY704" s="535" t="str">
        <f t="shared" si="2328"/>
        <v/>
      </c>
      <c r="CZ704" s="534" t="str">
        <f t="shared" ref="CZ704:DF708" si="2329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34" t="str">
        <f t="shared" si="2329"/>
        <v/>
      </c>
      <c r="DB704" s="534" t="str">
        <f t="shared" si="2329"/>
        <v/>
      </c>
      <c r="DC704" s="534" t="str">
        <f t="shared" si="2329"/>
        <v/>
      </c>
      <c r="DD704" s="534" t="str">
        <f t="shared" si="2329"/>
        <v/>
      </c>
      <c r="DE704" s="533" t="str">
        <f t="shared" si="2329"/>
        <v/>
      </c>
      <c r="DF704" s="532" t="str">
        <f t="shared" si="2329"/>
        <v/>
      </c>
      <c r="DG704" s="631">
        <f>COUNT(B704:R704)</f>
        <v>0</v>
      </c>
      <c r="DH704" s="96">
        <f>COUNT(T704:AJ704)</f>
        <v>0</v>
      </c>
      <c r="DI704" s="96">
        <f>COUNT(AL704:BB704)</f>
        <v>0</v>
      </c>
      <c r="DJ704" s="96">
        <f>COUNT(BD704:BT704)</f>
        <v>0</v>
      </c>
      <c r="DK704" s="467"/>
      <c r="DL704" s="599"/>
      <c r="DM704" s="599"/>
      <c r="DN704" s="599"/>
      <c r="DO704" s="599"/>
      <c r="DP704" s="599"/>
      <c r="DQ704" s="599"/>
      <c r="DR704" s="599"/>
      <c r="DS704" s="599"/>
      <c r="DT704" s="468"/>
    </row>
    <row r="705" spans="1:124" s="470" customFormat="1" ht="15.75" hidden="1" customHeight="1">
      <c r="A705" s="590" t="s">
        <v>295</v>
      </c>
      <c r="B705" s="212"/>
      <c r="C705" s="212"/>
      <c r="D705" s="212"/>
      <c r="E705" s="212"/>
      <c r="F705" s="212"/>
      <c r="G705" s="212"/>
      <c r="H705" s="212"/>
      <c r="I705" s="212"/>
      <c r="J705" s="212"/>
      <c r="K705" s="212"/>
      <c r="L705" s="212"/>
      <c r="M705" s="212"/>
      <c r="N705" s="212"/>
      <c r="O705" s="212"/>
      <c r="P705" s="212"/>
      <c r="Q705" s="212"/>
      <c r="R705" s="212"/>
      <c r="S705" s="746"/>
      <c r="T705" s="212"/>
      <c r="U705" s="212"/>
      <c r="V705" s="212"/>
      <c r="W705" s="212"/>
      <c r="X705" s="212"/>
      <c r="Y705" s="212"/>
      <c r="Z705" s="1338"/>
      <c r="AA705" s="1338"/>
      <c r="AB705" s="1338"/>
      <c r="AC705" s="1338"/>
      <c r="AD705" s="212"/>
      <c r="AE705" s="1338"/>
      <c r="AF705" s="212"/>
      <c r="AG705" s="212"/>
      <c r="AH705" s="212"/>
      <c r="AI705" s="212"/>
      <c r="AJ705" s="212"/>
      <c r="AK705" s="746"/>
      <c r="AL705" s="212"/>
      <c r="AM705" s="212"/>
      <c r="AN705" s="212"/>
      <c r="AO705" s="212"/>
      <c r="AP705" s="212"/>
      <c r="AQ705" s="212"/>
      <c r="AR705" s="212"/>
      <c r="AS705" s="212"/>
      <c r="AT705" s="212"/>
      <c r="AU705" s="212"/>
      <c r="AV705" s="212"/>
      <c r="AW705" s="212"/>
      <c r="AX705" s="212"/>
      <c r="AY705" s="212"/>
      <c r="AZ705" s="212"/>
      <c r="BA705" s="212"/>
      <c r="BB705" s="212"/>
      <c r="BC705" s="746"/>
      <c r="BD705" s="1338"/>
      <c r="BE705" s="1338"/>
      <c r="BF705" s="1338"/>
      <c r="BG705" s="1338"/>
      <c r="BH705" s="1338"/>
      <c r="BI705" s="1338"/>
      <c r="BJ705" s="1338"/>
      <c r="BK705" s="1338"/>
      <c r="BL705" s="1338"/>
      <c r="BM705" s="1338"/>
      <c r="BN705" s="1338"/>
      <c r="BO705" s="1338"/>
      <c r="BP705" s="1338"/>
      <c r="BQ705" s="1338"/>
      <c r="BR705" s="1338"/>
      <c r="BS705" s="1338"/>
      <c r="BT705" s="1338"/>
      <c r="BU705" s="746"/>
      <c r="BV705" s="212"/>
      <c r="BW705" s="212"/>
      <c r="BX705" s="212"/>
      <c r="BY705" s="212"/>
      <c r="BZ705" s="578" t="str">
        <f t="shared" si="2322"/>
        <v/>
      </c>
      <c r="CA705" s="578" t="str">
        <f t="shared" si="2323"/>
        <v/>
      </c>
      <c r="CB705" s="578" t="str">
        <f t="shared" si="2324"/>
        <v/>
      </c>
      <c r="CC705" s="665" t="str">
        <f t="shared" si="2325"/>
        <v/>
      </c>
      <c r="CD705" s="1069" t="str">
        <f t="shared" si="2326"/>
        <v/>
      </c>
      <c r="CE705" s="1070" t="str">
        <f t="shared" si="2326"/>
        <v/>
      </c>
      <c r="CF705" s="1070" t="str">
        <f t="shared" si="2326"/>
        <v/>
      </c>
      <c r="CG705" s="1070" t="str">
        <f t="shared" si="2326"/>
        <v/>
      </c>
      <c r="CH705" s="1070" t="str">
        <f t="shared" si="2326"/>
        <v/>
      </c>
      <c r="CI705" s="1071" t="str">
        <f t="shared" si="2326"/>
        <v/>
      </c>
      <c r="CJ705" s="1071" t="str">
        <f t="shared" si="2326"/>
        <v/>
      </c>
      <c r="CK705" s="1070" t="str">
        <f t="shared" si="2327"/>
        <v/>
      </c>
      <c r="CL705" s="1070" t="str">
        <f t="shared" si="2327"/>
        <v/>
      </c>
      <c r="CM705" s="1070" t="str">
        <f t="shared" si="2327"/>
        <v/>
      </c>
      <c r="CN705" s="1070" t="str">
        <f t="shared" si="2327"/>
        <v/>
      </c>
      <c r="CO705" s="1069" t="str">
        <f t="shared" si="2327"/>
        <v/>
      </c>
      <c r="CP705" s="532" t="str">
        <f t="shared" si="2328"/>
        <v/>
      </c>
      <c r="CQ705" s="533" t="str">
        <f t="shared" si="2328"/>
        <v/>
      </c>
      <c r="CR705" s="534" t="str">
        <f t="shared" si="2328"/>
        <v/>
      </c>
      <c r="CS705" s="534" t="str">
        <f t="shared" si="2328"/>
        <v/>
      </c>
      <c r="CT705" s="534" t="str">
        <f t="shared" si="2328"/>
        <v/>
      </c>
      <c r="CU705" s="534" t="str">
        <f t="shared" si="2328"/>
        <v/>
      </c>
      <c r="CV705" s="534" t="str">
        <f t="shared" si="2328"/>
        <v/>
      </c>
      <c r="CW705" s="535" t="str">
        <f t="shared" si="2328"/>
        <v/>
      </c>
      <c r="CX705" s="535" t="str">
        <f t="shared" si="2328"/>
        <v/>
      </c>
      <c r="CY705" s="535" t="str">
        <f t="shared" si="2328"/>
        <v/>
      </c>
      <c r="CZ705" s="534" t="str">
        <f t="shared" si="2329"/>
        <v/>
      </c>
      <c r="DA705" s="534" t="str">
        <f t="shared" si="2329"/>
        <v/>
      </c>
      <c r="DB705" s="534" t="str">
        <f t="shared" si="2329"/>
        <v/>
      </c>
      <c r="DC705" s="534" t="str">
        <f t="shared" si="2329"/>
        <v/>
      </c>
      <c r="DD705" s="534" t="str">
        <f t="shared" si="2329"/>
        <v/>
      </c>
      <c r="DE705" s="533" t="str">
        <f t="shared" si="2329"/>
        <v/>
      </c>
      <c r="DF705" s="532" t="str">
        <f t="shared" si="2329"/>
        <v/>
      </c>
      <c r="DG705" s="631">
        <f>COUNT(B705:R705)</f>
        <v>0</v>
      </c>
      <c r="DH705" s="96">
        <f>COUNT(T705:AJ705)</f>
        <v>0</v>
      </c>
      <c r="DI705" s="96">
        <f>COUNT(AL705:BB705)</f>
        <v>0</v>
      </c>
      <c r="DJ705" s="96">
        <f>COUNT(BD705:BT705)</f>
        <v>0</v>
      </c>
      <c r="DK705" s="467"/>
      <c r="DL705" s="599"/>
      <c r="DM705" s="599"/>
      <c r="DN705" s="599"/>
      <c r="DO705" s="599"/>
      <c r="DP705" s="599"/>
      <c r="DQ705" s="599"/>
      <c r="DR705" s="599"/>
      <c r="DS705" s="599"/>
      <c r="DT705" s="468"/>
    </row>
    <row r="706" spans="1:124" s="470" customFormat="1" ht="15.75" hidden="1" customHeight="1">
      <c r="A706" s="590" t="s">
        <v>280</v>
      </c>
      <c r="B706" s="212"/>
      <c r="C706" s="212"/>
      <c r="D706" s="212"/>
      <c r="E706" s="212"/>
      <c r="F706" s="212"/>
      <c r="G706" s="212"/>
      <c r="H706" s="212"/>
      <c r="I706" s="212"/>
      <c r="J706" s="212"/>
      <c r="K706" s="212"/>
      <c r="L706" s="212"/>
      <c r="M706" s="212"/>
      <c r="N706" s="212"/>
      <c r="O706" s="212"/>
      <c r="P706" s="212"/>
      <c r="Q706" s="212"/>
      <c r="R706" s="212"/>
      <c r="S706" s="746"/>
      <c r="T706" s="212"/>
      <c r="U706" s="212"/>
      <c r="V706" s="212"/>
      <c r="W706" s="212"/>
      <c r="X706" s="212"/>
      <c r="Y706" s="212"/>
      <c r="Z706" s="1338"/>
      <c r="AA706" s="1338"/>
      <c r="AB706" s="1338"/>
      <c r="AC706" s="1338"/>
      <c r="AD706" s="212"/>
      <c r="AE706" s="1338"/>
      <c r="AF706" s="212"/>
      <c r="AG706" s="212"/>
      <c r="AH706" s="212"/>
      <c r="AI706" s="212"/>
      <c r="AJ706" s="212"/>
      <c r="AK706" s="746"/>
      <c r="AL706" s="212"/>
      <c r="AM706" s="212"/>
      <c r="AN706" s="212"/>
      <c r="AO706" s="212"/>
      <c r="AP706" s="212"/>
      <c r="AQ706" s="212"/>
      <c r="AR706" s="212"/>
      <c r="AS706" s="212"/>
      <c r="AT706" s="212"/>
      <c r="AU706" s="212"/>
      <c r="AV706" s="212"/>
      <c r="AW706" s="212"/>
      <c r="AX706" s="212"/>
      <c r="AY706" s="212"/>
      <c r="AZ706" s="212"/>
      <c r="BA706" s="212"/>
      <c r="BB706" s="212"/>
      <c r="BC706" s="746"/>
      <c r="BD706" s="1338"/>
      <c r="BE706" s="1338"/>
      <c r="BF706" s="1338"/>
      <c r="BG706" s="1338"/>
      <c r="BH706" s="1338"/>
      <c r="BI706" s="1338"/>
      <c r="BJ706" s="1338"/>
      <c r="BK706" s="1338"/>
      <c r="BL706" s="1338"/>
      <c r="BM706" s="1338"/>
      <c r="BN706" s="1338"/>
      <c r="BO706" s="1338"/>
      <c r="BP706" s="1338"/>
      <c r="BQ706" s="1338"/>
      <c r="BR706" s="1338"/>
      <c r="BS706" s="1338"/>
      <c r="BT706" s="1338"/>
      <c r="BU706" s="746"/>
      <c r="BV706" s="212"/>
      <c r="BW706" s="212"/>
      <c r="BX706" s="212"/>
      <c r="BY706" s="212"/>
      <c r="BZ706" s="578" t="str">
        <f t="shared" si="2322"/>
        <v/>
      </c>
      <c r="CA706" s="578" t="str">
        <f t="shared" si="2323"/>
        <v/>
      </c>
      <c r="CB706" s="578" t="str">
        <f t="shared" si="2324"/>
        <v/>
      </c>
      <c r="CC706" s="665" t="str">
        <f t="shared" si="2325"/>
        <v/>
      </c>
      <c r="CD706" s="1069" t="str">
        <f t="shared" si="2326"/>
        <v/>
      </c>
      <c r="CE706" s="1070" t="str">
        <f t="shared" si="2326"/>
        <v/>
      </c>
      <c r="CF706" s="1070" t="str">
        <f t="shared" si="2326"/>
        <v/>
      </c>
      <c r="CG706" s="1070" t="str">
        <f t="shared" si="2326"/>
        <v/>
      </c>
      <c r="CH706" s="1070" t="str">
        <f t="shared" si="2326"/>
        <v/>
      </c>
      <c r="CI706" s="1071" t="str">
        <f t="shared" si="2326"/>
        <v/>
      </c>
      <c r="CJ706" s="1071" t="str">
        <f t="shared" si="2326"/>
        <v/>
      </c>
      <c r="CK706" s="1070" t="str">
        <f t="shared" si="2327"/>
        <v/>
      </c>
      <c r="CL706" s="1070" t="str">
        <f t="shared" si="2327"/>
        <v/>
      </c>
      <c r="CM706" s="1070" t="str">
        <f t="shared" si="2327"/>
        <v/>
      </c>
      <c r="CN706" s="1070" t="str">
        <f t="shared" si="2327"/>
        <v/>
      </c>
      <c r="CO706" s="1069" t="str">
        <f t="shared" si="2327"/>
        <v/>
      </c>
      <c r="CP706" s="532" t="str">
        <f t="shared" si="2328"/>
        <v/>
      </c>
      <c r="CQ706" s="533" t="str">
        <f t="shared" si="2328"/>
        <v/>
      </c>
      <c r="CR706" s="534" t="str">
        <f t="shared" si="2328"/>
        <v/>
      </c>
      <c r="CS706" s="534" t="str">
        <f t="shared" si="2328"/>
        <v/>
      </c>
      <c r="CT706" s="534" t="str">
        <f t="shared" si="2328"/>
        <v/>
      </c>
      <c r="CU706" s="534" t="str">
        <f t="shared" si="2328"/>
        <v/>
      </c>
      <c r="CV706" s="534" t="str">
        <f t="shared" si="2328"/>
        <v/>
      </c>
      <c r="CW706" s="535" t="str">
        <f t="shared" si="2328"/>
        <v/>
      </c>
      <c r="CX706" s="535" t="str">
        <f t="shared" si="2328"/>
        <v/>
      </c>
      <c r="CY706" s="535" t="str">
        <f t="shared" si="2328"/>
        <v/>
      </c>
      <c r="CZ706" s="534" t="str">
        <f t="shared" si="2329"/>
        <v/>
      </c>
      <c r="DA706" s="534" t="str">
        <f t="shared" si="2329"/>
        <v/>
      </c>
      <c r="DB706" s="534" t="str">
        <f t="shared" si="2329"/>
        <v/>
      </c>
      <c r="DC706" s="534" t="str">
        <f t="shared" si="2329"/>
        <v/>
      </c>
      <c r="DD706" s="534" t="str">
        <f t="shared" si="2329"/>
        <v/>
      </c>
      <c r="DE706" s="533" t="str">
        <f t="shared" si="2329"/>
        <v/>
      </c>
      <c r="DF706" s="532" t="str">
        <f t="shared" si="2329"/>
        <v/>
      </c>
      <c r="DG706" s="631">
        <f>COUNT(B706:R706)</f>
        <v>0</v>
      </c>
      <c r="DH706" s="96">
        <f>COUNT(T706:AJ706)</f>
        <v>0</v>
      </c>
      <c r="DI706" s="96">
        <f>COUNT(AL706:BB706)</f>
        <v>0</v>
      </c>
      <c r="DJ706" s="96">
        <f>COUNT(BD706:BT706)</f>
        <v>0</v>
      </c>
      <c r="DK706" s="467"/>
      <c r="DL706" s="599"/>
      <c r="DM706" s="599"/>
      <c r="DN706" s="599"/>
      <c r="DO706" s="599"/>
      <c r="DP706" s="599"/>
      <c r="DQ706" s="599"/>
      <c r="DR706" s="599"/>
      <c r="DS706" s="599"/>
      <c r="DT706" s="468"/>
    </row>
    <row r="707" spans="1:124" s="470" customFormat="1" ht="15.75" hidden="1" customHeight="1">
      <c r="A707" s="590" t="s">
        <v>311</v>
      </c>
      <c r="B707" s="212"/>
      <c r="C707" s="212"/>
      <c r="D707" s="212"/>
      <c r="E707" s="212"/>
      <c r="F707" s="212"/>
      <c r="G707" s="212"/>
      <c r="H707" s="212"/>
      <c r="I707" s="212"/>
      <c r="J707" s="212"/>
      <c r="K707" s="212"/>
      <c r="L707" s="212"/>
      <c r="M707" s="212"/>
      <c r="N707" s="212"/>
      <c r="O707" s="212"/>
      <c r="P707" s="212"/>
      <c r="Q707" s="212"/>
      <c r="R707" s="212"/>
      <c r="S707" s="746"/>
      <c r="T707" s="212"/>
      <c r="U707" s="212"/>
      <c r="V707" s="212"/>
      <c r="W707" s="212"/>
      <c r="X707" s="212"/>
      <c r="Y707" s="212"/>
      <c r="Z707" s="1338"/>
      <c r="AA707" s="1338"/>
      <c r="AB707" s="1338"/>
      <c r="AC707" s="1338"/>
      <c r="AD707" s="212"/>
      <c r="AE707" s="1338"/>
      <c r="AF707" s="212"/>
      <c r="AG707" s="212"/>
      <c r="AH707" s="212"/>
      <c r="AI707" s="212"/>
      <c r="AJ707" s="212"/>
      <c r="AK707" s="746"/>
      <c r="AL707" s="212"/>
      <c r="AM707" s="212"/>
      <c r="AN707" s="212"/>
      <c r="AO707" s="212"/>
      <c r="AP707" s="212"/>
      <c r="AQ707" s="212"/>
      <c r="AR707" s="212"/>
      <c r="AS707" s="212"/>
      <c r="AT707" s="212"/>
      <c r="AU707" s="212"/>
      <c r="AV707" s="212"/>
      <c r="AW707" s="212"/>
      <c r="AX707" s="212"/>
      <c r="AY707" s="212"/>
      <c r="AZ707" s="212"/>
      <c r="BA707" s="212"/>
      <c r="BB707" s="212"/>
      <c r="BC707" s="746"/>
      <c r="BD707" s="1338"/>
      <c r="BE707" s="1338"/>
      <c r="BF707" s="1338"/>
      <c r="BG707" s="1338"/>
      <c r="BH707" s="1338"/>
      <c r="BI707" s="1338"/>
      <c r="BJ707" s="1338"/>
      <c r="BK707" s="1338"/>
      <c r="BL707" s="1338"/>
      <c r="BM707" s="1338"/>
      <c r="BN707" s="1338"/>
      <c r="BO707" s="1338"/>
      <c r="BP707" s="1338"/>
      <c r="BQ707" s="1338"/>
      <c r="BR707" s="1338"/>
      <c r="BS707" s="1338"/>
      <c r="BT707" s="1338"/>
      <c r="BU707" s="746"/>
      <c r="BV707" s="212"/>
      <c r="BW707" s="212"/>
      <c r="BX707" s="212"/>
      <c r="BY707" s="212"/>
      <c r="BZ707" s="578" t="str">
        <f t="shared" si="2322"/>
        <v/>
      </c>
      <c r="CA707" s="578" t="str">
        <f t="shared" si="2323"/>
        <v/>
      </c>
      <c r="CB707" s="578" t="str">
        <f t="shared" si="2324"/>
        <v/>
      </c>
      <c r="CC707" s="665" t="str">
        <f t="shared" si="2325"/>
        <v/>
      </c>
      <c r="CD707" s="1069" t="str">
        <f t="shared" si="2326"/>
        <v/>
      </c>
      <c r="CE707" s="1070" t="str">
        <f t="shared" si="2326"/>
        <v/>
      </c>
      <c r="CF707" s="1070" t="str">
        <f t="shared" si="2326"/>
        <v/>
      </c>
      <c r="CG707" s="1070" t="str">
        <f t="shared" si="2326"/>
        <v/>
      </c>
      <c r="CH707" s="1070" t="str">
        <f t="shared" si="2326"/>
        <v/>
      </c>
      <c r="CI707" s="1071" t="str">
        <f t="shared" si="2326"/>
        <v/>
      </c>
      <c r="CJ707" s="1071" t="str">
        <f t="shared" si="2326"/>
        <v/>
      </c>
      <c r="CK707" s="1070" t="str">
        <f t="shared" si="2327"/>
        <v/>
      </c>
      <c r="CL707" s="1070" t="str">
        <f t="shared" si="2327"/>
        <v/>
      </c>
      <c r="CM707" s="1070" t="str">
        <f t="shared" si="2327"/>
        <v/>
      </c>
      <c r="CN707" s="1070" t="str">
        <f t="shared" si="2327"/>
        <v/>
      </c>
      <c r="CO707" s="1069" t="str">
        <f t="shared" si="2327"/>
        <v/>
      </c>
      <c r="CP707" s="532" t="str">
        <f t="shared" si="2328"/>
        <v/>
      </c>
      <c r="CQ707" s="533" t="str">
        <f t="shared" si="2328"/>
        <v/>
      </c>
      <c r="CR707" s="534" t="str">
        <f t="shared" si="2328"/>
        <v/>
      </c>
      <c r="CS707" s="534" t="str">
        <f t="shared" si="2328"/>
        <v/>
      </c>
      <c r="CT707" s="534" t="str">
        <f t="shared" si="2328"/>
        <v/>
      </c>
      <c r="CU707" s="534" t="str">
        <f t="shared" si="2328"/>
        <v/>
      </c>
      <c r="CV707" s="534" t="str">
        <f t="shared" si="2328"/>
        <v/>
      </c>
      <c r="CW707" s="535" t="str">
        <f t="shared" si="2328"/>
        <v/>
      </c>
      <c r="CX707" s="535" t="str">
        <f t="shared" si="2328"/>
        <v/>
      </c>
      <c r="CY707" s="535" t="str">
        <f t="shared" si="2328"/>
        <v/>
      </c>
      <c r="CZ707" s="534" t="str">
        <f t="shared" si="2329"/>
        <v/>
      </c>
      <c r="DA707" s="534" t="str">
        <f t="shared" si="2329"/>
        <v/>
      </c>
      <c r="DB707" s="534" t="str">
        <f t="shared" si="2329"/>
        <v/>
      </c>
      <c r="DC707" s="534" t="str">
        <f t="shared" si="2329"/>
        <v/>
      </c>
      <c r="DD707" s="534" t="str">
        <f t="shared" si="2329"/>
        <v/>
      </c>
      <c r="DE707" s="533" t="str">
        <f t="shared" si="2329"/>
        <v/>
      </c>
      <c r="DF707" s="532" t="str">
        <f t="shared" si="2329"/>
        <v/>
      </c>
      <c r="DG707" s="631">
        <f>COUNT(B707:R707)</f>
        <v>0</v>
      </c>
      <c r="DH707" s="96">
        <f>COUNT(T707:AJ707)</f>
        <v>0</v>
      </c>
      <c r="DI707" s="96">
        <f>COUNT(AL707:BB707)</f>
        <v>0</v>
      </c>
      <c r="DJ707" s="96">
        <f>COUNT(BD707:BT707)</f>
        <v>0</v>
      </c>
      <c r="DK707" s="467"/>
      <c r="DL707" s="599"/>
      <c r="DM707" s="599"/>
      <c r="DN707" s="599"/>
      <c r="DO707" s="599"/>
      <c r="DP707" s="599"/>
      <c r="DQ707" s="599"/>
      <c r="DR707" s="599"/>
      <c r="DS707" s="599"/>
      <c r="DT707" s="468"/>
    </row>
    <row r="708" spans="1:124" s="470" customFormat="1" ht="15.75" customHeight="1">
      <c r="A708" s="751" t="s">
        <v>312</v>
      </c>
      <c r="B708" s="587">
        <f>'Data 2'!B63</f>
        <v>0</v>
      </c>
      <c r="C708" s="587">
        <f>'Data 2'!C63</f>
        <v>0</v>
      </c>
      <c r="D708" s="587">
        <f>'Data 2'!D63</f>
        <v>0</v>
      </c>
      <c r="E708" s="587">
        <f>'Data 2'!E63</f>
        <v>0</v>
      </c>
      <c r="F708" s="587">
        <f>'Data 2'!F63</f>
        <v>23400</v>
      </c>
      <c r="G708" s="587">
        <f>'Data 2'!G63</f>
        <v>0</v>
      </c>
      <c r="H708" s="587">
        <f>'Data 2'!H63</f>
        <v>0</v>
      </c>
      <c r="I708" s="587">
        <f>'Data 2'!I63</f>
        <v>0</v>
      </c>
      <c r="J708" s="587">
        <f>'Data 2'!J63</f>
        <v>0</v>
      </c>
      <c r="K708" s="587">
        <f>'Data 2'!K63</f>
        <v>1920</v>
      </c>
      <c r="L708" s="587">
        <f>'Data 2'!L63</f>
        <v>0</v>
      </c>
      <c r="M708" s="587">
        <f>'Data 2'!M63</f>
        <v>0</v>
      </c>
      <c r="N708" s="587"/>
      <c r="O708" s="587"/>
      <c r="P708" s="587"/>
      <c r="Q708" s="587"/>
      <c r="R708" s="587"/>
      <c r="S708" s="623"/>
      <c r="T708" s="587">
        <f>'Data 2'!T63</f>
        <v>11720</v>
      </c>
      <c r="U708" s="587">
        <f>'Data 2'!U63</f>
        <v>0</v>
      </c>
      <c r="V708" s="587">
        <f>'Data 2'!V63</f>
        <v>0</v>
      </c>
      <c r="W708" s="587">
        <f>'Data 2'!W63</f>
        <v>4176</v>
      </c>
      <c r="X708" s="587">
        <f>'Data 2'!X63</f>
        <v>3816</v>
      </c>
      <c r="Y708" s="587">
        <f>'Data 2'!Y63</f>
        <v>2572.8000000000002</v>
      </c>
      <c r="Z708" s="587">
        <f>'Data 2'!Z63</f>
        <v>0</v>
      </c>
      <c r="AA708" s="587">
        <f>'Data 2'!AA63</f>
        <v>0</v>
      </c>
      <c r="AB708" s="587">
        <f>'Data 2'!AB63</f>
        <v>7200</v>
      </c>
      <c r="AC708" s="587">
        <f>'Data 2'!AC63</f>
        <v>7200</v>
      </c>
      <c r="AD708" s="587">
        <f>'Data 2'!AD63</f>
        <v>0</v>
      </c>
      <c r="AE708" s="587">
        <f>'Data 2'!AE63</f>
        <v>3600</v>
      </c>
      <c r="AF708" s="587"/>
      <c r="AG708" s="587"/>
      <c r="AH708" s="587"/>
      <c r="AI708" s="587"/>
      <c r="AJ708" s="587"/>
      <c r="AK708" s="623"/>
      <c r="AL708" s="587">
        <f>'Data 2'!AL63</f>
        <v>0</v>
      </c>
      <c r="AM708" s="587">
        <f>'Data 2'!AM63</f>
        <v>0</v>
      </c>
      <c r="AN708" s="587">
        <f>'Data 2'!AN63</f>
        <v>0</v>
      </c>
      <c r="AO708" s="587">
        <f>'Data 2'!AO63</f>
        <v>0</v>
      </c>
      <c r="AP708" s="587">
        <f>'Data 2'!AP63</f>
        <v>0</v>
      </c>
      <c r="AQ708" s="587">
        <f>'Data 2'!AQ63</f>
        <v>0</v>
      </c>
      <c r="AR708" s="587">
        <f>'Data 2'!AR63</f>
        <v>0</v>
      </c>
      <c r="AS708" s="587">
        <f>'Data 2'!AS63</f>
        <v>0</v>
      </c>
      <c r="AT708" s="587">
        <f>'Data 2'!AT63</f>
        <v>0</v>
      </c>
      <c r="AU708" s="587">
        <f>'Data 2'!AU63</f>
        <v>0</v>
      </c>
      <c r="AV708" s="587">
        <f>'Data 2'!AV63</f>
        <v>0</v>
      </c>
      <c r="AW708" s="587">
        <f>'Data 2'!AW63</f>
        <v>0</v>
      </c>
      <c r="AX708" s="587"/>
      <c r="AY708" s="587"/>
      <c r="AZ708" s="587"/>
      <c r="BA708" s="587"/>
      <c r="BB708" s="587"/>
      <c r="BC708" s="623"/>
      <c r="BD708" s="1340">
        <f>'Data 2'!BD63</f>
        <v>0</v>
      </c>
      <c r="BE708" s="1340">
        <f>'Data 2'!BE63</f>
        <v>0</v>
      </c>
      <c r="BF708" s="1340">
        <f>'Data 2'!BF63</f>
        <v>0</v>
      </c>
      <c r="BG708" s="1340">
        <f>'Data 2'!BG63</f>
        <v>0</v>
      </c>
      <c r="BH708" s="1340">
        <f>'Data 2'!BH63</f>
        <v>0</v>
      </c>
      <c r="BI708" s="1340">
        <f>'Data 2'!BI63</f>
        <v>0</v>
      </c>
      <c r="BJ708" s="1340">
        <f>'Data 2'!BJ63</f>
        <v>0</v>
      </c>
      <c r="BK708" s="1340">
        <f>'Data 2'!BK63</f>
        <v>0</v>
      </c>
      <c r="BL708" s="1340">
        <f>'Data 2'!BL63</f>
        <v>0</v>
      </c>
      <c r="BM708" s="1340">
        <f>'Data 2'!BM63</f>
        <v>0</v>
      </c>
      <c r="BN708" s="1340">
        <f>'Data 2'!BN63</f>
        <v>0</v>
      </c>
      <c r="BO708" s="1340">
        <f>'Data 2'!BO63</f>
        <v>0</v>
      </c>
      <c r="BP708" s="1340"/>
      <c r="BQ708" s="1340"/>
      <c r="BR708" s="1340"/>
      <c r="BS708" s="1340"/>
      <c r="BT708" s="1340"/>
      <c r="BU708" s="623"/>
      <c r="BV708" s="587">
        <f>'Data 2'!BV63</f>
        <v>0</v>
      </c>
      <c r="BW708" s="587">
        <f>'Data 2'!BW63</f>
        <v>11520</v>
      </c>
      <c r="BX708" s="587">
        <f>'Data 2'!BX63</f>
        <v>0</v>
      </c>
      <c r="BY708" s="587">
        <f>'Data 2'!BY63</f>
        <v>0</v>
      </c>
      <c r="BZ708" s="578">
        <f t="shared" si="2322"/>
        <v>192</v>
      </c>
      <c r="CA708" s="578">
        <f t="shared" si="2323"/>
        <v>2856.4800000000005</v>
      </c>
      <c r="CB708" s="578">
        <f t="shared" si="2324"/>
        <v>0</v>
      </c>
      <c r="CC708" s="665">
        <f t="shared" si="2325"/>
        <v>0</v>
      </c>
      <c r="CD708" s="1069">
        <f t="shared" ref="CD708:CO708" si="2330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070">
        <f t="shared" si="2330"/>
        <v>0</v>
      </c>
      <c r="CF708" s="1070">
        <f t="shared" si="2330"/>
        <v>0</v>
      </c>
      <c r="CG708" s="1070">
        <f t="shared" si="2330"/>
        <v>0</v>
      </c>
      <c r="CH708" s="1070">
        <f t="shared" si="2330"/>
        <v>0</v>
      </c>
      <c r="CI708" s="1071">
        <f t="shared" si="2330"/>
        <v>0</v>
      </c>
      <c r="CJ708" s="1071">
        <f t="shared" si="2330"/>
        <v>0</v>
      </c>
      <c r="CK708" s="1070">
        <f t="shared" si="2330"/>
        <v>0</v>
      </c>
      <c r="CL708" s="1070">
        <f t="shared" si="2330"/>
        <v>0</v>
      </c>
      <c r="CM708" s="1070">
        <f t="shared" si="2330"/>
        <v>0</v>
      </c>
      <c r="CN708" s="1070">
        <f t="shared" si="2330"/>
        <v>0</v>
      </c>
      <c r="CO708" s="1069">
        <f t="shared" si="2330"/>
        <v>0</v>
      </c>
      <c r="CP708" s="532" t="str">
        <f t="shared" si="2328"/>
        <v/>
      </c>
      <c r="CQ708" s="533" t="str">
        <f t="shared" si="2328"/>
        <v/>
      </c>
      <c r="CR708" s="534" t="str">
        <f t="shared" si="2328"/>
        <v/>
      </c>
      <c r="CS708" s="534">
        <f t="shared" si="2328"/>
        <v>0</v>
      </c>
      <c r="CT708" s="534">
        <f t="shared" si="2328"/>
        <v>0</v>
      </c>
      <c r="CU708" s="534">
        <f t="shared" si="2328"/>
        <v>0</v>
      </c>
      <c r="CV708" s="534">
        <f t="shared" si="2328"/>
        <v>0</v>
      </c>
      <c r="CW708" s="535">
        <f t="shared" si="2328"/>
        <v>0</v>
      </c>
      <c r="CX708" s="535">
        <f t="shared" si="2328"/>
        <v>0</v>
      </c>
      <c r="CY708" s="535">
        <f t="shared" si="2328"/>
        <v>0</v>
      </c>
      <c r="CZ708" s="534">
        <f t="shared" si="2329"/>
        <v>0</v>
      </c>
      <c r="DA708" s="534">
        <f t="shared" si="2329"/>
        <v>0</v>
      </c>
      <c r="DB708" s="534">
        <f t="shared" si="2329"/>
        <v>0</v>
      </c>
      <c r="DC708" s="534">
        <f t="shared" si="2329"/>
        <v>0</v>
      </c>
      <c r="DD708" s="534">
        <f t="shared" si="2329"/>
        <v>0</v>
      </c>
      <c r="DE708" s="533" t="str">
        <f t="shared" si="2329"/>
        <v/>
      </c>
      <c r="DF708" s="532" t="str">
        <f t="shared" si="2329"/>
        <v/>
      </c>
      <c r="DG708" s="631">
        <f>COUNT(B708:R708)</f>
        <v>12</v>
      </c>
      <c r="DH708" s="96">
        <f>COUNT(T708:AJ708)</f>
        <v>12</v>
      </c>
      <c r="DI708" s="96">
        <f>COUNT(AL708:BB708)</f>
        <v>12</v>
      </c>
      <c r="DJ708" s="96">
        <f>COUNT(BD708:BT708)</f>
        <v>12</v>
      </c>
      <c r="DK708" s="467"/>
      <c r="DL708" s="599"/>
      <c r="DM708" s="599"/>
      <c r="DN708" s="599"/>
      <c r="DO708" s="599"/>
      <c r="DP708" s="599"/>
      <c r="DQ708" s="599"/>
      <c r="DR708" s="599"/>
      <c r="DS708" s="599"/>
      <c r="DT708" s="468"/>
    </row>
    <row r="709" spans="1:124" s="470" customFormat="1" ht="15.75" customHeight="1">
      <c r="A709" s="722" t="s">
        <v>313</v>
      </c>
      <c r="B709" s="733"/>
      <c r="C709" s="733"/>
      <c r="D709" s="733"/>
      <c r="E709" s="733"/>
      <c r="F709" s="733"/>
      <c r="G709" s="733"/>
      <c r="H709" s="733"/>
      <c r="I709" s="733"/>
      <c r="J709" s="733"/>
      <c r="K709" s="733"/>
      <c r="L709" s="733"/>
      <c r="M709" s="733"/>
      <c r="N709" s="733"/>
      <c r="O709" s="733"/>
      <c r="P709" s="733"/>
      <c r="Q709" s="733"/>
      <c r="R709" s="733"/>
      <c r="S709" s="746"/>
      <c r="T709" s="733"/>
      <c r="U709" s="733"/>
      <c r="V709" s="733"/>
      <c r="W709" s="733"/>
      <c r="X709" s="733"/>
      <c r="Y709" s="733"/>
      <c r="Z709" s="1381"/>
      <c r="AA709" s="1381"/>
      <c r="AB709" s="1381"/>
      <c r="AC709" s="1381"/>
      <c r="AD709" s="733"/>
      <c r="AE709" s="1381"/>
      <c r="AF709" s="733"/>
      <c r="AG709" s="733"/>
      <c r="AH709" s="733"/>
      <c r="AI709" s="733"/>
      <c r="AJ709" s="733"/>
      <c r="AK709" s="746"/>
      <c r="AL709" s="733"/>
      <c r="AM709" s="733"/>
      <c r="AN709" s="733"/>
      <c r="AO709" s="733"/>
      <c r="AP709" s="733"/>
      <c r="AQ709" s="733"/>
      <c r="AR709" s="733"/>
      <c r="AS709" s="733"/>
      <c r="AT709" s="733"/>
      <c r="AU709" s="733"/>
      <c r="AV709" s="733"/>
      <c r="AW709" s="733"/>
      <c r="AX709" s="733"/>
      <c r="AY709" s="733"/>
      <c r="AZ709" s="733"/>
      <c r="BA709" s="733"/>
      <c r="BB709" s="733"/>
      <c r="BC709" s="746"/>
      <c r="BD709" s="1381"/>
      <c r="BE709" s="1381"/>
      <c r="BF709" s="1381"/>
      <c r="BG709" s="1381"/>
      <c r="BH709" s="1381"/>
      <c r="BI709" s="1381"/>
      <c r="BJ709" s="1381"/>
      <c r="BK709" s="1381"/>
      <c r="BL709" s="1381"/>
      <c r="BM709" s="1381"/>
      <c r="BN709" s="1381"/>
      <c r="BO709" s="1381"/>
      <c r="BP709" s="1381"/>
      <c r="BQ709" s="1381"/>
      <c r="BR709" s="1381"/>
      <c r="BS709" s="1381"/>
      <c r="BT709" s="1381"/>
      <c r="BU709" s="746"/>
      <c r="BV709" s="733"/>
      <c r="BW709" s="733"/>
      <c r="BX709" s="733"/>
      <c r="BY709" s="733"/>
      <c r="BZ709" s="570" t="str">
        <f t="shared" si="2322"/>
        <v/>
      </c>
      <c r="CA709" s="570" t="str">
        <f t="shared" si="2323"/>
        <v/>
      </c>
      <c r="CB709" s="570" t="str">
        <f t="shared" si="2324"/>
        <v/>
      </c>
      <c r="CC709" s="664" t="str">
        <f t="shared" si="2325"/>
        <v/>
      </c>
      <c r="CD709" s="1076"/>
      <c r="CE709" s="1076"/>
      <c r="CF709" s="1076"/>
      <c r="CG709" s="1076"/>
      <c r="CH709" s="1076"/>
      <c r="CI709" s="1076"/>
      <c r="CJ709" s="1076"/>
      <c r="CK709" s="1076"/>
      <c r="CL709" s="1076"/>
      <c r="CM709" s="1076"/>
      <c r="CN709" s="1076"/>
      <c r="CO709" s="1076"/>
      <c r="CP709" s="188"/>
      <c r="CQ709" s="188"/>
      <c r="CR709" s="188"/>
      <c r="CS709" s="188"/>
      <c r="CT709" s="188"/>
      <c r="CU709" s="188"/>
      <c r="CV709" s="188"/>
      <c r="CW709" s="188"/>
      <c r="CX709" s="188"/>
      <c r="CY709" s="188"/>
      <c r="CZ709" s="188"/>
      <c r="DA709" s="188"/>
      <c r="DB709" s="188"/>
      <c r="DC709" s="188"/>
      <c r="DD709" s="188"/>
      <c r="DE709" s="188"/>
      <c r="DF709" s="188"/>
      <c r="DG709" s="579"/>
      <c r="DH709" s="98"/>
      <c r="DI709" s="98"/>
      <c r="DJ709" s="98"/>
      <c r="DK709" s="572"/>
      <c r="DL709" s="598"/>
      <c r="DM709" s="598"/>
      <c r="DN709" s="598"/>
      <c r="DO709" s="598"/>
      <c r="DP709" s="598"/>
      <c r="DQ709" s="598"/>
      <c r="DR709" s="598"/>
      <c r="DS709" s="598"/>
      <c r="DT709" s="468"/>
    </row>
    <row r="710" spans="1:124" s="470" customFormat="1" ht="15.75" hidden="1" customHeight="1">
      <c r="A710" s="590" t="s">
        <v>294</v>
      </c>
      <c r="B710" s="260"/>
      <c r="C710" s="260"/>
      <c r="D710" s="260"/>
      <c r="E710" s="260"/>
      <c r="F710" s="260"/>
      <c r="G710" s="260"/>
      <c r="H710" s="260"/>
      <c r="I710" s="260"/>
      <c r="J710" s="260"/>
      <c r="K710" s="260"/>
      <c r="L710" s="260"/>
      <c r="M710" s="260"/>
      <c r="N710" s="260"/>
      <c r="O710" s="260"/>
      <c r="P710" s="260"/>
      <c r="Q710" s="260"/>
      <c r="R710" s="260"/>
      <c r="S710" s="746"/>
      <c r="T710" s="260"/>
      <c r="U710" s="260"/>
      <c r="V710" s="260"/>
      <c r="W710" s="260"/>
      <c r="X710" s="260"/>
      <c r="Y710" s="260"/>
      <c r="Z710" s="1339"/>
      <c r="AA710" s="1339"/>
      <c r="AB710" s="1339"/>
      <c r="AC710" s="1339"/>
      <c r="AD710" s="260"/>
      <c r="AE710" s="1339"/>
      <c r="AF710" s="260"/>
      <c r="AG710" s="260"/>
      <c r="AH710" s="260"/>
      <c r="AI710" s="260"/>
      <c r="AJ710" s="260"/>
      <c r="AK710" s="746"/>
      <c r="AL710" s="260"/>
      <c r="AM710" s="260"/>
      <c r="AN710" s="260"/>
      <c r="AO710" s="260"/>
      <c r="AP710" s="260"/>
      <c r="AQ710" s="260"/>
      <c r="AR710" s="260"/>
      <c r="AS710" s="260"/>
      <c r="AT710" s="260"/>
      <c r="AU710" s="260"/>
      <c r="AV710" s="260"/>
      <c r="AW710" s="260"/>
      <c r="AX710" s="260"/>
      <c r="AY710" s="260"/>
      <c r="AZ710" s="260"/>
      <c r="BA710" s="260"/>
      <c r="BB710" s="260"/>
      <c r="BC710" s="746"/>
      <c r="BD710" s="1339"/>
      <c r="BE710" s="1339"/>
      <c r="BF710" s="1339"/>
      <c r="BG710" s="1339"/>
      <c r="BH710" s="1339"/>
      <c r="BI710" s="1339"/>
      <c r="BJ710" s="1339"/>
      <c r="BK710" s="1339"/>
      <c r="BL710" s="1339"/>
      <c r="BM710" s="1339"/>
      <c r="BN710" s="1339"/>
      <c r="BO710" s="1339"/>
      <c r="BP710" s="1339"/>
      <c r="BQ710" s="1339"/>
      <c r="BR710" s="1339"/>
      <c r="BS710" s="1339"/>
      <c r="BT710" s="1339"/>
      <c r="BU710" s="746"/>
      <c r="BV710" s="260"/>
      <c r="BW710" s="260"/>
      <c r="BX710" s="260"/>
      <c r="BY710" s="260"/>
      <c r="BZ710" s="578" t="str">
        <f t="shared" si="2322"/>
        <v/>
      </c>
      <c r="CA710" s="578" t="str">
        <f t="shared" si="2323"/>
        <v/>
      </c>
      <c r="CB710" s="578" t="str">
        <f t="shared" si="2324"/>
        <v/>
      </c>
      <c r="CC710" s="665" t="str">
        <f t="shared" si="2325"/>
        <v/>
      </c>
      <c r="CD710" s="1069" t="str">
        <f t="shared" ref="CD710:CJ713" si="2331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70" t="str">
        <f t="shared" si="2331"/>
        <v/>
      </c>
      <c r="CF710" s="1070" t="str">
        <f t="shared" si="2331"/>
        <v/>
      </c>
      <c r="CG710" s="1070" t="str">
        <f t="shared" si="2331"/>
        <v/>
      </c>
      <c r="CH710" s="1070" t="str">
        <f t="shared" si="2331"/>
        <v/>
      </c>
      <c r="CI710" s="1071" t="str">
        <f t="shared" si="2331"/>
        <v/>
      </c>
      <c r="CJ710" s="1071" t="str">
        <f t="shared" si="2331"/>
        <v/>
      </c>
      <c r="CK710" s="1070" t="str">
        <f t="shared" ref="CK710:CO713" si="2332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070" t="str">
        <f t="shared" si="2332"/>
        <v/>
      </c>
      <c r="CM710" s="1070" t="str">
        <f t="shared" si="2332"/>
        <v/>
      </c>
      <c r="CN710" s="1070" t="str">
        <f t="shared" si="2332"/>
        <v/>
      </c>
      <c r="CO710" s="1069" t="str">
        <f t="shared" si="2332"/>
        <v/>
      </c>
      <c r="CP710" s="532" t="str">
        <f t="shared" ref="CP710:CY714" si="2333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33" t="str">
        <f t="shared" si="2333"/>
        <v/>
      </c>
      <c r="CR710" s="534" t="str">
        <f t="shared" si="2333"/>
        <v/>
      </c>
      <c r="CS710" s="534" t="str">
        <f t="shared" si="2333"/>
        <v/>
      </c>
      <c r="CT710" s="534" t="str">
        <f t="shared" si="2333"/>
        <v/>
      </c>
      <c r="CU710" s="534" t="str">
        <f t="shared" si="2333"/>
        <v/>
      </c>
      <c r="CV710" s="534" t="str">
        <f t="shared" si="2333"/>
        <v/>
      </c>
      <c r="CW710" s="535" t="str">
        <f t="shared" si="2333"/>
        <v/>
      </c>
      <c r="CX710" s="535" t="str">
        <f t="shared" si="2333"/>
        <v/>
      </c>
      <c r="CY710" s="535" t="str">
        <f t="shared" si="2333"/>
        <v/>
      </c>
      <c r="CZ710" s="534" t="str">
        <f t="shared" ref="CZ710:DF714" si="2334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34" t="str">
        <f t="shared" si="2334"/>
        <v/>
      </c>
      <c r="DB710" s="534" t="str">
        <f t="shared" si="2334"/>
        <v/>
      </c>
      <c r="DC710" s="534" t="str">
        <f t="shared" si="2334"/>
        <v/>
      </c>
      <c r="DD710" s="534" t="str">
        <f t="shared" si="2334"/>
        <v/>
      </c>
      <c r="DE710" s="533" t="str">
        <f t="shared" si="2334"/>
        <v/>
      </c>
      <c r="DF710" s="532" t="str">
        <f t="shared" si="2334"/>
        <v/>
      </c>
      <c r="DG710" s="631">
        <f>COUNT(B710:R710)</f>
        <v>0</v>
      </c>
      <c r="DH710" s="96">
        <f>COUNT(T710:AJ710)</f>
        <v>0</v>
      </c>
      <c r="DI710" s="96">
        <f>COUNT(AL710:BB710)</f>
        <v>0</v>
      </c>
      <c r="DJ710" s="96">
        <f>COUNT(BD710:BT710)</f>
        <v>0</v>
      </c>
      <c r="DK710" s="467"/>
      <c r="DL710" s="599"/>
      <c r="DM710" s="599"/>
      <c r="DN710" s="599"/>
      <c r="DO710" s="599"/>
      <c r="DP710" s="599"/>
      <c r="DQ710" s="599"/>
      <c r="DR710" s="599"/>
      <c r="DS710" s="599"/>
      <c r="DT710" s="468"/>
    </row>
    <row r="711" spans="1:124" s="470" customFormat="1" ht="15.75" hidden="1" customHeight="1">
      <c r="A711" s="590" t="s">
        <v>295</v>
      </c>
      <c r="B711" s="212"/>
      <c r="C711" s="212"/>
      <c r="D711" s="212"/>
      <c r="E711" s="212"/>
      <c r="F711" s="212"/>
      <c r="G711" s="212"/>
      <c r="H711" s="212"/>
      <c r="I711" s="212"/>
      <c r="J711" s="212"/>
      <c r="K711" s="212"/>
      <c r="L711" s="212"/>
      <c r="M711" s="212"/>
      <c r="N711" s="212"/>
      <c r="O711" s="212"/>
      <c r="P711" s="212"/>
      <c r="Q711" s="212"/>
      <c r="R711" s="212"/>
      <c r="S711" s="746"/>
      <c r="T711" s="212"/>
      <c r="U711" s="212"/>
      <c r="V711" s="212"/>
      <c r="W711" s="212"/>
      <c r="X711" s="212"/>
      <c r="Y711" s="212"/>
      <c r="Z711" s="1338"/>
      <c r="AA711" s="1338"/>
      <c r="AB711" s="1338"/>
      <c r="AC711" s="1338"/>
      <c r="AD711" s="212"/>
      <c r="AE711" s="1338"/>
      <c r="AF711" s="212"/>
      <c r="AG711" s="212"/>
      <c r="AH711" s="212"/>
      <c r="AI711" s="212"/>
      <c r="AJ711" s="212"/>
      <c r="AK711" s="746"/>
      <c r="AL711" s="212"/>
      <c r="AM711" s="212"/>
      <c r="AN711" s="212"/>
      <c r="AO711" s="212"/>
      <c r="AP711" s="212"/>
      <c r="AQ711" s="212"/>
      <c r="AR711" s="212"/>
      <c r="AS711" s="212"/>
      <c r="AT711" s="212"/>
      <c r="AU711" s="212"/>
      <c r="AV711" s="212"/>
      <c r="AW711" s="212"/>
      <c r="AX711" s="212"/>
      <c r="AY711" s="212"/>
      <c r="AZ711" s="212"/>
      <c r="BA711" s="212"/>
      <c r="BB711" s="212"/>
      <c r="BC711" s="746"/>
      <c r="BD711" s="1338"/>
      <c r="BE711" s="1338"/>
      <c r="BF711" s="1338"/>
      <c r="BG711" s="1338"/>
      <c r="BH711" s="1338"/>
      <c r="BI711" s="1338"/>
      <c r="BJ711" s="1338"/>
      <c r="BK711" s="1338"/>
      <c r="BL711" s="1338"/>
      <c r="BM711" s="1338"/>
      <c r="BN711" s="1338"/>
      <c r="BO711" s="1338"/>
      <c r="BP711" s="1338"/>
      <c r="BQ711" s="1338"/>
      <c r="BR711" s="1338"/>
      <c r="BS711" s="1338"/>
      <c r="BT711" s="1338"/>
      <c r="BU711" s="746"/>
      <c r="BV711" s="212"/>
      <c r="BW711" s="212"/>
      <c r="BX711" s="212"/>
      <c r="BY711" s="212"/>
      <c r="BZ711" s="578" t="str">
        <f t="shared" si="2322"/>
        <v/>
      </c>
      <c r="CA711" s="578" t="str">
        <f t="shared" si="2323"/>
        <v/>
      </c>
      <c r="CB711" s="578" t="str">
        <f t="shared" si="2324"/>
        <v/>
      </c>
      <c r="CC711" s="665" t="str">
        <f t="shared" si="2325"/>
        <v/>
      </c>
      <c r="CD711" s="1069" t="str">
        <f t="shared" si="2331"/>
        <v/>
      </c>
      <c r="CE711" s="1070" t="str">
        <f t="shared" si="2331"/>
        <v/>
      </c>
      <c r="CF711" s="1070" t="str">
        <f t="shared" si="2331"/>
        <v/>
      </c>
      <c r="CG711" s="1070" t="str">
        <f t="shared" si="2331"/>
        <v/>
      </c>
      <c r="CH711" s="1070" t="str">
        <f t="shared" si="2331"/>
        <v/>
      </c>
      <c r="CI711" s="1071" t="str">
        <f t="shared" si="2331"/>
        <v/>
      </c>
      <c r="CJ711" s="1071" t="str">
        <f t="shared" si="2331"/>
        <v/>
      </c>
      <c r="CK711" s="1070" t="str">
        <f t="shared" si="2332"/>
        <v/>
      </c>
      <c r="CL711" s="1070" t="str">
        <f t="shared" si="2332"/>
        <v/>
      </c>
      <c r="CM711" s="1070" t="str">
        <f t="shared" si="2332"/>
        <v/>
      </c>
      <c r="CN711" s="1070" t="str">
        <f t="shared" si="2332"/>
        <v/>
      </c>
      <c r="CO711" s="1069" t="str">
        <f t="shared" si="2332"/>
        <v/>
      </c>
      <c r="CP711" s="532" t="str">
        <f t="shared" si="2333"/>
        <v/>
      </c>
      <c r="CQ711" s="533" t="str">
        <f t="shared" si="2333"/>
        <v/>
      </c>
      <c r="CR711" s="534" t="str">
        <f t="shared" si="2333"/>
        <v/>
      </c>
      <c r="CS711" s="534" t="str">
        <f t="shared" si="2333"/>
        <v/>
      </c>
      <c r="CT711" s="534" t="str">
        <f t="shared" si="2333"/>
        <v/>
      </c>
      <c r="CU711" s="534" t="str">
        <f t="shared" si="2333"/>
        <v/>
      </c>
      <c r="CV711" s="534" t="str">
        <f t="shared" si="2333"/>
        <v/>
      </c>
      <c r="CW711" s="535" t="str">
        <f t="shared" si="2333"/>
        <v/>
      </c>
      <c r="CX711" s="535" t="str">
        <f t="shared" si="2333"/>
        <v/>
      </c>
      <c r="CY711" s="535" t="str">
        <f t="shared" si="2333"/>
        <v/>
      </c>
      <c r="CZ711" s="534" t="str">
        <f t="shared" si="2334"/>
        <v/>
      </c>
      <c r="DA711" s="534" t="str">
        <f t="shared" si="2334"/>
        <v/>
      </c>
      <c r="DB711" s="534" t="str">
        <f t="shared" si="2334"/>
        <v/>
      </c>
      <c r="DC711" s="534" t="str">
        <f t="shared" si="2334"/>
        <v/>
      </c>
      <c r="DD711" s="534" t="str">
        <f t="shared" si="2334"/>
        <v/>
      </c>
      <c r="DE711" s="533" t="str">
        <f t="shared" si="2334"/>
        <v/>
      </c>
      <c r="DF711" s="532" t="str">
        <f t="shared" si="2334"/>
        <v/>
      </c>
      <c r="DG711" s="631">
        <f>COUNT(B711:R711)</f>
        <v>0</v>
      </c>
      <c r="DH711" s="96">
        <f>COUNT(T711:AJ711)</f>
        <v>0</v>
      </c>
      <c r="DI711" s="96">
        <f>COUNT(AL711:BB711)</f>
        <v>0</v>
      </c>
      <c r="DJ711" s="96">
        <f>COUNT(BD711:BT711)</f>
        <v>0</v>
      </c>
      <c r="DK711" s="467"/>
      <c r="DL711" s="599"/>
      <c r="DM711" s="599"/>
      <c r="DN711" s="599"/>
      <c r="DO711" s="599"/>
      <c r="DP711" s="599"/>
      <c r="DQ711" s="599"/>
      <c r="DR711" s="599"/>
      <c r="DS711" s="599"/>
      <c r="DT711" s="468"/>
    </row>
    <row r="712" spans="1:124" s="470" customFormat="1" ht="15.75" hidden="1" customHeight="1">
      <c r="A712" s="590" t="s">
        <v>280</v>
      </c>
      <c r="B712" s="212"/>
      <c r="C712" s="212"/>
      <c r="D712" s="212"/>
      <c r="E712" s="212"/>
      <c r="F712" s="212"/>
      <c r="G712" s="212"/>
      <c r="H712" s="212"/>
      <c r="I712" s="212"/>
      <c r="J712" s="212"/>
      <c r="K712" s="212"/>
      <c r="L712" s="212"/>
      <c r="M712" s="212"/>
      <c r="N712" s="212"/>
      <c r="O712" s="212"/>
      <c r="P712" s="212"/>
      <c r="Q712" s="212"/>
      <c r="R712" s="212"/>
      <c r="S712" s="746"/>
      <c r="T712" s="212"/>
      <c r="U712" s="212"/>
      <c r="V712" s="212"/>
      <c r="W712" s="212"/>
      <c r="X712" s="212"/>
      <c r="Y712" s="212"/>
      <c r="Z712" s="1338"/>
      <c r="AA712" s="1338"/>
      <c r="AB712" s="1338"/>
      <c r="AC712" s="1338"/>
      <c r="AD712" s="212"/>
      <c r="AE712" s="1338"/>
      <c r="AF712" s="212"/>
      <c r="AG712" s="212"/>
      <c r="AH712" s="212"/>
      <c r="AI712" s="212"/>
      <c r="AJ712" s="212"/>
      <c r="AK712" s="746"/>
      <c r="AL712" s="212"/>
      <c r="AM712" s="212"/>
      <c r="AN712" s="212"/>
      <c r="AO712" s="212"/>
      <c r="AP712" s="212"/>
      <c r="AQ712" s="212"/>
      <c r="AR712" s="212"/>
      <c r="AS712" s="212"/>
      <c r="AT712" s="212"/>
      <c r="AU712" s="212"/>
      <c r="AV712" s="212"/>
      <c r="AW712" s="212"/>
      <c r="AX712" s="212"/>
      <c r="AY712" s="212"/>
      <c r="AZ712" s="212"/>
      <c r="BA712" s="212"/>
      <c r="BB712" s="212"/>
      <c r="BC712" s="746"/>
      <c r="BD712" s="1338"/>
      <c r="BE712" s="1338"/>
      <c r="BF712" s="1338"/>
      <c r="BG712" s="1338"/>
      <c r="BH712" s="1338"/>
      <c r="BI712" s="1338"/>
      <c r="BJ712" s="1338"/>
      <c r="BK712" s="1338"/>
      <c r="BL712" s="1338"/>
      <c r="BM712" s="1338"/>
      <c r="BN712" s="1338"/>
      <c r="BO712" s="1338"/>
      <c r="BP712" s="1338"/>
      <c r="BQ712" s="1338"/>
      <c r="BR712" s="1338"/>
      <c r="BS712" s="1338"/>
      <c r="BT712" s="1338"/>
      <c r="BU712" s="746"/>
      <c r="BV712" s="212"/>
      <c r="BW712" s="212"/>
      <c r="BX712" s="212"/>
      <c r="BY712" s="212"/>
      <c r="BZ712" s="578" t="str">
        <f t="shared" si="2322"/>
        <v/>
      </c>
      <c r="CA712" s="578" t="str">
        <f t="shared" si="2323"/>
        <v/>
      </c>
      <c r="CB712" s="578" t="str">
        <f t="shared" si="2324"/>
        <v/>
      </c>
      <c r="CC712" s="665" t="str">
        <f t="shared" si="2325"/>
        <v/>
      </c>
      <c r="CD712" s="1069" t="str">
        <f t="shared" si="2331"/>
        <v/>
      </c>
      <c r="CE712" s="1070" t="str">
        <f t="shared" si="2331"/>
        <v/>
      </c>
      <c r="CF712" s="1070" t="str">
        <f t="shared" si="2331"/>
        <v/>
      </c>
      <c r="CG712" s="1070" t="str">
        <f t="shared" si="2331"/>
        <v/>
      </c>
      <c r="CH712" s="1070" t="str">
        <f t="shared" si="2331"/>
        <v/>
      </c>
      <c r="CI712" s="1071" t="str">
        <f t="shared" si="2331"/>
        <v/>
      </c>
      <c r="CJ712" s="1071" t="str">
        <f t="shared" si="2331"/>
        <v/>
      </c>
      <c r="CK712" s="1070" t="str">
        <f t="shared" si="2332"/>
        <v/>
      </c>
      <c r="CL712" s="1070" t="str">
        <f t="shared" si="2332"/>
        <v/>
      </c>
      <c r="CM712" s="1070" t="str">
        <f t="shared" si="2332"/>
        <v/>
      </c>
      <c r="CN712" s="1070" t="str">
        <f t="shared" si="2332"/>
        <v/>
      </c>
      <c r="CO712" s="1069" t="str">
        <f t="shared" si="2332"/>
        <v/>
      </c>
      <c r="CP712" s="532" t="str">
        <f t="shared" si="2333"/>
        <v/>
      </c>
      <c r="CQ712" s="533" t="str">
        <f t="shared" si="2333"/>
        <v/>
      </c>
      <c r="CR712" s="534" t="str">
        <f t="shared" si="2333"/>
        <v/>
      </c>
      <c r="CS712" s="534" t="str">
        <f t="shared" si="2333"/>
        <v/>
      </c>
      <c r="CT712" s="534" t="str">
        <f t="shared" si="2333"/>
        <v/>
      </c>
      <c r="CU712" s="534" t="str">
        <f t="shared" si="2333"/>
        <v/>
      </c>
      <c r="CV712" s="534" t="str">
        <f t="shared" si="2333"/>
        <v/>
      </c>
      <c r="CW712" s="535" t="str">
        <f t="shared" si="2333"/>
        <v/>
      </c>
      <c r="CX712" s="535" t="str">
        <f t="shared" si="2333"/>
        <v/>
      </c>
      <c r="CY712" s="535" t="str">
        <f t="shared" si="2333"/>
        <v/>
      </c>
      <c r="CZ712" s="534" t="str">
        <f t="shared" si="2334"/>
        <v/>
      </c>
      <c r="DA712" s="534" t="str">
        <f t="shared" si="2334"/>
        <v/>
      </c>
      <c r="DB712" s="534" t="str">
        <f t="shared" si="2334"/>
        <v/>
      </c>
      <c r="DC712" s="534" t="str">
        <f t="shared" si="2334"/>
        <v/>
      </c>
      <c r="DD712" s="534" t="str">
        <f t="shared" si="2334"/>
        <v/>
      </c>
      <c r="DE712" s="533" t="str">
        <f t="shared" si="2334"/>
        <v/>
      </c>
      <c r="DF712" s="532" t="str">
        <f t="shared" si="2334"/>
        <v/>
      </c>
      <c r="DG712" s="631">
        <f>COUNT(B712:R712)</f>
        <v>0</v>
      </c>
      <c r="DH712" s="96">
        <f>COUNT(T712:AJ712)</f>
        <v>0</v>
      </c>
      <c r="DI712" s="96">
        <f>COUNT(AL712:BB712)</f>
        <v>0</v>
      </c>
      <c r="DJ712" s="96">
        <f>COUNT(BD712:BT712)</f>
        <v>0</v>
      </c>
      <c r="DK712" s="467"/>
      <c r="DL712" s="599"/>
      <c r="DM712" s="599"/>
      <c r="DN712" s="599"/>
      <c r="DO712" s="599"/>
      <c r="DP712" s="599"/>
      <c r="DQ712" s="599"/>
      <c r="DR712" s="599"/>
      <c r="DS712" s="599"/>
      <c r="DT712" s="468"/>
    </row>
    <row r="713" spans="1:124" s="470" customFormat="1" ht="15.75" hidden="1" customHeight="1">
      <c r="A713" s="590" t="s">
        <v>311</v>
      </c>
      <c r="B713" s="212"/>
      <c r="C713" s="212"/>
      <c r="D713" s="212"/>
      <c r="E713" s="212"/>
      <c r="F713" s="212"/>
      <c r="G713" s="212"/>
      <c r="H713" s="212"/>
      <c r="I713" s="212"/>
      <c r="J713" s="212"/>
      <c r="K713" s="212"/>
      <c r="L713" s="212"/>
      <c r="M713" s="212"/>
      <c r="N713" s="212"/>
      <c r="O713" s="212"/>
      <c r="P713" s="212"/>
      <c r="Q713" s="212"/>
      <c r="R713" s="212"/>
      <c r="S713" s="746"/>
      <c r="T713" s="212"/>
      <c r="U713" s="212"/>
      <c r="V713" s="212"/>
      <c r="W713" s="212"/>
      <c r="X713" s="212"/>
      <c r="Y713" s="212"/>
      <c r="Z713" s="1338"/>
      <c r="AA713" s="1338"/>
      <c r="AB713" s="1338"/>
      <c r="AC713" s="1338"/>
      <c r="AD713" s="212"/>
      <c r="AE713" s="1338"/>
      <c r="AF713" s="212"/>
      <c r="AG713" s="212"/>
      <c r="AH713" s="212"/>
      <c r="AI713" s="212"/>
      <c r="AJ713" s="212"/>
      <c r="AK713" s="746"/>
      <c r="AL713" s="212"/>
      <c r="AM713" s="212"/>
      <c r="AN713" s="212"/>
      <c r="AO713" s="212"/>
      <c r="AP713" s="212"/>
      <c r="AQ713" s="212"/>
      <c r="AR713" s="212"/>
      <c r="AS713" s="212"/>
      <c r="AT713" s="212"/>
      <c r="AU713" s="212"/>
      <c r="AV713" s="212"/>
      <c r="AW713" s="212"/>
      <c r="AX713" s="212"/>
      <c r="AY713" s="212"/>
      <c r="AZ713" s="212"/>
      <c r="BA713" s="212"/>
      <c r="BB713" s="212"/>
      <c r="BC713" s="746"/>
      <c r="BD713" s="1338"/>
      <c r="BE713" s="1338"/>
      <c r="BF713" s="1338"/>
      <c r="BG713" s="1338"/>
      <c r="BH713" s="1338"/>
      <c r="BI713" s="1338"/>
      <c r="BJ713" s="1338"/>
      <c r="BK713" s="1338"/>
      <c r="BL713" s="1338"/>
      <c r="BM713" s="1338"/>
      <c r="BN713" s="1338"/>
      <c r="BO713" s="1338"/>
      <c r="BP713" s="1338"/>
      <c r="BQ713" s="1338"/>
      <c r="BR713" s="1338"/>
      <c r="BS713" s="1338"/>
      <c r="BT713" s="1338"/>
      <c r="BU713" s="746"/>
      <c r="BV713" s="212"/>
      <c r="BW713" s="212"/>
      <c r="BX713" s="212"/>
      <c r="BY713" s="212"/>
      <c r="BZ713" s="578" t="str">
        <f t="shared" si="2322"/>
        <v/>
      </c>
      <c r="CA713" s="578" t="str">
        <f t="shared" si="2323"/>
        <v/>
      </c>
      <c r="CB713" s="578" t="str">
        <f t="shared" si="2324"/>
        <v/>
      </c>
      <c r="CC713" s="665" t="str">
        <f t="shared" si="2325"/>
        <v/>
      </c>
      <c r="CD713" s="1069" t="str">
        <f t="shared" si="2331"/>
        <v/>
      </c>
      <c r="CE713" s="1070" t="str">
        <f t="shared" si="2331"/>
        <v/>
      </c>
      <c r="CF713" s="1070" t="str">
        <f t="shared" si="2331"/>
        <v/>
      </c>
      <c r="CG713" s="1070" t="str">
        <f t="shared" si="2331"/>
        <v/>
      </c>
      <c r="CH713" s="1070" t="str">
        <f t="shared" si="2331"/>
        <v/>
      </c>
      <c r="CI713" s="1071" t="str">
        <f t="shared" si="2331"/>
        <v/>
      </c>
      <c r="CJ713" s="1071" t="str">
        <f t="shared" si="2331"/>
        <v/>
      </c>
      <c r="CK713" s="1070" t="str">
        <f t="shared" si="2332"/>
        <v/>
      </c>
      <c r="CL713" s="1070" t="str">
        <f t="shared" si="2332"/>
        <v/>
      </c>
      <c r="CM713" s="1070" t="str">
        <f t="shared" si="2332"/>
        <v/>
      </c>
      <c r="CN713" s="1070" t="str">
        <f t="shared" si="2332"/>
        <v/>
      </c>
      <c r="CO713" s="1069" t="str">
        <f t="shared" si="2332"/>
        <v/>
      </c>
      <c r="CP713" s="532" t="str">
        <f t="shared" si="2333"/>
        <v/>
      </c>
      <c r="CQ713" s="533" t="str">
        <f t="shared" si="2333"/>
        <v/>
      </c>
      <c r="CR713" s="534" t="str">
        <f t="shared" si="2333"/>
        <v/>
      </c>
      <c r="CS713" s="534" t="str">
        <f t="shared" si="2333"/>
        <v/>
      </c>
      <c r="CT713" s="534" t="str">
        <f t="shared" si="2333"/>
        <v/>
      </c>
      <c r="CU713" s="534" t="str">
        <f t="shared" si="2333"/>
        <v/>
      </c>
      <c r="CV713" s="534" t="str">
        <f t="shared" si="2333"/>
        <v/>
      </c>
      <c r="CW713" s="535" t="str">
        <f t="shared" si="2333"/>
        <v/>
      </c>
      <c r="CX713" s="535" t="str">
        <f t="shared" si="2333"/>
        <v/>
      </c>
      <c r="CY713" s="535" t="str">
        <f t="shared" si="2333"/>
        <v/>
      </c>
      <c r="CZ713" s="534" t="str">
        <f t="shared" si="2334"/>
        <v/>
      </c>
      <c r="DA713" s="534" t="str">
        <f t="shared" si="2334"/>
        <v/>
      </c>
      <c r="DB713" s="534" t="str">
        <f t="shared" si="2334"/>
        <v/>
      </c>
      <c r="DC713" s="534" t="str">
        <f t="shared" si="2334"/>
        <v/>
      </c>
      <c r="DD713" s="534" t="str">
        <f t="shared" si="2334"/>
        <v/>
      </c>
      <c r="DE713" s="533" t="str">
        <f t="shared" si="2334"/>
        <v/>
      </c>
      <c r="DF713" s="532" t="str">
        <f t="shared" si="2334"/>
        <v/>
      </c>
      <c r="DG713" s="631">
        <f>COUNT(B713:R713)</f>
        <v>0</v>
      </c>
      <c r="DH713" s="96">
        <f>COUNT(T713:AJ713)</f>
        <v>0</v>
      </c>
      <c r="DI713" s="96">
        <f>COUNT(AL713:BB713)</f>
        <v>0</v>
      </c>
      <c r="DJ713" s="96">
        <f>COUNT(BD713:BT713)</f>
        <v>0</v>
      </c>
      <c r="DK713" s="467"/>
      <c r="DL713" s="599"/>
      <c r="DM713" s="599"/>
      <c r="DN713" s="599"/>
      <c r="DO713" s="599"/>
      <c r="DP713" s="599"/>
      <c r="DQ713" s="599"/>
      <c r="DR713" s="599"/>
      <c r="DS713" s="599"/>
      <c r="DT713" s="468"/>
    </row>
    <row r="714" spans="1:124" s="470" customFormat="1" ht="15.75" customHeight="1">
      <c r="A714" s="751" t="s">
        <v>312</v>
      </c>
      <c r="B714" s="587">
        <f>'Data 2'!B120</f>
        <v>0</v>
      </c>
      <c r="C714" s="587">
        <f>'Data 2'!C120</f>
        <v>0</v>
      </c>
      <c r="D714" s="587">
        <f>'Data 2'!D120</f>
        <v>4000</v>
      </c>
      <c r="E714" s="587">
        <f>'Data 2'!E120</f>
        <v>2880</v>
      </c>
      <c r="F714" s="587">
        <f>'Data 2'!F120</f>
        <v>0</v>
      </c>
      <c r="G714" s="587">
        <f>'Data 2'!G120</f>
        <v>0</v>
      </c>
      <c r="H714" s="587">
        <f>'Data 2'!H120</f>
        <v>0</v>
      </c>
      <c r="I714" s="587">
        <f>'Data 2'!I120</f>
        <v>0</v>
      </c>
      <c r="J714" s="587">
        <f>'Data 2'!J120</f>
        <v>0</v>
      </c>
      <c r="K714" s="587">
        <f>'Data 2'!K120</f>
        <v>0</v>
      </c>
      <c r="L714" s="587">
        <f>'Data 2'!L120</f>
        <v>0</v>
      </c>
      <c r="M714" s="587">
        <f>'Data 2'!M120</f>
        <v>0</v>
      </c>
      <c r="N714" s="587"/>
      <c r="O714" s="587"/>
      <c r="P714" s="587"/>
      <c r="Q714" s="587"/>
      <c r="R714" s="587"/>
      <c r="S714" s="623"/>
      <c r="T714" s="587">
        <f>'Data 2'!T120</f>
        <v>0</v>
      </c>
      <c r="U714" s="587">
        <f>'Data 2'!U120</f>
        <v>0</v>
      </c>
      <c r="V714" s="587">
        <f>'Data 2'!V120</f>
        <v>0</v>
      </c>
      <c r="W714" s="587">
        <f>'Data 2'!W120</f>
        <v>0</v>
      </c>
      <c r="X714" s="587">
        <f>'Data 2'!X120</f>
        <v>0</v>
      </c>
      <c r="Y714" s="587">
        <f>'Data 2'!Y120</f>
        <v>0</v>
      </c>
      <c r="Z714" s="587">
        <f>'Data 2'!Z120</f>
        <v>0</v>
      </c>
      <c r="AA714" s="587">
        <f>'Data 2'!AA120</f>
        <v>0</v>
      </c>
      <c r="AB714" s="587">
        <f>'Data 2'!AB120</f>
        <v>0</v>
      </c>
      <c r="AC714" s="587">
        <f>'Data 2'!AC120</f>
        <v>0</v>
      </c>
      <c r="AD714" s="587">
        <f>'Data 2'!AD120</f>
        <v>0</v>
      </c>
      <c r="AE714" s="587">
        <f>'Data 2'!AE120</f>
        <v>0</v>
      </c>
      <c r="AF714" s="587"/>
      <c r="AG714" s="587"/>
      <c r="AH714" s="587"/>
      <c r="AI714" s="587"/>
      <c r="AJ714" s="587"/>
      <c r="AK714" s="623"/>
      <c r="AL714" s="587">
        <f>'Data 2'!AL120</f>
        <v>0</v>
      </c>
      <c r="AM714" s="587">
        <f>'Data 2'!AM120</f>
        <v>0</v>
      </c>
      <c r="AN714" s="587">
        <f>'Data 2'!AN120</f>
        <v>7200</v>
      </c>
      <c r="AO714" s="587">
        <f>'Data 2'!AO120</f>
        <v>64800</v>
      </c>
      <c r="AP714" s="587">
        <f>'Data 2'!AP120</f>
        <v>3000</v>
      </c>
      <c r="AQ714" s="587">
        <f>'Data 2'!AQ120</f>
        <v>1560</v>
      </c>
      <c r="AR714" s="587">
        <f>'Data 2'!AR120</f>
        <v>0</v>
      </c>
      <c r="AS714" s="587">
        <f>'Data 2'!AS120</f>
        <v>0</v>
      </c>
      <c r="AT714" s="587">
        <f>'Data 2'!AT120</f>
        <v>0</v>
      </c>
      <c r="AU714" s="587">
        <f>'Data 2'!AU120</f>
        <v>0</v>
      </c>
      <c r="AV714" s="587">
        <f>'Data 2'!AV120</f>
        <v>0</v>
      </c>
      <c r="AW714" s="587">
        <f>'Data 2'!AW120</f>
        <v>0</v>
      </c>
      <c r="AX714" s="587"/>
      <c r="AY714" s="587"/>
      <c r="AZ714" s="587"/>
      <c r="BA714" s="587"/>
      <c r="BB714" s="587"/>
      <c r="BC714" s="623"/>
      <c r="BD714" s="1340">
        <f>'Data 2'!BD120</f>
        <v>0</v>
      </c>
      <c r="BE714" s="1340">
        <f>'Data 2'!BE120</f>
        <v>0</v>
      </c>
      <c r="BF714" s="1340">
        <f>'Data 2'!BF120</f>
        <v>0</v>
      </c>
      <c r="BG714" s="1340">
        <f>'Data 2'!BG120</f>
        <v>0</v>
      </c>
      <c r="BH714" s="1340">
        <f>'Data 2'!BH120</f>
        <v>0</v>
      </c>
      <c r="BI714" s="1340">
        <f>'Data 2'!BI120</f>
        <v>0</v>
      </c>
      <c r="BJ714" s="1340">
        <f>'Data 2'!BJ120</f>
        <v>0</v>
      </c>
      <c r="BK714" s="1340">
        <f>'Data 2'!BK120</f>
        <v>0</v>
      </c>
      <c r="BL714" s="1340">
        <f>'Data 2'!BL120</f>
        <v>0</v>
      </c>
      <c r="BM714" s="1340">
        <f>'Data 2'!BM120</f>
        <v>0</v>
      </c>
      <c r="BN714" s="1340">
        <f>'Data 2'!BN120</f>
        <v>0</v>
      </c>
      <c r="BO714" s="1340">
        <f>'Data 2'!BO120</f>
        <v>0</v>
      </c>
      <c r="BP714" s="1340"/>
      <c r="BQ714" s="1340"/>
      <c r="BR714" s="1340"/>
      <c r="BS714" s="1340"/>
      <c r="BT714" s="1340"/>
      <c r="BU714" s="623"/>
      <c r="BV714" s="587">
        <f>'Data 2'!BV120</f>
        <v>0</v>
      </c>
      <c r="BW714" s="587">
        <f>'Data 2'!BW120</f>
        <v>0</v>
      </c>
      <c r="BX714" s="587">
        <f>'Data 2'!BX120</f>
        <v>2400</v>
      </c>
      <c r="BY714" s="587">
        <f>'Data 2'!BY120</f>
        <v>0</v>
      </c>
      <c r="BZ714" s="578">
        <f t="shared" si="2322"/>
        <v>288</v>
      </c>
      <c r="CA714" s="578">
        <f t="shared" si="2323"/>
        <v>0</v>
      </c>
      <c r="CB714" s="578">
        <f t="shared" si="2324"/>
        <v>1176</v>
      </c>
      <c r="CC714" s="665">
        <f t="shared" si="2325"/>
        <v>0</v>
      </c>
      <c r="CD714" s="1069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070">
        <f t="shared" ref="CE714:CO714" si="2335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070">
        <f t="shared" si="2335"/>
        <v>0</v>
      </c>
      <c r="CG714" s="1070">
        <f t="shared" si="2335"/>
        <v>0</v>
      </c>
      <c r="CH714" s="1070">
        <f t="shared" si="2335"/>
        <v>0</v>
      </c>
      <c r="CI714" s="1071">
        <f t="shared" si="2335"/>
        <v>0</v>
      </c>
      <c r="CJ714" s="1071">
        <f t="shared" si="2335"/>
        <v>0</v>
      </c>
      <c r="CK714" s="1070">
        <f t="shared" si="2335"/>
        <v>0</v>
      </c>
      <c r="CL714" s="1070">
        <f t="shared" si="2335"/>
        <v>0</v>
      </c>
      <c r="CM714" s="1070">
        <f t="shared" si="2335"/>
        <v>0</v>
      </c>
      <c r="CN714" s="1070">
        <f t="shared" si="2335"/>
        <v>0</v>
      </c>
      <c r="CO714" s="1069">
        <f t="shared" si="2335"/>
        <v>0</v>
      </c>
      <c r="CP714" s="532" t="str">
        <f t="shared" si="2333"/>
        <v/>
      </c>
      <c r="CQ714" s="533" t="str">
        <f t="shared" si="2333"/>
        <v/>
      </c>
      <c r="CR714" s="534" t="str">
        <f t="shared" si="2333"/>
        <v/>
      </c>
      <c r="CS714" s="534">
        <f t="shared" si="2333"/>
        <v>0</v>
      </c>
      <c r="CT714" s="534">
        <f t="shared" si="2333"/>
        <v>0</v>
      </c>
      <c r="CU714" s="534">
        <f t="shared" si="2333"/>
        <v>0</v>
      </c>
      <c r="CV714" s="534">
        <f t="shared" si="2333"/>
        <v>0</v>
      </c>
      <c r="CW714" s="535">
        <f t="shared" si="2333"/>
        <v>0</v>
      </c>
      <c r="CX714" s="535">
        <f t="shared" si="2333"/>
        <v>0</v>
      </c>
      <c r="CY714" s="535">
        <f t="shared" si="2333"/>
        <v>0</v>
      </c>
      <c r="CZ714" s="534">
        <f t="shared" si="2334"/>
        <v>0</v>
      </c>
      <c r="DA714" s="534">
        <f t="shared" si="2334"/>
        <v>0</v>
      </c>
      <c r="DB714" s="534">
        <f t="shared" si="2334"/>
        <v>0</v>
      </c>
      <c r="DC714" s="534">
        <f t="shared" si="2334"/>
        <v>0</v>
      </c>
      <c r="DD714" s="534">
        <f t="shared" si="2334"/>
        <v>0</v>
      </c>
      <c r="DE714" s="533" t="str">
        <f t="shared" si="2334"/>
        <v/>
      </c>
      <c r="DF714" s="532" t="str">
        <f t="shared" si="2334"/>
        <v/>
      </c>
      <c r="DG714" s="631">
        <f>COUNT(B714:R714)</f>
        <v>12</v>
      </c>
      <c r="DH714" s="96">
        <f>COUNT(T714:AJ714)</f>
        <v>12</v>
      </c>
      <c r="DI714" s="96">
        <f>COUNT(AL714:BB714)</f>
        <v>12</v>
      </c>
      <c r="DJ714" s="96">
        <f>COUNT(BD714:BT714)</f>
        <v>12</v>
      </c>
      <c r="DK714" s="467"/>
      <c r="DL714" s="599"/>
      <c r="DM714" s="599"/>
      <c r="DN714" s="599"/>
      <c r="DO714" s="599"/>
      <c r="DP714" s="599"/>
      <c r="DQ714" s="599"/>
      <c r="DR714" s="599"/>
      <c r="DS714" s="599"/>
      <c r="DT714" s="468"/>
    </row>
    <row r="715" spans="1:124" s="470" customFormat="1" ht="15.75" customHeight="1">
      <c r="A715" s="722" t="s">
        <v>314</v>
      </c>
      <c r="B715" s="733"/>
      <c r="C715" s="733"/>
      <c r="D715" s="733"/>
      <c r="E715" s="733"/>
      <c r="F715" s="733"/>
      <c r="G715" s="733"/>
      <c r="H715" s="733"/>
      <c r="I715" s="733"/>
      <c r="J715" s="733"/>
      <c r="K715" s="733"/>
      <c r="L715" s="733"/>
      <c r="M715" s="733"/>
      <c r="N715" s="733"/>
      <c r="O715" s="733"/>
      <c r="P715" s="733"/>
      <c r="Q715" s="733"/>
      <c r="R715" s="733"/>
      <c r="S715" s="746"/>
      <c r="T715" s="733"/>
      <c r="U715" s="733"/>
      <c r="V715" s="733"/>
      <c r="W715" s="733"/>
      <c r="X715" s="733"/>
      <c r="Y715" s="733"/>
      <c r="Z715" s="1381"/>
      <c r="AA715" s="1381"/>
      <c r="AB715" s="1381"/>
      <c r="AC715" s="1381"/>
      <c r="AD715" s="733"/>
      <c r="AE715" s="1381"/>
      <c r="AF715" s="733"/>
      <c r="AG715" s="733"/>
      <c r="AH715" s="733"/>
      <c r="AI715" s="733"/>
      <c r="AJ715" s="733"/>
      <c r="AK715" s="746"/>
      <c r="AL715" s="733"/>
      <c r="AM715" s="733"/>
      <c r="AN715" s="733"/>
      <c r="AO715" s="733"/>
      <c r="AP715" s="733"/>
      <c r="AQ715" s="733"/>
      <c r="AR715" s="733"/>
      <c r="AS715" s="733"/>
      <c r="AT715" s="733"/>
      <c r="AU715" s="733"/>
      <c r="AV715" s="733"/>
      <c r="AW715" s="733"/>
      <c r="AX715" s="733"/>
      <c r="AY715" s="733"/>
      <c r="AZ715" s="733"/>
      <c r="BA715" s="733"/>
      <c r="BB715" s="733"/>
      <c r="BC715" s="746"/>
      <c r="BD715" s="1381"/>
      <c r="BE715" s="1381"/>
      <c r="BF715" s="1381"/>
      <c r="BG715" s="1381"/>
      <c r="BH715" s="1381"/>
      <c r="BI715" s="1381"/>
      <c r="BJ715" s="1381"/>
      <c r="BK715" s="1381"/>
      <c r="BL715" s="1381"/>
      <c r="BM715" s="1381"/>
      <c r="BN715" s="1381"/>
      <c r="BO715" s="1381"/>
      <c r="BP715" s="1381"/>
      <c r="BQ715" s="1381"/>
      <c r="BR715" s="1381"/>
      <c r="BS715" s="1381"/>
      <c r="BT715" s="1381"/>
      <c r="BU715" s="746"/>
      <c r="BV715" s="733"/>
      <c r="BW715" s="733"/>
      <c r="BX715" s="733"/>
      <c r="BY715" s="733"/>
      <c r="BZ715" s="570" t="str">
        <f t="shared" si="2322"/>
        <v/>
      </c>
      <c r="CA715" s="570" t="str">
        <f t="shared" si="2323"/>
        <v/>
      </c>
      <c r="CB715" s="570" t="str">
        <f t="shared" si="2324"/>
        <v/>
      </c>
      <c r="CC715" s="664" t="str">
        <f t="shared" si="2325"/>
        <v/>
      </c>
      <c r="CD715" s="1076"/>
      <c r="CE715" s="1076"/>
      <c r="CF715" s="1076"/>
      <c r="CG715" s="1076"/>
      <c r="CH715" s="1076"/>
      <c r="CI715" s="1076"/>
      <c r="CJ715" s="1076"/>
      <c r="CK715" s="1076"/>
      <c r="CL715" s="1076"/>
      <c r="CM715" s="1076"/>
      <c r="CN715" s="1076"/>
      <c r="CO715" s="1076"/>
      <c r="CP715" s="188"/>
      <c r="CQ715" s="188"/>
      <c r="CR715" s="188"/>
      <c r="CS715" s="188"/>
      <c r="CT715" s="188"/>
      <c r="CU715" s="188"/>
      <c r="CV715" s="188"/>
      <c r="CW715" s="188"/>
      <c r="CX715" s="188"/>
      <c r="CY715" s="188"/>
      <c r="CZ715" s="188"/>
      <c r="DA715" s="188"/>
      <c r="DB715" s="188"/>
      <c r="DC715" s="188"/>
      <c r="DD715" s="188"/>
      <c r="DE715" s="188"/>
      <c r="DF715" s="188"/>
      <c r="DG715" s="579"/>
      <c r="DH715" s="98"/>
      <c r="DI715" s="98"/>
      <c r="DJ715" s="98"/>
      <c r="DK715" s="572"/>
      <c r="DL715" s="598"/>
      <c r="DM715" s="598"/>
      <c r="DN715" s="598"/>
      <c r="DO715" s="598"/>
      <c r="DP715" s="598"/>
      <c r="DQ715" s="598"/>
      <c r="DR715" s="598"/>
      <c r="DS715" s="598"/>
      <c r="DT715" s="468"/>
    </row>
    <row r="716" spans="1:124" s="470" customFormat="1" ht="15.75" hidden="1" customHeight="1">
      <c r="A716" s="590" t="s">
        <v>294</v>
      </c>
      <c r="B716" s="260"/>
      <c r="C716" s="260"/>
      <c r="D716" s="260"/>
      <c r="E716" s="260"/>
      <c r="F716" s="260"/>
      <c r="G716" s="260"/>
      <c r="H716" s="260"/>
      <c r="I716" s="260"/>
      <c r="J716" s="260"/>
      <c r="K716" s="260"/>
      <c r="L716" s="260"/>
      <c r="M716" s="260"/>
      <c r="N716" s="260"/>
      <c r="O716" s="260"/>
      <c r="P716" s="260"/>
      <c r="Q716" s="260"/>
      <c r="R716" s="260"/>
      <c r="S716" s="746"/>
      <c r="T716" s="260"/>
      <c r="U716" s="260"/>
      <c r="V716" s="260"/>
      <c r="W716" s="260"/>
      <c r="X716" s="260"/>
      <c r="Y716" s="260"/>
      <c r="Z716" s="1339"/>
      <c r="AA716" s="1339"/>
      <c r="AB716" s="1339"/>
      <c r="AC716" s="1339"/>
      <c r="AD716" s="260"/>
      <c r="AE716" s="1339"/>
      <c r="AF716" s="260"/>
      <c r="AG716" s="260"/>
      <c r="AH716" s="260"/>
      <c r="AI716" s="260"/>
      <c r="AJ716" s="260"/>
      <c r="AK716" s="746"/>
      <c r="AL716" s="260"/>
      <c r="AM716" s="260"/>
      <c r="AN716" s="260"/>
      <c r="AO716" s="260"/>
      <c r="AP716" s="260"/>
      <c r="AQ716" s="260"/>
      <c r="AR716" s="260"/>
      <c r="AS716" s="260"/>
      <c r="AT716" s="260"/>
      <c r="AU716" s="260"/>
      <c r="AV716" s="260"/>
      <c r="AW716" s="260"/>
      <c r="AX716" s="260"/>
      <c r="AY716" s="260"/>
      <c r="AZ716" s="260"/>
      <c r="BA716" s="260"/>
      <c r="BB716" s="260"/>
      <c r="BC716" s="746"/>
      <c r="BD716" s="1339"/>
      <c r="BE716" s="1339"/>
      <c r="BF716" s="1339"/>
      <c r="BG716" s="1339"/>
      <c r="BH716" s="1339"/>
      <c r="BI716" s="1339"/>
      <c r="BJ716" s="1339"/>
      <c r="BK716" s="1339"/>
      <c r="BL716" s="1339"/>
      <c r="BM716" s="1339"/>
      <c r="BN716" s="1339"/>
      <c r="BO716" s="1339"/>
      <c r="BP716" s="1339"/>
      <c r="BQ716" s="1339"/>
      <c r="BR716" s="1339"/>
      <c r="BS716" s="1339"/>
      <c r="BT716" s="1339"/>
      <c r="BU716" s="746"/>
      <c r="BV716" s="260"/>
      <c r="BW716" s="260"/>
      <c r="BX716" s="260"/>
      <c r="BY716" s="260"/>
      <c r="BZ716" s="578" t="str">
        <f t="shared" si="2322"/>
        <v/>
      </c>
      <c r="CA716" s="578" t="str">
        <f t="shared" si="2323"/>
        <v/>
      </c>
      <c r="CB716" s="578" t="str">
        <f t="shared" si="2324"/>
        <v/>
      </c>
      <c r="CC716" s="665" t="str">
        <f t="shared" si="2325"/>
        <v/>
      </c>
      <c r="CD716" s="1069" t="str">
        <f t="shared" ref="CD716:CD719" si="233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70" t="str">
        <f t="shared" ref="CE716:CE719" si="2337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070" t="str">
        <f t="shared" ref="CF716:CF719" si="2338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070" t="str">
        <f t="shared" ref="CG716:CG719" si="2339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070" t="str">
        <f t="shared" ref="CH716:CH719" si="2340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071" t="str">
        <f t="shared" ref="CI716:CI719" si="2341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071" t="str">
        <f t="shared" ref="CJ716:CJ719" si="2342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070" t="str">
        <f t="shared" ref="CK716:CK719" si="2343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070" t="str">
        <f t="shared" ref="CL716:CL719" si="2344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070" t="str">
        <f t="shared" ref="CM716:CM719" si="2345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070" t="str">
        <f t="shared" ref="CN716:CN719" si="2346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069" t="str">
        <f t="shared" ref="CO716:CO719" si="2347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32" t="str">
        <f t="shared" ref="CP716:CP733" si="2348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3" t="str">
        <f t="shared" ref="CQ716:CQ733" si="2349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4" t="str">
        <f t="shared" ref="CR716:CR733" si="2350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4" t="str">
        <f t="shared" ref="CS716:CS733" si="2351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4" t="str">
        <f t="shared" ref="CT716:CT733" si="2352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4" t="str">
        <f t="shared" ref="CU716:CU733" si="2353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4" t="str">
        <f t="shared" ref="CV716:CV733" si="2354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5" t="str">
        <f t="shared" ref="CW716:CW733" si="2355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3" si="2356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5" t="str">
        <f t="shared" ref="CY716:CY733" si="2357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4" t="str">
        <f t="shared" ref="CZ716:CZ733" si="2358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4" t="str">
        <f t="shared" ref="DA716:DA733" si="2359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4" t="str">
        <f t="shared" ref="DB716:DB733" si="2360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3" si="2361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4" t="str">
        <f t="shared" ref="DD716:DD733" si="2362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3" t="str">
        <f t="shared" ref="DE716:DE733" si="2363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32" t="str">
        <f t="shared" ref="DF716:DF733" si="2364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31">
        <f t="shared" ref="DG716:DG727" si="2365">COUNT(B716:R716)</f>
        <v>0</v>
      </c>
      <c r="DH716" s="96">
        <f t="shared" ref="DH716:DH727" si="2366">COUNT(T716:AJ716)</f>
        <v>0</v>
      </c>
      <c r="DI716" s="96">
        <f t="shared" ref="DI716:DI727" si="2367">COUNT(AL716:BB716)</f>
        <v>0</v>
      </c>
      <c r="DJ716" s="96">
        <f t="shared" ref="DJ716:DJ727" si="2368">COUNT(BD716:BT716)</f>
        <v>0</v>
      </c>
      <c r="DK716" s="467"/>
      <c r="DL716" s="599"/>
      <c r="DM716" s="599"/>
      <c r="DN716" s="599"/>
      <c r="DO716" s="599"/>
      <c r="DP716" s="599"/>
      <c r="DQ716" s="599"/>
      <c r="DR716" s="599"/>
      <c r="DS716" s="599"/>
      <c r="DT716" s="468"/>
    </row>
    <row r="717" spans="1:124" s="470" customFormat="1" ht="15.75" hidden="1" customHeight="1">
      <c r="A717" s="590" t="s">
        <v>295</v>
      </c>
      <c r="B717" s="212"/>
      <c r="C717" s="212"/>
      <c r="D717" s="212"/>
      <c r="E717" s="212"/>
      <c r="F717" s="212"/>
      <c r="G717" s="212"/>
      <c r="H717" s="212"/>
      <c r="I717" s="212"/>
      <c r="J717" s="212"/>
      <c r="K717" s="212"/>
      <c r="L717" s="212"/>
      <c r="M717" s="212"/>
      <c r="N717" s="212"/>
      <c r="O717" s="212"/>
      <c r="P717" s="212"/>
      <c r="Q717" s="212"/>
      <c r="R717" s="212"/>
      <c r="S717" s="746"/>
      <c r="T717" s="212"/>
      <c r="U717" s="212"/>
      <c r="V717" s="212"/>
      <c r="W717" s="212"/>
      <c r="X717" s="212"/>
      <c r="Y717" s="212"/>
      <c r="Z717" s="1338"/>
      <c r="AA717" s="1338"/>
      <c r="AB717" s="1338"/>
      <c r="AC717" s="1338"/>
      <c r="AD717" s="212"/>
      <c r="AE717" s="1338"/>
      <c r="AF717" s="212"/>
      <c r="AG717" s="212"/>
      <c r="AH717" s="212"/>
      <c r="AI717" s="212"/>
      <c r="AJ717" s="212"/>
      <c r="AK717" s="746"/>
      <c r="AL717" s="212"/>
      <c r="AM717" s="212"/>
      <c r="AN717" s="212"/>
      <c r="AO717" s="212"/>
      <c r="AP717" s="212"/>
      <c r="AQ717" s="212"/>
      <c r="AR717" s="212"/>
      <c r="AS717" s="212"/>
      <c r="AT717" s="212"/>
      <c r="AU717" s="212"/>
      <c r="AV717" s="212"/>
      <c r="AW717" s="212"/>
      <c r="AX717" s="212"/>
      <c r="AY717" s="212"/>
      <c r="AZ717" s="212"/>
      <c r="BA717" s="212"/>
      <c r="BB717" s="212"/>
      <c r="BC717" s="746"/>
      <c r="BD717" s="1338"/>
      <c r="BE717" s="1338"/>
      <c r="BF717" s="1338"/>
      <c r="BG717" s="1338"/>
      <c r="BH717" s="1338"/>
      <c r="BI717" s="1338"/>
      <c r="BJ717" s="1338"/>
      <c r="BK717" s="1338"/>
      <c r="BL717" s="1338"/>
      <c r="BM717" s="1338"/>
      <c r="BN717" s="1338"/>
      <c r="BO717" s="1338"/>
      <c r="BP717" s="1338"/>
      <c r="BQ717" s="1338"/>
      <c r="BR717" s="1338"/>
      <c r="BS717" s="1338"/>
      <c r="BT717" s="1338"/>
      <c r="BU717" s="746"/>
      <c r="BV717" s="212"/>
      <c r="BW717" s="212"/>
      <c r="BX717" s="212"/>
      <c r="BY717" s="212"/>
      <c r="BZ717" s="578" t="str">
        <f t="shared" si="2322"/>
        <v/>
      </c>
      <c r="CA717" s="578" t="str">
        <f t="shared" si="2323"/>
        <v/>
      </c>
      <c r="CB717" s="578" t="str">
        <f t="shared" si="2324"/>
        <v/>
      </c>
      <c r="CC717" s="665" t="str">
        <f t="shared" si="2325"/>
        <v/>
      </c>
      <c r="CD717" s="1069" t="str">
        <f t="shared" si="2336"/>
        <v/>
      </c>
      <c r="CE717" s="1070" t="str">
        <f t="shared" si="2337"/>
        <v/>
      </c>
      <c r="CF717" s="1070" t="str">
        <f t="shared" si="2338"/>
        <v/>
      </c>
      <c r="CG717" s="1070" t="str">
        <f t="shared" si="2339"/>
        <v/>
      </c>
      <c r="CH717" s="1070" t="str">
        <f t="shared" si="2340"/>
        <v/>
      </c>
      <c r="CI717" s="1071" t="str">
        <f t="shared" si="2341"/>
        <v/>
      </c>
      <c r="CJ717" s="1071" t="str">
        <f t="shared" si="2342"/>
        <v/>
      </c>
      <c r="CK717" s="1070" t="str">
        <f t="shared" si="2343"/>
        <v/>
      </c>
      <c r="CL717" s="1070" t="str">
        <f t="shared" si="2344"/>
        <v/>
      </c>
      <c r="CM717" s="1070" t="str">
        <f t="shared" si="2345"/>
        <v/>
      </c>
      <c r="CN717" s="1070" t="str">
        <f t="shared" si="2346"/>
        <v/>
      </c>
      <c r="CO717" s="1069" t="str">
        <f t="shared" si="2347"/>
        <v/>
      </c>
      <c r="CP717" s="532" t="str">
        <f t="shared" si="2348"/>
        <v/>
      </c>
      <c r="CQ717" s="533" t="str">
        <f t="shared" si="2349"/>
        <v/>
      </c>
      <c r="CR717" s="534" t="str">
        <f t="shared" si="2350"/>
        <v/>
      </c>
      <c r="CS717" s="534" t="str">
        <f t="shared" si="2351"/>
        <v/>
      </c>
      <c r="CT717" s="534" t="str">
        <f t="shared" si="2352"/>
        <v/>
      </c>
      <c r="CU717" s="534" t="str">
        <f t="shared" si="2353"/>
        <v/>
      </c>
      <c r="CV717" s="534" t="str">
        <f t="shared" si="2354"/>
        <v/>
      </c>
      <c r="CW717" s="535" t="str">
        <f t="shared" si="2355"/>
        <v/>
      </c>
      <c r="CX717" s="535" t="str">
        <f t="shared" si="2356"/>
        <v/>
      </c>
      <c r="CY717" s="535" t="str">
        <f t="shared" si="2357"/>
        <v/>
      </c>
      <c r="CZ717" s="534" t="str">
        <f t="shared" si="2358"/>
        <v/>
      </c>
      <c r="DA717" s="534" t="str">
        <f t="shared" si="2359"/>
        <v/>
      </c>
      <c r="DB717" s="534" t="str">
        <f t="shared" si="2360"/>
        <v/>
      </c>
      <c r="DC717" s="534" t="str">
        <f t="shared" si="2361"/>
        <v/>
      </c>
      <c r="DD717" s="534" t="str">
        <f t="shared" si="2362"/>
        <v/>
      </c>
      <c r="DE717" s="533" t="str">
        <f t="shared" si="2363"/>
        <v/>
      </c>
      <c r="DF717" s="532" t="str">
        <f t="shared" si="2364"/>
        <v/>
      </c>
      <c r="DG717" s="631">
        <f t="shared" si="2365"/>
        <v>0</v>
      </c>
      <c r="DH717" s="96">
        <f t="shared" si="2366"/>
        <v>0</v>
      </c>
      <c r="DI717" s="96">
        <f t="shared" si="2367"/>
        <v>0</v>
      </c>
      <c r="DJ717" s="96">
        <f t="shared" si="2368"/>
        <v>0</v>
      </c>
      <c r="DK717" s="467"/>
      <c r="DL717" s="599"/>
      <c r="DM717" s="599"/>
      <c r="DN717" s="599"/>
      <c r="DO717" s="599"/>
      <c r="DP717" s="599"/>
      <c r="DQ717" s="599"/>
      <c r="DR717" s="599"/>
      <c r="DS717" s="599"/>
      <c r="DT717" s="468"/>
    </row>
    <row r="718" spans="1:124" s="470" customFormat="1" ht="15.75" hidden="1" customHeight="1">
      <c r="A718" s="590" t="s">
        <v>280</v>
      </c>
      <c r="B718" s="212"/>
      <c r="C718" s="212"/>
      <c r="D718" s="212"/>
      <c r="E718" s="212"/>
      <c r="F718" s="212"/>
      <c r="G718" s="212"/>
      <c r="H718" s="212"/>
      <c r="I718" s="212"/>
      <c r="J718" s="212"/>
      <c r="K718" s="212"/>
      <c r="L718" s="212"/>
      <c r="M718" s="212"/>
      <c r="N718" s="212"/>
      <c r="O718" s="212"/>
      <c r="P718" s="212"/>
      <c r="Q718" s="212"/>
      <c r="R718" s="212"/>
      <c r="S718" s="746"/>
      <c r="T718" s="212"/>
      <c r="U718" s="212"/>
      <c r="V718" s="212"/>
      <c r="W718" s="212"/>
      <c r="X718" s="212"/>
      <c r="Y718" s="212"/>
      <c r="Z718" s="1338"/>
      <c r="AA718" s="1338"/>
      <c r="AB718" s="1338"/>
      <c r="AC718" s="1338"/>
      <c r="AD718" s="212"/>
      <c r="AE718" s="1338"/>
      <c r="AF718" s="212"/>
      <c r="AG718" s="212"/>
      <c r="AH718" s="212"/>
      <c r="AI718" s="212"/>
      <c r="AJ718" s="212"/>
      <c r="AK718" s="746"/>
      <c r="AL718" s="212"/>
      <c r="AM718" s="212"/>
      <c r="AN718" s="212"/>
      <c r="AO718" s="212"/>
      <c r="AP718" s="212"/>
      <c r="AQ718" s="212"/>
      <c r="AR718" s="212"/>
      <c r="AS718" s="212"/>
      <c r="AT718" s="212"/>
      <c r="AU718" s="212"/>
      <c r="AV718" s="212"/>
      <c r="AW718" s="212"/>
      <c r="AX718" s="212"/>
      <c r="AY718" s="212"/>
      <c r="AZ718" s="212"/>
      <c r="BA718" s="212"/>
      <c r="BB718" s="212"/>
      <c r="BC718" s="746"/>
      <c r="BD718" s="1338"/>
      <c r="BE718" s="1338"/>
      <c r="BF718" s="1338"/>
      <c r="BG718" s="1338"/>
      <c r="BH718" s="1338"/>
      <c r="BI718" s="1338"/>
      <c r="BJ718" s="1338"/>
      <c r="BK718" s="1338"/>
      <c r="BL718" s="1338"/>
      <c r="BM718" s="1338"/>
      <c r="BN718" s="1338"/>
      <c r="BO718" s="1338"/>
      <c r="BP718" s="1338"/>
      <c r="BQ718" s="1338"/>
      <c r="BR718" s="1338"/>
      <c r="BS718" s="1338"/>
      <c r="BT718" s="1338"/>
      <c r="BU718" s="746"/>
      <c r="BV718" s="212"/>
      <c r="BW718" s="212"/>
      <c r="BX718" s="212"/>
      <c r="BY718" s="212"/>
      <c r="BZ718" s="578" t="str">
        <f t="shared" si="2322"/>
        <v/>
      </c>
      <c r="CA718" s="578" t="str">
        <f t="shared" si="2323"/>
        <v/>
      </c>
      <c r="CB718" s="578" t="str">
        <f t="shared" si="2324"/>
        <v/>
      </c>
      <c r="CC718" s="665" t="str">
        <f t="shared" si="2325"/>
        <v/>
      </c>
      <c r="CD718" s="1069" t="str">
        <f t="shared" si="2336"/>
        <v/>
      </c>
      <c r="CE718" s="1070" t="str">
        <f t="shared" si="2337"/>
        <v/>
      </c>
      <c r="CF718" s="1070" t="str">
        <f t="shared" si="2338"/>
        <v/>
      </c>
      <c r="CG718" s="1070" t="str">
        <f t="shared" si="2339"/>
        <v/>
      </c>
      <c r="CH718" s="1070" t="str">
        <f t="shared" si="2340"/>
        <v/>
      </c>
      <c r="CI718" s="1071" t="str">
        <f t="shared" si="2341"/>
        <v/>
      </c>
      <c r="CJ718" s="1071" t="str">
        <f t="shared" si="2342"/>
        <v/>
      </c>
      <c r="CK718" s="1070" t="str">
        <f t="shared" si="2343"/>
        <v/>
      </c>
      <c r="CL718" s="1070" t="str">
        <f t="shared" si="2344"/>
        <v/>
      </c>
      <c r="CM718" s="1070" t="str">
        <f t="shared" si="2345"/>
        <v/>
      </c>
      <c r="CN718" s="1070" t="str">
        <f t="shared" si="2346"/>
        <v/>
      </c>
      <c r="CO718" s="1069" t="str">
        <f t="shared" si="2347"/>
        <v/>
      </c>
      <c r="CP718" s="532" t="str">
        <f t="shared" si="2348"/>
        <v/>
      </c>
      <c r="CQ718" s="533" t="str">
        <f t="shared" si="2349"/>
        <v/>
      </c>
      <c r="CR718" s="534" t="str">
        <f t="shared" si="2350"/>
        <v/>
      </c>
      <c r="CS718" s="534" t="str">
        <f t="shared" si="2351"/>
        <v/>
      </c>
      <c r="CT718" s="534" t="str">
        <f t="shared" si="2352"/>
        <v/>
      </c>
      <c r="CU718" s="534" t="str">
        <f t="shared" si="2353"/>
        <v/>
      </c>
      <c r="CV718" s="534" t="str">
        <f t="shared" si="2354"/>
        <v/>
      </c>
      <c r="CW718" s="535" t="str">
        <f t="shared" si="2355"/>
        <v/>
      </c>
      <c r="CX718" s="535" t="str">
        <f t="shared" si="2356"/>
        <v/>
      </c>
      <c r="CY718" s="535" t="str">
        <f t="shared" si="2357"/>
        <v/>
      </c>
      <c r="CZ718" s="534" t="str">
        <f t="shared" si="2358"/>
        <v/>
      </c>
      <c r="DA718" s="534" t="str">
        <f t="shared" si="2359"/>
        <v/>
      </c>
      <c r="DB718" s="534" t="str">
        <f t="shared" si="2360"/>
        <v/>
      </c>
      <c r="DC718" s="534" t="str">
        <f t="shared" si="2361"/>
        <v/>
      </c>
      <c r="DD718" s="534" t="str">
        <f t="shared" si="2362"/>
        <v/>
      </c>
      <c r="DE718" s="533" t="str">
        <f t="shared" si="2363"/>
        <v/>
      </c>
      <c r="DF718" s="532" t="str">
        <f t="shared" si="2364"/>
        <v/>
      </c>
      <c r="DG718" s="631">
        <f t="shared" si="2365"/>
        <v>0</v>
      </c>
      <c r="DH718" s="96">
        <f t="shared" si="2366"/>
        <v>0</v>
      </c>
      <c r="DI718" s="96">
        <f t="shared" si="2367"/>
        <v>0</v>
      </c>
      <c r="DJ718" s="96">
        <f t="shared" si="2368"/>
        <v>0</v>
      </c>
      <c r="DK718" s="467"/>
      <c r="DL718" s="599"/>
      <c r="DM718" s="599"/>
      <c r="DN718" s="599"/>
      <c r="DO718" s="599"/>
      <c r="DP718" s="599"/>
      <c r="DQ718" s="599"/>
      <c r="DR718" s="599"/>
      <c r="DS718" s="599"/>
      <c r="DT718" s="468"/>
    </row>
    <row r="719" spans="1:124" s="470" customFormat="1" ht="15.75" hidden="1" customHeight="1">
      <c r="A719" s="590" t="s">
        <v>311</v>
      </c>
      <c r="B719" s="212"/>
      <c r="C719" s="212"/>
      <c r="D719" s="212"/>
      <c r="E719" s="212"/>
      <c r="F719" s="212"/>
      <c r="G719" s="212"/>
      <c r="H719" s="212"/>
      <c r="I719" s="212"/>
      <c r="J719" s="212"/>
      <c r="K719" s="212"/>
      <c r="L719" s="212"/>
      <c r="M719" s="212"/>
      <c r="N719" s="212"/>
      <c r="O719" s="212"/>
      <c r="P719" s="212"/>
      <c r="Q719" s="212"/>
      <c r="R719" s="212"/>
      <c r="S719" s="746"/>
      <c r="T719" s="212"/>
      <c r="U719" s="212"/>
      <c r="V719" s="212"/>
      <c r="W719" s="212"/>
      <c r="X719" s="212"/>
      <c r="Y719" s="212"/>
      <c r="Z719" s="1338"/>
      <c r="AA719" s="1338"/>
      <c r="AB719" s="1338"/>
      <c r="AC719" s="1338"/>
      <c r="AD719" s="212"/>
      <c r="AE719" s="1338"/>
      <c r="AF719" s="212"/>
      <c r="AG719" s="212"/>
      <c r="AH719" s="212"/>
      <c r="AI719" s="212"/>
      <c r="AJ719" s="212"/>
      <c r="AK719" s="746"/>
      <c r="AL719" s="212"/>
      <c r="AM719" s="212"/>
      <c r="AN719" s="212"/>
      <c r="AO719" s="212"/>
      <c r="AP719" s="212"/>
      <c r="AQ719" s="212"/>
      <c r="AR719" s="212"/>
      <c r="AS719" s="212"/>
      <c r="AT719" s="212"/>
      <c r="AU719" s="212"/>
      <c r="AV719" s="212"/>
      <c r="AW719" s="212"/>
      <c r="AX719" s="212"/>
      <c r="AY719" s="212"/>
      <c r="AZ719" s="212"/>
      <c r="BA719" s="212"/>
      <c r="BB719" s="212"/>
      <c r="BC719" s="746"/>
      <c r="BD719" s="1338"/>
      <c r="BE719" s="1338"/>
      <c r="BF719" s="1338"/>
      <c r="BG719" s="1338"/>
      <c r="BH719" s="1338"/>
      <c r="BI719" s="1338"/>
      <c r="BJ719" s="1338"/>
      <c r="BK719" s="1338"/>
      <c r="BL719" s="1338"/>
      <c r="BM719" s="1338"/>
      <c r="BN719" s="1338"/>
      <c r="BO719" s="1338"/>
      <c r="BP719" s="1338"/>
      <c r="BQ719" s="1338"/>
      <c r="BR719" s="1338"/>
      <c r="BS719" s="1338"/>
      <c r="BT719" s="1338"/>
      <c r="BU719" s="746"/>
      <c r="BV719" s="212"/>
      <c r="BW719" s="212"/>
      <c r="BX719" s="212"/>
      <c r="BY719" s="212"/>
      <c r="BZ719" s="578" t="str">
        <f t="shared" si="2322"/>
        <v/>
      </c>
      <c r="CA719" s="578" t="str">
        <f t="shared" si="2323"/>
        <v/>
      </c>
      <c r="CB719" s="578" t="str">
        <f t="shared" si="2324"/>
        <v/>
      </c>
      <c r="CC719" s="665" t="str">
        <f t="shared" si="2325"/>
        <v/>
      </c>
      <c r="CD719" s="1069" t="str">
        <f t="shared" si="2336"/>
        <v/>
      </c>
      <c r="CE719" s="1070" t="str">
        <f t="shared" si="2337"/>
        <v/>
      </c>
      <c r="CF719" s="1070" t="str">
        <f t="shared" si="2338"/>
        <v/>
      </c>
      <c r="CG719" s="1070" t="str">
        <f t="shared" si="2339"/>
        <v/>
      </c>
      <c r="CH719" s="1070" t="str">
        <f t="shared" si="2340"/>
        <v/>
      </c>
      <c r="CI719" s="1071" t="str">
        <f t="shared" si="2341"/>
        <v/>
      </c>
      <c r="CJ719" s="1071" t="str">
        <f t="shared" si="2342"/>
        <v/>
      </c>
      <c r="CK719" s="1070" t="str">
        <f t="shared" si="2343"/>
        <v/>
      </c>
      <c r="CL719" s="1070" t="str">
        <f t="shared" si="2344"/>
        <v/>
      </c>
      <c r="CM719" s="1070" t="str">
        <f t="shared" si="2345"/>
        <v/>
      </c>
      <c r="CN719" s="1070" t="str">
        <f t="shared" si="2346"/>
        <v/>
      </c>
      <c r="CO719" s="1069" t="str">
        <f t="shared" si="2347"/>
        <v/>
      </c>
      <c r="CP719" s="532" t="str">
        <f t="shared" si="2348"/>
        <v/>
      </c>
      <c r="CQ719" s="533" t="str">
        <f t="shared" si="2349"/>
        <v/>
      </c>
      <c r="CR719" s="534" t="str">
        <f t="shared" si="2350"/>
        <v/>
      </c>
      <c r="CS719" s="534" t="str">
        <f t="shared" si="2351"/>
        <v/>
      </c>
      <c r="CT719" s="534" t="str">
        <f t="shared" si="2352"/>
        <v/>
      </c>
      <c r="CU719" s="534" t="str">
        <f t="shared" si="2353"/>
        <v/>
      </c>
      <c r="CV719" s="534" t="str">
        <f t="shared" si="2354"/>
        <v/>
      </c>
      <c r="CW719" s="535" t="str">
        <f t="shared" si="2355"/>
        <v/>
      </c>
      <c r="CX719" s="535" t="str">
        <f t="shared" si="2356"/>
        <v/>
      </c>
      <c r="CY719" s="535" t="str">
        <f t="shared" si="2357"/>
        <v/>
      </c>
      <c r="CZ719" s="534" t="str">
        <f t="shared" si="2358"/>
        <v/>
      </c>
      <c r="DA719" s="534" t="str">
        <f t="shared" si="2359"/>
        <v/>
      </c>
      <c r="DB719" s="534" t="str">
        <f t="shared" si="2360"/>
        <v/>
      </c>
      <c r="DC719" s="534" t="str">
        <f t="shared" si="2361"/>
        <v/>
      </c>
      <c r="DD719" s="534" t="str">
        <f t="shared" si="2362"/>
        <v/>
      </c>
      <c r="DE719" s="533" t="str">
        <f t="shared" si="2363"/>
        <v/>
      </c>
      <c r="DF719" s="532" t="str">
        <f t="shared" si="2364"/>
        <v/>
      </c>
      <c r="DG719" s="631">
        <f t="shared" si="2365"/>
        <v>0</v>
      </c>
      <c r="DH719" s="96">
        <f t="shared" si="2366"/>
        <v>0</v>
      </c>
      <c r="DI719" s="96">
        <f t="shared" si="2367"/>
        <v>0</v>
      </c>
      <c r="DJ719" s="96">
        <f t="shared" si="2368"/>
        <v>0</v>
      </c>
      <c r="DK719" s="467"/>
      <c r="DL719" s="599"/>
      <c r="DM719" s="599"/>
      <c r="DN719" s="599"/>
      <c r="DO719" s="599"/>
      <c r="DP719" s="599"/>
      <c r="DQ719" s="599"/>
      <c r="DR719" s="599"/>
      <c r="DS719" s="599"/>
      <c r="DT719" s="468"/>
    </row>
    <row r="720" spans="1:124" s="470" customFormat="1" ht="15.75" customHeight="1">
      <c r="A720" s="751" t="s">
        <v>312</v>
      </c>
      <c r="B720" s="587">
        <f>'Data 2'!B153</f>
        <v>0</v>
      </c>
      <c r="C720" s="587">
        <f>'Data 2'!C153</f>
        <v>0</v>
      </c>
      <c r="D720" s="587">
        <f>'Data 2'!D153</f>
        <v>7790.4000000000005</v>
      </c>
      <c r="E720" s="587">
        <f>'Data 2'!E153</f>
        <v>0</v>
      </c>
      <c r="F720" s="587">
        <f>'Data 2'!F153</f>
        <v>2880</v>
      </c>
      <c r="G720" s="587">
        <f>'Data 2'!G153</f>
        <v>0</v>
      </c>
      <c r="H720" s="587">
        <f>'Data 2'!H153</f>
        <v>0</v>
      </c>
      <c r="I720" s="587">
        <f>'Data 2'!I153</f>
        <v>0</v>
      </c>
      <c r="J720" s="587">
        <f>'Data 2'!J153</f>
        <v>0</v>
      </c>
      <c r="K720" s="587">
        <f>'Data 2'!K153</f>
        <v>3700</v>
      </c>
      <c r="L720" s="587">
        <f>'Data 2'!L153</f>
        <v>6000</v>
      </c>
      <c r="M720" s="587">
        <f>'Data 2'!M153</f>
        <v>4200</v>
      </c>
      <c r="N720" s="587"/>
      <c r="O720" s="587"/>
      <c r="P720" s="587"/>
      <c r="Q720" s="587"/>
      <c r="R720" s="587"/>
      <c r="S720" s="623"/>
      <c r="T720" s="587">
        <f>'Data 2'!T153</f>
        <v>2700</v>
      </c>
      <c r="U720" s="587">
        <f>'Data 2'!U153</f>
        <v>0</v>
      </c>
      <c r="V720" s="587">
        <f>'Data 2'!V153</f>
        <v>0</v>
      </c>
      <c r="W720" s="587">
        <f>'Data 2'!W153</f>
        <v>4000</v>
      </c>
      <c r="X720" s="587">
        <f>'Data 2'!X153</f>
        <v>0</v>
      </c>
      <c r="Y720" s="587">
        <f>'Data 2'!Y153</f>
        <v>750</v>
      </c>
      <c r="Z720" s="587">
        <f>'Data 2'!Z153</f>
        <v>0</v>
      </c>
      <c r="AA720" s="587">
        <f>'Data 2'!AA153</f>
        <v>0</v>
      </c>
      <c r="AB720" s="587">
        <f>'Data 2'!AB153</f>
        <v>0</v>
      </c>
      <c r="AC720" s="587">
        <f>'Data 2'!AC153</f>
        <v>8640</v>
      </c>
      <c r="AD720" s="587">
        <f>'Data 2'!AD153</f>
        <v>0</v>
      </c>
      <c r="AE720" s="587">
        <f>'Data 2'!AE153</f>
        <v>0</v>
      </c>
      <c r="AF720" s="587"/>
      <c r="AG720" s="587"/>
      <c r="AH720" s="587"/>
      <c r="AI720" s="587"/>
      <c r="AJ720" s="587"/>
      <c r="AK720" s="623"/>
      <c r="AL720" s="587">
        <f>'Data 2'!AL153</f>
        <v>0</v>
      </c>
      <c r="AM720" s="587">
        <f>'Data 2'!AM153</f>
        <v>0</v>
      </c>
      <c r="AN720" s="587">
        <f>'Data 2'!AN153</f>
        <v>24000</v>
      </c>
      <c r="AO720" s="587">
        <f>'Data 2'!AO153</f>
        <v>69600</v>
      </c>
      <c r="AP720" s="587">
        <f>'Data 2'!AP153</f>
        <v>33600</v>
      </c>
      <c r="AQ720" s="587">
        <f>'Data 2'!AQ153</f>
        <v>240000</v>
      </c>
      <c r="AR720" s="587">
        <f>'Data 2'!AR153</f>
        <v>0</v>
      </c>
      <c r="AS720" s="587">
        <f>'Data 2'!AS153</f>
        <v>0</v>
      </c>
      <c r="AT720" s="587">
        <f>'Data 2'!AT153</f>
        <v>0</v>
      </c>
      <c r="AU720" s="587">
        <f>'Data 2'!AU153</f>
        <v>0</v>
      </c>
      <c r="AV720" s="587">
        <f>'Data 2'!AV153</f>
        <v>0</v>
      </c>
      <c r="AW720" s="587">
        <f>'Data 2'!AW153</f>
        <v>108000</v>
      </c>
      <c r="AX720" s="587"/>
      <c r="AY720" s="587"/>
      <c r="AZ720" s="587"/>
      <c r="BA720" s="587"/>
      <c r="BB720" s="587"/>
      <c r="BC720" s="623"/>
      <c r="BD720" s="1340">
        <f>'Data 2'!BD153</f>
        <v>0</v>
      </c>
      <c r="BE720" s="1340">
        <f>'Data 2'!BE153</f>
        <v>0</v>
      </c>
      <c r="BF720" s="1340">
        <f>'Data 2'!BF153</f>
        <v>0</v>
      </c>
      <c r="BG720" s="1340">
        <f>'Data 2'!BG153</f>
        <v>0</v>
      </c>
      <c r="BH720" s="1340">
        <f>'Data 2'!BH153</f>
        <v>0</v>
      </c>
      <c r="BI720" s="1340">
        <f>'Data 2'!BI153</f>
        <v>0</v>
      </c>
      <c r="BJ720" s="1340">
        <f>'Data 2'!BJ153</f>
        <v>0</v>
      </c>
      <c r="BK720" s="1340">
        <f>'Data 2'!BK153</f>
        <v>0</v>
      </c>
      <c r="BL720" s="1340">
        <f>'Data 2'!BL153</f>
        <v>0</v>
      </c>
      <c r="BM720" s="1340">
        <f>'Data 2'!BM153</f>
        <v>0</v>
      </c>
      <c r="BN720" s="1340">
        <f>'Data 2'!BN153</f>
        <v>0</v>
      </c>
      <c r="BO720" s="1340">
        <f>'Data 2'!BO153</f>
        <v>0</v>
      </c>
      <c r="BP720" s="1340"/>
      <c r="BQ720" s="1340"/>
      <c r="BR720" s="1340"/>
      <c r="BS720" s="1340"/>
      <c r="BT720" s="1340"/>
      <c r="BU720" s="623"/>
      <c r="BV720" s="587">
        <f>'Data 2'!BV153</f>
        <v>6000</v>
      </c>
      <c r="BW720" s="587">
        <f>'Data 2'!BW153</f>
        <v>3600</v>
      </c>
      <c r="BX720" s="587">
        <f>'Data 2'!BX153</f>
        <v>27000</v>
      </c>
      <c r="BY720" s="587">
        <f>'Data 2'!BY153</f>
        <v>0</v>
      </c>
      <c r="BZ720" s="578">
        <f t="shared" si="2322"/>
        <v>1678</v>
      </c>
      <c r="CA720" s="578">
        <f t="shared" si="2323"/>
        <v>745</v>
      </c>
      <c r="CB720" s="578">
        <f t="shared" si="2324"/>
        <v>23520</v>
      </c>
      <c r="CC720" s="665">
        <f t="shared" si="2325"/>
        <v>0</v>
      </c>
      <c r="CD720" s="1069">
        <f t="shared" ref="CD720:CO720" si="236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070">
        <f t="shared" si="2369"/>
        <v>0</v>
      </c>
      <c r="CF720" s="1070">
        <f t="shared" si="2369"/>
        <v>0</v>
      </c>
      <c r="CG720" s="1070">
        <f t="shared" si="2369"/>
        <v>0</v>
      </c>
      <c r="CH720" s="1070">
        <f t="shared" si="2369"/>
        <v>0</v>
      </c>
      <c r="CI720" s="1071">
        <f t="shared" si="2369"/>
        <v>0</v>
      </c>
      <c r="CJ720" s="1071">
        <f t="shared" si="2369"/>
        <v>0</v>
      </c>
      <c r="CK720" s="1070">
        <f t="shared" si="2369"/>
        <v>0</v>
      </c>
      <c r="CL720" s="1070">
        <f t="shared" si="2369"/>
        <v>0</v>
      </c>
      <c r="CM720" s="1070">
        <f t="shared" si="2369"/>
        <v>0</v>
      </c>
      <c r="CN720" s="1070">
        <f t="shared" si="2369"/>
        <v>0</v>
      </c>
      <c r="CO720" s="1069">
        <f t="shared" si="2369"/>
        <v>0</v>
      </c>
      <c r="CP720" s="532" t="str">
        <f t="shared" si="2348"/>
        <v/>
      </c>
      <c r="CQ720" s="533" t="str">
        <f t="shared" si="2349"/>
        <v/>
      </c>
      <c r="CR720" s="534" t="str">
        <f t="shared" si="2350"/>
        <v/>
      </c>
      <c r="CS720" s="534">
        <f t="shared" si="2351"/>
        <v>0</v>
      </c>
      <c r="CT720" s="534">
        <f t="shared" si="2352"/>
        <v>0</v>
      </c>
      <c r="CU720" s="534">
        <f t="shared" si="2353"/>
        <v>0</v>
      </c>
      <c r="CV720" s="534">
        <f t="shared" si="2354"/>
        <v>0</v>
      </c>
      <c r="CW720" s="535">
        <f t="shared" si="2355"/>
        <v>0</v>
      </c>
      <c r="CX720" s="535">
        <f t="shared" si="2356"/>
        <v>0</v>
      </c>
      <c r="CY720" s="535">
        <f t="shared" si="2357"/>
        <v>0</v>
      </c>
      <c r="CZ720" s="534">
        <f t="shared" si="2358"/>
        <v>0</v>
      </c>
      <c r="DA720" s="534">
        <f t="shared" si="2359"/>
        <v>0</v>
      </c>
      <c r="DB720" s="534">
        <f t="shared" si="2360"/>
        <v>0</v>
      </c>
      <c r="DC720" s="534">
        <f t="shared" si="2361"/>
        <v>0</v>
      </c>
      <c r="DD720" s="534">
        <f t="shared" si="2362"/>
        <v>0</v>
      </c>
      <c r="DE720" s="533" t="str">
        <f t="shared" si="2363"/>
        <v/>
      </c>
      <c r="DF720" s="532" t="str">
        <f t="shared" si="2364"/>
        <v/>
      </c>
      <c r="DG720" s="631">
        <f t="shared" si="2365"/>
        <v>12</v>
      </c>
      <c r="DH720" s="96">
        <f t="shared" si="2366"/>
        <v>12</v>
      </c>
      <c r="DI720" s="96">
        <f t="shared" si="2367"/>
        <v>12</v>
      </c>
      <c r="DJ720" s="96">
        <f t="shared" si="2368"/>
        <v>12</v>
      </c>
      <c r="DK720" s="467"/>
      <c r="DL720" s="599"/>
      <c r="DM720" s="599"/>
      <c r="DN720" s="599"/>
      <c r="DO720" s="599"/>
      <c r="DP720" s="599"/>
      <c r="DQ720" s="599"/>
      <c r="DR720" s="599"/>
      <c r="DS720" s="599"/>
      <c r="DT720" s="468"/>
    </row>
    <row r="721" spans="1:124" s="470" customFormat="1" ht="15.75" customHeight="1">
      <c r="A721" s="650" t="s">
        <v>315</v>
      </c>
      <c r="B721" s="260"/>
      <c r="C721" s="260"/>
      <c r="D721" s="260"/>
      <c r="E721" s="260"/>
      <c r="F721" s="260"/>
      <c r="G721" s="260"/>
      <c r="H721" s="260"/>
      <c r="I721" s="260"/>
      <c r="J721" s="260"/>
      <c r="K721" s="260"/>
      <c r="L721" s="260"/>
      <c r="M721" s="260"/>
      <c r="N721" s="260"/>
      <c r="O721" s="260"/>
      <c r="P721" s="260"/>
      <c r="Q721" s="260"/>
      <c r="R721" s="260"/>
      <c r="S721" s="746"/>
      <c r="T721" s="260"/>
      <c r="U721" s="260"/>
      <c r="V721" s="260"/>
      <c r="W721" s="260"/>
      <c r="X721" s="260"/>
      <c r="Y721" s="260"/>
      <c r="Z721" s="1339"/>
      <c r="AA721" s="1339"/>
      <c r="AB721" s="1339"/>
      <c r="AC721" s="1339"/>
      <c r="AD721" s="260"/>
      <c r="AE721" s="1339"/>
      <c r="AF721" s="260"/>
      <c r="AG721" s="260"/>
      <c r="AH721" s="260"/>
      <c r="AI721" s="260"/>
      <c r="AJ721" s="260"/>
      <c r="AK721" s="746"/>
      <c r="AL721" s="260"/>
      <c r="AM721" s="260"/>
      <c r="AN721" s="260"/>
      <c r="AO721" s="260"/>
      <c r="AP721" s="260"/>
      <c r="AQ721" s="260">
        <v>2</v>
      </c>
      <c r="AR721" s="260"/>
      <c r="AS721" s="260"/>
      <c r="AT721" s="260"/>
      <c r="AU721" s="260"/>
      <c r="AV721" s="260"/>
      <c r="AW721" s="260"/>
      <c r="AX721" s="260"/>
      <c r="AY721" s="260"/>
      <c r="AZ721" s="260"/>
      <c r="BA721" s="260"/>
      <c r="BB721" s="260"/>
      <c r="BC721" s="746"/>
      <c r="BD721" s="1339"/>
      <c r="BE721" s="1339"/>
      <c r="BF721" s="1339"/>
      <c r="BG721" s="1339"/>
      <c r="BH721" s="1339"/>
      <c r="BI721" s="1339"/>
      <c r="BJ721" s="1339"/>
      <c r="BK721" s="1339"/>
      <c r="BL721" s="1339"/>
      <c r="BM721" s="1339">
        <v>1</v>
      </c>
      <c r="BN721" s="1339"/>
      <c r="BO721" s="1339"/>
      <c r="BP721" s="1339"/>
      <c r="BQ721" s="1339"/>
      <c r="BR721" s="1339"/>
      <c r="BS721" s="1339"/>
      <c r="BT721" s="1339"/>
      <c r="BU721" s="746"/>
      <c r="BV721" s="260"/>
      <c r="BW721" s="260"/>
      <c r="BX721" s="260"/>
      <c r="BY721" s="260"/>
      <c r="BZ721" s="578" t="str">
        <f t="shared" si="2322"/>
        <v/>
      </c>
      <c r="CA721" s="578" t="str">
        <f t="shared" si="2323"/>
        <v/>
      </c>
      <c r="CB721" s="578" t="str">
        <f t="shared" si="2324"/>
        <v/>
      </c>
      <c r="CC721" s="665" t="str">
        <f t="shared" si="2325"/>
        <v/>
      </c>
      <c r="CD721" s="1069" t="str">
        <f t="shared" ref="CD721:CD733" si="2370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070" t="str">
        <f t="shared" ref="CE721:CO733" si="2371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070" t="str">
        <f t="shared" si="2371"/>
        <v/>
      </c>
      <c r="CG721" s="1070" t="str">
        <f t="shared" si="2371"/>
        <v/>
      </c>
      <c r="CH721" s="1070" t="str">
        <f t="shared" si="2371"/>
        <v/>
      </c>
      <c r="CI721" s="1071">
        <f t="shared" si="2371"/>
        <v>1</v>
      </c>
      <c r="CJ721" s="1071" t="str">
        <f t="shared" si="2371"/>
        <v/>
      </c>
      <c r="CK721" s="1070" t="str">
        <f t="shared" si="2371"/>
        <v/>
      </c>
      <c r="CL721" s="1070" t="str">
        <f t="shared" si="2371"/>
        <v/>
      </c>
      <c r="CM721" s="1070" t="str">
        <f t="shared" si="2371"/>
        <v/>
      </c>
      <c r="CN721" s="1070" t="str">
        <f t="shared" si="2371"/>
        <v/>
      </c>
      <c r="CO721" s="1069" t="str">
        <f t="shared" si="2371"/>
        <v/>
      </c>
      <c r="CP721" s="532" t="str">
        <f t="shared" si="2348"/>
        <v/>
      </c>
      <c r="CQ721" s="533" t="str">
        <f t="shared" si="2349"/>
        <v/>
      </c>
      <c r="CR721" s="534" t="str">
        <f t="shared" si="2350"/>
        <v/>
      </c>
      <c r="CS721" s="534" t="str">
        <f t="shared" si="2351"/>
        <v/>
      </c>
      <c r="CT721" s="534" t="str">
        <f t="shared" si="2352"/>
        <v/>
      </c>
      <c r="CU721" s="534" t="str">
        <f t="shared" si="2353"/>
        <v/>
      </c>
      <c r="CV721" s="534" t="str">
        <f t="shared" si="2354"/>
        <v/>
      </c>
      <c r="CW721" s="535" t="str">
        <f t="shared" si="2355"/>
        <v/>
      </c>
      <c r="CX721" s="535">
        <f t="shared" si="2356"/>
        <v>1</v>
      </c>
      <c r="CY721" s="535" t="str">
        <f t="shared" si="2357"/>
        <v/>
      </c>
      <c r="CZ721" s="534" t="str">
        <f t="shared" si="2358"/>
        <v/>
      </c>
      <c r="DA721" s="534" t="str">
        <f t="shared" si="2359"/>
        <v/>
      </c>
      <c r="DB721" s="534" t="str">
        <f t="shared" si="2360"/>
        <v/>
      </c>
      <c r="DC721" s="534" t="str">
        <f t="shared" si="2361"/>
        <v/>
      </c>
      <c r="DD721" s="534" t="str">
        <f t="shared" si="2362"/>
        <v/>
      </c>
      <c r="DE721" s="533" t="str">
        <f t="shared" si="2363"/>
        <v/>
      </c>
      <c r="DF721" s="532" t="str">
        <f t="shared" si="2364"/>
        <v/>
      </c>
      <c r="DG721" s="631">
        <f t="shared" si="2365"/>
        <v>0</v>
      </c>
      <c r="DH721" s="96">
        <f t="shared" si="2366"/>
        <v>0</v>
      </c>
      <c r="DI721" s="96">
        <f t="shared" si="2367"/>
        <v>1</v>
      </c>
      <c r="DJ721" s="96">
        <f t="shared" si="2368"/>
        <v>1</v>
      </c>
      <c r="DK721" s="467"/>
      <c r="DL721" s="599"/>
      <c r="DM721" s="599"/>
      <c r="DN721" s="599"/>
      <c r="DO721" s="599"/>
      <c r="DP721" s="599"/>
      <c r="DQ721" s="599"/>
      <c r="DR721" s="599"/>
      <c r="DS721" s="599"/>
      <c r="DT721" s="468"/>
    </row>
    <row r="722" spans="1:124" s="470" customFormat="1" ht="15.75" customHeight="1">
      <c r="A722" s="590" t="s">
        <v>280</v>
      </c>
      <c r="B722" s="212"/>
      <c r="C722" s="212"/>
      <c r="D722" s="212"/>
      <c r="E722" s="212"/>
      <c r="F722" s="212"/>
      <c r="G722" s="212"/>
      <c r="H722" s="212"/>
      <c r="I722" s="212"/>
      <c r="J722" s="212"/>
      <c r="K722" s="212"/>
      <c r="L722" s="212"/>
      <c r="M722" s="212"/>
      <c r="N722" s="212"/>
      <c r="O722" s="212"/>
      <c r="P722" s="212"/>
      <c r="Q722" s="212"/>
      <c r="R722" s="212"/>
      <c r="S722" s="746"/>
      <c r="T722" s="212"/>
      <c r="U722" s="212"/>
      <c r="V722" s="212"/>
      <c r="W722" s="212"/>
      <c r="X722" s="212"/>
      <c r="Y722" s="212"/>
      <c r="Z722" s="1338"/>
      <c r="AA722" s="1338"/>
      <c r="AB722" s="1338"/>
      <c r="AC722" s="1338"/>
      <c r="AD722" s="212"/>
      <c r="AE722" s="1338"/>
      <c r="AF722" s="212"/>
      <c r="AG722" s="212"/>
      <c r="AH722" s="212"/>
      <c r="AI722" s="212"/>
      <c r="AJ722" s="212"/>
      <c r="AK722" s="746"/>
      <c r="AL722" s="212"/>
      <c r="AM722" s="212"/>
      <c r="AN722" s="212"/>
      <c r="AO722" s="212"/>
      <c r="AP722" s="212"/>
      <c r="AQ722" s="212">
        <v>12</v>
      </c>
      <c r="AR722" s="212"/>
      <c r="AS722" s="212"/>
      <c r="AT722" s="212"/>
      <c r="AU722" s="212"/>
      <c r="AV722" s="212"/>
      <c r="AW722" s="212"/>
      <c r="AX722" s="212"/>
      <c r="AY722" s="212"/>
      <c r="AZ722" s="212"/>
      <c r="BA722" s="212"/>
      <c r="BB722" s="212"/>
      <c r="BC722" s="746"/>
      <c r="BD722" s="1338"/>
      <c r="BE722" s="1338"/>
      <c r="BF722" s="1338"/>
      <c r="BG722" s="1338"/>
      <c r="BH722" s="1338"/>
      <c r="BI722" s="1338"/>
      <c r="BJ722" s="1338"/>
      <c r="BK722" s="1338"/>
      <c r="BL722" s="1338"/>
      <c r="BM722" s="1338">
        <v>12</v>
      </c>
      <c r="BN722" s="1338"/>
      <c r="BO722" s="1338"/>
      <c r="BP722" s="1338"/>
      <c r="BQ722" s="1338"/>
      <c r="BR722" s="1338"/>
      <c r="BS722" s="1338"/>
      <c r="BT722" s="1338"/>
      <c r="BU722" s="746"/>
      <c r="BV722" s="212"/>
      <c r="BW722" s="212"/>
      <c r="BX722" s="212"/>
      <c r="BY722" s="212"/>
      <c r="BZ722" s="578" t="str">
        <f t="shared" si="2322"/>
        <v/>
      </c>
      <c r="CA722" s="578" t="str">
        <f t="shared" si="2323"/>
        <v/>
      </c>
      <c r="CB722" s="578" t="str">
        <f t="shared" si="2324"/>
        <v/>
      </c>
      <c r="CC722" s="665" t="str">
        <f t="shared" si="2325"/>
        <v/>
      </c>
      <c r="CD722" s="1069" t="str">
        <f t="shared" si="2370"/>
        <v/>
      </c>
      <c r="CE722" s="1070" t="str">
        <f t="shared" si="2371"/>
        <v/>
      </c>
      <c r="CF722" s="1070" t="str">
        <f t="shared" si="2371"/>
        <v/>
      </c>
      <c r="CG722" s="1070" t="str">
        <f t="shared" si="2371"/>
        <v/>
      </c>
      <c r="CH722" s="1070" t="str">
        <f t="shared" si="2371"/>
        <v/>
      </c>
      <c r="CI722" s="1071">
        <f t="shared" si="2371"/>
        <v>12</v>
      </c>
      <c r="CJ722" s="1071" t="str">
        <f t="shared" si="2371"/>
        <v/>
      </c>
      <c r="CK722" s="1070" t="str">
        <f t="shared" si="2371"/>
        <v/>
      </c>
      <c r="CL722" s="1070" t="str">
        <f t="shared" si="2371"/>
        <v/>
      </c>
      <c r="CM722" s="1070" t="str">
        <f t="shared" si="2371"/>
        <v/>
      </c>
      <c r="CN722" s="1070" t="str">
        <f t="shared" si="2371"/>
        <v/>
      </c>
      <c r="CO722" s="1069" t="str">
        <f t="shared" si="2371"/>
        <v/>
      </c>
      <c r="CP722" s="532" t="str">
        <f t="shared" si="2348"/>
        <v/>
      </c>
      <c r="CQ722" s="533" t="str">
        <f t="shared" si="2349"/>
        <v/>
      </c>
      <c r="CR722" s="534" t="str">
        <f t="shared" si="2350"/>
        <v/>
      </c>
      <c r="CS722" s="534" t="str">
        <f t="shared" si="2351"/>
        <v/>
      </c>
      <c r="CT722" s="534" t="str">
        <f t="shared" si="2352"/>
        <v/>
      </c>
      <c r="CU722" s="534" t="str">
        <f t="shared" si="2353"/>
        <v/>
      </c>
      <c r="CV722" s="534" t="str">
        <f t="shared" si="2354"/>
        <v/>
      </c>
      <c r="CW722" s="535" t="str">
        <f t="shared" si="2355"/>
        <v/>
      </c>
      <c r="CX722" s="535">
        <f t="shared" si="2356"/>
        <v>12</v>
      </c>
      <c r="CY722" s="535" t="str">
        <f t="shared" si="2357"/>
        <v/>
      </c>
      <c r="CZ722" s="534" t="str">
        <f t="shared" si="2358"/>
        <v/>
      </c>
      <c r="DA722" s="534" t="str">
        <f t="shared" si="2359"/>
        <v/>
      </c>
      <c r="DB722" s="534" t="str">
        <f t="shared" si="2360"/>
        <v/>
      </c>
      <c r="DC722" s="534" t="str">
        <f t="shared" si="2361"/>
        <v/>
      </c>
      <c r="DD722" s="534" t="str">
        <f t="shared" si="2362"/>
        <v/>
      </c>
      <c r="DE722" s="533" t="str">
        <f t="shared" si="2363"/>
        <v/>
      </c>
      <c r="DF722" s="532" t="str">
        <f t="shared" si="2364"/>
        <v/>
      </c>
      <c r="DG722" s="631">
        <f t="shared" si="2365"/>
        <v>0</v>
      </c>
      <c r="DH722" s="96">
        <f t="shared" si="2366"/>
        <v>0</v>
      </c>
      <c r="DI722" s="96">
        <f t="shared" si="2367"/>
        <v>1</v>
      </c>
      <c r="DJ722" s="96">
        <f t="shared" si="2368"/>
        <v>1</v>
      </c>
      <c r="DK722" s="467"/>
      <c r="DL722" s="599"/>
      <c r="DM722" s="599"/>
      <c r="DN722" s="599"/>
      <c r="DO722" s="599"/>
      <c r="DP722" s="599"/>
      <c r="DQ722" s="599"/>
      <c r="DR722" s="599"/>
      <c r="DS722" s="599"/>
      <c r="DT722" s="468"/>
    </row>
    <row r="723" spans="1:124" s="470" customFormat="1" ht="15.75" customHeight="1">
      <c r="A723" s="590" t="s">
        <v>316</v>
      </c>
      <c r="B723" s="212"/>
      <c r="C723" s="212"/>
      <c r="D723" s="212"/>
      <c r="E723" s="212"/>
      <c r="F723" s="212"/>
      <c r="G723" s="212"/>
      <c r="H723" s="212"/>
      <c r="I723" s="212"/>
      <c r="J723" s="212"/>
      <c r="K723" s="212"/>
      <c r="L723" s="212"/>
      <c r="M723" s="212"/>
      <c r="N723" s="212"/>
      <c r="O723" s="212"/>
      <c r="P723" s="212"/>
      <c r="Q723" s="212"/>
      <c r="R723" s="212"/>
      <c r="S723" s="746"/>
      <c r="T723" s="212"/>
      <c r="U723" s="212"/>
      <c r="V723" s="212"/>
      <c r="W723" s="212"/>
      <c r="X723" s="212"/>
      <c r="Y723" s="212"/>
      <c r="Z723" s="1338"/>
      <c r="AA723" s="1338"/>
      <c r="AB723" s="1338"/>
      <c r="AC723" s="1338"/>
      <c r="AD723" s="212"/>
      <c r="AE723" s="1338"/>
      <c r="AF723" s="212"/>
      <c r="AG723" s="212"/>
      <c r="AH723" s="212"/>
      <c r="AI723" s="212"/>
      <c r="AJ723" s="212"/>
      <c r="AK723" s="746"/>
      <c r="AL723" s="212"/>
      <c r="AM723" s="212"/>
      <c r="AN723" s="212"/>
      <c r="AO723" s="212"/>
      <c r="AP723" s="212"/>
      <c r="AQ723" s="212">
        <v>20750</v>
      </c>
      <c r="AR723" s="212"/>
      <c r="AS723" s="212"/>
      <c r="AT723" s="212"/>
      <c r="AU723" s="212"/>
      <c r="AV723" s="212"/>
      <c r="AW723" s="212"/>
      <c r="AX723" s="212"/>
      <c r="AY723" s="212"/>
      <c r="AZ723" s="212"/>
      <c r="BA723" s="212"/>
      <c r="BB723" s="212"/>
      <c r="BC723" s="746"/>
      <c r="BD723" s="1338"/>
      <c r="BE723" s="1338"/>
      <c r="BF723" s="1338"/>
      <c r="BG723" s="1338"/>
      <c r="BH723" s="1338"/>
      <c r="BI723" s="1338"/>
      <c r="BJ723" s="1338"/>
      <c r="BK723" s="1338"/>
      <c r="BL723" s="1338"/>
      <c r="BM723" s="1338">
        <v>10000</v>
      </c>
      <c r="BN723" s="1338"/>
      <c r="BO723" s="1338"/>
      <c r="BP723" s="1338"/>
      <c r="BQ723" s="1338"/>
      <c r="BR723" s="1338"/>
      <c r="BS723" s="1338"/>
      <c r="BT723" s="1338"/>
      <c r="BU723" s="746"/>
      <c r="BV723" s="212"/>
      <c r="BW723" s="212"/>
      <c r="BX723" s="212"/>
      <c r="BY723" s="212"/>
      <c r="BZ723" s="578" t="str">
        <f t="shared" si="2322"/>
        <v/>
      </c>
      <c r="CA723" s="578" t="str">
        <f t="shared" si="2323"/>
        <v/>
      </c>
      <c r="CB723" s="578" t="str">
        <f t="shared" si="2324"/>
        <v/>
      </c>
      <c r="CC723" s="665" t="str">
        <f t="shared" si="2325"/>
        <v/>
      </c>
      <c r="CD723" s="1069" t="str">
        <f t="shared" si="2370"/>
        <v/>
      </c>
      <c r="CE723" s="1070" t="str">
        <f t="shared" si="2371"/>
        <v/>
      </c>
      <c r="CF723" s="1070" t="str">
        <f t="shared" si="2371"/>
        <v/>
      </c>
      <c r="CG723" s="1070" t="str">
        <f t="shared" si="2371"/>
        <v/>
      </c>
      <c r="CH723" s="1070" t="str">
        <f t="shared" si="2371"/>
        <v/>
      </c>
      <c r="CI723" s="1071">
        <f t="shared" si="2371"/>
        <v>10000</v>
      </c>
      <c r="CJ723" s="1071" t="str">
        <f t="shared" si="2371"/>
        <v/>
      </c>
      <c r="CK723" s="1070" t="str">
        <f t="shared" si="2371"/>
        <v/>
      </c>
      <c r="CL723" s="1070" t="str">
        <f t="shared" si="2371"/>
        <v/>
      </c>
      <c r="CM723" s="1070" t="str">
        <f t="shared" si="2371"/>
        <v/>
      </c>
      <c r="CN723" s="1070" t="str">
        <f t="shared" si="2371"/>
        <v/>
      </c>
      <c r="CO723" s="1069" t="str">
        <f t="shared" si="2371"/>
        <v/>
      </c>
      <c r="CP723" s="532" t="str">
        <f t="shared" si="2348"/>
        <v/>
      </c>
      <c r="CQ723" s="533" t="str">
        <f t="shared" si="2349"/>
        <v/>
      </c>
      <c r="CR723" s="534" t="str">
        <f t="shared" si="2350"/>
        <v/>
      </c>
      <c r="CS723" s="534" t="str">
        <f t="shared" si="2351"/>
        <v/>
      </c>
      <c r="CT723" s="534" t="str">
        <f t="shared" si="2352"/>
        <v/>
      </c>
      <c r="CU723" s="534" t="str">
        <f t="shared" si="2353"/>
        <v/>
      </c>
      <c r="CV723" s="534" t="str">
        <f t="shared" si="2354"/>
        <v/>
      </c>
      <c r="CW723" s="535" t="str">
        <f t="shared" si="2355"/>
        <v/>
      </c>
      <c r="CX723" s="535">
        <f t="shared" si="2356"/>
        <v>10000</v>
      </c>
      <c r="CY723" s="535" t="str">
        <f t="shared" si="2357"/>
        <v/>
      </c>
      <c r="CZ723" s="534" t="str">
        <f t="shared" si="2358"/>
        <v/>
      </c>
      <c r="DA723" s="534" t="str">
        <f t="shared" si="2359"/>
        <v/>
      </c>
      <c r="DB723" s="534" t="str">
        <f t="shared" si="2360"/>
        <v/>
      </c>
      <c r="DC723" s="534" t="str">
        <f t="shared" si="2361"/>
        <v/>
      </c>
      <c r="DD723" s="534" t="str">
        <f t="shared" si="2362"/>
        <v/>
      </c>
      <c r="DE723" s="533" t="str">
        <f t="shared" si="2363"/>
        <v/>
      </c>
      <c r="DF723" s="532" t="str">
        <f t="shared" si="2364"/>
        <v/>
      </c>
      <c r="DG723" s="631">
        <f t="shared" si="2365"/>
        <v>0</v>
      </c>
      <c r="DH723" s="96">
        <f t="shared" si="2366"/>
        <v>0</v>
      </c>
      <c r="DI723" s="96">
        <f t="shared" si="2367"/>
        <v>1</v>
      </c>
      <c r="DJ723" s="96">
        <f t="shared" si="2368"/>
        <v>1</v>
      </c>
      <c r="DK723" s="467"/>
      <c r="DL723" s="599"/>
      <c r="DM723" s="599"/>
      <c r="DN723" s="599"/>
      <c r="DO723" s="599"/>
      <c r="DP723" s="599"/>
      <c r="DQ723" s="599"/>
      <c r="DR723" s="599"/>
      <c r="DS723" s="599"/>
      <c r="DT723" s="468"/>
    </row>
    <row r="724" spans="1:124" s="470" customFormat="1" ht="15.75" customHeight="1">
      <c r="A724" s="751" t="s">
        <v>312</v>
      </c>
      <c r="B724" s="587" t="str">
        <f t="shared" ref="B724:M724" si="2372">IF(B721="","",B721*B722*B723)</f>
        <v/>
      </c>
      <c r="C724" s="587" t="str">
        <f t="shared" si="2372"/>
        <v/>
      </c>
      <c r="D724" s="587" t="str">
        <f t="shared" si="2372"/>
        <v/>
      </c>
      <c r="E724" s="587" t="str">
        <f t="shared" si="2372"/>
        <v/>
      </c>
      <c r="F724" s="587" t="str">
        <f t="shared" si="2372"/>
        <v/>
      </c>
      <c r="G724" s="587" t="str">
        <f t="shared" si="2372"/>
        <v/>
      </c>
      <c r="H724" s="587" t="str">
        <f t="shared" si="2372"/>
        <v/>
      </c>
      <c r="I724" s="587" t="str">
        <f t="shared" si="2372"/>
        <v/>
      </c>
      <c r="J724" s="587" t="str">
        <f t="shared" si="2372"/>
        <v/>
      </c>
      <c r="K724" s="587" t="str">
        <f t="shared" si="2372"/>
        <v/>
      </c>
      <c r="L724" s="587" t="str">
        <f t="shared" si="2372"/>
        <v/>
      </c>
      <c r="M724" s="587" t="str">
        <f t="shared" si="2372"/>
        <v/>
      </c>
      <c r="N724" s="587"/>
      <c r="O724" s="587"/>
      <c r="P724" s="587"/>
      <c r="Q724" s="587"/>
      <c r="R724" s="587"/>
      <c r="S724" s="623"/>
      <c r="T724" s="587" t="str">
        <f t="shared" ref="T724:AE724" si="2373">IF(T721="","",T721*T722*T723)</f>
        <v/>
      </c>
      <c r="U724" s="587" t="str">
        <f t="shared" si="2373"/>
        <v/>
      </c>
      <c r="V724" s="587" t="str">
        <f t="shared" si="2373"/>
        <v/>
      </c>
      <c r="W724" s="587" t="str">
        <f t="shared" si="2373"/>
        <v/>
      </c>
      <c r="X724" s="587" t="str">
        <f t="shared" si="2373"/>
        <v/>
      </c>
      <c r="Y724" s="587" t="str">
        <f t="shared" si="2373"/>
        <v/>
      </c>
      <c r="Z724" s="1340" t="str">
        <f t="shared" si="2373"/>
        <v/>
      </c>
      <c r="AA724" s="1340" t="str">
        <f t="shared" si="2373"/>
        <v/>
      </c>
      <c r="AB724" s="1340" t="str">
        <f t="shared" si="2373"/>
        <v/>
      </c>
      <c r="AC724" s="1340" t="str">
        <f t="shared" si="2373"/>
        <v/>
      </c>
      <c r="AD724" s="587" t="str">
        <f t="shared" si="2373"/>
        <v/>
      </c>
      <c r="AE724" s="1340" t="str">
        <f t="shared" si="2373"/>
        <v/>
      </c>
      <c r="AF724" s="587"/>
      <c r="AG724" s="587"/>
      <c r="AH724" s="587"/>
      <c r="AI724" s="587"/>
      <c r="AJ724" s="587"/>
      <c r="AK724" s="623"/>
      <c r="AL724" s="587" t="str">
        <f t="shared" ref="AL724:AW724" si="2374">IF(AL721="","",AL721*AL722*AL723)</f>
        <v/>
      </c>
      <c r="AM724" s="587" t="str">
        <f t="shared" si="2374"/>
        <v/>
      </c>
      <c r="AN724" s="587" t="str">
        <f t="shared" si="2374"/>
        <v/>
      </c>
      <c r="AO724" s="587" t="str">
        <f t="shared" si="2374"/>
        <v/>
      </c>
      <c r="AP724" s="587" t="str">
        <f t="shared" si="2374"/>
        <v/>
      </c>
      <c r="AQ724" s="587">
        <f t="shared" si="2374"/>
        <v>498000</v>
      </c>
      <c r="AR724" s="587" t="str">
        <f t="shared" si="2374"/>
        <v/>
      </c>
      <c r="AS724" s="587" t="str">
        <f t="shared" si="2374"/>
        <v/>
      </c>
      <c r="AT724" s="587" t="str">
        <f t="shared" si="2374"/>
        <v/>
      </c>
      <c r="AU724" s="587" t="str">
        <f t="shared" si="2374"/>
        <v/>
      </c>
      <c r="AV724" s="587" t="str">
        <f t="shared" si="2374"/>
        <v/>
      </c>
      <c r="AW724" s="587" t="str">
        <f t="shared" si="2374"/>
        <v/>
      </c>
      <c r="AX724" s="587"/>
      <c r="AY724" s="587"/>
      <c r="AZ724" s="587"/>
      <c r="BA724" s="587"/>
      <c r="BB724" s="587"/>
      <c r="BC724" s="623"/>
      <c r="BD724" s="1340" t="str">
        <f t="shared" ref="BD724:BO724" si="2375">IF(BD721="","",BD721*BD722*BD723)</f>
        <v/>
      </c>
      <c r="BE724" s="1340" t="str">
        <f t="shared" si="2375"/>
        <v/>
      </c>
      <c r="BF724" s="1340" t="str">
        <f t="shared" si="2375"/>
        <v/>
      </c>
      <c r="BG724" s="1340" t="str">
        <f t="shared" si="2375"/>
        <v/>
      </c>
      <c r="BH724" s="1340" t="str">
        <f t="shared" si="2375"/>
        <v/>
      </c>
      <c r="BI724" s="1340" t="str">
        <f t="shared" si="2375"/>
        <v/>
      </c>
      <c r="BJ724" s="1340" t="str">
        <f t="shared" si="2375"/>
        <v/>
      </c>
      <c r="BK724" s="1340" t="str">
        <f t="shared" si="2375"/>
        <v/>
      </c>
      <c r="BL724" s="1340" t="str">
        <f t="shared" si="2375"/>
        <v/>
      </c>
      <c r="BM724" s="1340">
        <f t="shared" si="2375"/>
        <v>120000</v>
      </c>
      <c r="BN724" s="1340" t="str">
        <f t="shared" si="2375"/>
        <v/>
      </c>
      <c r="BO724" s="1340" t="str">
        <f t="shared" si="2375"/>
        <v/>
      </c>
      <c r="BP724" s="1340"/>
      <c r="BQ724" s="1340"/>
      <c r="BR724" s="1340"/>
      <c r="BS724" s="1340"/>
      <c r="BT724" s="1340"/>
      <c r="BU724" s="623"/>
      <c r="BV724" s="587" t="str">
        <f>IF(BV721="","",BV721*BV722*BV723)</f>
        <v/>
      </c>
      <c r="BW724" s="587" t="str">
        <f>IF(BW721="","",BW721*BW722*BW723)</f>
        <v/>
      </c>
      <c r="BX724" s="587" t="str">
        <f>IF(BX721="","",BX721*BX722*BX723)</f>
        <v/>
      </c>
      <c r="BY724" s="587" t="str">
        <f>IF(BY721="","",BY721*BY722*BY723)</f>
        <v/>
      </c>
      <c r="BZ724" s="578" t="str">
        <f t="shared" si="2322"/>
        <v/>
      </c>
      <c r="CA724" s="578" t="str">
        <f t="shared" si="2323"/>
        <v/>
      </c>
      <c r="CB724" s="578" t="str">
        <f t="shared" si="2324"/>
        <v/>
      </c>
      <c r="CC724" s="665" t="str">
        <f t="shared" si="2325"/>
        <v/>
      </c>
      <c r="CD724" s="1069" t="str">
        <f t="shared" si="2370"/>
        <v/>
      </c>
      <c r="CE724" s="1070" t="str">
        <f t="shared" si="2371"/>
        <v/>
      </c>
      <c r="CF724" s="1070" t="str">
        <f t="shared" si="2371"/>
        <v/>
      </c>
      <c r="CG724" s="1070" t="str">
        <f t="shared" si="2371"/>
        <v/>
      </c>
      <c r="CH724" s="1070" t="str">
        <f t="shared" si="2371"/>
        <v/>
      </c>
      <c r="CI724" s="1071">
        <f t="shared" si="2371"/>
        <v>120000</v>
      </c>
      <c r="CJ724" s="1071" t="str">
        <f t="shared" si="2371"/>
        <v/>
      </c>
      <c r="CK724" s="1070" t="str">
        <f t="shared" si="2371"/>
        <v/>
      </c>
      <c r="CL724" s="1070" t="str">
        <f t="shared" si="2371"/>
        <v/>
      </c>
      <c r="CM724" s="1070" t="str">
        <f t="shared" si="2371"/>
        <v/>
      </c>
      <c r="CN724" s="1070" t="str">
        <f t="shared" si="2371"/>
        <v/>
      </c>
      <c r="CO724" s="1069" t="str">
        <f t="shared" si="2371"/>
        <v/>
      </c>
      <c r="CP724" s="532" t="str">
        <f t="shared" si="2348"/>
        <v/>
      </c>
      <c r="CQ724" s="533" t="str">
        <f t="shared" si="2349"/>
        <v/>
      </c>
      <c r="CR724" s="534" t="str">
        <f t="shared" si="2350"/>
        <v/>
      </c>
      <c r="CS724" s="534" t="str">
        <f t="shared" si="2351"/>
        <v/>
      </c>
      <c r="CT724" s="534" t="str">
        <f t="shared" si="2352"/>
        <v/>
      </c>
      <c r="CU724" s="534" t="str">
        <f t="shared" si="2353"/>
        <v/>
      </c>
      <c r="CV724" s="534" t="str">
        <f t="shared" si="2354"/>
        <v/>
      </c>
      <c r="CW724" s="535" t="str">
        <f t="shared" si="2355"/>
        <v/>
      </c>
      <c r="CX724" s="535">
        <f t="shared" si="2356"/>
        <v>120000</v>
      </c>
      <c r="CY724" s="535" t="str">
        <f t="shared" si="2357"/>
        <v/>
      </c>
      <c r="CZ724" s="534" t="str">
        <f t="shared" si="2358"/>
        <v/>
      </c>
      <c r="DA724" s="534" t="str">
        <f t="shared" si="2359"/>
        <v/>
      </c>
      <c r="DB724" s="534" t="str">
        <f t="shared" si="2360"/>
        <v/>
      </c>
      <c r="DC724" s="534" t="str">
        <f t="shared" si="2361"/>
        <v/>
      </c>
      <c r="DD724" s="534" t="str">
        <f t="shared" si="2362"/>
        <v/>
      </c>
      <c r="DE724" s="533" t="str">
        <f t="shared" si="2363"/>
        <v/>
      </c>
      <c r="DF724" s="532" t="str">
        <f t="shared" si="2364"/>
        <v/>
      </c>
      <c r="DG724" s="631">
        <f t="shared" si="2365"/>
        <v>0</v>
      </c>
      <c r="DH724" s="96">
        <f t="shared" si="2366"/>
        <v>0</v>
      </c>
      <c r="DI724" s="96">
        <f t="shared" si="2367"/>
        <v>1</v>
      </c>
      <c r="DJ724" s="96">
        <f t="shared" si="2368"/>
        <v>1</v>
      </c>
      <c r="DK724" s="467"/>
      <c r="DL724" s="599"/>
      <c r="DM724" s="599"/>
      <c r="DN724" s="599"/>
      <c r="DO724" s="599"/>
      <c r="DP724" s="599"/>
      <c r="DQ724" s="599"/>
      <c r="DR724" s="599"/>
      <c r="DS724" s="599"/>
      <c r="DT724" s="468"/>
    </row>
    <row r="725" spans="1:124" s="470" customFormat="1" ht="15.75" customHeight="1">
      <c r="A725" s="744" t="s">
        <v>317</v>
      </c>
      <c r="B725" s="212"/>
      <c r="C725" s="212"/>
      <c r="D725" s="212"/>
      <c r="E725" s="212">
        <v>12</v>
      </c>
      <c r="F725" s="212">
        <v>1</v>
      </c>
      <c r="G725" s="212"/>
      <c r="H725" s="212"/>
      <c r="I725" s="212">
        <v>5</v>
      </c>
      <c r="J725" s="212">
        <v>4</v>
      </c>
      <c r="K725" s="212">
        <v>12</v>
      </c>
      <c r="L725" s="212"/>
      <c r="M725" s="212"/>
      <c r="N725" s="212"/>
      <c r="O725" s="212"/>
      <c r="P725" s="212"/>
      <c r="Q725" s="212"/>
      <c r="R725" s="212"/>
      <c r="S725" s="746"/>
      <c r="T725" s="212"/>
      <c r="U725" s="212"/>
      <c r="V725" s="212"/>
      <c r="W725" s="212"/>
      <c r="X725" s="212"/>
      <c r="Y725" s="212"/>
      <c r="Z725" s="1338"/>
      <c r="AA725" s="1338"/>
      <c r="AB725" s="1338"/>
      <c r="AC725" s="1338"/>
      <c r="AD725" s="212"/>
      <c r="AE725" s="1338"/>
      <c r="AF725" s="212"/>
      <c r="AG725" s="212"/>
      <c r="AH725" s="212"/>
      <c r="AI725" s="212"/>
      <c r="AJ725" s="212"/>
      <c r="AK725" s="746"/>
      <c r="AL725" s="212">
        <v>4</v>
      </c>
      <c r="AM725" s="212">
        <v>2</v>
      </c>
      <c r="AN725" s="212">
        <v>1</v>
      </c>
      <c r="AO725" s="212">
        <v>2</v>
      </c>
      <c r="AP725" s="212">
        <v>12</v>
      </c>
      <c r="AQ725" s="212">
        <v>12</v>
      </c>
      <c r="AR725" s="212"/>
      <c r="AS725" s="212">
        <v>12</v>
      </c>
      <c r="AT725" s="212"/>
      <c r="AU725" s="212"/>
      <c r="AV725" s="212"/>
      <c r="AW725" s="212"/>
      <c r="AX725" s="212"/>
      <c r="AY725" s="212"/>
      <c r="AZ725" s="212"/>
      <c r="BA725" s="212"/>
      <c r="BB725" s="212"/>
      <c r="BC725" s="746"/>
      <c r="BD725" s="1338">
        <v>12</v>
      </c>
      <c r="BE725" s="1338">
        <v>3</v>
      </c>
      <c r="BF725" s="1338"/>
      <c r="BG725" s="1338">
        <v>2</v>
      </c>
      <c r="BH725" s="1338"/>
      <c r="BI725" s="1338"/>
      <c r="BJ725" s="1338"/>
      <c r="BK725" s="1338">
        <v>12</v>
      </c>
      <c r="BL725" s="1338"/>
      <c r="BM725" s="1338"/>
      <c r="BN725" s="1338"/>
      <c r="BO725" s="1338">
        <v>1</v>
      </c>
      <c r="BP725" s="1338"/>
      <c r="BQ725" s="1338"/>
      <c r="BR725" s="1338"/>
      <c r="BS725" s="1338"/>
      <c r="BT725" s="1338"/>
      <c r="BU725" s="746"/>
      <c r="BV725" s="212">
        <v>5</v>
      </c>
      <c r="BW725" s="212"/>
      <c r="BX725" s="212">
        <v>2</v>
      </c>
      <c r="BY725" s="212">
        <v>3</v>
      </c>
      <c r="BZ725" s="578">
        <f t="shared" si="2322"/>
        <v>7</v>
      </c>
      <c r="CA725" s="578" t="str">
        <f t="shared" si="2323"/>
        <v/>
      </c>
      <c r="CB725" s="578">
        <f t="shared" si="2324"/>
        <v>6.4</v>
      </c>
      <c r="CC725" s="665">
        <f t="shared" si="2325"/>
        <v>5.666666666666667</v>
      </c>
      <c r="CD725" s="1069" t="str">
        <f t="shared" si="2370"/>
        <v/>
      </c>
      <c r="CE725" s="1070" t="str">
        <f t="shared" si="2371"/>
        <v/>
      </c>
      <c r="CF725" s="1070" t="str">
        <f t="shared" si="2371"/>
        <v/>
      </c>
      <c r="CG725" s="1070">
        <f t="shared" si="2371"/>
        <v>1</v>
      </c>
      <c r="CH725" s="1070">
        <f t="shared" si="2371"/>
        <v>2</v>
      </c>
      <c r="CI725" s="1071">
        <f t="shared" si="2371"/>
        <v>3</v>
      </c>
      <c r="CJ725" s="1071">
        <f t="shared" si="2371"/>
        <v>12</v>
      </c>
      <c r="CK725" s="1070">
        <f t="shared" si="2371"/>
        <v>12</v>
      </c>
      <c r="CL725" s="1070" t="str">
        <f t="shared" si="2371"/>
        <v/>
      </c>
      <c r="CM725" s="1070" t="str">
        <f t="shared" si="2371"/>
        <v/>
      </c>
      <c r="CN725" s="1070" t="str">
        <f t="shared" si="2371"/>
        <v/>
      </c>
      <c r="CO725" s="1069" t="str">
        <f t="shared" si="2371"/>
        <v/>
      </c>
      <c r="CP725" s="532" t="str">
        <f t="shared" si="2348"/>
        <v/>
      </c>
      <c r="CQ725" s="533" t="str">
        <f t="shared" si="2349"/>
        <v/>
      </c>
      <c r="CR725" s="534" t="str">
        <f t="shared" si="2350"/>
        <v/>
      </c>
      <c r="CS725" s="534" t="str">
        <f t="shared" si="2351"/>
        <v/>
      </c>
      <c r="CT725" s="534" t="str">
        <f t="shared" si="2352"/>
        <v/>
      </c>
      <c r="CU725" s="534" t="str">
        <f t="shared" si="2353"/>
        <v/>
      </c>
      <c r="CV725" s="534">
        <f t="shared" si="2354"/>
        <v>1</v>
      </c>
      <c r="CW725" s="535">
        <f t="shared" si="2355"/>
        <v>2</v>
      </c>
      <c r="CX725" s="535">
        <f t="shared" si="2356"/>
        <v>3</v>
      </c>
      <c r="CY725" s="535">
        <f t="shared" si="2357"/>
        <v>12</v>
      </c>
      <c r="CZ725" s="534">
        <f t="shared" si="2358"/>
        <v>12</v>
      </c>
      <c r="DA725" s="534" t="str">
        <f t="shared" si="2359"/>
        <v/>
      </c>
      <c r="DB725" s="534" t="str">
        <f t="shared" si="2360"/>
        <v/>
      </c>
      <c r="DC725" s="534" t="str">
        <f t="shared" si="2361"/>
        <v/>
      </c>
      <c r="DD725" s="534" t="str">
        <f t="shared" si="2362"/>
        <v/>
      </c>
      <c r="DE725" s="533" t="str">
        <f t="shared" si="2363"/>
        <v/>
      </c>
      <c r="DF725" s="532" t="str">
        <f t="shared" si="2364"/>
        <v/>
      </c>
      <c r="DG725" s="631">
        <f t="shared" si="2365"/>
        <v>5</v>
      </c>
      <c r="DH725" s="96">
        <f t="shared" si="2366"/>
        <v>0</v>
      </c>
      <c r="DI725" s="96">
        <f t="shared" si="2367"/>
        <v>7</v>
      </c>
      <c r="DJ725" s="96">
        <f t="shared" si="2368"/>
        <v>5</v>
      </c>
      <c r="DK725" s="467"/>
      <c r="DL725" s="599"/>
      <c r="DM725" s="599"/>
      <c r="DN725" s="599"/>
      <c r="DO725" s="599"/>
      <c r="DP725" s="599"/>
      <c r="DQ725" s="599"/>
      <c r="DR725" s="599"/>
      <c r="DS725" s="599"/>
      <c r="DT725" s="468"/>
    </row>
    <row r="726" spans="1:124" s="470" customFormat="1" ht="15.75" customHeight="1">
      <c r="A726" s="585" t="s">
        <v>318</v>
      </c>
      <c r="B726" s="260"/>
      <c r="C726" s="260"/>
      <c r="D726" s="260"/>
      <c r="E726" s="260">
        <v>400</v>
      </c>
      <c r="F726" s="260">
        <v>1000</v>
      </c>
      <c r="G726" s="260"/>
      <c r="H726" s="260"/>
      <c r="I726" s="260">
        <v>200</v>
      </c>
      <c r="J726" s="260">
        <v>150</v>
      </c>
      <c r="K726" s="260">
        <v>200</v>
      </c>
      <c r="L726" s="260"/>
      <c r="M726" s="260"/>
      <c r="N726" s="260"/>
      <c r="O726" s="260"/>
      <c r="P726" s="260"/>
      <c r="Q726" s="260"/>
      <c r="R726" s="260"/>
      <c r="S726" s="746"/>
      <c r="T726" s="260"/>
      <c r="U726" s="260"/>
      <c r="V726" s="260"/>
      <c r="W726" s="260"/>
      <c r="X726" s="260"/>
      <c r="Y726" s="260"/>
      <c r="Z726" s="1339"/>
      <c r="AA726" s="1339"/>
      <c r="AB726" s="1339"/>
      <c r="AC726" s="1339"/>
      <c r="AD726" s="260"/>
      <c r="AE726" s="1339"/>
      <c r="AF726" s="260"/>
      <c r="AG726" s="260"/>
      <c r="AH726" s="260"/>
      <c r="AI726" s="260"/>
      <c r="AJ726" s="260"/>
      <c r="AK726" s="746"/>
      <c r="AL726" s="260">
        <v>750</v>
      </c>
      <c r="AM726" s="260">
        <v>800</v>
      </c>
      <c r="AN726" s="260">
        <v>500</v>
      </c>
      <c r="AO726" s="260">
        <v>1000</v>
      </c>
      <c r="AP726" s="260">
        <v>150</v>
      </c>
      <c r="AQ726" s="260">
        <v>300</v>
      </c>
      <c r="AR726" s="260"/>
      <c r="AS726" s="260">
        <v>1000</v>
      </c>
      <c r="AT726" s="260"/>
      <c r="AU726" s="260"/>
      <c r="AV726" s="260"/>
      <c r="AW726" s="260"/>
      <c r="AX726" s="260"/>
      <c r="AY726" s="260"/>
      <c r="AZ726" s="260"/>
      <c r="BA726" s="260"/>
      <c r="BB726" s="260"/>
      <c r="BC726" s="746"/>
      <c r="BD726" s="1339">
        <v>800</v>
      </c>
      <c r="BE726" s="1339">
        <v>1500</v>
      </c>
      <c r="BF726" s="1339"/>
      <c r="BG726" s="1339">
        <v>500</v>
      </c>
      <c r="BH726" s="1339"/>
      <c r="BI726" s="1339"/>
      <c r="BJ726" s="1339"/>
      <c r="BK726" s="1339">
        <v>500</v>
      </c>
      <c r="BL726" s="1339"/>
      <c r="BM726" s="1339"/>
      <c r="BN726" s="1339"/>
      <c r="BO726" s="1339">
        <v>1000</v>
      </c>
      <c r="BP726" s="1339"/>
      <c r="BQ726" s="1339"/>
      <c r="BR726" s="1339"/>
      <c r="BS726" s="1339"/>
      <c r="BT726" s="1339"/>
      <c r="BU726" s="746"/>
      <c r="BV726" s="260">
        <v>200</v>
      </c>
      <c r="BW726" s="260"/>
      <c r="BX726" s="260">
        <v>500</v>
      </c>
      <c r="BY726" s="260">
        <v>500</v>
      </c>
      <c r="BZ726" s="578">
        <f t="shared" si="2322"/>
        <v>266.66666666666669</v>
      </c>
      <c r="CA726" s="578" t="str">
        <f t="shared" si="2323"/>
        <v/>
      </c>
      <c r="CB726" s="578">
        <f t="shared" si="2324"/>
        <v>670</v>
      </c>
      <c r="CC726" s="665">
        <f t="shared" si="2325"/>
        <v>766.66666666666663</v>
      </c>
      <c r="CD726" s="1069" t="str">
        <f t="shared" si="2370"/>
        <v/>
      </c>
      <c r="CE726" s="1070" t="str">
        <f t="shared" si="2371"/>
        <v/>
      </c>
      <c r="CF726" s="1070" t="str">
        <f t="shared" si="2371"/>
        <v/>
      </c>
      <c r="CG726" s="1070">
        <f t="shared" si="2371"/>
        <v>500</v>
      </c>
      <c r="CH726" s="1070">
        <f t="shared" si="2371"/>
        <v>500</v>
      </c>
      <c r="CI726" s="1071">
        <f t="shared" si="2371"/>
        <v>800</v>
      </c>
      <c r="CJ726" s="1071">
        <f t="shared" si="2371"/>
        <v>1000</v>
      </c>
      <c r="CK726" s="1070">
        <f t="shared" si="2371"/>
        <v>1500</v>
      </c>
      <c r="CL726" s="1070" t="str">
        <f t="shared" si="2371"/>
        <v/>
      </c>
      <c r="CM726" s="1070" t="str">
        <f t="shared" si="2371"/>
        <v/>
      </c>
      <c r="CN726" s="1070" t="str">
        <f t="shared" si="2371"/>
        <v/>
      </c>
      <c r="CO726" s="1069" t="str">
        <f t="shared" si="2371"/>
        <v/>
      </c>
      <c r="CP726" s="532" t="str">
        <f t="shared" si="2348"/>
        <v/>
      </c>
      <c r="CQ726" s="533" t="str">
        <f t="shared" si="2349"/>
        <v/>
      </c>
      <c r="CR726" s="534" t="str">
        <f t="shared" si="2350"/>
        <v/>
      </c>
      <c r="CS726" s="534" t="str">
        <f t="shared" si="2351"/>
        <v/>
      </c>
      <c r="CT726" s="534" t="str">
        <f t="shared" si="2352"/>
        <v/>
      </c>
      <c r="CU726" s="534" t="str">
        <f t="shared" si="2353"/>
        <v/>
      </c>
      <c r="CV726" s="534">
        <f t="shared" si="2354"/>
        <v>500</v>
      </c>
      <c r="CW726" s="535">
        <f t="shared" si="2355"/>
        <v>500</v>
      </c>
      <c r="CX726" s="535">
        <f t="shared" si="2356"/>
        <v>800</v>
      </c>
      <c r="CY726" s="535">
        <f t="shared" si="2357"/>
        <v>1000</v>
      </c>
      <c r="CZ726" s="534">
        <f t="shared" si="2358"/>
        <v>1500</v>
      </c>
      <c r="DA726" s="534" t="str">
        <f t="shared" si="2359"/>
        <v/>
      </c>
      <c r="DB726" s="534" t="str">
        <f t="shared" si="2360"/>
        <v/>
      </c>
      <c r="DC726" s="534" t="str">
        <f t="shared" si="2361"/>
        <v/>
      </c>
      <c r="DD726" s="534" t="str">
        <f t="shared" si="2362"/>
        <v/>
      </c>
      <c r="DE726" s="533" t="str">
        <f t="shared" si="2363"/>
        <v/>
      </c>
      <c r="DF726" s="532" t="str">
        <f t="shared" si="2364"/>
        <v/>
      </c>
      <c r="DG726" s="631">
        <f t="shared" si="2365"/>
        <v>5</v>
      </c>
      <c r="DH726" s="96">
        <f t="shared" si="2366"/>
        <v>0</v>
      </c>
      <c r="DI726" s="96">
        <f t="shared" si="2367"/>
        <v>7</v>
      </c>
      <c r="DJ726" s="96">
        <f t="shared" si="2368"/>
        <v>5</v>
      </c>
      <c r="DK726" s="467"/>
      <c r="DL726" s="599"/>
      <c r="DM726" s="599"/>
      <c r="DN726" s="599"/>
      <c r="DO726" s="599"/>
      <c r="DP726" s="599"/>
      <c r="DQ726" s="599"/>
      <c r="DR726" s="599"/>
      <c r="DS726" s="599"/>
      <c r="DT726" s="468"/>
    </row>
    <row r="727" spans="1:124" s="470" customFormat="1" ht="15.75" customHeight="1">
      <c r="A727" s="585" t="s">
        <v>312</v>
      </c>
      <c r="B727" s="588" t="str">
        <f t="shared" ref="B727:M727" si="2376">IF(B725="","",B725*B726)</f>
        <v/>
      </c>
      <c r="C727" s="588" t="str">
        <f t="shared" si="2376"/>
        <v/>
      </c>
      <c r="D727" s="588" t="str">
        <f t="shared" si="2376"/>
        <v/>
      </c>
      <c r="E727" s="588">
        <f t="shared" si="2376"/>
        <v>4800</v>
      </c>
      <c r="F727" s="588">
        <f t="shared" si="2376"/>
        <v>1000</v>
      </c>
      <c r="G727" s="588" t="str">
        <f t="shared" si="2376"/>
        <v/>
      </c>
      <c r="H727" s="588" t="str">
        <f t="shared" si="2376"/>
        <v/>
      </c>
      <c r="I727" s="588">
        <f t="shared" si="2376"/>
        <v>1000</v>
      </c>
      <c r="J727" s="588">
        <f t="shared" si="2376"/>
        <v>600</v>
      </c>
      <c r="K727" s="588">
        <f t="shared" si="2376"/>
        <v>2400</v>
      </c>
      <c r="L727" s="588" t="str">
        <f t="shared" si="2376"/>
        <v/>
      </c>
      <c r="M727" s="588" t="str">
        <f t="shared" si="2376"/>
        <v/>
      </c>
      <c r="N727" s="588"/>
      <c r="O727" s="588"/>
      <c r="P727" s="588"/>
      <c r="Q727" s="588"/>
      <c r="R727" s="588"/>
      <c r="S727" s="626"/>
      <c r="T727" s="588" t="str">
        <f t="shared" ref="T727:AE727" si="2377">IF(T725="","",T725*T726)</f>
        <v/>
      </c>
      <c r="U727" s="588" t="str">
        <f t="shared" si="2377"/>
        <v/>
      </c>
      <c r="V727" s="588" t="str">
        <f t="shared" si="2377"/>
        <v/>
      </c>
      <c r="W727" s="588" t="str">
        <f t="shared" si="2377"/>
        <v/>
      </c>
      <c r="X727" s="588" t="str">
        <f t="shared" si="2377"/>
        <v/>
      </c>
      <c r="Y727" s="588" t="str">
        <f t="shared" si="2377"/>
        <v/>
      </c>
      <c r="Z727" s="1341" t="str">
        <f t="shared" si="2377"/>
        <v/>
      </c>
      <c r="AA727" s="1341" t="str">
        <f t="shared" si="2377"/>
        <v/>
      </c>
      <c r="AB727" s="1341" t="str">
        <f t="shared" si="2377"/>
        <v/>
      </c>
      <c r="AC727" s="1341" t="str">
        <f t="shared" si="2377"/>
        <v/>
      </c>
      <c r="AD727" s="588" t="str">
        <f t="shared" si="2377"/>
        <v/>
      </c>
      <c r="AE727" s="1341" t="str">
        <f t="shared" si="2377"/>
        <v/>
      </c>
      <c r="AF727" s="588"/>
      <c r="AG727" s="588"/>
      <c r="AH727" s="588"/>
      <c r="AI727" s="588"/>
      <c r="AJ727" s="588"/>
      <c r="AK727" s="626"/>
      <c r="AL727" s="588">
        <f t="shared" ref="AL727:AW727" si="2378">IF(AL725="","",AL725*AL726)</f>
        <v>3000</v>
      </c>
      <c r="AM727" s="588">
        <f t="shared" si="2378"/>
        <v>1600</v>
      </c>
      <c r="AN727" s="588">
        <f t="shared" si="2378"/>
        <v>500</v>
      </c>
      <c r="AO727" s="588">
        <f t="shared" si="2378"/>
        <v>2000</v>
      </c>
      <c r="AP727" s="588">
        <f t="shared" si="2378"/>
        <v>1800</v>
      </c>
      <c r="AQ727" s="588">
        <f t="shared" si="2378"/>
        <v>3600</v>
      </c>
      <c r="AR727" s="588" t="str">
        <f t="shared" si="2378"/>
        <v/>
      </c>
      <c r="AS727" s="588">
        <f t="shared" si="2378"/>
        <v>12000</v>
      </c>
      <c r="AT727" s="588" t="str">
        <f t="shared" si="2378"/>
        <v/>
      </c>
      <c r="AU727" s="588" t="str">
        <f t="shared" si="2378"/>
        <v/>
      </c>
      <c r="AV727" s="588" t="str">
        <f t="shared" si="2378"/>
        <v/>
      </c>
      <c r="AW727" s="588" t="str">
        <f t="shared" si="2378"/>
        <v/>
      </c>
      <c r="AX727" s="588"/>
      <c r="AY727" s="588"/>
      <c r="AZ727" s="588"/>
      <c r="BA727" s="588"/>
      <c r="BB727" s="588"/>
      <c r="BC727" s="626"/>
      <c r="BD727" s="1341">
        <f t="shared" ref="BD727:BO727" si="2379">IF(BD725="","",BD725*BD726)</f>
        <v>9600</v>
      </c>
      <c r="BE727" s="1341">
        <f t="shared" si="2379"/>
        <v>4500</v>
      </c>
      <c r="BF727" s="1341" t="str">
        <f t="shared" si="2379"/>
        <v/>
      </c>
      <c r="BG727" s="1341">
        <f t="shared" si="2379"/>
        <v>1000</v>
      </c>
      <c r="BH727" s="1341" t="str">
        <f t="shared" si="2379"/>
        <v/>
      </c>
      <c r="BI727" s="1341" t="str">
        <f t="shared" si="2379"/>
        <v/>
      </c>
      <c r="BJ727" s="1341" t="str">
        <f t="shared" si="2379"/>
        <v/>
      </c>
      <c r="BK727" s="1341">
        <f t="shared" si="2379"/>
        <v>6000</v>
      </c>
      <c r="BL727" s="1341" t="str">
        <f t="shared" si="2379"/>
        <v/>
      </c>
      <c r="BM727" s="1341" t="str">
        <f t="shared" si="2379"/>
        <v/>
      </c>
      <c r="BN727" s="1341" t="str">
        <f t="shared" si="2379"/>
        <v/>
      </c>
      <c r="BO727" s="1341">
        <f t="shared" si="2379"/>
        <v>1000</v>
      </c>
      <c r="BP727" s="1341"/>
      <c r="BQ727" s="1341"/>
      <c r="BR727" s="1341"/>
      <c r="BS727" s="1341"/>
      <c r="BT727" s="1341"/>
      <c r="BU727" s="626"/>
      <c r="BV727" s="588">
        <f>IF(BV725="","",BV725*BV726)</f>
        <v>1000</v>
      </c>
      <c r="BW727" s="588" t="str">
        <f>IF(BW725="","",BW725*BW726)</f>
        <v/>
      </c>
      <c r="BX727" s="588">
        <f>IF(BX725="","",BX725*BX726)</f>
        <v>1000</v>
      </c>
      <c r="BY727" s="588">
        <f>IF(BY725="","",BY725*BY726)</f>
        <v>1500</v>
      </c>
      <c r="BZ727" s="578">
        <f t="shared" si="2322"/>
        <v>1466.6666666666667</v>
      </c>
      <c r="CA727" s="578" t="str">
        <f t="shared" si="2323"/>
        <v/>
      </c>
      <c r="CB727" s="578">
        <f t="shared" si="2324"/>
        <v>2400</v>
      </c>
      <c r="CC727" s="665">
        <f t="shared" si="2325"/>
        <v>3833.3333333333335</v>
      </c>
      <c r="CD727" s="1069" t="str">
        <f t="shared" si="2370"/>
        <v/>
      </c>
      <c r="CE727" s="1070" t="str">
        <f t="shared" si="2371"/>
        <v/>
      </c>
      <c r="CF727" s="1070" t="str">
        <f t="shared" si="2371"/>
        <v/>
      </c>
      <c r="CG727" s="1070">
        <f t="shared" si="2371"/>
        <v>1000</v>
      </c>
      <c r="CH727" s="1070">
        <f t="shared" si="2371"/>
        <v>1000</v>
      </c>
      <c r="CI727" s="1071">
        <f t="shared" si="2371"/>
        <v>4500</v>
      </c>
      <c r="CJ727" s="1071">
        <f t="shared" si="2371"/>
        <v>6000</v>
      </c>
      <c r="CK727" s="1070">
        <f t="shared" si="2371"/>
        <v>9600</v>
      </c>
      <c r="CL727" s="1070" t="str">
        <f t="shared" si="2371"/>
        <v/>
      </c>
      <c r="CM727" s="1070" t="str">
        <f t="shared" si="2371"/>
        <v/>
      </c>
      <c r="CN727" s="1070" t="str">
        <f t="shared" si="2371"/>
        <v/>
      </c>
      <c r="CO727" s="1069" t="str">
        <f t="shared" si="2371"/>
        <v/>
      </c>
      <c r="CP727" s="532" t="str">
        <f t="shared" si="2348"/>
        <v/>
      </c>
      <c r="CQ727" s="533" t="str">
        <f t="shared" si="2349"/>
        <v/>
      </c>
      <c r="CR727" s="534" t="str">
        <f t="shared" si="2350"/>
        <v/>
      </c>
      <c r="CS727" s="534" t="str">
        <f t="shared" si="2351"/>
        <v/>
      </c>
      <c r="CT727" s="534" t="str">
        <f t="shared" si="2352"/>
        <v/>
      </c>
      <c r="CU727" s="534" t="str">
        <f t="shared" si="2353"/>
        <v/>
      </c>
      <c r="CV727" s="534">
        <f t="shared" si="2354"/>
        <v>1000</v>
      </c>
      <c r="CW727" s="535">
        <f t="shared" si="2355"/>
        <v>1000</v>
      </c>
      <c r="CX727" s="535">
        <f t="shared" si="2356"/>
        <v>4500</v>
      </c>
      <c r="CY727" s="535">
        <f t="shared" si="2357"/>
        <v>6000</v>
      </c>
      <c r="CZ727" s="534">
        <f t="shared" si="2358"/>
        <v>9600</v>
      </c>
      <c r="DA727" s="534" t="str">
        <f t="shared" si="2359"/>
        <v/>
      </c>
      <c r="DB727" s="534" t="str">
        <f t="shared" si="2360"/>
        <v/>
      </c>
      <c r="DC727" s="534" t="str">
        <f t="shared" si="2361"/>
        <v/>
      </c>
      <c r="DD727" s="534" t="str">
        <f t="shared" si="2362"/>
        <v/>
      </c>
      <c r="DE727" s="533" t="str">
        <f t="shared" si="2363"/>
        <v/>
      </c>
      <c r="DF727" s="532" t="str">
        <f t="shared" si="2364"/>
        <v/>
      </c>
      <c r="DG727" s="631">
        <f t="shared" si="2365"/>
        <v>5</v>
      </c>
      <c r="DH727" s="96">
        <f t="shared" si="2366"/>
        <v>0</v>
      </c>
      <c r="DI727" s="96">
        <f t="shared" si="2367"/>
        <v>7</v>
      </c>
      <c r="DJ727" s="96">
        <f t="shared" si="2368"/>
        <v>5</v>
      </c>
      <c r="DK727" s="467"/>
      <c r="DL727" s="599"/>
      <c r="DM727" s="599"/>
      <c r="DN727" s="599"/>
      <c r="DO727" s="599"/>
      <c r="DP727" s="599"/>
      <c r="DQ727" s="599"/>
      <c r="DR727" s="599"/>
      <c r="DS727" s="599"/>
      <c r="DT727" s="468"/>
    </row>
    <row r="728" spans="1:124" s="470" customFormat="1" ht="15.75" hidden="1" customHeight="1">
      <c r="A728" s="752" t="s">
        <v>319</v>
      </c>
      <c r="B728" s="212"/>
      <c r="C728" s="212"/>
      <c r="D728" s="212"/>
      <c r="E728" s="212"/>
      <c r="F728" s="212"/>
      <c r="G728" s="212"/>
      <c r="H728" s="212"/>
      <c r="I728" s="212"/>
      <c r="J728" s="212"/>
      <c r="K728" s="212"/>
      <c r="L728" s="212"/>
      <c r="M728" s="212"/>
      <c r="N728" s="212"/>
      <c r="O728" s="212"/>
      <c r="P728" s="212"/>
      <c r="Q728" s="212"/>
      <c r="R728" s="212"/>
      <c r="S728" s="746"/>
      <c r="T728" s="212"/>
      <c r="U728" s="212"/>
      <c r="V728" s="212"/>
      <c r="W728" s="212"/>
      <c r="X728" s="212"/>
      <c r="Y728" s="212"/>
      <c r="Z728" s="1338"/>
      <c r="AA728" s="1338"/>
      <c r="AB728" s="1338"/>
      <c r="AC728" s="1338"/>
      <c r="AD728" s="212"/>
      <c r="AE728" s="1338"/>
      <c r="AF728" s="212"/>
      <c r="AG728" s="212"/>
      <c r="AH728" s="212"/>
      <c r="AI728" s="212"/>
      <c r="AJ728" s="212"/>
      <c r="AK728" s="746"/>
      <c r="AL728" s="212"/>
      <c r="AM728" s="212"/>
      <c r="AN728" s="212"/>
      <c r="AO728" s="212"/>
      <c r="AP728" s="212"/>
      <c r="AQ728" s="212"/>
      <c r="AR728" s="212"/>
      <c r="AS728" s="212"/>
      <c r="AT728" s="212"/>
      <c r="AU728" s="212"/>
      <c r="AV728" s="212"/>
      <c r="AW728" s="212"/>
      <c r="AX728" s="212"/>
      <c r="AY728" s="212"/>
      <c r="AZ728" s="212"/>
      <c r="BA728" s="212"/>
      <c r="BB728" s="212"/>
      <c r="BC728" s="746"/>
      <c r="BD728" s="1338"/>
      <c r="BE728" s="1338"/>
      <c r="BF728" s="1338"/>
      <c r="BG728" s="1338"/>
      <c r="BH728" s="1338"/>
      <c r="BI728" s="1338"/>
      <c r="BJ728" s="1338"/>
      <c r="BK728" s="1338"/>
      <c r="BL728" s="1338"/>
      <c r="BM728" s="1338"/>
      <c r="BN728" s="1338"/>
      <c r="BO728" s="1338"/>
      <c r="BP728" s="1338"/>
      <c r="BQ728" s="1338"/>
      <c r="BR728" s="1338"/>
      <c r="BS728" s="1338"/>
      <c r="BT728" s="1338"/>
      <c r="BU728" s="746"/>
      <c r="BV728" s="212"/>
      <c r="BW728" s="212"/>
      <c r="BX728" s="212"/>
      <c r="BY728" s="212"/>
      <c r="BZ728" s="578" t="str">
        <f t="shared" ref="BZ728:BZ733" si="2380">IF(DG728&lt;3,"",(SUM(B728:R728)-MIN(B728:R728)-MAX(B728:R728))/(DG728-2))</f>
        <v/>
      </c>
      <c r="CA728" s="578" t="str">
        <f t="shared" ref="CA728:CA733" si="2381">IF(DH728&lt;3,"",(SUM(T728:AJ728)-MIN(T728:AJ728)-MAX(T728:AJ728))/(DH728-2))</f>
        <v/>
      </c>
      <c r="CB728" s="578" t="str">
        <f t="shared" ref="CB728:CB733" si="2382">IF(DI728&lt;3,"",(SUM(AL728:BB728)-MIN(AL728:BB728)-MAX(AL728:BB728))/(DI728-2))</f>
        <v/>
      </c>
      <c r="CC728" s="665" t="str">
        <f t="shared" ref="CC728:CC733" si="2383">IF(DJ728&lt;3,"",(SUM(BD728:BT728)-MIN(BD728:BT728)-MAX(BD728:BT728))/(DJ728-2))</f>
        <v/>
      </c>
      <c r="CD728" s="1069" t="str">
        <f t="shared" si="2370"/>
        <v/>
      </c>
      <c r="CE728" s="1070" t="str">
        <f t="shared" si="2371"/>
        <v/>
      </c>
      <c r="CF728" s="1070" t="str">
        <f t="shared" si="2371"/>
        <v/>
      </c>
      <c r="CG728" s="1070" t="str">
        <f t="shared" si="2371"/>
        <v/>
      </c>
      <c r="CH728" s="1070" t="str">
        <f t="shared" si="2371"/>
        <v/>
      </c>
      <c r="CI728" s="1071" t="str">
        <f t="shared" si="2371"/>
        <v/>
      </c>
      <c r="CJ728" s="1071" t="str">
        <f t="shared" si="2371"/>
        <v/>
      </c>
      <c r="CK728" s="1070" t="str">
        <f t="shared" si="2371"/>
        <v/>
      </c>
      <c r="CL728" s="1070" t="str">
        <f t="shared" si="2371"/>
        <v/>
      </c>
      <c r="CM728" s="1070" t="str">
        <f t="shared" si="2371"/>
        <v/>
      </c>
      <c r="CN728" s="1070" t="str">
        <f t="shared" si="2371"/>
        <v/>
      </c>
      <c r="CO728" s="1069" t="str">
        <f t="shared" si="2371"/>
        <v/>
      </c>
      <c r="CP728" s="532" t="str">
        <f t="shared" si="2348"/>
        <v/>
      </c>
      <c r="CQ728" s="533" t="str">
        <f t="shared" si="2349"/>
        <v/>
      </c>
      <c r="CR728" s="534" t="str">
        <f t="shared" si="2350"/>
        <v/>
      </c>
      <c r="CS728" s="534" t="str">
        <f t="shared" si="2351"/>
        <v/>
      </c>
      <c r="CT728" s="534" t="str">
        <f t="shared" si="2352"/>
        <v/>
      </c>
      <c r="CU728" s="534" t="str">
        <f t="shared" si="2353"/>
        <v/>
      </c>
      <c r="CV728" s="534" t="str">
        <f t="shared" si="2354"/>
        <v/>
      </c>
      <c r="CW728" s="535" t="str">
        <f t="shared" si="2355"/>
        <v/>
      </c>
      <c r="CX728" s="535" t="str">
        <f t="shared" si="2356"/>
        <v/>
      </c>
      <c r="CY728" s="535" t="str">
        <f t="shared" si="2357"/>
        <v/>
      </c>
      <c r="CZ728" s="534" t="str">
        <f t="shared" si="2358"/>
        <v/>
      </c>
      <c r="DA728" s="534" t="str">
        <f t="shared" si="2359"/>
        <v/>
      </c>
      <c r="DB728" s="534" t="str">
        <f t="shared" si="2360"/>
        <v/>
      </c>
      <c r="DC728" s="534" t="str">
        <f t="shared" si="2361"/>
        <v/>
      </c>
      <c r="DD728" s="534" t="str">
        <f t="shared" si="2362"/>
        <v/>
      </c>
      <c r="DE728" s="533" t="str">
        <f t="shared" si="2363"/>
        <v/>
      </c>
      <c r="DF728" s="532" t="str">
        <f t="shared" si="2364"/>
        <v/>
      </c>
      <c r="DG728" s="631">
        <f t="shared" ref="DG728:DG733" si="2384">COUNT(B728:R728)</f>
        <v>0</v>
      </c>
      <c r="DH728" s="96">
        <f t="shared" ref="DH728:DH733" si="2385">COUNT(T728:AJ728)</f>
        <v>0</v>
      </c>
      <c r="DI728" s="96">
        <f t="shared" ref="DI728:DI733" si="2386">COUNT(AL728:BB728)</f>
        <v>0</v>
      </c>
      <c r="DJ728" s="96">
        <f t="shared" ref="DJ728:DJ733" si="2387">COUNT(BD728:BT728)</f>
        <v>0</v>
      </c>
      <c r="DK728" s="467"/>
      <c r="DL728" s="599"/>
      <c r="DM728" s="599"/>
      <c r="DN728" s="599"/>
      <c r="DO728" s="599"/>
      <c r="DP728" s="599"/>
      <c r="DQ728" s="599"/>
      <c r="DR728" s="599"/>
      <c r="DS728" s="599"/>
      <c r="DT728" s="468"/>
    </row>
    <row r="729" spans="1:124" s="470" customFormat="1" ht="15.75" hidden="1" customHeight="1">
      <c r="A729" s="627" t="s">
        <v>295</v>
      </c>
      <c r="B729" s="212"/>
      <c r="C729" s="212"/>
      <c r="D729" s="212"/>
      <c r="E729" s="212"/>
      <c r="F729" s="212"/>
      <c r="G729" s="212"/>
      <c r="H729" s="212"/>
      <c r="I729" s="212"/>
      <c r="J729" s="212"/>
      <c r="K729" s="212"/>
      <c r="L729" s="212"/>
      <c r="M729" s="212"/>
      <c r="N729" s="212"/>
      <c r="O729" s="212"/>
      <c r="P729" s="212"/>
      <c r="Q729" s="212"/>
      <c r="R729" s="212"/>
      <c r="S729" s="746"/>
      <c r="T729" s="212"/>
      <c r="U729" s="212"/>
      <c r="V729" s="212"/>
      <c r="W729" s="212"/>
      <c r="X729" s="212"/>
      <c r="Y729" s="212"/>
      <c r="Z729" s="1338"/>
      <c r="AA729" s="1338"/>
      <c r="AB729" s="1338"/>
      <c r="AC729" s="1338"/>
      <c r="AD729" s="212"/>
      <c r="AE729" s="1338"/>
      <c r="AF729" s="212"/>
      <c r="AG729" s="212"/>
      <c r="AH729" s="212"/>
      <c r="AI729" s="212"/>
      <c r="AJ729" s="212"/>
      <c r="AK729" s="746"/>
      <c r="AL729" s="212"/>
      <c r="AM729" s="212"/>
      <c r="AN729" s="212"/>
      <c r="AO729" s="212"/>
      <c r="AP729" s="212"/>
      <c r="AQ729" s="212"/>
      <c r="AR729" s="212"/>
      <c r="AS729" s="212"/>
      <c r="AT729" s="212"/>
      <c r="AU729" s="212"/>
      <c r="AV729" s="212"/>
      <c r="AW729" s="212"/>
      <c r="AX729" s="212"/>
      <c r="AY729" s="212"/>
      <c r="AZ729" s="212"/>
      <c r="BA729" s="212"/>
      <c r="BB729" s="212"/>
      <c r="BC729" s="746"/>
      <c r="BD729" s="1338"/>
      <c r="BE729" s="1338"/>
      <c r="BF729" s="1338"/>
      <c r="BG729" s="1338"/>
      <c r="BH729" s="1338"/>
      <c r="BI729" s="1338"/>
      <c r="BJ729" s="1338"/>
      <c r="BK729" s="1338"/>
      <c r="BL729" s="1338"/>
      <c r="BM729" s="1338"/>
      <c r="BN729" s="1338"/>
      <c r="BO729" s="1338"/>
      <c r="BP729" s="1338"/>
      <c r="BQ729" s="1338"/>
      <c r="BR729" s="1338"/>
      <c r="BS729" s="1338"/>
      <c r="BT729" s="1338"/>
      <c r="BU729" s="746"/>
      <c r="BV729" s="212"/>
      <c r="BW729" s="212"/>
      <c r="BX729" s="212"/>
      <c r="BY729" s="212"/>
      <c r="BZ729" s="578" t="str">
        <f t="shared" si="2380"/>
        <v/>
      </c>
      <c r="CA729" s="578" t="str">
        <f t="shared" si="2381"/>
        <v/>
      </c>
      <c r="CB729" s="578" t="str">
        <f t="shared" si="2382"/>
        <v/>
      </c>
      <c r="CC729" s="665" t="str">
        <f t="shared" si="2383"/>
        <v/>
      </c>
      <c r="CD729" s="1069" t="str">
        <f t="shared" si="2370"/>
        <v/>
      </c>
      <c r="CE729" s="1070" t="str">
        <f t="shared" si="2371"/>
        <v/>
      </c>
      <c r="CF729" s="1070" t="str">
        <f t="shared" si="2371"/>
        <v/>
      </c>
      <c r="CG729" s="1070" t="str">
        <f t="shared" si="2371"/>
        <v/>
      </c>
      <c r="CH729" s="1070" t="str">
        <f t="shared" si="2371"/>
        <v/>
      </c>
      <c r="CI729" s="1071" t="str">
        <f t="shared" si="2371"/>
        <v/>
      </c>
      <c r="CJ729" s="1071" t="str">
        <f t="shared" si="2371"/>
        <v/>
      </c>
      <c r="CK729" s="1070" t="str">
        <f t="shared" si="2371"/>
        <v/>
      </c>
      <c r="CL729" s="1070" t="str">
        <f t="shared" si="2371"/>
        <v/>
      </c>
      <c r="CM729" s="1070" t="str">
        <f t="shared" si="2371"/>
        <v/>
      </c>
      <c r="CN729" s="1070" t="str">
        <f t="shared" si="2371"/>
        <v/>
      </c>
      <c r="CO729" s="1069" t="str">
        <f t="shared" si="2371"/>
        <v/>
      </c>
      <c r="CP729" s="532" t="str">
        <f t="shared" si="2348"/>
        <v/>
      </c>
      <c r="CQ729" s="533" t="str">
        <f t="shared" si="2349"/>
        <v/>
      </c>
      <c r="CR729" s="534" t="str">
        <f t="shared" si="2350"/>
        <v/>
      </c>
      <c r="CS729" s="534" t="str">
        <f t="shared" si="2351"/>
        <v/>
      </c>
      <c r="CT729" s="534" t="str">
        <f t="shared" si="2352"/>
        <v/>
      </c>
      <c r="CU729" s="534" t="str">
        <f t="shared" si="2353"/>
        <v/>
      </c>
      <c r="CV729" s="534" t="str">
        <f t="shared" si="2354"/>
        <v/>
      </c>
      <c r="CW729" s="535" t="str">
        <f t="shared" si="2355"/>
        <v/>
      </c>
      <c r="CX729" s="535" t="str">
        <f t="shared" si="2356"/>
        <v/>
      </c>
      <c r="CY729" s="535" t="str">
        <f t="shared" si="2357"/>
        <v/>
      </c>
      <c r="CZ729" s="534" t="str">
        <f t="shared" si="2358"/>
        <v/>
      </c>
      <c r="DA729" s="534" t="str">
        <f t="shared" si="2359"/>
        <v/>
      </c>
      <c r="DB729" s="534" t="str">
        <f t="shared" si="2360"/>
        <v/>
      </c>
      <c r="DC729" s="534" t="str">
        <f t="shared" si="2361"/>
        <v/>
      </c>
      <c r="DD729" s="534" t="str">
        <f t="shared" si="2362"/>
        <v/>
      </c>
      <c r="DE729" s="533" t="str">
        <f t="shared" si="2363"/>
        <v/>
      </c>
      <c r="DF729" s="532" t="str">
        <f t="shared" si="2364"/>
        <v/>
      </c>
      <c r="DG729" s="631">
        <f t="shared" si="2384"/>
        <v>0</v>
      </c>
      <c r="DH729" s="96">
        <f t="shared" si="2385"/>
        <v>0</v>
      </c>
      <c r="DI729" s="96">
        <f t="shared" si="2386"/>
        <v>0</v>
      </c>
      <c r="DJ729" s="96">
        <f t="shared" si="2387"/>
        <v>0</v>
      </c>
      <c r="DK729" s="467"/>
      <c r="DL729" s="599"/>
      <c r="DM729" s="599"/>
      <c r="DN729" s="599"/>
      <c r="DO729" s="599"/>
      <c r="DP729" s="599"/>
      <c r="DQ729" s="599"/>
      <c r="DR729" s="599"/>
      <c r="DS729" s="599"/>
      <c r="DT729" s="468"/>
    </row>
    <row r="730" spans="1:124" s="470" customFormat="1" ht="15.75" hidden="1" customHeight="1">
      <c r="A730" s="627" t="s">
        <v>280</v>
      </c>
      <c r="B730" s="212"/>
      <c r="C730" s="212"/>
      <c r="D730" s="212"/>
      <c r="E730" s="212"/>
      <c r="F730" s="212"/>
      <c r="G730" s="212"/>
      <c r="H730" s="212"/>
      <c r="I730" s="212"/>
      <c r="J730" s="212"/>
      <c r="K730" s="212"/>
      <c r="L730" s="212"/>
      <c r="M730" s="212"/>
      <c r="N730" s="212"/>
      <c r="O730" s="212"/>
      <c r="P730" s="212"/>
      <c r="Q730" s="212"/>
      <c r="R730" s="212"/>
      <c r="S730" s="746"/>
      <c r="T730" s="212"/>
      <c r="U730" s="212"/>
      <c r="V730" s="212"/>
      <c r="W730" s="212"/>
      <c r="X730" s="212"/>
      <c r="Y730" s="212"/>
      <c r="Z730" s="1338"/>
      <c r="AA730" s="1338"/>
      <c r="AB730" s="1338"/>
      <c r="AC730" s="1338"/>
      <c r="AD730" s="212"/>
      <c r="AE730" s="1338"/>
      <c r="AF730" s="212"/>
      <c r="AG730" s="212"/>
      <c r="AH730" s="212"/>
      <c r="AI730" s="212"/>
      <c r="AJ730" s="212"/>
      <c r="AK730" s="746"/>
      <c r="AL730" s="212"/>
      <c r="AM730" s="212"/>
      <c r="AN730" s="212"/>
      <c r="AO730" s="212"/>
      <c r="AP730" s="212"/>
      <c r="AQ730" s="212"/>
      <c r="AR730" s="212"/>
      <c r="AS730" s="212"/>
      <c r="AT730" s="212"/>
      <c r="AU730" s="212"/>
      <c r="AV730" s="212"/>
      <c r="AW730" s="212"/>
      <c r="AX730" s="212"/>
      <c r="AY730" s="212"/>
      <c r="AZ730" s="212"/>
      <c r="BA730" s="212"/>
      <c r="BB730" s="212"/>
      <c r="BC730" s="746"/>
      <c r="BD730" s="1338"/>
      <c r="BE730" s="1338"/>
      <c r="BF730" s="1338"/>
      <c r="BG730" s="1338"/>
      <c r="BH730" s="1338"/>
      <c r="BI730" s="1338"/>
      <c r="BJ730" s="1338"/>
      <c r="BK730" s="1338"/>
      <c r="BL730" s="1338"/>
      <c r="BM730" s="1338"/>
      <c r="BN730" s="1338"/>
      <c r="BO730" s="1338"/>
      <c r="BP730" s="1338"/>
      <c r="BQ730" s="1338"/>
      <c r="BR730" s="1338"/>
      <c r="BS730" s="1338"/>
      <c r="BT730" s="1338"/>
      <c r="BU730" s="746"/>
      <c r="BV730" s="212"/>
      <c r="BW730" s="212"/>
      <c r="BX730" s="212"/>
      <c r="BY730" s="212"/>
      <c r="BZ730" s="578" t="str">
        <f t="shared" si="2380"/>
        <v/>
      </c>
      <c r="CA730" s="578" t="str">
        <f t="shared" si="2381"/>
        <v/>
      </c>
      <c r="CB730" s="578" t="str">
        <f t="shared" si="2382"/>
        <v/>
      </c>
      <c r="CC730" s="665" t="str">
        <f t="shared" si="2383"/>
        <v/>
      </c>
      <c r="CD730" s="1069" t="str">
        <f t="shared" si="2370"/>
        <v/>
      </c>
      <c r="CE730" s="1070" t="str">
        <f t="shared" si="2371"/>
        <v/>
      </c>
      <c r="CF730" s="1070" t="str">
        <f t="shared" si="2371"/>
        <v/>
      </c>
      <c r="CG730" s="1070" t="str">
        <f t="shared" si="2371"/>
        <v/>
      </c>
      <c r="CH730" s="1070" t="str">
        <f t="shared" si="2371"/>
        <v/>
      </c>
      <c r="CI730" s="1071" t="str">
        <f t="shared" si="2371"/>
        <v/>
      </c>
      <c r="CJ730" s="1071" t="str">
        <f t="shared" si="2371"/>
        <v/>
      </c>
      <c r="CK730" s="1070" t="str">
        <f t="shared" si="2371"/>
        <v/>
      </c>
      <c r="CL730" s="1070" t="str">
        <f t="shared" si="2371"/>
        <v/>
      </c>
      <c r="CM730" s="1070" t="str">
        <f t="shared" si="2371"/>
        <v/>
      </c>
      <c r="CN730" s="1070" t="str">
        <f t="shared" si="2371"/>
        <v/>
      </c>
      <c r="CO730" s="1069" t="str">
        <f t="shared" si="2371"/>
        <v/>
      </c>
      <c r="CP730" s="532" t="str">
        <f t="shared" si="2348"/>
        <v/>
      </c>
      <c r="CQ730" s="533" t="str">
        <f t="shared" si="2349"/>
        <v/>
      </c>
      <c r="CR730" s="534" t="str">
        <f t="shared" si="2350"/>
        <v/>
      </c>
      <c r="CS730" s="534" t="str">
        <f t="shared" si="2351"/>
        <v/>
      </c>
      <c r="CT730" s="534" t="str">
        <f t="shared" si="2352"/>
        <v/>
      </c>
      <c r="CU730" s="534" t="str">
        <f t="shared" si="2353"/>
        <v/>
      </c>
      <c r="CV730" s="534" t="str">
        <f t="shared" si="2354"/>
        <v/>
      </c>
      <c r="CW730" s="535" t="str">
        <f t="shared" si="2355"/>
        <v/>
      </c>
      <c r="CX730" s="535" t="str">
        <f t="shared" si="2356"/>
        <v/>
      </c>
      <c r="CY730" s="535" t="str">
        <f t="shared" si="2357"/>
        <v/>
      </c>
      <c r="CZ730" s="534" t="str">
        <f t="shared" si="2358"/>
        <v/>
      </c>
      <c r="DA730" s="534" t="str">
        <f t="shared" si="2359"/>
        <v/>
      </c>
      <c r="DB730" s="534" t="str">
        <f t="shared" si="2360"/>
        <v/>
      </c>
      <c r="DC730" s="534" t="str">
        <f t="shared" si="2361"/>
        <v/>
      </c>
      <c r="DD730" s="534" t="str">
        <f t="shared" si="2362"/>
        <v/>
      </c>
      <c r="DE730" s="533" t="str">
        <f t="shared" si="2363"/>
        <v/>
      </c>
      <c r="DF730" s="532" t="str">
        <f t="shared" si="2364"/>
        <v/>
      </c>
      <c r="DG730" s="631">
        <f t="shared" si="2384"/>
        <v>0</v>
      </c>
      <c r="DH730" s="96">
        <f t="shared" si="2385"/>
        <v>0</v>
      </c>
      <c r="DI730" s="96">
        <f t="shared" si="2386"/>
        <v>0</v>
      </c>
      <c r="DJ730" s="96">
        <f t="shared" si="2387"/>
        <v>0</v>
      </c>
      <c r="DK730" s="467"/>
      <c r="DL730" s="599"/>
      <c r="DM730" s="599"/>
      <c r="DN730" s="599"/>
      <c r="DO730" s="599"/>
      <c r="DP730" s="599"/>
      <c r="DQ730" s="599"/>
      <c r="DR730" s="599"/>
      <c r="DS730" s="599"/>
      <c r="DT730" s="468"/>
    </row>
    <row r="731" spans="1:124" s="470" customFormat="1" ht="15.75" hidden="1" customHeight="1">
      <c r="A731" s="627" t="s">
        <v>311</v>
      </c>
      <c r="B731" s="212"/>
      <c r="C731" s="212"/>
      <c r="D731" s="212"/>
      <c r="E731" s="212"/>
      <c r="F731" s="212"/>
      <c r="G731" s="212"/>
      <c r="H731" s="212"/>
      <c r="I731" s="212"/>
      <c r="J731" s="212"/>
      <c r="K731" s="212"/>
      <c r="L731" s="212"/>
      <c r="M731" s="212"/>
      <c r="N731" s="212"/>
      <c r="O731" s="212"/>
      <c r="P731" s="212"/>
      <c r="Q731" s="212"/>
      <c r="R731" s="212"/>
      <c r="S731" s="746"/>
      <c r="T731" s="212"/>
      <c r="U731" s="212"/>
      <c r="V731" s="212"/>
      <c r="W731" s="212"/>
      <c r="X731" s="212"/>
      <c r="Y731" s="212"/>
      <c r="Z731" s="1338"/>
      <c r="AA731" s="1338"/>
      <c r="AB731" s="1338"/>
      <c r="AC731" s="1338"/>
      <c r="AD731" s="212"/>
      <c r="AE731" s="1338"/>
      <c r="AF731" s="212"/>
      <c r="AG731" s="212"/>
      <c r="AH731" s="212"/>
      <c r="AI731" s="212"/>
      <c r="AJ731" s="212"/>
      <c r="AK731" s="746"/>
      <c r="AL731" s="212"/>
      <c r="AM731" s="212"/>
      <c r="AN731" s="212"/>
      <c r="AO731" s="212"/>
      <c r="AP731" s="212"/>
      <c r="AQ731" s="212"/>
      <c r="AR731" s="212"/>
      <c r="AS731" s="212"/>
      <c r="AT731" s="212"/>
      <c r="AU731" s="212"/>
      <c r="AV731" s="212"/>
      <c r="AW731" s="212"/>
      <c r="AX731" s="212"/>
      <c r="AY731" s="212"/>
      <c r="AZ731" s="212"/>
      <c r="BA731" s="212"/>
      <c r="BB731" s="212"/>
      <c r="BC731" s="746"/>
      <c r="BD731" s="1338"/>
      <c r="BE731" s="1338"/>
      <c r="BF731" s="1338"/>
      <c r="BG731" s="1338"/>
      <c r="BH731" s="1338"/>
      <c r="BI731" s="1338"/>
      <c r="BJ731" s="1338"/>
      <c r="BK731" s="1338"/>
      <c r="BL731" s="1338"/>
      <c r="BM731" s="1338"/>
      <c r="BN731" s="1338"/>
      <c r="BO731" s="1338"/>
      <c r="BP731" s="1338"/>
      <c r="BQ731" s="1338"/>
      <c r="BR731" s="1338"/>
      <c r="BS731" s="1338"/>
      <c r="BT731" s="1338"/>
      <c r="BU731" s="746"/>
      <c r="BV731" s="212"/>
      <c r="BW731" s="212"/>
      <c r="BX731" s="212"/>
      <c r="BY731" s="212"/>
      <c r="BZ731" s="578" t="str">
        <f t="shared" si="2380"/>
        <v/>
      </c>
      <c r="CA731" s="578" t="str">
        <f t="shared" si="2381"/>
        <v/>
      </c>
      <c r="CB731" s="578" t="str">
        <f t="shared" si="2382"/>
        <v/>
      </c>
      <c r="CC731" s="665" t="str">
        <f t="shared" si="2383"/>
        <v/>
      </c>
      <c r="CD731" s="1069" t="str">
        <f t="shared" si="2370"/>
        <v/>
      </c>
      <c r="CE731" s="1070" t="str">
        <f t="shared" si="2371"/>
        <v/>
      </c>
      <c r="CF731" s="1070" t="str">
        <f t="shared" si="2371"/>
        <v/>
      </c>
      <c r="CG731" s="1070" t="str">
        <f t="shared" si="2371"/>
        <v/>
      </c>
      <c r="CH731" s="1070" t="str">
        <f t="shared" si="2371"/>
        <v/>
      </c>
      <c r="CI731" s="1071" t="str">
        <f t="shared" si="2371"/>
        <v/>
      </c>
      <c r="CJ731" s="1071" t="str">
        <f t="shared" si="2371"/>
        <v/>
      </c>
      <c r="CK731" s="1070" t="str">
        <f t="shared" si="2371"/>
        <v/>
      </c>
      <c r="CL731" s="1070" t="str">
        <f t="shared" si="2371"/>
        <v/>
      </c>
      <c r="CM731" s="1070" t="str">
        <f t="shared" si="2371"/>
        <v/>
      </c>
      <c r="CN731" s="1070" t="str">
        <f t="shared" si="2371"/>
        <v/>
      </c>
      <c r="CO731" s="1069" t="str">
        <f t="shared" si="2371"/>
        <v/>
      </c>
      <c r="CP731" s="532" t="str">
        <f t="shared" si="2348"/>
        <v/>
      </c>
      <c r="CQ731" s="533" t="str">
        <f t="shared" si="2349"/>
        <v/>
      </c>
      <c r="CR731" s="534" t="str">
        <f t="shared" si="2350"/>
        <v/>
      </c>
      <c r="CS731" s="534" t="str">
        <f t="shared" si="2351"/>
        <v/>
      </c>
      <c r="CT731" s="534" t="str">
        <f t="shared" si="2352"/>
        <v/>
      </c>
      <c r="CU731" s="534" t="str">
        <f t="shared" si="2353"/>
        <v/>
      </c>
      <c r="CV731" s="534" t="str">
        <f t="shared" si="2354"/>
        <v/>
      </c>
      <c r="CW731" s="535" t="str">
        <f t="shared" si="2355"/>
        <v/>
      </c>
      <c r="CX731" s="535" t="str">
        <f t="shared" si="2356"/>
        <v/>
      </c>
      <c r="CY731" s="535" t="str">
        <f t="shared" si="2357"/>
        <v/>
      </c>
      <c r="CZ731" s="534" t="str">
        <f t="shared" si="2358"/>
        <v/>
      </c>
      <c r="DA731" s="534" t="str">
        <f t="shared" si="2359"/>
        <v/>
      </c>
      <c r="DB731" s="534" t="str">
        <f t="shared" si="2360"/>
        <v/>
      </c>
      <c r="DC731" s="534" t="str">
        <f t="shared" si="2361"/>
        <v/>
      </c>
      <c r="DD731" s="534" t="str">
        <f t="shared" si="2362"/>
        <v/>
      </c>
      <c r="DE731" s="533" t="str">
        <f t="shared" si="2363"/>
        <v/>
      </c>
      <c r="DF731" s="532" t="str">
        <f t="shared" si="2364"/>
        <v/>
      </c>
      <c r="DG731" s="631">
        <f t="shared" si="2384"/>
        <v>0</v>
      </c>
      <c r="DH731" s="96">
        <f t="shared" si="2385"/>
        <v>0</v>
      </c>
      <c r="DI731" s="96">
        <f t="shared" si="2386"/>
        <v>0</v>
      </c>
      <c r="DJ731" s="96">
        <f t="shared" si="2387"/>
        <v>0</v>
      </c>
      <c r="DK731" s="467"/>
      <c r="DL731" s="599"/>
      <c r="DM731" s="599"/>
      <c r="DN731" s="599"/>
      <c r="DO731" s="599"/>
      <c r="DP731" s="599"/>
      <c r="DQ731" s="599"/>
      <c r="DR731" s="599"/>
      <c r="DS731" s="599"/>
      <c r="DT731" s="468"/>
    </row>
    <row r="732" spans="1:124" s="470" customFormat="1" ht="15.75" hidden="1" customHeight="1">
      <c r="A732" s="682" t="s">
        <v>312</v>
      </c>
      <c r="B732" s="587" t="str">
        <f t="shared" ref="B732:M732" si="2388">IF(B729="","",B728*B729*B730*B731)</f>
        <v/>
      </c>
      <c r="C732" s="587" t="str">
        <f t="shared" si="2388"/>
        <v/>
      </c>
      <c r="D732" s="587" t="str">
        <f t="shared" si="2388"/>
        <v/>
      </c>
      <c r="E732" s="587" t="str">
        <f t="shared" si="2388"/>
        <v/>
      </c>
      <c r="F732" s="587" t="str">
        <f t="shared" si="2388"/>
        <v/>
      </c>
      <c r="G732" s="587" t="str">
        <f t="shared" si="2388"/>
        <v/>
      </c>
      <c r="H732" s="587" t="str">
        <f t="shared" si="2388"/>
        <v/>
      </c>
      <c r="I732" s="587" t="str">
        <f t="shared" si="2388"/>
        <v/>
      </c>
      <c r="J732" s="587" t="str">
        <f t="shared" si="2388"/>
        <v/>
      </c>
      <c r="K732" s="587" t="str">
        <f t="shared" si="2388"/>
        <v/>
      </c>
      <c r="L732" s="587" t="str">
        <f t="shared" si="2388"/>
        <v/>
      </c>
      <c r="M732" s="587" t="str">
        <f t="shared" si="2388"/>
        <v/>
      </c>
      <c r="N732" s="587"/>
      <c r="O732" s="587"/>
      <c r="P732" s="587"/>
      <c r="Q732" s="587"/>
      <c r="R732" s="587"/>
      <c r="S732" s="746"/>
      <c r="T732" s="587" t="str">
        <f t="shared" ref="T732:AE732" si="2389">IF(T729="","",T728*T729*T730*T731)</f>
        <v/>
      </c>
      <c r="U732" s="587" t="str">
        <f t="shared" si="2389"/>
        <v/>
      </c>
      <c r="V732" s="587" t="str">
        <f t="shared" si="2389"/>
        <v/>
      </c>
      <c r="W732" s="587" t="str">
        <f t="shared" si="2389"/>
        <v/>
      </c>
      <c r="X732" s="587" t="str">
        <f t="shared" si="2389"/>
        <v/>
      </c>
      <c r="Y732" s="587" t="str">
        <f t="shared" si="2389"/>
        <v/>
      </c>
      <c r="Z732" s="1340" t="str">
        <f t="shared" si="2389"/>
        <v/>
      </c>
      <c r="AA732" s="1340" t="str">
        <f t="shared" si="2389"/>
        <v/>
      </c>
      <c r="AB732" s="1340" t="str">
        <f t="shared" si="2389"/>
        <v/>
      </c>
      <c r="AC732" s="1340" t="str">
        <f t="shared" si="2389"/>
        <v/>
      </c>
      <c r="AD732" s="587" t="str">
        <f t="shared" si="2389"/>
        <v/>
      </c>
      <c r="AE732" s="1340" t="str">
        <f t="shared" si="2389"/>
        <v/>
      </c>
      <c r="AF732" s="587"/>
      <c r="AG732" s="587"/>
      <c r="AH732" s="587"/>
      <c r="AI732" s="587"/>
      <c r="AJ732" s="587"/>
      <c r="AK732" s="746"/>
      <c r="AL732" s="587" t="str">
        <f t="shared" ref="AL732:AW732" si="2390">IF(AL729="","",AL728*AL729*AL730*AL731)</f>
        <v/>
      </c>
      <c r="AM732" s="587" t="str">
        <f t="shared" si="2390"/>
        <v/>
      </c>
      <c r="AN732" s="587" t="str">
        <f t="shared" si="2390"/>
        <v/>
      </c>
      <c r="AO732" s="587" t="str">
        <f t="shared" si="2390"/>
        <v/>
      </c>
      <c r="AP732" s="587" t="str">
        <f t="shared" si="2390"/>
        <v/>
      </c>
      <c r="AQ732" s="587" t="str">
        <f t="shared" si="2390"/>
        <v/>
      </c>
      <c r="AR732" s="587" t="str">
        <f t="shared" si="2390"/>
        <v/>
      </c>
      <c r="AS732" s="587" t="str">
        <f t="shared" si="2390"/>
        <v/>
      </c>
      <c r="AT732" s="587" t="str">
        <f t="shared" si="2390"/>
        <v/>
      </c>
      <c r="AU732" s="587" t="str">
        <f t="shared" si="2390"/>
        <v/>
      </c>
      <c r="AV732" s="587" t="str">
        <f t="shared" si="2390"/>
        <v/>
      </c>
      <c r="AW732" s="587" t="str">
        <f t="shared" si="2390"/>
        <v/>
      </c>
      <c r="AX732" s="587"/>
      <c r="AY732" s="587"/>
      <c r="AZ732" s="587"/>
      <c r="BA732" s="587"/>
      <c r="BB732" s="587"/>
      <c r="BC732" s="746"/>
      <c r="BD732" s="1340" t="str">
        <f t="shared" ref="BD732:BO732" si="2391">IF(BD729="","",BD728*BD729*BD730*BD731)</f>
        <v/>
      </c>
      <c r="BE732" s="1340" t="str">
        <f t="shared" si="2391"/>
        <v/>
      </c>
      <c r="BF732" s="1340" t="str">
        <f t="shared" si="2391"/>
        <v/>
      </c>
      <c r="BG732" s="1340" t="str">
        <f t="shared" si="2391"/>
        <v/>
      </c>
      <c r="BH732" s="1340" t="str">
        <f t="shared" si="2391"/>
        <v/>
      </c>
      <c r="BI732" s="1340" t="str">
        <f t="shared" si="2391"/>
        <v/>
      </c>
      <c r="BJ732" s="1340" t="str">
        <f t="shared" si="2391"/>
        <v/>
      </c>
      <c r="BK732" s="1340" t="str">
        <f t="shared" si="2391"/>
        <v/>
      </c>
      <c r="BL732" s="1340" t="str">
        <f t="shared" si="2391"/>
        <v/>
      </c>
      <c r="BM732" s="1340" t="str">
        <f t="shared" si="2391"/>
        <v/>
      </c>
      <c r="BN732" s="1340" t="str">
        <f t="shared" si="2391"/>
        <v/>
      </c>
      <c r="BO732" s="1340" t="str">
        <f t="shared" si="2391"/>
        <v/>
      </c>
      <c r="BP732" s="1340"/>
      <c r="BQ732" s="1340"/>
      <c r="BR732" s="1340"/>
      <c r="BS732" s="1340"/>
      <c r="BT732" s="1340"/>
      <c r="BU732" s="746"/>
      <c r="BV732" s="587" t="str">
        <f>IF(BV729="","",BV728*BV729*BV730*BV731)</f>
        <v/>
      </c>
      <c r="BW732" s="587" t="str">
        <f>IF(BW729="","",BW728*BW729*BW730*BW731)</f>
        <v/>
      </c>
      <c r="BX732" s="587" t="str">
        <f>IF(BX729="","",BX728*BX729*BX730*BX731)</f>
        <v/>
      </c>
      <c r="BY732" s="587" t="str">
        <f>IF(BY729="","",BY728*BY729*BY730*BY731)</f>
        <v/>
      </c>
      <c r="BZ732" s="578" t="str">
        <f t="shared" si="2380"/>
        <v/>
      </c>
      <c r="CA732" s="578" t="str">
        <f t="shared" si="2381"/>
        <v/>
      </c>
      <c r="CB732" s="578" t="str">
        <f t="shared" si="2382"/>
        <v/>
      </c>
      <c r="CC732" s="665" t="str">
        <f t="shared" si="2383"/>
        <v/>
      </c>
      <c r="CD732" s="1069" t="str">
        <f t="shared" si="2370"/>
        <v/>
      </c>
      <c r="CE732" s="1070" t="str">
        <f t="shared" si="2371"/>
        <v/>
      </c>
      <c r="CF732" s="1070" t="str">
        <f t="shared" si="2371"/>
        <v/>
      </c>
      <c r="CG732" s="1070" t="str">
        <f t="shared" si="2371"/>
        <v/>
      </c>
      <c r="CH732" s="1070" t="str">
        <f t="shared" si="2371"/>
        <v/>
      </c>
      <c r="CI732" s="1071" t="str">
        <f t="shared" si="2371"/>
        <v/>
      </c>
      <c r="CJ732" s="1071" t="str">
        <f t="shared" si="2371"/>
        <v/>
      </c>
      <c r="CK732" s="1070" t="str">
        <f t="shared" si="2371"/>
        <v/>
      </c>
      <c r="CL732" s="1070" t="str">
        <f t="shared" si="2371"/>
        <v/>
      </c>
      <c r="CM732" s="1070" t="str">
        <f t="shared" si="2371"/>
        <v/>
      </c>
      <c r="CN732" s="1070" t="str">
        <f t="shared" si="2371"/>
        <v/>
      </c>
      <c r="CO732" s="1069" t="str">
        <f t="shared" si="2371"/>
        <v/>
      </c>
      <c r="CP732" s="532" t="str">
        <f t="shared" si="2348"/>
        <v/>
      </c>
      <c r="CQ732" s="533" t="str">
        <f t="shared" si="2349"/>
        <v/>
      </c>
      <c r="CR732" s="534" t="str">
        <f t="shared" si="2350"/>
        <v/>
      </c>
      <c r="CS732" s="534" t="str">
        <f t="shared" si="2351"/>
        <v/>
      </c>
      <c r="CT732" s="534" t="str">
        <f t="shared" si="2352"/>
        <v/>
      </c>
      <c r="CU732" s="534" t="str">
        <f t="shared" si="2353"/>
        <v/>
      </c>
      <c r="CV732" s="534" t="str">
        <f t="shared" si="2354"/>
        <v/>
      </c>
      <c r="CW732" s="535" t="str">
        <f t="shared" si="2355"/>
        <v/>
      </c>
      <c r="CX732" s="535" t="str">
        <f t="shared" si="2356"/>
        <v/>
      </c>
      <c r="CY732" s="535" t="str">
        <f t="shared" si="2357"/>
        <v/>
      </c>
      <c r="CZ732" s="534" t="str">
        <f t="shared" si="2358"/>
        <v/>
      </c>
      <c r="DA732" s="534" t="str">
        <f t="shared" si="2359"/>
        <v/>
      </c>
      <c r="DB732" s="534" t="str">
        <f t="shared" si="2360"/>
        <v/>
      </c>
      <c r="DC732" s="534" t="str">
        <f t="shared" si="2361"/>
        <v/>
      </c>
      <c r="DD732" s="534" t="str">
        <f t="shared" si="2362"/>
        <v/>
      </c>
      <c r="DE732" s="533" t="str">
        <f t="shared" si="2363"/>
        <v/>
      </c>
      <c r="DF732" s="532" t="str">
        <f t="shared" si="2364"/>
        <v/>
      </c>
      <c r="DG732" s="631">
        <f t="shared" si="2384"/>
        <v>0</v>
      </c>
      <c r="DH732" s="96">
        <f t="shared" si="2385"/>
        <v>0</v>
      </c>
      <c r="DI732" s="96">
        <f t="shared" si="2386"/>
        <v>0</v>
      </c>
      <c r="DJ732" s="96">
        <f t="shared" si="2387"/>
        <v>0</v>
      </c>
      <c r="DK732" s="467"/>
      <c r="DL732" s="599"/>
      <c r="DM732" s="599"/>
      <c r="DN732" s="599"/>
      <c r="DO732" s="599"/>
      <c r="DP732" s="599"/>
      <c r="DQ732" s="599"/>
      <c r="DR732" s="599"/>
      <c r="DS732" s="599"/>
      <c r="DT732" s="468"/>
    </row>
    <row r="733" spans="1:124" s="470" customFormat="1" ht="15.75" customHeight="1">
      <c r="A733" s="675" t="s">
        <v>320</v>
      </c>
      <c r="B733" s="212"/>
      <c r="C733" s="212"/>
      <c r="D733" s="212"/>
      <c r="E733" s="212"/>
      <c r="F733" s="212"/>
      <c r="G733" s="212"/>
      <c r="H733" s="212"/>
      <c r="I733" s="212"/>
      <c r="J733" s="212"/>
      <c r="K733" s="212"/>
      <c r="L733" s="212"/>
      <c r="M733" s="212"/>
      <c r="N733" s="212"/>
      <c r="O733" s="212"/>
      <c r="P733" s="212"/>
      <c r="Q733" s="212"/>
      <c r="R733" s="212"/>
      <c r="S733" s="746"/>
      <c r="T733" s="212"/>
      <c r="U733" s="212"/>
      <c r="V733" s="212"/>
      <c r="W733" s="212"/>
      <c r="X733" s="212"/>
      <c r="Y733" s="212"/>
      <c r="Z733" s="1338"/>
      <c r="AA733" s="1338"/>
      <c r="AB733" s="1338"/>
      <c r="AC733" s="1338"/>
      <c r="AD733" s="212"/>
      <c r="AE733" s="1338"/>
      <c r="AF733" s="212"/>
      <c r="AG733" s="647"/>
      <c r="AH733" s="212"/>
      <c r="AI733" s="212"/>
      <c r="AJ733" s="212"/>
      <c r="AK733" s="746"/>
      <c r="AL733" s="212"/>
      <c r="AM733" s="212"/>
      <c r="AN733" s="212"/>
      <c r="AO733" s="212"/>
      <c r="AP733" s="212"/>
      <c r="AQ733" s="212"/>
      <c r="AR733" s="212"/>
      <c r="AS733" s="212"/>
      <c r="AT733" s="212"/>
      <c r="AU733" s="212"/>
      <c r="AV733" s="212"/>
      <c r="AW733" s="212"/>
      <c r="AX733" s="212"/>
      <c r="AY733" s="212"/>
      <c r="AZ733" s="212"/>
      <c r="BA733" s="212"/>
      <c r="BB733" s="212"/>
      <c r="BC733" s="746"/>
      <c r="BD733" s="1338"/>
      <c r="BE733" s="1338"/>
      <c r="BF733" s="1338"/>
      <c r="BG733" s="1338"/>
      <c r="BH733" s="1338"/>
      <c r="BI733" s="1338">
        <v>1</v>
      </c>
      <c r="BJ733" s="1338">
        <v>1</v>
      </c>
      <c r="BK733" s="1338">
        <v>1</v>
      </c>
      <c r="BL733" s="1338">
        <v>2</v>
      </c>
      <c r="BM733" s="1338">
        <v>2</v>
      </c>
      <c r="BN733" s="1338">
        <v>1</v>
      </c>
      <c r="BO733" s="1338"/>
      <c r="BP733" s="1338"/>
      <c r="BQ733" s="1338"/>
      <c r="BR733" s="1338"/>
      <c r="BS733" s="1338"/>
      <c r="BT733" s="1338"/>
      <c r="BU733" s="746"/>
      <c r="BV733" s="212"/>
      <c r="BW733" s="212"/>
      <c r="BX733" s="212"/>
      <c r="BY733" s="212">
        <v>1</v>
      </c>
      <c r="BZ733" s="578" t="str">
        <f t="shared" si="2380"/>
        <v/>
      </c>
      <c r="CA733" s="578" t="str">
        <f t="shared" si="2381"/>
        <v/>
      </c>
      <c r="CB733" s="578" t="str">
        <f t="shared" si="2382"/>
        <v/>
      </c>
      <c r="CC733" s="665">
        <f t="shared" si="2383"/>
        <v>1.25</v>
      </c>
      <c r="CD733" s="1069" t="str">
        <f t="shared" si="2370"/>
        <v/>
      </c>
      <c r="CE733" s="1070" t="str">
        <f t="shared" si="2371"/>
        <v/>
      </c>
      <c r="CF733" s="1070" t="str">
        <f t="shared" si="2371"/>
        <v/>
      </c>
      <c r="CG733" s="1070">
        <f t="shared" si="2371"/>
        <v>1</v>
      </c>
      <c r="CH733" s="1070">
        <f t="shared" si="2371"/>
        <v>1</v>
      </c>
      <c r="CI733" s="1071">
        <f t="shared" si="2371"/>
        <v>1</v>
      </c>
      <c r="CJ733" s="1071">
        <f t="shared" si="2371"/>
        <v>1</v>
      </c>
      <c r="CK733" s="1070">
        <f t="shared" si="2371"/>
        <v>2</v>
      </c>
      <c r="CL733" s="1070">
        <f t="shared" si="2371"/>
        <v>2</v>
      </c>
      <c r="CM733" s="1070" t="str">
        <f t="shared" si="2371"/>
        <v/>
      </c>
      <c r="CN733" s="1070" t="str">
        <f t="shared" si="2371"/>
        <v/>
      </c>
      <c r="CO733" s="1069" t="str">
        <f t="shared" si="2371"/>
        <v/>
      </c>
      <c r="CP733" s="532" t="str">
        <f t="shared" si="2348"/>
        <v/>
      </c>
      <c r="CQ733" s="533" t="str">
        <f t="shared" si="2349"/>
        <v/>
      </c>
      <c r="CR733" s="534" t="str">
        <f t="shared" si="2350"/>
        <v/>
      </c>
      <c r="CS733" s="534" t="str">
        <f t="shared" si="2351"/>
        <v/>
      </c>
      <c r="CT733" s="534" t="str">
        <f t="shared" si="2352"/>
        <v/>
      </c>
      <c r="CU733" s="534" t="str">
        <f t="shared" si="2353"/>
        <v/>
      </c>
      <c r="CV733" s="534">
        <f t="shared" si="2354"/>
        <v>1</v>
      </c>
      <c r="CW733" s="535">
        <f t="shared" si="2355"/>
        <v>1</v>
      </c>
      <c r="CX733" s="535">
        <f t="shared" si="2356"/>
        <v>1</v>
      </c>
      <c r="CY733" s="535">
        <f t="shared" si="2357"/>
        <v>1</v>
      </c>
      <c r="CZ733" s="534">
        <f t="shared" si="2358"/>
        <v>2</v>
      </c>
      <c r="DA733" s="534">
        <f t="shared" si="2359"/>
        <v>2</v>
      </c>
      <c r="DB733" s="534" t="str">
        <f t="shared" si="2360"/>
        <v/>
      </c>
      <c r="DC733" s="534" t="str">
        <f t="shared" si="2361"/>
        <v/>
      </c>
      <c r="DD733" s="534" t="str">
        <f t="shared" si="2362"/>
        <v/>
      </c>
      <c r="DE733" s="533" t="str">
        <f t="shared" si="2363"/>
        <v/>
      </c>
      <c r="DF733" s="532" t="str">
        <f t="shared" si="2364"/>
        <v/>
      </c>
      <c r="DG733" s="631">
        <f t="shared" si="2384"/>
        <v>0</v>
      </c>
      <c r="DH733" s="96">
        <f t="shared" si="2385"/>
        <v>0</v>
      </c>
      <c r="DI733" s="96">
        <f t="shared" si="2386"/>
        <v>0</v>
      </c>
      <c r="DJ733" s="96">
        <f t="shared" si="2387"/>
        <v>6</v>
      </c>
      <c r="DK733" s="467"/>
      <c r="DL733" s="599"/>
      <c r="DM733" s="599"/>
      <c r="DN733" s="599"/>
      <c r="DO733" s="599"/>
      <c r="DP733" s="599"/>
      <c r="DQ733" s="599"/>
      <c r="DR733" s="599"/>
      <c r="DS733" s="599"/>
      <c r="DT733" s="468"/>
    </row>
    <row r="734" spans="1:124" s="470" customFormat="1" ht="15.75" customHeight="1">
      <c r="A734" s="627" t="s">
        <v>295</v>
      </c>
      <c r="B734" s="212">
        <v>30</v>
      </c>
      <c r="C734" s="212"/>
      <c r="D734" s="212"/>
      <c r="E734" s="212"/>
      <c r="F734" s="212"/>
      <c r="G734" s="212"/>
      <c r="H734" s="212"/>
      <c r="I734" s="212"/>
      <c r="J734" s="212"/>
      <c r="K734" s="212"/>
      <c r="L734" s="212"/>
      <c r="M734" s="212"/>
      <c r="N734" s="212"/>
      <c r="O734" s="212"/>
      <c r="P734" s="212"/>
      <c r="Q734" s="212"/>
      <c r="R734" s="212"/>
      <c r="S734" s="746"/>
      <c r="T734" s="212"/>
      <c r="U734" s="212"/>
      <c r="V734" s="212"/>
      <c r="W734" s="212"/>
      <c r="X734" s="212"/>
      <c r="Y734" s="212"/>
      <c r="Z734" s="1338"/>
      <c r="AA734" s="1338"/>
      <c r="AB734" s="1338"/>
      <c r="AC734" s="1338"/>
      <c r="AD734" s="212"/>
      <c r="AE734" s="1338"/>
      <c r="AF734" s="212"/>
      <c r="AG734" s="281"/>
      <c r="AH734" s="212"/>
      <c r="AI734" s="212"/>
      <c r="AJ734" s="212"/>
      <c r="AK734" s="746"/>
      <c r="AL734" s="212"/>
      <c r="AM734" s="212"/>
      <c r="AN734" s="212"/>
      <c r="AO734" s="212"/>
      <c r="AP734" s="212"/>
      <c r="AQ734" s="212"/>
      <c r="AR734" s="212"/>
      <c r="AS734" s="212"/>
      <c r="AT734" s="212"/>
      <c r="AU734" s="212"/>
      <c r="AV734" s="212"/>
      <c r="AW734" s="212"/>
      <c r="AX734" s="212"/>
      <c r="AY734" s="212"/>
      <c r="AZ734" s="212"/>
      <c r="BA734" s="212"/>
      <c r="BB734" s="212"/>
      <c r="BC734" s="746"/>
      <c r="BD734" s="1338"/>
      <c r="BE734" s="1338"/>
      <c r="BF734" s="1338"/>
      <c r="BG734" s="1338"/>
      <c r="BH734" s="1338"/>
      <c r="BI734" s="1338">
        <v>20</v>
      </c>
      <c r="BJ734" s="1338">
        <v>14</v>
      </c>
      <c r="BK734" s="1338">
        <v>14</v>
      </c>
      <c r="BL734" s="1338">
        <v>14</v>
      </c>
      <c r="BM734" s="1338">
        <v>14</v>
      </c>
      <c r="BN734" s="1338">
        <v>20</v>
      </c>
      <c r="BO734" s="1338"/>
      <c r="BP734" s="1338"/>
      <c r="BQ734" s="1338"/>
      <c r="BR734" s="1338"/>
      <c r="BS734" s="1338"/>
      <c r="BT734" s="1338"/>
      <c r="BU734" s="746"/>
      <c r="BV734" s="212"/>
      <c r="BW734" s="212"/>
      <c r="BX734" s="212"/>
      <c r="BY734" s="212">
        <v>14</v>
      </c>
      <c r="BZ734" s="578" t="str">
        <f t="shared" ref="BZ734:BZ743" si="2392">IF(DG734&lt;3,"",(SUM(B734:R734)-MIN(B734:R734)-MAX(B734:R734))/(DG734-2))</f>
        <v/>
      </c>
      <c r="CA734" s="578" t="str">
        <f t="shared" ref="CA734:CA743" si="2393">IF(DH734&lt;3,"",(SUM(T734:AJ734)-MIN(T734:AJ734)-MAX(T734:AJ734))/(DH734-2))</f>
        <v/>
      </c>
      <c r="CB734" s="578" t="str">
        <f t="shared" ref="CB734:CB743" si="2394">IF(DI734&lt;3,"",(SUM(AL734:BB734)-MIN(AL734:BB734)-MAX(AL734:BB734))/(DI734-2))</f>
        <v/>
      </c>
      <c r="CC734" s="665">
        <f t="shared" ref="CC734:CC743" si="2395">IF(DJ734&lt;3,"",(SUM(BD734:BT734)-MIN(BD734:BT734)-MAX(BD734:BT734))/(DJ734-2))</f>
        <v>15.5</v>
      </c>
      <c r="CD734" s="1069" t="str">
        <f t="shared" ref="CD734:CO734" si="2396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070" t="str">
        <f t="shared" si="2396"/>
        <v/>
      </c>
      <c r="CF734" s="1070" t="str">
        <f t="shared" si="2396"/>
        <v/>
      </c>
      <c r="CG734" s="1070">
        <f t="shared" si="2396"/>
        <v>14</v>
      </c>
      <c r="CH734" s="1070">
        <f t="shared" si="2396"/>
        <v>14</v>
      </c>
      <c r="CI734" s="1071">
        <f t="shared" si="2396"/>
        <v>14</v>
      </c>
      <c r="CJ734" s="1071">
        <f t="shared" si="2396"/>
        <v>14</v>
      </c>
      <c r="CK734" s="1070">
        <f t="shared" si="2396"/>
        <v>20</v>
      </c>
      <c r="CL734" s="1070">
        <f t="shared" si="2396"/>
        <v>20</v>
      </c>
      <c r="CM734" s="1070" t="str">
        <f t="shared" si="2396"/>
        <v/>
      </c>
      <c r="CN734" s="1070" t="str">
        <f t="shared" si="2396"/>
        <v/>
      </c>
      <c r="CO734" s="1069" t="str">
        <f t="shared" si="2396"/>
        <v/>
      </c>
      <c r="CP734" s="532" t="str">
        <f t="shared" ref="CP734:CY737" si="2397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33" t="str">
        <f t="shared" si="2397"/>
        <v/>
      </c>
      <c r="CR734" s="534" t="str">
        <f t="shared" si="2397"/>
        <v/>
      </c>
      <c r="CS734" s="534" t="str">
        <f t="shared" si="2397"/>
        <v/>
      </c>
      <c r="CT734" s="534" t="str">
        <f t="shared" si="2397"/>
        <v/>
      </c>
      <c r="CU734" s="534" t="str">
        <f t="shared" si="2397"/>
        <v/>
      </c>
      <c r="CV734" s="534">
        <f t="shared" si="2397"/>
        <v>14</v>
      </c>
      <c r="CW734" s="535">
        <f t="shared" si="2397"/>
        <v>14</v>
      </c>
      <c r="CX734" s="535">
        <f t="shared" si="2397"/>
        <v>14</v>
      </c>
      <c r="CY734" s="535">
        <f t="shared" si="2397"/>
        <v>14</v>
      </c>
      <c r="CZ734" s="534">
        <f t="shared" ref="CZ734:DF737" si="2398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20</v>
      </c>
      <c r="DA734" s="534">
        <f t="shared" si="2398"/>
        <v>20</v>
      </c>
      <c r="DB734" s="534" t="str">
        <f t="shared" si="2398"/>
        <v/>
      </c>
      <c r="DC734" s="534" t="str">
        <f t="shared" si="2398"/>
        <v/>
      </c>
      <c r="DD734" s="534" t="str">
        <f t="shared" si="2398"/>
        <v/>
      </c>
      <c r="DE734" s="533" t="str">
        <f t="shared" si="2398"/>
        <v/>
      </c>
      <c r="DF734" s="532" t="str">
        <f t="shared" si="2398"/>
        <v/>
      </c>
      <c r="DG734" s="631">
        <f>COUNT(B734:R734)</f>
        <v>1</v>
      </c>
      <c r="DH734" s="96">
        <f>COUNT(T734:AJ734)</f>
        <v>0</v>
      </c>
      <c r="DI734" s="96">
        <f>COUNT(AL734:BB734)</f>
        <v>0</v>
      </c>
      <c r="DJ734" s="96">
        <f>COUNT(BD734:BT734)</f>
        <v>6</v>
      </c>
      <c r="DK734" s="467"/>
      <c r="DL734" s="599"/>
      <c r="DM734" s="599"/>
      <c r="DN734" s="599"/>
      <c r="DO734" s="599"/>
      <c r="DP734" s="599"/>
      <c r="DQ734" s="599"/>
      <c r="DR734" s="599"/>
      <c r="DS734" s="599"/>
      <c r="DT734" s="468"/>
    </row>
    <row r="735" spans="1:124" s="470" customFormat="1" ht="15.75" customHeight="1">
      <c r="A735" s="627" t="s">
        <v>280</v>
      </c>
      <c r="B735" s="212">
        <v>12</v>
      </c>
      <c r="C735" s="212"/>
      <c r="D735" s="212"/>
      <c r="E735" s="212"/>
      <c r="F735" s="212"/>
      <c r="G735" s="212"/>
      <c r="H735" s="212"/>
      <c r="I735" s="212"/>
      <c r="J735" s="212"/>
      <c r="K735" s="212"/>
      <c r="L735" s="212"/>
      <c r="M735" s="212"/>
      <c r="N735" s="212"/>
      <c r="O735" s="212"/>
      <c r="P735" s="212"/>
      <c r="Q735" s="212"/>
      <c r="R735" s="212"/>
      <c r="S735" s="746"/>
      <c r="T735" s="212"/>
      <c r="U735" s="212"/>
      <c r="V735" s="212"/>
      <c r="W735" s="212"/>
      <c r="X735" s="212"/>
      <c r="Y735" s="212"/>
      <c r="Z735" s="1338"/>
      <c r="AA735" s="1338"/>
      <c r="AB735" s="1338"/>
      <c r="AC735" s="1338"/>
      <c r="AD735" s="212"/>
      <c r="AE735" s="1338"/>
      <c r="AF735" s="212"/>
      <c r="AG735" s="281"/>
      <c r="AH735" s="212"/>
      <c r="AI735" s="212"/>
      <c r="AJ735" s="212"/>
      <c r="AK735" s="746"/>
      <c r="AL735" s="212"/>
      <c r="AM735" s="212"/>
      <c r="AN735" s="212"/>
      <c r="AO735" s="212"/>
      <c r="AP735" s="212"/>
      <c r="AQ735" s="212"/>
      <c r="AR735" s="212"/>
      <c r="AS735" s="212"/>
      <c r="AT735" s="212"/>
      <c r="AU735" s="212"/>
      <c r="AV735" s="212"/>
      <c r="AW735" s="212"/>
      <c r="AX735" s="212"/>
      <c r="AY735" s="212"/>
      <c r="AZ735" s="212"/>
      <c r="BA735" s="212"/>
      <c r="BB735" s="212"/>
      <c r="BC735" s="746"/>
      <c r="BD735" s="1338"/>
      <c r="BE735" s="1338"/>
      <c r="BF735" s="1338"/>
      <c r="BG735" s="1338"/>
      <c r="BH735" s="1338"/>
      <c r="BI735" s="1338">
        <v>11</v>
      </c>
      <c r="BJ735" s="1338">
        <v>12</v>
      </c>
      <c r="BK735" s="1338">
        <v>12</v>
      </c>
      <c r="BL735" s="1338">
        <v>12</v>
      </c>
      <c r="BM735" s="1338">
        <v>12</v>
      </c>
      <c r="BN735" s="1338">
        <v>11</v>
      </c>
      <c r="BO735" s="1338"/>
      <c r="BP735" s="1338"/>
      <c r="BQ735" s="1338"/>
      <c r="BR735" s="1338"/>
      <c r="BS735" s="1338"/>
      <c r="BT735" s="1338"/>
      <c r="BU735" s="746"/>
      <c r="BV735" s="212"/>
      <c r="BW735" s="212"/>
      <c r="BX735" s="212"/>
      <c r="BY735" s="212">
        <v>12</v>
      </c>
      <c r="BZ735" s="578" t="str">
        <f t="shared" si="2392"/>
        <v/>
      </c>
      <c r="CA735" s="578" t="str">
        <f t="shared" si="2393"/>
        <v/>
      </c>
      <c r="CB735" s="578" t="str">
        <f t="shared" si="2394"/>
        <v/>
      </c>
      <c r="CC735" s="665">
        <f t="shared" si="2395"/>
        <v>11.75</v>
      </c>
      <c r="CD735" s="106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070" t="str">
        <f t="shared" ref="CE735:CO737" si="2399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070" t="str">
        <f t="shared" si="2399"/>
        <v/>
      </c>
      <c r="CG735" s="1070">
        <f t="shared" si="2399"/>
        <v>11</v>
      </c>
      <c r="CH735" s="1070">
        <f t="shared" si="2399"/>
        <v>11</v>
      </c>
      <c r="CI735" s="1071">
        <f t="shared" si="2399"/>
        <v>12</v>
      </c>
      <c r="CJ735" s="1071">
        <f t="shared" si="2399"/>
        <v>12</v>
      </c>
      <c r="CK735" s="1070">
        <f t="shared" si="2399"/>
        <v>12</v>
      </c>
      <c r="CL735" s="1070">
        <f t="shared" si="2399"/>
        <v>12</v>
      </c>
      <c r="CM735" s="1070" t="str">
        <f t="shared" si="2399"/>
        <v/>
      </c>
      <c r="CN735" s="1070" t="str">
        <f t="shared" si="2399"/>
        <v/>
      </c>
      <c r="CO735" s="1069" t="str">
        <f t="shared" si="2399"/>
        <v/>
      </c>
      <c r="CP735" s="532" t="str">
        <f t="shared" si="2397"/>
        <v/>
      </c>
      <c r="CQ735" s="533" t="str">
        <f t="shared" si="2397"/>
        <v/>
      </c>
      <c r="CR735" s="534" t="str">
        <f t="shared" si="2397"/>
        <v/>
      </c>
      <c r="CS735" s="534" t="str">
        <f t="shared" si="2397"/>
        <v/>
      </c>
      <c r="CT735" s="534" t="str">
        <f t="shared" si="2397"/>
        <v/>
      </c>
      <c r="CU735" s="534" t="str">
        <f t="shared" si="2397"/>
        <v/>
      </c>
      <c r="CV735" s="534">
        <f t="shared" si="2397"/>
        <v>11</v>
      </c>
      <c r="CW735" s="535">
        <f t="shared" si="2397"/>
        <v>11</v>
      </c>
      <c r="CX735" s="535">
        <f t="shared" si="2397"/>
        <v>12</v>
      </c>
      <c r="CY735" s="535">
        <f t="shared" si="2397"/>
        <v>12</v>
      </c>
      <c r="CZ735" s="534">
        <f t="shared" si="2398"/>
        <v>12</v>
      </c>
      <c r="DA735" s="534">
        <f t="shared" si="2398"/>
        <v>12</v>
      </c>
      <c r="DB735" s="534" t="str">
        <f t="shared" si="2398"/>
        <v/>
      </c>
      <c r="DC735" s="534" t="str">
        <f t="shared" si="2398"/>
        <v/>
      </c>
      <c r="DD735" s="534" t="str">
        <f t="shared" si="2398"/>
        <v/>
      </c>
      <c r="DE735" s="533" t="str">
        <f t="shared" si="2398"/>
        <v/>
      </c>
      <c r="DF735" s="532" t="str">
        <f t="shared" si="2398"/>
        <v/>
      </c>
      <c r="DG735" s="631">
        <f>COUNT(B735:R735)</f>
        <v>1</v>
      </c>
      <c r="DH735" s="96">
        <f>COUNT(T735:AJ735)</f>
        <v>0</v>
      </c>
      <c r="DI735" s="96">
        <f>COUNT(AL735:BB735)</f>
        <v>0</v>
      </c>
      <c r="DJ735" s="96">
        <f>COUNT(BD735:BT735)</f>
        <v>6</v>
      </c>
      <c r="DK735" s="467"/>
      <c r="DL735" s="599"/>
      <c r="DM735" s="599"/>
      <c r="DN735" s="599"/>
      <c r="DO735" s="599"/>
      <c r="DP735" s="599"/>
      <c r="DQ735" s="599"/>
      <c r="DR735" s="599"/>
      <c r="DS735" s="599"/>
      <c r="DT735" s="468"/>
    </row>
    <row r="736" spans="1:124" s="470" customFormat="1" ht="15.75" customHeight="1">
      <c r="A736" s="627" t="s">
        <v>311</v>
      </c>
      <c r="B736" s="212">
        <v>400</v>
      </c>
      <c r="C736" s="212"/>
      <c r="D736" s="212"/>
      <c r="E736" s="212"/>
      <c r="F736" s="212"/>
      <c r="G736" s="212"/>
      <c r="H736" s="212"/>
      <c r="I736" s="212"/>
      <c r="J736" s="212"/>
      <c r="K736" s="212"/>
      <c r="L736" s="212"/>
      <c r="M736" s="212"/>
      <c r="N736" s="212"/>
      <c r="O736" s="212"/>
      <c r="P736" s="212"/>
      <c r="Q736" s="212"/>
      <c r="R736" s="212"/>
      <c r="S736" s="746"/>
      <c r="T736" s="212"/>
      <c r="U736" s="212"/>
      <c r="V736" s="212"/>
      <c r="W736" s="212"/>
      <c r="X736" s="212"/>
      <c r="Y736" s="212"/>
      <c r="Z736" s="1338"/>
      <c r="AA736" s="1338"/>
      <c r="AB736" s="1338"/>
      <c r="AC736" s="1338"/>
      <c r="AD736" s="212"/>
      <c r="AE736" s="1338"/>
      <c r="AF736" s="212"/>
      <c r="AG736" s="281"/>
      <c r="AH736" s="212"/>
      <c r="AI736" s="212"/>
      <c r="AJ736" s="212"/>
      <c r="AK736" s="746"/>
      <c r="AL736" s="212"/>
      <c r="AM736" s="212"/>
      <c r="AN736" s="212"/>
      <c r="AO736" s="212"/>
      <c r="AP736" s="212"/>
      <c r="AQ736" s="212"/>
      <c r="AR736" s="212"/>
      <c r="AS736" s="212"/>
      <c r="AT736" s="212"/>
      <c r="AU736" s="212"/>
      <c r="AV736" s="212"/>
      <c r="AW736" s="212"/>
      <c r="AX736" s="212"/>
      <c r="AY736" s="212"/>
      <c r="AZ736" s="212"/>
      <c r="BA736" s="212"/>
      <c r="BB736" s="212"/>
      <c r="BC736" s="746"/>
      <c r="BD736" s="1338"/>
      <c r="BE736" s="1338"/>
      <c r="BF736" s="1338"/>
      <c r="BG736" s="1338"/>
      <c r="BH736" s="1338"/>
      <c r="BI736" s="1338">
        <v>550</v>
      </c>
      <c r="BJ736" s="1338">
        <v>870</v>
      </c>
      <c r="BK736" s="1338">
        <v>950</v>
      </c>
      <c r="BL736" s="1338">
        <v>950</v>
      </c>
      <c r="BM736" s="1338">
        <v>900</v>
      </c>
      <c r="BN736" s="1338">
        <v>550</v>
      </c>
      <c r="BO736" s="1338"/>
      <c r="BP736" s="1338"/>
      <c r="BQ736" s="1338"/>
      <c r="BR736" s="1338"/>
      <c r="BS736" s="1338"/>
      <c r="BT736" s="1338"/>
      <c r="BU736" s="746"/>
      <c r="BV736" s="212"/>
      <c r="BW736" s="212"/>
      <c r="BX736" s="212"/>
      <c r="BY736" s="212">
        <v>550</v>
      </c>
      <c r="BZ736" s="578" t="str">
        <f t="shared" si="2392"/>
        <v/>
      </c>
      <c r="CA736" s="578" t="str">
        <f t="shared" si="2393"/>
        <v/>
      </c>
      <c r="CB736" s="578" t="str">
        <f t="shared" si="2394"/>
        <v/>
      </c>
      <c r="CC736" s="665">
        <f t="shared" si="2395"/>
        <v>817.5</v>
      </c>
      <c r="CD736" s="106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070" t="str">
        <f t="shared" si="2399"/>
        <v/>
      </c>
      <c r="CF736" s="1070" t="str">
        <f t="shared" si="2399"/>
        <v/>
      </c>
      <c r="CG736" s="1070">
        <f t="shared" si="2399"/>
        <v>550</v>
      </c>
      <c r="CH736" s="1070">
        <f t="shared" si="2399"/>
        <v>550</v>
      </c>
      <c r="CI736" s="1071">
        <f t="shared" si="2399"/>
        <v>870</v>
      </c>
      <c r="CJ736" s="1071">
        <f t="shared" si="2399"/>
        <v>900</v>
      </c>
      <c r="CK736" s="1070">
        <f t="shared" si="2399"/>
        <v>950</v>
      </c>
      <c r="CL736" s="1070">
        <f t="shared" si="2399"/>
        <v>950</v>
      </c>
      <c r="CM736" s="1070" t="str">
        <f t="shared" si="2399"/>
        <v/>
      </c>
      <c r="CN736" s="1070" t="str">
        <f t="shared" si="2399"/>
        <v/>
      </c>
      <c r="CO736" s="1069" t="str">
        <f t="shared" si="2399"/>
        <v/>
      </c>
      <c r="CP736" s="532" t="str">
        <f t="shared" si="2397"/>
        <v/>
      </c>
      <c r="CQ736" s="533" t="str">
        <f t="shared" si="2397"/>
        <v/>
      </c>
      <c r="CR736" s="534" t="str">
        <f t="shared" si="2397"/>
        <v/>
      </c>
      <c r="CS736" s="534" t="str">
        <f t="shared" si="2397"/>
        <v/>
      </c>
      <c r="CT736" s="534" t="str">
        <f t="shared" si="2397"/>
        <v/>
      </c>
      <c r="CU736" s="534" t="str">
        <f t="shared" si="2397"/>
        <v/>
      </c>
      <c r="CV736" s="534">
        <f t="shared" si="2397"/>
        <v>550</v>
      </c>
      <c r="CW736" s="535">
        <f t="shared" si="2397"/>
        <v>550</v>
      </c>
      <c r="CX736" s="535">
        <f t="shared" si="2397"/>
        <v>870</v>
      </c>
      <c r="CY736" s="535">
        <f t="shared" si="2397"/>
        <v>900</v>
      </c>
      <c r="CZ736" s="534">
        <f t="shared" si="2398"/>
        <v>950</v>
      </c>
      <c r="DA736" s="534">
        <f t="shared" si="2398"/>
        <v>950</v>
      </c>
      <c r="DB736" s="534" t="str">
        <f t="shared" si="2398"/>
        <v/>
      </c>
      <c r="DC736" s="534" t="str">
        <f t="shared" si="2398"/>
        <v/>
      </c>
      <c r="DD736" s="534" t="str">
        <f t="shared" si="2398"/>
        <v/>
      </c>
      <c r="DE736" s="533" t="str">
        <f t="shared" si="2398"/>
        <v/>
      </c>
      <c r="DF736" s="532" t="str">
        <f t="shared" si="2398"/>
        <v/>
      </c>
      <c r="DG736" s="631">
        <f>COUNT(B736:R736)</f>
        <v>1</v>
      </c>
      <c r="DH736" s="96">
        <f>COUNT(T736:AJ736)</f>
        <v>0</v>
      </c>
      <c r="DI736" s="96">
        <f>COUNT(AL736:BB736)</f>
        <v>0</v>
      </c>
      <c r="DJ736" s="96">
        <f>COUNT(BD736:BT736)</f>
        <v>6</v>
      </c>
      <c r="DK736" s="467"/>
      <c r="DL736" s="599"/>
      <c r="DM736" s="599"/>
      <c r="DN736" s="599"/>
      <c r="DO736" s="599"/>
      <c r="DP736" s="599"/>
      <c r="DQ736" s="599"/>
      <c r="DR736" s="599"/>
      <c r="DS736" s="599"/>
      <c r="DT736" s="468"/>
    </row>
    <row r="737" spans="1:124" s="470" customFormat="1" ht="15.75" customHeight="1">
      <c r="A737" s="619" t="s">
        <v>312</v>
      </c>
      <c r="B737" s="588">
        <f t="shared" ref="B737:M737" si="2400">IF(B734="","",B733*B734*B735*B736)</f>
        <v>0</v>
      </c>
      <c r="C737" s="588" t="str">
        <f t="shared" si="2400"/>
        <v/>
      </c>
      <c r="D737" s="588" t="str">
        <f t="shared" si="2400"/>
        <v/>
      </c>
      <c r="E737" s="588" t="str">
        <f t="shared" si="2400"/>
        <v/>
      </c>
      <c r="F737" s="588" t="str">
        <f t="shared" si="2400"/>
        <v/>
      </c>
      <c r="G737" s="588" t="str">
        <f t="shared" si="2400"/>
        <v/>
      </c>
      <c r="H737" s="588" t="str">
        <f t="shared" si="2400"/>
        <v/>
      </c>
      <c r="I737" s="588" t="str">
        <f t="shared" si="2400"/>
        <v/>
      </c>
      <c r="J737" s="588" t="str">
        <f t="shared" si="2400"/>
        <v/>
      </c>
      <c r="K737" s="588" t="str">
        <f t="shared" si="2400"/>
        <v/>
      </c>
      <c r="L737" s="588" t="str">
        <f t="shared" si="2400"/>
        <v/>
      </c>
      <c r="M737" s="588" t="str">
        <f t="shared" si="2400"/>
        <v/>
      </c>
      <c r="N737" s="588"/>
      <c r="O737" s="588"/>
      <c r="P737" s="588"/>
      <c r="Q737" s="588"/>
      <c r="R737" s="588"/>
      <c r="S737" s="626"/>
      <c r="T737" s="588" t="str">
        <f t="shared" ref="T737:AE737" si="2401">IF(T734="","",T733*T734*T735*T736)</f>
        <v/>
      </c>
      <c r="U737" s="588" t="str">
        <f t="shared" si="2401"/>
        <v/>
      </c>
      <c r="V737" s="588" t="str">
        <f t="shared" si="2401"/>
        <v/>
      </c>
      <c r="W737" s="588" t="str">
        <f t="shared" si="2401"/>
        <v/>
      </c>
      <c r="X737" s="588" t="str">
        <f t="shared" si="2401"/>
        <v/>
      </c>
      <c r="Y737" s="588" t="str">
        <f t="shared" si="2401"/>
        <v/>
      </c>
      <c r="Z737" s="1341" t="str">
        <f t="shared" si="2401"/>
        <v/>
      </c>
      <c r="AA737" s="1341" t="str">
        <f t="shared" si="2401"/>
        <v/>
      </c>
      <c r="AB737" s="1341" t="str">
        <f t="shared" si="2401"/>
        <v/>
      </c>
      <c r="AC737" s="1341" t="str">
        <f t="shared" si="2401"/>
        <v/>
      </c>
      <c r="AD737" s="588" t="str">
        <f t="shared" si="2401"/>
        <v/>
      </c>
      <c r="AE737" s="1341" t="str">
        <f t="shared" si="2401"/>
        <v/>
      </c>
      <c r="AF737" s="588"/>
      <c r="AG737" s="588"/>
      <c r="AH737" s="588"/>
      <c r="AI737" s="588"/>
      <c r="AJ737" s="588"/>
      <c r="AK737" s="626"/>
      <c r="AL737" s="588" t="str">
        <f t="shared" ref="AL737:AW737" si="2402">IF(AL734="","",AL733*AL734*AL735*AL736)</f>
        <v/>
      </c>
      <c r="AM737" s="588" t="str">
        <f t="shared" si="2402"/>
        <v/>
      </c>
      <c r="AN737" s="588" t="str">
        <f t="shared" si="2402"/>
        <v/>
      </c>
      <c r="AO737" s="588" t="str">
        <f t="shared" si="2402"/>
        <v/>
      </c>
      <c r="AP737" s="588" t="str">
        <f t="shared" si="2402"/>
        <v/>
      </c>
      <c r="AQ737" s="588" t="str">
        <f t="shared" si="2402"/>
        <v/>
      </c>
      <c r="AR737" s="588" t="str">
        <f t="shared" si="2402"/>
        <v/>
      </c>
      <c r="AS737" s="588" t="str">
        <f t="shared" si="2402"/>
        <v/>
      </c>
      <c r="AT737" s="588" t="str">
        <f t="shared" si="2402"/>
        <v/>
      </c>
      <c r="AU737" s="588" t="str">
        <f t="shared" si="2402"/>
        <v/>
      </c>
      <c r="AV737" s="588" t="str">
        <f t="shared" si="2402"/>
        <v/>
      </c>
      <c r="AW737" s="588" t="str">
        <f t="shared" si="2402"/>
        <v/>
      </c>
      <c r="AX737" s="588"/>
      <c r="AY737" s="588"/>
      <c r="AZ737" s="588"/>
      <c r="BA737" s="588"/>
      <c r="BB737" s="588"/>
      <c r="BC737" s="626"/>
      <c r="BD737" s="1341" t="str">
        <f t="shared" ref="BD737:BO737" si="2403">IF(BD734="","",BD733*BD734*BD735*BD736)</f>
        <v/>
      </c>
      <c r="BE737" s="1341" t="str">
        <f t="shared" si="2403"/>
        <v/>
      </c>
      <c r="BF737" s="1341" t="str">
        <f t="shared" si="2403"/>
        <v/>
      </c>
      <c r="BG737" s="1341" t="str">
        <f t="shared" si="2403"/>
        <v/>
      </c>
      <c r="BH737" s="1341" t="str">
        <f t="shared" si="2403"/>
        <v/>
      </c>
      <c r="BI737" s="1341">
        <f t="shared" si="2403"/>
        <v>121000</v>
      </c>
      <c r="BJ737" s="1341">
        <f t="shared" si="2403"/>
        <v>146160</v>
      </c>
      <c r="BK737" s="1341">
        <f t="shared" si="2403"/>
        <v>159600</v>
      </c>
      <c r="BL737" s="1341">
        <f t="shared" si="2403"/>
        <v>319200</v>
      </c>
      <c r="BM737" s="1341">
        <f t="shared" si="2403"/>
        <v>302400</v>
      </c>
      <c r="BN737" s="1341">
        <f t="shared" si="2403"/>
        <v>121000</v>
      </c>
      <c r="BO737" s="1341" t="str">
        <f t="shared" si="2403"/>
        <v/>
      </c>
      <c r="BP737" s="1341"/>
      <c r="BQ737" s="1341"/>
      <c r="BR737" s="1341"/>
      <c r="BS737" s="1341"/>
      <c r="BT737" s="1341"/>
      <c r="BU737" s="626"/>
      <c r="BV737" s="588" t="str">
        <f>IF(BV734="","",BV733*BV734*BV735*BV736)</f>
        <v/>
      </c>
      <c r="BW737" s="588" t="str">
        <f>IF(BW734="","",BW733*BW734*BW735*BW736)</f>
        <v/>
      </c>
      <c r="BX737" s="588" t="str">
        <f>IF(BX734="","",BX733*BX734*BX735*BX736)</f>
        <v/>
      </c>
      <c r="BY737" s="588">
        <f>IF(BY734="","",BY733*BY734*BY735*BY736)</f>
        <v>92400</v>
      </c>
      <c r="BZ737" s="578" t="str">
        <f t="shared" si="2392"/>
        <v/>
      </c>
      <c r="CA737" s="578" t="str">
        <f t="shared" si="2393"/>
        <v/>
      </c>
      <c r="CB737" s="578" t="str">
        <f t="shared" si="2394"/>
        <v/>
      </c>
      <c r="CC737" s="665">
        <f t="shared" si="2395"/>
        <v>182290</v>
      </c>
      <c r="CD737" s="1069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070" t="str">
        <f t="shared" si="2399"/>
        <v/>
      </c>
      <c r="CF737" s="1070" t="str">
        <f t="shared" si="2399"/>
        <v/>
      </c>
      <c r="CG737" s="1070">
        <f t="shared" si="2399"/>
        <v>121000</v>
      </c>
      <c r="CH737" s="1070">
        <f t="shared" si="2399"/>
        <v>121000</v>
      </c>
      <c r="CI737" s="1071">
        <f t="shared" si="2399"/>
        <v>146160</v>
      </c>
      <c r="CJ737" s="1071">
        <f t="shared" si="2399"/>
        <v>159600</v>
      </c>
      <c r="CK737" s="1070">
        <f t="shared" si="2399"/>
        <v>302400</v>
      </c>
      <c r="CL737" s="1070">
        <f t="shared" si="2399"/>
        <v>319200</v>
      </c>
      <c r="CM737" s="1070" t="str">
        <f t="shared" si="2399"/>
        <v/>
      </c>
      <c r="CN737" s="1070" t="str">
        <f t="shared" si="2399"/>
        <v/>
      </c>
      <c r="CO737" s="1069" t="str">
        <f t="shared" si="2399"/>
        <v/>
      </c>
      <c r="CP737" s="532" t="str">
        <f t="shared" si="2397"/>
        <v/>
      </c>
      <c r="CQ737" s="533" t="str">
        <f t="shared" si="2397"/>
        <v/>
      </c>
      <c r="CR737" s="534" t="str">
        <f t="shared" si="2397"/>
        <v/>
      </c>
      <c r="CS737" s="534" t="str">
        <f t="shared" si="2397"/>
        <v/>
      </c>
      <c r="CT737" s="534" t="str">
        <f t="shared" si="2397"/>
        <v/>
      </c>
      <c r="CU737" s="534" t="str">
        <f t="shared" si="2397"/>
        <v/>
      </c>
      <c r="CV737" s="534">
        <f t="shared" si="2397"/>
        <v>121000</v>
      </c>
      <c r="CW737" s="535">
        <f t="shared" si="2397"/>
        <v>121000</v>
      </c>
      <c r="CX737" s="535">
        <f t="shared" si="2397"/>
        <v>146160</v>
      </c>
      <c r="CY737" s="535">
        <f t="shared" si="2397"/>
        <v>159600</v>
      </c>
      <c r="CZ737" s="534">
        <f t="shared" si="2398"/>
        <v>302400</v>
      </c>
      <c r="DA737" s="534">
        <f t="shared" si="2398"/>
        <v>319200</v>
      </c>
      <c r="DB737" s="534" t="str">
        <f t="shared" si="2398"/>
        <v/>
      </c>
      <c r="DC737" s="534" t="str">
        <f t="shared" si="2398"/>
        <v/>
      </c>
      <c r="DD737" s="534" t="str">
        <f t="shared" si="2398"/>
        <v/>
      </c>
      <c r="DE737" s="533" t="str">
        <f t="shared" si="2398"/>
        <v/>
      </c>
      <c r="DF737" s="532" t="str">
        <f t="shared" si="2398"/>
        <v/>
      </c>
      <c r="DG737" s="631">
        <f>COUNT(B737:R737)</f>
        <v>1</v>
      </c>
      <c r="DH737" s="96">
        <f>COUNT(T737:AJ737)</f>
        <v>0</v>
      </c>
      <c r="DI737" s="96">
        <f>COUNT(AL737:BB737)</f>
        <v>0</v>
      </c>
      <c r="DJ737" s="96">
        <f>COUNT(BD737:BT737)</f>
        <v>6</v>
      </c>
      <c r="DK737" s="467"/>
      <c r="DL737" s="599"/>
      <c r="DM737" s="599"/>
      <c r="DN737" s="599"/>
      <c r="DO737" s="599"/>
      <c r="DP737" s="599"/>
      <c r="DQ737" s="599"/>
      <c r="DR737" s="599"/>
      <c r="DS737" s="599"/>
      <c r="DT737" s="468"/>
    </row>
    <row r="738" spans="1:124" s="470" customFormat="1" ht="15.75" customHeight="1">
      <c r="A738" s="755" t="s">
        <v>667</v>
      </c>
      <c r="B738" s="733"/>
      <c r="C738" s="733"/>
      <c r="D738" s="733"/>
      <c r="E738" s="733"/>
      <c r="F738" s="733"/>
      <c r="G738" s="733"/>
      <c r="H738" s="733"/>
      <c r="I738" s="733"/>
      <c r="J738" s="733"/>
      <c r="K738" s="733"/>
      <c r="L738" s="733"/>
      <c r="M738" s="733"/>
      <c r="N738" s="733"/>
      <c r="O738" s="733"/>
      <c r="P738" s="733"/>
      <c r="Q738" s="733"/>
      <c r="R738" s="733"/>
      <c r="S738" s="746"/>
      <c r="T738" s="733"/>
      <c r="U738" s="733"/>
      <c r="V738" s="733"/>
      <c r="W738" s="733"/>
      <c r="X738" s="733"/>
      <c r="Y738" s="733"/>
      <c r="Z738" s="1381"/>
      <c r="AA738" s="1381"/>
      <c r="AB738" s="1381"/>
      <c r="AC738" s="1381"/>
      <c r="AD738" s="733"/>
      <c r="AE738" s="1381"/>
      <c r="AF738" s="733"/>
      <c r="AG738" s="733"/>
      <c r="AH738" s="733"/>
      <c r="AI738" s="733"/>
      <c r="AJ738" s="733"/>
      <c r="AK738" s="746"/>
      <c r="AL738" s="733"/>
      <c r="AM738" s="733"/>
      <c r="AN738" s="733"/>
      <c r="AO738" s="733"/>
      <c r="AP738" s="733"/>
      <c r="AQ738" s="733"/>
      <c r="AR738" s="733"/>
      <c r="AS738" s="733"/>
      <c r="AT738" s="733"/>
      <c r="AU738" s="733"/>
      <c r="AV738" s="733"/>
      <c r="AW738" s="733"/>
      <c r="AX738" s="733"/>
      <c r="AY738" s="733"/>
      <c r="AZ738" s="733"/>
      <c r="BA738" s="733"/>
      <c r="BB738" s="733"/>
      <c r="BC738" s="746"/>
      <c r="BD738" s="1381"/>
      <c r="BE738" s="1381"/>
      <c r="BF738" s="1381"/>
      <c r="BG738" s="1381"/>
      <c r="BH738" s="1381"/>
      <c r="BI738" s="1390"/>
      <c r="BJ738" s="1381"/>
      <c r="BK738" s="1381"/>
      <c r="BL738" s="1381"/>
      <c r="BM738" s="1381"/>
      <c r="BN738" s="1381"/>
      <c r="BO738" s="1381"/>
      <c r="BP738" s="1381"/>
      <c r="BQ738" s="1381"/>
      <c r="BR738" s="1381"/>
      <c r="BS738" s="1381"/>
      <c r="BT738" s="1381"/>
      <c r="BU738" s="746"/>
      <c r="BV738" s="733"/>
      <c r="BW738" s="733"/>
      <c r="BX738" s="733"/>
      <c r="BY738" s="733"/>
      <c r="BZ738" s="570" t="str">
        <f t="shared" si="2392"/>
        <v/>
      </c>
      <c r="CA738" s="570" t="str">
        <f t="shared" si="2393"/>
        <v/>
      </c>
      <c r="CB738" s="570" t="str">
        <f t="shared" si="2394"/>
        <v/>
      </c>
      <c r="CC738" s="664" t="str">
        <f t="shared" si="2395"/>
        <v/>
      </c>
      <c r="CD738" s="1076"/>
      <c r="CE738" s="1076"/>
      <c r="CF738" s="1076"/>
      <c r="CG738" s="1076"/>
      <c r="CH738" s="1076"/>
      <c r="CI738" s="1076"/>
      <c r="CJ738" s="1076"/>
      <c r="CK738" s="1076"/>
      <c r="CL738" s="1076"/>
      <c r="CM738" s="1076"/>
      <c r="CN738" s="1076"/>
      <c r="CO738" s="1076"/>
      <c r="CP738" s="188"/>
      <c r="CQ738" s="188"/>
      <c r="CR738" s="188"/>
      <c r="CS738" s="188"/>
      <c r="CT738" s="188"/>
      <c r="CU738" s="188"/>
      <c r="CV738" s="188"/>
      <c r="CW738" s="188"/>
      <c r="CX738" s="188"/>
      <c r="CY738" s="188"/>
      <c r="CZ738" s="188"/>
      <c r="DA738" s="188"/>
      <c r="DB738" s="188"/>
      <c r="DC738" s="188"/>
      <c r="DD738" s="188"/>
      <c r="DE738" s="188"/>
      <c r="DF738" s="188"/>
      <c r="DG738" s="579"/>
      <c r="DH738" s="98"/>
      <c r="DI738" s="98"/>
      <c r="DJ738" s="98"/>
      <c r="DK738" s="572"/>
      <c r="DL738" s="598"/>
      <c r="DM738" s="598"/>
      <c r="DN738" s="598"/>
      <c r="DO738" s="598"/>
      <c r="DP738" s="598"/>
      <c r="DQ738" s="598"/>
      <c r="DR738" s="598"/>
      <c r="DS738" s="598"/>
      <c r="DT738" s="468"/>
    </row>
    <row r="739" spans="1:124" s="470" customFormat="1" ht="15.75" hidden="1" customHeight="1">
      <c r="A739" s="627" t="s">
        <v>294</v>
      </c>
      <c r="B739" s="260"/>
      <c r="C739" s="260"/>
      <c r="D739" s="260"/>
      <c r="E739" s="260"/>
      <c r="F739" s="260"/>
      <c r="G739" s="260"/>
      <c r="H739" s="260"/>
      <c r="I739" s="260"/>
      <c r="J739" s="260"/>
      <c r="K739" s="260"/>
      <c r="L739" s="260"/>
      <c r="M739" s="260"/>
      <c r="N739" s="260"/>
      <c r="O739" s="260"/>
      <c r="P739" s="260"/>
      <c r="Q739" s="260"/>
      <c r="R739" s="260"/>
      <c r="S739" s="746"/>
      <c r="T739" s="260"/>
      <c r="U739" s="260"/>
      <c r="V739" s="260"/>
      <c r="W739" s="260"/>
      <c r="X739" s="260"/>
      <c r="Y739" s="260"/>
      <c r="Z739" s="1339"/>
      <c r="AA739" s="1339"/>
      <c r="AB739" s="1339"/>
      <c r="AC739" s="1339"/>
      <c r="AD739" s="260"/>
      <c r="AE739" s="1339"/>
      <c r="AF739" s="260"/>
      <c r="AG739" s="260"/>
      <c r="AH739" s="260"/>
      <c r="AI739" s="260"/>
      <c r="AJ739" s="260"/>
      <c r="AK739" s="746"/>
      <c r="AL739" s="260"/>
      <c r="AM739" s="260"/>
      <c r="AN739" s="260"/>
      <c r="AO739" s="260"/>
      <c r="AP739" s="260"/>
      <c r="AQ739" s="260"/>
      <c r="AR739" s="260"/>
      <c r="AS739" s="260"/>
      <c r="AT739" s="260"/>
      <c r="AU739" s="260"/>
      <c r="AV739" s="260"/>
      <c r="AW739" s="260"/>
      <c r="AX739" s="260"/>
      <c r="AY739" s="260"/>
      <c r="AZ739" s="260"/>
      <c r="BA739" s="260"/>
      <c r="BB739" s="260"/>
      <c r="BC739" s="746"/>
      <c r="BD739" s="1339"/>
      <c r="BE739" s="1339"/>
      <c r="BF739" s="1339"/>
      <c r="BG739" s="1339"/>
      <c r="BH739" s="1339"/>
      <c r="BI739" s="1339"/>
      <c r="BJ739" s="1339"/>
      <c r="BK739" s="1339"/>
      <c r="BL739" s="1339"/>
      <c r="BM739" s="1339"/>
      <c r="BN739" s="1339"/>
      <c r="BO739" s="1339"/>
      <c r="BP739" s="1339"/>
      <c r="BQ739" s="1339"/>
      <c r="BR739" s="1339"/>
      <c r="BS739" s="1339"/>
      <c r="BT739" s="1339"/>
      <c r="BU739" s="746"/>
      <c r="BV739" s="260"/>
      <c r="BW739" s="260"/>
      <c r="BX739" s="260"/>
      <c r="BY739" s="260"/>
      <c r="BZ739" s="578" t="str">
        <f t="shared" si="2392"/>
        <v/>
      </c>
      <c r="CA739" s="578" t="str">
        <f t="shared" si="2393"/>
        <v/>
      </c>
      <c r="CB739" s="578" t="str">
        <f t="shared" si="2394"/>
        <v/>
      </c>
      <c r="CC739" s="665" t="str">
        <f t="shared" si="2395"/>
        <v/>
      </c>
      <c r="CD739" s="1069" t="str">
        <f t="shared" ref="CD739:CJ742" si="2404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70" t="str">
        <f t="shared" si="2404"/>
        <v/>
      </c>
      <c r="CF739" s="1070" t="str">
        <f t="shared" si="2404"/>
        <v/>
      </c>
      <c r="CG739" s="1070" t="str">
        <f t="shared" si="2404"/>
        <v/>
      </c>
      <c r="CH739" s="1070" t="str">
        <f t="shared" si="2404"/>
        <v/>
      </c>
      <c r="CI739" s="1071" t="str">
        <f t="shared" si="2404"/>
        <v/>
      </c>
      <c r="CJ739" s="1071" t="str">
        <f t="shared" si="2404"/>
        <v/>
      </c>
      <c r="CK739" s="1070" t="str">
        <f t="shared" ref="CK739:CO742" si="2405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070" t="str">
        <f t="shared" si="2405"/>
        <v/>
      </c>
      <c r="CM739" s="1070" t="str">
        <f t="shared" si="2405"/>
        <v/>
      </c>
      <c r="CN739" s="1070" t="str">
        <f t="shared" si="2405"/>
        <v/>
      </c>
      <c r="CO739" s="1069" t="str">
        <f t="shared" si="2405"/>
        <v/>
      </c>
      <c r="CP739" s="532" t="str">
        <f t="shared" ref="CP739:CY743" si="2406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33" t="str">
        <f t="shared" si="2406"/>
        <v/>
      </c>
      <c r="CR739" s="534" t="str">
        <f t="shared" si="2406"/>
        <v/>
      </c>
      <c r="CS739" s="534" t="str">
        <f t="shared" si="2406"/>
        <v/>
      </c>
      <c r="CT739" s="534" t="str">
        <f t="shared" si="2406"/>
        <v/>
      </c>
      <c r="CU739" s="534" t="str">
        <f t="shared" si="2406"/>
        <v/>
      </c>
      <c r="CV739" s="534" t="str">
        <f t="shared" si="2406"/>
        <v/>
      </c>
      <c r="CW739" s="535" t="str">
        <f t="shared" si="2406"/>
        <v/>
      </c>
      <c r="CX739" s="535" t="str">
        <f t="shared" si="2406"/>
        <v/>
      </c>
      <c r="CY739" s="535" t="str">
        <f t="shared" si="2406"/>
        <v/>
      </c>
      <c r="CZ739" s="534" t="str">
        <f t="shared" ref="CZ739:DF743" si="2407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34" t="str">
        <f t="shared" si="2407"/>
        <v/>
      </c>
      <c r="DB739" s="534" t="str">
        <f t="shared" si="2407"/>
        <v/>
      </c>
      <c r="DC739" s="534" t="str">
        <f t="shared" si="2407"/>
        <v/>
      </c>
      <c r="DD739" s="534" t="str">
        <f t="shared" si="2407"/>
        <v/>
      </c>
      <c r="DE739" s="533" t="str">
        <f t="shared" si="2407"/>
        <v/>
      </c>
      <c r="DF739" s="532" t="str">
        <f t="shared" si="2407"/>
        <v/>
      </c>
      <c r="DG739" s="631">
        <f>COUNT(B739:R739)</f>
        <v>0</v>
      </c>
      <c r="DH739" s="96">
        <f>COUNT(T739:AJ739)</f>
        <v>0</v>
      </c>
      <c r="DI739" s="96">
        <f>COUNT(AL739:BB739)</f>
        <v>0</v>
      </c>
      <c r="DJ739" s="96">
        <f>COUNT(BD739:BT739)</f>
        <v>0</v>
      </c>
      <c r="DK739" s="467"/>
      <c r="DL739" s="599"/>
      <c r="DM739" s="599"/>
      <c r="DN739" s="599"/>
      <c r="DO739" s="599"/>
      <c r="DP739" s="599"/>
      <c r="DQ739" s="599"/>
      <c r="DR739" s="599"/>
      <c r="DS739" s="599"/>
      <c r="DT739" s="468"/>
    </row>
    <row r="740" spans="1:124" s="470" customFormat="1" ht="15.75" hidden="1" customHeight="1">
      <c r="A740" s="627" t="s">
        <v>295</v>
      </c>
      <c r="B740" s="212"/>
      <c r="C740" s="212"/>
      <c r="D740" s="212"/>
      <c r="E740" s="212"/>
      <c r="F740" s="212"/>
      <c r="G740" s="212"/>
      <c r="H740" s="212"/>
      <c r="I740" s="212"/>
      <c r="J740" s="212"/>
      <c r="K740" s="212"/>
      <c r="L740" s="212"/>
      <c r="M740" s="212"/>
      <c r="N740" s="212"/>
      <c r="O740" s="212"/>
      <c r="P740" s="212"/>
      <c r="Q740" s="212"/>
      <c r="R740" s="212"/>
      <c r="S740" s="746"/>
      <c r="T740" s="212"/>
      <c r="U740" s="212"/>
      <c r="V740" s="212"/>
      <c r="W740" s="212"/>
      <c r="X740" s="212"/>
      <c r="Y740" s="212"/>
      <c r="Z740" s="1338"/>
      <c r="AA740" s="1338"/>
      <c r="AB740" s="1338"/>
      <c r="AC740" s="1338"/>
      <c r="AD740" s="212"/>
      <c r="AE740" s="1338"/>
      <c r="AF740" s="212"/>
      <c r="AG740" s="212"/>
      <c r="AH740" s="212"/>
      <c r="AI740" s="212"/>
      <c r="AJ740" s="212"/>
      <c r="AK740" s="746"/>
      <c r="AL740" s="212"/>
      <c r="AM740" s="212"/>
      <c r="AN740" s="212"/>
      <c r="AO740" s="212"/>
      <c r="AP740" s="212"/>
      <c r="AQ740" s="212"/>
      <c r="AR740" s="212"/>
      <c r="AS740" s="212"/>
      <c r="AT740" s="212"/>
      <c r="AU740" s="212"/>
      <c r="AV740" s="212"/>
      <c r="AW740" s="212"/>
      <c r="AX740" s="212"/>
      <c r="AY740" s="212"/>
      <c r="AZ740" s="212"/>
      <c r="BA740" s="212"/>
      <c r="BB740" s="212"/>
      <c r="BC740" s="746"/>
      <c r="BD740" s="1338"/>
      <c r="BE740" s="1338"/>
      <c r="BF740" s="1338"/>
      <c r="BG740" s="1338"/>
      <c r="BH740" s="1338"/>
      <c r="BI740" s="1338"/>
      <c r="BJ740" s="1338"/>
      <c r="BK740" s="1338"/>
      <c r="BL740" s="1338"/>
      <c r="BM740" s="1338"/>
      <c r="BN740" s="1338"/>
      <c r="BO740" s="1338"/>
      <c r="BP740" s="1338"/>
      <c r="BQ740" s="1338"/>
      <c r="BR740" s="1338"/>
      <c r="BS740" s="1338"/>
      <c r="BT740" s="1338"/>
      <c r="BU740" s="746"/>
      <c r="BV740" s="212"/>
      <c r="BW740" s="212"/>
      <c r="BX740" s="212"/>
      <c r="BY740" s="212"/>
      <c r="BZ740" s="578" t="str">
        <f t="shared" si="2392"/>
        <v/>
      </c>
      <c r="CA740" s="578" t="str">
        <f t="shared" si="2393"/>
        <v/>
      </c>
      <c r="CB740" s="578" t="str">
        <f t="shared" si="2394"/>
        <v/>
      </c>
      <c r="CC740" s="665" t="str">
        <f t="shared" si="2395"/>
        <v/>
      </c>
      <c r="CD740" s="1069" t="str">
        <f t="shared" si="2404"/>
        <v/>
      </c>
      <c r="CE740" s="1070" t="str">
        <f t="shared" si="2404"/>
        <v/>
      </c>
      <c r="CF740" s="1070" t="str">
        <f t="shared" si="2404"/>
        <v/>
      </c>
      <c r="CG740" s="1070" t="str">
        <f t="shared" si="2404"/>
        <v/>
      </c>
      <c r="CH740" s="1070" t="str">
        <f t="shared" si="2404"/>
        <v/>
      </c>
      <c r="CI740" s="1071" t="str">
        <f t="shared" si="2404"/>
        <v/>
      </c>
      <c r="CJ740" s="1071" t="str">
        <f t="shared" si="2404"/>
        <v/>
      </c>
      <c r="CK740" s="1070" t="str">
        <f t="shared" si="2405"/>
        <v/>
      </c>
      <c r="CL740" s="1070" t="str">
        <f t="shared" si="2405"/>
        <v/>
      </c>
      <c r="CM740" s="1070" t="str">
        <f t="shared" si="2405"/>
        <v/>
      </c>
      <c r="CN740" s="1070" t="str">
        <f t="shared" si="2405"/>
        <v/>
      </c>
      <c r="CO740" s="1069" t="str">
        <f t="shared" si="2405"/>
        <v/>
      </c>
      <c r="CP740" s="532" t="str">
        <f t="shared" si="2406"/>
        <v/>
      </c>
      <c r="CQ740" s="533" t="str">
        <f t="shared" si="2406"/>
        <v/>
      </c>
      <c r="CR740" s="534" t="str">
        <f t="shared" si="2406"/>
        <v/>
      </c>
      <c r="CS740" s="534" t="str">
        <f t="shared" si="2406"/>
        <v/>
      </c>
      <c r="CT740" s="534" t="str">
        <f t="shared" si="2406"/>
        <v/>
      </c>
      <c r="CU740" s="534" t="str">
        <f t="shared" si="2406"/>
        <v/>
      </c>
      <c r="CV740" s="534" t="str">
        <f t="shared" si="2406"/>
        <v/>
      </c>
      <c r="CW740" s="535" t="str">
        <f t="shared" si="2406"/>
        <v/>
      </c>
      <c r="CX740" s="535" t="str">
        <f t="shared" si="2406"/>
        <v/>
      </c>
      <c r="CY740" s="535" t="str">
        <f t="shared" si="2406"/>
        <v/>
      </c>
      <c r="CZ740" s="534" t="str">
        <f t="shared" si="2407"/>
        <v/>
      </c>
      <c r="DA740" s="534" t="str">
        <f t="shared" si="2407"/>
        <v/>
      </c>
      <c r="DB740" s="534" t="str">
        <f t="shared" si="2407"/>
        <v/>
      </c>
      <c r="DC740" s="534" t="str">
        <f t="shared" si="2407"/>
        <v/>
      </c>
      <c r="DD740" s="534" t="str">
        <f t="shared" si="2407"/>
        <v/>
      </c>
      <c r="DE740" s="533" t="str">
        <f t="shared" si="2407"/>
        <v/>
      </c>
      <c r="DF740" s="532" t="str">
        <f t="shared" si="2407"/>
        <v/>
      </c>
      <c r="DG740" s="631">
        <f>COUNT(B740:R740)</f>
        <v>0</v>
      </c>
      <c r="DH740" s="96">
        <f>COUNT(T740:AJ740)</f>
        <v>0</v>
      </c>
      <c r="DI740" s="96">
        <f>COUNT(AL740:BB740)</f>
        <v>0</v>
      </c>
      <c r="DJ740" s="96">
        <f>COUNT(BD740:BT740)</f>
        <v>0</v>
      </c>
      <c r="DK740" s="467"/>
      <c r="DL740" s="599"/>
      <c r="DM740" s="599"/>
      <c r="DN740" s="599"/>
      <c r="DO740" s="599"/>
      <c r="DP740" s="599"/>
      <c r="DQ740" s="599"/>
      <c r="DR740" s="599"/>
      <c r="DS740" s="599"/>
      <c r="DT740" s="468"/>
    </row>
    <row r="741" spans="1:124" s="470" customFormat="1" ht="15.75" hidden="1" customHeight="1">
      <c r="A741" s="627" t="s">
        <v>280</v>
      </c>
      <c r="B741" s="212"/>
      <c r="C741" s="212"/>
      <c r="D741" s="212"/>
      <c r="E741" s="212"/>
      <c r="F741" s="212"/>
      <c r="G741" s="212"/>
      <c r="H741" s="212"/>
      <c r="I741" s="212"/>
      <c r="J741" s="212"/>
      <c r="K741" s="212"/>
      <c r="L741" s="212"/>
      <c r="M741" s="212"/>
      <c r="N741" s="212"/>
      <c r="O741" s="212"/>
      <c r="P741" s="212"/>
      <c r="Q741" s="212"/>
      <c r="R741" s="212"/>
      <c r="S741" s="746"/>
      <c r="T741" s="212"/>
      <c r="U741" s="212"/>
      <c r="V741" s="212"/>
      <c r="W741" s="212"/>
      <c r="X741" s="212"/>
      <c r="Y741" s="212"/>
      <c r="Z741" s="1338"/>
      <c r="AA741" s="1338"/>
      <c r="AB741" s="1338"/>
      <c r="AC741" s="1338"/>
      <c r="AD741" s="212"/>
      <c r="AE741" s="1338"/>
      <c r="AF741" s="212"/>
      <c r="AG741" s="212"/>
      <c r="AH741" s="212"/>
      <c r="AI741" s="212"/>
      <c r="AJ741" s="212"/>
      <c r="AK741" s="746"/>
      <c r="AL741" s="212"/>
      <c r="AM741" s="212"/>
      <c r="AN741" s="212"/>
      <c r="AO741" s="212"/>
      <c r="AP741" s="212"/>
      <c r="AQ741" s="212"/>
      <c r="AR741" s="212"/>
      <c r="AS741" s="212"/>
      <c r="AT741" s="212"/>
      <c r="AU741" s="212"/>
      <c r="AV741" s="212"/>
      <c r="AW741" s="212"/>
      <c r="AX741" s="212"/>
      <c r="AY741" s="212"/>
      <c r="AZ741" s="212"/>
      <c r="BA741" s="212"/>
      <c r="BB741" s="212"/>
      <c r="BC741" s="746"/>
      <c r="BD741" s="1338"/>
      <c r="BE741" s="1338"/>
      <c r="BF741" s="1338"/>
      <c r="BG741" s="1338"/>
      <c r="BH741" s="1338"/>
      <c r="BI741" s="1338"/>
      <c r="BJ741" s="1338"/>
      <c r="BK741" s="1338"/>
      <c r="BL741" s="1338"/>
      <c r="BM741" s="1338"/>
      <c r="BN741" s="1338"/>
      <c r="BO741" s="1338"/>
      <c r="BP741" s="1338"/>
      <c r="BQ741" s="1338"/>
      <c r="BR741" s="1338"/>
      <c r="BS741" s="1338"/>
      <c r="BT741" s="1338"/>
      <c r="BU741" s="746"/>
      <c r="BV741" s="212"/>
      <c r="BW741" s="212"/>
      <c r="BX741" s="212"/>
      <c r="BY741" s="212"/>
      <c r="BZ741" s="578" t="str">
        <f t="shared" si="2392"/>
        <v/>
      </c>
      <c r="CA741" s="578" t="str">
        <f t="shared" si="2393"/>
        <v/>
      </c>
      <c r="CB741" s="578" t="str">
        <f t="shared" si="2394"/>
        <v/>
      </c>
      <c r="CC741" s="665" t="str">
        <f t="shared" si="2395"/>
        <v/>
      </c>
      <c r="CD741" s="1069" t="str">
        <f t="shared" si="2404"/>
        <v/>
      </c>
      <c r="CE741" s="1070" t="str">
        <f t="shared" si="2404"/>
        <v/>
      </c>
      <c r="CF741" s="1070" t="str">
        <f t="shared" si="2404"/>
        <v/>
      </c>
      <c r="CG741" s="1070" t="str">
        <f t="shared" si="2404"/>
        <v/>
      </c>
      <c r="CH741" s="1070" t="str">
        <f t="shared" si="2404"/>
        <v/>
      </c>
      <c r="CI741" s="1071" t="str">
        <f t="shared" si="2404"/>
        <v/>
      </c>
      <c r="CJ741" s="1071" t="str">
        <f t="shared" si="2404"/>
        <v/>
      </c>
      <c r="CK741" s="1070" t="str">
        <f t="shared" si="2405"/>
        <v/>
      </c>
      <c r="CL741" s="1070" t="str">
        <f t="shared" si="2405"/>
        <v/>
      </c>
      <c r="CM741" s="1070" t="str">
        <f t="shared" si="2405"/>
        <v/>
      </c>
      <c r="CN741" s="1070" t="str">
        <f t="shared" si="2405"/>
        <v/>
      </c>
      <c r="CO741" s="1069" t="str">
        <f t="shared" si="2405"/>
        <v/>
      </c>
      <c r="CP741" s="532" t="str">
        <f t="shared" si="2406"/>
        <v/>
      </c>
      <c r="CQ741" s="533" t="str">
        <f t="shared" si="2406"/>
        <v/>
      </c>
      <c r="CR741" s="534" t="str">
        <f t="shared" si="2406"/>
        <v/>
      </c>
      <c r="CS741" s="534" t="str">
        <f t="shared" si="2406"/>
        <v/>
      </c>
      <c r="CT741" s="534" t="str">
        <f t="shared" si="2406"/>
        <v/>
      </c>
      <c r="CU741" s="534" t="str">
        <f t="shared" si="2406"/>
        <v/>
      </c>
      <c r="CV741" s="534" t="str">
        <f t="shared" si="2406"/>
        <v/>
      </c>
      <c r="CW741" s="535" t="str">
        <f t="shared" si="2406"/>
        <v/>
      </c>
      <c r="CX741" s="535" t="str">
        <f t="shared" si="2406"/>
        <v/>
      </c>
      <c r="CY741" s="535" t="str">
        <f t="shared" si="2406"/>
        <v/>
      </c>
      <c r="CZ741" s="534" t="str">
        <f t="shared" si="2407"/>
        <v/>
      </c>
      <c r="DA741" s="534" t="str">
        <f t="shared" si="2407"/>
        <v/>
      </c>
      <c r="DB741" s="534" t="str">
        <f t="shared" si="2407"/>
        <v/>
      </c>
      <c r="DC741" s="534" t="str">
        <f t="shared" si="2407"/>
        <v/>
      </c>
      <c r="DD741" s="534" t="str">
        <f t="shared" si="2407"/>
        <v/>
      </c>
      <c r="DE741" s="533" t="str">
        <f t="shared" si="2407"/>
        <v/>
      </c>
      <c r="DF741" s="532" t="str">
        <f t="shared" si="2407"/>
        <v/>
      </c>
      <c r="DG741" s="631">
        <f>COUNT(B741:R741)</f>
        <v>0</v>
      </c>
      <c r="DH741" s="96">
        <f>COUNT(T741:AJ741)</f>
        <v>0</v>
      </c>
      <c r="DI741" s="96">
        <f>COUNT(AL741:BB741)</f>
        <v>0</v>
      </c>
      <c r="DJ741" s="96">
        <f>COUNT(BD741:BT741)</f>
        <v>0</v>
      </c>
      <c r="DK741" s="467"/>
      <c r="DL741" s="599"/>
      <c r="DM741" s="599"/>
      <c r="DN741" s="599"/>
      <c r="DO741" s="599"/>
      <c r="DP741" s="599"/>
      <c r="DQ741" s="599"/>
      <c r="DR741" s="599"/>
      <c r="DS741" s="599"/>
      <c r="DT741" s="468"/>
    </row>
    <row r="742" spans="1:124" s="470" customFormat="1" ht="15.75" hidden="1" customHeight="1">
      <c r="A742" s="627" t="s">
        <v>311</v>
      </c>
      <c r="B742" s="212"/>
      <c r="C742" s="212"/>
      <c r="D742" s="212"/>
      <c r="E742" s="212"/>
      <c r="F742" s="212"/>
      <c r="G742" s="212"/>
      <c r="H742" s="212"/>
      <c r="I742" s="212"/>
      <c r="J742" s="212"/>
      <c r="K742" s="212"/>
      <c r="L742" s="212"/>
      <c r="M742" s="212"/>
      <c r="N742" s="212"/>
      <c r="O742" s="212"/>
      <c r="P742" s="212"/>
      <c r="Q742" s="212"/>
      <c r="R742" s="212"/>
      <c r="S742" s="746"/>
      <c r="T742" s="212"/>
      <c r="U742" s="212"/>
      <c r="V742" s="212"/>
      <c r="W742" s="212"/>
      <c r="X742" s="212"/>
      <c r="Y742" s="212"/>
      <c r="Z742" s="1338"/>
      <c r="AA742" s="1338"/>
      <c r="AB742" s="1338"/>
      <c r="AC742" s="1338"/>
      <c r="AD742" s="212"/>
      <c r="AE742" s="1338"/>
      <c r="AF742" s="212"/>
      <c r="AG742" s="212"/>
      <c r="AH742" s="212"/>
      <c r="AI742" s="212"/>
      <c r="AJ742" s="212"/>
      <c r="AK742" s="746"/>
      <c r="AL742" s="212"/>
      <c r="AM742" s="212"/>
      <c r="AN742" s="212"/>
      <c r="AO742" s="212"/>
      <c r="AP742" s="212"/>
      <c r="AQ742" s="212"/>
      <c r="AR742" s="212"/>
      <c r="AS742" s="212"/>
      <c r="AT742" s="212"/>
      <c r="AU742" s="212"/>
      <c r="AV742" s="212"/>
      <c r="AW742" s="212"/>
      <c r="AX742" s="212"/>
      <c r="AY742" s="212"/>
      <c r="AZ742" s="212"/>
      <c r="BA742" s="212"/>
      <c r="BB742" s="212"/>
      <c r="BC742" s="746"/>
      <c r="BD742" s="1338"/>
      <c r="BE742" s="1338"/>
      <c r="BF742" s="1338"/>
      <c r="BG742" s="1338"/>
      <c r="BH742" s="1338"/>
      <c r="BI742" s="1338"/>
      <c r="BJ742" s="1338"/>
      <c r="BK742" s="1338"/>
      <c r="BL742" s="1338"/>
      <c r="BM742" s="1338"/>
      <c r="BN742" s="1338"/>
      <c r="BO742" s="1338"/>
      <c r="BP742" s="1338"/>
      <c r="BQ742" s="1338"/>
      <c r="BR742" s="1338"/>
      <c r="BS742" s="1338"/>
      <c r="BT742" s="1338"/>
      <c r="BU742" s="746"/>
      <c r="BV742" s="212"/>
      <c r="BW742" s="212"/>
      <c r="BX742" s="212"/>
      <c r="BY742" s="212"/>
      <c r="BZ742" s="578" t="str">
        <f t="shared" si="2392"/>
        <v/>
      </c>
      <c r="CA742" s="578" t="str">
        <f t="shared" si="2393"/>
        <v/>
      </c>
      <c r="CB742" s="578" t="str">
        <f t="shared" si="2394"/>
        <v/>
      </c>
      <c r="CC742" s="665" t="str">
        <f t="shared" si="2395"/>
        <v/>
      </c>
      <c r="CD742" s="1069" t="str">
        <f t="shared" si="2404"/>
        <v/>
      </c>
      <c r="CE742" s="1070" t="str">
        <f t="shared" si="2404"/>
        <v/>
      </c>
      <c r="CF742" s="1070" t="str">
        <f t="shared" si="2404"/>
        <v/>
      </c>
      <c r="CG742" s="1070" t="str">
        <f t="shared" si="2404"/>
        <v/>
      </c>
      <c r="CH742" s="1070" t="str">
        <f t="shared" si="2404"/>
        <v/>
      </c>
      <c r="CI742" s="1071" t="str">
        <f t="shared" si="2404"/>
        <v/>
      </c>
      <c r="CJ742" s="1071" t="str">
        <f t="shared" si="2404"/>
        <v/>
      </c>
      <c r="CK742" s="1070" t="str">
        <f t="shared" si="2405"/>
        <v/>
      </c>
      <c r="CL742" s="1070" t="str">
        <f t="shared" si="2405"/>
        <v/>
      </c>
      <c r="CM742" s="1070" t="str">
        <f t="shared" si="2405"/>
        <v/>
      </c>
      <c r="CN742" s="1070" t="str">
        <f t="shared" si="2405"/>
        <v/>
      </c>
      <c r="CO742" s="1069" t="str">
        <f t="shared" si="2405"/>
        <v/>
      </c>
      <c r="CP742" s="532" t="str">
        <f t="shared" si="2406"/>
        <v/>
      </c>
      <c r="CQ742" s="533" t="str">
        <f t="shared" si="2406"/>
        <v/>
      </c>
      <c r="CR742" s="534" t="str">
        <f t="shared" si="2406"/>
        <v/>
      </c>
      <c r="CS742" s="534" t="str">
        <f t="shared" si="2406"/>
        <v/>
      </c>
      <c r="CT742" s="534" t="str">
        <f t="shared" si="2406"/>
        <v/>
      </c>
      <c r="CU742" s="534" t="str">
        <f t="shared" si="2406"/>
        <v/>
      </c>
      <c r="CV742" s="534" t="str">
        <f t="shared" si="2406"/>
        <v/>
      </c>
      <c r="CW742" s="535" t="str">
        <f t="shared" si="2406"/>
        <v/>
      </c>
      <c r="CX742" s="535" t="str">
        <f t="shared" si="2406"/>
        <v/>
      </c>
      <c r="CY742" s="535" t="str">
        <f t="shared" si="2406"/>
        <v/>
      </c>
      <c r="CZ742" s="534" t="str">
        <f t="shared" si="2407"/>
        <v/>
      </c>
      <c r="DA742" s="534" t="str">
        <f t="shared" si="2407"/>
        <v/>
      </c>
      <c r="DB742" s="534" t="str">
        <f t="shared" si="2407"/>
        <v/>
      </c>
      <c r="DC742" s="534" t="str">
        <f t="shared" si="2407"/>
        <v/>
      </c>
      <c r="DD742" s="534" t="str">
        <f t="shared" si="2407"/>
        <v/>
      </c>
      <c r="DE742" s="533" t="str">
        <f t="shared" si="2407"/>
        <v/>
      </c>
      <c r="DF742" s="532" t="str">
        <f t="shared" si="2407"/>
        <v/>
      </c>
      <c r="DG742" s="631">
        <f>COUNT(B742:R742)</f>
        <v>0</v>
      </c>
      <c r="DH742" s="96">
        <f>COUNT(T742:AJ742)</f>
        <v>0</v>
      </c>
      <c r="DI742" s="96">
        <f>COUNT(AL742:BB742)</f>
        <v>0</v>
      </c>
      <c r="DJ742" s="96">
        <f>COUNT(BD742:BT742)</f>
        <v>0</v>
      </c>
      <c r="DK742" s="467"/>
      <c r="DL742" s="599"/>
      <c r="DM742" s="599"/>
      <c r="DN742" s="599"/>
      <c r="DO742" s="599"/>
      <c r="DP742" s="599"/>
      <c r="DQ742" s="599"/>
      <c r="DR742" s="599"/>
      <c r="DS742" s="599"/>
      <c r="DT742" s="468"/>
    </row>
    <row r="743" spans="1:124" s="470" customFormat="1" ht="15.75" customHeight="1">
      <c r="A743" s="619" t="s">
        <v>312</v>
      </c>
      <c r="B743" s="587">
        <f>'Data 2'!B300</f>
        <v>70560</v>
      </c>
      <c r="C743" s="587">
        <f>'Data 2'!C300</f>
        <v>29280</v>
      </c>
      <c r="D743" s="587">
        <f>'Data 2'!D300</f>
        <v>10560</v>
      </c>
      <c r="E743" s="587">
        <f>'Data 2'!E300</f>
        <v>38280</v>
      </c>
      <c r="F743" s="587">
        <f>'Data 2'!F300</f>
        <v>27600</v>
      </c>
      <c r="G743" s="587">
        <f>'Data 2'!G300</f>
        <v>66480</v>
      </c>
      <c r="H743" s="587">
        <f>'Data 2'!H300</f>
        <v>38640</v>
      </c>
      <c r="I743" s="587">
        <f>'Data 2'!I300</f>
        <v>33600</v>
      </c>
      <c r="J743" s="587">
        <f>'Data 2'!J300</f>
        <v>21360</v>
      </c>
      <c r="K743" s="587">
        <f>'Data 2'!K300</f>
        <v>24720</v>
      </c>
      <c r="L743" s="587">
        <f>'Data 2'!L300</f>
        <v>21360</v>
      </c>
      <c r="M743" s="587">
        <f>'Data 2'!M300</f>
        <v>21360</v>
      </c>
      <c r="N743" s="587"/>
      <c r="O743" s="587"/>
      <c r="P743" s="587"/>
      <c r="Q743" s="587"/>
      <c r="R743" s="587"/>
      <c r="S743" s="623"/>
      <c r="T743" s="587">
        <f>'Data 2'!T300</f>
        <v>21360</v>
      </c>
      <c r="U743" s="587">
        <f>'Data 2'!U300</f>
        <v>29520</v>
      </c>
      <c r="V743" s="587">
        <f>'Data 2'!V300</f>
        <v>0</v>
      </c>
      <c r="W743" s="587">
        <f>'Data 2'!W300</f>
        <v>0</v>
      </c>
      <c r="X743" s="587">
        <f>'Data 2'!X300</f>
        <v>20880</v>
      </c>
      <c r="Y743" s="587">
        <f>'Data 2'!Y300</f>
        <v>14640</v>
      </c>
      <c r="Z743" s="587">
        <f>'Data 2'!Z300</f>
        <v>8160</v>
      </c>
      <c r="AA743" s="587">
        <f>'Data 2'!AA300</f>
        <v>0</v>
      </c>
      <c r="AB743" s="587">
        <f>'Data 2'!AB300</f>
        <v>0</v>
      </c>
      <c r="AC743" s="587">
        <f>'Data 2'!AC300</f>
        <v>36000</v>
      </c>
      <c r="AD743" s="587">
        <f>'Data 2'!AD300</f>
        <v>0</v>
      </c>
      <c r="AE743" s="587">
        <f>'Data 2'!AE300</f>
        <v>0</v>
      </c>
      <c r="AF743" s="587"/>
      <c r="AG743" s="587"/>
      <c r="AH743" s="587"/>
      <c r="AI743" s="587"/>
      <c r="AJ743" s="587"/>
      <c r="AK743" s="623"/>
      <c r="AL743" s="587">
        <f>'Data 2'!AL300</f>
        <v>50640</v>
      </c>
      <c r="AM743" s="587">
        <f>'Data 2'!AM300</f>
        <v>144160</v>
      </c>
      <c r="AN743" s="587">
        <f>'Data 2'!AN300</f>
        <v>37680</v>
      </c>
      <c r="AO743" s="587">
        <f>'Data 2'!AO300</f>
        <v>93360</v>
      </c>
      <c r="AP743" s="587">
        <f>'Data 2'!AP300</f>
        <v>29520</v>
      </c>
      <c r="AQ743" s="587">
        <f>'Data 2'!AQ300</f>
        <v>40080</v>
      </c>
      <c r="AR743" s="587">
        <f>'Data 2'!AR300</f>
        <v>48240</v>
      </c>
      <c r="AS743" s="587">
        <f>'Data 2'!AS300</f>
        <v>50880</v>
      </c>
      <c r="AT743" s="587">
        <f>'Data 2'!AT300</f>
        <v>48240</v>
      </c>
      <c r="AU743" s="587">
        <f>'Data 2'!AU300</f>
        <v>0</v>
      </c>
      <c r="AV743" s="587">
        <f>'Data 2'!AV300</f>
        <v>44160</v>
      </c>
      <c r="AW743" s="587">
        <f>'Data 2'!AW300</f>
        <v>0</v>
      </c>
      <c r="AX743" s="587"/>
      <c r="AY743" s="587"/>
      <c r="AZ743" s="587"/>
      <c r="BA743" s="587"/>
      <c r="BB743" s="587"/>
      <c r="BC743" s="623"/>
      <c r="BD743" s="1340">
        <f>'Data 2'!BD300</f>
        <v>0</v>
      </c>
      <c r="BE743" s="1340">
        <f>'Data 2'!BE300</f>
        <v>0</v>
      </c>
      <c r="BF743" s="1340">
        <f>'Data 2'!BF300</f>
        <v>0</v>
      </c>
      <c r="BG743" s="1340">
        <f>'Data 2'!BG300</f>
        <v>0</v>
      </c>
      <c r="BH743" s="1340">
        <f>'Data 2'!BH300</f>
        <v>0</v>
      </c>
      <c r="BI743" s="1340">
        <f>'Data 2'!BI300</f>
        <v>0</v>
      </c>
      <c r="BJ743" s="1340">
        <f>'Data 2'!BJ300</f>
        <v>0</v>
      </c>
      <c r="BK743" s="1340">
        <f>'Data 2'!BK300</f>
        <v>0</v>
      </c>
      <c r="BL743" s="1340">
        <f>'Data 2'!BL300</f>
        <v>0</v>
      </c>
      <c r="BM743" s="1340">
        <f>'Data 2'!BM300</f>
        <v>0</v>
      </c>
      <c r="BN743" s="1340">
        <f>'Data 2'!BN300</f>
        <v>0</v>
      </c>
      <c r="BO743" s="1340">
        <f>'Data 2'!BO300</f>
        <v>0</v>
      </c>
      <c r="BP743" s="1340"/>
      <c r="BQ743" s="1340"/>
      <c r="BR743" s="1340"/>
      <c r="BS743" s="1340"/>
      <c r="BT743" s="1340"/>
      <c r="BU743" s="623"/>
      <c r="BV743" s="587">
        <f>'Data 2'!BV300</f>
        <v>28320</v>
      </c>
      <c r="BW743" s="587">
        <f>'Data 2'!BW300</f>
        <v>28320</v>
      </c>
      <c r="BX743" s="587">
        <f>'Data 2'!BX300</f>
        <v>8520</v>
      </c>
      <c r="BY743" s="587">
        <f>'Data 2'!BY300</f>
        <v>8520</v>
      </c>
      <c r="BZ743" s="578">
        <f t="shared" si="2392"/>
        <v>32268</v>
      </c>
      <c r="CA743" s="578">
        <f t="shared" si="2393"/>
        <v>9456</v>
      </c>
      <c r="CB743" s="578">
        <f t="shared" si="2394"/>
        <v>44280</v>
      </c>
      <c r="CC743" s="665">
        <f t="shared" si="2395"/>
        <v>0</v>
      </c>
      <c r="CD743" s="1069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070">
        <f t="shared" ref="CE743:CO743" si="2408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070">
        <f t="shared" si="2408"/>
        <v>0</v>
      </c>
      <c r="CG743" s="1070">
        <f t="shared" si="2408"/>
        <v>0</v>
      </c>
      <c r="CH743" s="1070">
        <f t="shared" si="2408"/>
        <v>0</v>
      </c>
      <c r="CI743" s="1071">
        <f t="shared" si="2408"/>
        <v>0</v>
      </c>
      <c r="CJ743" s="1071">
        <f t="shared" si="2408"/>
        <v>0</v>
      </c>
      <c r="CK743" s="1070">
        <f t="shared" si="2408"/>
        <v>0</v>
      </c>
      <c r="CL743" s="1070">
        <f t="shared" si="2408"/>
        <v>0</v>
      </c>
      <c r="CM743" s="1070">
        <f t="shared" si="2408"/>
        <v>0</v>
      </c>
      <c r="CN743" s="1070">
        <f t="shared" si="2408"/>
        <v>0</v>
      </c>
      <c r="CO743" s="1069">
        <f t="shared" si="2408"/>
        <v>0</v>
      </c>
      <c r="CP743" s="532" t="str">
        <f t="shared" si="2406"/>
        <v/>
      </c>
      <c r="CQ743" s="533" t="str">
        <f t="shared" si="2406"/>
        <v/>
      </c>
      <c r="CR743" s="534" t="str">
        <f t="shared" si="2406"/>
        <v/>
      </c>
      <c r="CS743" s="534">
        <f t="shared" si="2406"/>
        <v>0</v>
      </c>
      <c r="CT743" s="534">
        <f t="shared" si="2406"/>
        <v>0</v>
      </c>
      <c r="CU743" s="534">
        <f t="shared" si="2406"/>
        <v>0</v>
      </c>
      <c r="CV743" s="534">
        <f t="shared" si="2406"/>
        <v>0</v>
      </c>
      <c r="CW743" s="535">
        <f t="shared" si="2406"/>
        <v>0</v>
      </c>
      <c r="CX743" s="535">
        <f t="shared" si="2406"/>
        <v>0</v>
      </c>
      <c r="CY743" s="535">
        <f t="shared" si="2406"/>
        <v>0</v>
      </c>
      <c r="CZ743" s="534">
        <f t="shared" si="2407"/>
        <v>0</v>
      </c>
      <c r="DA743" s="534">
        <f t="shared" si="2407"/>
        <v>0</v>
      </c>
      <c r="DB743" s="534">
        <f t="shared" si="2407"/>
        <v>0</v>
      </c>
      <c r="DC743" s="534">
        <f t="shared" si="2407"/>
        <v>0</v>
      </c>
      <c r="DD743" s="534">
        <f t="shared" si="2407"/>
        <v>0</v>
      </c>
      <c r="DE743" s="533" t="str">
        <f t="shared" si="2407"/>
        <v/>
      </c>
      <c r="DF743" s="532" t="str">
        <f t="shared" si="2407"/>
        <v/>
      </c>
      <c r="DG743" s="631">
        <f>COUNT(B743:R743)</f>
        <v>12</v>
      </c>
      <c r="DH743" s="96">
        <f>COUNT(T743:AJ743)</f>
        <v>12</v>
      </c>
      <c r="DI743" s="96">
        <f>COUNT(AL743:BB743)</f>
        <v>12</v>
      </c>
      <c r="DJ743" s="96">
        <f>COUNT(BD743:BT743)</f>
        <v>12</v>
      </c>
      <c r="DK743" s="467"/>
      <c r="DL743" s="599"/>
      <c r="DM743" s="599"/>
      <c r="DN743" s="599"/>
      <c r="DO743" s="599"/>
      <c r="DP743" s="599"/>
      <c r="DQ743" s="599"/>
      <c r="DR743" s="599"/>
      <c r="DS743" s="599"/>
      <c r="DT743" s="468"/>
    </row>
    <row r="744" spans="1:124" s="470" customFormat="1" ht="15.75" customHeight="1">
      <c r="A744" s="675" t="s">
        <v>322</v>
      </c>
      <c r="B744" s="733"/>
      <c r="C744" s="733"/>
      <c r="D744" s="733"/>
      <c r="E744" s="733"/>
      <c r="F744" s="733"/>
      <c r="G744" s="733"/>
      <c r="H744" s="733"/>
      <c r="I744" s="733"/>
      <c r="J744" s="733"/>
      <c r="K744" s="733"/>
      <c r="L744" s="733"/>
      <c r="M744" s="733"/>
      <c r="N744" s="733"/>
      <c r="O744" s="733"/>
      <c r="P744" s="733"/>
      <c r="Q744" s="733"/>
      <c r="R744" s="733"/>
      <c r="S744" s="746"/>
      <c r="T744" s="733"/>
      <c r="U744" s="733"/>
      <c r="V744" s="733"/>
      <c r="W744" s="733"/>
      <c r="X744" s="733"/>
      <c r="Y744" s="733"/>
      <c r="Z744" s="1381"/>
      <c r="AA744" s="1381"/>
      <c r="AB744" s="1381"/>
      <c r="AC744" s="1381"/>
      <c r="AD744" s="733"/>
      <c r="AE744" s="1381"/>
      <c r="AF744" s="733"/>
      <c r="AG744" s="733"/>
      <c r="AH744" s="733"/>
      <c r="AI744" s="733"/>
      <c r="AJ744" s="733"/>
      <c r="AK744" s="746"/>
      <c r="AL744" s="733"/>
      <c r="AM744" s="733"/>
      <c r="AN744" s="733"/>
      <c r="AO744" s="733"/>
      <c r="AP744" s="733"/>
      <c r="AQ744" s="733"/>
      <c r="AR744" s="733"/>
      <c r="AS744" s="733"/>
      <c r="AT744" s="733"/>
      <c r="AU744" s="733"/>
      <c r="AV744" s="733"/>
      <c r="AW744" s="733"/>
      <c r="AX744" s="733"/>
      <c r="AY744" s="733"/>
      <c r="AZ744" s="733"/>
      <c r="BA744" s="733"/>
      <c r="BB744" s="733"/>
      <c r="BC744" s="746"/>
      <c r="BD744" s="1381"/>
      <c r="BE744" s="1381"/>
      <c r="BF744" s="1381"/>
      <c r="BG744" s="1381"/>
      <c r="BH744" s="1381"/>
      <c r="BI744" s="1381"/>
      <c r="BJ744" s="1381"/>
      <c r="BK744" s="1381"/>
      <c r="BL744" s="1381"/>
      <c r="BM744" s="1381"/>
      <c r="BN744" s="1381"/>
      <c r="BO744" s="1381"/>
      <c r="BP744" s="1381"/>
      <c r="BQ744" s="1381"/>
      <c r="BR744" s="1381"/>
      <c r="BS744" s="1381"/>
      <c r="BT744" s="1381"/>
      <c r="BU744" s="746"/>
      <c r="BV744" s="733"/>
      <c r="BW744" s="733"/>
      <c r="BX744" s="733"/>
      <c r="BY744" s="733"/>
      <c r="BZ744" s="570"/>
      <c r="CA744" s="570"/>
      <c r="CB744" s="570"/>
      <c r="CC744" s="664"/>
      <c r="CD744" s="1076"/>
      <c r="CE744" s="1076"/>
      <c r="CF744" s="1076"/>
      <c r="CG744" s="1076"/>
      <c r="CH744" s="1076"/>
      <c r="CI744" s="1076"/>
      <c r="CJ744" s="1076"/>
      <c r="CK744" s="1076"/>
      <c r="CL744" s="1076"/>
      <c r="CM744" s="1076"/>
      <c r="CN744" s="1076"/>
      <c r="CO744" s="1076"/>
      <c r="CP744" s="188"/>
      <c r="CQ744" s="188"/>
      <c r="CR744" s="188"/>
      <c r="CS744" s="188"/>
      <c r="CT744" s="188"/>
      <c r="CU744" s="188"/>
      <c r="CV744" s="188"/>
      <c r="CW744" s="188"/>
      <c r="CX744" s="188"/>
      <c r="CY744" s="188"/>
      <c r="CZ744" s="188"/>
      <c r="DA744" s="188"/>
      <c r="DB744" s="188"/>
      <c r="DC744" s="188"/>
      <c r="DD744" s="188"/>
      <c r="DE744" s="188"/>
      <c r="DF744" s="188"/>
      <c r="DG744" s="579"/>
      <c r="DH744" s="98"/>
      <c r="DI744" s="98"/>
      <c r="DJ744" s="98"/>
      <c r="DK744" s="572"/>
      <c r="DL744" s="598"/>
      <c r="DM744" s="598"/>
      <c r="DN744" s="598"/>
      <c r="DO744" s="598"/>
      <c r="DP744" s="598"/>
      <c r="DQ744" s="598"/>
      <c r="DR744" s="598"/>
      <c r="DS744" s="598"/>
      <c r="DT744" s="468"/>
    </row>
    <row r="745" spans="1:124" s="470" customFormat="1" ht="15.75" hidden="1" customHeight="1">
      <c r="A745" s="627" t="s">
        <v>294</v>
      </c>
      <c r="B745" s="260"/>
      <c r="C745" s="260"/>
      <c r="D745" s="260"/>
      <c r="E745" s="260"/>
      <c r="F745" s="260"/>
      <c r="G745" s="260"/>
      <c r="H745" s="260"/>
      <c r="I745" s="260"/>
      <c r="J745" s="260"/>
      <c r="K745" s="260"/>
      <c r="L745" s="260"/>
      <c r="M745" s="260"/>
      <c r="N745" s="260"/>
      <c r="O745" s="260"/>
      <c r="P745" s="260"/>
      <c r="Q745" s="260"/>
      <c r="R745" s="260"/>
      <c r="S745" s="746"/>
      <c r="T745" s="260"/>
      <c r="U745" s="260"/>
      <c r="V745" s="260"/>
      <c r="W745" s="260"/>
      <c r="X745" s="260"/>
      <c r="Y745" s="260"/>
      <c r="Z745" s="1339"/>
      <c r="AA745" s="1339"/>
      <c r="AB745" s="1339"/>
      <c r="AC745" s="1339"/>
      <c r="AD745" s="260"/>
      <c r="AE745" s="1339"/>
      <c r="AF745" s="260"/>
      <c r="AG745" s="260"/>
      <c r="AH745" s="260"/>
      <c r="AI745" s="260"/>
      <c r="AJ745" s="260"/>
      <c r="AK745" s="746"/>
      <c r="AL745" s="260"/>
      <c r="AM745" s="260"/>
      <c r="AN745" s="260"/>
      <c r="AO745" s="260"/>
      <c r="AP745" s="260"/>
      <c r="AQ745" s="260"/>
      <c r="AR745" s="260"/>
      <c r="AS745" s="260"/>
      <c r="AT745" s="260"/>
      <c r="AU745" s="260"/>
      <c r="AV745" s="260"/>
      <c r="AW745" s="260"/>
      <c r="AX745" s="260"/>
      <c r="AY745" s="260"/>
      <c r="AZ745" s="260"/>
      <c r="BA745" s="260"/>
      <c r="BB745" s="260"/>
      <c r="BC745" s="746"/>
      <c r="BD745" s="1339"/>
      <c r="BE745" s="1339"/>
      <c r="BF745" s="1339"/>
      <c r="BG745" s="1339"/>
      <c r="BH745" s="1339"/>
      <c r="BI745" s="1339"/>
      <c r="BJ745" s="1339"/>
      <c r="BK745" s="1339"/>
      <c r="BL745" s="1339"/>
      <c r="BM745" s="1339"/>
      <c r="BN745" s="1339"/>
      <c r="BO745" s="1339"/>
      <c r="BP745" s="1339"/>
      <c r="BQ745" s="1339"/>
      <c r="BR745" s="1339"/>
      <c r="BS745" s="1339"/>
      <c r="BT745" s="1339"/>
      <c r="BU745" s="746"/>
      <c r="BV745" s="260"/>
      <c r="BW745" s="260"/>
      <c r="BX745" s="260"/>
      <c r="BY745" s="260"/>
      <c r="BZ745" s="578" t="str">
        <f t="shared" ref="BZ745:BZ760" si="2409">IF(DG745&lt;3,"",(SUM(B745:R745)-MIN(B745:R745)-MAX(B745:R745))/(DG745-2))</f>
        <v/>
      </c>
      <c r="CA745" s="578" t="str">
        <f t="shared" ref="CA745:CA760" si="2410">IF(DH745&lt;3,"",(SUM(T745:AJ745)-MIN(T745:AJ745)-MAX(T745:AJ745))/(DH745-2))</f>
        <v/>
      </c>
      <c r="CB745" s="578" t="str">
        <f t="shared" ref="CB745:CB760" si="2411">IF(DI745&lt;3,"",(SUM(AL745:BB745)-MIN(AL745:BB745)-MAX(AL745:BB745))/(DI745-2))</f>
        <v/>
      </c>
      <c r="CC745" s="665" t="str">
        <f t="shared" ref="CC745:CC760" si="2412">IF(DJ745&lt;3,"",(SUM(BD745:BT745)-MIN(BD745:BT745)-MAX(BD745:BT745))/(DJ745-2))</f>
        <v/>
      </c>
      <c r="CD745" s="1069" t="str">
        <f t="shared" ref="CD745:CJ748" si="2413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70" t="str">
        <f t="shared" si="2413"/>
        <v/>
      </c>
      <c r="CF745" s="1070" t="str">
        <f t="shared" si="2413"/>
        <v/>
      </c>
      <c r="CG745" s="1070" t="str">
        <f t="shared" si="2413"/>
        <v/>
      </c>
      <c r="CH745" s="1070" t="str">
        <f t="shared" si="2413"/>
        <v/>
      </c>
      <c r="CI745" s="1071" t="str">
        <f t="shared" si="2413"/>
        <v/>
      </c>
      <c r="CJ745" s="1071" t="str">
        <f t="shared" si="2413"/>
        <v/>
      </c>
      <c r="CK745" s="1070" t="str">
        <f t="shared" ref="CK745:CO748" si="2414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070" t="str">
        <f t="shared" si="2414"/>
        <v/>
      </c>
      <c r="CM745" s="1070" t="str">
        <f t="shared" si="2414"/>
        <v/>
      </c>
      <c r="CN745" s="1070" t="str">
        <f t="shared" si="2414"/>
        <v/>
      </c>
      <c r="CO745" s="1069" t="str">
        <f t="shared" si="2414"/>
        <v/>
      </c>
      <c r="CP745" s="532" t="str">
        <f t="shared" ref="CP745:CY749" si="2415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33" t="str">
        <f t="shared" si="2415"/>
        <v/>
      </c>
      <c r="CR745" s="534" t="str">
        <f t="shared" si="2415"/>
        <v/>
      </c>
      <c r="CS745" s="534" t="str">
        <f t="shared" si="2415"/>
        <v/>
      </c>
      <c r="CT745" s="534" t="str">
        <f t="shared" si="2415"/>
        <v/>
      </c>
      <c r="CU745" s="534" t="str">
        <f t="shared" si="2415"/>
        <v/>
      </c>
      <c r="CV745" s="534" t="str">
        <f t="shared" si="2415"/>
        <v/>
      </c>
      <c r="CW745" s="535" t="str">
        <f t="shared" si="2415"/>
        <v/>
      </c>
      <c r="CX745" s="535" t="str">
        <f t="shared" si="2415"/>
        <v/>
      </c>
      <c r="CY745" s="535" t="str">
        <f t="shared" si="2415"/>
        <v/>
      </c>
      <c r="CZ745" s="534" t="str">
        <f t="shared" ref="CZ745:DF749" si="2416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34" t="str">
        <f t="shared" si="2416"/>
        <v/>
      </c>
      <c r="DB745" s="534" t="str">
        <f t="shared" si="2416"/>
        <v/>
      </c>
      <c r="DC745" s="534" t="str">
        <f t="shared" si="2416"/>
        <v/>
      </c>
      <c r="DD745" s="534" t="str">
        <f t="shared" si="2416"/>
        <v/>
      </c>
      <c r="DE745" s="533" t="str">
        <f t="shared" si="2416"/>
        <v/>
      </c>
      <c r="DF745" s="532" t="str">
        <f t="shared" si="2416"/>
        <v/>
      </c>
      <c r="DG745" s="631">
        <f>COUNT(B745:R745)</f>
        <v>0</v>
      </c>
      <c r="DH745" s="96">
        <f>COUNT(T745:AJ745)</f>
        <v>0</v>
      </c>
      <c r="DI745" s="96">
        <f>COUNT(AL745:BB745)</f>
        <v>0</v>
      </c>
      <c r="DJ745" s="96">
        <f>COUNT(BD745:BT745)</f>
        <v>0</v>
      </c>
      <c r="DK745" s="467"/>
      <c r="DL745" s="599"/>
      <c r="DM745" s="599"/>
      <c r="DN745" s="599"/>
      <c r="DO745" s="599"/>
      <c r="DP745" s="599"/>
      <c r="DQ745" s="599"/>
      <c r="DR745" s="599"/>
      <c r="DS745" s="599"/>
      <c r="DT745" s="468"/>
    </row>
    <row r="746" spans="1:124" s="470" customFormat="1" ht="15.75" hidden="1" customHeight="1">
      <c r="A746" s="627" t="s">
        <v>295</v>
      </c>
      <c r="B746" s="212"/>
      <c r="C746" s="212"/>
      <c r="D746" s="212"/>
      <c r="E746" s="212"/>
      <c r="F746" s="212"/>
      <c r="G746" s="212"/>
      <c r="H746" s="212"/>
      <c r="I746" s="212"/>
      <c r="J746" s="212"/>
      <c r="K746" s="212"/>
      <c r="L746" s="212"/>
      <c r="M746" s="212"/>
      <c r="N746" s="212"/>
      <c r="O746" s="212"/>
      <c r="P746" s="212"/>
      <c r="Q746" s="212"/>
      <c r="R746" s="212"/>
      <c r="S746" s="746"/>
      <c r="T746" s="212"/>
      <c r="U746" s="212"/>
      <c r="V746" s="212"/>
      <c r="W746" s="212"/>
      <c r="X746" s="212"/>
      <c r="Y746" s="212"/>
      <c r="Z746" s="1338"/>
      <c r="AA746" s="1338"/>
      <c r="AB746" s="1338"/>
      <c r="AC746" s="1338"/>
      <c r="AD746" s="212"/>
      <c r="AE746" s="1338"/>
      <c r="AF746" s="212"/>
      <c r="AG746" s="212"/>
      <c r="AH746" s="212"/>
      <c r="AI746" s="212"/>
      <c r="AJ746" s="212"/>
      <c r="AK746" s="746"/>
      <c r="AL746" s="212"/>
      <c r="AM746" s="212"/>
      <c r="AN746" s="212"/>
      <c r="AO746" s="212"/>
      <c r="AP746" s="212"/>
      <c r="AQ746" s="212"/>
      <c r="AR746" s="212"/>
      <c r="AS746" s="212"/>
      <c r="AT746" s="212"/>
      <c r="AU746" s="212"/>
      <c r="AV746" s="212"/>
      <c r="AW746" s="212"/>
      <c r="AX746" s="212"/>
      <c r="AY746" s="212"/>
      <c r="AZ746" s="212"/>
      <c r="BA746" s="212"/>
      <c r="BB746" s="212"/>
      <c r="BC746" s="746"/>
      <c r="BD746" s="1338"/>
      <c r="BE746" s="1338"/>
      <c r="BF746" s="1338"/>
      <c r="BG746" s="1338"/>
      <c r="BH746" s="1338"/>
      <c r="BI746" s="1338"/>
      <c r="BJ746" s="1338"/>
      <c r="BK746" s="1338"/>
      <c r="BL746" s="1338"/>
      <c r="BM746" s="1338"/>
      <c r="BN746" s="1338"/>
      <c r="BO746" s="1338"/>
      <c r="BP746" s="1338"/>
      <c r="BQ746" s="1338"/>
      <c r="BR746" s="1338"/>
      <c r="BS746" s="1338"/>
      <c r="BT746" s="1338"/>
      <c r="BU746" s="746"/>
      <c r="BV746" s="212"/>
      <c r="BW746" s="212"/>
      <c r="BX746" s="212"/>
      <c r="BY746" s="212"/>
      <c r="BZ746" s="578" t="str">
        <f t="shared" si="2409"/>
        <v/>
      </c>
      <c r="CA746" s="578" t="str">
        <f t="shared" si="2410"/>
        <v/>
      </c>
      <c r="CB746" s="578" t="str">
        <f t="shared" si="2411"/>
        <v/>
      </c>
      <c r="CC746" s="665" t="str">
        <f t="shared" si="2412"/>
        <v/>
      </c>
      <c r="CD746" s="1069" t="str">
        <f t="shared" si="2413"/>
        <v/>
      </c>
      <c r="CE746" s="1070" t="str">
        <f t="shared" si="2413"/>
        <v/>
      </c>
      <c r="CF746" s="1070" t="str">
        <f t="shared" si="2413"/>
        <v/>
      </c>
      <c r="CG746" s="1070" t="str">
        <f t="shared" si="2413"/>
        <v/>
      </c>
      <c r="CH746" s="1070" t="str">
        <f t="shared" si="2413"/>
        <v/>
      </c>
      <c r="CI746" s="1071" t="str">
        <f t="shared" si="2413"/>
        <v/>
      </c>
      <c r="CJ746" s="1071" t="str">
        <f t="shared" si="2413"/>
        <v/>
      </c>
      <c r="CK746" s="1070" t="str">
        <f t="shared" si="2414"/>
        <v/>
      </c>
      <c r="CL746" s="1070" t="str">
        <f t="shared" si="2414"/>
        <v/>
      </c>
      <c r="CM746" s="1070" t="str">
        <f t="shared" si="2414"/>
        <v/>
      </c>
      <c r="CN746" s="1070" t="str">
        <f t="shared" si="2414"/>
        <v/>
      </c>
      <c r="CO746" s="1069" t="str">
        <f t="shared" si="2414"/>
        <v/>
      </c>
      <c r="CP746" s="532" t="str">
        <f t="shared" si="2415"/>
        <v/>
      </c>
      <c r="CQ746" s="533" t="str">
        <f t="shared" si="2415"/>
        <v/>
      </c>
      <c r="CR746" s="534" t="str">
        <f t="shared" si="2415"/>
        <v/>
      </c>
      <c r="CS746" s="534" t="str">
        <f t="shared" si="2415"/>
        <v/>
      </c>
      <c r="CT746" s="534" t="str">
        <f t="shared" si="2415"/>
        <v/>
      </c>
      <c r="CU746" s="534" t="str">
        <f t="shared" si="2415"/>
        <v/>
      </c>
      <c r="CV746" s="534" t="str">
        <f t="shared" si="2415"/>
        <v/>
      </c>
      <c r="CW746" s="535" t="str">
        <f t="shared" si="2415"/>
        <v/>
      </c>
      <c r="CX746" s="535" t="str">
        <f t="shared" si="2415"/>
        <v/>
      </c>
      <c r="CY746" s="535" t="str">
        <f t="shared" si="2415"/>
        <v/>
      </c>
      <c r="CZ746" s="534" t="str">
        <f t="shared" si="2416"/>
        <v/>
      </c>
      <c r="DA746" s="534" t="str">
        <f t="shared" si="2416"/>
        <v/>
      </c>
      <c r="DB746" s="534" t="str">
        <f t="shared" si="2416"/>
        <v/>
      </c>
      <c r="DC746" s="534" t="str">
        <f t="shared" si="2416"/>
        <v/>
      </c>
      <c r="DD746" s="534" t="str">
        <f t="shared" si="2416"/>
        <v/>
      </c>
      <c r="DE746" s="533" t="str">
        <f t="shared" si="2416"/>
        <v/>
      </c>
      <c r="DF746" s="532" t="str">
        <f t="shared" si="2416"/>
        <v/>
      </c>
      <c r="DG746" s="631">
        <f>COUNT(B746:R746)</f>
        <v>0</v>
      </c>
      <c r="DH746" s="96">
        <f>COUNT(T746:AJ746)</f>
        <v>0</v>
      </c>
      <c r="DI746" s="96">
        <f>COUNT(AL746:BB746)</f>
        <v>0</v>
      </c>
      <c r="DJ746" s="96">
        <f>COUNT(BD746:BT746)</f>
        <v>0</v>
      </c>
      <c r="DK746" s="467"/>
      <c r="DL746" s="599"/>
      <c r="DM746" s="599"/>
      <c r="DN746" s="599"/>
      <c r="DO746" s="599"/>
      <c r="DP746" s="599"/>
      <c r="DQ746" s="599"/>
      <c r="DR746" s="599"/>
      <c r="DS746" s="599"/>
      <c r="DT746" s="468"/>
    </row>
    <row r="747" spans="1:124" s="470" customFormat="1" ht="15.75" hidden="1" customHeight="1">
      <c r="A747" s="627" t="s">
        <v>280</v>
      </c>
      <c r="B747" s="212"/>
      <c r="C747" s="212"/>
      <c r="D747" s="212"/>
      <c r="E747" s="212"/>
      <c r="F747" s="212"/>
      <c r="G747" s="212"/>
      <c r="H747" s="212"/>
      <c r="I747" s="212"/>
      <c r="J747" s="212"/>
      <c r="K747" s="212"/>
      <c r="L747" s="212"/>
      <c r="M747" s="212"/>
      <c r="N747" s="212"/>
      <c r="O747" s="212"/>
      <c r="P747" s="212"/>
      <c r="Q747" s="212"/>
      <c r="R747" s="212"/>
      <c r="S747" s="746"/>
      <c r="T747" s="212"/>
      <c r="U747" s="212"/>
      <c r="V747" s="212"/>
      <c r="W747" s="212"/>
      <c r="X747" s="212"/>
      <c r="Y747" s="212"/>
      <c r="Z747" s="1338"/>
      <c r="AA747" s="1338"/>
      <c r="AB747" s="1338"/>
      <c r="AC747" s="1338"/>
      <c r="AD747" s="212"/>
      <c r="AE747" s="1338"/>
      <c r="AF747" s="212"/>
      <c r="AG747" s="212"/>
      <c r="AH747" s="212"/>
      <c r="AI747" s="212"/>
      <c r="AJ747" s="212"/>
      <c r="AK747" s="746"/>
      <c r="AL747" s="212"/>
      <c r="AM747" s="212"/>
      <c r="AN747" s="212"/>
      <c r="AO747" s="212"/>
      <c r="AP747" s="212"/>
      <c r="AQ747" s="212"/>
      <c r="AR747" s="212"/>
      <c r="AS747" s="212"/>
      <c r="AT747" s="212"/>
      <c r="AU747" s="212"/>
      <c r="AV747" s="212"/>
      <c r="AW747" s="212"/>
      <c r="AX747" s="212"/>
      <c r="AY747" s="212"/>
      <c r="AZ747" s="212"/>
      <c r="BA747" s="212"/>
      <c r="BB747" s="212"/>
      <c r="BC747" s="746"/>
      <c r="BD747" s="1338"/>
      <c r="BE747" s="1338"/>
      <c r="BF747" s="1338"/>
      <c r="BG747" s="1338"/>
      <c r="BH747" s="1338"/>
      <c r="BI747" s="1338"/>
      <c r="BJ747" s="1338"/>
      <c r="BK747" s="1338"/>
      <c r="BL747" s="1338"/>
      <c r="BM747" s="1338"/>
      <c r="BN747" s="1338"/>
      <c r="BO747" s="1338"/>
      <c r="BP747" s="1338"/>
      <c r="BQ747" s="1338"/>
      <c r="BR747" s="1338"/>
      <c r="BS747" s="1338"/>
      <c r="BT747" s="1338"/>
      <c r="BU747" s="746"/>
      <c r="BV747" s="212"/>
      <c r="BW747" s="212"/>
      <c r="BX747" s="212"/>
      <c r="BY747" s="212"/>
      <c r="BZ747" s="578" t="str">
        <f t="shared" si="2409"/>
        <v/>
      </c>
      <c r="CA747" s="578" t="str">
        <f t="shared" si="2410"/>
        <v/>
      </c>
      <c r="CB747" s="578" t="str">
        <f t="shared" si="2411"/>
        <v/>
      </c>
      <c r="CC747" s="665" t="str">
        <f t="shared" si="2412"/>
        <v/>
      </c>
      <c r="CD747" s="1069" t="str">
        <f t="shared" si="2413"/>
        <v/>
      </c>
      <c r="CE747" s="1070" t="str">
        <f t="shared" si="2413"/>
        <v/>
      </c>
      <c r="CF747" s="1070" t="str">
        <f t="shared" si="2413"/>
        <v/>
      </c>
      <c r="CG747" s="1070" t="str">
        <f t="shared" si="2413"/>
        <v/>
      </c>
      <c r="CH747" s="1070" t="str">
        <f t="shared" si="2413"/>
        <v/>
      </c>
      <c r="CI747" s="1071" t="str">
        <f t="shared" si="2413"/>
        <v/>
      </c>
      <c r="CJ747" s="1071" t="str">
        <f t="shared" si="2413"/>
        <v/>
      </c>
      <c r="CK747" s="1070" t="str">
        <f t="shared" si="2414"/>
        <v/>
      </c>
      <c r="CL747" s="1070" t="str">
        <f t="shared" si="2414"/>
        <v/>
      </c>
      <c r="CM747" s="1070" t="str">
        <f t="shared" si="2414"/>
        <v/>
      </c>
      <c r="CN747" s="1070" t="str">
        <f t="shared" si="2414"/>
        <v/>
      </c>
      <c r="CO747" s="1069" t="str">
        <f t="shared" si="2414"/>
        <v/>
      </c>
      <c r="CP747" s="532" t="str">
        <f t="shared" si="2415"/>
        <v/>
      </c>
      <c r="CQ747" s="533" t="str">
        <f t="shared" si="2415"/>
        <v/>
      </c>
      <c r="CR747" s="534" t="str">
        <f t="shared" si="2415"/>
        <v/>
      </c>
      <c r="CS747" s="534" t="str">
        <f t="shared" si="2415"/>
        <v/>
      </c>
      <c r="CT747" s="534" t="str">
        <f t="shared" si="2415"/>
        <v/>
      </c>
      <c r="CU747" s="534" t="str">
        <f t="shared" si="2415"/>
        <v/>
      </c>
      <c r="CV747" s="534" t="str">
        <f t="shared" si="2415"/>
        <v/>
      </c>
      <c r="CW747" s="535" t="str">
        <f t="shared" si="2415"/>
        <v/>
      </c>
      <c r="CX747" s="535" t="str">
        <f t="shared" si="2415"/>
        <v/>
      </c>
      <c r="CY747" s="535" t="str">
        <f t="shared" si="2415"/>
        <v/>
      </c>
      <c r="CZ747" s="534" t="str">
        <f t="shared" si="2416"/>
        <v/>
      </c>
      <c r="DA747" s="534" t="str">
        <f t="shared" si="2416"/>
        <v/>
      </c>
      <c r="DB747" s="534" t="str">
        <f t="shared" si="2416"/>
        <v/>
      </c>
      <c r="DC747" s="534" t="str">
        <f t="shared" si="2416"/>
        <v/>
      </c>
      <c r="DD747" s="534" t="str">
        <f t="shared" si="2416"/>
        <v/>
      </c>
      <c r="DE747" s="533" t="str">
        <f t="shared" si="2416"/>
        <v/>
      </c>
      <c r="DF747" s="532" t="str">
        <f t="shared" si="2416"/>
        <v/>
      </c>
      <c r="DG747" s="631">
        <f>COUNT(B747:R747)</f>
        <v>0</v>
      </c>
      <c r="DH747" s="96">
        <f>COUNT(T747:AJ747)</f>
        <v>0</v>
      </c>
      <c r="DI747" s="96">
        <f>COUNT(AL747:BB747)</f>
        <v>0</v>
      </c>
      <c r="DJ747" s="96">
        <f>COUNT(BD747:BT747)</f>
        <v>0</v>
      </c>
      <c r="DK747" s="467"/>
      <c r="DL747" s="599"/>
      <c r="DM747" s="599"/>
      <c r="DN747" s="599"/>
      <c r="DO747" s="599"/>
      <c r="DP747" s="599"/>
      <c r="DQ747" s="599"/>
      <c r="DR747" s="599"/>
      <c r="DS747" s="599"/>
      <c r="DT747" s="468"/>
    </row>
    <row r="748" spans="1:124" s="470" customFormat="1" ht="15.75" hidden="1" customHeight="1">
      <c r="A748" s="627" t="s">
        <v>311</v>
      </c>
      <c r="B748" s="212"/>
      <c r="C748" s="212"/>
      <c r="D748" s="212"/>
      <c r="E748" s="212"/>
      <c r="F748" s="212"/>
      <c r="G748" s="212"/>
      <c r="H748" s="212"/>
      <c r="I748" s="212"/>
      <c r="J748" s="212"/>
      <c r="K748" s="212"/>
      <c r="L748" s="212"/>
      <c r="M748" s="212"/>
      <c r="N748" s="212"/>
      <c r="O748" s="212"/>
      <c r="P748" s="212"/>
      <c r="Q748" s="212"/>
      <c r="R748" s="212"/>
      <c r="S748" s="746"/>
      <c r="T748" s="212"/>
      <c r="U748" s="212"/>
      <c r="V748" s="212"/>
      <c r="W748" s="212"/>
      <c r="X748" s="212"/>
      <c r="Y748" s="212"/>
      <c r="Z748" s="1338"/>
      <c r="AA748" s="1338"/>
      <c r="AB748" s="1338"/>
      <c r="AC748" s="1338"/>
      <c r="AD748" s="212"/>
      <c r="AE748" s="1338"/>
      <c r="AF748" s="212"/>
      <c r="AG748" s="212"/>
      <c r="AH748" s="212"/>
      <c r="AI748" s="212"/>
      <c r="AJ748" s="212"/>
      <c r="AK748" s="746"/>
      <c r="AL748" s="212"/>
      <c r="AM748" s="212"/>
      <c r="AN748" s="212"/>
      <c r="AO748" s="212"/>
      <c r="AP748" s="212"/>
      <c r="AQ748" s="212"/>
      <c r="AR748" s="212"/>
      <c r="AS748" s="212"/>
      <c r="AT748" s="212"/>
      <c r="AU748" s="212"/>
      <c r="AV748" s="212"/>
      <c r="AW748" s="212"/>
      <c r="AX748" s="212"/>
      <c r="AY748" s="212"/>
      <c r="AZ748" s="212"/>
      <c r="BA748" s="212"/>
      <c r="BB748" s="212"/>
      <c r="BC748" s="746"/>
      <c r="BD748" s="1338"/>
      <c r="BE748" s="1338"/>
      <c r="BF748" s="1338"/>
      <c r="BG748" s="1338"/>
      <c r="BH748" s="1338"/>
      <c r="BI748" s="1338"/>
      <c r="BJ748" s="1338"/>
      <c r="BK748" s="1338"/>
      <c r="BL748" s="1338"/>
      <c r="BM748" s="1338"/>
      <c r="BN748" s="1338"/>
      <c r="BO748" s="1338"/>
      <c r="BP748" s="1338"/>
      <c r="BQ748" s="1338"/>
      <c r="BR748" s="1338"/>
      <c r="BS748" s="1338"/>
      <c r="BT748" s="1338"/>
      <c r="BU748" s="746"/>
      <c r="BV748" s="212"/>
      <c r="BW748" s="212"/>
      <c r="BX748" s="212"/>
      <c r="BY748" s="212"/>
      <c r="BZ748" s="578" t="str">
        <f t="shared" si="2409"/>
        <v/>
      </c>
      <c r="CA748" s="578" t="str">
        <f t="shared" si="2410"/>
        <v/>
      </c>
      <c r="CB748" s="578" t="str">
        <f t="shared" si="2411"/>
        <v/>
      </c>
      <c r="CC748" s="665" t="str">
        <f t="shared" si="2412"/>
        <v/>
      </c>
      <c r="CD748" s="1069" t="str">
        <f t="shared" si="2413"/>
        <v/>
      </c>
      <c r="CE748" s="1070" t="str">
        <f t="shared" si="2413"/>
        <v/>
      </c>
      <c r="CF748" s="1070" t="str">
        <f t="shared" si="2413"/>
        <v/>
      </c>
      <c r="CG748" s="1070" t="str">
        <f t="shared" si="2413"/>
        <v/>
      </c>
      <c r="CH748" s="1070" t="str">
        <f t="shared" si="2413"/>
        <v/>
      </c>
      <c r="CI748" s="1071" t="str">
        <f t="shared" si="2413"/>
        <v/>
      </c>
      <c r="CJ748" s="1071" t="str">
        <f t="shared" si="2413"/>
        <v/>
      </c>
      <c r="CK748" s="1070" t="str">
        <f t="shared" si="2414"/>
        <v/>
      </c>
      <c r="CL748" s="1070" t="str">
        <f t="shared" si="2414"/>
        <v/>
      </c>
      <c r="CM748" s="1070" t="str">
        <f t="shared" si="2414"/>
        <v/>
      </c>
      <c r="CN748" s="1070" t="str">
        <f t="shared" si="2414"/>
        <v/>
      </c>
      <c r="CO748" s="1069" t="str">
        <f t="shared" si="2414"/>
        <v/>
      </c>
      <c r="CP748" s="532" t="str">
        <f t="shared" si="2415"/>
        <v/>
      </c>
      <c r="CQ748" s="533" t="str">
        <f t="shared" si="2415"/>
        <v/>
      </c>
      <c r="CR748" s="534" t="str">
        <f t="shared" si="2415"/>
        <v/>
      </c>
      <c r="CS748" s="534" t="str">
        <f t="shared" si="2415"/>
        <v/>
      </c>
      <c r="CT748" s="534" t="str">
        <f t="shared" si="2415"/>
        <v/>
      </c>
      <c r="CU748" s="534" t="str">
        <f t="shared" si="2415"/>
        <v/>
      </c>
      <c r="CV748" s="534" t="str">
        <f t="shared" si="2415"/>
        <v/>
      </c>
      <c r="CW748" s="535" t="str">
        <f t="shared" si="2415"/>
        <v/>
      </c>
      <c r="CX748" s="535" t="str">
        <f t="shared" si="2415"/>
        <v/>
      </c>
      <c r="CY748" s="535" t="str">
        <f t="shared" si="2415"/>
        <v/>
      </c>
      <c r="CZ748" s="534" t="str">
        <f t="shared" si="2416"/>
        <v/>
      </c>
      <c r="DA748" s="534" t="str">
        <f t="shared" si="2416"/>
        <v/>
      </c>
      <c r="DB748" s="534" t="str">
        <f t="shared" si="2416"/>
        <v/>
      </c>
      <c r="DC748" s="534" t="str">
        <f t="shared" si="2416"/>
        <v/>
      </c>
      <c r="DD748" s="534" t="str">
        <f t="shared" si="2416"/>
        <v/>
      </c>
      <c r="DE748" s="533" t="str">
        <f t="shared" si="2416"/>
        <v/>
      </c>
      <c r="DF748" s="532" t="str">
        <f t="shared" si="2416"/>
        <v/>
      </c>
      <c r="DG748" s="631">
        <f>COUNT(B748:R748)</f>
        <v>0</v>
      </c>
      <c r="DH748" s="96">
        <f>COUNT(T748:AJ748)</f>
        <v>0</v>
      </c>
      <c r="DI748" s="96">
        <f>COUNT(AL748:BB748)</f>
        <v>0</v>
      </c>
      <c r="DJ748" s="96">
        <f>COUNT(BD748:BT748)</f>
        <v>0</v>
      </c>
      <c r="DK748" s="467"/>
      <c r="DL748" s="599"/>
      <c r="DM748" s="599"/>
      <c r="DN748" s="599"/>
      <c r="DO748" s="599"/>
      <c r="DP748" s="599"/>
      <c r="DQ748" s="599"/>
      <c r="DR748" s="599"/>
      <c r="DS748" s="599"/>
      <c r="DT748" s="468"/>
    </row>
    <row r="749" spans="1:124" s="470" customFormat="1" ht="15.75" customHeight="1">
      <c r="A749" s="619" t="s">
        <v>312</v>
      </c>
      <c r="B749" s="587">
        <f>'Data 2'!B327</f>
        <v>0</v>
      </c>
      <c r="C749" s="587">
        <f>'Data 2'!C327</f>
        <v>7776</v>
      </c>
      <c r="D749" s="587">
        <f>'Data 2'!D327</f>
        <v>5184</v>
      </c>
      <c r="E749" s="587">
        <f>'Data 2'!E327</f>
        <v>7776</v>
      </c>
      <c r="F749" s="587">
        <f>'Data 2'!F327</f>
        <v>16224</v>
      </c>
      <c r="G749" s="587">
        <f>'Data 2'!G327</f>
        <v>0</v>
      </c>
      <c r="H749" s="587">
        <f>'Data 2'!H327</f>
        <v>0</v>
      </c>
      <c r="I749" s="587">
        <f>'Data 2'!I327</f>
        <v>0</v>
      </c>
      <c r="J749" s="587">
        <f>'Data 2'!J327</f>
        <v>0</v>
      </c>
      <c r="K749" s="587">
        <f>'Data 2'!K327</f>
        <v>0</v>
      </c>
      <c r="L749" s="587">
        <f>'Data 2'!L327</f>
        <v>7200</v>
      </c>
      <c r="M749" s="587">
        <f>'Data 2'!M327</f>
        <v>12384</v>
      </c>
      <c r="N749" s="587"/>
      <c r="O749" s="587"/>
      <c r="P749" s="587"/>
      <c r="Q749" s="587"/>
      <c r="R749" s="587"/>
      <c r="S749" s="623"/>
      <c r="T749" s="587">
        <f>'Data 2'!T327</f>
        <v>0</v>
      </c>
      <c r="U749" s="587">
        <f>'Data 2'!U327</f>
        <v>0</v>
      </c>
      <c r="V749" s="587">
        <f>'Data 2'!V327</f>
        <v>0</v>
      </c>
      <c r="W749" s="587">
        <f>'Data 2'!W327</f>
        <v>0</v>
      </c>
      <c r="X749" s="587">
        <f>'Data 2'!X327</f>
        <v>0</v>
      </c>
      <c r="Y749" s="587">
        <f>'Data 2'!Y327</f>
        <v>1248</v>
      </c>
      <c r="Z749" s="1340">
        <f>'Data 2'!Z327</f>
        <v>0</v>
      </c>
      <c r="AA749" s="1340">
        <f>'Data 2'!AA327</f>
        <v>0</v>
      </c>
      <c r="AB749" s="1340">
        <f>'Data 2'!AB327</f>
        <v>0</v>
      </c>
      <c r="AC749" s="1340">
        <f>'Data 2'!AC327</f>
        <v>0</v>
      </c>
      <c r="AD749" s="587">
        <f>'Data 2'!AD327</f>
        <v>0</v>
      </c>
      <c r="AE749" s="1340">
        <f>'Data 2'!AE327</f>
        <v>0</v>
      </c>
      <c r="AF749" s="587"/>
      <c r="AG749" s="587"/>
      <c r="AH749" s="587"/>
      <c r="AI749" s="587"/>
      <c r="AJ749" s="587"/>
      <c r="AK749" s="623"/>
      <c r="AL749" s="587">
        <f>'Data 2'!AL327</f>
        <v>0</v>
      </c>
      <c r="AM749" s="587">
        <f>'Data 2'!AM327</f>
        <v>0</v>
      </c>
      <c r="AN749" s="587">
        <f>'Data 2'!AN327</f>
        <v>0</v>
      </c>
      <c r="AO749" s="587">
        <f>'Data 2'!AO327</f>
        <v>0</v>
      </c>
      <c r="AP749" s="587">
        <f>'Data 2'!AP327</f>
        <v>29400</v>
      </c>
      <c r="AQ749" s="587">
        <f>'Data 2'!AQ327</f>
        <v>7200</v>
      </c>
      <c r="AR749" s="587">
        <f>'Data 2'!AR327</f>
        <v>0</v>
      </c>
      <c r="AS749" s="587">
        <f>'Data 2'!AS327</f>
        <v>0</v>
      </c>
      <c r="AT749" s="587">
        <f>'Data 2'!AT327</f>
        <v>0</v>
      </c>
      <c r="AU749" s="587">
        <f>'Data 2'!AU327</f>
        <v>0</v>
      </c>
      <c r="AV749" s="587">
        <f>'Data 2'!AV327</f>
        <v>0</v>
      </c>
      <c r="AW749" s="587">
        <f>'Data 2'!AW327</f>
        <v>0</v>
      </c>
      <c r="AX749" s="587"/>
      <c r="AY749" s="587"/>
      <c r="AZ749" s="587"/>
      <c r="BA749" s="587"/>
      <c r="BB749" s="587"/>
      <c r="BC749" s="623"/>
      <c r="BD749" s="1340">
        <f>'Data 2'!BD327</f>
        <v>0</v>
      </c>
      <c r="BE749" s="1340">
        <f>'Data 2'!BE327</f>
        <v>0</v>
      </c>
      <c r="BF749" s="1340">
        <f>'Data 2'!BF327</f>
        <v>0</v>
      </c>
      <c r="BG749" s="1340">
        <f>'Data 2'!BG327</f>
        <v>0</v>
      </c>
      <c r="BH749" s="1340">
        <f>'Data 2'!BH327</f>
        <v>0</v>
      </c>
      <c r="BI749" s="1340">
        <f>'Data 2'!BI327</f>
        <v>0</v>
      </c>
      <c r="BJ749" s="1340">
        <f>'Data 2'!BJ327</f>
        <v>0</v>
      </c>
      <c r="BK749" s="1340">
        <f>'Data 2'!BK327</f>
        <v>0</v>
      </c>
      <c r="BL749" s="1340">
        <f>'Data 2'!BL327</f>
        <v>0</v>
      </c>
      <c r="BM749" s="1340">
        <f>'Data 2'!BM327</f>
        <v>0</v>
      </c>
      <c r="BN749" s="1340">
        <f>'Data 2'!BN327</f>
        <v>0</v>
      </c>
      <c r="BO749" s="1340">
        <f>'Data 2'!BO327</f>
        <v>0</v>
      </c>
      <c r="BP749" s="1340"/>
      <c r="BQ749" s="1340"/>
      <c r="BR749" s="1340"/>
      <c r="BS749" s="1340"/>
      <c r="BT749" s="1340"/>
      <c r="BU749" s="623"/>
      <c r="BV749" s="587">
        <f>'Data 2'!BV327</f>
        <v>12480</v>
      </c>
      <c r="BW749" s="587">
        <f>'Data 2'!BW327</f>
        <v>0</v>
      </c>
      <c r="BX749" s="587">
        <f>'Data 2'!BX327</f>
        <v>0</v>
      </c>
      <c r="BY749" s="587">
        <f>'Data 2'!BY327</f>
        <v>0</v>
      </c>
      <c r="BZ749" s="578">
        <f t="shared" si="2409"/>
        <v>4032</v>
      </c>
      <c r="CA749" s="578">
        <f t="shared" si="2410"/>
        <v>0</v>
      </c>
      <c r="CB749" s="578">
        <f t="shared" si="2411"/>
        <v>720</v>
      </c>
      <c r="CC749" s="665">
        <f t="shared" si="2412"/>
        <v>0</v>
      </c>
      <c r="CD749" s="1069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070">
        <f t="shared" ref="CE749:CO749" si="2417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070">
        <f t="shared" si="2417"/>
        <v>0</v>
      </c>
      <c r="CG749" s="1070">
        <f t="shared" si="2417"/>
        <v>0</v>
      </c>
      <c r="CH749" s="1070">
        <f t="shared" si="2417"/>
        <v>0</v>
      </c>
      <c r="CI749" s="1071">
        <f t="shared" si="2417"/>
        <v>0</v>
      </c>
      <c r="CJ749" s="1071">
        <f t="shared" si="2417"/>
        <v>0</v>
      </c>
      <c r="CK749" s="1070">
        <f t="shared" si="2417"/>
        <v>0</v>
      </c>
      <c r="CL749" s="1070">
        <f t="shared" si="2417"/>
        <v>0</v>
      </c>
      <c r="CM749" s="1070">
        <f t="shared" si="2417"/>
        <v>0</v>
      </c>
      <c r="CN749" s="1070">
        <f t="shared" si="2417"/>
        <v>0</v>
      </c>
      <c r="CO749" s="1069">
        <f t="shared" si="2417"/>
        <v>0</v>
      </c>
      <c r="CP749" s="532" t="str">
        <f t="shared" si="2415"/>
        <v/>
      </c>
      <c r="CQ749" s="533" t="str">
        <f t="shared" si="2415"/>
        <v/>
      </c>
      <c r="CR749" s="534" t="str">
        <f t="shared" si="2415"/>
        <v/>
      </c>
      <c r="CS749" s="534">
        <f t="shared" si="2415"/>
        <v>0</v>
      </c>
      <c r="CT749" s="534">
        <f t="shared" si="2415"/>
        <v>0</v>
      </c>
      <c r="CU749" s="534">
        <f t="shared" si="2415"/>
        <v>0</v>
      </c>
      <c r="CV749" s="534">
        <f t="shared" si="2415"/>
        <v>0</v>
      </c>
      <c r="CW749" s="535">
        <f t="shared" si="2415"/>
        <v>0</v>
      </c>
      <c r="CX749" s="535">
        <f t="shared" si="2415"/>
        <v>0</v>
      </c>
      <c r="CY749" s="535">
        <f t="shared" si="2415"/>
        <v>0</v>
      </c>
      <c r="CZ749" s="534">
        <f t="shared" si="2416"/>
        <v>0</v>
      </c>
      <c r="DA749" s="534">
        <f t="shared" si="2416"/>
        <v>0</v>
      </c>
      <c r="DB749" s="534">
        <f t="shared" si="2416"/>
        <v>0</v>
      </c>
      <c r="DC749" s="534">
        <f t="shared" si="2416"/>
        <v>0</v>
      </c>
      <c r="DD749" s="534">
        <f t="shared" si="2416"/>
        <v>0</v>
      </c>
      <c r="DE749" s="533" t="str">
        <f t="shared" si="2416"/>
        <v/>
      </c>
      <c r="DF749" s="532" t="str">
        <f t="shared" si="2416"/>
        <v/>
      </c>
      <c r="DG749" s="631">
        <f>COUNT(B749:R749)</f>
        <v>12</v>
      </c>
      <c r="DH749" s="96">
        <f>COUNT(T749:AJ749)</f>
        <v>12</v>
      </c>
      <c r="DI749" s="96">
        <f>COUNT(AL749:BB749)</f>
        <v>12</v>
      </c>
      <c r="DJ749" s="96">
        <f>COUNT(BD749:BT749)</f>
        <v>12</v>
      </c>
      <c r="DK749" s="467"/>
      <c r="DL749" s="599"/>
      <c r="DM749" s="599"/>
      <c r="DN749" s="599"/>
      <c r="DO749" s="599"/>
      <c r="DP749" s="599"/>
      <c r="DQ749" s="599"/>
      <c r="DR749" s="599"/>
      <c r="DS749" s="599"/>
      <c r="DT749" s="468"/>
    </row>
    <row r="750" spans="1:124" s="470" customFormat="1" ht="15.75" customHeight="1">
      <c r="A750" s="753" t="s">
        <v>323</v>
      </c>
      <c r="B750" s="733"/>
      <c r="C750" s="733"/>
      <c r="D750" s="733"/>
      <c r="E750" s="733"/>
      <c r="F750" s="733"/>
      <c r="G750" s="733"/>
      <c r="H750" s="733"/>
      <c r="I750" s="733"/>
      <c r="J750" s="733"/>
      <c r="K750" s="733"/>
      <c r="L750" s="733"/>
      <c r="M750" s="733"/>
      <c r="N750" s="733"/>
      <c r="O750" s="733"/>
      <c r="P750" s="733"/>
      <c r="Q750" s="733"/>
      <c r="R750" s="733"/>
      <c r="S750" s="746"/>
      <c r="T750" s="733"/>
      <c r="U750" s="733"/>
      <c r="V750" s="733"/>
      <c r="W750" s="733"/>
      <c r="X750" s="733"/>
      <c r="Y750" s="733"/>
      <c r="Z750" s="1381"/>
      <c r="AA750" s="1381"/>
      <c r="AB750" s="1381"/>
      <c r="AC750" s="1381"/>
      <c r="AD750" s="733"/>
      <c r="AE750" s="1381"/>
      <c r="AF750" s="733"/>
      <c r="AG750" s="733"/>
      <c r="AH750" s="733"/>
      <c r="AI750" s="733"/>
      <c r="AJ750" s="733"/>
      <c r="AK750" s="746"/>
      <c r="AL750" s="733"/>
      <c r="AM750" s="733"/>
      <c r="AN750" s="733"/>
      <c r="AO750" s="733"/>
      <c r="AP750" s="733"/>
      <c r="AQ750" s="733"/>
      <c r="AR750" s="733"/>
      <c r="AS750" s="733"/>
      <c r="AT750" s="733"/>
      <c r="AU750" s="733"/>
      <c r="AV750" s="733"/>
      <c r="AW750" s="733"/>
      <c r="AX750" s="733"/>
      <c r="AY750" s="733"/>
      <c r="AZ750" s="733"/>
      <c r="BA750" s="733"/>
      <c r="BB750" s="733"/>
      <c r="BC750" s="746"/>
      <c r="BD750" s="1381"/>
      <c r="BE750" s="1381"/>
      <c r="BF750" s="1381"/>
      <c r="BG750" s="1381"/>
      <c r="BH750" s="1381"/>
      <c r="BI750" s="1381"/>
      <c r="BJ750" s="1381"/>
      <c r="BK750" s="1381"/>
      <c r="BL750" s="1381"/>
      <c r="BM750" s="1381"/>
      <c r="BN750" s="1381"/>
      <c r="BO750" s="1381"/>
      <c r="BP750" s="1381"/>
      <c r="BQ750" s="1381"/>
      <c r="BR750" s="1381"/>
      <c r="BS750" s="1381"/>
      <c r="BT750" s="1381"/>
      <c r="BU750" s="746"/>
      <c r="BV750" s="733"/>
      <c r="BW750" s="733"/>
      <c r="BX750" s="733"/>
      <c r="BY750" s="733"/>
      <c r="BZ750" s="570" t="str">
        <f t="shared" si="2409"/>
        <v/>
      </c>
      <c r="CA750" s="570" t="str">
        <f t="shared" si="2410"/>
        <v/>
      </c>
      <c r="CB750" s="570" t="str">
        <f t="shared" si="2411"/>
        <v/>
      </c>
      <c r="CC750" s="664" t="str">
        <f t="shared" si="2412"/>
        <v/>
      </c>
      <c r="CD750" s="1076"/>
      <c r="CE750" s="1076"/>
      <c r="CF750" s="1076"/>
      <c r="CG750" s="1076"/>
      <c r="CH750" s="1076"/>
      <c r="CI750" s="1076"/>
      <c r="CJ750" s="1076"/>
      <c r="CK750" s="1076"/>
      <c r="CL750" s="1076"/>
      <c r="CM750" s="1076"/>
      <c r="CN750" s="1076"/>
      <c r="CO750" s="1076"/>
      <c r="CP750" s="188"/>
      <c r="CQ750" s="188"/>
      <c r="CR750" s="188"/>
      <c r="CS750" s="188"/>
      <c r="CT750" s="188"/>
      <c r="CU750" s="188"/>
      <c r="CV750" s="188"/>
      <c r="CW750" s="188"/>
      <c r="CX750" s="188"/>
      <c r="CY750" s="188"/>
      <c r="CZ750" s="188"/>
      <c r="DA750" s="188"/>
      <c r="DB750" s="188"/>
      <c r="DC750" s="188"/>
      <c r="DD750" s="188"/>
      <c r="DE750" s="188"/>
      <c r="DF750" s="188"/>
      <c r="DG750" s="579"/>
      <c r="DH750" s="98"/>
      <c r="DI750" s="98"/>
      <c r="DJ750" s="98"/>
      <c r="DK750" s="572"/>
      <c r="DL750" s="598"/>
      <c r="DM750" s="598"/>
      <c r="DN750" s="598"/>
      <c r="DO750" s="598"/>
      <c r="DP750" s="598"/>
      <c r="DQ750" s="598"/>
      <c r="DR750" s="598"/>
      <c r="DS750" s="598"/>
      <c r="DT750" s="468"/>
    </row>
    <row r="751" spans="1:124" s="470" customFormat="1" ht="15.75" hidden="1" customHeight="1">
      <c r="A751" s="627" t="s">
        <v>294</v>
      </c>
      <c r="B751" s="260"/>
      <c r="C751" s="260"/>
      <c r="D751" s="260"/>
      <c r="E751" s="260"/>
      <c r="F751" s="260"/>
      <c r="G751" s="260"/>
      <c r="H751" s="260"/>
      <c r="I751" s="260"/>
      <c r="J751" s="260"/>
      <c r="K751" s="260"/>
      <c r="L751" s="260"/>
      <c r="M751" s="260"/>
      <c r="N751" s="260"/>
      <c r="O751" s="260"/>
      <c r="P751" s="260"/>
      <c r="Q751" s="260"/>
      <c r="R751" s="260"/>
      <c r="S751" s="746"/>
      <c r="T751" s="260"/>
      <c r="U751" s="260"/>
      <c r="V751" s="260"/>
      <c r="W751" s="260"/>
      <c r="X751" s="260"/>
      <c r="Y751" s="260"/>
      <c r="Z751" s="1339"/>
      <c r="AA751" s="1339"/>
      <c r="AB751" s="1339"/>
      <c r="AC751" s="1339"/>
      <c r="AD751" s="260"/>
      <c r="AE751" s="1339"/>
      <c r="AF751" s="260"/>
      <c r="AG751" s="260"/>
      <c r="AH751" s="260"/>
      <c r="AI751" s="260"/>
      <c r="AJ751" s="260"/>
      <c r="AK751" s="746"/>
      <c r="AL751" s="260"/>
      <c r="AM751" s="260"/>
      <c r="AN751" s="260"/>
      <c r="AO751" s="260"/>
      <c r="AP751" s="260"/>
      <c r="AQ751" s="260"/>
      <c r="AR751" s="260"/>
      <c r="AS751" s="260"/>
      <c r="AT751" s="260"/>
      <c r="AU751" s="260"/>
      <c r="AV751" s="260"/>
      <c r="AW751" s="260"/>
      <c r="AX751" s="260"/>
      <c r="AY751" s="260"/>
      <c r="AZ751" s="260"/>
      <c r="BA751" s="260"/>
      <c r="BB751" s="260"/>
      <c r="BC751" s="746"/>
      <c r="BD751" s="1339"/>
      <c r="BE751" s="1339"/>
      <c r="BF751" s="1339"/>
      <c r="BG751" s="1339"/>
      <c r="BH751" s="1339"/>
      <c r="BI751" s="1339"/>
      <c r="BJ751" s="1339"/>
      <c r="BK751" s="1339"/>
      <c r="BL751" s="1339"/>
      <c r="BM751" s="1339"/>
      <c r="BN751" s="1339"/>
      <c r="BO751" s="1339"/>
      <c r="BP751" s="1339"/>
      <c r="BQ751" s="1339"/>
      <c r="BR751" s="1339"/>
      <c r="BS751" s="1339"/>
      <c r="BT751" s="1339"/>
      <c r="BU751" s="746"/>
      <c r="BV751" s="260"/>
      <c r="BW751" s="260"/>
      <c r="BX751" s="260"/>
      <c r="BY751" s="260"/>
      <c r="BZ751" s="578" t="str">
        <f t="shared" si="2409"/>
        <v/>
      </c>
      <c r="CA751" s="578" t="str">
        <f t="shared" si="2410"/>
        <v/>
      </c>
      <c r="CB751" s="578" t="str">
        <f t="shared" si="2411"/>
        <v/>
      </c>
      <c r="CC751" s="665" t="str">
        <f t="shared" si="2412"/>
        <v/>
      </c>
      <c r="CD751" s="1069" t="str">
        <f t="shared" ref="CD751:CJ754" si="2418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70" t="str">
        <f t="shared" si="2418"/>
        <v/>
      </c>
      <c r="CF751" s="1070" t="str">
        <f t="shared" si="2418"/>
        <v/>
      </c>
      <c r="CG751" s="1070" t="str">
        <f t="shared" si="2418"/>
        <v/>
      </c>
      <c r="CH751" s="1070" t="str">
        <f t="shared" si="2418"/>
        <v/>
      </c>
      <c r="CI751" s="1071" t="str">
        <f t="shared" si="2418"/>
        <v/>
      </c>
      <c r="CJ751" s="1071" t="str">
        <f t="shared" si="2418"/>
        <v/>
      </c>
      <c r="CK751" s="1070" t="str">
        <f t="shared" ref="CK751:CO754" si="2419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070" t="str">
        <f t="shared" si="2419"/>
        <v/>
      </c>
      <c r="CM751" s="1070" t="str">
        <f t="shared" si="2419"/>
        <v/>
      </c>
      <c r="CN751" s="1070" t="str">
        <f t="shared" si="2419"/>
        <v/>
      </c>
      <c r="CO751" s="1069" t="str">
        <f t="shared" si="2419"/>
        <v/>
      </c>
      <c r="CP751" s="532" t="str">
        <f t="shared" ref="CP751:CY755" si="2420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33" t="str">
        <f t="shared" si="2420"/>
        <v/>
      </c>
      <c r="CR751" s="534" t="str">
        <f t="shared" si="2420"/>
        <v/>
      </c>
      <c r="CS751" s="534" t="str">
        <f t="shared" si="2420"/>
        <v/>
      </c>
      <c r="CT751" s="534" t="str">
        <f t="shared" si="2420"/>
        <v/>
      </c>
      <c r="CU751" s="534" t="str">
        <f t="shared" si="2420"/>
        <v/>
      </c>
      <c r="CV751" s="534" t="str">
        <f t="shared" si="2420"/>
        <v/>
      </c>
      <c r="CW751" s="535" t="str">
        <f t="shared" si="2420"/>
        <v/>
      </c>
      <c r="CX751" s="535" t="str">
        <f t="shared" si="2420"/>
        <v/>
      </c>
      <c r="CY751" s="535" t="str">
        <f t="shared" si="2420"/>
        <v/>
      </c>
      <c r="CZ751" s="534" t="str">
        <f t="shared" ref="CZ751:DF755" si="2421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34" t="str">
        <f t="shared" si="2421"/>
        <v/>
      </c>
      <c r="DB751" s="534" t="str">
        <f t="shared" si="2421"/>
        <v/>
      </c>
      <c r="DC751" s="534" t="str">
        <f t="shared" si="2421"/>
        <v/>
      </c>
      <c r="DD751" s="534" t="str">
        <f t="shared" si="2421"/>
        <v/>
      </c>
      <c r="DE751" s="533" t="str">
        <f t="shared" si="2421"/>
        <v/>
      </c>
      <c r="DF751" s="532" t="str">
        <f t="shared" si="2421"/>
        <v/>
      </c>
      <c r="DG751" s="631">
        <f>COUNT(B751:R751)</f>
        <v>0</v>
      </c>
      <c r="DH751" s="96">
        <f>COUNT(T751:AJ751)</f>
        <v>0</v>
      </c>
      <c r="DI751" s="96">
        <f>COUNT(AL751:BB751)</f>
        <v>0</v>
      </c>
      <c r="DJ751" s="96">
        <f>COUNT(BD751:BT751)</f>
        <v>0</v>
      </c>
      <c r="DK751" s="467"/>
      <c r="DL751" s="599"/>
      <c r="DM751" s="599"/>
      <c r="DN751" s="599"/>
      <c r="DO751" s="599"/>
      <c r="DP751" s="599"/>
      <c r="DQ751" s="599"/>
      <c r="DR751" s="599"/>
      <c r="DS751" s="599"/>
      <c r="DT751" s="468"/>
    </row>
    <row r="752" spans="1:124" s="470" customFormat="1" ht="15.75" hidden="1" customHeight="1">
      <c r="A752" s="627" t="s">
        <v>295</v>
      </c>
      <c r="B752" s="212"/>
      <c r="C752" s="212"/>
      <c r="D752" s="212"/>
      <c r="E752" s="212"/>
      <c r="F752" s="212"/>
      <c r="G752" s="212"/>
      <c r="H752" s="212"/>
      <c r="I752" s="212"/>
      <c r="J752" s="212"/>
      <c r="K752" s="212"/>
      <c r="L752" s="212"/>
      <c r="M752" s="212"/>
      <c r="N752" s="212"/>
      <c r="O752" s="212"/>
      <c r="P752" s="212"/>
      <c r="Q752" s="212"/>
      <c r="R752" s="212"/>
      <c r="S752" s="746"/>
      <c r="T752" s="212"/>
      <c r="U752" s="212"/>
      <c r="V752" s="212"/>
      <c r="W752" s="212"/>
      <c r="X752" s="212"/>
      <c r="Y752" s="212"/>
      <c r="Z752" s="1338"/>
      <c r="AA752" s="1338"/>
      <c r="AB752" s="1338"/>
      <c r="AC752" s="1338"/>
      <c r="AD752" s="212"/>
      <c r="AE752" s="1338"/>
      <c r="AF752" s="212"/>
      <c r="AG752" s="212"/>
      <c r="AH752" s="212"/>
      <c r="AI752" s="212"/>
      <c r="AJ752" s="212"/>
      <c r="AK752" s="746"/>
      <c r="AL752" s="212"/>
      <c r="AM752" s="212"/>
      <c r="AN752" s="212"/>
      <c r="AO752" s="212"/>
      <c r="AP752" s="212"/>
      <c r="AQ752" s="212"/>
      <c r="AR752" s="212"/>
      <c r="AS752" s="212"/>
      <c r="AT752" s="212"/>
      <c r="AU752" s="212"/>
      <c r="AV752" s="212"/>
      <c r="AW752" s="212"/>
      <c r="AX752" s="212"/>
      <c r="AY752" s="212"/>
      <c r="AZ752" s="212"/>
      <c r="BA752" s="212"/>
      <c r="BB752" s="212"/>
      <c r="BC752" s="746"/>
      <c r="BD752" s="1338"/>
      <c r="BE752" s="1338"/>
      <c r="BF752" s="1338"/>
      <c r="BG752" s="1338"/>
      <c r="BH752" s="1338"/>
      <c r="BI752" s="1338"/>
      <c r="BJ752" s="1338"/>
      <c r="BK752" s="1338"/>
      <c r="BL752" s="1338"/>
      <c r="BM752" s="1338"/>
      <c r="BN752" s="1338"/>
      <c r="BO752" s="1338"/>
      <c r="BP752" s="1338"/>
      <c r="BQ752" s="1338"/>
      <c r="BR752" s="1338"/>
      <c r="BS752" s="1338"/>
      <c r="BT752" s="1338"/>
      <c r="BU752" s="746"/>
      <c r="BV752" s="212"/>
      <c r="BW752" s="212"/>
      <c r="BX752" s="212"/>
      <c r="BY752" s="212"/>
      <c r="BZ752" s="578" t="str">
        <f t="shared" si="2409"/>
        <v/>
      </c>
      <c r="CA752" s="578" t="str">
        <f t="shared" si="2410"/>
        <v/>
      </c>
      <c r="CB752" s="578" t="str">
        <f t="shared" si="2411"/>
        <v/>
      </c>
      <c r="CC752" s="665" t="str">
        <f t="shared" si="2412"/>
        <v/>
      </c>
      <c r="CD752" s="1069" t="str">
        <f t="shared" si="2418"/>
        <v/>
      </c>
      <c r="CE752" s="1070" t="str">
        <f t="shared" si="2418"/>
        <v/>
      </c>
      <c r="CF752" s="1070" t="str">
        <f t="shared" si="2418"/>
        <v/>
      </c>
      <c r="CG752" s="1070" t="str">
        <f t="shared" si="2418"/>
        <v/>
      </c>
      <c r="CH752" s="1070" t="str">
        <f t="shared" si="2418"/>
        <v/>
      </c>
      <c r="CI752" s="1071" t="str">
        <f t="shared" si="2418"/>
        <v/>
      </c>
      <c r="CJ752" s="1071" t="str">
        <f t="shared" si="2418"/>
        <v/>
      </c>
      <c r="CK752" s="1070" t="str">
        <f t="shared" si="2419"/>
        <v/>
      </c>
      <c r="CL752" s="1070" t="str">
        <f t="shared" si="2419"/>
        <v/>
      </c>
      <c r="CM752" s="1070" t="str">
        <f t="shared" si="2419"/>
        <v/>
      </c>
      <c r="CN752" s="1070" t="str">
        <f t="shared" si="2419"/>
        <v/>
      </c>
      <c r="CO752" s="1069" t="str">
        <f t="shared" si="2419"/>
        <v/>
      </c>
      <c r="CP752" s="532" t="str">
        <f t="shared" si="2420"/>
        <v/>
      </c>
      <c r="CQ752" s="533" t="str">
        <f t="shared" si="2420"/>
        <v/>
      </c>
      <c r="CR752" s="534" t="str">
        <f t="shared" si="2420"/>
        <v/>
      </c>
      <c r="CS752" s="534" t="str">
        <f t="shared" si="2420"/>
        <v/>
      </c>
      <c r="CT752" s="534" t="str">
        <f t="shared" si="2420"/>
        <v/>
      </c>
      <c r="CU752" s="534" t="str">
        <f t="shared" si="2420"/>
        <v/>
      </c>
      <c r="CV752" s="534" t="str">
        <f t="shared" si="2420"/>
        <v/>
      </c>
      <c r="CW752" s="535" t="str">
        <f t="shared" si="2420"/>
        <v/>
      </c>
      <c r="CX752" s="535" t="str">
        <f t="shared" si="2420"/>
        <v/>
      </c>
      <c r="CY752" s="535" t="str">
        <f t="shared" si="2420"/>
        <v/>
      </c>
      <c r="CZ752" s="534" t="str">
        <f t="shared" si="2421"/>
        <v/>
      </c>
      <c r="DA752" s="534" t="str">
        <f t="shared" si="2421"/>
        <v/>
      </c>
      <c r="DB752" s="534" t="str">
        <f t="shared" si="2421"/>
        <v/>
      </c>
      <c r="DC752" s="534" t="str">
        <f t="shared" si="2421"/>
        <v/>
      </c>
      <c r="DD752" s="534" t="str">
        <f t="shared" si="2421"/>
        <v/>
      </c>
      <c r="DE752" s="533" t="str">
        <f t="shared" si="2421"/>
        <v/>
      </c>
      <c r="DF752" s="532" t="str">
        <f t="shared" si="2421"/>
        <v/>
      </c>
      <c r="DG752" s="631">
        <f>COUNT(B752:R752)</f>
        <v>0</v>
      </c>
      <c r="DH752" s="96">
        <f>COUNT(T752:AJ752)</f>
        <v>0</v>
      </c>
      <c r="DI752" s="96">
        <f>COUNT(AL752:BB752)</f>
        <v>0</v>
      </c>
      <c r="DJ752" s="96">
        <f>COUNT(BD752:BT752)</f>
        <v>0</v>
      </c>
      <c r="DK752" s="467"/>
      <c r="DL752" s="599"/>
      <c r="DM752" s="599"/>
      <c r="DN752" s="599"/>
      <c r="DO752" s="599"/>
      <c r="DP752" s="599"/>
      <c r="DQ752" s="599"/>
      <c r="DR752" s="599"/>
      <c r="DS752" s="599"/>
      <c r="DT752" s="468"/>
    </row>
    <row r="753" spans="1:124" s="470" customFormat="1" ht="15.75" hidden="1" customHeight="1">
      <c r="A753" s="627" t="s">
        <v>280</v>
      </c>
      <c r="B753" s="212"/>
      <c r="C753" s="212"/>
      <c r="D753" s="212"/>
      <c r="E753" s="212"/>
      <c r="F753" s="212"/>
      <c r="G753" s="212"/>
      <c r="H753" s="212"/>
      <c r="I753" s="212"/>
      <c r="J753" s="212"/>
      <c r="K753" s="212"/>
      <c r="L753" s="212"/>
      <c r="M753" s="212"/>
      <c r="N753" s="212"/>
      <c r="O753" s="212"/>
      <c r="P753" s="212"/>
      <c r="Q753" s="212"/>
      <c r="R753" s="212"/>
      <c r="S753" s="746"/>
      <c r="T753" s="212"/>
      <c r="U753" s="212"/>
      <c r="V753" s="212"/>
      <c r="W753" s="212"/>
      <c r="X753" s="212"/>
      <c r="Y753" s="212"/>
      <c r="Z753" s="1338"/>
      <c r="AA753" s="1338"/>
      <c r="AB753" s="1338"/>
      <c r="AC753" s="1338"/>
      <c r="AD753" s="212"/>
      <c r="AE753" s="1338"/>
      <c r="AF753" s="212"/>
      <c r="AG753" s="212"/>
      <c r="AH753" s="212"/>
      <c r="AI753" s="212"/>
      <c r="AJ753" s="212"/>
      <c r="AK753" s="746"/>
      <c r="AL753" s="212"/>
      <c r="AM753" s="212"/>
      <c r="AN753" s="212"/>
      <c r="AO753" s="212"/>
      <c r="AP753" s="212"/>
      <c r="AQ753" s="212"/>
      <c r="AR753" s="212"/>
      <c r="AS753" s="212"/>
      <c r="AT753" s="212"/>
      <c r="AU753" s="212"/>
      <c r="AV753" s="212"/>
      <c r="AW753" s="212"/>
      <c r="AX753" s="212"/>
      <c r="AY753" s="212"/>
      <c r="AZ753" s="212"/>
      <c r="BA753" s="212"/>
      <c r="BB753" s="212"/>
      <c r="BC753" s="746"/>
      <c r="BD753" s="1338"/>
      <c r="BE753" s="1338"/>
      <c r="BF753" s="1338"/>
      <c r="BG753" s="1338"/>
      <c r="BH753" s="1338"/>
      <c r="BI753" s="1338"/>
      <c r="BJ753" s="1338"/>
      <c r="BK753" s="1338"/>
      <c r="BL753" s="1338"/>
      <c r="BM753" s="1338"/>
      <c r="BN753" s="1338"/>
      <c r="BO753" s="1338"/>
      <c r="BP753" s="1338"/>
      <c r="BQ753" s="1338"/>
      <c r="BR753" s="1338"/>
      <c r="BS753" s="1338"/>
      <c r="BT753" s="1338"/>
      <c r="BU753" s="746"/>
      <c r="BV753" s="212"/>
      <c r="BW753" s="212"/>
      <c r="BX753" s="212"/>
      <c r="BY753" s="212"/>
      <c r="BZ753" s="578" t="str">
        <f t="shared" si="2409"/>
        <v/>
      </c>
      <c r="CA753" s="578" t="str">
        <f t="shared" si="2410"/>
        <v/>
      </c>
      <c r="CB753" s="578" t="str">
        <f t="shared" si="2411"/>
        <v/>
      </c>
      <c r="CC753" s="665" t="str">
        <f t="shared" si="2412"/>
        <v/>
      </c>
      <c r="CD753" s="1069" t="str">
        <f t="shared" si="2418"/>
        <v/>
      </c>
      <c r="CE753" s="1070" t="str">
        <f t="shared" si="2418"/>
        <v/>
      </c>
      <c r="CF753" s="1070" t="str">
        <f t="shared" si="2418"/>
        <v/>
      </c>
      <c r="CG753" s="1070" t="str">
        <f t="shared" si="2418"/>
        <v/>
      </c>
      <c r="CH753" s="1070" t="str">
        <f t="shared" si="2418"/>
        <v/>
      </c>
      <c r="CI753" s="1071" t="str">
        <f t="shared" si="2418"/>
        <v/>
      </c>
      <c r="CJ753" s="1071" t="str">
        <f t="shared" si="2418"/>
        <v/>
      </c>
      <c r="CK753" s="1070" t="str">
        <f t="shared" si="2419"/>
        <v/>
      </c>
      <c r="CL753" s="1070" t="str">
        <f t="shared" si="2419"/>
        <v/>
      </c>
      <c r="CM753" s="1070" t="str">
        <f t="shared" si="2419"/>
        <v/>
      </c>
      <c r="CN753" s="1070" t="str">
        <f t="shared" si="2419"/>
        <v/>
      </c>
      <c r="CO753" s="1069" t="str">
        <f t="shared" si="2419"/>
        <v/>
      </c>
      <c r="CP753" s="532" t="str">
        <f t="shared" si="2420"/>
        <v/>
      </c>
      <c r="CQ753" s="533" t="str">
        <f t="shared" si="2420"/>
        <v/>
      </c>
      <c r="CR753" s="534" t="str">
        <f t="shared" si="2420"/>
        <v/>
      </c>
      <c r="CS753" s="534" t="str">
        <f t="shared" si="2420"/>
        <v/>
      </c>
      <c r="CT753" s="534" t="str">
        <f t="shared" si="2420"/>
        <v/>
      </c>
      <c r="CU753" s="534" t="str">
        <f t="shared" si="2420"/>
        <v/>
      </c>
      <c r="CV753" s="534" t="str">
        <f t="shared" si="2420"/>
        <v/>
      </c>
      <c r="CW753" s="535" t="str">
        <f t="shared" si="2420"/>
        <v/>
      </c>
      <c r="CX753" s="535" t="str">
        <f t="shared" si="2420"/>
        <v/>
      </c>
      <c r="CY753" s="535" t="str">
        <f t="shared" si="2420"/>
        <v/>
      </c>
      <c r="CZ753" s="534" t="str">
        <f t="shared" si="2421"/>
        <v/>
      </c>
      <c r="DA753" s="534" t="str">
        <f t="shared" si="2421"/>
        <v/>
      </c>
      <c r="DB753" s="534" t="str">
        <f t="shared" si="2421"/>
        <v/>
      </c>
      <c r="DC753" s="534" t="str">
        <f t="shared" si="2421"/>
        <v/>
      </c>
      <c r="DD753" s="534" t="str">
        <f t="shared" si="2421"/>
        <v/>
      </c>
      <c r="DE753" s="533" t="str">
        <f t="shared" si="2421"/>
        <v/>
      </c>
      <c r="DF753" s="532" t="str">
        <f t="shared" si="2421"/>
        <v/>
      </c>
      <c r="DG753" s="631">
        <f>COUNT(B753:R753)</f>
        <v>0</v>
      </c>
      <c r="DH753" s="96">
        <f>COUNT(T753:AJ753)</f>
        <v>0</v>
      </c>
      <c r="DI753" s="96">
        <f>COUNT(AL753:BB753)</f>
        <v>0</v>
      </c>
      <c r="DJ753" s="96">
        <f>COUNT(BD753:BT753)</f>
        <v>0</v>
      </c>
      <c r="DK753" s="467"/>
      <c r="DL753" s="599"/>
      <c r="DM753" s="599"/>
      <c r="DN753" s="599"/>
      <c r="DO753" s="599"/>
      <c r="DP753" s="599"/>
      <c r="DQ753" s="599"/>
      <c r="DR753" s="599"/>
      <c r="DS753" s="599"/>
      <c r="DT753" s="468"/>
    </row>
    <row r="754" spans="1:124" s="470" customFormat="1" ht="15.75" hidden="1" customHeight="1">
      <c r="A754" s="627" t="s">
        <v>311</v>
      </c>
      <c r="B754" s="212"/>
      <c r="C754" s="212"/>
      <c r="D754" s="212"/>
      <c r="E754" s="212"/>
      <c r="F754" s="212"/>
      <c r="G754" s="212"/>
      <c r="H754" s="212"/>
      <c r="I754" s="212"/>
      <c r="J754" s="212"/>
      <c r="K754" s="212"/>
      <c r="L754" s="212"/>
      <c r="M754" s="212"/>
      <c r="N754" s="212"/>
      <c r="O754" s="212"/>
      <c r="P754" s="212"/>
      <c r="Q754" s="212"/>
      <c r="R754" s="212"/>
      <c r="S754" s="746"/>
      <c r="T754" s="212"/>
      <c r="U754" s="212"/>
      <c r="V754" s="212"/>
      <c r="W754" s="212"/>
      <c r="X754" s="212"/>
      <c r="Y754" s="212"/>
      <c r="Z754" s="1338"/>
      <c r="AA754" s="1338"/>
      <c r="AB754" s="1338"/>
      <c r="AC754" s="1338"/>
      <c r="AD754" s="212"/>
      <c r="AE754" s="1338"/>
      <c r="AF754" s="212"/>
      <c r="AG754" s="212"/>
      <c r="AH754" s="212"/>
      <c r="AI754" s="212"/>
      <c r="AJ754" s="212"/>
      <c r="AK754" s="746"/>
      <c r="AL754" s="212"/>
      <c r="AM754" s="212"/>
      <c r="AN754" s="212"/>
      <c r="AO754" s="212"/>
      <c r="AP754" s="212"/>
      <c r="AQ754" s="212"/>
      <c r="AR754" s="212"/>
      <c r="AS754" s="212"/>
      <c r="AT754" s="212"/>
      <c r="AU754" s="212"/>
      <c r="AV754" s="212"/>
      <c r="AW754" s="212"/>
      <c r="AX754" s="212"/>
      <c r="AY754" s="212"/>
      <c r="AZ754" s="212"/>
      <c r="BA754" s="212"/>
      <c r="BB754" s="212"/>
      <c r="BC754" s="746"/>
      <c r="BD754" s="1338"/>
      <c r="BE754" s="1338"/>
      <c r="BF754" s="1338"/>
      <c r="BG754" s="1338"/>
      <c r="BH754" s="1338"/>
      <c r="BI754" s="1338"/>
      <c r="BJ754" s="1338"/>
      <c r="BK754" s="1338"/>
      <c r="BL754" s="1338"/>
      <c r="BM754" s="1338"/>
      <c r="BN754" s="1338"/>
      <c r="BO754" s="1338"/>
      <c r="BP754" s="1338"/>
      <c r="BQ754" s="1338"/>
      <c r="BR754" s="1338"/>
      <c r="BS754" s="1338"/>
      <c r="BT754" s="1338"/>
      <c r="BU754" s="746"/>
      <c r="BV754" s="212"/>
      <c r="BW754" s="212"/>
      <c r="BX754" s="212"/>
      <c r="BY754" s="212"/>
      <c r="BZ754" s="578" t="str">
        <f t="shared" si="2409"/>
        <v/>
      </c>
      <c r="CA754" s="578" t="str">
        <f t="shared" si="2410"/>
        <v/>
      </c>
      <c r="CB754" s="578" t="str">
        <f t="shared" si="2411"/>
        <v/>
      </c>
      <c r="CC754" s="665" t="str">
        <f t="shared" si="2412"/>
        <v/>
      </c>
      <c r="CD754" s="1069" t="str">
        <f t="shared" si="2418"/>
        <v/>
      </c>
      <c r="CE754" s="1070" t="str">
        <f t="shared" si="2418"/>
        <v/>
      </c>
      <c r="CF754" s="1070" t="str">
        <f t="shared" si="2418"/>
        <v/>
      </c>
      <c r="CG754" s="1070" t="str">
        <f t="shared" si="2418"/>
        <v/>
      </c>
      <c r="CH754" s="1070" t="str">
        <f t="shared" si="2418"/>
        <v/>
      </c>
      <c r="CI754" s="1071" t="str">
        <f t="shared" si="2418"/>
        <v/>
      </c>
      <c r="CJ754" s="1071" t="str">
        <f t="shared" si="2418"/>
        <v/>
      </c>
      <c r="CK754" s="1070" t="str">
        <f t="shared" si="2419"/>
        <v/>
      </c>
      <c r="CL754" s="1070" t="str">
        <f t="shared" si="2419"/>
        <v/>
      </c>
      <c r="CM754" s="1070" t="str">
        <f t="shared" si="2419"/>
        <v/>
      </c>
      <c r="CN754" s="1070" t="str">
        <f t="shared" si="2419"/>
        <v/>
      </c>
      <c r="CO754" s="1069" t="str">
        <f t="shared" si="2419"/>
        <v/>
      </c>
      <c r="CP754" s="532" t="str">
        <f t="shared" si="2420"/>
        <v/>
      </c>
      <c r="CQ754" s="533" t="str">
        <f t="shared" si="2420"/>
        <v/>
      </c>
      <c r="CR754" s="534" t="str">
        <f t="shared" si="2420"/>
        <v/>
      </c>
      <c r="CS754" s="534" t="str">
        <f t="shared" si="2420"/>
        <v/>
      </c>
      <c r="CT754" s="534" t="str">
        <f t="shared" si="2420"/>
        <v/>
      </c>
      <c r="CU754" s="534" t="str">
        <f t="shared" si="2420"/>
        <v/>
      </c>
      <c r="CV754" s="534" t="str">
        <f t="shared" si="2420"/>
        <v/>
      </c>
      <c r="CW754" s="535" t="str">
        <f t="shared" si="2420"/>
        <v/>
      </c>
      <c r="CX754" s="535" t="str">
        <f t="shared" si="2420"/>
        <v/>
      </c>
      <c r="CY754" s="535" t="str">
        <f t="shared" si="2420"/>
        <v/>
      </c>
      <c r="CZ754" s="534" t="str">
        <f t="shared" si="2421"/>
        <v/>
      </c>
      <c r="DA754" s="534" t="str">
        <f t="shared" si="2421"/>
        <v/>
      </c>
      <c r="DB754" s="534" t="str">
        <f t="shared" si="2421"/>
        <v/>
      </c>
      <c r="DC754" s="534" t="str">
        <f t="shared" si="2421"/>
        <v/>
      </c>
      <c r="DD754" s="534" t="str">
        <f t="shared" si="2421"/>
        <v/>
      </c>
      <c r="DE754" s="533" t="str">
        <f t="shared" si="2421"/>
        <v/>
      </c>
      <c r="DF754" s="532" t="str">
        <f t="shared" si="2421"/>
        <v/>
      </c>
      <c r="DG754" s="631">
        <f>COUNT(B754:R754)</f>
        <v>0</v>
      </c>
      <c r="DH754" s="96">
        <f>COUNT(T754:AJ754)</f>
        <v>0</v>
      </c>
      <c r="DI754" s="96">
        <f>COUNT(AL754:BB754)</f>
        <v>0</v>
      </c>
      <c r="DJ754" s="96">
        <f>COUNT(BD754:BT754)</f>
        <v>0</v>
      </c>
      <c r="DK754" s="467"/>
      <c r="DL754" s="599"/>
      <c r="DM754" s="599"/>
      <c r="DN754" s="599"/>
      <c r="DO754" s="599"/>
      <c r="DP754" s="599"/>
      <c r="DQ754" s="599"/>
      <c r="DR754" s="599"/>
      <c r="DS754" s="599"/>
      <c r="DT754" s="468"/>
    </row>
    <row r="755" spans="1:124" s="470" customFormat="1" ht="15.75" customHeight="1">
      <c r="A755" s="619" t="s">
        <v>312</v>
      </c>
      <c r="B755" s="587">
        <f>'Data 2'!B210</f>
        <v>0</v>
      </c>
      <c r="C755" s="587">
        <f>'Data 2'!C210</f>
        <v>0</v>
      </c>
      <c r="D755" s="587">
        <f>'Data 2'!D210</f>
        <v>0</v>
      </c>
      <c r="E755" s="587">
        <f>'Data 2'!E210</f>
        <v>0</v>
      </c>
      <c r="F755" s="587">
        <f>'Data 2'!F210</f>
        <v>0</v>
      </c>
      <c r="G755" s="587">
        <f>'Data 2'!G210</f>
        <v>0</v>
      </c>
      <c r="H755" s="587">
        <f>'Data 2'!H210</f>
        <v>0</v>
      </c>
      <c r="I755" s="587">
        <f>'Data 2'!I210</f>
        <v>0</v>
      </c>
      <c r="J755" s="587">
        <f>'Data 2'!J210</f>
        <v>0</v>
      </c>
      <c r="K755" s="587">
        <f>'Data 2'!K210</f>
        <v>0</v>
      </c>
      <c r="L755" s="587">
        <f>'Data 2'!L210</f>
        <v>0</v>
      </c>
      <c r="M755" s="587">
        <f>'Data 2'!M210</f>
        <v>0</v>
      </c>
      <c r="N755" s="587"/>
      <c r="O755" s="587"/>
      <c r="P755" s="587"/>
      <c r="Q755" s="587"/>
      <c r="R755" s="587"/>
      <c r="S755" s="623"/>
      <c r="T755" s="587">
        <f>'Data 2'!T210</f>
        <v>900</v>
      </c>
      <c r="U755" s="587">
        <f>'Data 2'!U210</f>
        <v>0</v>
      </c>
      <c r="V755" s="587">
        <f>'Data 2'!V210</f>
        <v>0</v>
      </c>
      <c r="W755" s="587">
        <f>'Data 2'!W210</f>
        <v>0</v>
      </c>
      <c r="X755" s="587">
        <f>'Data 2'!X210</f>
        <v>0</v>
      </c>
      <c r="Y755" s="587">
        <f>'Data 2'!Y210</f>
        <v>0</v>
      </c>
      <c r="Z755" s="1340">
        <f>'Data 2'!Z210</f>
        <v>0</v>
      </c>
      <c r="AA755" s="1340">
        <f>'Data 2'!AA210</f>
        <v>0</v>
      </c>
      <c r="AB755" s="1340">
        <f>'Data 2'!AB210</f>
        <v>0</v>
      </c>
      <c r="AC755" s="1340">
        <f>'Data 2'!AC210</f>
        <v>0</v>
      </c>
      <c r="AD755" s="587">
        <f>'Data 2'!AD210</f>
        <v>0</v>
      </c>
      <c r="AE755" s="1340">
        <f>'Data 2'!AE210</f>
        <v>0</v>
      </c>
      <c r="AF755" s="587"/>
      <c r="AG755" s="587"/>
      <c r="AH755" s="587"/>
      <c r="AI755" s="587"/>
      <c r="AJ755" s="587"/>
      <c r="AK755" s="623"/>
      <c r="AL755" s="587">
        <f>'Data 2'!AL210</f>
        <v>4000</v>
      </c>
      <c r="AM755" s="587">
        <f>'Data 2'!AM210</f>
        <v>2400</v>
      </c>
      <c r="AN755" s="587">
        <f>'Data 2'!AN210</f>
        <v>3600</v>
      </c>
      <c r="AO755" s="587">
        <f>'Data 2'!AO210</f>
        <v>4800</v>
      </c>
      <c r="AP755" s="587">
        <f>'Data 2'!AP210</f>
        <v>6000</v>
      </c>
      <c r="AQ755" s="587">
        <f>'Data 2'!AQ210</f>
        <v>6300</v>
      </c>
      <c r="AR755" s="587">
        <f>'Data 2'!AR210</f>
        <v>8100</v>
      </c>
      <c r="AS755" s="587">
        <f>'Data 2'!AS210</f>
        <v>9600</v>
      </c>
      <c r="AT755" s="587">
        <f>'Data 2'!AT210</f>
        <v>22800</v>
      </c>
      <c r="AU755" s="587">
        <f>'Data 2'!AU210</f>
        <v>11700</v>
      </c>
      <c r="AV755" s="587">
        <f>'Data 2'!AV210</f>
        <v>7200</v>
      </c>
      <c r="AW755" s="587">
        <f>'Data 2'!AW210</f>
        <v>36000</v>
      </c>
      <c r="AX755" s="587"/>
      <c r="AY755" s="587"/>
      <c r="AZ755" s="587"/>
      <c r="BA755" s="587"/>
      <c r="BB755" s="587"/>
      <c r="BC755" s="623"/>
      <c r="BD755" s="1340">
        <f>'Data 2'!BD210</f>
        <v>0</v>
      </c>
      <c r="BE755" s="1340">
        <f>'Data 2'!BE210</f>
        <v>0</v>
      </c>
      <c r="BF755" s="1340">
        <f>'Data 2'!BF210</f>
        <v>0</v>
      </c>
      <c r="BG755" s="1340">
        <f>'Data 2'!BG210</f>
        <v>0</v>
      </c>
      <c r="BH755" s="1340">
        <f>'Data 2'!BH210</f>
        <v>0</v>
      </c>
      <c r="BI755" s="1340">
        <f>'Data 2'!BI210</f>
        <v>0</v>
      </c>
      <c r="BJ755" s="1340">
        <f>'Data 2'!BJ210</f>
        <v>0</v>
      </c>
      <c r="BK755" s="1340">
        <f>'Data 2'!BK210</f>
        <v>0</v>
      </c>
      <c r="BL755" s="1340">
        <f>'Data 2'!BL210</f>
        <v>0</v>
      </c>
      <c r="BM755" s="1340">
        <f>'Data 2'!BM210</f>
        <v>0</v>
      </c>
      <c r="BN755" s="1340">
        <f>'Data 2'!BN210</f>
        <v>0</v>
      </c>
      <c r="BO755" s="1340">
        <f>'Data 2'!BO210</f>
        <v>0</v>
      </c>
      <c r="BP755" s="1340"/>
      <c r="BQ755" s="1340"/>
      <c r="BR755" s="1340"/>
      <c r="BS755" s="1340"/>
      <c r="BT755" s="1340"/>
      <c r="BU755" s="623"/>
      <c r="BV755" s="587">
        <f>'Data 2'!BV210</f>
        <v>0</v>
      </c>
      <c r="BW755" s="587">
        <f>'Data 2'!BW210</f>
        <v>0</v>
      </c>
      <c r="BX755" s="587">
        <f>'Data 2'!BX210</f>
        <v>20400</v>
      </c>
      <c r="BY755" s="587">
        <f>'Data 2'!BY210</f>
        <v>0</v>
      </c>
      <c r="BZ755" s="578">
        <f t="shared" si="2409"/>
        <v>0</v>
      </c>
      <c r="CA755" s="578">
        <f t="shared" si="2410"/>
        <v>0</v>
      </c>
      <c r="CB755" s="578">
        <f t="shared" si="2411"/>
        <v>8410</v>
      </c>
      <c r="CC755" s="665">
        <f t="shared" si="2412"/>
        <v>0</v>
      </c>
      <c r="CD755" s="1069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070">
        <f t="shared" ref="CE755:CO755" si="2422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070">
        <f t="shared" si="2422"/>
        <v>0</v>
      </c>
      <c r="CG755" s="1070">
        <f t="shared" si="2422"/>
        <v>0</v>
      </c>
      <c r="CH755" s="1070">
        <f t="shared" si="2422"/>
        <v>0</v>
      </c>
      <c r="CI755" s="1071">
        <f t="shared" si="2422"/>
        <v>0</v>
      </c>
      <c r="CJ755" s="1071">
        <f t="shared" si="2422"/>
        <v>0</v>
      </c>
      <c r="CK755" s="1070">
        <f t="shared" si="2422"/>
        <v>0</v>
      </c>
      <c r="CL755" s="1070">
        <f t="shared" si="2422"/>
        <v>0</v>
      </c>
      <c r="CM755" s="1070">
        <f t="shared" si="2422"/>
        <v>0</v>
      </c>
      <c r="CN755" s="1070">
        <f t="shared" si="2422"/>
        <v>0</v>
      </c>
      <c r="CO755" s="1069">
        <f t="shared" si="2422"/>
        <v>0</v>
      </c>
      <c r="CP755" s="532" t="str">
        <f t="shared" si="2420"/>
        <v/>
      </c>
      <c r="CQ755" s="533" t="str">
        <f t="shared" si="2420"/>
        <v/>
      </c>
      <c r="CR755" s="534" t="str">
        <f t="shared" si="2420"/>
        <v/>
      </c>
      <c r="CS755" s="534">
        <f t="shared" si="2420"/>
        <v>0</v>
      </c>
      <c r="CT755" s="534">
        <f t="shared" si="2420"/>
        <v>0</v>
      </c>
      <c r="CU755" s="534">
        <f t="shared" si="2420"/>
        <v>0</v>
      </c>
      <c r="CV755" s="534">
        <f t="shared" si="2420"/>
        <v>0</v>
      </c>
      <c r="CW755" s="535">
        <f t="shared" si="2420"/>
        <v>0</v>
      </c>
      <c r="CX755" s="535">
        <f t="shared" si="2420"/>
        <v>0</v>
      </c>
      <c r="CY755" s="535">
        <f t="shared" si="2420"/>
        <v>0</v>
      </c>
      <c r="CZ755" s="534">
        <f t="shared" si="2421"/>
        <v>0</v>
      </c>
      <c r="DA755" s="534">
        <f t="shared" si="2421"/>
        <v>0</v>
      </c>
      <c r="DB755" s="534">
        <f t="shared" si="2421"/>
        <v>0</v>
      </c>
      <c r="DC755" s="534">
        <f t="shared" si="2421"/>
        <v>0</v>
      </c>
      <c r="DD755" s="534">
        <f t="shared" si="2421"/>
        <v>0</v>
      </c>
      <c r="DE755" s="533" t="str">
        <f t="shared" si="2421"/>
        <v/>
      </c>
      <c r="DF755" s="532" t="str">
        <f t="shared" si="2421"/>
        <v/>
      </c>
      <c r="DG755" s="631">
        <f>COUNT(B755:R755)</f>
        <v>12</v>
      </c>
      <c r="DH755" s="96">
        <f>COUNT(T755:AJ755)</f>
        <v>12</v>
      </c>
      <c r="DI755" s="96">
        <f>COUNT(AL755:BB755)</f>
        <v>12</v>
      </c>
      <c r="DJ755" s="96">
        <f>COUNT(BD755:BT755)</f>
        <v>12</v>
      </c>
      <c r="DK755" s="467"/>
      <c r="DL755" s="599"/>
      <c r="DM755" s="599"/>
      <c r="DN755" s="599"/>
      <c r="DO755" s="599"/>
      <c r="DP755" s="599"/>
      <c r="DQ755" s="599"/>
      <c r="DR755" s="599"/>
      <c r="DS755" s="599"/>
      <c r="DT755" s="468"/>
    </row>
    <row r="756" spans="1:124" s="470" customFormat="1" ht="15.75" customHeight="1">
      <c r="A756" s="755" t="s">
        <v>324</v>
      </c>
      <c r="B756" s="663"/>
      <c r="C756" s="663"/>
      <c r="D756" s="663"/>
      <c r="E756" s="663"/>
      <c r="F756" s="663"/>
      <c r="G756" s="663"/>
      <c r="H756" s="663"/>
      <c r="I756" s="663"/>
      <c r="J756" s="663"/>
      <c r="K756" s="663"/>
      <c r="L756" s="663"/>
      <c r="M756" s="663"/>
      <c r="N756" s="663"/>
      <c r="O756" s="663"/>
      <c r="P756" s="663"/>
      <c r="Q756" s="663"/>
      <c r="R756" s="663"/>
      <c r="S756" s="746"/>
      <c r="T756" s="663"/>
      <c r="U756" s="663"/>
      <c r="V756" s="663"/>
      <c r="W756" s="663"/>
      <c r="X756" s="663"/>
      <c r="Y756" s="663"/>
      <c r="Z756" s="1364"/>
      <c r="AA756" s="1364"/>
      <c r="AB756" s="1364"/>
      <c r="AC756" s="1364"/>
      <c r="AD756" s="663"/>
      <c r="AE756" s="1364"/>
      <c r="AF756" s="663"/>
      <c r="AG756" s="663"/>
      <c r="AH756" s="663"/>
      <c r="AI756" s="663"/>
      <c r="AJ756" s="663"/>
      <c r="AK756" s="746"/>
      <c r="AL756" s="663"/>
      <c r="AM756" s="663"/>
      <c r="AN756" s="663"/>
      <c r="AO756" s="663"/>
      <c r="AP756" s="663"/>
      <c r="AQ756" s="663"/>
      <c r="AR756" s="663"/>
      <c r="AS756" s="663"/>
      <c r="AT756" s="663"/>
      <c r="AU756" s="663"/>
      <c r="AV756" s="663"/>
      <c r="AW756" s="663"/>
      <c r="AX756" s="663"/>
      <c r="AY756" s="663"/>
      <c r="AZ756" s="663"/>
      <c r="BA756" s="663"/>
      <c r="BB756" s="663"/>
      <c r="BC756" s="746"/>
      <c r="BD756" s="1364"/>
      <c r="BE756" s="1364"/>
      <c r="BF756" s="1364"/>
      <c r="BG756" s="1364"/>
      <c r="BH756" s="1364"/>
      <c r="BI756" s="1364"/>
      <c r="BJ756" s="1364"/>
      <c r="BK756" s="1364"/>
      <c r="BL756" s="1364"/>
      <c r="BM756" s="1364"/>
      <c r="BN756" s="1364"/>
      <c r="BO756" s="1364"/>
      <c r="BP756" s="1364"/>
      <c r="BQ756" s="1364"/>
      <c r="BR756" s="1364"/>
      <c r="BS756" s="1364"/>
      <c r="BT756" s="1364"/>
      <c r="BU756" s="746"/>
      <c r="BV756" s="663"/>
      <c r="BW756" s="663"/>
      <c r="BX756" s="663"/>
      <c r="BY756" s="663"/>
      <c r="BZ756" s="570" t="str">
        <f t="shared" si="2409"/>
        <v/>
      </c>
      <c r="CA756" s="570" t="str">
        <f t="shared" si="2410"/>
        <v/>
      </c>
      <c r="CB756" s="570" t="str">
        <f t="shared" si="2411"/>
        <v/>
      </c>
      <c r="CC756" s="664" t="str">
        <f t="shared" si="2412"/>
        <v/>
      </c>
      <c r="CD756" s="1076"/>
      <c r="CE756" s="1076"/>
      <c r="CF756" s="1076"/>
      <c r="CG756" s="1076"/>
      <c r="CH756" s="1076"/>
      <c r="CI756" s="1076"/>
      <c r="CJ756" s="1076"/>
      <c r="CK756" s="1076"/>
      <c r="CL756" s="1076"/>
      <c r="CM756" s="1076"/>
      <c r="CN756" s="1076"/>
      <c r="CO756" s="1076"/>
      <c r="CP756" s="188"/>
      <c r="CQ756" s="188"/>
      <c r="CR756" s="188"/>
      <c r="CS756" s="188"/>
      <c r="CT756" s="188"/>
      <c r="CU756" s="188"/>
      <c r="CV756" s="188"/>
      <c r="CW756" s="188"/>
      <c r="CX756" s="188"/>
      <c r="CY756" s="188"/>
      <c r="CZ756" s="188"/>
      <c r="DA756" s="188"/>
      <c r="DB756" s="188"/>
      <c r="DC756" s="188"/>
      <c r="DD756" s="188"/>
      <c r="DE756" s="188"/>
      <c r="DF756" s="188"/>
      <c r="DG756" s="579"/>
      <c r="DH756" s="98"/>
      <c r="DI756" s="98"/>
      <c r="DJ756" s="98"/>
      <c r="DK756" s="572"/>
      <c r="DL756" s="598"/>
      <c r="DM756" s="598"/>
      <c r="DN756" s="598"/>
      <c r="DO756" s="598"/>
      <c r="DP756" s="598"/>
      <c r="DQ756" s="598"/>
      <c r="DR756" s="598"/>
      <c r="DS756" s="598"/>
      <c r="DT756" s="468"/>
    </row>
    <row r="757" spans="1:124" s="470" customFormat="1" ht="15.75" hidden="1" customHeight="1">
      <c r="A757" s="627" t="s">
        <v>295</v>
      </c>
      <c r="B757" s="212"/>
      <c r="C757" s="212"/>
      <c r="D757" s="212"/>
      <c r="E757" s="212"/>
      <c r="F757" s="212"/>
      <c r="G757" s="212"/>
      <c r="H757" s="212"/>
      <c r="I757" s="212"/>
      <c r="J757" s="212"/>
      <c r="K757" s="212"/>
      <c r="L757" s="212"/>
      <c r="M757" s="212"/>
      <c r="N757" s="212"/>
      <c r="O757" s="212"/>
      <c r="P757" s="212"/>
      <c r="Q757" s="212"/>
      <c r="R757" s="212"/>
      <c r="S757" s="754"/>
      <c r="T757" s="212"/>
      <c r="U757" s="212"/>
      <c r="V757" s="212"/>
      <c r="W757" s="212"/>
      <c r="X757" s="212"/>
      <c r="Y757" s="212"/>
      <c r="Z757" s="1338"/>
      <c r="AA757" s="1338"/>
      <c r="AB757" s="1338"/>
      <c r="AC757" s="1338"/>
      <c r="AD757" s="212"/>
      <c r="AE757" s="1338"/>
      <c r="AF757" s="212"/>
      <c r="AG757" s="212"/>
      <c r="AH757" s="212"/>
      <c r="AI757" s="212"/>
      <c r="AJ757" s="212"/>
      <c r="AK757" s="754"/>
      <c r="AL757" s="212"/>
      <c r="AM757" s="212"/>
      <c r="AN757" s="212"/>
      <c r="AO757" s="212"/>
      <c r="AP757" s="212"/>
      <c r="AQ757" s="212"/>
      <c r="AR757" s="212"/>
      <c r="AS757" s="212"/>
      <c r="AT757" s="212"/>
      <c r="AU757" s="212"/>
      <c r="AV757" s="212"/>
      <c r="AW757" s="212"/>
      <c r="AX757" s="212"/>
      <c r="AY757" s="212"/>
      <c r="AZ757" s="212"/>
      <c r="BA757" s="212"/>
      <c r="BB757" s="212"/>
      <c r="BC757" s="754"/>
      <c r="BD757" s="1338"/>
      <c r="BE757" s="1338"/>
      <c r="BF757" s="1338"/>
      <c r="BG757" s="1338"/>
      <c r="BH757" s="1338"/>
      <c r="BI757" s="1338"/>
      <c r="BJ757" s="1338"/>
      <c r="BK757" s="1338"/>
      <c r="BL757" s="1338"/>
      <c r="BM757" s="1338"/>
      <c r="BN757" s="1338"/>
      <c r="BO757" s="1338"/>
      <c r="BP757" s="1338"/>
      <c r="BQ757" s="1338"/>
      <c r="BR757" s="1338"/>
      <c r="BS757" s="1338"/>
      <c r="BT757" s="1338"/>
      <c r="BU757" s="754"/>
      <c r="BV757" s="212"/>
      <c r="BW757" s="212"/>
      <c r="BX757" s="212"/>
      <c r="BY757" s="212"/>
      <c r="BZ757" s="578" t="str">
        <f t="shared" si="2409"/>
        <v/>
      </c>
      <c r="CA757" s="578" t="str">
        <f t="shared" si="2410"/>
        <v/>
      </c>
      <c r="CB757" s="578" t="str">
        <f t="shared" si="2411"/>
        <v/>
      </c>
      <c r="CC757" s="665" t="str">
        <f t="shared" si="2412"/>
        <v/>
      </c>
      <c r="CD757" s="1069" t="str">
        <f t="shared" ref="CD757:CJ759" si="2423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70" t="str">
        <f t="shared" si="2423"/>
        <v/>
      </c>
      <c r="CF757" s="1070" t="str">
        <f t="shared" si="2423"/>
        <v/>
      </c>
      <c r="CG757" s="1070" t="str">
        <f t="shared" si="2423"/>
        <v/>
      </c>
      <c r="CH757" s="1070" t="str">
        <f t="shared" si="2423"/>
        <v/>
      </c>
      <c r="CI757" s="1071" t="str">
        <f t="shared" si="2423"/>
        <v/>
      </c>
      <c r="CJ757" s="1071" t="str">
        <f t="shared" si="2423"/>
        <v/>
      </c>
      <c r="CK757" s="1070" t="str">
        <f t="shared" ref="CK757:CO759" si="2424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070" t="str">
        <f t="shared" si="2424"/>
        <v/>
      </c>
      <c r="CM757" s="1070" t="str">
        <f t="shared" si="2424"/>
        <v/>
      </c>
      <c r="CN757" s="1070" t="str">
        <f t="shared" si="2424"/>
        <v/>
      </c>
      <c r="CO757" s="1069" t="str">
        <f t="shared" si="2424"/>
        <v/>
      </c>
      <c r="CP757" s="532" t="str">
        <f t="shared" ref="CP757:CY760" si="2425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33" t="str">
        <f t="shared" si="2425"/>
        <v/>
      </c>
      <c r="CR757" s="534" t="str">
        <f t="shared" si="2425"/>
        <v/>
      </c>
      <c r="CS757" s="534" t="str">
        <f t="shared" si="2425"/>
        <v/>
      </c>
      <c r="CT757" s="534" t="str">
        <f t="shared" si="2425"/>
        <v/>
      </c>
      <c r="CU757" s="534" t="str">
        <f t="shared" si="2425"/>
        <v/>
      </c>
      <c r="CV757" s="534" t="str">
        <f t="shared" si="2425"/>
        <v/>
      </c>
      <c r="CW757" s="535" t="str">
        <f t="shared" si="2425"/>
        <v/>
      </c>
      <c r="CX757" s="535" t="str">
        <f t="shared" si="2425"/>
        <v/>
      </c>
      <c r="CY757" s="535" t="str">
        <f t="shared" si="2425"/>
        <v/>
      </c>
      <c r="CZ757" s="534" t="str">
        <f t="shared" ref="CZ757:DF760" si="2426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34" t="str">
        <f t="shared" si="2426"/>
        <v/>
      </c>
      <c r="DB757" s="534" t="str">
        <f t="shared" si="2426"/>
        <v/>
      </c>
      <c r="DC757" s="534" t="str">
        <f t="shared" si="2426"/>
        <v/>
      </c>
      <c r="DD757" s="534" t="str">
        <f t="shared" si="2426"/>
        <v/>
      </c>
      <c r="DE757" s="533" t="str">
        <f t="shared" si="2426"/>
        <v/>
      </c>
      <c r="DF757" s="532" t="str">
        <f t="shared" si="2426"/>
        <v/>
      </c>
      <c r="DG757" s="631">
        <f>COUNT(B757:R757)</f>
        <v>0</v>
      </c>
      <c r="DH757" s="96">
        <f>COUNT(T757:AJ757)</f>
        <v>0</v>
      </c>
      <c r="DI757" s="96">
        <f>COUNT(AL757:BB757)</f>
        <v>0</v>
      </c>
      <c r="DJ757" s="96">
        <f>COUNT(BD757:BT757)</f>
        <v>0</v>
      </c>
      <c r="DK757" s="467"/>
      <c r="DL757" s="599"/>
      <c r="DM757" s="599"/>
      <c r="DN757" s="599"/>
      <c r="DO757" s="599"/>
      <c r="DP757" s="599"/>
      <c r="DQ757" s="599"/>
      <c r="DR757" s="599"/>
      <c r="DS757" s="599"/>
      <c r="DT757" s="468"/>
    </row>
    <row r="758" spans="1:124" s="470" customFormat="1" ht="15.75" hidden="1" customHeight="1">
      <c r="A758" s="627" t="s">
        <v>280</v>
      </c>
      <c r="B758" s="212"/>
      <c r="C758" s="212"/>
      <c r="D758" s="212"/>
      <c r="E758" s="212"/>
      <c r="F758" s="212"/>
      <c r="G758" s="212"/>
      <c r="H758" s="212"/>
      <c r="I758" s="212"/>
      <c r="J758" s="212"/>
      <c r="K758" s="212"/>
      <c r="L758" s="212"/>
      <c r="M758" s="212"/>
      <c r="N758" s="212"/>
      <c r="O758" s="212"/>
      <c r="P758" s="212"/>
      <c r="Q758" s="212"/>
      <c r="R758" s="212"/>
      <c r="S758" s="754"/>
      <c r="T758" s="212"/>
      <c r="U758" s="212"/>
      <c r="V758" s="212"/>
      <c r="W758" s="212"/>
      <c r="X758" s="212"/>
      <c r="Y758" s="212"/>
      <c r="Z758" s="1338"/>
      <c r="AA758" s="1338"/>
      <c r="AB758" s="1338"/>
      <c r="AC758" s="1338"/>
      <c r="AD758" s="212"/>
      <c r="AE758" s="1338"/>
      <c r="AF758" s="212"/>
      <c r="AG758" s="212"/>
      <c r="AH758" s="212"/>
      <c r="AI758" s="212"/>
      <c r="AJ758" s="212"/>
      <c r="AK758" s="754"/>
      <c r="AL758" s="212"/>
      <c r="AM758" s="212"/>
      <c r="AN758" s="212"/>
      <c r="AO758" s="212"/>
      <c r="AP758" s="212"/>
      <c r="AQ758" s="212"/>
      <c r="AR758" s="212"/>
      <c r="AS758" s="212"/>
      <c r="AT758" s="212"/>
      <c r="AU758" s="212"/>
      <c r="AV758" s="212"/>
      <c r="AW758" s="212"/>
      <c r="AX758" s="212"/>
      <c r="AY758" s="212"/>
      <c r="AZ758" s="212"/>
      <c r="BA758" s="212"/>
      <c r="BB758" s="212"/>
      <c r="BC758" s="754"/>
      <c r="BD758" s="1338"/>
      <c r="BE758" s="1338"/>
      <c r="BF758" s="1338"/>
      <c r="BG758" s="1338"/>
      <c r="BH758" s="1338"/>
      <c r="BI758" s="1338"/>
      <c r="BJ758" s="1338"/>
      <c r="BK758" s="1338"/>
      <c r="BL758" s="1338"/>
      <c r="BM758" s="1338"/>
      <c r="BN758" s="1338"/>
      <c r="BO758" s="1338"/>
      <c r="BP758" s="1338"/>
      <c r="BQ758" s="1338"/>
      <c r="BR758" s="1338"/>
      <c r="BS758" s="1338"/>
      <c r="BT758" s="1338"/>
      <c r="BU758" s="754"/>
      <c r="BV758" s="212"/>
      <c r="BW758" s="212"/>
      <c r="BX758" s="212"/>
      <c r="BY758" s="212"/>
      <c r="BZ758" s="578" t="str">
        <f t="shared" si="2409"/>
        <v/>
      </c>
      <c r="CA758" s="578" t="str">
        <f t="shared" si="2410"/>
        <v/>
      </c>
      <c r="CB758" s="578" t="str">
        <f t="shared" si="2411"/>
        <v/>
      </c>
      <c r="CC758" s="665" t="str">
        <f t="shared" si="2412"/>
        <v/>
      </c>
      <c r="CD758" s="1069" t="str">
        <f t="shared" si="2423"/>
        <v/>
      </c>
      <c r="CE758" s="1070" t="str">
        <f t="shared" si="2423"/>
        <v/>
      </c>
      <c r="CF758" s="1070" t="str">
        <f t="shared" si="2423"/>
        <v/>
      </c>
      <c r="CG758" s="1070" t="str">
        <f t="shared" si="2423"/>
        <v/>
      </c>
      <c r="CH758" s="1070" t="str">
        <f t="shared" si="2423"/>
        <v/>
      </c>
      <c r="CI758" s="1071" t="str">
        <f t="shared" si="2423"/>
        <v/>
      </c>
      <c r="CJ758" s="1071" t="str">
        <f t="shared" si="2423"/>
        <v/>
      </c>
      <c r="CK758" s="1070" t="str">
        <f t="shared" si="2424"/>
        <v/>
      </c>
      <c r="CL758" s="1070" t="str">
        <f t="shared" si="2424"/>
        <v/>
      </c>
      <c r="CM758" s="1070" t="str">
        <f t="shared" si="2424"/>
        <v/>
      </c>
      <c r="CN758" s="1070" t="str">
        <f t="shared" si="2424"/>
        <v/>
      </c>
      <c r="CO758" s="1069" t="str">
        <f t="shared" si="2424"/>
        <v/>
      </c>
      <c r="CP758" s="532" t="str">
        <f t="shared" si="2425"/>
        <v/>
      </c>
      <c r="CQ758" s="533" t="str">
        <f t="shared" si="2425"/>
        <v/>
      </c>
      <c r="CR758" s="534" t="str">
        <f t="shared" si="2425"/>
        <v/>
      </c>
      <c r="CS758" s="534" t="str">
        <f t="shared" si="2425"/>
        <v/>
      </c>
      <c r="CT758" s="534" t="str">
        <f t="shared" si="2425"/>
        <v/>
      </c>
      <c r="CU758" s="534" t="str">
        <f t="shared" si="2425"/>
        <v/>
      </c>
      <c r="CV758" s="534" t="str">
        <f t="shared" si="2425"/>
        <v/>
      </c>
      <c r="CW758" s="535" t="str">
        <f t="shared" si="2425"/>
        <v/>
      </c>
      <c r="CX758" s="535" t="str">
        <f t="shared" si="2425"/>
        <v/>
      </c>
      <c r="CY758" s="535" t="str">
        <f t="shared" si="2425"/>
        <v/>
      </c>
      <c r="CZ758" s="534" t="str">
        <f t="shared" si="2426"/>
        <v/>
      </c>
      <c r="DA758" s="534" t="str">
        <f t="shared" si="2426"/>
        <v/>
      </c>
      <c r="DB758" s="534" t="str">
        <f t="shared" si="2426"/>
        <v/>
      </c>
      <c r="DC758" s="534" t="str">
        <f t="shared" si="2426"/>
        <v/>
      </c>
      <c r="DD758" s="534" t="str">
        <f t="shared" si="2426"/>
        <v/>
      </c>
      <c r="DE758" s="533" t="str">
        <f t="shared" si="2426"/>
        <v/>
      </c>
      <c r="DF758" s="532" t="str">
        <f t="shared" si="2426"/>
        <v/>
      </c>
      <c r="DG758" s="631">
        <f>COUNT(B758:R758)</f>
        <v>0</v>
      </c>
      <c r="DH758" s="96">
        <f>COUNT(T758:AJ758)</f>
        <v>0</v>
      </c>
      <c r="DI758" s="96">
        <f>COUNT(AL758:BB758)</f>
        <v>0</v>
      </c>
      <c r="DJ758" s="96">
        <f>COUNT(BD758:BT758)</f>
        <v>0</v>
      </c>
      <c r="DK758" s="467"/>
      <c r="DL758" s="599"/>
      <c r="DM758" s="599"/>
      <c r="DN758" s="599"/>
      <c r="DO758" s="599"/>
      <c r="DP758" s="599"/>
      <c r="DQ758" s="599"/>
      <c r="DR758" s="599"/>
      <c r="DS758" s="599"/>
      <c r="DT758" s="468"/>
    </row>
    <row r="759" spans="1:124" s="470" customFormat="1" ht="15.75" hidden="1" customHeight="1">
      <c r="A759" s="627" t="s">
        <v>325</v>
      </c>
      <c r="B759" s="212"/>
      <c r="C759" s="212"/>
      <c r="D759" s="212"/>
      <c r="E759" s="212"/>
      <c r="F759" s="212"/>
      <c r="G759" s="212"/>
      <c r="H759" s="212"/>
      <c r="I759" s="212"/>
      <c r="J759" s="212"/>
      <c r="K759" s="212"/>
      <c r="L759" s="212"/>
      <c r="M759" s="212"/>
      <c r="N759" s="212"/>
      <c r="O759" s="212"/>
      <c r="P759" s="212"/>
      <c r="Q759" s="212"/>
      <c r="R759" s="212"/>
      <c r="S759" s="754"/>
      <c r="T759" s="212"/>
      <c r="U759" s="212"/>
      <c r="V759" s="212"/>
      <c r="W759" s="212"/>
      <c r="X759" s="212"/>
      <c r="Y759" s="212"/>
      <c r="Z759" s="1338"/>
      <c r="AA759" s="1338"/>
      <c r="AB759" s="1338"/>
      <c r="AC759" s="1338"/>
      <c r="AD759" s="212"/>
      <c r="AE759" s="1338"/>
      <c r="AF759" s="212"/>
      <c r="AG759" s="212"/>
      <c r="AH759" s="212"/>
      <c r="AI759" s="212"/>
      <c r="AJ759" s="212"/>
      <c r="AK759" s="754"/>
      <c r="AL759" s="212"/>
      <c r="AM759" s="212"/>
      <c r="AN759" s="212"/>
      <c r="AO759" s="212"/>
      <c r="AP759" s="212"/>
      <c r="AQ759" s="212"/>
      <c r="AR759" s="212"/>
      <c r="AS759" s="212"/>
      <c r="AT759" s="212"/>
      <c r="AU759" s="212"/>
      <c r="AV759" s="212"/>
      <c r="AW759" s="212"/>
      <c r="AX759" s="212"/>
      <c r="AY759" s="212"/>
      <c r="AZ759" s="212"/>
      <c r="BA759" s="212"/>
      <c r="BB759" s="212"/>
      <c r="BC759" s="754"/>
      <c r="BD759" s="1338"/>
      <c r="BE759" s="1338"/>
      <c r="BF759" s="1338"/>
      <c r="BG759" s="1338"/>
      <c r="BH759" s="1338"/>
      <c r="BI759" s="1338"/>
      <c r="BJ759" s="1338"/>
      <c r="BK759" s="1338"/>
      <c r="BL759" s="1338"/>
      <c r="BM759" s="1338"/>
      <c r="BN759" s="1338"/>
      <c r="BO759" s="1338"/>
      <c r="BP759" s="1338"/>
      <c r="BQ759" s="1338"/>
      <c r="BR759" s="1338"/>
      <c r="BS759" s="1338"/>
      <c r="BT759" s="1338"/>
      <c r="BU759" s="754"/>
      <c r="BV759" s="212"/>
      <c r="BW759" s="212"/>
      <c r="BX759" s="212"/>
      <c r="BY759" s="212"/>
      <c r="BZ759" s="578" t="str">
        <f t="shared" si="2409"/>
        <v/>
      </c>
      <c r="CA759" s="578" t="str">
        <f t="shared" si="2410"/>
        <v/>
      </c>
      <c r="CB759" s="578" t="str">
        <f t="shared" si="2411"/>
        <v/>
      </c>
      <c r="CC759" s="665" t="str">
        <f t="shared" si="2412"/>
        <v/>
      </c>
      <c r="CD759" s="1069" t="str">
        <f t="shared" si="2423"/>
        <v/>
      </c>
      <c r="CE759" s="1070" t="str">
        <f t="shared" si="2423"/>
        <v/>
      </c>
      <c r="CF759" s="1070" t="str">
        <f t="shared" si="2423"/>
        <v/>
      </c>
      <c r="CG759" s="1070" t="str">
        <f t="shared" si="2423"/>
        <v/>
      </c>
      <c r="CH759" s="1070" t="str">
        <f t="shared" si="2423"/>
        <v/>
      </c>
      <c r="CI759" s="1071" t="str">
        <f t="shared" si="2423"/>
        <v/>
      </c>
      <c r="CJ759" s="1071" t="str">
        <f t="shared" si="2423"/>
        <v/>
      </c>
      <c r="CK759" s="1070" t="str">
        <f t="shared" si="2424"/>
        <v/>
      </c>
      <c r="CL759" s="1070" t="str">
        <f t="shared" si="2424"/>
        <v/>
      </c>
      <c r="CM759" s="1070" t="str">
        <f t="shared" si="2424"/>
        <v/>
      </c>
      <c r="CN759" s="1070" t="str">
        <f t="shared" si="2424"/>
        <v/>
      </c>
      <c r="CO759" s="1069" t="str">
        <f t="shared" si="2424"/>
        <v/>
      </c>
      <c r="CP759" s="532" t="str">
        <f t="shared" si="2425"/>
        <v/>
      </c>
      <c r="CQ759" s="533" t="str">
        <f t="shared" si="2425"/>
        <v/>
      </c>
      <c r="CR759" s="534" t="str">
        <f t="shared" si="2425"/>
        <v/>
      </c>
      <c r="CS759" s="534" t="str">
        <f t="shared" si="2425"/>
        <v/>
      </c>
      <c r="CT759" s="534" t="str">
        <f t="shared" si="2425"/>
        <v/>
      </c>
      <c r="CU759" s="534" t="str">
        <f t="shared" si="2425"/>
        <v/>
      </c>
      <c r="CV759" s="534" t="str">
        <f t="shared" si="2425"/>
        <v/>
      </c>
      <c r="CW759" s="535" t="str">
        <f t="shared" si="2425"/>
        <v/>
      </c>
      <c r="CX759" s="535" t="str">
        <f t="shared" si="2425"/>
        <v/>
      </c>
      <c r="CY759" s="535" t="str">
        <f t="shared" si="2425"/>
        <v/>
      </c>
      <c r="CZ759" s="534" t="str">
        <f t="shared" si="2426"/>
        <v/>
      </c>
      <c r="DA759" s="534" t="str">
        <f t="shared" si="2426"/>
        <v/>
      </c>
      <c r="DB759" s="534" t="str">
        <f t="shared" si="2426"/>
        <v/>
      </c>
      <c r="DC759" s="534" t="str">
        <f t="shared" si="2426"/>
        <v/>
      </c>
      <c r="DD759" s="534" t="str">
        <f t="shared" si="2426"/>
        <v/>
      </c>
      <c r="DE759" s="533" t="str">
        <f t="shared" si="2426"/>
        <v/>
      </c>
      <c r="DF759" s="532" t="str">
        <f t="shared" si="2426"/>
        <v/>
      </c>
      <c r="DG759" s="631">
        <f>COUNT(B759:R759)</f>
        <v>0</v>
      </c>
      <c r="DH759" s="96">
        <f>COUNT(T759:AJ759)</f>
        <v>0</v>
      </c>
      <c r="DI759" s="96">
        <f>COUNT(AL759:BB759)</f>
        <v>0</v>
      </c>
      <c r="DJ759" s="96">
        <f>COUNT(BD759:BT759)</f>
        <v>0</v>
      </c>
      <c r="DK759" s="467"/>
      <c r="DL759" s="599"/>
      <c r="DM759" s="599"/>
      <c r="DN759" s="599"/>
      <c r="DO759" s="599"/>
      <c r="DP759" s="599"/>
      <c r="DQ759" s="599"/>
      <c r="DR759" s="599"/>
      <c r="DS759" s="599"/>
      <c r="DT759" s="468"/>
    </row>
    <row r="760" spans="1:124" s="470" customFormat="1" ht="15.75" customHeight="1">
      <c r="A760" s="682" t="s">
        <v>312</v>
      </c>
      <c r="B760" s="587">
        <f>'Data 2'!B249</f>
        <v>0</v>
      </c>
      <c r="C760" s="587">
        <f>'Data 2'!C249</f>
        <v>0</v>
      </c>
      <c r="D760" s="587">
        <f>'Data 2'!D249</f>
        <v>0</v>
      </c>
      <c r="E760" s="587">
        <f>'Data 2'!E249</f>
        <v>0</v>
      </c>
      <c r="F760" s="587">
        <f>'Data 2'!F249</f>
        <v>0</v>
      </c>
      <c r="G760" s="587">
        <f>'Data 2'!G249</f>
        <v>0</v>
      </c>
      <c r="H760" s="587">
        <f>'Data 2'!H249</f>
        <v>0</v>
      </c>
      <c r="I760" s="587">
        <f>'Data 2'!I249</f>
        <v>0</v>
      </c>
      <c r="J760" s="587">
        <f>'Data 2'!J249</f>
        <v>0</v>
      </c>
      <c r="K760" s="587">
        <f>'Data 2'!K249</f>
        <v>5400</v>
      </c>
      <c r="L760" s="587">
        <f>'Data 2'!L249</f>
        <v>0</v>
      </c>
      <c r="M760" s="587">
        <f>'Data 2'!M249</f>
        <v>0</v>
      </c>
      <c r="N760" s="587"/>
      <c r="O760" s="587"/>
      <c r="P760" s="587"/>
      <c r="Q760" s="587"/>
      <c r="R760" s="587"/>
      <c r="S760" s="623"/>
      <c r="T760" s="587">
        <f>'Data 2'!T249</f>
        <v>0</v>
      </c>
      <c r="U760" s="587">
        <f>'Data 2'!U249</f>
        <v>0</v>
      </c>
      <c r="V760" s="587">
        <f>'Data 2'!V249</f>
        <v>0</v>
      </c>
      <c r="W760" s="587">
        <f>'Data 2'!W249</f>
        <v>0</v>
      </c>
      <c r="X760" s="587">
        <f>'Data 2'!X249</f>
        <v>0</v>
      </c>
      <c r="Y760" s="587">
        <f>'Data 2'!Y249</f>
        <v>2400</v>
      </c>
      <c r="Z760" s="1340">
        <f>'Data 2'!Z249</f>
        <v>0</v>
      </c>
      <c r="AA760" s="1340">
        <f>'Data 2'!AA249</f>
        <v>0</v>
      </c>
      <c r="AB760" s="1340">
        <f>'Data 2'!AB249</f>
        <v>0</v>
      </c>
      <c r="AC760" s="1340">
        <f>'Data 2'!AC249</f>
        <v>0</v>
      </c>
      <c r="AD760" s="587">
        <f>'Data 2'!AD249</f>
        <v>0</v>
      </c>
      <c r="AE760" s="1340">
        <f>'Data 2'!AE249</f>
        <v>0</v>
      </c>
      <c r="AF760" s="587"/>
      <c r="AG760" s="587"/>
      <c r="AH760" s="587"/>
      <c r="AI760" s="587"/>
      <c r="AJ760" s="587"/>
      <c r="AK760" s="623"/>
      <c r="AL760" s="587">
        <f>'Data 2'!AL249</f>
        <v>234000</v>
      </c>
      <c r="AM760" s="587">
        <f>'Data 2'!AM249</f>
        <v>126000</v>
      </c>
      <c r="AN760" s="587">
        <f>'Data 2'!AN249</f>
        <v>157560</v>
      </c>
      <c r="AO760" s="587">
        <f>'Data 2'!AO249</f>
        <v>165600</v>
      </c>
      <c r="AP760" s="587">
        <f>'Data 2'!AP249</f>
        <v>36600</v>
      </c>
      <c r="AQ760" s="587">
        <f>'Data 2'!AQ249</f>
        <v>8520</v>
      </c>
      <c r="AR760" s="587">
        <f>'Data 2'!AR249</f>
        <v>30240</v>
      </c>
      <c r="AS760" s="587">
        <f>'Data 2'!AS249</f>
        <v>6000</v>
      </c>
      <c r="AT760" s="587">
        <f>'Data 2'!AT249</f>
        <v>0</v>
      </c>
      <c r="AU760" s="587">
        <f>'Data 2'!AU249</f>
        <v>0</v>
      </c>
      <c r="AV760" s="587">
        <f>'Data 2'!AV249</f>
        <v>14400</v>
      </c>
      <c r="AW760" s="587">
        <f>'Data 2'!AW249</f>
        <v>0</v>
      </c>
      <c r="AX760" s="587"/>
      <c r="AY760" s="587"/>
      <c r="AZ760" s="587"/>
      <c r="BA760" s="587"/>
      <c r="BB760" s="587"/>
      <c r="BC760" s="623"/>
      <c r="BD760" s="1340">
        <f>'Data 2'!BD249</f>
        <v>0</v>
      </c>
      <c r="BE760" s="1340">
        <f>'Data 2'!BE249</f>
        <v>0</v>
      </c>
      <c r="BF760" s="1340">
        <f>'Data 2'!BF249</f>
        <v>0</v>
      </c>
      <c r="BG760" s="1340">
        <f>'Data 2'!BG249</f>
        <v>0</v>
      </c>
      <c r="BH760" s="1340">
        <f>'Data 2'!BH249</f>
        <v>0</v>
      </c>
      <c r="BI760" s="1340">
        <f>'Data 2'!BI249</f>
        <v>0</v>
      </c>
      <c r="BJ760" s="1340">
        <f>'Data 2'!BJ249</f>
        <v>0</v>
      </c>
      <c r="BK760" s="1340">
        <f>'Data 2'!BK249</f>
        <v>0</v>
      </c>
      <c r="BL760" s="1340">
        <f>'Data 2'!BL249</f>
        <v>0</v>
      </c>
      <c r="BM760" s="1340">
        <f>'Data 2'!BM249</f>
        <v>0</v>
      </c>
      <c r="BN760" s="1340">
        <f>'Data 2'!BN249</f>
        <v>0</v>
      </c>
      <c r="BO760" s="1340">
        <f>'Data 2'!BO249</f>
        <v>0</v>
      </c>
      <c r="BP760" s="1340"/>
      <c r="BQ760" s="1340"/>
      <c r="BR760" s="1340"/>
      <c r="BS760" s="1340"/>
      <c r="BT760" s="1340"/>
      <c r="BU760" s="623"/>
      <c r="BV760" s="587">
        <f>'Data 2'!BV249</f>
        <v>0</v>
      </c>
      <c r="BW760" s="587">
        <f>'Data 2'!BW249</f>
        <v>0</v>
      </c>
      <c r="BX760" s="587">
        <f>'Data 2'!BX249</f>
        <v>8400</v>
      </c>
      <c r="BY760" s="587">
        <f>'Data 2'!BY249</f>
        <v>141600</v>
      </c>
      <c r="BZ760" s="578">
        <f t="shared" si="2409"/>
        <v>0</v>
      </c>
      <c r="CA760" s="578">
        <f t="shared" si="2410"/>
        <v>0</v>
      </c>
      <c r="CB760" s="578">
        <f t="shared" si="2411"/>
        <v>54492</v>
      </c>
      <c r="CC760" s="665">
        <f t="shared" si="2412"/>
        <v>0</v>
      </c>
      <c r="CD760" s="1069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070">
        <f t="shared" ref="CE760:CO760" si="2427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070">
        <f t="shared" si="2427"/>
        <v>0</v>
      </c>
      <c r="CG760" s="1070">
        <f t="shared" si="2427"/>
        <v>0</v>
      </c>
      <c r="CH760" s="1070">
        <f t="shared" si="2427"/>
        <v>0</v>
      </c>
      <c r="CI760" s="1071">
        <f t="shared" si="2427"/>
        <v>0</v>
      </c>
      <c r="CJ760" s="1071">
        <f t="shared" si="2427"/>
        <v>0</v>
      </c>
      <c r="CK760" s="1070">
        <f t="shared" si="2427"/>
        <v>0</v>
      </c>
      <c r="CL760" s="1070">
        <f t="shared" si="2427"/>
        <v>0</v>
      </c>
      <c r="CM760" s="1070">
        <f t="shared" si="2427"/>
        <v>0</v>
      </c>
      <c r="CN760" s="1070">
        <f t="shared" si="2427"/>
        <v>0</v>
      </c>
      <c r="CO760" s="1069">
        <f t="shared" si="2427"/>
        <v>0</v>
      </c>
      <c r="CP760" s="532" t="str">
        <f t="shared" si="2425"/>
        <v/>
      </c>
      <c r="CQ760" s="533" t="str">
        <f t="shared" si="2425"/>
        <v/>
      </c>
      <c r="CR760" s="534" t="str">
        <f t="shared" si="2425"/>
        <v/>
      </c>
      <c r="CS760" s="534">
        <f t="shared" si="2425"/>
        <v>0</v>
      </c>
      <c r="CT760" s="534">
        <f t="shared" si="2425"/>
        <v>0</v>
      </c>
      <c r="CU760" s="534">
        <f t="shared" si="2425"/>
        <v>0</v>
      </c>
      <c r="CV760" s="534">
        <f t="shared" si="2425"/>
        <v>0</v>
      </c>
      <c r="CW760" s="535">
        <f t="shared" si="2425"/>
        <v>0</v>
      </c>
      <c r="CX760" s="535">
        <f t="shared" si="2425"/>
        <v>0</v>
      </c>
      <c r="CY760" s="535">
        <f t="shared" si="2425"/>
        <v>0</v>
      </c>
      <c r="CZ760" s="534">
        <f t="shared" si="2426"/>
        <v>0</v>
      </c>
      <c r="DA760" s="534">
        <f t="shared" si="2426"/>
        <v>0</v>
      </c>
      <c r="DB760" s="534">
        <f t="shared" si="2426"/>
        <v>0</v>
      </c>
      <c r="DC760" s="534">
        <f t="shared" si="2426"/>
        <v>0</v>
      </c>
      <c r="DD760" s="534">
        <f t="shared" si="2426"/>
        <v>0</v>
      </c>
      <c r="DE760" s="533" t="str">
        <f t="shared" si="2426"/>
        <v/>
      </c>
      <c r="DF760" s="532" t="str">
        <f t="shared" si="2426"/>
        <v/>
      </c>
      <c r="DG760" s="631">
        <f>COUNT(B760:R760)</f>
        <v>12</v>
      </c>
      <c r="DH760" s="96">
        <f>COUNT(T760:AJ760)</f>
        <v>12</v>
      </c>
      <c r="DI760" s="96">
        <f>COUNT(AL760:BB760)</f>
        <v>12</v>
      </c>
      <c r="DJ760" s="96">
        <f>COUNT(BD760:BT760)</f>
        <v>12</v>
      </c>
      <c r="DK760" s="467"/>
      <c r="DL760" s="599"/>
      <c r="DM760" s="599"/>
      <c r="DN760" s="599"/>
      <c r="DO760" s="599"/>
      <c r="DP760" s="599"/>
      <c r="DQ760" s="599"/>
      <c r="DR760" s="599"/>
      <c r="DS760" s="599"/>
      <c r="DT760" s="468"/>
    </row>
    <row r="761" spans="1:124" s="470" customFormat="1" ht="15.75" customHeight="1">
      <c r="A761" s="675" t="s">
        <v>868</v>
      </c>
      <c r="B761" s="733"/>
      <c r="C761" s="733"/>
      <c r="D761" s="733"/>
      <c r="E761" s="733"/>
      <c r="F761" s="733"/>
      <c r="G761" s="733"/>
      <c r="H761" s="733"/>
      <c r="I761" s="733"/>
      <c r="J761" s="733"/>
      <c r="K761" s="733"/>
      <c r="L761" s="733"/>
      <c r="M761" s="733"/>
      <c r="N761" s="733"/>
      <c r="O761" s="733"/>
      <c r="P761" s="733"/>
      <c r="Q761" s="733"/>
      <c r="R761" s="733"/>
      <c r="S761" s="754"/>
      <c r="T761" s="733"/>
      <c r="U761" s="733"/>
      <c r="V761" s="733"/>
      <c r="W761" s="733"/>
      <c r="X761" s="733"/>
      <c r="Y761" s="733"/>
      <c r="Z761" s="1381"/>
      <c r="AA761" s="1381"/>
      <c r="AB761" s="1381"/>
      <c r="AC761" s="1381"/>
      <c r="AD761" s="733"/>
      <c r="AE761" s="1381"/>
      <c r="AF761" s="733"/>
      <c r="AG761" s="733"/>
      <c r="AH761" s="733"/>
      <c r="AI761" s="733"/>
      <c r="AJ761" s="733"/>
      <c r="AK761" s="754"/>
      <c r="AL761" s="733"/>
      <c r="AM761" s="733"/>
      <c r="AN761" s="733"/>
      <c r="AO761" s="733"/>
      <c r="AP761" s="733"/>
      <c r="AQ761" s="733"/>
      <c r="AR761" s="733"/>
      <c r="AS761" s="733"/>
      <c r="AT761" s="733"/>
      <c r="AU761" s="733"/>
      <c r="AV761" s="733"/>
      <c r="AW761" s="733"/>
      <c r="AX761" s="733"/>
      <c r="AY761" s="733"/>
      <c r="AZ761" s="733"/>
      <c r="BA761" s="733"/>
      <c r="BB761" s="733"/>
      <c r="BC761" s="754"/>
      <c r="BD761" s="1381"/>
      <c r="BE761" s="1381"/>
      <c r="BF761" s="1381"/>
      <c r="BG761" s="1381"/>
      <c r="BH761" s="1381"/>
      <c r="BI761" s="1381"/>
      <c r="BJ761" s="1381"/>
      <c r="BK761" s="1381"/>
      <c r="BL761" s="1381"/>
      <c r="BM761" s="1381"/>
      <c r="BN761" s="1381"/>
      <c r="BO761" s="1381"/>
      <c r="BP761" s="1381"/>
      <c r="BQ761" s="1381"/>
      <c r="BR761" s="1381"/>
      <c r="BS761" s="1381"/>
      <c r="BT761" s="1381"/>
      <c r="BU761" s="754"/>
      <c r="BV761" s="733"/>
      <c r="BW761" s="733"/>
      <c r="BX761" s="733"/>
      <c r="BY761" s="733"/>
      <c r="BZ761" s="570"/>
      <c r="CA761" s="570"/>
      <c r="CB761" s="570"/>
      <c r="CC761" s="664"/>
      <c r="CD761" s="1086"/>
      <c r="CE761" s="1086"/>
      <c r="CF761" s="1086"/>
      <c r="CG761" s="1086"/>
      <c r="CH761" s="1086"/>
      <c r="CI761" s="1086"/>
      <c r="CJ761" s="1086"/>
      <c r="CK761" s="1086"/>
      <c r="CL761" s="1086"/>
      <c r="CM761" s="1086"/>
      <c r="CN761" s="1086"/>
      <c r="CO761" s="1086"/>
      <c r="CP761" s="613"/>
      <c r="CQ761" s="614"/>
      <c r="CR761" s="614"/>
      <c r="CS761" s="614"/>
      <c r="CT761" s="614"/>
      <c r="CU761" s="614"/>
      <c r="CV761" s="614"/>
      <c r="CW761" s="614"/>
      <c r="CX761" s="614"/>
      <c r="CY761" s="614"/>
      <c r="CZ761" s="614"/>
      <c r="DA761" s="614"/>
      <c r="DB761" s="614"/>
      <c r="DC761" s="614"/>
      <c r="DD761" s="614"/>
      <c r="DE761" s="614"/>
      <c r="DF761" s="614"/>
      <c r="DG761" s="579"/>
      <c r="DH761" s="98"/>
      <c r="DI761" s="98"/>
      <c r="DJ761" s="98"/>
      <c r="DK761" s="572"/>
      <c r="DL761" s="598"/>
      <c r="DM761" s="598"/>
      <c r="DN761" s="598"/>
      <c r="DO761" s="598"/>
      <c r="DP761" s="598"/>
      <c r="DQ761" s="598"/>
      <c r="DR761" s="598"/>
      <c r="DS761" s="598"/>
      <c r="DT761" s="468"/>
    </row>
    <row r="762" spans="1:124" s="470" customFormat="1" ht="15.75" customHeight="1">
      <c r="A762" s="627" t="s">
        <v>295</v>
      </c>
      <c r="B762" s="260"/>
      <c r="C762" s="260"/>
      <c r="D762" s="260"/>
      <c r="E762" s="260"/>
      <c r="F762" s="260"/>
      <c r="G762" s="260"/>
      <c r="H762" s="260"/>
      <c r="I762" s="260"/>
      <c r="J762" s="260"/>
      <c r="K762" s="260"/>
      <c r="L762" s="260"/>
      <c r="M762" s="260"/>
      <c r="N762" s="260"/>
      <c r="O762" s="260"/>
      <c r="P762" s="260"/>
      <c r="Q762" s="260"/>
      <c r="R762" s="260"/>
      <c r="S762" s="754"/>
      <c r="T762" s="260"/>
      <c r="U762" s="260"/>
      <c r="V762" s="260"/>
      <c r="W762" s="260"/>
      <c r="X762" s="260"/>
      <c r="Y762" s="260"/>
      <c r="Z762" s="1339"/>
      <c r="AA762" s="1339"/>
      <c r="AB762" s="1339"/>
      <c r="AC762" s="1339"/>
      <c r="AD762" s="260"/>
      <c r="AE762" s="1339"/>
      <c r="AF762" s="260"/>
      <c r="AG762" s="260"/>
      <c r="AH762" s="260"/>
      <c r="AI762" s="260"/>
      <c r="AJ762" s="260"/>
      <c r="AK762" s="754"/>
      <c r="AL762" s="260"/>
      <c r="AM762" s="260"/>
      <c r="AN762" s="260"/>
      <c r="AO762" s="260"/>
      <c r="AP762" s="260"/>
      <c r="AQ762" s="260"/>
      <c r="AR762" s="260"/>
      <c r="AS762" s="260"/>
      <c r="AT762" s="260"/>
      <c r="AU762" s="260"/>
      <c r="AV762" s="260"/>
      <c r="AW762" s="260"/>
      <c r="AX762" s="260"/>
      <c r="AY762" s="260"/>
      <c r="AZ762" s="260"/>
      <c r="BA762" s="260"/>
      <c r="BB762" s="260"/>
      <c r="BC762" s="754"/>
      <c r="BD762" s="1339"/>
      <c r="BE762" s="1339"/>
      <c r="BF762" s="1339"/>
      <c r="BG762" s="1339"/>
      <c r="BH762" s="1339"/>
      <c r="BI762" s="1339"/>
      <c r="BJ762" s="1339"/>
      <c r="BK762" s="1339"/>
      <c r="BL762" s="1339"/>
      <c r="BM762" s="1339"/>
      <c r="BN762" s="1339"/>
      <c r="BO762" s="1339"/>
      <c r="BP762" s="1339"/>
      <c r="BQ762" s="1339"/>
      <c r="BR762" s="1339"/>
      <c r="BS762" s="1339"/>
      <c r="BT762" s="1339"/>
      <c r="BU762" s="754"/>
      <c r="BV762" s="260"/>
      <c r="BW762" s="260"/>
      <c r="BX762" s="260"/>
      <c r="BY762" s="260"/>
      <c r="BZ762" s="578" t="str">
        <f t="shared" ref="BZ762:BZ776" si="2428">IF(DG762&lt;3,"",(SUM(B762:R762)-MIN(B762:R762)-MAX(B762:R762))/(DG762-2))</f>
        <v/>
      </c>
      <c r="CA762" s="578" t="str">
        <f t="shared" ref="CA762:CA776" si="2429">IF(DH762&lt;3,"",(SUM(T762:AJ762)-MIN(T762:AJ762)-MAX(T762:AJ762))/(DH762-2))</f>
        <v/>
      </c>
      <c r="CB762" s="578" t="str">
        <f t="shared" ref="CB762:CB776" si="2430">IF(DI762&lt;3,"",(SUM(AL762:BB762)-MIN(AL762:BB762)-MAX(AL762:BB762))/(DI762-2))</f>
        <v/>
      </c>
      <c r="CC762" s="665" t="str">
        <f t="shared" ref="CC762:CC776" si="2431">IF(DJ762&lt;3,"",(SUM(BD762:BT762)-MIN(BD762:BT762)-MAX(BD762:BT762))/(DJ762-2))</f>
        <v/>
      </c>
      <c r="CD762" s="1069" t="str">
        <f t="shared" ref="CD762:CO762" si="2432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070" t="str">
        <f t="shared" si="2432"/>
        <v/>
      </c>
      <c r="CF762" s="1070" t="str">
        <f t="shared" si="2432"/>
        <v/>
      </c>
      <c r="CG762" s="1070" t="str">
        <f t="shared" si="2432"/>
        <v/>
      </c>
      <c r="CH762" s="1070" t="str">
        <f t="shared" si="2432"/>
        <v/>
      </c>
      <c r="CI762" s="1071" t="str">
        <f t="shared" si="2432"/>
        <v/>
      </c>
      <c r="CJ762" s="1071" t="str">
        <f t="shared" si="2432"/>
        <v/>
      </c>
      <c r="CK762" s="1070" t="str">
        <f t="shared" si="2432"/>
        <v/>
      </c>
      <c r="CL762" s="1070" t="str">
        <f t="shared" si="2432"/>
        <v/>
      </c>
      <c r="CM762" s="1070" t="str">
        <f t="shared" si="2432"/>
        <v/>
      </c>
      <c r="CN762" s="1070" t="str">
        <f t="shared" si="2432"/>
        <v/>
      </c>
      <c r="CO762" s="1069" t="str">
        <f t="shared" si="2432"/>
        <v/>
      </c>
      <c r="CP762" s="532" t="str">
        <f t="shared" ref="CP762:CY765" si="2433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33" t="str">
        <f t="shared" si="2433"/>
        <v/>
      </c>
      <c r="CR762" s="534" t="str">
        <f t="shared" si="2433"/>
        <v/>
      </c>
      <c r="CS762" s="534" t="str">
        <f t="shared" si="2433"/>
        <v/>
      </c>
      <c r="CT762" s="534" t="str">
        <f t="shared" si="2433"/>
        <v/>
      </c>
      <c r="CU762" s="534" t="str">
        <f t="shared" si="2433"/>
        <v/>
      </c>
      <c r="CV762" s="534" t="str">
        <f t="shared" si="2433"/>
        <v/>
      </c>
      <c r="CW762" s="535" t="str">
        <f t="shared" si="2433"/>
        <v/>
      </c>
      <c r="CX762" s="535" t="str">
        <f t="shared" si="2433"/>
        <v/>
      </c>
      <c r="CY762" s="535" t="str">
        <f t="shared" si="2433"/>
        <v/>
      </c>
      <c r="CZ762" s="534" t="str">
        <f t="shared" ref="CZ762:DF765" si="2434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34" t="str">
        <f t="shared" si="2434"/>
        <v/>
      </c>
      <c r="DB762" s="534" t="str">
        <f t="shared" si="2434"/>
        <v/>
      </c>
      <c r="DC762" s="534" t="str">
        <f t="shared" si="2434"/>
        <v/>
      </c>
      <c r="DD762" s="534" t="str">
        <f t="shared" si="2434"/>
        <v/>
      </c>
      <c r="DE762" s="533" t="str">
        <f t="shared" si="2434"/>
        <v/>
      </c>
      <c r="DF762" s="532" t="str">
        <f t="shared" si="2434"/>
        <v/>
      </c>
      <c r="DG762" s="631">
        <f>COUNT(B762:R762)</f>
        <v>0</v>
      </c>
      <c r="DH762" s="96">
        <f>COUNT(T762:AJ762)</f>
        <v>0</v>
      </c>
      <c r="DI762" s="96">
        <f>COUNT(AL762:BB762)</f>
        <v>0</v>
      </c>
      <c r="DJ762" s="96">
        <f>COUNT(BD762:BT762)</f>
        <v>0</v>
      </c>
      <c r="DK762" s="467"/>
      <c r="DL762" s="599"/>
      <c r="DM762" s="599"/>
      <c r="DN762" s="599"/>
      <c r="DO762" s="599"/>
      <c r="DP762" s="599"/>
      <c r="DQ762" s="599"/>
      <c r="DR762" s="599"/>
      <c r="DS762" s="599"/>
      <c r="DT762" s="468"/>
    </row>
    <row r="763" spans="1:124" s="470" customFormat="1" ht="15.75" customHeight="1">
      <c r="A763" s="627" t="s">
        <v>280</v>
      </c>
      <c r="B763" s="260"/>
      <c r="C763" s="260"/>
      <c r="D763" s="260"/>
      <c r="E763" s="260"/>
      <c r="F763" s="260"/>
      <c r="G763" s="260"/>
      <c r="H763" s="260"/>
      <c r="I763" s="260"/>
      <c r="J763" s="260"/>
      <c r="K763" s="260"/>
      <c r="L763" s="260"/>
      <c r="M763" s="260"/>
      <c r="N763" s="260"/>
      <c r="O763" s="260"/>
      <c r="P763" s="260"/>
      <c r="Q763" s="260"/>
      <c r="R763" s="260"/>
      <c r="S763" s="754"/>
      <c r="T763" s="260"/>
      <c r="U763" s="260"/>
      <c r="V763" s="260"/>
      <c r="W763" s="260"/>
      <c r="X763" s="260"/>
      <c r="Y763" s="260"/>
      <c r="Z763" s="1339"/>
      <c r="AA763" s="1339"/>
      <c r="AB763" s="1339"/>
      <c r="AC763" s="1339"/>
      <c r="AD763" s="260"/>
      <c r="AE763" s="1339"/>
      <c r="AF763" s="260"/>
      <c r="AG763" s="260"/>
      <c r="AH763" s="260"/>
      <c r="AI763" s="260"/>
      <c r="AJ763" s="260"/>
      <c r="AK763" s="754"/>
      <c r="AL763" s="260"/>
      <c r="AM763" s="260"/>
      <c r="AN763" s="260"/>
      <c r="AO763" s="260"/>
      <c r="AP763" s="260"/>
      <c r="AQ763" s="260"/>
      <c r="AR763" s="260"/>
      <c r="AS763" s="260"/>
      <c r="AT763" s="260"/>
      <c r="AU763" s="260"/>
      <c r="AV763" s="260"/>
      <c r="AW763" s="260"/>
      <c r="AX763" s="260"/>
      <c r="AY763" s="260"/>
      <c r="AZ763" s="260"/>
      <c r="BA763" s="260"/>
      <c r="BB763" s="260"/>
      <c r="BC763" s="754"/>
      <c r="BD763" s="1339"/>
      <c r="BE763" s="1339"/>
      <c r="BF763" s="1339"/>
      <c r="BG763" s="1339"/>
      <c r="BH763" s="1339"/>
      <c r="BI763" s="1339"/>
      <c r="BJ763" s="1339"/>
      <c r="BK763" s="1339"/>
      <c r="BL763" s="1339"/>
      <c r="BM763" s="1339"/>
      <c r="BN763" s="1339"/>
      <c r="BO763" s="1339"/>
      <c r="BP763" s="1339"/>
      <c r="BQ763" s="1339"/>
      <c r="BR763" s="1339"/>
      <c r="BS763" s="1339"/>
      <c r="BT763" s="1339"/>
      <c r="BU763" s="754"/>
      <c r="BV763" s="260"/>
      <c r="BW763" s="260"/>
      <c r="BX763" s="260"/>
      <c r="BY763" s="260"/>
      <c r="BZ763" s="578" t="str">
        <f t="shared" si="2428"/>
        <v/>
      </c>
      <c r="CA763" s="578" t="str">
        <f t="shared" si="2429"/>
        <v/>
      </c>
      <c r="CB763" s="578" t="str">
        <f t="shared" si="2430"/>
        <v/>
      </c>
      <c r="CC763" s="665" t="str">
        <f t="shared" si="2431"/>
        <v/>
      </c>
      <c r="CD763" s="106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070" t="str">
        <f t="shared" ref="CE763:CO765" si="2435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070" t="str">
        <f t="shared" si="2435"/>
        <v/>
      </c>
      <c r="CG763" s="1070" t="str">
        <f t="shared" si="2435"/>
        <v/>
      </c>
      <c r="CH763" s="1070" t="str">
        <f t="shared" si="2435"/>
        <v/>
      </c>
      <c r="CI763" s="1071" t="str">
        <f t="shared" si="2435"/>
        <v/>
      </c>
      <c r="CJ763" s="1071" t="str">
        <f t="shared" si="2435"/>
        <v/>
      </c>
      <c r="CK763" s="1070" t="str">
        <f t="shared" si="2435"/>
        <v/>
      </c>
      <c r="CL763" s="1070" t="str">
        <f t="shared" si="2435"/>
        <v/>
      </c>
      <c r="CM763" s="1070" t="str">
        <f t="shared" si="2435"/>
        <v/>
      </c>
      <c r="CN763" s="1070" t="str">
        <f t="shared" si="2435"/>
        <v/>
      </c>
      <c r="CO763" s="1069" t="str">
        <f t="shared" si="2435"/>
        <v/>
      </c>
      <c r="CP763" s="532" t="str">
        <f t="shared" si="2433"/>
        <v/>
      </c>
      <c r="CQ763" s="533" t="str">
        <f t="shared" si="2433"/>
        <v/>
      </c>
      <c r="CR763" s="534" t="str">
        <f t="shared" si="2433"/>
        <v/>
      </c>
      <c r="CS763" s="534" t="str">
        <f t="shared" si="2433"/>
        <v/>
      </c>
      <c r="CT763" s="534" t="str">
        <f t="shared" si="2433"/>
        <v/>
      </c>
      <c r="CU763" s="534" t="str">
        <f t="shared" si="2433"/>
        <v/>
      </c>
      <c r="CV763" s="534" t="str">
        <f t="shared" si="2433"/>
        <v/>
      </c>
      <c r="CW763" s="535" t="str">
        <f t="shared" si="2433"/>
        <v/>
      </c>
      <c r="CX763" s="535" t="str">
        <f t="shared" si="2433"/>
        <v/>
      </c>
      <c r="CY763" s="535" t="str">
        <f t="shared" si="2433"/>
        <v/>
      </c>
      <c r="CZ763" s="534" t="str">
        <f t="shared" si="2434"/>
        <v/>
      </c>
      <c r="DA763" s="534" t="str">
        <f t="shared" si="2434"/>
        <v/>
      </c>
      <c r="DB763" s="534" t="str">
        <f t="shared" si="2434"/>
        <v/>
      </c>
      <c r="DC763" s="534" t="str">
        <f t="shared" si="2434"/>
        <v/>
      </c>
      <c r="DD763" s="534" t="str">
        <f t="shared" si="2434"/>
        <v/>
      </c>
      <c r="DE763" s="533" t="str">
        <f t="shared" si="2434"/>
        <v/>
      </c>
      <c r="DF763" s="532" t="str">
        <f t="shared" si="2434"/>
        <v/>
      </c>
      <c r="DG763" s="631">
        <f>COUNT(B763:R763)</f>
        <v>0</v>
      </c>
      <c r="DH763" s="96">
        <f>COUNT(T763:AJ763)</f>
        <v>0</v>
      </c>
      <c r="DI763" s="96">
        <f>COUNT(AL763:BB763)</f>
        <v>0</v>
      </c>
      <c r="DJ763" s="96">
        <f>COUNT(BD763:BT763)</f>
        <v>0</v>
      </c>
      <c r="DK763" s="467"/>
      <c r="DL763" s="599"/>
      <c r="DM763" s="599"/>
      <c r="DN763" s="599"/>
      <c r="DO763" s="599"/>
      <c r="DP763" s="599"/>
      <c r="DQ763" s="599"/>
      <c r="DR763" s="599"/>
      <c r="DS763" s="599"/>
      <c r="DT763" s="468"/>
    </row>
    <row r="764" spans="1:124" s="470" customFormat="1" ht="15.75" customHeight="1">
      <c r="A764" s="627" t="s">
        <v>311</v>
      </c>
      <c r="B764" s="260"/>
      <c r="C764" s="260"/>
      <c r="D764" s="260"/>
      <c r="E764" s="260"/>
      <c r="F764" s="260"/>
      <c r="G764" s="260"/>
      <c r="H764" s="260"/>
      <c r="I764" s="260"/>
      <c r="J764" s="260"/>
      <c r="K764" s="260"/>
      <c r="L764" s="260"/>
      <c r="M764" s="260"/>
      <c r="N764" s="260"/>
      <c r="O764" s="260"/>
      <c r="P764" s="260"/>
      <c r="Q764" s="260"/>
      <c r="R764" s="260"/>
      <c r="S764" s="754"/>
      <c r="T764" s="260"/>
      <c r="U764" s="260"/>
      <c r="V764" s="260"/>
      <c r="W764" s="260"/>
      <c r="X764" s="260"/>
      <c r="Y764" s="260"/>
      <c r="Z764" s="1339"/>
      <c r="AA764" s="1339"/>
      <c r="AB764" s="1339"/>
      <c r="AC764" s="1339"/>
      <c r="AD764" s="260"/>
      <c r="AE764" s="1339"/>
      <c r="AF764" s="260"/>
      <c r="AG764" s="260"/>
      <c r="AH764" s="260"/>
      <c r="AI764" s="260"/>
      <c r="AJ764" s="260"/>
      <c r="AK764" s="754"/>
      <c r="AL764" s="260"/>
      <c r="AM764" s="260"/>
      <c r="AN764" s="260"/>
      <c r="AO764" s="260"/>
      <c r="AP764" s="260"/>
      <c r="AQ764" s="260"/>
      <c r="AR764" s="260"/>
      <c r="AS764" s="260"/>
      <c r="AT764" s="260"/>
      <c r="AU764" s="260"/>
      <c r="AV764" s="260"/>
      <c r="AW764" s="260"/>
      <c r="AX764" s="260"/>
      <c r="AY764" s="260"/>
      <c r="AZ764" s="260"/>
      <c r="BA764" s="260"/>
      <c r="BB764" s="260"/>
      <c r="BC764" s="754"/>
      <c r="BD764" s="1339"/>
      <c r="BE764" s="1339"/>
      <c r="BF764" s="1339"/>
      <c r="BG764" s="1339"/>
      <c r="BH764" s="1339"/>
      <c r="BI764" s="1339"/>
      <c r="BJ764" s="1339"/>
      <c r="BK764" s="1339"/>
      <c r="BL764" s="1339"/>
      <c r="BM764" s="1339"/>
      <c r="BN764" s="1339"/>
      <c r="BO764" s="1339"/>
      <c r="BP764" s="1339"/>
      <c r="BQ764" s="1339"/>
      <c r="BR764" s="1339"/>
      <c r="BS764" s="1339"/>
      <c r="BT764" s="1339"/>
      <c r="BU764" s="754"/>
      <c r="BV764" s="260"/>
      <c r="BW764" s="260"/>
      <c r="BX764" s="260"/>
      <c r="BY764" s="260"/>
      <c r="BZ764" s="578" t="str">
        <f t="shared" si="2428"/>
        <v/>
      </c>
      <c r="CA764" s="578" t="str">
        <f t="shared" si="2429"/>
        <v/>
      </c>
      <c r="CB764" s="578" t="str">
        <f t="shared" si="2430"/>
        <v/>
      </c>
      <c r="CC764" s="665" t="str">
        <f t="shared" si="2431"/>
        <v/>
      </c>
      <c r="CD764" s="106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070" t="str">
        <f t="shared" si="2435"/>
        <v/>
      </c>
      <c r="CF764" s="1070" t="str">
        <f t="shared" si="2435"/>
        <v/>
      </c>
      <c r="CG764" s="1070" t="str">
        <f t="shared" si="2435"/>
        <v/>
      </c>
      <c r="CH764" s="1070" t="str">
        <f t="shared" si="2435"/>
        <v/>
      </c>
      <c r="CI764" s="1071" t="str">
        <f t="shared" si="2435"/>
        <v/>
      </c>
      <c r="CJ764" s="1071" t="str">
        <f t="shared" si="2435"/>
        <v/>
      </c>
      <c r="CK764" s="1070" t="str">
        <f t="shared" si="2435"/>
        <v/>
      </c>
      <c r="CL764" s="1070" t="str">
        <f t="shared" si="2435"/>
        <v/>
      </c>
      <c r="CM764" s="1070" t="str">
        <f t="shared" si="2435"/>
        <v/>
      </c>
      <c r="CN764" s="1070" t="str">
        <f t="shared" si="2435"/>
        <v/>
      </c>
      <c r="CO764" s="1069" t="str">
        <f t="shared" si="2435"/>
        <v/>
      </c>
      <c r="CP764" s="532" t="str">
        <f t="shared" si="2433"/>
        <v/>
      </c>
      <c r="CQ764" s="533" t="str">
        <f t="shared" si="2433"/>
        <v/>
      </c>
      <c r="CR764" s="534" t="str">
        <f t="shared" si="2433"/>
        <v/>
      </c>
      <c r="CS764" s="534" t="str">
        <f t="shared" si="2433"/>
        <v/>
      </c>
      <c r="CT764" s="534" t="str">
        <f t="shared" si="2433"/>
        <v/>
      </c>
      <c r="CU764" s="534" t="str">
        <f t="shared" si="2433"/>
        <v/>
      </c>
      <c r="CV764" s="534" t="str">
        <f t="shared" si="2433"/>
        <v/>
      </c>
      <c r="CW764" s="535" t="str">
        <f t="shared" si="2433"/>
        <v/>
      </c>
      <c r="CX764" s="535" t="str">
        <f t="shared" si="2433"/>
        <v/>
      </c>
      <c r="CY764" s="535" t="str">
        <f t="shared" si="2433"/>
        <v/>
      </c>
      <c r="CZ764" s="534" t="str">
        <f t="shared" si="2434"/>
        <v/>
      </c>
      <c r="DA764" s="534" t="str">
        <f t="shared" si="2434"/>
        <v/>
      </c>
      <c r="DB764" s="534" t="str">
        <f t="shared" si="2434"/>
        <v/>
      </c>
      <c r="DC764" s="534" t="str">
        <f t="shared" si="2434"/>
        <v/>
      </c>
      <c r="DD764" s="534" t="str">
        <f t="shared" si="2434"/>
        <v/>
      </c>
      <c r="DE764" s="533" t="str">
        <f t="shared" si="2434"/>
        <v/>
      </c>
      <c r="DF764" s="532" t="str">
        <f t="shared" si="2434"/>
        <v/>
      </c>
      <c r="DG764" s="631">
        <f>COUNT(B764:R764)</f>
        <v>0</v>
      </c>
      <c r="DH764" s="96">
        <f>COUNT(T764:AJ764)</f>
        <v>0</v>
      </c>
      <c r="DI764" s="96">
        <f>COUNT(AL764:BB764)</f>
        <v>0</v>
      </c>
      <c r="DJ764" s="96">
        <f>COUNT(BD764:BT764)</f>
        <v>0</v>
      </c>
      <c r="DK764" s="467"/>
      <c r="DL764" s="599"/>
      <c r="DM764" s="599"/>
      <c r="DN764" s="599"/>
      <c r="DO764" s="599"/>
      <c r="DP764" s="599"/>
      <c r="DQ764" s="599"/>
      <c r="DR764" s="599"/>
      <c r="DS764" s="599"/>
      <c r="DT764" s="468"/>
    </row>
    <row r="765" spans="1:124" s="470" customFormat="1" ht="15.75" customHeight="1">
      <c r="A765" s="619" t="s">
        <v>312</v>
      </c>
      <c r="B765" s="588" t="str">
        <f t="shared" ref="B765:M765" si="2436">IF(B762="","",B762*B763*B764)</f>
        <v/>
      </c>
      <c r="C765" s="588" t="str">
        <f t="shared" si="2436"/>
        <v/>
      </c>
      <c r="D765" s="588" t="str">
        <f t="shared" si="2436"/>
        <v/>
      </c>
      <c r="E765" s="588" t="str">
        <f t="shared" si="2436"/>
        <v/>
      </c>
      <c r="F765" s="588" t="str">
        <f t="shared" si="2436"/>
        <v/>
      </c>
      <c r="G765" s="588" t="str">
        <f t="shared" si="2436"/>
        <v/>
      </c>
      <c r="H765" s="588" t="str">
        <f t="shared" si="2436"/>
        <v/>
      </c>
      <c r="I765" s="588" t="str">
        <f t="shared" si="2436"/>
        <v/>
      </c>
      <c r="J765" s="588" t="str">
        <f t="shared" si="2436"/>
        <v/>
      </c>
      <c r="K765" s="588" t="str">
        <f t="shared" si="2436"/>
        <v/>
      </c>
      <c r="L765" s="588" t="str">
        <f t="shared" si="2436"/>
        <v/>
      </c>
      <c r="M765" s="588" t="str">
        <f t="shared" si="2436"/>
        <v/>
      </c>
      <c r="N765" s="588"/>
      <c r="O765" s="588"/>
      <c r="P765" s="588"/>
      <c r="Q765" s="588"/>
      <c r="R765" s="588"/>
      <c r="S765" s="626"/>
      <c r="T765" s="588" t="str">
        <f t="shared" ref="T765:AE765" si="2437">IF(T762="","",T762*T763*T764)</f>
        <v/>
      </c>
      <c r="U765" s="588" t="str">
        <f t="shared" si="2437"/>
        <v/>
      </c>
      <c r="V765" s="588" t="str">
        <f t="shared" si="2437"/>
        <v/>
      </c>
      <c r="W765" s="588" t="str">
        <f t="shared" si="2437"/>
        <v/>
      </c>
      <c r="X765" s="588" t="str">
        <f t="shared" si="2437"/>
        <v/>
      </c>
      <c r="Y765" s="588" t="str">
        <f t="shared" si="2437"/>
        <v/>
      </c>
      <c r="Z765" s="1341" t="str">
        <f t="shared" si="2437"/>
        <v/>
      </c>
      <c r="AA765" s="1341" t="str">
        <f t="shared" si="2437"/>
        <v/>
      </c>
      <c r="AB765" s="1341" t="str">
        <f t="shared" si="2437"/>
        <v/>
      </c>
      <c r="AC765" s="1341" t="str">
        <f t="shared" si="2437"/>
        <v/>
      </c>
      <c r="AD765" s="588" t="str">
        <f t="shared" si="2437"/>
        <v/>
      </c>
      <c r="AE765" s="1341" t="str">
        <f t="shared" si="2437"/>
        <v/>
      </c>
      <c r="AF765" s="588"/>
      <c r="AG765" s="588"/>
      <c r="AH765" s="588"/>
      <c r="AI765" s="588"/>
      <c r="AJ765" s="588"/>
      <c r="AK765" s="626"/>
      <c r="AL765" s="588" t="str">
        <f t="shared" ref="AL765:AW765" si="2438">IF(AL762="","",AL762*AL763*AL764)</f>
        <v/>
      </c>
      <c r="AM765" s="588" t="str">
        <f t="shared" si="2438"/>
        <v/>
      </c>
      <c r="AN765" s="588" t="str">
        <f t="shared" si="2438"/>
        <v/>
      </c>
      <c r="AO765" s="588" t="str">
        <f t="shared" si="2438"/>
        <v/>
      </c>
      <c r="AP765" s="588" t="str">
        <f t="shared" si="2438"/>
        <v/>
      </c>
      <c r="AQ765" s="588" t="str">
        <f t="shared" si="2438"/>
        <v/>
      </c>
      <c r="AR765" s="588" t="str">
        <f t="shared" si="2438"/>
        <v/>
      </c>
      <c r="AS765" s="588" t="str">
        <f t="shared" si="2438"/>
        <v/>
      </c>
      <c r="AT765" s="588" t="str">
        <f t="shared" si="2438"/>
        <v/>
      </c>
      <c r="AU765" s="588" t="str">
        <f t="shared" si="2438"/>
        <v/>
      </c>
      <c r="AV765" s="588" t="str">
        <f t="shared" si="2438"/>
        <v/>
      </c>
      <c r="AW765" s="588" t="str">
        <f t="shared" si="2438"/>
        <v/>
      </c>
      <c r="AX765" s="588"/>
      <c r="AY765" s="588"/>
      <c r="AZ765" s="588"/>
      <c r="BA765" s="588"/>
      <c r="BB765" s="588"/>
      <c r="BC765" s="626"/>
      <c r="BD765" s="1341" t="str">
        <f t="shared" ref="BD765:BO765" si="2439">IF(BD762="","",BD762*BD763*BD764)</f>
        <v/>
      </c>
      <c r="BE765" s="1341" t="str">
        <f t="shared" si="2439"/>
        <v/>
      </c>
      <c r="BF765" s="1341" t="str">
        <f t="shared" si="2439"/>
        <v/>
      </c>
      <c r="BG765" s="1341" t="str">
        <f t="shared" si="2439"/>
        <v/>
      </c>
      <c r="BH765" s="1341" t="str">
        <f t="shared" si="2439"/>
        <v/>
      </c>
      <c r="BI765" s="1341" t="str">
        <f t="shared" si="2439"/>
        <v/>
      </c>
      <c r="BJ765" s="1341" t="str">
        <f t="shared" si="2439"/>
        <v/>
      </c>
      <c r="BK765" s="1341" t="str">
        <f t="shared" si="2439"/>
        <v/>
      </c>
      <c r="BL765" s="1341" t="str">
        <f t="shared" si="2439"/>
        <v/>
      </c>
      <c r="BM765" s="1341" t="str">
        <f t="shared" si="2439"/>
        <v/>
      </c>
      <c r="BN765" s="1341" t="str">
        <f t="shared" si="2439"/>
        <v/>
      </c>
      <c r="BO765" s="1341" t="str">
        <f t="shared" si="2439"/>
        <v/>
      </c>
      <c r="BP765" s="1341"/>
      <c r="BQ765" s="1341"/>
      <c r="BR765" s="1341"/>
      <c r="BS765" s="1341"/>
      <c r="BT765" s="1341"/>
      <c r="BU765" s="626"/>
      <c r="BV765" s="588" t="str">
        <f>IF(BV762="","",BV762*BV763*BV764)</f>
        <v/>
      </c>
      <c r="BW765" s="588" t="str">
        <f>IF(BW762="","",BW762*BW763*BW764)</f>
        <v/>
      </c>
      <c r="BX765" s="588" t="str">
        <f>IF(BX762="","",BX762*BX763*BX764)</f>
        <v/>
      </c>
      <c r="BY765" s="588" t="str">
        <f>IF(BY762="","",BY762*BY763*BY764)</f>
        <v/>
      </c>
      <c r="BZ765" s="578" t="str">
        <f t="shared" si="2428"/>
        <v/>
      </c>
      <c r="CA765" s="578" t="str">
        <f t="shared" si="2429"/>
        <v/>
      </c>
      <c r="CB765" s="578" t="str">
        <f t="shared" si="2430"/>
        <v/>
      </c>
      <c r="CC765" s="665" t="str">
        <f t="shared" si="2431"/>
        <v/>
      </c>
      <c r="CD765" s="1069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070" t="str">
        <f t="shared" si="2435"/>
        <v/>
      </c>
      <c r="CF765" s="1070" t="str">
        <f t="shared" si="2435"/>
        <v/>
      </c>
      <c r="CG765" s="1070" t="str">
        <f t="shared" si="2435"/>
        <v/>
      </c>
      <c r="CH765" s="1070" t="str">
        <f t="shared" si="2435"/>
        <v/>
      </c>
      <c r="CI765" s="1071" t="str">
        <f t="shared" si="2435"/>
        <v/>
      </c>
      <c r="CJ765" s="1071" t="str">
        <f t="shared" si="2435"/>
        <v/>
      </c>
      <c r="CK765" s="1070" t="str">
        <f t="shared" si="2435"/>
        <v/>
      </c>
      <c r="CL765" s="1070" t="str">
        <f t="shared" si="2435"/>
        <v/>
      </c>
      <c r="CM765" s="1070" t="str">
        <f t="shared" si="2435"/>
        <v/>
      </c>
      <c r="CN765" s="1070" t="str">
        <f t="shared" si="2435"/>
        <v/>
      </c>
      <c r="CO765" s="1069" t="str">
        <f t="shared" si="2435"/>
        <v/>
      </c>
      <c r="CP765" s="532" t="str">
        <f t="shared" si="2433"/>
        <v/>
      </c>
      <c r="CQ765" s="533" t="str">
        <f t="shared" si="2433"/>
        <v/>
      </c>
      <c r="CR765" s="534" t="str">
        <f t="shared" si="2433"/>
        <v/>
      </c>
      <c r="CS765" s="534" t="str">
        <f t="shared" si="2433"/>
        <v/>
      </c>
      <c r="CT765" s="534" t="str">
        <f t="shared" si="2433"/>
        <v/>
      </c>
      <c r="CU765" s="534" t="str">
        <f t="shared" si="2433"/>
        <v/>
      </c>
      <c r="CV765" s="534" t="str">
        <f t="shared" si="2433"/>
        <v/>
      </c>
      <c r="CW765" s="535" t="str">
        <f t="shared" si="2433"/>
        <v/>
      </c>
      <c r="CX765" s="535" t="str">
        <f t="shared" si="2433"/>
        <v/>
      </c>
      <c r="CY765" s="535" t="str">
        <f t="shared" si="2433"/>
        <v/>
      </c>
      <c r="CZ765" s="534" t="str">
        <f t="shared" si="2434"/>
        <v/>
      </c>
      <c r="DA765" s="534" t="str">
        <f t="shared" si="2434"/>
        <v/>
      </c>
      <c r="DB765" s="534" t="str">
        <f t="shared" si="2434"/>
        <v/>
      </c>
      <c r="DC765" s="534" t="str">
        <f t="shared" si="2434"/>
        <v/>
      </c>
      <c r="DD765" s="534" t="str">
        <f t="shared" si="2434"/>
        <v/>
      </c>
      <c r="DE765" s="533" t="str">
        <f t="shared" si="2434"/>
        <v/>
      </c>
      <c r="DF765" s="532" t="str">
        <f t="shared" si="2434"/>
        <v/>
      </c>
      <c r="DG765" s="631">
        <f>COUNT(B765:R765)</f>
        <v>0</v>
      </c>
      <c r="DH765" s="96">
        <f>COUNT(T765:AJ765)</f>
        <v>0</v>
      </c>
      <c r="DI765" s="96">
        <f>COUNT(AL765:BB765)</f>
        <v>0</v>
      </c>
      <c r="DJ765" s="96">
        <f>COUNT(BD765:BT765)</f>
        <v>0</v>
      </c>
      <c r="DK765" s="467"/>
      <c r="DL765" s="599"/>
      <c r="DM765" s="599"/>
      <c r="DN765" s="599"/>
      <c r="DO765" s="599"/>
      <c r="DP765" s="599"/>
      <c r="DQ765" s="599"/>
      <c r="DR765" s="599"/>
      <c r="DS765" s="599"/>
      <c r="DT765" s="468"/>
    </row>
    <row r="766" spans="1:124" s="470" customFormat="1" ht="15.75" customHeight="1">
      <c r="A766" s="755" t="s">
        <v>909</v>
      </c>
      <c r="B766" s="260"/>
      <c r="C766" s="260"/>
      <c r="D766" s="260"/>
      <c r="E766" s="260"/>
      <c r="F766" s="260"/>
      <c r="G766" s="260"/>
      <c r="H766" s="260"/>
      <c r="I766" s="260"/>
      <c r="J766" s="260"/>
      <c r="K766" s="260"/>
      <c r="L766" s="260"/>
      <c r="M766" s="260"/>
      <c r="N766" s="260"/>
      <c r="O766" s="260"/>
      <c r="P766" s="260"/>
      <c r="Q766" s="260"/>
      <c r="R766" s="260"/>
      <c r="S766" s="754"/>
      <c r="T766" s="260"/>
      <c r="U766" s="260"/>
      <c r="V766" s="260"/>
      <c r="W766" s="260"/>
      <c r="X766" s="260"/>
      <c r="Y766" s="260"/>
      <c r="Z766" s="1339"/>
      <c r="AA766" s="1339"/>
      <c r="AB766" s="1339"/>
      <c r="AC766" s="1339"/>
      <c r="AD766" s="260"/>
      <c r="AE766" s="1339"/>
      <c r="AF766" s="260"/>
      <c r="AG766" s="260"/>
      <c r="AH766" s="260"/>
      <c r="AI766" s="260"/>
      <c r="AJ766" s="260"/>
      <c r="AK766" s="754"/>
      <c r="AL766" s="260"/>
      <c r="AM766" s="260"/>
      <c r="AN766" s="260"/>
      <c r="AO766" s="260"/>
      <c r="AP766" s="260"/>
      <c r="AQ766" s="260"/>
      <c r="AR766" s="260"/>
      <c r="AS766" s="260"/>
      <c r="AT766" s="260"/>
      <c r="AU766" s="260"/>
      <c r="AV766" s="260"/>
      <c r="AW766" s="260"/>
      <c r="AX766" s="260"/>
      <c r="AY766" s="260"/>
      <c r="AZ766" s="260"/>
      <c r="BA766" s="260"/>
      <c r="BB766" s="260"/>
      <c r="BC766" s="754"/>
      <c r="BD766" s="1339"/>
      <c r="BE766" s="1339"/>
      <c r="BF766" s="1339"/>
      <c r="BG766" s="1339"/>
      <c r="BH766" s="1339"/>
      <c r="BI766" s="1339"/>
      <c r="BJ766" s="1339"/>
      <c r="BK766" s="1339"/>
      <c r="BL766" s="1339"/>
      <c r="BM766" s="1339"/>
      <c r="BN766" s="1339"/>
      <c r="BO766" s="1339"/>
      <c r="BP766" s="1339"/>
      <c r="BQ766" s="1339"/>
      <c r="BR766" s="1339"/>
      <c r="BS766" s="1339"/>
      <c r="BT766" s="1339"/>
      <c r="BU766" s="754"/>
      <c r="BV766" s="260"/>
      <c r="BW766" s="260"/>
      <c r="BX766" s="260"/>
      <c r="BY766" s="260"/>
      <c r="BZ766" s="570" t="str">
        <f t="shared" si="2428"/>
        <v/>
      </c>
      <c r="CA766" s="570" t="str">
        <f t="shared" si="2429"/>
        <v/>
      </c>
      <c r="CB766" s="570" t="str">
        <f t="shared" si="2430"/>
        <v/>
      </c>
      <c r="CC766" s="664" t="str">
        <f t="shared" si="2431"/>
        <v/>
      </c>
      <c r="CD766" s="1076"/>
      <c r="CE766" s="1076"/>
      <c r="CF766" s="1076"/>
      <c r="CG766" s="1076"/>
      <c r="CH766" s="1076"/>
      <c r="CI766" s="1076"/>
      <c r="CJ766" s="1076"/>
      <c r="CK766" s="1076"/>
      <c r="CL766" s="1076"/>
      <c r="CM766" s="1076"/>
      <c r="CN766" s="1076"/>
      <c r="CO766" s="1076"/>
      <c r="CP766" s="188"/>
      <c r="CQ766" s="188"/>
      <c r="CR766" s="188"/>
      <c r="CS766" s="188"/>
      <c r="CT766" s="188"/>
      <c r="CU766" s="188"/>
      <c r="CV766" s="188"/>
      <c r="CW766" s="188"/>
      <c r="CX766" s="188"/>
      <c r="CY766" s="188"/>
      <c r="CZ766" s="188"/>
      <c r="DA766" s="188"/>
      <c r="DB766" s="188"/>
      <c r="DC766" s="188"/>
      <c r="DD766" s="188"/>
      <c r="DE766" s="188"/>
      <c r="DF766" s="188"/>
      <c r="DG766" s="579"/>
      <c r="DH766" s="98"/>
      <c r="DI766" s="98"/>
      <c r="DJ766" s="98"/>
      <c r="DK766" s="572"/>
      <c r="DL766" s="598"/>
      <c r="DM766" s="598"/>
      <c r="DN766" s="598"/>
      <c r="DO766" s="598"/>
      <c r="DP766" s="598"/>
      <c r="DQ766" s="598"/>
      <c r="DR766" s="598"/>
      <c r="DS766" s="598"/>
      <c r="DT766" s="468"/>
    </row>
    <row r="767" spans="1:124" s="470" customFormat="1" ht="15.75" customHeight="1">
      <c r="A767" s="627" t="s">
        <v>295</v>
      </c>
      <c r="B767" s="260"/>
      <c r="C767" s="260"/>
      <c r="D767" s="260"/>
      <c r="E767" s="260"/>
      <c r="F767" s="260"/>
      <c r="G767" s="260"/>
      <c r="H767" s="260"/>
      <c r="I767" s="260"/>
      <c r="J767" s="260"/>
      <c r="K767" s="260"/>
      <c r="L767" s="260"/>
      <c r="M767" s="260"/>
      <c r="N767" s="260"/>
      <c r="O767" s="260"/>
      <c r="P767" s="260"/>
      <c r="Q767" s="260"/>
      <c r="R767" s="260"/>
      <c r="S767" s="754"/>
      <c r="T767" s="260"/>
      <c r="U767" s="260"/>
      <c r="V767" s="260"/>
      <c r="W767" s="260"/>
      <c r="X767" s="260"/>
      <c r="Y767" s="260"/>
      <c r="Z767" s="1339"/>
      <c r="AA767" s="1339"/>
      <c r="AB767" s="1339"/>
      <c r="AC767" s="1339"/>
      <c r="AD767" s="260"/>
      <c r="AE767" s="1339"/>
      <c r="AF767" s="260"/>
      <c r="AG767" s="260"/>
      <c r="AH767" s="260"/>
      <c r="AI767" s="260"/>
      <c r="AJ767" s="260"/>
      <c r="AK767" s="754"/>
      <c r="AL767" s="260"/>
      <c r="AM767" s="260"/>
      <c r="AN767" s="260"/>
      <c r="AO767" s="260"/>
      <c r="AP767" s="260"/>
      <c r="AQ767" s="260">
        <v>1</v>
      </c>
      <c r="AR767" s="260"/>
      <c r="AS767" s="260"/>
      <c r="AT767" s="260"/>
      <c r="AU767" s="260"/>
      <c r="AV767" s="260"/>
      <c r="AW767" s="260"/>
      <c r="AX767" s="260"/>
      <c r="AY767" s="260"/>
      <c r="AZ767" s="260"/>
      <c r="BA767" s="260"/>
      <c r="BB767" s="260"/>
      <c r="BC767" s="754"/>
      <c r="BD767" s="1339"/>
      <c r="BE767" s="1339"/>
      <c r="BF767" s="1339"/>
      <c r="BG767" s="1339"/>
      <c r="BH767" s="1339"/>
      <c r="BI767" s="1339"/>
      <c r="BJ767" s="1339"/>
      <c r="BK767" s="1339"/>
      <c r="BL767" s="1339">
        <v>1</v>
      </c>
      <c r="BM767" s="1339"/>
      <c r="BN767" s="1339"/>
      <c r="BO767" s="1339"/>
      <c r="BP767" s="1339"/>
      <c r="BQ767" s="1339"/>
      <c r="BR767" s="1339"/>
      <c r="BS767" s="1339"/>
      <c r="BT767" s="1339"/>
      <c r="BU767" s="754"/>
      <c r="BV767" s="260"/>
      <c r="BW767" s="260"/>
      <c r="BX767" s="260"/>
      <c r="BY767" s="260"/>
      <c r="BZ767" s="578" t="str">
        <f t="shared" si="2428"/>
        <v/>
      </c>
      <c r="CA767" s="578" t="str">
        <f t="shared" si="2429"/>
        <v/>
      </c>
      <c r="CB767" s="578" t="str">
        <f t="shared" si="2430"/>
        <v/>
      </c>
      <c r="CC767" s="665" t="str">
        <f t="shared" si="2431"/>
        <v/>
      </c>
      <c r="CD767" s="1069" t="str">
        <f t="shared" ref="CD767:CO767" si="2440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070" t="str">
        <f t="shared" si="2440"/>
        <v/>
      </c>
      <c r="CF767" s="1070" t="str">
        <f t="shared" si="2440"/>
        <v/>
      </c>
      <c r="CG767" s="1070" t="str">
        <f t="shared" si="2440"/>
        <v/>
      </c>
      <c r="CH767" s="1070" t="str">
        <f t="shared" si="2440"/>
        <v/>
      </c>
      <c r="CI767" s="1071">
        <f t="shared" si="2440"/>
        <v>1</v>
      </c>
      <c r="CJ767" s="1071" t="str">
        <f t="shared" si="2440"/>
        <v/>
      </c>
      <c r="CK767" s="1070" t="str">
        <f t="shared" si="2440"/>
        <v/>
      </c>
      <c r="CL767" s="1070" t="str">
        <f t="shared" si="2440"/>
        <v/>
      </c>
      <c r="CM767" s="1070" t="str">
        <f t="shared" si="2440"/>
        <v/>
      </c>
      <c r="CN767" s="1070" t="str">
        <f t="shared" si="2440"/>
        <v/>
      </c>
      <c r="CO767" s="1069" t="str">
        <f t="shared" si="2440"/>
        <v/>
      </c>
      <c r="CP767" s="532" t="str">
        <f t="shared" ref="CP767:CY770" si="2441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33" t="str">
        <f t="shared" si="2441"/>
        <v/>
      </c>
      <c r="CR767" s="534" t="str">
        <f t="shared" si="2441"/>
        <v/>
      </c>
      <c r="CS767" s="534" t="str">
        <f t="shared" si="2441"/>
        <v/>
      </c>
      <c r="CT767" s="534" t="str">
        <f t="shared" si="2441"/>
        <v/>
      </c>
      <c r="CU767" s="534" t="str">
        <f t="shared" si="2441"/>
        <v/>
      </c>
      <c r="CV767" s="534" t="str">
        <f t="shared" si="2441"/>
        <v/>
      </c>
      <c r="CW767" s="535" t="str">
        <f t="shared" si="2441"/>
        <v/>
      </c>
      <c r="CX767" s="535">
        <f t="shared" si="2441"/>
        <v>1</v>
      </c>
      <c r="CY767" s="535" t="str">
        <f t="shared" si="2441"/>
        <v/>
      </c>
      <c r="CZ767" s="534" t="str">
        <f t="shared" ref="CZ767:DF770" si="2442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/>
      </c>
      <c r="DA767" s="534" t="str">
        <f t="shared" si="2442"/>
        <v/>
      </c>
      <c r="DB767" s="534" t="str">
        <f t="shared" si="2442"/>
        <v/>
      </c>
      <c r="DC767" s="534" t="str">
        <f t="shared" si="2442"/>
        <v/>
      </c>
      <c r="DD767" s="534" t="str">
        <f t="shared" si="2442"/>
        <v/>
      </c>
      <c r="DE767" s="533" t="str">
        <f t="shared" si="2442"/>
        <v/>
      </c>
      <c r="DF767" s="532" t="str">
        <f t="shared" si="2442"/>
        <v/>
      </c>
      <c r="DG767" s="631">
        <f>COUNT(B767:R767)</f>
        <v>0</v>
      </c>
      <c r="DH767" s="96">
        <f>COUNT(T767:AJ767)</f>
        <v>0</v>
      </c>
      <c r="DI767" s="96">
        <f>COUNT(AL767:BB767)</f>
        <v>1</v>
      </c>
      <c r="DJ767" s="96">
        <f>COUNT(BD767:BT767)</f>
        <v>1</v>
      </c>
      <c r="DK767" s="467"/>
      <c r="DL767" s="599"/>
      <c r="DM767" s="599"/>
      <c r="DN767" s="599"/>
      <c r="DO767" s="599"/>
      <c r="DP767" s="599"/>
      <c r="DQ767" s="599"/>
      <c r="DR767" s="599"/>
      <c r="DS767" s="599"/>
      <c r="DT767" s="468"/>
    </row>
    <row r="768" spans="1:124" s="470" customFormat="1" ht="15.75" customHeight="1">
      <c r="A768" s="627" t="s">
        <v>280</v>
      </c>
      <c r="B768" s="260"/>
      <c r="C768" s="260"/>
      <c r="D768" s="260"/>
      <c r="E768" s="260"/>
      <c r="F768" s="260"/>
      <c r="G768" s="260"/>
      <c r="H768" s="260"/>
      <c r="I768" s="260"/>
      <c r="J768" s="260"/>
      <c r="K768" s="260"/>
      <c r="L768" s="260"/>
      <c r="M768" s="260"/>
      <c r="N768" s="260"/>
      <c r="O768" s="260"/>
      <c r="P768" s="260"/>
      <c r="Q768" s="260"/>
      <c r="R768" s="260"/>
      <c r="S768" s="754"/>
      <c r="T768" s="260"/>
      <c r="U768" s="260"/>
      <c r="V768" s="260"/>
      <c r="W768" s="260"/>
      <c r="X768" s="260"/>
      <c r="Y768" s="260"/>
      <c r="Z768" s="1339"/>
      <c r="AA768" s="1339"/>
      <c r="AB768" s="1339"/>
      <c r="AC768" s="1339"/>
      <c r="AD768" s="260"/>
      <c r="AE768" s="1339"/>
      <c r="AF768" s="260"/>
      <c r="AG768" s="260"/>
      <c r="AH768" s="260"/>
      <c r="AI768" s="260"/>
      <c r="AJ768" s="260"/>
      <c r="AK768" s="754"/>
      <c r="AL768" s="260"/>
      <c r="AM768" s="260"/>
      <c r="AN768" s="260"/>
      <c r="AO768" s="260"/>
      <c r="AP768" s="260"/>
      <c r="AQ768" s="260">
        <v>12</v>
      </c>
      <c r="AR768" s="260"/>
      <c r="AS768" s="260"/>
      <c r="AT768" s="260"/>
      <c r="AU768" s="260"/>
      <c r="AV768" s="260"/>
      <c r="AW768" s="260"/>
      <c r="AX768" s="260"/>
      <c r="AY768" s="260"/>
      <c r="AZ768" s="260"/>
      <c r="BA768" s="260"/>
      <c r="BB768" s="260"/>
      <c r="BC768" s="754"/>
      <c r="BD768" s="1339"/>
      <c r="BE768" s="1339"/>
      <c r="BF768" s="1339"/>
      <c r="BG768" s="1339"/>
      <c r="BH768" s="1339"/>
      <c r="BI768" s="1339"/>
      <c r="BJ768" s="1339"/>
      <c r="BK768" s="1339"/>
      <c r="BL768" s="1339">
        <v>12</v>
      </c>
      <c r="BM768" s="1339"/>
      <c r="BN768" s="1339"/>
      <c r="BO768" s="1339"/>
      <c r="BP768" s="1339"/>
      <c r="BQ768" s="1339"/>
      <c r="BR768" s="1339"/>
      <c r="BS768" s="1339"/>
      <c r="BT768" s="1339"/>
      <c r="BU768" s="754"/>
      <c r="BV768" s="260"/>
      <c r="BW768" s="260"/>
      <c r="BX768" s="260"/>
      <c r="BY768" s="260"/>
      <c r="BZ768" s="578" t="str">
        <f t="shared" si="2428"/>
        <v/>
      </c>
      <c r="CA768" s="578" t="str">
        <f t="shared" si="2429"/>
        <v/>
      </c>
      <c r="CB768" s="578" t="str">
        <f t="shared" si="2430"/>
        <v/>
      </c>
      <c r="CC768" s="665" t="str">
        <f t="shared" si="2431"/>
        <v/>
      </c>
      <c r="CD768" s="106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070" t="str">
        <f t="shared" ref="CE768:CO770" si="2443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070" t="str">
        <f t="shared" si="2443"/>
        <v/>
      </c>
      <c r="CG768" s="1070" t="str">
        <f t="shared" si="2443"/>
        <v/>
      </c>
      <c r="CH768" s="1070" t="str">
        <f t="shared" si="2443"/>
        <v/>
      </c>
      <c r="CI768" s="1071">
        <f t="shared" si="2443"/>
        <v>12</v>
      </c>
      <c r="CJ768" s="1071" t="str">
        <f t="shared" si="2443"/>
        <v/>
      </c>
      <c r="CK768" s="1070" t="str">
        <f t="shared" si="2443"/>
        <v/>
      </c>
      <c r="CL768" s="1070" t="str">
        <f t="shared" si="2443"/>
        <v/>
      </c>
      <c r="CM768" s="1070" t="str">
        <f t="shared" si="2443"/>
        <v/>
      </c>
      <c r="CN768" s="1070" t="str">
        <f t="shared" si="2443"/>
        <v/>
      </c>
      <c r="CO768" s="1069" t="str">
        <f t="shared" si="2443"/>
        <v/>
      </c>
      <c r="CP768" s="532" t="str">
        <f t="shared" si="2441"/>
        <v/>
      </c>
      <c r="CQ768" s="533" t="str">
        <f t="shared" si="2441"/>
        <v/>
      </c>
      <c r="CR768" s="534" t="str">
        <f t="shared" si="2441"/>
        <v/>
      </c>
      <c r="CS768" s="534" t="str">
        <f t="shared" si="2441"/>
        <v/>
      </c>
      <c r="CT768" s="534" t="str">
        <f t="shared" si="2441"/>
        <v/>
      </c>
      <c r="CU768" s="534" t="str">
        <f t="shared" si="2441"/>
        <v/>
      </c>
      <c r="CV768" s="534" t="str">
        <f t="shared" si="2441"/>
        <v/>
      </c>
      <c r="CW768" s="535" t="str">
        <f t="shared" si="2441"/>
        <v/>
      </c>
      <c r="CX768" s="535">
        <f t="shared" si="2441"/>
        <v>12</v>
      </c>
      <c r="CY768" s="535" t="str">
        <f t="shared" si="2441"/>
        <v/>
      </c>
      <c r="CZ768" s="534" t="str">
        <f t="shared" si="2442"/>
        <v/>
      </c>
      <c r="DA768" s="534" t="str">
        <f t="shared" si="2442"/>
        <v/>
      </c>
      <c r="DB768" s="534" t="str">
        <f t="shared" si="2442"/>
        <v/>
      </c>
      <c r="DC768" s="534" t="str">
        <f t="shared" si="2442"/>
        <v/>
      </c>
      <c r="DD768" s="534" t="str">
        <f t="shared" si="2442"/>
        <v/>
      </c>
      <c r="DE768" s="533" t="str">
        <f t="shared" si="2442"/>
        <v/>
      </c>
      <c r="DF768" s="532" t="str">
        <f t="shared" si="2442"/>
        <v/>
      </c>
      <c r="DG768" s="631">
        <f>COUNT(B768:R768)</f>
        <v>0</v>
      </c>
      <c r="DH768" s="96">
        <f>COUNT(T768:AJ768)</f>
        <v>0</v>
      </c>
      <c r="DI768" s="96">
        <f>COUNT(AL768:BB768)</f>
        <v>1</v>
      </c>
      <c r="DJ768" s="96">
        <f>COUNT(BD768:BT768)</f>
        <v>1</v>
      </c>
      <c r="DK768" s="467"/>
      <c r="DL768" s="599"/>
      <c r="DM768" s="599"/>
      <c r="DN768" s="599"/>
      <c r="DO768" s="599"/>
      <c r="DP768" s="599"/>
      <c r="DQ768" s="599"/>
      <c r="DR768" s="599"/>
      <c r="DS768" s="599"/>
      <c r="DT768" s="468"/>
    </row>
    <row r="769" spans="1:124" s="470" customFormat="1" ht="15.75" customHeight="1">
      <c r="A769" s="627" t="s">
        <v>311</v>
      </c>
      <c r="B769" s="260"/>
      <c r="C769" s="260"/>
      <c r="D769" s="260"/>
      <c r="E769" s="260"/>
      <c r="F769" s="260"/>
      <c r="G769" s="260"/>
      <c r="H769" s="260"/>
      <c r="I769" s="260"/>
      <c r="J769" s="260"/>
      <c r="K769" s="260"/>
      <c r="L769" s="260"/>
      <c r="M769" s="260"/>
      <c r="N769" s="260"/>
      <c r="O769" s="260"/>
      <c r="P769" s="260"/>
      <c r="Q769" s="260"/>
      <c r="R769" s="260"/>
      <c r="S769" s="754"/>
      <c r="T769" s="260"/>
      <c r="U769" s="260"/>
      <c r="V769" s="260"/>
      <c r="W769" s="260"/>
      <c r="X769" s="260"/>
      <c r="Y769" s="260"/>
      <c r="Z769" s="1339"/>
      <c r="AA769" s="1339"/>
      <c r="AB769" s="1339"/>
      <c r="AC769" s="1339"/>
      <c r="AD769" s="260"/>
      <c r="AE769" s="1339"/>
      <c r="AF769" s="260"/>
      <c r="AG769" s="260"/>
      <c r="AH769" s="260"/>
      <c r="AI769" s="260"/>
      <c r="AJ769" s="260"/>
      <c r="AK769" s="754"/>
      <c r="AL769" s="260"/>
      <c r="AM769" s="260"/>
      <c r="AN769" s="260"/>
      <c r="AO769" s="260"/>
      <c r="AP769" s="260"/>
      <c r="AQ769" s="260">
        <v>300</v>
      </c>
      <c r="AR769" s="260"/>
      <c r="AS769" s="260"/>
      <c r="AT769" s="260"/>
      <c r="AU769" s="260"/>
      <c r="AV769" s="260"/>
      <c r="AW769" s="260"/>
      <c r="AX769" s="260"/>
      <c r="AY769" s="260"/>
      <c r="AZ769" s="260"/>
      <c r="BA769" s="260"/>
      <c r="BB769" s="260"/>
      <c r="BC769" s="754"/>
      <c r="BD769" s="1339"/>
      <c r="BE769" s="1339"/>
      <c r="BF769" s="1339"/>
      <c r="BG769" s="1339"/>
      <c r="BH769" s="1339"/>
      <c r="BI769" s="1339"/>
      <c r="BJ769" s="1339"/>
      <c r="BK769" s="1339"/>
      <c r="BL769" s="1339">
        <v>2000</v>
      </c>
      <c r="BM769" s="1339"/>
      <c r="BN769" s="1339"/>
      <c r="BO769" s="1339"/>
      <c r="BP769" s="1339"/>
      <c r="BQ769" s="1339"/>
      <c r="BR769" s="1339"/>
      <c r="BS769" s="1339"/>
      <c r="BT769" s="1339"/>
      <c r="BU769" s="754"/>
      <c r="BV769" s="260"/>
      <c r="BW769" s="260"/>
      <c r="BX769" s="260"/>
      <c r="BY769" s="260"/>
      <c r="BZ769" s="578" t="str">
        <f t="shared" si="2428"/>
        <v/>
      </c>
      <c r="CA769" s="578" t="str">
        <f t="shared" si="2429"/>
        <v/>
      </c>
      <c r="CB769" s="578" t="str">
        <f t="shared" si="2430"/>
        <v/>
      </c>
      <c r="CC769" s="665" t="str">
        <f t="shared" si="2431"/>
        <v/>
      </c>
      <c r="CD769" s="106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070" t="str">
        <f t="shared" si="2443"/>
        <v/>
      </c>
      <c r="CF769" s="1070" t="str">
        <f t="shared" si="2443"/>
        <v/>
      </c>
      <c r="CG769" s="1070" t="str">
        <f t="shared" si="2443"/>
        <v/>
      </c>
      <c r="CH769" s="1070" t="str">
        <f t="shared" si="2443"/>
        <v/>
      </c>
      <c r="CI769" s="1071">
        <f t="shared" si="2443"/>
        <v>2000</v>
      </c>
      <c r="CJ769" s="1071" t="str">
        <f t="shared" si="2443"/>
        <v/>
      </c>
      <c r="CK769" s="1070" t="str">
        <f t="shared" si="2443"/>
        <v/>
      </c>
      <c r="CL769" s="1070" t="str">
        <f t="shared" si="2443"/>
        <v/>
      </c>
      <c r="CM769" s="1070" t="str">
        <f t="shared" si="2443"/>
        <v/>
      </c>
      <c r="CN769" s="1070" t="str">
        <f t="shared" si="2443"/>
        <v/>
      </c>
      <c r="CO769" s="1069" t="str">
        <f t="shared" si="2443"/>
        <v/>
      </c>
      <c r="CP769" s="532" t="str">
        <f t="shared" si="2441"/>
        <v/>
      </c>
      <c r="CQ769" s="533" t="str">
        <f t="shared" si="2441"/>
        <v/>
      </c>
      <c r="CR769" s="534" t="str">
        <f t="shared" si="2441"/>
        <v/>
      </c>
      <c r="CS769" s="534" t="str">
        <f t="shared" si="2441"/>
        <v/>
      </c>
      <c r="CT769" s="534" t="str">
        <f t="shared" si="2441"/>
        <v/>
      </c>
      <c r="CU769" s="534" t="str">
        <f t="shared" si="2441"/>
        <v/>
      </c>
      <c r="CV769" s="534" t="str">
        <f t="shared" si="2441"/>
        <v/>
      </c>
      <c r="CW769" s="535" t="str">
        <f t="shared" si="2441"/>
        <v/>
      </c>
      <c r="CX769" s="535">
        <f t="shared" si="2441"/>
        <v>2000</v>
      </c>
      <c r="CY769" s="535" t="str">
        <f t="shared" si="2441"/>
        <v/>
      </c>
      <c r="CZ769" s="534" t="str">
        <f t="shared" si="2442"/>
        <v/>
      </c>
      <c r="DA769" s="534" t="str">
        <f t="shared" si="2442"/>
        <v/>
      </c>
      <c r="DB769" s="534" t="str">
        <f t="shared" si="2442"/>
        <v/>
      </c>
      <c r="DC769" s="534" t="str">
        <f t="shared" si="2442"/>
        <v/>
      </c>
      <c r="DD769" s="534" t="str">
        <f t="shared" si="2442"/>
        <v/>
      </c>
      <c r="DE769" s="533" t="str">
        <f t="shared" si="2442"/>
        <v/>
      </c>
      <c r="DF769" s="532" t="str">
        <f t="shared" si="2442"/>
        <v/>
      </c>
      <c r="DG769" s="631">
        <f>COUNT(B769:R769)</f>
        <v>0</v>
      </c>
      <c r="DH769" s="96">
        <f>COUNT(T769:AJ769)</f>
        <v>0</v>
      </c>
      <c r="DI769" s="96">
        <f>COUNT(AL769:BB769)</f>
        <v>1</v>
      </c>
      <c r="DJ769" s="96">
        <f>COUNT(BD769:BT769)</f>
        <v>1</v>
      </c>
      <c r="DK769" s="467"/>
      <c r="DL769" s="599"/>
      <c r="DM769" s="599"/>
      <c r="DN769" s="599"/>
      <c r="DO769" s="599"/>
      <c r="DP769" s="599"/>
      <c r="DQ769" s="599"/>
      <c r="DR769" s="599"/>
      <c r="DS769" s="599"/>
      <c r="DT769" s="468"/>
    </row>
    <row r="770" spans="1:124" s="470" customFormat="1" ht="15.75" customHeight="1">
      <c r="A770" s="619" t="s">
        <v>312</v>
      </c>
      <c r="B770" s="588" t="str">
        <f t="shared" ref="B770:M770" si="2444">IF(B767="","",B767*B768*B769)</f>
        <v/>
      </c>
      <c r="C770" s="588" t="str">
        <f t="shared" si="2444"/>
        <v/>
      </c>
      <c r="D770" s="588" t="str">
        <f t="shared" si="2444"/>
        <v/>
      </c>
      <c r="E770" s="588" t="str">
        <f t="shared" si="2444"/>
        <v/>
      </c>
      <c r="F770" s="588" t="str">
        <f t="shared" si="2444"/>
        <v/>
      </c>
      <c r="G770" s="588" t="str">
        <f t="shared" si="2444"/>
        <v/>
      </c>
      <c r="H770" s="588" t="str">
        <f t="shared" si="2444"/>
        <v/>
      </c>
      <c r="I770" s="588" t="str">
        <f t="shared" si="2444"/>
        <v/>
      </c>
      <c r="J770" s="588" t="str">
        <f t="shared" si="2444"/>
        <v/>
      </c>
      <c r="K770" s="588" t="str">
        <f t="shared" si="2444"/>
        <v/>
      </c>
      <c r="L770" s="588" t="str">
        <f t="shared" si="2444"/>
        <v/>
      </c>
      <c r="M770" s="588" t="str">
        <f t="shared" si="2444"/>
        <v/>
      </c>
      <c r="N770" s="588"/>
      <c r="O770" s="588"/>
      <c r="P770" s="588"/>
      <c r="Q770" s="588"/>
      <c r="R770" s="588"/>
      <c r="S770" s="626"/>
      <c r="T770" s="588" t="str">
        <f t="shared" ref="T770:AE770" si="2445">IF(T767="","",T767*T768*T769)</f>
        <v/>
      </c>
      <c r="U770" s="588" t="str">
        <f t="shared" si="2445"/>
        <v/>
      </c>
      <c r="V770" s="588" t="str">
        <f t="shared" si="2445"/>
        <v/>
      </c>
      <c r="W770" s="588" t="str">
        <f t="shared" si="2445"/>
        <v/>
      </c>
      <c r="X770" s="588" t="str">
        <f t="shared" si="2445"/>
        <v/>
      </c>
      <c r="Y770" s="588" t="str">
        <f t="shared" si="2445"/>
        <v/>
      </c>
      <c r="Z770" s="1341" t="str">
        <f t="shared" si="2445"/>
        <v/>
      </c>
      <c r="AA770" s="1341" t="str">
        <f t="shared" si="2445"/>
        <v/>
      </c>
      <c r="AB770" s="1341" t="str">
        <f t="shared" si="2445"/>
        <v/>
      </c>
      <c r="AC770" s="1341" t="str">
        <f t="shared" si="2445"/>
        <v/>
      </c>
      <c r="AD770" s="588" t="str">
        <f t="shared" si="2445"/>
        <v/>
      </c>
      <c r="AE770" s="1341" t="str">
        <f t="shared" si="2445"/>
        <v/>
      </c>
      <c r="AF770" s="588"/>
      <c r="AG770" s="588"/>
      <c r="AH770" s="588"/>
      <c r="AI770" s="588"/>
      <c r="AJ770" s="588"/>
      <c r="AK770" s="626"/>
      <c r="AL770" s="588" t="str">
        <f t="shared" ref="AL770:AW770" si="2446">IF(AL767="","",AL767*AL768*AL769)</f>
        <v/>
      </c>
      <c r="AM770" s="588" t="str">
        <f t="shared" si="2446"/>
        <v/>
      </c>
      <c r="AN770" s="588" t="str">
        <f t="shared" si="2446"/>
        <v/>
      </c>
      <c r="AO770" s="588" t="str">
        <f t="shared" si="2446"/>
        <v/>
      </c>
      <c r="AP770" s="588" t="str">
        <f t="shared" si="2446"/>
        <v/>
      </c>
      <c r="AQ770" s="588">
        <f t="shared" si="2446"/>
        <v>3600</v>
      </c>
      <c r="AR770" s="588" t="str">
        <f t="shared" si="2446"/>
        <v/>
      </c>
      <c r="AS770" s="588" t="str">
        <f t="shared" si="2446"/>
        <v/>
      </c>
      <c r="AT770" s="588" t="str">
        <f t="shared" si="2446"/>
        <v/>
      </c>
      <c r="AU770" s="588" t="str">
        <f t="shared" si="2446"/>
        <v/>
      </c>
      <c r="AV770" s="588" t="str">
        <f t="shared" si="2446"/>
        <v/>
      </c>
      <c r="AW770" s="588" t="str">
        <f t="shared" si="2446"/>
        <v/>
      </c>
      <c r="AX770" s="588"/>
      <c r="AY770" s="588"/>
      <c r="AZ770" s="588"/>
      <c r="BA770" s="588"/>
      <c r="BB770" s="588"/>
      <c r="BC770" s="626"/>
      <c r="BD770" s="1341" t="str">
        <f t="shared" ref="BD770:BO770" si="2447">IF(BD767="","",BD767*BD768*BD769)</f>
        <v/>
      </c>
      <c r="BE770" s="1341" t="str">
        <f t="shared" si="2447"/>
        <v/>
      </c>
      <c r="BF770" s="1341" t="str">
        <f t="shared" si="2447"/>
        <v/>
      </c>
      <c r="BG770" s="1341" t="str">
        <f t="shared" si="2447"/>
        <v/>
      </c>
      <c r="BH770" s="1341" t="str">
        <f t="shared" si="2447"/>
        <v/>
      </c>
      <c r="BI770" s="1341" t="str">
        <f t="shared" si="2447"/>
        <v/>
      </c>
      <c r="BJ770" s="1341" t="str">
        <f t="shared" si="2447"/>
        <v/>
      </c>
      <c r="BK770" s="1341" t="str">
        <f t="shared" si="2447"/>
        <v/>
      </c>
      <c r="BL770" s="1341">
        <f t="shared" si="2447"/>
        <v>24000</v>
      </c>
      <c r="BM770" s="1341" t="str">
        <f t="shared" si="2447"/>
        <v/>
      </c>
      <c r="BN770" s="1341" t="str">
        <f t="shared" si="2447"/>
        <v/>
      </c>
      <c r="BO770" s="1341" t="str">
        <f t="shared" si="2447"/>
        <v/>
      </c>
      <c r="BP770" s="1341"/>
      <c r="BQ770" s="1341"/>
      <c r="BR770" s="1341"/>
      <c r="BS770" s="1341"/>
      <c r="BT770" s="1341"/>
      <c r="BU770" s="626"/>
      <c r="BV770" s="588" t="str">
        <f>IF(BV767="","",BV767*BV768*BV769)</f>
        <v/>
      </c>
      <c r="BW770" s="588" t="str">
        <f>IF(BW767="","",BW767*BW768*BW769)</f>
        <v/>
      </c>
      <c r="BX770" s="588" t="str">
        <f>IF(BX767="","",BX767*BX768*BX769)</f>
        <v/>
      </c>
      <c r="BY770" s="588" t="str">
        <f>IF(BY767="","",BY767*BY768*BY769)</f>
        <v/>
      </c>
      <c r="BZ770" s="578" t="str">
        <f t="shared" si="2428"/>
        <v/>
      </c>
      <c r="CA770" s="578" t="str">
        <f t="shared" si="2429"/>
        <v/>
      </c>
      <c r="CB770" s="578" t="str">
        <f t="shared" si="2430"/>
        <v/>
      </c>
      <c r="CC770" s="665" t="str">
        <f t="shared" si="2431"/>
        <v/>
      </c>
      <c r="CD770" s="1069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070" t="str">
        <f t="shared" si="2443"/>
        <v/>
      </c>
      <c r="CF770" s="1070" t="str">
        <f t="shared" si="2443"/>
        <v/>
      </c>
      <c r="CG770" s="1070" t="str">
        <f t="shared" si="2443"/>
        <v/>
      </c>
      <c r="CH770" s="1070" t="str">
        <f t="shared" si="2443"/>
        <v/>
      </c>
      <c r="CI770" s="1071">
        <f t="shared" si="2443"/>
        <v>24000</v>
      </c>
      <c r="CJ770" s="1071" t="str">
        <f t="shared" si="2443"/>
        <v/>
      </c>
      <c r="CK770" s="1070" t="str">
        <f t="shared" si="2443"/>
        <v/>
      </c>
      <c r="CL770" s="1070" t="str">
        <f t="shared" si="2443"/>
        <v/>
      </c>
      <c r="CM770" s="1070" t="str">
        <f t="shared" si="2443"/>
        <v/>
      </c>
      <c r="CN770" s="1070" t="str">
        <f t="shared" si="2443"/>
        <v/>
      </c>
      <c r="CO770" s="1069" t="str">
        <f t="shared" si="2443"/>
        <v/>
      </c>
      <c r="CP770" s="532" t="str">
        <f t="shared" si="2441"/>
        <v/>
      </c>
      <c r="CQ770" s="533" t="str">
        <f t="shared" si="2441"/>
        <v/>
      </c>
      <c r="CR770" s="534" t="str">
        <f t="shared" si="2441"/>
        <v/>
      </c>
      <c r="CS770" s="534" t="str">
        <f t="shared" si="2441"/>
        <v/>
      </c>
      <c r="CT770" s="534" t="str">
        <f t="shared" si="2441"/>
        <v/>
      </c>
      <c r="CU770" s="534" t="str">
        <f t="shared" si="2441"/>
        <v/>
      </c>
      <c r="CV770" s="534" t="str">
        <f t="shared" si="2441"/>
        <v/>
      </c>
      <c r="CW770" s="535" t="str">
        <f t="shared" si="2441"/>
        <v/>
      </c>
      <c r="CX770" s="535">
        <f t="shared" si="2441"/>
        <v>24000</v>
      </c>
      <c r="CY770" s="535" t="str">
        <f t="shared" si="2441"/>
        <v/>
      </c>
      <c r="CZ770" s="534" t="str">
        <f t="shared" si="2442"/>
        <v/>
      </c>
      <c r="DA770" s="534" t="str">
        <f t="shared" si="2442"/>
        <v/>
      </c>
      <c r="DB770" s="534" t="str">
        <f t="shared" si="2442"/>
        <v/>
      </c>
      <c r="DC770" s="534" t="str">
        <f t="shared" si="2442"/>
        <v/>
      </c>
      <c r="DD770" s="534" t="str">
        <f t="shared" si="2442"/>
        <v/>
      </c>
      <c r="DE770" s="533" t="str">
        <f t="shared" si="2442"/>
        <v/>
      </c>
      <c r="DF770" s="532" t="str">
        <f t="shared" si="2442"/>
        <v/>
      </c>
      <c r="DG770" s="631">
        <f>COUNT(B770:R770)</f>
        <v>0</v>
      </c>
      <c r="DH770" s="96">
        <f>COUNT(T770:AJ770)</f>
        <v>0</v>
      </c>
      <c r="DI770" s="96">
        <f>COUNT(AL770:BB770)</f>
        <v>1</v>
      </c>
      <c r="DJ770" s="96">
        <f>COUNT(BD770:BT770)</f>
        <v>1</v>
      </c>
      <c r="DK770" s="467"/>
      <c r="DL770" s="599"/>
      <c r="DM770" s="599"/>
      <c r="DN770" s="599"/>
      <c r="DO770" s="599"/>
      <c r="DP770" s="599"/>
      <c r="DQ770" s="599"/>
      <c r="DR770" s="599"/>
      <c r="DS770" s="599"/>
      <c r="DT770" s="468"/>
    </row>
    <row r="771" spans="1:124" s="470" customFormat="1" ht="15.75" customHeight="1">
      <c r="A771" s="719" t="s">
        <v>326</v>
      </c>
      <c r="B771" s="733"/>
      <c r="C771" s="733"/>
      <c r="D771" s="733"/>
      <c r="E771" s="733"/>
      <c r="F771" s="733"/>
      <c r="G771" s="733"/>
      <c r="H771" s="733"/>
      <c r="I771" s="733"/>
      <c r="J771" s="733"/>
      <c r="K771" s="733"/>
      <c r="L771" s="733"/>
      <c r="M771" s="733"/>
      <c r="N771" s="733"/>
      <c r="O771" s="733"/>
      <c r="P771" s="733"/>
      <c r="Q771" s="733"/>
      <c r="R771" s="733"/>
      <c r="S771" s="754"/>
      <c r="T771" s="733"/>
      <c r="U771" s="733"/>
      <c r="V771" s="733"/>
      <c r="W771" s="733"/>
      <c r="X771" s="733"/>
      <c r="Y771" s="733"/>
      <c r="Z771" s="1381"/>
      <c r="AA771" s="1381"/>
      <c r="AB771" s="1381"/>
      <c r="AC771" s="1381"/>
      <c r="AD771" s="733"/>
      <c r="AE771" s="1381"/>
      <c r="AF771" s="733"/>
      <c r="AG771" s="733"/>
      <c r="AH771" s="733"/>
      <c r="AI771" s="733"/>
      <c r="AJ771" s="733"/>
      <c r="AK771" s="754"/>
      <c r="AL771" s="733"/>
      <c r="AM771" s="733"/>
      <c r="AN771" s="733"/>
      <c r="AO771" s="733"/>
      <c r="AP771" s="733"/>
      <c r="AQ771" s="733"/>
      <c r="AR771" s="733"/>
      <c r="AS771" s="733"/>
      <c r="AT771" s="733"/>
      <c r="AU771" s="733"/>
      <c r="AV771" s="733"/>
      <c r="AW771" s="733"/>
      <c r="AX771" s="733"/>
      <c r="AY771" s="733"/>
      <c r="AZ771" s="733"/>
      <c r="BA771" s="733"/>
      <c r="BB771" s="733"/>
      <c r="BC771" s="754"/>
      <c r="BD771" s="1391"/>
      <c r="BE771" s="1391"/>
      <c r="BF771" s="1391"/>
      <c r="BG771" s="1391"/>
      <c r="BH771" s="1391"/>
      <c r="BI771" s="1391"/>
      <c r="BJ771" s="1391"/>
      <c r="BK771" s="1391"/>
      <c r="BL771" s="1391"/>
      <c r="BM771" s="1391"/>
      <c r="BN771" s="1391"/>
      <c r="BO771" s="1391"/>
      <c r="BP771" s="1391"/>
      <c r="BQ771" s="1391"/>
      <c r="BR771" s="1391"/>
      <c r="BS771" s="1391"/>
      <c r="BT771" s="1391"/>
      <c r="BU771" s="754"/>
      <c r="BV771" s="733"/>
      <c r="BW771" s="733"/>
      <c r="BX771" s="733"/>
      <c r="BY771" s="733"/>
      <c r="BZ771" s="570" t="str">
        <f t="shared" si="2428"/>
        <v/>
      </c>
      <c r="CA771" s="570" t="str">
        <f t="shared" si="2429"/>
        <v/>
      </c>
      <c r="CB771" s="570" t="str">
        <f t="shared" si="2430"/>
        <v/>
      </c>
      <c r="CC771" s="664" t="str">
        <f t="shared" si="2431"/>
        <v/>
      </c>
      <c r="CD771" s="1088"/>
      <c r="CE771" s="1088"/>
      <c r="CF771" s="1088"/>
      <c r="CG771" s="1088"/>
      <c r="CH771" s="1088"/>
      <c r="CI771" s="1088"/>
      <c r="CJ771" s="1088"/>
      <c r="CK771" s="1088"/>
      <c r="CL771" s="1088"/>
      <c r="CM771" s="1088"/>
      <c r="CN771" s="1088"/>
      <c r="CO771" s="1088"/>
      <c r="CP771" s="645"/>
      <c r="CQ771" s="645"/>
      <c r="CR771" s="645"/>
      <c r="CS771" s="645"/>
      <c r="CT771" s="645"/>
      <c r="CU771" s="645"/>
      <c r="CV771" s="645"/>
      <c r="CW771" s="645"/>
      <c r="CX771" s="645"/>
      <c r="CY771" s="645"/>
      <c r="CZ771" s="645"/>
      <c r="DA771" s="645"/>
      <c r="DB771" s="645"/>
      <c r="DC771" s="645"/>
      <c r="DD771" s="645"/>
      <c r="DE771" s="645"/>
      <c r="DF771" s="645"/>
      <c r="DG771" s="579"/>
      <c r="DH771" s="98"/>
      <c r="DI771" s="98"/>
      <c r="DJ771" s="98"/>
      <c r="DK771" s="572"/>
      <c r="DL771" s="598"/>
      <c r="DM771" s="598"/>
      <c r="DN771" s="598"/>
      <c r="DO771" s="598"/>
      <c r="DP771" s="598"/>
      <c r="DQ771" s="598"/>
      <c r="DR771" s="598"/>
      <c r="DS771" s="598"/>
      <c r="DT771" s="468"/>
    </row>
    <row r="772" spans="1:124" s="470" customFormat="1" ht="15.75" customHeight="1">
      <c r="A772" s="1320" t="s">
        <v>327</v>
      </c>
      <c r="B772" s="736">
        <v>45</v>
      </c>
      <c r="C772" s="736">
        <v>216</v>
      </c>
      <c r="D772" s="736">
        <v>180</v>
      </c>
      <c r="E772" s="736">
        <v>180</v>
      </c>
      <c r="F772" s="736">
        <v>316</v>
      </c>
      <c r="G772" s="736">
        <v>460</v>
      </c>
      <c r="H772" s="736">
        <v>192</v>
      </c>
      <c r="I772" s="736">
        <v>180</v>
      </c>
      <c r="J772" s="736">
        <v>180</v>
      </c>
      <c r="K772" s="736">
        <v>192</v>
      </c>
      <c r="L772" s="736">
        <v>228</v>
      </c>
      <c r="M772" s="736">
        <v>216</v>
      </c>
      <c r="N772" s="736"/>
      <c r="O772" s="756"/>
      <c r="P772" s="756"/>
      <c r="Q772" s="756"/>
      <c r="R772" s="756"/>
      <c r="S772" s="754"/>
      <c r="T772" s="736"/>
      <c r="U772" s="736"/>
      <c r="V772" s="736"/>
      <c r="W772" s="736"/>
      <c r="X772" s="736"/>
      <c r="Y772" s="736"/>
      <c r="Z772" s="1382">
        <v>225.6</v>
      </c>
      <c r="AA772" s="1382">
        <v>253.2</v>
      </c>
      <c r="AB772" s="1382">
        <v>216</v>
      </c>
      <c r="AC772" s="1382">
        <v>186</v>
      </c>
      <c r="AD772" s="736"/>
      <c r="AE772" s="1392">
        <v>204</v>
      </c>
      <c r="AF772" s="756"/>
      <c r="AG772" s="756"/>
      <c r="AH772" s="756"/>
      <c r="AI772" s="736"/>
      <c r="AJ772" s="756"/>
      <c r="AK772" s="754"/>
      <c r="AL772" s="736">
        <v>300</v>
      </c>
      <c r="AM772" s="736">
        <v>900</v>
      </c>
      <c r="AN772" s="736">
        <v>2160</v>
      </c>
      <c r="AO772" s="736">
        <v>340</v>
      </c>
      <c r="AP772" s="736">
        <v>460</v>
      </c>
      <c r="AQ772" s="736">
        <v>90</v>
      </c>
      <c r="AR772" s="736">
        <v>324</v>
      </c>
      <c r="AS772" s="736">
        <v>240</v>
      </c>
      <c r="AT772" s="736">
        <v>300</v>
      </c>
      <c r="AU772" s="736">
        <v>340</v>
      </c>
      <c r="AV772" s="736">
        <v>460</v>
      </c>
      <c r="AW772" s="736">
        <v>440</v>
      </c>
      <c r="AX772" s="756"/>
      <c r="AY772" s="756"/>
      <c r="AZ772" s="756"/>
      <c r="BA772" s="756"/>
      <c r="BB772" s="756"/>
      <c r="BC772" s="754"/>
      <c r="BD772" s="1382">
        <v>300</v>
      </c>
      <c r="BE772" s="1382">
        <v>300</v>
      </c>
      <c r="BF772" s="1382">
        <v>250</v>
      </c>
      <c r="BG772" s="1382">
        <v>420</v>
      </c>
      <c r="BH772" s="1382">
        <v>240</v>
      </c>
      <c r="BI772" s="1382">
        <v>360</v>
      </c>
      <c r="BJ772" s="1382">
        <v>540</v>
      </c>
      <c r="BK772" s="1382">
        <v>264</v>
      </c>
      <c r="BL772" s="1382">
        <v>42</v>
      </c>
      <c r="BM772" s="1382">
        <v>120</v>
      </c>
      <c r="BN772" s="1382">
        <v>240</v>
      </c>
      <c r="BO772" s="1392"/>
      <c r="BP772" s="1392"/>
      <c r="BQ772" s="1392"/>
      <c r="BR772" s="1392"/>
      <c r="BS772" s="1392"/>
      <c r="BT772" s="1392"/>
      <c r="BU772" s="754"/>
      <c r="BV772" s="736">
        <v>216</v>
      </c>
      <c r="BW772" s="736">
        <v>216</v>
      </c>
      <c r="BX772" s="736">
        <v>300</v>
      </c>
      <c r="BY772" s="736">
        <v>300</v>
      </c>
      <c r="BZ772" s="578">
        <f t="shared" si="2428"/>
        <v>208</v>
      </c>
      <c r="CA772" s="578">
        <f t="shared" si="2429"/>
        <v>215.19999999999996</v>
      </c>
      <c r="CB772" s="578">
        <f t="shared" si="2430"/>
        <v>410.4</v>
      </c>
      <c r="CC772" s="665">
        <f t="shared" si="2431"/>
        <v>277.11111111111109</v>
      </c>
      <c r="CD772" s="1276">
        <f t="shared" ref="CD772:CO772" si="2448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42</v>
      </c>
      <c r="CE772" s="1277">
        <f t="shared" si="2448"/>
        <v>120</v>
      </c>
      <c r="CF772" s="1277">
        <f t="shared" si="2448"/>
        <v>240</v>
      </c>
      <c r="CG772" s="1277">
        <f t="shared" si="2448"/>
        <v>240</v>
      </c>
      <c r="CH772" s="1277">
        <f t="shared" si="2448"/>
        <v>250</v>
      </c>
      <c r="CI772" s="1278">
        <f t="shared" si="2448"/>
        <v>264</v>
      </c>
      <c r="CJ772" s="1278">
        <f t="shared" si="2448"/>
        <v>300</v>
      </c>
      <c r="CK772" s="1277">
        <f t="shared" si="2448"/>
        <v>300</v>
      </c>
      <c r="CL772" s="1277">
        <f t="shared" si="2448"/>
        <v>360</v>
      </c>
      <c r="CM772" s="1277">
        <f t="shared" si="2448"/>
        <v>420</v>
      </c>
      <c r="CN772" s="1277">
        <f t="shared" si="2448"/>
        <v>540</v>
      </c>
      <c r="CO772" s="1276" t="str">
        <f t="shared" si="2448"/>
        <v/>
      </c>
      <c r="CP772" s="1279" t="str">
        <f t="shared" ref="CP772:CY776" si="2449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1280" t="str">
        <f t="shared" si="2449"/>
        <v/>
      </c>
      <c r="CR772" s="1281" t="str">
        <f t="shared" si="2449"/>
        <v/>
      </c>
      <c r="CS772" s="1281">
        <f t="shared" si="2449"/>
        <v>42</v>
      </c>
      <c r="CT772" s="1281">
        <f t="shared" si="2449"/>
        <v>120</v>
      </c>
      <c r="CU772" s="1281">
        <f t="shared" si="2449"/>
        <v>240</v>
      </c>
      <c r="CV772" s="1281">
        <f t="shared" si="2449"/>
        <v>240</v>
      </c>
      <c r="CW772" s="1282">
        <f t="shared" si="2449"/>
        <v>250</v>
      </c>
      <c r="CX772" s="1282">
        <f t="shared" si="2449"/>
        <v>264</v>
      </c>
      <c r="CY772" s="1282">
        <f t="shared" si="2449"/>
        <v>300</v>
      </c>
      <c r="CZ772" s="1281">
        <f t="shared" ref="CZ772:DF776" si="2450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1281">
        <f t="shared" si="2450"/>
        <v>360</v>
      </c>
      <c r="DB772" s="1281">
        <f t="shared" si="2450"/>
        <v>420</v>
      </c>
      <c r="DC772" s="1281">
        <f t="shared" si="2450"/>
        <v>540</v>
      </c>
      <c r="DD772" s="1281" t="str">
        <f t="shared" si="2450"/>
        <v/>
      </c>
      <c r="DE772" s="1280" t="str">
        <f t="shared" si="2450"/>
        <v/>
      </c>
      <c r="DF772" s="1279" t="str">
        <f t="shared" si="2450"/>
        <v/>
      </c>
      <c r="DG772" s="631">
        <f>COUNT(B772:R772)</f>
        <v>12</v>
      </c>
      <c r="DH772" s="96">
        <f>COUNT(T772:AJ772)</f>
        <v>5</v>
      </c>
      <c r="DI772" s="96">
        <f>COUNT(AL772:BB772)</f>
        <v>12</v>
      </c>
      <c r="DJ772" s="96">
        <f>COUNT(BD772:BT772)</f>
        <v>11</v>
      </c>
      <c r="DK772" s="467"/>
      <c r="DL772" s="599"/>
      <c r="DM772" s="599"/>
      <c r="DN772" s="599"/>
      <c r="DO772" s="599"/>
      <c r="DP772" s="599"/>
      <c r="DQ772" s="599"/>
      <c r="DR772" s="599"/>
      <c r="DS772" s="599"/>
      <c r="DT772" s="468"/>
    </row>
    <row r="773" spans="1:124" s="470" customFormat="1" ht="15.75" customHeight="1">
      <c r="A773" s="1320" t="s">
        <v>328</v>
      </c>
      <c r="B773" s="736">
        <v>96</v>
      </c>
      <c r="C773" s="736">
        <v>120</v>
      </c>
      <c r="D773" s="736">
        <v>168</v>
      </c>
      <c r="E773" s="736">
        <v>84</v>
      </c>
      <c r="F773" s="736">
        <v>84</v>
      </c>
      <c r="G773" s="736">
        <v>72</v>
      </c>
      <c r="H773" s="736">
        <v>111.86</v>
      </c>
      <c r="I773" s="736">
        <v>96</v>
      </c>
      <c r="J773" s="736">
        <v>96</v>
      </c>
      <c r="K773" s="736">
        <v>108</v>
      </c>
      <c r="L773" s="736">
        <v>114</v>
      </c>
      <c r="M773" s="736">
        <v>114</v>
      </c>
      <c r="N773" s="736"/>
      <c r="O773" s="756"/>
      <c r="P773" s="756"/>
      <c r="Q773" s="756"/>
      <c r="R773" s="756"/>
      <c r="S773" s="754"/>
      <c r="T773" s="736"/>
      <c r="U773" s="736"/>
      <c r="V773" s="736"/>
      <c r="W773" s="736"/>
      <c r="X773" s="736"/>
      <c r="Y773" s="736"/>
      <c r="Z773" s="1382">
        <v>132</v>
      </c>
      <c r="AA773" s="1382">
        <v>150</v>
      </c>
      <c r="AB773" s="1382">
        <v>96</v>
      </c>
      <c r="AC773" s="1382">
        <v>114</v>
      </c>
      <c r="AD773" s="736"/>
      <c r="AE773" s="1392">
        <v>108</v>
      </c>
      <c r="AF773" s="756"/>
      <c r="AG773" s="756"/>
      <c r="AH773" s="756"/>
      <c r="AI773" s="736"/>
      <c r="AJ773" s="756"/>
      <c r="AK773" s="754"/>
      <c r="AL773" s="736">
        <v>240</v>
      </c>
      <c r="AM773" s="736">
        <v>1008</v>
      </c>
      <c r="AN773" s="736">
        <v>1008</v>
      </c>
      <c r="AO773" s="736">
        <v>200</v>
      </c>
      <c r="AP773" s="736">
        <v>72</v>
      </c>
      <c r="AQ773" s="736">
        <v>72</v>
      </c>
      <c r="AR773" s="736">
        <v>144</v>
      </c>
      <c r="AS773" s="736">
        <v>228</v>
      </c>
      <c r="AT773" s="736">
        <v>324</v>
      </c>
      <c r="AU773" s="736">
        <v>200</v>
      </c>
      <c r="AV773" s="736">
        <v>72</v>
      </c>
      <c r="AW773" s="736">
        <v>89</v>
      </c>
      <c r="AX773" s="756"/>
      <c r="AY773" s="756"/>
      <c r="AZ773" s="756"/>
      <c r="BA773" s="756"/>
      <c r="BB773" s="756"/>
      <c r="BC773" s="754"/>
      <c r="BD773" s="1382">
        <v>180</v>
      </c>
      <c r="BE773" s="1382">
        <v>420</v>
      </c>
      <c r="BF773" s="1382">
        <v>140</v>
      </c>
      <c r="BG773" s="1382">
        <v>400</v>
      </c>
      <c r="BH773" s="1382">
        <v>132</v>
      </c>
      <c r="BI773" s="1382">
        <v>120</v>
      </c>
      <c r="BJ773" s="1382">
        <v>120</v>
      </c>
      <c r="BK773" s="1382">
        <v>300</v>
      </c>
      <c r="BL773" s="1382">
        <v>120</v>
      </c>
      <c r="BM773" s="1382">
        <v>120</v>
      </c>
      <c r="BN773" s="1382"/>
      <c r="BO773" s="1392"/>
      <c r="BP773" s="1392"/>
      <c r="BQ773" s="1392"/>
      <c r="BR773" s="1392"/>
      <c r="BS773" s="1392"/>
      <c r="BT773" s="1392"/>
      <c r="BU773" s="754"/>
      <c r="BV773" s="736">
        <v>114</v>
      </c>
      <c r="BW773" s="736">
        <v>114</v>
      </c>
      <c r="BX773" s="736">
        <v>200</v>
      </c>
      <c r="BY773" s="736">
        <v>200</v>
      </c>
      <c r="BZ773" s="578">
        <f t="shared" si="2428"/>
        <v>102.38600000000001</v>
      </c>
      <c r="CA773" s="578">
        <f t="shared" si="2429"/>
        <v>118</v>
      </c>
      <c r="CB773" s="578">
        <f t="shared" si="2430"/>
        <v>257.7</v>
      </c>
      <c r="CC773" s="665">
        <f t="shared" si="2431"/>
        <v>189</v>
      </c>
      <c r="CD773" s="127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277">
        <f t="shared" ref="CE773:CO776" si="2451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120</v>
      </c>
      <c r="CF773" s="1277">
        <f t="shared" si="2451"/>
        <v>120</v>
      </c>
      <c r="CG773" s="1277">
        <f t="shared" si="2451"/>
        <v>120</v>
      </c>
      <c r="CH773" s="1277">
        <f t="shared" si="2451"/>
        <v>120</v>
      </c>
      <c r="CI773" s="1278">
        <f t="shared" si="2451"/>
        <v>132</v>
      </c>
      <c r="CJ773" s="1278">
        <f t="shared" si="2451"/>
        <v>140</v>
      </c>
      <c r="CK773" s="1277">
        <f t="shared" si="2451"/>
        <v>180</v>
      </c>
      <c r="CL773" s="1277">
        <f t="shared" si="2451"/>
        <v>300</v>
      </c>
      <c r="CM773" s="1277">
        <f t="shared" si="2451"/>
        <v>400</v>
      </c>
      <c r="CN773" s="1277">
        <f t="shared" si="2451"/>
        <v>420</v>
      </c>
      <c r="CO773" s="1276" t="str">
        <f t="shared" si="2451"/>
        <v/>
      </c>
      <c r="CP773" s="1279" t="str">
        <f t="shared" si="2449"/>
        <v/>
      </c>
      <c r="CQ773" s="1280" t="str">
        <f t="shared" si="2449"/>
        <v/>
      </c>
      <c r="CR773" s="1281" t="str">
        <f t="shared" si="2449"/>
        <v/>
      </c>
      <c r="CS773" s="1281" t="str">
        <f t="shared" si="2449"/>
        <v/>
      </c>
      <c r="CT773" s="1281">
        <f t="shared" si="2449"/>
        <v>120</v>
      </c>
      <c r="CU773" s="1281">
        <f t="shared" si="2449"/>
        <v>120</v>
      </c>
      <c r="CV773" s="1281">
        <f t="shared" si="2449"/>
        <v>120</v>
      </c>
      <c r="CW773" s="1282">
        <f t="shared" si="2449"/>
        <v>120</v>
      </c>
      <c r="CX773" s="1282">
        <f t="shared" si="2449"/>
        <v>132</v>
      </c>
      <c r="CY773" s="1282">
        <f t="shared" si="2449"/>
        <v>140</v>
      </c>
      <c r="CZ773" s="1281">
        <f t="shared" si="2450"/>
        <v>180</v>
      </c>
      <c r="DA773" s="1281">
        <f t="shared" si="2450"/>
        <v>300</v>
      </c>
      <c r="DB773" s="1281">
        <f t="shared" si="2450"/>
        <v>400</v>
      </c>
      <c r="DC773" s="1281">
        <f t="shared" si="2450"/>
        <v>420</v>
      </c>
      <c r="DD773" s="1281" t="str">
        <f t="shared" si="2450"/>
        <v/>
      </c>
      <c r="DE773" s="1280" t="str">
        <f t="shared" si="2450"/>
        <v/>
      </c>
      <c r="DF773" s="1279" t="str">
        <f t="shared" si="2450"/>
        <v/>
      </c>
      <c r="DG773" s="631">
        <f>COUNT(B773:R773)</f>
        <v>12</v>
      </c>
      <c r="DH773" s="96">
        <f>COUNT(T773:AJ773)</f>
        <v>5</v>
      </c>
      <c r="DI773" s="96">
        <f>COUNT(AL773:BB773)</f>
        <v>12</v>
      </c>
      <c r="DJ773" s="96">
        <f>COUNT(BD773:BT773)</f>
        <v>10</v>
      </c>
      <c r="DK773" s="467"/>
      <c r="DL773" s="599"/>
      <c r="DM773" s="599"/>
      <c r="DN773" s="599"/>
      <c r="DO773" s="599"/>
      <c r="DP773" s="599"/>
      <c r="DQ773" s="599"/>
      <c r="DR773" s="599"/>
      <c r="DS773" s="599"/>
      <c r="DT773" s="468"/>
    </row>
    <row r="774" spans="1:124" s="470" customFormat="1" ht="15.75" customHeight="1">
      <c r="A774" s="1320" t="s">
        <v>329</v>
      </c>
      <c r="B774" s="736">
        <v>240</v>
      </c>
      <c r="C774" s="736">
        <v>480</v>
      </c>
      <c r="D774" s="736">
        <v>540</v>
      </c>
      <c r="E774" s="736">
        <v>456</v>
      </c>
      <c r="F774" s="736">
        <v>396</v>
      </c>
      <c r="G774" s="736">
        <v>2400</v>
      </c>
      <c r="H774" s="736">
        <v>203.88</v>
      </c>
      <c r="I774" s="736">
        <v>228</v>
      </c>
      <c r="J774" s="736"/>
      <c r="K774" s="736">
        <v>264</v>
      </c>
      <c r="L774" s="736">
        <v>276</v>
      </c>
      <c r="M774" s="736">
        <v>300</v>
      </c>
      <c r="N774" s="736"/>
      <c r="O774" s="756"/>
      <c r="P774" s="756"/>
      <c r="Q774" s="756"/>
      <c r="R774" s="756"/>
      <c r="S774" s="754"/>
      <c r="T774" s="736"/>
      <c r="U774" s="736"/>
      <c r="V774" s="736"/>
      <c r="W774" s="736"/>
      <c r="X774" s="736"/>
      <c r="Y774" s="736"/>
      <c r="Z774" s="1382">
        <v>480</v>
      </c>
      <c r="AA774" s="1382">
        <v>266.39999999999998</v>
      </c>
      <c r="AB774" s="1382">
        <v>576</v>
      </c>
      <c r="AC774" s="1382">
        <v>780</v>
      </c>
      <c r="AD774" s="736"/>
      <c r="AE774" s="1392">
        <v>780</v>
      </c>
      <c r="AF774" s="756"/>
      <c r="AG774" s="756"/>
      <c r="AH774" s="756"/>
      <c r="AI774" s="736"/>
      <c r="AJ774" s="756"/>
      <c r="AK774" s="754"/>
      <c r="AL774" s="736">
        <v>1080</v>
      </c>
      <c r="AM774" s="736">
        <v>1980</v>
      </c>
      <c r="AN774" s="736">
        <v>468</v>
      </c>
      <c r="AO774" s="736">
        <v>600</v>
      </c>
      <c r="AP774" s="736">
        <v>2400</v>
      </c>
      <c r="AQ774" s="736">
        <v>6000</v>
      </c>
      <c r="AR774" s="736">
        <v>840</v>
      </c>
      <c r="AS774" s="736">
        <v>480</v>
      </c>
      <c r="AT774" s="736">
        <v>150</v>
      </c>
      <c r="AU774" s="736">
        <v>600</v>
      </c>
      <c r="AV774" s="736">
        <v>2400</v>
      </c>
      <c r="AW774" s="736">
        <v>2100</v>
      </c>
      <c r="AX774" s="756"/>
      <c r="AY774" s="756"/>
      <c r="AZ774" s="756"/>
      <c r="BA774" s="756"/>
      <c r="BB774" s="756"/>
      <c r="BC774" s="754"/>
      <c r="BD774" s="1382">
        <v>1152</v>
      </c>
      <c r="BE774" s="1382">
        <v>1176</v>
      </c>
      <c r="BF774" s="1382">
        <v>1050</v>
      </c>
      <c r="BG774" s="1382">
        <v>1115</v>
      </c>
      <c r="BH774" s="1382">
        <v>1512</v>
      </c>
      <c r="BI774" s="1382">
        <v>720</v>
      </c>
      <c r="BJ774" s="1382">
        <v>792</v>
      </c>
      <c r="BK774" s="1382">
        <v>288</v>
      </c>
      <c r="BL774" s="1382">
        <v>1780</v>
      </c>
      <c r="BM774" s="1382">
        <v>1920</v>
      </c>
      <c r="BN774" s="1382"/>
      <c r="BO774" s="1392"/>
      <c r="BP774" s="1392"/>
      <c r="BQ774" s="1392"/>
      <c r="BR774" s="1392"/>
      <c r="BS774" s="1392"/>
      <c r="BT774" s="1392"/>
      <c r="BU774" s="754"/>
      <c r="BV774" s="736">
        <v>480</v>
      </c>
      <c r="BW774" s="736">
        <v>480</v>
      </c>
      <c r="BX774" s="736">
        <v>1295</v>
      </c>
      <c r="BY774" s="736">
        <v>1151</v>
      </c>
      <c r="BZ774" s="578">
        <f t="shared" si="2428"/>
        <v>353.33333333333331</v>
      </c>
      <c r="CA774" s="578">
        <f t="shared" si="2429"/>
        <v>612</v>
      </c>
      <c r="CB774" s="578">
        <f t="shared" si="2430"/>
        <v>1294.8</v>
      </c>
      <c r="CC774" s="665">
        <f t="shared" si="2431"/>
        <v>1162.125</v>
      </c>
      <c r="CD774" s="127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277">
        <f t="shared" si="2451"/>
        <v>288</v>
      </c>
      <c r="CF774" s="1277">
        <f t="shared" si="2451"/>
        <v>720</v>
      </c>
      <c r="CG774" s="1277">
        <f t="shared" si="2451"/>
        <v>792</v>
      </c>
      <c r="CH774" s="1277">
        <f t="shared" si="2451"/>
        <v>1050</v>
      </c>
      <c r="CI774" s="1278">
        <f t="shared" si="2451"/>
        <v>1115</v>
      </c>
      <c r="CJ774" s="1278">
        <f t="shared" si="2451"/>
        <v>1152</v>
      </c>
      <c r="CK774" s="1277">
        <f t="shared" si="2451"/>
        <v>1176</v>
      </c>
      <c r="CL774" s="1277">
        <f t="shared" si="2451"/>
        <v>1512</v>
      </c>
      <c r="CM774" s="1277">
        <f t="shared" si="2451"/>
        <v>1780</v>
      </c>
      <c r="CN774" s="1277">
        <f t="shared" si="2451"/>
        <v>1920</v>
      </c>
      <c r="CO774" s="1276" t="str">
        <f t="shared" si="2451"/>
        <v/>
      </c>
      <c r="CP774" s="1279" t="str">
        <f t="shared" si="2449"/>
        <v/>
      </c>
      <c r="CQ774" s="1280" t="str">
        <f t="shared" si="2449"/>
        <v/>
      </c>
      <c r="CR774" s="1281" t="str">
        <f t="shared" si="2449"/>
        <v/>
      </c>
      <c r="CS774" s="1281" t="str">
        <f t="shared" si="2449"/>
        <v/>
      </c>
      <c r="CT774" s="1281">
        <f t="shared" si="2449"/>
        <v>288</v>
      </c>
      <c r="CU774" s="1281">
        <f t="shared" si="2449"/>
        <v>720</v>
      </c>
      <c r="CV774" s="1281">
        <f t="shared" si="2449"/>
        <v>792</v>
      </c>
      <c r="CW774" s="1282">
        <f t="shared" si="2449"/>
        <v>1050</v>
      </c>
      <c r="CX774" s="1282">
        <f t="shared" si="2449"/>
        <v>1115</v>
      </c>
      <c r="CY774" s="1282">
        <f t="shared" si="2449"/>
        <v>1152</v>
      </c>
      <c r="CZ774" s="1281">
        <f t="shared" si="2450"/>
        <v>1176</v>
      </c>
      <c r="DA774" s="1281">
        <f t="shared" si="2450"/>
        <v>1512</v>
      </c>
      <c r="DB774" s="1281">
        <f t="shared" si="2450"/>
        <v>1780</v>
      </c>
      <c r="DC774" s="1281">
        <f t="shared" si="2450"/>
        <v>1920</v>
      </c>
      <c r="DD774" s="1281" t="str">
        <f t="shared" si="2450"/>
        <v/>
      </c>
      <c r="DE774" s="1280" t="str">
        <f t="shared" si="2450"/>
        <v/>
      </c>
      <c r="DF774" s="1279" t="str">
        <f t="shared" si="2450"/>
        <v/>
      </c>
      <c r="DG774" s="631">
        <f>COUNT(B774:R774)</f>
        <v>11</v>
      </c>
      <c r="DH774" s="96">
        <f>COUNT(T774:AJ774)</f>
        <v>5</v>
      </c>
      <c r="DI774" s="96">
        <f>COUNT(AL774:BB774)</f>
        <v>12</v>
      </c>
      <c r="DJ774" s="96">
        <f>COUNT(BD774:BT774)</f>
        <v>10</v>
      </c>
      <c r="DK774" s="467"/>
      <c r="DL774" s="599"/>
      <c r="DM774" s="599"/>
      <c r="DN774" s="599"/>
      <c r="DO774" s="599"/>
      <c r="DP774" s="599"/>
      <c r="DQ774" s="599"/>
      <c r="DR774" s="599"/>
      <c r="DS774" s="599"/>
      <c r="DT774" s="468"/>
    </row>
    <row r="775" spans="1:124" s="470" customFormat="1" ht="15.75" customHeight="1">
      <c r="A775" s="1320" t="s">
        <v>330</v>
      </c>
      <c r="B775" s="736"/>
      <c r="C775" s="736">
        <v>3600</v>
      </c>
      <c r="D775" s="736">
        <v>600</v>
      </c>
      <c r="E775" s="736"/>
      <c r="F775" s="736"/>
      <c r="G775" s="736">
        <v>1800</v>
      </c>
      <c r="H775" s="736">
        <v>1800</v>
      </c>
      <c r="I775" s="736"/>
      <c r="J775" s="736">
        <v>1200</v>
      </c>
      <c r="K775" s="736"/>
      <c r="L775" s="736"/>
      <c r="M775" s="736"/>
      <c r="N775" s="736"/>
      <c r="O775" s="756"/>
      <c r="P775" s="756"/>
      <c r="Q775" s="756"/>
      <c r="R775" s="756"/>
      <c r="S775" s="754"/>
      <c r="T775" s="736"/>
      <c r="U775" s="736"/>
      <c r="V775" s="736"/>
      <c r="W775" s="736"/>
      <c r="X775" s="736"/>
      <c r="Y775" s="736"/>
      <c r="Z775" s="1382"/>
      <c r="AA775" s="1382">
        <v>3000</v>
      </c>
      <c r="AB775" s="1382">
        <v>1200</v>
      </c>
      <c r="AC775" s="1382">
        <v>1200</v>
      </c>
      <c r="AD775" s="736"/>
      <c r="AE775" s="1392">
        <v>1800</v>
      </c>
      <c r="AF775" s="756"/>
      <c r="AG775" s="756"/>
      <c r="AH775" s="756"/>
      <c r="AI775" s="736"/>
      <c r="AJ775" s="756"/>
      <c r="AK775" s="754"/>
      <c r="AL775" s="736">
        <v>1800</v>
      </c>
      <c r="AM775" s="736">
        <v>2400</v>
      </c>
      <c r="AN775" s="736">
        <v>3600</v>
      </c>
      <c r="AO775" s="736">
        <v>7200</v>
      </c>
      <c r="AP775" s="736">
        <v>1800</v>
      </c>
      <c r="AQ775" s="736">
        <v>1800</v>
      </c>
      <c r="AR775" s="736">
        <v>1800</v>
      </c>
      <c r="AS775" s="736">
        <v>360</v>
      </c>
      <c r="AT775" s="736">
        <v>3000</v>
      </c>
      <c r="AU775" s="736">
        <v>7200</v>
      </c>
      <c r="AV775" s="736">
        <v>1800</v>
      </c>
      <c r="AW775" s="736">
        <v>1800</v>
      </c>
      <c r="AX775" s="756"/>
      <c r="AY775" s="756"/>
      <c r="AZ775" s="756"/>
      <c r="BA775" s="756"/>
      <c r="BB775" s="756"/>
      <c r="BC775" s="754"/>
      <c r="BD775" s="1382">
        <v>3600</v>
      </c>
      <c r="BE775" s="1382">
        <v>2400</v>
      </c>
      <c r="BF775" s="1382">
        <v>2400</v>
      </c>
      <c r="BG775" s="1382">
        <v>3600</v>
      </c>
      <c r="BH775" s="1382">
        <v>3600</v>
      </c>
      <c r="BI775" s="1382">
        <v>4800</v>
      </c>
      <c r="BJ775" s="1382"/>
      <c r="BK775" s="1382">
        <v>4200</v>
      </c>
      <c r="BL775" s="1382">
        <v>12000</v>
      </c>
      <c r="BM775" s="1382">
        <v>3480</v>
      </c>
      <c r="BN775" s="1382"/>
      <c r="BO775" s="1392"/>
      <c r="BP775" s="1392"/>
      <c r="BQ775" s="1392"/>
      <c r="BR775" s="1392"/>
      <c r="BS775" s="1392"/>
      <c r="BT775" s="1392"/>
      <c r="BU775" s="754"/>
      <c r="BV775" s="736">
        <v>1800</v>
      </c>
      <c r="BW775" s="736">
        <v>1800</v>
      </c>
      <c r="BX775" s="736">
        <v>1800</v>
      </c>
      <c r="BY775" s="736">
        <v>3600</v>
      </c>
      <c r="BZ775" s="578">
        <f t="shared" si="2428"/>
        <v>1600</v>
      </c>
      <c r="CA775" s="578">
        <f t="shared" si="2429"/>
        <v>1500</v>
      </c>
      <c r="CB775" s="578">
        <f t="shared" si="2430"/>
        <v>2700</v>
      </c>
      <c r="CC775" s="665">
        <f t="shared" si="2431"/>
        <v>3668.5714285714284</v>
      </c>
      <c r="CD775" s="127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277">
        <f t="shared" si="2451"/>
        <v>2400</v>
      </c>
      <c r="CF775" s="1277">
        <f t="shared" si="2451"/>
        <v>2400</v>
      </c>
      <c r="CG775" s="1277">
        <f t="shared" si="2451"/>
        <v>3480</v>
      </c>
      <c r="CH775" s="1277">
        <f t="shared" si="2451"/>
        <v>3600</v>
      </c>
      <c r="CI775" s="1278">
        <f t="shared" si="2451"/>
        <v>3600</v>
      </c>
      <c r="CJ775" s="1278">
        <f t="shared" si="2451"/>
        <v>3600</v>
      </c>
      <c r="CK775" s="1277">
        <f t="shared" si="2451"/>
        <v>4200</v>
      </c>
      <c r="CL775" s="1277">
        <f t="shared" si="2451"/>
        <v>4800</v>
      </c>
      <c r="CM775" s="1277">
        <f t="shared" si="2451"/>
        <v>12000</v>
      </c>
      <c r="CN775" s="1277" t="str">
        <f t="shared" si="2451"/>
        <v/>
      </c>
      <c r="CO775" s="1276" t="str">
        <f t="shared" si="2451"/>
        <v/>
      </c>
      <c r="CP775" s="1279" t="str">
        <f t="shared" si="2449"/>
        <v/>
      </c>
      <c r="CQ775" s="1280" t="str">
        <f t="shared" si="2449"/>
        <v/>
      </c>
      <c r="CR775" s="1281" t="str">
        <f t="shared" si="2449"/>
        <v/>
      </c>
      <c r="CS775" s="1281" t="str">
        <f t="shared" si="2449"/>
        <v/>
      </c>
      <c r="CT775" s="1281">
        <f t="shared" si="2449"/>
        <v>2400</v>
      </c>
      <c r="CU775" s="1281">
        <f t="shared" si="2449"/>
        <v>2400</v>
      </c>
      <c r="CV775" s="1281">
        <f t="shared" si="2449"/>
        <v>3480</v>
      </c>
      <c r="CW775" s="1282">
        <f t="shared" si="2449"/>
        <v>3600</v>
      </c>
      <c r="CX775" s="1282">
        <f t="shared" si="2449"/>
        <v>3600</v>
      </c>
      <c r="CY775" s="1282">
        <f t="shared" si="2449"/>
        <v>3600</v>
      </c>
      <c r="CZ775" s="1281">
        <f t="shared" si="2450"/>
        <v>4200</v>
      </c>
      <c r="DA775" s="1281">
        <f t="shared" si="2450"/>
        <v>4800</v>
      </c>
      <c r="DB775" s="1281">
        <f t="shared" si="2450"/>
        <v>12000</v>
      </c>
      <c r="DC775" s="1281" t="str">
        <f t="shared" si="2450"/>
        <v/>
      </c>
      <c r="DD775" s="1281" t="str">
        <f t="shared" si="2450"/>
        <v/>
      </c>
      <c r="DE775" s="1280" t="str">
        <f t="shared" si="2450"/>
        <v/>
      </c>
      <c r="DF775" s="1279" t="str">
        <f t="shared" si="2450"/>
        <v/>
      </c>
      <c r="DG775" s="631">
        <f>COUNT(B775:R775)</f>
        <v>5</v>
      </c>
      <c r="DH775" s="96">
        <f>COUNT(T775:AJ775)</f>
        <v>4</v>
      </c>
      <c r="DI775" s="96">
        <f>COUNT(AL775:BB775)</f>
        <v>12</v>
      </c>
      <c r="DJ775" s="96">
        <f>COUNT(BD775:BT775)</f>
        <v>9</v>
      </c>
      <c r="DK775" s="467"/>
      <c r="DL775" s="599"/>
      <c r="DM775" s="599"/>
      <c r="DN775" s="599"/>
      <c r="DO775" s="599"/>
      <c r="DP775" s="599"/>
      <c r="DQ775" s="599"/>
      <c r="DR775" s="599"/>
      <c r="DS775" s="599"/>
      <c r="DT775" s="468"/>
    </row>
    <row r="776" spans="1:124" s="470" customFormat="1" ht="15.75" customHeight="1">
      <c r="A776" s="1320" t="s">
        <v>331</v>
      </c>
      <c r="B776" s="736"/>
      <c r="C776" s="736"/>
      <c r="D776" s="736"/>
      <c r="E776" s="736"/>
      <c r="F776" s="736"/>
      <c r="G776" s="736"/>
      <c r="H776" s="736"/>
      <c r="I776" s="736"/>
      <c r="J776" s="736"/>
      <c r="K776" s="736"/>
      <c r="L776" s="736"/>
      <c r="M776" s="736"/>
      <c r="N776" s="736"/>
      <c r="O776" s="756"/>
      <c r="P776" s="756"/>
      <c r="Q776" s="756"/>
      <c r="R776" s="756"/>
      <c r="S776" s="754"/>
      <c r="T776" s="736"/>
      <c r="U776" s="736"/>
      <c r="V776" s="736"/>
      <c r="W776" s="736"/>
      <c r="X776" s="736"/>
      <c r="Y776" s="736"/>
      <c r="Z776" s="1382">
        <v>320</v>
      </c>
      <c r="AA776" s="1382"/>
      <c r="AB776" s="1382">
        <v>70</v>
      </c>
      <c r="AC776" s="1382"/>
      <c r="AD776" s="736"/>
      <c r="AE776" s="1392"/>
      <c r="AF776" s="756"/>
      <c r="AG776" s="756"/>
      <c r="AH776" s="756"/>
      <c r="AI776" s="736"/>
      <c r="AJ776" s="756"/>
      <c r="AK776" s="754"/>
      <c r="AL776" s="736">
        <v>1500</v>
      </c>
      <c r="AM776" s="736">
        <v>2500</v>
      </c>
      <c r="AN776" s="736"/>
      <c r="AO776" s="736"/>
      <c r="AP776" s="736"/>
      <c r="AQ776" s="736">
        <v>36000</v>
      </c>
      <c r="AR776" s="736">
        <v>26400</v>
      </c>
      <c r="AS776" s="736">
        <v>12000</v>
      </c>
      <c r="AT776" s="736"/>
      <c r="AU776" s="736"/>
      <c r="AV776" s="736"/>
      <c r="AW776" s="736"/>
      <c r="AX776" s="756"/>
      <c r="AY776" s="756"/>
      <c r="AZ776" s="756"/>
      <c r="BA776" s="756"/>
      <c r="BB776" s="756"/>
      <c r="BC776" s="754"/>
      <c r="BD776" s="1382">
        <v>10000</v>
      </c>
      <c r="BE776" s="1382">
        <v>5000</v>
      </c>
      <c r="BF776" s="1382">
        <v>7200</v>
      </c>
      <c r="BG776" s="1382"/>
      <c r="BH776" s="1382"/>
      <c r="BI776" s="1382"/>
      <c r="BJ776" s="1382"/>
      <c r="BK776" s="1382"/>
      <c r="BL776" s="1382">
        <v>3000</v>
      </c>
      <c r="BM776" s="1382"/>
      <c r="BN776" s="1382"/>
      <c r="BO776" s="1392"/>
      <c r="BP776" s="1392"/>
      <c r="BQ776" s="1392"/>
      <c r="BR776" s="1392"/>
      <c r="BS776" s="1392"/>
      <c r="BT776" s="1392"/>
      <c r="BU776" s="754"/>
      <c r="BV776" s="736"/>
      <c r="BW776" s="736"/>
      <c r="BX776" s="736">
        <v>12000</v>
      </c>
      <c r="BY776" s="736">
        <v>7200</v>
      </c>
      <c r="BZ776" s="578" t="str">
        <f t="shared" si="2428"/>
        <v/>
      </c>
      <c r="CA776" s="578" t="str">
        <f t="shared" si="2429"/>
        <v/>
      </c>
      <c r="CB776" s="578">
        <f t="shared" si="2430"/>
        <v>13633.333333333334</v>
      </c>
      <c r="CC776" s="665">
        <f t="shared" si="2431"/>
        <v>6100</v>
      </c>
      <c r="CD776" s="1276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277" t="str">
        <f t="shared" si="2451"/>
        <v/>
      </c>
      <c r="CF776" s="1277" t="str">
        <f t="shared" si="2451"/>
        <v/>
      </c>
      <c r="CG776" s="1277" t="str">
        <f t="shared" si="2451"/>
        <v/>
      </c>
      <c r="CH776" s="1277">
        <f t="shared" si="2451"/>
        <v>3000</v>
      </c>
      <c r="CI776" s="1278">
        <f t="shared" si="2451"/>
        <v>5000</v>
      </c>
      <c r="CJ776" s="1278">
        <f t="shared" si="2451"/>
        <v>7200</v>
      </c>
      <c r="CK776" s="1277">
        <f t="shared" si="2451"/>
        <v>10000</v>
      </c>
      <c r="CL776" s="1277" t="str">
        <f t="shared" si="2451"/>
        <v/>
      </c>
      <c r="CM776" s="1277" t="str">
        <f t="shared" si="2451"/>
        <v/>
      </c>
      <c r="CN776" s="1277" t="str">
        <f t="shared" si="2451"/>
        <v/>
      </c>
      <c r="CO776" s="1276" t="str">
        <f t="shared" si="2451"/>
        <v/>
      </c>
      <c r="CP776" s="1279" t="str">
        <f t="shared" si="2449"/>
        <v/>
      </c>
      <c r="CQ776" s="1280" t="str">
        <f t="shared" si="2449"/>
        <v/>
      </c>
      <c r="CR776" s="1281" t="str">
        <f t="shared" si="2449"/>
        <v/>
      </c>
      <c r="CS776" s="1281" t="str">
        <f t="shared" si="2449"/>
        <v/>
      </c>
      <c r="CT776" s="1281" t="str">
        <f t="shared" si="2449"/>
        <v/>
      </c>
      <c r="CU776" s="1281" t="str">
        <f t="shared" si="2449"/>
        <v/>
      </c>
      <c r="CV776" s="1281" t="str">
        <f t="shared" si="2449"/>
        <v/>
      </c>
      <c r="CW776" s="1282">
        <f t="shared" si="2449"/>
        <v>3000</v>
      </c>
      <c r="CX776" s="1282">
        <f t="shared" si="2449"/>
        <v>5000</v>
      </c>
      <c r="CY776" s="1282">
        <f t="shared" si="2449"/>
        <v>7200</v>
      </c>
      <c r="CZ776" s="1281">
        <f t="shared" si="2450"/>
        <v>10000</v>
      </c>
      <c r="DA776" s="1281" t="str">
        <f t="shared" si="2450"/>
        <v/>
      </c>
      <c r="DB776" s="1281" t="str">
        <f t="shared" si="2450"/>
        <v/>
      </c>
      <c r="DC776" s="1281" t="str">
        <f t="shared" si="2450"/>
        <v/>
      </c>
      <c r="DD776" s="1281" t="str">
        <f t="shared" si="2450"/>
        <v/>
      </c>
      <c r="DE776" s="1280" t="str">
        <f t="shared" si="2450"/>
        <v/>
      </c>
      <c r="DF776" s="1279" t="str">
        <f t="shared" si="2450"/>
        <v/>
      </c>
      <c r="DG776" s="631">
        <f>COUNT(B776:R776)</f>
        <v>0</v>
      </c>
      <c r="DH776" s="96">
        <f>COUNT(T776:AJ776)</f>
        <v>2</v>
      </c>
      <c r="DI776" s="96">
        <f>COUNT(AL776:BB776)</f>
        <v>5</v>
      </c>
      <c r="DJ776" s="96">
        <f>COUNT(BD776:BT776)</f>
        <v>4</v>
      </c>
      <c r="DK776" s="467"/>
      <c r="DL776" s="599"/>
      <c r="DM776" s="599"/>
      <c r="DN776" s="599"/>
      <c r="DO776" s="599"/>
      <c r="DP776" s="599"/>
      <c r="DQ776" s="599"/>
      <c r="DR776" s="599"/>
      <c r="DS776" s="599"/>
      <c r="DT776" s="468"/>
    </row>
    <row r="777" spans="1:124" s="470" customFormat="1" ht="15.75" customHeight="1">
      <c r="A777" s="652" t="s">
        <v>332</v>
      </c>
      <c r="B777" s="212" t="s">
        <v>333</v>
      </c>
      <c r="C777" s="212" t="s">
        <v>333</v>
      </c>
      <c r="D777" s="212" t="s">
        <v>333</v>
      </c>
      <c r="E777" s="212" t="s">
        <v>333</v>
      </c>
      <c r="F777" s="212" t="s">
        <v>333</v>
      </c>
      <c r="G777" s="212" t="s">
        <v>333</v>
      </c>
      <c r="H777" s="212" t="s">
        <v>333</v>
      </c>
      <c r="I777" s="212" t="s">
        <v>333</v>
      </c>
      <c r="J777" s="212" t="s">
        <v>333</v>
      </c>
      <c r="K777" s="212" t="s">
        <v>333</v>
      </c>
      <c r="L777" s="212" t="s">
        <v>333</v>
      </c>
      <c r="M777" s="212" t="s">
        <v>333</v>
      </c>
      <c r="N777" s="212"/>
      <c r="O777" s="212"/>
      <c r="P777" s="212"/>
      <c r="Q777" s="212"/>
      <c r="R777" s="212"/>
      <c r="S777" s="754"/>
      <c r="T777" s="212" t="s">
        <v>333</v>
      </c>
      <c r="U777" s="212" t="s">
        <v>333</v>
      </c>
      <c r="V777" s="212" t="s">
        <v>333</v>
      </c>
      <c r="W777" s="212" t="s">
        <v>333</v>
      </c>
      <c r="X777" s="212" t="s">
        <v>333</v>
      </c>
      <c r="Y777" s="212" t="s">
        <v>333</v>
      </c>
      <c r="Z777" s="1338" t="s">
        <v>333</v>
      </c>
      <c r="AA777" s="1338" t="s">
        <v>333</v>
      </c>
      <c r="AB777" s="1338" t="s">
        <v>333</v>
      </c>
      <c r="AC777" s="1338" t="s">
        <v>333</v>
      </c>
      <c r="AD777" s="212" t="s">
        <v>333</v>
      </c>
      <c r="AE777" s="1338" t="s">
        <v>333</v>
      </c>
      <c r="AF777" s="212"/>
      <c r="AG777" s="212"/>
      <c r="AH777" s="212"/>
      <c r="AI777" s="212"/>
      <c r="AJ777" s="212"/>
      <c r="AK777" s="754"/>
      <c r="AL777" s="212" t="s">
        <v>333</v>
      </c>
      <c r="AM777" s="212" t="s">
        <v>333</v>
      </c>
      <c r="AN777" s="212" t="s">
        <v>333</v>
      </c>
      <c r="AO777" s="212" t="s">
        <v>333</v>
      </c>
      <c r="AP777" s="212" t="s">
        <v>333</v>
      </c>
      <c r="AQ777" s="212" t="s">
        <v>333</v>
      </c>
      <c r="AR777" s="212" t="s">
        <v>333</v>
      </c>
      <c r="AS777" s="212" t="s">
        <v>333</v>
      </c>
      <c r="AT777" s="212" t="s">
        <v>333</v>
      </c>
      <c r="AU777" s="212" t="s">
        <v>333</v>
      </c>
      <c r="AV777" s="212" t="s">
        <v>333</v>
      </c>
      <c r="AW777" s="212" t="s">
        <v>333</v>
      </c>
      <c r="AX777" s="212"/>
      <c r="AY777" s="212"/>
      <c r="AZ777" s="212"/>
      <c r="BA777" s="212"/>
      <c r="BB777" s="212"/>
      <c r="BC777" s="754"/>
      <c r="BD777" s="1338" t="s">
        <v>333</v>
      </c>
      <c r="BE777" s="1338" t="s">
        <v>333</v>
      </c>
      <c r="BF777" s="1338" t="s">
        <v>333</v>
      </c>
      <c r="BG777" s="1338" t="s">
        <v>333</v>
      </c>
      <c r="BH777" s="1338" t="s">
        <v>333</v>
      </c>
      <c r="BI777" s="1338" t="s">
        <v>333</v>
      </c>
      <c r="BJ777" s="1338" t="s">
        <v>333</v>
      </c>
      <c r="BK777" s="1338" t="s">
        <v>333</v>
      </c>
      <c r="BL777" s="1338" t="s">
        <v>333</v>
      </c>
      <c r="BM777" s="1338" t="s">
        <v>333</v>
      </c>
      <c r="BN777" s="1338" t="s">
        <v>333</v>
      </c>
      <c r="BO777" s="1338" t="s">
        <v>333</v>
      </c>
      <c r="BP777" s="1338"/>
      <c r="BQ777" s="1338"/>
      <c r="BR777" s="1338"/>
      <c r="BS777" s="1338"/>
      <c r="BT777" s="1338"/>
      <c r="BU777" s="754"/>
      <c r="BV777" s="212" t="s">
        <v>333</v>
      </c>
      <c r="BW777" s="212" t="s">
        <v>333</v>
      </c>
      <c r="BX777" s="212" t="s">
        <v>333</v>
      </c>
      <c r="BY777" s="212" t="s">
        <v>333</v>
      </c>
      <c r="BZ777" s="570"/>
      <c r="CA777" s="570"/>
      <c r="CB777" s="570"/>
      <c r="CC777" s="664"/>
      <c r="CD777" s="1086"/>
      <c r="CE777" s="1086"/>
      <c r="CF777" s="1086"/>
      <c r="CG777" s="1086"/>
      <c r="CH777" s="1086"/>
      <c r="CI777" s="1086"/>
      <c r="CJ777" s="1086"/>
      <c r="CK777" s="1086"/>
      <c r="CL777" s="1086"/>
      <c r="CM777" s="1086"/>
      <c r="CN777" s="1086"/>
      <c r="CO777" s="1086"/>
      <c r="CP777" s="613"/>
      <c r="CQ777" s="614"/>
      <c r="CR777" s="614"/>
      <c r="CS777" s="614"/>
      <c r="CT777" s="614"/>
      <c r="CU777" s="614"/>
      <c r="CV777" s="614"/>
      <c r="CW777" s="614"/>
      <c r="CX777" s="614"/>
      <c r="CY777" s="614"/>
      <c r="CZ777" s="614"/>
      <c r="DA777" s="614"/>
      <c r="DB777" s="614"/>
      <c r="DC777" s="614"/>
      <c r="DD777" s="614"/>
      <c r="DE777" s="614"/>
      <c r="DF777" s="614"/>
      <c r="DG777" s="579"/>
      <c r="DH777" s="98"/>
      <c r="DI777" s="98"/>
      <c r="DJ777" s="98"/>
      <c r="DK777" s="572"/>
      <c r="DL777" s="598"/>
      <c r="DM777" s="598"/>
      <c r="DN777" s="598"/>
      <c r="DO777" s="598"/>
      <c r="DP777" s="598"/>
      <c r="DQ777" s="598"/>
      <c r="DR777" s="598"/>
      <c r="DS777" s="598"/>
      <c r="DT777" s="468"/>
    </row>
    <row r="778" spans="1:124" s="470" customFormat="1" ht="15.75" customHeight="1">
      <c r="A778" s="627" t="s">
        <v>279</v>
      </c>
      <c r="B778" s="212"/>
      <c r="C778" s="212"/>
      <c r="D778" s="212"/>
      <c r="E778" s="212"/>
      <c r="F778" s="212"/>
      <c r="G778" s="212"/>
      <c r="H778" s="212"/>
      <c r="I778" s="212"/>
      <c r="J778" s="212"/>
      <c r="K778" s="212"/>
      <c r="L778" s="212"/>
      <c r="M778" s="212"/>
      <c r="N778" s="212"/>
      <c r="O778" s="281"/>
      <c r="P778" s="281"/>
      <c r="Q778" s="281"/>
      <c r="R778" s="281"/>
      <c r="S778" s="754"/>
      <c r="T778" s="212"/>
      <c r="U778" s="212"/>
      <c r="V778" s="212"/>
      <c r="W778" s="212"/>
      <c r="X778" s="212"/>
      <c r="Y778" s="212"/>
      <c r="Z778" s="1338"/>
      <c r="AA778" s="1338"/>
      <c r="AB778" s="1338"/>
      <c r="AC778" s="1338"/>
      <c r="AD778" s="212"/>
      <c r="AE778" s="1365"/>
      <c r="AF778" s="281"/>
      <c r="AG778" s="281"/>
      <c r="AH778" s="281"/>
      <c r="AI778" s="212"/>
      <c r="AJ778" s="281"/>
      <c r="AK778" s="754"/>
      <c r="AL778" s="212"/>
      <c r="AM778" s="212"/>
      <c r="AN778" s="212"/>
      <c r="AO778" s="212"/>
      <c r="AP778" s="212"/>
      <c r="AQ778" s="212"/>
      <c r="AR778" s="212"/>
      <c r="AS778" s="212"/>
      <c r="AT778" s="212"/>
      <c r="AU778" s="212"/>
      <c r="AV778" s="212"/>
      <c r="AW778" s="212"/>
      <c r="AX778" s="281"/>
      <c r="AY778" s="281"/>
      <c r="AZ778" s="281"/>
      <c r="BA778" s="281"/>
      <c r="BB778" s="281"/>
      <c r="BC778" s="754"/>
      <c r="BD778" s="1338"/>
      <c r="BE778" s="1338"/>
      <c r="BF778" s="1338"/>
      <c r="BG778" s="1338"/>
      <c r="BH778" s="1338"/>
      <c r="BI778" s="1338"/>
      <c r="BJ778" s="1338"/>
      <c r="BK778" s="1338"/>
      <c r="BL778" s="1338"/>
      <c r="BM778" s="1338"/>
      <c r="BN778" s="1338"/>
      <c r="BO778" s="1365"/>
      <c r="BP778" s="1365"/>
      <c r="BQ778" s="1365"/>
      <c r="BR778" s="1365"/>
      <c r="BS778" s="1365"/>
      <c r="BT778" s="1365"/>
      <c r="BU778" s="754"/>
      <c r="BV778" s="212"/>
      <c r="BW778" s="212"/>
      <c r="BX778" s="212"/>
      <c r="BY778" s="212"/>
      <c r="BZ778" s="578" t="str">
        <f t="shared" ref="BZ778:BZ785" si="2452">IF(DG778&lt;3,"",(SUM(B778:R778)-MIN(B778:R778)-MAX(B778:R778))/(DG778-2))</f>
        <v/>
      </c>
      <c r="CA778" s="578" t="str">
        <f t="shared" ref="CA778:CA785" si="2453">IF(DH778&lt;3,"",(SUM(T778:AJ778)-MIN(T778:AJ778)-MAX(T778:AJ778))/(DH778-2))</f>
        <v/>
      </c>
      <c r="CB778" s="578" t="str">
        <f t="shared" ref="CB778:CB785" si="2454">IF(DI778&lt;3,"",(SUM(AL778:BB778)-MIN(AL778:BB778)-MAX(AL778:BB778))/(DI778-2))</f>
        <v/>
      </c>
      <c r="CC778" s="665" t="str">
        <f t="shared" ref="CC778:CC785" si="2455">IF(DJ778&lt;3,"",(SUM(BD778:BT778)-MIN(BD778:BT778)-MAX(BD778:BT778))/(DJ778-2))</f>
        <v/>
      </c>
      <c r="CD778" s="1069" t="str">
        <f t="shared" ref="CD778:CO778" si="245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070" t="str">
        <f t="shared" si="2456"/>
        <v/>
      </c>
      <c r="CF778" s="1070" t="str">
        <f t="shared" si="2456"/>
        <v/>
      </c>
      <c r="CG778" s="1070" t="str">
        <f t="shared" si="2456"/>
        <v/>
      </c>
      <c r="CH778" s="1070" t="str">
        <f t="shared" si="2456"/>
        <v/>
      </c>
      <c r="CI778" s="1071" t="str">
        <f t="shared" si="2456"/>
        <v/>
      </c>
      <c r="CJ778" s="1071" t="str">
        <f t="shared" si="2456"/>
        <v/>
      </c>
      <c r="CK778" s="1070" t="str">
        <f t="shared" si="2456"/>
        <v/>
      </c>
      <c r="CL778" s="1070" t="str">
        <f t="shared" si="2456"/>
        <v/>
      </c>
      <c r="CM778" s="1070" t="str">
        <f t="shared" si="2456"/>
        <v/>
      </c>
      <c r="CN778" s="1070" t="str">
        <f t="shared" si="2456"/>
        <v/>
      </c>
      <c r="CO778" s="1069" t="str">
        <f t="shared" si="2456"/>
        <v/>
      </c>
      <c r="CP778" s="532" t="str">
        <f t="shared" ref="CP778:CP785" si="2457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3" t="str">
        <f t="shared" ref="CQ778:CQ785" si="2458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4" t="str">
        <f t="shared" ref="CR778:CR785" si="2459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4" t="str">
        <f t="shared" ref="CS778:CS785" si="2460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4" t="str">
        <f t="shared" ref="CT778:CT785" si="2461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4" t="str">
        <f t="shared" ref="CU778:CU785" si="2462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4" t="str">
        <f t="shared" ref="CV778:CV785" si="2463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5" t="str">
        <f t="shared" ref="CW778:CW785" si="2464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5" t="str">
        <f t="shared" ref="CX778:CX785" si="2465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5" t="str">
        <f t="shared" ref="CY778:CY785" si="2466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4" t="str">
        <f t="shared" ref="CZ778:CZ785" si="2467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4" t="str">
        <f t="shared" ref="DA778:DA785" si="2468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4" t="str">
        <f t="shared" ref="DB778:DB785" si="2469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2470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4" t="str">
        <f t="shared" ref="DD778:DD785" si="2471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3" t="str">
        <f t="shared" ref="DE778:DE785" si="2472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32" t="str">
        <f t="shared" ref="DF778:DF785" si="2473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31">
        <f t="shared" ref="DG778:DG785" si="2474">COUNT(B778:R778)</f>
        <v>0</v>
      </c>
      <c r="DH778" s="96">
        <f t="shared" ref="DH778:DH785" si="2475">COUNT(T778:AJ778)</f>
        <v>0</v>
      </c>
      <c r="DI778" s="96">
        <f t="shared" ref="DI778:DI785" si="2476">COUNT(AL778:BB778)</f>
        <v>0</v>
      </c>
      <c r="DJ778" s="96">
        <f t="shared" ref="DJ778:DJ785" si="2477">COUNT(BD778:BT778)</f>
        <v>0</v>
      </c>
      <c r="DK778" s="467"/>
      <c r="DL778" s="599"/>
      <c r="DM778" s="599"/>
      <c r="DN778" s="599"/>
      <c r="DO778" s="599"/>
      <c r="DP778" s="599"/>
      <c r="DQ778" s="599"/>
      <c r="DR778" s="599"/>
      <c r="DS778" s="599"/>
      <c r="DT778" s="468"/>
    </row>
    <row r="779" spans="1:124" s="470" customFormat="1" ht="15.75" customHeight="1">
      <c r="A779" s="627" t="s">
        <v>280</v>
      </c>
      <c r="B779" s="212"/>
      <c r="C779" s="212"/>
      <c r="D779" s="212"/>
      <c r="E779" s="212"/>
      <c r="F779" s="212"/>
      <c r="G779" s="212"/>
      <c r="H779" s="212"/>
      <c r="I779" s="212"/>
      <c r="J779" s="212"/>
      <c r="K779" s="212"/>
      <c r="L779" s="212"/>
      <c r="M779" s="212"/>
      <c r="N779" s="212"/>
      <c r="O779" s="281"/>
      <c r="P779" s="281"/>
      <c r="Q779" s="281"/>
      <c r="R779" s="281"/>
      <c r="S779" s="754"/>
      <c r="T779" s="212"/>
      <c r="U779" s="212"/>
      <c r="V779" s="212"/>
      <c r="W779" s="212"/>
      <c r="X779" s="212"/>
      <c r="Y779" s="212"/>
      <c r="Z779" s="1338"/>
      <c r="AA779" s="1338"/>
      <c r="AB779" s="1338"/>
      <c r="AC779" s="1338"/>
      <c r="AD779" s="212"/>
      <c r="AE779" s="1365"/>
      <c r="AF779" s="281"/>
      <c r="AG779" s="281"/>
      <c r="AH779" s="281"/>
      <c r="AI779" s="212"/>
      <c r="AJ779" s="281"/>
      <c r="AK779" s="754"/>
      <c r="AL779" s="212"/>
      <c r="AM779" s="212"/>
      <c r="AN779" s="212"/>
      <c r="AO779" s="212"/>
      <c r="AP779" s="212"/>
      <c r="AQ779" s="212"/>
      <c r="AR779" s="212"/>
      <c r="AS779" s="212"/>
      <c r="AT779" s="212"/>
      <c r="AU779" s="212"/>
      <c r="AV779" s="212"/>
      <c r="AW779" s="212"/>
      <c r="AX779" s="281"/>
      <c r="AY779" s="281"/>
      <c r="AZ779" s="281"/>
      <c r="BA779" s="281"/>
      <c r="BB779" s="281"/>
      <c r="BC779" s="754"/>
      <c r="BD779" s="1338"/>
      <c r="BE779" s="1338"/>
      <c r="BF779" s="1338"/>
      <c r="BG779" s="1338"/>
      <c r="BH779" s="1338"/>
      <c r="BI779" s="1338"/>
      <c r="BJ779" s="1338"/>
      <c r="BK779" s="1338"/>
      <c r="BL779" s="1338"/>
      <c r="BM779" s="1338"/>
      <c r="BN779" s="1338"/>
      <c r="BO779" s="1365"/>
      <c r="BP779" s="1365"/>
      <c r="BQ779" s="1365"/>
      <c r="BR779" s="1365"/>
      <c r="BS779" s="1365"/>
      <c r="BT779" s="1365"/>
      <c r="BU779" s="754"/>
      <c r="BV779" s="212">
        <v>12</v>
      </c>
      <c r="BW779" s="212">
        <v>12</v>
      </c>
      <c r="BX779" s="212">
        <v>12</v>
      </c>
      <c r="BY779" s="212">
        <v>12</v>
      </c>
      <c r="BZ779" s="578" t="str">
        <f t="shared" si="2452"/>
        <v/>
      </c>
      <c r="CA779" s="578" t="str">
        <f t="shared" si="2453"/>
        <v/>
      </c>
      <c r="CB779" s="578" t="str">
        <f t="shared" si="2454"/>
        <v/>
      </c>
      <c r="CC779" s="665" t="str">
        <f t="shared" si="2455"/>
        <v/>
      </c>
      <c r="CD779" s="1069" t="str">
        <f t="shared" ref="CD779:CD785" si="2478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070" t="str">
        <f t="shared" ref="CE779:CO785" si="2479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070" t="str">
        <f t="shared" si="2479"/>
        <v/>
      </c>
      <c r="CG779" s="1070" t="str">
        <f t="shared" si="2479"/>
        <v/>
      </c>
      <c r="CH779" s="1070" t="str">
        <f t="shared" si="2479"/>
        <v/>
      </c>
      <c r="CI779" s="1071" t="str">
        <f t="shared" si="2479"/>
        <v/>
      </c>
      <c r="CJ779" s="1071" t="str">
        <f t="shared" si="2479"/>
        <v/>
      </c>
      <c r="CK779" s="1070" t="str">
        <f t="shared" si="2479"/>
        <v/>
      </c>
      <c r="CL779" s="1070" t="str">
        <f t="shared" si="2479"/>
        <v/>
      </c>
      <c r="CM779" s="1070" t="str">
        <f t="shared" si="2479"/>
        <v/>
      </c>
      <c r="CN779" s="1070" t="str">
        <f t="shared" si="2479"/>
        <v/>
      </c>
      <c r="CO779" s="1069" t="str">
        <f t="shared" si="2479"/>
        <v/>
      </c>
      <c r="CP779" s="532" t="str">
        <f t="shared" si="2457"/>
        <v/>
      </c>
      <c r="CQ779" s="533" t="str">
        <f t="shared" si="2458"/>
        <v/>
      </c>
      <c r="CR779" s="534" t="str">
        <f t="shared" si="2459"/>
        <v/>
      </c>
      <c r="CS779" s="534" t="str">
        <f t="shared" si="2460"/>
        <v/>
      </c>
      <c r="CT779" s="534" t="str">
        <f t="shared" si="2461"/>
        <v/>
      </c>
      <c r="CU779" s="534" t="str">
        <f t="shared" si="2462"/>
        <v/>
      </c>
      <c r="CV779" s="534" t="str">
        <f t="shared" si="2463"/>
        <v/>
      </c>
      <c r="CW779" s="535" t="str">
        <f t="shared" si="2464"/>
        <v/>
      </c>
      <c r="CX779" s="535" t="str">
        <f t="shared" si="2465"/>
        <v/>
      </c>
      <c r="CY779" s="535" t="str">
        <f t="shared" si="2466"/>
        <v/>
      </c>
      <c r="CZ779" s="534" t="str">
        <f t="shared" si="2467"/>
        <v/>
      </c>
      <c r="DA779" s="534" t="str">
        <f t="shared" si="2468"/>
        <v/>
      </c>
      <c r="DB779" s="534" t="str">
        <f t="shared" si="2469"/>
        <v/>
      </c>
      <c r="DC779" s="534" t="str">
        <f t="shared" si="2470"/>
        <v/>
      </c>
      <c r="DD779" s="534" t="str">
        <f t="shared" si="2471"/>
        <v/>
      </c>
      <c r="DE779" s="533" t="str">
        <f t="shared" si="2472"/>
        <v/>
      </c>
      <c r="DF779" s="532" t="str">
        <f t="shared" si="2473"/>
        <v/>
      </c>
      <c r="DG779" s="631">
        <f t="shared" si="2474"/>
        <v>0</v>
      </c>
      <c r="DH779" s="96">
        <f t="shared" si="2475"/>
        <v>0</v>
      </c>
      <c r="DI779" s="96">
        <f t="shared" si="2476"/>
        <v>0</v>
      </c>
      <c r="DJ779" s="96">
        <f t="shared" si="2477"/>
        <v>0</v>
      </c>
      <c r="DK779" s="467"/>
      <c r="DL779" s="599"/>
      <c r="DM779" s="599"/>
      <c r="DN779" s="599"/>
      <c r="DO779" s="599"/>
      <c r="DP779" s="599"/>
      <c r="DQ779" s="599"/>
      <c r="DR779" s="599"/>
      <c r="DS779" s="599"/>
      <c r="DT779" s="468"/>
    </row>
    <row r="780" spans="1:124" s="470" customFormat="1" ht="15.75" customHeight="1">
      <c r="A780" s="627" t="s">
        <v>334</v>
      </c>
      <c r="B780" s="212"/>
      <c r="C780" s="212"/>
      <c r="D780" s="212"/>
      <c r="E780" s="212"/>
      <c r="F780" s="212"/>
      <c r="G780" s="212"/>
      <c r="H780" s="212"/>
      <c r="I780" s="212"/>
      <c r="J780" s="212"/>
      <c r="K780" s="212"/>
      <c r="L780" s="212"/>
      <c r="M780" s="212"/>
      <c r="N780" s="212"/>
      <c r="O780" s="281"/>
      <c r="P780" s="281"/>
      <c r="Q780" s="281"/>
      <c r="R780" s="281"/>
      <c r="S780" s="754"/>
      <c r="T780" s="212"/>
      <c r="U780" s="212"/>
      <c r="V780" s="212"/>
      <c r="W780" s="212"/>
      <c r="X780" s="212"/>
      <c r="Y780" s="212"/>
      <c r="Z780" s="1338"/>
      <c r="AA780" s="1338"/>
      <c r="AB780" s="1338"/>
      <c r="AC780" s="1338"/>
      <c r="AD780" s="212"/>
      <c r="AE780" s="1365"/>
      <c r="AF780" s="281"/>
      <c r="AG780" s="281"/>
      <c r="AH780" s="281"/>
      <c r="AI780" s="212"/>
      <c r="AJ780" s="281"/>
      <c r="AK780" s="754"/>
      <c r="AL780" s="212"/>
      <c r="AM780" s="212"/>
      <c r="AN780" s="212"/>
      <c r="AO780" s="212"/>
      <c r="AP780" s="212"/>
      <c r="AQ780" s="212"/>
      <c r="AR780" s="212"/>
      <c r="AS780" s="212"/>
      <c r="AT780" s="212"/>
      <c r="AU780" s="212"/>
      <c r="AV780" s="212"/>
      <c r="AW780" s="212"/>
      <c r="AX780" s="281"/>
      <c r="AY780" s="281"/>
      <c r="AZ780" s="281"/>
      <c r="BA780" s="281"/>
      <c r="BB780" s="281"/>
      <c r="BC780" s="754"/>
      <c r="BD780" s="1338"/>
      <c r="BE780" s="1338"/>
      <c r="BF780" s="1338"/>
      <c r="BG780" s="1338"/>
      <c r="BH780" s="1338"/>
      <c r="BI780" s="1338"/>
      <c r="BJ780" s="1338"/>
      <c r="BK780" s="1338"/>
      <c r="BL780" s="1338"/>
      <c r="BM780" s="1338"/>
      <c r="BN780" s="1338"/>
      <c r="BO780" s="1365"/>
      <c r="BP780" s="1365"/>
      <c r="BQ780" s="1365"/>
      <c r="BR780" s="1365"/>
      <c r="BS780" s="1365"/>
      <c r="BT780" s="1365"/>
      <c r="BU780" s="754"/>
      <c r="BV780" s="212">
        <v>1</v>
      </c>
      <c r="BW780" s="212">
        <v>1</v>
      </c>
      <c r="BX780" s="212">
        <v>1</v>
      </c>
      <c r="BY780" s="212">
        <v>1</v>
      </c>
      <c r="BZ780" s="578" t="str">
        <f t="shared" si="2452"/>
        <v/>
      </c>
      <c r="CA780" s="578" t="str">
        <f t="shared" si="2453"/>
        <v/>
      </c>
      <c r="CB780" s="578" t="str">
        <f t="shared" si="2454"/>
        <v/>
      </c>
      <c r="CC780" s="665" t="str">
        <f t="shared" si="2455"/>
        <v/>
      </c>
      <c r="CD780" s="1069" t="str">
        <f t="shared" si="2478"/>
        <v/>
      </c>
      <c r="CE780" s="1070" t="str">
        <f t="shared" si="2479"/>
        <v/>
      </c>
      <c r="CF780" s="1070" t="str">
        <f t="shared" si="2479"/>
        <v/>
      </c>
      <c r="CG780" s="1070" t="str">
        <f t="shared" si="2479"/>
        <v/>
      </c>
      <c r="CH780" s="1070" t="str">
        <f t="shared" si="2479"/>
        <v/>
      </c>
      <c r="CI780" s="1071" t="str">
        <f t="shared" si="2479"/>
        <v/>
      </c>
      <c r="CJ780" s="1071" t="str">
        <f t="shared" si="2479"/>
        <v/>
      </c>
      <c r="CK780" s="1070" t="str">
        <f t="shared" si="2479"/>
        <v/>
      </c>
      <c r="CL780" s="1070" t="str">
        <f t="shared" si="2479"/>
        <v/>
      </c>
      <c r="CM780" s="1070" t="str">
        <f t="shared" si="2479"/>
        <v/>
      </c>
      <c r="CN780" s="1070" t="str">
        <f t="shared" si="2479"/>
        <v/>
      </c>
      <c r="CO780" s="1069" t="str">
        <f t="shared" si="2479"/>
        <v/>
      </c>
      <c r="CP780" s="532" t="str">
        <f t="shared" si="2457"/>
        <v/>
      </c>
      <c r="CQ780" s="533" t="str">
        <f t="shared" si="2458"/>
        <v/>
      </c>
      <c r="CR780" s="534" t="str">
        <f t="shared" si="2459"/>
        <v/>
      </c>
      <c r="CS780" s="534" t="str">
        <f t="shared" si="2460"/>
        <v/>
      </c>
      <c r="CT780" s="534" t="str">
        <f t="shared" si="2461"/>
        <v/>
      </c>
      <c r="CU780" s="534" t="str">
        <f t="shared" si="2462"/>
        <v/>
      </c>
      <c r="CV780" s="534" t="str">
        <f t="shared" si="2463"/>
        <v/>
      </c>
      <c r="CW780" s="535" t="str">
        <f t="shared" si="2464"/>
        <v/>
      </c>
      <c r="CX780" s="535" t="str">
        <f t="shared" si="2465"/>
        <v/>
      </c>
      <c r="CY780" s="535" t="str">
        <f t="shared" si="2466"/>
        <v/>
      </c>
      <c r="CZ780" s="534" t="str">
        <f t="shared" si="2467"/>
        <v/>
      </c>
      <c r="DA780" s="534" t="str">
        <f t="shared" si="2468"/>
        <v/>
      </c>
      <c r="DB780" s="534" t="str">
        <f t="shared" si="2469"/>
        <v/>
      </c>
      <c r="DC780" s="534" t="str">
        <f t="shared" si="2470"/>
        <v/>
      </c>
      <c r="DD780" s="534" t="str">
        <f t="shared" si="2471"/>
        <v/>
      </c>
      <c r="DE780" s="533" t="str">
        <f t="shared" si="2472"/>
        <v/>
      </c>
      <c r="DF780" s="532" t="str">
        <f t="shared" si="2473"/>
        <v/>
      </c>
      <c r="DG780" s="631">
        <f t="shared" si="2474"/>
        <v>0</v>
      </c>
      <c r="DH780" s="96">
        <f t="shared" si="2475"/>
        <v>0</v>
      </c>
      <c r="DI780" s="96">
        <f t="shared" si="2476"/>
        <v>0</v>
      </c>
      <c r="DJ780" s="96">
        <f t="shared" si="2477"/>
        <v>0</v>
      </c>
      <c r="DK780" s="467"/>
      <c r="DL780" s="599"/>
      <c r="DM780" s="599"/>
      <c r="DN780" s="599"/>
      <c r="DO780" s="599"/>
      <c r="DP780" s="599"/>
      <c r="DQ780" s="599"/>
      <c r="DR780" s="599"/>
      <c r="DS780" s="599"/>
      <c r="DT780" s="468"/>
    </row>
    <row r="781" spans="1:124" s="470" customFormat="1" ht="15.75" customHeight="1">
      <c r="A781" s="627" t="s">
        <v>283</v>
      </c>
      <c r="B781" s="588" t="str">
        <f t="shared" ref="B781:M781" si="2480">IF(B778="","",B778*B779*B780)</f>
        <v/>
      </c>
      <c r="C781" s="588" t="str">
        <f t="shared" si="2480"/>
        <v/>
      </c>
      <c r="D781" s="588" t="str">
        <f t="shared" si="2480"/>
        <v/>
      </c>
      <c r="E781" s="588" t="str">
        <f t="shared" si="2480"/>
        <v/>
      </c>
      <c r="F781" s="588" t="str">
        <f t="shared" si="2480"/>
        <v/>
      </c>
      <c r="G781" s="588" t="str">
        <f t="shared" si="2480"/>
        <v/>
      </c>
      <c r="H781" s="588" t="str">
        <f t="shared" si="2480"/>
        <v/>
      </c>
      <c r="I781" s="588" t="str">
        <f t="shared" si="2480"/>
        <v/>
      </c>
      <c r="J781" s="588" t="str">
        <f t="shared" si="2480"/>
        <v/>
      </c>
      <c r="K781" s="588" t="str">
        <f t="shared" si="2480"/>
        <v/>
      </c>
      <c r="L781" s="588" t="str">
        <f t="shared" si="2480"/>
        <v/>
      </c>
      <c r="M781" s="588" t="str">
        <f t="shared" si="2480"/>
        <v/>
      </c>
      <c r="N781" s="588"/>
      <c r="O781" s="588"/>
      <c r="P781" s="588"/>
      <c r="Q781" s="588"/>
      <c r="R781" s="588"/>
      <c r="S781" s="626"/>
      <c r="T781" s="588" t="str">
        <f t="shared" ref="T781:AE781" si="2481">IF(T778="","",T778*T779*T780)</f>
        <v/>
      </c>
      <c r="U781" s="588" t="str">
        <f t="shared" si="2481"/>
        <v/>
      </c>
      <c r="V781" s="588" t="str">
        <f t="shared" si="2481"/>
        <v/>
      </c>
      <c r="W781" s="588" t="str">
        <f t="shared" si="2481"/>
        <v/>
      </c>
      <c r="X781" s="588" t="str">
        <f t="shared" si="2481"/>
        <v/>
      </c>
      <c r="Y781" s="588" t="str">
        <f t="shared" si="2481"/>
        <v/>
      </c>
      <c r="Z781" s="1341" t="str">
        <f t="shared" si="2481"/>
        <v/>
      </c>
      <c r="AA781" s="1341" t="str">
        <f t="shared" si="2481"/>
        <v/>
      </c>
      <c r="AB781" s="1341" t="str">
        <f t="shared" si="2481"/>
        <v/>
      </c>
      <c r="AC781" s="1341" t="str">
        <f t="shared" si="2481"/>
        <v/>
      </c>
      <c r="AD781" s="588" t="str">
        <f t="shared" si="2481"/>
        <v/>
      </c>
      <c r="AE781" s="1458" t="str">
        <f t="shared" si="2481"/>
        <v/>
      </c>
      <c r="AF781" s="757"/>
      <c r="AG781" s="757"/>
      <c r="AH781" s="757"/>
      <c r="AI781" s="588"/>
      <c r="AJ781" s="757"/>
      <c r="AK781" s="626"/>
      <c r="AL781" s="588" t="str">
        <f t="shared" ref="AL781:AT781" si="2482">IF(AL778="","",AL778*AL779*AL780)</f>
        <v/>
      </c>
      <c r="AM781" s="588" t="str">
        <f t="shared" si="2482"/>
        <v/>
      </c>
      <c r="AN781" s="588" t="str">
        <f t="shared" si="2482"/>
        <v/>
      </c>
      <c r="AO781" s="588" t="str">
        <f t="shared" si="2482"/>
        <v/>
      </c>
      <c r="AP781" s="588" t="str">
        <f t="shared" si="2482"/>
        <v/>
      </c>
      <c r="AQ781" s="588" t="str">
        <f t="shared" si="2482"/>
        <v/>
      </c>
      <c r="AR781" s="588" t="str">
        <f t="shared" si="2482"/>
        <v/>
      </c>
      <c r="AS781" s="588" t="str">
        <f t="shared" si="2482"/>
        <v/>
      </c>
      <c r="AT781" s="588" t="str">
        <f t="shared" si="2482"/>
        <v/>
      </c>
      <c r="AU781" s="588" t="str">
        <f>IF(AU778="","",AU778*AU779*AU780)</f>
        <v/>
      </c>
      <c r="AV781" s="588" t="str">
        <f>IF(AV778="","",AV778*AV779*AV780)</f>
        <v/>
      </c>
      <c r="AW781" s="588" t="str">
        <f>IF(AW778="","",AW778*AW779*AW780)</f>
        <v/>
      </c>
      <c r="AX781" s="588"/>
      <c r="AY781" s="588"/>
      <c r="AZ781" s="588"/>
      <c r="BA781" s="588"/>
      <c r="BB781" s="588"/>
      <c r="BC781" s="626"/>
      <c r="BD781" s="1341" t="str">
        <f t="shared" ref="BD781:BO781" si="2483">IF(BD778="","",BD778*BD779*BD780)</f>
        <v/>
      </c>
      <c r="BE781" s="1341" t="str">
        <f t="shared" si="2483"/>
        <v/>
      </c>
      <c r="BF781" s="1341" t="str">
        <f t="shared" si="2483"/>
        <v/>
      </c>
      <c r="BG781" s="1341" t="str">
        <f t="shared" si="2483"/>
        <v/>
      </c>
      <c r="BH781" s="1341" t="str">
        <f t="shared" si="2483"/>
        <v/>
      </c>
      <c r="BI781" s="1341" t="str">
        <f t="shared" si="2483"/>
        <v/>
      </c>
      <c r="BJ781" s="1341" t="str">
        <f t="shared" si="2483"/>
        <v/>
      </c>
      <c r="BK781" s="1341" t="str">
        <f t="shared" si="2483"/>
        <v/>
      </c>
      <c r="BL781" s="1341" t="str">
        <f t="shared" si="2483"/>
        <v/>
      </c>
      <c r="BM781" s="1341" t="str">
        <f t="shared" si="2483"/>
        <v/>
      </c>
      <c r="BN781" s="1341" t="str">
        <f t="shared" si="2483"/>
        <v/>
      </c>
      <c r="BO781" s="1341" t="str">
        <f t="shared" si="2483"/>
        <v/>
      </c>
      <c r="BP781" s="1341"/>
      <c r="BQ781" s="1341"/>
      <c r="BR781" s="1341"/>
      <c r="BS781" s="1341"/>
      <c r="BT781" s="1341"/>
      <c r="BU781" s="626"/>
      <c r="BV781" s="588" t="str">
        <f>IF(BV778="","",BV778*BV779*BV780)</f>
        <v/>
      </c>
      <c r="BW781" s="588" t="str">
        <f>IF(BW778="","",BW778*BW779*BW780)</f>
        <v/>
      </c>
      <c r="BX781" s="588" t="str">
        <f>IF(BX778="","",BX778*BX779*BX780)</f>
        <v/>
      </c>
      <c r="BY781" s="588" t="str">
        <f>IF(BY778="","",BY778*BY779*BY780)</f>
        <v/>
      </c>
      <c r="BZ781" s="578" t="str">
        <f t="shared" si="2452"/>
        <v/>
      </c>
      <c r="CA781" s="578" t="str">
        <f t="shared" si="2453"/>
        <v/>
      </c>
      <c r="CB781" s="578" t="str">
        <f t="shared" si="2454"/>
        <v/>
      </c>
      <c r="CC781" s="665" t="str">
        <f t="shared" si="2455"/>
        <v/>
      </c>
      <c r="CD781" s="1069" t="str">
        <f t="shared" si="2478"/>
        <v/>
      </c>
      <c r="CE781" s="1070" t="str">
        <f t="shared" si="2479"/>
        <v/>
      </c>
      <c r="CF781" s="1070" t="str">
        <f t="shared" si="2479"/>
        <v/>
      </c>
      <c r="CG781" s="1070" t="str">
        <f t="shared" si="2479"/>
        <v/>
      </c>
      <c r="CH781" s="1070" t="str">
        <f t="shared" si="2479"/>
        <v/>
      </c>
      <c r="CI781" s="1071" t="str">
        <f t="shared" si="2479"/>
        <v/>
      </c>
      <c r="CJ781" s="1071" t="str">
        <f t="shared" si="2479"/>
        <v/>
      </c>
      <c r="CK781" s="1070" t="str">
        <f t="shared" si="2479"/>
        <v/>
      </c>
      <c r="CL781" s="1070" t="str">
        <f t="shared" si="2479"/>
        <v/>
      </c>
      <c r="CM781" s="1070" t="str">
        <f t="shared" si="2479"/>
        <v/>
      </c>
      <c r="CN781" s="1070" t="str">
        <f t="shared" si="2479"/>
        <v/>
      </c>
      <c r="CO781" s="1069" t="str">
        <f t="shared" si="2479"/>
        <v/>
      </c>
      <c r="CP781" s="532" t="str">
        <f t="shared" si="2457"/>
        <v/>
      </c>
      <c r="CQ781" s="533" t="str">
        <f t="shared" si="2458"/>
        <v/>
      </c>
      <c r="CR781" s="534" t="str">
        <f t="shared" si="2459"/>
        <v/>
      </c>
      <c r="CS781" s="534" t="str">
        <f t="shared" si="2460"/>
        <v/>
      </c>
      <c r="CT781" s="534" t="str">
        <f t="shared" si="2461"/>
        <v/>
      </c>
      <c r="CU781" s="534" t="str">
        <f t="shared" si="2462"/>
        <v/>
      </c>
      <c r="CV781" s="534" t="str">
        <f t="shared" si="2463"/>
        <v/>
      </c>
      <c r="CW781" s="535" t="str">
        <f t="shared" si="2464"/>
        <v/>
      </c>
      <c r="CX781" s="535" t="str">
        <f t="shared" si="2465"/>
        <v/>
      </c>
      <c r="CY781" s="535" t="str">
        <f t="shared" si="2466"/>
        <v/>
      </c>
      <c r="CZ781" s="534" t="str">
        <f t="shared" si="2467"/>
        <v/>
      </c>
      <c r="DA781" s="534" t="str">
        <f t="shared" si="2468"/>
        <v/>
      </c>
      <c r="DB781" s="534" t="str">
        <f t="shared" si="2469"/>
        <v/>
      </c>
      <c r="DC781" s="534" t="str">
        <f t="shared" si="2470"/>
        <v/>
      </c>
      <c r="DD781" s="534" t="str">
        <f t="shared" si="2471"/>
        <v/>
      </c>
      <c r="DE781" s="533" t="str">
        <f t="shared" si="2472"/>
        <v/>
      </c>
      <c r="DF781" s="532" t="str">
        <f t="shared" si="2473"/>
        <v/>
      </c>
      <c r="DG781" s="631">
        <f t="shared" si="2474"/>
        <v>0</v>
      </c>
      <c r="DH781" s="96">
        <f t="shared" si="2475"/>
        <v>0</v>
      </c>
      <c r="DI781" s="96">
        <f t="shared" si="2476"/>
        <v>0</v>
      </c>
      <c r="DJ781" s="96">
        <f t="shared" si="2477"/>
        <v>0</v>
      </c>
      <c r="DK781" s="467"/>
      <c r="DL781" s="599"/>
      <c r="DM781" s="599"/>
      <c r="DN781" s="599"/>
      <c r="DO781" s="599"/>
      <c r="DP781" s="599"/>
      <c r="DQ781" s="599"/>
      <c r="DR781" s="599"/>
      <c r="DS781" s="599"/>
      <c r="DT781" s="468"/>
    </row>
    <row r="782" spans="1:124" s="470" customFormat="1" ht="15.75" customHeight="1">
      <c r="A782" s="652" t="s">
        <v>335</v>
      </c>
      <c r="B782" s="212"/>
      <c r="C782" s="212"/>
      <c r="D782" s="212"/>
      <c r="E782" s="212"/>
      <c r="F782" s="212"/>
      <c r="G782" s="212">
        <v>12000</v>
      </c>
      <c r="H782" s="212"/>
      <c r="I782" s="212"/>
      <c r="J782" s="212"/>
      <c r="K782" s="281"/>
      <c r="L782" s="281"/>
      <c r="M782" s="281"/>
      <c r="N782" s="281"/>
      <c r="O782" s="281"/>
      <c r="P782" s="281"/>
      <c r="Q782" s="281"/>
      <c r="R782" s="281"/>
      <c r="S782" s="754"/>
      <c r="T782" s="212"/>
      <c r="U782" s="212"/>
      <c r="V782" s="212"/>
      <c r="W782" s="212"/>
      <c r="X782" s="212"/>
      <c r="Y782" s="212"/>
      <c r="Z782" s="1338"/>
      <c r="AA782" s="1338"/>
      <c r="AB782" s="1338"/>
      <c r="AC782" s="1338"/>
      <c r="AD782" s="212"/>
      <c r="AE782" s="1365">
        <v>1000</v>
      </c>
      <c r="AF782" s="281"/>
      <c r="AG782" s="281"/>
      <c r="AH782" s="281"/>
      <c r="AI782" s="212"/>
      <c r="AJ782" s="281"/>
      <c r="AK782" s="754"/>
      <c r="AL782" s="212">
        <v>450</v>
      </c>
      <c r="AM782" s="212">
        <v>600</v>
      </c>
      <c r="AN782" s="212">
        <v>1800</v>
      </c>
      <c r="AO782" s="212">
        <v>2400</v>
      </c>
      <c r="AP782" s="212">
        <v>12000</v>
      </c>
      <c r="AQ782" s="212">
        <v>2400</v>
      </c>
      <c r="AR782" s="212">
        <v>2400</v>
      </c>
      <c r="AS782" s="212">
        <v>540</v>
      </c>
      <c r="AT782" s="212"/>
      <c r="AU782" s="212">
        <v>2400</v>
      </c>
      <c r="AV782" s="212">
        <v>12000</v>
      </c>
      <c r="AW782" s="212">
        <v>11000</v>
      </c>
      <c r="AX782" s="212"/>
      <c r="AY782" s="212"/>
      <c r="AZ782" s="212"/>
      <c r="BA782" s="212"/>
      <c r="BB782" s="212"/>
      <c r="BC782" s="754"/>
      <c r="BD782" s="1338"/>
      <c r="BE782" s="1338">
        <v>800</v>
      </c>
      <c r="BF782" s="1338">
        <v>600</v>
      </c>
      <c r="BG782" s="1338">
        <v>800</v>
      </c>
      <c r="BH782" s="1338"/>
      <c r="BI782" s="1338"/>
      <c r="BJ782" s="1338">
        <v>2700</v>
      </c>
      <c r="BK782" s="1338">
        <v>160</v>
      </c>
      <c r="BL782" s="1338">
        <v>2400</v>
      </c>
      <c r="BM782" s="1338"/>
      <c r="BN782" s="1338"/>
      <c r="BO782" s="1338"/>
      <c r="BP782" s="1338"/>
      <c r="BQ782" s="1338"/>
      <c r="BR782" s="1338"/>
      <c r="BS782" s="1338"/>
      <c r="BT782" s="1338"/>
      <c r="BU782" s="754"/>
      <c r="BV782" s="212"/>
      <c r="BW782" s="212"/>
      <c r="BX782" s="212">
        <v>2400</v>
      </c>
      <c r="BY782" s="212">
        <v>800</v>
      </c>
      <c r="BZ782" s="578" t="str">
        <f t="shared" si="2452"/>
        <v/>
      </c>
      <c r="CA782" s="578" t="str">
        <f t="shared" si="2453"/>
        <v/>
      </c>
      <c r="CB782" s="578">
        <f t="shared" si="2454"/>
        <v>3948.8888888888887</v>
      </c>
      <c r="CC782" s="665">
        <f t="shared" si="2455"/>
        <v>1150</v>
      </c>
      <c r="CD782" s="1069" t="str">
        <f t="shared" si="2478"/>
        <v/>
      </c>
      <c r="CE782" s="1070" t="str">
        <f t="shared" si="2479"/>
        <v/>
      </c>
      <c r="CF782" s="1070" t="str">
        <f t="shared" si="2479"/>
        <v/>
      </c>
      <c r="CG782" s="1070">
        <f t="shared" si="2479"/>
        <v>160</v>
      </c>
      <c r="CH782" s="1070">
        <f t="shared" si="2479"/>
        <v>600</v>
      </c>
      <c r="CI782" s="1071">
        <f t="shared" si="2479"/>
        <v>800</v>
      </c>
      <c r="CJ782" s="1071">
        <f t="shared" si="2479"/>
        <v>800</v>
      </c>
      <c r="CK782" s="1070">
        <f t="shared" si="2479"/>
        <v>2400</v>
      </c>
      <c r="CL782" s="1070">
        <f t="shared" si="2479"/>
        <v>2700</v>
      </c>
      <c r="CM782" s="1070" t="str">
        <f t="shared" si="2479"/>
        <v/>
      </c>
      <c r="CN782" s="1070" t="str">
        <f t="shared" si="2479"/>
        <v/>
      </c>
      <c r="CO782" s="1069" t="str">
        <f t="shared" si="2479"/>
        <v/>
      </c>
      <c r="CP782" s="532" t="str">
        <f t="shared" si="2457"/>
        <v/>
      </c>
      <c r="CQ782" s="533" t="str">
        <f t="shared" si="2458"/>
        <v/>
      </c>
      <c r="CR782" s="534" t="str">
        <f t="shared" si="2459"/>
        <v/>
      </c>
      <c r="CS782" s="534" t="str">
        <f t="shared" si="2460"/>
        <v/>
      </c>
      <c r="CT782" s="534" t="str">
        <f t="shared" si="2461"/>
        <v/>
      </c>
      <c r="CU782" s="534" t="str">
        <f t="shared" si="2462"/>
        <v/>
      </c>
      <c r="CV782" s="534">
        <f t="shared" si="2463"/>
        <v>160</v>
      </c>
      <c r="CW782" s="535">
        <f t="shared" si="2464"/>
        <v>600</v>
      </c>
      <c r="CX782" s="535">
        <f t="shared" si="2465"/>
        <v>800</v>
      </c>
      <c r="CY782" s="535">
        <f t="shared" si="2466"/>
        <v>800</v>
      </c>
      <c r="CZ782" s="534">
        <f t="shared" si="2467"/>
        <v>2400</v>
      </c>
      <c r="DA782" s="534">
        <f t="shared" si="2468"/>
        <v>2700</v>
      </c>
      <c r="DB782" s="534" t="str">
        <f t="shared" si="2469"/>
        <v/>
      </c>
      <c r="DC782" s="534" t="str">
        <f t="shared" si="2470"/>
        <v/>
      </c>
      <c r="DD782" s="534" t="str">
        <f t="shared" si="2471"/>
        <v/>
      </c>
      <c r="DE782" s="533" t="str">
        <f t="shared" si="2472"/>
        <v/>
      </c>
      <c r="DF782" s="532" t="str">
        <f t="shared" si="2473"/>
        <v/>
      </c>
      <c r="DG782" s="631">
        <f t="shared" si="2474"/>
        <v>1</v>
      </c>
      <c r="DH782" s="96">
        <f t="shared" si="2475"/>
        <v>1</v>
      </c>
      <c r="DI782" s="96">
        <f t="shared" si="2476"/>
        <v>11</v>
      </c>
      <c r="DJ782" s="96">
        <f t="shared" si="2477"/>
        <v>6</v>
      </c>
      <c r="DK782" s="467"/>
      <c r="DL782" s="599"/>
      <c r="DM782" s="599"/>
      <c r="DN782" s="599"/>
      <c r="DO782" s="599"/>
      <c r="DP782" s="599"/>
      <c r="DQ782" s="599"/>
      <c r="DR782" s="599"/>
      <c r="DS782" s="599"/>
      <c r="DT782" s="468"/>
    </row>
    <row r="783" spans="1:124" s="470" customFormat="1" ht="15.75" customHeight="1">
      <c r="A783" s="652" t="s">
        <v>336</v>
      </c>
      <c r="B783" s="212"/>
      <c r="C783" s="212">
        <v>200</v>
      </c>
      <c r="D783" s="212">
        <v>600</v>
      </c>
      <c r="E783" s="212">
        <v>50</v>
      </c>
      <c r="F783" s="212">
        <v>50</v>
      </c>
      <c r="G783" s="212"/>
      <c r="H783" s="212">
        <v>400</v>
      </c>
      <c r="I783" s="212">
        <v>70</v>
      </c>
      <c r="J783" s="212">
        <v>800</v>
      </c>
      <c r="K783" s="281"/>
      <c r="L783" s="281">
        <v>250</v>
      </c>
      <c r="M783" s="281">
        <v>500</v>
      </c>
      <c r="N783" s="281"/>
      <c r="O783" s="281"/>
      <c r="P783" s="281"/>
      <c r="Q783" s="281"/>
      <c r="R783" s="281"/>
      <c r="S783" s="754"/>
      <c r="T783" s="212"/>
      <c r="U783" s="212"/>
      <c r="V783" s="212"/>
      <c r="W783" s="212"/>
      <c r="X783" s="212"/>
      <c r="Y783" s="212"/>
      <c r="Z783" s="1338">
        <v>280</v>
      </c>
      <c r="AA783" s="1338">
        <v>600</v>
      </c>
      <c r="AB783" s="1338">
        <v>1000</v>
      </c>
      <c r="AC783" s="1338">
        <v>400</v>
      </c>
      <c r="AD783" s="212"/>
      <c r="AE783" s="1365">
        <v>500</v>
      </c>
      <c r="AF783" s="281"/>
      <c r="AG783" s="281"/>
      <c r="AH783" s="281"/>
      <c r="AI783" s="212"/>
      <c r="AJ783" s="281"/>
      <c r="AK783" s="754"/>
      <c r="AL783" s="212">
        <v>500</v>
      </c>
      <c r="AM783" s="212"/>
      <c r="AN783" s="212"/>
      <c r="AO783" s="212"/>
      <c r="AP783" s="212"/>
      <c r="AQ783" s="212"/>
      <c r="AR783" s="212"/>
      <c r="AS783" s="212">
        <v>350</v>
      </c>
      <c r="AT783" s="212">
        <v>500</v>
      </c>
      <c r="AU783" s="212"/>
      <c r="AV783" s="212"/>
      <c r="AW783" s="212"/>
      <c r="AX783" s="212"/>
      <c r="AY783" s="212"/>
      <c r="AZ783" s="212"/>
      <c r="BA783" s="212"/>
      <c r="BB783" s="212"/>
      <c r="BC783" s="754"/>
      <c r="BD783" s="1338">
        <v>1140</v>
      </c>
      <c r="BE783" s="1338"/>
      <c r="BF783" s="1338"/>
      <c r="BG783" s="1338"/>
      <c r="BH783" s="1338">
        <v>1200</v>
      </c>
      <c r="BI783" s="1338">
        <v>500</v>
      </c>
      <c r="BJ783" s="1338">
        <v>1200</v>
      </c>
      <c r="BK783" s="1338">
        <v>800</v>
      </c>
      <c r="BL783" s="1338">
        <v>500</v>
      </c>
      <c r="BM783" s="1338">
        <v>600</v>
      </c>
      <c r="BN783" s="1338"/>
      <c r="BO783" s="1338"/>
      <c r="BP783" s="1338"/>
      <c r="BQ783" s="1338"/>
      <c r="BR783" s="1338"/>
      <c r="BS783" s="1338"/>
      <c r="BT783" s="1338"/>
      <c r="BU783" s="754"/>
      <c r="BV783" s="212">
        <v>250</v>
      </c>
      <c r="BW783" s="212">
        <v>500</v>
      </c>
      <c r="BX783" s="212">
        <v>500</v>
      </c>
      <c r="BY783" s="212">
        <v>500</v>
      </c>
      <c r="BZ783" s="578">
        <f t="shared" si="2452"/>
        <v>295.71428571428572</v>
      </c>
      <c r="CA783" s="578">
        <f t="shared" si="2453"/>
        <v>500</v>
      </c>
      <c r="CB783" s="578">
        <f t="shared" si="2454"/>
        <v>500</v>
      </c>
      <c r="CC783" s="665">
        <f t="shared" si="2455"/>
        <v>848</v>
      </c>
      <c r="CD783" s="1069" t="str">
        <f t="shared" si="2478"/>
        <v/>
      </c>
      <c r="CE783" s="1070" t="str">
        <f t="shared" si="2479"/>
        <v/>
      </c>
      <c r="CF783" s="1070">
        <f t="shared" si="2479"/>
        <v>500</v>
      </c>
      <c r="CG783" s="1070">
        <f t="shared" si="2479"/>
        <v>500</v>
      </c>
      <c r="CH783" s="1070">
        <f t="shared" si="2479"/>
        <v>600</v>
      </c>
      <c r="CI783" s="1071">
        <f t="shared" si="2479"/>
        <v>800</v>
      </c>
      <c r="CJ783" s="1071">
        <f t="shared" si="2479"/>
        <v>1140</v>
      </c>
      <c r="CK783" s="1070">
        <f t="shared" si="2479"/>
        <v>1200</v>
      </c>
      <c r="CL783" s="1070">
        <f t="shared" si="2479"/>
        <v>1200</v>
      </c>
      <c r="CM783" s="1070" t="str">
        <f t="shared" si="2479"/>
        <v/>
      </c>
      <c r="CN783" s="1070" t="str">
        <f t="shared" si="2479"/>
        <v/>
      </c>
      <c r="CO783" s="1069" t="str">
        <f t="shared" si="2479"/>
        <v/>
      </c>
      <c r="CP783" s="532" t="str">
        <f t="shared" si="2457"/>
        <v/>
      </c>
      <c r="CQ783" s="533" t="str">
        <f t="shared" si="2458"/>
        <v/>
      </c>
      <c r="CR783" s="534" t="str">
        <f t="shared" si="2459"/>
        <v/>
      </c>
      <c r="CS783" s="534" t="str">
        <f t="shared" si="2460"/>
        <v/>
      </c>
      <c r="CT783" s="534" t="str">
        <f t="shared" si="2461"/>
        <v/>
      </c>
      <c r="CU783" s="534">
        <f t="shared" si="2462"/>
        <v>500</v>
      </c>
      <c r="CV783" s="534">
        <f t="shared" si="2463"/>
        <v>500</v>
      </c>
      <c r="CW783" s="535">
        <f t="shared" si="2464"/>
        <v>600</v>
      </c>
      <c r="CX783" s="535">
        <f t="shared" si="2465"/>
        <v>800</v>
      </c>
      <c r="CY783" s="535">
        <f t="shared" si="2466"/>
        <v>1140</v>
      </c>
      <c r="CZ783" s="534">
        <f t="shared" si="2467"/>
        <v>1200</v>
      </c>
      <c r="DA783" s="534">
        <f t="shared" si="2468"/>
        <v>1200</v>
      </c>
      <c r="DB783" s="534" t="str">
        <f t="shared" si="2469"/>
        <v/>
      </c>
      <c r="DC783" s="534" t="str">
        <f t="shared" si="2470"/>
        <v/>
      </c>
      <c r="DD783" s="534" t="str">
        <f t="shared" si="2471"/>
        <v/>
      </c>
      <c r="DE783" s="533" t="str">
        <f t="shared" si="2472"/>
        <v/>
      </c>
      <c r="DF783" s="532" t="str">
        <f t="shared" si="2473"/>
        <v/>
      </c>
      <c r="DG783" s="631">
        <f t="shared" si="2474"/>
        <v>9</v>
      </c>
      <c r="DH783" s="96">
        <f t="shared" si="2475"/>
        <v>5</v>
      </c>
      <c r="DI783" s="96">
        <f t="shared" si="2476"/>
        <v>3</v>
      </c>
      <c r="DJ783" s="96">
        <f t="shared" si="2477"/>
        <v>7</v>
      </c>
      <c r="DK783" s="467"/>
      <c r="DL783" s="599"/>
      <c r="DM783" s="599"/>
      <c r="DN783" s="599"/>
      <c r="DO783" s="599"/>
      <c r="DP783" s="599"/>
      <c r="DQ783" s="599"/>
      <c r="DR783" s="599"/>
      <c r="DS783" s="599"/>
      <c r="DT783" s="468"/>
    </row>
    <row r="784" spans="1:124" s="470" customFormat="1" ht="15.75" customHeight="1">
      <c r="A784" s="652" t="s">
        <v>337</v>
      </c>
      <c r="B784" s="212"/>
      <c r="C784" s="212">
        <v>15</v>
      </c>
      <c r="D784" s="212">
        <v>900</v>
      </c>
      <c r="E784" s="212">
        <v>950</v>
      </c>
      <c r="F784" s="212"/>
      <c r="G784" s="212">
        <v>1440</v>
      </c>
      <c r="H784" s="212"/>
      <c r="I784" s="212">
        <v>950</v>
      </c>
      <c r="J784" s="212">
        <v>950</v>
      </c>
      <c r="K784" s="281"/>
      <c r="L784" s="281"/>
      <c r="M784" s="281"/>
      <c r="N784" s="281"/>
      <c r="O784" s="281"/>
      <c r="P784" s="281"/>
      <c r="Q784" s="281"/>
      <c r="R784" s="281"/>
      <c r="S784" s="754"/>
      <c r="T784" s="212"/>
      <c r="U784" s="212"/>
      <c r="V784" s="212"/>
      <c r="W784" s="212"/>
      <c r="X784" s="212"/>
      <c r="Y784" s="212"/>
      <c r="Z784" s="1338">
        <v>61.98</v>
      </c>
      <c r="AA784" s="1338">
        <v>165.2</v>
      </c>
      <c r="AB784" s="1338">
        <v>1000</v>
      </c>
      <c r="AC784" s="1338">
        <v>950</v>
      </c>
      <c r="AD784" s="212"/>
      <c r="AE784" s="1365">
        <v>950</v>
      </c>
      <c r="AF784" s="281"/>
      <c r="AG784" s="281"/>
      <c r="AH784" s="281"/>
      <c r="AI784" s="212"/>
      <c r="AJ784" s="281"/>
      <c r="AK784" s="754"/>
      <c r="AL784" s="212">
        <v>500</v>
      </c>
      <c r="AM784" s="212">
        <v>300</v>
      </c>
      <c r="AN784" s="212">
        <v>276</v>
      </c>
      <c r="AO784" s="212">
        <v>2028</v>
      </c>
      <c r="AP784" s="212">
        <v>1440</v>
      </c>
      <c r="AQ784" s="212">
        <v>1200</v>
      </c>
      <c r="AR784" s="212">
        <v>800</v>
      </c>
      <c r="AS784" s="212">
        <v>1000</v>
      </c>
      <c r="AT784" s="212">
        <v>400</v>
      </c>
      <c r="AU784" s="212">
        <v>2028</v>
      </c>
      <c r="AV784" s="212">
        <v>1440</v>
      </c>
      <c r="AW784" s="212">
        <v>1240</v>
      </c>
      <c r="AX784" s="212"/>
      <c r="AY784" s="212"/>
      <c r="AZ784" s="212"/>
      <c r="BA784" s="212"/>
      <c r="BB784" s="212"/>
      <c r="BC784" s="754"/>
      <c r="BD784" s="1338">
        <v>800</v>
      </c>
      <c r="BE784" s="1338">
        <v>1250</v>
      </c>
      <c r="BF784" s="1338">
        <v>1560</v>
      </c>
      <c r="BG784" s="1338">
        <v>600</v>
      </c>
      <c r="BH784" s="1338"/>
      <c r="BI784" s="1338">
        <v>700</v>
      </c>
      <c r="BJ784" s="1338">
        <v>600</v>
      </c>
      <c r="BK784" s="1338">
        <v>1200</v>
      </c>
      <c r="BL784" s="1338">
        <v>2136</v>
      </c>
      <c r="BM784" s="1338">
        <v>7800</v>
      </c>
      <c r="BN784" s="1338"/>
      <c r="BO784" s="1338"/>
      <c r="BP784" s="1338"/>
      <c r="BQ784" s="1338"/>
      <c r="BR784" s="1338"/>
      <c r="BS784" s="1338"/>
      <c r="BT784" s="1338"/>
      <c r="BU784" s="754"/>
      <c r="BV784" s="212">
        <v>950</v>
      </c>
      <c r="BW784" s="212">
        <v>950</v>
      </c>
      <c r="BX784" s="212">
        <v>1200</v>
      </c>
      <c r="BY784" s="212">
        <v>1250</v>
      </c>
      <c r="BZ784" s="578">
        <f t="shared" si="2452"/>
        <v>937.5</v>
      </c>
      <c r="CA784" s="578">
        <f t="shared" si="2453"/>
        <v>688.40000000000009</v>
      </c>
      <c r="CB784" s="578">
        <f t="shared" si="2454"/>
        <v>1034.8</v>
      </c>
      <c r="CC784" s="665">
        <f t="shared" si="2455"/>
        <v>1178</v>
      </c>
      <c r="CD784" s="1069" t="str">
        <f t="shared" si="2478"/>
        <v/>
      </c>
      <c r="CE784" s="1070">
        <f t="shared" si="2479"/>
        <v>600</v>
      </c>
      <c r="CF784" s="1070">
        <f t="shared" si="2479"/>
        <v>600</v>
      </c>
      <c r="CG784" s="1070">
        <f t="shared" si="2479"/>
        <v>700</v>
      </c>
      <c r="CH784" s="1070">
        <f t="shared" si="2479"/>
        <v>800</v>
      </c>
      <c r="CI784" s="1071">
        <f t="shared" si="2479"/>
        <v>1200</v>
      </c>
      <c r="CJ784" s="1071">
        <f t="shared" si="2479"/>
        <v>1250</v>
      </c>
      <c r="CK784" s="1070">
        <f t="shared" si="2479"/>
        <v>1560</v>
      </c>
      <c r="CL784" s="1070">
        <f t="shared" si="2479"/>
        <v>2136</v>
      </c>
      <c r="CM784" s="1070">
        <f t="shared" si="2479"/>
        <v>7800</v>
      </c>
      <c r="CN784" s="1070" t="str">
        <f t="shared" si="2479"/>
        <v/>
      </c>
      <c r="CO784" s="1069" t="str">
        <f t="shared" si="2479"/>
        <v/>
      </c>
      <c r="CP784" s="532" t="str">
        <f t="shared" si="2457"/>
        <v/>
      </c>
      <c r="CQ784" s="533" t="str">
        <f t="shared" si="2458"/>
        <v/>
      </c>
      <c r="CR784" s="534" t="str">
        <f t="shared" si="2459"/>
        <v/>
      </c>
      <c r="CS784" s="534" t="str">
        <f t="shared" si="2460"/>
        <v/>
      </c>
      <c r="CT784" s="534">
        <f t="shared" si="2461"/>
        <v>600</v>
      </c>
      <c r="CU784" s="534">
        <f t="shared" si="2462"/>
        <v>600</v>
      </c>
      <c r="CV784" s="534">
        <f t="shared" si="2463"/>
        <v>700</v>
      </c>
      <c r="CW784" s="535">
        <f t="shared" si="2464"/>
        <v>800</v>
      </c>
      <c r="CX784" s="535">
        <f t="shared" si="2465"/>
        <v>1200</v>
      </c>
      <c r="CY784" s="535">
        <f t="shared" si="2466"/>
        <v>1250</v>
      </c>
      <c r="CZ784" s="534">
        <f t="shared" si="2467"/>
        <v>1560</v>
      </c>
      <c r="DA784" s="534">
        <f t="shared" si="2468"/>
        <v>2136</v>
      </c>
      <c r="DB784" s="534">
        <f t="shared" si="2469"/>
        <v>7800</v>
      </c>
      <c r="DC784" s="534" t="str">
        <f t="shared" si="2470"/>
        <v/>
      </c>
      <c r="DD784" s="534" t="str">
        <f t="shared" si="2471"/>
        <v/>
      </c>
      <c r="DE784" s="533" t="str">
        <f t="shared" si="2472"/>
        <v/>
      </c>
      <c r="DF784" s="532" t="str">
        <f t="shared" si="2473"/>
        <v/>
      </c>
      <c r="DG784" s="631">
        <f t="shared" si="2474"/>
        <v>6</v>
      </c>
      <c r="DH784" s="96">
        <f t="shared" si="2475"/>
        <v>5</v>
      </c>
      <c r="DI784" s="96">
        <f t="shared" si="2476"/>
        <v>12</v>
      </c>
      <c r="DJ784" s="96">
        <f t="shared" si="2477"/>
        <v>9</v>
      </c>
      <c r="DK784" s="467"/>
      <c r="DL784" s="599"/>
      <c r="DM784" s="599"/>
      <c r="DN784" s="599"/>
      <c r="DO784" s="599"/>
      <c r="DP784" s="599"/>
      <c r="DQ784" s="599"/>
      <c r="DR784" s="599"/>
      <c r="DS784" s="599"/>
      <c r="DT784" s="468"/>
    </row>
    <row r="785" spans="1:124" s="470" customFormat="1" ht="15.75" customHeight="1">
      <c r="A785" s="652" t="s">
        <v>338</v>
      </c>
      <c r="B785" s="212"/>
      <c r="C785" s="212"/>
      <c r="D785" s="212"/>
      <c r="E785" s="212"/>
      <c r="F785" s="212"/>
      <c r="G785" s="212"/>
      <c r="H785" s="212"/>
      <c r="I785" s="212"/>
      <c r="J785" s="212"/>
      <c r="K785" s="281"/>
      <c r="L785" s="281"/>
      <c r="M785" s="281"/>
      <c r="N785" s="281"/>
      <c r="O785" s="281"/>
      <c r="P785" s="281"/>
      <c r="Q785" s="281"/>
      <c r="R785" s="281"/>
      <c r="S785" s="754"/>
      <c r="T785" s="212"/>
      <c r="U785" s="212"/>
      <c r="V785" s="212"/>
      <c r="W785" s="212"/>
      <c r="X785" s="212"/>
      <c r="Y785" s="212"/>
      <c r="Z785" s="1338"/>
      <c r="AA785" s="1338"/>
      <c r="AB785" s="1338"/>
      <c r="AC785" s="1338"/>
      <c r="AD785" s="212"/>
      <c r="AE785" s="1365"/>
      <c r="AF785" s="281"/>
      <c r="AG785" s="281"/>
      <c r="AH785" s="281"/>
      <c r="AI785" s="212"/>
      <c r="AJ785" s="281"/>
      <c r="AK785" s="754"/>
      <c r="AL785" s="212"/>
      <c r="AM785" s="212"/>
      <c r="AN785" s="212"/>
      <c r="AO785" s="212"/>
      <c r="AP785" s="212"/>
      <c r="AQ785" s="212"/>
      <c r="AR785" s="212"/>
      <c r="AS785" s="212"/>
      <c r="AT785" s="212"/>
      <c r="AU785" s="212"/>
      <c r="AV785" s="212"/>
      <c r="AW785" s="212"/>
      <c r="AX785" s="212"/>
      <c r="AY785" s="212"/>
      <c r="AZ785" s="212"/>
      <c r="BA785" s="212"/>
      <c r="BB785" s="212"/>
      <c r="BC785" s="754"/>
      <c r="BD785" s="1338"/>
      <c r="BE785" s="1338"/>
      <c r="BF785" s="1338"/>
      <c r="BG785" s="1338"/>
      <c r="BH785" s="1338"/>
      <c r="BI785" s="1338"/>
      <c r="BJ785" s="1338"/>
      <c r="BK785" s="1338"/>
      <c r="BL785" s="1338"/>
      <c r="BM785" s="1338"/>
      <c r="BN785" s="1338"/>
      <c r="BO785" s="1338"/>
      <c r="BP785" s="1338"/>
      <c r="BQ785" s="1338"/>
      <c r="BR785" s="1338"/>
      <c r="BS785" s="1338"/>
      <c r="BT785" s="1338"/>
      <c r="BU785" s="754"/>
      <c r="BV785" s="212"/>
      <c r="BW785" s="212"/>
      <c r="BX785" s="212"/>
      <c r="BY785" s="212"/>
      <c r="BZ785" s="578" t="str">
        <f t="shared" si="2452"/>
        <v/>
      </c>
      <c r="CA785" s="578" t="str">
        <f t="shared" si="2453"/>
        <v/>
      </c>
      <c r="CB785" s="578" t="str">
        <f t="shared" si="2454"/>
        <v/>
      </c>
      <c r="CC785" s="665" t="str">
        <f t="shared" si="2455"/>
        <v/>
      </c>
      <c r="CD785" s="1069" t="str">
        <f t="shared" si="2478"/>
        <v/>
      </c>
      <c r="CE785" s="1070" t="str">
        <f t="shared" si="2479"/>
        <v/>
      </c>
      <c r="CF785" s="1070" t="str">
        <f t="shared" si="2479"/>
        <v/>
      </c>
      <c r="CG785" s="1070" t="str">
        <f t="shared" si="2479"/>
        <v/>
      </c>
      <c r="CH785" s="1070" t="str">
        <f t="shared" si="2479"/>
        <v/>
      </c>
      <c r="CI785" s="1071" t="str">
        <f t="shared" si="2479"/>
        <v/>
      </c>
      <c r="CJ785" s="1071" t="str">
        <f t="shared" si="2479"/>
        <v/>
      </c>
      <c r="CK785" s="1070" t="str">
        <f t="shared" si="2479"/>
        <v/>
      </c>
      <c r="CL785" s="1070" t="str">
        <f t="shared" si="2479"/>
        <v/>
      </c>
      <c r="CM785" s="1070" t="str">
        <f t="shared" si="2479"/>
        <v/>
      </c>
      <c r="CN785" s="1070" t="str">
        <f t="shared" si="2479"/>
        <v/>
      </c>
      <c r="CO785" s="1069" t="str">
        <f t="shared" si="2479"/>
        <v/>
      </c>
      <c r="CP785" s="532" t="str">
        <f t="shared" si="2457"/>
        <v/>
      </c>
      <c r="CQ785" s="533" t="str">
        <f t="shared" si="2458"/>
        <v/>
      </c>
      <c r="CR785" s="534" t="str">
        <f t="shared" si="2459"/>
        <v/>
      </c>
      <c r="CS785" s="534" t="str">
        <f t="shared" si="2460"/>
        <v/>
      </c>
      <c r="CT785" s="534" t="str">
        <f t="shared" si="2461"/>
        <v/>
      </c>
      <c r="CU785" s="534" t="str">
        <f t="shared" si="2462"/>
        <v/>
      </c>
      <c r="CV785" s="534" t="str">
        <f t="shared" si="2463"/>
        <v/>
      </c>
      <c r="CW785" s="535" t="str">
        <f t="shared" si="2464"/>
        <v/>
      </c>
      <c r="CX785" s="535" t="str">
        <f t="shared" si="2465"/>
        <v/>
      </c>
      <c r="CY785" s="535" t="str">
        <f t="shared" si="2466"/>
        <v/>
      </c>
      <c r="CZ785" s="534" t="str">
        <f t="shared" si="2467"/>
        <v/>
      </c>
      <c r="DA785" s="534" t="str">
        <f t="shared" si="2468"/>
        <v/>
      </c>
      <c r="DB785" s="534" t="str">
        <f t="shared" si="2469"/>
        <v/>
      </c>
      <c r="DC785" s="534" t="str">
        <f t="shared" si="2470"/>
        <v/>
      </c>
      <c r="DD785" s="534" t="str">
        <f t="shared" si="2471"/>
        <v/>
      </c>
      <c r="DE785" s="533" t="str">
        <f t="shared" si="2472"/>
        <v/>
      </c>
      <c r="DF785" s="532" t="str">
        <f t="shared" si="2473"/>
        <v/>
      </c>
      <c r="DG785" s="631">
        <f t="shared" si="2474"/>
        <v>0</v>
      </c>
      <c r="DH785" s="96">
        <f t="shared" si="2475"/>
        <v>0</v>
      </c>
      <c r="DI785" s="96">
        <f t="shared" si="2476"/>
        <v>0</v>
      </c>
      <c r="DJ785" s="96">
        <f t="shared" si="2477"/>
        <v>0</v>
      </c>
      <c r="DK785" s="467"/>
      <c r="DL785" s="599"/>
      <c r="DM785" s="599"/>
      <c r="DN785" s="599"/>
      <c r="DO785" s="599"/>
      <c r="DP785" s="599"/>
      <c r="DQ785" s="599"/>
      <c r="DR785" s="599"/>
      <c r="DS785" s="599"/>
      <c r="DT785" s="468"/>
    </row>
    <row r="786" spans="1:124" s="470" customFormat="1" ht="15.75" customHeight="1">
      <c r="A786" s="652" t="s">
        <v>339</v>
      </c>
      <c r="B786" s="212" t="s">
        <v>333</v>
      </c>
      <c r="C786" s="212" t="s">
        <v>333</v>
      </c>
      <c r="D786" s="212" t="s">
        <v>333</v>
      </c>
      <c r="E786" s="212" t="s">
        <v>333</v>
      </c>
      <c r="F786" s="212" t="s">
        <v>333</v>
      </c>
      <c r="G786" s="212" t="s">
        <v>333</v>
      </c>
      <c r="H786" s="212" t="s">
        <v>333</v>
      </c>
      <c r="I786" s="212" t="s">
        <v>333</v>
      </c>
      <c r="J786" s="212" t="s">
        <v>333</v>
      </c>
      <c r="K786" s="212" t="s">
        <v>333</v>
      </c>
      <c r="L786" s="212" t="s">
        <v>333</v>
      </c>
      <c r="M786" s="212" t="s">
        <v>333</v>
      </c>
      <c r="N786" s="212"/>
      <c r="O786" s="212"/>
      <c r="P786" s="212"/>
      <c r="Q786" s="212"/>
      <c r="R786" s="212"/>
      <c r="S786" s="754"/>
      <c r="T786" s="212" t="s">
        <v>333</v>
      </c>
      <c r="U786" s="212" t="s">
        <v>333</v>
      </c>
      <c r="V786" s="212" t="s">
        <v>333</v>
      </c>
      <c r="W786" s="212" t="s">
        <v>333</v>
      </c>
      <c r="X786" s="212" t="s">
        <v>333</v>
      </c>
      <c r="Y786" s="212" t="s">
        <v>333</v>
      </c>
      <c r="Z786" s="1338" t="s">
        <v>333</v>
      </c>
      <c r="AA786" s="1338" t="s">
        <v>333</v>
      </c>
      <c r="AB786" s="1338" t="s">
        <v>333</v>
      </c>
      <c r="AC786" s="1338" t="s">
        <v>333</v>
      </c>
      <c r="AD786" s="212" t="s">
        <v>333</v>
      </c>
      <c r="AE786" s="1338" t="s">
        <v>333</v>
      </c>
      <c r="AF786" s="212"/>
      <c r="AG786" s="212"/>
      <c r="AH786" s="212"/>
      <c r="AI786" s="212"/>
      <c r="AJ786" s="212"/>
      <c r="AK786" s="754"/>
      <c r="AL786" s="212" t="s">
        <v>333</v>
      </c>
      <c r="AM786" s="212" t="s">
        <v>333</v>
      </c>
      <c r="AN786" s="212" t="s">
        <v>333</v>
      </c>
      <c r="AO786" s="212" t="s">
        <v>333</v>
      </c>
      <c r="AP786" s="212" t="s">
        <v>333</v>
      </c>
      <c r="AQ786" s="212" t="s">
        <v>333</v>
      </c>
      <c r="AR786" s="212" t="s">
        <v>333</v>
      </c>
      <c r="AS786" s="212" t="s">
        <v>333</v>
      </c>
      <c r="AT786" s="212" t="s">
        <v>333</v>
      </c>
      <c r="AU786" s="212" t="s">
        <v>333</v>
      </c>
      <c r="AV786" s="212" t="s">
        <v>333</v>
      </c>
      <c r="AW786" s="212" t="s">
        <v>333</v>
      </c>
      <c r="AX786" s="212"/>
      <c r="AY786" s="212"/>
      <c r="AZ786" s="212"/>
      <c r="BA786" s="212"/>
      <c r="BB786" s="212"/>
      <c r="BC786" s="754"/>
      <c r="BD786" s="1338" t="s">
        <v>333</v>
      </c>
      <c r="BE786" s="1338" t="s">
        <v>333</v>
      </c>
      <c r="BF786" s="1338" t="s">
        <v>333</v>
      </c>
      <c r="BG786" s="1338" t="s">
        <v>333</v>
      </c>
      <c r="BH786" s="1338" t="s">
        <v>333</v>
      </c>
      <c r="BI786" s="1338" t="s">
        <v>333</v>
      </c>
      <c r="BJ786" s="1338" t="s">
        <v>333</v>
      </c>
      <c r="BK786" s="1338" t="s">
        <v>333</v>
      </c>
      <c r="BL786" s="1338" t="s">
        <v>333</v>
      </c>
      <c r="BM786" s="1338" t="s">
        <v>333</v>
      </c>
      <c r="BN786" s="1338" t="s">
        <v>333</v>
      </c>
      <c r="BO786" s="1338" t="s">
        <v>333</v>
      </c>
      <c r="BP786" s="1338"/>
      <c r="BQ786" s="1338"/>
      <c r="BR786" s="1338"/>
      <c r="BS786" s="1338"/>
      <c r="BT786" s="1338"/>
      <c r="BU786" s="754"/>
      <c r="BV786" s="212" t="s">
        <v>333</v>
      </c>
      <c r="BW786" s="212" t="s">
        <v>333</v>
      </c>
      <c r="BX786" s="212" t="s">
        <v>333</v>
      </c>
      <c r="BY786" s="212" t="s">
        <v>333</v>
      </c>
      <c r="BZ786" s="570"/>
      <c r="CA786" s="570"/>
      <c r="CB786" s="570"/>
      <c r="CC786" s="664"/>
      <c r="CD786" s="1086"/>
      <c r="CE786" s="1086"/>
      <c r="CF786" s="1086"/>
      <c r="CG786" s="1086"/>
      <c r="CH786" s="1086"/>
      <c r="CI786" s="1086"/>
      <c r="CJ786" s="1086"/>
      <c r="CK786" s="1086"/>
      <c r="CL786" s="1086"/>
      <c r="CM786" s="1086"/>
      <c r="CN786" s="1086"/>
      <c r="CO786" s="1086"/>
      <c r="CP786" s="613"/>
      <c r="CQ786" s="614"/>
      <c r="CR786" s="614"/>
      <c r="CS786" s="614"/>
      <c r="CT786" s="614"/>
      <c r="CU786" s="614"/>
      <c r="CV786" s="614"/>
      <c r="CW786" s="614"/>
      <c r="CX786" s="614"/>
      <c r="CY786" s="614"/>
      <c r="CZ786" s="614"/>
      <c r="DA786" s="614"/>
      <c r="DB786" s="614"/>
      <c r="DC786" s="614"/>
      <c r="DD786" s="614"/>
      <c r="DE786" s="614"/>
      <c r="DF786" s="614"/>
      <c r="DG786" s="579"/>
      <c r="DH786" s="98"/>
      <c r="DI786" s="98"/>
      <c r="DJ786" s="98"/>
      <c r="DK786" s="572"/>
      <c r="DL786" s="598"/>
      <c r="DM786" s="598"/>
      <c r="DN786" s="598"/>
      <c r="DO786" s="598"/>
      <c r="DP786" s="598"/>
      <c r="DQ786" s="598"/>
      <c r="DR786" s="598"/>
      <c r="DS786" s="598"/>
      <c r="DT786" s="468"/>
    </row>
    <row r="787" spans="1:124" s="470" customFormat="1" ht="15.75" customHeight="1">
      <c r="A787" s="627" t="s">
        <v>279</v>
      </c>
      <c r="B787" s="212"/>
      <c r="C787" s="212"/>
      <c r="D787" s="212"/>
      <c r="E787" s="212"/>
      <c r="F787" s="212"/>
      <c r="G787" s="212"/>
      <c r="H787" s="212"/>
      <c r="I787" s="212"/>
      <c r="J787" s="212"/>
      <c r="K787" s="281"/>
      <c r="L787" s="281"/>
      <c r="M787" s="281"/>
      <c r="N787" s="281"/>
      <c r="O787" s="281"/>
      <c r="P787" s="281"/>
      <c r="Q787" s="281"/>
      <c r="R787" s="281"/>
      <c r="S787" s="754"/>
      <c r="T787" s="212"/>
      <c r="U787" s="212"/>
      <c r="V787" s="212"/>
      <c r="W787" s="212"/>
      <c r="X787" s="212"/>
      <c r="Y787" s="212"/>
      <c r="Z787" s="1338"/>
      <c r="AA787" s="1338"/>
      <c r="AB787" s="1338"/>
      <c r="AC787" s="1338"/>
      <c r="AD787" s="212"/>
      <c r="AE787" s="1365"/>
      <c r="AF787" s="281"/>
      <c r="AG787" s="281"/>
      <c r="AH787" s="281"/>
      <c r="AI787" s="212"/>
      <c r="AJ787" s="281"/>
      <c r="AK787" s="754"/>
      <c r="AL787" s="212"/>
      <c r="AM787" s="212"/>
      <c r="AN787" s="212"/>
      <c r="AO787" s="212"/>
      <c r="AP787" s="212"/>
      <c r="AQ787" s="212"/>
      <c r="AR787" s="212"/>
      <c r="AS787" s="212"/>
      <c r="AT787" s="212"/>
      <c r="AU787" s="212"/>
      <c r="AV787" s="212"/>
      <c r="AW787" s="212"/>
      <c r="AX787" s="212"/>
      <c r="AY787" s="212"/>
      <c r="AZ787" s="212"/>
      <c r="BA787" s="212"/>
      <c r="BB787" s="212"/>
      <c r="BC787" s="754"/>
      <c r="BD787" s="1338"/>
      <c r="BE787" s="1338"/>
      <c r="BF787" s="1338"/>
      <c r="BG787" s="1338"/>
      <c r="BH787" s="1338"/>
      <c r="BI787" s="1338"/>
      <c r="BJ787" s="1338"/>
      <c r="BK787" s="1338"/>
      <c r="BL787" s="1338"/>
      <c r="BM787" s="1338"/>
      <c r="BN787" s="1338"/>
      <c r="BO787" s="1338"/>
      <c r="BP787" s="1338"/>
      <c r="BQ787" s="1338"/>
      <c r="BR787" s="1338"/>
      <c r="BS787" s="1338"/>
      <c r="BT787" s="1338"/>
      <c r="BU787" s="754"/>
      <c r="BV787" s="212"/>
      <c r="BW787" s="212"/>
      <c r="BX787" s="212"/>
      <c r="BY787" s="212"/>
      <c r="BZ787" s="578" t="str">
        <f t="shared" ref="BZ787:BZ806" si="2484">IF(DG787&lt;3,"",(SUM(B787:R787)-MIN(B787:R787)-MAX(B787:R787))/(DG787-2))</f>
        <v/>
      </c>
      <c r="CA787" s="578" t="str">
        <f t="shared" ref="CA787:CA806" si="2485">IF(DH787&lt;3,"",(SUM(T787:AJ787)-MIN(T787:AJ787)-MAX(T787:AJ787))/(DH787-2))</f>
        <v/>
      </c>
      <c r="CB787" s="578" t="str">
        <f t="shared" ref="CB787:CB806" si="2486">IF(DI787&lt;3,"",(SUM(AL787:BB787)-MIN(AL787:BB787)-MAX(AL787:BB787))/(DI787-2))</f>
        <v/>
      </c>
      <c r="CC787" s="665" t="str">
        <f t="shared" ref="CC787:CC806" si="2487">IF(DJ787&lt;3,"",(SUM(BD787:BT787)-MIN(BD787:BT787)-MAX(BD787:BT787))/(DJ787-2))</f>
        <v/>
      </c>
      <c r="CD787" s="1069" t="str">
        <f t="shared" ref="CD787:CO787" si="248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070" t="str">
        <f t="shared" si="2488"/>
        <v/>
      </c>
      <c r="CF787" s="1070" t="str">
        <f t="shared" si="2488"/>
        <v/>
      </c>
      <c r="CG787" s="1070" t="str">
        <f t="shared" si="2488"/>
        <v/>
      </c>
      <c r="CH787" s="1070" t="str">
        <f t="shared" si="2488"/>
        <v/>
      </c>
      <c r="CI787" s="1071" t="str">
        <f t="shared" si="2488"/>
        <v/>
      </c>
      <c r="CJ787" s="1071" t="str">
        <f t="shared" si="2488"/>
        <v/>
      </c>
      <c r="CK787" s="1070" t="str">
        <f t="shared" si="2488"/>
        <v/>
      </c>
      <c r="CL787" s="1070" t="str">
        <f t="shared" si="2488"/>
        <v/>
      </c>
      <c r="CM787" s="1070" t="str">
        <f t="shared" si="2488"/>
        <v/>
      </c>
      <c r="CN787" s="1070" t="str">
        <f t="shared" si="2488"/>
        <v/>
      </c>
      <c r="CO787" s="1069" t="str">
        <f t="shared" si="2488"/>
        <v/>
      </c>
      <c r="CP787" s="532" t="str">
        <f t="shared" ref="CP787:CP810" si="2489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3" t="str">
        <f t="shared" ref="CQ787:CQ810" si="2490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4" t="str">
        <f t="shared" ref="CR787:CR810" si="2491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4" t="str">
        <f t="shared" ref="CS787:CS810" si="2492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4" t="str">
        <f t="shared" ref="CT787:CT810" si="2493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4" t="str">
        <f t="shared" ref="CU787:CU810" si="2494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4" t="str">
        <f t="shared" ref="CV787:CV810" si="2495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5" t="str">
        <f t="shared" ref="CW787:CW810" si="2496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2497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5" t="str">
        <f t="shared" ref="CY787:CY810" si="2498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4" t="str">
        <f t="shared" ref="CZ787:CZ810" si="2499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4" t="str">
        <f t="shared" ref="DA787:DA810" si="2500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4" t="str">
        <f t="shared" ref="DB787:DB810" si="2501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2502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4" t="str">
        <f t="shared" ref="DD787:DD810" si="2503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3" t="str">
        <f t="shared" ref="DE787:DE810" si="2504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32" t="str">
        <f t="shared" ref="DF787:DF810" si="2505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31">
        <f t="shared" ref="DG787:DG806" si="2506">COUNT(B787:R787)</f>
        <v>0</v>
      </c>
      <c r="DH787" s="96">
        <f t="shared" ref="DH787:DH806" si="2507">COUNT(T787:AJ787)</f>
        <v>0</v>
      </c>
      <c r="DI787" s="96">
        <f t="shared" ref="DI787:DI806" si="2508">COUNT(AL787:BB787)</f>
        <v>0</v>
      </c>
      <c r="DJ787" s="96">
        <f t="shared" ref="DJ787:DJ806" si="2509">COUNT(BD787:BT787)</f>
        <v>0</v>
      </c>
      <c r="DK787" s="467"/>
      <c r="DL787" s="599"/>
      <c r="DM787" s="599"/>
      <c r="DN787" s="599"/>
      <c r="DO787" s="599"/>
      <c r="DP787" s="599"/>
      <c r="DQ787" s="599"/>
      <c r="DR787" s="599"/>
      <c r="DS787" s="599"/>
      <c r="DT787" s="468"/>
    </row>
    <row r="788" spans="1:124" s="470" customFormat="1" ht="15.75" customHeight="1">
      <c r="A788" s="627" t="s">
        <v>280</v>
      </c>
      <c r="B788" s="212"/>
      <c r="C788" s="212"/>
      <c r="D788" s="212"/>
      <c r="E788" s="212"/>
      <c r="F788" s="212"/>
      <c r="G788" s="212"/>
      <c r="H788" s="212"/>
      <c r="I788" s="212"/>
      <c r="J788" s="212"/>
      <c r="K788" s="281"/>
      <c r="L788" s="281"/>
      <c r="M788" s="281"/>
      <c r="N788" s="281"/>
      <c r="O788" s="281"/>
      <c r="P788" s="281"/>
      <c r="Q788" s="281"/>
      <c r="R788" s="281"/>
      <c r="S788" s="754"/>
      <c r="T788" s="212"/>
      <c r="U788" s="212"/>
      <c r="V788" s="212"/>
      <c r="W788" s="212"/>
      <c r="X788" s="212"/>
      <c r="Y788" s="212"/>
      <c r="Z788" s="1338"/>
      <c r="AA788" s="1338"/>
      <c r="AB788" s="1338"/>
      <c r="AC788" s="1338"/>
      <c r="AD788" s="212"/>
      <c r="AE788" s="1365"/>
      <c r="AF788" s="281"/>
      <c r="AG788" s="281"/>
      <c r="AH788" s="281"/>
      <c r="AI788" s="212"/>
      <c r="AJ788" s="281"/>
      <c r="AK788" s="754"/>
      <c r="AL788" s="212"/>
      <c r="AM788" s="212"/>
      <c r="AN788" s="212"/>
      <c r="AO788" s="212"/>
      <c r="AP788" s="212"/>
      <c r="AQ788" s="212"/>
      <c r="AR788" s="212"/>
      <c r="AS788" s="212"/>
      <c r="AT788" s="212"/>
      <c r="AU788" s="212"/>
      <c r="AV788" s="212"/>
      <c r="AW788" s="212"/>
      <c r="AX788" s="212"/>
      <c r="AY788" s="212"/>
      <c r="AZ788" s="212"/>
      <c r="BA788" s="212"/>
      <c r="BB788" s="212"/>
      <c r="BC788" s="754"/>
      <c r="BD788" s="1338"/>
      <c r="BE788" s="1338"/>
      <c r="BF788" s="1338"/>
      <c r="BG788" s="1338"/>
      <c r="BH788" s="1338"/>
      <c r="BI788" s="1338"/>
      <c r="BJ788" s="1338"/>
      <c r="BK788" s="1338"/>
      <c r="BL788" s="1338"/>
      <c r="BM788" s="1338"/>
      <c r="BN788" s="1338"/>
      <c r="BO788" s="1338"/>
      <c r="BP788" s="1338"/>
      <c r="BQ788" s="1338"/>
      <c r="BR788" s="1338"/>
      <c r="BS788" s="1338"/>
      <c r="BT788" s="1338"/>
      <c r="BU788" s="754"/>
      <c r="BV788" s="212"/>
      <c r="BW788" s="212"/>
      <c r="BX788" s="212"/>
      <c r="BY788" s="212"/>
      <c r="BZ788" s="578" t="str">
        <f t="shared" si="2484"/>
        <v/>
      </c>
      <c r="CA788" s="578" t="str">
        <f t="shared" si="2485"/>
        <v/>
      </c>
      <c r="CB788" s="578" t="str">
        <f t="shared" si="2486"/>
        <v/>
      </c>
      <c r="CC788" s="665" t="str">
        <f t="shared" si="2487"/>
        <v/>
      </c>
      <c r="CD788" s="1069" t="str">
        <f t="shared" ref="CD788:CD810" si="2510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070" t="str">
        <f t="shared" ref="CE788:CO803" si="2511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070" t="str">
        <f t="shared" si="2511"/>
        <v/>
      </c>
      <c r="CG788" s="1070" t="str">
        <f t="shared" si="2511"/>
        <v/>
      </c>
      <c r="CH788" s="1070" t="str">
        <f t="shared" si="2511"/>
        <v/>
      </c>
      <c r="CI788" s="1071" t="str">
        <f t="shared" si="2511"/>
        <v/>
      </c>
      <c r="CJ788" s="1071" t="str">
        <f t="shared" si="2511"/>
        <v/>
      </c>
      <c r="CK788" s="1070" t="str">
        <f t="shared" si="2511"/>
        <v/>
      </c>
      <c r="CL788" s="1070" t="str">
        <f t="shared" si="2511"/>
        <v/>
      </c>
      <c r="CM788" s="1070" t="str">
        <f t="shared" si="2511"/>
        <v/>
      </c>
      <c r="CN788" s="1070" t="str">
        <f t="shared" si="2511"/>
        <v/>
      </c>
      <c r="CO788" s="1069" t="str">
        <f t="shared" si="2511"/>
        <v/>
      </c>
      <c r="CP788" s="532" t="str">
        <f t="shared" si="2489"/>
        <v/>
      </c>
      <c r="CQ788" s="533" t="str">
        <f t="shared" si="2490"/>
        <v/>
      </c>
      <c r="CR788" s="534" t="str">
        <f t="shared" si="2491"/>
        <v/>
      </c>
      <c r="CS788" s="534" t="str">
        <f t="shared" si="2492"/>
        <v/>
      </c>
      <c r="CT788" s="534" t="str">
        <f t="shared" si="2493"/>
        <v/>
      </c>
      <c r="CU788" s="534" t="str">
        <f t="shared" si="2494"/>
        <v/>
      </c>
      <c r="CV788" s="534" t="str">
        <f t="shared" si="2495"/>
        <v/>
      </c>
      <c r="CW788" s="535" t="str">
        <f t="shared" si="2496"/>
        <v/>
      </c>
      <c r="CX788" s="535" t="str">
        <f t="shared" si="2497"/>
        <v/>
      </c>
      <c r="CY788" s="535" t="str">
        <f t="shared" si="2498"/>
        <v/>
      </c>
      <c r="CZ788" s="534" t="str">
        <f t="shared" si="2499"/>
        <v/>
      </c>
      <c r="DA788" s="534" t="str">
        <f t="shared" si="2500"/>
        <v/>
      </c>
      <c r="DB788" s="534" t="str">
        <f t="shared" si="2501"/>
        <v/>
      </c>
      <c r="DC788" s="534" t="str">
        <f t="shared" si="2502"/>
        <v/>
      </c>
      <c r="DD788" s="534" t="str">
        <f t="shared" si="2503"/>
        <v/>
      </c>
      <c r="DE788" s="533" t="str">
        <f t="shared" si="2504"/>
        <v/>
      </c>
      <c r="DF788" s="532" t="str">
        <f t="shared" si="2505"/>
        <v/>
      </c>
      <c r="DG788" s="631">
        <f t="shared" si="2506"/>
        <v>0</v>
      </c>
      <c r="DH788" s="96">
        <f t="shared" si="2507"/>
        <v>0</v>
      </c>
      <c r="DI788" s="96">
        <f t="shared" si="2508"/>
        <v>0</v>
      </c>
      <c r="DJ788" s="96">
        <f t="shared" si="2509"/>
        <v>0</v>
      </c>
      <c r="DK788" s="467"/>
      <c r="DL788" s="599"/>
      <c r="DM788" s="599"/>
      <c r="DN788" s="599"/>
      <c r="DO788" s="599"/>
      <c r="DP788" s="599"/>
      <c r="DQ788" s="599"/>
      <c r="DR788" s="599"/>
      <c r="DS788" s="599"/>
      <c r="DT788" s="468"/>
    </row>
    <row r="789" spans="1:124" s="470" customFormat="1" ht="15.75" customHeight="1">
      <c r="A789" s="627" t="s">
        <v>334</v>
      </c>
      <c r="B789" s="212"/>
      <c r="C789" s="212"/>
      <c r="D789" s="212"/>
      <c r="E789" s="212"/>
      <c r="F789" s="212"/>
      <c r="G789" s="212"/>
      <c r="H789" s="212"/>
      <c r="I789" s="212"/>
      <c r="J789" s="212"/>
      <c r="K789" s="281"/>
      <c r="L789" s="281"/>
      <c r="M789" s="281"/>
      <c r="N789" s="281"/>
      <c r="O789" s="281"/>
      <c r="P789" s="281"/>
      <c r="Q789" s="281"/>
      <c r="R789" s="281"/>
      <c r="S789" s="754"/>
      <c r="T789" s="212"/>
      <c r="U789" s="212"/>
      <c r="V789" s="212"/>
      <c r="W789" s="212"/>
      <c r="X789" s="212"/>
      <c r="Y789" s="212"/>
      <c r="Z789" s="1338"/>
      <c r="AA789" s="1338"/>
      <c r="AB789" s="1338"/>
      <c r="AC789" s="1338"/>
      <c r="AD789" s="212"/>
      <c r="AE789" s="1365"/>
      <c r="AF789" s="281"/>
      <c r="AG789" s="281"/>
      <c r="AH789" s="281"/>
      <c r="AI789" s="212"/>
      <c r="AJ789" s="281"/>
      <c r="AK789" s="754"/>
      <c r="AL789" s="212"/>
      <c r="AM789" s="212"/>
      <c r="AN789" s="212"/>
      <c r="AO789" s="212"/>
      <c r="AP789" s="212"/>
      <c r="AQ789" s="212"/>
      <c r="AR789" s="212"/>
      <c r="AS789" s="212"/>
      <c r="AT789" s="212"/>
      <c r="AU789" s="212"/>
      <c r="AV789" s="212"/>
      <c r="AW789" s="212"/>
      <c r="AX789" s="212"/>
      <c r="AY789" s="212"/>
      <c r="AZ789" s="212"/>
      <c r="BA789" s="212"/>
      <c r="BB789" s="212"/>
      <c r="BC789" s="754"/>
      <c r="BD789" s="1338"/>
      <c r="BE789" s="1338"/>
      <c r="BF789" s="1338"/>
      <c r="BG789" s="1338"/>
      <c r="BH789" s="1338"/>
      <c r="BI789" s="1338"/>
      <c r="BJ789" s="1338"/>
      <c r="BK789" s="1338"/>
      <c r="BL789" s="1338"/>
      <c r="BM789" s="1338"/>
      <c r="BN789" s="1338"/>
      <c r="BO789" s="1338"/>
      <c r="BP789" s="1338"/>
      <c r="BQ789" s="1338"/>
      <c r="BR789" s="1338"/>
      <c r="BS789" s="1338"/>
      <c r="BT789" s="1338"/>
      <c r="BU789" s="754"/>
      <c r="BV789" s="212"/>
      <c r="BW789" s="212"/>
      <c r="BX789" s="212"/>
      <c r="BY789" s="212"/>
      <c r="BZ789" s="578" t="str">
        <f t="shared" si="2484"/>
        <v/>
      </c>
      <c r="CA789" s="578" t="str">
        <f t="shared" si="2485"/>
        <v/>
      </c>
      <c r="CB789" s="578" t="str">
        <f t="shared" si="2486"/>
        <v/>
      </c>
      <c r="CC789" s="665" t="str">
        <f t="shared" si="2487"/>
        <v/>
      </c>
      <c r="CD789" s="1069" t="str">
        <f t="shared" si="2510"/>
        <v/>
      </c>
      <c r="CE789" s="1070" t="str">
        <f t="shared" si="2511"/>
        <v/>
      </c>
      <c r="CF789" s="1070" t="str">
        <f t="shared" si="2511"/>
        <v/>
      </c>
      <c r="CG789" s="1070" t="str">
        <f t="shared" si="2511"/>
        <v/>
      </c>
      <c r="CH789" s="1070" t="str">
        <f t="shared" si="2511"/>
        <v/>
      </c>
      <c r="CI789" s="1071" t="str">
        <f t="shared" si="2511"/>
        <v/>
      </c>
      <c r="CJ789" s="1071" t="str">
        <f t="shared" si="2511"/>
        <v/>
      </c>
      <c r="CK789" s="1070" t="str">
        <f t="shared" si="2511"/>
        <v/>
      </c>
      <c r="CL789" s="1070" t="str">
        <f t="shared" si="2511"/>
        <v/>
      </c>
      <c r="CM789" s="1070" t="str">
        <f t="shared" si="2511"/>
        <v/>
      </c>
      <c r="CN789" s="1070" t="str">
        <f t="shared" si="2511"/>
        <v/>
      </c>
      <c r="CO789" s="1069" t="str">
        <f t="shared" si="2511"/>
        <v/>
      </c>
      <c r="CP789" s="532" t="str">
        <f t="shared" si="2489"/>
        <v/>
      </c>
      <c r="CQ789" s="533" t="str">
        <f t="shared" si="2490"/>
        <v/>
      </c>
      <c r="CR789" s="534" t="str">
        <f t="shared" si="2491"/>
        <v/>
      </c>
      <c r="CS789" s="534" t="str">
        <f t="shared" si="2492"/>
        <v/>
      </c>
      <c r="CT789" s="534" t="str">
        <f t="shared" si="2493"/>
        <v/>
      </c>
      <c r="CU789" s="534" t="str">
        <f t="shared" si="2494"/>
        <v/>
      </c>
      <c r="CV789" s="534" t="str">
        <f t="shared" si="2495"/>
        <v/>
      </c>
      <c r="CW789" s="535" t="str">
        <f t="shared" si="2496"/>
        <v/>
      </c>
      <c r="CX789" s="535" t="str">
        <f t="shared" si="2497"/>
        <v/>
      </c>
      <c r="CY789" s="535" t="str">
        <f t="shared" si="2498"/>
        <v/>
      </c>
      <c r="CZ789" s="534" t="str">
        <f t="shared" si="2499"/>
        <v/>
      </c>
      <c r="DA789" s="534" t="str">
        <f t="shared" si="2500"/>
        <v/>
      </c>
      <c r="DB789" s="534" t="str">
        <f t="shared" si="2501"/>
        <v/>
      </c>
      <c r="DC789" s="534" t="str">
        <f t="shared" si="2502"/>
        <v/>
      </c>
      <c r="DD789" s="534" t="str">
        <f t="shared" si="2503"/>
        <v/>
      </c>
      <c r="DE789" s="533" t="str">
        <f t="shared" si="2504"/>
        <v/>
      </c>
      <c r="DF789" s="532" t="str">
        <f t="shared" si="2505"/>
        <v/>
      </c>
      <c r="DG789" s="631">
        <f t="shared" si="2506"/>
        <v>0</v>
      </c>
      <c r="DH789" s="96">
        <f t="shared" si="2507"/>
        <v>0</v>
      </c>
      <c r="DI789" s="96">
        <f t="shared" si="2508"/>
        <v>0</v>
      </c>
      <c r="DJ789" s="96">
        <f t="shared" si="2509"/>
        <v>0</v>
      </c>
      <c r="DK789" s="467"/>
      <c r="DL789" s="599"/>
      <c r="DM789" s="599"/>
      <c r="DN789" s="599"/>
      <c r="DO789" s="599"/>
      <c r="DP789" s="599"/>
      <c r="DQ789" s="599"/>
      <c r="DR789" s="599"/>
      <c r="DS789" s="599"/>
      <c r="DT789" s="468"/>
    </row>
    <row r="790" spans="1:124" s="470" customFormat="1" ht="15.75" customHeight="1">
      <c r="A790" s="627" t="s">
        <v>283</v>
      </c>
      <c r="B790" s="588" t="str">
        <f t="shared" ref="B790:M790" si="2512">IF(B787="","",B787*B788*B789)</f>
        <v/>
      </c>
      <c r="C790" s="588" t="str">
        <f t="shared" si="2512"/>
        <v/>
      </c>
      <c r="D790" s="588" t="str">
        <f t="shared" si="2512"/>
        <v/>
      </c>
      <c r="E790" s="588" t="str">
        <f t="shared" si="2512"/>
        <v/>
      </c>
      <c r="F790" s="588" t="str">
        <f t="shared" si="2512"/>
        <v/>
      </c>
      <c r="G790" s="588" t="str">
        <f t="shared" si="2512"/>
        <v/>
      </c>
      <c r="H790" s="588" t="str">
        <f t="shared" si="2512"/>
        <v/>
      </c>
      <c r="I790" s="588" t="str">
        <f t="shared" si="2512"/>
        <v/>
      </c>
      <c r="J790" s="588" t="str">
        <f t="shared" si="2512"/>
        <v/>
      </c>
      <c r="K790" s="588" t="str">
        <f t="shared" si="2512"/>
        <v/>
      </c>
      <c r="L790" s="588" t="str">
        <f t="shared" si="2512"/>
        <v/>
      </c>
      <c r="M790" s="588" t="str">
        <f t="shared" si="2512"/>
        <v/>
      </c>
      <c r="N790" s="588"/>
      <c r="O790" s="588"/>
      <c r="P790" s="588"/>
      <c r="Q790" s="588"/>
      <c r="R790" s="588"/>
      <c r="S790" s="626"/>
      <c r="T790" s="588" t="str">
        <f t="shared" ref="T790:AE790" si="2513">IF(T787="","",T787*T788*T789)</f>
        <v/>
      </c>
      <c r="U790" s="588" t="str">
        <f t="shared" si="2513"/>
        <v/>
      </c>
      <c r="V790" s="588" t="str">
        <f t="shared" si="2513"/>
        <v/>
      </c>
      <c r="W790" s="588" t="str">
        <f t="shared" si="2513"/>
        <v/>
      </c>
      <c r="X790" s="588" t="str">
        <f t="shared" si="2513"/>
        <v/>
      </c>
      <c r="Y790" s="588" t="str">
        <f t="shared" si="2513"/>
        <v/>
      </c>
      <c r="Z790" s="1341" t="str">
        <f t="shared" si="2513"/>
        <v/>
      </c>
      <c r="AA790" s="1341" t="str">
        <f t="shared" si="2513"/>
        <v/>
      </c>
      <c r="AB790" s="1341" t="str">
        <f t="shared" si="2513"/>
        <v/>
      </c>
      <c r="AC790" s="1341" t="str">
        <f t="shared" si="2513"/>
        <v/>
      </c>
      <c r="AD790" s="588" t="str">
        <f t="shared" si="2513"/>
        <v/>
      </c>
      <c r="AE790" s="1341" t="str">
        <f t="shared" si="2513"/>
        <v/>
      </c>
      <c r="AF790" s="588"/>
      <c r="AG790" s="588"/>
      <c r="AH790" s="588"/>
      <c r="AI790" s="588"/>
      <c r="AJ790" s="588"/>
      <c r="AK790" s="626"/>
      <c r="AL790" s="588" t="str">
        <f t="shared" ref="AL790:AT790" si="2514">IF(AL787="","",AL787*AL788*AL789)</f>
        <v/>
      </c>
      <c r="AM790" s="588" t="str">
        <f t="shared" si="2514"/>
        <v/>
      </c>
      <c r="AN790" s="588" t="str">
        <f t="shared" si="2514"/>
        <v/>
      </c>
      <c r="AO790" s="588" t="str">
        <f t="shared" si="2514"/>
        <v/>
      </c>
      <c r="AP790" s="588" t="str">
        <f t="shared" si="2514"/>
        <v/>
      </c>
      <c r="AQ790" s="588" t="str">
        <f t="shared" si="2514"/>
        <v/>
      </c>
      <c r="AR790" s="588" t="str">
        <f t="shared" si="2514"/>
        <v/>
      </c>
      <c r="AS790" s="588" t="str">
        <f t="shared" si="2514"/>
        <v/>
      </c>
      <c r="AT790" s="588" t="str">
        <f t="shared" si="2514"/>
        <v/>
      </c>
      <c r="AU790" s="588" t="str">
        <f>IF(AU787="","",AU787*AU788*AU789)</f>
        <v/>
      </c>
      <c r="AV790" s="588" t="str">
        <f>IF(AV787="","",AV787*AV788*AV789)</f>
        <v/>
      </c>
      <c r="AW790" s="588" t="str">
        <f>IF(AW787="","",AW787*AW788*AW789)</f>
        <v/>
      </c>
      <c r="AX790" s="588"/>
      <c r="AY790" s="588"/>
      <c r="AZ790" s="588"/>
      <c r="BA790" s="588"/>
      <c r="BB790" s="588"/>
      <c r="BC790" s="626"/>
      <c r="BD790" s="1341" t="str">
        <f t="shared" ref="BD790:BO790" si="2515">IF(BD787="","",BD787*BD788*BD789)</f>
        <v/>
      </c>
      <c r="BE790" s="1341" t="str">
        <f t="shared" si="2515"/>
        <v/>
      </c>
      <c r="BF790" s="1341" t="str">
        <f t="shared" si="2515"/>
        <v/>
      </c>
      <c r="BG790" s="1341" t="str">
        <f t="shared" si="2515"/>
        <v/>
      </c>
      <c r="BH790" s="1341" t="str">
        <f t="shared" si="2515"/>
        <v/>
      </c>
      <c r="BI790" s="1341" t="str">
        <f t="shared" si="2515"/>
        <v/>
      </c>
      <c r="BJ790" s="1341" t="str">
        <f t="shared" si="2515"/>
        <v/>
      </c>
      <c r="BK790" s="1341" t="str">
        <f t="shared" si="2515"/>
        <v/>
      </c>
      <c r="BL790" s="1341" t="str">
        <f t="shared" si="2515"/>
        <v/>
      </c>
      <c r="BM790" s="1341" t="str">
        <f t="shared" si="2515"/>
        <v/>
      </c>
      <c r="BN790" s="1341" t="str">
        <f t="shared" si="2515"/>
        <v/>
      </c>
      <c r="BO790" s="1341" t="str">
        <f t="shared" si="2515"/>
        <v/>
      </c>
      <c r="BP790" s="1341"/>
      <c r="BQ790" s="1341"/>
      <c r="BR790" s="1341"/>
      <c r="BS790" s="1341"/>
      <c r="BT790" s="1341"/>
      <c r="BU790" s="626"/>
      <c r="BV790" s="588" t="str">
        <f>IF(BV787="","",BV787*BV788*BV789)</f>
        <v/>
      </c>
      <c r="BW790" s="588" t="str">
        <f>IF(BW787="","",BW787*BW788*BW789)</f>
        <v/>
      </c>
      <c r="BX790" s="588" t="str">
        <f>IF(BX787="","",BX787*BX788*BX789)</f>
        <v/>
      </c>
      <c r="BY790" s="588" t="str">
        <f>IF(BY787="","",BY787*BY788*BY789)</f>
        <v/>
      </c>
      <c r="BZ790" s="578" t="str">
        <f t="shared" si="2484"/>
        <v/>
      </c>
      <c r="CA790" s="578" t="str">
        <f t="shared" si="2485"/>
        <v/>
      </c>
      <c r="CB790" s="578" t="str">
        <f t="shared" si="2486"/>
        <v/>
      </c>
      <c r="CC790" s="665" t="str">
        <f t="shared" si="2487"/>
        <v/>
      </c>
      <c r="CD790" s="1069" t="str">
        <f t="shared" si="2510"/>
        <v/>
      </c>
      <c r="CE790" s="1070" t="str">
        <f t="shared" si="2511"/>
        <v/>
      </c>
      <c r="CF790" s="1070" t="str">
        <f t="shared" si="2511"/>
        <v/>
      </c>
      <c r="CG790" s="1070" t="str">
        <f t="shared" si="2511"/>
        <v/>
      </c>
      <c r="CH790" s="1070" t="str">
        <f t="shared" si="2511"/>
        <v/>
      </c>
      <c r="CI790" s="1071" t="str">
        <f t="shared" si="2511"/>
        <v/>
      </c>
      <c r="CJ790" s="1071" t="str">
        <f t="shared" si="2511"/>
        <v/>
      </c>
      <c r="CK790" s="1070" t="str">
        <f t="shared" si="2511"/>
        <v/>
      </c>
      <c r="CL790" s="1070" t="str">
        <f t="shared" si="2511"/>
        <v/>
      </c>
      <c r="CM790" s="1070" t="str">
        <f t="shared" si="2511"/>
        <v/>
      </c>
      <c r="CN790" s="1070" t="str">
        <f t="shared" si="2511"/>
        <v/>
      </c>
      <c r="CO790" s="1069" t="str">
        <f t="shared" si="2511"/>
        <v/>
      </c>
      <c r="CP790" s="532" t="str">
        <f t="shared" si="2489"/>
        <v/>
      </c>
      <c r="CQ790" s="533" t="str">
        <f t="shared" si="2490"/>
        <v/>
      </c>
      <c r="CR790" s="534" t="str">
        <f t="shared" si="2491"/>
        <v/>
      </c>
      <c r="CS790" s="534" t="str">
        <f t="shared" si="2492"/>
        <v/>
      </c>
      <c r="CT790" s="534" t="str">
        <f t="shared" si="2493"/>
        <v/>
      </c>
      <c r="CU790" s="534" t="str">
        <f t="shared" si="2494"/>
        <v/>
      </c>
      <c r="CV790" s="534" t="str">
        <f t="shared" si="2495"/>
        <v/>
      </c>
      <c r="CW790" s="535" t="str">
        <f t="shared" si="2496"/>
        <v/>
      </c>
      <c r="CX790" s="535" t="str">
        <f t="shared" si="2497"/>
        <v/>
      </c>
      <c r="CY790" s="535" t="str">
        <f t="shared" si="2498"/>
        <v/>
      </c>
      <c r="CZ790" s="534" t="str">
        <f t="shared" si="2499"/>
        <v/>
      </c>
      <c r="DA790" s="534" t="str">
        <f t="shared" si="2500"/>
        <v/>
      </c>
      <c r="DB790" s="534" t="str">
        <f t="shared" si="2501"/>
        <v/>
      </c>
      <c r="DC790" s="534" t="str">
        <f t="shared" si="2502"/>
        <v/>
      </c>
      <c r="DD790" s="534" t="str">
        <f t="shared" si="2503"/>
        <v/>
      </c>
      <c r="DE790" s="533" t="str">
        <f t="shared" si="2504"/>
        <v/>
      </c>
      <c r="DF790" s="532" t="str">
        <f t="shared" si="2505"/>
        <v/>
      </c>
      <c r="DG790" s="631">
        <f t="shared" si="2506"/>
        <v>0</v>
      </c>
      <c r="DH790" s="96">
        <f t="shared" si="2507"/>
        <v>0</v>
      </c>
      <c r="DI790" s="96">
        <f t="shared" si="2508"/>
        <v>0</v>
      </c>
      <c r="DJ790" s="96">
        <f t="shared" si="2509"/>
        <v>0</v>
      </c>
      <c r="DK790" s="467"/>
      <c r="DL790" s="599"/>
      <c r="DM790" s="599"/>
      <c r="DN790" s="599"/>
      <c r="DO790" s="599"/>
      <c r="DP790" s="599"/>
      <c r="DQ790" s="599"/>
      <c r="DR790" s="599"/>
      <c r="DS790" s="599"/>
      <c r="DT790" s="468"/>
    </row>
    <row r="791" spans="1:124" s="470" customFormat="1" ht="15.75" customHeight="1">
      <c r="A791" s="758" t="s">
        <v>340</v>
      </c>
      <c r="B791" s="212"/>
      <c r="C791" s="212"/>
      <c r="D791" s="212"/>
      <c r="E791" s="212"/>
      <c r="F791" s="212"/>
      <c r="G791" s="212">
        <v>350</v>
      </c>
      <c r="H791" s="212"/>
      <c r="I791" s="212"/>
      <c r="J791" s="212"/>
      <c r="K791" s="281"/>
      <c r="L791" s="281"/>
      <c r="M791" s="281"/>
      <c r="N791" s="281"/>
      <c r="O791" s="281"/>
      <c r="P791" s="281"/>
      <c r="Q791" s="281"/>
      <c r="R791" s="281"/>
      <c r="S791" s="754"/>
      <c r="T791" s="212"/>
      <c r="U791" s="212"/>
      <c r="V791" s="212"/>
      <c r="W791" s="212"/>
      <c r="X791" s="212"/>
      <c r="Y791" s="212"/>
      <c r="Z791" s="1338"/>
      <c r="AA791" s="1338"/>
      <c r="AB791" s="1338">
        <v>750</v>
      </c>
      <c r="AC791" s="1338">
        <v>250</v>
      </c>
      <c r="AD791" s="212"/>
      <c r="AE791" s="1338">
        <v>400</v>
      </c>
      <c r="AF791" s="281"/>
      <c r="AG791" s="212"/>
      <c r="AH791" s="212"/>
      <c r="AI791" s="212"/>
      <c r="AJ791" s="212"/>
      <c r="AK791" s="754"/>
      <c r="AL791" s="212">
        <v>550</v>
      </c>
      <c r="AM791" s="212"/>
      <c r="AN791" s="212">
        <v>800</v>
      </c>
      <c r="AO791" s="212">
        <v>1000</v>
      </c>
      <c r="AP791" s="212">
        <v>350</v>
      </c>
      <c r="AQ791" s="212">
        <v>600</v>
      </c>
      <c r="AR791" s="212">
        <v>1600</v>
      </c>
      <c r="AS791" s="212">
        <v>1000</v>
      </c>
      <c r="AT791" s="212"/>
      <c r="AU791" s="212">
        <v>1000</v>
      </c>
      <c r="AV791" s="212">
        <v>350</v>
      </c>
      <c r="AW791" s="212">
        <v>550</v>
      </c>
      <c r="AX791" s="212"/>
      <c r="AY791" s="212"/>
      <c r="AZ791" s="212"/>
      <c r="BA791" s="212"/>
      <c r="BB791" s="212"/>
      <c r="BC791" s="754"/>
      <c r="BD791" s="1338">
        <v>1500</v>
      </c>
      <c r="BE791" s="1338">
        <v>2400</v>
      </c>
      <c r="BF791" s="1338"/>
      <c r="BG791" s="1338">
        <v>300</v>
      </c>
      <c r="BH791" s="1338"/>
      <c r="BI791" s="1338">
        <v>1200</v>
      </c>
      <c r="BJ791" s="1338">
        <v>6000</v>
      </c>
      <c r="BK791" s="1338">
        <v>2000</v>
      </c>
      <c r="BL791" s="1338">
        <v>4800</v>
      </c>
      <c r="BM791" s="1338"/>
      <c r="BN791" s="1338"/>
      <c r="BO791" s="1338"/>
      <c r="BP791" s="1338"/>
      <c r="BQ791" s="1338"/>
      <c r="BR791" s="1338"/>
      <c r="BS791" s="1338"/>
      <c r="BT791" s="1338"/>
      <c r="BU791" s="754"/>
      <c r="BV791" s="212"/>
      <c r="BW791" s="212">
        <v>400</v>
      </c>
      <c r="BX791" s="212">
        <v>800</v>
      </c>
      <c r="BY791" s="212">
        <v>2400</v>
      </c>
      <c r="BZ791" s="578" t="str">
        <f t="shared" si="2484"/>
        <v/>
      </c>
      <c r="CA791" s="578">
        <f t="shared" si="2485"/>
        <v>400</v>
      </c>
      <c r="CB791" s="578">
        <f t="shared" si="2486"/>
        <v>731.25</v>
      </c>
      <c r="CC791" s="665">
        <f t="shared" si="2487"/>
        <v>2380</v>
      </c>
      <c r="CD791" s="1069" t="str">
        <f t="shared" si="2510"/>
        <v/>
      </c>
      <c r="CE791" s="1070" t="str">
        <f t="shared" si="2511"/>
        <v/>
      </c>
      <c r="CF791" s="1070">
        <f t="shared" si="2511"/>
        <v>300</v>
      </c>
      <c r="CG791" s="1070">
        <f t="shared" si="2511"/>
        <v>1200</v>
      </c>
      <c r="CH791" s="1070">
        <f t="shared" si="2511"/>
        <v>1500</v>
      </c>
      <c r="CI791" s="1071">
        <f t="shared" si="2511"/>
        <v>2000</v>
      </c>
      <c r="CJ791" s="1071">
        <f t="shared" si="2511"/>
        <v>2400</v>
      </c>
      <c r="CK791" s="1070">
        <f t="shared" si="2511"/>
        <v>4800</v>
      </c>
      <c r="CL791" s="1070">
        <f t="shared" si="2511"/>
        <v>6000</v>
      </c>
      <c r="CM791" s="1070" t="str">
        <f t="shared" si="2511"/>
        <v/>
      </c>
      <c r="CN791" s="1070" t="str">
        <f t="shared" si="2511"/>
        <v/>
      </c>
      <c r="CO791" s="1069" t="str">
        <f t="shared" si="2511"/>
        <v/>
      </c>
      <c r="CP791" s="532" t="str">
        <f t="shared" si="2489"/>
        <v/>
      </c>
      <c r="CQ791" s="533" t="str">
        <f t="shared" si="2490"/>
        <v/>
      </c>
      <c r="CR791" s="534" t="str">
        <f t="shared" si="2491"/>
        <v/>
      </c>
      <c r="CS791" s="534" t="str">
        <f t="shared" si="2492"/>
        <v/>
      </c>
      <c r="CT791" s="534" t="str">
        <f t="shared" si="2493"/>
        <v/>
      </c>
      <c r="CU791" s="534">
        <f t="shared" si="2494"/>
        <v>300</v>
      </c>
      <c r="CV791" s="534">
        <f t="shared" si="2495"/>
        <v>1200</v>
      </c>
      <c r="CW791" s="535">
        <f t="shared" si="2496"/>
        <v>1500</v>
      </c>
      <c r="CX791" s="535">
        <f t="shared" si="2497"/>
        <v>2000</v>
      </c>
      <c r="CY791" s="535">
        <f t="shared" si="2498"/>
        <v>2400</v>
      </c>
      <c r="CZ791" s="534">
        <f t="shared" si="2499"/>
        <v>4800</v>
      </c>
      <c r="DA791" s="534">
        <f t="shared" si="2500"/>
        <v>6000</v>
      </c>
      <c r="DB791" s="534" t="str">
        <f t="shared" si="2501"/>
        <v/>
      </c>
      <c r="DC791" s="534" t="str">
        <f t="shared" si="2502"/>
        <v/>
      </c>
      <c r="DD791" s="534" t="str">
        <f t="shared" si="2503"/>
        <v/>
      </c>
      <c r="DE791" s="533" t="str">
        <f t="shared" si="2504"/>
        <v/>
      </c>
      <c r="DF791" s="532" t="str">
        <f t="shared" si="2505"/>
        <v/>
      </c>
      <c r="DG791" s="631">
        <f t="shared" si="2506"/>
        <v>1</v>
      </c>
      <c r="DH791" s="96">
        <f t="shared" si="2507"/>
        <v>3</v>
      </c>
      <c r="DI791" s="96">
        <f t="shared" si="2508"/>
        <v>10</v>
      </c>
      <c r="DJ791" s="96">
        <f t="shared" si="2509"/>
        <v>7</v>
      </c>
      <c r="DK791" s="467"/>
      <c r="DL791" s="599"/>
      <c r="DM791" s="599"/>
      <c r="DN791" s="599"/>
      <c r="DO791" s="599"/>
      <c r="DP791" s="599"/>
      <c r="DQ791" s="599"/>
      <c r="DR791" s="599"/>
      <c r="DS791" s="599"/>
      <c r="DT791" s="468"/>
    </row>
    <row r="792" spans="1:124" s="470" customFormat="1" ht="15.75" customHeight="1">
      <c r="A792" s="758" t="s">
        <v>341</v>
      </c>
      <c r="B792" s="736"/>
      <c r="C792" s="736"/>
      <c r="D792" s="736">
        <v>13</v>
      </c>
      <c r="E792" s="736">
        <v>60</v>
      </c>
      <c r="F792" s="736"/>
      <c r="G792" s="736">
        <v>1500</v>
      </c>
      <c r="H792" s="736">
        <v>56</v>
      </c>
      <c r="I792" s="736"/>
      <c r="J792" s="736"/>
      <c r="K792" s="756"/>
      <c r="L792" s="756"/>
      <c r="M792" s="756"/>
      <c r="N792" s="756"/>
      <c r="O792" s="756"/>
      <c r="P792" s="756"/>
      <c r="Q792" s="756"/>
      <c r="R792" s="756"/>
      <c r="S792" s="754"/>
      <c r="T792" s="736"/>
      <c r="U792" s="736"/>
      <c r="V792" s="736"/>
      <c r="W792" s="736"/>
      <c r="X792" s="736"/>
      <c r="Y792" s="736"/>
      <c r="Z792" s="1382"/>
      <c r="AA792" s="1382"/>
      <c r="AB792" s="1382">
        <v>2214</v>
      </c>
      <c r="AC792" s="1382"/>
      <c r="AD792" s="736"/>
      <c r="AE792" s="1382">
        <v>100</v>
      </c>
      <c r="AF792" s="756"/>
      <c r="AG792" s="736"/>
      <c r="AH792" s="736"/>
      <c r="AI792" s="736"/>
      <c r="AJ792" s="736"/>
      <c r="AK792" s="754"/>
      <c r="AL792" s="736">
        <v>45</v>
      </c>
      <c r="AM792" s="736">
        <v>280</v>
      </c>
      <c r="AN792" s="736">
        <v>2400</v>
      </c>
      <c r="AO792" s="736">
        <v>1800</v>
      </c>
      <c r="AP792" s="736">
        <v>1500</v>
      </c>
      <c r="AQ792" s="736">
        <v>2028</v>
      </c>
      <c r="AR792" s="736">
        <v>600</v>
      </c>
      <c r="AS792" s="736">
        <v>110</v>
      </c>
      <c r="AT792" s="736">
        <v>200</v>
      </c>
      <c r="AU792" s="736">
        <v>1800</v>
      </c>
      <c r="AV792" s="736">
        <v>1500</v>
      </c>
      <c r="AW792" s="736">
        <v>1700</v>
      </c>
      <c r="AX792" s="736"/>
      <c r="AY792" s="736"/>
      <c r="AZ792" s="736"/>
      <c r="BA792" s="736"/>
      <c r="BB792" s="736"/>
      <c r="BC792" s="754"/>
      <c r="BD792" s="1382">
        <v>1800</v>
      </c>
      <c r="BE792" s="1382">
        <v>10367</v>
      </c>
      <c r="BF792" s="1382">
        <v>1600</v>
      </c>
      <c r="BG792" s="1382">
        <v>600</v>
      </c>
      <c r="BH792" s="1382"/>
      <c r="BI792" s="1382">
        <v>4000</v>
      </c>
      <c r="BJ792" s="1382">
        <v>4800</v>
      </c>
      <c r="BK792" s="1382">
        <v>2000</v>
      </c>
      <c r="BL792" s="1382">
        <v>3600</v>
      </c>
      <c r="BM792" s="1382"/>
      <c r="BN792" s="1382"/>
      <c r="BO792" s="1382"/>
      <c r="BP792" s="1382"/>
      <c r="BQ792" s="1382"/>
      <c r="BR792" s="1382"/>
      <c r="BS792" s="1382"/>
      <c r="BT792" s="1382"/>
      <c r="BU792" s="754"/>
      <c r="BV792" s="736">
        <v>60</v>
      </c>
      <c r="BW792" s="736">
        <v>100</v>
      </c>
      <c r="BX792" s="736">
        <v>1500</v>
      </c>
      <c r="BY792" s="736">
        <v>3600</v>
      </c>
      <c r="BZ792" s="578">
        <f t="shared" si="2484"/>
        <v>58</v>
      </c>
      <c r="CA792" s="578" t="str">
        <f t="shared" si="2485"/>
        <v/>
      </c>
      <c r="CB792" s="578">
        <f t="shared" si="2486"/>
        <v>1151.8</v>
      </c>
      <c r="CC792" s="665">
        <f t="shared" si="2487"/>
        <v>2966.6666666666665</v>
      </c>
      <c r="CD792" s="1069" t="str">
        <f t="shared" si="2510"/>
        <v/>
      </c>
      <c r="CE792" s="1070" t="str">
        <f t="shared" si="2511"/>
        <v/>
      </c>
      <c r="CF792" s="1070">
        <f t="shared" si="2511"/>
        <v>600</v>
      </c>
      <c r="CG792" s="1070">
        <f t="shared" si="2511"/>
        <v>1600</v>
      </c>
      <c r="CH792" s="1070">
        <f t="shared" si="2511"/>
        <v>1800</v>
      </c>
      <c r="CI792" s="1071">
        <f t="shared" si="2511"/>
        <v>2000</v>
      </c>
      <c r="CJ792" s="1071">
        <f t="shared" si="2511"/>
        <v>3600</v>
      </c>
      <c r="CK792" s="1070">
        <f t="shared" si="2511"/>
        <v>4000</v>
      </c>
      <c r="CL792" s="1070">
        <f t="shared" si="2511"/>
        <v>4800</v>
      </c>
      <c r="CM792" s="1070">
        <f t="shared" si="2511"/>
        <v>10367</v>
      </c>
      <c r="CN792" s="1070" t="str">
        <f t="shared" si="2511"/>
        <v/>
      </c>
      <c r="CO792" s="1069" t="str">
        <f t="shared" si="2511"/>
        <v/>
      </c>
      <c r="CP792" s="532" t="str">
        <f t="shared" si="2489"/>
        <v/>
      </c>
      <c r="CQ792" s="533" t="str">
        <f t="shared" si="2490"/>
        <v/>
      </c>
      <c r="CR792" s="534" t="str">
        <f t="shared" si="2491"/>
        <v/>
      </c>
      <c r="CS792" s="534" t="str">
        <f t="shared" si="2492"/>
        <v/>
      </c>
      <c r="CT792" s="534" t="str">
        <f t="shared" si="2493"/>
        <v/>
      </c>
      <c r="CU792" s="534">
        <f t="shared" si="2494"/>
        <v>600</v>
      </c>
      <c r="CV792" s="534">
        <f t="shared" si="2495"/>
        <v>1600</v>
      </c>
      <c r="CW792" s="535">
        <f t="shared" si="2496"/>
        <v>1800</v>
      </c>
      <c r="CX792" s="535">
        <f t="shared" si="2497"/>
        <v>2000</v>
      </c>
      <c r="CY792" s="535">
        <f t="shared" si="2498"/>
        <v>3600</v>
      </c>
      <c r="CZ792" s="534">
        <f t="shared" si="2499"/>
        <v>4000</v>
      </c>
      <c r="DA792" s="534">
        <f t="shared" si="2500"/>
        <v>4800</v>
      </c>
      <c r="DB792" s="534">
        <f t="shared" si="2501"/>
        <v>10367</v>
      </c>
      <c r="DC792" s="534" t="str">
        <f t="shared" si="2502"/>
        <v/>
      </c>
      <c r="DD792" s="534" t="str">
        <f t="shared" si="2503"/>
        <v/>
      </c>
      <c r="DE792" s="533" t="str">
        <f t="shared" si="2504"/>
        <v/>
      </c>
      <c r="DF792" s="532" t="str">
        <f t="shared" si="2505"/>
        <v/>
      </c>
      <c r="DG792" s="631">
        <f t="shared" si="2506"/>
        <v>4</v>
      </c>
      <c r="DH792" s="96">
        <f t="shared" si="2507"/>
        <v>2</v>
      </c>
      <c r="DI792" s="96">
        <f t="shared" si="2508"/>
        <v>12</v>
      </c>
      <c r="DJ792" s="96">
        <f t="shared" si="2509"/>
        <v>8</v>
      </c>
      <c r="DK792" s="467"/>
      <c r="DL792" s="598"/>
      <c r="DM792" s="469" t="s">
        <v>342</v>
      </c>
      <c r="DN792" s="188"/>
      <c r="DO792" s="188"/>
      <c r="DP792" s="188"/>
      <c r="DQ792" s="188"/>
      <c r="DR792" s="188"/>
      <c r="DS792" s="599"/>
      <c r="DT792" s="468"/>
    </row>
    <row r="793" spans="1:124" s="470" customFormat="1" ht="15.75" customHeight="1">
      <c r="A793" s="758" t="s">
        <v>343</v>
      </c>
      <c r="B793" s="212"/>
      <c r="C793" s="212"/>
      <c r="D793" s="212"/>
      <c r="E793" s="212"/>
      <c r="F793" s="212"/>
      <c r="G793" s="212">
        <v>900</v>
      </c>
      <c r="H793" s="212"/>
      <c r="I793" s="212"/>
      <c r="J793" s="212"/>
      <c r="K793" s="281"/>
      <c r="L793" s="281"/>
      <c r="M793" s="281"/>
      <c r="N793" s="281"/>
      <c r="O793" s="281"/>
      <c r="P793" s="281"/>
      <c r="Q793" s="281"/>
      <c r="R793" s="281"/>
      <c r="S793" s="754"/>
      <c r="T793" s="212"/>
      <c r="U793" s="212"/>
      <c r="V793" s="212"/>
      <c r="W793" s="212"/>
      <c r="X793" s="212"/>
      <c r="Y793" s="212"/>
      <c r="Z793" s="1338"/>
      <c r="AA793" s="1338"/>
      <c r="AB793" s="1338">
        <v>2700</v>
      </c>
      <c r="AC793" s="1338"/>
      <c r="AD793" s="212"/>
      <c r="AE793" s="1338">
        <v>250</v>
      </c>
      <c r="AF793" s="281"/>
      <c r="AG793" s="212"/>
      <c r="AH793" s="212"/>
      <c r="AI793" s="212"/>
      <c r="AJ793" s="212"/>
      <c r="AK793" s="754"/>
      <c r="AL793" s="212">
        <v>450</v>
      </c>
      <c r="AM793" s="212">
        <v>1480</v>
      </c>
      <c r="AN793" s="212">
        <v>960</v>
      </c>
      <c r="AO793" s="212">
        <v>450</v>
      </c>
      <c r="AP793" s="212">
        <v>900</v>
      </c>
      <c r="AQ793" s="212">
        <v>1200</v>
      </c>
      <c r="AR793" s="212">
        <v>1400</v>
      </c>
      <c r="AS793" s="212">
        <v>1600</v>
      </c>
      <c r="AT793" s="212">
        <v>830</v>
      </c>
      <c r="AU793" s="212">
        <v>450</v>
      </c>
      <c r="AV793" s="212">
        <v>900</v>
      </c>
      <c r="AW793" s="212">
        <v>1000</v>
      </c>
      <c r="AX793" s="212"/>
      <c r="AY793" s="212"/>
      <c r="AZ793" s="212"/>
      <c r="BA793" s="212"/>
      <c r="BB793" s="212"/>
      <c r="BC793" s="754"/>
      <c r="BD793" s="1338">
        <v>2500</v>
      </c>
      <c r="BE793" s="1338">
        <v>2000</v>
      </c>
      <c r="BF793" s="1338">
        <v>1200</v>
      </c>
      <c r="BG793" s="1338">
        <v>800</v>
      </c>
      <c r="BH793" s="1338"/>
      <c r="BI793" s="1338">
        <v>10000</v>
      </c>
      <c r="BJ793" s="1338">
        <v>2300</v>
      </c>
      <c r="BK793" s="1338">
        <v>4500</v>
      </c>
      <c r="BL793" s="1338">
        <v>10800</v>
      </c>
      <c r="BM793" s="1338"/>
      <c r="BN793" s="1338"/>
      <c r="BO793" s="1338"/>
      <c r="BP793" s="1338"/>
      <c r="BQ793" s="1338"/>
      <c r="BR793" s="1338"/>
      <c r="BS793" s="1338"/>
      <c r="BT793" s="1338"/>
      <c r="BU793" s="754"/>
      <c r="BV793" s="212"/>
      <c r="BW793" s="212"/>
      <c r="BX793" s="212">
        <v>900</v>
      </c>
      <c r="BY793" s="212">
        <v>2500</v>
      </c>
      <c r="BZ793" s="578" t="str">
        <f t="shared" si="2484"/>
        <v/>
      </c>
      <c r="CA793" s="578" t="str">
        <f t="shared" si="2485"/>
        <v/>
      </c>
      <c r="CB793" s="578">
        <f t="shared" si="2486"/>
        <v>957</v>
      </c>
      <c r="CC793" s="665">
        <f t="shared" si="2487"/>
        <v>3750</v>
      </c>
      <c r="CD793" s="1069" t="str">
        <f t="shared" si="2510"/>
        <v/>
      </c>
      <c r="CE793" s="1070" t="str">
        <f t="shared" si="2511"/>
        <v/>
      </c>
      <c r="CF793" s="1070">
        <f t="shared" si="2511"/>
        <v>800</v>
      </c>
      <c r="CG793" s="1070">
        <f t="shared" si="2511"/>
        <v>1200</v>
      </c>
      <c r="CH793" s="1070">
        <f t="shared" si="2511"/>
        <v>2000</v>
      </c>
      <c r="CI793" s="1071">
        <f t="shared" si="2511"/>
        <v>2300</v>
      </c>
      <c r="CJ793" s="1071">
        <f t="shared" si="2511"/>
        <v>2500</v>
      </c>
      <c r="CK793" s="1070">
        <f t="shared" si="2511"/>
        <v>4500</v>
      </c>
      <c r="CL793" s="1070">
        <f t="shared" si="2511"/>
        <v>10000</v>
      </c>
      <c r="CM793" s="1070">
        <f t="shared" si="2511"/>
        <v>10800</v>
      </c>
      <c r="CN793" s="1070" t="str">
        <f t="shared" si="2511"/>
        <v/>
      </c>
      <c r="CO793" s="1069" t="str">
        <f t="shared" si="2511"/>
        <v/>
      </c>
      <c r="CP793" s="532" t="str">
        <f t="shared" si="2489"/>
        <v/>
      </c>
      <c r="CQ793" s="533" t="str">
        <f t="shared" si="2490"/>
        <v/>
      </c>
      <c r="CR793" s="534" t="str">
        <f t="shared" si="2491"/>
        <v/>
      </c>
      <c r="CS793" s="534" t="str">
        <f t="shared" si="2492"/>
        <v/>
      </c>
      <c r="CT793" s="534" t="str">
        <f t="shared" si="2493"/>
        <v/>
      </c>
      <c r="CU793" s="534">
        <f t="shared" si="2494"/>
        <v>800</v>
      </c>
      <c r="CV793" s="534">
        <f t="shared" si="2495"/>
        <v>1200</v>
      </c>
      <c r="CW793" s="535">
        <f t="shared" si="2496"/>
        <v>2000</v>
      </c>
      <c r="CX793" s="535">
        <f t="shared" si="2497"/>
        <v>2300</v>
      </c>
      <c r="CY793" s="535">
        <f t="shared" si="2498"/>
        <v>2500</v>
      </c>
      <c r="CZ793" s="534">
        <f t="shared" si="2499"/>
        <v>4500</v>
      </c>
      <c r="DA793" s="534">
        <f t="shared" si="2500"/>
        <v>10000</v>
      </c>
      <c r="DB793" s="534">
        <f t="shared" si="2501"/>
        <v>10800</v>
      </c>
      <c r="DC793" s="534" t="str">
        <f t="shared" si="2502"/>
        <v/>
      </c>
      <c r="DD793" s="534" t="str">
        <f t="shared" si="2503"/>
        <v/>
      </c>
      <c r="DE793" s="533" t="str">
        <f t="shared" si="2504"/>
        <v/>
      </c>
      <c r="DF793" s="532" t="str">
        <f t="shared" si="2505"/>
        <v/>
      </c>
      <c r="DG793" s="631">
        <f t="shared" si="2506"/>
        <v>1</v>
      </c>
      <c r="DH793" s="96">
        <f t="shared" si="2507"/>
        <v>2</v>
      </c>
      <c r="DI793" s="96">
        <f t="shared" si="2508"/>
        <v>12</v>
      </c>
      <c r="DJ793" s="96">
        <f t="shared" si="2509"/>
        <v>8</v>
      </c>
      <c r="DK793" s="467"/>
      <c r="DL793" s="598"/>
      <c r="DM793" s="188"/>
      <c r="DN793" s="188"/>
      <c r="DO793" s="252" t="s">
        <v>61</v>
      </c>
      <c r="DP793" s="252" t="s">
        <v>62</v>
      </c>
      <c r="DQ793" s="252" t="s">
        <v>63</v>
      </c>
      <c r="DR793" s="252" t="s">
        <v>169</v>
      </c>
      <c r="DS793" s="599"/>
      <c r="DT793" s="468"/>
    </row>
    <row r="794" spans="1:124" s="470" customFormat="1" ht="15.75" customHeight="1">
      <c r="A794" s="759" t="s">
        <v>344</v>
      </c>
      <c r="B794" s="212"/>
      <c r="C794" s="212"/>
      <c r="D794" s="212"/>
      <c r="E794" s="212"/>
      <c r="F794" s="212"/>
      <c r="G794" s="212"/>
      <c r="H794" s="212"/>
      <c r="I794" s="212"/>
      <c r="J794" s="212"/>
      <c r="K794" s="281"/>
      <c r="L794" s="281"/>
      <c r="M794" s="281"/>
      <c r="N794" s="281"/>
      <c r="O794" s="281"/>
      <c r="P794" s="281"/>
      <c r="Q794" s="281"/>
      <c r="R794" s="281"/>
      <c r="S794" s="754"/>
      <c r="T794" s="212"/>
      <c r="U794" s="212"/>
      <c r="V794" s="212"/>
      <c r="W794" s="212"/>
      <c r="X794" s="212"/>
      <c r="Y794" s="212"/>
      <c r="Z794" s="1338"/>
      <c r="AA794" s="1338"/>
      <c r="AB794" s="1338"/>
      <c r="AC794" s="1338"/>
      <c r="AD794" s="212"/>
      <c r="AE794" s="1338"/>
      <c r="AF794" s="281"/>
      <c r="AG794" s="212"/>
      <c r="AH794" s="212"/>
      <c r="AI794" s="212"/>
      <c r="AJ794" s="212"/>
      <c r="AK794" s="754"/>
      <c r="AL794" s="212"/>
      <c r="AM794" s="212"/>
      <c r="AN794" s="212"/>
      <c r="AO794" s="212"/>
      <c r="AP794" s="212"/>
      <c r="AQ794" s="212"/>
      <c r="AR794" s="212"/>
      <c r="AS794" s="212"/>
      <c r="AT794" s="212"/>
      <c r="AU794" s="212"/>
      <c r="AV794" s="212"/>
      <c r="AW794" s="212"/>
      <c r="AX794" s="212"/>
      <c r="AY794" s="212"/>
      <c r="AZ794" s="212"/>
      <c r="BA794" s="212"/>
      <c r="BB794" s="212"/>
      <c r="BC794" s="754"/>
      <c r="BD794" s="1338"/>
      <c r="BE794" s="1338">
        <v>1200</v>
      </c>
      <c r="BF794" s="1338"/>
      <c r="BG794" s="1338"/>
      <c r="BH794" s="1338"/>
      <c r="BI794" s="1338">
        <v>8000</v>
      </c>
      <c r="BJ794" s="1338">
        <v>2500</v>
      </c>
      <c r="BK794" s="1338">
        <v>4500</v>
      </c>
      <c r="BL794" s="1338"/>
      <c r="BM794" s="1338"/>
      <c r="BN794" s="1338"/>
      <c r="BO794" s="1338"/>
      <c r="BP794" s="1338"/>
      <c r="BQ794" s="1338"/>
      <c r="BR794" s="1338"/>
      <c r="BS794" s="1338"/>
      <c r="BT794" s="1338"/>
      <c r="BU794" s="754"/>
      <c r="BV794" s="212"/>
      <c r="BW794" s="212"/>
      <c r="BX794" s="212"/>
      <c r="BY794" s="212">
        <v>3500</v>
      </c>
      <c r="BZ794" s="578" t="str">
        <f t="shared" si="2484"/>
        <v/>
      </c>
      <c r="CA794" s="578" t="str">
        <f t="shared" si="2485"/>
        <v/>
      </c>
      <c r="CB794" s="578" t="str">
        <f t="shared" si="2486"/>
        <v/>
      </c>
      <c r="CC794" s="665">
        <f t="shared" si="2487"/>
        <v>3500</v>
      </c>
      <c r="CD794" s="1069" t="str">
        <f t="shared" si="2510"/>
        <v/>
      </c>
      <c r="CE794" s="1070" t="str">
        <f t="shared" si="2511"/>
        <v/>
      </c>
      <c r="CF794" s="1070" t="str">
        <f t="shared" si="2511"/>
        <v/>
      </c>
      <c r="CG794" s="1070" t="str">
        <f t="shared" si="2511"/>
        <v/>
      </c>
      <c r="CH794" s="1070">
        <f t="shared" si="2511"/>
        <v>1200</v>
      </c>
      <c r="CI794" s="1071">
        <f t="shared" si="2511"/>
        <v>2500</v>
      </c>
      <c r="CJ794" s="1071">
        <f t="shared" si="2511"/>
        <v>4500</v>
      </c>
      <c r="CK794" s="1070">
        <f t="shared" si="2511"/>
        <v>8000</v>
      </c>
      <c r="CL794" s="1070" t="str">
        <f t="shared" si="2511"/>
        <v/>
      </c>
      <c r="CM794" s="1070" t="str">
        <f t="shared" si="2511"/>
        <v/>
      </c>
      <c r="CN794" s="1070" t="str">
        <f t="shared" si="2511"/>
        <v/>
      </c>
      <c r="CO794" s="1069" t="str">
        <f t="shared" si="2511"/>
        <v/>
      </c>
      <c r="CP794" s="532" t="str">
        <f t="shared" si="2489"/>
        <v/>
      </c>
      <c r="CQ794" s="533" t="str">
        <f t="shared" si="2490"/>
        <v/>
      </c>
      <c r="CR794" s="534" t="str">
        <f t="shared" si="2491"/>
        <v/>
      </c>
      <c r="CS794" s="534" t="str">
        <f t="shared" si="2492"/>
        <v/>
      </c>
      <c r="CT794" s="534" t="str">
        <f t="shared" si="2493"/>
        <v/>
      </c>
      <c r="CU794" s="534" t="str">
        <f t="shared" si="2494"/>
        <v/>
      </c>
      <c r="CV794" s="534" t="str">
        <f t="shared" si="2495"/>
        <v/>
      </c>
      <c r="CW794" s="535">
        <f t="shared" si="2496"/>
        <v>1200</v>
      </c>
      <c r="CX794" s="535">
        <f t="shared" si="2497"/>
        <v>2500</v>
      </c>
      <c r="CY794" s="535">
        <f t="shared" si="2498"/>
        <v>4500</v>
      </c>
      <c r="CZ794" s="534">
        <f t="shared" si="2499"/>
        <v>8000</v>
      </c>
      <c r="DA794" s="534" t="str">
        <f t="shared" si="2500"/>
        <v/>
      </c>
      <c r="DB794" s="534" t="str">
        <f t="shared" si="2501"/>
        <v/>
      </c>
      <c r="DC794" s="534" t="str">
        <f t="shared" si="2502"/>
        <v/>
      </c>
      <c r="DD794" s="534" t="str">
        <f t="shared" si="2503"/>
        <v/>
      </c>
      <c r="DE794" s="533" t="str">
        <f t="shared" si="2504"/>
        <v/>
      </c>
      <c r="DF794" s="532" t="str">
        <f t="shared" si="2505"/>
        <v/>
      </c>
      <c r="DG794" s="631">
        <f t="shared" si="2506"/>
        <v>0</v>
      </c>
      <c r="DH794" s="96">
        <f t="shared" si="2507"/>
        <v>0</v>
      </c>
      <c r="DI794" s="96">
        <f t="shared" si="2508"/>
        <v>0</v>
      </c>
      <c r="DJ794" s="96">
        <f t="shared" si="2509"/>
        <v>4</v>
      </c>
      <c r="DK794" s="467"/>
      <c r="DL794" s="598"/>
      <c r="DM794" s="580" t="s">
        <v>345</v>
      </c>
      <c r="DN794" s="581"/>
      <c r="DO794" s="252">
        <f>WB!CK40</f>
        <v>0</v>
      </c>
      <c r="DP794" s="252">
        <f>WB!CK48</f>
        <v>0</v>
      </c>
      <c r="DQ794" s="252">
        <f>WB!CK56</f>
        <v>0</v>
      </c>
      <c r="DR794" s="252">
        <f>WB!CK64</f>
        <v>0</v>
      </c>
      <c r="DS794" s="599"/>
      <c r="DT794" s="468"/>
    </row>
    <row r="795" spans="1:124" s="470" customFormat="1" ht="15.75" customHeight="1">
      <c r="A795" s="758" t="s">
        <v>346</v>
      </c>
      <c r="B795" s="212"/>
      <c r="C795" s="212"/>
      <c r="D795" s="212"/>
      <c r="E795" s="212"/>
      <c r="F795" s="212"/>
      <c r="G795" s="212"/>
      <c r="H795" s="212"/>
      <c r="I795" s="212"/>
      <c r="J795" s="212"/>
      <c r="K795" s="281"/>
      <c r="L795" s="281"/>
      <c r="M795" s="281"/>
      <c r="N795" s="281"/>
      <c r="O795" s="281"/>
      <c r="P795" s="281"/>
      <c r="Q795" s="281"/>
      <c r="R795" s="281"/>
      <c r="S795" s="754"/>
      <c r="T795" s="212"/>
      <c r="U795" s="212"/>
      <c r="V795" s="212"/>
      <c r="W795" s="212"/>
      <c r="X795" s="212"/>
      <c r="Y795" s="212"/>
      <c r="Z795" s="1338"/>
      <c r="AA795" s="1338"/>
      <c r="AB795" s="1338"/>
      <c r="AC795" s="1338"/>
      <c r="AD795" s="212"/>
      <c r="AE795" s="1338"/>
      <c r="AF795" s="281"/>
      <c r="AG795" s="212"/>
      <c r="AH795" s="212"/>
      <c r="AI795" s="212"/>
      <c r="AJ795" s="212"/>
      <c r="AK795" s="754"/>
      <c r="AL795" s="212">
        <v>800</v>
      </c>
      <c r="AM795" s="212"/>
      <c r="AN795" s="212"/>
      <c r="AO795" s="212"/>
      <c r="AP795" s="212"/>
      <c r="AQ795" s="212"/>
      <c r="AR795" s="212"/>
      <c r="AS795" s="212"/>
      <c r="AT795" s="212"/>
      <c r="AU795" s="212"/>
      <c r="AV795" s="212"/>
      <c r="AW795" s="212"/>
      <c r="AX795" s="212"/>
      <c r="AY795" s="212"/>
      <c r="AZ795" s="212"/>
      <c r="BA795" s="212"/>
      <c r="BB795" s="212"/>
      <c r="BC795" s="754"/>
      <c r="BD795" s="1338"/>
      <c r="BE795" s="1338"/>
      <c r="BF795" s="1338">
        <v>4000</v>
      </c>
      <c r="BG795" s="1338"/>
      <c r="BH795" s="1338"/>
      <c r="BI795" s="1338"/>
      <c r="BJ795" s="1338"/>
      <c r="BK795" s="1338"/>
      <c r="BL795" s="1338">
        <v>1800</v>
      </c>
      <c r="BM795" s="1338"/>
      <c r="BN795" s="1338"/>
      <c r="BO795" s="1338"/>
      <c r="BP795" s="1338"/>
      <c r="BQ795" s="1338"/>
      <c r="BR795" s="1338"/>
      <c r="BS795" s="1338"/>
      <c r="BT795" s="1338"/>
      <c r="BU795" s="754"/>
      <c r="BV795" s="212"/>
      <c r="BW795" s="212"/>
      <c r="BX795" s="212">
        <v>12000</v>
      </c>
      <c r="BY795" s="212">
        <v>21000</v>
      </c>
      <c r="BZ795" s="578" t="str">
        <f t="shared" si="2484"/>
        <v/>
      </c>
      <c r="CA795" s="578" t="str">
        <f t="shared" si="2485"/>
        <v/>
      </c>
      <c r="CB795" s="578" t="str">
        <f t="shared" si="2486"/>
        <v/>
      </c>
      <c r="CC795" s="665" t="str">
        <f t="shared" si="2487"/>
        <v/>
      </c>
      <c r="CD795" s="1069" t="str">
        <f t="shared" si="2510"/>
        <v/>
      </c>
      <c r="CE795" s="1070" t="str">
        <f t="shared" si="2511"/>
        <v/>
      </c>
      <c r="CF795" s="1070" t="str">
        <f t="shared" si="2511"/>
        <v/>
      </c>
      <c r="CG795" s="1070" t="str">
        <f t="shared" si="2511"/>
        <v/>
      </c>
      <c r="CH795" s="1070" t="str">
        <f t="shared" si="2511"/>
        <v/>
      </c>
      <c r="CI795" s="1071">
        <f t="shared" si="2511"/>
        <v>1800</v>
      </c>
      <c r="CJ795" s="1071">
        <f t="shared" si="2511"/>
        <v>4000</v>
      </c>
      <c r="CK795" s="1070" t="str">
        <f t="shared" si="2511"/>
        <v/>
      </c>
      <c r="CL795" s="1070" t="str">
        <f t="shared" si="2511"/>
        <v/>
      </c>
      <c r="CM795" s="1070" t="str">
        <f t="shared" si="2511"/>
        <v/>
      </c>
      <c r="CN795" s="1070" t="str">
        <f t="shared" si="2511"/>
        <v/>
      </c>
      <c r="CO795" s="1069" t="str">
        <f t="shared" si="2511"/>
        <v/>
      </c>
      <c r="CP795" s="532" t="str">
        <f t="shared" si="2489"/>
        <v/>
      </c>
      <c r="CQ795" s="533" t="str">
        <f t="shared" si="2490"/>
        <v/>
      </c>
      <c r="CR795" s="534" t="str">
        <f t="shared" si="2491"/>
        <v/>
      </c>
      <c r="CS795" s="534" t="str">
        <f t="shared" si="2492"/>
        <v/>
      </c>
      <c r="CT795" s="534" t="str">
        <f t="shared" si="2493"/>
        <v/>
      </c>
      <c r="CU795" s="534" t="str">
        <f t="shared" si="2494"/>
        <v/>
      </c>
      <c r="CV795" s="534" t="str">
        <f t="shared" si="2495"/>
        <v/>
      </c>
      <c r="CW795" s="535" t="str">
        <f t="shared" si="2496"/>
        <v/>
      </c>
      <c r="CX795" s="535">
        <f t="shared" si="2497"/>
        <v>1800</v>
      </c>
      <c r="CY795" s="535">
        <f t="shared" si="2498"/>
        <v>4000</v>
      </c>
      <c r="CZ795" s="534" t="str">
        <f t="shared" si="2499"/>
        <v/>
      </c>
      <c r="DA795" s="534" t="str">
        <f t="shared" si="2500"/>
        <v/>
      </c>
      <c r="DB795" s="534" t="str">
        <f t="shared" si="2501"/>
        <v/>
      </c>
      <c r="DC795" s="534" t="str">
        <f t="shared" si="2502"/>
        <v/>
      </c>
      <c r="DD795" s="534" t="str">
        <f t="shared" si="2503"/>
        <v/>
      </c>
      <c r="DE795" s="533" t="str">
        <f t="shared" si="2504"/>
        <v/>
      </c>
      <c r="DF795" s="532" t="str">
        <f t="shared" si="2505"/>
        <v/>
      </c>
      <c r="DG795" s="631">
        <f t="shared" si="2506"/>
        <v>0</v>
      </c>
      <c r="DH795" s="96">
        <f t="shared" si="2507"/>
        <v>0</v>
      </c>
      <c r="DI795" s="96">
        <f t="shared" si="2508"/>
        <v>1</v>
      </c>
      <c r="DJ795" s="96">
        <f t="shared" si="2509"/>
        <v>2</v>
      </c>
      <c r="DK795" s="467"/>
      <c r="DL795" s="598"/>
      <c r="DM795" s="580"/>
      <c r="DN795" s="581" t="s">
        <v>347</v>
      </c>
      <c r="DO795" s="252">
        <f>DQ795</f>
        <v>0</v>
      </c>
      <c r="DP795" s="252">
        <f>DQ795</f>
        <v>0</v>
      </c>
      <c r="DQ795" s="760">
        <f>BX188</f>
        <v>0</v>
      </c>
      <c r="DR795" s="252">
        <f>DQ795</f>
        <v>0</v>
      </c>
      <c r="DS795" s="761" t="s">
        <v>348</v>
      </c>
      <c r="DT795" s="468"/>
    </row>
    <row r="796" spans="1:124" s="470" customFormat="1" ht="15.75" customHeight="1">
      <c r="A796" s="758" t="s">
        <v>349</v>
      </c>
      <c r="B796" s="212"/>
      <c r="C796" s="212"/>
      <c r="D796" s="212"/>
      <c r="E796" s="212"/>
      <c r="F796" s="212"/>
      <c r="G796" s="212"/>
      <c r="H796" s="212"/>
      <c r="I796" s="212"/>
      <c r="J796" s="212"/>
      <c r="K796" s="212"/>
      <c r="L796" s="212"/>
      <c r="M796" s="212"/>
      <c r="N796" s="212"/>
      <c r="O796" s="212"/>
      <c r="P796" s="212"/>
      <c r="Q796" s="212"/>
      <c r="R796" s="212"/>
      <c r="S796" s="754"/>
      <c r="T796" s="212"/>
      <c r="U796" s="212"/>
      <c r="V796" s="212"/>
      <c r="W796" s="212"/>
      <c r="X796" s="212"/>
      <c r="Y796" s="212"/>
      <c r="Z796" s="1338"/>
      <c r="AA796" s="1338"/>
      <c r="AB796" s="1338"/>
      <c r="AC796" s="1338"/>
      <c r="AD796" s="212"/>
      <c r="AE796" s="1338"/>
      <c r="AF796" s="212"/>
      <c r="AG796" s="212"/>
      <c r="AH796" s="212"/>
      <c r="AI796" s="212"/>
      <c r="AJ796" s="212"/>
      <c r="AK796" s="754"/>
      <c r="AL796" s="212"/>
      <c r="AM796" s="212"/>
      <c r="AN796" s="212"/>
      <c r="AO796" s="212"/>
      <c r="AP796" s="212"/>
      <c r="AQ796" s="212"/>
      <c r="AR796" s="212"/>
      <c r="AS796" s="212"/>
      <c r="AT796" s="212"/>
      <c r="AU796" s="212"/>
      <c r="AV796" s="212"/>
      <c r="AW796" s="212"/>
      <c r="AX796" s="212"/>
      <c r="AY796" s="212"/>
      <c r="AZ796" s="212"/>
      <c r="BA796" s="212"/>
      <c r="BB796" s="212"/>
      <c r="BC796" s="754"/>
      <c r="BD796" s="1338"/>
      <c r="BE796" s="1338"/>
      <c r="BF796" s="1338"/>
      <c r="BG796" s="1338"/>
      <c r="BH796" s="1338"/>
      <c r="BI796" s="1338"/>
      <c r="BJ796" s="1338"/>
      <c r="BK796" s="1338"/>
      <c r="BL796" s="1338"/>
      <c r="BM796" s="1338"/>
      <c r="BN796" s="1338"/>
      <c r="BO796" s="1338"/>
      <c r="BP796" s="1338"/>
      <c r="BQ796" s="1338"/>
      <c r="BR796" s="1338"/>
      <c r="BS796" s="1338"/>
      <c r="BT796" s="1338"/>
      <c r="BU796" s="754"/>
      <c r="BV796" s="212"/>
      <c r="BW796" s="212"/>
      <c r="BX796" s="212"/>
      <c r="BY796" s="212"/>
      <c r="BZ796" s="578" t="str">
        <f t="shared" si="2484"/>
        <v/>
      </c>
      <c r="CA796" s="578" t="str">
        <f t="shared" si="2485"/>
        <v/>
      </c>
      <c r="CB796" s="578" t="str">
        <f t="shared" si="2486"/>
        <v/>
      </c>
      <c r="CC796" s="665" t="str">
        <f t="shared" si="2487"/>
        <v/>
      </c>
      <c r="CD796" s="1069" t="str">
        <f t="shared" si="2510"/>
        <v/>
      </c>
      <c r="CE796" s="1070" t="str">
        <f t="shared" si="2511"/>
        <v/>
      </c>
      <c r="CF796" s="1070" t="str">
        <f t="shared" si="2511"/>
        <v/>
      </c>
      <c r="CG796" s="1070" t="str">
        <f t="shared" si="2511"/>
        <v/>
      </c>
      <c r="CH796" s="1070" t="str">
        <f t="shared" si="2511"/>
        <v/>
      </c>
      <c r="CI796" s="1071" t="str">
        <f t="shared" si="2511"/>
        <v/>
      </c>
      <c r="CJ796" s="1071" t="str">
        <f t="shared" si="2511"/>
        <v/>
      </c>
      <c r="CK796" s="1070" t="str">
        <f t="shared" si="2511"/>
        <v/>
      </c>
      <c r="CL796" s="1070" t="str">
        <f t="shared" si="2511"/>
        <v/>
      </c>
      <c r="CM796" s="1070" t="str">
        <f t="shared" si="2511"/>
        <v/>
      </c>
      <c r="CN796" s="1070" t="str">
        <f t="shared" si="2511"/>
        <v/>
      </c>
      <c r="CO796" s="1069" t="str">
        <f t="shared" si="2511"/>
        <v/>
      </c>
      <c r="CP796" s="532" t="str">
        <f t="shared" si="2489"/>
        <v/>
      </c>
      <c r="CQ796" s="533" t="str">
        <f t="shared" si="2490"/>
        <v/>
      </c>
      <c r="CR796" s="534" t="str">
        <f t="shared" si="2491"/>
        <v/>
      </c>
      <c r="CS796" s="534" t="str">
        <f t="shared" si="2492"/>
        <v/>
      </c>
      <c r="CT796" s="534" t="str">
        <f t="shared" si="2493"/>
        <v/>
      </c>
      <c r="CU796" s="534" t="str">
        <f t="shared" si="2494"/>
        <v/>
      </c>
      <c r="CV796" s="534" t="str">
        <f t="shared" si="2495"/>
        <v/>
      </c>
      <c r="CW796" s="535" t="str">
        <f t="shared" si="2496"/>
        <v/>
      </c>
      <c r="CX796" s="535" t="str">
        <f t="shared" si="2497"/>
        <v/>
      </c>
      <c r="CY796" s="535" t="str">
        <f t="shared" si="2498"/>
        <v/>
      </c>
      <c r="CZ796" s="534" t="str">
        <f t="shared" si="2499"/>
        <v/>
      </c>
      <c r="DA796" s="534" t="str">
        <f t="shared" si="2500"/>
        <v/>
      </c>
      <c r="DB796" s="534" t="str">
        <f t="shared" si="2501"/>
        <v/>
      </c>
      <c r="DC796" s="534" t="str">
        <f t="shared" si="2502"/>
        <v/>
      </c>
      <c r="DD796" s="534" t="str">
        <f t="shared" si="2503"/>
        <v/>
      </c>
      <c r="DE796" s="533" t="str">
        <f t="shared" si="2504"/>
        <v/>
      </c>
      <c r="DF796" s="532" t="str">
        <f t="shared" si="2505"/>
        <v/>
      </c>
      <c r="DG796" s="631">
        <f t="shared" si="2506"/>
        <v>0</v>
      </c>
      <c r="DH796" s="96">
        <f t="shared" si="2507"/>
        <v>0</v>
      </c>
      <c r="DI796" s="96">
        <f t="shared" si="2508"/>
        <v>0</v>
      </c>
      <c r="DJ796" s="96">
        <f t="shared" si="2509"/>
        <v>0</v>
      </c>
      <c r="DK796" s="467"/>
      <c r="DL796" s="598"/>
      <c r="DM796" s="580" t="s">
        <v>350</v>
      </c>
      <c r="DN796" s="581"/>
      <c r="DO796" s="252">
        <f>WB!CK76</f>
        <v>0</v>
      </c>
      <c r="DP796" s="252">
        <f>WB!CK84</f>
        <v>0</v>
      </c>
      <c r="DQ796" s="252">
        <f>WB!CK92</f>
        <v>0</v>
      </c>
      <c r="DR796" s="252">
        <f>WB!CK100</f>
        <v>0</v>
      </c>
      <c r="DS796" s="599"/>
      <c r="DT796" s="468"/>
    </row>
    <row r="797" spans="1:124" s="470" customFormat="1" ht="15.75" customHeight="1">
      <c r="A797" s="758" t="s">
        <v>351</v>
      </c>
      <c r="B797" s="212"/>
      <c r="C797" s="212"/>
      <c r="D797" s="212"/>
      <c r="E797" s="212"/>
      <c r="F797" s="212"/>
      <c r="G797" s="212"/>
      <c r="H797" s="212"/>
      <c r="I797" s="212"/>
      <c r="J797" s="212"/>
      <c r="K797" s="212"/>
      <c r="L797" s="212"/>
      <c r="M797" s="212"/>
      <c r="N797" s="212"/>
      <c r="O797" s="212"/>
      <c r="P797" s="212"/>
      <c r="Q797" s="212"/>
      <c r="R797" s="212"/>
      <c r="S797" s="754"/>
      <c r="T797" s="212"/>
      <c r="U797" s="212"/>
      <c r="V797" s="212"/>
      <c r="W797" s="212"/>
      <c r="X797" s="212"/>
      <c r="Y797" s="212"/>
      <c r="Z797" s="1338"/>
      <c r="AA797" s="1338"/>
      <c r="AB797" s="1338"/>
      <c r="AC797" s="1338"/>
      <c r="AD797" s="212"/>
      <c r="AE797" s="1338"/>
      <c r="AF797" s="212"/>
      <c r="AG797" s="212"/>
      <c r="AH797" s="212"/>
      <c r="AI797" s="212"/>
      <c r="AJ797" s="212"/>
      <c r="AK797" s="754"/>
      <c r="AL797" s="212"/>
      <c r="AM797" s="212"/>
      <c r="AN797" s="212"/>
      <c r="AO797" s="212"/>
      <c r="AP797" s="212"/>
      <c r="AQ797" s="212"/>
      <c r="AR797" s="212"/>
      <c r="AS797" s="212"/>
      <c r="AT797" s="212"/>
      <c r="AU797" s="212"/>
      <c r="AV797" s="212"/>
      <c r="AW797" s="212"/>
      <c r="AX797" s="212"/>
      <c r="AY797" s="212"/>
      <c r="AZ797" s="212"/>
      <c r="BA797" s="212"/>
      <c r="BB797" s="212"/>
      <c r="BC797" s="754"/>
      <c r="BD797" s="1338"/>
      <c r="BE797" s="1338"/>
      <c r="BF797" s="1338"/>
      <c r="BG797" s="1338"/>
      <c r="BH797" s="1338"/>
      <c r="BI797" s="1338"/>
      <c r="BJ797" s="1338"/>
      <c r="BK797" s="1338"/>
      <c r="BL797" s="1338"/>
      <c r="BM797" s="1338"/>
      <c r="BN797" s="1338"/>
      <c r="BO797" s="1338"/>
      <c r="BP797" s="1338"/>
      <c r="BQ797" s="1338"/>
      <c r="BR797" s="1338"/>
      <c r="BS797" s="1338"/>
      <c r="BT797" s="1338"/>
      <c r="BU797" s="754"/>
      <c r="BV797" s="212"/>
      <c r="BW797" s="212"/>
      <c r="BX797" s="212"/>
      <c r="BY797" s="212"/>
      <c r="BZ797" s="578" t="str">
        <f t="shared" si="2484"/>
        <v/>
      </c>
      <c r="CA797" s="578" t="str">
        <f t="shared" si="2485"/>
        <v/>
      </c>
      <c r="CB797" s="578" t="str">
        <f t="shared" si="2486"/>
        <v/>
      </c>
      <c r="CC797" s="665" t="str">
        <f t="shared" si="2487"/>
        <v/>
      </c>
      <c r="CD797" s="1069" t="str">
        <f t="shared" si="2510"/>
        <v/>
      </c>
      <c r="CE797" s="1070" t="str">
        <f t="shared" si="2511"/>
        <v/>
      </c>
      <c r="CF797" s="1070" t="str">
        <f t="shared" si="2511"/>
        <v/>
      </c>
      <c r="CG797" s="1070" t="str">
        <f t="shared" si="2511"/>
        <v/>
      </c>
      <c r="CH797" s="1070" t="str">
        <f t="shared" si="2511"/>
        <v/>
      </c>
      <c r="CI797" s="1071" t="str">
        <f t="shared" si="2511"/>
        <v/>
      </c>
      <c r="CJ797" s="1071" t="str">
        <f t="shared" si="2511"/>
        <v/>
      </c>
      <c r="CK797" s="1070" t="str">
        <f t="shared" si="2511"/>
        <v/>
      </c>
      <c r="CL797" s="1070" t="str">
        <f t="shared" si="2511"/>
        <v/>
      </c>
      <c r="CM797" s="1070" t="str">
        <f t="shared" si="2511"/>
        <v/>
      </c>
      <c r="CN797" s="1070" t="str">
        <f t="shared" si="2511"/>
        <v/>
      </c>
      <c r="CO797" s="1069" t="str">
        <f t="shared" si="2511"/>
        <v/>
      </c>
      <c r="CP797" s="532" t="str">
        <f t="shared" si="2489"/>
        <v/>
      </c>
      <c r="CQ797" s="533" t="str">
        <f t="shared" si="2490"/>
        <v/>
      </c>
      <c r="CR797" s="534" t="str">
        <f t="shared" si="2491"/>
        <v/>
      </c>
      <c r="CS797" s="534" t="str">
        <f t="shared" si="2492"/>
        <v/>
      </c>
      <c r="CT797" s="534" t="str">
        <f t="shared" si="2493"/>
        <v/>
      </c>
      <c r="CU797" s="534" t="str">
        <f t="shared" si="2494"/>
        <v/>
      </c>
      <c r="CV797" s="534" t="str">
        <f t="shared" si="2495"/>
        <v/>
      </c>
      <c r="CW797" s="535" t="str">
        <f t="shared" si="2496"/>
        <v/>
      </c>
      <c r="CX797" s="535" t="str">
        <f t="shared" si="2497"/>
        <v/>
      </c>
      <c r="CY797" s="535" t="str">
        <f t="shared" si="2498"/>
        <v/>
      </c>
      <c r="CZ797" s="534" t="str">
        <f t="shared" si="2499"/>
        <v/>
      </c>
      <c r="DA797" s="534" t="str">
        <f t="shared" si="2500"/>
        <v/>
      </c>
      <c r="DB797" s="534" t="str">
        <f t="shared" si="2501"/>
        <v/>
      </c>
      <c r="DC797" s="534" t="str">
        <f t="shared" si="2502"/>
        <v/>
      </c>
      <c r="DD797" s="534" t="str">
        <f t="shared" si="2503"/>
        <v/>
      </c>
      <c r="DE797" s="533" t="str">
        <f t="shared" si="2504"/>
        <v/>
      </c>
      <c r="DF797" s="532" t="str">
        <f t="shared" si="2505"/>
        <v/>
      </c>
      <c r="DG797" s="631">
        <f t="shared" si="2506"/>
        <v>0</v>
      </c>
      <c r="DH797" s="96">
        <f t="shared" si="2507"/>
        <v>0</v>
      </c>
      <c r="DI797" s="96">
        <f t="shared" si="2508"/>
        <v>0</v>
      </c>
      <c r="DJ797" s="96">
        <f t="shared" si="2509"/>
        <v>0</v>
      </c>
      <c r="DK797" s="467"/>
      <c r="DL797" s="598"/>
      <c r="DM797" s="580"/>
      <c r="DN797" s="581" t="s">
        <v>347</v>
      </c>
      <c r="DO797" s="252">
        <f>DQ797</f>
        <v>7000</v>
      </c>
      <c r="DP797" s="252">
        <f>DQ797</f>
        <v>7000</v>
      </c>
      <c r="DQ797" s="760">
        <f>BX199</f>
        <v>7000</v>
      </c>
      <c r="DR797" s="252">
        <f>DQ797</f>
        <v>7000</v>
      </c>
      <c r="DS797" s="599"/>
      <c r="DT797" s="468"/>
    </row>
    <row r="798" spans="1:124" s="470" customFormat="1" ht="15.75" customHeight="1">
      <c r="A798" s="758" t="s">
        <v>352</v>
      </c>
      <c r="B798" s="212"/>
      <c r="C798" s="212">
        <v>150</v>
      </c>
      <c r="D798" s="212">
        <v>75</v>
      </c>
      <c r="E798" s="212">
        <v>360</v>
      </c>
      <c r="F798" s="212">
        <v>1153</v>
      </c>
      <c r="G798" s="212"/>
      <c r="H798" s="212"/>
      <c r="I798" s="212"/>
      <c r="J798" s="212"/>
      <c r="K798" s="212"/>
      <c r="L798" s="212">
        <v>340</v>
      </c>
      <c r="M798" s="212">
        <v>600</v>
      </c>
      <c r="N798" s="212"/>
      <c r="O798" s="212"/>
      <c r="P798" s="212"/>
      <c r="Q798" s="212"/>
      <c r="R798" s="212"/>
      <c r="S798" s="754"/>
      <c r="T798" s="212"/>
      <c r="U798" s="212"/>
      <c r="V798" s="212"/>
      <c r="W798" s="212"/>
      <c r="X798" s="212"/>
      <c r="Y798" s="212"/>
      <c r="Z798" s="1338"/>
      <c r="AA798" s="1338"/>
      <c r="AB798" s="1338">
        <v>700</v>
      </c>
      <c r="AC798" s="1338">
        <v>600</v>
      </c>
      <c r="AD798" s="212"/>
      <c r="AE798" s="1338">
        <v>900</v>
      </c>
      <c r="AF798" s="212"/>
      <c r="AG798" s="212"/>
      <c r="AH798" s="212"/>
      <c r="AI798" s="212"/>
      <c r="AJ798" s="212"/>
      <c r="AK798" s="754"/>
      <c r="AL798" s="212">
        <v>500</v>
      </c>
      <c r="AM798" s="212">
        <v>1000</v>
      </c>
      <c r="AN798" s="212"/>
      <c r="AO798" s="212"/>
      <c r="AP798" s="212"/>
      <c r="AQ798" s="212"/>
      <c r="AR798" s="212">
        <v>534</v>
      </c>
      <c r="AS798" s="212">
        <v>1010</v>
      </c>
      <c r="AT798" s="212"/>
      <c r="AU798" s="212"/>
      <c r="AV798" s="212"/>
      <c r="AW798" s="212"/>
      <c r="AX798" s="212"/>
      <c r="AY798" s="212"/>
      <c r="AZ798" s="212"/>
      <c r="BA798" s="212"/>
      <c r="BB798" s="212"/>
      <c r="BC798" s="754"/>
      <c r="BD798" s="1338"/>
      <c r="BE798" s="1338">
        <v>350</v>
      </c>
      <c r="BF798" s="1338"/>
      <c r="BG798" s="1338">
        <v>150</v>
      </c>
      <c r="BH798" s="1338"/>
      <c r="BI798" s="1338">
        <v>1200</v>
      </c>
      <c r="BJ798" s="1338"/>
      <c r="BK798" s="1338"/>
      <c r="BL798" s="1338">
        <v>190</v>
      </c>
      <c r="BM798" s="1338">
        <v>420</v>
      </c>
      <c r="BN798" s="1338"/>
      <c r="BO798" s="1338"/>
      <c r="BP798" s="1338"/>
      <c r="BQ798" s="1338"/>
      <c r="BR798" s="1338"/>
      <c r="BS798" s="1338"/>
      <c r="BT798" s="1338"/>
      <c r="BU798" s="754"/>
      <c r="BV798" s="260">
        <v>340</v>
      </c>
      <c r="BW798" s="212">
        <v>600</v>
      </c>
      <c r="BX798" s="212">
        <v>1000</v>
      </c>
      <c r="BY798" s="212">
        <v>1200</v>
      </c>
      <c r="BZ798" s="578">
        <f t="shared" si="2484"/>
        <v>362.5</v>
      </c>
      <c r="CA798" s="578">
        <f t="shared" si="2485"/>
        <v>700</v>
      </c>
      <c r="CB798" s="578">
        <f t="shared" si="2486"/>
        <v>767</v>
      </c>
      <c r="CC798" s="665">
        <f t="shared" si="2487"/>
        <v>320</v>
      </c>
      <c r="CD798" s="1069" t="str">
        <f t="shared" si="2510"/>
        <v/>
      </c>
      <c r="CE798" s="1070" t="str">
        <f t="shared" si="2511"/>
        <v/>
      </c>
      <c r="CF798" s="1070" t="str">
        <f t="shared" si="2511"/>
        <v/>
      </c>
      <c r="CG798" s="1070">
        <f t="shared" si="2511"/>
        <v>150</v>
      </c>
      <c r="CH798" s="1070">
        <f t="shared" si="2511"/>
        <v>190</v>
      </c>
      <c r="CI798" s="1071">
        <f t="shared" si="2511"/>
        <v>350</v>
      </c>
      <c r="CJ798" s="1071">
        <f t="shared" si="2511"/>
        <v>420</v>
      </c>
      <c r="CK798" s="1070">
        <f t="shared" si="2511"/>
        <v>1200</v>
      </c>
      <c r="CL798" s="1070" t="str">
        <f t="shared" si="2511"/>
        <v/>
      </c>
      <c r="CM798" s="1070" t="str">
        <f t="shared" si="2511"/>
        <v/>
      </c>
      <c r="CN798" s="1070" t="str">
        <f t="shared" si="2511"/>
        <v/>
      </c>
      <c r="CO798" s="1069" t="str">
        <f t="shared" si="2511"/>
        <v/>
      </c>
      <c r="CP798" s="532" t="str">
        <f t="shared" si="2489"/>
        <v/>
      </c>
      <c r="CQ798" s="533" t="str">
        <f t="shared" si="2490"/>
        <v/>
      </c>
      <c r="CR798" s="534" t="str">
        <f t="shared" si="2491"/>
        <v/>
      </c>
      <c r="CS798" s="534" t="str">
        <f t="shared" si="2492"/>
        <v/>
      </c>
      <c r="CT798" s="534" t="str">
        <f t="shared" si="2493"/>
        <v/>
      </c>
      <c r="CU798" s="534" t="str">
        <f t="shared" si="2494"/>
        <v/>
      </c>
      <c r="CV798" s="534">
        <f t="shared" si="2495"/>
        <v>150</v>
      </c>
      <c r="CW798" s="535">
        <f t="shared" si="2496"/>
        <v>190</v>
      </c>
      <c r="CX798" s="535">
        <f t="shared" si="2497"/>
        <v>350</v>
      </c>
      <c r="CY798" s="535">
        <f t="shared" si="2498"/>
        <v>420</v>
      </c>
      <c r="CZ798" s="534">
        <f t="shared" si="2499"/>
        <v>1200</v>
      </c>
      <c r="DA798" s="534" t="str">
        <f t="shared" si="2500"/>
        <v/>
      </c>
      <c r="DB798" s="534" t="str">
        <f t="shared" si="2501"/>
        <v/>
      </c>
      <c r="DC798" s="534" t="str">
        <f t="shared" si="2502"/>
        <v/>
      </c>
      <c r="DD798" s="534" t="str">
        <f t="shared" si="2503"/>
        <v/>
      </c>
      <c r="DE798" s="533" t="str">
        <f t="shared" si="2504"/>
        <v/>
      </c>
      <c r="DF798" s="532" t="str">
        <f t="shared" si="2505"/>
        <v/>
      </c>
      <c r="DG798" s="631">
        <f t="shared" si="2506"/>
        <v>6</v>
      </c>
      <c r="DH798" s="96">
        <f t="shared" si="2507"/>
        <v>3</v>
      </c>
      <c r="DI798" s="96">
        <f t="shared" si="2508"/>
        <v>4</v>
      </c>
      <c r="DJ798" s="96">
        <f t="shared" si="2509"/>
        <v>5</v>
      </c>
      <c r="DK798" s="467"/>
      <c r="DL798" s="598"/>
      <c r="DM798" s="580" t="s">
        <v>353</v>
      </c>
      <c r="DN798" s="581"/>
      <c r="DO798" s="252">
        <f>WB!CK108</f>
        <v>0</v>
      </c>
      <c r="DP798" s="252">
        <f>WB!CK116</f>
        <v>0</v>
      </c>
      <c r="DQ798" s="252">
        <f>WB!CK124</f>
        <v>2</v>
      </c>
      <c r="DR798" s="252">
        <f>WB!CK132</f>
        <v>0</v>
      </c>
      <c r="DS798" s="599"/>
      <c r="DT798" s="468"/>
    </row>
    <row r="799" spans="1:124" s="470" customFormat="1" ht="15.75" customHeight="1">
      <c r="A799" s="758" t="s">
        <v>354</v>
      </c>
      <c r="B799" s="736">
        <v>4470</v>
      </c>
      <c r="C799" s="736">
        <v>600</v>
      </c>
      <c r="D799" s="736">
        <v>442</v>
      </c>
      <c r="E799" s="736">
        <v>2000</v>
      </c>
      <c r="F799" s="736">
        <v>2505</v>
      </c>
      <c r="G799" s="736">
        <v>2100</v>
      </c>
      <c r="H799" s="736">
        <v>4800</v>
      </c>
      <c r="I799" s="736">
        <v>2100</v>
      </c>
      <c r="J799" s="736">
        <v>1000</v>
      </c>
      <c r="K799" s="736"/>
      <c r="L799" s="736">
        <v>2250</v>
      </c>
      <c r="M799" s="736">
        <v>2750</v>
      </c>
      <c r="N799" s="736"/>
      <c r="O799" s="736"/>
      <c r="P799" s="736"/>
      <c r="Q799" s="736"/>
      <c r="R799" s="736"/>
      <c r="S799" s="754"/>
      <c r="T799" s="736"/>
      <c r="U799" s="736"/>
      <c r="V799" s="736"/>
      <c r="W799" s="736"/>
      <c r="X799" s="736"/>
      <c r="Y799" s="736"/>
      <c r="Z799" s="1382">
        <v>2000</v>
      </c>
      <c r="AA799" s="1382">
        <v>4000</v>
      </c>
      <c r="AB799" s="1382">
        <v>3600</v>
      </c>
      <c r="AC799" s="1382">
        <v>1000</v>
      </c>
      <c r="AD799" s="736"/>
      <c r="AE799" s="1382">
        <v>2000</v>
      </c>
      <c r="AF799" s="736"/>
      <c r="AG799" s="756"/>
      <c r="AH799" s="756"/>
      <c r="AI799" s="736"/>
      <c r="AJ799" s="736"/>
      <c r="AK799" s="754"/>
      <c r="AL799" s="736">
        <v>2000</v>
      </c>
      <c r="AM799" s="736">
        <v>1000</v>
      </c>
      <c r="AN799" s="736">
        <v>3200</v>
      </c>
      <c r="AO799" s="736">
        <v>6000</v>
      </c>
      <c r="AP799" s="736">
        <v>2100</v>
      </c>
      <c r="AQ799" s="736">
        <v>18000</v>
      </c>
      <c r="AR799" s="736">
        <v>3200</v>
      </c>
      <c r="AS799" s="736">
        <v>3400</v>
      </c>
      <c r="AT799" s="736">
        <v>1200</v>
      </c>
      <c r="AU799" s="736">
        <v>6000</v>
      </c>
      <c r="AV799" s="736">
        <v>2100</v>
      </c>
      <c r="AW799" s="736">
        <v>3000</v>
      </c>
      <c r="AX799" s="736"/>
      <c r="AY799" s="736"/>
      <c r="AZ799" s="736"/>
      <c r="BA799" s="736"/>
      <c r="BB799" s="736"/>
      <c r="BC799" s="754"/>
      <c r="BD799" s="1382">
        <v>4800</v>
      </c>
      <c r="BE799" s="1382">
        <v>6000</v>
      </c>
      <c r="BF799" s="1382">
        <v>1500</v>
      </c>
      <c r="BG799" s="1382">
        <v>1900</v>
      </c>
      <c r="BH799" s="1382">
        <v>2000</v>
      </c>
      <c r="BI799" s="1382">
        <v>2500</v>
      </c>
      <c r="BJ799" s="1382">
        <v>7000</v>
      </c>
      <c r="BK799" s="1382">
        <v>2400</v>
      </c>
      <c r="BL799" s="1382">
        <v>3600</v>
      </c>
      <c r="BM799" s="1382">
        <v>4250</v>
      </c>
      <c r="BN799" s="1382"/>
      <c r="BO799" s="1382"/>
      <c r="BP799" s="1382"/>
      <c r="BQ799" s="1382"/>
      <c r="BR799" s="1382"/>
      <c r="BS799" s="1382"/>
      <c r="BT799" s="1382"/>
      <c r="BU799" s="754"/>
      <c r="BV799" s="1054">
        <v>2000</v>
      </c>
      <c r="BW799" s="736">
        <v>2000</v>
      </c>
      <c r="BX799" s="736">
        <v>3000</v>
      </c>
      <c r="BY799" s="736">
        <v>4250</v>
      </c>
      <c r="BZ799" s="578">
        <f t="shared" si="2484"/>
        <v>2197.2222222222222</v>
      </c>
      <c r="CA799" s="578">
        <f t="shared" si="2485"/>
        <v>2533.3333333333335</v>
      </c>
      <c r="CB799" s="578">
        <f t="shared" si="2486"/>
        <v>3220</v>
      </c>
      <c r="CC799" s="665">
        <f t="shared" si="2487"/>
        <v>3431.25</v>
      </c>
      <c r="CD799" s="1069" t="str">
        <f t="shared" si="2510"/>
        <v/>
      </c>
      <c r="CE799" s="1070">
        <f t="shared" si="2511"/>
        <v>1500</v>
      </c>
      <c r="CF799" s="1070">
        <f t="shared" si="2511"/>
        <v>1900</v>
      </c>
      <c r="CG799" s="1070">
        <f t="shared" si="2511"/>
        <v>2000</v>
      </c>
      <c r="CH799" s="1070">
        <f t="shared" si="2511"/>
        <v>2400</v>
      </c>
      <c r="CI799" s="1071">
        <f t="shared" si="2511"/>
        <v>2500</v>
      </c>
      <c r="CJ799" s="1071">
        <f t="shared" si="2511"/>
        <v>3600</v>
      </c>
      <c r="CK799" s="1070">
        <f t="shared" si="2511"/>
        <v>4250</v>
      </c>
      <c r="CL799" s="1070">
        <f t="shared" si="2511"/>
        <v>4800</v>
      </c>
      <c r="CM799" s="1070">
        <f t="shared" si="2511"/>
        <v>6000</v>
      </c>
      <c r="CN799" s="1070">
        <f t="shared" si="2511"/>
        <v>7000</v>
      </c>
      <c r="CO799" s="1069" t="str">
        <f t="shared" si="2511"/>
        <v/>
      </c>
      <c r="CP799" s="532" t="str">
        <f t="shared" si="2489"/>
        <v/>
      </c>
      <c r="CQ799" s="533" t="str">
        <f t="shared" si="2490"/>
        <v/>
      </c>
      <c r="CR799" s="534" t="str">
        <f t="shared" si="2491"/>
        <v/>
      </c>
      <c r="CS799" s="534" t="str">
        <f t="shared" si="2492"/>
        <v/>
      </c>
      <c r="CT799" s="534">
        <f t="shared" si="2493"/>
        <v>1500</v>
      </c>
      <c r="CU799" s="534">
        <f t="shared" si="2494"/>
        <v>1900</v>
      </c>
      <c r="CV799" s="534">
        <f t="shared" si="2495"/>
        <v>2000</v>
      </c>
      <c r="CW799" s="535">
        <f t="shared" si="2496"/>
        <v>2400</v>
      </c>
      <c r="CX799" s="535">
        <f t="shared" si="2497"/>
        <v>2500</v>
      </c>
      <c r="CY799" s="535">
        <f t="shared" si="2498"/>
        <v>3600</v>
      </c>
      <c r="CZ799" s="534">
        <f t="shared" si="2499"/>
        <v>4250</v>
      </c>
      <c r="DA799" s="534">
        <f t="shared" si="2500"/>
        <v>4800</v>
      </c>
      <c r="DB799" s="534">
        <f t="shared" si="2501"/>
        <v>6000</v>
      </c>
      <c r="DC799" s="534">
        <f t="shared" si="2502"/>
        <v>7000</v>
      </c>
      <c r="DD799" s="534" t="str">
        <f t="shared" si="2503"/>
        <v/>
      </c>
      <c r="DE799" s="533" t="str">
        <f t="shared" si="2504"/>
        <v/>
      </c>
      <c r="DF799" s="532" t="str">
        <f t="shared" si="2505"/>
        <v/>
      </c>
      <c r="DG799" s="631">
        <f t="shared" si="2506"/>
        <v>11</v>
      </c>
      <c r="DH799" s="96">
        <f t="shared" si="2507"/>
        <v>5</v>
      </c>
      <c r="DI799" s="96">
        <f t="shared" si="2508"/>
        <v>12</v>
      </c>
      <c r="DJ799" s="96">
        <f t="shared" si="2509"/>
        <v>10</v>
      </c>
      <c r="DK799" s="467"/>
      <c r="DL799" s="598"/>
      <c r="DM799" s="580"/>
      <c r="DN799" s="581" t="s">
        <v>347</v>
      </c>
      <c r="DO799" s="252">
        <f>DQ799</f>
        <v>1120</v>
      </c>
      <c r="DP799" s="252">
        <f>DQ799</f>
        <v>1120</v>
      </c>
      <c r="DQ799" s="760">
        <f>BX206</f>
        <v>1120</v>
      </c>
      <c r="DR799" s="252">
        <f>DQ799</f>
        <v>1120</v>
      </c>
      <c r="DS799" s="599"/>
      <c r="DT799" s="468"/>
    </row>
    <row r="800" spans="1:124" s="470" customFormat="1" ht="15.75" customHeight="1">
      <c r="A800" s="758" t="s">
        <v>355</v>
      </c>
      <c r="B800" s="212"/>
      <c r="C800" s="212"/>
      <c r="D800" s="212"/>
      <c r="E800" s="212"/>
      <c r="F800" s="212"/>
      <c r="G800" s="212">
        <v>1400</v>
      </c>
      <c r="H800" s="212"/>
      <c r="I800" s="212"/>
      <c r="J800" s="212"/>
      <c r="K800" s="212"/>
      <c r="L800" s="212"/>
      <c r="M800" s="212"/>
      <c r="N800" s="212"/>
      <c r="O800" s="212"/>
      <c r="P800" s="212"/>
      <c r="Q800" s="212"/>
      <c r="R800" s="212"/>
      <c r="S800" s="754"/>
      <c r="T800" s="212"/>
      <c r="U800" s="212"/>
      <c r="V800" s="212"/>
      <c r="W800" s="212"/>
      <c r="X800" s="212"/>
      <c r="Y800" s="212"/>
      <c r="Z800" s="1338"/>
      <c r="AA800" s="1338"/>
      <c r="AB800" s="1338"/>
      <c r="AC800" s="1338"/>
      <c r="AD800" s="212"/>
      <c r="AE800" s="1338"/>
      <c r="AF800" s="212"/>
      <c r="AG800" s="281"/>
      <c r="AH800" s="281"/>
      <c r="AI800" s="212"/>
      <c r="AJ800" s="212"/>
      <c r="AK800" s="754"/>
      <c r="AL800" s="212">
        <v>1500</v>
      </c>
      <c r="AM800" s="212">
        <v>1800</v>
      </c>
      <c r="AN800" s="212">
        <v>1400</v>
      </c>
      <c r="AO800" s="212">
        <v>1400</v>
      </c>
      <c r="AP800" s="212">
        <v>1400</v>
      </c>
      <c r="AQ800" s="212"/>
      <c r="AR800" s="212">
        <v>1200</v>
      </c>
      <c r="AS800" s="212"/>
      <c r="AT800" s="212">
        <v>850</v>
      </c>
      <c r="AU800" s="212">
        <v>1400</v>
      </c>
      <c r="AV800" s="212">
        <v>1400</v>
      </c>
      <c r="AW800" s="212">
        <v>1000</v>
      </c>
      <c r="AX800" s="212"/>
      <c r="AY800" s="212"/>
      <c r="AZ800" s="212"/>
      <c r="BA800" s="212"/>
      <c r="BB800" s="212"/>
      <c r="BC800" s="754"/>
      <c r="BD800" s="1338">
        <v>1800</v>
      </c>
      <c r="BE800" s="1338">
        <v>1800</v>
      </c>
      <c r="BF800" s="1338">
        <v>800</v>
      </c>
      <c r="BG800" s="1338">
        <v>200</v>
      </c>
      <c r="BH800" s="1338">
        <v>2000</v>
      </c>
      <c r="BI800" s="1338">
        <v>300</v>
      </c>
      <c r="BJ800" s="1338">
        <v>600</v>
      </c>
      <c r="BK800" s="1338"/>
      <c r="BL800" s="1338"/>
      <c r="BM800" s="1338">
        <v>1400</v>
      </c>
      <c r="BN800" s="1338"/>
      <c r="BO800" s="1338"/>
      <c r="BP800" s="1338"/>
      <c r="BQ800" s="1338"/>
      <c r="BR800" s="1338"/>
      <c r="BS800" s="1338"/>
      <c r="BT800" s="1338"/>
      <c r="BU800" s="754"/>
      <c r="BV800" s="599"/>
      <c r="BW800" s="212"/>
      <c r="BX800" s="212">
        <v>1400</v>
      </c>
      <c r="BY800" s="212">
        <v>1400</v>
      </c>
      <c r="BZ800" s="578" t="str">
        <f t="shared" si="2484"/>
        <v/>
      </c>
      <c r="CA800" s="578" t="str">
        <f t="shared" si="2485"/>
        <v/>
      </c>
      <c r="CB800" s="578">
        <f t="shared" si="2486"/>
        <v>1337.5</v>
      </c>
      <c r="CC800" s="665">
        <f t="shared" si="2487"/>
        <v>1116.6666666666667</v>
      </c>
      <c r="CD800" s="1069" t="str">
        <f t="shared" si="2510"/>
        <v/>
      </c>
      <c r="CE800" s="1070" t="str">
        <f>IF(UPPER($CD$4)=UPPER($BZ$4),IF(OR(-FLOOR(((17-COUNT($B800:$R800))/2),1)+CE$7&lt;1,-FLOOR(((17-COUNT($B800:$R800))/2),1)+CE$7&gt;COUNT($B800:$R800)),"",LARGE($B800:$R800,-FLOOR(((17-COUNT($B800:$R800))/2),1)+CE$7)),IF(UPPER($CD$4)=UPPER($CA$4),IF(OR(-FLOOR(((17-COUNT($T800:$AJ800))/2),1)+CE$7&lt;1,-FLOOR(((17-COUNT($T800:$AJ800))/2),1)+CE$7&gt;COUNT($T800:$AJ800)),"",LARGE($T800:$AJ800,-FLOOR(((17-COUNT($T800:$AJ800))/2),1)+CE$7)),IF(UPPER($CD$4)=UPPER($CB$4),IF(OR(-FLOOR(((17-COUNT($AL800:$BB800))/2),1)+CE$7&lt;1,-FLOOR(((17-COUNT($AL800:$BB800))/2),1)+CE$7&gt;COUNT($AL800:$BB800)),"",LARGE($AL800:$BB800,-FLOOR(((17-COUNT($AL800:$BB800))/2),1)+CE$7)),IF(OR(-FLOOR(((17-COUNT($BD800:$BT800))/2),1)+CE$7&lt;1,-FLOOR(((17-COUNT($BD800:$BT800))/2),1)+CE$7&gt;COUNT($BD800:$BT800)),"",LARGE($BD800:$BT800,-FLOOR(((17-COUNT($BD800:$BT800))/2),1)+CE$7)))))</f>
        <v/>
      </c>
      <c r="CF800" s="1070">
        <f t="shared" si="2511"/>
        <v>200</v>
      </c>
      <c r="CG800" s="1070">
        <f t="shared" si="2511"/>
        <v>300</v>
      </c>
      <c r="CH800" s="1070">
        <f t="shared" si="2511"/>
        <v>600</v>
      </c>
      <c r="CI800" s="1071">
        <f t="shared" si="2511"/>
        <v>800</v>
      </c>
      <c r="CJ800" s="1071">
        <f t="shared" si="2511"/>
        <v>1400</v>
      </c>
      <c r="CK800" s="1070">
        <f t="shared" si="2511"/>
        <v>1800</v>
      </c>
      <c r="CL800" s="1070">
        <f t="shared" si="2511"/>
        <v>1800</v>
      </c>
      <c r="CM800" s="1070">
        <f t="shared" si="2511"/>
        <v>2000</v>
      </c>
      <c r="CN800" s="1070" t="str">
        <f t="shared" si="2511"/>
        <v/>
      </c>
      <c r="CO800" s="1069" t="str">
        <f t="shared" si="2511"/>
        <v/>
      </c>
      <c r="CP800" s="532" t="str">
        <f t="shared" si="2489"/>
        <v/>
      </c>
      <c r="CQ800" s="533" t="str">
        <f t="shared" si="2490"/>
        <v/>
      </c>
      <c r="CR800" s="534" t="str">
        <f t="shared" si="2491"/>
        <v/>
      </c>
      <c r="CS800" s="534" t="str">
        <f t="shared" si="2492"/>
        <v/>
      </c>
      <c r="CT800" s="534" t="str">
        <f t="shared" si="2493"/>
        <v/>
      </c>
      <c r="CU800" s="534">
        <f t="shared" si="2494"/>
        <v>200</v>
      </c>
      <c r="CV800" s="534">
        <f t="shared" si="2495"/>
        <v>300</v>
      </c>
      <c r="CW800" s="535">
        <f t="shared" si="2496"/>
        <v>600</v>
      </c>
      <c r="CX800" s="535">
        <f t="shared" si="2497"/>
        <v>800</v>
      </c>
      <c r="CY800" s="535">
        <f t="shared" si="2498"/>
        <v>1400</v>
      </c>
      <c r="CZ800" s="534">
        <f t="shared" si="2499"/>
        <v>1800</v>
      </c>
      <c r="DA800" s="534">
        <f t="shared" si="2500"/>
        <v>1800</v>
      </c>
      <c r="DB800" s="534">
        <f t="shared" si="2501"/>
        <v>2000</v>
      </c>
      <c r="DC800" s="534" t="str">
        <f t="shared" si="2502"/>
        <v/>
      </c>
      <c r="DD800" s="534" t="str">
        <f t="shared" si="2503"/>
        <v/>
      </c>
      <c r="DE800" s="533" t="str">
        <f t="shared" si="2504"/>
        <v/>
      </c>
      <c r="DF800" s="532" t="str">
        <f t="shared" si="2505"/>
        <v/>
      </c>
      <c r="DG800" s="631">
        <f t="shared" si="2506"/>
        <v>1</v>
      </c>
      <c r="DH800" s="96">
        <f t="shared" si="2507"/>
        <v>0</v>
      </c>
      <c r="DI800" s="96">
        <f t="shared" si="2508"/>
        <v>10</v>
      </c>
      <c r="DJ800" s="96">
        <f t="shared" si="2509"/>
        <v>8</v>
      </c>
      <c r="DK800" s="467"/>
      <c r="DL800" s="598"/>
      <c r="DM800" s="580" t="s">
        <v>356</v>
      </c>
      <c r="DN800" s="581"/>
      <c r="DO800" s="252">
        <f>WB!CK140</f>
        <v>0</v>
      </c>
      <c r="DP800" s="252">
        <f>WB!CK148</f>
        <v>0</v>
      </c>
      <c r="DQ800" s="252">
        <f>WB!CK156</f>
        <v>0</v>
      </c>
      <c r="DR800" s="252">
        <f>WB!CK164</f>
        <v>0</v>
      </c>
      <c r="DS800" s="599"/>
      <c r="DT800" s="468"/>
    </row>
    <row r="801" spans="1:124" s="470" customFormat="1" ht="15.75" customHeight="1">
      <c r="A801" s="758" t="s">
        <v>357</v>
      </c>
      <c r="B801" s="212"/>
      <c r="C801" s="212">
        <v>600</v>
      </c>
      <c r="D801" s="212">
        <v>3000</v>
      </c>
      <c r="E801" s="212">
        <v>4800</v>
      </c>
      <c r="F801" s="212">
        <v>500</v>
      </c>
      <c r="G801" s="212">
        <v>3000</v>
      </c>
      <c r="H801" s="212">
        <v>800</v>
      </c>
      <c r="I801" s="212">
        <v>1210</v>
      </c>
      <c r="J801" s="212">
        <v>450</v>
      </c>
      <c r="K801" s="212">
        <v>430</v>
      </c>
      <c r="L801" s="212">
        <v>400</v>
      </c>
      <c r="M801" s="212">
        <v>800</v>
      </c>
      <c r="N801" s="212"/>
      <c r="O801" s="212"/>
      <c r="P801" s="212"/>
      <c r="Q801" s="212"/>
      <c r="R801" s="212"/>
      <c r="S801" s="754"/>
      <c r="T801" s="212"/>
      <c r="U801" s="212"/>
      <c r="V801" s="212"/>
      <c r="W801" s="212"/>
      <c r="X801" s="212"/>
      <c r="Y801" s="212"/>
      <c r="Z801" s="1338">
        <v>2700</v>
      </c>
      <c r="AA801" s="1338">
        <v>3000</v>
      </c>
      <c r="AB801" s="1338">
        <v>4000</v>
      </c>
      <c r="AC801" s="1338">
        <v>4500</v>
      </c>
      <c r="AD801" s="212"/>
      <c r="AE801" s="1338">
        <v>3000</v>
      </c>
      <c r="AF801" s="212"/>
      <c r="AG801" s="281"/>
      <c r="AH801" s="281"/>
      <c r="AI801" s="212"/>
      <c r="AJ801" s="212"/>
      <c r="AK801" s="754"/>
      <c r="AL801" s="212">
        <v>4000</v>
      </c>
      <c r="AM801" s="212">
        <v>4000</v>
      </c>
      <c r="AN801" s="212">
        <v>8000</v>
      </c>
      <c r="AO801" s="212">
        <v>4000</v>
      </c>
      <c r="AP801" s="212">
        <v>3000</v>
      </c>
      <c r="AQ801" s="212">
        <v>3000</v>
      </c>
      <c r="AR801" s="212">
        <v>4000</v>
      </c>
      <c r="AS801" s="212">
        <v>4500</v>
      </c>
      <c r="AT801" s="212">
        <v>2700</v>
      </c>
      <c r="AU801" s="212">
        <v>4000</v>
      </c>
      <c r="AV801" s="212">
        <v>3000</v>
      </c>
      <c r="AW801" s="212">
        <v>3500</v>
      </c>
      <c r="AX801" s="212"/>
      <c r="AY801" s="212"/>
      <c r="AZ801" s="212"/>
      <c r="BA801" s="212"/>
      <c r="BB801" s="212"/>
      <c r="BC801" s="754"/>
      <c r="BD801" s="1338">
        <v>6000</v>
      </c>
      <c r="BE801" s="1338">
        <v>4000</v>
      </c>
      <c r="BF801" s="1338">
        <v>2000</v>
      </c>
      <c r="BG801" s="1338">
        <v>2000</v>
      </c>
      <c r="BH801" s="1338">
        <v>5000</v>
      </c>
      <c r="BI801" s="1338">
        <v>10000</v>
      </c>
      <c r="BJ801" s="1338">
        <v>3000</v>
      </c>
      <c r="BK801" s="1338">
        <v>3000</v>
      </c>
      <c r="BL801" s="1338">
        <v>12000</v>
      </c>
      <c r="BM801" s="1338">
        <v>7500</v>
      </c>
      <c r="BN801" s="1338"/>
      <c r="BO801" s="1338"/>
      <c r="BP801" s="1338"/>
      <c r="BQ801" s="1338"/>
      <c r="BR801" s="1338"/>
      <c r="BS801" s="1338"/>
      <c r="BT801" s="1338"/>
      <c r="BU801" s="754"/>
      <c r="BV801" s="212">
        <v>800</v>
      </c>
      <c r="BW801" s="212">
        <v>1000</v>
      </c>
      <c r="BX801" s="212">
        <v>4000</v>
      </c>
      <c r="BY801" s="212">
        <v>5000</v>
      </c>
      <c r="BZ801" s="578">
        <f t="shared" si="2484"/>
        <v>1198.8888888888889</v>
      </c>
      <c r="CA801" s="578">
        <f t="shared" si="2485"/>
        <v>3333.3333333333335</v>
      </c>
      <c r="CB801" s="578">
        <f t="shared" si="2486"/>
        <v>3700</v>
      </c>
      <c r="CC801" s="665">
        <f t="shared" si="2487"/>
        <v>5062.5</v>
      </c>
      <c r="CD801" s="1069" t="str">
        <f t="shared" si="2510"/>
        <v/>
      </c>
      <c r="CE801" s="1070">
        <f t="shared" si="2511"/>
        <v>2000</v>
      </c>
      <c r="CF801" s="1070">
        <f t="shared" si="2511"/>
        <v>2000</v>
      </c>
      <c r="CG801" s="1070">
        <f t="shared" si="2511"/>
        <v>3000</v>
      </c>
      <c r="CH801" s="1070">
        <f t="shared" si="2511"/>
        <v>3000</v>
      </c>
      <c r="CI801" s="1071">
        <f t="shared" si="2511"/>
        <v>4000</v>
      </c>
      <c r="CJ801" s="1071">
        <f t="shared" si="2511"/>
        <v>5000</v>
      </c>
      <c r="CK801" s="1070">
        <f t="shared" si="2511"/>
        <v>6000</v>
      </c>
      <c r="CL801" s="1070">
        <f t="shared" si="2511"/>
        <v>7500</v>
      </c>
      <c r="CM801" s="1070">
        <f t="shared" si="2511"/>
        <v>10000</v>
      </c>
      <c r="CN801" s="1070">
        <f t="shared" si="2511"/>
        <v>12000</v>
      </c>
      <c r="CO801" s="1069" t="str">
        <f t="shared" si="2511"/>
        <v/>
      </c>
      <c r="CP801" s="532" t="str">
        <f t="shared" si="2489"/>
        <v/>
      </c>
      <c r="CQ801" s="533" t="str">
        <f t="shared" si="2490"/>
        <v/>
      </c>
      <c r="CR801" s="534" t="str">
        <f t="shared" si="2491"/>
        <v/>
      </c>
      <c r="CS801" s="534" t="str">
        <f t="shared" si="2492"/>
        <v/>
      </c>
      <c r="CT801" s="534">
        <f t="shared" si="2493"/>
        <v>2000</v>
      </c>
      <c r="CU801" s="534">
        <f t="shared" si="2494"/>
        <v>2000</v>
      </c>
      <c r="CV801" s="534">
        <f t="shared" si="2495"/>
        <v>3000</v>
      </c>
      <c r="CW801" s="535">
        <f t="shared" si="2496"/>
        <v>3000</v>
      </c>
      <c r="CX801" s="535">
        <f t="shared" si="2497"/>
        <v>4000</v>
      </c>
      <c r="CY801" s="535">
        <f t="shared" si="2498"/>
        <v>5000</v>
      </c>
      <c r="CZ801" s="534">
        <f t="shared" si="2499"/>
        <v>6000</v>
      </c>
      <c r="DA801" s="534">
        <f t="shared" si="2500"/>
        <v>7500</v>
      </c>
      <c r="DB801" s="534">
        <f t="shared" si="2501"/>
        <v>10000</v>
      </c>
      <c r="DC801" s="534">
        <f t="shared" si="2502"/>
        <v>12000</v>
      </c>
      <c r="DD801" s="534" t="str">
        <f t="shared" si="2503"/>
        <v/>
      </c>
      <c r="DE801" s="533" t="str">
        <f t="shared" si="2504"/>
        <v/>
      </c>
      <c r="DF801" s="532" t="str">
        <f t="shared" si="2505"/>
        <v/>
      </c>
      <c r="DG801" s="631">
        <f t="shared" si="2506"/>
        <v>11</v>
      </c>
      <c r="DH801" s="96">
        <f t="shared" si="2507"/>
        <v>5</v>
      </c>
      <c r="DI801" s="96">
        <f t="shared" si="2508"/>
        <v>12</v>
      </c>
      <c r="DJ801" s="96">
        <f t="shared" si="2509"/>
        <v>10</v>
      </c>
      <c r="DK801" s="467"/>
      <c r="DL801" s="598"/>
      <c r="DM801" s="580"/>
      <c r="DN801" s="581" t="s">
        <v>347</v>
      </c>
      <c r="DO801" s="252">
        <f>DQ801</f>
        <v>1200</v>
      </c>
      <c r="DP801" s="252">
        <f>DQ801</f>
        <v>1200</v>
      </c>
      <c r="DQ801" s="760">
        <f>BX212</f>
        <v>1200</v>
      </c>
      <c r="DR801" s="252">
        <f>DQ801</f>
        <v>1200</v>
      </c>
      <c r="DS801" s="599"/>
      <c r="DT801" s="468"/>
    </row>
    <row r="802" spans="1:124" s="470" customFormat="1" ht="15.75" customHeight="1">
      <c r="A802" s="758" t="s">
        <v>358</v>
      </c>
      <c r="B802" s="212"/>
      <c r="C802" s="212">
        <v>144</v>
      </c>
      <c r="D802" s="212">
        <v>144</v>
      </c>
      <c r="E802" s="212">
        <v>576</v>
      </c>
      <c r="F802" s="212">
        <v>624</v>
      </c>
      <c r="G802" s="212">
        <v>2400</v>
      </c>
      <c r="H802" s="212">
        <v>60</v>
      </c>
      <c r="I802" s="212">
        <v>180</v>
      </c>
      <c r="J802" s="212">
        <v>120</v>
      </c>
      <c r="K802" s="212">
        <v>60</v>
      </c>
      <c r="L802" s="212">
        <v>60</v>
      </c>
      <c r="M802" s="212">
        <v>120</v>
      </c>
      <c r="N802" s="212"/>
      <c r="O802" s="212"/>
      <c r="P802" s="212"/>
      <c r="Q802" s="212"/>
      <c r="R802" s="212"/>
      <c r="S802" s="754"/>
      <c r="T802" s="212"/>
      <c r="U802" s="212"/>
      <c r="V802" s="212"/>
      <c r="W802" s="212"/>
      <c r="X802" s="212"/>
      <c r="Y802" s="212"/>
      <c r="Z802" s="1338">
        <v>60</v>
      </c>
      <c r="AA802" s="1338">
        <v>144</v>
      </c>
      <c r="AB802" s="1338">
        <v>360</v>
      </c>
      <c r="AC802" s="1338">
        <v>60</v>
      </c>
      <c r="AD802" s="212"/>
      <c r="AE802" s="1338">
        <v>288</v>
      </c>
      <c r="AF802" s="212"/>
      <c r="AG802" s="212"/>
      <c r="AH802" s="212"/>
      <c r="AI802" s="212"/>
      <c r="AJ802" s="212"/>
      <c r="AK802" s="754"/>
      <c r="AL802" s="212">
        <v>720</v>
      </c>
      <c r="AM802" s="212">
        <v>720</v>
      </c>
      <c r="AN802" s="212">
        <v>1620</v>
      </c>
      <c r="AO802" s="212">
        <v>1620</v>
      </c>
      <c r="AP802" s="212">
        <v>2400</v>
      </c>
      <c r="AQ802" s="212">
        <v>1200</v>
      </c>
      <c r="AR802" s="212">
        <v>1250</v>
      </c>
      <c r="AS802" s="212">
        <v>1044</v>
      </c>
      <c r="AT802" s="212">
        <v>1700</v>
      </c>
      <c r="AU802" s="212">
        <v>1620</v>
      </c>
      <c r="AV802" s="212">
        <v>2400</v>
      </c>
      <c r="AW802" s="212">
        <v>1400</v>
      </c>
      <c r="AX802" s="212"/>
      <c r="AY802" s="212"/>
      <c r="AZ802" s="212"/>
      <c r="BA802" s="212"/>
      <c r="BB802" s="212"/>
      <c r="BC802" s="754"/>
      <c r="BD802" s="1338">
        <v>1950</v>
      </c>
      <c r="BE802" s="1338">
        <v>2100</v>
      </c>
      <c r="BF802" s="1338">
        <v>1640</v>
      </c>
      <c r="BG802" s="1338">
        <v>600</v>
      </c>
      <c r="BH802" s="1338">
        <v>1000</v>
      </c>
      <c r="BI802" s="1338">
        <v>1800</v>
      </c>
      <c r="BJ802" s="1338">
        <v>1800</v>
      </c>
      <c r="BK802" s="1338">
        <v>1800</v>
      </c>
      <c r="BL802" s="1338">
        <v>3600</v>
      </c>
      <c r="BM802" s="1338">
        <v>1728</v>
      </c>
      <c r="BN802" s="1338"/>
      <c r="BO802" s="1338"/>
      <c r="BP802" s="1338"/>
      <c r="BQ802" s="1338"/>
      <c r="BR802" s="1338"/>
      <c r="BS802" s="1338"/>
      <c r="BT802" s="1338"/>
      <c r="BU802" s="754"/>
      <c r="BV802" s="212">
        <v>144</v>
      </c>
      <c r="BW802" s="212">
        <v>144</v>
      </c>
      <c r="BX802" s="212">
        <v>1457</v>
      </c>
      <c r="BY802" s="212">
        <v>1800</v>
      </c>
      <c r="BZ802" s="578">
        <f t="shared" si="2484"/>
        <v>225.33333333333334</v>
      </c>
      <c r="CA802" s="578">
        <f t="shared" si="2485"/>
        <v>164</v>
      </c>
      <c r="CB802" s="578">
        <f t="shared" si="2486"/>
        <v>1457.4</v>
      </c>
      <c r="CC802" s="665">
        <f t="shared" si="2487"/>
        <v>1727.25</v>
      </c>
      <c r="CD802" s="1069" t="str">
        <f t="shared" si="2510"/>
        <v/>
      </c>
      <c r="CE802" s="1070">
        <f t="shared" si="2511"/>
        <v>600</v>
      </c>
      <c r="CF802" s="1070">
        <f t="shared" si="2511"/>
        <v>1000</v>
      </c>
      <c r="CG802" s="1070">
        <f t="shared" si="2511"/>
        <v>1640</v>
      </c>
      <c r="CH802" s="1070">
        <f t="shared" si="2511"/>
        <v>1728</v>
      </c>
      <c r="CI802" s="1071">
        <f t="shared" si="2511"/>
        <v>1800</v>
      </c>
      <c r="CJ802" s="1071">
        <f t="shared" si="2511"/>
        <v>1800</v>
      </c>
      <c r="CK802" s="1070">
        <f t="shared" si="2511"/>
        <v>1800</v>
      </c>
      <c r="CL802" s="1070">
        <f t="shared" si="2511"/>
        <v>1950</v>
      </c>
      <c r="CM802" s="1070">
        <f t="shared" si="2511"/>
        <v>2100</v>
      </c>
      <c r="CN802" s="1070">
        <f t="shared" si="2511"/>
        <v>3600</v>
      </c>
      <c r="CO802" s="1069" t="str">
        <f t="shared" si="2511"/>
        <v/>
      </c>
      <c r="CP802" s="532" t="str">
        <f t="shared" si="2489"/>
        <v/>
      </c>
      <c r="CQ802" s="533" t="str">
        <f t="shared" si="2490"/>
        <v/>
      </c>
      <c r="CR802" s="534" t="str">
        <f t="shared" si="2491"/>
        <v/>
      </c>
      <c r="CS802" s="534" t="str">
        <f t="shared" si="2492"/>
        <v/>
      </c>
      <c r="CT802" s="534">
        <f t="shared" si="2493"/>
        <v>600</v>
      </c>
      <c r="CU802" s="534">
        <f t="shared" si="2494"/>
        <v>1000</v>
      </c>
      <c r="CV802" s="534">
        <f t="shared" si="2495"/>
        <v>1640</v>
      </c>
      <c r="CW802" s="535">
        <f t="shared" si="2496"/>
        <v>1728</v>
      </c>
      <c r="CX802" s="535">
        <f t="shared" si="2497"/>
        <v>1800</v>
      </c>
      <c r="CY802" s="535">
        <f t="shared" si="2498"/>
        <v>1800</v>
      </c>
      <c r="CZ802" s="534">
        <f t="shared" si="2499"/>
        <v>1800</v>
      </c>
      <c r="DA802" s="534">
        <f t="shared" si="2500"/>
        <v>1950</v>
      </c>
      <c r="DB802" s="534">
        <f t="shared" si="2501"/>
        <v>2100</v>
      </c>
      <c r="DC802" s="534">
        <f t="shared" si="2502"/>
        <v>3600</v>
      </c>
      <c r="DD802" s="534" t="str">
        <f t="shared" si="2503"/>
        <v/>
      </c>
      <c r="DE802" s="533" t="str">
        <f t="shared" si="2504"/>
        <v/>
      </c>
      <c r="DF802" s="532" t="str">
        <f t="shared" si="2505"/>
        <v/>
      </c>
      <c r="DG802" s="631">
        <f t="shared" si="2506"/>
        <v>11</v>
      </c>
      <c r="DH802" s="96">
        <f t="shared" si="2507"/>
        <v>5</v>
      </c>
      <c r="DI802" s="96">
        <f t="shared" si="2508"/>
        <v>12</v>
      </c>
      <c r="DJ802" s="96">
        <f t="shared" si="2509"/>
        <v>10</v>
      </c>
      <c r="DK802" s="467"/>
      <c r="DL802" s="598"/>
      <c r="DM802" s="580"/>
      <c r="DN802" s="581"/>
      <c r="DO802" s="252"/>
      <c r="DP802" s="252"/>
      <c r="DQ802" s="760"/>
      <c r="DR802" s="252"/>
      <c r="DS802" s="599"/>
      <c r="DT802" s="468"/>
    </row>
    <row r="803" spans="1:124" s="470" customFormat="1" ht="15.75" customHeight="1">
      <c r="A803" s="758" t="s">
        <v>359</v>
      </c>
      <c r="B803" s="212"/>
      <c r="C803" s="212">
        <v>360</v>
      </c>
      <c r="D803" s="212">
        <v>312</v>
      </c>
      <c r="E803" s="212">
        <v>312</v>
      </c>
      <c r="F803" s="212">
        <v>1944</v>
      </c>
      <c r="G803" s="212">
        <v>3000</v>
      </c>
      <c r="H803" s="212">
        <v>360</v>
      </c>
      <c r="I803" s="212">
        <v>480</v>
      </c>
      <c r="J803" s="212">
        <v>960</v>
      </c>
      <c r="K803" s="212">
        <v>320</v>
      </c>
      <c r="L803" s="212">
        <v>360</v>
      </c>
      <c r="M803" s="212">
        <v>360</v>
      </c>
      <c r="N803" s="212"/>
      <c r="O803" s="212"/>
      <c r="P803" s="212"/>
      <c r="Q803" s="212"/>
      <c r="R803" s="212"/>
      <c r="S803" s="754"/>
      <c r="T803" s="212"/>
      <c r="U803" s="212"/>
      <c r="V803" s="212"/>
      <c r="W803" s="212"/>
      <c r="X803" s="212"/>
      <c r="Y803" s="212"/>
      <c r="Z803" s="1338">
        <v>240</v>
      </c>
      <c r="AA803" s="1338">
        <v>540</v>
      </c>
      <c r="AB803" s="1338">
        <v>460</v>
      </c>
      <c r="AC803" s="1338">
        <v>480</v>
      </c>
      <c r="AD803" s="212"/>
      <c r="AE803" s="1338">
        <v>360</v>
      </c>
      <c r="AF803" s="212"/>
      <c r="AG803" s="281"/>
      <c r="AH803" s="212"/>
      <c r="AI803" s="212"/>
      <c r="AJ803" s="212"/>
      <c r="AK803" s="754"/>
      <c r="AL803" s="212">
        <v>21600</v>
      </c>
      <c r="AM803" s="212">
        <v>7488</v>
      </c>
      <c r="AN803" s="212">
        <v>3744</v>
      </c>
      <c r="AO803" s="212">
        <v>1200</v>
      </c>
      <c r="AP803" s="212">
        <v>3000</v>
      </c>
      <c r="AQ803" s="212">
        <v>744</v>
      </c>
      <c r="AR803" s="212">
        <v>800</v>
      </c>
      <c r="AS803" s="212">
        <v>1288</v>
      </c>
      <c r="AT803" s="212">
        <v>125</v>
      </c>
      <c r="AU803" s="212">
        <v>1200</v>
      </c>
      <c r="AV803" s="212">
        <v>3000</v>
      </c>
      <c r="AW803" s="212">
        <v>2000</v>
      </c>
      <c r="AX803" s="212"/>
      <c r="AY803" s="212"/>
      <c r="AZ803" s="212"/>
      <c r="BA803" s="212"/>
      <c r="BB803" s="212"/>
      <c r="BC803" s="754"/>
      <c r="BD803" s="1338">
        <v>2500</v>
      </c>
      <c r="BE803" s="1338">
        <v>2000</v>
      </c>
      <c r="BF803" s="1338">
        <v>2800</v>
      </c>
      <c r="BG803" s="1338">
        <v>1500</v>
      </c>
      <c r="BH803" s="1338">
        <v>6000</v>
      </c>
      <c r="BI803" s="1338">
        <v>3400</v>
      </c>
      <c r="BJ803" s="1338">
        <v>9000</v>
      </c>
      <c r="BK803" s="1338">
        <v>4800</v>
      </c>
      <c r="BL803" s="1338">
        <v>1440</v>
      </c>
      <c r="BM803" s="1338">
        <v>3400</v>
      </c>
      <c r="BN803" s="1338"/>
      <c r="BO803" s="1338"/>
      <c r="BP803" s="1338"/>
      <c r="BQ803" s="1338"/>
      <c r="BR803" s="1338"/>
      <c r="BS803" s="1338"/>
      <c r="BT803" s="1338"/>
      <c r="BU803" s="754"/>
      <c r="BV803" s="212">
        <v>360</v>
      </c>
      <c r="BW803" s="212">
        <v>460</v>
      </c>
      <c r="BX803" s="212">
        <v>1200</v>
      </c>
      <c r="BY803" s="212">
        <v>3400</v>
      </c>
      <c r="BZ803" s="578">
        <f t="shared" si="2484"/>
        <v>606.22222222222217</v>
      </c>
      <c r="CA803" s="578">
        <f t="shared" si="2485"/>
        <v>433.33333333333331</v>
      </c>
      <c r="CB803" s="578">
        <f t="shared" si="2486"/>
        <v>2446.4</v>
      </c>
      <c r="CC803" s="665">
        <f t="shared" si="2487"/>
        <v>3300</v>
      </c>
      <c r="CD803" s="1069" t="str">
        <f t="shared" si="2510"/>
        <v/>
      </c>
      <c r="CE803" s="1070">
        <f t="shared" si="2511"/>
        <v>1440</v>
      </c>
      <c r="CF803" s="1070">
        <f t="shared" si="2511"/>
        <v>1500</v>
      </c>
      <c r="CG803" s="1070">
        <f t="shared" si="2511"/>
        <v>2000</v>
      </c>
      <c r="CH803" s="1070">
        <f t="shared" si="2511"/>
        <v>2500</v>
      </c>
      <c r="CI803" s="1071">
        <f t="shared" si="2511"/>
        <v>2800</v>
      </c>
      <c r="CJ803" s="1071">
        <f t="shared" si="2511"/>
        <v>3400</v>
      </c>
      <c r="CK803" s="1070">
        <f t="shared" si="2511"/>
        <v>3400</v>
      </c>
      <c r="CL803" s="1070">
        <f t="shared" si="2511"/>
        <v>4800</v>
      </c>
      <c r="CM803" s="1070">
        <f t="shared" si="2511"/>
        <v>6000</v>
      </c>
      <c r="CN803" s="1070">
        <f t="shared" si="2511"/>
        <v>9000</v>
      </c>
      <c r="CO803" s="1069" t="str">
        <f t="shared" si="2511"/>
        <v/>
      </c>
      <c r="CP803" s="532" t="str">
        <f t="shared" si="2489"/>
        <v/>
      </c>
      <c r="CQ803" s="533" t="str">
        <f t="shared" si="2490"/>
        <v/>
      </c>
      <c r="CR803" s="534" t="str">
        <f t="shared" si="2491"/>
        <v/>
      </c>
      <c r="CS803" s="534" t="str">
        <f t="shared" si="2492"/>
        <v/>
      </c>
      <c r="CT803" s="534">
        <f t="shared" si="2493"/>
        <v>1440</v>
      </c>
      <c r="CU803" s="534">
        <f t="shared" si="2494"/>
        <v>1500</v>
      </c>
      <c r="CV803" s="534">
        <f t="shared" si="2495"/>
        <v>2000</v>
      </c>
      <c r="CW803" s="535">
        <f t="shared" si="2496"/>
        <v>2500</v>
      </c>
      <c r="CX803" s="535">
        <f t="shared" si="2497"/>
        <v>2800</v>
      </c>
      <c r="CY803" s="535">
        <f t="shared" si="2498"/>
        <v>3400</v>
      </c>
      <c r="CZ803" s="534">
        <f t="shared" si="2499"/>
        <v>3400</v>
      </c>
      <c r="DA803" s="534">
        <f t="shared" si="2500"/>
        <v>4800</v>
      </c>
      <c r="DB803" s="534">
        <f t="shared" si="2501"/>
        <v>6000</v>
      </c>
      <c r="DC803" s="534">
        <f t="shared" si="2502"/>
        <v>9000</v>
      </c>
      <c r="DD803" s="534" t="str">
        <f t="shared" si="2503"/>
        <v/>
      </c>
      <c r="DE803" s="533" t="str">
        <f t="shared" si="2504"/>
        <v/>
      </c>
      <c r="DF803" s="532" t="str">
        <f t="shared" si="2505"/>
        <v/>
      </c>
      <c r="DG803" s="631">
        <f t="shared" si="2506"/>
        <v>11</v>
      </c>
      <c r="DH803" s="96">
        <f t="shared" si="2507"/>
        <v>5</v>
      </c>
      <c r="DI803" s="96">
        <f t="shared" si="2508"/>
        <v>12</v>
      </c>
      <c r="DJ803" s="96">
        <f t="shared" si="2509"/>
        <v>10</v>
      </c>
      <c r="DK803" s="467"/>
      <c r="DL803" s="598"/>
      <c r="DM803" s="580" t="s">
        <v>360</v>
      </c>
      <c r="DN803" s="581"/>
      <c r="DO803" s="762">
        <f>DO794*DO795+DO796*DO797+DO798*DO799+DO800*DO801</f>
        <v>0</v>
      </c>
      <c r="DP803" s="762">
        <f>DP794*DP795+DP796*DP797+DP798*DP799+DP800*DP801</f>
        <v>0</v>
      </c>
      <c r="DQ803" s="762">
        <f>DQ794*DQ795+DQ796*DQ797+DQ798*DQ799+DQ800*DQ801</f>
        <v>2240</v>
      </c>
      <c r="DR803" s="762">
        <f>DR794*DR795+DR796*DR797+DR798*DR799+DR800*DR801</f>
        <v>0</v>
      </c>
      <c r="DS803" s="599" t="s">
        <v>361</v>
      </c>
      <c r="DT803" s="468"/>
    </row>
    <row r="804" spans="1:124" s="470" customFormat="1" ht="15.75" customHeight="1">
      <c r="A804" s="758" t="s">
        <v>362</v>
      </c>
      <c r="B804" s="212"/>
      <c r="C804" s="212"/>
      <c r="D804" s="212"/>
      <c r="E804" s="212">
        <v>17</v>
      </c>
      <c r="F804" s="212"/>
      <c r="G804" s="212">
        <v>100</v>
      </c>
      <c r="H804" s="212"/>
      <c r="I804" s="212"/>
      <c r="J804" s="212"/>
      <c r="K804" s="212"/>
      <c r="L804" s="212"/>
      <c r="M804" s="212"/>
      <c r="N804" s="212"/>
      <c r="O804" s="212"/>
      <c r="P804" s="212"/>
      <c r="Q804" s="212"/>
      <c r="R804" s="212"/>
      <c r="S804" s="754"/>
      <c r="T804" s="212"/>
      <c r="U804" s="212"/>
      <c r="V804" s="212"/>
      <c r="W804" s="212"/>
      <c r="X804" s="212"/>
      <c r="Y804" s="212"/>
      <c r="Z804" s="1338">
        <v>100</v>
      </c>
      <c r="AA804" s="1338"/>
      <c r="AB804" s="1338"/>
      <c r="AC804" s="1338"/>
      <c r="AD804" s="212"/>
      <c r="AE804" s="1338"/>
      <c r="AF804" s="212"/>
      <c r="AG804" s="212"/>
      <c r="AH804" s="212"/>
      <c r="AI804" s="212"/>
      <c r="AJ804" s="212"/>
      <c r="AK804" s="754"/>
      <c r="AL804" s="212"/>
      <c r="AM804" s="212">
        <v>50</v>
      </c>
      <c r="AN804" s="212"/>
      <c r="AO804" s="212">
        <v>80</v>
      </c>
      <c r="AP804" s="212">
        <v>100</v>
      </c>
      <c r="AQ804" s="212">
        <v>5</v>
      </c>
      <c r="AR804" s="212">
        <v>50</v>
      </c>
      <c r="AS804" s="212">
        <v>100</v>
      </c>
      <c r="AT804" s="212">
        <v>120</v>
      </c>
      <c r="AU804" s="212">
        <v>80</v>
      </c>
      <c r="AV804" s="212">
        <v>100</v>
      </c>
      <c r="AW804" s="212">
        <v>40</v>
      </c>
      <c r="AX804" s="212"/>
      <c r="AY804" s="212"/>
      <c r="AZ804" s="212"/>
      <c r="BA804" s="212"/>
      <c r="BB804" s="212"/>
      <c r="BC804" s="754"/>
      <c r="BD804" s="1338">
        <v>1000</v>
      </c>
      <c r="BE804" s="1338">
        <v>350</v>
      </c>
      <c r="BF804" s="1338">
        <v>800</v>
      </c>
      <c r="BG804" s="1338">
        <v>100</v>
      </c>
      <c r="BH804" s="1338">
        <v>100</v>
      </c>
      <c r="BI804" s="1338">
        <v>100</v>
      </c>
      <c r="BJ804" s="1338">
        <v>100</v>
      </c>
      <c r="BK804" s="1338"/>
      <c r="BL804" s="1338">
        <v>20</v>
      </c>
      <c r="BM804" s="1338">
        <v>240</v>
      </c>
      <c r="BN804" s="1338"/>
      <c r="BO804" s="1338"/>
      <c r="BP804" s="1338"/>
      <c r="BQ804" s="1338"/>
      <c r="BR804" s="1338"/>
      <c r="BS804" s="1338"/>
      <c r="BT804" s="1338"/>
      <c r="BU804" s="754"/>
      <c r="BV804" s="212"/>
      <c r="BW804" s="212"/>
      <c r="BX804" s="212">
        <v>100</v>
      </c>
      <c r="BY804" s="212">
        <v>350</v>
      </c>
      <c r="BZ804" s="578" t="str">
        <f t="shared" si="2484"/>
        <v/>
      </c>
      <c r="CA804" s="578" t="str">
        <f t="shared" si="2485"/>
        <v/>
      </c>
      <c r="CB804" s="578">
        <f t="shared" si="2486"/>
        <v>75</v>
      </c>
      <c r="CC804" s="665">
        <f t="shared" si="2487"/>
        <v>255.71428571428572</v>
      </c>
      <c r="CD804" s="1069" t="str">
        <f t="shared" si="2510"/>
        <v/>
      </c>
      <c r="CE804" s="1070">
        <f t="shared" ref="CE804:CO810" si="2516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>20</v>
      </c>
      <c r="CF804" s="1070">
        <f t="shared" si="2516"/>
        <v>100</v>
      </c>
      <c r="CG804" s="1070">
        <f t="shared" si="2516"/>
        <v>100</v>
      </c>
      <c r="CH804" s="1070">
        <f t="shared" si="2516"/>
        <v>100</v>
      </c>
      <c r="CI804" s="1071">
        <f t="shared" si="2516"/>
        <v>100</v>
      </c>
      <c r="CJ804" s="1071">
        <f t="shared" si="2516"/>
        <v>240</v>
      </c>
      <c r="CK804" s="1070">
        <f t="shared" si="2516"/>
        <v>350</v>
      </c>
      <c r="CL804" s="1070">
        <f t="shared" si="2516"/>
        <v>800</v>
      </c>
      <c r="CM804" s="1070">
        <f t="shared" si="2516"/>
        <v>1000</v>
      </c>
      <c r="CN804" s="1070" t="str">
        <f t="shared" si="2516"/>
        <v/>
      </c>
      <c r="CO804" s="1069" t="str">
        <f t="shared" si="2516"/>
        <v/>
      </c>
      <c r="CP804" s="532" t="str">
        <f t="shared" si="2489"/>
        <v/>
      </c>
      <c r="CQ804" s="533" t="str">
        <f t="shared" si="2490"/>
        <v/>
      </c>
      <c r="CR804" s="534" t="str">
        <f t="shared" si="2491"/>
        <v/>
      </c>
      <c r="CS804" s="534" t="str">
        <f t="shared" si="2492"/>
        <v/>
      </c>
      <c r="CT804" s="534">
        <f t="shared" si="2493"/>
        <v>20</v>
      </c>
      <c r="CU804" s="534">
        <f t="shared" si="2494"/>
        <v>100</v>
      </c>
      <c r="CV804" s="534">
        <f t="shared" si="2495"/>
        <v>100</v>
      </c>
      <c r="CW804" s="535">
        <f t="shared" si="2496"/>
        <v>100</v>
      </c>
      <c r="CX804" s="535">
        <f t="shared" si="2497"/>
        <v>100</v>
      </c>
      <c r="CY804" s="535">
        <f t="shared" si="2498"/>
        <v>240</v>
      </c>
      <c r="CZ804" s="534">
        <f t="shared" si="2499"/>
        <v>350</v>
      </c>
      <c r="DA804" s="534">
        <f t="shared" si="2500"/>
        <v>800</v>
      </c>
      <c r="DB804" s="534">
        <f t="shared" si="2501"/>
        <v>1000</v>
      </c>
      <c r="DC804" s="534" t="str">
        <f t="shared" si="2502"/>
        <v/>
      </c>
      <c r="DD804" s="534" t="str">
        <f t="shared" si="2503"/>
        <v/>
      </c>
      <c r="DE804" s="533" t="str">
        <f t="shared" si="2504"/>
        <v/>
      </c>
      <c r="DF804" s="532" t="str">
        <f t="shared" si="2505"/>
        <v/>
      </c>
      <c r="DG804" s="631">
        <f t="shared" si="2506"/>
        <v>2</v>
      </c>
      <c r="DH804" s="96">
        <f t="shared" si="2507"/>
        <v>1</v>
      </c>
      <c r="DI804" s="96">
        <f t="shared" si="2508"/>
        <v>10</v>
      </c>
      <c r="DJ804" s="96">
        <f t="shared" si="2509"/>
        <v>9</v>
      </c>
      <c r="DK804" s="467"/>
      <c r="DL804" s="598"/>
      <c r="DM804" s="580" t="s">
        <v>363</v>
      </c>
      <c r="DN804" s="581"/>
      <c r="DO804" s="762">
        <f>BV796</f>
        <v>0</v>
      </c>
      <c r="DP804" s="762">
        <f>BW796</f>
        <v>0</v>
      </c>
      <c r="DQ804" s="762">
        <f>BX796</f>
        <v>0</v>
      </c>
      <c r="DR804" s="762">
        <f>BY796</f>
        <v>0</v>
      </c>
      <c r="DS804" s="599" t="s">
        <v>364</v>
      </c>
      <c r="DT804" s="468"/>
    </row>
    <row r="805" spans="1:124" s="470" customFormat="1" ht="15.75" customHeight="1">
      <c r="A805" s="758" t="s">
        <v>365</v>
      </c>
      <c r="B805" s="212"/>
      <c r="C805" s="212">
        <v>892</v>
      </c>
      <c r="D805" s="212">
        <v>1080</v>
      </c>
      <c r="E805" s="212">
        <v>1656</v>
      </c>
      <c r="F805" s="212">
        <v>1200</v>
      </c>
      <c r="G805" s="212"/>
      <c r="H805" s="212"/>
      <c r="I805" s="212">
        <v>300</v>
      </c>
      <c r="J805" s="212">
        <v>1170</v>
      </c>
      <c r="K805" s="212"/>
      <c r="L805" s="212"/>
      <c r="M805" s="212"/>
      <c r="N805" s="212"/>
      <c r="O805" s="212"/>
      <c r="P805" s="212"/>
      <c r="Q805" s="212"/>
      <c r="R805" s="212"/>
      <c r="S805" s="754"/>
      <c r="T805" s="212"/>
      <c r="U805" s="212"/>
      <c r="V805" s="212"/>
      <c r="W805" s="212"/>
      <c r="X805" s="212"/>
      <c r="Y805" s="212"/>
      <c r="Z805" s="1457"/>
      <c r="AA805" s="1338"/>
      <c r="AB805" s="1338">
        <v>1120</v>
      </c>
      <c r="AC805" s="1338">
        <v>2000</v>
      </c>
      <c r="AD805" s="212"/>
      <c r="AE805" s="1338">
        <v>2500</v>
      </c>
      <c r="AF805" s="212"/>
      <c r="AG805" s="281"/>
      <c r="AH805" s="212"/>
      <c r="AI805" s="212"/>
      <c r="AJ805" s="212"/>
      <c r="AK805" s="754"/>
      <c r="AL805" s="212">
        <v>24000</v>
      </c>
      <c r="AM805" s="212"/>
      <c r="AN805" s="212">
        <v>10560</v>
      </c>
      <c r="AO805" s="212">
        <v>1980</v>
      </c>
      <c r="AP805" s="212"/>
      <c r="AQ805" s="212"/>
      <c r="AR805" s="212">
        <v>5170</v>
      </c>
      <c r="AS805" s="212">
        <v>4350</v>
      </c>
      <c r="AT805" s="212">
        <v>4270</v>
      </c>
      <c r="AU805" s="212">
        <v>1980</v>
      </c>
      <c r="AV805" s="212"/>
      <c r="AW805" s="212">
        <v>1200</v>
      </c>
      <c r="AX805" s="212"/>
      <c r="AY805" s="212"/>
      <c r="AZ805" s="212"/>
      <c r="BA805" s="212"/>
      <c r="BB805" s="212"/>
      <c r="BC805" s="754"/>
      <c r="BD805" s="1338">
        <v>8900</v>
      </c>
      <c r="BE805" s="1338">
        <v>2800</v>
      </c>
      <c r="BF805" s="1338">
        <v>6500</v>
      </c>
      <c r="BG805" s="1338"/>
      <c r="BH805" s="1338"/>
      <c r="BI805" s="1338">
        <v>2200</v>
      </c>
      <c r="BJ805" s="1338">
        <v>800</v>
      </c>
      <c r="BK805" s="1338">
        <v>4800</v>
      </c>
      <c r="BL805" s="1338">
        <v>4800</v>
      </c>
      <c r="BM805" s="1338">
        <v>4695</v>
      </c>
      <c r="BN805" s="1338"/>
      <c r="BO805" s="1338"/>
      <c r="BP805" s="1338"/>
      <c r="BQ805" s="1338"/>
      <c r="BR805" s="1338"/>
      <c r="BS805" s="1338"/>
      <c r="BT805" s="1338"/>
      <c r="BU805" s="754"/>
      <c r="BV805" s="212">
        <v>1080</v>
      </c>
      <c r="BW805" s="212">
        <v>2000</v>
      </c>
      <c r="BX805" s="212">
        <v>4350</v>
      </c>
      <c r="BY805" s="212">
        <v>4800</v>
      </c>
      <c r="BZ805" s="578">
        <f t="shared" si="2484"/>
        <v>1085.5</v>
      </c>
      <c r="CA805" s="578">
        <f t="shared" si="2485"/>
        <v>2000</v>
      </c>
      <c r="CB805" s="578">
        <f t="shared" si="2486"/>
        <v>4718.333333333333</v>
      </c>
      <c r="CC805" s="665">
        <f t="shared" si="2487"/>
        <v>4299.166666666667</v>
      </c>
      <c r="CD805" s="1069" t="str">
        <f t="shared" si="2510"/>
        <v/>
      </c>
      <c r="CE805" s="1070" t="str">
        <f t="shared" si="2516"/>
        <v/>
      </c>
      <c r="CF805" s="1070">
        <f t="shared" si="2516"/>
        <v>800</v>
      </c>
      <c r="CG805" s="1070">
        <f t="shared" si="2516"/>
        <v>2200</v>
      </c>
      <c r="CH805" s="1070">
        <f t="shared" si="2516"/>
        <v>2800</v>
      </c>
      <c r="CI805" s="1071">
        <f t="shared" si="2516"/>
        <v>4695</v>
      </c>
      <c r="CJ805" s="1071">
        <f t="shared" si="2516"/>
        <v>4800</v>
      </c>
      <c r="CK805" s="1070">
        <f t="shared" si="2516"/>
        <v>4800</v>
      </c>
      <c r="CL805" s="1070">
        <f t="shared" si="2516"/>
        <v>6500</v>
      </c>
      <c r="CM805" s="1070">
        <f t="shared" si="2516"/>
        <v>8900</v>
      </c>
      <c r="CN805" s="1070" t="str">
        <f t="shared" si="2516"/>
        <v/>
      </c>
      <c r="CO805" s="1069" t="str">
        <f t="shared" si="2516"/>
        <v/>
      </c>
      <c r="CP805" s="532" t="str">
        <f t="shared" si="2489"/>
        <v/>
      </c>
      <c r="CQ805" s="533" t="str">
        <f t="shared" si="2490"/>
        <v/>
      </c>
      <c r="CR805" s="534" t="str">
        <f t="shared" si="2491"/>
        <v/>
      </c>
      <c r="CS805" s="534" t="str">
        <f t="shared" si="2492"/>
        <v/>
      </c>
      <c r="CT805" s="534" t="str">
        <f t="shared" si="2493"/>
        <v/>
      </c>
      <c r="CU805" s="534">
        <f t="shared" si="2494"/>
        <v>800</v>
      </c>
      <c r="CV805" s="534">
        <f t="shared" si="2495"/>
        <v>2200</v>
      </c>
      <c r="CW805" s="535">
        <f t="shared" si="2496"/>
        <v>2800</v>
      </c>
      <c r="CX805" s="535">
        <f t="shared" si="2497"/>
        <v>4695</v>
      </c>
      <c r="CY805" s="535">
        <f t="shared" si="2498"/>
        <v>4800</v>
      </c>
      <c r="CZ805" s="534">
        <f t="shared" si="2499"/>
        <v>4800</v>
      </c>
      <c r="DA805" s="534">
        <f t="shared" si="2500"/>
        <v>6500</v>
      </c>
      <c r="DB805" s="534">
        <f t="shared" si="2501"/>
        <v>8900</v>
      </c>
      <c r="DC805" s="534" t="str">
        <f t="shared" si="2502"/>
        <v/>
      </c>
      <c r="DD805" s="534" t="str">
        <f t="shared" si="2503"/>
        <v/>
      </c>
      <c r="DE805" s="533" t="str">
        <f t="shared" si="2504"/>
        <v/>
      </c>
      <c r="DF805" s="532" t="str">
        <f t="shared" si="2505"/>
        <v/>
      </c>
      <c r="DG805" s="631">
        <f t="shared" si="2506"/>
        <v>6</v>
      </c>
      <c r="DH805" s="96">
        <f t="shared" si="2507"/>
        <v>3</v>
      </c>
      <c r="DI805" s="96">
        <f t="shared" si="2508"/>
        <v>8</v>
      </c>
      <c r="DJ805" s="96">
        <f t="shared" si="2509"/>
        <v>8</v>
      </c>
      <c r="DK805" s="467"/>
      <c r="DL805" s="598"/>
      <c r="DM805" s="188"/>
      <c r="DN805" s="188"/>
      <c r="DO805" s="188"/>
      <c r="DP805" s="188"/>
      <c r="DQ805" s="188"/>
      <c r="DR805" s="188"/>
      <c r="DS805" s="599"/>
      <c r="DT805" s="468"/>
    </row>
    <row r="806" spans="1:124" s="470" customFormat="1" ht="15.75" customHeight="1">
      <c r="A806" s="758" t="s">
        <v>366</v>
      </c>
      <c r="B806" s="212">
        <v>10</v>
      </c>
      <c r="C806" s="212">
        <v>9.5</v>
      </c>
      <c r="D806" s="212">
        <v>10</v>
      </c>
      <c r="E806" s="212">
        <v>11</v>
      </c>
      <c r="F806" s="212">
        <v>10</v>
      </c>
      <c r="G806" s="212"/>
      <c r="H806" s="212">
        <v>9.5</v>
      </c>
      <c r="I806" s="212">
        <v>11</v>
      </c>
      <c r="J806" s="212">
        <v>10</v>
      </c>
      <c r="K806" s="212"/>
      <c r="L806" s="212"/>
      <c r="M806" s="212"/>
      <c r="N806" s="212"/>
      <c r="O806" s="212"/>
      <c r="P806" s="212"/>
      <c r="Q806" s="212"/>
      <c r="R806" s="212"/>
      <c r="S806" s="754"/>
      <c r="T806" s="212"/>
      <c r="U806" s="212"/>
      <c r="V806" s="212"/>
      <c r="W806" s="212"/>
      <c r="X806" s="212"/>
      <c r="Y806" s="212"/>
      <c r="Z806" s="1338">
        <v>9.5</v>
      </c>
      <c r="AA806" s="1338"/>
      <c r="AB806" s="1338">
        <v>10</v>
      </c>
      <c r="AC806" s="1338">
        <v>10</v>
      </c>
      <c r="AD806" s="212"/>
      <c r="AE806" s="1338">
        <v>11</v>
      </c>
      <c r="AF806" s="212"/>
      <c r="AG806" s="212"/>
      <c r="AH806" s="212"/>
      <c r="AI806" s="212"/>
      <c r="AJ806" s="212"/>
      <c r="AK806" s="754"/>
      <c r="AL806" s="212">
        <v>10</v>
      </c>
      <c r="AM806" s="212"/>
      <c r="AN806" s="212"/>
      <c r="AO806" s="212"/>
      <c r="AP806" s="212"/>
      <c r="AQ806" s="212"/>
      <c r="AR806" s="212"/>
      <c r="AS806" s="212"/>
      <c r="AT806" s="212"/>
      <c r="AU806" s="212"/>
      <c r="AV806" s="212"/>
      <c r="AW806" s="212"/>
      <c r="AX806" s="212"/>
      <c r="AY806" s="212"/>
      <c r="AZ806" s="212"/>
      <c r="BA806" s="212"/>
      <c r="BB806" s="212"/>
      <c r="BC806" s="754"/>
      <c r="BD806" s="1338">
        <v>90</v>
      </c>
      <c r="BE806" s="1338">
        <v>120</v>
      </c>
      <c r="BF806" s="1338">
        <v>120</v>
      </c>
      <c r="BG806" s="1338">
        <v>90</v>
      </c>
      <c r="BH806" s="1338"/>
      <c r="BI806" s="1338">
        <v>80</v>
      </c>
      <c r="BJ806" s="1338"/>
      <c r="BK806" s="1338">
        <v>99</v>
      </c>
      <c r="BL806" s="1338">
        <v>144</v>
      </c>
      <c r="BM806" s="1338">
        <v>120</v>
      </c>
      <c r="BN806" s="1338"/>
      <c r="BO806" s="1338"/>
      <c r="BP806" s="1338"/>
      <c r="BQ806" s="1338"/>
      <c r="BR806" s="1338"/>
      <c r="BS806" s="1338"/>
      <c r="BT806" s="1338"/>
      <c r="BU806" s="754"/>
      <c r="BV806" s="212">
        <v>10</v>
      </c>
      <c r="BW806" s="212">
        <v>10</v>
      </c>
      <c r="BX806" s="212"/>
      <c r="BY806" s="212">
        <v>108</v>
      </c>
      <c r="BZ806" s="578">
        <f t="shared" si="2484"/>
        <v>10.083333333333334</v>
      </c>
      <c r="CA806" s="578">
        <f t="shared" si="2485"/>
        <v>10</v>
      </c>
      <c r="CB806" s="578" t="str">
        <f t="shared" si="2486"/>
        <v/>
      </c>
      <c r="CC806" s="665">
        <f t="shared" si="2487"/>
        <v>106.5</v>
      </c>
      <c r="CD806" s="1069" t="str">
        <f t="shared" si="2510"/>
        <v/>
      </c>
      <c r="CE806" s="1070" t="str">
        <f t="shared" si="2516"/>
        <v/>
      </c>
      <c r="CF806" s="1070">
        <f t="shared" si="2516"/>
        <v>80</v>
      </c>
      <c r="CG806" s="1070">
        <f t="shared" si="2516"/>
        <v>90</v>
      </c>
      <c r="CH806" s="1070">
        <f t="shared" si="2516"/>
        <v>90</v>
      </c>
      <c r="CI806" s="1071">
        <f t="shared" si="2516"/>
        <v>99</v>
      </c>
      <c r="CJ806" s="1071">
        <f t="shared" si="2516"/>
        <v>120</v>
      </c>
      <c r="CK806" s="1070">
        <f t="shared" si="2516"/>
        <v>120</v>
      </c>
      <c r="CL806" s="1070">
        <f t="shared" si="2516"/>
        <v>120</v>
      </c>
      <c r="CM806" s="1070">
        <f t="shared" si="2516"/>
        <v>144</v>
      </c>
      <c r="CN806" s="1070" t="str">
        <f t="shared" si="2516"/>
        <v/>
      </c>
      <c r="CO806" s="1069" t="str">
        <f t="shared" si="2516"/>
        <v/>
      </c>
      <c r="CP806" s="532" t="str">
        <f t="shared" si="2489"/>
        <v/>
      </c>
      <c r="CQ806" s="533" t="str">
        <f t="shared" si="2490"/>
        <v/>
      </c>
      <c r="CR806" s="534" t="str">
        <f t="shared" si="2491"/>
        <v/>
      </c>
      <c r="CS806" s="534" t="str">
        <f t="shared" si="2492"/>
        <v/>
      </c>
      <c r="CT806" s="534" t="str">
        <f t="shared" si="2493"/>
        <v/>
      </c>
      <c r="CU806" s="534">
        <f t="shared" si="2494"/>
        <v>80</v>
      </c>
      <c r="CV806" s="534">
        <f t="shared" si="2495"/>
        <v>90</v>
      </c>
      <c r="CW806" s="535">
        <f t="shared" si="2496"/>
        <v>90</v>
      </c>
      <c r="CX806" s="535">
        <f t="shared" si="2497"/>
        <v>99</v>
      </c>
      <c r="CY806" s="535">
        <f t="shared" si="2498"/>
        <v>120</v>
      </c>
      <c r="CZ806" s="534">
        <f t="shared" si="2499"/>
        <v>120</v>
      </c>
      <c r="DA806" s="534">
        <f t="shared" si="2500"/>
        <v>120</v>
      </c>
      <c r="DB806" s="534">
        <f t="shared" si="2501"/>
        <v>144</v>
      </c>
      <c r="DC806" s="534" t="str">
        <f t="shared" si="2502"/>
        <v/>
      </c>
      <c r="DD806" s="534" t="str">
        <f t="shared" si="2503"/>
        <v/>
      </c>
      <c r="DE806" s="533" t="str">
        <f t="shared" si="2504"/>
        <v/>
      </c>
      <c r="DF806" s="532" t="str">
        <f t="shared" si="2505"/>
        <v/>
      </c>
      <c r="DG806" s="631">
        <f t="shared" si="2506"/>
        <v>8</v>
      </c>
      <c r="DH806" s="96">
        <f t="shared" si="2507"/>
        <v>4</v>
      </c>
      <c r="DI806" s="96">
        <f t="shared" si="2508"/>
        <v>1</v>
      </c>
      <c r="DJ806" s="96">
        <f t="shared" si="2509"/>
        <v>8</v>
      </c>
      <c r="DK806" s="467"/>
      <c r="DL806" s="599"/>
      <c r="DM806" s="599"/>
      <c r="DN806" s="599"/>
      <c r="DO806" s="599"/>
      <c r="DP806" s="599"/>
      <c r="DQ806" s="599"/>
      <c r="DR806" s="599"/>
      <c r="DS806" s="599"/>
      <c r="DT806" s="468"/>
    </row>
    <row r="807" spans="1:124" s="470" customFormat="1" ht="15.75" customHeight="1">
      <c r="A807" s="1114" t="s">
        <v>704</v>
      </c>
      <c r="B807" s="212"/>
      <c r="C807" s="212"/>
      <c r="D807" s="212"/>
      <c r="E807" s="212"/>
      <c r="F807" s="212"/>
      <c r="G807" s="212"/>
      <c r="H807" s="212"/>
      <c r="I807" s="212"/>
      <c r="J807" s="212"/>
      <c r="K807" s="212"/>
      <c r="L807" s="212"/>
      <c r="M807" s="212"/>
      <c r="N807" s="212"/>
      <c r="O807" s="212"/>
      <c r="P807" s="212"/>
      <c r="Q807" s="212"/>
      <c r="R807" s="212"/>
      <c r="S807" s="754"/>
      <c r="T807" s="212"/>
      <c r="U807" s="212"/>
      <c r="V807" s="212"/>
      <c r="W807" s="212"/>
      <c r="X807" s="212"/>
      <c r="Y807" s="212"/>
      <c r="Z807" s="1338"/>
      <c r="AA807" s="1338"/>
      <c r="AB807" s="1338"/>
      <c r="AC807" s="1338"/>
      <c r="AD807" s="212"/>
      <c r="AE807" s="1338"/>
      <c r="AF807" s="212"/>
      <c r="AG807" s="212"/>
      <c r="AH807" s="212"/>
      <c r="AI807" s="212"/>
      <c r="AJ807" s="212"/>
      <c r="AK807" s="754"/>
      <c r="AL807" s="212"/>
      <c r="AM807" s="212"/>
      <c r="AN807" s="212"/>
      <c r="AO807" s="212"/>
      <c r="AP807" s="212"/>
      <c r="AQ807" s="212"/>
      <c r="AR807" s="212"/>
      <c r="AS807" s="212"/>
      <c r="AT807" s="212"/>
      <c r="AU807" s="212"/>
      <c r="AV807" s="212"/>
      <c r="AW807" s="212"/>
      <c r="AX807" s="212"/>
      <c r="AY807" s="212"/>
      <c r="AZ807" s="212"/>
      <c r="BA807" s="212"/>
      <c r="BB807" s="212"/>
      <c r="BC807" s="754"/>
      <c r="BD807" s="1338"/>
      <c r="BE807" s="1338"/>
      <c r="BF807" s="1338"/>
      <c r="BG807" s="1338"/>
      <c r="BH807" s="1338"/>
      <c r="BI807" s="1338"/>
      <c r="BJ807" s="1338"/>
      <c r="BK807" s="1338"/>
      <c r="BL807" s="1338"/>
      <c r="BM807" s="1338"/>
      <c r="BN807" s="1338"/>
      <c r="BO807" s="1338"/>
      <c r="BP807" s="1338"/>
      <c r="BQ807" s="1338"/>
      <c r="BR807" s="1338"/>
      <c r="BS807" s="1338"/>
      <c r="BT807" s="1338"/>
      <c r="BU807" s="754"/>
      <c r="BV807" s="212"/>
      <c r="BW807" s="212"/>
      <c r="BX807" s="212"/>
      <c r="BY807" s="212"/>
      <c r="BZ807" s="578"/>
      <c r="CA807" s="578"/>
      <c r="CB807" s="578"/>
      <c r="CC807" s="665"/>
      <c r="CD807" s="1069"/>
      <c r="CE807" s="1070"/>
      <c r="CF807" s="1070"/>
      <c r="CG807" s="1070"/>
      <c r="CH807" s="1070"/>
      <c r="CI807" s="1071"/>
      <c r="CJ807" s="1071"/>
      <c r="CK807" s="1070"/>
      <c r="CL807" s="1070"/>
      <c r="CM807" s="1070"/>
      <c r="CN807" s="1070"/>
      <c r="CO807" s="1069"/>
      <c r="CP807" s="532"/>
      <c r="CQ807" s="533"/>
      <c r="CR807" s="534"/>
      <c r="CS807" s="534"/>
      <c r="CT807" s="534"/>
      <c r="CU807" s="534"/>
      <c r="CV807" s="534"/>
      <c r="CW807" s="535"/>
      <c r="CX807" s="535"/>
      <c r="CY807" s="535"/>
      <c r="CZ807" s="534"/>
      <c r="DA807" s="534"/>
      <c r="DB807" s="534"/>
      <c r="DC807" s="534"/>
      <c r="DD807" s="534"/>
      <c r="DE807" s="533"/>
      <c r="DF807" s="532"/>
      <c r="DG807" s="631"/>
      <c r="DH807" s="96"/>
      <c r="DI807" s="96"/>
      <c r="DJ807" s="96"/>
      <c r="DK807" s="467"/>
      <c r="DL807" s="599"/>
      <c r="DM807" s="599"/>
      <c r="DN807" s="599"/>
      <c r="DO807" s="599"/>
      <c r="DP807" s="599"/>
      <c r="DQ807" s="599"/>
      <c r="DR807" s="599"/>
      <c r="DS807" s="599"/>
      <c r="DT807" s="468"/>
    </row>
    <row r="808" spans="1:124" s="470" customFormat="1" ht="15.75" customHeight="1">
      <c r="A808" s="1114" t="s">
        <v>705</v>
      </c>
      <c r="B808" s="212"/>
      <c r="C808" s="212"/>
      <c r="D808" s="212"/>
      <c r="E808" s="212"/>
      <c r="F808" s="212"/>
      <c r="G808" s="212"/>
      <c r="H808" s="212"/>
      <c r="I808" s="212"/>
      <c r="J808" s="212"/>
      <c r="K808" s="212"/>
      <c r="L808" s="212"/>
      <c r="M808" s="212"/>
      <c r="N808" s="212"/>
      <c r="O808" s="212"/>
      <c r="P808" s="212"/>
      <c r="Q808" s="212"/>
      <c r="R808" s="212"/>
      <c r="S808" s="754"/>
      <c r="T808" s="212"/>
      <c r="U808" s="212"/>
      <c r="V808" s="212"/>
      <c r="W808" s="212"/>
      <c r="X808" s="212"/>
      <c r="Y808" s="212"/>
      <c r="Z808" s="1338"/>
      <c r="AA808" s="1338"/>
      <c r="AB808" s="1338"/>
      <c r="AC808" s="1338"/>
      <c r="AD808" s="212"/>
      <c r="AE808" s="1338"/>
      <c r="AF808" s="212"/>
      <c r="AG808" s="212"/>
      <c r="AH808" s="212"/>
      <c r="AI808" s="212"/>
      <c r="AJ808" s="212"/>
      <c r="AK808" s="754"/>
      <c r="AL808" s="212"/>
      <c r="AM808" s="212"/>
      <c r="AN808" s="212"/>
      <c r="AO808" s="212"/>
      <c r="AP808" s="212"/>
      <c r="AQ808" s="212"/>
      <c r="AR808" s="212"/>
      <c r="AS808" s="212"/>
      <c r="AT808" s="212"/>
      <c r="AU808" s="212"/>
      <c r="AV808" s="212"/>
      <c r="AW808" s="212"/>
      <c r="AX808" s="212"/>
      <c r="AY808" s="212"/>
      <c r="AZ808" s="212"/>
      <c r="BA808" s="212"/>
      <c r="BB808" s="212"/>
      <c r="BC808" s="754"/>
      <c r="BD808" s="1338"/>
      <c r="BE808" s="1338"/>
      <c r="BF808" s="1338"/>
      <c r="BG808" s="1338"/>
      <c r="BH808" s="1338"/>
      <c r="BI808" s="1338"/>
      <c r="BJ808" s="1338"/>
      <c r="BK808" s="1338"/>
      <c r="BL808" s="1338"/>
      <c r="BM808" s="1338"/>
      <c r="BN808" s="1338"/>
      <c r="BO808" s="1338"/>
      <c r="BP808" s="1338"/>
      <c r="BQ808" s="1338"/>
      <c r="BR808" s="1338"/>
      <c r="BS808" s="1338"/>
      <c r="BT808" s="1338"/>
      <c r="BU808" s="754"/>
      <c r="BV808" s="212"/>
      <c r="BW808" s="212"/>
      <c r="BX808" s="212"/>
      <c r="BY808" s="212"/>
      <c r="BZ808" s="578"/>
      <c r="CA808" s="578"/>
      <c r="CB808" s="578"/>
      <c r="CC808" s="665"/>
      <c r="CD808" s="1069"/>
      <c r="CE808" s="1070"/>
      <c r="CF808" s="1070"/>
      <c r="CG808" s="1070"/>
      <c r="CH808" s="1070"/>
      <c r="CI808" s="1071"/>
      <c r="CJ808" s="1071"/>
      <c r="CK808" s="1070"/>
      <c r="CL808" s="1070"/>
      <c r="CM808" s="1070"/>
      <c r="CN808" s="1070"/>
      <c r="CO808" s="1069"/>
      <c r="CP808" s="532"/>
      <c r="CQ808" s="533"/>
      <c r="CR808" s="534"/>
      <c r="CS808" s="534"/>
      <c r="CT808" s="534"/>
      <c r="CU808" s="534"/>
      <c r="CV808" s="534"/>
      <c r="CW808" s="535"/>
      <c r="CX808" s="535"/>
      <c r="CY808" s="535"/>
      <c r="CZ808" s="534"/>
      <c r="DA808" s="534"/>
      <c r="DB808" s="534"/>
      <c r="DC808" s="534"/>
      <c r="DD808" s="534"/>
      <c r="DE808" s="533"/>
      <c r="DF808" s="532"/>
      <c r="DG808" s="631"/>
      <c r="DH808" s="96"/>
      <c r="DI808" s="96"/>
      <c r="DJ808" s="96"/>
      <c r="DK808" s="467"/>
      <c r="DL808" s="599"/>
      <c r="DM808" s="599"/>
      <c r="DN808" s="599"/>
      <c r="DO808" s="599"/>
      <c r="DP808" s="599"/>
      <c r="DQ808" s="599"/>
      <c r="DR808" s="599"/>
      <c r="DS808" s="599"/>
      <c r="DT808" s="468"/>
    </row>
    <row r="809" spans="1:124" s="470" customFormat="1" ht="15.75" customHeight="1">
      <c r="A809" s="763" t="s">
        <v>367</v>
      </c>
      <c r="B809" s="212"/>
      <c r="C809" s="212"/>
      <c r="D809" s="212"/>
      <c r="E809" s="212"/>
      <c r="F809" s="212"/>
      <c r="G809" s="212"/>
      <c r="H809" s="212"/>
      <c r="I809" s="212"/>
      <c r="J809" s="212"/>
      <c r="K809" s="212"/>
      <c r="L809" s="212"/>
      <c r="M809" s="212"/>
      <c r="N809" s="212"/>
      <c r="O809" s="212"/>
      <c r="P809" s="212"/>
      <c r="Q809" s="212"/>
      <c r="R809" s="212"/>
      <c r="S809" s="754"/>
      <c r="T809" s="212"/>
      <c r="U809" s="212"/>
      <c r="V809" s="212"/>
      <c r="W809" s="212"/>
      <c r="X809" s="212"/>
      <c r="Y809" s="212"/>
      <c r="Z809" s="1338"/>
      <c r="AA809" s="1338"/>
      <c r="AB809" s="1338"/>
      <c r="AC809" s="1338"/>
      <c r="AD809" s="212"/>
      <c r="AE809" s="1338"/>
      <c r="AF809" s="212"/>
      <c r="AG809" s="212"/>
      <c r="AH809" s="212"/>
      <c r="AI809" s="212"/>
      <c r="AJ809" s="212"/>
      <c r="AK809" s="754"/>
      <c r="AL809" s="212"/>
      <c r="AM809" s="212"/>
      <c r="AN809" s="212"/>
      <c r="AO809" s="212"/>
      <c r="AP809" s="212"/>
      <c r="AQ809" s="212"/>
      <c r="AR809" s="212"/>
      <c r="AS809" s="212"/>
      <c r="AT809" s="212"/>
      <c r="AU809" s="212"/>
      <c r="AV809" s="212"/>
      <c r="AW809" s="212"/>
      <c r="AX809" s="212"/>
      <c r="AY809" s="212"/>
      <c r="AZ809" s="212"/>
      <c r="BA809" s="212"/>
      <c r="BB809" s="212"/>
      <c r="BC809" s="754"/>
      <c r="BD809" s="1338"/>
      <c r="BE809" s="1338"/>
      <c r="BF809" s="1338"/>
      <c r="BG809" s="1338"/>
      <c r="BH809" s="1338"/>
      <c r="BI809" s="1338"/>
      <c r="BJ809" s="1338"/>
      <c r="BK809" s="1338"/>
      <c r="BL809" s="1338"/>
      <c r="BM809" s="1338"/>
      <c r="BN809" s="1338"/>
      <c r="BO809" s="1338"/>
      <c r="BP809" s="1338"/>
      <c r="BQ809" s="1338"/>
      <c r="BR809" s="1338"/>
      <c r="BS809" s="1338"/>
      <c r="BT809" s="1338"/>
      <c r="BU809" s="754"/>
      <c r="BV809" s="212"/>
      <c r="BW809" s="212"/>
      <c r="BX809" s="212"/>
      <c r="BY809" s="212"/>
      <c r="BZ809" s="578" t="str">
        <f>IF(DG809&lt;3,"",(SUM(B809:R809)-MIN(B809:R809)-MAX(B809:R809))/(DG809-2))</f>
        <v/>
      </c>
      <c r="CA809" s="578" t="str">
        <f>IF(DH809&lt;3,"",(SUM(T809:AJ809)-MIN(T809:AJ809)-MAX(T809:AJ809))/(DH809-2))</f>
        <v/>
      </c>
      <c r="CB809" s="578" t="str">
        <f>IF(DI809&lt;3,"",(SUM(AL809:BB809)-MIN(AL809:BB809)-MAX(AL809:BB809))/(DI809-2))</f>
        <v/>
      </c>
      <c r="CC809" s="665" t="str">
        <f>IF(DJ809&lt;3,"",(SUM(BD809:BT809)-MIN(BD809:BT809)-MAX(BD809:BT809))/(DJ809-2))</f>
        <v/>
      </c>
      <c r="CD809" s="1069" t="str">
        <f t="shared" si="2510"/>
        <v/>
      </c>
      <c r="CE809" s="1070" t="str">
        <f t="shared" si="2516"/>
        <v/>
      </c>
      <c r="CF809" s="1070" t="str">
        <f t="shared" si="2516"/>
        <v/>
      </c>
      <c r="CG809" s="1070" t="str">
        <f t="shared" si="2516"/>
        <v/>
      </c>
      <c r="CH809" s="1070" t="str">
        <f t="shared" si="2516"/>
        <v/>
      </c>
      <c r="CI809" s="1071" t="str">
        <f t="shared" si="2516"/>
        <v/>
      </c>
      <c r="CJ809" s="1071" t="str">
        <f t="shared" si="2516"/>
        <v/>
      </c>
      <c r="CK809" s="1070" t="str">
        <f t="shared" si="2516"/>
        <v/>
      </c>
      <c r="CL809" s="1070" t="str">
        <f t="shared" si="2516"/>
        <v/>
      </c>
      <c r="CM809" s="1070" t="str">
        <f t="shared" si="2516"/>
        <v/>
      </c>
      <c r="CN809" s="1070" t="str">
        <f t="shared" si="2516"/>
        <v/>
      </c>
      <c r="CO809" s="1069" t="str">
        <f t="shared" si="2516"/>
        <v/>
      </c>
      <c r="CP809" s="532" t="str">
        <f t="shared" si="2489"/>
        <v/>
      </c>
      <c r="CQ809" s="533" t="str">
        <f t="shared" si="2490"/>
        <v/>
      </c>
      <c r="CR809" s="534" t="str">
        <f t="shared" si="2491"/>
        <v/>
      </c>
      <c r="CS809" s="534" t="str">
        <f t="shared" si="2492"/>
        <v/>
      </c>
      <c r="CT809" s="534" t="str">
        <f t="shared" si="2493"/>
        <v/>
      </c>
      <c r="CU809" s="534" t="str">
        <f t="shared" si="2494"/>
        <v/>
      </c>
      <c r="CV809" s="534" t="str">
        <f t="shared" si="2495"/>
        <v/>
      </c>
      <c r="CW809" s="535" t="str">
        <f t="shared" si="2496"/>
        <v/>
      </c>
      <c r="CX809" s="535" t="str">
        <f t="shared" si="2497"/>
        <v/>
      </c>
      <c r="CY809" s="535" t="str">
        <f t="shared" si="2498"/>
        <v/>
      </c>
      <c r="CZ809" s="534" t="str">
        <f t="shared" si="2499"/>
        <v/>
      </c>
      <c r="DA809" s="534" t="str">
        <f t="shared" si="2500"/>
        <v/>
      </c>
      <c r="DB809" s="534" t="str">
        <f t="shared" si="2501"/>
        <v/>
      </c>
      <c r="DC809" s="534" t="str">
        <f t="shared" si="2502"/>
        <v/>
      </c>
      <c r="DD809" s="534" t="str">
        <f t="shared" si="2503"/>
        <v/>
      </c>
      <c r="DE809" s="533" t="str">
        <f t="shared" si="2504"/>
        <v/>
      </c>
      <c r="DF809" s="532" t="str">
        <f t="shared" si="2505"/>
        <v/>
      </c>
      <c r="DG809" s="631">
        <f>COUNT(B809:R809)</f>
        <v>0</v>
      </c>
      <c r="DH809" s="96">
        <f>COUNT(T809:AJ809)</f>
        <v>0</v>
      </c>
      <c r="DI809" s="96">
        <f>COUNT(AL809:BB809)</f>
        <v>0</v>
      </c>
      <c r="DJ809" s="96">
        <f>COUNT(BD809:BT809)</f>
        <v>0</v>
      </c>
      <c r="DK809" s="467"/>
      <c r="DL809" s="599"/>
      <c r="DM809" s="599"/>
      <c r="DN809" s="599"/>
      <c r="DO809" s="599"/>
      <c r="DP809" s="599"/>
      <c r="DQ809" s="599"/>
      <c r="DR809" s="599"/>
      <c r="DS809" s="599"/>
      <c r="DT809" s="468"/>
    </row>
    <row r="810" spans="1:124" s="470" customFormat="1" ht="15.75" customHeight="1">
      <c r="A810" s="763" t="s">
        <v>368</v>
      </c>
      <c r="B810" s="764"/>
      <c r="C810" s="764">
        <v>1200</v>
      </c>
      <c r="D810" s="764">
        <v>1440</v>
      </c>
      <c r="E810" s="764">
        <v>20000</v>
      </c>
      <c r="F810" s="764">
        <v>20000</v>
      </c>
      <c r="G810" s="764"/>
      <c r="H810" s="764"/>
      <c r="I810" s="764"/>
      <c r="J810" s="764">
        <v>6000</v>
      </c>
      <c r="K810" s="764"/>
      <c r="L810" s="764"/>
      <c r="M810" s="764"/>
      <c r="N810" s="764"/>
      <c r="O810" s="764"/>
      <c r="P810" s="764"/>
      <c r="Q810" s="764"/>
      <c r="R810" s="764"/>
      <c r="S810" s="754"/>
      <c r="T810" s="212"/>
      <c r="U810" s="212"/>
      <c r="V810" s="212"/>
      <c r="W810" s="212"/>
      <c r="X810" s="212"/>
      <c r="Y810" s="212"/>
      <c r="Z810" s="1457">
        <v>1500</v>
      </c>
      <c r="AA810" s="1338"/>
      <c r="AB810" s="1338">
        <v>7000</v>
      </c>
      <c r="AC810" s="1338">
        <v>12000</v>
      </c>
      <c r="AD810" s="212"/>
      <c r="AE810" s="1338">
        <v>15000</v>
      </c>
      <c r="AF810" s="212"/>
      <c r="AG810" s="212"/>
      <c r="AH810" s="212"/>
      <c r="AI810" s="212"/>
      <c r="AJ810" s="212"/>
      <c r="AK810" s="754"/>
      <c r="AL810" s="212"/>
      <c r="AM810" s="212"/>
      <c r="AN810" s="212"/>
      <c r="AO810" s="212"/>
      <c r="AP810" s="212"/>
      <c r="AQ810" s="212"/>
      <c r="AR810" s="212"/>
      <c r="AS810" s="212"/>
      <c r="AT810" s="212"/>
      <c r="AU810" s="212"/>
      <c r="AV810" s="212"/>
      <c r="AW810" s="212"/>
      <c r="AX810" s="212"/>
      <c r="AY810" s="212"/>
      <c r="AZ810" s="212"/>
      <c r="BA810" s="212"/>
      <c r="BB810" s="212"/>
      <c r="BC810" s="754"/>
      <c r="BD810" s="1338"/>
      <c r="BE810" s="1338"/>
      <c r="BF810" s="1338"/>
      <c r="BG810" s="1338"/>
      <c r="BH810" s="1338"/>
      <c r="BI810" s="1338">
        <v>6200</v>
      </c>
      <c r="BJ810" s="1338"/>
      <c r="BK810" s="1338"/>
      <c r="BL810" s="1338"/>
      <c r="BM810" s="1338"/>
      <c r="BN810" s="1338"/>
      <c r="BO810" s="1338"/>
      <c r="BP810" s="1338"/>
      <c r="BQ810" s="1338"/>
      <c r="BR810" s="1338"/>
      <c r="BS810" s="1338"/>
      <c r="BT810" s="1338"/>
      <c r="BU810" s="754"/>
      <c r="BV810" s="212">
        <v>1500</v>
      </c>
      <c r="BW810" s="212">
        <v>1500</v>
      </c>
      <c r="BX810" s="212">
        <v>6000</v>
      </c>
      <c r="BY810" s="212">
        <v>6000</v>
      </c>
      <c r="BZ810" s="578">
        <f>IF(DG810&lt;3,"",(SUM(B810:R810)-MIN(B810:R810)-MAX(B810:R810))/(DG810-2))</f>
        <v>9146.6666666666661</v>
      </c>
      <c r="CA810" s="578">
        <f>IF(DH810&lt;3,"",(SUM(T810:AJ810)-MIN(T810:AJ810)-MAX(T810:AJ810))/(DH810-2))</f>
        <v>9500</v>
      </c>
      <c r="CB810" s="578" t="str">
        <f>IF(DI810&lt;3,"",(SUM(AL810:BB810)-MIN(AL810:BB810)-MAX(AL810:BB810))/(DI810-2))</f>
        <v/>
      </c>
      <c r="CC810" s="665" t="str">
        <f>IF(DJ810&lt;3,"",(SUM(BD810:BT810)-MIN(BD810:BT810)-MAX(BD810:BT810))/(DJ810-2))</f>
        <v/>
      </c>
      <c r="CD810" s="1069" t="str">
        <f t="shared" si="2510"/>
        <v/>
      </c>
      <c r="CE810" s="1070" t="str">
        <f t="shared" si="2516"/>
        <v/>
      </c>
      <c r="CF810" s="1070" t="str">
        <f t="shared" si="2516"/>
        <v/>
      </c>
      <c r="CG810" s="1070" t="str">
        <f t="shared" si="2516"/>
        <v/>
      </c>
      <c r="CH810" s="1070" t="str">
        <f t="shared" si="2516"/>
        <v/>
      </c>
      <c r="CI810" s="1071">
        <f t="shared" si="2516"/>
        <v>6200</v>
      </c>
      <c r="CJ810" s="1071" t="str">
        <f t="shared" si="2516"/>
        <v/>
      </c>
      <c r="CK810" s="1070" t="str">
        <f t="shared" si="2516"/>
        <v/>
      </c>
      <c r="CL810" s="1070" t="str">
        <f t="shared" si="2516"/>
        <v/>
      </c>
      <c r="CM810" s="1070" t="str">
        <f t="shared" si="2516"/>
        <v/>
      </c>
      <c r="CN810" s="1070" t="str">
        <f t="shared" si="2516"/>
        <v/>
      </c>
      <c r="CO810" s="1069" t="str">
        <f t="shared" si="2516"/>
        <v/>
      </c>
      <c r="CP810" s="532" t="str">
        <f t="shared" si="2489"/>
        <v/>
      </c>
      <c r="CQ810" s="533" t="str">
        <f t="shared" si="2490"/>
        <v/>
      </c>
      <c r="CR810" s="534" t="str">
        <f t="shared" si="2491"/>
        <v/>
      </c>
      <c r="CS810" s="534" t="str">
        <f t="shared" si="2492"/>
        <v/>
      </c>
      <c r="CT810" s="534" t="str">
        <f t="shared" si="2493"/>
        <v/>
      </c>
      <c r="CU810" s="534" t="str">
        <f t="shared" si="2494"/>
        <v/>
      </c>
      <c r="CV810" s="534" t="str">
        <f t="shared" si="2495"/>
        <v/>
      </c>
      <c r="CW810" s="535" t="str">
        <f t="shared" si="2496"/>
        <v/>
      </c>
      <c r="CX810" s="535">
        <f t="shared" si="2497"/>
        <v>6200</v>
      </c>
      <c r="CY810" s="535" t="str">
        <f t="shared" si="2498"/>
        <v/>
      </c>
      <c r="CZ810" s="534" t="str">
        <f t="shared" si="2499"/>
        <v/>
      </c>
      <c r="DA810" s="534" t="str">
        <f t="shared" si="2500"/>
        <v/>
      </c>
      <c r="DB810" s="534" t="str">
        <f t="shared" si="2501"/>
        <v/>
      </c>
      <c r="DC810" s="534" t="str">
        <f t="shared" si="2502"/>
        <v/>
      </c>
      <c r="DD810" s="534" t="str">
        <f t="shared" si="2503"/>
        <v/>
      </c>
      <c r="DE810" s="533" t="str">
        <f t="shared" si="2504"/>
        <v/>
      </c>
      <c r="DF810" s="532" t="str">
        <f t="shared" si="2505"/>
        <v/>
      </c>
      <c r="DG810" s="631">
        <f>COUNT(B810:R810)</f>
        <v>5</v>
      </c>
      <c r="DH810" s="96">
        <f>COUNT(T810:AJ810)</f>
        <v>4</v>
      </c>
      <c r="DI810" s="96">
        <f>COUNT(AL810:BB810)</f>
        <v>0</v>
      </c>
      <c r="DJ810" s="96">
        <f>COUNT(BD810:BT810)</f>
        <v>1</v>
      </c>
      <c r="DK810" s="467"/>
      <c r="DL810" s="599"/>
      <c r="DM810" s="599"/>
      <c r="DN810" s="599"/>
      <c r="DO810" s="599"/>
      <c r="DP810" s="599"/>
      <c r="DQ810" s="599"/>
      <c r="DR810" s="599"/>
      <c r="DS810" s="599"/>
      <c r="DT810" s="468"/>
    </row>
    <row r="811" spans="1:124" s="470" customFormat="1" ht="15.75" customHeight="1" thickBot="1">
      <c r="A811" s="765" t="s">
        <v>369</v>
      </c>
      <c r="B811" s="1146"/>
      <c r="C811" s="766"/>
      <c r="D811" s="766"/>
      <c r="E811" s="766"/>
      <c r="F811" s="766"/>
      <c r="G811" s="766"/>
      <c r="H811" s="766"/>
      <c r="I811" s="766"/>
      <c r="J811" s="766"/>
      <c r="K811" s="766"/>
      <c r="L811" s="766"/>
      <c r="M811" s="766"/>
      <c r="N811" s="766"/>
      <c r="O811" s="766"/>
      <c r="P811" s="766"/>
      <c r="Q811" s="766"/>
      <c r="R811" s="766"/>
      <c r="S811" s="754"/>
      <c r="T811" s="1146"/>
      <c r="U811" s="1146"/>
      <c r="V811" s="1146"/>
      <c r="W811" s="1146"/>
      <c r="X811" s="1146"/>
      <c r="Y811" s="766"/>
      <c r="Z811" s="1393"/>
      <c r="AA811" s="1393"/>
      <c r="AB811" s="1393"/>
      <c r="AC811" s="1393"/>
      <c r="AD811" s="766"/>
      <c r="AE811" s="1393"/>
      <c r="AF811" s="766"/>
      <c r="AG811" s="766"/>
      <c r="AH811" s="766"/>
      <c r="AI811" s="766"/>
      <c r="AJ811" s="766"/>
      <c r="AK811" s="754"/>
      <c r="AL811" s="766"/>
      <c r="AM811" s="766"/>
      <c r="AN811" s="766"/>
      <c r="AO811" s="766"/>
      <c r="AP811" s="766"/>
      <c r="AQ811" s="766"/>
      <c r="AR811" s="766"/>
      <c r="AS811" s="766"/>
      <c r="AT811" s="766"/>
      <c r="AU811" s="766"/>
      <c r="AV811" s="766"/>
      <c r="AW811" s="766"/>
      <c r="AX811" s="766"/>
      <c r="AY811" s="766"/>
      <c r="AZ811" s="766"/>
      <c r="BA811" s="766"/>
      <c r="BB811" s="766"/>
      <c r="BC811" s="754"/>
      <c r="BD811" s="1393"/>
      <c r="BE811" s="1393"/>
      <c r="BF811" s="1393"/>
      <c r="BG811" s="1393"/>
      <c r="BH811" s="1393"/>
      <c r="BI811" s="1393"/>
      <c r="BJ811" s="1393"/>
      <c r="BK811" s="1393"/>
      <c r="BL811" s="1393"/>
      <c r="BM811" s="1393"/>
      <c r="BN811" s="1393"/>
      <c r="BO811" s="1393"/>
      <c r="BP811" s="1393"/>
      <c r="BQ811" s="1393"/>
      <c r="BR811" s="1393"/>
      <c r="BS811" s="1393"/>
      <c r="BT811" s="1393"/>
      <c r="BU811" s="754"/>
      <c r="BV811" s="766">
        <f>BV20-BV31</f>
        <v>16016.760000000002</v>
      </c>
      <c r="BW811" s="766">
        <f>BW20-BW31</f>
        <v>12032.380000000005</v>
      </c>
      <c r="BX811" s="766">
        <f>BX20-BX31</f>
        <v>18794.880000000005</v>
      </c>
      <c r="BY811" s="766">
        <f>BY20-BY31</f>
        <v>201554.88</v>
      </c>
      <c r="BZ811" s="570"/>
      <c r="CA811" s="570"/>
      <c r="CB811" s="570"/>
      <c r="CC811" s="664"/>
      <c r="CD811" s="1086"/>
      <c r="CE811" s="1086"/>
      <c r="CF811" s="1086"/>
      <c r="CG811" s="1086"/>
      <c r="CH811" s="1086"/>
      <c r="CI811" s="1086"/>
      <c r="CJ811" s="1086"/>
      <c r="CK811" s="1086"/>
      <c r="CL811" s="1086"/>
      <c r="CM811" s="1086"/>
      <c r="CN811" s="1086"/>
      <c r="CO811" s="1086"/>
      <c r="CP811" s="613"/>
      <c r="CQ811" s="614"/>
      <c r="CR811" s="614"/>
      <c r="CS811" s="614"/>
      <c r="CT811" s="614"/>
      <c r="CU811" s="614"/>
      <c r="CV811" s="614"/>
      <c r="CW811" s="614"/>
      <c r="CX811" s="614"/>
      <c r="CY811" s="614"/>
      <c r="CZ811" s="614"/>
      <c r="DA811" s="614"/>
      <c r="DB811" s="614"/>
      <c r="DC811" s="614"/>
      <c r="DD811" s="614"/>
      <c r="DE811" s="614"/>
      <c r="DF811" s="614"/>
      <c r="DG811" s="579"/>
      <c r="DH811" s="98"/>
      <c r="DI811" s="98"/>
      <c r="DJ811" s="98"/>
      <c r="DK811" s="572"/>
      <c r="DL811" s="598"/>
      <c r="DM811" s="598"/>
      <c r="DN811" s="598"/>
      <c r="DO811" s="598"/>
      <c r="DP811" s="598"/>
      <c r="DQ811" s="598"/>
      <c r="DR811" s="598"/>
      <c r="DS811" s="598"/>
      <c r="DT811" s="468"/>
    </row>
    <row r="812" spans="1:124" s="470" customFormat="1" ht="15.75" customHeight="1">
      <c r="A812" s="598" t="s">
        <v>370</v>
      </c>
      <c r="B812" s="767">
        <f t="shared" ref="B812:M812" si="2517">SUM(B772:B776,B781:B785,B790:B811)</f>
        <v>4861</v>
      </c>
      <c r="C812" s="767">
        <f t="shared" si="2517"/>
        <v>8586.5</v>
      </c>
      <c r="D812" s="767">
        <f t="shared" si="2517"/>
        <v>9504</v>
      </c>
      <c r="E812" s="767">
        <f t="shared" si="2517"/>
        <v>31512</v>
      </c>
      <c r="F812" s="767">
        <f t="shared" si="2517"/>
        <v>28782</v>
      </c>
      <c r="G812" s="767">
        <f t="shared" si="2517"/>
        <v>32922</v>
      </c>
      <c r="H812" s="767">
        <f t="shared" si="2517"/>
        <v>8793.24</v>
      </c>
      <c r="I812" s="767">
        <f t="shared" si="2517"/>
        <v>5805</v>
      </c>
      <c r="J812" s="767">
        <f t="shared" si="2517"/>
        <v>12936</v>
      </c>
      <c r="K812" s="767">
        <f t="shared" si="2517"/>
        <v>1374</v>
      </c>
      <c r="L812" s="767">
        <f t="shared" si="2517"/>
        <v>4278</v>
      </c>
      <c r="M812" s="767">
        <f t="shared" si="2517"/>
        <v>5760</v>
      </c>
      <c r="N812" s="767"/>
      <c r="O812" s="767"/>
      <c r="P812" s="767"/>
      <c r="Q812" s="767"/>
      <c r="R812" s="767"/>
      <c r="S812" s="768"/>
      <c r="T812" s="767">
        <f t="shared" ref="T812:AE812" si="2518">SUM(T772:T776,T781:T785,T790:T811)</f>
        <v>0</v>
      </c>
      <c r="U812" s="767">
        <f t="shared" si="2518"/>
        <v>0</v>
      </c>
      <c r="V812" s="767">
        <f t="shared" si="2518"/>
        <v>0</v>
      </c>
      <c r="W812" s="767">
        <f t="shared" si="2518"/>
        <v>0</v>
      </c>
      <c r="X812" s="767">
        <f t="shared" si="2518"/>
        <v>0</v>
      </c>
      <c r="Y812" s="767">
        <f t="shared" si="2518"/>
        <v>0</v>
      </c>
      <c r="Z812" s="767">
        <f t="shared" si="2518"/>
        <v>8109.08</v>
      </c>
      <c r="AA812" s="767">
        <f t="shared" si="2518"/>
        <v>12118.8</v>
      </c>
      <c r="AB812" s="767">
        <f t="shared" si="2518"/>
        <v>27072</v>
      </c>
      <c r="AC812" s="767">
        <f t="shared" si="2518"/>
        <v>24530</v>
      </c>
      <c r="AD812" s="767">
        <f t="shared" si="2518"/>
        <v>0</v>
      </c>
      <c r="AE812" s="767">
        <f t="shared" si="2518"/>
        <v>30151</v>
      </c>
      <c r="AF812" s="767"/>
      <c r="AG812" s="767"/>
      <c r="AH812" s="767"/>
      <c r="AI812" s="767"/>
      <c r="AJ812" s="767"/>
      <c r="AK812" s="768"/>
      <c r="AL812" s="767">
        <f t="shared" ref="AL812:AW812" si="2519">SUM(AL772:AL776,AL781:AL785,AL790:AL811)</f>
        <v>62545</v>
      </c>
      <c r="AM812" s="767">
        <f t="shared" si="2519"/>
        <v>27506</v>
      </c>
      <c r="AN812" s="767">
        <f t="shared" si="2519"/>
        <v>41996</v>
      </c>
      <c r="AO812" s="767">
        <f t="shared" si="2519"/>
        <v>32298</v>
      </c>
      <c r="AP812" s="767">
        <f t="shared" si="2519"/>
        <v>32922</v>
      </c>
      <c r="AQ812" s="767">
        <f t="shared" si="2519"/>
        <v>74339</v>
      </c>
      <c r="AR812" s="767">
        <f t="shared" si="2519"/>
        <v>52512</v>
      </c>
      <c r="AS812" s="767">
        <f t="shared" si="2519"/>
        <v>33600</v>
      </c>
      <c r="AT812" s="767">
        <f t="shared" si="2519"/>
        <v>16669</v>
      </c>
      <c r="AU812" s="767">
        <f t="shared" si="2519"/>
        <v>32298</v>
      </c>
      <c r="AV812" s="767">
        <f t="shared" si="2519"/>
        <v>32922</v>
      </c>
      <c r="AW812" s="767">
        <f t="shared" si="2519"/>
        <v>32059</v>
      </c>
      <c r="AX812" s="767"/>
      <c r="AY812" s="767"/>
      <c r="AZ812" s="767"/>
      <c r="BA812" s="767"/>
      <c r="BB812" s="767"/>
      <c r="BC812" s="768"/>
      <c r="BD812" s="767">
        <f t="shared" ref="BD812:BO812" si="2520">SUM(BD772:BD776,BD781:BD785,BD790:BD811)</f>
        <v>50012</v>
      </c>
      <c r="BE812" s="767">
        <f t="shared" si="2520"/>
        <v>46833</v>
      </c>
      <c r="BF812" s="767">
        <f t="shared" si="2520"/>
        <v>36160</v>
      </c>
      <c r="BG812" s="767">
        <f t="shared" si="2520"/>
        <v>15175</v>
      </c>
      <c r="BH812" s="767">
        <f t="shared" si="2520"/>
        <v>22784</v>
      </c>
      <c r="BI812" s="767">
        <f t="shared" si="2520"/>
        <v>58180</v>
      </c>
      <c r="BJ812" s="767">
        <f t="shared" si="2520"/>
        <v>43852</v>
      </c>
      <c r="BK812" s="767">
        <f t="shared" si="2520"/>
        <v>37111</v>
      </c>
      <c r="BL812" s="767">
        <f t="shared" si="2520"/>
        <v>68772</v>
      </c>
      <c r="BM812" s="767">
        <f t="shared" si="2520"/>
        <v>37793</v>
      </c>
      <c r="BN812" s="767">
        <f t="shared" si="2520"/>
        <v>240</v>
      </c>
      <c r="BO812" s="767">
        <f t="shared" si="2520"/>
        <v>0</v>
      </c>
      <c r="BP812" s="767"/>
      <c r="BQ812" s="767"/>
      <c r="BR812" s="767"/>
      <c r="BS812" s="767"/>
      <c r="BT812" s="767"/>
      <c r="BU812" s="768"/>
      <c r="BV812" s="769">
        <f>SUM(BV772:BV776,BV781:BV785,BV790:BV810)</f>
        <v>10104</v>
      </c>
      <c r="BW812" s="769">
        <f>SUM(BW772:BW776,BW781:BW785,BW790:BW810)</f>
        <v>12274</v>
      </c>
      <c r="BX812" s="769">
        <f>SUM(BX772:BX776,BX781:BX785,BX790:BX810)</f>
        <v>57402</v>
      </c>
      <c r="BY812" s="769">
        <f>SUM(BY772:BY776,BY781:BY785,BY790:BY810)</f>
        <v>76309</v>
      </c>
      <c r="BZ812" s="578">
        <f>IF(DG812&lt;3,"",(SUM(B812:R812)-MIN(B812:R812)-MAX(B812:R812))/(DG812-2))</f>
        <v>12081.773999999999</v>
      </c>
      <c r="CA812" s="578">
        <f>IF(DH812&lt;3,"",(SUM(T812:AJ812)-MIN(T812:AJ812)-MAX(T812:AJ812))/(DH812-2))</f>
        <v>7182.9880000000003</v>
      </c>
      <c r="CB812" s="578">
        <f>IF(DI812&lt;3,"",(SUM(AL812:BB812)-MIN(AL812:BB812)-MAX(AL812:BB812))/(DI812-2))</f>
        <v>38065.800000000003</v>
      </c>
      <c r="CC812" s="665">
        <f>IF(DJ812&lt;3,"",(SUM(BD812:BT812)-MIN(BD812:BT812)-MAX(BD812:BT812))/(DJ812-2))</f>
        <v>34814</v>
      </c>
      <c r="CD812" s="1069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070">
        <f t="shared" ref="CE812:CO812" si="2521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240</v>
      </c>
      <c r="CF812" s="1070">
        <f t="shared" si="2521"/>
        <v>15175</v>
      </c>
      <c r="CG812" s="1070">
        <f t="shared" si="2521"/>
        <v>22784</v>
      </c>
      <c r="CH812" s="1070">
        <f t="shared" si="2521"/>
        <v>36160</v>
      </c>
      <c r="CI812" s="1071">
        <f t="shared" si="2521"/>
        <v>37111</v>
      </c>
      <c r="CJ812" s="1071">
        <f t="shared" si="2521"/>
        <v>37793</v>
      </c>
      <c r="CK812" s="1070">
        <f t="shared" si="2521"/>
        <v>43852</v>
      </c>
      <c r="CL812" s="1070">
        <f t="shared" si="2521"/>
        <v>46833</v>
      </c>
      <c r="CM812" s="1070">
        <f t="shared" si="2521"/>
        <v>50012</v>
      </c>
      <c r="CN812" s="1070">
        <f t="shared" si="2521"/>
        <v>58180</v>
      </c>
      <c r="CO812" s="1069">
        <f t="shared" si="2521"/>
        <v>68772</v>
      </c>
      <c r="CP812" s="532" t="str">
        <f t="shared" ref="CP812:DF812" si="2522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33" t="str">
        <f t="shared" si="2522"/>
        <v/>
      </c>
      <c r="CR812" s="534" t="str">
        <f t="shared" si="2522"/>
        <v/>
      </c>
      <c r="CS812" s="534">
        <f t="shared" si="2522"/>
        <v>0</v>
      </c>
      <c r="CT812" s="534">
        <f t="shared" si="2522"/>
        <v>240</v>
      </c>
      <c r="CU812" s="534">
        <f t="shared" si="2522"/>
        <v>15175</v>
      </c>
      <c r="CV812" s="534">
        <f t="shared" si="2522"/>
        <v>22784</v>
      </c>
      <c r="CW812" s="535">
        <f t="shared" si="2522"/>
        <v>36160</v>
      </c>
      <c r="CX812" s="535">
        <f t="shared" si="2522"/>
        <v>37111</v>
      </c>
      <c r="CY812" s="535">
        <f t="shared" si="2522"/>
        <v>37793</v>
      </c>
      <c r="CZ812" s="534">
        <f t="shared" si="2522"/>
        <v>43852</v>
      </c>
      <c r="DA812" s="534">
        <f t="shared" si="2522"/>
        <v>46833</v>
      </c>
      <c r="DB812" s="534">
        <f t="shared" si="2522"/>
        <v>50012</v>
      </c>
      <c r="DC812" s="534">
        <f t="shared" si="2522"/>
        <v>58180</v>
      </c>
      <c r="DD812" s="534">
        <f t="shared" si="2522"/>
        <v>68772</v>
      </c>
      <c r="DE812" s="533" t="str">
        <f t="shared" si="2522"/>
        <v/>
      </c>
      <c r="DF812" s="532" t="str">
        <f t="shared" si="2522"/>
        <v/>
      </c>
      <c r="DG812" s="631">
        <f>COUNT(B812:R812)</f>
        <v>12</v>
      </c>
      <c r="DH812" s="96">
        <f>COUNT(T812:AJ812)</f>
        <v>12</v>
      </c>
      <c r="DI812" s="96">
        <f>COUNT(AL812:BB812)</f>
        <v>12</v>
      </c>
      <c r="DJ812" s="96">
        <f>COUNT(BD812:BT812)</f>
        <v>12</v>
      </c>
      <c r="DK812" s="467"/>
      <c r="DS812" s="599"/>
      <c r="DT812" s="468"/>
    </row>
    <row r="813" spans="1:124" s="470" customFormat="1" ht="15.75" customHeight="1">
      <c r="A813" s="469" t="s">
        <v>371</v>
      </c>
      <c r="B813" s="770"/>
      <c r="C813" s="770"/>
      <c r="D813" s="770"/>
      <c r="E813" s="770"/>
      <c r="F813" s="770"/>
      <c r="G813" s="770"/>
      <c r="H813" s="770"/>
      <c r="I813" s="770"/>
      <c r="J813" s="770"/>
      <c r="K813" s="770"/>
      <c r="L813" s="770"/>
      <c r="M813" s="770"/>
      <c r="N813" s="770"/>
      <c r="O813" s="770"/>
      <c r="P813" s="770"/>
      <c r="Q813" s="770"/>
      <c r="R813" s="770"/>
      <c r="S813" s="754"/>
      <c r="T813" s="770"/>
      <c r="U813" s="770"/>
      <c r="V813" s="770"/>
      <c r="W813" s="770"/>
      <c r="X813" s="770"/>
      <c r="Y813" s="770"/>
      <c r="Z813" s="770"/>
      <c r="AA813" s="770"/>
      <c r="AB813" s="770"/>
      <c r="AC813" s="770"/>
      <c r="AD813" s="770"/>
      <c r="AE813" s="770"/>
      <c r="AF813" s="770"/>
      <c r="AG813" s="770"/>
      <c r="AH813" s="770"/>
      <c r="AI813" s="770"/>
      <c r="AJ813" s="770"/>
      <c r="AK813" s="754"/>
      <c r="AL813" s="770"/>
      <c r="AM813" s="770"/>
      <c r="AN813" s="770"/>
      <c r="AO813" s="770"/>
      <c r="AP813" s="770"/>
      <c r="AQ813" s="770"/>
      <c r="AR813" s="770"/>
      <c r="AS813" s="770"/>
      <c r="AT813" s="770"/>
      <c r="AU813" s="770"/>
      <c r="AV813" s="770"/>
      <c r="AW813" s="770"/>
      <c r="AX813" s="770"/>
      <c r="AY813" s="770"/>
      <c r="AZ813" s="770"/>
      <c r="BA813" s="770"/>
      <c r="BB813" s="770"/>
      <c r="BC813" s="754"/>
      <c r="BD813" s="770"/>
      <c r="BE813" s="770"/>
      <c r="BF813" s="770"/>
      <c r="BG813" s="770"/>
      <c r="BH813" s="770"/>
      <c r="BI813" s="770"/>
      <c r="BJ813" s="770"/>
      <c r="BK813" s="770"/>
      <c r="BL813" s="770"/>
      <c r="BM813" s="770"/>
      <c r="BN813" s="770"/>
      <c r="BO813" s="770"/>
      <c r="BP813" s="770"/>
      <c r="BQ813" s="770"/>
      <c r="BR813" s="770"/>
      <c r="BS813" s="770"/>
      <c r="BT813" s="770"/>
      <c r="BU813" s="754"/>
      <c r="BV813" s="771"/>
      <c r="BW813" s="771"/>
      <c r="BX813" s="771"/>
      <c r="BY813" s="771"/>
      <c r="BZ813" s="598"/>
      <c r="CA813" s="598"/>
      <c r="CB813" s="598"/>
      <c r="CC813" s="598"/>
      <c r="CD813" s="1099"/>
      <c r="CE813" s="1099"/>
      <c r="CF813" s="1099"/>
      <c r="CG813" s="1099"/>
      <c r="CH813" s="1099"/>
      <c r="CI813" s="1099"/>
      <c r="CJ813" s="1099"/>
      <c r="CK813" s="1099"/>
      <c r="CL813" s="1099"/>
      <c r="CM813" s="1099"/>
      <c r="CN813" s="1099"/>
      <c r="CO813" s="1099"/>
      <c r="CP813" s="598"/>
      <c r="CQ813" s="188"/>
      <c r="CR813" s="188"/>
      <c r="CS813" s="188"/>
      <c r="CT813" s="188"/>
      <c r="CU813" s="188"/>
      <c r="CV813" s="598"/>
      <c r="CW813" s="598"/>
      <c r="CX813" s="598"/>
      <c r="CY813" s="598"/>
      <c r="CZ813" s="598"/>
      <c r="DA813" s="598"/>
      <c r="DB813" s="598"/>
      <c r="DC813" s="598"/>
      <c r="DD813" s="598"/>
      <c r="DE813" s="598"/>
      <c r="DF813" s="598"/>
      <c r="DG813" s="598"/>
      <c r="DH813" s="598"/>
      <c r="DI813" s="598"/>
      <c r="DJ813" s="598"/>
      <c r="DK813" s="598"/>
      <c r="DL813" s="598"/>
      <c r="DM813" s="598"/>
      <c r="DN813" s="598"/>
      <c r="DO813" s="598"/>
      <c r="DP813" s="598"/>
      <c r="DQ813" s="598"/>
      <c r="DR813" s="598"/>
      <c r="DS813" s="598"/>
      <c r="DT813" s="468"/>
    </row>
    <row r="814" spans="1:124" s="470" customFormat="1" ht="15.75" customHeight="1">
      <c r="A814" s="469"/>
      <c r="B814" s="770"/>
      <c r="C814" s="770"/>
      <c r="D814" s="770"/>
      <c r="E814" s="770"/>
      <c r="F814" s="770"/>
      <c r="G814" s="770"/>
      <c r="H814" s="770"/>
      <c r="I814" s="770"/>
      <c r="J814" s="770"/>
      <c r="K814" s="770"/>
      <c r="L814" s="770"/>
      <c r="M814" s="770"/>
      <c r="N814" s="770"/>
      <c r="O814" s="770"/>
      <c r="P814" s="770"/>
      <c r="Q814" s="770"/>
      <c r="R814" s="770"/>
      <c r="S814" s="754"/>
      <c r="T814" s="770"/>
      <c r="U814" s="770"/>
      <c r="V814" s="770"/>
      <c r="W814" s="770"/>
      <c r="X814" s="770"/>
      <c r="Y814" s="770"/>
      <c r="Z814" s="770"/>
      <c r="AA814" s="770"/>
      <c r="AB814" s="770"/>
      <c r="AC814" s="770"/>
      <c r="AD814" s="770"/>
      <c r="AE814" s="770"/>
      <c r="AF814" s="770"/>
      <c r="AG814" s="770"/>
      <c r="AH814" s="770"/>
      <c r="AI814" s="770"/>
      <c r="AJ814" s="770"/>
      <c r="AK814" s="754"/>
      <c r="AL814" s="770"/>
      <c r="AM814" s="770"/>
      <c r="AN814" s="770"/>
      <c r="AO814" s="770"/>
      <c r="AP814" s="770"/>
      <c r="AQ814" s="770"/>
      <c r="AR814" s="770"/>
      <c r="AS814" s="770"/>
      <c r="AT814" s="770"/>
      <c r="AU814" s="770"/>
      <c r="AV814" s="770"/>
      <c r="AW814" s="770"/>
      <c r="AX814" s="770"/>
      <c r="AY814" s="770"/>
      <c r="AZ814" s="770"/>
      <c r="BA814" s="770"/>
      <c r="BB814" s="770"/>
      <c r="BC814" s="754"/>
      <c r="BD814" s="770"/>
      <c r="BE814" s="770"/>
      <c r="BF814" s="770"/>
      <c r="BG814" s="770"/>
      <c r="BH814" s="770"/>
      <c r="BI814" s="770"/>
      <c r="BJ814" s="770"/>
      <c r="BK814" s="770"/>
      <c r="BL814" s="770"/>
      <c r="BM814" s="770"/>
      <c r="BN814" s="770"/>
      <c r="BO814" s="770"/>
      <c r="BP814" s="770"/>
      <c r="BQ814" s="770"/>
      <c r="BR814" s="770"/>
      <c r="BS814" s="770"/>
      <c r="BT814" s="770"/>
      <c r="BU814" s="754"/>
      <c r="BV814" s="772"/>
      <c r="BW814" s="772"/>
      <c r="BX814" s="772"/>
      <c r="BY814" s="772"/>
      <c r="BZ814" s="598"/>
      <c r="CA814" s="598"/>
      <c r="CB814" s="598"/>
      <c r="CC814" s="598"/>
      <c r="CD814" s="1099"/>
      <c r="CE814" s="1099"/>
      <c r="CF814" s="1099"/>
      <c r="CG814" s="1099"/>
      <c r="CH814" s="1099"/>
      <c r="CI814" s="1099"/>
      <c r="CJ814" s="1099"/>
      <c r="CK814" s="1099"/>
      <c r="CL814" s="1099"/>
      <c r="CM814" s="1099"/>
      <c r="CN814" s="1099"/>
      <c r="CO814" s="1099"/>
      <c r="CP814" s="598"/>
      <c r="CQ814" s="188"/>
      <c r="CR814" s="188"/>
      <c r="CS814" s="188"/>
      <c r="CT814" s="188"/>
      <c r="CU814" s="188"/>
      <c r="CV814" s="598"/>
      <c r="CW814" s="598"/>
      <c r="CX814" s="598"/>
      <c r="CY814" s="598"/>
      <c r="CZ814" s="598"/>
      <c r="DA814" s="598"/>
      <c r="DB814" s="598"/>
      <c r="DC814" s="598"/>
      <c r="DD814" s="598"/>
      <c r="DE814" s="598"/>
      <c r="DF814" s="598"/>
      <c r="DG814" s="598"/>
      <c r="DH814" s="598"/>
      <c r="DI814" s="598"/>
      <c r="DJ814" s="598"/>
      <c r="DK814" s="598"/>
      <c r="DL814" s="598"/>
      <c r="DM814" s="598"/>
      <c r="DN814" s="598"/>
      <c r="DO814" s="598"/>
      <c r="DP814" s="598"/>
      <c r="DQ814" s="598"/>
      <c r="DR814" s="598"/>
      <c r="DS814" s="598"/>
      <c r="DT814" s="468"/>
    </row>
    <row r="815" spans="1:124" s="470" customFormat="1" ht="15.75" customHeight="1">
      <c r="A815" s="469"/>
      <c r="B815" s="770"/>
      <c r="C815" s="770"/>
      <c r="D815" s="770"/>
      <c r="E815" s="770"/>
      <c r="F815" s="770"/>
      <c r="G815" s="770"/>
      <c r="H815" s="770"/>
      <c r="I815" s="770"/>
      <c r="J815" s="770"/>
      <c r="K815" s="767"/>
      <c r="L815" s="767"/>
      <c r="M815" s="767"/>
      <c r="N815" s="767"/>
      <c r="O815" s="770"/>
      <c r="P815" s="770"/>
      <c r="Q815" s="770"/>
      <c r="R815" s="770"/>
      <c r="S815" s="754"/>
      <c r="T815" s="770"/>
      <c r="U815" s="770"/>
      <c r="V815" s="770"/>
      <c r="W815" s="770"/>
      <c r="X815" s="770"/>
      <c r="Y815" s="770"/>
      <c r="Z815" s="770"/>
      <c r="AA815" s="770"/>
      <c r="AB815" s="770"/>
      <c r="AC815" s="770"/>
      <c r="AD815" s="770"/>
      <c r="AE815" s="770"/>
      <c r="AF815" s="770"/>
      <c r="AG815" s="770"/>
      <c r="AH815" s="770"/>
      <c r="AI815" s="770"/>
      <c r="AJ815" s="770"/>
      <c r="AK815" s="754"/>
      <c r="AL815" s="770"/>
      <c r="AM815" s="770"/>
      <c r="AN815" s="770"/>
      <c r="AO815" s="770"/>
      <c r="AP815" s="770"/>
      <c r="AQ815" s="770"/>
      <c r="AR815" s="770"/>
      <c r="AS815" s="770"/>
      <c r="AT815" s="770"/>
      <c r="AU815" s="770"/>
      <c r="AV815" s="770"/>
      <c r="AW815" s="770"/>
      <c r="AX815" s="770"/>
      <c r="AY815" s="770"/>
      <c r="AZ815" s="770"/>
      <c r="BA815" s="770"/>
      <c r="BB815" s="770"/>
      <c r="BC815" s="754"/>
      <c r="BD815" s="770"/>
      <c r="BE815" s="770"/>
      <c r="BF815" s="770"/>
      <c r="BG815" s="770"/>
      <c r="BH815" s="770"/>
      <c r="BI815" s="770"/>
      <c r="BJ815" s="770"/>
      <c r="BK815" s="770"/>
      <c r="BL815" s="770"/>
      <c r="BM815" s="770"/>
      <c r="BN815" s="770"/>
      <c r="BO815" s="770"/>
      <c r="BP815" s="770"/>
      <c r="BQ815" s="770"/>
      <c r="BR815" s="770"/>
      <c r="BS815" s="770"/>
      <c r="BT815" s="770"/>
      <c r="BU815" s="754"/>
      <c r="BV815" s="771"/>
      <c r="BW815" s="771"/>
      <c r="BX815" s="771"/>
      <c r="BY815" s="771"/>
      <c r="BZ815" s="598"/>
      <c r="CA815" s="598"/>
      <c r="CB815" s="598"/>
      <c r="CC815" s="598"/>
      <c r="CD815" s="1099"/>
      <c r="CE815" s="1099"/>
      <c r="CF815" s="1099"/>
      <c r="CG815" s="1099"/>
      <c r="CH815" s="1099"/>
      <c r="CI815" s="1099"/>
      <c r="CJ815" s="1099"/>
      <c r="CK815" s="1099"/>
      <c r="CL815" s="1099"/>
      <c r="CM815" s="1099"/>
      <c r="CN815" s="1099"/>
      <c r="CO815" s="1099"/>
      <c r="CP815" s="598"/>
      <c r="CQ815" s="188"/>
      <c r="CR815" s="188"/>
      <c r="CS815" s="188"/>
      <c r="CT815" s="188"/>
      <c r="CU815" s="188"/>
      <c r="CV815" s="598"/>
      <c r="CW815" s="598"/>
      <c r="CX815" s="598"/>
      <c r="CY815" s="598"/>
      <c r="CZ815" s="598"/>
      <c r="DA815" s="598"/>
      <c r="DB815" s="598"/>
      <c r="DC815" s="598"/>
      <c r="DD815" s="598"/>
      <c r="DE815" s="598"/>
      <c r="DF815" s="598"/>
      <c r="DG815" s="598"/>
      <c r="DH815" s="598"/>
      <c r="DI815" s="598"/>
      <c r="DJ815" s="598"/>
      <c r="DK815" s="598"/>
      <c r="DL815" s="598"/>
      <c r="DM815" s="598"/>
      <c r="DN815" s="598"/>
      <c r="DO815" s="598"/>
      <c r="DP815" s="598"/>
      <c r="DQ815" s="598"/>
      <c r="DR815" s="598"/>
      <c r="DS815" s="598"/>
      <c r="DT815" s="468"/>
    </row>
    <row r="816" spans="1:124" s="470" customFormat="1" ht="15.75" customHeight="1">
      <c r="A816" s="469"/>
      <c r="B816" s="770"/>
      <c r="C816" s="770"/>
      <c r="D816" s="770"/>
      <c r="E816" s="770"/>
      <c r="F816" s="770"/>
      <c r="G816" s="770"/>
      <c r="H816" s="770"/>
      <c r="I816" s="770"/>
      <c r="J816" s="770"/>
      <c r="K816" s="770"/>
      <c r="L816" s="770"/>
      <c r="M816" s="770"/>
      <c r="N816" s="770"/>
      <c r="O816" s="770"/>
      <c r="P816" s="770"/>
      <c r="Q816" s="770"/>
      <c r="R816" s="770"/>
      <c r="S816" s="754"/>
      <c r="T816" s="770"/>
      <c r="U816" s="770"/>
      <c r="V816" s="770"/>
      <c r="W816" s="770"/>
      <c r="X816" s="770"/>
      <c r="Y816" s="770"/>
      <c r="Z816" s="770"/>
      <c r="AA816" s="770"/>
      <c r="AB816" s="770"/>
      <c r="AC816" s="770"/>
      <c r="AD816" s="770"/>
      <c r="AE816" s="770"/>
      <c r="AF816" s="770"/>
      <c r="AG816" s="770"/>
      <c r="AH816" s="770"/>
      <c r="AI816" s="770"/>
      <c r="AJ816" s="770"/>
      <c r="AK816" s="754"/>
      <c r="AL816" s="770"/>
      <c r="AM816" s="770"/>
      <c r="AN816" s="770"/>
      <c r="AO816" s="770"/>
      <c r="AP816" s="770"/>
      <c r="AQ816" s="770"/>
      <c r="AR816" s="770"/>
      <c r="AS816" s="770"/>
      <c r="AT816" s="770"/>
      <c r="AU816" s="770"/>
      <c r="AV816" s="770"/>
      <c r="AW816" s="770"/>
      <c r="AX816" s="770"/>
      <c r="AY816" s="770"/>
      <c r="AZ816" s="770"/>
      <c r="BA816" s="770"/>
      <c r="BB816" s="770"/>
      <c r="BC816" s="754"/>
      <c r="BD816" s="770"/>
      <c r="BE816" s="770"/>
      <c r="BF816" s="770"/>
      <c r="BG816" s="770"/>
      <c r="BH816" s="770"/>
      <c r="BI816" s="770"/>
      <c r="BJ816" s="770"/>
      <c r="BK816" s="770"/>
      <c r="BL816" s="770"/>
      <c r="BM816" s="770"/>
      <c r="BN816" s="770"/>
      <c r="BO816" s="770"/>
      <c r="BP816" s="770"/>
      <c r="BQ816" s="770"/>
      <c r="BR816" s="770"/>
      <c r="BS816" s="770"/>
      <c r="BT816" s="770"/>
      <c r="BU816" s="754"/>
      <c r="BV816" s="771"/>
      <c r="BW816" s="771"/>
      <c r="BX816" s="771"/>
      <c r="BY816" s="771"/>
      <c r="BZ816" s="598"/>
      <c r="CA816" s="598"/>
      <c r="CB816" s="598"/>
      <c r="CC816" s="598"/>
      <c r="CD816" s="1099"/>
      <c r="CE816" s="1099"/>
      <c r="CF816" s="1099"/>
      <c r="CG816" s="1099"/>
      <c r="CH816" s="1099"/>
      <c r="CI816" s="1099"/>
      <c r="CJ816" s="1099"/>
      <c r="CK816" s="1099"/>
      <c r="CL816" s="1099"/>
      <c r="CM816" s="1099"/>
      <c r="CN816" s="1099"/>
      <c r="CO816" s="1099"/>
      <c r="CP816" s="598"/>
      <c r="CQ816" s="188"/>
      <c r="CR816" s="188"/>
      <c r="CS816" s="188"/>
      <c r="CT816" s="188"/>
      <c r="CU816" s="188"/>
      <c r="CV816" s="598"/>
      <c r="CW816" s="598"/>
      <c r="CX816" s="598"/>
      <c r="CY816" s="598"/>
      <c r="CZ816" s="598"/>
      <c r="DA816" s="598"/>
      <c r="DB816" s="598"/>
      <c r="DC816" s="598"/>
      <c r="DD816" s="598"/>
      <c r="DE816" s="598"/>
      <c r="DF816" s="598"/>
      <c r="DG816" s="598"/>
      <c r="DH816" s="598"/>
      <c r="DI816" s="598"/>
      <c r="DJ816" s="598"/>
      <c r="DK816" s="598"/>
      <c r="DL816" s="598"/>
      <c r="DM816" s="598"/>
      <c r="DN816" s="598"/>
      <c r="DO816" s="598"/>
      <c r="DP816" s="598"/>
      <c r="DQ816" s="598"/>
      <c r="DR816" s="598"/>
      <c r="DS816" s="598"/>
      <c r="DT816" s="468"/>
    </row>
    <row r="817" spans="1:124" s="470" customFormat="1" ht="15.75" customHeight="1">
      <c r="A817" s="598"/>
      <c r="B817" s="773"/>
      <c r="C817" s="773"/>
      <c r="D817" s="773"/>
      <c r="E817" s="773"/>
      <c r="F817" s="773"/>
      <c r="G817" s="773"/>
      <c r="H817" s="773"/>
      <c r="I817" s="773"/>
      <c r="J817" s="773"/>
      <c r="K817" s="770"/>
      <c r="L817" s="770"/>
      <c r="M817" s="770"/>
      <c r="N817" s="770"/>
      <c r="O817" s="773"/>
      <c r="P817" s="773"/>
      <c r="Q817" s="773"/>
      <c r="R817" s="773"/>
      <c r="S817" s="754"/>
      <c r="T817" s="773"/>
      <c r="U817" s="773"/>
      <c r="V817" s="773"/>
      <c r="W817" s="773"/>
      <c r="X817" s="773"/>
      <c r="Y817" s="773"/>
      <c r="Z817" s="773"/>
      <c r="AA817" s="773"/>
      <c r="AB817" s="773"/>
      <c r="AC817" s="773"/>
      <c r="AD817" s="773"/>
      <c r="AE817" s="773"/>
      <c r="AF817" s="773"/>
      <c r="AG817" s="773"/>
      <c r="AH817" s="773"/>
      <c r="AI817" s="773"/>
      <c r="AJ817" s="773"/>
      <c r="AK817" s="754"/>
      <c r="AL817" s="773"/>
      <c r="AM817" s="773"/>
      <c r="AN817" s="773"/>
      <c r="AO817" s="773"/>
      <c r="AP817" s="773"/>
      <c r="AQ817" s="773"/>
      <c r="AR817" s="773"/>
      <c r="AS817" s="773"/>
      <c r="AT817" s="773"/>
      <c r="AU817" s="773"/>
      <c r="AV817" s="773"/>
      <c r="AW817" s="773"/>
      <c r="AX817" s="773"/>
      <c r="AY817" s="773"/>
      <c r="AZ817" s="773"/>
      <c r="BA817" s="773"/>
      <c r="BB817" s="773"/>
      <c r="BC817" s="754"/>
      <c r="BD817" s="773"/>
      <c r="BE817" s="773"/>
      <c r="BF817" s="773"/>
      <c r="BG817" s="773"/>
      <c r="BH817" s="773"/>
      <c r="BI817" s="773"/>
      <c r="BJ817" s="773"/>
      <c r="BK817" s="773"/>
      <c r="BL817" s="773"/>
      <c r="BM817" s="773"/>
      <c r="BN817" s="773"/>
      <c r="BO817" s="773"/>
      <c r="BP817" s="773"/>
      <c r="BQ817" s="773"/>
      <c r="BR817" s="773"/>
      <c r="BS817" s="773"/>
      <c r="BT817" s="773"/>
      <c r="BU817" s="754"/>
      <c r="BV817" s="774"/>
      <c r="BW817" s="774"/>
      <c r="BX817" s="774"/>
      <c r="BY817" s="774"/>
      <c r="BZ817" s="598"/>
      <c r="CA817" s="598"/>
      <c r="CB817" s="598"/>
      <c r="CC817" s="598"/>
      <c r="CD817" s="1099"/>
      <c r="CE817" s="1099"/>
      <c r="CF817" s="1099"/>
      <c r="CG817" s="1099"/>
      <c r="CH817" s="1099"/>
      <c r="CI817" s="1099"/>
      <c r="CJ817" s="1099"/>
      <c r="CK817" s="1099"/>
      <c r="CL817" s="1099"/>
      <c r="CM817" s="1099"/>
      <c r="CN817" s="1099"/>
      <c r="CO817" s="1099"/>
      <c r="CP817" s="598"/>
      <c r="CQ817" s="188"/>
      <c r="CR817" s="188"/>
      <c r="CS817" s="188"/>
      <c r="CT817" s="188"/>
      <c r="CU817" s="188"/>
      <c r="CV817" s="598"/>
      <c r="CW817" s="598"/>
      <c r="CX817" s="598"/>
      <c r="CY817" s="598"/>
      <c r="CZ817" s="598"/>
      <c r="DA817" s="598"/>
      <c r="DB817" s="598"/>
      <c r="DC817" s="598"/>
      <c r="DD817" s="598"/>
      <c r="DE817" s="598"/>
      <c r="DF817" s="598"/>
      <c r="DG817" s="598"/>
      <c r="DH817" s="598"/>
      <c r="DI817" s="598"/>
      <c r="DJ817" s="598"/>
      <c r="DK817" s="598"/>
      <c r="DL817" s="598"/>
      <c r="DM817" s="598"/>
      <c r="DN817" s="598"/>
      <c r="DO817" s="598"/>
      <c r="DP817" s="598"/>
      <c r="DQ817" s="598"/>
      <c r="DR817" s="598"/>
      <c r="DS817" s="598"/>
      <c r="DT817" s="468"/>
    </row>
    <row r="818" spans="1:124" s="470" customFormat="1" ht="15.75" customHeight="1">
      <c r="A818" s="775" t="s">
        <v>372</v>
      </c>
      <c r="B818" s="770"/>
      <c r="C818" s="770"/>
      <c r="D818" s="770"/>
      <c r="E818" s="770"/>
      <c r="F818" s="770"/>
      <c r="G818" s="770"/>
      <c r="H818" s="770"/>
      <c r="I818" s="770"/>
      <c r="J818" s="770"/>
      <c r="K818" s="770"/>
      <c r="L818" s="770"/>
      <c r="M818" s="770"/>
      <c r="N818" s="770"/>
      <c r="O818" s="770"/>
      <c r="P818" s="770"/>
      <c r="Q818" s="770"/>
      <c r="R818" s="770"/>
      <c r="S818" s="754"/>
      <c r="T818" s="770"/>
      <c r="U818" s="770"/>
      <c r="V818" s="770"/>
      <c r="W818" s="770"/>
      <c r="X818" s="770"/>
      <c r="Y818" s="770"/>
      <c r="Z818" s="770"/>
      <c r="AA818" s="770"/>
      <c r="AB818" s="770"/>
      <c r="AC818" s="770"/>
      <c r="AD818" s="770"/>
      <c r="AE818" s="770"/>
      <c r="AF818" s="770"/>
      <c r="AG818" s="770"/>
      <c r="AH818" s="770"/>
      <c r="AI818" s="770"/>
      <c r="AJ818" s="770"/>
      <c r="AK818" s="754"/>
      <c r="AL818" s="770"/>
      <c r="AM818" s="770"/>
      <c r="AN818" s="770"/>
      <c r="AO818" s="770"/>
      <c r="AP818" s="770"/>
      <c r="AQ818" s="770"/>
      <c r="AR818" s="770"/>
      <c r="AS818" s="770"/>
      <c r="AT818" s="770"/>
      <c r="AU818" s="770"/>
      <c r="AV818" s="770"/>
      <c r="AW818" s="770"/>
      <c r="AX818" s="770"/>
      <c r="AY818" s="770"/>
      <c r="AZ818" s="770"/>
      <c r="BA818" s="770"/>
      <c r="BB818" s="770"/>
      <c r="BC818" s="754"/>
      <c r="BD818" s="770"/>
      <c r="BE818" s="770"/>
      <c r="BF818" s="770"/>
      <c r="BG818" s="770"/>
      <c r="BH818" s="770"/>
      <c r="BI818" s="770"/>
      <c r="BJ818" s="770"/>
      <c r="BK818" s="770"/>
      <c r="BL818" s="770"/>
      <c r="BM818" s="770"/>
      <c r="BN818" s="770"/>
      <c r="BO818" s="770"/>
      <c r="BP818" s="770"/>
      <c r="BQ818" s="770"/>
      <c r="BR818" s="770"/>
      <c r="BS818" s="770"/>
      <c r="BT818" s="770"/>
      <c r="BU818" s="754"/>
      <c r="BV818" s="776"/>
      <c r="BW818" s="776"/>
      <c r="BX818" s="776"/>
      <c r="BY818" s="776"/>
      <c r="BZ818" s="598"/>
      <c r="CA818" s="598"/>
      <c r="CB818" s="598"/>
      <c r="CC818" s="598"/>
      <c r="CD818" s="1075"/>
      <c r="CE818" s="1099"/>
      <c r="CF818" s="1099"/>
      <c r="CG818" s="1099"/>
      <c r="CH818" s="1099"/>
      <c r="CI818" s="1099"/>
      <c r="CJ818" s="1099"/>
      <c r="CK818" s="1099"/>
      <c r="CL818" s="1099"/>
      <c r="CM818" s="1099"/>
      <c r="CN818" s="1099"/>
      <c r="CO818" s="1075"/>
      <c r="CP818" s="598"/>
      <c r="CQ818" s="188"/>
      <c r="CR818" s="188"/>
      <c r="CS818" s="188"/>
      <c r="CT818" s="188"/>
      <c r="CU818" s="188"/>
      <c r="CV818" s="598"/>
      <c r="CW818" s="598"/>
      <c r="CX818" s="598"/>
      <c r="CY818" s="598"/>
      <c r="CZ818" s="598"/>
      <c r="DA818" s="598"/>
      <c r="DB818" s="598"/>
      <c r="DC818" s="598"/>
      <c r="DD818" s="598"/>
      <c r="DE818" s="598"/>
      <c r="DF818" s="598"/>
      <c r="DG818" s="571"/>
      <c r="DH818" s="188"/>
      <c r="DI818" s="188"/>
      <c r="DJ818" s="188"/>
      <c r="DK818" s="572"/>
      <c r="DL818" s="598"/>
      <c r="DM818" s="598"/>
      <c r="DN818" s="598"/>
      <c r="DO818" s="598"/>
      <c r="DP818" s="598"/>
      <c r="DQ818" s="598"/>
      <c r="DR818" s="598"/>
      <c r="DS818" s="571"/>
      <c r="DT818" s="468"/>
    </row>
    <row r="819" spans="1:124" s="470" customFormat="1" ht="15.75" customHeight="1">
      <c r="A819" s="777" t="s">
        <v>19</v>
      </c>
      <c r="B819" s="770"/>
      <c r="C819" s="770"/>
      <c r="D819" s="770"/>
      <c r="E819" s="770"/>
      <c r="F819" s="770"/>
      <c r="G819" s="770"/>
      <c r="H819" s="770"/>
      <c r="I819" s="770"/>
      <c r="J819" s="770"/>
      <c r="K819" s="770"/>
      <c r="L819" s="770"/>
      <c r="M819" s="770"/>
      <c r="N819" s="770"/>
      <c r="O819" s="770"/>
      <c r="P819" s="770"/>
      <c r="Q819" s="770"/>
      <c r="R819" s="770"/>
      <c r="S819" s="754"/>
      <c r="T819" s="770"/>
      <c r="U819" s="770"/>
      <c r="V819" s="770"/>
      <c r="W819" s="770"/>
      <c r="X819" s="770"/>
      <c r="Y819" s="770"/>
      <c r="Z819" s="770"/>
      <c r="AA819" s="770"/>
      <c r="AB819" s="770"/>
      <c r="AC819" s="770"/>
      <c r="AD819" s="770"/>
      <c r="AE819" s="770"/>
      <c r="AF819" s="770"/>
      <c r="AG819" s="770"/>
      <c r="AH819" s="770"/>
      <c r="AI819" s="770"/>
      <c r="AJ819" s="770"/>
      <c r="AK819" s="754"/>
      <c r="AL819" s="770"/>
      <c r="AM819" s="770"/>
      <c r="AN819" s="770"/>
      <c r="AO819" s="770"/>
      <c r="AP819" s="770"/>
      <c r="AQ819" s="770"/>
      <c r="AR819" s="770"/>
      <c r="AS819" s="770"/>
      <c r="AT819" s="770"/>
      <c r="AU819" s="770"/>
      <c r="AV819" s="770"/>
      <c r="AW819" s="770"/>
      <c r="AX819" s="770"/>
      <c r="AY819" s="770"/>
      <c r="AZ819" s="770"/>
      <c r="BA819" s="770"/>
      <c r="BB819" s="770"/>
      <c r="BC819" s="754"/>
      <c r="BD819" s="770"/>
      <c r="BE819" s="770"/>
      <c r="BF819" s="770"/>
      <c r="BG819" s="770"/>
      <c r="BH819" s="770"/>
      <c r="BI819" s="770"/>
      <c r="BJ819" s="770"/>
      <c r="BK819" s="770"/>
      <c r="BL819" s="770"/>
      <c r="BM819" s="770"/>
      <c r="BN819" s="770"/>
      <c r="BO819" s="770"/>
      <c r="BP819" s="770"/>
      <c r="BQ819" s="770"/>
      <c r="BR819" s="770"/>
      <c r="BS819" s="770"/>
      <c r="BT819" s="770"/>
      <c r="BU819" s="754"/>
      <c r="BV819" s="776"/>
      <c r="BW819" s="776"/>
      <c r="BX819" s="776"/>
      <c r="BY819" s="776"/>
      <c r="BZ819" s="598"/>
      <c r="CA819" s="598"/>
      <c r="CB819" s="598"/>
      <c r="CC819" s="598"/>
      <c r="CD819" s="1075"/>
      <c r="CE819" s="1099"/>
      <c r="CF819" s="1099"/>
      <c r="CG819" s="1099"/>
      <c r="CH819" s="1099"/>
      <c r="CI819" s="1099"/>
      <c r="CJ819" s="1099"/>
      <c r="CK819" s="1099"/>
      <c r="CL819" s="1099"/>
      <c r="CM819" s="1099"/>
      <c r="CN819" s="1099"/>
      <c r="CO819" s="1075"/>
      <c r="CP819" s="598"/>
      <c r="CQ819" s="188"/>
      <c r="CR819" s="188"/>
      <c r="CS819" s="188"/>
      <c r="CT819" s="188"/>
      <c r="CU819" s="188"/>
      <c r="CV819" s="598"/>
      <c r="CW819" s="598"/>
      <c r="CX819" s="598"/>
      <c r="CY819" s="598"/>
      <c r="CZ819" s="598"/>
      <c r="DA819" s="598"/>
      <c r="DB819" s="598"/>
      <c r="DC819" s="598"/>
      <c r="DD819" s="598"/>
      <c r="DE819" s="598"/>
      <c r="DF819" s="598"/>
      <c r="DG819" s="571"/>
      <c r="DH819" s="188"/>
      <c r="DI819" s="188"/>
      <c r="DJ819" s="188"/>
      <c r="DK819" s="572"/>
      <c r="DL819" s="598"/>
      <c r="DM819" s="598"/>
      <c r="DN819" s="598"/>
      <c r="DO819" s="598"/>
      <c r="DP819" s="598"/>
      <c r="DQ819" s="598"/>
      <c r="DR819" s="598"/>
      <c r="DS819" s="571"/>
      <c r="DT819" s="468"/>
    </row>
    <row r="820" spans="1:124" s="470" customFormat="1" ht="15.75" customHeight="1">
      <c r="A820" s="778" t="s">
        <v>373</v>
      </c>
      <c r="B820" s="773">
        <f t="shared" ref="B820:M820" si="2523">SUM(B89)</f>
        <v>0</v>
      </c>
      <c r="C820" s="773">
        <f t="shared" si="2523"/>
        <v>0</v>
      </c>
      <c r="D820" s="773">
        <f t="shared" si="2523"/>
        <v>0</v>
      </c>
      <c r="E820" s="773">
        <f t="shared" si="2523"/>
        <v>0</v>
      </c>
      <c r="F820" s="773">
        <f t="shared" si="2523"/>
        <v>0</v>
      </c>
      <c r="G820" s="773">
        <f t="shared" si="2523"/>
        <v>0</v>
      </c>
      <c r="H820" s="773">
        <f t="shared" si="2523"/>
        <v>0</v>
      </c>
      <c r="I820" s="773">
        <f t="shared" si="2523"/>
        <v>0</v>
      </c>
      <c r="J820" s="773">
        <f t="shared" si="2523"/>
        <v>0</v>
      </c>
      <c r="K820" s="773">
        <f t="shared" si="2523"/>
        <v>0</v>
      </c>
      <c r="L820" s="773">
        <f t="shared" si="2523"/>
        <v>0</v>
      </c>
      <c r="M820" s="773">
        <f t="shared" si="2523"/>
        <v>0</v>
      </c>
      <c r="N820" s="773"/>
      <c r="O820" s="773"/>
      <c r="P820" s="773"/>
      <c r="Q820" s="773"/>
      <c r="R820" s="773"/>
      <c r="S820" s="779"/>
      <c r="T820" s="773">
        <f t="shared" ref="T820:AE820" si="2524">SUM(T89)</f>
        <v>0</v>
      </c>
      <c r="U820" s="773">
        <f t="shared" si="2524"/>
        <v>0</v>
      </c>
      <c r="V820" s="773">
        <f t="shared" si="2524"/>
        <v>0</v>
      </c>
      <c r="W820" s="773">
        <f t="shared" si="2524"/>
        <v>0</v>
      </c>
      <c r="X820" s="773">
        <f t="shared" si="2524"/>
        <v>0</v>
      </c>
      <c r="Y820" s="773">
        <f t="shared" si="2524"/>
        <v>0</v>
      </c>
      <c r="Z820" s="773">
        <f t="shared" si="2524"/>
        <v>0</v>
      </c>
      <c r="AA820" s="773">
        <f t="shared" si="2524"/>
        <v>0</v>
      </c>
      <c r="AB820" s="773">
        <f t="shared" si="2524"/>
        <v>0</v>
      </c>
      <c r="AC820" s="773">
        <f t="shared" si="2524"/>
        <v>0</v>
      </c>
      <c r="AD820" s="773">
        <f t="shared" si="2524"/>
        <v>0</v>
      </c>
      <c r="AE820" s="773">
        <f t="shared" si="2524"/>
        <v>0</v>
      </c>
      <c r="AF820" s="773"/>
      <c r="AG820" s="773"/>
      <c r="AH820" s="773"/>
      <c r="AI820" s="773"/>
      <c r="AJ820" s="773"/>
      <c r="AK820" s="779"/>
      <c r="AL820" s="773">
        <f t="shared" ref="AL820:AW820" si="2525">SUM(AL89)</f>
        <v>0</v>
      </c>
      <c r="AM820" s="773">
        <f t="shared" si="2525"/>
        <v>0</v>
      </c>
      <c r="AN820" s="773">
        <f t="shared" si="2525"/>
        <v>0</v>
      </c>
      <c r="AO820" s="773">
        <f t="shared" si="2525"/>
        <v>0</v>
      </c>
      <c r="AP820" s="773">
        <f t="shared" si="2525"/>
        <v>0</v>
      </c>
      <c r="AQ820" s="773">
        <f t="shared" si="2525"/>
        <v>0</v>
      </c>
      <c r="AR820" s="773">
        <f t="shared" si="2525"/>
        <v>0</v>
      </c>
      <c r="AS820" s="773">
        <f t="shared" si="2525"/>
        <v>0</v>
      </c>
      <c r="AT820" s="773">
        <f t="shared" si="2525"/>
        <v>0</v>
      </c>
      <c r="AU820" s="773">
        <f t="shared" si="2525"/>
        <v>0</v>
      </c>
      <c r="AV820" s="773">
        <f t="shared" si="2525"/>
        <v>0</v>
      </c>
      <c r="AW820" s="773">
        <f t="shared" si="2525"/>
        <v>0</v>
      </c>
      <c r="AX820" s="773"/>
      <c r="AY820" s="773"/>
      <c r="AZ820" s="773"/>
      <c r="BA820" s="773"/>
      <c r="BB820" s="773"/>
      <c r="BC820" s="779"/>
      <c r="BD820" s="773">
        <f t="shared" ref="BD820:BO820" si="2526">SUM(BD89)</f>
        <v>0</v>
      </c>
      <c r="BE820" s="773">
        <f t="shared" si="2526"/>
        <v>0</v>
      </c>
      <c r="BF820" s="773">
        <f t="shared" si="2526"/>
        <v>0</v>
      </c>
      <c r="BG820" s="773">
        <f t="shared" si="2526"/>
        <v>0</v>
      </c>
      <c r="BH820" s="773">
        <f t="shared" si="2526"/>
        <v>0</v>
      </c>
      <c r="BI820" s="773">
        <f t="shared" si="2526"/>
        <v>0</v>
      </c>
      <c r="BJ820" s="773">
        <f t="shared" si="2526"/>
        <v>0</v>
      </c>
      <c r="BK820" s="773">
        <f t="shared" si="2526"/>
        <v>0</v>
      </c>
      <c r="BL820" s="773">
        <f t="shared" si="2526"/>
        <v>0</v>
      </c>
      <c r="BM820" s="773">
        <f t="shared" si="2526"/>
        <v>0</v>
      </c>
      <c r="BN820" s="773">
        <f t="shared" si="2526"/>
        <v>0</v>
      </c>
      <c r="BO820" s="773">
        <f t="shared" si="2526"/>
        <v>0</v>
      </c>
      <c r="BP820" s="773"/>
      <c r="BQ820" s="773"/>
      <c r="BR820" s="773"/>
      <c r="BS820" s="773"/>
      <c r="BT820" s="773"/>
      <c r="BU820" s="779"/>
      <c r="BV820" s="780">
        <f t="shared" ref="BV820:BY821" si="2527">SUM(BV89)</f>
        <v>0</v>
      </c>
      <c r="BW820" s="780">
        <f t="shared" si="2527"/>
        <v>0</v>
      </c>
      <c r="BX820" s="780">
        <f t="shared" si="2527"/>
        <v>0</v>
      </c>
      <c r="BY820" s="780">
        <f t="shared" si="2527"/>
        <v>0</v>
      </c>
      <c r="BZ820" s="603">
        <f t="shared" ref="BZ820:BZ828" si="2528">IF(DG820&lt;3,"",(SUM(B820:R820)-MIN(B820:R820)-MAX(B820:R820))/(DG820-2))</f>
        <v>0</v>
      </c>
      <c r="CA820" s="603">
        <f t="shared" ref="CA820:CA828" si="2529">IF(DH820&lt;3,"",(SUM(T820:AJ820)-MIN(T820:AJ820)-MAX(T820:AJ820))/(DH820-2))</f>
        <v>0</v>
      </c>
      <c r="CB820" s="603">
        <f t="shared" ref="CB820:CB828" si="2530">IF(DI820&lt;3,"",(SUM(AL820:BB820)-MIN(AL820:BB820)-MAX(AL820:BB820))/(DI820-2))</f>
        <v>0</v>
      </c>
      <c r="CC820" s="668">
        <f t="shared" ref="CC820:CC828" si="2531">IF(DJ820&lt;3,"",(SUM(BD820:BT820)-MIN(BD820:BT820)-MAX(BD820:BT820))/(DJ820-2))</f>
        <v>0</v>
      </c>
      <c r="CD820" s="1072">
        <f t="shared" ref="CD820:CO820" si="253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073">
        <f t="shared" si="2532"/>
        <v>0</v>
      </c>
      <c r="CF820" s="1073">
        <f t="shared" si="2532"/>
        <v>0</v>
      </c>
      <c r="CG820" s="1073">
        <f t="shared" si="2532"/>
        <v>0</v>
      </c>
      <c r="CH820" s="1073">
        <f t="shared" si="2532"/>
        <v>0</v>
      </c>
      <c r="CI820" s="1074">
        <f t="shared" si="2532"/>
        <v>0</v>
      </c>
      <c r="CJ820" s="1074">
        <f t="shared" si="2532"/>
        <v>0</v>
      </c>
      <c r="CK820" s="1073">
        <f t="shared" si="2532"/>
        <v>0</v>
      </c>
      <c r="CL820" s="1073">
        <f t="shared" si="2532"/>
        <v>0</v>
      </c>
      <c r="CM820" s="1073">
        <f t="shared" si="2532"/>
        <v>0</v>
      </c>
      <c r="CN820" s="1073">
        <f t="shared" si="2532"/>
        <v>0</v>
      </c>
      <c r="CO820" s="1072">
        <f t="shared" si="2532"/>
        <v>0</v>
      </c>
      <c r="CP820" s="520" t="str">
        <f t="shared" ref="CP820:CP828" si="2533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1" t="str">
        <f t="shared" ref="CQ820:CQ828" si="2534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2" t="str">
        <f t="shared" ref="CR820:CR828" si="2535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22">
        <f t="shared" ref="CS820:CS828" si="2536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2">
        <f t="shared" ref="CT820:CT828" si="2537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2">
        <f t="shared" ref="CU820:CU828" si="2538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2">
        <f t="shared" ref="CV820:CV828" si="2539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3">
        <f t="shared" ref="CW820:CW828" si="2540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2541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3">
        <f t="shared" ref="CY820:CY828" si="2542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2">
        <f t="shared" ref="CZ820:CZ828" si="2543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2">
        <f t="shared" ref="DA820:DA828" si="2544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2">
        <f t="shared" ref="DB820:DB828" si="2545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2">
        <f t="shared" ref="DC820:DC828" si="2546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22">
        <f t="shared" ref="DD820:DD828" si="2547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1" t="str">
        <f t="shared" ref="DE820:DE828" si="2548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0" t="str">
        <f t="shared" ref="DF820:DF828" si="2549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31">
        <f t="shared" ref="DG820:DG828" si="2550">COUNT(B820:R820)</f>
        <v>12</v>
      </c>
      <c r="DH820" s="96">
        <f t="shared" ref="DH820:DH828" si="2551">COUNT(T820:AJ820)</f>
        <v>12</v>
      </c>
      <c r="DI820" s="96">
        <f t="shared" ref="DI820:DI828" si="2552">COUNT(AL820:BB820)</f>
        <v>12</v>
      </c>
      <c r="DJ820" s="96">
        <f t="shared" ref="DJ820:DJ828" si="2553">COUNT(BD820:BT820)</f>
        <v>12</v>
      </c>
      <c r="DK820" s="467"/>
      <c r="DL820" s="599"/>
      <c r="DM820" s="599"/>
      <c r="DN820" s="599"/>
      <c r="DO820" s="599"/>
      <c r="DP820" s="599"/>
      <c r="DQ820" s="599"/>
      <c r="DR820" s="599"/>
      <c r="DS820" s="781"/>
      <c r="DT820" s="468"/>
    </row>
    <row r="821" spans="1:124" s="470" customFormat="1" ht="15.75" customHeight="1">
      <c r="A821" s="598" t="s">
        <v>374</v>
      </c>
      <c r="B821" s="773">
        <f t="shared" ref="B821:M821" si="2554">SUM(B90)</f>
        <v>0</v>
      </c>
      <c r="C821" s="773">
        <f t="shared" si="2554"/>
        <v>0</v>
      </c>
      <c r="D821" s="773">
        <f t="shared" si="2554"/>
        <v>0</v>
      </c>
      <c r="E821" s="773">
        <f t="shared" si="2554"/>
        <v>0</v>
      </c>
      <c r="F821" s="773">
        <f t="shared" si="2554"/>
        <v>0</v>
      </c>
      <c r="G821" s="773">
        <f t="shared" si="2554"/>
        <v>0</v>
      </c>
      <c r="H821" s="773">
        <f t="shared" si="2554"/>
        <v>0</v>
      </c>
      <c r="I821" s="773">
        <f t="shared" si="2554"/>
        <v>0</v>
      </c>
      <c r="J821" s="773">
        <f t="shared" si="2554"/>
        <v>0</v>
      </c>
      <c r="K821" s="773">
        <f t="shared" si="2554"/>
        <v>0</v>
      </c>
      <c r="L821" s="773">
        <f t="shared" si="2554"/>
        <v>0</v>
      </c>
      <c r="M821" s="773">
        <f t="shared" si="2554"/>
        <v>0</v>
      </c>
      <c r="N821" s="773"/>
      <c r="O821" s="773"/>
      <c r="P821" s="773"/>
      <c r="Q821" s="773"/>
      <c r="R821" s="773"/>
      <c r="S821" s="779"/>
      <c r="T821" s="773">
        <f t="shared" ref="T821:AE821" si="2555">SUM(T90)</f>
        <v>0</v>
      </c>
      <c r="U821" s="773">
        <f t="shared" si="2555"/>
        <v>0</v>
      </c>
      <c r="V821" s="773">
        <f t="shared" si="2555"/>
        <v>0</v>
      </c>
      <c r="W821" s="773">
        <f t="shared" si="2555"/>
        <v>0</v>
      </c>
      <c r="X821" s="773">
        <f t="shared" si="2555"/>
        <v>0</v>
      </c>
      <c r="Y821" s="773">
        <f t="shared" si="2555"/>
        <v>0</v>
      </c>
      <c r="Z821" s="773">
        <f t="shared" si="2555"/>
        <v>0</v>
      </c>
      <c r="AA821" s="773">
        <f t="shared" si="2555"/>
        <v>0</v>
      </c>
      <c r="AB821" s="773">
        <f t="shared" si="2555"/>
        <v>0</v>
      </c>
      <c r="AC821" s="773">
        <f t="shared" si="2555"/>
        <v>0</v>
      </c>
      <c r="AD821" s="773">
        <f t="shared" si="2555"/>
        <v>0</v>
      </c>
      <c r="AE821" s="773">
        <f t="shared" si="2555"/>
        <v>0</v>
      </c>
      <c r="AF821" s="773"/>
      <c r="AG821" s="773"/>
      <c r="AH821" s="773"/>
      <c r="AI821" s="773"/>
      <c r="AJ821" s="773"/>
      <c r="AK821" s="779"/>
      <c r="AL821" s="773">
        <f t="shared" ref="AL821:AW821" si="2556">SUM(AL90)</f>
        <v>0</v>
      </c>
      <c r="AM821" s="773">
        <f t="shared" si="2556"/>
        <v>0</v>
      </c>
      <c r="AN821" s="773">
        <f t="shared" si="2556"/>
        <v>0</v>
      </c>
      <c r="AO821" s="773">
        <f t="shared" si="2556"/>
        <v>0</v>
      </c>
      <c r="AP821" s="773">
        <f t="shared" si="2556"/>
        <v>0</v>
      </c>
      <c r="AQ821" s="773">
        <f t="shared" si="2556"/>
        <v>0</v>
      </c>
      <c r="AR821" s="773">
        <f t="shared" si="2556"/>
        <v>0</v>
      </c>
      <c r="AS821" s="773">
        <f t="shared" si="2556"/>
        <v>0</v>
      </c>
      <c r="AT821" s="773">
        <f t="shared" si="2556"/>
        <v>0</v>
      </c>
      <c r="AU821" s="773">
        <f t="shared" si="2556"/>
        <v>0</v>
      </c>
      <c r="AV821" s="773">
        <f t="shared" si="2556"/>
        <v>0</v>
      </c>
      <c r="AW821" s="773">
        <f t="shared" si="2556"/>
        <v>0</v>
      </c>
      <c r="AX821" s="773"/>
      <c r="AY821" s="773"/>
      <c r="AZ821" s="773"/>
      <c r="BA821" s="773"/>
      <c r="BB821" s="773"/>
      <c r="BC821" s="779"/>
      <c r="BD821" s="773">
        <f t="shared" ref="BD821:BO821" si="2557">SUM(BD90)</f>
        <v>0</v>
      </c>
      <c r="BE821" s="773">
        <f t="shared" si="2557"/>
        <v>0</v>
      </c>
      <c r="BF821" s="773">
        <f t="shared" si="2557"/>
        <v>0</v>
      </c>
      <c r="BG821" s="773">
        <f t="shared" si="2557"/>
        <v>0</v>
      </c>
      <c r="BH821" s="773">
        <f t="shared" si="2557"/>
        <v>0</v>
      </c>
      <c r="BI821" s="773">
        <f t="shared" si="2557"/>
        <v>0</v>
      </c>
      <c r="BJ821" s="773">
        <f t="shared" si="2557"/>
        <v>0</v>
      </c>
      <c r="BK821" s="773">
        <f t="shared" si="2557"/>
        <v>0</v>
      </c>
      <c r="BL821" s="773">
        <f t="shared" si="2557"/>
        <v>0</v>
      </c>
      <c r="BM821" s="773">
        <f t="shared" si="2557"/>
        <v>0</v>
      </c>
      <c r="BN821" s="773">
        <f t="shared" si="2557"/>
        <v>0</v>
      </c>
      <c r="BO821" s="773">
        <f t="shared" si="2557"/>
        <v>0</v>
      </c>
      <c r="BP821" s="773"/>
      <c r="BQ821" s="773"/>
      <c r="BR821" s="773"/>
      <c r="BS821" s="773"/>
      <c r="BT821" s="773"/>
      <c r="BU821" s="779"/>
      <c r="BV821" s="780">
        <f t="shared" si="2527"/>
        <v>0</v>
      </c>
      <c r="BW821" s="780">
        <f t="shared" si="2527"/>
        <v>0</v>
      </c>
      <c r="BX821" s="780">
        <f t="shared" si="2527"/>
        <v>0</v>
      </c>
      <c r="BY821" s="780">
        <f t="shared" si="2527"/>
        <v>0</v>
      </c>
      <c r="BZ821" s="603">
        <f t="shared" si="2528"/>
        <v>0</v>
      </c>
      <c r="CA821" s="603">
        <f t="shared" si="2529"/>
        <v>0</v>
      </c>
      <c r="CB821" s="603">
        <f t="shared" si="2530"/>
        <v>0</v>
      </c>
      <c r="CC821" s="668">
        <f t="shared" si="2531"/>
        <v>0</v>
      </c>
      <c r="CD821" s="1072">
        <f t="shared" ref="CD821:CD828" si="2558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073">
        <f t="shared" ref="CE821:CO828" si="2559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073">
        <f t="shared" si="2559"/>
        <v>0</v>
      </c>
      <c r="CG821" s="1073">
        <f t="shared" si="2559"/>
        <v>0</v>
      </c>
      <c r="CH821" s="1073">
        <f t="shared" si="2559"/>
        <v>0</v>
      </c>
      <c r="CI821" s="1074">
        <f t="shared" si="2559"/>
        <v>0</v>
      </c>
      <c r="CJ821" s="1074">
        <f t="shared" si="2559"/>
        <v>0</v>
      </c>
      <c r="CK821" s="1073">
        <f t="shared" si="2559"/>
        <v>0</v>
      </c>
      <c r="CL821" s="1073">
        <f t="shared" si="2559"/>
        <v>0</v>
      </c>
      <c r="CM821" s="1073">
        <f t="shared" si="2559"/>
        <v>0</v>
      </c>
      <c r="CN821" s="1073">
        <f t="shared" si="2559"/>
        <v>0</v>
      </c>
      <c r="CO821" s="1072">
        <f t="shared" si="2559"/>
        <v>0</v>
      </c>
      <c r="CP821" s="520" t="str">
        <f t="shared" si="2533"/>
        <v/>
      </c>
      <c r="CQ821" s="521" t="str">
        <f t="shared" si="2534"/>
        <v/>
      </c>
      <c r="CR821" s="522" t="str">
        <f t="shared" si="2535"/>
        <v/>
      </c>
      <c r="CS821" s="522">
        <f t="shared" si="2536"/>
        <v>0</v>
      </c>
      <c r="CT821" s="522">
        <f t="shared" si="2537"/>
        <v>0</v>
      </c>
      <c r="CU821" s="522">
        <f t="shared" si="2538"/>
        <v>0</v>
      </c>
      <c r="CV821" s="522">
        <f t="shared" si="2539"/>
        <v>0</v>
      </c>
      <c r="CW821" s="523">
        <f t="shared" si="2540"/>
        <v>0</v>
      </c>
      <c r="CX821" s="523">
        <f t="shared" si="2541"/>
        <v>0</v>
      </c>
      <c r="CY821" s="523">
        <f t="shared" si="2542"/>
        <v>0</v>
      </c>
      <c r="CZ821" s="522">
        <f t="shared" si="2543"/>
        <v>0</v>
      </c>
      <c r="DA821" s="522">
        <f t="shared" si="2544"/>
        <v>0</v>
      </c>
      <c r="DB821" s="522">
        <f t="shared" si="2545"/>
        <v>0</v>
      </c>
      <c r="DC821" s="522">
        <f t="shared" si="2546"/>
        <v>0</v>
      </c>
      <c r="DD821" s="522">
        <f t="shared" si="2547"/>
        <v>0</v>
      </c>
      <c r="DE821" s="521" t="str">
        <f t="shared" si="2548"/>
        <v/>
      </c>
      <c r="DF821" s="520" t="str">
        <f t="shared" si="2549"/>
        <v/>
      </c>
      <c r="DG821" s="631">
        <f t="shared" si="2550"/>
        <v>12</v>
      </c>
      <c r="DH821" s="96">
        <f t="shared" si="2551"/>
        <v>12</v>
      </c>
      <c r="DI821" s="96">
        <f t="shared" si="2552"/>
        <v>12</v>
      </c>
      <c r="DJ821" s="96">
        <f t="shared" si="2553"/>
        <v>12</v>
      </c>
      <c r="DK821" s="467"/>
      <c r="DL821" s="599"/>
      <c r="DM821" s="599"/>
      <c r="DN821" s="599"/>
      <c r="DO821" s="599"/>
      <c r="DP821" s="599"/>
      <c r="DQ821" s="599"/>
      <c r="DR821" s="599"/>
      <c r="DS821" s="781"/>
      <c r="DT821" s="468"/>
    </row>
    <row r="822" spans="1:124" s="470" customFormat="1" ht="15.75" customHeight="1">
      <c r="A822" s="778" t="s">
        <v>375</v>
      </c>
      <c r="B822" s="773">
        <f t="shared" ref="B822:M822" si="2560">SUM(B116)</f>
        <v>0</v>
      </c>
      <c r="C822" s="773">
        <f t="shared" si="2560"/>
        <v>6.0829389788293893E-2</v>
      </c>
      <c r="D822" s="773">
        <f t="shared" si="2560"/>
        <v>0</v>
      </c>
      <c r="E822" s="773">
        <f t="shared" si="2560"/>
        <v>3.7540423412204225E-2</v>
      </c>
      <c r="F822" s="773">
        <f t="shared" si="2560"/>
        <v>0</v>
      </c>
      <c r="G822" s="773">
        <f t="shared" si="2560"/>
        <v>6.8255315294916782E-2</v>
      </c>
      <c r="H822" s="773">
        <f t="shared" si="2560"/>
        <v>0</v>
      </c>
      <c r="I822" s="773">
        <f t="shared" si="2560"/>
        <v>3.4127657647458391E-2</v>
      </c>
      <c r="J822" s="773">
        <f t="shared" si="2560"/>
        <v>0</v>
      </c>
      <c r="K822" s="773">
        <f t="shared" si="2560"/>
        <v>6.2567372353673725E-2</v>
      </c>
      <c r="L822" s="773">
        <f t="shared" si="2560"/>
        <v>0</v>
      </c>
      <c r="M822" s="773">
        <f t="shared" si="2560"/>
        <v>0</v>
      </c>
      <c r="N822" s="773"/>
      <c r="O822" s="773"/>
      <c r="P822" s="773"/>
      <c r="Q822" s="773"/>
      <c r="R822" s="773"/>
      <c r="S822" s="779"/>
      <c r="T822" s="773">
        <f t="shared" ref="T822:AE823" si="2561">SUM(T116)</f>
        <v>0</v>
      </c>
      <c r="U822" s="773">
        <f t="shared" si="2561"/>
        <v>6.2188176157590841E-2</v>
      </c>
      <c r="V822" s="773">
        <f t="shared" si="2561"/>
        <v>4.2353298208640672E-2</v>
      </c>
      <c r="W822" s="773">
        <f t="shared" si="2561"/>
        <v>4.0953189176950067E-2</v>
      </c>
      <c r="X822" s="773">
        <f t="shared" si="2561"/>
        <v>2.8155317559153171E-2</v>
      </c>
      <c r="Y822" s="773">
        <f t="shared" si="2561"/>
        <v>8.9262784557907843E-2</v>
      </c>
      <c r="Z822" s="773">
        <f t="shared" si="2561"/>
        <v>0</v>
      </c>
      <c r="AA822" s="773">
        <f t="shared" si="2561"/>
        <v>5.8396214196762136E-2</v>
      </c>
      <c r="AB822" s="773">
        <f t="shared" si="2561"/>
        <v>8.6631746335855922E-2</v>
      </c>
      <c r="AC822" s="773">
        <f t="shared" si="2561"/>
        <v>7.090968866749689E-2</v>
      </c>
      <c r="AD822" s="773">
        <f t="shared" si="2561"/>
        <v>0</v>
      </c>
      <c r="AE822" s="773">
        <f t="shared" si="2561"/>
        <v>0.16684632627646329</v>
      </c>
      <c r="AF822" s="773"/>
      <c r="AG822" s="773"/>
      <c r="AH822" s="773"/>
      <c r="AI822" s="773"/>
      <c r="AJ822" s="773"/>
      <c r="AK822" s="779"/>
      <c r="AL822" s="773">
        <f t="shared" ref="AL822:AW822" si="2562">SUM(AL116)</f>
        <v>6.6738530510585287E-2</v>
      </c>
      <c r="AM822" s="773">
        <f t="shared" si="2562"/>
        <v>5.0053897882938979E-2</v>
      </c>
      <c r="AN822" s="773">
        <f t="shared" si="2562"/>
        <v>1.2050012453300124E-2</v>
      </c>
      <c r="AO822" s="773">
        <f t="shared" si="2562"/>
        <v>4.1711581569115815E-2</v>
      </c>
      <c r="AP822" s="773">
        <f t="shared" si="2562"/>
        <v>2.0855790784557904E-2</v>
      </c>
      <c r="AQ822" s="773">
        <f t="shared" si="2562"/>
        <v>1.3903860523038606E-2</v>
      </c>
      <c r="AR822" s="773">
        <f t="shared" si="2562"/>
        <v>4.588273972602739E-2</v>
      </c>
      <c r="AS822" s="773">
        <f t="shared" si="2562"/>
        <v>-2.6417334993773352E-2</v>
      </c>
      <c r="AT822" s="773">
        <f t="shared" si="2562"/>
        <v>1.7727422166874215E-2</v>
      </c>
      <c r="AU822" s="773">
        <f t="shared" si="2562"/>
        <v>0</v>
      </c>
      <c r="AV822" s="773">
        <f t="shared" si="2562"/>
        <v>0</v>
      </c>
      <c r="AW822" s="773">
        <f t="shared" si="2562"/>
        <v>5.561544209215441E-2</v>
      </c>
      <c r="AX822" s="773"/>
      <c r="AY822" s="773"/>
      <c r="AZ822" s="773"/>
      <c r="BA822" s="773"/>
      <c r="BB822" s="773"/>
      <c r="BC822" s="779"/>
      <c r="BD822" s="773">
        <f t="shared" ref="BD822:BO823" si="2563">SUM(BD116)</f>
        <v>2.5026948941469489E-2</v>
      </c>
      <c r="BE822" s="773">
        <f t="shared" si="2563"/>
        <v>2.0855790784557911E-2</v>
      </c>
      <c r="BF822" s="773">
        <f t="shared" si="2563"/>
        <v>8.9679900373599006E-2</v>
      </c>
      <c r="BG822" s="773">
        <f t="shared" si="2563"/>
        <v>1.6684632627646325E-2</v>
      </c>
      <c r="BH822" s="773">
        <f t="shared" si="2563"/>
        <v>0.20021559153175592</v>
      </c>
      <c r="BI822" s="773">
        <f t="shared" si="2563"/>
        <v>8.3423163138231643E-2</v>
      </c>
      <c r="BJ822" s="773">
        <f t="shared" si="2563"/>
        <v>0.1126212702366127</v>
      </c>
      <c r="BK822" s="773">
        <f t="shared" si="2563"/>
        <v>2.8155317559153178E-2</v>
      </c>
      <c r="BL822" s="773">
        <f t="shared" si="2563"/>
        <v>1.3903860523038606E-2</v>
      </c>
      <c r="BM822" s="773">
        <f t="shared" si="2563"/>
        <v>1.3903860523038603E-2</v>
      </c>
      <c r="BN822" s="773">
        <f t="shared" si="2563"/>
        <v>7.8139696139476952E-2</v>
      </c>
      <c r="BO822" s="773">
        <f t="shared" si="2563"/>
        <v>2.9198107098381075E-2</v>
      </c>
      <c r="BP822" s="773"/>
      <c r="BQ822" s="773"/>
      <c r="BR822" s="773"/>
      <c r="BS822" s="773"/>
      <c r="BT822" s="773"/>
      <c r="BU822" s="779"/>
      <c r="BV822" s="780">
        <f t="shared" ref="BV822:BY823" si="2564">SUM(BV116)</f>
        <v>2.0438674968866748E-2</v>
      </c>
      <c r="BW822" s="780">
        <f t="shared" si="2564"/>
        <v>4.0043118306351183E-2</v>
      </c>
      <c r="BX822" s="780">
        <f t="shared" si="2564"/>
        <v>5.2556592777085923E-2</v>
      </c>
      <c r="BY822" s="780">
        <f t="shared" si="2564"/>
        <v>3.1283686176836863E-2</v>
      </c>
      <c r="BZ822" s="603">
        <f t="shared" si="2528"/>
        <v>1.9506484320163019E-2</v>
      </c>
      <c r="CA822" s="603">
        <f t="shared" si="2529"/>
        <v>4.7885041486035756E-2</v>
      </c>
      <c r="CB822" s="603">
        <f t="shared" si="2530"/>
        <v>2.578007471980075E-2</v>
      </c>
      <c r="CC822" s="668">
        <f t="shared" si="2531"/>
        <v>4.9768868742216678E-2</v>
      </c>
      <c r="CD822" s="1072">
        <f t="shared" si="2558"/>
        <v>1.3903860523038603E-2</v>
      </c>
      <c r="CE822" s="1073">
        <f t="shared" si="2559"/>
        <v>1.3903860523038606E-2</v>
      </c>
      <c r="CF822" s="1073">
        <f t="shared" si="2559"/>
        <v>1.6684632627646325E-2</v>
      </c>
      <c r="CG822" s="1073">
        <f t="shared" si="2559"/>
        <v>2.0855790784557911E-2</v>
      </c>
      <c r="CH822" s="1073">
        <f t="shared" si="2559"/>
        <v>2.5026948941469489E-2</v>
      </c>
      <c r="CI822" s="1074">
        <f t="shared" si="2559"/>
        <v>2.8155317559153178E-2</v>
      </c>
      <c r="CJ822" s="1074">
        <f t="shared" si="2559"/>
        <v>2.9198107098381075E-2</v>
      </c>
      <c r="CK822" s="1073">
        <f t="shared" si="2559"/>
        <v>7.8139696139476952E-2</v>
      </c>
      <c r="CL822" s="1073">
        <f t="shared" si="2559"/>
        <v>8.3423163138231643E-2</v>
      </c>
      <c r="CM822" s="1073">
        <f t="shared" si="2559"/>
        <v>8.9679900373599006E-2</v>
      </c>
      <c r="CN822" s="1073">
        <f t="shared" si="2559"/>
        <v>0.1126212702366127</v>
      </c>
      <c r="CO822" s="1072">
        <f t="shared" si="2559"/>
        <v>0.20021559153175592</v>
      </c>
      <c r="CP822" s="520" t="str">
        <f t="shared" si="2533"/>
        <v/>
      </c>
      <c r="CQ822" s="521" t="str">
        <f t="shared" si="2534"/>
        <v/>
      </c>
      <c r="CR822" s="522" t="str">
        <f t="shared" si="2535"/>
        <v/>
      </c>
      <c r="CS822" s="522">
        <f t="shared" si="2536"/>
        <v>1.3903860523038603E-2</v>
      </c>
      <c r="CT822" s="522">
        <f t="shared" si="2537"/>
        <v>1.3903860523038606E-2</v>
      </c>
      <c r="CU822" s="522">
        <f t="shared" si="2538"/>
        <v>1.6684632627646325E-2</v>
      </c>
      <c r="CV822" s="522">
        <f t="shared" si="2539"/>
        <v>2.0855790784557911E-2</v>
      </c>
      <c r="CW822" s="523">
        <f t="shared" si="2540"/>
        <v>2.5026948941469489E-2</v>
      </c>
      <c r="CX822" s="523">
        <f t="shared" si="2541"/>
        <v>2.8155317559153178E-2</v>
      </c>
      <c r="CY822" s="523">
        <f t="shared" si="2542"/>
        <v>2.9198107098381075E-2</v>
      </c>
      <c r="CZ822" s="522">
        <f t="shared" si="2543"/>
        <v>7.8139696139476952E-2</v>
      </c>
      <c r="DA822" s="522">
        <f t="shared" si="2544"/>
        <v>8.3423163138231643E-2</v>
      </c>
      <c r="DB822" s="522">
        <f t="shared" si="2545"/>
        <v>8.9679900373599006E-2</v>
      </c>
      <c r="DC822" s="522">
        <f t="shared" si="2546"/>
        <v>0.1126212702366127</v>
      </c>
      <c r="DD822" s="522">
        <f t="shared" si="2547"/>
        <v>0.20021559153175592</v>
      </c>
      <c r="DE822" s="521" t="str">
        <f t="shared" si="2548"/>
        <v/>
      </c>
      <c r="DF822" s="520" t="str">
        <f t="shared" si="2549"/>
        <v/>
      </c>
      <c r="DG822" s="631">
        <f t="shared" si="2550"/>
        <v>12</v>
      </c>
      <c r="DH822" s="96">
        <f t="shared" si="2551"/>
        <v>12</v>
      </c>
      <c r="DI822" s="96">
        <f t="shared" si="2552"/>
        <v>12</v>
      </c>
      <c r="DJ822" s="96">
        <f t="shared" si="2553"/>
        <v>12</v>
      </c>
      <c r="DK822" s="467"/>
      <c r="DL822" s="599"/>
      <c r="DM822" s="599"/>
      <c r="DN822" s="599"/>
      <c r="DO822" s="599"/>
      <c r="DP822" s="599"/>
      <c r="DQ822" s="599"/>
      <c r="DR822" s="599"/>
      <c r="DS822" s="782"/>
      <c r="DT822" s="468"/>
    </row>
    <row r="823" spans="1:124" s="470" customFormat="1" ht="15.75" customHeight="1">
      <c r="A823" s="598" t="s">
        <v>376</v>
      </c>
      <c r="B823" s="773">
        <f t="shared" ref="B823:M823" si="2565">SUM(B117)</f>
        <v>0</v>
      </c>
      <c r="C823" s="773">
        <f t="shared" si="2565"/>
        <v>0</v>
      </c>
      <c r="D823" s="773">
        <f t="shared" si="2565"/>
        <v>0</v>
      </c>
      <c r="E823" s="773">
        <f t="shared" si="2565"/>
        <v>0</v>
      </c>
      <c r="F823" s="773">
        <f t="shared" si="2565"/>
        <v>0</v>
      </c>
      <c r="G823" s="773">
        <f t="shared" si="2565"/>
        <v>4.0953189176950067E-2</v>
      </c>
      <c r="H823" s="773">
        <f t="shared" si="2565"/>
        <v>0</v>
      </c>
      <c r="I823" s="773">
        <f t="shared" si="2565"/>
        <v>0</v>
      </c>
      <c r="J823" s="773">
        <f t="shared" si="2565"/>
        <v>0</v>
      </c>
      <c r="K823" s="773">
        <f t="shared" si="2565"/>
        <v>0</v>
      </c>
      <c r="L823" s="773">
        <f t="shared" si="2565"/>
        <v>0</v>
      </c>
      <c r="M823" s="773">
        <f t="shared" si="2565"/>
        <v>0</v>
      </c>
      <c r="N823" s="773"/>
      <c r="O823" s="773"/>
      <c r="P823" s="773"/>
      <c r="Q823" s="773"/>
      <c r="R823" s="773"/>
      <c r="S823" s="779"/>
      <c r="T823" s="773">
        <f t="shared" ref="T823:AD823" si="2566">SUM(T117)</f>
        <v>0</v>
      </c>
      <c r="U823" s="773">
        <f t="shared" si="2566"/>
        <v>0</v>
      </c>
      <c r="V823" s="773">
        <f t="shared" si="2566"/>
        <v>2.3101799022894913E-3</v>
      </c>
      <c r="W823" s="773">
        <f t="shared" si="2566"/>
        <v>0</v>
      </c>
      <c r="X823" s="773">
        <f t="shared" si="2566"/>
        <v>0</v>
      </c>
      <c r="Y823" s="773">
        <f t="shared" si="2566"/>
        <v>0</v>
      </c>
      <c r="Z823" s="773">
        <f t="shared" si="2561"/>
        <v>0</v>
      </c>
      <c r="AA823" s="773">
        <f t="shared" si="2561"/>
        <v>0</v>
      </c>
      <c r="AB823" s="773">
        <f t="shared" si="2561"/>
        <v>0</v>
      </c>
      <c r="AC823" s="773">
        <f t="shared" si="2561"/>
        <v>0</v>
      </c>
      <c r="AD823" s="773">
        <f t="shared" si="2566"/>
        <v>0</v>
      </c>
      <c r="AE823" s="773">
        <f t="shared" si="2561"/>
        <v>0</v>
      </c>
      <c r="AF823" s="773"/>
      <c r="AG823" s="773"/>
      <c r="AH823" s="773"/>
      <c r="AI823" s="773"/>
      <c r="AJ823" s="773"/>
      <c r="AK823" s="779"/>
      <c r="AL823" s="773">
        <f t="shared" ref="AL823:AW823" si="2567">SUM(AL117)</f>
        <v>0</v>
      </c>
      <c r="AM823" s="773">
        <f t="shared" si="2567"/>
        <v>0</v>
      </c>
      <c r="AN823" s="773">
        <f t="shared" si="2567"/>
        <v>0</v>
      </c>
      <c r="AO823" s="773">
        <f t="shared" si="2567"/>
        <v>0</v>
      </c>
      <c r="AP823" s="773">
        <f t="shared" si="2567"/>
        <v>0</v>
      </c>
      <c r="AQ823" s="773">
        <f t="shared" si="2567"/>
        <v>0</v>
      </c>
      <c r="AR823" s="773">
        <f t="shared" si="2567"/>
        <v>0</v>
      </c>
      <c r="AS823" s="773">
        <f t="shared" si="2567"/>
        <v>0</v>
      </c>
      <c r="AT823" s="773">
        <f t="shared" si="2567"/>
        <v>0</v>
      </c>
      <c r="AU823" s="773">
        <f t="shared" si="2567"/>
        <v>0</v>
      </c>
      <c r="AV823" s="773">
        <f t="shared" si="2567"/>
        <v>0</v>
      </c>
      <c r="AW823" s="773">
        <f t="shared" si="2567"/>
        <v>0</v>
      </c>
      <c r="AX823" s="773"/>
      <c r="AY823" s="773"/>
      <c r="AZ823" s="773"/>
      <c r="BA823" s="773"/>
      <c r="BB823" s="773"/>
      <c r="BC823" s="779"/>
      <c r="BD823" s="773">
        <f t="shared" si="2563"/>
        <v>0</v>
      </c>
      <c r="BE823" s="773">
        <f t="shared" si="2563"/>
        <v>0</v>
      </c>
      <c r="BF823" s="773">
        <f t="shared" si="2563"/>
        <v>0</v>
      </c>
      <c r="BG823" s="773">
        <f t="shared" si="2563"/>
        <v>0</v>
      </c>
      <c r="BH823" s="773">
        <f t="shared" si="2563"/>
        <v>0</v>
      </c>
      <c r="BI823" s="773">
        <f t="shared" si="2563"/>
        <v>0</v>
      </c>
      <c r="BJ823" s="773">
        <f t="shared" si="2563"/>
        <v>0</v>
      </c>
      <c r="BK823" s="773">
        <f t="shared" si="2563"/>
        <v>0</v>
      </c>
      <c r="BL823" s="773">
        <f t="shared" si="2563"/>
        <v>0</v>
      </c>
      <c r="BM823" s="773">
        <f t="shared" si="2563"/>
        <v>0</v>
      </c>
      <c r="BN823" s="773">
        <f t="shared" si="2563"/>
        <v>0</v>
      </c>
      <c r="BO823" s="773">
        <f t="shared" si="2563"/>
        <v>0</v>
      </c>
      <c r="BP823" s="773"/>
      <c r="BQ823" s="773"/>
      <c r="BR823" s="773"/>
      <c r="BS823" s="773"/>
      <c r="BT823" s="773"/>
      <c r="BU823" s="779"/>
      <c r="BV823" s="780">
        <f t="shared" si="2564"/>
        <v>0</v>
      </c>
      <c r="BW823" s="780">
        <f t="shared" si="2564"/>
        <v>0</v>
      </c>
      <c r="BX823" s="780">
        <f t="shared" si="2564"/>
        <v>0</v>
      </c>
      <c r="BY823" s="780">
        <f t="shared" si="2564"/>
        <v>0</v>
      </c>
      <c r="BZ823" s="603">
        <f t="shared" si="2528"/>
        <v>0</v>
      </c>
      <c r="CA823" s="603">
        <f t="shared" si="2529"/>
        <v>0</v>
      </c>
      <c r="CB823" s="603">
        <f t="shared" si="2530"/>
        <v>0</v>
      </c>
      <c r="CC823" s="668">
        <f t="shared" si="2531"/>
        <v>0</v>
      </c>
      <c r="CD823" s="1072">
        <f t="shared" si="2558"/>
        <v>0</v>
      </c>
      <c r="CE823" s="1073">
        <f t="shared" si="2559"/>
        <v>0</v>
      </c>
      <c r="CF823" s="1073">
        <f t="shared" si="2559"/>
        <v>0</v>
      </c>
      <c r="CG823" s="1073">
        <f t="shared" si="2559"/>
        <v>0</v>
      </c>
      <c r="CH823" s="1073">
        <f t="shared" si="2559"/>
        <v>0</v>
      </c>
      <c r="CI823" s="1074">
        <f t="shared" si="2559"/>
        <v>0</v>
      </c>
      <c r="CJ823" s="1074">
        <f t="shared" si="2559"/>
        <v>0</v>
      </c>
      <c r="CK823" s="1073">
        <f t="shared" si="2559"/>
        <v>0</v>
      </c>
      <c r="CL823" s="1073">
        <f t="shared" si="2559"/>
        <v>0</v>
      </c>
      <c r="CM823" s="1073">
        <f t="shared" si="2559"/>
        <v>0</v>
      </c>
      <c r="CN823" s="1073">
        <f t="shared" si="2559"/>
        <v>0</v>
      </c>
      <c r="CO823" s="1072">
        <f t="shared" si="2559"/>
        <v>0</v>
      </c>
      <c r="CP823" s="520" t="str">
        <f t="shared" si="2533"/>
        <v/>
      </c>
      <c r="CQ823" s="521" t="str">
        <f t="shared" si="2534"/>
        <v/>
      </c>
      <c r="CR823" s="522" t="str">
        <f t="shared" si="2535"/>
        <v/>
      </c>
      <c r="CS823" s="522">
        <f t="shared" si="2536"/>
        <v>0</v>
      </c>
      <c r="CT823" s="522">
        <f t="shared" si="2537"/>
        <v>0</v>
      </c>
      <c r="CU823" s="522">
        <f t="shared" si="2538"/>
        <v>0</v>
      </c>
      <c r="CV823" s="522">
        <f t="shared" si="2539"/>
        <v>0</v>
      </c>
      <c r="CW823" s="523">
        <f t="shared" si="2540"/>
        <v>0</v>
      </c>
      <c r="CX823" s="523">
        <f t="shared" si="2541"/>
        <v>0</v>
      </c>
      <c r="CY823" s="523">
        <f t="shared" si="2542"/>
        <v>0</v>
      </c>
      <c r="CZ823" s="522">
        <f t="shared" si="2543"/>
        <v>0</v>
      </c>
      <c r="DA823" s="522">
        <f t="shared" si="2544"/>
        <v>0</v>
      </c>
      <c r="DB823" s="522">
        <f t="shared" si="2545"/>
        <v>0</v>
      </c>
      <c r="DC823" s="522">
        <f t="shared" si="2546"/>
        <v>0</v>
      </c>
      <c r="DD823" s="522">
        <f t="shared" si="2547"/>
        <v>0</v>
      </c>
      <c r="DE823" s="521" t="str">
        <f t="shared" si="2548"/>
        <v/>
      </c>
      <c r="DF823" s="520" t="str">
        <f t="shared" si="2549"/>
        <v/>
      </c>
      <c r="DG823" s="631">
        <f t="shared" si="2550"/>
        <v>12</v>
      </c>
      <c r="DH823" s="96">
        <f t="shared" si="2551"/>
        <v>12</v>
      </c>
      <c r="DI823" s="96">
        <f t="shared" si="2552"/>
        <v>12</v>
      </c>
      <c r="DJ823" s="96">
        <f t="shared" si="2553"/>
        <v>12</v>
      </c>
      <c r="DK823" s="467"/>
      <c r="DL823" s="599"/>
      <c r="DM823" s="599"/>
      <c r="DN823" s="599"/>
      <c r="DO823" s="599"/>
      <c r="DP823" s="599"/>
      <c r="DQ823" s="599"/>
      <c r="DR823" s="599"/>
      <c r="DS823" s="782"/>
      <c r="DT823" s="468"/>
    </row>
    <row r="824" spans="1:124" s="470" customFormat="1" ht="15.75" customHeight="1">
      <c r="A824" s="778" t="s">
        <v>377</v>
      </c>
      <c r="B824" s="773">
        <f t="shared" ref="B824:M824" si="2568">SUM(B144)</f>
        <v>0</v>
      </c>
      <c r="C824" s="773">
        <f t="shared" si="2568"/>
        <v>0</v>
      </c>
      <c r="D824" s="773">
        <f t="shared" si="2568"/>
        <v>0</v>
      </c>
      <c r="E824" s="773">
        <f t="shared" si="2568"/>
        <v>0</v>
      </c>
      <c r="F824" s="773">
        <f t="shared" si="2568"/>
        <v>0</v>
      </c>
      <c r="G824" s="773">
        <f t="shared" si="2568"/>
        <v>0</v>
      </c>
      <c r="H824" s="773">
        <f t="shared" si="2568"/>
        <v>0</v>
      </c>
      <c r="I824" s="773">
        <f t="shared" si="2568"/>
        <v>0</v>
      </c>
      <c r="J824" s="773">
        <f t="shared" si="2568"/>
        <v>0</v>
      </c>
      <c r="K824" s="773">
        <f t="shared" si="2568"/>
        <v>0</v>
      </c>
      <c r="L824" s="773">
        <f t="shared" si="2568"/>
        <v>0</v>
      </c>
      <c r="M824" s="773">
        <f t="shared" si="2568"/>
        <v>0</v>
      </c>
      <c r="N824" s="773"/>
      <c r="O824" s="773"/>
      <c r="P824" s="773"/>
      <c r="Q824" s="773"/>
      <c r="R824" s="773"/>
      <c r="S824" s="779"/>
      <c r="T824" s="773">
        <f t="shared" ref="T824:AE825" si="2569">SUM(T144)</f>
        <v>0</v>
      </c>
      <c r="U824" s="773">
        <f t="shared" si="2569"/>
        <v>0</v>
      </c>
      <c r="V824" s="773">
        <f t="shared" si="2569"/>
        <v>0</v>
      </c>
      <c r="W824" s="773">
        <f t="shared" si="2569"/>
        <v>0</v>
      </c>
      <c r="X824" s="773">
        <f t="shared" si="2569"/>
        <v>0</v>
      </c>
      <c r="Y824" s="773">
        <f t="shared" si="2569"/>
        <v>0</v>
      </c>
      <c r="Z824" s="773">
        <f t="shared" si="2569"/>
        <v>0</v>
      </c>
      <c r="AA824" s="773">
        <f t="shared" si="2569"/>
        <v>0</v>
      </c>
      <c r="AB824" s="773">
        <f t="shared" si="2569"/>
        <v>0</v>
      </c>
      <c r="AC824" s="773">
        <f t="shared" si="2569"/>
        <v>0</v>
      </c>
      <c r="AD824" s="773">
        <f t="shared" si="2569"/>
        <v>0</v>
      </c>
      <c r="AE824" s="773">
        <f t="shared" si="2569"/>
        <v>0</v>
      </c>
      <c r="AF824" s="773"/>
      <c r="AG824" s="773"/>
      <c r="AH824" s="773"/>
      <c r="AI824" s="773"/>
      <c r="AJ824" s="773"/>
      <c r="AK824" s="779"/>
      <c r="AL824" s="773">
        <f t="shared" ref="AL824:AW824" si="2570">SUM(AL144)</f>
        <v>0</v>
      </c>
      <c r="AM824" s="773">
        <f t="shared" si="2570"/>
        <v>0</v>
      </c>
      <c r="AN824" s="773">
        <f t="shared" si="2570"/>
        <v>0</v>
      </c>
      <c r="AO824" s="773">
        <f t="shared" si="2570"/>
        <v>0</v>
      </c>
      <c r="AP824" s="773">
        <f t="shared" si="2570"/>
        <v>0</v>
      </c>
      <c r="AQ824" s="773">
        <f t="shared" si="2570"/>
        <v>0</v>
      </c>
      <c r="AR824" s="773">
        <f t="shared" si="2570"/>
        <v>0</v>
      </c>
      <c r="AS824" s="773">
        <f t="shared" si="2570"/>
        <v>0</v>
      </c>
      <c r="AT824" s="773">
        <f t="shared" si="2570"/>
        <v>0</v>
      </c>
      <c r="AU824" s="773">
        <f t="shared" si="2570"/>
        <v>0</v>
      </c>
      <c r="AV824" s="773">
        <f t="shared" si="2570"/>
        <v>0</v>
      </c>
      <c r="AW824" s="773">
        <f t="shared" si="2570"/>
        <v>0</v>
      </c>
      <c r="AX824" s="773"/>
      <c r="AY824" s="773"/>
      <c r="AZ824" s="773"/>
      <c r="BA824" s="773"/>
      <c r="BB824" s="773"/>
      <c r="BC824" s="779"/>
      <c r="BD824" s="773">
        <f t="shared" ref="BD824:BO825" si="2571">SUM(BD144)</f>
        <v>0</v>
      </c>
      <c r="BE824" s="773">
        <f t="shared" si="2571"/>
        <v>0</v>
      </c>
      <c r="BF824" s="773">
        <f t="shared" si="2571"/>
        <v>0</v>
      </c>
      <c r="BG824" s="773">
        <f t="shared" si="2571"/>
        <v>0</v>
      </c>
      <c r="BH824" s="773">
        <f t="shared" si="2571"/>
        <v>0</v>
      </c>
      <c r="BI824" s="773">
        <f t="shared" si="2571"/>
        <v>0</v>
      </c>
      <c r="BJ824" s="773">
        <f t="shared" si="2571"/>
        <v>0</v>
      </c>
      <c r="BK824" s="773">
        <f t="shared" si="2571"/>
        <v>0</v>
      </c>
      <c r="BL824" s="773">
        <f t="shared" si="2571"/>
        <v>0</v>
      </c>
      <c r="BM824" s="773">
        <f t="shared" si="2571"/>
        <v>0</v>
      </c>
      <c r="BN824" s="773">
        <f t="shared" si="2571"/>
        <v>0</v>
      </c>
      <c r="BO824" s="773">
        <f t="shared" si="2571"/>
        <v>0</v>
      </c>
      <c r="BP824" s="773"/>
      <c r="BQ824" s="773"/>
      <c r="BR824" s="773"/>
      <c r="BS824" s="773"/>
      <c r="BT824" s="773"/>
      <c r="BU824" s="779"/>
      <c r="BV824" s="780">
        <f t="shared" ref="BV824:BY825" si="2572">SUM(BV144)</f>
        <v>0</v>
      </c>
      <c r="BW824" s="780">
        <f t="shared" si="2572"/>
        <v>0</v>
      </c>
      <c r="BX824" s="780">
        <f t="shared" si="2572"/>
        <v>0</v>
      </c>
      <c r="BY824" s="780">
        <f t="shared" si="2572"/>
        <v>0</v>
      </c>
      <c r="BZ824" s="603">
        <f t="shared" si="2528"/>
        <v>0</v>
      </c>
      <c r="CA824" s="603">
        <f t="shared" si="2529"/>
        <v>0</v>
      </c>
      <c r="CB824" s="603">
        <f t="shared" si="2530"/>
        <v>0</v>
      </c>
      <c r="CC824" s="668">
        <f t="shared" si="2531"/>
        <v>0</v>
      </c>
      <c r="CD824" s="1072">
        <f t="shared" si="2558"/>
        <v>0</v>
      </c>
      <c r="CE824" s="1073">
        <f t="shared" si="2559"/>
        <v>0</v>
      </c>
      <c r="CF824" s="1073">
        <f t="shared" si="2559"/>
        <v>0</v>
      </c>
      <c r="CG824" s="1073">
        <f t="shared" si="2559"/>
        <v>0</v>
      </c>
      <c r="CH824" s="1073">
        <f t="shared" si="2559"/>
        <v>0</v>
      </c>
      <c r="CI824" s="1074">
        <f t="shared" si="2559"/>
        <v>0</v>
      </c>
      <c r="CJ824" s="1074">
        <f t="shared" si="2559"/>
        <v>0</v>
      </c>
      <c r="CK824" s="1073">
        <f t="shared" si="2559"/>
        <v>0</v>
      </c>
      <c r="CL824" s="1073">
        <f t="shared" si="2559"/>
        <v>0</v>
      </c>
      <c r="CM824" s="1073">
        <f t="shared" si="2559"/>
        <v>0</v>
      </c>
      <c r="CN824" s="1073">
        <f t="shared" si="2559"/>
        <v>0</v>
      </c>
      <c r="CO824" s="1072">
        <f t="shared" si="2559"/>
        <v>0</v>
      </c>
      <c r="CP824" s="520" t="str">
        <f t="shared" si="2533"/>
        <v/>
      </c>
      <c r="CQ824" s="521" t="str">
        <f t="shared" si="2534"/>
        <v/>
      </c>
      <c r="CR824" s="522" t="str">
        <f t="shared" si="2535"/>
        <v/>
      </c>
      <c r="CS824" s="522">
        <f t="shared" si="2536"/>
        <v>0</v>
      </c>
      <c r="CT824" s="522">
        <f t="shared" si="2537"/>
        <v>0</v>
      </c>
      <c r="CU824" s="522">
        <f t="shared" si="2538"/>
        <v>0</v>
      </c>
      <c r="CV824" s="522">
        <f t="shared" si="2539"/>
        <v>0</v>
      </c>
      <c r="CW824" s="523">
        <f t="shared" si="2540"/>
        <v>0</v>
      </c>
      <c r="CX824" s="523">
        <f t="shared" si="2541"/>
        <v>0</v>
      </c>
      <c r="CY824" s="523">
        <f t="shared" si="2542"/>
        <v>0</v>
      </c>
      <c r="CZ824" s="522">
        <f t="shared" si="2543"/>
        <v>0</v>
      </c>
      <c r="DA824" s="522">
        <f t="shared" si="2544"/>
        <v>0</v>
      </c>
      <c r="DB824" s="522">
        <f t="shared" si="2545"/>
        <v>0</v>
      </c>
      <c r="DC824" s="522">
        <f t="shared" si="2546"/>
        <v>0</v>
      </c>
      <c r="DD824" s="522">
        <f t="shared" si="2547"/>
        <v>0</v>
      </c>
      <c r="DE824" s="521" t="str">
        <f t="shared" si="2548"/>
        <v/>
      </c>
      <c r="DF824" s="520" t="str">
        <f t="shared" si="2549"/>
        <v/>
      </c>
      <c r="DG824" s="631">
        <f t="shared" si="2550"/>
        <v>12</v>
      </c>
      <c r="DH824" s="96">
        <f t="shared" si="2551"/>
        <v>12</v>
      </c>
      <c r="DI824" s="96">
        <f t="shared" si="2552"/>
        <v>12</v>
      </c>
      <c r="DJ824" s="96">
        <f t="shared" si="2553"/>
        <v>12</v>
      </c>
      <c r="DK824" s="467"/>
      <c r="DL824" s="599"/>
      <c r="DM824" s="599"/>
      <c r="DN824" s="599"/>
      <c r="DO824" s="599"/>
      <c r="DP824" s="599"/>
      <c r="DQ824" s="599"/>
      <c r="DR824" s="599"/>
      <c r="DS824" s="782"/>
      <c r="DT824" s="468"/>
    </row>
    <row r="825" spans="1:124" s="470" customFormat="1" ht="15.75" customHeight="1">
      <c r="A825" s="598" t="s">
        <v>378</v>
      </c>
      <c r="B825" s="773">
        <f t="shared" ref="B825:M825" si="2573">SUM(B145)</f>
        <v>0</v>
      </c>
      <c r="C825" s="773">
        <f t="shared" si="2573"/>
        <v>0</v>
      </c>
      <c r="D825" s="773">
        <f t="shared" si="2573"/>
        <v>0</v>
      </c>
      <c r="E825" s="773">
        <f t="shared" si="2573"/>
        <v>0</v>
      </c>
      <c r="F825" s="773">
        <f t="shared" si="2573"/>
        <v>0</v>
      </c>
      <c r="G825" s="773">
        <f t="shared" si="2573"/>
        <v>0</v>
      </c>
      <c r="H825" s="773">
        <f t="shared" si="2573"/>
        <v>0</v>
      </c>
      <c r="I825" s="773">
        <f t="shared" si="2573"/>
        <v>0</v>
      </c>
      <c r="J825" s="773">
        <f t="shared" si="2573"/>
        <v>0</v>
      </c>
      <c r="K825" s="773">
        <f t="shared" si="2573"/>
        <v>0</v>
      </c>
      <c r="L825" s="773">
        <f t="shared" si="2573"/>
        <v>0</v>
      </c>
      <c r="M825" s="773">
        <f t="shared" si="2573"/>
        <v>0</v>
      </c>
      <c r="N825" s="773"/>
      <c r="O825" s="773"/>
      <c r="P825" s="773"/>
      <c r="Q825" s="773"/>
      <c r="R825" s="773"/>
      <c r="S825" s="779"/>
      <c r="T825" s="773">
        <f t="shared" ref="T825:AD825" si="2574">SUM(T145)</f>
        <v>0</v>
      </c>
      <c r="U825" s="773">
        <f t="shared" si="2574"/>
        <v>0</v>
      </c>
      <c r="V825" s="773">
        <f t="shared" si="2574"/>
        <v>0</v>
      </c>
      <c r="W825" s="773">
        <f t="shared" si="2574"/>
        <v>0</v>
      </c>
      <c r="X825" s="773">
        <f t="shared" si="2574"/>
        <v>0</v>
      </c>
      <c r="Y825" s="773">
        <f t="shared" si="2574"/>
        <v>0</v>
      </c>
      <c r="Z825" s="773">
        <f t="shared" si="2569"/>
        <v>0</v>
      </c>
      <c r="AA825" s="773">
        <f t="shared" si="2569"/>
        <v>0</v>
      </c>
      <c r="AB825" s="773">
        <f t="shared" si="2569"/>
        <v>0</v>
      </c>
      <c r="AC825" s="773">
        <f t="shared" si="2569"/>
        <v>0</v>
      </c>
      <c r="AD825" s="773">
        <f t="shared" si="2574"/>
        <v>0</v>
      </c>
      <c r="AE825" s="773">
        <f t="shared" si="2569"/>
        <v>0</v>
      </c>
      <c r="AF825" s="773"/>
      <c r="AG825" s="773"/>
      <c r="AH825" s="773"/>
      <c r="AI825" s="773"/>
      <c r="AJ825" s="773"/>
      <c r="AK825" s="779"/>
      <c r="AL825" s="773">
        <f t="shared" ref="AL825:AW825" si="2575">SUM(AL145)</f>
        <v>0</v>
      </c>
      <c r="AM825" s="773">
        <f t="shared" si="2575"/>
        <v>0</v>
      </c>
      <c r="AN825" s="773">
        <f t="shared" si="2575"/>
        <v>0</v>
      </c>
      <c r="AO825" s="773">
        <f t="shared" si="2575"/>
        <v>0</v>
      </c>
      <c r="AP825" s="773">
        <f t="shared" si="2575"/>
        <v>0</v>
      </c>
      <c r="AQ825" s="773">
        <f t="shared" si="2575"/>
        <v>0</v>
      </c>
      <c r="AR825" s="773">
        <f t="shared" si="2575"/>
        <v>0</v>
      </c>
      <c r="AS825" s="773">
        <f t="shared" si="2575"/>
        <v>0</v>
      </c>
      <c r="AT825" s="773">
        <f t="shared" si="2575"/>
        <v>0</v>
      </c>
      <c r="AU825" s="773">
        <f t="shared" si="2575"/>
        <v>0</v>
      </c>
      <c r="AV825" s="773">
        <f t="shared" si="2575"/>
        <v>0</v>
      </c>
      <c r="AW825" s="773">
        <f t="shared" si="2575"/>
        <v>0</v>
      </c>
      <c r="AX825" s="773"/>
      <c r="AY825" s="773"/>
      <c r="AZ825" s="773"/>
      <c r="BA825" s="773"/>
      <c r="BB825" s="773"/>
      <c r="BC825" s="779"/>
      <c r="BD825" s="773">
        <f t="shared" si="2571"/>
        <v>0</v>
      </c>
      <c r="BE825" s="773">
        <f t="shared" si="2571"/>
        <v>0</v>
      </c>
      <c r="BF825" s="773">
        <f t="shared" si="2571"/>
        <v>0</v>
      </c>
      <c r="BG825" s="773">
        <f t="shared" si="2571"/>
        <v>0</v>
      </c>
      <c r="BH825" s="773">
        <f t="shared" si="2571"/>
        <v>0</v>
      </c>
      <c r="BI825" s="773">
        <f t="shared" si="2571"/>
        <v>0</v>
      </c>
      <c r="BJ825" s="773">
        <f t="shared" si="2571"/>
        <v>0</v>
      </c>
      <c r="BK825" s="773">
        <f t="shared" si="2571"/>
        <v>0</v>
      </c>
      <c r="BL825" s="773">
        <f t="shared" si="2571"/>
        <v>0</v>
      </c>
      <c r="BM825" s="773">
        <f t="shared" si="2571"/>
        <v>0</v>
      </c>
      <c r="BN825" s="773">
        <f t="shared" si="2571"/>
        <v>0</v>
      </c>
      <c r="BO825" s="773">
        <f t="shared" si="2571"/>
        <v>0</v>
      </c>
      <c r="BP825" s="773"/>
      <c r="BQ825" s="773"/>
      <c r="BR825" s="773"/>
      <c r="BS825" s="773"/>
      <c r="BT825" s="773"/>
      <c r="BU825" s="779"/>
      <c r="BV825" s="780">
        <f t="shared" si="2572"/>
        <v>0</v>
      </c>
      <c r="BW825" s="780">
        <f t="shared" si="2572"/>
        <v>0</v>
      </c>
      <c r="BX825" s="780">
        <f t="shared" si="2572"/>
        <v>0</v>
      </c>
      <c r="BY825" s="780">
        <f t="shared" si="2572"/>
        <v>0</v>
      </c>
      <c r="BZ825" s="603">
        <f t="shared" si="2528"/>
        <v>0</v>
      </c>
      <c r="CA825" s="603">
        <f t="shared" si="2529"/>
        <v>0</v>
      </c>
      <c r="CB825" s="603">
        <f t="shared" si="2530"/>
        <v>0</v>
      </c>
      <c r="CC825" s="668">
        <f t="shared" si="2531"/>
        <v>0</v>
      </c>
      <c r="CD825" s="1072">
        <f t="shared" si="2558"/>
        <v>0</v>
      </c>
      <c r="CE825" s="1073">
        <f t="shared" si="2559"/>
        <v>0</v>
      </c>
      <c r="CF825" s="1073">
        <f t="shared" si="2559"/>
        <v>0</v>
      </c>
      <c r="CG825" s="1073">
        <f t="shared" si="2559"/>
        <v>0</v>
      </c>
      <c r="CH825" s="1073">
        <f t="shared" si="2559"/>
        <v>0</v>
      </c>
      <c r="CI825" s="1074">
        <f t="shared" si="2559"/>
        <v>0</v>
      </c>
      <c r="CJ825" s="1074">
        <f t="shared" si="2559"/>
        <v>0</v>
      </c>
      <c r="CK825" s="1073">
        <f t="shared" si="2559"/>
        <v>0</v>
      </c>
      <c r="CL825" s="1073">
        <f t="shared" si="2559"/>
        <v>0</v>
      </c>
      <c r="CM825" s="1073">
        <f t="shared" si="2559"/>
        <v>0</v>
      </c>
      <c r="CN825" s="1073">
        <f t="shared" si="2559"/>
        <v>0</v>
      </c>
      <c r="CO825" s="1072">
        <f t="shared" si="2559"/>
        <v>0</v>
      </c>
      <c r="CP825" s="520" t="str">
        <f t="shared" si="2533"/>
        <v/>
      </c>
      <c r="CQ825" s="521" t="str">
        <f t="shared" si="2534"/>
        <v/>
      </c>
      <c r="CR825" s="522" t="str">
        <f t="shared" si="2535"/>
        <v/>
      </c>
      <c r="CS825" s="522">
        <f t="shared" si="2536"/>
        <v>0</v>
      </c>
      <c r="CT825" s="522">
        <f t="shared" si="2537"/>
        <v>0</v>
      </c>
      <c r="CU825" s="522">
        <f t="shared" si="2538"/>
        <v>0</v>
      </c>
      <c r="CV825" s="522">
        <f t="shared" si="2539"/>
        <v>0</v>
      </c>
      <c r="CW825" s="523">
        <f t="shared" si="2540"/>
        <v>0</v>
      </c>
      <c r="CX825" s="523">
        <f t="shared" si="2541"/>
        <v>0</v>
      </c>
      <c r="CY825" s="523">
        <f t="shared" si="2542"/>
        <v>0</v>
      </c>
      <c r="CZ825" s="522">
        <f t="shared" si="2543"/>
        <v>0</v>
      </c>
      <c r="DA825" s="522">
        <f t="shared" si="2544"/>
        <v>0</v>
      </c>
      <c r="DB825" s="522">
        <f t="shared" si="2545"/>
        <v>0</v>
      </c>
      <c r="DC825" s="522">
        <f t="shared" si="2546"/>
        <v>0</v>
      </c>
      <c r="DD825" s="522">
        <f t="shared" si="2547"/>
        <v>0</v>
      </c>
      <c r="DE825" s="521" t="str">
        <f t="shared" si="2548"/>
        <v/>
      </c>
      <c r="DF825" s="520" t="str">
        <f t="shared" si="2549"/>
        <v/>
      </c>
      <c r="DG825" s="631">
        <f t="shared" si="2550"/>
        <v>12</v>
      </c>
      <c r="DH825" s="96">
        <f t="shared" si="2551"/>
        <v>12</v>
      </c>
      <c r="DI825" s="96">
        <f t="shared" si="2552"/>
        <v>12</v>
      </c>
      <c r="DJ825" s="96">
        <f t="shared" si="2553"/>
        <v>12</v>
      </c>
      <c r="DK825" s="467"/>
      <c r="DL825" s="599"/>
      <c r="DM825" s="599"/>
      <c r="DN825" s="599"/>
      <c r="DO825" s="599"/>
      <c r="DP825" s="599"/>
      <c r="DQ825" s="599"/>
      <c r="DR825" s="599"/>
      <c r="DS825" s="782"/>
      <c r="DT825" s="468"/>
    </row>
    <row r="826" spans="1:124" s="470" customFormat="1" ht="15.75" customHeight="1">
      <c r="A826" s="778" t="s">
        <v>379</v>
      </c>
      <c r="B826" s="773">
        <f t="shared" ref="B826:M826" si="2576">SUM(B172)</f>
        <v>0</v>
      </c>
      <c r="C826" s="773">
        <f t="shared" si="2576"/>
        <v>0</v>
      </c>
      <c r="D826" s="773">
        <f t="shared" si="2576"/>
        <v>0</v>
      </c>
      <c r="E826" s="773">
        <f t="shared" si="2576"/>
        <v>0</v>
      </c>
      <c r="F826" s="773">
        <f t="shared" si="2576"/>
        <v>0</v>
      </c>
      <c r="G826" s="773">
        <f t="shared" si="2576"/>
        <v>0</v>
      </c>
      <c r="H826" s="773">
        <f t="shared" si="2576"/>
        <v>0</v>
      </c>
      <c r="I826" s="773">
        <f t="shared" si="2576"/>
        <v>0</v>
      </c>
      <c r="J826" s="773">
        <f t="shared" si="2576"/>
        <v>0</v>
      </c>
      <c r="K826" s="773">
        <f t="shared" si="2576"/>
        <v>0</v>
      </c>
      <c r="L826" s="773">
        <f t="shared" si="2576"/>
        <v>0</v>
      </c>
      <c r="M826" s="773">
        <f t="shared" si="2576"/>
        <v>0</v>
      </c>
      <c r="N826" s="773"/>
      <c r="O826" s="773"/>
      <c r="P826" s="773"/>
      <c r="Q826" s="773"/>
      <c r="R826" s="773"/>
      <c r="S826" s="779"/>
      <c r="T826" s="773">
        <f t="shared" ref="T826:AE827" si="2577">SUM(T172)</f>
        <v>0</v>
      </c>
      <c r="U826" s="773">
        <f t="shared" si="2577"/>
        <v>0</v>
      </c>
      <c r="V826" s="773">
        <f t="shared" si="2577"/>
        <v>0</v>
      </c>
      <c r="W826" s="773">
        <f t="shared" si="2577"/>
        <v>0</v>
      </c>
      <c r="X826" s="773">
        <f t="shared" si="2577"/>
        <v>0</v>
      </c>
      <c r="Y826" s="773">
        <f t="shared" si="2577"/>
        <v>0</v>
      </c>
      <c r="Z826" s="773">
        <f t="shared" si="2577"/>
        <v>0</v>
      </c>
      <c r="AA826" s="773">
        <f t="shared" si="2577"/>
        <v>0</v>
      </c>
      <c r="AB826" s="773">
        <f t="shared" si="2577"/>
        <v>0</v>
      </c>
      <c r="AC826" s="773">
        <f t="shared" si="2577"/>
        <v>0</v>
      </c>
      <c r="AD826" s="773">
        <f t="shared" si="2577"/>
        <v>0</v>
      </c>
      <c r="AE826" s="773">
        <f t="shared" si="2577"/>
        <v>0</v>
      </c>
      <c r="AF826" s="773"/>
      <c r="AG826" s="773"/>
      <c r="AH826" s="773"/>
      <c r="AI826" s="773"/>
      <c r="AJ826" s="773"/>
      <c r="AK826" s="779"/>
      <c r="AL826" s="773">
        <f t="shared" ref="AL826:AW826" si="2578">SUM(AL172)</f>
        <v>0</v>
      </c>
      <c r="AM826" s="773">
        <f t="shared" si="2578"/>
        <v>0</v>
      </c>
      <c r="AN826" s="773">
        <f t="shared" si="2578"/>
        <v>0</v>
      </c>
      <c r="AO826" s="773">
        <f t="shared" si="2578"/>
        <v>0</v>
      </c>
      <c r="AP826" s="773">
        <f t="shared" si="2578"/>
        <v>0</v>
      </c>
      <c r="AQ826" s="773">
        <f t="shared" si="2578"/>
        <v>0</v>
      </c>
      <c r="AR826" s="773">
        <f t="shared" si="2578"/>
        <v>0</v>
      </c>
      <c r="AS826" s="773">
        <f t="shared" si="2578"/>
        <v>0</v>
      </c>
      <c r="AT826" s="773">
        <f t="shared" si="2578"/>
        <v>0</v>
      </c>
      <c r="AU826" s="773">
        <f t="shared" si="2578"/>
        <v>0</v>
      </c>
      <c r="AV826" s="773">
        <f t="shared" si="2578"/>
        <v>0</v>
      </c>
      <c r="AW826" s="773">
        <f t="shared" si="2578"/>
        <v>0</v>
      </c>
      <c r="AX826" s="773"/>
      <c r="AY826" s="773"/>
      <c r="AZ826" s="773"/>
      <c r="BA826" s="773"/>
      <c r="BB826" s="773"/>
      <c r="BC826" s="779"/>
      <c r="BD826" s="773">
        <f t="shared" ref="BD826:BO827" si="2579">SUM(BD172)</f>
        <v>0</v>
      </c>
      <c r="BE826" s="773">
        <f t="shared" si="2579"/>
        <v>0</v>
      </c>
      <c r="BF826" s="773">
        <f t="shared" si="2579"/>
        <v>0</v>
      </c>
      <c r="BG826" s="773">
        <f t="shared" si="2579"/>
        <v>0</v>
      </c>
      <c r="BH826" s="773">
        <f t="shared" si="2579"/>
        <v>0</v>
      </c>
      <c r="BI826" s="773">
        <f t="shared" si="2579"/>
        <v>0</v>
      </c>
      <c r="BJ826" s="773">
        <f t="shared" si="2579"/>
        <v>0</v>
      </c>
      <c r="BK826" s="773">
        <f t="shared" si="2579"/>
        <v>0</v>
      </c>
      <c r="BL826" s="773">
        <f t="shared" si="2579"/>
        <v>0</v>
      </c>
      <c r="BM826" s="773">
        <f t="shared" si="2579"/>
        <v>0</v>
      </c>
      <c r="BN826" s="773">
        <f t="shared" si="2579"/>
        <v>0</v>
      </c>
      <c r="BO826" s="773">
        <f t="shared" si="2579"/>
        <v>0</v>
      </c>
      <c r="BP826" s="773"/>
      <c r="BQ826" s="773"/>
      <c r="BR826" s="773"/>
      <c r="BS826" s="773"/>
      <c r="BT826" s="773"/>
      <c r="BU826" s="779"/>
      <c r="BV826" s="780">
        <f t="shared" ref="BV826:BY827" si="2580">SUM(BV172)</f>
        <v>0</v>
      </c>
      <c r="BW826" s="780">
        <f t="shared" si="2580"/>
        <v>0</v>
      </c>
      <c r="BX826" s="780">
        <f t="shared" si="2580"/>
        <v>0</v>
      </c>
      <c r="BY826" s="780">
        <f t="shared" si="2580"/>
        <v>0</v>
      </c>
      <c r="BZ826" s="603">
        <f t="shared" si="2528"/>
        <v>0</v>
      </c>
      <c r="CA826" s="603">
        <f t="shared" si="2529"/>
        <v>0</v>
      </c>
      <c r="CB826" s="603">
        <f t="shared" si="2530"/>
        <v>0</v>
      </c>
      <c r="CC826" s="668">
        <f t="shared" si="2531"/>
        <v>0</v>
      </c>
      <c r="CD826" s="1072">
        <f t="shared" si="2558"/>
        <v>0</v>
      </c>
      <c r="CE826" s="1073">
        <f t="shared" si="2559"/>
        <v>0</v>
      </c>
      <c r="CF826" s="1073">
        <f t="shared" si="2559"/>
        <v>0</v>
      </c>
      <c r="CG826" s="1073">
        <f t="shared" si="2559"/>
        <v>0</v>
      </c>
      <c r="CH826" s="1073">
        <f t="shared" si="2559"/>
        <v>0</v>
      </c>
      <c r="CI826" s="1074">
        <f t="shared" si="2559"/>
        <v>0</v>
      </c>
      <c r="CJ826" s="1074">
        <f t="shared" si="2559"/>
        <v>0</v>
      </c>
      <c r="CK826" s="1073">
        <f t="shared" si="2559"/>
        <v>0</v>
      </c>
      <c r="CL826" s="1073">
        <f t="shared" si="2559"/>
        <v>0</v>
      </c>
      <c r="CM826" s="1073">
        <f t="shared" si="2559"/>
        <v>0</v>
      </c>
      <c r="CN826" s="1073">
        <f t="shared" si="2559"/>
        <v>0</v>
      </c>
      <c r="CO826" s="1072">
        <f t="shared" si="2559"/>
        <v>0</v>
      </c>
      <c r="CP826" s="520" t="str">
        <f t="shared" si="2533"/>
        <v/>
      </c>
      <c r="CQ826" s="521" t="str">
        <f t="shared" si="2534"/>
        <v/>
      </c>
      <c r="CR826" s="522" t="str">
        <f t="shared" si="2535"/>
        <v/>
      </c>
      <c r="CS826" s="522">
        <f t="shared" si="2536"/>
        <v>0</v>
      </c>
      <c r="CT826" s="522">
        <f t="shared" si="2537"/>
        <v>0</v>
      </c>
      <c r="CU826" s="522">
        <f t="shared" si="2538"/>
        <v>0</v>
      </c>
      <c r="CV826" s="522">
        <f t="shared" si="2539"/>
        <v>0</v>
      </c>
      <c r="CW826" s="523">
        <f t="shared" si="2540"/>
        <v>0</v>
      </c>
      <c r="CX826" s="523">
        <f t="shared" si="2541"/>
        <v>0</v>
      </c>
      <c r="CY826" s="523">
        <f t="shared" si="2542"/>
        <v>0</v>
      </c>
      <c r="CZ826" s="522">
        <f t="shared" si="2543"/>
        <v>0</v>
      </c>
      <c r="DA826" s="522">
        <f t="shared" si="2544"/>
        <v>0</v>
      </c>
      <c r="DB826" s="522">
        <f t="shared" si="2545"/>
        <v>0</v>
      </c>
      <c r="DC826" s="522">
        <f t="shared" si="2546"/>
        <v>0</v>
      </c>
      <c r="DD826" s="522">
        <f t="shared" si="2547"/>
        <v>0</v>
      </c>
      <c r="DE826" s="521" t="str">
        <f t="shared" si="2548"/>
        <v/>
      </c>
      <c r="DF826" s="520" t="str">
        <f t="shared" si="2549"/>
        <v/>
      </c>
      <c r="DG826" s="631">
        <f t="shared" si="2550"/>
        <v>12</v>
      </c>
      <c r="DH826" s="96">
        <f t="shared" si="2551"/>
        <v>12</v>
      </c>
      <c r="DI826" s="96">
        <f t="shared" si="2552"/>
        <v>12</v>
      </c>
      <c r="DJ826" s="96">
        <f t="shared" si="2553"/>
        <v>12</v>
      </c>
      <c r="DK826" s="467"/>
      <c r="DL826" s="599"/>
      <c r="DM826" s="599"/>
      <c r="DN826" s="599"/>
      <c r="DO826" s="599"/>
      <c r="DP826" s="599"/>
      <c r="DQ826" s="599"/>
      <c r="DR826" s="599"/>
      <c r="DS826" s="782"/>
      <c r="DT826" s="468"/>
    </row>
    <row r="827" spans="1:124" s="470" customFormat="1" ht="15.75" customHeight="1">
      <c r="A827" s="598" t="s">
        <v>380</v>
      </c>
      <c r="B827" s="773">
        <f t="shared" ref="B827:M827" si="2581">SUM(B173)</f>
        <v>0</v>
      </c>
      <c r="C827" s="773">
        <f t="shared" si="2581"/>
        <v>0</v>
      </c>
      <c r="D827" s="773">
        <f t="shared" si="2581"/>
        <v>0</v>
      </c>
      <c r="E827" s="773">
        <f t="shared" si="2581"/>
        <v>0</v>
      </c>
      <c r="F827" s="773">
        <f t="shared" si="2581"/>
        <v>0</v>
      </c>
      <c r="G827" s="773">
        <f t="shared" si="2581"/>
        <v>0</v>
      </c>
      <c r="H827" s="773">
        <f t="shared" si="2581"/>
        <v>0</v>
      </c>
      <c r="I827" s="773">
        <f t="shared" si="2581"/>
        <v>0</v>
      </c>
      <c r="J827" s="773">
        <f t="shared" si="2581"/>
        <v>0</v>
      </c>
      <c r="K827" s="773">
        <f t="shared" si="2581"/>
        <v>0</v>
      </c>
      <c r="L827" s="773">
        <f t="shared" si="2581"/>
        <v>0</v>
      </c>
      <c r="M827" s="773">
        <f t="shared" si="2581"/>
        <v>0</v>
      </c>
      <c r="N827" s="773"/>
      <c r="O827" s="773"/>
      <c r="P827" s="773"/>
      <c r="Q827" s="773"/>
      <c r="R827" s="773"/>
      <c r="S827" s="779"/>
      <c r="T827" s="773">
        <f t="shared" ref="T827:AD827" si="2582">SUM(T173)</f>
        <v>0</v>
      </c>
      <c r="U827" s="773">
        <f t="shared" si="2582"/>
        <v>0</v>
      </c>
      <c r="V827" s="773">
        <f t="shared" si="2582"/>
        <v>0</v>
      </c>
      <c r="W827" s="773">
        <f t="shared" si="2582"/>
        <v>0</v>
      </c>
      <c r="X827" s="773">
        <f t="shared" si="2582"/>
        <v>0</v>
      </c>
      <c r="Y827" s="773">
        <f t="shared" si="2582"/>
        <v>0</v>
      </c>
      <c r="Z827" s="773">
        <f t="shared" si="2577"/>
        <v>0</v>
      </c>
      <c r="AA827" s="773">
        <f t="shared" si="2577"/>
        <v>0</v>
      </c>
      <c r="AB827" s="773">
        <f t="shared" si="2577"/>
        <v>0</v>
      </c>
      <c r="AC827" s="773">
        <f t="shared" si="2577"/>
        <v>0</v>
      </c>
      <c r="AD827" s="773">
        <f t="shared" si="2582"/>
        <v>0</v>
      </c>
      <c r="AE827" s="773">
        <f t="shared" si="2577"/>
        <v>0</v>
      </c>
      <c r="AF827" s="773"/>
      <c r="AG827" s="773"/>
      <c r="AH827" s="773"/>
      <c r="AI827" s="773"/>
      <c r="AJ827" s="773"/>
      <c r="AK827" s="779"/>
      <c r="AL827" s="773">
        <f t="shared" ref="AL827:AW827" si="2583">SUM(AL173)</f>
        <v>0</v>
      </c>
      <c r="AM827" s="773">
        <f t="shared" si="2583"/>
        <v>0</v>
      </c>
      <c r="AN827" s="773">
        <f t="shared" si="2583"/>
        <v>0</v>
      </c>
      <c r="AO827" s="773">
        <f t="shared" si="2583"/>
        <v>0</v>
      </c>
      <c r="AP827" s="773">
        <f t="shared" si="2583"/>
        <v>0</v>
      </c>
      <c r="AQ827" s="773">
        <f t="shared" si="2583"/>
        <v>0</v>
      </c>
      <c r="AR827" s="773">
        <f t="shared" si="2583"/>
        <v>0</v>
      </c>
      <c r="AS827" s="773">
        <f t="shared" si="2583"/>
        <v>0</v>
      </c>
      <c r="AT827" s="773">
        <f t="shared" si="2583"/>
        <v>0</v>
      </c>
      <c r="AU827" s="773">
        <f t="shared" si="2583"/>
        <v>0</v>
      </c>
      <c r="AV827" s="773">
        <f t="shared" si="2583"/>
        <v>0</v>
      </c>
      <c r="AW827" s="773">
        <f t="shared" si="2583"/>
        <v>0</v>
      </c>
      <c r="AX827" s="773"/>
      <c r="AY827" s="773"/>
      <c r="AZ827" s="773"/>
      <c r="BA827" s="773"/>
      <c r="BB827" s="773"/>
      <c r="BC827" s="779"/>
      <c r="BD827" s="773">
        <f t="shared" si="2579"/>
        <v>0</v>
      </c>
      <c r="BE827" s="773">
        <f t="shared" si="2579"/>
        <v>0</v>
      </c>
      <c r="BF827" s="773">
        <f t="shared" si="2579"/>
        <v>0</v>
      </c>
      <c r="BG827" s="773">
        <f t="shared" si="2579"/>
        <v>0</v>
      </c>
      <c r="BH827" s="773">
        <f t="shared" si="2579"/>
        <v>0</v>
      </c>
      <c r="BI827" s="773">
        <f t="shared" si="2579"/>
        <v>0</v>
      </c>
      <c r="BJ827" s="773">
        <f t="shared" si="2579"/>
        <v>0</v>
      </c>
      <c r="BK827" s="773">
        <f t="shared" si="2579"/>
        <v>0</v>
      </c>
      <c r="BL827" s="773">
        <f t="shared" si="2579"/>
        <v>0</v>
      </c>
      <c r="BM827" s="773">
        <f t="shared" si="2579"/>
        <v>0</v>
      </c>
      <c r="BN827" s="773">
        <f t="shared" si="2579"/>
        <v>0</v>
      </c>
      <c r="BO827" s="773">
        <f t="shared" si="2579"/>
        <v>0</v>
      </c>
      <c r="BP827" s="773"/>
      <c r="BQ827" s="773"/>
      <c r="BR827" s="773"/>
      <c r="BS827" s="773"/>
      <c r="BT827" s="773"/>
      <c r="BU827" s="779"/>
      <c r="BV827" s="780">
        <f t="shared" si="2580"/>
        <v>0</v>
      </c>
      <c r="BW827" s="780">
        <f t="shared" si="2580"/>
        <v>0</v>
      </c>
      <c r="BX827" s="780">
        <f t="shared" si="2580"/>
        <v>0</v>
      </c>
      <c r="BY827" s="780">
        <f t="shared" si="2580"/>
        <v>0</v>
      </c>
      <c r="BZ827" s="603">
        <f t="shared" si="2528"/>
        <v>0</v>
      </c>
      <c r="CA827" s="603">
        <f t="shared" si="2529"/>
        <v>0</v>
      </c>
      <c r="CB827" s="603">
        <f t="shared" si="2530"/>
        <v>0</v>
      </c>
      <c r="CC827" s="668">
        <f t="shared" si="2531"/>
        <v>0</v>
      </c>
      <c r="CD827" s="1072">
        <f t="shared" si="2558"/>
        <v>0</v>
      </c>
      <c r="CE827" s="1073">
        <f t="shared" si="2559"/>
        <v>0</v>
      </c>
      <c r="CF827" s="1073">
        <f t="shared" si="2559"/>
        <v>0</v>
      </c>
      <c r="CG827" s="1073">
        <f t="shared" si="2559"/>
        <v>0</v>
      </c>
      <c r="CH827" s="1073">
        <f t="shared" si="2559"/>
        <v>0</v>
      </c>
      <c r="CI827" s="1074">
        <f t="shared" si="2559"/>
        <v>0</v>
      </c>
      <c r="CJ827" s="1074">
        <f t="shared" si="2559"/>
        <v>0</v>
      </c>
      <c r="CK827" s="1073">
        <f t="shared" si="2559"/>
        <v>0</v>
      </c>
      <c r="CL827" s="1073">
        <f t="shared" si="2559"/>
        <v>0</v>
      </c>
      <c r="CM827" s="1073">
        <f t="shared" si="2559"/>
        <v>0</v>
      </c>
      <c r="CN827" s="1073">
        <f t="shared" si="2559"/>
        <v>0</v>
      </c>
      <c r="CO827" s="1072">
        <f t="shared" si="2559"/>
        <v>0</v>
      </c>
      <c r="CP827" s="520" t="str">
        <f t="shared" si="2533"/>
        <v/>
      </c>
      <c r="CQ827" s="521" t="str">
        <f t="shared" si="2534"/>
        <v/>
      </c>
      <c r="CR827" s="522" t="str">
        <f t="shared" si="2535"/>
        <v/>
      </c>
      <c r="CS827" s="522">
        <f t="shared" si="2536"/>
        <v>0</v>
      </c>
      <c r="CT827" s="522">
        <f t="shared" si="2537"/>
        <v>0</v>
      </c>
      <c r="CU827" s="522">
        <f t="shared" si="2538"/>
        <v>0</v>
      </c>
      <c r="CV827" s="522">
        <f t="shared" si="2539"/>
        <v>0</v>
      </c>
      <c r="CW827" s="523">
        <f t="shared" si="2540"/>
        <v>0</v>
      </c>
      <c r="CX827" s="523">
        <f t="shared" si="2541"/>
        <v>0</v>
      </c>
      <c r="CY827" s="523">
        <f t="shared" si="2542"/>
        <v>0</v>
      </c>
      <c r="CZ827" s="522">
        <f t="shared" si="2543"/>
        <v>0</v>
      </c>
      <c r="DA827" s="522">
        <f t="shared" si="2544"/>
        <v>0</v>
      </c>
      <c r="DB827" s="522">
        <f t="shared" si="2545"/>
        <v>0</v>
      </c>
      <c r="DC827" s="522">
        <f t="shared" si="2546"/>
        <v>0</v>
      </c>
      <c r="DD827" s="522">
        <f t="shared" si="2547"/>
        <v>0</v>
      </c>
      <c r="DE827" s="521" t="str">
        <f t="shared" si="2548"/>
        <v/>
      </c>
      <c r="DF827" s="520" t="str">
        <f t="shared" si="2549"/>
        <v/>
      </c>
      <c r="DG827" s="631">
        <f t="shared" si="2550"/>
        <v>12</v>
      </c>
      <c r="DH827" s="96">
        <f t="shared" si="2551"/>
        <v>12</v>
      </c>
      <c r="DI827" s="96">
        <f t="shared" si="2552"/>
        <v>12</v>
      </c>
      <c r="DJ827" s="96">
        <f t="shared" si="2553"/>
        <v>12</v>
      </c>
      <c r="DK827" s="467"/>
      <c r="DL827" s="599"/>
      <c r="DM827" s="599"/>
      <c r="DN827" s="599"/>
      <c r="DO827" s="599"/>
      <c r="DP827" s="599"/>
      <c r="DQ827" s="599"/>
      <c r="DR827" s="599"/>
      <c r="DS827" s="782"/>
      <c r="DT827" s="468"/>
    </row>
    <row r="828" spans="1:124" s="470" customFormat="1" ht="15.75" customHeight="1">
      <c r="A828" s="778" t="s">
        <v>381</v>
      </c>
      <c r="B828" s="773">
        <f t="shared" ref="B828:M828" si="2584">SUM(B183,B180,B177)</f>
        <v>0</v>
      </c>
      <c r="C828" s="773">
        <f t="shared" si="2584"/>
        <v>4.6165239726027402E-2</v>
      </c>
      <c r="D828" s="773">
        <f t="shared" si="2584"/>
        <v>0</v>
      </c>
      <c r="E828" s="773">
        <f t="shared" si="2584"/>
        <v>5.7978089975093405E-2</v>
      </c>
      <c r="F828" s="773">
        <f t="shared" si="2584"/>
        <v>0</v>
      </c>
      <c r="G828" s="773">
        <f t="shared" si="2584"/>
        <v>7.1839989244877167E-2</v>
      </c>
      <c r="H828" s="773">
        <f t="shared" si="2584"/>
        <v>0</v>
      </c>
      <c r="I828" s="773">
        <f t="shared" si="2584"/>
        <v>9.2132995584739058E-2</v>
      </c>
      <c r="J828" s="773">
        <f t="shared" si="2584"/>
        <v>1.0904169460676311E-2</v>
      </c>
      <c r="K828" s="773">
        <f t="shared" si="2584"/>
        <v>5.4040473225404742E-2</v>
      </c>
      <c r="L828" s="773">
        <f t="shared" si="2584"/>
        <v>5.5398287671232879E-2</v>
      </c>
      <c r="M828" s="773">
        <f t="shared" si="2584"/>
        <v>8.7837413675987783E-2</v>
      </c>
      <c r="N828" s="773"/>
      <c r="O828" s="773"/>
      <c r="P828" s="773"/>
      <c r="Q828" s="773"/>
      <c r="R828" s="773"/>
      <c r="S828" s="779"/>
      <c r="T828" s="773">
        <f t="shared" ref="T828:AE828" si="2585">SUM(T183,T180,T177)</f>
        <v>0</v>
      </c>
      <c r="U828" s="773">
        <f t="shared" si="2585"/>
        <v>4.6066497792369529E-2</v>
      </c>
      <c r="V828" s="773">
        <f t="shared" si="2585"/>
        <v>4.261406743940991E-2</v>
      </c>
      <c r="W828" s="773">
        <f t="shared" si="2585"/>
        <v>4.6066497792369529E-2</v>
      </c>
      <c r="X828" s="773">
        <f t="shared" si="2585"/>
        <v>0</v>
      </c>
      <c r="Y828" s="773">
        <f t="shared" si="2585"/>
        <v>0.10737482876712329</v>
      </c>
      <c r="Z828" s="773">
        <f t="shared" si="2585"/>
        <v>0</v>
      </c>
      <c r="AA828" s="773">
        <f t="shared" si="2585"/>
        <v>3.6932191780821924E-2</v>
      </c>
      <c r="AB828" s="773">
        <f t="shared" si="2585"/>
        <v>4.6248790592968686E-2</v>
      </c>
      <c r="AC828" s="773">
        <f t="shared" si="2585"/>
        <v>2.533657378580324E-2</v>
      </c>
      <c r="AD828" s="773">
        <f t="shared" si="2585"/>
        <v>5.0673147571606479E-2</v>
      </c>
      <c r="AE828" s="773">
        <f t="shared" si="2585"/>
        <v>0.10134629514321296</v>
      </c>
      <c r="AF828" s="773"/>
      <c r="AG828" s="773"/>
      <c r="AH828" s="773"/>
      <c r="AI828" s="773"/>
      <c r="AJ828" s="773"/>
      <c r="AK828" s="779"/>
      <c r="AL828" s="773">
        <f t="shared" ref="AL828:AW828" si="2586">SUM(AL183,AL180,AL177)</f>
        <v>9.6621155043586565E-2</v>
      </c>
      <c r="AM828" s="773">
        <f t="shared" si="2586"/>
        <v>9.4502801992528019E-3</v>
      </c>
      <c r="AN828" s="773">
        <f t="shared" si="2586"/>
        <v>0.27626733084267335</v>
      </c>
      <c r="AO828" s="773">
        <f t="shared" si="2586"/>
        <v>0.12776903019925281</v>
      </c>
      <c r="AP828" s="773">
        <f t="shared" si="2586"/>
        <v>9.626809620174348E-2</v>
      </c>
      <c r="AQ828" s="773">
        <f t="shared" si="2586"/>
        <v>0.10880505396430054</v>
      </c>
      <c r="AR828" s="773">
        <f t="shared" si="2586"/>
        <v>4.2227622976338738E-2</v>
      </c>
      <c r="AS828" s="773">
        <f t="shared" si="2586"/>
        <v>0.19253619240348696</v>
      </c>
      <c r="AT828" s="773">
        <f t="shared" si="2586"/>
        <v>8.1060709838107106E-2</v>
      </c>
      <c r="AU828" s="773">
        <f t="shared" si="2586"/>
        <v>0.18466095890410961</v>
      </c>
      <c r="AV828" s="773">
        <f t="shared" si="2586"/>
        <v>8.4455245952677477E-2</v>
      </c>
      <c r="AW828" s="773">
        <f t="shared" si="2586"/>
        <v>0.19253619240348696</v>
      </c>
      <c r="AX828" s="773"/>
      <c r="AY828" s="773"/>
      <c r="AZ828" s="773"/>
      <c r="BA828" s="773"/>
      <c r="BB828" s="773"/>
      <c r="BC828" s="779"/>
      <c r="BD828" s="773">
        <f t="shared" ref="BD828:BO828" si="2587">SUM(BD183,BD180,BD177)</f>
        <v>0.23299852117061021</v>
      </c>
      <c r="BE828" s="773">
        <f t="shared" si="2587"/>
        <v>0.20872112391033626</v>
      </c>
      <c r="BF828" s="773">
        <f t="shared" si="2587"/>
        <v>0.20183715364259028</v>
      </c>
      <c r="BG828" s="773">
        <f t="shared" si="2587"/>
        <v>0.13170664694894149</v>
      </c>
      <c r="BH828" s="773">
        <f t="shared" si="2587"/>
        <v>0.11079657534246576</v>
      </c>
      <c r="BI828" s="773">
        <f t="shared" si="2587"/>
        <v>0.36567503558085751</v>
      </c>
      <c r="BJ828" s="773">
        <f t="shared" si="2587"/>
        <v>7.9023988169364887E-2</v>
      </c>
      <c r="BK828" s="773">
        <f t="shared" si="2587"/>
        <v>8.6967134962640108E-2</v>
      </c>
      <c r="BL828" s="773">
        <f t="shared" si="2587"/>
        <v>3.1500933997509341E-2</v>
      </c>
      <c r="BM828" s="773">
        <f t="shared" si="2587"/>
        <v>0.11595617995018681</v>
      </c>
      <c r="BN828" s="773">
        <f t="shared" si="2587"/>
        <v>6.6803808634288087E-2</v>
      </c>
      <c r="BO828" s="773">
        <f t="shared" si="2587"/>
        <v>0.27699143835616441</v>
      </c>
      <c r="BP828" s="773"/>
      <c r="BQ828" s="773"/>
      <c r="BR828" s="773"/>
      <c r="BS828" s="773"/>
      <c r="BT828" s="773"/>
      <c r="BU828" s="779"/>
      <c r="BV828" s="780">
        <f>SUM(BV183,BV180,BV177)</f>
        <v>1.6212118617683687E-2</v>
      </c>
      <c r="BW828" s="780">
        <f>SUM(BW183,BW180,BW177)</f>
        <v>3.2424237235367373E-2</v>
      </c>
      <c r="BX828" s="780">
        <f>SUM(BX183,BX180,BX177)</f>
        <v>4.1874517434620173E-2</v>
      </c>
      <c r="BY828" s="780">
        <f>SUM(BY183,BY180,BY177)</f>
        <v>8.6967018212951427E-2</v>
      </c>
      <c r="BZ828" s="603">
        <f t="shared" si="2528"/>
        <v>3.8416366297929973E-2</v>
      </c>
      <c r="CA828" s="603">
        <f t="shared" si="2529"/>
        <v>3.9528406189856216E-2</v>
      </c>
      <c r="CB828" s="603">
        <f t="shared" si="2530"/>
        <v>0.12069402578870905</v>
      </c>
      <c r="CC828" s="668">
        <f t="shared" si="2531"/>
        <v>0.15118025710875885</v>
      </c>
      <c r="CD828" s="1072">
        <f t="shared" si="2558"/>
        <v>3.1500933997509341E-2</v>
      </c>
      <c r="CE828" s="1073">
        <f t="shared" si="2559"/>
        <v>6.6803808634288087E-2</v>
      </c>
      <c r="CF828" s="1073">
        <f t="shared" si="2559"/>
        <v>7.9023988169364887E-2</v>
      </c>
      <c r="CG828" s="1073">
        <f t="shared" si="2559"/>
        <v>8.6967134962640108E-2</v>
      </c>
      <c r="CH828" s="1073">
        <f t="shared" si="2559"/>
        <v>0.11079657534246576</v>
      </c>
      <c r="CI828" s="1074">
        <f t="shared" si="2559"/>
        <v>0.11595617995018681</v>
      </c>
      <c r="CJ828" s="1074">
        <f t="shared" si="2559"/>
        <v>0.13170664694894149</v>
      </c>
      <c r="CK828" s="1073">
        <f t="shared" si="2559"/>
        <v>0.20183715364259028</v>
      </c>
      <c r="CL828" s="1073">
        <f t="shared" si="2559"/>
        <v>0.20872112391033626</v>
      </c>
      <c r="CM828" s="1073">
        <f t="shared" si="2559"/>
        <v>0.23299852117061021</v>
      </c>
      <c r="CN828" s="1073">
        <f t="shared" si="2559"/>
        <v>0.27699143835616441</v>
      </c>
      <c r="CO828" s="1072">
        <f t="shared" si="2559"/>
        <v>0.36567503558085751</v>
      </c>
      <c r="CP828" s="520" t="str">
        <f t="shared" si="2533"/>
        <v/>
      </c>
      <c r="CQ828" s="521" t="str">
        <f t="shared" si="2534"/>
        <v/>
      </c>
      <c r="CR828" s="522" t="str">
        <f t="shared" si="2535"/>
        <v/>
      </c>
      <c r="CS828" s="522">
        <f t="shared" si="2536"/>
        <v>3.1500933997509341E-2</v>
      </c>
      <c r="CT828" s="522">
        <f t="shared" si="2537"/>
        <v>6.6803808634288087E-2</v>
      </c>
      <c r="CU828" s="522">
        <f t="shared" si="2538"/>
        <v>7.9023988169364887E-2</v>
      </c>
      <c r="CV828" s="522">
        <f t="shared" si="2539"/>
        <v>8.6967134962640108E-2</v>
      </c>
      <c r="CW828" s="523">
        <f t="shared" si="2540"/>
        <v>0.11079657534246576</v>
      </c>
      <c r="CX828" s="523">
        <f t="shared" si="2541"/>
        <v>0.11595617995018681</v>
      </c>
      <c r="CY828" s="523">
        <f t="shared" si="2542"/>
        <v>0.13170664694894149</v>
      </c>
      <c r="CZ828" s="522">
        <f t="shared" si="2543"/>
        <v>0.20183715364259028</v>
      </c>
      <c r="DA828" s="522">
        <f t="shared" si="2544"/>
        <v>0.20872112391033626</v>
      </c>
      <c r="DB828" s="522">
        <f t="shared" si="2545"/>
        <v>0.23299852117061021</v>
      </c>
      <c r="DC828" s="522">
        <f t="shared" si="2546"/>
        <v>0.27699143835616441</v>
      </c>
      <c r="DD828" s="522">
        <f t="shared" si="2547"/>
        <v>0.36567503558085751</v>
      </c>
      <c r="DE828" s="521" t="str">
        <f t="shared" si="2548"/>
        <v/>
      </c>
      <c r="DF828" s="520" t="str">
        <f t="shared" si="2549"/>
        <v/>
      </c>
      <c r="DG828" s="631">
        <f t="shared" si="2550"/>
        <v>12</v>
      </c>
      <c r="DH828" s="96">
        <f t="shared" si="2551"/>
        <v>12</v>
      </c>
      <c r="DI828" s="96">
        <f t="shared" si="2552"/>
        <v>12</v>
      </c>
      <c r="DJ828" s="96">
        <f t="shared" si="2553"/>
        <v>12</v>
      </c>
      <c r="DK828" s="467"/>
      <c r="DL828" s="599"/>
      <c r="DM828" s="599"/>
      <c r="DN828" s="599"/>
      <c r="DO828" s="599"/>
      <c r="DP828" s="599"/>
      <c r="DQ828" s="599"/>
      <c r="DR828" s="599"/>
      <c r="DS828" s="782"/>
      <c r="DT828" s="468"/>
    </row>
    <row r="829" spans="1:124" s="470" customFormat="1" ht="15.75" customHeight="1">
      <c r="A829" s="777" t="s">
        <v>20</v>
      </c>
      <c r="B829" s="779"/>
      <c r="C829" s="779"/>
      <c r="D829" s="779"/>
      <c r="E829" s="779"/>
      <c r="F829" s="779"/>
      <c r="G829" s="779"/>
      <c r="H829" s="779"/>
      <c r="I829" s="779"/>
      <c r="J829" s="779"/>
      <c r="K829" s="779"/>
      <c r="L829" s="779"/>
      <c r="M829" s="779"/>
      <c r="N829" s="779"/>
      <c r="O829" s="779"/>
      <c r="P829" s="779"/>
      <c r="Q829" s="779"/>
      <c r="R829" s="779"/>
      <c r="S829" s="754"/>
      <c r="T829" s="779"/>
      <c r="U829" s="779"/>
      <c r="V829" s="779"/>
      <c r="W829" s="779"/>
      <c r="X829" s="779"/>
      <c r="Y829" s="779"/>
      <c r="Z829" s="779"/>
      <c r="AA829" s="779"/>
      <c r="AB829" s="779"/>
      <c r="AC829" s="779"/>
      <c r="AD829" s="779"/>
      <c r="AE829" s="779"/>
      <c r="AF829" s="779"/>
      <c r="AG829" s="779"/>
      <c r="AH829" s="779"/>
      <c r="AI829" s="779"/>
      <c r="AJ829" s="779"/>
      <c r="AK829" s="754"/>
      <c r="AL829" s="779"/>
      <c r="AM829" s="779"/>
      <c r="AN829" s="779"/>
      <c r="AO829" s="779"/>
      <c r="AP829" s="779"/>
      <c r="AQ829" s="779"/>
      <c r="AR829" s="779"/>
      <c r="AS829" s="779"/>
      <c r="AT829" s="779"/>
      <c r="AU829" s="779"/>
      <c r="AV829" s="779"/>
      <c r="AW829" s="779"/>
      <c r="AX829" s="779"/>
      <c r="AY829" s="779"/>
      <c r="AZ829" s="779"/>
      <c r="BA829" s="779"/>
      <c r="BB829" s="779"/>
      <c r="BC829" s="754"/>
      <c r="BD829" s="779"/>
      <c r="BE829" s="779"/>
      <c r="BF829" s="779"/>
      <c r="BG829" s="779"/>
      <c r="BH829" s="779"/>
      <c r="BI829" s="779"/>
      <c r="BJ829" s="779"/>
      <c r="BK829" s="779"/>
      <c r="BL829" s="779"/>
      <c r="BM829" s="779"/>
      <c r="BN829" s="779"/>
      <c r="BO829" s="779"/>
      <c r="BP829" s="779"/>
      <c r="BQ829" s="779"/>
      <c r="BR829" s="779"/>
      <c r="BS829" s="779"/>
      <c r="BT829" s="779"/>
      <c r="BU829" s="754"/>
      <c r="BV829" s="779"/>
      <c r="BW829" s="779"/>
      <c r="BX829" s="779"/>
      <c r="BY829" s="779"/>
      <c r="BZ829" s="783"/>
      <c r="CA829" s="783"/>
      <c r="CB829" s="783"/>
      <c r="CC829" s="783"/>
      <c r="CD829" s="1075"/>
      <c r="CE829" s="1099"/>
      <c r="CF829" s="1099"/>
      <c r="CG829" s="1099"/>
      <c r="CH829" s="1099"/>
      <c r="CI829" s="1099"/>
      <c r="CJ829" s="1099"/>
      <c r="CK829" s="1099"/>
      <c r="CL829" s="1099"/>
      <c r="CM829" s="1099"/>
      <c r="CN829" s="1099"/>
      <c r="CO829" s="1075"/>
      <c r="CP829" s="598"/>
      <c r="CQ829" s="188"/>
      <c r="CR829" s="188"/>
      <c r="CS829" s="188"/>
      <c r="CT829" s="188"/>
      <c r="CU829" s="188"/>
      <c r="CV829" s="598"/>
      <c r="CW829" s="598"/>
      <c r="CX829" s="598"/>
      <c r="CY829" s="598"/>
      <c r="CZ829" s="598"/>
      <c r="DA829" s="598"/>
      <c r="DB829" s="598"/>
      <c r="DC829" s="598"/>
      <c r="DD829" s="598"/>
      <c r="DE829" s="598"/>
      <c r="DF829" s="598"/>
      <c r="DG829" s="466"/>
      <c r="DH829" s="190"/>
      <c r="DI829" s="190"/>
      <c r="DJ829" s="190"/>
      <c r="DK829" s="467"/>
      <c r="DL829" s="468"/>
      <c r="DM829" s="468"/>
      <c r="DN829" s="468"/>
      <c r="DO829" s="468"/>
      <c r="DP829" s="468"/>
      <c r="DQ829" s="468"/>
      <c r="DR829" s="468"/>
      <c r="DS829" s="784"/>
      <c r="DT829" s="468"/>
    </row>
    <row r="830" spans="1:124" s="470" customFormat="1" ht="15.75" customHeight="1">
      <c r="A830" s="598" t="str">
        <f>A228</f>
        <v>Green cons - Season 1: no of months</v>
      </c>
      <c r="B830" s="780">
        <f t="shared" ref="B830:M830" si="2588">SUM(B230)</f>
        <v>2.8333333333333335E-2</v>
      </c>
      <c r="C830" s="780">
        <f t="shared" si="2588"/>
        <v>0</v>
      </c>
      <c r="D830" s="780">
        <f t="shared" si="2588"/>
        <v>0</v>
      </c>
      <c r="E830" s="780">
        <f t="shared" si="2588"/>
        <v>0</v>
      </c>
      <c r="F830" s="780">
        <f t="shared" si="2588"/>
        <v>0</v>
      </c>
      <c r="G830" s="780">
        <f t="shared" si="2588"/>
        <v>2.8333333333333335E-2</v>
      </c>
      <c r="H830" s="780">
        <f t="shared" si="2588"/>
        <v>2.8333333333333335E-2</v>
      </c>
      <c r="I830" s="780">
        <f t="shared" si="2588"/>
        <v>2.8333333333333335E-2</v>
      </c>
      <c r="J830" s="780">
        <f t="shared" si="2588"/>
        <v>2.8333333333333335E-2</v>
      </c>
      <c r="K830" s="780">
        <f t="shared" si="2588"/>
        <v>2.8333333333333335E-2</v>
      </c>
      <c r="L830" s="780">
        <f t="shared" si="2588"/>
        <v>2.8333333333333335E-2</v>
      </c>
      <c r="M830" s="780">
        <f t="shared" si="2588"/>
        <v>2.8333333333333335E-2</v>
      </c>
      <c r="N830" s="780"/>
      <c r="O830" s="780"/>
      <c r="P830" s="780"/>
      <c r="Q830" s="780"/>
      <c r="R830" s="780"/>
      <c r="S830" s="779"/>
      <c r="T830" s="780">
        <f t="shared" ref="T830:AE830" si="2589">SUM(T230)</f>
        <v>2.8333333333333335E-2</v>
      </c>
      <c r="U830" s="780">
        <f t="shared" si="2589"/>
        <v>2.8333333333333335E-2</v>
      </c>
      <c r="V830" s="780">
        <f t="shared" si="2589"/>
        <v>2.8333333333333335E-2</v>
      </c>
      <c r="W830" s="780">
        <f t="shared" si="2589"/>
        <v>2.8333333333333335E-2</v>
      </c>
      <c r="X830" s="780">
        <f t="shared" si="2589"/>
        <v>0</v>
      </c>
      <c r="Y830" s="780">
        <f t="shared" si="2589"/>
        <v>2.8333333333333335E-2</v>
      </c>
      <c r="Z830" s="780">
        <f t="shared" si="2589"/>
        <v>2.8333333333333335E-2</v>
      </c>
      <c r="AA830" s="780">
        <f t="shared" si="2589"/>
        <v>0</v>
      </c>
      <c r="AB830" s="780">
        <f t="shared" si="2589"/>
        <v>2.8333333333333335E-2</v>
      </c>
      <c r="AC830" s="780">
        <f t="shared" si="2589"/>
        <v>2.8333333333333335E-2</v>
      </c>
      <c r="AD830" s="780">
        <f t="shared" si="2589"/>
        <v>2.8333333333333335E-2</v>
      </c>
      <c r="AE830" s="780">
        <f t="shared" si="2589"/>
        <v>2.8333333333333335E-2</v>
      </c>
      <c r="AF830" s="780"/>
      <c r="AG830" s="780"/>
      <c r="AH830" s="780"/>
      <c r="AI830" s="780"/>
      <c r="AJ830" s="780"/>
      <c r="AK830" s="779"/>
      <c r="AL830" s="780">
        <f t="shared" ref="AL830:AW830" si="2590">SUM(AL230)</f>
        <v>0</v>
      </c>
      <c r="AM830" s="780">
        <f t="shared" si="2590"/>
        <v>0</v>
      </c>
      <c r="AN830" s="780">
        <f t="shared" si="2590"/>
        <v>0</v>
      </c>
      <c r="AO830" s="780">
        <f t="shared" si="2590"/>
        <v>0</v>
      </c>
      <c r="AP830" s="780">
        <f t="shared" si="2590"/>
        <v>2.8333333333333335E-2</v>
      </c>
      <c r="AQ830" s="780">
        <f t="shared" si="2590"/>
        <v>2.8333333333333335E-2</v>
      </c>
      <c r="AR830" s="780">
        <f t="shared" si="2590"/>
        <v>2.8333333333333335E-2</v>
      </c>
      <c r="AS830" s="780">
        <f t="shared" si="2590"/>
        <v>2.8333333333333335E-2</v>
      </c>
      <c r="AT830" s="780">
        <f t="shared" si="2590"/>
        <v>2.8333333333333335E-2</v>
      </c>
      <c r="AU830" s="780">
        <f t="shared" si="2590"/>
        <v>0</v>
      </c>
      <c r="AV830" s="780">
        <f t="shared" si="2590"/>
        <v>0</v>
      </c>
      <c r="AW830" s="780">
        <f t="shared" si="2590"/>
        <v>0</v>
      </c>
      <c r="AX830" s="780"/>
      <c r="AY830" s="780"/>
      <c r="AZ830" s="780"/>
      <c r="BA830" s="780"/>
      <c r="BB830" s="780"/>
      <c r="BC830" s="779"/>
      <c r="BD830" s="780">
        <f t="shared" ref="BD830:BO830" si="2591">SUM(BD230)</f>
        <v>2.8333333333333335E-2</v>
      </c>
      <c r="BE830" s="780">
        <f t="shared" si="2591"/>
        <v>2.8333333333333335E-2</v>
      </c>
      <c r="BF830" s="780">
        <f t="shared" si="2591"/>
        <v>2.8333333333333335E-2</v>
      </c>
      <c r="BG830" s="780">
        <f t="shared" si="2591"/>
        <v>2.8333333333333335E-2</v>
      </c>
      <c r="BH830" s="780">
        <f t="shared" si="2591"/>
        <v>0</v>
      </c>
      <c r="BI830" s="780">
        <f t="shared" si="2591"/>
        <v>0</v>
      </c>
      <c r="BJ830" s="780">
        <f t="shared" si="2591"/>
        <v>2.8333333333333335E-2</v>
      </c>
      <c r="BK830" s="780">
        <f t="shared" si="2591"/>
        <v>2.8333333333333335E-2</v>
      </c>
      <c r="BL830" s="780">
        <f t="shared" si="2591"/>
        <v>2.8333333333333335E-2</v>
      </c>
      <c r="BM830" s="780">
        <f t="shared" si="2591"/>
        <v>2.8333333333333335E-2</v>
      </c>
      <c r="BN830" s="780">
        <f t="shared" si="2591"/>
        <v>2.8333333333333335E-2</v>
      </c>
      <c r="BO830" s="780">
        <f t="shared" si="2591"/>
        <v>2.8333333333333335E-2</v>
      </c>
      <c r="BP830" s="780"/>
      <c r="BQ830" s="780"/>
      <c r="BR830" s="780"/>
      <c r="BS830" s="780"/>
      <c r="BT830" s="780"/>
      <c r="BU830" s="779"/>
      <c r="BV830" s="1467">
        <f>SUM(BV230)</f>
        <v>2.8333333333333335E-2</v>
      </c>
      <c r="BW830" s="780">
        <f>SUM(BW230)</f>
        <v>2.8333333333333335E-2</v>
      </c>
      <c r="BX830" s="780">
        <f>SUM(BX230)</f>
        <v>2.8333333333333335E-2</v>
      </c>
      <c r="BY830" s="780">
        <f>SUM(BY230)</f>
        <v>2.8333333333333335E-2</v>
      </c>
      <c r="BZ830" s="603">
        <f t="shared" ref="BZ830:BZ849" si="2592">IF(DG830&lt;3,"",(SUM(B830:R830)-MIN(B830:R830)-MAX(B830:R830))/(DG830-2))</f>
        <v>1.9833333333333331E-2</v>
      </c>
      <c r="CA830" s="603">
        <f t="shared" ref="CA830:CA849" si="2593">IF(DH830&lt;3,"",(SUM(T830:AJ830)-MIN(T830:AJ830)-MAX(T830:AJ830))/(DH830-2))</f>
        <v>2.5499999999999995E-2</v>
      </c>
      <c r="CB830" s="603">
        <f t="shared" ref="CB830:CB849" si="2594">IF(DI830&lt;3,"",(SUM(AL830:BB830)-MIN(AL830:BB830)-MAX(AL830:BB830))/(DI830-2))</f>
        <v>1.1333333333333332E-2</v>
      </c>
      <c r="CC830" s="668">
        <f t="shared" ref="CC830:CC849" si="2595">IF(DJ830&lt;3,"",(SUM(BD830:BT830)-MIN(BD830:BT830)-MAX(BD830:BT830))/(DJ830-2))</f>
        <v>2.5499999999999995E-2</v>
      </c>
      <c r="CD830" s="1072">
        <f t="shared" ref="CD830:CO830" si="2596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073">
        <f t="shared" si="2596"/>
        <v>0</v>
      </c>
      <c r="CF830" s="1073">
        <f t="shared" si="2596"/>
        <v>2.8333333333333335E-2</v>
      </c>
      <c r="CG830" s="1073">
        <f t="shared" si="2596"/>
        <v>2.8333333333333335E-2</v>
      </c>
      <c r="CH830" s="1073">
        <f t="shared" si="2596"/>
        <v>2.8333333333333335E-2</v>
      </c>
      <c r="CI830" s="1074">
        <f t="shared" si="2596"/>
        <v>2.8333333333333335E-2</v>
      </c>
      <c r="CJ830" s="1074">
        <f t="shared" si="2596"/>
        <v>2.8333333333333335E-2</v>
      </c>
      <c r="CK830" s="1073">
        <f t="shared" si="2596"/>
        <v>2.8333333333333335E-2</v>
      </c>
      <c r="CL830" s="1073">
        <f t="shared" si="2596"/>
        <v>2.8333333333333335E-2</v>
      </c>
      <c r="CM830" s="1073">
        <f t="shared" si="2596"/>
        <v>2.8333333333333335E-2</v>
      </c>
      <c r="CN830" s="1073">
        <f t="shared" si="2596"/>
        <v>2.8333333333333335E-2</v>
      </c>
      <c r="CO830" s="1072">
        <f t="shared" si="2596"/>
        <v>2.8333333333333335E-2</v>
      </c>
      <c r="CP830" s="520" t="str">
        <f t="shared" ref="CP830:CP849" si="2597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1" t="str">
        <f t="shared" ref="CQ830:CQ849" si="2598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2" t="str">
        <f t="shared" ref="CR830:CR849" si="2599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22">
        <f t="shared" ref="CS830:CS849" si="2600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2">
        <f t="shared" ref="CT830:CT849" si="2601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2">
        <f t="shared" ref="CU830:CU849" si="2602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22">
        <f t="shared" ref="CV830:CV849" si="2603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23">
        <f t="shared" ref="CW830:CW849" si="2604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23">
        <f t="shared" ref="CX830:CX849" si="2605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23">
        <f t="shared" ref="CY830:CY849" si="2606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2.8333333333333335E-2</v>
      </c>
      <c r="CZ830" s="522">
        <f t="shared" ref="CZ830:CZ849" si="2607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2.8333333333333335E-2</v>
      </c>
      <c r="DA830" s="522">
        <f t="shared" ref="DA830:DA849" si="2608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2.8333333333333335E-2</v>
      </c>
      <c r="DB830" s="522">
        <f t="shared" ref="DB830:DB849" si="2609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2.8333333333333335E-2</v>
      </c>
      <c r="DC830" s="522">
        <f t="shared" ref="DC830:DC849" si="2610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2.8333333333333335E-2</v>
      </c>
      <c r="DD830" s="522">
        <f t="shared" ref="DD830:DD849" si="2611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2.8333333333333335E-2</v>
      </c>
      <c r="DE830" s="521" t="str">
        <f t="shared" ref="DE830:DE849" si="2612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0" t="str">
        <f t="shared" ref="DF830:DF849" si="2613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31">
        <f t="shared" ref="DG830:DG849" si="2614">COUNT(B830:R830)</f>
        <v>12</v>
      </c>
      <c r="DH830" s="96">
        <f t="shared" ref="DH830:DH849" si="2615">COUNT(T830:AJ830)</f>
        <v>12</v>
      </c>
      <c r="DI830" s="96">
        <f t="shared" ref="DI830:DI849" si="2616">COUNT(AL830:BB830)</f>
        <v>12</v>
      </c>
      <c r="DJ830" s="96">
        <f t="shared" ref="DJ830:DJ849" si="2617">COUNT(BD830:BT830)</f>
        <v>12</v>
      </c>
      <c r="DK830" s="467"/>
      <c r="DL830" s="599"/>
      <c r="DM830" s="599"/>
      <c r="DN830" s="599"/>
      <c r="DO830" s="599"/>
      <c r="DP830" s="599"/>
      <c r="DQ830" s="599"/>
      <c r="DR830" s="599"/>
      <c r="DS830" s="782"/>
      <c r="DT830" s="468"/>
    </row>
    <row r="831" spans="1:124" s="470" customFormat="1" ht="15.75" customHeight="1">
      <c r="A831" s="598" t="str">
        <f>A231</f>
        <v xml:space="preserve">Green beans </v>
      </c>
      <c r="B831" s="780">
        <f t="shared" ref="B831:M831" si="2618">SUM(B233)</f>
        <v>0</v>
      </c>
      <c r="C831" s="780">
        <f t="shared" si="2618"/>
        <v>0</v>
      </c>
      <c r="D831" s="780">
        <f t="shared" si="2618"/>
        <v>0</v>
      </c>
      <c r="E831" s="780">
        <f t="shared" si="2618"/>
        <v>0</v>
      </c>
      <c r="F831" s="780">
        <f t="shared" si="2618"/>
        <v>0</v>
      </c>
      <c r="G831" s="780">
        <f t="shared" si="2618"/>
        <v>0</v>
      </c>
      <c r="H831" s="780">
        <f t="shared" si="2618"/>
        <v>0</v>
      </c>
      <c r="I831" s="780">
        <f t="shared" si="2618"/>
        <v>0</v>
      </c>
      <c r="J831" s="780">
        <f t="shared" si="2618"/>
        <v>0</v>
      </c>
      <c r="K831" s="780">
        <f t="shared" si="2618"/>
        <v>0</v>
      </c>
      <c r="L831" s="780">
        <f t="shared" si="2618"/>
        <v>0</v>
      </c>
      <c r="M831" s="780">
        <f t="shared" si="2618"/>
        <v>0</v>
      </c>
      <c r="N831" s="780"/>
      <c r="O831" s="780"/>
      <c r="P831" s="780"/>
      <c r="Q831" s="780"/>
      <c r="R831" s="780"/>
      <c r="S831" s="779"/>
      <c r="T831" s="780">
        <f t="shared" ref="T831:AE831" si="2619">SUM(T233)</f>
        <v>0</v>
      </c>
      <c r="U831" s="780">
        <f t="shared" si="2619"/>
        <v>0</v>
      </c>
      <c r="V831" s="780">
        <f t="shared" si="2619"/>
        <v>0</v>
      </c>
      <c r="W831" s="780">
        <f t="shared" si="2619"/>
        <v>0</v>
      </c>
      <c r="X831" s="780">
        <f t="shared" si="2619"/>
        <v>0</v>
      </c>
      <c r="Y831" s="780">
        <f t="shared" si="2619"/>
        <v>0</v>
      </c>
      <c r="Z831" s="780">
        <f t="shared" si="2619"/>
        <v>0</v>
      </c>
      <c r="AA831" s="780">
        <f t="shared" si="2619"/>
        <v>0</v>
      </c>
      <c r="AB831" s="780">
        <f t="shared" si="2619"/>
        <v>0</v>
      </c>
      <c r="AC831" s="780">
        <f t="shared" si="2619"/>
        <v>0</v>
      </c>
      <c r="AD831" s="780">
        <f t="shared" si="2619"/>
        <v>0</v>
      </c>
      <c r="AE831" s="780">
        <f t="shared" si="2619"/>
        <v>0</v>
      </c>
      <c r="AF831" s="780"/>
      <c r="AG831" s="780"/>
      <c r="AH831" s="780"/>
      <c r="AI831" s="780"/>
      <c r="AJ831" s="780"/>
      <c r="AK831" s="779"/>
      <c r="AL831" s="780">
        <f t="shared" ref="AL831:AW831" si="2620">SUM(AL233)</f>
        <v>0</v>
      </c>
      <c r="AM831" s="780">
        <f t="shared" si="2620"/>
        <v>0</v>
      </c>
      <c r="AN831" s="780">
        <f t="shared" si="2620"/>
        <v>0</v>
      </c>
      <c r="AO831" s="780">
        <f t="shared" si="2620"/>
        <v>0</v>
      </c>
      <c r="AP831" s="780">
        <f t="shared" si="2620"/>
        <v>0</v>
      </c>
      <c r="AQ831" s="780">
        <f t="shared" si="2620"/>
        <v>0</v>
      </c>
      <c r="AR831" s="780">
        <f t="shared" si="2620"/>
        <v>0</v>
      </c>
      <c r="AS831" s="780">
        <f t="shared" si="2620"/>
        <v>0</v>
      </c>
      <c r="AT831" s="780">
        <f t="shared" si="2620"/>
        <v>0</v>
      </c>
      <c r="AU831" s="780">
        <f t="shared" si="2620"/>
        <v>0</v>
      </c>
      <c r="AV831" s="780">
        <f t="shared" si="2620"/>
        <v>0</v>
      </c>
      <c r="AW831" s="780">
        <f t="shared" si="2620"/>
        <v>0</v>
      </c>
      <c r="AX831" s="780"/>
      <c r="AY831" s="780"/>
      <c r="AZ831" s="780"/>
      <c r="BA831" s="780"/>
      <c r="BB831" s="780"/>
      <c r="BC831" s="779"/>
      <c r="BD831" s="780">
        <f t="shared" ref="BD831:BO831" si="2621">SUM(BD233)</f>
        <v>0</v>
      </c>
      <c r="BE831" s="780">
        <f t="shared" si="2621"/>
        <v>0</v>
      </c>
      <c r="BF831" s="780">
        <f t="shared" si="2621"/>
        <v>0</v>
      </c>
      <c r="BG831" s="780">
        <f t="shared" si="2621"/>
        <v>0</v>
      </c>
      <c r="BH831" s="780">
        <f t="shared" si="2621"/>
        <v>0</v>
      </c>
      <c r="BI831" s="780">
        <f t="shared" si="2621"/>
        <v>0</v>
      </c>
      <c r="BJ831" s="780">
        <f t="shared" si="2621"/>
        <v>0</v>
      </c>
      <c r="BK831" s="780">
        <f t="shared" si="2621"/>
        <v>0</v>
      </c>
      <c r="BL831" s="780">
        <f t="shared" si="2621"/>
        <v>0</v>
      </c>
      <c r="BM831" s="780">
        <f t="shared" si="2621"/>
        <v>0</v>
      </c>
      <c r="BN831" s="780">
        <f t="shared" si="2621"/>
        <v>0</v>
      </c>
      <c r="BO831" s="780">
        <f t="shared" si="2621"/>
        <v>0</v>
      </c>
      <c r="BP831" s="780"/>
      <c r="BQ831" s="780"/>
      <c r="BR831" s="780"/>
      <c r="BS831" s="780"/>
      <c r="BT831" s="780"/>
      <c r="BU831" s="779"/>
      <c r="BV831" s="1467">
        <f>SUM(BV233)</f>
        <v>0</v>
      </c>
      <c r="BW831" s="780">
        <f>SUM(BW233)</f>
        <v>0</v>
      </c>
      <c r="BX831" s="780">
        <f>SUM(BX233)</f>
        <v>0</v>
      </c>
      <c r="BY831" s="780">
        <f>SUM(BY233)</f>
        <v>0</v>
      </c>
      <c r="BZ831" s="603">
        <f t="shared" si="2592"/>
        <v>0</v>
      </c>
      <c r="CA831" s="603">
        <f t="shared" si="2593"/>
        <v>0</v>
      </c>
      <c r="CB831" s="603">
        <f t="shared" si="2594"/>
        <v>0</v>
      </c>
      <c r="CC831" s="668">
        <f t="shared" si="2595"/>
        <v>0</v>
      </c>
      <c r="CD831" s="1072">
        <f t="shared" ref="CD831:CD849" si="2622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073">
        <f t="shared" ref="CE831:CO846" si="2623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073">
        <f t="shared" si="2623"/>
        <v>0</v>
      </c>
      <c r="CG831" s="1073">
        <f t="shared" si="2623"/>
        <v>0</v>
      </c>
      <c r="CH831" s="1073">
        <f t="shared" si="2623"/>
        <v>0</v>
      </c>
      <c r="CI831" s="1074">
        <f t="shared" si="2623"/>
        <v>0</v>
      </c>
      <c r="CJ831" s="1074">
        <f t="shared" si="2623"/>
        <v>0</v>
      </c>
      <c r="CK831" s="1073">
        <f t="shared" si="2623"/>
        <v>0</v>
      </c>
      <c r="CL831" s="1073">
        <f t="shared" si="2623"/>
        <v>0</v>
      </c>
      <c r="CM831" s="1073">
        <f t="shared" si="2623"/>
        <v>0</v>
      </c>
      <c r="CN831" s="1073">
        <f t="shared" si="2623"/>
        <v>0</v>
      </c>
      <c r="CO831" s="1072">
        <f t="shared" si="2623"/>
        <v>0</v>
      </c>
      <c r="CP831" s="520" t="str">
        <f t="shared" si="2597"/>
        <v/>
      </c>
      <c r="CQ831" s="521" t="str">
        <f t="shared" si="2598"/>
        <v/>
      </c>
      <c r="CR831" s="522" t="str">
        <f t="shared" si="2599"/>
        <v/>
      </c>
      <c r="CS831" s="522">
        <f t="shared" si="2600"/>
        <v>0</v>
      </c>
      <c r="CT831" s="522">
        <f t="shared" si="2601"/>
        <v>0</v>
      </c>
      <c r="CU831" s="522">
        <f t="shared" si="2602"/>
        <v>0</v>
      </c>
      <c r="CV831" s="522">
        <f t="shared" si="2603"/>
        <v>0</v>
      </c>
      <c r="CW831" s="523">
        <f t="shared" si="2604"/>
        <v>0</v>
      </c>
      <c r="CX831" s="523">
        <f t="shared" si="2605"/>
        <v>0</v>
      </c>
      <c r="CY831" s="523">
        <f t="shared" si="2606"/>
        <v>0</v>
      </c>
      <c r="CZ831" s="522">
        <f t="shared" si="2607"/>
        <v>0</v>
      </c>
      <c r="DA831" s="522">
        <f t="shared" si="2608"/>
        <v>0</v>
      </c>
      <c r="DB831" s="522">
        <f t="shared" si="2609"/>
        <v>0</v>
      </c>
      <c r="DC831" s="522">
        <f t="shared" si="2610"/>
        <v>0</v>
      </c>
      <c r="DD831" s="522">
        <f t="shared" si="2611"/>
        <v>0</v>
      </c>
      <c r="DE831" s="521" t="str">
        <f t="shared" si="2612"/>
        <v/>
      </c>
      <c r="DF831" s="520" t="str">
        <f t="shared" si="2613"/>
        <v/>
      </c>
      <c r="DG831" s="631">
        <f t="shared" si="2614"/>
        <v>12</v>
      </c>
      <c r="DH831" s="96">
        <f t="shared" si="2615"/>
        <v>12</v>
      </c>
      <c r="DI831" s="96">
        <f t="shared" si="2616"/>
        <v>12</v>
      </c>
      <c r="DJ831" s="96">
        <f t="shared" si="2617"/>
        <v>12</v>
      </c>
      <c r="DK831" s="467"/>
      <c r="DL831" s="599"/>
      <c r="DM831" s="599"/>
      <c r="DN831" s="599"/>
      <c r="DO831" s="599"/>
      <c r="DP831" s="599"/>
      <c r="DQ831" s="599"/>
      <c r="DR831" s="599"/>
      <c r="DS831" s="782"/>
      <c r="DT831" s="468"/>
    </row>
    <row r="832" spans="1:124" s="470" customFormat="1" ht="15.75" customHeight="1">
      <c r="A832" s="778" t="str">
        <f>A237</f>
        <v>Maize: kg produced</v>
      </c>
      <c r="B832" s="780">
        <f t="shared" ref="B832:M832" si="2624">SUM(B243)</f>
        <v>6.759510763209392E-2</v>
      </c>
      <c r="C832" s="780">
        <f t="shared" si="2624"/>
        <v>3.9430479452054794E-2</v>
      </c>
      <c r="D832" s="780">
        <f t="shared" si="2624"/>
        <v>5.6188433219178081E-2</v>
      </c>
      <c r="E832" s="780">
        <f t="shared" si="2624"/>
        <v>2.9572859589041087E-2</v>
      </c>
      <c r="F832" s="780">
        <f t="shared" si="2624"/>
        <v>0</v>
      </c>
      <c r="G832" s="780">
        <f t="shared" si="2624"/>
        <v>0.41294465753424658</v>
      </c>
      <c r="H832" s="780">
        <f t="shared" si="2624"/>
        <v>3.9430479452054794E-2</v>
      </c>
      <c r="I832" s="780">
        <f t="shared" si="2624"/>
        <v>1.2904520547945206E-2</v>
      </c>
      <c r="J832" s="780">
        <f t="shared" si="2624"/>
        <v>4.5496707060063216E-2</v>
      </c>
      <c r="K832" s="780">
        <f t="shared" si="2624"/>
        <v>3.9430479452054789E-3</v>
      </c>
      <c r="L832" s="780">
        <f t="shared" si="2624"/>
        <v>2.3658287671232875E-2</v>
      </c>
      <c r="M832" s="780">
        <f t="shared" si="2624"/>
        <v>5.3768835616438346E-2</v>
      </c>
      <c r="N832" s="780"/>
      <c r="O832" s="780"/>
      <c r="P832" s="780"/>
      <c r="Q832" s="780"/>
      <c r="R832" s="780"/>
      <c r="S832" s="779"/>
      <c r="T832" s="780">
        <f t="shared" ref="T832:AE832" si="2625">SUM(T243)</f>
        <v>0.31544383561643835</v>
      </c>
      <c r="U832" s="780">
        <f t="shared" si="2625"/>
        <v>1.7206027397260272E-2</v>
      </c>
      <c r="V832" s="780">
        <f t="shared" si="2625"/>
        <v>0.27298024236037932</v>
      </c>
      <c r="W832" s="780">
        <f t="shared" si="2625"/>
        <v>0</v>
      </c>
      <c r="X832" s="780">
        <f t="shared" si="2625"/>
        <v>4.731657534246575E-2</v>
      </c>
      <c r="Y832" s="780">
        <f t="shared" si="2625"/>
        <v>2.3185121917808214E-2</v>
      </c>
      <c r="Z832" s="780">
        <f t="shared" si="2625"/>
        <v>0.44735671232876711</v>
      </c>
      <c r="AA832" s="780">
        <f t="shared" si="2625"/>
        <v>0.41007698630136985</v>
      </c>
      <c r="AB832" s="780">
        <f t="shared" si="2625"/>
        <v>0.40765049525816643</v>
      </c>
      <c r="AC832" s="780">
        <f t="shared" si="2625"/>
        <v>0.378532602739726</v>
      </c>
      <c r="AD832" s="780">
        <f t="shared" si="2625"/>
        <v>0.74902138767123283</v>
      </c>
      <c r="AE832" s="780">
        <f t="shared" si="2625"/>
        <v>5.9145719178082187E-2</v>
      </c>
      <c r="AF832" s="780"/>
      <c r="AG832" s="780"/>
      <c r="AH832" s="780"/>
      <c r="AI832" s="780"/>
      <c r="AJ832" s="780"/>
      <c r="AK832" s="779"/>
      <c r="AL832" s="780">
        <f t="shared" ref="AL832:AW832" si="2626">SUM(AL243)</f>
        <v>7.0974863013698611E-2</v>
      </c>
      <c r="AM832" s="780">
        <f t="shared" si="2626"/>
        <v>5.6779890410958891E-2</v>
      </c>
      <c r="AN832" s="780">
        <f t="shared" si="2626"/>
        <v>5.2573972602739716E-2</v>
      </c>
      <c r="AO832" s="780">
        <f t="shared" si="2626"/>
        <v>1.9715239726027394E-3</v>
      </c>
      <c r="AP832" s="780">
        <f t="shared" si="2626"/>
        <v>3.9430479452054794E-2</v>
      </c>
      <c r="AQ832" s="780">
        <f t="shared" si="2626"/>
        <v>6.3088767123287662E-2</v>
      </c>
      <c r="AR832" s="780">
        <f t="shared" si="2626"/>
        <v>0.6308876712328767</v>
      </c>
      <c r="AS832" s="780">
        <f t="shared" si="2626"/>
        <v>7.8860958904109588E-2</v>
      </c>
      <c r="AT832" s="780">
        <f t="shared" si="2626"/>
        <v>2.3658287671232875E-2</v>
      </c>
      <c r="AU832" s="780">
        <f t="shared" si="2626"/>
        <v>0</v>
      </c>
      <c r="AV832" s="780">
        <f t="shared" si="2626"/>
        <v>0.6308876712328767</v>
      </c>
      <c r="AW832" s="780">
        <f t="shared" si="2626"/>
        <v>0</v>
      </c>
      <c r="AX832" s="780"/>
      <c r="AY832" s="780"/>
      <c r="AZ832" s="780"/>
      <c r="BA832" s="780"/>
      <c r="BB832" s="780"/>
      <c r="BC832" s="779"/>
      <c r="BD832" s="780">
        <f t="shared" ref="BD832:BO832" si="2627">SUM(BD243)</f>
        <v>8.8718578767123274E-2</v>
      </c>
      <c r="BE832" s="780">
        <f t="shared" si="2627"/>
        <v>4.731657534246575E-2</v>
      </c>
      <c r="BF832" s="780">
        <f t="shared" si="2627"/>
        <v>0.3548743150684931</v>
      </c>
      <c r="BG832" s="780">
        <f t="shared" si="2627"/>
        <v>0</v>
      </c>
      <c r="BH832" s="780">
        <f t="shared" si="2627"/>
        <v>0</v>
      </c>
      <c r="BI832" s="780">
        <f t="shared" si="2627"/>
        <v>6.759510763209392E-2</v>
      </c>
      <c r="BJ832" s="780">
        <f t="shared" si="2627"/>
        <v>0.23658287671232875</v>
      </c>
      <c r="BK832" s="780">
        <f t="shared" si="2627"/>
        <v>2.9572859589041094E-2</v>
      </c>
      <c r="BL832" s="780">
        <f t="shared" si="2627"/>
        <v>3.6801780821917811E-2</v>
      </c>
      <c r="BM832" s="780">
        <f t="shared" si="2627"/>
        <v>0.31544383561643835</v>
      </c>
      <c r="BN832" s="780">
        <f t="shared" si="2627"/>
        <v>3.6801780821917811E-2</v>
      </c>
      <c r="BO832" s="780">
        <f t="shared" si="2627"/>
        <v>3.7853260273972601E-2</v>
      </c>
      <c r="BP832" s="780"/>
      <c r="BQ832" s="780"/>
      <c r="BR832" s="780"/>
      <c r="BS832" s="780"/>
      <c r="BT832" s="780"/>
      <c r="BU832" s="779"/>
      <c r="BV832" s="780">
        <f>SUM(BV243)</f>
        <v>4.4950746575342468E-2</v>
      </c>
      <c r="BW832" s="780">
        <f>SUM(BW243)</f>
        <v>6.1511547945205483E-2</v>
      </c>
      <c r="BX832" s="780">
        <f>SUM(BX243)</f>
        <v>7.5706520547945202E-2</v>
      </c>
      <c r="BY832" s="780">
        <f>SUM(BY243)</f>
        <v>0.20701001712328765</v>
      </c>
      <c r="BZ832" s="603">
        <f t="shared" si="2592"/>
        <v>3.7198875818530784E-2</v>
      </c>
      <c r="CA832" s="603">
        <f t="shared" si="2593"/>
        <v>0.23788943184404632</v>
      </c>
      <c r="CB832" s="603">
        <f t="shared" si="2594"/>
        <v>0.10182264143835615</v>
      </c>
      <c r="CC832" s="668">
        <f t="shared" si="2595"/>
        <v>8.9668665557729926E-2</v>
      </c>
      <c r="CD832" s="1072">
        <f t="shared" si="2622"/>
        <v>0</v>
      </c>
      <c r="CE832" s="1073">
        <f t="shared" si="2623"/>
        <v>0</v>
      </c>
      <c r="CF832" s="1073">
        <f t="shared" si="2623"/>
        <v>2.9572859589041094E-2</v>
      </c>
      <c r="CG832" s="1073">
        <f t="shared" si="2623"/>
        <v>3.6801780821917811E-2</v>
      </c>
      <c r="CH832" s="1073">
        <f t="shared" si="2623"/>
        <v>3.6801780821917811E-2</v>
      </c>
      <c r="CI832" s="1074">
        <f t="shared" si="2623"/>
        <v>3.7853260273972601E-2</v>
      </c>
      <c r="CJ832" s="1074">
        <f t="shared" si="2623"/>
        <v>4.731657534246575E-2</v>
      </c>
      <c r="CK832" s="1073">
        <f t="shared" si="2623"/>
        <v>6.759510763209392E-2</v>
      </c>
      <c r="CL832" s="1073">
        <f t="shared" si="2623"/>
        <v>8.8718578767123274E-2</v>
      </c>
      <c r="CM832" s="1073">
        <f t="shared" si="2623"/>
        <v>0.23658287671232875</v>
      </c>
      <c r="CN832" s="1073">
        <f t="shared" si="2623"/>
        <v>0.31544383561643835</v>
      </c>
      <c r="CO832" s="1072">
        <f t="shared" si="2623"/>
        <v>0.3548743150684931</v>
      </c>
      <c r="CP832" s="520" t="str">
        <f t="shared" si="2597"/>
        <v/>
      </c>
      <c r="CQ832" s="521" t="str">
        <f t="shared" si="2598"/>
        <v/>
      </c>
      <c r="CR832" s="522" t="str">
        <f t="shared" si="2599"/>
        <v/>
      </c>
      <c r="CS832" s="522">
        <f t="shared" si="2600"/>
        <v>0</v>
      </c>
      <c r="CT832" s="522">
        <f t="shared" si="2601"/>
        <v>0</v>
      </c>
      <c r="CU832" s="522">
        <f t="shared" si="2602"/>
        <v>2.9572859589041094E-2</v>
      </c>
      <c r="CV832" s="522">
        <f t="shared" si="2603"/>
        <v>3.6801780821917811E-2</v>
      </c>
      <c r="CW832" s="523">
        <f t="shared" si="2604"/>
        <v>3.6801780821917811E-2</v>
      </c>
      <c r="CX832" s="523">
        <f t="shared" si="2605"/>
        <v>3.7853260273972601E-2</v>
      </c>
      <c r="CY832" s="523">
        <f t="shared" si="2606"/>
        <v>4.731657534246575E-2</v>
      </c>
      <c r="CZ832" s="522">
        <f t="shared" si="2607"/>
        <v>6.759510763209392E-2</v>
      </c>
      <c r="DA832" s="522">
        <f t="shared" si="2608"/>
        <v>8.8718578767123274E-2</v>
      </c>
      <c r="DB832" s="522">
        <f t="shared" si="2609"/>
        <v>0.23658287671232875</v>
      </c>
      <c r="DC832" s="522">
        <f t="shared" si="2610"/>
        <v>0.31544383561643835</v>
      </c>
      <c r="DD832" s="522">
        <f t="shared" si="2611"/>
        <v>0.3548743150684931</v>
      </c>
      <c r="DE832" s="521" t="str">
        <f t="shared" si="2612"/>
        <v/>
      </c>
      <c r="DF832" s="520" t="str">
        <f t="shared" si="2613"/>
        <v/>
      </c>
      <c r="DG832" s="631">
        <f t="shared" si="2614"/>
        <v>12</v>
      </c>
      <c r="DH832" s="96">
        <f t="shared" si="2615"/>
        <v>12</v>
      </c>
      <c r="DI832" s="96">
        <f t="shared" si="2616"/>
        <v>12</v>
      </c>
      <c r="DJ832" s="96">
        <f t="shared" si="2617"/>
        <v>12</v>
      </c>
      <c r="DK832" s="467"/>
      <c r="DL832" s="599"/>
      <c r="DM832" s="599"/>
      <c r="DN832" s="599"/>
      <c r="DO832" s="599"/>
      <c r="DP832" s="599"/>
      <c r="DQ832" s="599"/>
      <c r="DR832" s="599"/>
      <c r="DS832" s="782"/>
      <c r="DT832" s="468"/>
    </row>
    <row r="833" spans="1:124" s="470" customFormat="1" ht="15.75" customHeight="1">
      <c r="A833" s="598" t="str">
        <f>A244</f>
        <v>Tomato</v>
      </c>
      <c r="B833" s="780">
        <f t="shared" ref="B833:M833" si="2628">SUM(B250)</f>
        <v>0</v>
      </c>
      <c r="C833" s="780">
        <f t="shared" si="2628"/>
        <v>0</v>
      </c>
      <c r="D833" s="780">
        <f t="shared" si="2628"/>
        <v>6.5379825653798251E-4</v>
      </c>
      <c r="E833" s="780">
        <f t="shared" si="2628"/>
        <v>2.179327521793275E-4</v>
      </c>
      <c r="F833" s="780">
        <f t="shared" si="2628"/>
        <v>0</v>
      </c>
      <c r="G833" s="780">
        <f t="shared" si="2628"/>
        <v>1.0698516925166987E-4</v>
      </c>
      <c r="H833" s="780">
        <f t="shared" si="2628"/>
        <v>0</v>
      </c>
      <c r="I833" s="780">
        <f t="shared" si="2628"/>
        <v>0</v>
      </c>
      <c r="J833" s="780">
        <f t="shared" si="2628"/>
        <v>1.0058434715968963E-3</v>
      </c>
      <c r="K833" s="780">
        <f t="shared" si="2628"/>
        <v>0</v>
      </c>
      <c r="L833" s="780">
        <f t="shared" si="2628"/>
        <v>0</v>
      </c>
      <c r="M833" s="780">
        <f t="shared" si="2628"/>
        <v>1.9019585644741309E-4</v>
      </c>
      <c r="N833" s="780"/>
      <c r="O833" s="780"/>
      <c r="P833" s="780"/>
      <c r="Q833" s="780"/>
      <c r="R833" s="780"/>
      <c r="S833" s="779"/>
      <c r="T833" s="780">
        <f t="shared" ref="T833:AE833" si="2629">SUM(T250)</f>
        <v>0</v>
      </c>
      <c r="U833" s="780">
        <f t="shared" si="2629"/>
        <v>0</v>
      </c>
      <c r="V833" s="780">
        <f t="shared" si="2629"/>
        <v>0</v>
      </c>
      <c r="W833" s="780">
        <f t="shared" si="2629"/>
        <v>4.7548964111853272E-5</v>
      </c>
      <c r="X833" s="780">
        <f t="shared" si="2629"/>
        <v>0</v>
      </c>
      <c r="Y833" s="780">
        <f t="shared" si="2629"/>
        <v>1.0460772104607721E-4</v>
      </c>
      <c r="Z833" s="780">
        <f t="shared" si="2629"/>
        <v>0</v>
      </c>
      <c r="AA833" s="780">
        <f t="shared" si="2629"/>
        <v>0</v>
      </c>
      <c r="AB833" s="780">
        <f t="shared" si="2629"/>
        <v>6.9403199540185828E-4</v>
      </c>
      <c r="AC833" s="780">
        <f t="shared" si="2629"/>
        <v>2.6151930261519304E-4</v>
      </c>
      <c r="AD833" s="780">
        <f t="shared" si="2629"/>
        <v>0</v>
      </c>
      <c r="AE833" s="780">
        <f t="shared" si="2629"/>
        <v>6.2764632627646335E-4</v>
      </c>
      <c r="AF833" s="780"/>
      <c r="AG833" s="780"/>
      <c r="AH833" s="780"/>
      <c r="AI833" s="780"/>
      <c r="AJ833" s="780"/>
      <c r="AK833" s="779"/>
      <c r="AL833" s="780">
        <f t="shared" ref="AL833:AW833" si="2630">SUM(AL250)</f>
        <v>3.922789539227896E-5</v>
      </c>
      <c r="AM833" s="780">
        <f t="shared" si="2630"/>
        <v>0</v>
      </c>
      <c r="AN833" s="780">
        <f t="shared" si="2630"/>
        <v>5.8115400581154004E-5</v>
      </c>
      <c r="AO833" s="780">
        <f t="shared" si="2630"/>
        <v>2.179327521793275E-5</v>
      </c>
      <c r="AP833" s="780">
        <f t="shared" si="2630"/>
        <v>2.6151930261519304E-4</v>
      </c>
      <c r="AQ833" s="780">
        <f t="shared" si="2630"/>
        <v>2.9057700290577006E-4</v>
      </c>
      <c r="AR833" s="780">
        <f t="shared" si="2630"/>
        <v>0</v>
      </c>
      <c r="AS833" s="780">
        <f t="shared" si="2630"/>
        <v>0</v>
      </c>
      <c r="AT833" s="780">
        <f t="shared" si="2630"/>
        <v>6.5379825653798251E-4</v>
      </c>
      <c r="AU833" s="780">
        <f t="shared" si="2630"/>
        <v>0</v>
      </c>
      <c r="AV833" s="780">
        <f t="shared" si="2630"/>
        <v>0</v>
      </c>
      <c r="AW833" s="780">
        <f t="shared" si="2630"/>
        <v>0</v>
      </c>
      <c r="AX833" s="780"/>
      <c r="AY833" s="780"/>
      <c r="AZ833" s="780"/>
      <c r="BA833" s="780"/>
      <c r="BB833" s="780"/>
      <c r="BC833" s="779"/>
      <c r="BD833" s="780">
        <f t="shared" ref="BD833:BO833" si="2631">SUM(BD250)</f>
        <v>0</v>
      </c>
      <c r="BE833" s="780">
        <f t="shared" si="2631"/>
        <v>0</v>
      </c>
      <c r="BF833" s="780">
        <f t="shared" si="2631"/>
        <v>0</v>
      </c>
      <c r="BG833" s="780">
        <f t="shared" si="2631"/>
        <v>0</v>
      </c>
      <c r="BH833" s="780">
        <f t="shared" si="2631"/>
        <v>0</v>
      </c>
      <c r="BI833" s="780">
        <f t="shared" si="2631"/>
        <v>0</v>
      </c>
      <c r="BJ833" s="780">
        <f t="shared" si="2631"/>
        <v>0</v>
      </c>
      <c r="BK833" s="780">
        <f t="shared" si="2631"/>
        <v>0</v>
      </c>
      <c r="BL833" s="780">
        <f t="shared" si="2631"/>
        <v>7.2644250726442512E-4</v>
      </c>
      <c r="BM833" s="780">
        <f t="shared" si="2631"/>
        <v>0</v>
      </c>
      <c r="BN833" s="780">
        <f t="shared" si="2631"/>
        <v>8.7173100871730999E-5</v>
      </c>
      <c r="BO833" s="780">
        <f t="shared" si="2631"/>
        <v>0</v>
      </c>
      <c r="BP833" s="780"/>
      <c r="BQ833" s="780"/>
      <c r="BR833" s="780"/>
      <c r="BS833" s="780"/>
      <c r="BT833" s="780"/>
      <c r="BU833" s="779"/>
      <c r="BV833" s="1467">
        <f>SUM(BV250)</f>
        <v>1.0460772104607721E-4</v>
      </c>
      <c r="BW833" s="780">
        <f>SUM(BW250)</f>
        <v>7.8455790784557919E-5</v>
      </c>
      <c r="BX833" s="780">
        <f>SUM(BX250)</f>
        <v>0</v>
      </c>
      <c r="BY833" s="780">
        <f>SUM(BY250)</f>
        <v>-1.9613947696139476E-4</v>
      </c>
      <c r="BZ833" s="603">
        <f t="shared" si="2592"/>
        <v>1.1689120344163931E-4</v>
      </c>
      <c r="CA833" s="603">
        <f t="shared" si="2593"/>
        <v>1.0413223140495868E-4</v>
      </c>
      <c r="CB833" s="603">
        <f t="shared" si="2594"/>
        <v>6.7123287671232878E-5</v>
      </c>
      <c r="CC833" s="668">
        <f t="shared" si="2595"/>
        <v>8.7173100871730965E-6</v>
      </c>
      <c r="CD833" s="1072">
        <f t="shared" si="2622"/>
        <v>0</v>
      </c>
      <c r="CE833" s="1073">
        <f t="shared" si="2623"/>
        <v>0</v>
      </c>
      <c r="CF833" s="1073">
        <f t="shared" si="2623"/>
        <v>0</v>
      </c>
      <c r="CG833" s="1073">
        <f t="shared" si="2623"/>
        <v>0</v>
      </c>
      <c r="CH833" s="1073">
        <f t="shared" si="2623"/>
        <v>0</v>
      </c>
      <c r="CI833" s="1074">
        <f t="shared" si="2623"/>
        <v>0</v>
      </c>
      <c r="CJ833" s="1074">
        <f t="shared" si="2623"/>
        <v>0</v>
      </c>
      <c r="CK833" s="1073">
        <f t="shared" si="2623"/>
        <v>0</v>
      </c>
      <c r="CL833" s="1073">
        <f t="shared" si="2623"/>
        <v>0</v>
      </c>
      <c r="CM833" s="1073">
        <f t="shared" si="2623"/>
        <v>0</v>
      </c>
      <c r="CN833" s="1073">
        <f t="shared" si="2623"/>
        <v>8.7173100871730999E-5</v>
      </c>
      <c r="CO833" s="1072">
        <f t="shared" si="2623"/>
        <v>7.2644250726442512E-4</v>
      </c>
      <c r="CP833" s="520" t="str">
        <f t="shared" si="2597"/>
        <v/>
      </c>
      <c r="CQ833" s="521" t="str">
        <f t="shared" si="2598"/>
        <v/>
      </c>
      <c r="CR833" s="522" t="str">
        <f t="shared" si="2599"/>
        <v/>
      </c>
      <c r="CS833" s="522">
        <f t="shared" si="2600"/>
        <v>0</v>
      </c>
      <c r="CT833" s="522">
        <f t="shared" si="2601"/>
        <v>0</v>
      </c>
      <c r="CU833" s="522">
        <f t="shared" si="2602"/>
        <v>0</v>
      </c>
      <c r="CV833" s="522">
        <f t="shared" si="2603"/>
        <v>0</v>
      </c>
      <c r="CW833" s="523">
        <f t="shared" si="2604"/>
        <v>0</v>
      </c>
      <c r="CX833" s="523">
        <f t="shared" si="2605"/>
        <v>0</v>
      </c>
      <c r="CY833" s="523">
        <f t="shared" si="2606"/>
        <v>0</v>
      </c>
      <c r="CZ833" s="522">
        <f t="shared" si="2607"/>
        <v>0</v>
      </c>
      <c r="DA833" s="522">
        <f t="shared" si="2608"/>
        <v>0</v>
      </c>
      <c r="DB833" s="522">
        <f t="shared" si="2609"/>
        <v>0</v>
      </c>
      <c r="DC833" s="522">
        <f t="shared" si="2610"/>
        <v>8.7173100871730999E-5</v>
      </c>
      <c r="DD833" s="522">
        <f t="shared" si="2611"/>
        <v>7.2644250726442512E-4</v>
      </c>
      <c r="DE833" s="521" t="str">
        <f t="shared" si="2612"/>
        <v/>
      </c>
      <c r="DF833" s="520" t="str">
        <f t="shared" si="2613"/>
        <v/>
      </c>
      <c r="DG833" s="631">
        <f t="shared" si="2614"/>
        <v>12</v>
      </c>
      <c r="DH833" s="96">
        <f t="shared" si="2615"/>
        <v>12</v>
      </c>
      <c r="DI833" s="96">
        <f t="shared" si="2616"/>
        <v>12</v>
      </c>
      <c r="DJ833" s="96">
        <f t="shared" si="2617"/>
        <v>12</v>
      </c>
      <c r="DK833" s="467"/>
      <c r="DL833" s="599"/>
      <c r="DM833" s="599"/>
      <c r="DN833" s="599"/>
      <c r="DO833" s="599"/>
      <c r="DP833" s="599"/>
      <c r="DQ833" s="599"/>
      <c r="DR833" s="599"/>
      <c r="DS833" s="782"/>
      <c r="DT833" s="468"/>
    </row>
    <row r="834" spans="1:124" s="470" customFormat="1" ht="15.75" customHeight="1">
      <c r="A834" s="598" t="str">
        <f>A251</f>
        <v>Onions</v>
      </c>
      <c r="B834" s="780">
        <f t="shared" ref="B834:M834" si="2632">SUM(B257)</f>
        <v>0</v>
      </c>
      <c r="C834" s="780">
        <f t="shared" si="2632"/>
        <v>5.2148194271481941E-5</v>
      </c>
      <c r="D834" s="780">
        <f t="shared" si="2632"/>
        <v>3.9111145703611457E-3</v>
      </c>
      <c r="E834" s="780">
        <f t="shared" si="2632"/>
        <v>1.0168897882938978E-3</v>
      </c>
      <c r="F834" s="780">
        <f t="shared" si="2632"/>
        <v>0</v>
      </c>
      <c r="G834" s="780">
        <f t="shared" si="2632"/>
        <v>2.7875580210573983E-3</v>
      </c>
      <c r="H834" s="780">
        <f t="shared" si="2632"/>
        <v>0</v>
      </c>
      <c r="I834" s="780">
        <f t="shared" si="2632"/>
        <v>0</v>
      </c>
      <c r="J834" s="780">
        <f t="shared" si="2632"/>
        <v>9.6273589424274354E-5</v>
      </c>
      <c r="K834" s="780">
        <f t="shared" si="2632"/>
        <v>0</v>
      </c>
      <c r="L834" s="780">
        <f t="shared" si="2632"/>
        <v>0</v>
      </c>
      <c r="M834" s="780">
        <f t="shared" si="2632"/>
        <v>0</v>
      </c>
      <c r="N834" s="780"/>
      <c r="O834" s="780"/>
      <c r="P834" s="780"/>
      <c r="Q834" s="780"/>
      <c r="R834" s="780"/>
      <c r="S834" s="779"/>
      <c r="T834" s="780">
        <f t="shared" ref="T834:AE834" si="2633">SUM(T257)</f>
        <v>0</v>
      </c>
      <c r="U834" s="780">
        <f t="shared" si="2633"/>
        <v>0</v>
      </c>
      <c r="V834" s="780">
        <f t="shared" si="2633"/>
        <v>1.4441038413641154E-4</v>
      </c>
      <c r="W834" s="780">
        <f t="shared" si="2633"/>
        <v>1.1377787841050605E-4</v>
      </c>
      <c r="X834" s="780">
        <f t="shared" si="2633"/>
        <v>2.3466687422166874E-4</v>
      </c>
      <c r="Y834" s="780">
        <f t="shared" si="2633"/>
        <v>0</v>
      </c>
      <c r="Z834" s="780">
        <f t="shared" si="2633"/>
        <v>0</v>
      </c>
      <c r="AA834" s="780">
        <f t="shared" si="2633"/>
        <v>0</v>
      </c>
      <c r="AB834" s="780">
        <f t="shared" si="2633"/>
        <v>0</v>
      </c>
      <c r="AC834" s="780">
        <f t="shared" si="2633"/>
        <v>3.4417808219178083E-4</v>
      </c>
      <c r="AD834" s="780">
        <f t="shared" si="2633"/>
        <v>0</v>
      </c>
      <c r="AE834" s="780">
        <f t="shared" si="2633"/>
        <v>3.1288916562889163E-4</v>
      </c>
      <c r="AF834" s="780"/>
      <c r="AG834" s="780"/>
      <c r="AH834" s="780"/>
      <c r="AI834" s="780"/>
      <c r="AJ834" s="780"/>
      <c r="AK834" s="779"/>
      <c r="AL834" s="780">
        <f t="shared" ref="AL834:AW834" si="2634">SUM(AL257)</f>
        <v>4.3804483188044832E-4</v>
      </c>
      <c r="AM834" s="780">
        <f t="shared" si="2634"/>
        <v>7.5093399750933995E-4</v>
      </c>
      <c r="AN834" s="780">
        <f t="shared" si="2634"/>
        <v>4.1718555417185552E-4</v>
      </c>
      <c r="AO834" s="780">
        <f t="shared" si="2634"/>
        <v>6.2577833125778326E-4</v>
      </c>
      <c r="AP834" s="780">
        <f t="shared" si="2634"/>
        <v>1.0429638854296388E-4</v>
      </c>
      <c r="AQ834" s="780">
        <f t="shared" si="2634"/>
        <v>6.9530925695309267E-4</v>
      </c>
      <c r="AR834" s="780">
        <f t="shared" si="2634"/>
        <v>5.2148194271481947E-4</v>
      </c>
      <c r="AS834" s="780">
        <f t="shared" si="2634"/>
        <v>1.0429638854296389E-3</v>
      </c>
      <c r="AT834" s="780">
        <f t="shared" si="2634"/>
        <v>0</v>
      </c>
      <c r="AU834" s="780">
        <f t="shared" si="2634"/>
        <v>0</v>
      </c>
      <c r="AV834" s="780">
        <f t="shared" si="2634"/>
        <v>0</v>
      </c>
      <c r="AW834" s="780">
        <f t="shared" si="2634"/>
        <v>0</v>
      </c>
      <c r="AX834" s="780"/>
      <c r="AY834" s="780"/>
      <c r="AZ834" s="780"/>
      <c r="BA834" s="780"/>
      <c r="BB834" s="780"/>
      <c r="BC834" s="779"/>
      <c r="BD834" s="780">
        <f t="shared" ref="BD834:BO834" si="2635">SUM(BD257)</f>
        <v>1.5644458281444582E-3</v>
      </c>
      <c r="BE834" s="780">
        <f t="shared" si="2635"/>
        <v>1.2515566625155664E-4</v>
      </c>
      <c r="BF834" s="780">
        <f t="shared" si="2635"/>
        <v>1.1733343711083438E-3</v>
      </c>
      <c r="BG834" s="780">
        <f t="shared" si="2635"/>
        <v>0</v>
      </c>
      <c r="BH834" s="780">
        <f t="shared" si="2635"/>
        <v>0</v>
      </c>
      <c r="BI834" s="780">
        <f t="shared" si="2635"/>
        <v>1.4303504714463619E-3</v>
      </c>
      <c r="BJ834" s="780">
        <f t="shared" si="2635"/>
        <v>0</v>
      </c>
      <c r="BK834" s="780">
        <f t="shared" si="2635"/>
        <v>0</v>
      </c>
      <c r="BL834" s="780">
        <f t="shared" si="2635"/>
        <v>2.7812370278123707E-3</v>
      </c>
      <c r="BM834" s="780">
        <f t="shared" si="2635"/>
        <v>0</v>
      </c>
      <c r="BN834" s="780">
        <f t="shared" si="2635"/>
        <v>3.4765462847654633E-4</v>
      </c>
      <c r="BO834" s="780">
        <f t="shared" si="2635"/>
        <v>2.1902241594022416E-3</v>
      </c>
      <c r="BP834" s="780"/>
      <c r="BQ834" s="780"/>
      <c r="BR834" s="780"/>
      <c r="BS834" s="780"/>
      <c r="BT834" s="780"/>
      <c r="BU834" s="779"/>
      <c r="BV834" s="1467">
        <f>SUM(BV257)</f>
        <v>-1.2515566625155665E-3</v>
      </c>
      <c r="BW834" s="780">
        <f>SUM(BW257)</f>
        <v>-1.0638231631382316E-3</v>
      </c>
      <c r="BX834" s="780">
        <f>SUM(BX257)</f>
        <v>-1.2515566625155664E-4</v>
      </c>
      <c r="BY834" s="780">
        <f>SUM(BY257)</f>
        <v>1.9555572851805729E-3</v>
      </c>
      <c r="BZ834" s="603">
        <f t="shared" si="2592"/>
        <v>3.9528695930470518E-4</v>
      </c>
      <c r="CA834" s="603">
        <f t="shared" si="2593"/>
        <v>8.0574430239747791E-5</v>
      </c>
      <c r="CB834" s="603">
        <f t="shared" si="2594"/>
        <v>3.5530303030303022E-4</v>
      </c>
      <c r="CC834" s="668">
        <f t="shared" si="2595"/>
        <v>6.8311651248295093E-4</v>
      </c>
      <c r="CD834" s="1072">
        <f t="shared" si="2622"/>
        <v>0</v>
      </c>
      <c r="CE834" s="1073">
        <f t="shared" si="2623"/>
        <v>0</v>
      </c>
      <c r="CF834" s="1073">
        <f t="shared" si="2623"/>
        <v>0</v>
      </c>
      <c r="CG834" s="1073">
        <f t="shared" si="2623"/>
        <v>0</v>
      </c>
      <c r="CH834" s="1073">
        <f t="shared" si="2623"/>
        <v>0</v>
      </c>
      <c r="CI834" s="1074">
        <f t="shared" si="2623"/>
        <v>1.2515566625155664E-4</v>
      </c>
      <c r="CJ834" s="1074">
        <f t="shared" si="2623"/>
        <v>3.4765462847654633E-4</v>
      </c>
      <c r="CK834" s="1073">
        <f t="shared" si="2623"/>
        <v>1.1733343711083438E-3</v>
      </c>
      <c r="CL834" s="1073">
        <f t="shared" si="2623"/>
        <v>1.4303504714463619E-3</v>
      </c>
      <c r="CM834" s="1073">
        <f t="shared" si="2623"/>
        <v>1.5644458281444582E-3</v>
      </c>
      <c r="CN834" s="1073">
        <f t="shared" si="2623"/>
        <v>2.1902241594022416E-3</v>
      </c>
      <c r="CO834" s="1072">
        <f t="shared" si="2623"/>
        <v>2.7812370278123707E-3</v>
      </c>
      <c r="CP834" s="520" t="str">
        <f t="shared" si="2597"/>
        <v/>
      </c>
      <c r="CQ834" s="521" t="str">
        <f t="shared" si="2598"/>
        <v/>
      </c>
      <c r="CR834" s="522" t="str">
        <f t="shared" si="2599"/>
        <v/>
      </c>
      <c r="CS834" s="522">
        <f t="shared" si="2600"/>
        <v>0</v>
      </c>
      <c r="CT834" s="522">
        <f t="shared" si="2601"/>
        <v>0</v>
      </c>
      <c r="CU834" s="522">
        <f t="shared" si="2602"/>
        <v>0</v>
      </c>
      <c r="CV834" s="522">
        <f t="shared" si="2603"/>
        <v>0</v>
      </c>
      <c r="CW834" s="523">
        <f t="shared" si="2604"/>
        <v>0</v>
      </c>
      <c r="CX834" s="523">
        <f t="shared" si="2605"/>
        <v>1.2515566625155664E-4</v>
      </c>
      <c r="CY834" s="523">
        <f t="shared" si="2606"/>
        <v>3.4765462847654633E-4</v>
      </c>
      <c r="CZ834" s="522">
        <f t="shared" si="2607"/>
        <v>1.1733343711083438E-3</v>
      </c>
      <c r="DA834" s="522">
        <f t="shared" si="2608"/>
        <v>1.4303504714463619E-3</v>
      </c>
      <c r="DB834" s="522">
        <f t="shared" si="2609"/>
        <v>1.5644458281444582E-3</v>
      </c>
      <c r="DC834" s="522">
        <f t="shared" si="2610"/>
        <v>2.1902241594022416E-3</v>
      </c>
      <c r="DD834" s="522">
        <f t="shared" si="2611"/>
        <v>2.7812370278123707E-3</v>
      </c>
      <c r="DE834" s="521" t="str">
        <f t="shared" si="2612"/>
        <v/>
      </c>
      <c r="DF834" s="520" t="str">
        <f t="shared" si="2613"/>
        <v/>
      </c>
      <c r="DG834" s="631">
        <f t="shared" si="2614"/>
        <v>12</v>
      </c>
      <c r="DH834" s="96">
        <f t="shared" si="2615"/>
        <v>12</v>
      </c>
      <c r="DI834" s="96">
        <f t="shared" si="2616"/>
        <v>12</v>
      </c>
      <c r="DJ834" s="96">
        <f t="shared" si="2617"/>
        <v>12</v>
      </c>
      <c r="DK834" s="467"/>
      <c r="DL834" s="599"/>
      <c r="DM834" s="599"/>
      <c r="DN834" s="599"/>
      <c r="DO834" s="599"/>
      <c r="DP834" s="599"/>
      <c r="DQ834" s="599"/>
      <c r="DR834" s="599"/>
      <c r="DS834" s="782"/>
      <c r="DT834" s="468"/>
    </row>
    <row r="835" spans="1:124" s="470" customFormat="1" ht="15.75" customHeight="1">
      <c r="A835" s="598" t="str">
        <f>A258</f>
        <v>Beetroot</v>
      </c>
      <c r="B835" s="780">
        <f t="shared" ref="B835:M835" si="2636">SUM(B264)</f>
        <v>0</v>
      </c>
      <c r="C835" s="780">
        <f t="shared" si="2636"/>
        <v>3.0354919053549191E-5</v>
      </c>
      <c r="D835" s="780">
        <f t="shared" si="2636"/>
        <v>0</v>
      </c>
      <c r="E835" s="780">
        <f t="shared" si="2636"/>
        <v>0</v>
      </c>
      <c r="F835" s="780">
        <f t="shared" si="2636"/>
        <v>0</v>
      </c>
      <c r="G835" s="780">
        <f t="shared" si="2636"/>
        <v>2.9803011434393749E-4</v>
      </c>
      <c r="H835" s="780">
        <f t="shared" si="2636"/>
        <v>0</v>
      </c>
      <c r="I835" s="780">
        <f t="shared" si="2636"/>
        <v>0</v>
      </c>
      <c r="J835" s="780">
        <f t="shared" si="2636"/>
        <v>1.4009962640099626E-4</v>
      </c>
      <c r="K835" s="780">
        <f t="shared" si="2636"/>
        <v>0</v>
      </c>
      <c r="L835" s="780">
        <f t="shared" si="2636"/>
        <v>0</v>
      </c>
      <c r="M835" s="780">
        <f t="shared" si="2636"/>
        <v>1.3245782859730556E-4</v>
      </c>
      <c r="N835" s="780"/>
      <c r="O835" s="780"/>
      <c r="P835" s="780"/>
      <c r="Q835" s="780"/>
      <c r="R835" s="780"/>
      <c r="S835" s="779"/>
      <c r="T835" s="780">
        <f t="shared" ref="T835:AE835" si="2637">SUM(T264)</f>
        <v>0</v>
      </c>
      <c r="U835" s="780">
        <f t="shared" si="2637"/>
        <v>9.934337144797916E-5</v>
      </c>
      <c r="V835" s="780">
        <f t="shared" si="2637"/>
        <v>1.6811955168119551E-4</v>
      </c>
      <c r="W835" s="780">
        <f t="shared" si="2637"/>
        <v>0</v>
      </c>
      <c r="X835" s="780">
        <f t="shared" si="2637"/>
        <v>2.2766189290161892E-4</v>
      </c>
      <c r="Y835" s="780">
        <f t="shared" si="2637"/>
        <v>1.8212951432129514E-4</v>
      </c>
      <c r="Z835" s="780">
        <f t="shared" si="2637"/>
        <v>0</v>
      </c>
      <c r="AA835" s="780">
        <f t="shared" si="2637"/>
        <v>0</v>
      </c>
      <c r="AB835" s="780">
        <f t="shared" si="2637"/>
        <v>0</v>
      </c>
      <c r="AC835" s="780">
        <f t="shared" si="2637"/>
        <v>0</v>
      </c>
      <c r="AD835" s="780">
        <f t="shared" si="2637"/>
        <v>0</v>
      </c>
      <c r="AE835" s="780">
        <f t="shared" si="2637"/>
        <v>0</v>
      </c>
      <c r="AF835" s="780"/>
      <c r="AG835" s="780"/>
      <c r="AH835" s="780"/>
      <c r="AI835" s="780"/>
      <c r="AJ835" s="780"/>
      <c r="AK835" s="779"/>
      <c r="AL835" s="780">
        <f t="shared" ref="AL835:AW835" si="2638">SUM(AL264)</f>
        <v>6.1924034869240349E-3</v>
      </c>
      <c r="AM835" s="780">
        <f t="shared" si="2638"/>
        <v>1.092777085927771E-4</v>
      </c>
      <c r="AN835" s="780">
        <f t="shared" si="2638"/>
        <v>3.23785803237858E-4</v>
      </c>
      <c r="AO835" s="780">
        <f t="shared" si="2638"/>
        <v>0</v>
      </c>
      <c r="AP835" s="780">
        <f t="shared" si="2638"/>
        <v>6.0709838107098383E-4</v>
      </c>
      <c r="AQ835" s="780">
        <f t="shared" si="2638"/>
        <v>0</v>
      </c>
      <c r="AR835" s="780">
        <f t="shared" si="2638"/>
        <v>0</v>
      </c>
      <c r="AS835" s="780">
        <f t="shared" si="2638"/>
        <v>6.0709838107098383E-4</v>
      </c>
      <c r="AT835" s="780">
        <f t="shared" si="2638"/>
        <v>0</v>
      </c>
      <c r="AU835" s="780">
        <f t="shared" si="2638"/>
        <v>0</v>
      </c>
      <c r="AV835" s="780">
        <f t="shared" si="2638"/>
        <v>0</v>
      </c>
      <c r="AW835" s="780">
        <f t="shared" si="2638"/>
        <v>0</v>
      </c>
      <c r="AX835" s="780"/>
      <c r="AY835" s="780"/>
      <c r="AZ835" s="780"/>
      <c r="BA835" s="780"/>
      <c r="BB835" s="780"/>
      <c r="BC835" s="779"/>
      <c r="BD835" s="780">
        <f t="shared" ref="BD835:BO835" si="2639">SUM(BD264)</f>
        <v>9.1064757160647569E-4</v>
      </c>
      <c r="BE835" s="780">
        <f t="shared" si="2639"/>
        <v>0</v>
      </c>
      <c r="BF835" s="780">
        <f t="shared" si="2639"/>
        <v>9.1064757160647569E-4</v>
      </c>
      <c r="BG835" s="780">
        <f t="shared" si="2639"/>
        <v>1.8212951432129514E-3</v>
      </c>
      <c r="BH835" s="780">
        <f t="shared" si="2639"/>
        <v>0</v>
      </c>
      <c r="BI835" s="780">
        <f t="shared" si="2639"/>
        <v>0</v>
      </c>
      <c r="BJ835" s="780">
        <f t="shared" si="2639"/>
        <v>0</v>
      </c>
      <c r="BK835" s="780">
        <f t="shared" si="2639"/>
        <v>0</v>
      </c>
      <c r="BL835" s="780">
        <f t="shared" si="2639"/>
        <v>0</v>
      </c>
      <c r="BM835" s="780">
        <f t="shared" si="2639"/>
        <v>0</v>
      </c>
      <c r="BN835" s="780">
        <f t="shared" si="2639"/>
        <v>2.0236612702366128E-4</v>
      </c>
      <c r="BO835" s="780">
        <f t="shared" si="2639"/>
        <v>0</v>
      </c>
      <c r="BP835" s="780"/>
      <c r="BQ835" s="780"/>
      <c r="BR835" s="780"/>
      <c r="BS835" s="780"/>
      <c r="BT835" s="780"/>
      <c r="BU835" s="779"/>
      <c r="BV835" s="1467">
        <f>SUM(BV264)</f>
        <v>0</v>
      </c>
      <c r="BW835" s="780">
        <f>SUM(BW264)</f>
        <v>1.8212951432129514E-4</v>
      </c>
      <c r="BX835" s="780">
        <f>SUM(BX264)</f>
        <v>5.4638854296388541E-4</v>
      </c>
      <c r="BY835" s="780">
        <f>SUM(BY264)</f>
        <v>9.1064757160647569E-4</v>
      </c>
      <c r="BZ835" s="603">
        <f t="shared" si="2592"/>
        <v>3.0291237405185109E-5</v>
      </c>
      <c r="CA835" s="603">
        <f t="shared" si="2593"/>
        <v>4.4959243745046981E-5</v>
      </c>
      <c r="CB835" s="603">
        <f t="shared" si="2594"/>
        <v>1.6472602739726026E-4</v>
      </c>
      <c r="CC835" s="668">
        <f t="shared" si="2595"/>
        <v>2.023661270236613E-4</v>
      </c>
      <c r="CD835" s="1072">
        <f t="shared" si="2622"/>
        <v>0</v>
      </c>
      <c r="CE835" s="1073">
        <f t="shared" si="2623"/>
        <v>0</v>
      </c>
      <c r="CF835" s="1073">
        <f t="shared" si="2623"/>
        <v>0</v>
      </c>
      <c r="CG835" s="1073">
        <f t="shared" si="2623"/>
        <v>0</v>
      </c>
      <c r="CH835" s="1073">
        <f t="shared" si="2623"/>
        <v>0</v>
      </c>
      <c r="CI835" s="1074">
        <f t="shared" si="2623"/>
        <v>0</v>
      </c>
      <c r="CJ835" s="1074">
        <f t="shared" si="2623"/>
        <v>0</v>
      </c>
      <c r="CK835" s="1073">
        <f t="shared" si="2623"/>
        <v>0</v>
      </c>
      <c r="CL835" s="1073">
        <f t="shared" si="2623"/>
        <v>2.0236612702366128E-4</v>
      </c>
      <c r="CM835" s="1073">
        <f t="shared" si="2623"/>
        <v>9.1064757160647569E-4</v>
      </c>
      <c r="CN835" s="1073">
        <f t="shared" si="2623"/>
        <v>9.1064757160647569E-4</v>
      </c>
      <c r="CO835" s="1072">
        <f t="shared" si="2623"/>
        <v>1.8212951432129514E-3</v>
      </c>
      <c r="CP835" s="520" t="str">
        <f t="shared" si="2597"/>
        <v/>
      </c>
      <c r="CQ835" s="521" t="str">
        <f t="shared" si="2598"/>
        <v/>
      </c>
      <c r="CR835" s="522" t="str">
        <f t="shared" si="2599"/>
        <v/>
      </c>
      <c r="CS835" s="522">
        <f t="shared" si="2600"/>
        <v>0</v>
      </c>
      <c r="CT835" s="522">
        <f t="shared" si="2601"/>
        <v>0</v>
      </c>
      <c r="CU835" s="522">
        <f t="shared" si="2602"/>
        <v>0</v>
      </c>
      <c r="CV835" s="522">
        <f t="shared" si="2603"/>
        <v>0</v>
      </c>
      <c r="CW835" s="523">
        <f t="shared" si="2604"/>
        <v>0</v>
      </c>
      <c r="CX835" s="523">
        <f t="shared" si="2605"/>
        <v>0</v>
      </c>
      <c r="CY835" s="523">
        <f t="shared" si="2606"/>
        <v>0</v>
      </c>
      <c r="CZ835" s="522">
        <f t="shared" si="2607"/>
        <v>0</v>
      </c>
      <c r="DA835" s="522">
        <f t="shared" si="2608"/>
        <v>2.0236612702366128E-4</v>
      </c>
      <c r="DB835" s="522">
        <f t="shared" si="2609"/>
        <v>9.1064757160647569E-4</v>
      </c>
      <c r="DC835" s="522">
        <f t="shared" si="2610"/>
        <v>9.1064757160647569E-4</v>
      </c>
      <c r="DD835" s="522">
        <f t="shared" si="2611"/>
        <v>1.8212951432129514E-3</v>
      </c>
      <c r="DE835" s="521" t="str">
        <f t="shared" si="2612"/>
        <v/>
      </c>
      <c r="DF835" s="520" t="str">
        <f t="shared" si="2613"/>
        <v/>
      </c>
      <c r="DG835" s="631">
        <f t="shared" si="2614"/>
        <v>12</v>
      </c>
      <c r="DH835" s="96">
        <f t="shared" si="2615"/>
        <v>12</v>
      </c>
      <c r="DI835" s="96">
        <f t="shared" si="2616"/>
        <v>12</v>
      </c>
      <c r="DJ835" s="96">
        <f t="shared" si="2617"/>
        <v>12</v>
      </c>
      <c r="DK835" s="467"/>
      <c r="DL835" s="599"/>
      <c r="DM835" s="599"/>
      <c r="DN835" s="599"/>
      <c r="DO835" s="599"/>
      <c r="DP835" s="599"/>
      <c r="DQ835" s="599"/>
      <c r="DR835" s="599"/>
      <c r="DS835" s="782"/>
      <c r="DT835" s="468"/>
    </row>
    <row r="836" spans="1:124" s="470" customFormat="1" ht="15.75" customHeight="1">
      <c r="A836" s="598" t="str">
        <f>A265</f>
        <v>Cowpeas: kg produced</v>
      </c>
      <c r="B836" s="780">
        <f t="shared" ref="B836:M836" si="2640">SUM(B271)</f>
        <v>0</v>
      </c>
      <c r="C836" s="780">
        <f t="shared" si="2640"/>
        <v>0</v>
      </c>
      <c r="D836" s="780">
        <f t="shared" si="2640"/>
        <v>0</v>
      </c>
      <c r="E836" s="780">
        <f t="shared" si="2640"/>
        <v>0</v>
      </c>
      <c r="F836" s="780">
        <f t="shared" si="2640"/>
        <v>0</v>
      </c>
      <c r="G836" s="780">
        <f t="shared" si="2640"/>
        <v>0</v>
      </c>
      <c r="H836" s="780">
        <f t="shared" si="2640"/>
        <v>0</v>
      </c>
      <c r="I836" s="780">
        <f t="shared" si="2640"/>
        <v>0</v>
      </c>
      <c r="J836" s="780">
        <f t="shared" si="2640"/>
        <v>0</v>
      </c>
      <c r="K836" s="780">
        <f t="shared" si="2640"/>
        <v>0</v>
      </c>
      <c r="L836" s="780">
        <f t="shared" si="2640"/>
        <v>0</v>
      </c>
      <c r="M836" s="780">
        <f t="shared" si="2640"/>
        <v>0</v>
      </c>
      <c r="N836" s="780"/>
      <c r="O836" s="780"/>
      <c r="P836" s="780"/>
      <c r="Q836" s="780"/>
      <c r="R836" s="780"/>
      <c r="S836" s="779"/>
      <c r="T836" s="780">
        <f t="shared" ref="T836:AE836" si="2641">SUM(T271)</f>
        <v>0</v>
      </c>
      <c r="U836" s="780">
        <f t="shared" si="2641"/>
        <v>0</v>
      </c>
      <c r="V836" s="780">
        <f t="shared" si="2641"/>
        <v>0</v>
      </c>
      <c r="W836" s="780">
        <f t="shared" si="2641"/>
        <v>0</v>
      </c>
      <c r="X836" s="780">
        <f t="shared" si="2641"/>
        <v>0</v>
      </c>
      <c r="Y836" s="780">
        <f t="shared" si="2641"/>
        <v>0</v>
      </c>
      <c r="Z836" s="780">
        <f t="shared" si="2641"/>
        <v>0</v>
      </c>
      <c r="AA836" s="780">
        <f t="shared" si="2641"/>
        <v>0</v>
      </c>
      <c r="AB836" s="780">
        <f t="shared" si="2641"/>
        <v>1.7045598237379058E-3</v>
      </c>
      <c r="AC836" s="780">
        <f t="shared" si="2641"/>
        <v>0</v>
      </c>
      <c r="AD836" s="780">
        <f t="shared" si="2641"/>
        <v>0</v>
      </c>
      <c r="AE836" s="780">
        <f t="shared" si="2641"/>
        <v>0</v>
      </c>
      <c r="AF836" s="780"/>
      <c r="AG836" s="780"/>
      <c r="AH836" s="780"/>
      <c r="AI836" s="780"/>
      <c r="AJ836" s="780"/>
      <c r="AK836" s="779"/>
      <c r="AL836" s="780">
        <f t="shared" ref="AL836:AW836" si="2642">SUM(AL271)</f>
        <v>0</v>
      </c>
      <c r="AM836" s="780">
        <f t="shared" si="2642"/>
        <v>0</v>
      </c>
      <c r="AN836" s="780">
        <f t="shared" si="2642"/>
        <v>0</v>
      </c>
      <c r="AO836" s="780">
        <f t="shared" si="2642"/>
        <v>0</v>
      </c>
      <c r="AP836" s="780">
        <f t="shared" si="2642"/>
        <v>0</v>
      </c>
      <c r="AQ836" s="780">
        <f t="shared" si="2642"/>
        <v>0</v>
      </c>
      <c r="AR836" s="780">
        <f t="shared" si="2642"/>
        <v>0</v>
      </c>
      <c r="AS836" s="780">
        <f t="shared" si="2642"/>
        <v>7.386425902864259E-2</v>
      </c>
      <c r="AT836" s="780">
        <f t="shared" si="2642"/>
        <v>0</v>
      </c>
      <c r="AU836" s="780">
        <f t="shared" si="2642"/>
        <v>0</v>
      </c>
      <c r="AV836" s="780">
        <f t="shared" si="2642"/>
        <v>0</v>
      </c>
      <c r="AW836" s="780">
        <f t="shared" si="2642"/>
        <v>0</v>
      </c>
      <c r="AX836" s="780"/>
      <c r="AY836" s="780"/>
      <c r="AZ836" s="780"/>
      <c r="BA836" s="780"/>
      <c r="BB836" s="780"/>
      <c r="BC836" s="779"/>
      <c r="BD836" s="780">
        <f t="shared" ref="BD836:BO836" si="2643">SUM(BD271)</f>
        <v>0</v>
      </c>
      <c r="BE836" s="780">
        <f t="shared" si="2643"/>
        <v>0</v>
      </c>
      <c r="BF836" s="780">
        <f t="shared" si="2643"/>
        <v>0</v>
      </c>
      <c r="BG836" s="780">
        <f t="shared" si="2643"/>
        <v>7.3864259028642576E-3</v>
      </c>
      <c r="BH836" s="780">
        <f t="shared" si="2643"/>
        <v>0</v>
      </c>
      <c r="BI836" s="780">
        <f t="shared" si="2643"/>
        <v>0</v>
      </c>
      <c r="BJ836" s="780">
        <f t="shared" si="2643"/>
        <v>0</v>
      </c>
      <c r="BK836" s="780">
        <f t="shared" si="2643"/>
        <v>5.5398194271481941E-3</v>
      </c>
      <c r="BL836" s="780">
        <f t="shared" si="2643"/>
        <v>0</v>
      </c>
      <c r="BM836" s="780">
        <f t="shared" si="2643"/>
        <v>0</v>
      </c>
      <c r="BN836" s="780">
        <f t="shared" si="2643"/>
        <v>0</v>
      </c>
      <c r="BO836" s="780">
        <f t="shared" si="2643"/>
        <v>0</v>
      </c>
      <c r="BP836" s="780"/>
      <c r="BQ836" s="780"/>
      <c r="BR836" s="780"/>
      <c r="BS836" s="780"/>
      <c r="BT836" s="780"/>
      <c r="BU836" s="779"/>
      <c r="BV836" s="1467">
        <f>SUM(BV271)</f>
        <v>0</v>
      </c>
      <c r="BW836" s="780">
        <f>SUM(BW271)</f>
        <v>0</v>
      </c>
      <c r="BX836" s="780">
        <f>SUM(BX271)</f>
        <v>0</v>
      </c>
      <c r="BY836" s="780">
        <f>SUM(BY271)</f>
        <v>0</v>
      </c>
      <c r="BZ836" s="603">
        <f t="shared" si="2592"/>
        <v>0</v>
      </c>
      <c r="CA836" s="603">
        <f t="shared" si="2593"/>
        <v>0</v>
      </c>
      <c r="CB836" s="603">
        <f t="shared" si="2594"/>
        <v>0</v>
      </c>
      <c r="CC836" s="668">
        <f t="shared" si="2595"/>
        <v>5.5398194271481934E-4</v>
      </c>
      <c r="CD836" s="1072">
        <f t="shared" si="2622"/>
        <v>0</v>
      </c>
      <c r="CE836" s="1073">
        <f t="shared" si="2623"/>
        <v>0</v>
      </c>
      <c r="CF836" s="1073">
        <f t="shared" si="2623"/>
        <v>0</v>
      </c>
      <c r="CG836" s="1073">
        <f t="shared" si="2623"/>
        <v>0</v>
      </c>
      <c r="CH836" s="1073">
        <f t="shared" si="2623"/>
        <v>0</v>
      </c>
      <c r="CI836" s="1074">
        <f t="shared" si="2623"/>
        <v>0</v>
      </c>
      <c r="CJ836" s="1074">
        <f t="shared" si="2623"/>
        <v>0</v>
      </c>
      <c r="CK836" s="1073">
        <f t="shared" si="2623"/>
        <v>0</v>
      </c>
      <c r="CL836" s="1073">
        <f t="shared" si="2623"/>
        <v>0</v>
      </c>
      <c r="CM836" s="1073">
        <f t="shared" si="2623"/>
        <v>0</v>
      </c>
      <c r="CN836" s="1073">
        <f t="shared" si="2623"/>
        <v>5.5398194271481941E-3</v>
      </c>
      <c r="CO836" s="1072">
        <f t="shared" si="2623"/>
        <v>7.3864259028642576E-3</v>
      </c>
      <c r="CP836" s="520" t="str">
        <f t="shared" si="2597"/>
        <v/>
      </c>
      <c r="CQ836" s="521" t="str">
        <f t="shared" si="2598"/>
        <v/>
      </c>
      <c r="CR836" s="522" t="str">
        <f t="shared" si="2599"/>
        <v/>
      </c>
      <c r="CS836" s="522">
        <f t="shared" si="2600"/>
        <v>0</v>
      </c>
      <c r="CT836" s="522">
        <f t="shared" si="2601"/>
        <v>0</v>
      </c>
      <c r="CU836" s="522">
        <f t="shared" si="2602"/>
        <v>0</v>
      </c>
      <c r="CV836" s="522">
        <f t="shared" si="2603"/>
        <v>0</v>
      </c>
      <c r="CW836" s="523">
        <f t="shared" si="2604"/>
        <v>0</v>
      </c>
      <c r="CX836" s="523">
        <f t="shared" si="2605"/>
        <v>0</v>
      </c>
      <c r="CY836" s="523">
        <f t="shared" si="2606"/>
        <v>0</v>
      </c>
      <c r="CZ836" s="522">
        <f t="shared" si="2607"/>
        <v>0</v>
      </c>
      <c r="DA836" s="522">
        <f t="shared" si="2608"/>
        <v>0</v>
      </c>
      <c r="DB836" s="522">
        <f t="shared" si="2609"/>
        <v>0</v>
      </c>
      <c r="DC836" s="522">
        <f t="shared" si="2610"/>
        <v>5.5398194271481941E-3</v>
      </c>
      <c r="DD836" s="522">
        <f t="shared" si="2611"/>
        <v>7.3864259028642576E-3</v>
      </c>
      <c r="DE836" s="521" t="str">
        <f t="shared" si="2612"/>
        <v/>
      </c>
      <c r="DF836" s="520" t="str">
        <f t="shared" si="2613"/>
        <v/>
      </c>
      <c r="DG836" s="631">
        <f t="shared" si="2614"/>
        <v>12</v>
      </c>
      <c r="DH836" s="96">
        <f t="shared" si="2615"/>
        <v>12</v>
      </c>
      <c r="DI836" s="96">
        <f t="shared" si="2616"/>
        <v>12</v>
      </c>
      <c r="DJ836" s="96">
        <f t="shared" si="2617"/>
        <v>12</v>
      </c>
      <c r="DK836" s="467"/>
      <c r="DL836" s="599"/>
      <c r="DM836" s="599"/>
      <c r="DN836" s="599"/>
      <c r="DO836" s="599"/>
      <c r="DP836" s="599"/>
      <c r="DQ836" s="599"/>
      <c r="DR836" s="599"/>
      <c r="DS836" s="782"/>
      <c r="DT836" s="468"/>
    </row>
    <row r="837" spans="1:124" s="470" customFormat="1" ht="15.75" customHeight="1">
      <c r="A837" s="598" t="str">
        <f>A272</f>
        <v>Beans: kg produced</v>
      </c>
      <c r="B837" s="780">
        <f t="shared" ref="B837:M837" si="2644">SUM(B278)</f>
        <v>0</v>
      </c>
      <c r="C837" s="780">
        <f t="shared" si="2644"/>
        <v>1.8407534246575345E-3</v>
      </c>
      <c r="D837" s="780">
        <f t="shared" si="2644"/>
        <v>0</v>
      </c>
      <c r="E837" s="780">
        <f t="shared" si="2644"/>
        <v>9.2037671232876716E-3</v>
      </c>
      <c r="F837" s="780">
        <f t="shared" si="2644"/>
        <v>0</v>
      </c>
      <c r="G837" s="780">
        <f t="shared" si="2644"/>
        <v>4.0161892901618926E-3</v>
      </c>
      <c r="H837" s="780">
        <f t="shared" si="2644"/>
        <v>1.6566780821917808E-2</v>
      </c>
      <c r="I837" s="780">
        <f t="shared" si="2644"/>
        <v>0</v>
      </c>
      <c r="J837" s="780">
        <f t="shared" si="2644"/>
        <v>3.398314014752371E-2</v>
      </c>
      <c r="K837" s="780">
        <f t="shared" si="2644"/>
        <v>0</v>
      </c>
      <c r="L837" s="780">
        <f t="shared" si="2644"/>
        <v>0</v>
      </c>
      <c r="M837" s="780">
        <f t="shared" si="2644"/>
        <v>1.0040473225404732E-2</v>
      </c>
      <c r="N837" s="780"/>
      <c r="O837" s="780"/>
      <c r="P837" s="780"/>
      <c r="Q837" s="780"/>
      <c r="R837" s="780"/>
      <c r="S837" s="779"/>
      <c r="T837" s="780">
        <f t="shared" ref="T837:AE837" si="2645">SUM(T278)</f>
        <v>0</v>
      </c>
      <c r="U837" s="780">
        <f t="shared" si="2645"/>
        <v>0</v>
      </c>
      <c r="V837" s="780">
        <f t="shared" si="2645"/>
        <v>0</v>
      </c>
      <c r="W837" s="780">
        <f t="shared" si="2645"/>
        <v>0</v>
      </c>
      <c r="X837" s="780">
        <f t="shared" si="2645"/>
        <v>0</v>
      </c>
      <c r="Y837" s="780">
        <f t="shared" si="2645"/>
        <v>8.8356164383561649E-3</v>
      </c>
      <c r="Z837" s="780">
        <f t="shared" si="2645"/>
        <v>0</v>
      </c>
      <c r="AA837" s="780">
        <f t="shared" si="2645"/>
        <v>0</v>
      </c>
      <c r="AB837" s="780">
        <f t="shared" si="2645"/>
        <v>1.3593256059009483E-2</v>
      </c>
      <c r="AC837" s="780">
        <f t="shared" si="2645"/>
        <v>0</v>
      </c>
      <c r="AD837" s="780">
        <f t="shared" si="2645"/>
        <v>2.2089041095890412E-3</v>
      </c>
      <c r="AE837" s="780">
        <f t="shared" si="2645"/>
        <v>0</v>
      </c>
      <c r="AF837" s="780"/>
      <c r="AG837" s="780"/>
      <c r="AH837" s="780"/>
      <c r="AI837" s="780"/>
      <c r="AJ837" s="780"/>
      <c r="AK837" s="779"/>
      <c r="AL837" s="780">
        <f t="shared" ref="AL837:AW837" si="2646">SUM(AL278)</f>
        <v>4.4178082191780824E-3</v>
      </c>
      <c r="AM837" s="780">
        <f t="shared" si="2646"/>
        <v>4.4178082191780824E-3</v>
      </c>
      <c r="AN837" s="780">
        <f t="shared" si="2646"/>
        <v>0</v>
      </c>
      <c r="AO837" s="780">
        <f t="shared" si="2646"/>
        <v>1.4726027397260273E-3</v>
      </c>
      <c r="AP837" s="780">
        <f t="shared" si="2646"/>
        <v>1.8407534246575343E-2</v>
      </c>
      <c r="AQ837" s="780">
        <f t="shared" si="2646"/>
        <v>9.8173515981735161E-3</v>
      </c>
      <c r="AR837" s="780">
        <f t="shared" si="2646"/>
        <v>5.5222602739726026E-3</v>
      </c>
      <c r="AS837" s="780">
        <f t="shared" si="2646"/>
        <v>3.6815068493150686E-2</v>
      </c>
      <c r="AT837" s="780">
        <f t="shared" si="2646"/>
        <v>6.6267123287671231E-2</v>
      </c>
      <c r="AU837" s="780">
        <f t="shared" si="2646"/>
        <v>0</v>
      </c>
      <c r="AV837" s="780">
        <f t="shared" si="2646"/>
        <v>0</v>
      </c>
      <c r="AW837" s="780">
        <f t="shared" si="2646"/>
        <v>0</v>
      </c>
      <c r="AX837" s="780"/>
      <c r="AY837" s="780"/>
      <c r="AZ837" s="780"/>
      <c r="BA837" s="780"/>
      <c r="BB837" s="780"/>
      <c r="BC837" s="779"/>
      <c r="BD837" s="780">
        <f t="shared" ref="BD837:BO837" si="2647">SUM(BD278)</f>
        <v>5.5222602739726026E-3</v>
      </c>
      <c r="BE837" s="780">
        <f t="shared" si="2647"/>
        <v>4.4178082191780821E-2</v>
      </c>
      <c r="BF837" s="780">
        <f t="shared" si="2647"/>
        <v>2.208904109589041E-2</v>
      </c>
      <c r="BG837" s="780">
        <f t="shared" si="2647"/>
        <v>3.6815068493150686E-2</v>
      </c>
      <c r="BH837" s="780">
        <f t="shared" si="2647"/>
        <v>0</v>
      </c>
      <c r="BI837" s="780">
        <f t="shared" si="2647"/>
        <v>6.3111545988258314E-2</v>
      </c>
      <c r="BJ837" s="780">
        <f t="shared" si="2647"/>
        <v>0</v>
      </c>
      <c r="BK837" s="780">
        <f t="shared" si="2647"/>
        <v>1.1044520547945205E-2</v>
      </c>
      <c r="BL837" s="780">
        <f t="shared" si="2647"/>
        <v>4.9086757990867581E-3</v>
      </c>
      <c r="BM837" s="780">
        <f t="shared" si="2647"/>
        <v>0</v>
      </c>
      <c r="BN837" s="780">
        <f t="shared" si="2647"/>
        <v>0</v>
      </c>
      <c r="BO837" s="780">
        <f t="shared" si="2647"/>
        <v>0</v>
      </c>
      <c r="BP837" s="780"/>
      <c r="BQ837" s="780"/>
      <c r="BR837" s="780"/>
      <c r="BS837" s="780"/>
      <c r="BT837" s="780"/>
      <c r="BU837" s="779"/>
      <c r="BV837" s="1467">
        <f>SUM(BV278)</f>
        <v>1.1044520547945205E-2</v>
      </c>
      <c r="BW837" s="780">
        <f>SUM(BW278)</f>
        <v>8.8356164383561649E-3</v>
      </c>
      <c r="BX837" s="780">
        <f>SUM(BX278)</f>
        <v>1.1044520547945205E-2</v>
      </c>
      <c r="BY837" s="780">
        <f>SUM(BY278)</f>
        <v>4.1416952054794523E-2</v>
      </c>
      <c r="BZ837" s="603">
        <f t="shared" si="2592"/>
        <v>4.1667963885429638E-3</v>
      </c>
      <c r="CA837" s="603">
        <f t="shared" si="2593"/>
        <v>1.1044520547945206E-3</v>
      </c>
      <c r="CB837" s="603">
        <f t="shared" si="2594"/>
        <v>8.0870433789954344E-3</v>
      </c>
      <c r="CC837" s="668">
        <f t="shared" si="2595"/>
        <v>1.2455764840182647E-2</v>
      </c>
      <c r="CD837" s="1072">
        <f t="shared" si="2622"/>
        <v>0</v>
      </c>
      <c r="CE837" s="1073">
        <f t="shared" si="2623"/>
        <v>0</v>
      </c>
      <c r="CF837" s="1073">
        <f t="shared" si="2623"/>
        <v>0</v>
      </c>
      <c r="CG837" s="1073">
        <f t="shared" si="2623"/>
        <v>0</v>
      </c>
      <c r="CH837" s="1073">
        <f t="shared" si="2623"/>
        <v>0</v>
      </c>
      <c r="CI837" s="1074">
        <f t="shared" si="2623"/>
        <v>4.9086757990867581E-3</v>
      </c>
      <c r="CJ837" s="1074">
        <f t="shared" si="2623"/>
        <v>5.5222602739726026E-3</v>
      </c>
      <c r="CK837" s="1073">
        <f t="shared" si="2623"/>
        <v>1.1044520547945205E-2</v>
      </c>
      <c r="CL837" s="1073">
        <f t="shared" si="2623"/>
        <v>2.208904109589041E-2</v>
      </c>
      <c r="CM837" s="1073">
        <f t="shared" si="2623"/>
        <v>3.6815068493150686E-2</v>
      </c>
      <c r="CN837" s="1073">
        <f t="shared" si="2623"/>
        <v>4.4178082191780821E-2</v>
      </c>
      <c r="CO837" s="1072">
        <f t="shared" si="2623"/>
        <v>6.3111545988258314E-2</v>
      </c>
      <c r="CP837" s="520" t="str">
        <f t="shared" si="2597"/>
        <v/>
      </c>
      <c r="CQ837" s="521" t="str">
        <f t="shared" si="2598"/>
        <v/>
      </c>
      <c r="CR837" s="522" t="str">
        <f t="shared" si="2599"/>
        <v/>
      </c>
      <c r="CS837" s="522">
        <f t="shared" si="2600"/>
        <v>0</v>
      </c>
      <c r="CT837" s="522">
        <f t="shared" si="2601"/>
        <v>0</v>
      </c>
      <c r="CU837" s="522">
        <f t="shared" si="2602"/>
        <v>0</v>
      </c>
      <c r="CV837" s="522">
        <f t="shared" si="2603"/>
        <v>0</v>
      </c>
      <c r="CW837" s="523">
        <f t="shared" si="2604"/>
        <v>0</v>
      </c>
      <c r="CX837" s="523">
        <f t="shared" si="2605"/>
        <v>4.9086757990867581E-3</v>
      </c>
      <c r="CY837" s="523">
        <f t="shared" si="2606"/>
        <v>5.5222602739726026E-3</v>
      </c>
      <c r="CZ837" s="522">
        <f t="shared" si="2607"/>
        <v>1.1044520547945205E-2</v>
      </c>
      <c r="DA837" s="522">
        <f t="shared" si="2608"/>
        <v>2.208904109589041E-2</v>
      </c>
      <c r="DB837" s="522">
        <f t="shared" si="2609"/>
        <v>3.6815068493150686E-2</v>
      </c>
      <c r="DC837" s="522">
        <f t="shared" si="2610"/>
        <v>4.4178082191780821E-2</v>
      </c>
      <c r="DD837" s="522">
        <f t="shared" si="2611"/>
        <v>6.3111545988258314E-2</v>
      </c>
      <c r="DE837" s="521" t="str">
        <f t="shared" si="2612"/>
        <v/>
      </c>
      <c r="DF837" s="520" t="str">
        <f t="shared" si="2613"/>
        <v/>
      </c>
      <c r="DG837" s="631">
        <f t="shared" si="2614"/>
        <v>12</v>
      </c>
      <c r="DH837" s="96">
        <f t="shared" si="2615"/>
        <v>12</v>
      </c>
      <c r="DI837" s="96">
        <f t="shared" si="2616"/>
        <v>12</v>
      </c>
      <c r="DJ837" s="96">
        <f t="shared" si="2617"/>
        <v>12</v>
      </c>
      <c r="DK837" s="467"/>
      <c r="DL837" s="599"/>
      <c r="DM837" s="599"/>
      <c r="DN837" s="599"/>
      <c r="DO837" s="599"/>
      <c r="DP837" s="599"/>
      <c r="DQ837" s="599"/>
      <c r="DR837" s="599"/>
      <c r="DS837" s="782"/>
      <c r="DT837" s="468"/>
    </row>
    <row r="838" spans="1:124" s="470" customFormat="1" ht="15.75" customHeight="1">
      <c r="A838" s="598" t="str">
        <f>A279</f>
        <v>Millet: kg produced</v>
      </c>
      <c r="B838" s="780">
        <f t="shared" ref="B838:M838" si="2648">SUM(B285)</f>
        <v>0</v>
      </c>
      <c r="C838" s="780">
        <f t="shared" si="2648"/>
        <v>0</v>
      </c>
      <c r="D838" s="780">
        <f t="shared" si="2648"/>
        <v>0</v>
      </c>
      <c r="E838" s="780">
        <f t="shared" si="2648"/>
        <v>0</v>
      </c>
      <c r="F838" s="780">
        <f t="shared" si="2648"/>
        <v>0</v>
      </c>
      <c r="G838" s="780">
        <f t="shared" si="2648"/>
        <v>0</v>
      </c>
      <c r="H838" s="780">
        <f t="shared" si="2648"/>
        <v>0</v>
      </c>
      <c r="I838" s="780">
        <f t="shared" si="2648"/>
        <v>0</v>
      </c>
      <c r="J838" s="780">
        <f t="shared" si="2648"/>
        <v>0</v>
      </c>
      <c r="K838" s="780">
        <f t="shared" si="2648"/>
        <v>0</v>
      </c>
      <c r="L838" s="780">
        <f t="shared" si="2648"/>
        <v>0</v>
      </c>
      <c r="M838" s="780">
        <f t="shared" si="2648"/>
        <v>0</v>
      </c>
      <c r="N838" s="780"/>
      <c r="O838" s="780"/>
      <c r="P838" s="780"/>
      <c r="Q838" s="780"/>
      <c r="R838" s="780"/>
      <c r="S838" s="779"/>
      <c r="T838" s="780">
        <f t="shared" ref="T838:AE838" si="2649">SUM(T285)</f>
        <v>0</v>
      </c>
      <c r="U838" s="780">
        <f t="shared" si="2649"/>
        <v>0</v>
      </c>
      <c r="V838" s="780">
        <f t="shared" si="2649"/>
        <v>0</v>
      </c>
      <c r="W838" s="780">
        <f t="shared" si="2649"/>
        <v>0</v>
      </c>
      <c r="X838" s="780">
        <f t="shared" si="2649"/>
        <v>0</v>
      </c>
      <c r="Y838" s="780">
        <f t="shared" si="2649"/>
        <v>0</v>
      </c>
      <c r="Z838" s="780">
        <f t="shared" si="2649"/>
        <v>0</v>
      </c>
      <c r="AA838" s="780">
        <f t="shared" si="2649"/>
        <v>0</v>
      </c>
      <c r="AB838" s="780">
        <f t="shared" si="2649"/>
        <v>0</v>
      </c>
      <c r="AC838" s="780">
        <f t="shared" si="2649"/>
        <v>0</v>
      </c>
      <c r="AD838" s="780">
        <f t="shared" si="2649"/>
        <v>0</v>
      </c>
      <c r="AE838" s="780">
        <f t="shared" si="2649"/>
        <v>9.4633150684931503E-3</v>
      </c>
      <c r="AF838" s="780"/>
      <c r="AG838" s="780"/>
      <c r="AH838" s="780"/>
      <c r="AI838" s="780"/>
      <c r="AJ838" s="780"/>
      <c r="AK838" s="779"/>
      <c r="AL838" s="780">
        <f t="shared" ref="AL838:AW838" si="2650">SUM(AL285)</f>
        <v>0</v>
      </c>
      <c r="AM838" s="780">
        <f t="shared" si="2650"/>
        <v>0</v>
      </c>
      <c r="AN838" s="780">
        <f t="shared" si="2650"/>
        <v>0</v>
      </c>
      <c r="AO838" s="780">
        <f t="shared" si="2650"/>
        <v>0</v>
      </c>
      <c r="AP838" s="780">
        <f t="shared" si="2650"/>
        <v>0</v>
      </c>
      <c r="AQ838" s="780">
        <f t="shared" si="2650"/>
        <v>0</v>
      </c>
      <c r="AR838" s="780">
        <f t="shared" si="2650"/>
        <v>0</v>
      </c>
      <c r="AS838" s="780">
        <f t="shared" si="2650"/>
        <v>0</v>
      </c>
      <c r="AT838" s="780">
        <f t="shared" si="2650"/>
        <v>0</v>
      </c>
      <c r="AU838" s="780">
        <f t="shared" si="2650"/>
        <v>0</v>
      </c>
      <c r="AV838" s="780">
        <f t="shared" si="2650"/>
        <v>0</v>
      </c>
      <c r="AW838" s="780">
        <f t="shared" si="2650"/>
        <v>0</v>
      </c>
      <c r="AX838" s="780"/>
      <c r="AY838" s="780"/>
      <c r="AZ838" s="780"/>
      <c r="BA838" s="780"/>
      <c r="BB838" s="780"/>
      <c r="BC838" s="779"/>
      <c r="BD838" s="780">
        <f t="shared" ref="BD838:BO838" si="2651">SUM(BD285)</f>
        <v>0</v>
      </c>
      <c r="BE838" s="780">
        <f t="shared" si="2651"/>
        <v>0</v>
      </c>
      <c r="BF838" s="780">
        <f t="shared" si="2651"/>
        <v>0</v>
      </c>
      <c r="BG838" s="780">
        <f t="shared" si="2651"/>
        <v>0</v>
      </c>
      <c r="BH838" s="780">
        <f t="shared" si="2651"/>
        <v>0</v>
      </c>
      <c r="BI838" s="780">
        <f t="shared" si="2651"/>
        <v>0</v>
      </c>
      <c r="BJ838" s="780">
        <f t="shared" si="2651"/>
        <v>0</v>
      </c>
      <c r="BK838" s="780">
        <f t="shared" si="2651"/>
        <v>0</v>
      </c>
      <c r="BL838" s="780">
        <f t="shared" si="2651"/>
        <v>0</v>
      </c>
      <c r="BM838" s="780">
        <f t="shared" si="2651"/>
        <v>0</v>
      </c>
      <c r="BN838" s="780">
        <f t="shared" si="2651"/>
        <v>0</v>
      </c>
      <c r="BO838" s="780">
        <f t="shared" si="2651"/>
        <v>0</v>
      </c>
      <c r="BP838" s="780"/>
      <c r="BQ838" s="780"/>
      <c r="BR838" s="780"/>
      <c r="BS838" s="780"/>
      <c r="BT838" s="780"/>
      <c r="BU838" s="779"/>
      <c r="BV838" s="780">
        <f>SUM(BV285)</f>
        <v>0</v>
      </c>
      <c r="BW838" s="780">
        <f>SUM(BW285)</f>
        <v>0</v>
      </c>
      <c r="BX838" s="780">
        <f>SUM(BX285)</f>
        <v>0</v>
      </c>
      <c r="BY838" s="780">
        <f>SUM(BY285)</f>
        <v>0</v>
      </c>
      <c r="BZ838" s="603">
        <f t="shared" si="2592"/>
        <v>0</v>
      </c>
      <c r="CA838" s="603">
        <f t="shared" si="2593"/>
        <v>0</v>
      </c>
      <c r="CB838" s="603">
        <f t="shared" si="2594"/>
        <v>0</v>
      </c>
      <c r="CC838" s="668">
        <f t="shared" si="2595"/>
        <v>0</v>
      </c>
      <c r="CD838" s="1072">
        <f t="shared" si="2622"/>
        <v>0</v>
      </c>
      <c r="CE838" s="1073">
        <f t="shared" si="2623"/>
        <v>0</v>
      </c>
      <c r="CF838" s="1073">
        <f t="shared" si="2623"/>
        <v>0</v>
      </c>
      <c r="CG838" s="1073">
        <f t="shared" si="2623"/>
        <v>0</v>
      </c>
      <c r="CH838" s="1073">
        <f t="shared" si="2623"/>
        <v>0</v>
      </c>
      <c r="CI838" s="1074">
        <f t="shared" si="2623"/>
        <v>0</v>
      </c>
      <c r="CJ838" s="1074">
        <f t="shared" si="2623"/>
        <v>0</v>
      </c>
      <c r="CK838" s="1073">
        <f t="shared" si="2623"/>
        <v>0</v>
      </c>
      <c r="CL838" s="1073">
        <f t="shared" si="2623"/>
        <v>0</v>
      </c>
      <c r="CM838" s="1073">
        <f t="shared" si="2623"/>
        <v>0</v>
      </c>
      <c r="CN838" s="1073">
        <f t="shared" si="2623"/>
        <v>0</v>
      </c>
      <c r="CO838" s="1072">
        <f t="shared" si="2623"/>
        <v>0</v>
      </c>
      <c r="CP838" s="520" t="str">
        <f t="shared" si="2597"/>
        <v/>
      </c>
      <c r="CQ838" s="521" t="str">
        <f t="shared" si="2598"/>
        <v/>
      </c>
      <c r="CR838" s="522" t="str">
        <f t="shared" si="2599"/>
        <v/>
      </c>
      <c r="CS838" s="522">
        <f t="shared" si="2600"/>
        <v>0</v>
      </c>
      <c r="CT838" s="522">
        <f t="shared" si="2601"/>
        <v>0</v>
      </c>
      <c r="CU838" s="522">
        <f t="shared" si="2602"/>
        <v>0</v>
      </c>
      <c r="CV838" s="522">
        <f t="shared" si="2603"/>
        <v>0</v>
      </c>
      <c r="CW838" s="523">
        <f t="shared" si="2604"/>
        <v>0</v>
      </c>
      <c r="CX838" s="523">
        <f t="shared" si="2605"/>
        <v>0</v>
      </c>
      <c r="CY838" s="523">
        <f t="shared" si="2606"/>
        <v>0</v>
      </c>
      <c r="CZ838" s="522">
        <f t="shared" si="2607"/>
        <v>0</v>
      </c>
      <c r="DA838" s="522">
        <f t="shared" si="2608"/>
        <v>0</v>
      </c>
      <c r="DB838" s="522">
        <f t="shared" si="2609"/>
        <v>0</v>
      </c>
      <c r="DC838" s="522">
        <f t="shared" si="2610"/>
        <v>0</v>
      </c>
      <c r="DD838" s="522">
        <f t="shared" si="2611"/>
        <v>0</v>
      </c>
      <c r="DE838" s="521" t="str">
        <f t="shared" si="2612"/>
        <v/>
      </c>
      <c r="DF838" s="520" t="str">
        <f t="shared" si="2613"/>
        <v/>
      </c>
      <c r="DG838" s="631">
        <f t="shared" si="2614"/>
        <v>12</v>
      </c>
      <c r="DH838" s="96">
        <f t="shared" si="2615"/>
        <v>12</v>
      </c>
      <c r="DI838" s="96">
        <f t="shared" si="2616"/>
        <v>12</v>
      </c>
      <c r="DJ838" s="96">
        <f t="shared" si="2617"/>
        <v>12</v>
      </c>
      <c r="DK838" s="467"/>
      <c r="DL838" s="599"/>
      <c r="DM838" s="599"/>
      <c r="DN838" s="599"/>
      <c r="DO838" s="599"/>
      <c r="DP838" s="599"/>
      <c r="DQ838" s="599"/>
      <c r="DR838" s="599"/>
      <c r="DS838" s="782"/>
      <c r="DT838" s="468"/>
    </row>
    <row r="839" spans="1:124" s="470" customFormat="1" ht="15.75" customHeight="1">
      <c r="A839" s="598" t="str">
        <f>A286</f>
        <v>Chillies: kg produced</v>
      </c>
      <c r="B839" s="780">
        <f t="shared" ref="B839:M839" si="2652">SUM(B292)</f>
        <v>0</v>
      </c>
      <c r="C839" s="780">
        <f t="shared" si="2652"/>
        <v>0</v>
      </c>
      <c r="D839" s="780">
        <f t="shared" si="2652"/>
        <v>0</v>
      </c>
      <c r="E839" s="780">
        <f t="shared" si="2652"/>
        <v>0</v>
      </c>
      <c r="F839" s="780">
        <f t="shared" si="2652"/>
        <v>0</v>
      </c>
      <c r="G839" s="780">
        <f t="shared" si="2652"/>
        <v>3.922789539227896E-5</v>
      </c>
      <c r="H839" s="780">
        <f t="shared" si="2652"/>
        <v>0</v>
      </c>
      <c r="I839" s="780">
        <f t="shared" si="2652"/>
        <v>0</v>
      </c>
      <c r="J839" s="780">
        <f t="shared" si="2652"/>
        <v>0</v>
      </c>
      <c r="K839" s="780">
        <f t="shared" si="2652"/>
        <v>0</v>
      </c>
      <c r="L839" s="780">
        <f t="shared" si="2652"/>
        <v>0</v>
      </c>
      <c r="M839" s="780">
        <f t="shared" si="2652"/>
        <v>0</v>
      </c>
      <c r="N839" s="780"/>
      <c r="O839" s="780"/>
      <c r="P839" s="780"/>
      <c r="Q839" s="780"/>
      <c r="R839" s="780"/>
      <c r="S839" s="779"/>
      <c r="T839" s="780">
        <f t="shared" ref="T839:AE839" si="2653">SUM(T292)</f>
        <v>0</v>
      </c>
      <c r="U839" s="780">
        <f t="shared" si="2653"/>
        <v>0</v>
      </c>
      <c r="V839" s="780">
        <f t="shared" si="2653"/>
        <v>0</v>
      </c>
      <c r="W839" s="780">
        <f t="shared" si="2653"/>
        <v>0</v>
      </c>
      <c r="X839" s="780">
        <f t="shared" si="2653"/>
        <v>0</v>
      </c>
      <c r="Y839" s="780">
        <f t="shared" si="2653"/>
        <v>0</v>
      </c>
      <c r="Z839" s="780">
        <f t="shared" si="2653"/>
        <v>0</v>
      </c>
      <c r="AA839" s="780">
        <f t="shared" si="2653"/>
        <v>0</v>
      </c>
      <c r="AB839" s="780">
        <f t="shared" si="2653"/>
        <v>0</v>
      </c>
      <c r="AC839" s="780">
        <f t="shared" si="2653"/>
        <v>0</v>
      </c>
      <c r="AD839" s="780">
        <f t="shared" si="2653"/>
        <v>0</v>
      </c>
      <c r="AE839" s="780">
        <f t="shared" si="2653"/>
        <v>0</v>
      </c>
      <c r="AF839" s="780"/>
      <c r="AG839" s="780"/>
      <c r="AH839" s="780"/>
      <c r="AI839" s="780"/>
      <c r="AJ839" s="780"/>
      <c r="AK839" s="779"/>
      <c r="AL839" s="780">
        <f t="shared" ref="AL839:AW839" si="2654">SUM(AL292)</f>
        <v>0</v>
      </c>
      <c r="AM839" s="780">
        <f t="shared" si="2654"/>
        <v>0</v>
      </c>
      <c r="AN839" s="780">
        <f t="shared" si="2654"/>
        <v>0</v>
      </c>
      <c r="AO839" s="780">
        <f t="shared" si="2654"/>
        <v>0</v>
      </c>
      <c r="AP839" s="780">
        <f t="shared" si="2654"/>
        <v>0</v>
      </c>
      <c r="AQ839" s="780">
        <f t="shared" si="2654"/>
        <v>0</v>
      </c>
      <c r="AR839" s="780">
        <f t="shared" si="2654"/>
        <v>0</v>
      </c>
      <c r="AS839" s="780">
        <f t="shared" si="2654"/>
        <v>0</v>
      </c>
      <c r="AT839" s="780">
        <f t="shared" si="2654"/>
        <v>0</v>
      </c>
      <c r="AU839" s="780">
        <f t="shared" si="2654"/>
        <v>0</v>
      </c>
      <c r="AV839" s="780">
        <f t="shared" si="2654"/>
        <v>0</v>
      </c>
      <c r="AW839" s="780">
        <f t="shared" si="2654"/>
        <v>0</v>
      </c>
      <c r="AX839" s="780"/>
      <c r="AY839" s="780"/>
      <c r="AZ839" s="780"/>
      <c r="BA839" s="780"/>
      <c r="BB839" s="780"/>
      <c r="BC839" s="779"/>
      <c r="BD839" s="780">
        <f t="shared" ref="BD839:BO839" si="2655">SUM(BD292)</f>
        <v>8.0907534246575348E-4</v>
      </c>
      <c r="BE839" s="780">
        <f t="shared" si="2655"/>
        <v>0</v>
      </c>
      <c r="BF839" s="780">
        <f t="shared" si="2655"/>
        <v>4.3150684931506854E-4</v>
      </c>
      <c r="BG839" s="780">
        <f t="shared" si="2655"/>
        <v>1.797945205479452E-3</v>
      </c>
      <c r="BH839" s="780">
        <f t="shared" si="2655"/>
        <v>0</v>
      </c>
      <c r="BI839" s="780">
        <f t="shared" si="2655"/>
        <v>0</v>
      </c>
      <c r="BJ839" s="780">
        <f t="shared" si="2655"/>
        <v>0</v>
      </c>
      <c r="BK839" s="780">
        <f t="shared" si="2655"/>
        <v>0</v>
      </c>
      <c r="BL839" s="780">
        <f t="shared" si="2655"/>
        <v>0</v>
      </c>
      <c r="BM839" s="780">
        <f t="shared" si="2655"/>
        <v>0</v>
      </c>
      <c r="BN839" s="780">
        <f t="shared" si="2655"/>
        <v>1.4383561643835615E-4</v>
      </c>
      <c r="BO839" s="780">
        <f t="shared" si="2655"/>
        <v>8.6301369863013696E-5</v>
      </c>
      <c r="BP839" s="780"/>
      <c r="BQ839" s="780"/>
      <c r="BR839" s="780"/>
      <c r="BS839" s="780"/>
      <c r="BT839" s="780"/>
      <c r="BU839" s="779"/>
      <c r="BV839" s="1467">
        <f>SUM(BV292)</f>
        <v>4.3150684931506848E-5</v>
      </c>
      <c r="BW839" s="780">
        <f>SUM(BW292)</f>
        <v>0</v>
      </c>
      <c r="BX839" s="780">
        <f>SUM(BX292)</f>
        <v>0</v>
      </c>
      <c r="BY839" s="780">
        <f>SUM(BY292)</f>
        <v>-1.0787671232876713E-4</v>
      </c>
      <c r="BZ839" s="603">
        <f t="shared" si="2592"/>
        <v>0</v>
      </c>
      <c r="CA839" s="603">
        <f t="shared" si="2593"/>
        <v>0</v>
      </c>
      <c r="CB839" s="603">
        <f t="shared" si="2594"/>
        <v>0</v>
      </c>
      <c r="CC839" s="668">
        <f t="shared" si="2595"/>
        <v>1.4707191780821924E-4</v>
      </c>
      <c r="CD839" s="1072">
        <f t="shared" si="2622"/>
        <v>0</v>
      </c>
      <c r="CE839" s="1073">
        <f t="shared" si="2623"/>
        <v>0</v>
      </c>
      <c r="CF839" s="1073">
        <f t="shared" si="2623"/>
        <v>0</v>
      </c>
      <c r="CG839" s="1073">
        <f t="shared" si="2623"/>
        <v>0</v>
      </c>
      <c r="CH839" s="1073">
        <f t="shared" si="2623"/>
        <v>0</v>
      </c>
      <c r="CI839" s="1074">
        <f t="shared" si="2623"/>
        <v>0</v>
      </c>
      <c r="CJ839" s="1074">
        <f t="shared" si="2623"/>
        <v>0</v>
      </c>
      <c r="CK839" s="1073">
        <f t="shared" si="2623"/>
        <v>8.6301369863013696E-5</v>
      </c>
      <c r="CL839" s="1073">
        <f t="shared" si="2623"/>
        <v>1.4383561643835615E-4</v>
      </c>
      <c r="CM839" s="1073">
        <f t="shared" si="2623"/>
        <v>4.3150684931506854E-4</v>
      </c>
      <c r="CN839" s="1073">
        <f t="shared" si="2623"/>
        <v>8.0907534246575348E-4</v>
      </c>
      <c r="CO839" s="1072">
        <f t="shared" si="2623"/>
        <v>1.797945205479452E-3</v>
      </c>
      <c r="CP839" s="520" t="str">
        <f t="shared" si="2597"/>
        <v/>
      </c>
      <c r="CQ839" s="521" t="str">
        <f t="shared" si="2598"/>
        <v/>
      </c>
      <c r="CR839" s="522" t="str">
        <f t="shared" si="2599"/>
        <v/>
      </c>
      <c r="CS839" s="522">
        <f t="shared" si="2600"/>
        <v>0</v>
      </c>
      <c r="CT839" s="522">
        <f t="shared" si="2601"/>
        <v>0</v>
      </c>
      <c r="CU839" s="522">
        <f t="shared" si="2602"/>
        <v>0</v>
      </c>
      <c r="CV839" s="522">
        <f t="shared" si="2603"/>
        <v>0</v>
      </c>
      <c r="CW839" s="523">
        <f t="shared" si="2604"/>
        <v>0</v>
      </c>
      <c r="CX839" s="523">
        <f t="shared" si="2605"/>
        <v>0</v>
      </c>
      <c r="CY839" s="523">
        <f t="shared" si="2606"/>
        <v>0</v>
      </c>
      <c r="CZ839" s="522">
        <f t="shared" si="2607"/>
        <v>8.6301369863013696E-5</v>
      </c>
      <c r="DA839" s="522">
        <f t="shared" si="2608"/>
        <v>1.4383561643835615E-4</v>
      </c>
      <c r="DB839" s="522">
        <f t="shared" si="2609"/>
        <v>4.3150684931506854E-4</v>
      </c>
      <c r="DC839" s="522">
        <f t="shared" si="2610"/>
        <v>8.0907534246575348E-4</v>
      </c>
      <c r="DD839" s="522">
        <f t="shared" si="2611"/>
        <v>1.797945205479452E-3</v>
      </c>
      <c r="DE839" s="521" t="str">
        <f t="shared" si="2612"/>
        <v/>
      </c>
      <c r="DF839" s="520" t="str">
        <f t="shared" si="2613"/>
        <v/>
      </c>
      <c r="DG839" s="631">
        <f t="shared" si="2614"/>
        <v>12</v>
      </c>
      <c r="DH839" s="96">
        <f t="shared" si="2615"/>
        <v>12</v>
      </c>
      <c r="DI839" s="96">
        <f t="shared" si="2616"/>
        <v>12</v>
      </c>
      <c r="DJ839" s="96">
        <f t="shared" si="2617"/>
        <v>12</v>
      </c>
      <c r="DK839" s="467"/>
      <c r="DL839" s="599"/>
      <c r="DM839" s="599"/>
      <c r="DN839" s="599"/>
      <c r="DO839" s="599"/>
      <c r="DP839" s="599"/>
      <c r="DQ839" s="599"/>
      <c r="DR839" s="599"/>
      <c r="DS839" s="782"/>
      <c r="DT839" s="468"/>
    </row>
    <row r="840" spans="1:124" s="470" customFormat="1" ht="15.75" customHeight="1">
      <c r="A840" s="598" t="str">
        <f>A293</f>
        <v>sorghum: kg produced</v>
      </c>
      <c r="B840" s="780">
        <f t="shared" ref="B840:M840" si="2656">SUM(B299)</f>
        <v>0</v>
      </c>
      <c r="C840" s="780">
        <f t="shared" si="2656"/>
        <v>0</v>
      </c>
      <c r="D840" s="780">
        <f t="shared" si="2656"/>
        <v>0</v>
      </c>
      <c r="E840" s="780">
        <f t="shared" si="2656"/>
        <v>0</v>
      </c>
      <c r="F840" s="780">
        <f t="shared" si="2656"/>
        <v>0</v>
      </c>
      <c r="G840" s="780">
        <f t="shared" si="2656"/>
        <v>0</v>
      </c>
      <c r="H840" s="780">
        <f t="shared" si="2656"/>
        <v>0</v>
      </c>
      <c r="I840" s="780">
        <f t="shared" si="2656"/>
        <v>0</v>
      </c>
      <c r="J840" s="780">
        <f t="shared" si="2656"/>
        <v>0</v>
      </c>
      <c r="K840" s="780">
        <f t="shared" si="2656"/>
        <v>0</v>
      </c>
      <c r="L840" s="780">
        <f t="shared" si="2656"/>
        <v>0</v>
      </c>
      <c r="M840" s="780">
        <f t="shared" si="2656"/>
        <v>0</v>
      </c>
      <c r="N840" s="780"/>
      <c r="O840" s="780"/>
      <c r="P840" s="780"/>
      <c r="Q840" s="780"/>
      <c r="R840" s="780"/>
      <c r="S840" s="779"/>
      <c r="T840" s="780">
        <f t="shared" ref="T840:AE840" si="2657">SUM(T299)</f>
        <v>0</v>
      </c>
      <c r="U840" s="780">
        <f t="shared" si="2657"/>
        <v>0</v>
      </c>
      <c r="V840" s="780">
        <f t="shared" si="2657"/>
        <v>0</v>
      </c>
      <c r="W840" s="780">
        <f t="shared" si="2657"/>
        <v>0</v>
      </c>
      <c r="X840" s="780">
        <f t="shared" si="2657"/>
        <v>0</v>
      </c>
      <c r="Y840" s="780">
        <f t="shared" si="2657"/>
        <v>0</v>
      </c>
      <c r="Z840" s="780">
        <f t="shared" si="2657"/>
        <v>0.14720366806294577</v>
      </c>
      <c r="AA840" s="780">
        <f t="shared" si="2657"/>
        <v>0</v>
      </c>
      <c r="AB840" s="780">
        <f t="shared" si="2657"/>
        <v>0</v>
      </c>
      <c r="AC840" s="780">
        <f t="shared" si="2657"/>
        <v>0</v>
      </c>
      <c r="AD840" s="780">
        <f t="shared" si="2657"/>
        <v>0.73189663760896639</v>
      </c>
      <c r="AE840" s="780">
        <f t="shared" si="2657"/>
        <v>0</v>
      </c>
      <c r="AF840" s="780"/>
      <c r="AG840" s="780"/>
      <c r="AH840" s="780"/>
      <c r="AI840" s="780"/>
      <c r="AJ840" s="780"/>
      <c r="AK840" s="779"/>
      <c r="AL840" s="780">
        <f t="shared" ref="AL840:AW840" si="2658">SUM(AL299)</f>
        <v>0</v>
      </c>
      <c r="AM840" s="780">
        <f t="shared" si="2658"/>
        <v>0</v>
      </c>
      <c r="AN840" s="780">
        <f t="shared" si="2658"/>
        <v>0</v>
      </c>
      <c r="AO840" s="780">
        <f t="shared" si="2658"/>
        <v>0</v>
      </c>
      <c r="AP840" s="780">
        <f t="shared" si="2658"/>
        <v>0</v>
      </c>
      <c r="AQ840" s="780">
        <f t="shared" si="2658"/>
        <v>0</v>
      </c>
      <c r="AR840" s="780">
        <f t="shared" si="2658"/>
        <v>0</v>
      </c>
      <c r="AS840" s="780">
        <f t="shared" si="2658"/>
        <v>0</v>
      </c>
      <c r="AT840" s="780">
        <f t="shared" si="2658"/>
        <v>0</v>
      </c>
      <c r="AU840" s="780">
        <f t="shared" si="2658"/>
        <v>0</v>
      </c>
      <c r="AV840" s="780">
        <f t="shared" si="2658"/>
        <v>0</v>
      </c>
      <c r="AW840" s="780">
        <f t="shared" si="2658"/>
        <v>0</v>
      </c>
      <c r="AX840" s="780"/>
      <c r="AY840" s="780"/>
      <c r="AZ840" s="780"/>
      <c r="BA840" s="780"/>
      <c r="BB840" s="780"/>
      <c r="BC840" s="779"/>
      <c r="BD840" s="780">
        <f t="shared" ref="BD840:BO840" si="2659">SUM(BD299)</f>
        <v>0</v>
      </c>
      <c r="BE840" s="780">
        <f t="shared" si="2659"/>
        <v>0</v>
      </c>
      <c r="BF840" s="780">
        <f t="shared" si="2659"/>
        <v>0</v>
      </c>
      <c r="BG840" s="780">
        <f t="shared" si="2659"/>
        <v>0</v>
      </c>
      <c r="BH840" s="780">
        <f t="shared" si="2659"/>
        <v>0</v>
      </c>
      <c r="BI840" s="780">
        <f t="shared" si="2659"/>
        <v>0</v>
      </c>
      <c r="BJ840" s="780">
        <f t="shared" si="2659"/>
        <v>0</v>
      </c>
      <c r="BK840" s="780">
        <f t="shared" si="2659"/>
        <v>0</v>
      </c>
      <c r="BL840" s="780">
        <f t="shared" si="2659"/>
        <v>0</v>
      </c>
      <c r="BM840" s="780">
        <f t="shared" si="2659"/>
        <v>0</v>
      </c>
      <c r="BN840" s="780">
        <f t="shared" si="2659"/>
        <v>0</v>
      </c>
      <c r="BO840" s="780">
        <f t="shared" si="2659"/>
        <v>0</v>
      </c>
      <c r="BP840" s="780"/>
      <c r="BQ840" s="780"/>
      <c r="BR840" s="780"/>
      <c r="BS840" s="780"/>
      <c r="BT840" s="780"/>
      <c r="BU840" s="779"/>
      <c r="BV840" s="780">
        <f>SUM(BV299)</f>
        <v>0</v>
      </c>
      <c r="BW840" s="780">
        <f>SUM(BW299)</f>
        <v>0</v>
      </c>
      <c r="BX840" s="780">
        <f>SUM(BX299)</f>
        <v>0</v>
      </c>
      <c r="BY840" s="780">
        <f>SUM(BY299)</f>
        <v>0</v>
      </c>
      <c r="BZ840" s="603">
        <f t="shared" si="2592"/>
        <v>0</v>
      </c>
      <c r="CA840" s="603">
        <f t="shared" si="2593"/>
        <v>1.4720366806294582E-2</v>
      </c>
      <c r="CB840" s="603">
        <f t="shared" si="2594"/>
        <v>0</v>
      </c>
      <c r="CC840" s="668">
        <f t="shared" si="2595"/>
        <v>0</v>
      </c>
      <c r="CD840" s="1072">
        <f t="shared" si="2622"/>
        <v>0</v>
      </c>
      <c r="CE840" s="1073">
        <f t="shared" si="2623"/>
        <v>0</v>
      </c>
      <c r="CF840" s="1073">
        <f t="shared" si="2623"/>
        <v>0</v>
      </c>
      <c r="CG840" s="1073">
        <f t="shared" si="2623"/>
        <v>0</v>
      </c>
      <c r="CH840" s="1073">
        <f t="shared" si="2623"/>
        <v>0</v>
      </c>
      <c r="CI840" s="1074">
        <f t="shared" si="2623"/>
        <v>0</v>
      </c>
      <c r="CJ840" s="1074">
        <f t="shared" si="2623"/>
        <v>0</v>
      </c>
      <c r="CK840" s="1073">
        <f t="shared" si="2623"/>
        <v>0</v>
      </c>
      <c r="CL840" s="1073">
        <f t="shared" si="2623"/>
        <v>0</v>
      </c>
      <c r="CM840" s="1073">
        <f t="shared" si="2623"/>
        <v>0</v>
      </c>
      <c r="CN840" s="1073">
        <f t="shared" si="2623"/>
        <v>0</v>
      </c>
      <c r="CO840" s="1072">
        <f t="shared" si="2623"/>
        <v>0</v>
      </c>
      <c r="CP840" s="520" t="str">
        <f t="shared" si="2597"/>
        <v/>
      </c>
      <c r="CQ840" s="521" t="str">
        <f t="shared" si="2598"/>
        <v/>
      </c>
      <c r="CR840" s="522" t="str">
        <f t="shared" si="2599"/>
        <v/>
      </c>
      <c r="CS840" s="522">
        <f t="shared" si="2600"/>
        <v>0</v>
      </c>
      <c r="CT840" s="522">
        <f t="shared" si="2601"/>
        <v>0</v>
      </c>
      <c r="CU840" s="522">
        <f t="shared" si="2602"/>
        <v>0</v>
      </c>
      <c r="CV840" s="522">
        <f t="shared" si="2603"/>
        <v>0</v>
      </c>
      <c r="CW840" s="523">
        <f t="shared" si="2604"/>
        <v>0</v>
      </c>
      <c r="CX840" s="523">
        <f t="shared" si="2605"/>
        <v>0</v>
      </c>
      <c r="CY840" s="523">
        <f t="shared" si="2606"/>
        <v>0</v>
      </c>
      <c r="CZ840" s="522">
        <f t="shared" si="2607"/>
        <v>0</v>
      </c>
      <c r="DA840" s="522">
        <f t="shared" si="2608"/>
        <v>0</v>
      </c>
      <c r="DB840" s="522">
        <f t="shared" si="2609"/>
        <v>0</v>
      </c>
      <c r="DC840" s="522">
        <f t="shared" si="2610"/>
        <v>0</v>
      </c>
      <c r="DD840" s="522">
        <f t="shared" si="2611"/>
        <v>0</v>
      </c>
      <c r="DE840" s="521" t="str">
        <f t="shared" si="2612"/>
        <v/>
      </c>
      <c r="DF840" s="520" t="str">
        <f t="shared" si="2613"/>
        <v/>
      </c>
      <c r="DG840" s="631">
        <f t="shared" si="2614"/>
        <v>12</v>
      </c>
      <c r="DH840" s="96">
        <f t="shared" si="2615"/>
        <v>12</v>
      </c>
      <c r="DI840" s="96">
        <f t="shared" si="2616"/>
        <v>12</v>
      </c>
      <c r="DJ840" s="96">
        <f t="shared" si="2617"/>
        <v>12</v>
      </c>
      <c r="DK840" s="467"/>
      <c r="DL840" s="599"/>
      <c r="DM840" s="599"/>
      <c r="DN840" s="599"/>
      <c r="DO840" s="599"/>
      <c r="DP840" s="599"/>
      <c r="DQ840" s="599"/>
      <c r="DR840" s="599"/>
      <c r="DS840" s="782"/>
      <c r="DT840" s="468"/>
    </row>
    <row r="841" spans="1:124" s="470" customFormat="1" ht="15.75" customHeight="1">
      <c r="A841" s="778" t="str">
        <f>A300</f>
        <v>Cassava: no. local meas.</v>
      </c>
      <c r="B841" s="780">
        <f t="shared" ref="B841:M841" si="2660">SUM(B309)</f>
        <v>0</v>
      </c>
      <c r="C841" s="780">
        <f t="shared" si="2660"/>
        <v>0</v>
      </c>
      <c r="D841" s="780">
        <f t="shared" si="2660"/>
        <v>0</v>
      </c>
      <c r="E841" s="780">
        <f t="shared" si="2660"/>
        <v>0</v>
      </c>
      <c r="F841" s="780">
        <f t="shared" si="2660"/>
        <v>0</v>
      </c>
      <c r="G841" s="780">
        <f t="shared" si="2660"/>
        <v>0</v>
      </c>
      <c r="H841" s="780">
        <f t="shared" si="2660"/>
        <v>0</v>
      </c>
      <c r="I841" s="780">
        <f t="shared" si="2660"/>
        <v>0</v>
      </c>
      <c r="J841" s="780">
        <f t="shared" si="2660"/>
        <v>0</v>
      </c>
      <c r="K841" s="780">
        <f t="shared" si="2660"/>
        <v>0</v>
      </c>
      <c r="L841" s="780">
        <f t="shared" si="2660"/>
        <v>0</v>
      </c>
      <c r="M841" s="780">
        <f t="shared" si="2660"/>
        <v>0</v>
      </c>
      <c r="N841" s="780"/>
      <c r="O841" s="780"/>
      <c r="P841" s="780"/>
      <c r="Q841" s="780"/>
      <c r="R841" s="780"/>
      <c r="S841" s="779"/>
      <c r="T841" s="780">
        <f t="shared" ref="T841:AE841" si="2661">SUM(T309)</f>
        <v>0</v>
      </c>
      <c r="U841" s="780">
        <f t="shared" si="2661"/>
        <v>0</v>
      </c>
      <c r="V841" s="780">
        <f t="shared" si="2661"/>
        <v>0</v>
      </c>
      <c r="W841" s="780">
        <f t="shared" si="2661"/>
        <v>0</v>
      </c>
      <c r="X841" s="780">
        <f t="shared" si="2661"/>
        <v>0</v>
      </c>
      <c r="Y841" s="780">
        <f t="shared" si="2661"/>
        <v>0</v>
      </c>
      <c r="Z841" s="780">
        <f t="shared" si="2661"/>
        <v>0</v>
      </c>
      <c r="AA841" s="780">
        <f t="shared" si="2661"/>
        <v>0</v>
      </c>
      <c r="AB841" s="780">
        <f t="shared" si="2661"/>
        <v>0</v>
      </c>
      <c r="AC841" s="780">
        <f t="shared" si="2661"/>
        <v>0</v>
      </c>
      <c r="AD841" s="780">
        <f t="shared" si="2661"/>
        <v>0</v>
      </c>
      <c r="AE841" s="780">
        <f t="shared" si="2661"/>
        <v>0</v>
      </c>
      <c r="AF841" s="780"/>
      <c r="AG841" s="780"/>
      <c r="AH841" s="780"/>
      <c r="AI841" s="780"/>
      <c r="AJ841" s="780"/>
      <c r="AK841" s="779"/>
      <c r="AL841" s="780">
        <f t="shared" ref="AL841:AW841" si="2662">SUM(AL309)</f>
        <v>0</v>
      </c>
      <c r="AM841" s="780">
        <f t="shared" si="2662"/>
        <v>0</v>
      </c>
      <c r="AN841" s="780">
        <f t="shared" si="2662"/>
        <v>0</v>
      </c>
      <c r="AO841" s="780">
        <f t="shared" si="2662"/>
        <v>0</v>
      </c>
      <c r="AP841" s="780">
        <f t="shared" si="2662"/>
        <v>0</v>
      </c>
      <c r="AQ841" s="780">
        <f t="shared" si="2662"/>
        <v>0</v>
      </c>
      <c r="AR841" s="780">
        <f t="shared" si="2662"/>
        <v>0</v>
      </c>
      <c r="AS841" s="780">
        <f t="shared" si="2662"/>
        <v>0</v>
      </c>
      <c r="AT841" s="780">
        <f t="shared" si="2662"/>
        <v>0</v>
      </c>
      <c r="AU841" s="780">
        <f t="shared" si="2662"/>
        <v>0</v>
      </c>
      <c r="AV841" s="780">
        <f t="shared" si="2662"/>
        <v>0</v>
      </c>
      <c r="AW841" s="780">
        <f t="shared" si="2662"/>
        <v>0</v>
      </c>
      <c r="AX841" s="780"/>
      <c r="AY841" s="780"/>
      <c r="AZ841" s="780"/>
      <c r="BA841" s="780"/>
      <c r="BB841" s="780"/>
      <c r="BC841" s="779"/>
      <c r="BD841" s="780">
        <f t="shared" ref="BD841:BO841" si="2663">SUM(BD309)</f>
        <v>0</v>
      </c>
      <c r="BE841" s="780">
        <f t="shared" si="2663"/>
        <v>0</v>
      </c>
      <c r="BF841" s="780">
        <f t="shared" si="2663"/>
        <v>0</v>
      </c>
      <c r="BG841" s="780">
        <f t="shared" si="2663"/>
        <v>0</v>
      </c>
      <c r="BH841" s="780">
        <f t="shared" si="2663"/>
        <v>0</v>
      </c>
      <c r="BI841" s="780">
        <f t="shared" si="2663"/>
        <v>0</v>
      </c>
      <c r="BJ841" s="780">
        <f t="shared" si="2663"/>
        <v>0</v>
      </c>
      <c r="BK841" s="780">
        <f t="shared" si="2663"/>
        <v>0</v>
      </c>
      <c r="BL841" s="780">
        <f t="shared" si="2663"/>
        <v>0</v>
      </c>
      <c r="BM841" s="780">
        <f t="shared" si="2663"/>
        <v>0</v>
      </c>
      <c r="BN841" s="780">
        <f t="shared" si="2663"/>
        <v>0</v>
      </c>
      <c r="BO841" s="780">
        <f t="shared" si="2663"/>
        <v>0</v>
      </c>
      <c r="BP841" s="780"/>
      <c r="BQ841" s="780"/>
      <c r="BR841" s="780"/>
      <c r="BS841" s="780"/>
      <c r="BT841" s="780"/>
      <c r="BU841" s="779"/>
      <c r="BV841" s="780">
        <f>SUM(BV309)</f>
        <v>0</v>
      </c>
      <c r="BW841" s="780">
        <f>SUM(BW309)</f>
        <v>0</v>
      </c>
      <c r="BX841" s="780">
        <f>SUM(BX309)</f>
        <v>0</v>
      </c>
      <c r="BY841" s="780">
        <f>SUM(BY309)</f>
        <v>0</v>
      </c>
      <c r="BZ841" s="603">
        <f t="shared" si="2592"/>
        <v>0</v>
      </c>
      <c r="CA841" s="603">
        <f t="shared" si="2593"/>
        <v>0</v>
      </c>
      <c r="CB841" s="603">
        <f t="shared" si="2594"/>
        <v>0</v>
      </c>
      <c r="CC841" s="668">
        <f t="shared" si="2595"/>
        <v>0</v>
      </c>
      <c r="CD841" s="1072">
        <f t="shared" si="2622"/>
        <v>0</v>
      </c>
      <c r="CE841" s="1073">
        <f t="shared" si="2623"/>
        <v>0</v>
      </c>
      <c r="CF841" s="1073">
        <f t="shared" si="2623"/>
        <v>0</v>
      </c>
      <c r="CG841" s="1073">
        <f t="shared" si="2623"/>
        <v>0</v>
      </c>
      <c r="CH841" s="1073">
        <f t="shared" si="2623"/>
        <v>0</v>
      </c>
      <c r="CI841" s="1074">
        <f t="shared" si="2623"/>
        <v>0</v>
      </c>
      <c r="CJ841" s="1074">
        <f t="shared" si="2623"/>
        <v>0</v>
      </c>
      <c r="CK841" s="1073">
        <f t="shared" si="2623"/>
        <v>0</v>
      </c>
      <c r="CL841" s="1073">
        <f t="shared" si="2623"/>
        <v>0</v>
      </c>
      <c r="CM841" s="1073">
        <f t="shared" si="2623"/>
        <v>0</v>
      </c>
      <c r="CN841" s="1073">
        <f t="shared" si="2623"/>
        <v>0</v>
      </c>
      <c r="CO841" s="1072">
        <f t="shared" si="2623"/>
        <v>0</v>
      </c>
      <c r="CP841" s="520" t="str">
        <f t="shared" si="2597"/>
        <v/>
      </c>
      <c r="CQ841" s="521" t="str">
        <f t="shared" si="2598"/>
        <v/>
      </c>
      <c r="CR841" s="522" t="str">
        <f t="shared" si="2599"/>
        <v/>
      </c>
      <c r="CS841" s="522">
        <f t="shared" si="2600"/>
        <v>0</v>
      </c>
      <c r="CT841" s="522">
        <f t="shared" si="2601"/>
        <v>0</v>
      </c>
      <c r="CU841" s="522">
        <f t="shared" si="2602"/>
        <v>0</v>
      </c>
      <c r="CV841" s="522">
        <f t="shared" si="2603"/>
        <v>0</v>
      </c>
      <c r="CW841" s="523">
        <f t="shared" si="2604"/>
        <v>0</v>
      </c>
      <c r="CX841" s="523">
        <f t="shared" si="2605"/>
        <v>0</v>
      </c>
      <c r="CY841" s="523">
        <f t="shared" si="2606"/>
        <v>0</v>
      </c>
      <c r="CZ841" s="522">
        <f t="shared" si="2607"/>
        <v>0</v>
      </c>
      <c r="DA841" s="522">
        <f t="shared" si="2608"/>
        <v>0</v>
      </c>
      <c r="DB841" s="522">
        <f t="shared" si="2609"/>
        <v>0</v>
      </c>
      <c r="DC841" s="522">
        <f t="shared" si="2610"/>
        <v>0</v>
      </c>
      <c r="DD841" s="522">
        <f t="shared" si="2611"/>
        <v>0</v>
      </c>
      <c r="DE841" s="521" t="str">
        <f t="shared" si="2612"/>
        <v/>
      </c>
      <c r="DF841" s="520" t="str">
        <f t="shared" si="2613"/>
        <v/>
      </c>
      <c r="DG841" s="631">
        <f t="shared" si="2614"/>
        <v>12</v>
      </c>
      <c r="DH841" s="96">
        <f t="shared" si="2615"/>
        <v>12</v>
      </c>
      <c r="DI841" s="96">
        <f t="shared" si="2616"/>
        <v>12</v>
      </c>
      <c r="DJ841" s="96">
        <f t="shared" si="2617"/>
        <v>12</v>
      </c>
      <c r="DK841" s="467"/>
      <c r="DL841" s="599"/>
      <c r="DM841" s="599"/>
      <c r="DN841" s="599"/>
      <c r="DO841" s="599"/>
      <c r="DP841" s="599"/>
      <c r="DQ841" s="599"/>
      <c r="DR841" s="599"/>
      <c r="DS841" s="782"/>
      <c r="DT841" s="468"/>
    </row>
    <row r="842" spans="1:124" s="470" customFormat="1" ht="15.75" customHeight="1">
      <c r="A842" s="598" t="str">
        <f>A310</f>
        <v>Sweet potatoes</v>
      </c>
      <c r="B842" s="780">
        <f t="shared" ref="B842:M842" si="2664">SUM(B319)</f>
        <v>0</v>
      </c>
      <c r="C842" s="780">
        <f t="shared" si="2664"/>
        <v>2.475093399750934E-3</v>
      </c>
      <c r="D842" s="780">
        <f t="shared" si="2664"/>
        <v>0</v>
      </c>
      <c r="E842" s="780">
        <f t="shared" si="2664"/>
        <v>8.6628268991282686E-3</v>
      </c>
      <c r="F842" s="780">
        <f t="shared" si="2664"/>
        <v>0</v>
      </c>
      <c r="G842" s="780">
        <f t="shared" si="2664"/>
        <v>0</v>
      </c>
      <c r="H842" s="780">
        <f t="shared" si="2664"/>
        <v>0</v>
      </c>
      <c r="I842" s="780">
        <f t="shared" si="2664"/>
        <v>0</v>
      </c>
      <c r="J842" s="780">
        <f t="shared" si="2664"/>
        <v>1.5421735798448126E-2</v>
      </c>
      <c r="K842" s="780">
        <f t="shared" si="2664"/>
        <v>0</v>
      </c>
      <c r="L842" s="780">
        <f t="shared" si="2664"/>
        <v>0</v>
      </c>
      <c r="M842" s="780">
        <f t="shared" si="2664"/>
        <v>0</v>
      </c>
      <c r="N842" s="780"/>
      <c r="O842" s="780"/>
      <c r="P842" s="780"/>
      <c r="Q842" s="780"/>
      <c r="R842" s="780"/>
      <c r="S842" s="779"/>
      <c r="T842" s="780">
        <f t="shared" ref="T842:AE842" si="2665">SUM(T319)</f>
        <v>0</v>
      </c>
      <c r="U842" s="780">
        <f t="shared" si="2665"/>
        <v>0</v>
      </c>
      <c r="V842" s="780">
        <f t="shared" si="2665"/>
        <v>0</v>
      </c>
      <c r="W842" s="780">
        <f t="shared" si="2665"/>
        <v>0</v>
      </c>
      <c r="X842" s="780">
        <f t="shared" si="2665"/>
        <v>0</v>
      </c>
      <c r="Y842" s="780">
        <f t="shared" si="2665"/>
        <v>0</v>
      </c>
      <c r="Z842" s="780">
        <f t="shared" si="2665"/>
        <v>0</v>
      </c>
      <c r="AA842" s="780">
        <f t="shared" si="2665"/>
        <v>0</v>
      </c>
      <c r="AB842" s="780">
        <f t="shared" si="2665"/>
        <v>2.2275840597758407E-2</v>
      </c>
      <c r="AC842" s="780">
        <f t="shared" si="2665"/>
        <v>0</v>
      </c>
      <c r="AD842" s="780">
        <f t="shared" si="2665"/>
        <v>0</v>
      </c>
      <c r="AE842" s="780">
        <f t="shared" si="2665"/>
        <v>0</v>
      </c>
      <c r="AF842" s="780"/>
      <c r="AG842" s="780"/>
      <c r="AH842" s="780"/>
      <c r="AI842" s="780"/>
      <c r="AJ842" s="780"/>
      <c r="AK842" s="779"/>
      <c r="AL842" s="780">
        <f t="shared" ref="AL842:AW842" si="2666">SUM(AL319)</f>
        <v>0</v>
      </c>
      <c r="AM842" s="780">
        <f t="shared" si="2666"/>
        <v>3.7126400996264014E-3</v>
      </c>
      <c r="AN842" s="780">
        <f t="shared" si="2666"/>
        <v>0</v>
      </c>
      <c r="AO842" s="780">
        <f t="shared" si="2666"/>
        <v>0</v>
      </c>
      <c r="AP842" s="780">
        <f t="shared" si="2666"/>
        <v>4.8264321295143214E-2</v>
      </c>
      <c r="AQ842" s="780">
        <f t="shared" si="2666"/>
        <v>4.7851805728518063E-2</v>
      </c>
      <c r="AR842" s="780">
        <f t="shared" si="2666"/>
        <v>0.11385429638854296</v>
      </c>
      <c r="AS842" s="780">
        <f t="shared" si="2666"/>
        <v>4.9501867995018684E-2</v>
      </c>
      <c r="AT842" s="780">
        <f t="shared" si="2666"/>
        <v>7.4252801992528011E-2</v>
      </c>
      <c r="AU842" s="780">
        <f t="shared" si="2666"/>
        <v>0</v>
      </c>
      <c r="AV842" s="780">
        <f t="shared" si="2666"/>
        <v>0</v>
      </c>
      <c r="AW842" s="780">
        <f t="shared" si="2666"/>
        <v>0</v>
      </c>
      <c r="AX842" s="780"/>
      <c r="AY842" s="780"/>
      <c r="AZ842" s="780"/>
      <c r="BA842" s="780"/>
      <c r="BB842" s="780"/>
      <c r="BC842" s="779"/>
      <c r="BD842" s="780">
        <f t="shared" ref="BD842:BO842" si="2667">SUM(BD319)</f>
        <v>2.2275840597758407E-2</v>
      </c>
      <c r="BE842" s="780">
        <f t="shared" si="2667"/>
        <v>0.100686799501868</v>
      </c>
      <c r="BF842" s="780">
        <f t="shared" si="2667"/>
        <v>9.2444738480697383E-2</v>
      </c>
      <c r="BG842" s="780">
        <f t="shared" si="2667"/>
        <v>0.21533312577833127</v>
      </c>
      <c r="BH842" s="780">
        <f t="shared" si="2667"/>
        <v>0</v>
      </c>
      <c r="BI842" s="780">
        <f t="shared" si="2667"/>
        <v>1.0607543141789718E-3</v>
      </c>
      <c r="BJ842" s="780">
        <f t="shared" si="2667"/>
        <v>0</v>
      </c>
      <c r="BK842" s="780">
        <f t="shared" si="2667"/>
        <v>0</v>
      </c>
      <c r="BL842" s="780">
        <f t="shared" si="2667"/>
        <v>0.37951432129514318</v>
      </c>
      <c r="BM842" s="780">
        <f t="shared" si="2667"/>
        <v>0</v>
      </c>
      <c r="BN842" s="780">
        <f t="shared" si="2667"/>
        <v>0.29948630136986298</v>
      </c>
      <c r="BO842" s="780">
        <f t="shared" si="2667"/>
        <v>0.20493773349937733</v>
      </c>
      <c r="BP842" s="780"/>
      <c r="BQ842" s="780"/>
      <c r="BR842" s="780"/>
      <c r="BS842" s="780"/>
      <c r="BT842" s="780"/>
      <c r="BU842" s="779"/>
      <c r="BV842" s="780">
        <f>SUM(BV319)</f>
        <v>1.4850560398505606E-2</v>
      </c>
      <c r="BW842" s="780">
        <f>SUM(BW319)</f>
        <v>0</v>
      </c>
      <c r="BX842" s="780">
        <f>SUM(BX319)</f>
        <v>4.3066625155666248E-2</v>
      </c>
      <c r="BY842" s="780">
        <f>SUM(BY319)</f>
        <v>0.10859472291407223</v>
      </c>
      <c r="BZ842" s="603">
        <f t="shared" si="2592"/>
        <v>1.1137920298879202E-3</v>
      </c>
      <c r="CA842" s="603">
        <f t="shared" si="2593"/>
        <v>0</v>
      </c>
      <c r="CB842" s="603">
        <f t="shared" si="2594"/>
        <v>2.2358343711083438E-2</v>
      </c>
      <c r="CC842" s="668">
        <f t="shared" si="2595"/>
        <v>9.3622529354207437E-2</v>
      </c>
      <c r="CD842" s="1072">
        <f t="shared" si="2622"/>
        <v>0</v>
      </c>
      <c r="CE842" s="1073">
        <f t="shared" si="2623"/>
        <v>0</v>
      </c>
      <c r="CF842" s="1073">
        <f t="shared" si="2623"/>
        <v>0</v>
      </c>
      <c r="CG842" s="1073">
        <f t="shared" si="2623"/>
        <v>0</v>
      </c>
      <c r="CH842" s="1073">
        <f t="shared" si="2623"/>
        <v>1.0607543141789718E-3</v>
      </c>
      <c r="CI842" s="1074">
        <f t="shared" si="2623"/>
        <v>2.2275840597758407E-2</v>
      </c>
      <c r="CJ842" s="1074">
        <f t="shared" si="2623"/>
        <v>9.2444738480697383E-2</v>
      </c>
      <c r="CK842" s="1073">
        <f t="shared" si="2623"/>
        <v>0.100686799501868</v>
      </c>
      <c r="CL842" s="1073">
        <f t="shared" si="2623"/>
        <v>0.20493773349937733</v>
      </c>
      <c r="CM842" s="1073">
        <f t="shared" si="2623"/>
        <v>0.21533312577833127</v>
      </c>
      <c r="CN842" s="1073">
        <f t="shared" si="2623"/>
        <v>0.29948630136986298</v>
      </c>
      <c r="CO842" s="1072">
        <f t="shared" si="2623"/>
        <v>0.37951432129514318</v>
      </c>
      <c r="CP842" s="520" t="str">
        <f t="shared" si="2597"/>
        <v/>
      </c>
      <c r="CQ842" s="521" t="str">
        <f t="shared" si="2598"/>
        <v/>
      </c>
      <c r="CR842" s="522" t="str">
        <f t="shared" si="2599"/>
        <v/>
      </c>
      <c r="CS842" s="522">
        <f t="shared" si="2600"/>
        <v>0</v>
      </c>
      <c r="CT842" s="522">
        <f t="shared" si="2601"/>
        <v>0</v>
      </c>
      <c r="CU842" s="522">
        <f t="shared" si="2602"/>
        <v>0</v>
      </c>
      <c r="CV842" s="522">
        <f t="shared" si="2603"/>
        <v>0</v>
      </c>
      <c r="CW842" s="523">
        <f t="shared" si="2604"/>
        <v>1.0607543141789718E-3</v>
      </c>
      <c r="CX842" s="523">
        <f t="shared" si="2605"/>
        <v>2.2275840597758407E-2</v>
      </c>
      <c r="CY842" s="523">
        <f t="shared" si="2606"/>
        <v>9.2444738480697383E-2</v>
      </c>
      <c r="CZ842" s="522">
        <f t="shared" si="2607"/>
        <v>0.100686799501868</v>
      </c>
      <c r="DA842" s="522">
        <f t="shared" si="2608"/>
        <v>0.20493773349937733</v>
      </c>
      <c r="DB842" s="522">
        <f t="shared" si="2609"/>
        <v>0.21533312577833127</v>
      </c>
      <c r="DC842" s="522">
        <f t="shared" si="2610"/>
        <v>0.29948630136986298</v>
      </c>
      <c r="DD842" s="522">
        <f t="shared" si="2611"/>
        <v>0.37951432129514318</v>
      </c>
      <c r="DE842" s="521" t="str">
        <f t="shared" si="2612"/>
        <v/>
      </c>
      <c r="DF842" s="520" t="str">
        <f t="shared" si="2613"/>
        <v/>
      </c>
      <c r="DG842" s="631">
        <f t="shared" si="2614"/>
        <v>12</v>
      </c>
      <c r="DH842" s="96">
        <f t="shared" si="2615"/>
        <v>12</v>
      </c>
      <c r="DI842" s="96">
        <f t="shared" si="2616"/>
        <v>12</v>
      </c>
      <c r="DJ842" s="96">
        <f t="shared" si="2617"/>
        <v>12</v>
      </c>
      <c r="DK842" s="467"/>
      <c r="DL842" s="599"/>
      <c r="DM842" s="599"/>
      <c r="DN842" s="599"/>
      <c r="DO842" s="599"/>
      <c r="DP842" s="599"/>
      <c r="DQ842" s="599"/>
      <c r="DR842" s="599"/>
      <c r="DS842" s="782"/>
      <c r="DT842" s="468"/>
    </row>
    <row r="843" spans="1:124" s="470" customFormat="1" ht="15.75" customHeight="1">
      <c r="A843" s="598" t="str">
        <f>A320</f>
        <v>Cabbage</v>
      </c>
      <c r="B843" s="780">
        <f t="shared" ref="B843:M843" si="2668">SUM(B329)</f>
        <v>0</v>
      </c>
      <c r="C843" s="780">
        <f t="shared" si="2668"/>
        <v>2.7459526774595267E-3</v>
      </c>
      <c r="D843" s="780">
        <f t="shared" si="2668"/>
        <v>0</v>
      </c>
      <c r="E843" s="780">
        <f t="shared" si="2668"/>
        <v>4.3591998754669986E-2</v>
      </c>
      <c r="F843" s="780">
        <f t="shared" si="2668"/>
        <v>0</v>
      </c>
      <c r="G843" s="780">
        <f t="shared" si="2668"/>
        <v>2.0220196988565606E-3</v>
      </c>
      <c r="H843" s="780">
        <f t="shared" si="2668"/>
        <v>6.1783935242839347E-3</v>
      </c>
      <c r="I843" s="780">
        <f t="shared" si="2668"/>
        <v>1.1233442771425336E-3</v>
      </c>
      <c r="J843" s="780">
        <f t="shared" si="2668"/>
        <v>2.2178848548711568E-3</v>
      </c>
      <c r="K843" s="780">
        <f t="shared" si="2668"/>
        <v>0</v>
      </c>
      <c r="L843" s="780">
        <f t="shared" si="2668"/>
        <v>0</v>
      </c>
      <c r="M843" s="780">
        <f t="shared" si="2668"/>
        <v>2.0969093173327296E-3</v>
      </c>
      <c r="N843" s="780"/>
      <c r="O843" s="780"/>
      <c r="P843" s="780"/>
      <c r="Q843" s="780"/>
      <c r="R843" s="780"/>
      <c r="S843" s="779"/>
      <c r="T843" s="780">
        <f t="shared" ref="T843:AE843" si="2669">SUM(T329)</f>
        <v>0</v>
      </c>
      <c r="U843" s="780">
        <f t="shared" si="2669"/>
        <v>1.9471300803803918E-3</v>
      </c>
      <c r="V843" s="780">
        <f t="shared" si="2669"/>
        <v>0</v>
      </c>
      <c r="W843" s="780">
        <f t="shared" si="2669"/>
        <v>2.0220196988565606E-3</v>
      </c>
      <c r="X843" s="780">
        <f t="shared" si="2669"/>
        <v>6.6932596513075964E-3</v>
      </c>
      <c r="Y843" s="780">
        <f t="shared" si="2669"/>
        <v>5.2722291407222921E-3</v>
      </c>
      <c r="Z843" s="780">
        <f t="shared" si="2669"/>
        <v>1.9471300803803918E-3</v>
      </c>
      <c r="AA843" s="780">
        <f t="shared" si="2669"/>
        <v>0</v>
      </c>
      <c r="AB843" s="780">
        <f t="shared" si="2669"/>
        <v>7.6041766452725349E-3</v>
      </c>
      <c r="AC843" s="780">
        <f t="shared" si="2669"/>
        <v>1.1533001245330012E-3</v>
      </c>
      <c r="AD843" s="780">
        <f t="shared" si="2669"/>
        <v>0</v>
      </c>
      <c r="AE843" s="780">
        <f t="shared" si="2669"/>
        <v>2.141843088418431E-3</v>
      </c>
      <c r="AF843" s="780"/>
      <c r="AG843" s="780"/>
      <c r="AH843" s="780"/>
      <c r="AI843" s="780"/>
      <c r="AJ843" s="780"/>
      <c r="AK843" s="779"/>
      <c r="AL843" s="780">
        <f t="shared" ref="AL843:AW843" si="2670">SUM(AL329)</f>
        <v>2.1418430884184308E-2</v>
      </c>
      <c r="AM843" s="780">
        <f t="shared" si="2670"/>
        <v>4.5308219178082192E-3</v>
      </c>
      <c r="AN843" s="780">
        <f t="shared" si="2670"/>
        <v>1.3729763387297633E-3</v>
      </c>
      <c r="AO843" s="780">
        <f t="shared" si="2670"/>
        <v>2.7459526774595267E-3</v>
      </c>
      <c r="AP843" s="780">
        <f t="shared" si="2670"/>
        <v>2.7459526774595267E-4</v>
      </c>
      <c r="AQ843" s="780">
        <f t="shared" si="2670"/>
        <v>2.2882938978829388E-3</v>
      </c>
      <c r="AR843" s="780">
        <f t="shared" si="2670"/>
        <v>6.8648816936488167E-4</v>
      </c>
      <c r="AS843" s="780">
        <f t="shared" si="2670"/>
        <v>8.2378580323785797E-3</v>
      </c>
      <c r="AT843" s="780">
        <f t="shared" si="2670"/>
        <v>4.6337951432129515E-3</v>
      </c>
      <c r="AU843" s="780">
        <f t="shared" si="2670"/>
        <v>0</v>
      </c>
      <c r="AV843" s="780">
        <f t="shared" si="2670"/>
        <v>0</v>
      </c>
      <c r="AW843" s="780">
        <f t="shared" si="2670"/>
        <v>0</v>
      </c>
      <c r="AX843" s="780"/>
      <c r="AY843" s="780"/>
      <c r="AZ843" s="780"/>
      <c r="BA843" s="780"/>
      <c r="BB843" s="780"/>
      <c r="BC843" s="779"/>
      <c r="BD843" s="780">
        <f t="shared" ref="BD843:BO843" si="2671">SUM(BD329)</f>
        <v>2.1109511207970111E-2</v>
      </c>
      <c r="BE843" s="780">
        <f t="shared" si="2671"/>
        <v>0</v>
      </c>
      <c r="BF843" s="780">
        <f t="shared" si="2671"/>
        <v>0</v>
      </c>
      <c r="BG843" s="780">
        <f t="shared" si="2671"/>
        <v>1.6475716064757159E-2</v>
      </c>
      <c r="BH843" s="780">
        <f t="shared" si="2671"/>
        <v>0</v>
      </c>
      <c r="BI843" s="780">
        <f t="shared" si="2671"/>
        <v>5.8841843088418429E-4</v>
      </c>
      <c r="BJ843" s="780">
        <f t="shared" si="2671"/>
        <v>0</v>
      </c>
      <c r="BK843" s="780">
        <f t="shared" si="2671"/>
        <v>7.2081257783312581E-3</v>
      </c>
      <c r="BL843" s="780">
        <f t="shared" si="2671"/>
        <v>3.9358655043586549E-3</v>
      </c>
      <c r="BM843" s="780">
        <f t="shared" si="2671"/>
        <v>0</v>
      </c>
      <c r="BN843" s="780">
        <f t="shared" si="2671"/>
        <v>2.3798256537982563E-3</v>
      </c>
      <c r="BO843" s="780">
        <f t="shared" si="2671"/>
        <v>9.4735367372353677E-3</v>
      </c>
      <c r="BP843" s="780"/>
      <c r="BQ843" s="780"/>
      <c r="BR843" s="780"/>
      <c r="BS843" s="780"/>
      <c r="BT843" s="780"/>
      <c r="BU843" s="779"/>
      <c r="BV843" s="1467">
        <f>SUM(BV329)</f>
        <v>1.8947073474470737E-3</v>
      </c>
      <c r="BW843" s="780">
        <f>SUM(BW329)</f>
        <v>4.9427148194271481E-4</v>
      </c>
      <c r="BX843" s="780">
        <f>SUM(BX329)</f>
        <v>2.9656288916562888E-3</v>
      </c>
      <c r="BY843" s="780">
        <f>SUM(BY329)</f>
        <v>6.4873132004981317E-3</v>
      </c>
      <c r="BZ843" s="603">
        <f t="shared" si="2592"/>
        <v>1.6384504349946448E-3</v>
      </c>
      <c r="CA843" s="603">
        <f t="shared" si="2593"/>
        <v>2.1176911864598663E-3</v>
      </c>
      <c r="CB843" s="603">
        <f t="shared" si="2594"/>
        <v>2.4770781444582819E-3</v>
      </c>
      <c r="CC843" s="668">
        <f t="shared" si="2595"/>
        <v>4.0061488169364874E-3</v>
      </c>
      <c r="CD843" s="1072">
        <f t="shared" si="2622"/>
        <v>0</v>
      </c>
      <c r="CE843" s="1073">
        <f t="shared" si="2623"/>
        <v>0</v>
      </c>
      <c r="CF843" s="1073">
        <f t="shared" si="2623"/>
        <v>0</v>
      </c>
      <c r="CG843" s="1073">
        <f t="shared" si="2623"/>
        <v>0</v>
      </c>
      <c r="CH843" s="1073">
        <f t="shared" si="2623"/>
        <v>0</v>
      </c>
      <c r="CI843" s="1074">
        <f t="shared" si="2623"/>
        <v>5.8841843088418429E-4</v>
      </c>
      <c r="CJ843" s="1074">
        <f t="shared" si="2623"/>
        <v>2.3798256537982563E-3</v>
      </c>
      <c r="CK843" s="1073">
        <f t="shared" si="2623"/>
        <v>3.9358655043586549E-3</v>
      </c>
      <c r="CL843" s="1073">
        <f t="shared" si="2623"/>
        <v>7.2081257783312581E-3</v>
      </c>
      <c r="CM843" s="1073">
        <f t="shared" si="2623"/>
        <v>9.4735367372353677E-3</v>
      </c>
      <c r="CN843" s="1073">
        <f t="shared" si="2623"/>
        <v>1.6475716064757159E-2</v>
      </c>
      <c r="CO843" s="1072">
        <f t="shared" si="2623"/>
        <v>2.1109511207970111E-2</v>
      </c>
      <c r="CP843" s="520" t="str">
        <f t="shared" si="2597"/>
        <v/>
      </c>
      <c r="CQ843" s="521" t="str">
        <f t="shared" si="2598"/>
        <v/>
      </c>
      <c r="CR843" s="522" t="str">
        <f t="shared" si="2599"/>
        <v/>
      </c>
      <c r="CS843" s="522">
        <f t="shared" si="2600"/>
        <v>0</v>
      </c>
      <c r="CT843" s="522">
        <f t="shared" si="2601"/>
        <v>0</v>
      </c>
      <c r="CU843" s="522">
        <f t="shared" si="2602"/>
        <v>0</v>
      </c>
      <c r="CV843" s="522">
        <f t="shared" si="2603"/>
        <v>0</v>
      </c>
      <c r="CW843" s="523">
        <f t="shared" si="2604"/>
        <v>0</v>
      </c>
      <c r="CX843" s="523">
        <f t="shared" si="2605"/>
        <v>5.8841843088418429E-4</v>
      </c>
      <c r="CY843" s="523">
        <f t="shared" si="2606"/>
        <v>2.3798256537982563E-3</v>
      </c>
      <c r="CZ843" s="522">
        <f t="shared" si="2607"/>
        <v>3.9358655043586549E-3</v>
      </c>
      <c r="DA843" s="522">
        <f t="shared" si="2608"/>
        <v>7.2081257783312581E-3</v>
      </c>
      <c r="DB843" s="522">
        <f t="shared" si="2609"/>
        <v>9.4735367372353677E-3</v>
      </c>
      <c r="DC843" s="522">
        <f t="shared" si="2610"/>
        <v>1.6475716064757159E-2</v>
      </c>
      <c r="DD843" s="522">
        <f t="shared" si="2611"/>
        <v>2.1109511207970111E-2</v>
      </c>
      <c r="DE843" s="521" t="str">
        <f t="shared" si="2612"/>
        <v/>
      </c>
      <c r="DF843" s="520" t="str">
        <f t="shared" si="2613"/>
        <v/>
      </c>
      <c r="DG843" s="631">
        <f t="shared" si="2614"/>
        <v>12</v>
      </c>
      <c r="DH843" s="96">
        <f t="shared" si="2615"/>
        <v>12</v>
      </c>
      <c r="DI843" s="96">
        <f t="shared" si="2616"/>
        <v>12</v>
      </c>
      <c r="DJ843" s="96">
        <f t="shared" si="2617"/>
        <v>12</v>
      </c>
      <c r="DK843" s="467"/>
      <c r="DL843" s="599"/>
      <c r="DM843" s="599"/>
      <c r="DN843" s="599"/>
      <c r="DO843" s="599"/>
      <c r="DP843" s="599"/>
      <c r="DQ843" s="599"/>
      <c r="DR843" s="599"/>
      <c r="DS843" s="782"/>
      <c r="DT843" s="468"/>
    </row>
    <row r="844" spans="1:124" s="470" customFormat="1" ht="15.75" customHeight="1">
      <c r="A844" s="598" t="str">
        <f>A330</f>
        <v>Other root crops: carrots</v>
      </c>
      <c r="B844" s="780">
        <f t="shared" ref="B844:M844" si="2672">SUM(B339)</f>
        <v>0</v>
      </c>
      <c r="C844" s="780">
        <f t="shared" si="2672"/>
        <v>0</v>
      </c>
      <c r="D844" s="780">
        <f t="shared" si="2672"/>
        <v>2.4097135740971357E-3</v>
      </c>
      <c r="E844" s="780">
        <f t="shared" si="2672"/>
        <v>0</v>
      </c>
      <c r="F844" s="780">
        <f t="shared" si="2672"/>
        <v>0</v>
      </c>
      <c r="G844" s="780">
        <f t="shared" si="2672"/>
        <v>4.3812974074493375E-4</v>
      </c>
      <c r="H844" s="780">
        <f t="shared" si="2672"/>
        <v>0</v>
      </c>
      <c r="I844" s="780">
        <f t="shared" si="2672"/>
        <v>0</v>
      </c>
      <c r="J844" s="780">
        <f t="shared" si="2672"/>
        <v>0</v>
      </c>
      <c r="K844" s="780">
        <f t="shared" si="2672"/>
        <v>0</v>
      </c>
      <c r="L844" s="780">
        <f t="shared" si="2672"/>
        <v>0</v>
      </c>
      <c r="M844" s="780">
        <f t="shared" si="2672"/>
        <v>0</v>
      </c>
      <c r="N844" s="780"/>
      <c r="O844" s="780"/>
      <c r="P844" s="780"/>
      <c r="Q844" s="780"/>
      <c r="R844" s="780"/>
      <c r="S844" s="779"/>
      <c r="T844" s="780">
        <f t="shared" ref="T844:AE844" si="2673">SUM(T339)</f>
        <v>0</v>
      </c>
      <c r="U844" s="780">
        <f t="shared" si="2673"/>
        <v>0</v>
      </c>
      <c r="V844" s="780">
        <f t="shared" si="2673"/>
        <v>0</v>
      </c>
      <c r="W844" s="780">
        <f t="shared" si="2673"/>
        <v>0</v>
      </c>
      <c r="X844" s="780">
        <f t="shared" si="2673"/>
        <v>2.6774595267745955E-4</v>
      </c>
      <c r="Y844" s="780">
        <f t="shared" si="2673"/>
        <v>0</v>
      </c>
      <c r="Z844" s="780">
        <f t="shared" si="2673"/>
        <v>0</v>
      </c>
      <c r="AA844" s="780">
        <f t="shared" si="2673"/>
        <v>0</v>
      </c>
      <c r="AB844" s="780">
        <f t="shared" si="2673"/>
        <v>0</v>
      </c>
      <c r="AC844" s="780">
        <f t="shared" si="2673"/>
        <v>0</v>
      </c>
      <c r="AD844" s="780">
        <f t="shared" si="2673"/>
        <v>0</v>
      </c>
      <c r="AE844" s="780">
        <f t="shared" si="2673"/>
        <v>0</v>
      </c>
      <c r="AF844" s="780"/>
      <c r="AG844" s="780"/>
      <c r="AH844" s="780"/>
      <c r="AI844" s="780"/>
      <c r="AJ844" s="780"/>
      <c r="AK844" s="779"/>
      <c r="AL844" s="780">
        <f t="shared" ref="AL844:AW844" si="2674">SUM(AL339)</f>
        <v>3.2129514321295144E-3</v>
      </c>
      <c r="AM844" s="780">
        <f t="shared" si="2674"/>
        <v>0</v>
      </c>
      <c r="AN844" s="780">
        <f t="shared" si="2674"/>
        <v>0</v>
      </c>
      <c r="AO844" s="780">
        <f t="shared" si="2674"/>
        <v>3.123702781237028E-4</v>
      </c>
      <c r="AP844" s="780">
        <f t="shared" si="2674"/>
        <v>0</v>
      </c>
      <c r="AQ844" s="780">
        <f t="shared" si="2674"/>
        <v>0</v>
      </c>
      <c r="AR844" s="780">
        <f t="shared" si="2674"/>
        <v>0</v>
      </c>
      <c r="AS844" s="780">
        <f t="shared" si="2674"/>
        <v>7.139892071398921E-4</v>
      </c>
      <c r="AT844" s="780">
        <f t="shared" si="2674"/>
        <v>0</v>
      </c>
      <c r="AU844" s="780">
        <f t="shared" si="2674"/>
        <v>0</v>
      </c>
      <c r="AV844" s="780">
        <f t="shared" si="2674"/>
        <v>0</v>
      </c>
      <c r="AW844" s="780">
        <f t="shared" si="2674"/>
        <v>0</v>
      </c>
      <c r="AX844" s="780"/>
      <c r="AY844" s="780"/>
      <c r="AZ844" s="780"/>
      <c r="BA844" s="780"/>
      <c r="BB844" s="780"/>
      <c r="BC844" s="779"/>
      <c r="BD844" s="780">
        <f t="shared" ref="BD844:BO844" si="2675">SUM(BD339)</f>
        <v>0</v>
      </c>
      <c r="BE844" s="780">
        <f t="shared" si="2675"/>
        <v>0</v>
      </c>
      <c r="BF844" s="780">
        <f t="shared" si="2675"/>
        <v>0</v>
      </c>
      <c r="BG844" s="780">
        <f t="shared" si="2675"/>
        <v>1.7849730178497302E-3</v>
      </c>
      <c r="BH844" s="780">
        <f t="shared" si="2675"/>
        <v>0</v>
      </c>
      <c r="BI844" s="780">
        <f t="shared" si="2675"/>
        <v>0</v>
      </c>
      <c r="BJ844" s="780">
        <f t="shared" si="2675"/>
        <v>0</v>
      </c>
      <c r="BK844" s="780">
        <f t="shared" si="2675"/>
        <v>0</v>
      </c>
      <c r="BL844" s="780">
        <f t="shared" si="2675"/>
        <v>5.9499100594991006E-4</v>
      </c>
      <c r="BM844" s="780">
        <f t="shared" si="2675"/>
        <v>0</v>
      </c>
      <c r="BN844" s="780">
        <f t="shared" si="2675"/>
        <v>2.677459526774595E-3</v>
      </c>
      <c r="BO844" s="780">
        <f t="shared" si="2675"/>
        <v>0</v>
      </c>
      <c r="BP844" s="780"/>
      <c r="BQ844" s="780"/>
      <c r="BR844" s="780"/>
      <c r="BS844" s="780"/>
      <c r="BT844" s="780"/>
      <c r="BU844" s="779"/>
      <c r="BV844" s="1467">
        <f>SUM(BV339)</f>
        <v>0</v>
      </c>
      <c r="BW844" s="780">
        <f>SUM(BW339)</f>
        <v>0</v>
      </c>
      <c r="BX844" s="780">
        <f>SUM(BX339)</f>
        <v>0</v>
      </c>
      <c r="BY844" s="780">
        <f>SUM(BY339)</f>
        <v>0</v>
      </c>
      <c r="BZ844" s="603">
        <f t="shared" si="2592"/>
        <v>4.3812974074493394E-5</v>
      </c>
      <c r="CA844" s="603">
        <f t="shared" si="2593"/>
        <v>0</v>
      </c>
      <c r="CB844" s="603">
        <f t="shared" si="2594"/>
        <v>1.0263594852635946E-4</v>
      </c>
      <c r="CC844" s="668">
        <f t="shared" si="2595"/>
        <v>2.3799640237996407E-4</v>
      </c>
      <c r="CD844" s="1072">
        <f t="shared" si="2622"/>
        <v>0</v>
      </c>
      <c r="CE844" s="1073">
        <f t="shared" si="2623"/>
        <v>0</v>
      </c>
      <c r="CF844" s="1073">
        <f t="shared" si="2623"/>
        <v>0</v>
      </c>
      <c r="CG844" s="1073">
        <f t="shared" si="2623"/>
        <v>0</v>
      </c>
      <c r="CH844" s="1073">
        <f t="shared" si="2623"/>
        <v>0</v>
      </c>
      <c r="CI844" s="1074">
        <f t="shared" si="2623"/>
        <v>0</v>
      </c>
      <c r="CJ844" s="1074">
        <f t="shared" si="2623"/>
        <v>0</v>
      </c>
      <c r="CK844" s="1073">
        <f t="shared" si="2623"/>
        <v>0</v>
      </c>
      <c r="CL844" s="1073">
        <f t="shared" si="2623"/>
        <v>0</v>
      </c>
      <c r="CM844" s="1073">
        <f t="shared" si="2623"/>
        <v>5.9499100594991006E-4</v>
      </c>
      <c r="CN844" s="1073">
        <f t="shared" si="2623"/>
        <v>1.7849730178497302E-3</v>
      </c>
      <c r="CO844" s="1072">
        <f t="shared" si="2623"/>
        <v>2.677459526774595E-3</v>
      </c>
      <c r="CP844" s="520" t="str">
        <f t="shared" si="2597"/>
        <v/>
      </c>
      <c r="CQ844" s="521" t="str">
        <f t="shared" si="2598"/>
        <v/>
      </c>
      <c r="CR844" s="522" t="str">
        <f t="shared" si="2599"/>
        <v/>
      </c>
      <c r="CS844" s="522">
        <f t="shared" si="2600"/>
        <v>0</v>
      </c>
      <c r="CT844" s="522">
        <f t="shared" si="2601"/>
        <v>0</v>
      </c>
      <c r="CU844" s="522">
        <f t="shared" si="2602"/>
        <v>0</v>
      </c>
      <c r="CV844" s="522">
        <f t="shared" si="2603"/>
        <v>0</v>
      </c>
      <c r="CW844" s="523">
        <f t="shared" si="2604"/>
        <v>0</v>
      </c>
      <c r="CX844" s="523">
        <f t="shared" si="2605"/>
        <v>0</v>
      </c>
      <c r="CY844" s="523">
        <f t="shared" si="2606"/>
        <v>0</v>
      </c>
      <c r="CZ844" s="522">
        <f t="shared" si="2607"/>
        <v>0</v>
      </c>
      <c r="DA844" s="522">
        <f t="shared" si="2608"/>
        <v>0</v>
      </c>
      <c r="DB844" s="522">
        <f t="shared" si="2609"/>
        <v>5.9499100594991006E-4</v>
      </c>
      <c r="DC844" s="522">
        <f t="shared" si="2610"/>
        <v>1.7849730178497302E-3</v>
      </c>
      <c r="DD844" s="522">
        <f t="shared" si="2611"/>
        <v>2.677459526774595E-3</v>
      </c>
      <c r="DE844" s="521" t="str">
        <f t="shared" si="2612"/>
        <v/>
      </c>
      <c r="DF844" s="520" t="str">
        <f t="shared" si="2613"/>
        <v/>
      </c>
      <c r="DG844" s="631">
        <f t="shared" si="2614"/>
        <v>12</v>
      </c>
      <c r="DH844" s="96">
        <f t="shared" si="2615"/>
        <v>12</v>
      </c>
      <c r="DI844" s="96">
        <f t="shared" si="2616"/>
        <v>12</v>
      </c>
      <c r="DJ844" s="96">
        <f t="shared" si="2617"/>
        <v>12</v>
      </c>
      <c r="DK844" s="467"/>
      <c r="DL844" s="599"/>
      <c r="DM844" s="599"/>
      <c r="DN844" s="599"/>
      <c r="DO844" s="599"/>
      <c r="DP844" s="599"/>
      <c r="DQ844" s="599"/>
      <c r="DR844" s="599"/>
      <c r="DS844" s="782"/>
      <c r="DT844" s="468"/>
    </row>
    <row r="845" spans="1:124" s="470" customFormat="1" ht="15.75" customHeight="1">
      <c r="A845" s="598" t="str">
        <f>A340</f>
        <v>Groundnuts (dry): no. local meas</v>
      </c>
      <c r="B845" s="780">
        <f t="shared" ref="B845:M845" si="2676">SUM(B349)</f>
        <v>0</v>
      </c>
      <c r="C845" s="780">
        <f t="shared" si="2676"/>
        <v>0</v>
      </c>
      <c r="D845" s="780">
        <f t="shared" si="2676"/>
        <v>0</v>
      </c>
      <c r="E845" s="780">
        <f t="shared" si="2676"/>
        <v>0</v>
      </c>
      <c r="F845" s="780">
        <f t="shared" si="2676"/>
        <v>0</v>
      </c>
      <c r="G845" s="780">
        <f t="shared" si="2676"/>
        <v>0</v>
      </c>
      <c r="H845" s="780">
        <f t="shared" si="2676"/>
        <v>0</v>
      </c>
      <c r="I845" s="780">
        <f t="shared" si="2676"/>
        <v>0</v>
      </c>
      <c r="J845" s="780">
        <f t="shared" si="2676"/>
        <v>0</v>
      </c>
      <c r="K845" s="780">
        <f t="shared" si="2676"/>
        <v>0</v>
      </c>
      <c r="L845" s="780">
        <f t="shared" si="2676"/>
        <v>0</v>
      </c>
      <c r="M845" s="780">
        <f t="shared" si="2676"/>
        <v>0</v>
      </c>
      <c r="N845" s="780"/>
      <c r="O845" s="780"/>
      <c r="P845" s="780"/>
      <c r="Q845" s="780"/>
      <c r="R845" s="780"/>
      <c r="S845" s="779"/>
      <c r="T845" s="780">
        <f t="shared" ref="T845:AE845" si="2677">SUM(T349)</f>
        <v>0</v>
      </c>
      <c r="U845" s="780">
        <f t="shared" si="2677"/>
        <v>0</v>
      </c>
      <c r="V845" s="780">
        <f t="shared" si="2677"/>
        <v>0</v>
      </c>
      <c r="W845" s="780">
        <f t="shared" si="2677"/>
        <v>0</v>
      </c>
      <c r="X845" s="780">
        <f t="shared" si="2677"/>
        <v>0</v>
      </c>
      <c r="Y845" s="780">
        <f t="shared" si="2677"/>
        <v>0</v>
      </c>
      <c r="Z845" s="780">
        <f t="shared" si="2677"/>
        <v>0</v>
      </c>
      <c r="AA845" s="780">
        <f t="shared" si="2677"/>
        <v>0</v>
      </c>
      <c r="AB845" s="780">
        <f t="shared" si="2677"/>
        <v>0</v>
      </c>
      <c r="AC845" s="780">
        <f t="shared" si="2677"/>
        <v>0</v>
      </c>
      <c r="AD845" s="780">
        <f t="shared" si="2677"/>
        <v>0.16603816438356167</v>
      </c>
      <c r="AE845" s="780">
        <f t="shared" si="2677"/>
        <v>0</v>
      </c>
      <c r="AF845" s="780"/>
      <c r="AG845" s="780"/>
      <c r="AH845" s="780"/>
      <c r="AI845" s="780"/>
      <c r="AJ845" s="780"/>
      <c r="AK845" s="779"/>
      <c r="AL845" s="780">
        <f t="shared" ref="AL845:AW845" si="2678">SUM(AL349)</f>
        <v>3.7735946450809469E-3</v>
      </c>
      <c r="AM845" s="780">
        <f t="shared" si="2678"/>
        <v>3.7735946450809469E-3</v>
      </c>
      <c r="AN845" s="780">
        <f t="shared" si="2678"/>
        <v>0</v>
      </c>
      <c r="AO845" s="780">
        <f t="shared" si="2678"/>
        <v>0</v>
      </c>
      <c r="AP845" s="780">
        <f t="shared" si="2678"/>
        <v>0</v>
      </c>
      <c r="AQ845" s="780">
        <f t="shared" si="2678"/>
        <v>0</v>
      </c>
      <c r="AR845" s="780">
        <f t="shared" si="2678"/>
        <v>0</v>
      </c>
      <c r="AS845" s="780">
        <f t="shared" si="2678"/>
        <v>0</v>
      </c>
      <c r="AT845" s="780">
        <f t="shared" si="2678"/>
        <v>0</v>
      </c>
      <c r="AU845" s="780">
        <f t="shared" si="2678"/>
        <v>0</v>
      </c>
      <c r="AV845" s="780">
        <f t="shared" si="2678"/>
        <v>0</v>
      </c>
      <c r="AW845" s="780">
        <f t="shared" si="2678"/>
        <v>0</v>
      </c>
      <c r="AX845" s="780"/>
      <c r="AY845" s="780"/>
      <c r="AZ845" s="780"/>
      <c r="BA845" s="780"/>
      <c r="BB845" s="780"/>
      <c r="BC845" s="779"/>
      <c r="BD845" s="780">
        <f t="shared" ref="BD845:BO845" si="2679">SUM(BD349)</f>
        <v>0.46886913465130758</v>
      </c>
      <c r="BE845" s="780">
        <f t="shared" si="2679"/>
        <v>0.3750953077210461</v>
      </c>
      <c r="BF845" s="780">
        <f t="shared" si="2679"/>
        <v>8.9622872820672467E-2</v>
      </c>
      <c r="BG845" s="780">
        <f t="shared" si="2679"/>
        <v>0.87170036301369869</v>
      </c>
      <c r="BH845" s="780">
        <f t="shared" si="2679"/>
        <v>0</v>
      </c>
      <c r="BI845" s="780">
        <f t="shared" si="2679"/>
        <v>0</v>
      </c>
      <c r="BJ845" s="780">
        <f t="shared" si="2679"/>
        <v>0</v>
      </c>
      <c r="BK845" s="780">
        <f t="shared" si="2679"/>
        <v>0</v>
      </c>
      <c r="BL845" s="780">
        <f t="shared" si="2679"/>
        <v>0</v>
      </c>
      <c r="BM845" s="780">
        <f t="shared" si="2679"/>
        <v>0</v>
      </c>
      <c r="BN845" s="780">
        <f t="shared" si="2679"/>
        <v>4.19288293897883E-2</v>
      </c>
      <c r="BO845" s="780">
        <f t="shared" si="2679"/>
        <v>0</v>
      </c>
      <c r="BP845" s="780"/>
      <c r="BQ845" s="780"/>
      <c r="BR845" s="780"/>
      <c r="BS845" s="780"/>
      <c r="BT845" s="780"/>
      <c r="BU845" s="779"/>
      <c r="BV845" s="1467">
        <f>SUM(BV349)</f>
        <v>0</v>
      </c>
      <c r="BW845" s="780">
        <f>SUM(BW349)</f>
        <v>0</v>
      </c>
      <c r="BX845" s="780">
        <f>SUM(BX349)</f>
        <v>0</v>
      </c>
      <c r="BY845" s="780">
        <f>SUM(BY349)</f>
        <v>0.13207581257783313</v>
      </c>
      <c r="BZ845" s="603">
        <f t="shared" si="2592"/>
        <v>0</v>
      </c>
      <c r="CA845" s="603">
        <f t="shared" si="2593"/>
        <v>0</v>
      </c>
      <c r="CB845" s="603">
        <f t="shared" si="2594"/>
        <v>3.7735946450809471E-4</v>
      </c>
      <c r="CC845" s="668">
        <f t="shared" si="2595"/>
        <v>9.7551614458281449E-2</v>
      </c>
      <c r="CD845" s="1072">
        <f t="shared" si="2622"/>
        <v>0</v>
      </c>
      <c r="CE845" s="1073">
        <f t="shared" si="2623"/>
        <v>0</v>
      </c>
      <c r="CF845" s="1073">
        <f t="shared" si="2623"/>
        <v>0</v>
      </c>
      <c r="CG845" s="1073">
        <f t="shared" si="2623"/>
        <v>0</v>
      </c>
      <c r="CH845" s="1073">
        <f t="shared" si="2623"/>
        <v>0</v>
      </c>
      <c r="CI845" s="1074">
        <f t="shared" si="2623"/>
        <v>0</v>
      </c>
      <c r="CJ845" s="1074">
        <f t="shared" si="2623"/>
        <v>0</v>
      </c>
      <c r="CK845" s="1073">
        <f t="shared" si="2623"/>
        <v>4.19288293897883E-2</v>
      </c>
      <c r="CL845" s="1073">
        <f t="shared" si="2623"/>
        <v>8.9622872820672467E-2</v>
      </c>
      <c r="CM845" s="1073">
        <f t="shared" si="2623"/>
        <v>0.3750953077210461</v>
      </c>
      <c r="CN845" s="1073">
        <f t="shared" si="2623"/>
        <v>0.46886913465130758</v>
      </c>
      <c r="CO845" s="1072">
        <f t="shared" si="2623"/>
        <v>0.87170036301369869</v>
      </c>
      <c r="CP845" s="520" t="str">
        <f t="shared" si="2597"/>
        <v/>
      </c>
      <c r="CQ845" s="521" t="str">
        <f t="shared" si="2598"/>
        <v/>
      </c>
      <c r="CR845" s="522" t="str">
        <f t="shared" si="2599"/>
        <v/>
      </c>
      <c r="CS845" s="522">
        <f t="shared" si="2600"/>
        <v>0</v>
      </c>
      <c r="CT845" s="522">
        <f t="shared" si="2601"/>
        <v>0</v>
      </c>
      <c r="CU845" s="522">
        <f t="shared" si="2602"/>
        <v>0</v>
      </c>
      <c r="CV845" s="522">
        <f t="shared" si="2603"/>
        <v>0</v>
      </c>
      <c r="CW845" s="523">
        <f t="shared" si="2604"/>
        <v>0</v>
      </c>
      <c r="CX845" s="523">
        <f t="shared" si="2605"/>
        <v>0</v>
      </c>
      <c r="CY845" s="523">
        <f t="shared" si="2606"/>
        <v>0</v>
      </c>
      <c r="CZ845" s="522">
        <f t="shared" si="2607"/>
        <v>4.19288293897883E-2</v>
      </c>
      <c r="DA845" s="522">
        <f t="shared" si="2608"/>
        <v>8.9622872820672467E-2</v>
      </c>
      <c r="DB845" s="522">
        <f t="shared" si="2609"/>
        <v>0.3750953077210461</v>
      </c>
      <c r="DC845" s="522">
        <f t="shared" si="2610"/>
        <v>0.46886913465130758</v>
      </c>
      <c r="DD845" s="522">
        <f t="shared" si="2611"/>
        <v>0.87170036301369869</v>
      </c>
      <c r="DE845" s="521" t="str">
        <f t="shared" si="2612"/>
        <v/>
      </c>
      <c r="DF845" s="520" t="str">
        <f t="shared" si="2613"/>
        <v/>
      </c>
      <c r="DG845" s="631">
        <f t="shared" si="2614"/>
        <v>12</v>
      </c>
      <c r="DH845" s="96">
        <f t="shared" si="2615"/>
        <v>12</v>
      </c>
      <c r="DI845" s="96">
        <f t="shared" si="2616"/>
        <v>12</v>
      </c>
      <c r="DJ845" s="96">
        <f t="shared" si="2617"/>
        <v>12</v>
      </c>
      <c r="DK845" s="467"/>
      <c r="DL845" s="599"/>
      <c r="DM845" s="599"/>
      <c r="DN845" s="599"/>
      <c r="DO845" s="599"/>
      <c r="DP845" s="599"/>
      <c r="DQ845" s="599"/>
      <c r="DR845" s="599"/>
      <c r="DS845" s="782"/>
      <c r="DT845" s="468"/>
    </row>
    <row r="846" spans="1:124" s="470" customFormat="1" ht="15.75" customHeight="1">
      <c r="A846" s="598" t="str">
        <f>A350</f>
        <v>Spinach</v>
      </c>
      <c r="B846" s="780">
        <f t="shared" ref="B846:M846" si="2680">SUM(B359)</f>
        <v>0</v>
      </c>
      <c r="C846" s="780">
        <f t="shared" si="2680"/>
        <v>6.0709838107098383E-4</v>
      </c>
      <c r="D846" s="780">
        <f t="shared" si="2680"/>
        <v>1.0927770859277708E-3</v>
      </c>
      <c r="E846" s="780">
        <f t="shared" si="2680"/>
        <v>1.2141967621419676E-2</v>
      </c>
      <c r="F846" s="780">
        <f t="shared" si="2680"/>
        <v>0</v>
      </c>
      <c r="G846" s="780">
        <f t="shared" si="2680"/>
        <v>8.9409034303181254E-4</v>
      </c>
      <c r="H846" s="780">
        <f t="shared" si="2680"/>
        <v>1.1534869240348692E-3</v>
      </c>
      <c r="I846" s="780">
        <f t="shared" si="2680"/>
        <v>1.3245782859730556E-4</v>
      </c>
      <c r="J846" s="780">
        <f t="shared" si="2680"/>
        <v>2.8019925280199252E-4</v>
      </c>
      <c r="K846" s="780">
        <f t="shared" si="2680"/>
        <v>0</v>
      </c>
      <c r="L846" s="780">
        <f t="shared" si="2680"/>
        <v>0</v>
      </c>
      <c r="M846" s="780">
        <f t="shared" si="2680"/>
        <v>3.6425902864259028E-4</v>
      </c>
      <c r="N846" s="780"/>
      <c r="O846" s="780"/>
      <c r="P846" s="780"/>
      <c r="Q846" s="780"/>
      <c r="R846" s="780"/>
      <c r="S846" s="779"/>
      <c r="T846" s="780">
        <f t="shared" ref="T846:AE846" si="2681">SUM(T359)</f>
        <v>0</v>
      </c>
      <c r="U846" s="780">
        <f t="shared" si="2681"/>
        <v>9.934337144797916E-5</v>
      </c>
      <c r="V846" s="780">
        <f t="shared" si="2681"/>
        <v>2.2415940224159402E-4</v>
      </c>
      <c r="W846" s="780">
        <f t="shared" si="2681"/>
        <v>1.3245782859730556E-4</v>
      </c>
      <c r="X846" s="780">
        <f t="shared" si="2681"/>
        <v>4.0979140722291409E-4</v>
      </c>
      <c r="Y846" s="780">
        <f t="shared" si="2681"/>
        <v>2.1855541718555419E-4</v>
      </c>
      <c r="Z846" s="780">
        <f t="shared" si="2681"/>
        <v>1.6557228574663196E-4</v>
      </c>
      <c r="AA846" s="780">
        <f t="shared" si="2681"/>
        <v>0</v>
      </c>
      <c r="AB846" s="780">
        <f t="shared" si="2681"/>
        <v>5.6039850560398504E-5</v>
      </c>
      <c r="AC846" s="780">
        <f t="shared" si="2681"/>
        <v>2.7319427148194271E-4</v>
      </c>
      <c r="AD846" s="780">
        <f t="shared" si="2681"/>
        <v>0</v>
      </c>
      <c r="AE846" s="780">
        <f t="shared" si="2681"/>
        <v>1.8212951432129514E-4</v>
      </c>
      <c r="AF846" s="780"/>
      <c r="AG846" s="780"/>
      <c r="AH846" s="780"/>
      <c r="AI846" s="780"/>
      <c r="AJ846" s="780"/>
      <c r="AK846" s="779"/>
      <c r="AL846" s="780">
        <f t="shared" ref="AL846:AW846" si="2682">SUM(AL359)</f>
        <v>5.4638854296388541E-4</v>
      </c>
      <c r="AM846" s="780">
        <f t="shared" si="2682"/>
        <v>7.2851805728518055E-4</v>
      </c>
      <c r="AN846" s="780">
        <f t="shared" si="2682"/>
        <v>3.6425902864259028E-4</v>
      </c>
      <c r="AO846" s="780">
        <f t="shared" si="2682"/>
        <v>2.1248443337484432E-4</v>
      </c>
      <c r="AP846" s="780">
        <f t="shared" si="2682"/>
        <v>2.1248443337484432E-4</v>
      </c>
      <c r="AQ846" s="780">
        <f t="shared" si="2682"/>
        <v>2.0236612702366128E-4</v>
      </c>
      <c r="AR846" s="780">
        <f t="shared" si="2682"/>
        <v>9.1064757160647569E-5</v>
      </c>
      <c r="AS846" s="780">
        <f t="shared" si="2682"/>
        <v>6.0709838107098383E-4</v>
      </c>
      <c r="AT846" s="780">
        <f t="shared" si="2682"/>
        <v>9.1064757160647569E-4</v>
      </c>
      <c r="AU846" s="780">
        <f t="shared" si="2682"/>
        <v>0</v>
      </c>
      <c r="AV846" s="780">
        <f t="shared" si="2682"/>
        <v>0</v>
      </c>
      <c r="AW846" s="780">
        <f t="shared" si="2682"/>
        <v>0</v>
      </c>
      <c r="AX846" s="780"/>
      <c r="AY846" s="780"/>
      <c r="AZ846" s="780"/>
      <c r="BA846" s="780"/>
      <c r="BB846" s="780"/>
      <c r="BC846" s="779"/>
      <c r="BD846" s="780">
        <f t="shared" ref="BD846:BO846" si="2683">SUM(BD359)</f>
        <v>4.5532378580323785E-4</v>
      </c>
      <c r="BE846" s="780">
        <f t="shared" si="2683"/>
        <v>7.2851805728518055E-4</v>
      </c>
      <c r="BF846" s="780">
        <f t="shared" si="2683"/>
        <v>0</v>
      </c>
      <c r="BG846" s="780">
        <f t="shared" si="2683"/>
        <v>2.1248443337484437E-3</v>
      </c>
      <c r="BH846" s="780">
        <f t="shared" si="2683"/>
        <v>0</v>
      </c>
      <c r="BI846" s="780">
        <f t="shared" si="2683"/>
        <v>7.8055506137697918E-4</v>
      </c>
      <c r="BJ846" s="780">
        <f t="shared" si="2683"/>
        <v>0</v>
      </c>
      <c r="BK846" s="780">
        <f t="shared" si="2683"/>
        <v>0</v>
      </c>
      <c r="BL846" s="780">
        <f t="shared" si="2683"/>
        <v>4.0473225404732255E-4</v>
      </c>
      <c r="BM846" s="780">
        <f t="shared" si="2683"/>
        <v>0</v>
      </c>
      <c r="BN846" s="780">
        <f t="shared" si="2683"/>
        <v>4.0473225404732255E-4</v>
      </c>
      <c r="BO846" s="780">
        <f t="shared" si="2683"/>
        <v>5.4638854296388541E-4</v>
      </c>
      <c r="BP846" s="780"/>
      <c r="BQ846" s="780"/>
      <c r="BR846" s="780"/>
      <c r="BS846" s="780"/>
      <c r="BT846" s="780"/>
      <c r="BU846" s="779"/>
      <c r="BV846" s="1467">
        <f>SUM(BV359)</f>
        <v>1.5663138231631383E-3</v>
      </c>
      <c r="BW846" s="780">
        <f>SUM(BW359)</f>
        <v>-1.8212951432129514E-4</v>
      </c>
      <c r="BX846" s="780">
        <f>SUM(BX359)</f>
        <v>1.8212951432129514E-4</v>
      </c>
      <c r="BY846" s="780">
        <f>SUM(BY359)</f>
        <v>9.1064757160647569E-5</v>
      </c>
      <c r="BZ846" s="603">
        <f t="shared" si="2592"/>
        <v>4.5243688441073265E-4</v>
      </c>
      <c r="CA846" s="603">
        <f t="shared" si="2593"/>
        <v>1.3514519415827014E-4</v>
      </c>
      <c r="CB846" s="603">
        <f t="shared" si="2594"/>
        <v>2.9646637608966376E-4</v>
      </c>
      <c r="CC846" s="668">
        <f t="shared" si="2595"/>
        <v>3.320249955523929E-4</v>
      </c>
      <c r="CD846" s="1072">
        <f t="shared" si="2622"/>
        <v>0</v>
      </c>
      <c r="CE846" s="1073">
        <f t="shared" si="2623"/>
        <v>0</v>
      </c>
      <c r="CF846" s="1073">
        <f t="shared" si="2623"/>
        <v>0</v>
      </c>
      <c r="CG846" s="1073">
        <f t="shared" si="2623"/>
        <v>0</v>
      </c>
      <c r="CH846" s="1073">
        <f t="shared" si="2623"/>
        <v>0</v>
      </c>
      <c r="CI846" s="1074">
        <f t="shared" si="2623"/>
        <v>4.0473225404732255E-4</v>
      </c>
      <c r="CJ846" s="1074">
        <f t="shared" si="2623"/>
        <v>4.0473225404732255E-4</v>
      </c>
      <c r="CK846" s="1073">
        <f t="shared" si="2623"/>
        <v>4.5532378580323785E-4</v>
      </c>
      <c r="CL846" s="1073">
        <f t="shared" si="2623"/>
        <v>5.4638854296388541E-4</v>
      </c>
      <c r="CM846" s="1073">
        <f t="shared" si="2623"/>
        <v>7.2851805728518055E-4</v>
      </c>
      <c r="CN846" s="1073">
        <f t="shared" si="2623"/>
        <v>7.8055506137697918E-4</v>
      </c>
      <c r="CO846" s="1072">
        <f t="shared" si="2623"/>
        <v>2.1248443337484437E-3</v>
      </c>
      <c r="CP846" s="520" t="str">
        <f t="shared" si="2597"/>
        <v/>
      </c>
      <c r="CQ846" s="521" t="str">
        <f t="shared" si="2598"/>
        <v/>
      </c>
      <c r="CR846" s="522" t="str">
        <f t="shared" si="2599"/>
        <v/>
      </c>
      <c r="CS846" s="522">
        <f t="shared" si="2600"/>
        <v>0</v>
      </c>
      <c r="CT846" s="522">
        <f t="shared" si="2601"/>
        <v>0</v>
      </c>
      <c r="CU846" s="522">
        <f t="shared" si="2602"/>
        <v>0</v>
      </c>
      <c r="CV846" s="522">
        <f t="shared" si="2603"/>
        <v>0</v>
      </c>
      <c r="CW846" s="523">
        <f t="shared" si="2604"/>
        <v>0</v>
      </c>
      <c r="CX846" s="523">
        <f t="shared" si="2605"/>
        <v>4.0473225404732255E-4</v>
      </c>
      <c r="CY846" s="523">
        <f t="shared" si="2606"/>
        <v>4.0473225404732255E-4</v>
      </c>
      <c r="CZ846" s="522">
        <f t="shared" si="2607"/>
        <v>4.5532378580323785E-4</v>
      </c>
      <c r="DA846" s="522">
        <f t="shared" si="2608"/>
        <v>5.4638854296388541E-4</v>
      </c>
      <c r="DB846" s="522">
        <f t="shared" si="2609"/>
        <v>7.2851805728518055E-4</v>
      </c>
      <c r="DC846" s="522">
        <f t="shared" si="2610"/>
        <v>7.8055506137697918E-4</v>
      </c>
      <c r="DD846" s="522">
        <f t="shared" si="2611"/>
        <v>2.1248443337484437E-3</v>
      </c>
      <c r="DE846" s="521" t="str">
        <f t="shared" si="2612"/>
        <v/>
      </c>
      <c r="DF846" s="520" t="str">
        <f t="shared" si="2613"/>
        <v/>
      </c>
      <c r="DG846" s="631">
        <f t="shared" si="2614"/>
        <v>12</v>
      </c>
      <c r="DH846" s="96">
        <f t="shared" si="2615"/>
        <v>12</v>
      </c>
      <c r="DI846" s="96">
        <f t="shared" si="2616"/>
        <v>12</v>
      </c>
      <c r="DJ846" s="96">
        <f t="shared" si="2617"/>
        <v>12</v>
      </c>
      <c r="DK846" s="467"/>
      <c r="DL846" s="599"/>
      <c r="DM846" s="599"/>
      <c r="DN846" s="599"/>
      <c r="DO846" s="599"/>
      <c r="DP846" s="599"/>
      <c r="DQ846" s="599"/>
      <c r="DR846" s="599"/>
      <c r="DS846" s="782"/>
      <c r="DT846" s="468"/>
    </row>
    <row r="847" spans="1:124" s="470" customFormat="1" ht="15.75" customHeight="1">
      <c r="A847" s="598" t="str">
        <f>A360</f>
        <v>Other crop: Potatoes</v>
      </c>
      <c r="B847" s="780">
        <f t="shared" ref="B847:M847" si="2684">SUM(B370)</f>
        <v>6.9827432841131467E-4</v>
      </c>
      <c r="C847" s="780">
        <f t="shared" si="2684"/>
        <v>1.6293067662930677E-3</v>
      </c>
      <c r="D847" s="780">
        <f t="shared" si="2684"/>
        <v>3.6659402241594023E-3</v>
      </c>
      <c r="E847" s="780">
        <f t="shared" si="2684"/>
        <v>3.6659402241594023E-3</v>
      </c>
      <c r="F847" s="780">
        <f t="shared" si="2684"/>
        <v>0</v>
      </c>
      <c r="G847" s="780">
        <f t="shared" si="2684"/>
        <v>2.9327521793275214E-3</v>
      </c>
      <c r="H847" s="780">
        <f t="shared" si="2684"/>
        <v>0</v>
      </c>
      <c r="I847" s="780">
        <f t="shared" si="2684"/>
        <v>1.7774255632288011E-3</v>
      </c>
      <c r="J847" s="780">
        <f t="shared" si="2684"/>
        <v>0</v>
      </c>
      <c r="K847" s="780">
        <f t="shared" si="2684"/>
        <v>0</v>
      </c>
      <c r="L847" s="780">
        <f t="shared" si="2684"/>
        <v>0</v>
      </c>
      <c r="M847" s="780">
        <f t="shared" si="2684"/>
        <v>0</v>
      </c>
      <c r="N847" s="780"/>
      <c r="O847" s="780"/>
      <c r="P847" s="780"/>
      <c r="Q847" s="780"/>
      <c r="R847" s="780"/>
      <c r="S847" s="779"/>
      <c r="T847" s="780">
        <f t="shared" ref="T847:AE847" si="2685">SUM(T370)</f>
        <v>0</v>
      </c>
      <c r="U847" s="780">
        <f t="shared" si="2685"/>
        <v>0</v>
      </c>
      <c r="V847" s="780">
        <f t="shared" si="2685"/>
        <v>0</v>
      </c>
      <c r="W847" s="780">
        <f t="shared" si="2685"/>
        <v>0</v>
      </c>
      <c r="X847" s="780">
        <f t="shared" si="2685"/>
        <v>4.1547322540473226E-3</v>
      </c>
      <c r="Y847" s="780">
        <f t="shared" si="2685"/>
        <v>0</v>
      </c>
      <c r="Z847" s="780">
        <f t="shared" si="2685"/>
        <v>1.6174572625382092E-2</v>
      </c>
      <c r="AA847" s="780">
        <f t="shared" si="2685"/>
        <v>0</v>
      </c>
      <c r="AB847" s="780">
        <f t="shared" si="2685"/>
        <v>2.7673148769039181E-2</v>
      </c>
      <c r="AC847" s="780">
        <f t="shared" si="2685"/>
        <v>8.7982565379825662E-4</v>
      </c>
      <c r="AD847" s="780">
        <f t="shared" si="2685"/>
        <v>0</v>
      </c>
      <c r="AE847" s="780">
        <f t="shared" si="2685"/>
        <v>1.3197384806973848E-2</v>
      </c>
      <c r="AF847" s="780"/>
      <c r="AG847" s="780"/>
      <c r="AH847" s="780"/>
      <c r="AI847" s="780"/>
      <c r="AJ847" s="780"/>
      <c r="AK847" s="779"/>
      <c r="AL847" s="780">
        <f t="shared" ref="AL847:AW847" si="2686">SUM(AL370)</f>
        <v>8.944894146948941E-2</v>
      </c>
      <c r="AM847" s="780">
        <f t="shared" si="2686"/>
        <v>1.2219800747198008E-2</v>
      </c>
      <c r="AN847" s="780">
        <f t="shared" si="2686"/>
        <v>1.3034454130344542E-2</v>
      </c>
      <c r="AO847" s="780">
        <f t="shared" si="2686"/>
        <v>7.4133457866334573E-2</v>
      </c>
      <c r="AP847" s="780">
        <f t="shared" si="2686"/>
        <v>2.4439601494396015E-3</v>
      </c>
      <c r="AQ847" s="780">
        <f t="shared" si="2686"/>
        <v>0.30315967898159679</v>
      </c>
      <c r="AR847" s="780">
        <f t="shared" si="2686"/>
        <v>2.4439601494396015E-2</v>
      </c>
      <c r="AS847" s="780">
        <f t="shared" si="2686"/>
        <v>8.1465338314653371E-2</v>
      </c>
      <c r="AT847" s="780">
        <f t="shared" si="2686"/>
        <v>4.0936332503113321E-2</v>
      </c>
      <c r="AU847" s="780">
        <f t="shared" si="2686"/>
        <v>0</v>
      </c>
      <c r="AV847" s="780">
        <f t="shared" si="2686"/>
        <v>0</v>
      </c>
      <c r="AW847" s="780">
        <f t="shared" si="2686"/>
        <v>0</v>
      </c>
      <c r="AX847" s="780"/>
      <c r="AY847" s="780"/>
      <c r="AZ847" s="780"/>
      <c r="BA847" s="780"/>
      <c r="BB847" s="780"/>
      <c r="BC847" s="779"/>
      <c r="BD847" s="780">
        <f t="shared" ref="BD847:BO847" si="2687">SUM(BD370)</f>
        <v>5.8044053549190538E-2</v>
      </c>
      <c r="BE847" s="780">
        <f t="shared" si="2687"/>
        <v>7.3318804483188046E-2</v>
      </c>
      <c r="BF847" s="780">
        <f t="shared" si="2687"/>
        <v>3.6659402241594023E-2</v>
      </c>
      <c r="BG847" s="780">
        <f t="shared" si="2687"/>
        <v>9.7758405977584062E-2</v>
      </c>
      <c r="BH847" s="780">
        <f t="shared" si="2687"/>
        <v>0</v>
      </c>
      <c r="BI847" s="780">
        <f t="shared" si="2687"/>
        <v>0</v>
      </c>
      <c r="BJ847" s="780">
        <f t="shared" si="2687"/>
        <v>0</v>
      </c>
      <c r="BK847" s="780">
        <f t="shared" si="2687"/>
        <v>7.3318804483188046E-3</v>
      </c>
      <c r="BL847" s="780">
        <f t="shared" si="2687"/>
        <v>5.4310225543102251E-3</v>
      </c>
      <c r="BM847" s="780">
        <f t="shared" si="2687"/>
        <v>0</v>
      </c>
      <c r="BN847" s="780">
        <f t="shared" si="2687"/>
        <v>6.5172270651722708E-3</v>
      </c>
      <c r="BO847" s="780">
        <f t="shared" si="2687"/>
        <v>7.820672478206725E-3</v>
      </c>
      <c r="BP847" s="780"/>
      <c r="BQ847" s="780"/>
      <c r="BR847" s="780"/>
      <c r="BS847" s="780"/>
      <c r="BT847" s="780"/>
      <c r="BU847" s="779"/>
      <c r="BV847" s="780">
        <f>SUM(BV370)</f>
        <v>6.8430884184308841E-4</v>
      </c>
      <c r="BW847" s="780">
        <f>SUM(BW370)</f>
        <v>1.1731008717310086E-2</v>
      </c>
      <c r="BX847" s="780">
        <f>SUM(BX370)</f>
        <v>4.0569738480697386E-2</v>
      </c>
      <c r="BY847" s="780">
        <f>SUM(BY370)</f>
        <v>4.6924034869240343E-2</v>
      </c>
      <c r="BZ847" s="603">
        <f t="shared" si="2592"/>
        <v>1.0703699061420107E-3</v>
      </c>
      <c r="CA847" s="603">
        <f t="shared" si="2593"/>
        <v>3.4406515340201526E-3</v>
      </c>
      <c r="CB847" s="603">
        <f t="shared" si="2594"/>
        <v>3.3812188667496891E-2</v>
      </c>
      <c r="CC847" s="668">
        <f t="shared" si="2595"/>
        <v>1.951230628199806E-2</v>
      </c>
      <c r="CD847" s="1072">
        <f t="shared" si="2622"/>
        <v>0</v>
      </c>
      <c r="CE847" s="1073">
        <f t="shared" ref="CE847:CO849" si="2688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073">
        <f t="shared" si="2688"/>
        <v>0</v>
      </c>
      <c r="CG847" s="1073">
        <f t="shared" si="2688"/>
        <v>0</v>
      </c>
      <c r="CH847" s="1073">
        <f t="shared" si="2688"/>
        <v>5.4310225543102251E-3</v>
      </c>
      <c r="CI847" s="1074">
        <f t="shared" si="2688"/>
        <v>6.5172270651722708E-3</v>
      </c>
      <c r="CJ847" s="1074">
        <f t="shared" si="2688"/>
        <v>7.3318804483188046E-3</v>
      </c>
      <c r="CK847" s="1073">
        <f t="shared" si="2688"/>
        <v>7.820672478206725E-3</v>
      </c>
      <c r="CL847" s="1073">
        <f t="shared" si="2688"/>
        <v>3.6659402241594023E-2</v>
      </c>
      <c r="CM847" s="1073">
        <f t="shared" si="2688"/>
        <v>5.8044053549190538E-2</v>
      </c>
      <c r="CN847" s="1073">
        <f t="shared" si="2688"/>
        <v>7.3318804483188046E-2</v>
      </c>
      <c r="CO847" s="1072">
        <f t="shared" si="2688"/>
        <v>9.7758405977584062E-2</v>
      </c>
      <c r="CP847" s="520" t="str">
        <f t="shared" si="2597"/>
        <v/>
      </c>
      <c r="CQ847" s="521" t="str">
        <f t="shared" si="2598"/>
        <v/>
      </c>
      <c r="CR847" s="522" t="str">
        <f t="shared" si="2599"/>
        <v/>
      </c>
      <c r="CS847" s="522">
        <f t="shared" si="2600"/>
        <v>0</v>
      </c>
      <c r="CT847" s="522">
        <f t="shared" si="2601"/>
        <v>0</v>
      </c>
      <c r="CU847" s="522">
        <f t="shared" si="2602"/>
        <v>0</v>
      </c>
      <c r="CV847" s="522">
        <f t="shared" si="2603"/>
        <v>0</v>
      </c>
      <c r="CW847" s="523">
        <f t="shared" si="2604"/>
        <v>5.4310225543102251E-3</v>
      </c>
      <c r="CX847" s="523">
        <f t="shared" si="2605"/>
        <v>6.5172270651722708E-3</v>
      </c>
      <c r="CY847" s="523">
        <f t="shared" si="2606"/>
        <v>7.3318804483188046E-3</v>
      </c>
      <c r="CZ847" s="522">
        <f t="shared" si="2607"/>
        <v>7.820672478206725E-3</v>
      </c>
      <c r="DA847" s="522">
        <f t="shared" si="2608"/>
        <v>3.6659402241594023E-2</v>
      </c>
      <c r="DB847" s="522">
        <f t="shared" si="2609"/>
        <v>5.8044053549190538E-2</v>
      </c>
      <c r="DC847" s="522">
        <f t="shared" si="2610"/>
        <v>7.3318804483188046E-2</v>
      </c>
      <c r="DD847" s="522">
        <f t="shared" si="2611"/>
        <v>9.7758405977584062E-2</v>
      </c>
      <c r="DE847" s="521" t="str">
        <f t="shared" si="2612"/>
        <v/>
      </c>
      <c r="DF847" s="520" t="str">
        <f t="shared" si="2613"/>
        <v/>
      </c>
      <c r="DG847" s="631">
        <f t="shared" si="2614"/>
        <v>12</v>
      </c>
      <c r="DH847" s="96">
        <f t="shared" si="2615"/>
        <v>12</v>
      </c>
      <c r="DI847" s="96">
        <f t="shared" si="2616"/>
        <v>12</v>
      </c>
      <c r="DJ847" s="96">
        <f t="shared" si="2617"/>
        <v>12</v>
      </c>
      <c r="DK847" s="467"/>
      <c r="DL847" s="599"/>
      <c r="DM847" s="599"/>
      <c r="DN847" s="599"/>
      <c r="DO847" s="599"/>
      <c r="DP847" s="599"/>
      <c r="DQ847" s="599"/>
      <c r="DR847" s="599"/>
      <c r="DS847" s="782"/>
      <c r="DT847" s="468"/>
    </row>
    <row r="848" spans="1:124" s="470" customFormat="1" ht="15.75" customHeight="1">
      <c r="A848" s="598" t="str">
        <f>A371</f>
        <v>Other crop: pumpkin / butternut</v>
      </c>
      <c r="B848" s="780">
        <f t="shared" ref="B848:M848" si="2689">SUM(B381)</f>
        <v>0</v>
      </c>
      <c r="C848" s="780">
        <f t="shared" si="2689"/>
        <v>1.2708997509339975E-3</v>
      </c>
      <c r="D848" s="780">
        <f t="shared" si="2689"/>
        <v>7.6253985056039838E-4</v>
      </c>
      <c r="E848" s="780">
        <f t="shared" si="2689"/>
        <v>4.8011768368617675E-4</v>
      </c>
      <c r="F848" s="780">
        <f t="shared" si="2689"/>
        <v>0</v>
      </c>
      <c r="G848" s="780">
        <f t="shared" si="2689"/>
        <v>1.2323876372693308E-3</v>
      </c>
      <c r="H848" s="780">
        <f t="shared" si="2689"/>
        <v>0</v>
      </c>
      <c r="I848" s="780">
        <f t="shared" si="2689"/>
        <v>1.3864360919279973E-4</v>
      </c>
      <c r="J848" s="780">
        <f t="shared" si="2689"/>
        <v>0</v>
      </c>
      <c r="K848" s="780">
        <f t="shared" si="2689"/>
        <v>8.4726650062266502E-4</v>
      </c>
      <c r="L848" s="780">
        <f t="shared" si="2689"/>
        <v>0</v>
      </c>
      <c r="M848" s="780">
        <f t="shared" si="2689"/>
        <v>0</v>
      </c>
      <c r="N848" s="780"/>
      <c r="O848" s="780"/>
      <c r="P848" s="780"/>
      <c r="Q848" s="780"/>
      <c r="R848" s="780"/>
      <c r="S848" s="779"/>
      <c r="T848" s="780">
        <f t="shared" ref="T848:AE848" si="2690">SUM(T381)</f>
        <v>0</v>
      </c>
      <c r="U848" s="780">
        <f t="shared" si="2690"/>
        <v>7.7024227329333173E-4</v>
      </c>
      <c r="V848" s="780">
        <f t="shared" si="2690"/>
        <v>3.6497633872976335E-4</v>
      </c>
      <c r="W848" s="780">
        <f t="shared" si="2690"/>
        <v>1.0783391826106646E-4</v>
      </c>
      <c r="X848" s="780">
        <f t="shared" si="2690"/>
        <v>1.0167198007471978E-3</v>
      </c>
      <c r="Y848" s="780">
        <f t="shared" si="2690"/>
        <v>0</v>
      </c>
      <c r="Z848" s="780">
        <f t="shared" si="2690"/>
        <v>4.3133567304426586E-4</v>
      </c>
      <c r="AA848" s="780">
        <f t="shared" si="2690"/>
        <v>0</v>
      </c>
      <c r="AB848" s="780">
        <f t="shared" si="2690"/>
        <v>6.0221095890410957E-3</v>
      </c>
      <c r="AC848" s="780">
        <f t="shared" si="2690"/>
        <v>0</v>
      </c>
      <c r="AD848" s="780">
        <f t="shared" si="2690"/>
        <v>0</v>
      </c>
      <c r="AE848" s="780">
        <f t="shared" si="2690"/>
        <v>1.0167198007471981E-3</v>
      </c>
      <c r="AF848" s="780"/>
      <c r="AG848" s="780"/>
      <c r="AH848" s="780"/>
      <c r="AI848" s="780"/>
      <c r="AJ848" s="780"/>
      <c r="AK848" s="779"/>
      <c r="AL848" s="780">
        <f t="shared" ref="AL848:AW848" si="2691">SUM(AL381)</f>
        <v>1.0167198007471981E-3</v>
      </c>
      <c r="AM848" s="780">
        <f t="shared" si="2691"/>
        <v>1.8300956413449564E-3</v>
      </c>
      <c r="AN848" s="780">
        <f t="shared" si="2691"/>
        <v>0</v>
      </c>
      <c r="AO848" s="780">
        <f t="shared" si="2691"/>
        <v>2.8242216687422169E-4</v>
      </c>
      <c r="AP848" s="780">
        <f t="shared" si="2691"/>
        <v>1.1296886674968867E-4</v>
      </c>
      <c r="AQ848" s="780">
        <f t="shared" si="2691"/>
        <v>0</v>
      </c>
      <c r="AR848" s="780">
        <f t="shared" si="2691"/>
        <v>1.4121108343711084E-4</v>
      </c>
      <c r="AS848" s="780">
        <f t="shared" si="2691"/>
        <v>8.4726650062266502E-4</v>
      </c>
      <c r="AT848" s="780">
        <f t="shared" si="2691"/>
        <v>0</v>
      </c>
      <c r="AU848" s="780">
        <f t="shared" si="2691"/>
        <v>0</v>
      </c>
      <c r="AV848" s="780">
        <f t="shared" si="2691"/>
        <v>0</v>
      </c>
      <c r="AW848" s="780">
        <f t="shared" si="2691"/>
        <v>0</v>
      </c>
      <c r="AX848" s="780"/>
      <c r="AY848" s="780"/>
      <c r="AZ848" s="780"/>
      <c r="BA848" s="780"/>
      <c r="BB848" s="780"/>
      <c r="BC848" s="779"/>
      <c r="BD848" s="780">
        <f t="shared" ref="BD848:BO848" si="2692">SUM(BD381)</f>
        <v>2.5417995018679946E-4</v>
      </c>
      <c r="BE848" s="780">
        <f t="shared" si="2692"/>
        <v>0</v>
      </c>
      <c r="BF848" s="780">
        <f t="shared" si="2692"/>
        <v>0</v>
      </c>
      <c r="BG848" s="780">
        <f t="shared" si="2692"/>
        <v>0</v>
      </c>
      <c r="BH848" s="780">
        <f t="shared" si="2692"/>
        <v>0</v>
      </c>
      <c r="BI848" s="780">
        <f t="shared" si="2692"/>
        <v>0</v>
      </c>
      <c r="BJ848" s="780">
        <f t="shared" si="2692"/>
        <v>0</v>
      </c>
      <c r="BK848" s="780">
        <f t="shared" si="2692"/>
        <v>5.5072322540473224E-4</v>
      </c>
      <c r="BL848" s="780">
        <f t="shared" si="2692"/>
        <v>5.0835990037359901E-3</v>
      </c>
      <c r="BM848" s="780">
        <f t="shared" si="2692"/>
        <v>0</v>
      </c>
      <c r="BN848" s="780">
        <f t="shared" si="2692"/>
        <v>7.5312577833125773E-4</v>
      </c>
      <c r="BO848" s="780">
        <f t="shared" si="2692"/>
        <v>1.3556264009962639E-3</v>
      </c>
      <c r="BP848" s="780"/>
      <c r="BQ848" s="780"/>
      <c r="BR848" s="780"/>
      <c r="BS848" s="780"/>
      <c r="BT848" s="780"/>
      <c r="BU848" s="779"/>
      <c r="BV848" s="1467">
        <f>SUM(BV381)</f>
        <v>6.7781320049813197E-4</v>
      </c>
      <c r="BW848" s="780">
        <f>SUM(BW381)</f>
        <v>1.0167198007471981E-3</v>
      </c>
      <c r="BX848" s="780">
        <f>SUM(BX381)</f>
        <v>1.0167198007471981E-3</v>
      </c>
      <c r="BY848" s="780">
        <f>SUM(BY381)</f>
        <v>8.4726650062266502E-4</v>
      </c>
      <c r="BZ848" s="603">
        <f t="shared" si="2592"/>
        <v>3.4609552813313698E-4</v>
      </c>
      <c r="CA848" s="603">
        <f t="shared" si="2593"/>
        <v>3.7078278048228243E-4</v>
      </c>
      <c r="CB848" s="603">
        <f t="shared" si="2594"/>
        <v>2.400588418430884E-4</v>
      </c>
      <c r="CC848" s="668">
        <f t="shared" si="2595"/>
        <v>2.9136553549190535E-4</v>
      </c>
      <c r="CD848" s="1072">
        <f t="shared" si="2622"/>
        <v>0</v>
      </c>
      <c r="CE848" s="1073">
        <f t="shared" si="2688"/>
        <v>0</v>
      </c>
      <c r="CF848" s="1073">
        <f t="shared" si="2688"/>
        <v>0</v>
      </c>
      <c r="CG848" s="1073">
        <f t="shared" si="2688"/>
        <v>0</v>
      </c>
      <c r="CH848" s="1073">
        <f t="shared" si="2688"/>
        <v>0</v>
      </c>
      <c r="CI848" s="1074">
        <f t="shared" si="2688"/>
        <v>0</v>
      </c>
      <c r="CJ848" s="1074">
        <f t="shared" si="2688"/>
        <v>0</v>
      </c>
      <c r="CK848" s="1073">
        <f t="shared" si="2688"/>
        <v>2.5417995018679946E-4</v>
      </c>
      <c r="CL848" s="1073">
        <f t="shared" si="2688"/>
        <v>5.5072322540473224E-4</v>
      </c>
      <c r="CM848" s="1073">
        <f t="shared" si="2688"/>
        <v>7.5312577833125773E-4</v>
      </c>
      <c r="CN848" s="1073">
        <f t="shared" si="2688"/>
        <v>1.3556264009962639E-3</v>
      </c>
      <c r="CO848" s="1072">
        <f t="shared" si="2688"/>
        <v>5.0835990037359901E-3</v>
      </c>
      <c r="CP848" s="520" t="str">
        <f t="shared" si="2597"/>
        <v/>
      </c>
      <c r="CQ848" s="521" t="str">
        <f t="shared" si="2598"/>
        <v/>
      </c>
      <c r="CR848" s="522" t="str">
        <f t="shared" si="2599"/>
        <v/>
      </c>
      <c r="CS848" s="522">
        <f t="shared" si="2600"/>
        <v>0</v>
      </c>
      <c r="CT848" s="522">
        <f t="shared" si="2601"/>
        <v>0</v>
      </c>
      <c r="CU848" s="522">
        <f t="shared" si="2602"/>
        <v>0</v>
      </c>
      <c r="CV848" s="522">
        <f t="shared" si="2603"/>
        <v>0</v>
      </c>
      <c r="CW848" s="523">
        <f t="shared" si="2604"/>
        <v>0</v>
      </c>
      <c r="CX848" s="523">
        <f t="shared" si="2605"/>
        <v>0</v>
      </c>
      <c r="CY848" s="523">
        <f t="shared" si="2606"/>
        <v>0</v>
      </c>
      <c r="CZ848" s="522">
        <f t="shared" si="2607"/>
        <v>2.5417995018679946E-4</v>
      </c>
      <c r="DA848" s="522">
        <f t="shared" si="2608"/>
        <v>5.5072322540473224E-4</v>
      </c>
      <c r="DB848" s="522">
        <f t="shared" si="2609"/>
        <v>7.5312577833125773E-4</v>
      </c>
      <c r="DC848" s="522">
        <f t="shared" si="2610"/>
        <v>1.3556264009962639E-3</v>
      </c>
      <c r="DD848" s="522">
        <f t="shared" si="2611"/>
        <v>5.0835990037359901E-3</v>
      </c>
      <c r="DE848" s="521" t="str">
        <f t="shared" si="2612"/>
        <v/>
      </c>
      <c r="DF848" s="520" t="str">
        <f t="shared" si="2613"/>
        <v/>
      </c>
      <c r="DG848" s="631">
        <f t="shared" si="2614"/>
        <v>12</v>
      </c>
      <c r="DH848" s="96">
        <f t="shared" si="2615"/>
        <v>12</v>
      </c>
      <c r="DI848" s="96">
        <f t="shared" si="2616"/>
        <v>12</v>
      </c>
      <c r="DJ848" s="96">
        <f t="shared" si="2617"/>
        <v>12</v>
      </c>
      <c r="DK848" s="467"/>
      <c r="DL848" s="599"/>
      <c r="DM848" s="599"/>
      <c r="DN848" s="599"/>
      <c r="DO848" s="599"/>
      <c r="DP848" s="599"/>
      <c r="DQ848" s="599"/>
      <c r="DR848" s="599"/>
      <c r="DS848" s="782"/>
      <c r="DT848" s="468"/>
    </row>
    <row r="849" spans="1:124" s="470" customFormat="1" ht="15.75" customHeight="1">
      <c r="A849" s="598" t="str">
        <f>A382</f>
        <v xml:space="preserve">Other crop: </v>
      </c>
      <c r="B849" s="780">
        <f t="shared" ref="B849:M849" si="2693">SUM(B391)</f>
        <v>0</v>
      </c>
      <c r="C849" s="780">
        <f t="shared" si="2693"/>
        <v>0</v>
      </c>
      <c r="D849" s="780">
        <f t="shared" si="2693"/>
        <v>0</v>
      </c>
      <c r="E849" s="780">
        <f t="shared" si="2693"/>
        <v>0</v>
      </c>
      <c r="F849" s="780">
        <f t="shared" si="2693"/>
        <v>0</v>
      </c>
      <c r="G849" s="780">
        <f t="shared" si="2693"/>
        <v>0</v>
      </c>
      <c r="H849" s="780">
        <f t="shared" si="2693"/>
        <v>0</v>
      </c>
      <c r="I849" s="780">
        <f t="shared" si="2693"/>
        <v>0</v>
      </c>
      <c r="J849" s="780">
        <f t="shared" si="2693"/>
        <v>0</v>
      </c>
      <c r="K849" s="780">
        <f t="shared" si="2693"/>
        <v>0</v>
      </c>
      <c r="L849" s="780">
        <f t="shared" si="2693"/>
        <v>0</v>
      </c>
      <c r="M849" s="780">
        <f t="shared" si="2693"/>
        <v>0</v>
      </c>
      <c r="N849" s="780"/>
      <c r="O849" s="780"/>
      <c r="P849" s="780"/>
      <c r="Q849" s="780"/>
      <c r="R849" s="780"/>
      <c r="S849" s="779"/>
      <c r="T849" s="780">
        <f t="shared" ref="T849:AE849" si="2694">SUM(T391)</f>
        <v>0</v>
      </c>
      <c r="U849" s="780">
        <f t="shared" si="2694"/>
        <v>0</v>
      </c>
      <c r="V849" s="780">
        <f t="shared" si="2694"/>
        <v>0</v>
      </c>
      <c r="W849" s="780">
        <f t="shared" si="2694"/>
        <v>0</v>
      </c>
      <c r="X849" s="780">
        <f t="shared" si="2694"/>
        <v>0</v>
      </c>
      <c r="Y849" s="780">
        <f t="shared" si="2694"/>
        <v>0</v>
      </c>
      <c r="Z849" s="780">
        <f t="shared" si="2694"/>
        <v>0</v>
      </c>
      <c r="AA849" s="780">
        <f t="shared" si="2694"/>
        <v>0</v>
      </c>
      <c r="AB849" s="780">
        <f t="shared" si="2694"/>
        <v>0</v>
      </c>
      <c r="AC849" s="780">
        <f t="shared" si="2694"/>
        <v>0</v>
      </c>
      <c r="AD849" s="780">
        <f t="shared" si="2694"/>
        <v>0</v>
      </c>
      <c r="AE849" s="780">
        <f t="shared" si="2694"/>
        <v>0</v>
      </c>
      <c r="AF849" s="780"/>
      <c r="AG849" s="780"/>
      <c r="AH849" s="780"/>
      <c r="AI849" s="780"/>
      <c r="AJ849" s="780"/>
      <c r="AK849" s="779"/>
      <c r="AL849" s="780">
        <f t="shared" ref="AL849:AW849" si="2695">SUM(AL391)</f>
        <v>0</v>
      </c>
      <c r="AM849" s="780">
        <f t="shared" si="2695"/>
        <v>0</v>
      </c>
      <c r="AN849" s="780">
        <f t="shared" si="2695"/>
        <v>0</v>
      </c>
      <c r="AO849" s="780">
        <f t="shared" si="2695"/>
        <v>0</v>
      </c>
      <c r="AP849" s="780">
        <f t="shared" si="2695"/>
        <v>0</v>
      </c>
      <c r="AQ849" s="780">
        <f t="shared" si="2695"/>
        <v>0</v>
      </c>
      <c r="AR849" s="780">
        <f t="shared" si="2695"/>
        <v>0</v>
      </c>
      <c r="AS849" s="780">
        <f t="shared" si="2695"/>
        <v>0</v>
      </c>
      <c r="AT849" s="780">
        <f t="shared" si="2695"/>
        <v>0</v>
      </c>
      <c r="AU849" s="780">
        <f t="shared" si="2695"/>
        <v>0</v>
      </c>
      <c r="AV849" s="780">
        <f t="shared" si="2695"/>
        <v>0</v>
      </c>
      <c r="AW849" s="780">
        <f t="shared" si="2695"/>
        <v>0</v>
      </c>
      <c r="AX849" s="780"/>
      <c r="AY849" s="780"/>
      <c r="AZ849" s="780"/>
      <c r="BA849" s="780"/>
      <c r="BB849" s="780"/>
      <c r="BC849" s="779"/>
      <c r="BD849" s="780">
        <f t="shared" ref="BD849:BO849" si="2696">SUM(BD391)</f>
        <v>0</v>
      </c>
      <c r="BE849" s="780">
        <f t="shared" si="2696"/>
        <v>0</v>
      </c>
      <c r="BF849" s="780">
        <f t="shared" si="2696"/>
        <v>0</v>
      </c>
      <c r="BG849" s="780">
        <f t="shared" si="2696"/>
        <v>0</v>
      </c>
      <c r="BH849" s="780">
        <f t="shared" si="2696"/>
        <v>0</v>
      </c>
      <c r="BI849" s="780">
        <f t="shared" si="2696"/>
        <v>0</v>
      </c>
      <c r="BJ849" s="780">
        <f t="shared" si="2696"/>
        <v>0</v>
      </c>
      <c r="BK849" s="780">
        <f t="shared" si="2696"/>
        <v>0</v>
      </c>
      <c r="BL849" s="780">
        <f t="shared" si="2696"/>
        <v>0</v>
      </c>
      <c r="BM849" s="780">
        <f t="shared" si="2696"/>
        <v>0</v>
      </c>
      <c r="BN849" s="780">
        <f t="shared" si="2696"/>
        <v>0</v>
      </c>
      <c r="BO849" s="780">
        <f t="shared" si="2696"/>
        <v>0</v>
      </c>
      <c r="BP849" s="780"/>
      <c r="BQ849" s="780"/>
      <c r="BR849" s="780"/>
      <c r="BS849" s="780"/>
      <c r="BT849" s="780"/>
      <c r="BU849" s="779"/>
      <c r="BV849" s="1467">
        <f>SUM(BV391)</f>
        <v>0</v>
      </c>
      <c r="BW849" s="780">
        <f>SUM(BW391)</f>
        <v>0</v>
      </c>
      <c r="BX849" s="780">
        <f>SUM(BX391)</f>
        <v>0</v>
      </c>
      <c r="BY849" s="780">
        <f>SUM(BY391)</f>
        <v>0</v>
      </c>
      <c r="BZ849" s="603">
        <f t="shared" si="2592"/>
        <v>0</v>
      </c>
      <c r="CA849" s="603">
        <f t="shared" si="2593"/>
        <v>0</v>
      </c>
      <c r="CB849" s="603">
        <f t="shared" si="2594"/>
        <v>0</v>
      </c>
      <c r="CC849" s="668">
        <f t="shared" si="2595"/>
        <v>0</v>
      </c>
      <c r="CD849" s="1072">
        <f t="shared" si="2622"/>
        <v>0</v>
      </c>
      <c r="CE849" s="1073">
        <f t="shared" si="2688"/>
        <v>0</v>
      </c>
      <c r="CF849" s="1073">
        <f t="shared" si="2688"/>
        <v>0</v>
      </c>
      <c r="CG849" s="1073">
        <f t="shared" si="2688"/>
        <v>0</v>
      </c>
      <c r="CH849" s="1073">
        <f t="shared" si="2688"/>
        <v>0</v>
      </c>
      <c r="CI849" s="1074">
        <f t="shared" si="2688"/>
        <v>0</v>
      </c>
      <c r="CJ849" s="1074">
        <f t="shared" si="2688"/>
        <v>0</v>
      </c>
      <c r="CK849" s="1073">
        <f t="shared" si="2688"/>
        <v>0</v>
      </c>
      <c r="CL849" s="1073">
        <f t="shared" si="2688"/>
        <v>0</v>
      </c>
      <c r="CM849" s="1073">
        <f t="shared" si="2688"/>
        <v>0</v>
      </c>
      <c r="CN849" s="1073">
        <f t="shared" si="2688"/>
        <v>0</v>
      </c>
      <c r="CO849" s="1072">
        <f t="shared" si="2688"/>
        <v>0</v>
      </c>
      <c r="CP849" s="520" t="str">
        <f t="shared" si="2597"/>
        <v/>
      </c>
      <c r="CQ849" s="521" t="str">
        <f t="shared" si="2598"/>
        <v/>
      </c>
      <c r="CR849" s="522" t="str">
        <f t="shared" si="2599"/>
        <v/>
      </c>
      <c r="CS849" s="522">
        <f t="shared" si="2600"/>
        <v>0</v>
      </c>
      <c r="CT849" s="522">
        <f t="shared" si="2601"/>
        <v>0</v>
      </c>
      <c r="CU849" s="522">
        <f t="shared" si="2602"/>
        <v>0</v>
      </c>
      <c r="CV849" s="522">
        <f t="shared" si="2603"/>
        <v>0</v>
      </c>
      <c r="CW849" s="523">
        <f t="shared" si="2604"/>
        <v>0</v>
      </c>
      <c r="CX849" s="523">
        <f t="shared" si="2605"/>
        <v>0</v>
      </c>
      <c r="CY849" s="523">
        <f t="shared" si="2606"/>
        <v>0</v>
      </c>
      <c r="CZ849" s="522">
        <f t="shared" si="2607"/>
        <v>0</v>
      </c>
      <c r="DA849" s="522">
        <f t="shared" si="2608"/>
        <v>0</v>
      </c>
      <c r="DB849" s="522">
        <f t="shared" si="2609"/>
        <v>0</v>
      </c>
      <c r="DC849" s="522">
        <f t="shared" si="2610"/>
        <v>0</v>
      </c>
      <c r="DD849" s="522">
        <f t="shared" si="2611"/>
        <v>0</v>
      </c>
      <c r="DE849" s="521" t="str">
        <f t="shared" si="2612"/>
        <v/>
      </c>
      <c r="DF849" s="520" t="str">
        <f t="shared" si="2613"/>
        <v/>
      </c>
      <c r="DG849" s="631">
        <f t="shared" si="2614"/>
        <v>12</v>
      </c>
      <c r="DH849" s="96">
        <f t="shared" si="2615"/>
        <v>12</v>
      </c>
      <c r="DI849" s="96">
        <f t="shared" si="2616"/>
        <v>12</v>
      </c>
      <c r="DJ849" s="96">
        <f t="shared" si="2617"/>
        <v>12</v>
      </c>
      <c r="DK849" s="467"/>
      <c r="DL849" s="599"/>
      <c r="DM849" s="599"/>
      <c r="DN849" s="599"/>
      <c r="DO849" s="599"/>
      <c r="DP849" s="599"/>
      <c r="DQ849" s="599"/>
      <c r="DR849" s="599"/>
      <c r="DS849" s="782"/>
      <c r="DT849" s="468"/>
    </row>
    <row r="850" spans="1:124" s="470" customFormat="1" ht="15.75" customHeight="1">
      <c r="A850" s="777" t="s">
        <v>382</v>
      </c>
      <c r="B850" s="779"/>
      <c r="C850" s="779"/>
      <c r="D850" s="779"/>
      <c r="E850" s="779"/>
      <c r="F850" s="779"/>
      <c r="G850" s="779"/>
      <c r="H850" s="779"/>
      <c r="I850" s="779"/>
      <c r="J850" s="779"/>
      <c r="K850" s="779"/>
      <c r="L850" s="779"/>
      <c r="M850" s="779"/>
      <c r="N850" s="779"/>
      <c r="O850" s="779"/>
      <c r="P850" s="779"/>
      <c r="Q850" s="779"/>
      <c r="R850" s="779"/>
      <c r="S850" s="779"/>
      <c r="T850" s="779"/>
      <c r="U850" s="779"/>
      <c r="V850" s="779"/>
      <c r="W850" s="779"/>
      <c r="X850" s="779"/>
      <c r="Y850" s="779"/>
      <c r="Z850" s="779"/>
      <c r="AA850" s="779"/>
      <c r="AB850" s="779"/>
      <c r="AC850" s="779"/>
      <c r="AD850" s="779"/>
      <c r="AE850" s="779"/>
      <c r="AF850" s="779"/>
      <c r="AG850" s="779"/>
      <c r="AH850" s="779"/>
      <c r="AI850" s="779"/>
      <c r="AJ850" s="779"/>
      <c r="AK850" s="779"/>
      <c r="AL850" s="779"/>
      <c r="AM850" s="779"/>
      <c r="AN850" s="779"/>
      <c r="AO850" s="779"/>
      <c r="AP850" s="779"/>
      <c r="AQ850" s="779"/>
      <c r="AR850" s="779"/>
      <c r="AS850" s="779"/>
      <c r="AT850" s="779"/>
      <c r="AU850" s="779"/>
      <c r="AV850" s="779"/>
      <c r="AW850" s="779"/>
      <c r="AX850" s="779"/>
      <c r="AY850" s="779"/>
      <c r="AZ850" s="779"/>
      <c r="BA850" s="779"/>
      <c r="BB850" s="779"/>
      <c r="BC850" s="779"/>
      <c r="BD850" s="779"/>
      <c r="BE850" s="779"/>
      <c r="BF850" s="779"/>
      <c r="BG850" s="779"/>
      <c r="BH850" s="779"/>
      <c r="BI850" s="779"/>
      <c r="BJ850" s="779"/>
      <c r="BK850" s="779"/>
      <c r="BL850" s="779"/>
      <c r="BM850" s="779"/>
      <c r="BN850" s="779"/>
      <c r="BO850" s="779"/>
      <c r="BP850" s="779"/>
      <c r="BQ850" s="779"/>
      <c r="BR850" s="779"/>
      <c r="BS850" s="779"/>
      <c r="BT850" s="779"/>
      <c r="BU850" s="779"/>
      <c r="BV850" s="779"/>
      <c r="BW850" s="779"/>
      <c r="BX850" s="779"/>
      <c r="BY850" s="779"/>
      <c r="BZ850" s="785"/>
      <c r="CA850" s="785"/>
      <c r="CB850" s="785"/>
      <c r="CC850" s="786"/>
      <c r="CD850" s="1078"/>
      <c r="CE850" s="1078"/>
      <c r="CF850" s="1078"/>
      <c r="CG850" s="1078"/>
      <c r="CH850" s="1078"/>
      <c r="CI850" s="1078"/>
      <c r="CJ850" s="1078"/>
      <c r="CK850" s="1078"/>
      <c r="CL850" s="1078"/>
      <c r="CM850" s="1078"/>
      <c r="CN850" s="1078"/>
      <c r="CO850" s="1078"/>
      <c r="CP850" s="788"/>
      <c r="CQ850" s="787"/>
      <c r="CR850" s="787"/>
      <c r="CS850" s="787"/>
      <c r="CT850" s="787"/>
      <c r="CU850" s="787"/>
      <c r="CV850" s="787"/>
      <c r="CW850" s="787"/>
      <c r="CX850" s="787"/>
      <c r="CY850" s="787"/>
      <c r="CZ850" s="787"/>
      <c r="DA850" s="787"/>
      <c r="DB850" s="787"/>
      <c r="DC850" s="787"/>
      <c r="DD850" s="787"/>
      <c r="DE850" s="787"/>
      <c r="DF850" s="787"/>
      <c r="DG850" s="631"/>
      <c r="DH850" s="96"/>
      <c r="DI850" s="96"/>
      <c r="DJ850" s="96"/>
      <c r="DK850" s="467"/>
      <c r="DL850" s="468"/>
      <c r="DM850" s="468"/>
      <c r="DN850" s="468"/>
      <c r="DO850" s="468"/>
      <c r="DP850" s="468"/>
      <c r="DQ850" s="468"/>
      <c r="DR850" s="468"/>
      <c r="DS850" s="784"/>
      <c r="DT850" s="468"/>
    </row>
    <row r="851" spans="1:124" s="470" customFormat="1" ht="15.75" customHeight="1">
      <c r="A851" s="598" t="str">
        <f>A428</f>
        <v>FISHING -- see worksheet Data 3</v>
      </c>
      <c r="B851" s="780">
        <f t="shared" ref="B851:M851" si="2697">SUM(B437)</f>
        <v>0</v>
      </c>
      <c r="C851" s="780">
        <f t="shared" si="2697"/>
        <v>0</v>
      </c>
      <c r="D851" s="780">
        <f t="shared" si="2697"/>
        <v>0</v>
      </c>
      <c r="E851" s="780">
        <f t="shared" si="2697"/>
        <v>0</v>
      </c>
      <c r="F851" s="780">
        <f t="shared" si="2697"/>
        <v>0</v>
      </c>
      <c r="G851" s="780">
        <f t="shared" si="2697"/>
        <v>0</v>
      </c>
      <c r="H851" s="780">
        <f t="shared" si="2697"/>
        <v>0</v>
      </c>
      <c r="I851" s="780">
        <f t="shared" si="2697"/>
        <v>0</v>
      </c>
      <c r="J851" s="780">
        <f t="shared" si="2697"/>
        <v>0</v>
      </c>
      <c r="K851" s="780">
        <f t="shared" si="2697"/>
        <v>0</v>
      </c>
      <c r="L851" s="780">
        <f t="shared" si="2697"/>
        <v>0</v>
      </c>
      <c r="M851" s="780">
        <f t="shared" si="2697"/>
        <v>0</v>
      </c>
      <c r="N851" s="780"/>
      <c r="O851" s="780"/>
      <c r="P851" s="780"/>
      <c r="Q851" s="780"/>
      <c r="R851" s="780"/>
      <c r="S851" s="779"/>
      <c r="T851" s="780">
        <f t="shared" ref="T851:AE851" si="2698">SUM(T437)</f>
        <v>0</v>
      </c>
      <c r="U851" s="780">
        <f t="shared" si="2698"/>
        <v>0</v>
      </c>
      <c r="V851" s="780">
        <f t="shared" si="2698"/>
        <v>0</v>
      </c>
      <c r="W851" s="780">
        <f t="shared" si="2698"/>
        <v>0</v>
      </c>
      <c r="X851" s="780">
        <f t="shared" si="2698"/>
        <v>0</v>
      </c>
      <c r="Y851" s="780">
        <f t="shared" si="2698"/>
        <v>0</v>
      </c>
      <c r="Z851" s="780">
        <f t="shared" si="2698"/>
        <v>0</v>
      </c>
      <c r="AA851" s="780">
        <f t="shared" si="2698"/>
        <v>0</v>
      </c>
      <c r="AB851" s="780">
        <f t="shared" si="2698"/>
        <v>0</v>
      </c>
      <c r="AC851" s="780">
        <f t="shared" si="2698"/>
        <v>0</v>
      </c>
      <c r="AD851" s="780">
        <f t="shared" si="2698"/>
        <v>0</v>
      </c>
      <c r="AE851" s="780">
        <f t="shared" si="2698"/>
        <v>0</v>
      </c>
      <c r="AF851" s="780"/>
      <c r="AG851" s="780"/>
      <c r="AH851" s="780"/>
      <c r="AI851" s="780"/>
      <c r="AJ851" s="780"/>
      <c r="AK851" s="779"/>
      <c r="AL851" s="780">
        <f t="shared" ref="AL851:AW851" si="2699">SUM(AL437)</f>
        <v>0</v>
      </c>
      <c r="AM851" s="780">
        <f t="shared" si="2699"/>
        <v>0</v>
      </c>
      <c r="AN851" s="780">
        <f t="shared" si="2699"/>
        <v>0</v>
      </c>
      <c r="AO851" s="780">
        <f t="shared" si="2699"/>
        <v>0</v>
      </c>
      <c r="AP851" s="780">
        <f t="shared" si="2699"/>
        <v>0</v>
      </c>
      <c r="AQ851" s="780">
        <f t="shared" si="2699"/>
        <v>0</v>
      </c>
      <c r="AR851" s="780">
        <f t="shared" si="2699"/>
        <v>0</v>
      </c>
      <c r="AS851" s="780">
        <f t="shared" si="2699"/>
        <v>0</v>
      </c>
      <c r="AT851" s="780">
        <f t="shared" si="2699"/>
        <v>0</v>
      </c>
      <c r="AU851" s="780">
        <f t="shared" si="2699"/>
        <v>0</v>
      </c>
      <c r="AV851" s="780">
        <f t="shared" si="2699"/>
        <v>0</v>
      </c>
      <c r="AW851" s="780">
        <f t="shared" si="2699"/>
        <v>0</v>
      </c>
      <c r="AX851" s="780"/>
      <c r="AY851" s="780"/>
      <c r="AZ851" s="780"/>
      <c r="BA851" s="780"/>
      <c r="BB851" s="780"/>
      <c r="BC851" s="779"/>
      <c r="BD851" s="780">
        <f t="shared" ref="BD851:BO851" si="2700">SUM(BD437)</f>
        <v>0</v>
      </c>
      <c r="BE851" s="780">
        <f t="shared" si="2700"/>
        <v>0</v>
      </c>
      <c r="BF851" s="780">
        <f t="shared" si="2700"/>
        <v>0</v>
      </c>
      <c r="BG851" s="780">
        <f t="shared" si="2700"/>
        <v>0</v>
      </c>
      <c r="BH851" s="780">
        <f t="shared" si="2700"/>
        <v>0</v>
      </c>
      <c r="BI851" s="780">
        <f t="shared" si="2700"/>
        <v>0</v>
      </c>
      <c r="BJ851" s="780">
        <f t="shared" si="2700"/>
        <v>0</v>
      </c>
      <c r="BK851" s="780">
        <f t="shared" si="2700"/>
        <v>0</v>
      </c>
      <c r="BL851" s="780">
        <f t="shared" si="2700"/>
        <v>0</v>
      </c>
      <c r="BM851" s="780">
        <f t="shared" si="2700"/>
        <v>0</v>
      </c>
      <c r="BN851" s="780">
        <f t="shared" si="2700"/>
        <v>0</v>
      </c>
      <c r="BO851" s="780">
        <f t="shared" si="2700"/>
        <v>0</v>
      </c>
      <c r="BP851" s="780"/>
      <c r="BQ851" s="780"/>
      <c r="BR851" s="780"/>
      <c r="BS851" s="780"/>
      <c r="BT851" s="780"/>
      <c r="BU851" s="779"/>
      <c r="BV851" s="780">
        <f>SUM(BV437)</f>
        <v>0</v>
      </c>
      <c r="BW851" s="780">
        <f>SUM(BW437)</f>
        <v>0</v>
      </c>
      <c r="BX851" s="780">
        <f>SUM(BX437)</f>
        <v>0</v>
      </c>
      <c r="BY851" s="780">
        <f>SUM(BY437)</f>
        <v>0</v>
      </c>
      <c r="BZ851" s="603">
        <f>IF(DG851&lt;3,"",(SUM(B851:R851)-MIN(B851:R851)-MAX(B851:R851))/(DG851-2))</f>
        <v>0</v>
      </c>
      <c r="CA851" s="603">
        <f>IF(DH851&lt;3,"",(SUM(T851:AJ851)-MIN(T851:AJ851)-MAX(T851:AJ851))/(DH851-2))</f>
        <v>0</v>
      </c>
      <c r="CB851" s="603">
        <f>IF(DI851&lt;3,"",(SUM(AL851:BB851)-MIN(AL851:BB851)-MAX(AL851:BB851))/(DI851-2))</f>
        <v>0</v>
      </c>
      <c r="CC851" s="668">
        <f>IF(DJ851&lt;3,"",(SUM(BD851:BT851)-MIN(BD851:BT851)-MAX(BD851:BT851))/(DJ851-2))</f>
        <v>0</v>
      </c>
      <c r="CD851" s="1072">
        <f t="shared" ref="CD851:CO852" si="2701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073">
        <f t="shared" si="2701"/>
        <v>0</v>
      </c>
      <c r="CF851" s="1073">
        <f t="shared" si="2701"/>
        <v>0</v>
      </c>
      <c r="CG851" s="1073">
        <f t="shared" si="2701"/>
        <v>0</v>
      </c>
      <c r="CH851" s="1073">
        <f t="shared" si="2701"/>
        <v>0</v>
      </c>
      <c r="CI851" s="1074">
        <f t="shared" si="2701"/>
        <v>0</v>
      </c>
      <c r="CJ851" s="1074">
        <f t="shared" si="2701"/>
        <v>0</v>
      </c>
      <c r="CK851" s="1073">
        <f t="shared" si="2701"/>
        <v>0</v>
      </c>
      <c r="CL851" s="1073">
        <f t="shared" si="2701"/>
        <v>0</v>
      </c>
      <c r="CM851" s="1073">
        <f t="shared" si="2701"/>
        <v>0</v>
      </c>
      <c r="CN851" s="1073">
        <f t="shared" si="2701"/>
        <v>0</v>
      </c>
      <c r="CO851" s="1072">
        <f t="shared" si="2701"/>
        <v>0</v>
      </c>
      <c r="CP851" s="520" t="str">
        <f t="shared" ref="CP851:CY852" si="2702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1" t="str">
        <f t="shared" si="2702"/>
        <v/>
      </c>
      <c r="CR851" s="522" t="str">
        <f t="shared" si="2702"/>
        <v/>
      </c>
      <c r="CS851" s="522">
        <f t="shared" si="2702"/>
        <v>0</v>
      </c>
      <c r="CT851" s="522">
        <f t="shared" si="2702"/>
        <v>0</v>
      </c>
      <c r="CU851" s="522">
        <f t="shared" si="2702"/>
        <v>0</v>
      </c>
      <c r="CV851" s="522">
        <f t="shared" si="2702"/>
        <v>0</v>
      </c>
      <c r="CW851" s="523">
        <f t="shared" si="2702"/>
        <v>0</v>
      </c>
      <c r="CX851" s="523">
        <f t="shared" si="2702"/>
        <v>0</v>
      </c>
      <c r="CY851" s="523">
        <f t="shared" si="2702"/>
        <v>0</v>
      </c>
      <c r="CZ851" s="522">
        <f t="shared" ref="CZ851:DF852" si="2703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22">
        <f t="shared" si="2703"/>
        <v>0</v>
      </c>
      <c r="DB851" s="522">
        <f t="shared" si="2703"/>
        <v>0</v>
      </c>
      <c r="DC851" s="522">
        <f t="shared" si="2703"/>
        <v>0</v>
      </c>
      <c r="DD851" s="522">
        <f t="shared" si="2703"/>
        <v>0</v>
      </c>
      <c r="DE851" s="521" t="str">
        <f t="shared" si="2703"/>
        <v/>
      </c>
      <c r="DF851" s="520" t="str">
        <f t="shared" si="2703"/>
        <v/>
      </c>
      <c r="DG851" s="631">
        <f>COUNT(B851:R851)</f>
        <v>12</v>
      </c>
      <c r="DH851" s="96">
        <f>COUNT(T851:AJ851)</f>
        <v>12</v>
      </c>
      <c r="DI851" s="96">
        <f>COUNT(AL851:BB851)</f>
        <v>12</v>
      </c>
      <c r="DJ851" s="96">
        <f>COUNT(BD851:BT851)</f>
        <v>12</v>
      </c>
      <c r="DK851" s="467"/>
      <c r="DL851" s="599"/>
      <c r="DM851" s="599"/>
      <c r="DN851" s="599"/>
      <c r="DO851" s="599"/>
      <c r="DP851" s="599"/>
      <c r="DQ851" s="599"/>
      <c r="DR851" s="599"/>
      <c r="DS851" s="782"/>
      <c r="DT851" s="468"/>
    </row>
    <row r="852" spans="1:124" s="470" customFormat="1" ht="15.75" customHeight="1">
      <c r="A852" s="598" t="str">
        <f>A438</f>
        <v>WILD FOODS -- see worksheet Data 3</v>
      </c>
      <c r="B852" s="780">
        <f t="shared" ref="B852:M852" si="2704">SUM(B447)</f>
        <v>0</v>
      </c>
      <c r="C852" s="780">
        <f t="shared" si="2704"/>
        <v>0</v>
      </c>
      <c r="D852" s="780">
        <f t="shared" si="2704"/>
        <v>0</v>
      </c>
      <c r="E852" s="780">
        <f t="shared" si="2704"/>
        <v>0</v>
      </c>
      <c r="F852" s="780">
        <f t="shared" si="2704"/>
        <v>0</v>
      </c>
      <c r="G852" s="780">
        <f t="shared" si="2704"/>
        <v>0</v>
      </c>
      <c r="H852" s="780">
        <f t="shared" si="2704"/>
        <v>0</v>
      </c>
      <c r="I852" s="780">
        <f t="shared" si="2704"/>
        <v>0</v>
      </c>
      <c r="J852" s="780">
        <f t="shared" si="2704"/>
        <v>0</v>
      </c>
      <c r="K852" s="780">
        <f t="shared" si="2704"/>
        <v>0</v>
      </c>
      <c r="L852" s="780">
        <f t="shared" si="2704"/>
        <v>0</v>
      </c>
      <c r="M852" s="780">
        <f t="shared" si="2704"/>
        <v>0</v>
      </c>
      <c r="N852" s="780"/>
      <c r="O852" s="780"/>
      <c r="P852" s="780"/>
      <c r="Q852" s="780"/>
      <c r="R852" s="780"/>
      <c r="S852" s="779"/>
      <c r="T852" s="780">
        <f t="shared" ref="T852:AE852" si="2705">SUM(T447)</f>
        <v>0</v>
      </c>
      <c r="U852" s="780">
        <f t="shared" si="2705"/>
        <v>0</v>
      </c>
      <c r="V852" s="780">
        <f t="shared" si="2705"/>
        <v>0</v>
      </c>
      <c r="W852" s="780">
        <f t="shared" si="2705"/>
        <v>0</v>
      </c>
      <c r="X852" s="780">
        <f t="shared" si="2705"/>
        <v>0</v>
      </c>
      <c r="Y852" s="780">
        <f t="shared" si="2705"/>
        <v>0</v>
      </c>
      <c r="Z852" s="780">
        <f t="shared" si="2705"/>
        <v>0</v>
      </c>
      <c r="AA852" s="780">
        <f t="shared" si="2705"/>
        <v>0</v>
      </c>
      <c r="AB852" s="780">
        <f t="shared" si="2705"/>
        <v>0</v>
      </c>
      <c r="AC852" s="780">
        <f t="shared" si="2705"/>
        <v>0</v>
      </c>
      <c r="AD852" s="780">
        <f t="shared" si="2705"/>
        <v>0</v>
      </c>
      <c r="AE852" s="780">
        <f t="shared" si="2705"/>
        <v>0</v>
      </c>
      <c r="AF852" s="780"/>
      <c r="AG852" s="780"/>
      <c r="AH852" s="780"/>
      <c r="AI852" s="780"/>
      <c r="AJ852" s="780"/>
      <c r="AK852" s="779"/>
      <c r="AL852" s="780">
        <f t="shared" ref="AL852:AW852" si="2706">SUM(AL447)</f>
        <v>0</v>
      </c>
      <c r="AM852" s="780">
        <f t="shared" si="2706"/>
        <v>0</v>
      </c>
      <c r="AN852" s="780">
        <f t="shared" si="2706"/>
        <v>0</v>
      </c>
      <c r="AO852" s="780">
        <f t="shared" si="2706"/>
        <v>0</v>
      </c>
      <c r="AP852" s="780">
        <f t="shared" si="2706"/>
        <v>0</v>
      </c>
      <c r="AQ852" s="780">
        <f t="shared" si="2706"/>
        <v>0</v>
      </c>
      <c r="AR852" s="780">
        <f t="shared" si="2706"/>
        <v>0</v>
      </c>
      <c r="AS852" s="780">
        <f t="shared" si="2706"/>
        <v>0</v>
      </c>
      <c r="AT852" s="780">
        <f t="shared" si="2706"/>
        <v>0</v>
      </c>
      <c r="AU852" s="780">
        <f t="shared" si="2706"/>
        <v>0</v>
      </c>
      <c r="AV852" s="780">
        <f t="shared" si="2706"/>
        <v>0</v>
      </c>
      <c r="AW852" s="780">
        <f t="shared" si="2706"/>
        <v>0</v>
      </c>
      <c r="AX852" s="780"/>
      <c r="AY852" s="780"/>
      <c r="AZ852" s="780"/>
      <c r="BA852" s="780"/>
      <c r="BB852" s="780"/>
      <c r="BC852" s="779"/>
      <c r="BD852" s="780">
        <f t="shared" ref="BD852:BO852" si="2707">SUM(BD447)</f>
        <v>0</v>
      </c>
      <c r="BE852" s="780">
        <f t="shared" si="2707"/>
        <v>0</v>
      </c>
      <c r="BF852" s="780">
        <f t="shared" si="2707"/>
        <v>0</v>
      </c>
      <c r="BG852" s="780">
        <f t="shared" si="2707"/>
        <v>0</v>
      </c>
      <c r="BH852" s="780">
        <f t="shared" si="2707"/>
        <v>0</v>
      </c>
      <c r="BI852" s="780">
        <f t="shared" si="2707"/>
        <v>0</v>
      </c>
      <c r="BJ852" s="780">
        <f t="shared" si="2707"/>
        <v>0</v>
      </c>
      <c r="BK852" s="780">
        <f t="shared" si="2707"/>
        <v>0</v>
      </c>
      <c r="BL852" s="780">
        <f t="shared" si="2707"/>
        <v>0</v>
      </c>
      <c r="BM852" s="780">
        <f t="shared" si="2707"/>
        <v>0</v>
      </c>
      <c r="BN852" s="780">
        <f t="shared" si="2707"/>
        <v>0</v>
      </c>
      <c r="BO852" s="780">
        <f t="shared" si="2707"/>
        <v>0</v>
      </c>
      <c r="BP852" s="780"/>
      <c r="BQ852" s="780"/>
      <c r="BR852" s="780"/>
      <c r="BS852" s="780"/>
      <c r="BT852" s="780"/>
      <c r="BU852" s="779"/>
      <c r="BV852" s="780">
        <f>SUM(BV447)</f>
        <v>0</v>
      </c>
      <c r="BW852" s="780">
        <f>SUM(BW447)</f>
        <v>0</v>
      </c>
      <c r="BX852" s="780">
        <f>SUM(BX447)</f>
        <v>0</v>
      </c>
      <c r="BY852" s="780">
        <f>SUM(BY447)</f>
        <v>0</v>
      </c>
      <c r="BZ852" s="603">
        <f>IF(DG852&lt;3,"",(SUM(B852:R852)-MIN(B852:R852)-MAX(B852:R852))/(DG852-2))</f>
        <v>0</v>
      </c>
      <c r="CA852" s="603">
        <f>IF(DH852&lt;3,"",(SUM(T852:AJ852)-MIN(T852:AJ852)-MAX(T852:AJ852))/(DH852-2))</f>
        <v>0</v>
      </c>
      <c r="CB852" s="603">
        <f>IF(DI852&lt;3,"",(SUM(AL852:BB852)-MIN(AL852:BB852)-MAX(AL852:BB852))/(DI852-2))</f>
        <v>0</v>
      </c>
      <c r="CC852" s="668">
        <f>IF(DJ852&lt;3,"",(SUM(BD852:BT852)-MIN(BD852:BT852)-MAX(BD852:BT852))/(DJ852-2))</f>
        <v>0</v>
      </c>
      <c r="CD852" s="1072">
        <f t="shared" si="2701"/>
        <v>0</v>
      </c>
      <c r="CE852" s="1073">
        <f t="shared" ref="CE852:CO852" si="2708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073">
        <f t="shared" si="2708"/>
        <v>0</v>
      </c>
      <c r="CG852" s="1073">
        <f t="shared" si="2708"/>
        <v>0</v>
      </c>
      <c r="CH852" s="1073">
        <f t="shared" si="2708"/>
        <v>0</v>
      </c>
      <c r="CI852" s="1074">
        <f t="shared" si="2708"/>
        <v>0</v>
      </c>
      <c r="CJ852" s="1074">
        <f t="shared" si="2708"/>
        <v>0</v>
      </c>
      <c r="CK852" s="1073">
        <f t="shared" si="2708"/>
        <v>0</v>
      </c>
      <c r="CL852" s="1073">
        <f t="shared" si="2708"/>
        <v>0</v>
      </c>
      <c r="CM852" s="1073">
        <f t="shared" si="2708"/>
        <v>0</v>
      </c>
      <c r="CN852" s="1073">
        <f t="shared" si="2708"/>
        <v>0</v>
      </c>
      <c r="CO852" s="1072">
        <f t="shared" si="2708"/>
        <v>0</v>
      </c>
      <c r="CP852" s="520" t="str">
        <f t="shared" si="2702"/>
        <v/>
      </c>
      <c r="CQ852" s="521" t="str">
        <f t="shared" si="2702"/>
        <v/>
      </c>
      <c r="CR852" s="522" t="str">
        <f t="shared" si="2702"/>
        <v/>
      </c>
      <c r="CS852" s="522">
        <f t="shared" si="2702"/>
        <v>0</v>
      </c>
      <c r="CT852" s="522">
        <f t="shared" si="2702"/>
        <v>0</v>
      </c>
      <c r="CU852" s="522">
        <f t="shared" si="2702"/>
        <v>0</v>
      </c>
      <c r="CV852" s="522">
        <f t="shared" si="2702"/>
        <v>0</v>
      </c>
      <c r="CW852" s="523">
        <f t="shared" si="2702"/>
        <v>0</v>
      </c>
      <c r="CX852" s="523">
        <f t="shared" si="2702"/>
        <v>0</v>
      </c>
      <c r="CY852" s="523">
        <f t="shared" si="2702"/>
        <v>0</v>
      </c>
      <c r="CZ852" s="522">
        <f t="shared" si="2703"/>
        <v>0</v>
      </c>
      <c r="DA852" s="522">
        <f t="shared" si="2703"/>
        <v>0</v>
      </c>
      <c r="DB852" s="522">
        <f t="shared" si="2703"/>
        <v>0</v>
      </c>
      <c r="DC852" s="522">
        <f t="shared" si="2703"/>
        <v>0</v>
      </c>
      <c r="DD852" s="522">
        <f t="shared" si="2703"/>
        <v>0</v>
      </c>
      <c r="DE852" s="521" t="str">
        <f t="shared" si="2703"/>
        <v/>
      </c>
      <c r="DF852" s="520" t="str">
        <f t="shared" si="2703"/>
        <v/>
      </c>
      <c r="DG852" s="631">
        <f>COUNT(B852:R852)</f>
        <v>12</v>
      </c>
      <c r="DH852" s="96">
        <f>COUNT(T852:AJ852)</f>
        <v>12</v>
      </c>
      <c r="DI852" s="96">
        <f>COUNT(AL852:BB852)</f>
        <v>12</v>
      </c>
      <c r="DJ852" s="96">
        <f>COUNT(BD852:BT852)</f>
        <v>12</v>
      </c>
      <c r="DK852" s="467"/>
      <c r="DL852" s="599"/>
      <c r="DM852" s="599"/>
      <c r="DN852" s="599"/>
      <c r="DO852" s="599"/>
      <c r="DP852" s="599"/>
      <c r="DQ852" s="599"/>
      <c r="DR852" s="599"/>
      <c r="DS852" s="782"/>
      <c r="DT852" s="468"/>
    </row>
    <row r="853" spans="1:124" s="470" customFormat="1" ht="15.75" customHeight="1">
      <c r="A853" s="777" t="s">
        <v>21</v>
      </c>
      <c r="B853" s="779"/>
      <c r="C853" s="779"/>
      <c r="D853" s="779"/>
      <c r="E853" s="779"/>
      <c r="F853" s="779"/>
      <c r="G853" s="779"/>
      <c r="H853" s="779"/>
      <c r="I853" s="779"/>
      <c r="J853" s="779"/>
      <c r="K853" s="779"/>
      <c r="L853" s="779"/>
      <c r="M853" s="779"/>
      <c r="N853" s="779"/>
      <c r="O853" s="779"/>
      <c r="P853" s="779"/>
      <c r="Q853" s="779"/>
      <c r="R853" s="779"/>
      <c r="S853" s="754"/>
      <c r="T853" s="779"/>
      <c r="U853" s="779"/>
      <c r="V853" s="779"/>
      <c r="W853" s="779"/>
      <c r="X853" s="779"/>
      <c r="Y853" s="779"/>
      <c r="Z853" s="779"/>
      <c r="AA853" s="779"/>
      <c r="AB853" s="779"/>
      <c r="AC853" s="779"/>
      <c r="AD853" s="779"/>
      <c r="AE853" s="779"/>
      <c r="AF853" s="779"/>
      <c r="AG853" s="779"/>
      <c r="AH853" s="779"/>
      <c r="AI853" s="779"/>
      <c r="AJ853" s="779"/>
      <c r="AK853" s="754"/>
      <c r="AL853" s="779"/>
      <c r="AM853" s="779"/>
      <c r="AN853" s="779"/>
      <c r="AO853" s="779"/>
      <c r="AP853" s="779"/>
      <c r="AQ853" s="779"/>
      <c r="AR853" s="779"/>
      <c r="AS853" s="779"/>
      <c r="AT853" s="779"/>
      <c r="AU853" s="779"/>
      <c r="AV853" s="779"/>
      <c r="AW853" s="779"/>
      <c r="AX853" s="779"/>
      <c r="AY853" s="779"/>
      <c r="AZ853" s="779"/>
      <c r="BA853" s="779"/>
      <c r="BB853" s="779"/>
      <c r="BC853" s="754"/>
      <c r="BD853" s="779"/>
      <c r="BE853" s="779"/>
      <c r="BF853" s="779"/>
      <c r="BG853" s="779"/>
      <c r="BH853" s="779"/>
      <c r="BI853" s="779"/>
      <c r="BJ853" s="779"/>
      <c r="BK853" s="779"/>
      <c r="BL853" s="779"/>
      <c r="BM853" s="779"/>
      <c r="BN853" s="779"/>
      <c r="BO853" s="779"/>
      <c r="BP853" s="779"/>
      <c r="BQ853" s="779"/>
      <c r="BR853" s="779"/>
      <c r="BS853" s="779"/>
      <c r="BT853" s="779"/>
      <c r="BU853" s="754"/>
      <c r="BV853" s="779"/>
      <c r="BW853" s="779"/>
      <c r="BX853" s="779"/>
      <c r="BY853" s="779"/>
      <c r="BZ853" s="783"/>
      <c r="CA853" s="783"/>
      <c r="CB853" s="783"/>
      <c r="CC853" s="783"/>
      <c r="CD853" s="1075"/>
      <c r="CE853" s="1099"/>
      <c r="CF853" s="1099"/>
      <c r="CG853" s="1099"/>
      <c r="CH853" s="1099"/>
      <c r="CI853" s="1099"/>
      <c r="CJ853" s="1099"/>
      <c r="CK853" s="1099"/>
      <c r="CL853" s="1099"/>
      <c r="CM853" s="1099"/>
      <c r="CN853" s="1099"/>
      <c r="CO853" s="1075"/>
      <c r="CP853" s="598"/>
      <c r="CQ853" s="188"/>
      <c r="CR853" s="188"/>
      <c r="CS853" s="188"/>
      <c r="CT853" s="188"/>
      <c r="CU853" s="188"/>
      <c r="CV853" s="598"/>
      <c r="CW853" s="598"/>
      <c r="CX853" s="598"/>
      <c r="CY853" s="598"/>
      <c r="CZ853" s="598"/>
      <c r="DA853" s="598"/>
      <c r="DB853" s="598"/>
      <c r="DC853" s="598"/>
      <c r="DD853" s="598"/>
      <c r="DE853" s="598"/>
      <c r="DF853" s="598"/>
      <c r="DG853" s="466"/>
      <c r="DH853" s="190"/>
      <c r="DI853" s="190"/>
      <c r="DJ853" s="190"/>
      <c r="DK853" s="467"/>
      <c r="DL853" s="468"/>
      <c r="DM853" s="468"/>
      <c r="DN853" s="468"/>
      <c r="DO853" s="468"/>
      <c r="DP853" s="468"/>
      <c r="DQ853" s="468"/>
      <c r="DR853" s="468"/>
      <c r="DS853" s="784"/>
      <c r="DT853" s="468"/>
    </row>
    <row r="854" spans="1:124" s="470" customFormat="1" ht="15.75" customHeight="1">
      <c r="A854" s="598" t="str">
        <f>A644</f>
        <v>Labour: Land clearing, construction, herding, slaughtering</v>
      </c>
      <c r="B854" s="780">
        <f t="shared" ref="B854:M854" si="2709">SUM(B649)</f>
        <v>0</v>
      </c>
      <c r="C854" s="780">
        <f t="shared" si="2709"/>
        <v>0</v>
      </c>
      <c r="D854" s="780">
        <f t="shared" si="2709"/>
        <v>0</v>
      </c>
      <c r="E854" s="780">
        <f t="shared" si="2709"/>
        <v>0</v>
      </c>
      <c r="F854" s="780">
        <f t="shared" si="2709"/>
        <v>0</v>
      </c>
      <c r="G854" s="780">
        <f t="shared" si="2709"/>
        <v>0</v>
      </c>
      <c r="H854" s="780">
        <f t="shared" si="2709"/>
        <v>0</v>
      </c>
      <c r="I854" s="780">
        <f t="shared" si="2709"/>
        <v>0</v>
      </c>
      <c r="J854" s="780">
        <f t="shared" si="2709"/>
        <v>0</v>
      </c>
      <c r="K854" s="780">
        <f t="shared" si="2709"/>
        <v>0</v>
      </c>
      <c r="L854" s="780">
        <f t="shared" si="2709"/>
        <v>0</v>
      </c>
      <c r="M854" s="780">
        <f t="shared" si="2709"/>
        <v>0</v>
      </c>
      <c r="N854" s="780"/>
      <c r="O854" s="780"/>
      <c r="P854" s="780"/>
      <c r="Q854" s="780"/>
      <c r="R854" s="780"/>
      <c r="S854" s="779"/>
      <c r="T854" s="780">
        <f t="shared" ref="T854:AE854" si="2710">SUM(T649)</f>
        <v>0</v>
      </c>
      <c r="U854" s="780">
        <f t="shared" si="2710"/>
        <v>0</v>
      </c>
      <c r="V854" s="780">
        <f t="shared" si="2710"/>
        <v>0</v>
      </c>
      <c r="W854" s="780">
        <f t="shared" si="2710"/>
        <v>0</v>
      </c>
      <c r="X854" s="780">
        <f t="shared" si="2710"/>
        <v>0</v>
      </c>
      <c r="Y854" s="780">
        <f t="shared" si="2710"/>
        <v>0</v>
      </c>
      <c r="Z854" s="780">
        <f t="shared" si="2710"/>
        <v>0</v>
      </c>
      <c r="AA854" s="780">
        <f t="shared" si="2710"/>
        <v>0</v>
      </c>
      <c r="AB854" s="780">
        <f t="shared" si="2710"/>
        <v>0</v>
      </c>
      <c r="AC854" s="780">
        <f t="shared" si="2710"/>
        <v>0</v>
      </c>
      <c r="AD854" s="780">
        <f t="shared" si="2710"/>
        <v>0</v>
      </c>
      <c r="AE854" s="780">
        <f t="shared" si="2710"/>
        <v>0</v>
      </c>
      <c r="AF854" s="780"/>
      <c r="AG854" s="780"/>
      <c r="AH854" s="780"/>
      <c r="AI854" s="780"/>
      <c r="AJ854" s="780"/>
      <c r="AK854" s="779"/>
      <c r="AL854" s="780">
        <f t="shared" ref="AL854:AW854" si="2711">SUM(AL649)</f>
        <v>0</v>
      </c>
      <c r="AM854" s="780">
        <f t="shared" si="2711"/>
        <v>0</v>
      </c>
      <c r="AN854" s="780">
        <f t="shared" si="2711"/>
        <v>0</v>
      </c>
      <c r="AO854" s="780">
        <f t="shared" si="2711"/>
        <v>0</v>
      </c>
      <c r="AP854" s="780">
        <f t="shared" si="2711"/>
        <v>0</v>
      </c>
      <c r="AQ854" s="780">
        <f t="shared" si="2711"/>
        <v>0</v>
      </c>
      <c r="AR854" s="780">
        <f t="shared" si="2711"/>
        <v>0</v>
      </c>
      <c r="AS854" s="780">
        <f t="shared" si="2711"/>
        <v>0</v>
      </c>
      <c r="AT854" s="780">
        <f t="shared" si="2711"/>
        <v>0</v>
      </c>
      <c r="AU854" s="780">
        <f t="shared" si="2711"/>
        <v>0</v>
      </c>
      <c r="AV854" s="780">
        <f t="shared" si="2711"/>
        <v>0</v>
      </c>
      <c r="AW854" s="780">
        <f t="shared" si="2711"/>
        <v>0</v>
      </c>
      <c r="AX854" s="780"/>
      <c r="AY854" s="780"/>
      <c r="AZ854" s="780"/>
      <c r="BA854" s="780"/>
      <c r="BB854" s="780"/>
      <c r="BC854" s="779"/>
      <c r="BD854" s="780">
        <f t="shared" ref="BD854:BO854" si="2712">SUM(BD649)</f>
        <v>0</v>
      </c>
      <c r="BE854" s="780">
        <f t="shared" si="2712"/>
        <v>0</v>
      </c>
      <c r="BF854" s="780">
        <f t="shared" si="2712"/>
        <v>0</v>
      </c>
      <c r="BG854" s="780">
        <f t="shared" si="2712"/>
        <v>0</v>
      </c>
      <c r="BH854" s="780">
        <f t="shared" si="2712"/>
        <v>0</v>
      </c>
      <c r="BI854" s="780">
        <f t="shared" si="2712"/>
        <v>0</v>
      </c>
      <c r="BJ854" s="780">
        <f t="shared" si="2712"/>
        <v>0</v>
      </c>
      <c r="BK854" s="780">
        <f t="shared" si="2712"/>
        <v>0</v>
      </c>
      <c r="BL854" s="780">
        <f t="shared" si="2712"/>
        <v>0</v>
      </c>
      <c r="BM854" s="780">
        <f t="shared" si="2712"/>
        <v>0</v>
      </c>
      <c r="BN854" s="780">
        <f t="shared" si="2712"/>
        <v>0</v>
      </c>
      <c r="BO854" s="780">
        <f t="shared" si="2712"/>
        <v>0</v>
      </c>
      <c r="BP854" s="780"/>
      <c r="BQ854" s="780"/>
      <c r="BR854" s="780"/>
      <c r="BS854" s="780"/>
      <c r="BT854" s="780"/>
      <c r="BU854" s="779"/>
      <c r="BV854" s="780">
        <f>SUM(BV649)</f>
        <v>0</v>
      </c>
      <c r="BW854" s="780">
        <f>SUM(BW649)</f>
        <v>0</v>
      </c>
      <c r="BX854" s="780">
        <f>SUM(BX649)</f>
        <v>0</v>
      </c>
      <c r="BY854" s="780">
        <f>SUM(BY649)</f>
        <v>0</v>
      </c>
      <c r="BZ854" s="603">
        <f>IF(DG854&lt;3,"",(SUM(B854:R854)-MIN(B854:R854)-MAX(B854:R854))/(DG854-2))</f>
        <v>0</v>
      </c>
      <c r="CA854" s="603">
        <f>IF(DH854&lt;3,"",(SUM(T854:AJ854)-MIN(T854:AJ854)-MAX(T854:AJ854))/(DH854-2))</f>
        <v>0</v>
      </c>
      <c r="CB854" s="603">
        <f>IF(DI854&lt;3,"",(SUM(AL854:BB854)-MIN(AL854:BB854)-MAX(AL854:BB854))/(DI854-2))</f>
        <v>0</v>
      </c>
      <c r="CC854" s="668">
        <f>IF(DJ854&lt;3,"",(SUM(BD854:BT854)-MIN(BD854:BT854)-MAX(BD854:BT854))/(DJ854-2))</f>
        <v>0</v>
      </c>
      <c r="CD854" s="1072">
        <f t="shared" ref="CD854:CO854" si="2713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073">
        <f t="shared" si="2713"/>
        <v>0</v>
      </c>
      <c r="CF854" s="1073">
        <f t="shared" si="2713"/>
        <v>0</v>
      </c>
      <c r="CG854" s="1073">
        <f t="shared" si="2713"/>
        <v>0</v>
      </c>
      <c r="CH854" s="1073">
        <f t="shared" si="2713"/>
        <v>0</v>
      </c>
      <c r="CI854" s="1074">
        <f t="shared" si="2713"/>
        <v>0</v>
      </c>
      <c r="CJ854" s="1074">
        <f t="shared" si="2713"/>
        <v>0</v>
      </c>
      <c r="CK854" s="1073">
        <f t="shared" si="2713"/>
        <v>0</v>
      </c>
      <c r="CL854" s="1073">
        <f t="shared" si="2713"/>
        <v>0</v>
      </c>
      <c r="CM854" s="1073">
        <f t="shared" si="2713"/>
        <v>0</v>
      </c>
      <c r="CN854" s="1073">
        <f t="shared" si="2713"/>
        <v>0</v>
      </c>
      <c r="CO854" s="1072">
        <f t="shared" si="2713"/>
        <v>0</v>
      </c>
      <c r="CP854" s="520" t="str">
        <f t="shared" ref="CP854:CY857" si="2714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1" t="str">
        <f t="shared" si="2714"/>
        <v/>
      </c>
      <c r="CR854" s="522" t="str">
        <f t="shared" si="2714"/>
        <v/>
      </c>
      <c r="CS854" s="522">
        <f t="shared" si="2714"/>
        <v>0</v>
      </c>
      <c r="CT854" s="522">
        <f t="shared" si="2714"/>
        <v>0</v>
      </c>
      <c r="CU854" s="522">
        <f t="shared" si="2714"/>
        <v>0</v>
      </c>
      <c r="CV854" s="522">
        <f t="shared" si="2714"/>
        <v>0</v>
      </c>
      <c r="CW854" s="523">
        <f t="shared" si="2714"/>
        <v>0</v>
      </c>
      <c r="CX854" s="523">
        <f t="shared" si="2714"/>
        <v>0</v>
      </c>
      <c r="CY854" s="523">
        <f t="shared" si="2714"/>
        <v>0</v>
      </c>
      <c r="CZ854" s="522">
        <f t="shared" ref="CZ854:DF857" si="2715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22">
        <f t="shared" si="2715"/>
        <v>0</v>
      </c>
      <c r="DB854" s="522">
        <f t="shared" si="2715"/>
        <v>0</v>
      </c>
      <c r="DC854" s="522">
        <f t="shared" si="2715"/>
        <v>0</v>
      </c>
      <c r="DD854" s="522">
        <f t="shared" si="2715"/>
        <v>0</v>
      </c>
      <c r="DE854" s="521" t="str">
        <f t="shared" si="2715"/>
        <v/>
      </c>
      <c r="DF854" s="520" t="str">
        <f t="shared" si="2715"/>
        <v/>
      </c>
      <c r="DG854" s="631">
        <f>COUNT(B854:R854)</f>
        <v>12</v>
      </c>
      <c r="DH854" s="96">
        <f>COUNT(T854:AJ854)</f>
        <v>12</v>
      </c>
      <c r="DI854" s="96">
        <f>COUNT(AL854:BB854)</f>
        <v>12</v>
      </c>
      <c r="DJ854" s="96">
        <f>COUNT(BD854:BT854)</f>
        <v>12</v>
      </c>
      <c r="DK854" s="467"/>
      <c r="DL854" s="599"/>
      <c r="DM854" s="599"/>
      <c r="DN854" s="599"/>
      <c r="DO854" s="599"/>
      <c r="DP854" s="599"/>
      <c r="DQ854" s="599"/>
      <c r="DR854" s="599"/>
      <c r="DS854" s="782"/>
      <c r="DT854" s="468"/>
    </row>
    <row r="855" spans="1:124" s="470" customFormat="1" ht="15.75" customHeight="1">
      <c r="A855" s="598" t="str">
        <f>A650</f>
        <v>Labour: Weeding</v>
      </c>
      <c r="B855" s="780">
        <f t="shared" ref="B855:M855" si="2716">SUM(B655)</f>
        <v>0</v>
      </c>
      <c r="C855" s="780">
        <f t="shared" si="2716"/>
        <v>0</v>
      </c>
      <c r="D855" s="780">
        <f t="shared" si="2716"/>
        <v>0</v>
      </c>
      <c r="E855" s="780">
        <f t="shared" si="2716"/>
        <v>0</v>
      </c>
      <c r="F855" s="780">
        <f t="shared" si="2716"/>
        <v>0</v>
      </c>
      <c r="G855" s="780">
        <f t="shared" si="2716"/>
        <v>0</v>
      </c>
      <c r="H855" s="780">
        <f t="shared" si="2716"/>
        <v>0</v>
      </c>
      <c r="I855" s="780">
        <f t="shared" si="2716"/>
        <v>0</v>
      </c>
      <c r="J855" s="780">
        <f t="shared" si="2716"/>
        <v>0</v>
      </c>
      <c r="K855" s="780">
        <f t="shared" si="2716"/>
        <v>0</v>
      </c>
      <c r="L855" s="780">
        <f t="shared" si="2716"/>
        <v>0</v>
      </c>
      <c r="M855" s="780">
        <f t="shared" si="2716"/>
        <v>0</v>
      </c>
      <c r="N855" s="780"/>
      <c r="O855" s="780"/>
      <c r="P855" s="780"/>
      <c r="Q855" s="780"/>
      <c r="R855" s="780"/>
      <c r="S855" s="779"/>
      <c r="T855" s="780">
        <f t="shared" ref="T855:AE855" si="2717">SUM(T655)</f>
        <v>0</v>
      </c>
      <c r="U855" s="780">
        <f t="shared" si="2717"/>
        <v>0</v>
      </c>
      <c r="V855" s="780">
        <f t="shared" si="2717"/>
        <v>0</v>
      </c>
      <c r="W855" s="780">
        <f t="shared" si="2717"/>
        <v>0</v>
      </c>
      <c r="X855" s="780">
        <f t="shared" si="2717"/>
        <v>0</v>
      </c>
      <c r="Y855" s="780">
        <f t="shared" si="2717"/>
        <v>0</v>
      </c>
      <c r="Z855" s="780">
        <f t="shared" si="2717"/>
        <v>0</v>
      </c>
      <c r="AA855" s="780">
        <f t="shared" si="2717"/>
        <v>0</v>
      </c>
      <c r="AB855" s="780">
        <f t="shared" si="2717"/>
        <v>0</v>
      </c>
      <c r="AC855" s="780">
        <f t="shared" si="2717"/>
        <v>0</v>
      </c>
      <c r="AD855" s="780">
        <f t="shared" si="2717"/>
        <v>0</v>
      </c>
      <c r="AE855" s="780">
        <f t="shared" si="2717"/>
        <v>0</v>
      </c>
      <c r="AF855" s="780"/>
      <c r="AG855" s="780"/>
      <c r="AH855" s="780"/>
      <c r="AI855" s="780"/>
      <c r="AJ855" s="780"/>
      <c r="AK855" s="779"/>
      <c r="AL855" s="780">
        <f t="shared" ref="AL855:AW855" si="2718">SUM(AL655)</f>
        <v>0</v>
      </c>
      <c r="AM855" s="780">
        <f t="shared" si="2718"/>
        <v>0</v>
      </c>
      <c r="AN855" s="780">
        <f t="shared" si="2718"/>
        <v>0.16823671232876711</v>
      </c>
      <c r="AO855" s="780">
        <f t="shared" si="2718"/>
        <v>0.47316575342465761</v>
      </c>
      <c r="AP855" s="780">
        <f t="shared" si="2718"/>
        <v>0</v>
      </c>
      <c r="AQ855" s="780">
        <f t="shared" si="2718"/>
        <v>1.0514794520547944E-2</v>
      </c>
      <c r="AR855" s="780">
        <f t="shared" si="2718"/>
        <v>3.1544383561643831E-2</v>
      </c>
      <c r="AS855" s="780">
        <f t="shared" si="2718"/>
        <v>0</v>
      </c>
      <c r="AT855" s="780">
        <f t="shared" si="2718"/>
        <v>0.14194972602739725</v>
      </c>
      <c r="AU855" s="780">
        <f t="shared" si="2718"/>
        <v>0</v>
      </c>
      <c r="AV855" s="780">
        <f t="shared" si="2718"/>
        <v>0</v>
      </c>
      <c r="AW855" s="780">
        <f t="shared" si="2718"/>
        <v>0</v>
      </c>
      <c r="AX855" s="780"/>
      <c r="AY855" s="780"/>
      <c r="AZ855" s="780"/>
      <c r="BA855" s="780"/>
      <c r="BB855" s="780"/>
      <c r="BC855" s="779"/>
      <c r="BD855" s="780">
        <f t="shared" ref="BD855:BO855" si="2719">SUM(BD655)</f>
        <v>0</v>
      </c>
      <c r="BE855" s="780">
        <f t="shared" si="2719"/>
        <v>0</v>
      </c>
      <c r="BF855" s="780">
        <f t="shared" si="2719"/>
        <v>0</v>
      </c>
      <c r="BG855" s="780">
        <f t="shared" si="2719"/>
        <v>0</v>
      </c>
      <c r="BH855" s="780">
        <f t="shared" si="2719"/>
        <v>0</v>
      </c>
      <c r="BI855" s="780">
        <f t="shared" si="2719"/>
        <v>0</v>
      </c>
      <c r="BJ855" s="780">
        <f t="shared" si="2719"/>
        <v>0</v>
      </c>
      <c r="BK855" s="780">
        <f t="shared" si="2719"/>
        <v>0</v>
      </c>
      <c r="BL855" s="780">
        <f t="shared" si="2719"/>
        <v>0</v>
      </c>
      <c r="BM855" s="780">
        <f t="shared" si="2719"/>
        <v>0</v>
      </c>
      <c r="BN855" s="780">
        <f t="shared" si="2719"/>
        <v>0</v>
      </c>
      <c r="BO855" s="780">
        <f t="shared" si="2719"/>
        <v>0</v>
      </c>
      <c r="BP855" s="780"/>
      <c r="BQ855" s="780"/>
      <c r="BR855" s="780"/>
      <c r="BS855" s="780"/>
      <c r="BT855" s="780"/>
      <c r="BU855" s="779"/>
      <c r="BV855" s="780">
        <f>SUM(BV655)</f>
        <v>0</v>
      </c>
      <c r="BW855" s="780">
        <f>SUM(BW655)</f>
        <v>0</v>
      </c>
      <c r="BX855" s="780">
        <f>SUM(BX655)</f>
        <v>7.5706520547945202E-2</v>
      </c>
      <c r="BY855" s="780">
        <f>SUM(BY655)</f>
        <v>0</v>
      </c>
      <c r="BZ855" s="603">
        <f>IF(DG855&lt;3,"",(SUM(B855:R855)-MIN(B855:R855)-MAX(B855:R855))/(DG855-2))</f>
        <v>0</v>
      </c>
      <c r="CA855" s="603">
        <f>IF(DH855&lt;3,"",(SUM(T855:AJ855)-MIN(T855:AJ855)-MAX(T855:AJ855))/(DH855-2))</f>
        <v>0</v>
      </c>
      <c r="CB855" s="603">
        <f>IF(DI855&lt;3,"",(SUM(AL855:BB855)-MIN(AL855:BB855)-MAX(AL855:BB855))/(DI855-2))</f>
        <v>3.5224561643835604E-2</v>
      </c>
      <c r="CC855" s="668">
        <f>IF(DJ855&lt;3,"",(SUM(BD855:BT855)-MIN(BD855:BT855)-MAX(BD855:BT855))/(DJ855-2))</f>
        <v>0</v>
      </c>
      <c r="CD855" s="107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073">
        <f t="shared" ref="CE855:CO857" si="2720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073">
        <f t="shared" si="2720"/>
        <v>0</v>
      </c>
      <c r="CG855" s="1073">
        <f t="shared" si="2720"/>
        <v>0</v>
      </c>
      <c r="CH855" s="1073">
        <f t="shared" si="2720"/>
        <v>0</v>
      </c>
      <c r="CI855" s="1074">
        <f t="shared" si="2720"/>
        <v>0</v>
      </c>
      <c r="CJ855" s="1074">
        <f t="shared" si="2720"/>
        <v>0</v>
      </c>
      <c r="CK855" s="1073">
        <f t="shared" si="2720"/>
        <v>0</v>
      </c>
      <c r="CL855" s="1073">
        <f t="shared" si="2720"/>
        <v>0</v>
      </c>
      <c r="CM855" s="1073">
        <f t="shared" si="2720"/>
        <v>0</v>
      </c>
      <c r="CN855" s="1073">
        <f t="shared" si="2720"/>
        <v>0</v>
      </c>
      <c r="CO855" s="1072">
        <f t="shared" si="2720"/>
        <v>0</v>
      </c>
      <c r="CP855" s="520" t="str">
        <f t="shared" si="2714"/>
        <v/>
      </c>
      <c r="CQ855" s="521" t="str">
        <f t="shared" si="2714"/>
        <v/>
      </c>
      <c r="CR855" s="522" t="str">
        <f t="shared" si="2714"/>
        <v/>
      </c>
      <c r="CS855" s="522">
        <f t="shared" si="2714"/>
        <v>0</v>
      </c>
      <c r="CT855" s="522">
        <f t="shared" si="2714"/>
        <v>0</v>
      </c>
      <c r="CU855" s="522">
        <f t="shared" si="2714"/>
        <v>0</v>
      </c>
      <c r="CV855" s="522">
        <f t="shared" si="2714"/>
        <v>0</v>
      </c>
      <c r="CW855" s="523">
        <f t="shared" si="2714"/>
        <v>0</v>
      </c>
      <c r="CX855" s="523">
        <f t="shared" si="2714"/>
        <v>0</v>
      </c>
      <c r="CY855" s="523">
        <f t="shared" si="2714"/>
        <v>0</v>
      </c>
      <c r="CZ855" s="522">
        <f t="shared" si="2715"/>
        <v>0</v>
      </c>
      <c r="DA855" s="522">
        <f t="shared" si="2715"/>
        <v>0</v>
      </c>
      <c r="DB855" s="522">
        <f t="shared" si="2715"/>
        <v>0</v>
      </c>
      <c r="DC855" s="522">
        <f t="shared" si="2715"/>
        <v>0</v>
      </c>
      <c r="DD855" s="522">
        <f t="shared" si="2715"/>
        <v>0</v>
      </c>
      <c r="DE855" s="521" t="str">
        <f t="shared" si="2715"/>
        <v/>
      </c>
      <c r="DF855" s="520" t="str">
        <f t="shared" si="2715"/>
        <v/>
      </c>
      <c r="DG855" s="631">
        <f>COUNT(B855:R855)</f>
        <v>12</v>
      </c>
      <c r="DH855" s="96">
        <f>COUNT(T855:AJ855)</f>
        <v>12</v>
      </c>
      <c r="DI855" s="96">
        <f>COUNT(AL855:BB855)</f>
        <v>12</v>
      </c>
      <c r="DJ855" s="96">
        <f>COUNT(BD855:BT855)</f>
        <v>12</v>
      </c>
      <c r="DK855" s="467"/>
      <c r="DL855" s="599"/>
      <c r="DM855" s="599"/>
      <c r="DN855" s="599"/>
      <c r="DO855" s="599"/>
      <c r="DP855" s="599"/>
      <c r="DQ855" s="599"/>
      <c r="DR855" s="599"/>
      <c r="DS855" s="782"/>
      <c r="DT855" s="468"/>
    </row>
    <row r="856" spans="1:124" s="470" customFormat="1" ht="15.75" customHeight="1">
      <c r="A856" s="598" t="str">
        <f>A656</f>
        <v>Labour: Harvesting</v>
      </c>
      <c r="B856" s="780">
        <f t="shared" ref="B856:M856" si="2721">SUM(B661)</f>
        <v>0</v>
      </c>
      <c r="C856" s="780">
        <f t="shared" si="2721"/>
        <v>0</v>
      </c>
      <c r="D856" s="780">
        <f t="shared" si="2721"/>
        <v>0</v>
      </c>
      <c r="E856" s="780">
        <f t="shared" si="2721"/>
        <v>0</v>
      </c>
      <c r="F856" s="780">
        <f t="shared" si="2721"/>
        <v>0</v>
      </c>
      <c r="G856" s="780">
        <f t="shared" si="2721"/>
        <v>0.15485424657534247</v>
      </c>
      <c r="H856" s="780">
        <f t="shared" si="2721"/>
        <v>0.15772191780821918</v>
      </c>
      <c r="I856" s="780">
        <f t="shared" si="2721"/>
        <v>0.34412054794520547</v>
      </c>
      <c r="J856" s="780">
        <f t="shared" si="2721"/>
        <v>0</v>
      </c>
      <c r="K856" s="780">
        <f t="shared" si="2721"/>
        <v>0</v>
      </c>
      <c r="L856" s="780">
        <f t="shared" si="2721"/>
        <v>0</v>
      </c>
      <c r="M856" s="780">
        <f t="shared" si="2721"/>
        <v>0.51618082191780823</v>
      </c>
      <c r="N856" s="780"/>
      <c r="O856" s="780"/>
      <c r="P856" s="780"/>
      <c r="Q856" s="780"/>
      <c r="R856" s="780"/>
      <c r="S856" s="779"/>
      <c r="T856" s="780">
        <f t="shared" ref="T856:AE856" si="2722">SUM(T661)</f>
        <v>0</v>
      </c>
      <c r="U856" s="780">
        <f t="shared" si="2722"/>
        <v>0</v>
      </c>
      <c r="V856" s="780">
        <f t="shared" si="2722"/>
        <v>0</v>
      </c>
      <c r="W856" s="780">
        <f t="shared" si="2722"/>
        <v>0</v>
      </c>
      <c r="X856" s="780">
        <f t="shared" si="2722"/>
        <v>0</v>
      </c>
      <c r="Y856" s="780">
        <f t="shared" si="2722"/>
        <v>0</v>
      </c>
      <c r="Z856" s="780">
        <f t="shared" si="2722"/>
        <v>0</v>
      </c>
      <c r="AA856" s="780">
        <f t="shared" si="2722"/>
        <v>0</v>
      </c>
      <c r="AB856" s="780">
        <f t="shared" si="2722"/>
        <v>0.17470735511064275</v>
      </c>
      <c r="AC856" s="780">
        <f t="shared" si="2722"/>
        <v>0</v>
      </c>
      <c r="AD856" s="780">
        <f t="shared" si="2722"/>
        <v>0</v>
      </c>
      <c r="AE856" s="780">
        <f t="shared" si="2722"/>
        <v>0</v>
      </c>
      <c r="AF856" s="780"/>
      <c r="AG856" s="780"/>
      <c r="AH856" s="780"/>
      <c r="AI856" s="780"/>
      <c r="AJ856" s="780"/>
      <c r="AK856" s="779"/>
      <c r="AL856" s="780">
        <f t="shared" ref="AL856:AW856" si="2723">SUM(AL661)</f>
        <v>0.189266301369863</v>
      </c>
      <c r="AM856" s="780">
        <f t="shared" si="2723"/>
        <v>0</v>
      </c>
      <c r="AN856" s="780">
        <f t="shared" si="2723"/>
        <v>0.15772191780821918</v>
      </c>
      <c r="AO856" s="780">
        <f t="shared" si="2723"/>
        <v>0.15772191780821918</v>
      </c>
      <c r="AP856" s="780">
        <f t="shared" si="2723"/>
        <v>0</v>
      </c>
      <c r="AQ856" s="780">
        <f t="shared" si="2723"/>
        <v>0.21029589041095886</v>
      </c>
      <c r="AR856" s="780">
        <f t="shared" si="2723"/>
        <v>0</v>
      </c>
      <c r="AS856" s="780">
        <f t="shared" si="2723"/>
        <v>0.15772191780821918</v>
      </c>
      <c r="AT856" s="780">
        <f t="shared" si="2723"/>
        <v>0.11829143835616437</v>
      </c>
      <c r="AU856" s="780">
        <f t="shared" si="2723"/>
        <v>0</v>
      </c>
      <c r="AV856" s="780">
        <f t="shared" si="2723"/>
        <v>0</v>
      </c>
      <c r="AW856" s="780">
        <f t="shared" si="2723"/>
        <v>0</v>
      </c>
      <c r="AX856" s="780"/>
      <c r="AY856" s="780"/>
      <c r="AZ856" s="780"/>
      <c r="BA856" s="780"/>
      <c r="BB856" s="780"/>
      <c r="BC856" s="779"/>
      <c r="BD856" s="780">
        <f t="shared" ref="BD856:BO856" si="2724">SUM(BD661)</f>
        <v>0</v>
      </c>
      <c r="BE856" s="780">
        <f t="shared" si="2724"/>
        <v>0</v>
      </c>
      <c r="BF856" s="780">
        <f t="shared" si="2724"/>
        <v>0</v>
      </c>
      <c r="BG856" s="780">
        <f t="shared" si="2724"/>
        <v>0</v>
      </c>
      <c r="BH856" s="780">
        <f t="shared" si="2724"/>
        <v>0</v>
      </c>
      <c r="BI856" s="780">
        <f t="shared" si="2724"/>
        <v>0</v>
      </c>
      <c r="BJ856" s="780">
        <f t="shared" si="2724"/>
        <v>0</v>
      </c>
      <c r="BK856" s="780">
        <f t="shared" si="2724"/>
        <v>0</v>
      </c>
      <c r="BL856" s="780">
        <f t="shared" si="2724"/>
        <v>0</v>
      </c>
      <c r="BM856" s="780">
        <f t="shared" si="2724"/>
        <v>0</v>
      </c>
      <c r="BN856" s="780">
        <f t="shared" si="2724"/>
        <v>0</v>
      </c>
      <c r="BO856" s="780">
        <f t="shared" si="2724"/>
        <v>0</v>
      </c>
      <c r="BP856" s="780"/>
      <c r="BQ856" s="780"/>
      <c r="BR856" s="780"/>
      <c r="BS856" s="780"/>
      <c r="BT856" s="780"/>
      <c r="BU856" s="779"/>
      <c r="BV856" s="780">
        <f>SUM(BV661)</f>
        <v>0.11829143835616437</v>
      </c>
      <c r="BW856" s="780">
        <f>SUM(BW661)</f>
        <v>9.46331506849315E-2</v>
      </c>
      <c r="BX856" s="780">
        <f>SUM(BX661)</f>
        <v>7.0974863013698625E-2</v>
      </c>
      <c r="BY856" s="780">
        <f>SUM(BY661)</f>
        <v>0</v>
      </c>
      <c r="BZ856" s="603">
        <f>IF(DG856&lt;3,"",(SUM(B856:R856)-MIN(B856:R856)-MAX(B856:R856))/(DG856-2))</f>
        <v>6.5669671232876689E-2</v>
      </c>
      <c r="CA856" s="603">
        <f>IF(DH856&lt;3,"",(SUM(T856:AJ856)-MIN(T856:AJ856)-MAX(T856:AJ856))/(DH856-2))</f>
        <v>0</v>
      </c>
      <c r="CB856" s="603">
        <f>IF(DI856&lt;3,"",(SUM(AL856:BB856)-MIN(AL856:BB856)-MAX(AL856:BB856))/(DI856-2))</f>
        <v>7.8072349315068498E-2</v>
      </c>
      <c r="CC856" s="668">
        <f>IF(DJ856&lt;3,"",(SUM(BD856:BT856)-MIN(BD856:BT856)-MAX(BD856:BT856))/(DJ856-2))</f>
        <v>0</v>
      </c>
      <c r="CD856" s="107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073">
        <f t="shared" si="2720"/>
        <v>0</v>
      </c>
      <c r="CF856" s="1073">
        <f t="shared" si="2720"/>
        <v>0</v>
      </c>
      <c r="CG856" s="1073">
        <f t="shared" si="2720"/>
        <v>0</v>
      </c>
      <c r="CH856" s="1073">
        <f t="shared" si="2720"/>
        <v>0</v>
      </c>
      <c r="CI856" s="1074">
        <f t="shared" si="2720"/>
        <v>0</v>
      </c>
      <c r="CJ856" s="1074">
        <f t="shared" si="2720"/>
        <v>0</v>
      </c>
      <c r="CK856" s="1073">
        <f t="shared" si="2720"/>
        <v>0</v>
      </c>
      <c r="CL856" s="1073">
        <f t="shared" si="2720"/>
        <v>0</v>
      </c>
      <c r="CM856" s="1073">
        <f t="shared" si="2720"/>
        <v>0</v>
      </c>
      <c r="CN856" s="1073">
        <f t="shared" si="2720"/>
        <v>0</v>
      </c>
      <c r="CO856" s="1072">
        <f t="shared" si="2720"/>
        <v>0</v>
      </c>
      <c r="CP856" s="520" t="str">
        <f t="shared" si="2714"/>
        <v/>
      </c>
      <c r="CQ856" s="521" t="str">
        <f t="shared" si="2714"/>
        <v/>
      </c>
      <c r="CR856" s="522" t="str">
        <f t="shared" si="2714"/>
        <v/>
      </c>
      <c r="CS856" s="522">
        <f t="shared" si="2714"/>
        <v>0</v>
      </c>
      <c r="CT856" s="522">
        <f t="shared" si="2714"/>
        <v>0</v>
      </c>
      <c r="CU856" s="522">
        <f t="shared" si="2714"/>
        <v>0</v>
      </c>
      <c r="CV856" s="522">
        <f t="shared" si="2714"/>
        <v>0</v>
      </c>
      <c r="CW856" s="523">
        <f t="shared" si="2714"/>
        <v>0</v>
      </c>
      <c r="CX856" s="523">
        <f t="shared" si="2714"/>
        <v>0</v>
      </c>
      <c r="CY856" s="523">
        <f t="shared" si="2714"/>
        <v>0</v>
      </c>
      <c r="CZ856" s="522">
        <f t="shared" si="2715"/>
        <v>0</v>
      </c>
      <c r="DA856" s="522">
        <f t="shared" si="2715"/>
        <v>0</v>
      </c>
      <c r="DB856" s="522">
        <f t="shared" si="2715"/>
        <v>0</v>
      </c>
      <c r="DC856" s="522">
        <f t="shared" si="2715"/>
        <v>0</v>
      </c>
      <c r="DD856" s="522">
        <f t="shared" si="2715"/>
        <v>0</v>
      </c>
      <c r="DE856" s="521" t="str">
        <f t="shared" si="2715"/>
        <v/>
      </c>
      <c r="DF856" s="520" t="str">
        <f t="shared" si="2715"/>
        <v/>
      </c>
      <c r="DG856" s="631">
        <f>COUNT(B856:R856)</f>
        <v>12</v>
      </c>
      <c r="DH856" s="96">
        <f>COUNT(T856:AJ856)</f>
        <v>12</v>
      </c>
      <c r="DI856" s="96">
        <f>COUNT(AL856:BB856)</f>
        <v>12</v>
      </c>
      <c r="DJ856" s="96">
        <f>COUNT(BD856:BT856)</f>
        <v>12</v>
      </c>
      <c r="DK856" s="467"/>
      <c r="DL856" s="599"/>
      <c r="DM856" s="599"/>
      <c r="DN856" s="599"/>
      <c r="DO856" s="599"/>
      <c r="DP856" s="599"/>
      <c r="DQ856" s="599"/>
      <c r="DR856" s="599"/>
      <c r="DS856" s="782"/>
      <c r="DT856" s="468"/>
    </row>
    <row r="857" spans="1:124" s="470" customFormat="1" ht="15.75" customHeight="1">
      <c r="A857" s="598" t="str">
        <f>A662</f>
        <v>Labour migration: no. people per HH</v>
      </c>
      <c r="B857" s="780">
        <f t="shared" ref="B857:M857" si="2725">SUM(B664)</f>
        <v>0</v>
      </c>
      <c r="C857" s="780">
        <f t="shared" si="2725"/>
        <v>0</v>
      </c>
      <c r="D857" s="780">
        <f t="shared" si="2725"/>
        <v>0</v>
      </c>
      <c r="E857" s="780">
        <f t="shared" si="2725"/>
        <v>0</v>
      </c>
      <c r="F857" s="780">
        <f t="shared" si="2725"/>
        <v>0</v>
      </c>
      <c r="G857" s="780">
        <f t="shared" si="2725"/>
        <v>0</v>
      </c>
      <c r="H857" s="780">
        <f t="shared" si="2725"/>
        <v>0</v>
      </c>
      <c r="I857" s="780">
        <f t="shared" si="2725"/>
        <v>0</v>
      </c>
      <c r="J857" s="780">
        <f t="shared" si="2725"/>
        <v>0</v>
      </c>
      <c r="K857" s="780">
        <f t="shared" si="2725"/>
        <v>0</v>
      </c>
      <c r="L857" s="780">
        <f t="shared" si="2725"/>
        <v>0</v>
      </c>
      <c r="M857" s="780">
        <f t="shared" si="2725"/>
        <v>0</v>
      </c>
      <c r="N857" s="780"/>
      <c r="O857" s="780"/>
      <c r="P857" s="780"/>
      <c r="Q857" s="780"/>
      <c r="R857" s="780"/>
      <c r="S857" s="779"/>
      <c r="T857" s="780">
        <f t="shared" ref="T857:AE857" si="2726">SUM(T664)</f>
        <v>0</v>
      </c>
      <c r="U857" s="780">
        <f t="shared" si="2726"/>
        <v>0</v>
      </c>
      <c r="V857" s="780">
        <f t="shared" si="2726"/>
        <v>0</v>
      </c>
      <c r="W857" s="780">
        <f t="shared" si="2726"/>
        <v>0</v>
      </c>
      <c r="X857" s="780">
        <f t="shared" si="2726"/>
        <v>0</v>
      </c>
      <c r="Y857" s="780">
        <f t="shared" si="2726"/>
        <v>0</v>
      </c>
      <c r="Z857" s="780">
        <f t="shared" si="2726"/>
        <v>0</v>
      </c>
      <c r="AA857" s="780">
        <f t="shared" si="2726"/>
        <v>0</v>
      </c>
      <c r="AB857" s="780">
        <f t="shared" si="2726"/>
        <v>0</v>
      </c>
      <c r="AC857" s="780">
        <f t="shared" si="2726"/>
        <v>0</v>
      </c>
      <c r="AD857" s="780">
        <f t="shared" si="2726"/>
        <v>0</v>
      </c>
      <c r="AE857" s="780">
        <f t="shared" si="2726"/>
        <v>0</v>
      </c>
      <c r="AF857" s="780"/>
      <c r="AG857" s="780"/>
      <c r="AH857" s="780"/>
      <c r="AI857" s="780"/>
      <c r="AJ857" s="780"/>
      <c r="AK857" s="779"/>
      <c r="AL857" s="780">
        <f t="shared" ref="AL857:AW857" si="2727">SUM(AL664)</f>
        <v>0</v>
      </c>
      <c r="AM857" s="780">
        <f t="shared" si="2727"/>
        <v>0</v>
      </c>
      <c r="AN857" s="780">
        <f t="shared" si="2727"/>
        <v>0</v>
      </c>
      <c r="AO857" s="780">
        <f t="shared" si="2727"/>
        <v>0</v>
      </c>
      <c r="AP857" s="780">
        <f t="shared" si="2727"/>
        <v>0</v>
      </c>
      <c r="AQ857" s="780">
        <f t="shared" si="2727"/>
        <v>0</v>
      </c>
      <c r="AR857" s="780">
        <f t="shared" si="2727"/>
        <v>0</v>
      </c>
      <c r="AS857" s="780">
        <f t="shared" si="2727"/>
        <v>0</v>
      </c>
      <c r="AT857" s="780">
        <f t="shared" si="2727"/>
        <v>0</v>
      </c>
      <c r="AU857" s="780">
        <f t="shared" si="2727"/>
        <v>0</v>
      </c>
      <c r="AV857" s="780">
        <f t="shared" si="2727"/>
        <v>0</v>
      </c>
      <c r="AW857" s="780">
        <f t="shared" si="2727"/>
        <v>0</v>
      </c>
      <c r="AX857" s="780"/>
      <c r="AY857" s="780"/>
      <c r="AZ857" s="780"/>
      <c r="BA857" s="780"/>
      <c r="BB857" s="780"/>
      <c r="BC857" s="779"/>
      <c r="BD857" s="780">
        <f t="shared" ref="BD857:BO857" si="2728">SUM(BD664)</f>
        <v>0</v>
      </c>
      <c r="BE857" s="780">
        <f t="shared" si="2728"/>
        <v>0</v>
      </c>
      <c r="BF857" s="780">
        <f t="shared" si="2728"/>
        <v>0</v>
      </c>
      <c r="BG857" s="780">
        <f t="shared" si="2728"/>
        <v>0</v>
      </c>
      <c r="BH857" s="780">
        <f t="shared" si="2728"/>
        <v>0</v>
      </c>
      <c r="BI857" s="780">
        <f t="shared" si="2728"/>
        <v>0</v>
      </c>
      <c r="BJ857" s="780">
        <f t="shared" si="2728"/>
        <v>0</v>
      </c>
      <c r="BK857" s="780">
        <f t="shared" si="2728"/>
        <v>0</v>
      </c>
      <c r="BL857" s="780">
        <f t="shared" si="2728"/>
        <v>0</v>
      </c>
      <c r="BM857" s="780">
        <f t="shared" si="2728"/>
        <v>0</v>
      </c>
      <c r="BN857" s="780">
        <f t="shared" si="2728"/>
        <v>0</v>
      </c>
      <c r="BO857" s="780">
        <f t="shared" si="2728"/>
        <v>0</v>
      </c>
      <c r="BP857" s="780"/>
      <c r="BQ857" s="780"/>
      <c r="BR857" s="780"/>
      <c r="BS857" s="780"/>
      <c r="BT857" s="780"/>
      <c r="BU857" s="779"/>
      <c r="BV857" s="780">
        <f>SUM(BV664)</f>
        <v>0</v>
      </c>
      <c r="BW857" s="780">
        <f>SUM(BW664)</f>
        <v>0</v>
      </c>
      <c r="BX857" s="780">
        <f>SUM(BX664)</f>
        <v>0</v>
      </c>
      <c r="BY857" s="780">
        <f>SUM(BY664)</f>
        <v>0</v>
      </c>
      <c r="BZ857" s="603">
        <f>IF(DG857&lt;3,"",(SUM(B857:R857)-MIN(B857:R857)-MAX(B857:R857))/(DG857-2))</f>
        <v>0</v>
      </c>
      <c r="CA857" s="603">
        <f>IF(DH857&lt;3,"",(SUM(T857:AJ857)-MIN(T857:AJ857)-MAX(T857:AJ857))/(DH857-2))</f>
        <v>0</v>
      </c>
      <c r="CB857" s="603">
        <f>IF(DI857&lt;3,"",(SUM(AL857:BB857)-MIN(AL857:BB857)-MAX(AL857:BB857))/(DI857-2))</f>
        <v>0</v>
      </c>
      <c r="CC857" s="668">
        <f>IF(DJ857&lt;3,"",(SUM(BD857:BT857)-MIN(BD857:BT857)-MAX(BD857:BT857))/(DJ857-2))</f>
        <v>0</v>
      </c>
      <c r="CD857" s="1072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073">
        <f t="shared" si="2720"/>
        <v>0</v>
      </c>
      <c r="CF857" s="1073">
        <f t="shared" si="2720"/>
        <v>0</v>
      </c>
      <c r="CG857" s="1073">
        <f t="shared" si="2720"/>
        <v>0</v>
      </c>
      <c r="CH857" s="1073">
        <f t="shared" si="2720"/>
        <v>0</v>
      </c>
      <c r="CI857" s="1074">
        <f t="shared" si="2720"/>
        <v>0</v>
      </c>
      <c r="CJ857" s="1074">
        <f t="shared" si="2720"/>
        <v>0</v>
      </c>
      <c r="CK857" s="1073">
        <f t="shared" si="2720"/>
        <v>0</v>
      </c>
      <c r="CL857" s="1073">
        <f t="shared" si="2720"/>
        <v>0</v>
      </c>
      <c r="CM857" s="1073">
        <f t="shared" si="2720"/>
        <v>0</v>
      </c>
      <c r="CN857" s="1073">
        <f t="shared" si="2720"/>
        <v>0</v>
      </c>
      <c r="CO857" s="1072">
        <f t="shared" si="2720"/>
        <v>0</v>
      </c>
      <c r="CP857" s="520" t="str">
        <f t="shared" si="2714"/>
        <v/>
      </c>
      <c r="CQ857" s="521" t="str">
        <f t="shared" si="2714"/>
        <v/>
      </c>
      <c r="CR857" s="522" t="str">
        <f t="shared" si="2714"/>
        <v/>
      </c>
      <c r="CS857" s="522">
        <f t="shared" si="2714"/>
        <v>0</v>
      </c>
      <c r="CT857" s="522">
        <f t="shared" si="2714"/>
        <v>0</v>
      </c>
      <c r="CU857" s="522">
        <f t="shared" si="2714"/>
        <v>0</v>
      </c>
      <c r="CV857" s="522">
        <f t="shared" si="2714"/>
        <v>0</v>
      </c>
      <c r="CW857" s="523">
        <f t="shared" si="2714"/>
        <v>0</v>
      </c>
      <c r="CX857" s="523">
        <f t="shared" si="2714"/>
        <v>0</v>
      </c>
      <c r="CY857" s="523">
        <f t="shared" si="2714"/>
        <v>0</v>
      </c>
      <c r="CZ857" s="522">
        <f t="shared" si="2715"/>
        <v>0</v>
      </c>
      <c r="DA857" s="522">
        <f t="shared" si="2715"/>
        <v>0</v>
      </c>
      <c r="DB857" s="522">
        <f t="shared" si="2715"/>
        <v>0</v>
      </c>
      <c r="DC857" s="522">
        <f t="shared" si="2715"/>
        <v>0</v>
      </c>
      <c r="DD857" s="522">
        <f t="shared" si="2715"/>
        <v>0</v>
      </c>
      <c r="DE857" s="521" t="str">
        <f t="shared" si="2715"/>
        <v/>
      </c>
      <c r="DF857" s="520" t="str">
        <f t="shared" si="2715"/>
        <v/>
      </c>
      <c r="DG857" s="631">
        <f>COUNT(B857:R857)</f>
        <v>12</v>
      </c>
      <c r="DH857" s="96">
        <f>COUNT(T857:AJ857)</f>
        <v>12</v>
      </c>
      <c r="DI857" s="96">
        <f>COUNT(AL857:BB857)</f>
        <v>12</v>
      </c>
      <c r="DJ857" s="96">
        <f>COUNT(BD857:BT857)</f>
        <v>12</v>
      </c>
      <c r="DK857" s="467"/>
      <c r="DL857" s="599"/>
      <c r="DM857" s="599"/>
      <c r="DN857" s="599"/>
      <c r="DO857" s="599"/>
      <c r="DP857" s="599"/>
      <c r="DQ857" s="599"/>
      <c r="DR857" s="599"/>
      <c r="DS857" s="782"/>
      <c r="DT857" s="468"/>
    </row>
    <row r="858" spans="1:124" s="470" customFormat="1" ht="15.75" customHeight="1">
      <c r="A858" s="777" t="s">
        <v>22</v>
      </c>
      <c r="B858" s="779"/>
      <c r="C858" s="779"/>
      <c r="D858" s="779"/>
      <c r="E858" s="779"/>
      <c r="F858" s="779"/>
      <c r="G858" s="779"/>
      <c r="H858" s="779"/>
      <c r="I858" s="779"/>
      <c r="J858" s="779"/>
      <c r="K858" s="779"/>
      <c r="L858" s="779"/>
      <c r="M858" s="779"/>
      <c r="N858" s="779"/>
      <c r="O858" s="779"/>
      <c r="P858" s="779"/>
      <c r="Q858" s="779"/>
      <c r="R858" s="779"/>
      <c r="S858" s="754"/>
      <c r="T858" s="779"/>
      <c r="U858" s="779"/>
      <c r="V858" s="779"/>
      <c r="W858" s="779"/>
      <c r="X858" s="779"/>
      <c r="Y858" s="779"/>
      <c r="Z858" s="779"/>
      <c r="AA858" s="779"/>
      <c r="AB858" s="779"/>
      <c r="AC858" s="779"/>
      <c r="AD858" s="779"/>
      <c r="AE858" s="779"/>
      <c r="AF858" s="779"/>
      <c r="AG858" s="779"/>
      <c r="AH858" s="779"/>
      <c r="AI858" s="779"/>
      <c r="AJ858" s="779"/>
      <c r="AK858" s="754"/>
      <c r="AL858" s="779"/>
      <c r="AM858" s="779"/>
      <c r="AN858" s="779"/>
      <c r="AO858" s="779"/>
      <c r="AP858" s="779"/>
      <c r="AQ858" s="779"/>
      <c r="AR858" s="779"/>
      <c r="AS858" s="779"/>
      <c r="AT858" s="779"/>
      <c r="AU858" s="779"/>
      <c r="AV858" s="779"/>
      <c r="AW858" s="779"/>
      <c r="AX858" s="779"/>
      <c r="AY858" s="779"/>
      <c r="AZ858" s="779"/>
      <c r="BA858" s="779"/>
      <c r="BB858" s="779"/>
      <c r="BC858" s="754"/>
      <c r="BD858" s="779"/>
      <c r="BE858" s="779"/>
      <c r="BF858" s="779"/>
      <c r="BG858" s="779"/>
      <c r="BH858" s="779"/>
      <c r="BI858" s="779"/>
      <c r="BJ858" s="779"/>
      <c r="BK858" s="779"/>
      <c r="BL858" s="779"/>
      <c r="BM858" s="779"/>
      <c r="BN858" s="779"/>
      <c r="BO858" s="779"/>
      <c r="BP858" s="779"/>
      <c r="BQ858" s="779"/>
      <c r="BR858" s="779"/>
      <c r="BS858" s="779"/>
      <c r="BT858" s="779"/>
      <c r="BU858" s="754"/>
      <c r="BV858" s="779"/>
      <c r="BW858" s="779"/>
      <c r="BX858" s="779"/>
      <c r="BY858" s="779"/>
      <c r="BZ858" s="783"/>
      <c r="CA858" s="783"/>
      <c r="CB858" s="783"/>
      <c r="CC858" s="783"/>
      <c r="CD858" s="1075"/>
      <c r="CE858" s="1099"/>
      <c r="CF858" s="1099"/>
      <c r="CG858" s="1099"/>
      <c r="CH858" s="1099"/>
      <c r="CI858" s="1099"/>
      <c r="CJ858" s="1099"/>
      <c r="CK858" s="1099"/>
      <c r="CL858" s="1099"/>
      <c r="CM858" s="1099"/>
      <c r="CN858" s="1099"/>
      <c r="CO858" s="1075"/>
      <c r="CP858" s="598"/>
      <c r="CQ858" s="188"/>
      <c r="CR858" s="188"/>
      <c r="CS858" s="188"/>
      <c r="CT858" s="188"/>
      <c r="CU858" s="188"/>
      <c r="CV858" s="598"/>
      <c r="CW858" s="598"/>
      <c r="CX858" s="598"/>
      <c r="CY858" s="598"/>
      <c r="CZ858" s="598"/>
      <c r="DA858" s="598"/>
      <c r="DB858" s="598"/>
      <c r="DC858" s="598"/>
      <c r="DD858" s="598"/>
      <c r="DE858" s="598"/>
      <c r="DF858" s="598"/>
      <c r="DG858" s="466"/>
      <c r="DH858" s="190"/>
      <c r="DI858" s="190"/>
      <c r="DJ858" s="190"/>
      <c r="DK858" s="467"/>
      <c r="DL858" s="468"/>
      <c r="DM858" s="468"/>
      <c r="DN858" s="468"/>
      <c r="DO858" s="468"/>
      <c r="DP858" s="468"/>
      <c r="DQ858" s="468"/>
      <c r="DR858" s="468"/>
      <c r="DS858" s="784"/>
      <c r="DT858" s="468"/>
    </row>
    <row r="859" spans="1:124" s="470" customFormat="1" ht="15.75" customHeight="1">
      <c r="A859" s="44" t="str">
        <f>$A$449</f>
        <v>Maize meal purchase</v>
      </c>
      <c r="B859" s="780">
        <f>SUM(B455)</f>
        <v>0.32356269702899842</v>
      </c>
      <c r="C859" s="780">
        <f t="shared" ref="C859:M859" si="2729">SUM(C455)</f>
        <v>0.37748981320049818</v>
      </c>
      <c r="D859" s="780">
        <f t="shared" si="2729"/>
        <v>0.56623471980074724</v>
      </c>
      <c r="E859" s="780">
        <f t="shared" si="2729"/>
        <v>0.37748981320049818</v>
      </c>
      <c r="F859" s="780">
        <f t="shared" si="2729"/>
        <v>0.37748981320049818</v>
      </c>
      <c r="G859" s="780">
        <f t="shared" si="2729"/>
        <v>0.41180706894599794</v>
      </c>
      <c r="H859" s="780">
        <f t="shared" si="2729"/>
        <v>0.37748981320049818</v>
      </c>
      <c r="I859" s="780">
        <f t="shared" si="2729"/>
        <v>0.41180706894599794</v>
      </c>
      <c r="J859" s="780">
        <f t="shared" si="2729"/>
        <v>0.34845213526199831</v>
      </c>
      <c r="K859" s="780">
        <f t="shared" si="2729"/>
        <v>0.37748981320049818</v>
      </c>
      <c r="L859" s="780">
        <f t="shared" si="2729"/>
        <v>0.45298777584059774</v>
      </c>
      <c r="M859" s="780">
        <f t="shared" si="2729"/>
        <v>0.41180706894599794</v>
      </c>
      <c r="N859" s="780"/>
      <c r="O859" s="780"/>
      <c r="P859" s="780"/>
      <c r="Q859" s="780"/>
      <c r="R859" s="780"/>
      <c r="S859" s="779"/>
      <c r="T859" s="780">
        <f>SUM(T455)</f>
        <v>0.37748981320049818</v>
      </c>
      <c r="U859" s="780">
        <f t="shared" ref="U859:AE859" si="2730">SUM(U455)</f>
        <v>0.41180706894599794</v>
      </c>
      <c r="V859" s="780">
        <f t="shared" si="2730"/>
        <v>0.34845213526199831</v>
      </c>
      <c r="W859" s="780">
        <f t="shared" si="2730"/>
        <v>0.41180706894599794</v>
      </c>
      <c r="X859" s="780">
        <f t="shared" si="2730"/>
        <v>0.35389669987546701</v>
      </c>
      <c r="Y859" s="780">
        <f t="shared" si="2730"/>
        <v>0.45298777584059774</v>
      </c>
      <c r="Z859" s="780">
        <f t="shared" si="2730"/>
        <v>0.41180706894599794</v>
      </c>
      <c r="AA859" s="780">
        <f t="shared" si="2730"/>
        <v>0.30199185056039851</v>
      </c>
      <c r="AB859" s="780">
        <f t="shared" si="2730"/>
        <v>0.34845213526199831</v>
      </c>
      <c r="AC859" s="780">
        <f t="shared" si="2730"/>
        <v>0.22649388792029887</v>
      </c>
      <c r="AD859" s="780">
        <f t="shared" si="2730"/>
        <v>0</v>
      </c>
      <c r="AE859" s="780">
        <f t="shared" si="2730"/>
        <v>0.45298777584059774</v>
      </c>
      <c r="AF859" s="780"/>
      <c r="AG859" s="780"/>
      <c r="AH859" s="780"/>
      <c r="AI859" s="780"/>
      <c r="AJ859" s="780"/>
      <c r="AK859" s="779"/>
      <c r="AL859" s="780">
        <f>SUM(AL455)</f>
        <v>0.28311735990037362</v>
      </c>
      <c r="AM859" s="780">
        <f t="shared" ref="AM859:AW859" si="2731">SUM(AM455)</f>
        <v>0.28311735990037362</v>
      </c>
      <c r="AN859" s="780">
        <f t="shared" si="2731"/>
        <v>0.5033197509339975</v>
      </c>
      <c r="AO859" s="780">
        <f t="shared" si="2731"/>
        <v>0.37748981320049818</v>
      </c>
      <c r="AP859" s="780">
        <f t="shared" si="2731"/>
        <v>0.37748981320049818</v>
      </c>
      <c r="AQ859" s="780">
        <f t="shared" si="2731"/>
        <v>0.5033197509339975</v>
      </c>
      <c r="AR859" s="780">
        <f t="shared" si="2731"/>
        <v>0.18874490660024909</v>
      </c>
      <c r="AS859" s="780">
        <f t="shared" si="2731"/>
        <v>0.19660927770859277</v>
      </c>
      <c r="AT859" s="780">
        <f t="shared" si="2731"/>
        <v>0.14745695828144459</v>
      </c>
      <c r="AU859" s="780">
        <f t="shared" si="2731"/>
        <v>0.37748981320049818</v>
      </c>
      <c r="AV859" s="780">
        <f t="shared" si="2731"/>
        <v>0</v>
      </c>
      <c r="AW859" s="780">
        <f t="shared" si="2731"/>
        <v>0.47186226650062263</v>
      </c>
      <c r="AX859" s="780"/>
      <c r="AY859" s="780"/>
      <c r="AZ859" s="780"/>
      <c r="BA859" s="780"/>
      <c r="BB859" s="780"/>
      <c r="BC859" s="779"/>
      <c r="BD859" s="780">
        <f>SUM(BD455)</f>
        <v>0.35389669987546701</v>
      </c>
      <c r="BE859" s="780">
        <f t="shared" ref="BE859:BO859" si="2732">SUM(BE455)</f>
        <v>0.28311735990037362</v>
      </c>
      <c r="BF859" s="780">
        <f t="shared" si="2732"/>
        <v>0</v>
      </c>
      <c r="BG859" s="780">
        <f t="shared" si="2732"/>
        <v>0.47186226650062263</v>
      </c>
      <c r="BH859" s="780">
        <f t="shared" si="2732"/>
        <v>0.56623471980074724</v>
      </c>
      <c r="BI859" s="780">
        <f t="shared" si="2732"/>
        <v>0.40445337128624798</v>
      </c>
      <c r="BJ859" s="780">
        <f t="shared" si="2732"/>
        <v>0.45298777584059774</v>
      </c>
      <c r="BK859" s="780">
        <f t="shared" si="2732"/>
        <v>0.35389669987546701</v>
      </c>
      <c r="BL859" s="780">
        <f t="shared" si="2732"/>
        <v>0.5033197509339975</v>
      </c>
      <c r="BM859" s="780">
        <f t="shared" si="2732"/>
        <v>0.37748981320049818</v>
      </c>
      <c r="BN859" s="780">
        <f t="shared" si="2732"/>
        <v>0.5033197509339975</v>
      </c>
      <c r="BO859" s="780">
        <f t="shared" si="2732"/>
        <v>0.28311735990037362</v>
      </c>
      <c r="BP859" s="780"/>
      <c r="BQ859" s="780"/>
      <c r="BR859" s="780"/>
      <c r="BS859" s="780"/>
      <c r="BT859" s="780"/>
      <c r="BU859" s="779"/>
      <c r="BV859" s="780">
        <f>SUM(BV455)</f>
        <v>0.45298777584059774</v>
      </c>
      <c r="BW859" s="780">
        <f>SUM(BW455)</f>
        <v>0.45298777584059774</v>
      </c>
      <c r="BX859" s="780">
        <f>SUM(BX455)</f>
        <v>0.45298777584059774</v>
      </c>
      <c r="BY859" s="780">
        <f>SUM(BY455)</f>
        <v>0.35389669987546701</v>
      </c>
      <c r="BZ859" s="603">
        <f t="shared" ref="BZ859:BZ887" si="2733">IF(DG859&lt;3,"",(SUM(B859:R859)-MIN(B859:R859)-MAX(B859:R859))/(DG859-2))</f>
        <v>0.39243101839430811</v>
      </c>
      <c r="CA859" s="603">
        <f t="shared" ref="CA859:CA887" si="2734">IF(DH859&lt;3,"",(SUM(T859:AJ859)-MIN(T859:AJ859)-MAX(T859:AJ859))/(DH859-2))</f>
        <v>0.36451855047592507</v>
      </c>
      <c r="CB859" s="603">
        <f t="shared" ref="CB859:CB887" si="2735">IF(DI859&lt;3,"",(SUM(AL859:BB859)-MIN(AL859:BB859)-MAX(AL859:BB859))/(DI859-2))</f>
        <v>0.32066973194271481</v>
      </c>
      <c r="CC859" s="668">
        <f t="shared" ref="CC859:CC887" si="2736">IF(DJ859&lt;3,"",(SUM(BD859:BT859)-MIN(BD859:BT859)-MAX(BD859:BT859))/(DJ859-2))</f>
        <v>0.39874608482476426</v>
      </c>
      <c r="CD859" s="1072">
        <f t="shared" ref="CD859:CO874" si="2737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073">
        <f t="shared" si="2737"/>
        <v>0.14745695828144459</v>
      </c>
      <c r="CF859" s="1073">
        <f t="shared" si="2737"/>
        <v>0.18874490660024909</v>
      </c>
      <c r="CG859" s="1073">
        <f t="shared" si="2737"/>
        <v>0.19660927770859277</v>
      </c>
      <c r="CH859" s="1073">
        <f t="shared" si="2737"/>
        <v>0.28311735990037362</v>
      </c>
      <c r="CI859" s="1074">
        <f t="shared" si="2737"/>
        <v>0.28311735990037362</v>
      </c>
      <c r="CJ859" s="1074">
        <f t="shared" si="2737"/>
        <v>0.37748981320049818</v>
      </c>
      <c r="CK859" s="1073">
        <f t="shared" si="2737"/>
        <v>0.37748981320049818</v>
      </c>
      <c r="CL859" s="1073">
        <f t="shared" si="2737"/>
        <v>0.37748981320049818</v>
      </c>
      <c r="CM859" s="1073">
        <f t="shared" si="2737"/>
        <v>0.47186226650062263</v>
      </c>
      <c r="CN859" s="1073">
        <f t="shared" si="2737"/>
        <v>0.5033197509339975</v>
      </c>
      <c r="CO859" s="1072">
        <f t="shared" si="2737"/>
        <v>0.5033197509339975</v>
      </c>
      <c r="CP859" s="1115" t="str">
        <f t="shared" ref="CP859:DE874" si="2738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082" t="str">
        <f t="shared" si="2738"/>
        <v/>
      </c>
      <c r="CR859" s="1083" t="str">
        <f t="shared" si="2738"/>
        <v/>
      </c>
      <c r="CS859" s="1083">
        <f t="shared" si="2738"/>
        <v>0</v>
      </c>
      <c r="CT859" s="1083">
        <f t="shared" si="2738"/>
        <v>0.28311735990037362</v>
      </c>
      <c r="CU859" s="1083">
        <f t="shared" si="2738"/>
        <v>0.28311735990037362</v>
      </c>
      <c r="CV859" s="1083">
        <f t="shared" si="2738"/>
        <v>0.35389669987546701</v>
      </c>
      <c r="CW859" s="1084">
        <f t="shared" si="2738"/>
        <v>0.35389669987546701</v>
      </c>
      <c r="CX859" s="1084">
        <f t="shared" si="2738"/>
        <v>0.37748981320049818</v>
      </c>
      <c r="CY859" s="1084">
        <f t="shared" si="2738"/>
        <v>0.40445337128624798</v>
      </c>
      <c r="CZ859" s="1083">
        <f t="shared" si="2738"/>
        <v>0.45298777584059774</v>
      </c>
      <c r="DA859" s="1083">
        <f t="shared" si="2738"/>
        <v>0.47186226650062263</v>
      </c>
      <c r="DB859" s="1083">
        <f t="shared" si="2738"/>
        <v>0.5033197509339975</v>
      </c>
      <c r="DC859" s="1083">
        <f t="shared" si="2738"/>
        <v>0.5033197509339975</v>
      </c>
      <c r="DD859" s="1083">
        <f t="shared" si="2738"/>
        <v>0.56623471980074724</v>
      </c>
      <c r="DE859" s="1082" t="str">
        <f t="shared" si="2738"/>
        <v/>
      </c>
      <c r="DF859" s="1115" t="str">
        <f t="shared" ref="DF859:DF887" si="2739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31">
        <f t="shared" ref="DG859:DG887" si="2740">COUNT(B859:R859)</f>
        <v>12</v>
      </c>
      <c r="DH859" s="96">
        <f t="shared" ref="DH859:DH887" si="2741">COUNT(T859:AJ859)</f>
        <v>12</v>
      </c>
      <c r="DI859" s="96">
        <f t="shared" ref="DI859:DI887" si="2742">COUNT(AL859:BB859)</f>
        <v>12</v>
      </c>
      <c r="DJ859" s="96">
        <f t="shared" ref="DJ859:DJ887" si="2743">COUNT(BD859:BT859)</f>
        <v>12</v>
      </c>
      <c r="DK859" s="467"/>
      <c r="DL859" s="599"/>
      <c r="DM859" s="599"/>
      <c r="DN859" s="599"/>
      <c r="DO859" s="599"/>
      <c r="DP859" s="599"/>
      <c r="DQ859" s="599"/>
      <c r="DR859" s="599"/>
      <c r="DS859" s="782"/>
      <c r="DT859" s="468"/>
    </row>
    <row r="860" spans="1:124" s="470" customFormat="1" ht="15.75" customHeight="1">
      <c r="A860" s="44" t="str">
        <f>$A$458</f>
        <v>Maize samp purchase</v>
      </c>
      <c r="B860" s="780">
        <f>SUM(B464)</f>
        <v>4.0557064579256355E-2</v>
      </c>
      <c r="C860" s="780">
        <f t="shared" ref="C860:M860" si="2744">SUM(C464)</f>
        <v>4.731657534246575E-2</v>
      </c>
      <c r="D860" s="780">
        <f t="shared" si="2744"/>
        <v>7.0974863013698625E-2</v>
      </c>
      <c r="E860" s="780">
        <f t="shared" si="2744"/>
        <v>4.731657534246575E-2</v>
      </c>
      <c r="F860" s="780">
        <f t="shared" si="2744"/>
        <v>4.731657534246575E-2</v>
      </c>
      <c r="G860" s="780">
        <f t="shared" si="2744"/>
        <v>2.5809041095890412E-2</v>
      </c>
      <c r="H860" s="780">
        <f t="shared" si="2744"/>
        <v>4.731657534246575E-2</v>
      </c>
      <c r="I860" s="780">
        <f t="shared" si="2744"/>
        <v>2.5809041095890412E-2</v>
      </c>
      <c r="J860" s="780">
        <f t="shared" si="2744"/>
        <v>2.1838419388830344E-2</v>
      </c>
      <c r="K860" s="780">
        <f t="shared" si="2744"/>
        <v>2.3658287671232875E-2</v>
      </c>
      <c r="L860" s="780">
        <f t="shared" si="2744"/>
        <v>2.8389945205479446E-2</v>
      </c>
      <c r="M860" s="780">
        <f t="shared" si="2744"/>
        <v>2.5809041095890412E-2</v>
      </c>
      <c r="N860" s="780"/>
      <c r="O860" s="780"/>
      <c r="P860" s="780"/>
      <c r="Q860" s="780"/>
      <c r="R860" s="780"/>
      <c r="S860" s="779"/>
      <c r="T860" s="780">
        <f t="shared" ref="T860:AE860" si="2745">SUM(T464)</f>
        <v>4.731657534246575E-2</v>
      </c>
      <c r="U860" s="780">
        <f t="shared" si="2745"/>
        <v>5.1618082191780823E-2</v>
      </c>
      <c r="V860" s="780">
        <f t="shared" si="2745"/>
        <v>4.3676838777660688E-2</v>
      </c>
      <c r="W860" s="780">
        <f t="shared" si="2745"/>
        <v>5.1618082191780823E-2</v>
      </c>
      <c r="X860" s="780">
        <f t="shared" si="2745"/>
        <v>7.0974863013698625E-2</v>
      </c>
      <c r="Y860" s="780">
        <f t="shared" si="2745"/>
        <v>5.6779890410958891E-2</v>
      </c>
      <c r="Z860" s="780">
        <f t="shared" si="2745"/>
        <v>0</v>
      </c>
      <c r="AA860" s="780">
        <f t="shared" si="2745"/>
        <v>3.7853260273972601E-2</v>
      </c>
      <c r="AB860" s="780">
        <f t="shared" si="2745"/>
        <v>4.3676838777660688E-2</v>
      </c>
      <c r="AC860" s="780">
        <f t="shared" si="2745"/>
        <v>4.2584917808219179E-2</v>
      </c>
      <c r="AD860" s="780">
        <f t="shared" si="2745"/>
        <v>0</v>
      </c>
      <c r="AE860" s="780">
        <f t="shared" si="2745"/>
        <v>0</v>
      </c>
      <c r="AF860" s="780"/>
      <c r="AG860" s="780"/>
      <c r="AH860" s="780"/>
      <c r="AI860" s="780"/>
      <c r="AJ860" s="780"/>
      <c r="AK860" s="779"/>
      <c r="AL860" s="780">
        <f t="shared" ref="AL860:AW860" si="2746">SUM(AL464)</f>
        <v>2.8389945205479446E-2</v>
      </c>
      <c r="AM860" s="780">
        <f t="shared" si="2746"/>
        <v>2.8389945205479446E-2</v>
      </c>
      <c r="AN860" s="780">
        <f t="shared" si="2746"/>
        <v>6.3088767123287662E-2</v>
      </c>
      <c r="AO860" s="780">
        <f t="shared" si="2746"/>
        <v>4.731657534246575E-2</v>
      </c>
      <c r="AP860" s="780">
        <f t="shared" si="2746"/>
        <v>2.3658287671232875E-2</v>
      </c>
      <c r="AQ860" s="780">
        <f t="shared" si="2746"/>
        <v>3.1544383561643831E-2</v>
      </c>
      <c r="AR860" s="780">
        <f t="shared" si="2746"/>
        <v>2.3658287671232875E-2</v>
      </c>
      <c r="AS860" s="780">
        <f t="shared" si="2746"/>
        <v>9.46331506849315E-2</v>
      </c>
      <c r="AT860" s="780">
        <f t="shared" si="2746"/>
        <v>3.5487431506849312E-2</v>
      </c>
      <c r="AU860" s="780">
        <f t="shared" si="2746"/>
        <v>2.3658287671232875E-2</v>
      </c>
      <c r="AV860" s="780">
        <f t="shared" si="2746"/>
        <v>2.3658287671232875E-2</v>
      </c>
      <c r="AW860" s="780">
        <f t="shared" si="2746"/>
        <v>4.731657534246575E-2</v>
      </c>
      <c r="AX860" s="780"/>
      <c r="AY860" s="780"/>
      <c r="AZ860" s="780"/>
      <c r="BA860" s="780"/>
      <c r="BB860" s="780"/>
      <c r="BC860" s="779"/>
      <c r="BD860" s="780">
        <f t="shared" ref="BD860:BO860" si="2747">SUM(BD464)</f>
        <v>3.5487431506849312E-2</v>
      </c>
      <c r="BE860" s="780">
        <f t="shared" si="2747"/>
        <v>2.8389945205479446E-2</v>
      </c>
      <c r="BF860" s="780">
        <f t="shared" si="2747"/>
        <v>3.5487431506849312E-2</v>
      </c>
      <c r="BG860" s="780">
        <f t="shared" si="2747"/>
        <v>9.46331506849315E-2</v>
      </c>
      <c r="BH860" s="780">
        <f t="shared" si="2747"/>
        <v>5.6779890410958891E-2</v>
      </c>
      <c r="BI860" s="780">
        <f t="shared" si="2747"/>
        <v>8.111412915851271E-2</v>
      </c>
      <c r="BJ860" s="780">
        <f t="shared" si="2747"/>
        <v>5.6779890410958891E-2</v>
      </c>
      <c r="BK860" s="780">
        <f t="shared" si="2747"/>
        <v>0.14194972602739725</v>
      </c>
      <c r="BL860" s="780">
        <f t="shared" si="2747"/>
        <v>6.3088767123287662E-2</v>
      </c>
      <c r="BM860" s="780">
        <f t="shared" si="2747"/>
        <v>4.731657534246575E-2</v>
      </c>
      <c r="BN860" s="780">
        <f t="shared" si="2747"/>
        <v>3.1544383561643831E-2</v>
      </c>
      <c r="BO860" s="780">
        <f t="shared" si="2747"/>
        <v>2.8389945205479446E-2</v>
      </c>
      <c r="BP860" s="780"/>
      <c r="BQ860" s="780"/>
      <c r="BR860" s="780"/>
      <c r="BS860" s="780"/>
      <c r="BT860" s="780"/>
      <c r="BU860" s="779"/>
      <c r="BV860" s="780">
        <f>SUM(BV464)</f>
        <v>2.8389945205479446E-2</v>
      </c>
      <c r="BW860" s="780">
        <f>SUM(BW464)</f>
        <v>5.6779890410958891E-2</v>
      </c>
      <c r="BX860" s="780">
        <f>SUM(BX464)</f>
        <v>2.8389945205479446E-2</v>
      </c>
      <c r="BY860" s="780">
        <f>SUM(BY464)</f>
        <v>3.5487431506849312E-2</v>
      </c>
      <c r="BZ860" s="603">
        <f t="shared" si="2733"/>
        <v>3.59298722113503E-2</v>
      </c>
      <c r="CA860" s="603">
        <f t="shared" si="2734"/>
        <v>3.7512448577449939E-2</v>
      </c>
      <c r="CB860" s="603">
        <f t="shared" si="2735"/>
        <v>3.5250848630136986E-2</v>
      </c>
      <c r="CC860" s="668">
        <f t="shared" si="2736"/>
        <v>5.3062159491193729E-2</v>
      </c>
      <c r="CD860" s="1072">
        <f t="shared" si="2737"/>
        <v>2.3658287671232875E-2</v>
      </c>
      <c r="CE860" s="1073">
        <f t="shared" si="2737"/>
        <v>2.3658287671232875E-2</v>
      </c>
      <c r="CF860" s="1073">
        <f t="shared" si="2737"/>
        <v>2.3658287671232875E-2</v>
      </c>
      <c r="CG860" s="1073">
        <f t="shared" si="2737"/>
        <v>2.3658287671232875E-2</v>
      </c>
      <c r="CH860" s="1073">
        <f t="shared" si="2737"/>
        <v>2.8389945205479446E-2</v>
      </c>
      <c r="CI860" s="1074">
        <f t="shared" si="2737"/>
        <v>2.8389945205479446E-2</v>
      </c>
      <c r="CJ860" s="1074">
        <f t="shared" si="2737"/>
        <v>3.1544383561643831E-2</v>
      </c>
      <c r="CK860" s="1073">
        <f t="shared" si="2737"/>
        <v>3.5487431506849312E-2</v>
      </c>
      <c r="CL860" s="1073">
        <f t="shared" si="2737"/>
        <v>4.731657534246575E-2</v>
      </c>
      <c r="CM860" s="1073">
        <f t="shared" si="2737"/>
        <v>4.731657534246575E-2</v>
      </c>
      <c r="CN860" s="1073">
        <f t="shared" si="2737"/>
        <v>6.3088767123287662E-2</v>
      </c>
      <c r="CO860" s="1072">
        <f t="shared" si="2737"/>
        <v>9.46331506849315E-2</v>
      </c>
      <c r="CP860" s="1115" t="str">
        <f t="shared" si="2738"/>
        <v/>
      </c>
      <c r="CQ860" s="1082" t="str">
        <f t="shared" si="2738"/>
        <v/>
      </c>
      <c r="CR860" s="1083" t="str">
        <f t="shared" si="2738"/>
        <v/>
      </c>
      <c r="CS860" s="1083">
        <f t="shared" si="2738"/>
        <v>2.8389945205479446E-2</v>
      </c>
      <c r="CT860" s="1083">
        <f t="shared" si="2738"/>
        <v>2.8389945205479446E-2</v>
      </c>
      <c r="CU860" s="1083">
        <f t="shared" si="2738"/>
        <v>3.1544383561643831E-2</v>
      </c>
      <c r="CV860" s="1083">
        <f t="shared" si="2738"/>
        <v>3.5487431506849312E-2</v>
      </c>
      <c r="CW860" s="1084">
        <f t="shared" si="2738"/>
        <v>3.5487431506849312E-2</v>
      </c>
      <c r="CX860" s="1084">
        <f t="shared" si="2738"/>
        <v>4.731657534246575E-2</v>
      </c>
      <c r="CY860" s="1084">
        <f t="shared" si="2738"/>
        <v>5.6779890410958891E-2</v>
      </c>
      <c r="CZ860" s="1083">
        <f t="shared" si="2738"/>
        <v>5.6779890410958891E-2</v>
      </c>
      <c r="DA860" s="1083">
        <f t="shared" si="2738"/>
        <v>6.3088767123287662E-2</v>
      </c>
      <c r="DB860" s="1083">
        <f t="shared" si="2738"/>
        <v>8.111412915851271E-2</v>
      </c>
      <c r="DC860" s="1083">
        <f t="shared" si="2738"/>
        <v>9.46331506849315E-2</v>
      </c>
      <c r="DD860" s="1083">
        <f t="shared" si="2738"/>
        <v>0.14194972602739725</v>
      </c>
      <c r="DE860" s="1082" t="str">
        <f t="shared" si="2738"/>
        <v/>
      </c>
      <c r="DF860" s="1115" t="str">
        <f t="shared" si="2739"/>
        <v/>
      </c>
      <c r="DG860" s="631">
        <f t="shared" si="2740"/>
        <v>12</v>
      </c>
      <c r="DH860" s="96">
        <f t="shared" si="2741"/>
        <v>12</v>
      </c>
      <c r="DI860" s="96">
        <f t="shared" si="2742"/>
        <v>12</v>
      </c>
      <c r="DJ860" s="96">
        <f t="shared" si="2743"/>
        <v>12</v>
      </c>
      <c r="DK860" s="467"/>
      <c r="DL860" s="599"/>
      <c r="DM860" s="599"/>
      <c r="DN860" s="599"/>
      <c r="DO860" s="599"/>
      <c r="DP860" s="599"/>
      <c r="DQ860" s="599"/>
      <c r="DR860" s="599"/>
      <c r="DS860" s="782"/>
      <c r="DT860" s="468"/>
    </row>
    <row r="861" spans="1:124" s="470" customFormat="1" ht="15.75" customHeight="1">
      <c r="A861" s="44" t="str">
        <f>$A$467</f>
        <v>Rice purchase</v>
      </c>
      <c r="B861" s="780">
        <f>SUM(B473)</f>
        <v>3.9551517523572312E-2</v>
      </c>
      <c r="C861" s="780">
        <f t="shared" ref="C861:M861" si="2748">SUM(C473)</f>
        <v>4.6143437110834372E-2</v>
      </c>
      <c r="D861" s="780">
        <f t="shared" si="2748"/>
        <v>6.9215155666251554E-2</v>
      </c>
      <c r="E861" s="780">
        <f t="shared" si="2748"/>
        <v>4.6143437110834372E-2</v>
      </c>
      <c r="F861" s="780">
        <f t="shared" si="2748"/>
        <v>1.5381145703611454E-2</v>
      </c>
      <c r="G861" s="780">
        <f t="shared" si="2748"/>
        <v>5.0338295030001132E-2</v>
      </c>
      <c r="H861" s="780">
        <f t="shared" si="2748"/>
        <v>4.6143437110834372E-2</v>
      </c>
      <c r="I861" s="780">
        <f t="shared" si="2748"/>
        <v>5.0338295030001132E-2</v>
      </c>
      <c r="J861" s="780">
        <f t="shared" si="2748"/>
        <v>4.2593941948462492E-2</v>
      </c>
      <c r="K861" s="780">
        <f t="shared" si="2748"/>
        <v>4.6143437110834372E-2</v>
      </c>
      <c r="L861" s="780">
        <f t="shared" si="2748"/>
        <v>5.5372124533001242E-2</v>
      </c>
      <c r="M861" s="780">
        <f t="shared" si="2748"/>
        <v>5.0338295030001132E-2</v>
      </c>
      <c r="N861" s="780"/>
      <c r="O861" s="780"/>
      <c r="P861" s="780"/>
      <c r="Q861" s="780"/>
      <c r="R861" s="780"/>
      <c r="S861" s="779"/>
      <c r="T861" s="780">
        <f>SUM(T473)</f>
        <v>4.6143437110834372E-2</v>
      </c>
      <c r="U861" s="780">
        <f t="shared" ref="U861:AE861" si="2749">SUM(U473)</f>
        <v>5.0338295030001132E-2</v>
      </c>
      <c r="V861" s="780">
        <f t="shared" si="2749"/>
        <v>4.2593941948462492E-2</v>
      </c>
      <c r="W861" s="780">
        <f t="shared" si="2749"/>
        <v>5.0338295030001132E-2</v>
      </c>
      <c r="X861" s="780">
        <f t="shared" si="2749"/>
        <v>6.9215155666251554E-2</v>
      </c>
      <c r="Y861" s="780">
        <f t="shared" si="2749"/>
        <v>5.5372124533001242E-2</v>
      </c>
      <c r="Z861" s="780">
        <f t="shared" si="2749"/>
        <v>5.0338295030001132E-2</v>
      </c>
      <c r="AA861" s="780">
        <f t="shared" si="2749"/>
        <v>3.6914749688667495E-2</v>
      </c>
      <c r="AB861" s="780">
        <f t="shared" si="2749"/>
        <v>4.2593941948462492E-2</v>
      </c>
      <c r="AC861" s="780">
        <f t="shared" si="2749"/>
        <v>2.7686062266500621E-2</v>
      </c>
      <c r="AD861" s="780">
        <f t="shared" si="2749"/>
        <v>0</v>
      </c>
      <c r="AE861" s="780">
        <f t="shared" si="2749"/>
        <v>5.5372124533001242E-2</v>
      </c>
      <c r="AF861" s="780"/>
      <c r="AG861" s="780"/>
      <c r="AH861" s="780"/>
      <c r="AI861" s="780"/>
      <c r="AJ861" s="780"/>
      <c r="AK861" s="779"/>
      <c r="AL861" s="780">
        <f>SUM(AL473)</f>
        <v>5.5372124533001242E-2</v>
      </c>
      <c r="AM861" s="780">
        <f t="shared" ref="AM861:AW861" si="2750">SUM(AM473)</f>
        <v>5.5372124533001242E-2</v>
      </c>
      <c r="AN861" s="780">
        <f t="shared" si="2750"/>
        <v>6.1524582814445818E-2</v>
      </c>
      <c r="AO861" s="780">
        <f t="shared" si="2750"/>
        <v>4.6143437110834372E-2</v>
      </c>
      <c r="AP861" s="780">
        <f t="shared" si="2750"/>
        <v>4.6143437110834372E-2</v>
      </c>
      <c r="AQ861" s="780">
        <f t="shared" si="2750"/>
        <v>6.1524582814445818E-2</v>
      </c>
      <c r="AR861" s="780">
        <f t="shared" si="2750"/>
        <v>1.5381145703611454E-2</v>
      </c>
      <c r="AS861" s="780">
        <f t="shared" si="2750"/>
        <v>9.2286874221668744E-2</v>
      </c>
      <c r="AT861" s="780">
        <f t="shared" si="2750"/>
        <v>6.9215155666251554E-2</v>
      </c>
      <c r="AU861" s="780">
        <f t="shared" si="2750"/>
        <v>4.6143437110834372E-2</v>
      </c>
      <c r="AV861" s="780">
        <f t="shared" si="2750"/>
        <v>4.6143437110834372E-2</v>
      </c>
      <c r="AW861" s="780">
        <f t="shared" si="2750"/>
        <v>9.2286874221668744E-2</v>
      </c>
      <c r="AX861" s="780"/>
      <c r="AY861" s="780"/>
      <c r="AZ861" s="780"/>
      <c r="BA861" s="780"/>
      <c r="BB861" s="780"/>
      <c r="BC861" s="779"/>
      <c r="BD861" s="780">
        <f>SUM(BD473)</f>
        <v>6.9215155666251554E-2</v>
      </c>
      <c r="BE861" s="780">
        <f t="shared" ref="BE861:BO861" si="2751">SUM(BE473)</f>
        <v>5.5372124533001242E-2</v>
      </c>
      <c r="BF861" s="780">
        <f t="shared" si="2751"/>
        <v>6.9215155666251554E-2</v>
      </c>
      <c r="BG861" s="780">
        <f t="shared" si="2751"/>
        <v>9.2286874221668744E-2</v>
      </c>
      <c r="BH861" s="780">
        <f t="shared" si="2751"/>
        <v>0.11074424906600248</v>
      </c>
      <c r="BI861" s="780">
        <f t="shared" si="2751"/>
        <v>7.9103035047144624E-2</v>
      </c>
      <c r="BJ861" s="780">
        <f t="shared" si="2751"/>
        <v>5.5372124533001242E-2</v>
      </c>
      <c r="BK861" s="780">
        <f t="shared" si="2751"/>
        <v>6.9215155666251554E-2</v>
      </c>
      <c r="BL861" s="780">
        <f t="shared" si="2751"/>
        <v>6.1524582814445818E-2</v>
      </c>
      <c r="BM861" s="780">
        <f t="shared" si="2751"/>
        <v>4.6143437110834372E-2</v>
      </c>
      <c r="BN861" s="780">
        <f t="shared" si="2751"/>
        <v>6.1524582814445818E-2</v>
      </c>
      <c r="BO861" s="780">
        <f t="shared" si="2751"/>
        <v>5.5372124533001242E-2</v>
      </c>
      <c r="BP861" s="780"/>
      <c r="BQ861" s="780"/>
      <c r="BR861" s="780"/>
      <c r="BS861" s="780"/>
      <c r="BT861" s="780"/>
      <c r="BU861" s="779"/>
      <c r="BV861" s="780">
        <f>SUM(BV473)</f>
        <v>5.5372124533001242E-2</v>
      </c>
      <c r="BW861" s="780">
        <f>SUM(BW473)</f>
        <v>5.5372124533001242E-2</v>
      </c>
      <c r="BX861" s="780">
        <f>SUM(BX473)</f>
        <v>5.5372124533001242E-2</v>
      </c>
      <c r="BY861" s="780">
        <f>SUM(BY473)</f>
        <v>6.9215155666251554E-2</v>
      </c>
      <c r="BZ861" s="603">
        <f t="shared" si="2733"/>
        <v>4.7310621753837677E-2</v>
      </c>
      <c r="CA861" s="603">
        <f t="shared" si="2734"/>
        <v>4.5769126711893329E-2</v>
      </c>
      <c r="CB861" s="603">
        <f t="shared" si="2735"/>
        <v>5.7986919302615181E-2</v>
      </c>
      <c r="CC861" s="668">
        <f t="shared" si="2736"/>
        <v>6.6820091549546351E-2</v>
      </c>
      <c r="CD861" s="1072">
        <f t="shared" si="2737"/>
        <v>1.5381145703611454E-2</v>
      </c>
      <c r="CE861" s="1073">
        <f t="shared" si="2737"/>
        <v>4.6143437110834372E-2</v>
      </c>
      <c r="CF861" s="1073">
        <f t="shared" si="2737"/>
        <v>4.6143437110834372E-2</v>
      </c>
      <c r="CG861" s="1073">
        <f t="shared" si="2737"/>
        <v>4.6143437110834372E-2</v>
      </c>
      <c r="CH861" s="1073">
        <f t="shared" si="2737"/>
        <v>4.6143437110834372E-2</v>
      </c>
      <c r="CI861" s="1074">
        <f t="shared" si="2737"/>
        <v>5.5372124533001242E-2</v>
      </c>
      <c r="CJ861" s="1074">
        <f t="shared" si="2737"/>
        <v>5.5372124533001242E-2</v>
      </c>
      <c r="CK861" s="1073">
        <f t="shared" si="2737"/>
        <v>6.1524582814445818E-2</v>
      </c>
      <c r="CL861" s="1073">
        <f t="shared" si="2737"/>
        <v>6.1524582814445818E-2</v>
      </c>
      <c r="CM861" s="1073">
        <f t="shared" si="2737"/>
        <v>6.9215155666251554E-2</v>
      </c>
      <c r="CN861" s="1073">
        <f t="shared" si="2737"/>
        <v>9.2286874221668744E-2</v>
      </c>
      <c r="CO861" s="1072">
        <f t="shared" si="2737"/>
        <v>9.2286874221668744E-2</v>
      </c>
      <c r="CP861" s="1115" t="str">
        <f t="shared" si="2738"/>
        <v/>
      </c>
      <c r="CQ861" s="1082" t="str">
        <f t="shared" si="2738"/>
        <v/>
      </c>
      <c r="CR861" s="1083" t="str">
        <f t="shared" si="2738"/>
        <v/>
      </c>
      <c r="CS861" s="1083">
        <f t="shared" si="2738"/>
        <v>4.6143437110834372E-2</v>
      </c>
      <c r="CT861" s="1083">
        <f t="shared" si="2738"/>
        <v>5.5372124533001242E-2</v>
      </c>
      <c r="CU861" s="1083">
        <f t="shared" si="2738"/>
        <v>5.5372124533001242E-2</v>
      </c>
      <c r="CV861" s="1083">
        <f t="shared" si="2738"/>
        <v>5.5372124533001242E-2</v>
      </c>
      <c r="CW861" s="1084">
        <f t="shared" si="2738"/>
        <v>6.1524582814445818E-2</v>
      </c>
      <c r="CX861" s="1084">
        <f t="shared" si="2738"/>
        <v>6.1524582814445818E-2</v>
      </c>
      <c r="CY861" s="1084">
        <f t="shared" si="2738"/>
        <v>6.9215155666251554E-2</v>
      </c>
      <c r="CZ861" s="1083">
        <f t="shared" si="2738"/>
        <v>6.9215155666251554E-2</v>
      </c>
      <c r="DA861" s="1083">
        <f t="shared" si="2738"/>
        <v>6.9215155666251554E-2</v>
      </c>
      <c r="DB861" s="1083">
        <f t="shared" si="2738"/>
        <v>7.9103035047144624E-2</v>
      </c>
      <c r="DC861" s="1083">
        <f t="shared" si="2738"/>
        <v>9.2286874221668744E-2</v>
      </c>
      <c r="DD861" s="1083">
        <f t="shared" si="2738"/>
        <v>0.11074424906600248</v>
      </c>
      <c r="DE861" s="1082" t="str">
        <f t="shared" si="2738"/>
        <v/>
      </c>
      <c r="DF861" s="1115" t="str">
        <f t="shared" si="2739"/>
        <v/>
      </c>
      <c r="DG861" s="631">
        <f t="shared" si="2740"/>
        <v>12</v>
      </c>
      <c r="DH861" s="96">
        <f t="shared" si="2741"/>
        <v>12</v>
      </c>
      <c r="DI861" s="96">
        <f t="shared" si="2742"/>
        <v>12</v>
      </c>
      <c r="DJ861" s="96">
        <f t="shared" si="2743"/>
        <v>12</v>
      </c>
      <c r="DK861" s="467"/>
      <c r="DL861" s="599"/>
      <c r="DM861" s="599"/>
      <c r="DN861" s="599"/>
      <c r="DO861" s="599"/>
      <c r="DP861" s="599"/>
      <c r="DQ861" s="599"/>
      <c r="DR861" s="599"/>
      <c r="DS861" s="782"/>
      <c r="DT861" s="468"/>
    </row>
    <row r="862" spans="1:124" s="470" customFormat="1" ht="15.75" customHeight="1">
      <c r="A862" s="44" t="str">
        <f>$A$476</f>
        <v>Potatoes purchase</v>
      </c>
      <c r="B862" s="780">
        <f>SUM(B482)</f>
        <v>8.3795587973670167E-3</v>
      </c>
      <c r="C862" s="780">
        <f t="shared" ref="C862:M862" si="2752">SUM(C482)</f>
        <v>9.7761519302615191E-3</v>
      </c>
      <c r="D862" s="780">
        <f t="shared" si="2752"/>
        <v>0</v>
      </c>
      <c r="E862" s="780">
        <f t="shared" si="2752"/>
        <v>1.9552303860523039E-3</v>
      </c>
      <c r="F862" s="780">
        <f t="shared" si="2752"/>
        <v>9.7761519302615191E-3</v>
      </c>
      <c r="G862" s="780">
        <f t="shared" si="2752"/>
        <v>0</v>
      </c>
      <c r="H862" s="780">
        <f t="shared" si="2752"/>
        <v>0</v>
      </c>
      <c r="I862" s="780">
        <f t="shared" si="2752"/>
        <v>1.0664893014830746E-2</v>
      </c>
      <c r="J862" s="780">
        <f t="shared" si="2752"/>
        <v>9.0241402433183255E-3</v>
      </c>
      <c r="K862" s="780">
        <f t="shared" si="2752"/>
        <v>6.8433063511830622E-3</v>
      </c>
      <c r="L862" s="780">
        <f t="shared" si="2752"/>
        <v>1.642393524283935E-2</v>
      </c>
      <c r="M862" s="780">
        <f t="shared" si="2752"/>
        <v>7.465425110381522E-3</v>
      </c>
      <c r="N862" s="780"/>
      <c r="O862" s="780"/>
      <c r="P862" s="780"/>
      <c r="Q862" s="780"/>
      <c r="R862" s="780"/>
      <c r="S862" s="779"/>
      <c r="T862" s="780">
        <f t="shared" ref="T862:AE862" si="2753">SUM(T482)</f>
        <v>9.7761519302615191E-3</v>
      </c>
      <c r="U862" s="780">
        <f t="shared" si="2753"/>
        <v>1.0664893014830746E-2</v>
      </c>
      <c r="V862" s="780">
        <f t="shared" si="2753"/>
        <v>9.0241402433183255E-3</v>
      </c>
      <c r="W862" s="780">
        <f t="shared" si="2753"/>
        <v>1.0664893014830746E-2</v>
      </c>
      <c r="X862" s="780">
        <f t="shared" si="2753"/>
        <v>1.4664227895392278E-2</v>
      </c>
      <c r="Y862" s="780">
        <f t="shared" si="2753"/>
        <v>1.1731382316313821E-2</v>
      </c>
      <c r="Z862" s="780">
        <f t="shared" si="2753"/>
        <v>1.7774821691384581E-2</v>
      </c>
      <c r="AA862" s="780">
        <f t="shared" si="2753"/>
        <v>7.8209215442092157E-3</v>
      </c>
      <c r="AB862" s="780">
        <f t="shared" si="2753"/>
        <v>5.2640818086023564E-3</v>
      </c>
      <c r="AC862" s="780">
        <f t="shared" si="2753"/>
        <v>9.7761519302615191E-3</v>
      </c>
      <c r="AD862" s="780">
        <f t="shared" si="2753"/>
        <v>0</v>
      </c>
      <c r="AE862" s="780">
        <f t="shared" si="2753"/>
        <v>9.7761519302615191E-3</v>
      </c>
      <c r="AF862" s="780"/>
      <c r="AG862" s="780"/>
      <c r="AH862" s="780"/>
      <c r="AI862" s="780"/>
      <c r="AJ862" s="780"/>
      <c r="AK862" s="779"/>
      <c r="AL862" s="780">
        <f t="shared" ref="AL862:AW862" si="2754">SUM(AL482)</f>
        <v>0</v>
      </c>
      <c r="AM862" s="780">
        <f t="shared" si="2754"/>
        <v>1.1731382316313821E-2</v>
      </c>
      <c r="AN862" s="780">
        <f t="shared" si="2754"/>
        <v>1.3034869240348693E-2</v>
      </c>
      <c r="AO862" s="780">
        <f t="shared" si="2754"/>
        <v>9.7761519302615191E-3</v>
      </c>
      <c r="AP862" s="780">
        <f t="shared" si="2754"/>
        <v>9.7761519302615191E-3</v>
      </c>
      <c r="AQ862" s="780">
        <f t="shared" si="2754"/>
        <v>0</v>
      </c>
      <c r="AR862" s="780">
        <f t="shared" si="2754"/>
        <v>9.7761519302615191E-3</v>
      </c>
      <c r="AS862" s="780">
        <f t="shared" si="2754"/>
        <v>0</v>
      </c>
      <c r="AT862" s="780">
        <f t="shared" si="2754"/>
        <v>1.4664227895392278E-2</v>
      </c>
      <c r="AU862" s="780">
        <f t="shared" si="2754"/>
        <v>6.8433063511830622E-3</v>
      </c>
      <c r="AV862" s="780">
        <f t="shared" si="2754"/>
        <v>6.8433063511830622E-3</v>
      </c>
      <c r="AW862" s="780">
        <f t="shared" si="2754"/>
        <v>1.3686612702366124E-2</v>
      </c>
      <c r="AX862" s="780"/>
      <c r="AY862" s="780"/>
      <c r="AZ862" s="780"/>
      <c r="BA862" s="780"/>
      <c r="BB862" s="780"/>
      <c r="BC862" s="779"/>
      <c r="BD862" s="780">
        <f t="shared" ref="BD862:BO862" si="2755">SUM(BD482)</f>
        <v>0.10264959526774596</v>
      </c>
      <c r="BE862" s="780">
        <f t="shared" si="2755"/>
        <v>1.1731382316313821E-2</v>
      </c>
      <c r="BF862" s="780">
        <f t="shared" si="2755"/>
        <v>1.4664227895392278E-2</v>
      </c>
      <c r="BG862" s="780">
        <f t="shared" si="2755"/>
        <v>0</v>
      </c>
      <c r="BH862" s="780">
        <f t="shared" si="2755"/>
        <v>2.3462764632627642E-2</v>
      </c>
      <c r="BI862" s="780">
        <f t="shared" si="2755"/>
        <v>1.6759117594734033E-2</v>
      </c>
      <c r="BJ862" s="780">
        <f t="shared" si="2755"/>
        <v>1.1731382316313821E-2</v>
      </c>
      <c r="BK862" s="780">
        <f t="shared" si="2755"/>
        <v>1.4664227895392278E-2</v>
      </c>
      <c r="BL862" s="780">
        <f t="shared" si="2755"/>
        <v>0</v>
      </c>
      <c r="BM862" s="780">
        <f t="shared" si="2755"/>
        <v>9.7761519302615191E-3</v>
      </c>
      <c r="BN862" s="780">
        <f t="shared" si="2755"/>
        <v>1.3034869240348693E-2</v>
      </c>
      <c r="BO862" s="780">
        <f t="shared" si="2755"/>
        <v>1.1731382316313821E-2</v>
      </c>
      <c r="BP862" s="780"/>
      <c r="BQ862" s="780"/>
      <c r="BR862" s="780"/>
      <c r="BS862" s="780"/>
      <c r="BT862" s="780"/>
      <c r="BU862" s="779"/>
      <c r="BV862" s="780">
        <f>SUM(BV482)</f>
        <v>1.1731382316313821E-2</v>
      </c>
      <c r="BW862" s="780">
        <f>SUM(BW482)</f>
        <v>1.1731382316313821E-2</v>
      </c>
      <c r="BX862" s="780">
        <f>SUM(BX482)</f>
        <v>1.1731382316313821E-2</v>
      </c>
      <c r="BY862" s="780">
        <f>SUM(BY482)</f>
        <v>1.4664227895392278E-2</v>
      </c>
      <c r="BZ862" s="603">
        <f t="shared" si="2733"/>
        <v>6.3884857763656013E-3</v>
      </c>
      <c r="CA862" s="603">
        <f t="shared" si="2734"/>
        <v>9.9162995628282041E-3</v>
      </c>
      <c r="CB862" s="603">
        <f t="shared" si="2735"/>
        <v>8.1467932752179329E-3</v>
      </c>
      <c r="CC862" s="668">
        <f t="shared" si="2736"/>
        <v>1.2755550613769789E-2</v>
      </c>
      <c r="CD862" s="1072">
        <f t="shared" si="2737"/>
        <v>0</v>
      </c>
      <c r="CE862" s="1073">
        <f t="shared" si="2737"/>
        <v>0</v>
      </c>
      <c r="CF862" s="1073">
        <f t="shared" si="2737"/>
        <v>0</v>
      </c>
      <c r="CG862" s="1073">
        <f t="shared" si="2737"/>
        <v>6.8433063511830622E-3</v>
      </c>
      <c r="CH862" s="1073">
        <f t="shared" si="2737"/>
        <v>6.8433063511830622E-3</v>
      </c>
      <c r="CI862" s="1074">
        <f t="shared" si="2737"/>
        <v>9.7761519302615191E-3</v>
      </c>
      <c r="CJ862" s="1074">
        <f t="shared" si="2737"/>
        <v>9.7761519302615191E-3</v>
      </c>
      <c r="CK862" s="1073">
        <f t="shared" si="2737"/>
        <v>9.7761519302615191E-3</v>
      </c>
      <c r="CL862" s="1073">
        <f t="shared" si="2737"/>
        <v>1.1731382316313821E-2</v>
      </c>
      <c r="CM862" s="1073">
        <f t="shared" si="2737"/>
        <v>1.3034869240348693E-2</v>
      </c>
      <c r="CN862" s="1073">
        <f t="shared" si="2737"/>
        <v>1.3686612702366124E-2</v>
      </c>
      <c r="CO862" s="1072">
        <f t="shared" si="2737"/>
        <v>1.4664227895392278E-2</v>
      </c>
      <c r="CP862" s="1115" t="str">
        <f t="shared" si="2738"/>
        <v/>
      </c>
      <c r="CQ862" s="1082" t="str">
        <f t="shared" si="2738"/>
        <v/>
      </c>
      <c r="CR862" s="1083" t="str">
        <f t="shared" si="2738"/>
        <v/>
      </c>
      <c r="CS862" s="1083">
        <f t="shared" si="2738"/>
        <v>0</v>
      </c>
      <c r="CT862" s="1083">
        <f t="shared" si="2738"/>
        <v>0</v>
      </c>
      <c r="CU862" s="1083">
        <f t="shared" si="2738"/>
        <v>9.7761519302615191E-3</v>
      </c>
      <c r="CV862" s="1083">
        <f t="shared" si="2738"/>
        <v>1.1731382316313821E-2</v>
      </c>
      <c r="CW862" s="1084">
        <f t="shared" si="2738"/>
        <v>1.1731382316313821E-2</v>
      </c>
      <c r="CX862" s="1084">
        <f t="shared" si="2738"/>
        <v>1.1731382316313821E-2</v>
      </c>
      <c r="CY862" s="1084">
        <f t="shared" si="2738"/>
        <v>1.3034869240348693E-2</v>
      </c>
      <c r="CZ862" s="1083">
        <f t="shared" si="2738"/>
        <v>1.4664227895392278E-2</v>
      </c>
      <c r="DA862" s="1083">
        <f t="shared" si="2738"/>
        <v>1.4664227895392278E-2</v>
      </c>
      <c r="DB862" s="1083">
        <f t="shared" si="2738"/>
        <v>1.6759117594734033E-2</v>
      </c>
      <c r="DC862" s="1083">
        <f t="shared" si="2738"/>
        <v>2.3462764632627642E-2</v>
      </c>
      <c r="DD862" s="1083">
        <f t="shared" si="2738"/>
        <v>0.10264959526774596</v>
      </c>
      <c r="DE862" s="1082" t="str">
        <f t="shared" si="2738"/>
        <v/>
      </c>
      <c r="DF862" s="1115" t="str">
        <f t="shared" si="2739"/>
        <v/>
      </c>
      <c r="DG862" s="631">
        <f t="shared" si="2740"/>
        <v>12</v>
      </c>
      <c r="DH862" s="96">
        <f t="shared" si="2741"/>
        <v>12</v>
      </c>
      <c r="DI862" s="96">
        <f t="shared" si="2742"/>
        <v>12</v>
      </c>
      <c r="DJ862" s="96">
        <f t="shared" si="2743"/>
        <v>12</v>
      </c>
      <c r="DK862" s="467"/>
      <c r="DL862" s="599"/>
      <c r="DM862" s="599"/>
      <c r="DN862" s="599"/>
      <c r="DO862" s="599"/>
      <c r="DP862" s="599"/>
      <c r="DQ862" s="599"/>
      <c r="DR862" s="599"/>
      <c r="DS862" s="782"/>
      <c r="DT862" s="468"/>
    </row>
    <row r="863" spans="1:124" s="470" customFormat="1" ht="15.75" customHeight="1">
      <c r="A863" s="44" t="str">
        <f>$A$485</f>
        <v>Brown bread purchase</v>
      </c>
      <c r="B863" s="780">
        <f>SUM(B491)</f>
        <v>3.8009678704856782E-2</v>
      </c>
      <c r="C863" s="780">
        <f t="shared" ref="C863:M863" si="2756">SUM(C491)</f>
        <v>4.4344625155666249E-2</v>
      </c>
      <c r="D863" s="780">
        <f t="shared" si="2756"/>
        <v>0</v>
      </c>
      <c r="E863" s="780">
        <f t="shared" si="2756"/>
        <v>4.4344625155666249E-2</v>
      </c>
      <c r="F863" s="780">
        <f t="shared" si="2756"/>
        <v>4.4344625155666249E-2</v>
      </c>
      <c r="G863" s="780">
        <f t="shared" si="2756"/>
        <v>0</v>
      </c>
      <c r="H863" s="780">
        <f t="shared" si="2756"/>
        <v>4.4344625155666249E-2</v>
      </c>
      <c r="I863" s="780">
        <f t="shared" si="2756"/>
        <v>9.6751909430544524E-3</v>
      </c>
      <c r="J863" s="780">
        <f t="shared" si="2756"/>
        <v>8.1867000287383831E-3</v>
      </c>
      <c r="K863" s="780">
        <f t="shared" si="2756"/>
        <v>1.7737850062266497E-2</v>
      </c>
      <c r="L863" s="780">
        <f t="shared" si="2756"/>
        <v>5.3213550186799498E-2</v>
      </c>
      <c r="M863" s="780">
        <f t="shared" si="2756"/>
        <v>4.8375954715272271E-2</v>
      </c>
      <c r="N863" s="780"/>
      <c r="O863" s="780"/>
      <c r="P863" s="780"/>
      <c r="Q863" s="780"/>
      <c r="R863" s="780"/>
      <c r="S863" s="779"/>
      <c r="T863" s="780">
        <f>SUM(T491)</f>
        <v>4.4344625155666249E-2</v>
      </c>
      <c r="U863" s="780">
        <f t="shared" ref="U863:AE863" si="2757">SUM(U491)</f>
        <v>4.3538359243745037E-2</v>
      </c>
      <c r="V863" s="780">
        <f t="shared" si="2757"/>
        <v>3.6840150129322721E-2</v>
      </c>
      <c r="W863" s="780">
        <f t="shared" si="2757"/>
        <v>3.7318593637495748E-2</v>
      </c>
      <c r="X863" s="780">
        <f t="shared" si="2757"/>
        <v>6.6516937733499371E-2</v>
      </c>
      <c r="Y863" s="780">
        <f t="shared" si="2757"/>
        <v>5.3213550186799498E-2</v>
      </c>
      <c r="Z863" s="780">
        <f t="shared" si="2757"/>
        <v>4.8375954715272271E-2</v>
      </c>
      <c r="AA863" s="780">
        <f t="shared" si="2757"/>
        <v>2.6606775093399749E-2</v>
      </c>
      <c r="AB863" s="780">
        <f t="shared" si="2757"/>
        <v>4.0933500143691917E-2</v>
      </c>
      <c r="AC863" s="780">
        <f t="shared" si="2757"/>
        <v>2.6606775093399749E-2</v>
      </c>
      <c r="AD863" s="780">
        <f t="shared" si="2757"/>
        <v>0</v>
      </c>
      <c r="AE863" s="780">
        <f t="shared" si="2757"/>
        <v>5.3213550186799498E-2</v>
      </c>
      <c r="AF863" s="780"/>
      <c r="AG863" s="780"/>
      <c r="AH863" s="780"/>
      <c r="AI863" s="780"/>
      <c r="AJ863" s="780"/>
      <c r="AK863" s="779"/>
      <c r="AL863" s="780">
        <f>SUM(AL491)</f>
        <v>0</v>
      </c>
      <c r="AM863" s="780">
        <f t="shared" ref="AM863:AW863" si="2758">SUM(AM491)</f>
        <v>0</v>
      </c>
      <c r="AN863" s="780">
        <f t="shared" si="2758"/>
        <v>0</v>
      </c>
      <c r="AO863" s="780">
        <f t="shared" si="2758"/>
        <v>0</v>
      </c>
      <c r="AP863" s="780">
        <f t="shared" si="2758"/>
        <v>1.1086156288916562E-2</v>
      </c>
      <c r="AQ863" s="780">
        <f t="shared" si="2758"/>
        <v>1.4781541718555419E-2</v>
      </c>
      <c r="AR863" s="780">
        <f t="shared" si="2758"/>
        <v>1.1086156288916562E-2</v>
      </c>
      <c r="AS863" s="780">
        <f t="shared" si="2758"/>
        <v>2.2172312577833125E-2</v>
      </c>
      <c r="AT863" s="780">
        <f t="shared" si="2758"/>
        <v>1.6629234433374843E-2</v>
      </c>
      <c r="AU863" s="780">
        <f t="shared" si="2758"/>
        <v>1.1086156288916562E-2</v>
      </c>
      <c r="AV863" s="780">
        <f t="shared" si="2758"/>
        <v>1.1086156288916562E-2</v>
      </c>
      <c r="AW863" s="780">
        <f t="shared" si="2758"/>
        <v>2.2172312577833125E-2</v>
      </c>
      <c r="AX863" s="780"/>
      <c r="AY863" s="780"/>
      <c r="AZ863" s="780"/>
      <c r="BA863" s="780"/>
      <c r="BB863" s="780"/>
      <c r="BC863" s="779"/>
      <c r="BD863" s="780">
        <f>SUM(BD491)</f>
        <v>1.3303387546699873E-2</v>
      </c>
      <c r="BE863" s="780">
        <f t="shared" ref="BE863:BO863" si="2759">SUM(BE491)</f>
        <v>2.1285420074719792E-2</v>
      </c>
      <c r="BF863" s="780">
        <f t="shared" si="2759"/>
        <v>2.9932621980074715E-2</v>
      </c>
      <c r="BG863" s="780">
        <f t="shared" si="2759"/>
        <v>5.3213550186799491E-2</v>
      </c>
      <c r="BH863" s="780">
        <f t="shared" si="2759"/>
        <v>0</v>
      </c>
      <c r="BI863" s="780">
        <f t="shared" si="2759"/>
        <v>0</v>
      </c>
      <c r="BJ863" s="780">
        <f t="shared" si="2759"/>
        <v>0</v>
      </c>
      <c r="BK863" s="780">
        <f t="shared" si="2759"/>
        <v>8.3146172166874227E-2</v>
      </c>
      <c r="BL863" s="780">
        <f t="shared" si="2759"/>
        <v>0</v>
      </c>
      <c r="BM863" s="780">
        <f t="shared" si="2759"/>
        <v>0</v>
      </c>
      <c r="BN863" s="780">
        <f t="shared" si="2759"/>
        <v>0</v>
      </c>
      <c r="BO863" s="780">
        <f t="shared" si="2759"/>
        <v>0</v>
      </c>
      <c r="BP863" s="780"/>
      <c r="BQ863" s="780"/>
      <c r="BR863" s="780"/>
      <c r="BS863" s="780"/>
      <c r="BT863" s="780"/>
      <c r="BU863" s="779"/>
      <c r="BV863" s="780">
        <f>SUM(BV491)</f>
        <v>2.1285420074719792E-2</v>
      </c>
      <c r="BW863" s="780">
        <f>SUM(BW491)</f>
        <v>4.7892195168119552E-2</v>
      </c>
      <c r="BX863" s="780">
        <f>SUM(BX491)</f>
        <v>1.3303387546699874E-2</v>
      </c>
      <c r="BY863" s="780">
        <f>SUM(BY491)</f>
        <v>3.9910162640099618E-2</v>
      </c>
      <c r="BZ863" s="603">
        <f t="shared" si="2733"/>
        <v>2.993638750768534E-2</v>
      </c>
      <c r="CA863" s="603">
        <f t="shared" si="2734"/>
        <v>4.1099183358559249E-2</v>
      </c>
      <c r="CB863" s="603">
        <f t="shared" si="2735"/>
        <v>9.7927713885429639E-3</v>
      </c>
      <c r="CC863" s="668">
        <f t="shared" si="2736"/>
        <v>1.1773497978829386E-2</v>
      </c>
      <c r="CD863" s="1072">
        <f t="shared" si="2737"/>
        <v>0</v>
      </c>
      <c r="CE863" s="1073">
        <f t="shared" si="2737"/>
        <v>0</v>
      </c>
      <c r="CF863" s="1073">
        <f t="shared" si="2737"/>
        <v>0</v>
      </c>
      <c r="CG863" s="1073">
        <f t="shared" si="2737"/>
        <v>0</v>
      </c>
      <c r="CH863" s="1073">
        <f t="shared" si="2737"/>
        <v>1.1086156288916562E-2</v>
      </c>
      <c r="CI863" s="1074">
        <f t="shared" si="2737"/>
        <v>1.1086156288916562E-2</v>
      </c>
      <c r="CJ863" s="1074">
        <f t="shared" si="2737"/>
        <v>1.1086156288916562E-2</v>
      </c>
      <c r="CK863" s="1073">
        <f t="shared" si="2737"/>
        <v>1.1086156288916562E-2</v>
      </c>
      <c r="CL863" s="1073">
        <f t="shared" si="2737"/>
        <v>1.4781541718555419E-2</v>
      </c>
      <c r="CM863" s="1073">
        <f t="shared" si="2737"/>
        <v>1.6629234433374843E-2</v>
      </c>
      <c r="CN863" s="1073">
        <f t="shared" si="2737"/>
        <v>2.2172312577833125E-2</v>
      </c>
      <c r="CO863" s="1072">
        <f t="shared" si="2737"/>
        <v>2.2172312577833125E-2</v>
      </c>
      <c r="CP863" s="1115" t="str">
        <f t="shared" si="2738"/>
        <v/>
      </c>
      <c r="CQ863" s="1082" t="str">
        <f t="shared" si="2738"/>
        <v/>
      </c>
      <c r="CR863" s="1083" t="str">
        <f t="shared" si="2738"/>
        <v/>
      </c>
      <c r="CS863" s="1083">
        <f t="shared" si="2738"/>
        <v>0</v>
      </c>
      <c r="CT863" s="1083">
        <f t="shared" si="2738"/>
        <v>0</v>
      </c>
      <c r="CU863" s="1083">
        <f t="shared" si="2738"/>
        <v>0</v>
      </c>
      <c r="CV863" s="1083">
        <f t="shared" si="2738"/>
        <v>0</v>
      </c>
      <c r="CW863" s="1084">
        <f t="shared" si="2738"/>
        <v>0</v>
      </c>
      <c r="CX863" s="1084">
        <f t="shared" si="2738"/>
        <v>0</v>
      </c>
      <c r="CY863" s="1084">
        <f t="shared" si="2738"/>
        <v>0</v>
      </c>
      <c r="CZ863" s="1083">
        <f t="shared" si="2738"/>
        <v>1.3303387546699873E-2</v>
      </c>
      <c r="DA863" s="1083">
        <f t="shared" si="2738"/>
        <v>2.1285420074719792E-2</v>
      </c>
      <c r="DB863" s="1083">
        <f t="shared" si="2738"/>
        <v>2.9932621980074715E-2</v>
      </c>
      <c r="DC863" s="1083">
        <f t="shared" si="2738"/>
        <v>5.3213550186799491E-2</v>
      </c>
      <c r="DD863" s="1083">
        <f t="shared" si="2738"/>
        <v>8.3146172166874227E-2</v>
      </c>
      <c r="DE863" s="1082" t="str">
        <f t="shared" si="2738"/>
        <v/>
      </c>
      <c r="DF863" s="1115" t="str">
        <f t="shared" si="2739"/>
        <v/>
      </c>
      <c r="DG863" s="631">
        <f t="shared" si="2740"/>
        <v>12</v>
      </c>
      <c r="DH863" s="96">
        <f t="shared" si="2741"/>
        <v>12</v>
      </c>
      <c r="DI863" s="96">
        <f t="shared" si="2742"/>
        <v>12</v>
      </c>
      <c r="DJ863" s="96">
        <f t="shared" si="2743"/>
        <v>12</v>
      </c>
      <c r="DK863" s="467"/>
      <c r="DL863" s="599"/>
      <c r="DM863" s="599"/>
      <c r="DN863" s="599"/>
      <c r="DO863" s="599"/>
      <c r="DP863" s="599"/>
      <c r="DQ863" s="599"/>
      <c r="DR863" s="599"/>
      <c r="DS863" s="782"/>
      <c r="DT863" s="468"/>
    </row>
    <row r="864" spans="1:124" s="470" customFormat="1" ht="15.75" customHeight="1">
      <c r="A864" s="44" t="str">
        <f>$A$494</f>
        <v>Whaite bread purchase</v>
      </c>
      <c r="B864" s="780">
        <f>SUM(B500)</f>
        <v>4.1920139476961389E-2</v>
      </c>
      <c r="C864" s="780">
        <f t="shared" ref="C864:M864" si="2760">SUM(C500)</f>
        <v>4.8906829389788298E-2</v>
      </c>
      <c r="D864" s="780">
        <f t="shared" si="2760"/>
        <v>4.4016146450809458E-2</v>
      </c>
      <c r="E864" s="780">
        <f t="shared" si="2760"/>
        <v>0</v>
      </c>
      <c r="F864" s="780">
        <f t="shared" si="2760"/>
        <v>4.8906829389788298E-2</v>
      </c>
      <c r="G864" s="780">
        <f t="shared" si="2760"/>
        <v>0</v>
      </c>
      <c r="H864" s="780">
        <f t="shared" si="2760"/>
        <v>0</v>
      </c>
      <c r="I864" s="780">
        <f t="shared" si="2760"/>
        <v>0</v>
      </c>
      <c r="J864" s="780">
        <f t="shared" si="2760"/>
        <v>4.5144765590573809E-2</v>
      </c>
      <c r="K864" s="780">
        <f t="shared" si="2760"/>
        <v>0</v>
      </c>
      <c r="L864" s="780">
        <f t="shared" si="2760"/>
        <v>5.8688195267745949E-2</v>
      </c>
      <c r="M864" s="780">
        <f t="shared" si="2760"/>
        <v>0</v>
      </c>
      <c r="N864" s="780"/>
      <c r="O864" s="780"/>
      <c r="P864" s="780"/>
      <c r="Q864" s="780"/>
      <c r="R864" s="780"/>
      <c r="S864" s="779"/>
      <c r="T864" s="780">
        <f t="shared" ref="T864:AE864" si="2761">SUM(T500)</f>
        <v>4.4016146450809458E-2</v>
      </c>
      <c r="U864" s="780">
        <f t="shared" si="2761"/>
        <v>4.8017614309973949E-2</v>
      </c>
      <c r="V864" s="780">
        <f t="shared" si="2761"/>
        <v>4.0630289031516421E-2</v>
      </c>
      <c r="W864" s="780">
        <f t="shared" si="2761"/>
        <v>4.0014678591644967E-2</v>
      </c>
      <c r="X864" s="780">
        <f t="shared" si="2761"/>
        <v>4.4016146450809458E-2</v>
      </c>
      <c r="Y864" s="780">
        <f t="shared" si="2761"/>
        <v>3.5212917160647568E-2</v>
      </c>
      <c r="Z864" s="780">
        <f t="shared" si="2761"/>
        <v>3.2011742873315971E-2</v>
      </c>
      <c r="AA864" s="780">
        <f t="shared" si="2761"/>
        <v>2.3475278107098378E-2</v>
      </c>
      <c r="AB864" s="780">
        <f t="shared" si="2761"/>
        <v>0</v>
      </c>
      <c r="AC864" s="780">
        <f t="shared" si="2761"/>
        <v>2.9344097633872974E-2</v>
      </c>
      <c r="AD864" s="780">
        <f t="shared" si="2761"/>
        <v>0</v>
      </c>
      <c r="AE864" s="780">
        <f t="shared" si="2761"/>
        <v>0</v>
      </c>
      <c r="AF864" s="780"/>
      <c r="AG864" s="780"/>
      <c r="AH864" s="780"/>
      <c r="AI864" s="780"/>
      <c r="AJ864" s="780"/>
      <c r="AK864" s="779"/>
      <c r="AL864" s="780">
        <f t="shared" ref="AL864:AW864" si="2762">SUM(AL500)</f>
        <v>6.4557014794520542E-2</v>
      </c>
      <c r="AM864" s="780">
        <f t="shared" si="2762"/>
        <v>6.4557014794520542E-2</v>
      </c>
      <c r="AN864" s="780">
        <f t="shared" si="2762"/>
        <v>7.1730016438356164E-2</v>
      </c>
      <c r="AO864" s="780">
        <f t="shared" si="2762"/>
        <v>5.3797512328767123E-2</v>
      </c>
      <c r="AP864" s="780">
        <f t="shared" si="2762"/>
        <v>0</v>
      </c>
      <c r="AQ864" s="780">
        <f t="shared" si="2762"/>
        <v>0</v>
      </c>
      <c r="AR864" s="780">
        <f t="shared" si="2762"/>
        <v>0</v>
      </c>
      <c r="AS864" s="780">
        <f t="shared" si="2762"/>
        <v>0</v>
      </c>
      <c r="AT864" s="780">
        <f t="shared" si="2762"/>
        <v>0</v>
      </c>
      <c r="AU864" s="780">
        <f t="shared" si="2762"/>
        <v>0</v>
      </c>
      <c r="AV864" s="780">
        <f t="shared" si="2762"/>
        <v>0</v>
      </c>
      <c r="AW864" s="780">
        <f t="shared" si="2762"/>
        <v>0</v>
      </c>
      <c r="AX864" s="780"/>
      <c r="AY864" s="780"/>
      <c r="AZ864" s="780"/>
      <c r="BA864" s="780"/>
      <c r="BB864" s="780"/>
      <c r="BC864" s="779"/>
      <c r="BD864" s="780">
        <f t="shared" ref="BD864:BO864" si="2763">SUM(BD500)</f>
        <v>1.4672048816936487E-2</v>
      </c>
      <c r="BE864" s="780">
        <f t="shared" si="2763"/>
        <v>2.3475278107098378E-2</v>
      </c>
      <c r="BF864" s="780">
        <f t="shared" si="2763"/>
        <v>3.3012109838107095E-2</v>
      </c>
      <c r="BG864" s="780">
        <f t="shared" si="2763"/>
        <v>5.8688195267745949E-2</v>
      </c>
      <c r="BH864" s="780">
        <f t="shared" si="2763"/>
        <v>4.6950556214196755E-2</v>
      </c>
      <c r="BI864" s="780">
        <f t="shared" si="2763"/>
        <v>5.0304167372353673E-2</v>
      </c>
      <c r="BJ864" s="780">
        <f t="shared" si="2763"/>
        <v>6.7491424557907839E-2</v>
      </c>
      <c r="BK864" s="780">
        <f t="shared" si="2763"/>
        <v>7.3360244084682433E-2</v>
      </c>
      <c r="BL864" s="780">
        <f t="shared" si="2763"/>
        <v>2.6083642341220417E-2</v>
      </c>
      <c r="BM864" s="780">
        <f t="shared" si="2763"/>
        <v>5.624285379825654E-2</v>
      </c>
      <c r="BN864" s="780">
        <f t="shared" si="2763"/>
        <v>2.6083642341220417E-2</v>
      </c>
      <c r="BO864" s="780">
        <f t="shared" si="2763"/>
        <v>2.3475278107098378E-2</v>
      </c>
      <c r="BP864" s="780"/>
      <c r="BQ864" s="780"/>
      <c r="BR864" s="780"/>
      <c r="BS864" s="780"/>
      <c r="BT864" s="780"/>
      <c r="BU864" s="779"/>
      <c r="BV864" s="780">
        <f>SUM(BV500)</f>
        <v>3.5212917160647568E-2</v>
      </c>
      <c r="BW864" s="780">
        <f>SUM(BW500)</f>
        <v>3.5212917160647568E-2</v>
      </c>
      <c r="BX864" s="780">
        <f>SUM(BX500)</f>
        <v>6.4557014794520542E-2</v>
      </c>
      <c r="BY864" s="780">
        <f>SUM(BY500)</f>
        <v>2.9344097633872974E-2</v>
      </c>
      <c r="BZ864" s="603">
        <f t="shared" si="2733"/>
        <v>2.2889471029792125E-2</v>
      </c>
      <c r="CA864" s="603">
        <f t="shared" si="2734"/>
        <v>2.8872129629971523E-2</v>
      </c>
      <c r="CB864" s="603">
        <f t="shared" si="2735"/>
        <v>1.8291154191780821E-2</v>
      </c>
      <c r="CC864" s="668">
        <f t="shared" si="2736"/>
        <v>4.118071479452054E-2</v>
      </c>
      <c r="CD864" s="1072">
        <f t="shared" si="2737"/>
        <v>0</v>
      </c>
      <c r="CE864" s="1073">
        <f t="shared" si="2737"/>
        <v>0</v>
      </c>
      <c r="CF864" s="1073">
        <f t="shared" si="2737"/>
        <v>0</v>
      </c>
      <c r="CG864" s="1073">
        <f t="shared" si="2737"/>
        <v>0</v>
      </c>
      <c r="CH864" s="1073">
        <f t="shared" si="2737"/>
        <v>0</v>
      </c>
      <c r="CI864" s="1074">
        <f t="shared" si="2737"/>
        <v>0</v>
      </c>
      <c r="CJ864" s="1074">
        <f t="shared" si="2737"/>
        <v>0</v>
      </c>
      <c r="CK864" s="1073">
        <f t="shared" si="2737"/>
        <v>0</v>
      </c>
      <c r="CL864" s="1073">
        <f t="shared" si="2737"/>
        <v>5.3797512328767123E-2</v>
      </c>
      <c r="CM864" s="1073">
        <f t="shared" si="2737"/>
        <v>6.4557014794520542E-2</v>
      </c>
      <c r="CN864" s="1073">
        <f t="shared" si="2737"/>
        <v>6.4557014794520542E-2</v>
      </c>
      <c r="CO864" s="1072">
        <f t="shared" si="2737"/>
        <v>7.1730016438356164E-2</v>
      </c>
      <c r="CP864" s="1115" t="str">
        <f t="shared" si="2738"/>
        <v/>
      </c>
      <c r="CQ864" s="1082" t="str">
        <f t="shared" si="2738"/>
        <v/>
      </c>
      <c r="CR864" s="1083" t="str">
        <f t="shared" si="2738"/>
        <v/>
      </c>
      <c r="CS864" s="1083">
        <f t="shared" si="2738"/>
        <v>1.4672048816936487E-2</v>
      </c>
      <c r="CT864" s="1083">
        <f t="shared" si="2738"/>
        <v>2.3475278107098378E-2</v>
      </c>
      <c r="CU864" s="1083">
        <f t="shared" si="2738"/>
        <v>2.3475278107098378E-2</v>
      </c>
      <c r="CV864" s="1083">
        <f t="shared" si="2738"/>
        <v>2.6083642341220417E-2</v>
      </c>
      <c r="CW864" s="1084">
        <f t="shared" si="2738"/>
        <v>2.6083642341220417E-2</v>
      </c>
      <c r="CX864" s="1084">
        <f t="shared" si="2738"/>
        <v>3.3012109838107095E-2</v>
      </c>
      <c r="CY864" s="1084">
        <f t="shared" si="2738"/>
        <v>4.6950556214196755E-2</v>
      </c>
      <c r="CZ864" s="1083">
        <f t="shared" si="2738"/>
        <v>5.0304167372353673E-2</v>
      </c>
      <c r="DA864" s="1083">
        <f t="shared" si="2738"/>
        <v>5.624285379825654E-2</v>
      </c>
      <c r="DB864" s="1083">
        <f t="shared" si="2738"/>
        <v>5.8688195267745949E-2</v>
      </c>
      <c r="DC864" s="1083">
        <f t="shared" si="2738"/>
        <v>6.7491424557907839E-2</v>
      </c>
      <c r="DD864" s="1083">
        <f t="shared" si="2738"/>
        <v>7.3360244084682433E-2</v>
      </c>
      <c r="DE864" s="1082" t="str">
        <f t="shared" si="2738"/>
        <v/>
      </c>
      <c r="DF864" s="1115" t="str">
        <f t="shared" si="2739"/>
        <v/>
      </c>
      <c r="DG864" s="631">
        <f t="shared" si="2740"/>
        <v>12</v>
      </c>
      <c r="DH864" s="96">
        <f t="shared" si="2741"/>
        <v>12</v>
      </c>
      <c r="DI864" s="96">
        <f t="shared" si="2742"/>
        <v>12</v>
      </c>
      <c r="DJ864" s="96">
        <f t="shared" si="2743"/>
        <v>12</v>
      </c>
      <c r="DK864" s="467"/>
      <c r="DL864" s="599"/>
      <c r="DM864" s="599"/>
      <c r="DN864" s="599"/>
      <c r="DO864" s="599"/>
      <c r="DP864" s="599"/>
      <c r="DQ864" s="599"/>
      <c r="DR864" s="599"/>
      <c r="DS864" s="782"/>
      <c r="DT864" s="468"/>
    </row>
    <row r="865" spans="1:124" s="470" customFormat="1" ht="15.75" customHeight="1">
      <c r="A865" s="44" t="str">
        <f>$A$503</f>
        <v>Brown sugar purchase</v>
      </c>
      <c r="B865" s="780">
        <f>SUM(B506)</f>
        <v>2.2345490126312043E-2</v>
      </c>
      <c r="C865" s="780">
        <f t="shared" ref="C865:M865" si="2764">SUM(C506)</f>
        <v>2.6069738480697387E-2</v>
      </c>
      <c r="D865" s="780">
        <f t="shared" si="2764"/>
        <v>0</v>
      </c>
      <c r="E865" s="780">
        <f t="shared" si="2764"/>
        <v>0</v>
      </c>
      <c r="F865" s="780">
        <f t="shared" si="2764"/>
        <v>0</v>
      </c>
      <c r="G865" s="780">
        <f t="shared" si="2764"/>
        <v>0</v>
      </c>
      <c r="H865" s="780">
        <f t="shared" si="2764"/>
        <v>0</v>
      </c>
      <c r="I865" s="780">
        <f t="shared" si="2764"/>
        <v>0</v>
      </c>
      <c r="J865" s="780">
        <f t="shared" si="2764"/>
        <v>0</v>
      </c>
      <c r="K865" s="780">
        <f t="shared" si="2764"/>
        <v>0</v>
      </c>
      <c r="L865" s="780">
        <f t="shared" si="2764"/>
        <v>3.1283686176836863E-2</v>
      </c>
      <c r="M865" s="780">
        <f t="shared" si="2764"/>
        <v>0</v>
      </c>
      <c r="N865" s="780"/>
      <c r="O865" s="780"/>
      <c r="P865" s="780"/>
      <c r="Q865" s="780"/>
      <c r="R865" s="780"/>
      <c r="S865" s="779"/>
      <c r="T865" s="780">
        <f>SUM(T506)</f>
        <v>2.6069738480697387E-2</v>
      </c>
      <c r="U865" s="780">
        <f t="shared" ref="U865:AE865" si="2765">SUM(U506)</f>
        <v>2.8439714706215327E-2</v>
      </c>
      <c r="V865" s="780">
        <f t="shared" si="2765"/>
        <v>2.4064373982182204E-2</v>
      </c>
      <c r="W865" s="780">
        <f t="shared" si="2765"/>
        <v>2.8439714706215327E-2</v>
      </c>
      <c r="X865" s="780">
        <f t="shared" si="2765"/>
        <v>3.9104607721046077E-2</v>
      </c>
      <c r="Y865" s="780">
        <f t="shared" si="2765"/>
        <v>3.1283686176836863E-2</v>
      </c>
      <c r="Z865" s="780">
        <f t="shared" si="2765"/>
        <v>2.8439714706215327E-2</v>
      </c>
      <c r="AA865" s="780">
        <f t="shared" si="2765"/>
        <v>0</v>
      </c>
      <c r="AB865" s="780">
        <f t="shared" si="2765"/>
        <v>0</v>
      </c>
      <c r="AC865" s="780">
        <f t="shared" si="2765"/>
        <v>0</v>
      </c>
      <c r="AD865" s="780">
        <f t="shared" si="2765"/>
        <v>0</v>
      </c>
      <c r="AE865" s="780">
        <f t="shared" si="2765"/>
        <v>0</v>
      </c>
      <c r="AF865" s="780"/>
      <c r="AG865" s="780"/>
      <c r="AH865" s="780"/>
      <c r="AI865" s="780"/>
      <c r="AJ865" s="780"/>
      <c r="AK865" s="779"/>
      <c r="AL865" s="780">
        <f>SUM(AL506)</f>
        <v>0</v>
      </c>
      <c r="AM865" s="780">
        <f t="shared" ref="AM865:AW865" si="2766">SUM(AM506)</f>
        <v>0</v>
      </c>
      <c r="AN865" s="780">
        <f t="shared" si="2766"/>
        <v>0</v>
      </c>
      <c r="AO865" s="780">
        <f t="shared" si="2766"/>
        <v>0</v>
      </c>
      <c r="AP865" s="780">
        <f t="shared" si="2766"/>
        <v>0</v>
      </c>
      <c r="AQ865" s="780">
        <f t="shared" si="2766"/>
        <v>0</v>
      </c>
      <c r="AR865" s="780">
        <f t="shared" si="2766"/>
        <v>0</v>
      </c>
      <c r="AS865" s="780">
        <f t="shared" si="2766"/>
        <v>0</v>
      </c>
      <c r="AT865" s="780">
        <f t="shared" si="2766"/>
        <v>0</v>
      </c>
      <c r="AU865" s="780">
        <f t="shared" si="2766"/>
        <v>0</v>
      </c>
      <c r="AV865" s="780">
        <f t="shared" si="2766"/>
        <v>0</v>
      </c>
      <c r="AW865" s="780">
        <f t="shared" si="2766"/>
        <v>0</v>
      </c>
      <c r="AX865" s="780"/>
      <c r="AY865" s="780"/>
      <c r="AZ865" s="780"/>
      <c r="BA865" s="780"/>
      <c r="BB865" s="780"/>
      <c r="BC865" s="779"/>
      <c r="BD865" s="780">
        <f>SUM(BD506)</f>
        <v>0</v>
      </c>
      <c r="BE865" s="780">
        <f t="shared" ref="BE865:BO865" si="2767">SUM(BE506)</f>
        <v>0</v>
      </c>
      <c r="BF865" s="780">
        <f t="shared" si="2767"/>
        <v>0</v>
      </c>
      <c r="BG865" s="780">
        <f t="shared" si="2767"/>
        <v>0</v>
      </c>
      <c r="BH865" s="780">
        <f t="shared" si="2767"/>
        <v>0</v>
      </c>
      <c r="BI865" s="780">
        <f t="shared" si="2767"/>
        <v>0</v>
      </c>
      <c r="BJ865" s="780">
        <f t="shared" si="2767"/>
        <v>0</v>
      </c>
      <c r="BK865" s="780">
        <f t="shared" si="2767"/>
        <v>0</v>
      </c>
      <c r="BL865" s="780">
        <f t="shared" si="2767"/>
        <v>0</v>
      </c>
      <c r="BM865" s="780">
        <f t="shared" si="2767"/>
        <v>0</v>
      </c>
      <c r="BN865" s="780">
        <f t="shared" si="2767"/>
        <v>0</v>
      </c>
      <c r="BO865" s="780">
        <f t="shared" si="2767"/>
        <v>0</v>
      </c>
      <c r="BP865" s="780"/>
      <c r="BQ865" s="780"/>
      <c r="BR865" s="780"/>
      <c r="BS865" s="780"/>
      <c r="BT865" s="780"/>
      <c r="BU865" s="779"/>
      <c r="BV865" s="780">
        <f>SUM(BV506)</f>
        <v>3.1283686176836863E-2</v>
      </c>
      <c r="BW865" s="780">
        <f>SUM(BW506)</f>
        <v>3.1283686176836863E-2</v>
      </c>
      <c r="BX865" s="780">
        <f>SUM(BX506)</f>
        <v>0</v>
      </c>
      <c r="BY865" s="780">
        <f>SUM(BY506)</f>
        <v>0</v>
      </c>
      <c r="BZ865" s="603">
        <f t="shared" si="2733"/>
        <v>4.8415228607009437E-3</v>
      </c>
      <c r="CA865" s="603">
        <f t="shared" si="2734"/>
        <v>1.6673694275836242E-2</v>
      </c>
      <c r="CB865" s="603">
        <f t="shared" si="2735"/>
        <v>0</v>
      </c>
      <c r="CC865" s="668">
        <f t="shared" si="2736"/>
        <v>0</v>
      </c>
      <c r="CD865" s="1072">
        <f t="shared" si="2737"/>
        <v>0</v>
      </c>
      <c r="CE865" s="1073">
        <f t="shared" si="2737"/>
        <v>0</v>
      </c>
      <c r="CF865" s="1073">
        <f t="shared" si="2737"/>
        <v>0</v>
      </c>
      <c r="CG865" s="1073">
        <f t="shared" si="2737"/>
        <v>0</v>
      </c>
      <c r="CH865" s="1073">
        <f t="shared" si="2737"/>
        <v>0</v>
      </c>
      <c r="CI865" s="1074">
        <f t="shared" si="2737"/>
        <v>0</v>
      </c>
      <c r="CJ865" s="1074">
        <f t="shared" si="2737"/>
        <v>0</v>
      </c>
      <c r="CK865" s="1073">
        <f t="shared" si="2737"/>
        <v>0</v>
      </c>
      <c r="CL865" s="1073">
        <f t="shared" si="2737"/>
        <v>0</v>
      </c>
      <c r="CM865" s="1073">
        <f t="shared" si="2737"/>
        <v>0</v>
      </c>
      <c r="CN865" s="1073">
        <f t="shared" si="2737"/>
        <v>0</v>
      </c>
      <c r="CO865" s="1072">
        <f t="shared" si="2737"/>
        <v>0</v>
      </c>
      <c r="CP865" s="1115" t="str">
        <f t="shared" si="2738"/>
        <v/>
      </c>
      <c r="CQ865" s="1082" t="str">
        <f t="shared" si="2738"/>
        <v/>
      </c>
      <c r="CR865" s="1083" t="str">
        <f t="shared" si="2738"/>
        <v/>
      </c>
      <c r="CS865" s="1083">
        <f t="shared" si="2738"/>
        <v>0</v>
      </c>
      <c r="CT865" s="1083">
        <f t="shared" si="2738"/>
        <v>0</v>
      </c>
      <c r="CU865" s="1083">
        <f t="shared" si="2738"/>
        <v>0</v>
      </c>
      <c r="CV865" s="1083">
        <f t="shared" si="2738"/>
        <v>0</v>
      </c>
      <c r="CW865" s="1084">
        <f t="shared" si="2738"/>
        <v>0</v>
      </c>
      <c r="CX865" s="1084">
        <f t="shared" si="2738"/>
        <v>0</v>
      </c>
      <c r="CY865" s="1084">
        <f t="shared" si="2738"/>
        <v>0</v>
      </c>
      <c r="CZ865" s="1083">
        <f t="shared" si="2738"/>
        <v>0</v>
      </c>
      <c r="DA865" s="1083">
        <f t="shared" si="2738"/>
        <v>0</v>
      </c>
      <c r="DB865" s="1083">
        <f t="shared" si="2738"/>
        <v>0</v>
      </c>
      <c r="DC865" s="1083">
        <f t="shared" si="2738"/>
        <v>0</v>
      </c>
      <c r="DD865" s="1083">
        <f t="shared" si="2738"/>
        <v>0</v>
      </c>
      <c r="DE865" s="1082" t="str">
        <f t="shared" si="2738"/>
        <v/>
      </c>
      <c r="DF865" s="1115" t="str">
        <f t="shared" si="2739"/>
        <v/>
      </c>
      <c r="DG865" s="631">
        <f t="shared" si="2740"/>
        <v>12</v>
      </c>
      <c r="DH865" s="96">
        <f t="shared" si="2741"/>
        <v>12</v>
      </c>
      <c r="DI865" s="96">
        <f t="shared" si="2742"/>
        <v>12</v>
      </c>
      <c r="DJ865" s="96">
        <f t="shared" si="2743"/>
        <v>12</v>
      </c>
      <c r="DK865" s="467"/>
      <c r="DL865" s="599"/>
      <c r="DM865" s="599"/>
      <c r="DN865" s="599"/>
      <c r="DO865" s="599"/>
      <c r="DP865" s="599"/>
      <c r="DQ865" s="599"/>
      <c r="DR865" s="599"/>
      <c r="DS865" s="782"/>
      <c r="DT865" s="468"/>
    </row>
    <row r="866" spans="1:124" s="470" customFormat="1" ht="15.75" customHeight="1">
      <c r="A866" s="44" t="str">
        <f>$A$509</f>
        <v>White sugar purchase</v>
      </c>
      <c r="B866" s="780">
        <f>SUM(B512)</f>
        <v>2.2624808752890944E-2</v>
      </c>
      <c r="C866" s="780">
        <f t="shared" ref="C866:M866" si="2768">SUM(C512)</f>
        <v>5.2791220423412201E-2</v>
      </c>
      <c r="D866" s="780">
        <f t="shared" si="2768"/>
        <v>7.9186830635118305E-2</v>
      </c>
      <c r="E866" s="780">
        <f t="shared" si="2768"/>
        <v>5.2791220423412201E-2</v>
      </c>
      <c r="F866" s="780">
        <f t="shared" si="2768"/>
        <v>5.2791220423412201E-2</v>
      </c>
      <c r="G866" s="780">
        <f t="shared" si="2768"/>
        <v>5.7590422280086047E-2</v>
      </c>
      <c r="H866" s="780">
        <f t="shared" si="2768"/>
        <v>2.63956102117061E-2</v>
      </c>
      <c r="I866" s="780">
        <f t="shared" si="2768"/>
        <v>5.7590422280086047E-2</v>
      </c>
      <c r="J866" s="780">
        <f t="shared" si="2768"/>
        <v>4.8730357313918955E-2</v>
      </c>
      <c r="K866" s="780">
        <f t="shared" si="2768"/>
        <v>5.2791220423412201E-2</v>
      </c>
      <c r="L866" s="780">
        <f t="shared" si="2768"/>
        <v>3.1674732254047322E-2</v>
      </c>
      <c r="M866" s="780">
        <f t="shared" si="2768"/>
        <v>5.7590422280086047E-2</v>
      </c>
      <c r="N866" s="780"/>
      <c r="O866" s="780"/>
      <c r="P866" s="780"/>
      <c r="Q866" s="780"/>
      <c r="R866" s="780"/>
      <c r="S866" s="779"/>
      <c r="T866" s="780">
        <f t="shared" ref="T866:AE866" si="2769">SUM(T512)</f>
        <v>5.2791220423412201E-2</v>
      </c>
      <c r="U866" s="780">
        <f t="shared" si="2769"/>
        <v>5.7590422280086047E-2</v>
      </c>
      <c r="V866" s="780">
        <f t="shared" si="2769"/>
        <v>4.8730357313918955E-2</v>
      </c>
      <c r="W866" s="780">
        <f t="shared" si="2769"/>
        <v>2.8795211140043023E-2</v>
      </c>
      <c r="X866" s="780">
        <f t="shared" si="2769"/>
        <v>7.9186830635118305E-2</v>
      </c>
      <c r="Y866" s="780">
        <f t="shared" si="2769"/>
        <v>6.3349464508094644E-2</v>
      </c>
      <c r="Z866" s="780">
        <f t="shared" si="2769"/>
        <v>5.7590422280086047E-2</v>
      </c>
      <c r="AA866" s="780">
        <f t="shared" si="2769"/>
        <v>4.2232976338729765E-2</v>
      </c>
      <c r="AB866" s="780">
        <f t="shared" si="2769"/>
        <v>4.8730357313918955E-2</v>
      </c>
      <c r="AC866" s="780">
        <f t="shared" si="2769"/>
        <v>3.1674732254047322E-2</v>
      </c>
      <c r="AD866" s="780">
        <f t="shared" si="2769"/>
        <v>0</v>
      </c>
      <c r="AE866" s="780">
        <f t="shared" si="2769"/>
        <v>6.3349464508094644E-2</v>
      </c>
      <c r="AF866" s="780"/>
      <c r="AG866" s="780"/>
      <c r="AH866" s="780"/>
      <c r="AI866" s="780"/>
      <c r="AJ866" s="780"/>
      <c r="AK866" s="779"/>
      <c r="AL866" s="780">
        <f t="shared" ref="AL866:AW866" si="2770">SUM(AL512)</f>
        <v>6.3349464508094644E-2</v>
      </c>
      <c r="AM866" s="780">
        <f t="shared" si="2770"/>
        <v>6.3349464508094644E-2</v>
      </c>
      <c r="AN866" s="780">
        <f t="shared" si="2770"/>
        <v>7.0388293897882939E-2</v>
      </c>
      <c r="AO866" s="780">
        <f t="shared" si="2770"/>
        <v>5.2791220423412201E-2</v>
      </c>
      <c r="AP866" s="780">
        <f t="shared" si="2770"/>
        <v>5.2791220423412201E-2</v>
      </c>
      <c r="AQ866" s="780">
        <f t="shared" si="2770"/>
        <v>7.0388293897882939E-2</v>
      </c>
      <c r="AR866" s="780">
        <f t="shared" si="2770"/>
        <v>2.63956102117061E-2</v>
      </c>
      <c r="AS866" s="780">
        <f t="shared" si="2770"/>
        <v>0.1055824408468244</v>
      </c>
      <c r="AT866" s="780">
        <f t="shared" si="2770"/>
        <v>7.9186830635118305E-2</v>
      </c>
      <c r="AU866" s="780">
        <f t="shared" si="2770"/>
        <v>5.2791220423412201E-2</v>
      </c>
      <c r="AV866" s="780">
        <f t="shared" si="2770"/>
        <v>5.2791220423412201E-2</v>
      </c>
      <c r="AW866" s="780">
        <f t="shared" si="2770"/>
        <v>0.1055824408468244</v>
      </c>
      <c r="AX866" s="780"/>
      <c r="AY866" s="780"/>
      <c r="AZ866" s="780"/>
      <c r="BA866" s="780"/>
      <c r="BB866" s="780"/>
      <c r="BC866" s="779"/>
      <c r="BD866" s="780">
        <f t="shared" ref="BD866:BO866" si="2771">SUM(BD512)</f>
        <v>7.9186830635118305E-2</v>
      </c>
      <c r="BE866" s="780">
        <f t="shared" si="2771"/>
        <v>6.3349464508094644E-2</v>
      </c>
      <c r="BF866" s="780">
        <f t="shared" si="2771"/>
        <v>7.9186830635118305E-2</v>
      </c>
      <c r="BG866" s="780">
        <f t="shared" si="2771"/>
        <v>0.1055824408468244</v>
      </c>
      <c r="BH866" s="780">
        <f t="shared" si="2771"/>
        <v>0.12669892901618929</v>
      </c>
      <c r="BI866" s="780">
        <f t="shared" si="2771"/>
        <v>9.0499235011563775E-2</v>
      </c>
      <c r="BJ866" s="780">
        <f t="shared" si="2771"/>
        <v>6.3349464508094644E-2</v>
      </c>
      <c r="BK866" s="780">
        <f t="shared" si="2771"/>
        <v>7.9186830635118305E-2</v>
      </c>
      <c r="BL866" s="780">
        <f t="shared" si="2771"/>
        <v>7.0388293897882939E-2</v>
      </c>
      <c r="BM866" s="780">
        <f t="shared" si="2771"/>
        <v>5.2791220423412201E-2</v>
      </c>
      <c r="BN866" s="780">
        <f t="shared" si="2771"/>
        <v>7.0388293897882939E-2</v>
      </c>
      <c r="BO866" s="780">
        <f t="shared" si="2771"/>
        <v>6.3349464508094644E-2</v>
      </c>
      <c r="BP866" s="780"/>
      <c r="BQ866" s="780"/>
      <c r="BR866" s="780"/>
      <c r="BS866" s="780"/>
      <c r="BT866" s="780"/>
      <c r="BU866" s="779"/>
      <c r="BV866" s="780">
        <f>SUM(BV512)</f>
        <v>6.3349464508094644E-2</v>
      </c>
      <c r="BW866" s="780">
        <f>SUM(BW512)</f>
        <v>6.3349464508094644E-2</v>
      </c>
      <c r="BX866" s="780">
        <f>SUM(BX512)</f>
        <v>6.3349464508094644E-2</v>
      </c>
      <c r="BY866" s="780">
        <f>SUM(BY512)</f>
        <v>7.9186830635118305E-2</v>
      </c>
      <c r="BZ866" s="603">
        <f t="shared" si="2733"/>
        <v>4.9073684831357919E-2</v>
      </c>
      <c r="CA866" s="603">
        <f t="shared" si="2734"/>
        <v>4.9483462836043157E-2</v>
      </c>
      <c r="CB866" s="603">
        <f t="shared" si="2735"/>
        <v>6.6340966998754664E-2</v>
      </c>
      <c r="CC866" s="668">
        <f t="shared" si="2736"/>
        <v>7.6446714908379287E-2</v>
      </c>
      <c r="CD866" s="1072">
        <f t="shared" si="2737"/>
        <v>2.63956102117061E-2</v>
      </c>
      <c r="CE866" s="1073">
        <f t="shared" si="2737"/>
        <v>5.2791220423412201E-2</v>
      </c>
      <c r="CF866" s="1073">
        <f t="shared" si="2737"/>
        <v>5.2791220423412201E-2</v>
      </c>
      <c r="CG866" s="1073">
        <f t="shared" si="2737"/>
        <v>5.2791220423412201E-2</v>
      </c>
      <c r="CH866" s="1073">
        <f t="shared" si="2737"/>
        <v>5.2791220423412201E-2</v>
      </c>
      <c r="CI866" s="1074">
        <f t="shared" si="2737"/>
        <v>6.3349464508094644E-2</v>
      </c>
      <c r="CJ866" s="1074">
        <f t="shared" si="2737"/>
        <v>6.3349464508094644E-2</v>
      </c>
      <c r="CK866" s="1073">
        <f t="shared" si="2737"/>
        <v>7.0388293897882939E-2</v>
      </c>
      <c r="CL866" s="1073">
        <f t="shared" si="2737"/>
        <v>7.0388293897882939E-2</v>
      </c>
      <c r="CM866" s="1073">
        <f t="shared" si="2737"/>
        <v>7.9186830635118305E-2</v>
      </c>
      <c r="CN866" s="1073">
        <f t="shared" si="2737"/>
        <v>0.1055824408468244</v>
      </c>
      <c r="CO866" s="1072">
        <f t="shared" si="2737"/>
        <v>0.1055824408468244</v>
      </c>
      <c r="CP866" s="1115" t="str">
        <f t="shared" si="2738"/>
        <v/>
      </c>
      <c r="CQ866" s="1082" t="str">
        <f t="shared" si="2738"/>
        <v/>
      </c>
      <c r="CR866" s="1083" t="str">
        <f t="shared" si="2738"/>
        <v/>
      </c>
      <c r="CS866" s="1083">
        <f t="shared" si="2738"/>
        <v>5.2791220423412201E-2</v>
      </c>
      <c r="CT866" s="1083">
        <f t="shared" si="2738"/>
        <v>6.3349464508094644E-2</v>
      </c>
      <c r="CU866" s="1083">
        <f t="shared" si="2738"/>
        <v>6.3349464508094644E-2</v>
      </c>
      <c r="CV866" s="1083">
        <f t="shared" si="2738"/>
        <v>6.3349464508094644E-2</v>
      </c>
      <c r="CW866" s="1084">
        <f t="shared" si="2738"/>
        <v>7.0388293897882939E-2</v>
      </c>
      <c r="CX866" s="1084">
        <f t="shared" si="2738"/>
        <v>7.0388293897882939E-2</v>
      </c>
      <c r="CY866" s="1084">
        <f t="shared" si="2738"/>
        <v>7.9186830635118305E-2</v>
      </c>
      <c r="CZ866" s="1083">
        <f t="shared" si="2738"/>
        <v>7.9186830635118305E-2</v>
      </c>
      <c r="DA866" s="1083">
        <f t="shared" si="2738"/>
        <v>7.9186830635118305E-2</v>
      </c>
      <c r="DB866" s="1083">
        <f t="shared" si="2738"/>
        <v>9.0499235011563775E-2</v>
      </c>
      <c r="DC866" s="1083">
        <f t="shared" si="2738"/>
        <v>0.1055824408468244</v>
      </c>
      <c r="DD866" s="1083">
        <f t="shared" si="2738"/>
        <v>0.12669892901618929</v>
      </c>
      <c r="DE866" s="1082" t="str">
        <f t="shared" si="2738"/>
        <v/>
      </c>
      <c r="DF866" s="1115" t="str">
        <f t="shared" si="2739"/>
        <v/>
      </c>
      <c r="DG866" s="631">
        <f t="shared" si="2740"/>
        <v>12</v>
      </c>
      <c r="DH866" s="96">
        <f t="shared" si="2741"/>
        <v>12</v>
      </c>
      <c r="DI866" s="96">
        <f t="shared" si="2742"/>
        <v>12</v>
      </c>
      <c r="DJ866" s="96">
        <f t="shared" si="2743"/>
        <v>12</v>
      </c>
      <c r="DK866" s="467"/>
      <c r="DL866" s="599"/>
      <c r="DM866" s="599"/>
      <c r="DN866" s="599"/>
      <c r="DO866" s="599"/>
      <c r="DP866" s="599"/>
      <c r="DQ866" s="599"/>
      <c r="DR866" s="599"/>
      <c r="DS866" s="782"/>
      <c r="DT866" s="468"/>
    </row>
    <row r="867" spans="1:124" s="470" customFormat="1" ht="15.75" customHeight="1">
      <c r="A867" s="44" t="str">
        <f>$A$515</f>
        <v>Oil purchase: quantity (kg)</v>
      </c>
      <c r="B867" s="780">
        <f>SUM(B518)</f>
        <v>2.0110941113680839E-2</v>
      </c>
      <c r="C867" s="780">
        <f t="shared" ref="C867:M867" si="2772">SUM(C518)</f>
        <v>5.8656911581569111E-2</v>
      </c>
      <c r="D867" s="780">
        <f t="shared" si="2772"/>
        <v>8.7985367372353671E-2</v>
      </c>
      <c r="E867" s="780">
        <f t="shared" si="2772"/>
        <v>5.8656911581569111E-2</v>
      </c>
      <c r="F867" s="780">
        <f t="shared" si="2772"/>
        <v>4.105983810709838E-2</v>
      </c>
      <c r="G867" s="780">
        <f t="shared" si="2772"/>
        <v>6.3989358088984483E-2</v>
      </c>
      <c r="H867" s="780">
        <f t="shared" si="2772"/>
        <v>2.3462764632627642E-2</v>
      </c>
      <c r="I867" s="780">
        <f t="shared" si="2772"/>
        <v>6.3989358088984483E-2</v>
      </c>
      <c r="J867" s="780">
        <f t="shared" si="2772"/>
        <v>5.4144841459909956E-2</v>
      </c>
      <c r="K867" s="780">
        <f t="shared" si="2772"/>
        <v>2.3462764632627642E-2</v>
      </c>
      <c r="L867" s="780">
        <f t="shared" si="2772"/>
        <v>2.8155317559153171E-2</v>
      </c>
      <c r="M867" s="780">
        <f t="shared" si="2772"/>
        <v>6.3989358088984483E-2</v>
      </c>
      <c r="N867" s="780"/>
      <c r="O867" s="780"/>
      <c r="P867" s="780"/>
      <c r="Q867" s="780"/>
      <c r="R867" s="780"/>
      <c r="S867" s="779"/>
      <c r="T867" s="780">
        <f>SUM(T518)</f>
        <v>5.8656911581569111E-2</v>
      </c>
      <c r="U867" s="780">
        <f t="shared" ref="U867:AE867" si="2773">SUM(U518)</f>
        <v>6.3989358088984483E-2</v>
      </c>
      <c r="V867" s="780">
        <f t="shared" si="2773"/>
        <v>5.4144841459909956E-2</v>
      </c>
      <c r="W867" s="780">
        <f t="shared" si="2773"/>
        <v>5.119148647118759E-2</v>
      </c>
      <c r="X867" s="780">
        <f t="shared" si="2773"/>
        <v>7.0388293897882925E-2</v>
      </c>
      <c r="Y867" s="780">
        <f t="shared" si="2773"/>
        <v>7.0388293897882939E-2</v>
      </c>
      <c r="Z867" s="780">
        <f t="shared" si="2773"/>
        <v>2.5595743235593795E-2</v>
      </c>
      <c r="AA867" s="780">
        <f t="shared" si="2773"/>
        <v>4.6925529265255284E-2</v>
      </c>
      <c r="AB867" s="780">
        <f t="shared" si="2773"/>
        <v>5.4144841459909956E-2</v>
      </c>
      <c r="AC867" s="780">
        <f t="shared" si="2773"/>
        <v>3.519414694894147E-2</v>
      </c>
      <c r="AD867" s="780">
        <f t="shared" si="2773"/>
        <v>0</v>
      </c>
      <c r="AE867" s="780">
        <f t="shared" si="2773"/>
        <v>7.0388293897882939E-2</v>
      </c>
      <c r="AF867" s="780"/>
      <c r="AG867" s="780"/>
      <c r="AH867" s="780"/>
      <c r="AI867" s="780"/>
      <c r="AJ867" s="780"/>
      <c r="AK867" s="779"/>
      <c r="AL867" s="780">
        <f>SUM(AL518)</f>
        <v>7.0388293897882939E-2</v>
      </c>
      <c r="AM867" s="780">
        <f t="shared" ref="AM867:AW867" si="2774">SUM(AM518)</f>
        <v>7.0388293897882939E-2</v>
      </c>
      <c r="AN867" s="780">
        <f t="shared" si="2774"/>
        <v>7.8209215442092153E-2</v>
      </c>
      <c r="AO867" s="780">
        <f t="shared" si="2774"/>
        <v>5.8656911581569111E-2</v>
      </c>
      <c r="AP867" s="780">
        <f t="shared" si="2774"/>
        <v>5.8656911581569111E-2</v>
      </c>
      <c r="AQ867" s="780">
        <f t="shared" si="2774"/>
        <v>7.8209215442092153E-2</v>
      </c>
      <c r="AR867" s="780">
        <f t="shared" si="2774"/>
        <v>5.8656911581569111E-2</v>
      </c>
      <c r="AS867" s="780">
        <f t="shared" si="2774"/>
        <v>0.11731382316313822</v>
      </c>
      <c r="AT867" s="780">
        <f t="shared" si="2774"/>
        <v>8.7985367372353671E-2</v>
      </c>
      <c r="AU867" s="780">
        <f t="shared" si="2774"/>
        <v>5.8656911581569111E-2</v>
      </c>
      <c r="AV867" s="780">
        <f t="shared" si="2774"/>
        <v>5.8656911581569111E-2</v>
      </c>
      <c r="AW867" s="780">
        <f t="shared" si="2774"/>
        <v>0.11731382316313822</v>
      </c>
      <c r="AX867" s="780"/>
      <c r="AY867" s="780"/>
      <c r="AZ867" s="780"/>
      <c r="BA867" s="780"/>
      <c r="BB867" s="780"/>
      <c r="BC867" s="779"/>
      <c r="BD867" s="780">
        <f>SUM(BD518)</f>
        <v>8.7985367372353671E-2</v>
      </c>
      <c r="BE867" s="780">
        <f t="shared" ref="BE867:BO867" si="2775">SUM(BE518)</f>
        <v>7.0388293897882939E-2</v>
      </c>
      <c r="BF867" s="780">
        <f t="shared" si="2775"/>
        <v>8.7985367372353671E-2</v>
      </c>
      <c r="BG867" s="780">
        <f t="shared" si="2775"/>
        <v>0.11731382316313822</v>
      </c>
      <c r="BH867" s="780">
        <f t="shared" si="2775"/>
        <v>0.14077658779576588</v>
      </c>
      <c r="BI867" s="780">
        <f t="shared" si="2775"/>
        <v>0.10055470556840419</v>
      </c>
      <c r="BJ867" s="780">
        <f t="shared" si="2775"/>
        <v>7.0388293897882939E-2</v>
      </c>
      <c r="BK867" s="780">
        <f t="shared" si="2775"/>
        <v>8.7985367372353671E-2</v>
      </c>
      <c r="BL867" s="780">
        <f t="shared" si="2775"/>
        <v>7.8209215442092153E-2</v>
      </c>
      <c r="BM867" s="780">
        <f t="shared" si="2775"/>
        <v>5.8656911581569111E-2</v>
      </c>
      <c r="BN867" s="780">
        <f t="shared" si="2775"/>
        <v>7.8209215442092153E-2</v>
      </c>
      <c r="BO867" s="780">
        <f t="shared" si="2775"/>
        <v>7.0388293897882939E-2</v>
      </c>
      <c r="BP867" s="780"/>
      <c r="BQ867" s="780"/>
      <c r="BR867" s="780"/>
      <c r="BS867" s="780"/>
      <c r="BT867" s="780"/>
      <c r="BU867" s="779"/>
      <c r="BV867" s="780">
        <f>SUM(BV518)</f>
        <v>7.0388293897882939E-2</v>
      </c>
      <c r="BW867" s="780">
        <f>SUM(BW518)</f>
        <v>7.0388293897882939E-2</v>
      </c>
      <c r="BX867" s="780">
        <f>SUM(BX518)</f>
        <v>7.0388293897882939E-2</v>
      </c>
      <c r="BY867" s="780">
        <f>SUM(BY518)</f>
        <v>8.7985367372353671E-2</v>
      </c>
      <c r="BZ867" s="603">
        <f t="shared" si="2733"/>
        <v>4.7956742382150835E-2</v>
      </c>
      <c r="CA867" s="603">
        <f t="shared" si="2734"/>
        <v>5.3061944630711746E-2</v>
      </c>
      <c r="CB867" s="603">
        <f t="shared" si="2735"/>
        <v>7.3712185554171847E-2</v>
      </c>
      <c r="CC867" s="668">
        <f t="shared" si="2736"/>
        <v>8.494079434264365E-2</v>
      </c>
      <c r="CD867" s="1072">
        <f t="shared" si="2737"/>
        <v>5.8656911581569111E-2</v>
      </c>
      <c r="CE867" s="1073">
        <f t="shared" si="2737"/>
        <v>5.8656911581569111E-2</v>
      </c>
      <c r="CF867" s="1073">
        <f t="shared" si="2737"/>
        <v>5.8656911581569111E-2</v>
      </c>
      <c r="CG867" s="1073">
        <f t="shared" si="2737"/>
        <v>5.8656911581569111E-2</v>
      </c>
      <c r="CH867" s="1073">
        <f t="shared" si="2737"/>
        <v>5.8656911581569111E-2</v>
      </c>
      <c r="CI867" s="1074">
        <f t="shared" si="2737"/>
        <v>7.0388293897882939E-2</v>
      </c>
      <c r="CJ867" s="1074">
        <f t="shared" si="2737"/>
        <v>7.0388293897882939E-2</v>
      </c>
      <c r="CK867" s="1073">
        <f t="shared" si="2737"/>
        <v>7.8209215442092153E-2</v>
      </c>
      <c r="CL867" s="1073">
        <f t="shared" si="2737"/>
        <v>7.8209215442092153E-2</v>
      </c>
      <c r="CM867" s="1073">
        <f t="shared" si="2737"/>
        <v>8.7985367372353671E-2</v>
      </c>
      <c r="CN867" s="1073">
        <f t="shared" si="2737"/>
        <v>0.11731382316313822</v>
      </c>
      <c r="CO867" s="1072">
        <f t="shared" si="2737"/>
        <v>0.11731382316313822</v>
      </c>
      <c r="CP867" s="1115" t="str">
        <f t="shared" si="2738"/>
        <v/>
      </c>
      <c r="CQ867" s="1082" t="str">
        <f t="shared" si="2738"/>
        <v/>
      </c>
      <c r="CR867" s="1083" t="str">
        <f t="shared" si="2738"/>
        <v/>
      </c>
      <c r="CS867" s="1083">
        <f t="shared" si="2738"/>
        <v>5.8656911581569111E-2</v>
      </c>
      <c r="CT867" s="1083">
        <f t="shared" si="2738"/>
        <v>7.0388293897882939E-2</v>
      </c>
      <c r="CU867" s="1083">
        <f t="shared" si="2738"/>
        <v>7.0388293897882939E-2</v>
      </c>
      <c r="CV867" s="1083">
        <f t="shared" si="2738"/>
        <v>7.0388293897882939E-2</v>
      </c>
      <c r="CW867" s="1084">
        <f t="shared" si="2738"/>
        <v>7.8209215442092153E-2</v>
      </c>
      <c r="CX867" s="1084">
        <f t="shared" si="2738"/>
        <v>7.8209215442092153E-2</v>
      </c>
      <c r="CY867" s="1084">
        <f t="shared" si="2738"/>
        <v>8.7985367372353671E-2</v>
      </c>
      <c r="CZ867" s="1083">
        <f t="shared" si="2738"/>
        <v>8.7985367372353671E-2</v>
      </c>
      <c r="DA867" s="1083">
        <f t="shared" si="2738"/>
        <v>8.7985367372353671E-2</v>
      </c>
      <c r="DB867" s="1083">
        <f t="shared" si="2738"/>
        <v>0.10055470556840419</v>
      </c>
      <c r="DC867" s="1083">
        <f t="shared" si="2738"/>
        <v>0.11731382316313822</v>
      </c>
      <c r="DD867" s="1083">
        <f t="shared" si="2738"/>
        <v>0.14077658779576588</v>
      </c>
      <c r="DE867" s="1082" t="str">
        <f t="shared" si="2738"/>
        <v/>
      </c>
      <c r="DF867" s="1115" t="str">
        <f t="shared" si="2739"/>
        <v/>
      </c>
      <c r="DG867" s="631">
        <f t="shared" si="2740"/>
        <v>12</v>
      </c>
      <c r="DH867" s="96">
        <f t="shared" si="2741"/>
        <v>12</v>
      </c>
      <c r="DI867" s="96">
        <f t="shared" si="2742"/>
        <v>12</v>
      </c>
      <c r="DJ867" s="96">
        <f t="shared" si="2743"/>
        <v>12</v>
      </c>
      <c r="DK867" s="467"/>
      <c r="DL867" s="599"/>
      <c r="DM867" s="599"/>
      <c r="DN867" s="599"/>
      <c r="DO867" s="599"/>
      <c r="DP867" s="599"/>
      <c r="DQ867" s="599"/>
      <c r="DR867" s="599"/>
      <c r="DS867" s="782"/>
      <c r="DT867" s="468"/>
    </row>
    <row r="868" spans="1:124" s="470" customFormat="1" ht="15.75" customHeight="1">
      <c r="A868" s="44" t="str">
        <f>$A$521</f>
        <v>Milk purchase: quantity (kg)</v>
      </c>
      <c r="B868" s="780">
        <f>SUM(B524)</f>
        <v>7.1505568404198541E-3</v>
      </c>
      <c r="C868" s="780">
        <f t="shared" ref="C868:M868" si="2776">SUM(C524)</f>
        <v>0</v>
      </c>
      <c r="D868" s="780">
        <f t="shared" si="2776"/>
        <v>0</v>
      </c>
      <c r="E868" s="780">
        <f t="shared" si="2776"/>
        <v>0</v>
      </c>
      <c r="F868" s="780">
        <f t="shared" si="2776"/>
        <v>0</v>
      </c>
      <c r="G868" s="780">
        <f t="shared" si="2776"/>
        <v>0</v>
      </c>
      <c r="H868" s="780">
        <f t="shared" si="2776"/>
        <v>0</v>
      </c>
      <c r="I868" s="780">
        <f t="shared" si="2776"/>
        <v>0</v>
      </c>
      <c r="J868" s="780">
        <f t="shared" si="2776"/>
        <v>0</v>
      </c>
      <c r="K868" s="780">
        <f t="shared" si="2776"/>
        <v>0</v>
      </c>
      <c r="L868" s="780">
        <f t="shared" si="2776"/>
        <v>0</v>
      </c>
      <c r="M868" s="780">
        <f t="shared" si="2776"/>
        <v>0</v>
      </c>
      <c r="N868" s="780"/>
      <c r="O868" s="780"/>
      <c r="P868" s="780"/>
      <c r="Q868" s="780"/>
      <c r="R868" s="780"/>
      <c r="S868" s="779"/>
      <c r="T868" s="780">
        <f t="shared" ref="T868:AE868" si="2777">SUM(T524)</f>
        <v>0</v>
      </c>
      <c r="U868" s="780">
        <f t="shared" si="2777"/>
        <v>0</v>
      </c>
      <c r="V868" s="780">
        <f t="shared" si="2777"/>
        <v>0</v>
      </c>
      <c r="W868" s="780">
        <f t="shared" si="2777"/>
        <v>0</v>
      </c>
      <c r="X868" s="780">
        <f t="shared" si="2777"/>
        <v>0</v>
      </c>
      <c r="Y868" s="780">
        <f t="shared" si="2777"/>
        <v>0</v>
      </c>
      <c r="Z868" s="780">
        <f t="shared" si="2777"/>
        <v>0</v>
      </c>
      <c r="AA868" s="780">
        <f t="shared" si="2777"/>
        <v>0</v>
      </c>
      <c r="AB868" s="780">
        <f t="shared" si="2777"/>
        <v>0</v>
      </c>
      <c r="AC868" s="780">
        <f t="shared" si="2777"/>
        <v>0</v>
      </c>
      <c r="AD868" s="780">
        <f t="shared" si="2777"/>
        <v>0</v>
      </c>
      <c r="AE868" s="780">
        <f t="shared" si="2777"/>
        <v>0</v>
      </c>
      <c r="AF868" s="780"/>
      <c r="AG868" s="780"/>
      <c r="AH868" s="780"/>
      <c r="AI868" s="780"/>
      <c r="AJ868" s="780"/>
      <c r="AK868" s="779"/>
      <c r="AL868" s="780">
        <f t="shared" ref="AL868:AW868" si="2778">SUM(AL524)</f>
        <v>6.0064677459526769E-3</v>
      </c>
      <c r="AM868" s="780">
        <f t="shared" si="2778"/>
        <v>6.0064677459526769E-3</v>
      </c>
      <c r="AN868" s="780">
        <f t="shared" si="2778"/>
        <v>6.6738530510585302E-3</v>
      </c>
      <c r="AO868" s="780">
        <f t="shared" si="2778"/>
        <v>5.005389788293897E-3</v>
      </c>
      <c r="AP868" s="780">
        <f t="shared" si="2778"/>
        <v>0</v>
      </c>
      <c r="AQ868" s="780">
        <f t="shared" si="2778"/>
        <v>0</v>
      </c>
      <c r="AR868" s="780">
        <f t="shared" si="2778"/>
        <v>0</v>
      </c>
      <c r="AS868" s="780">
        <f t="shared" si="2778"/>
        <v>0</v>
      </c>
      <c r="AT868" s="780">
        <f t="shared" si="2778"/>
        <v>0</v>
      </c>
      <c r="AU868" s="780">
        <f t="shared" si="2778"/>
        <v>0</v>
      </c>
      <c r="AV868" s="780">
        <f t="shared" si="2778"/>
        <v>0</v>
      </c>
      <c r="AW868" s="780">
        <f t="shared" si="2778"/>
        <v>0</v>
      </c>
      <c r="AX868" s="780"/>
      <c r="AY868" s="780"/>
      <c r="AZ868" s="780"/>
      <c r="BA868" s="780"/>
      <c r="BB868" s="780"/>
      <c r="BC868" s="779"/>
      <c r="BD868" s="780">
        <f t="shared" ref="BD868:BO868" si="2779">SUM(BD524)</f>
        <v>7.5080846824408451E-3</v>
      </c>
      <c r="BE868" s="780">
        <f t="shared" si="2779"/>
        <v>6.0064677459526769E-3</v>
      </c>
      <c r="BF868" s="780">
        <f t="shared" si="2779"/>
        <v>7.5080846824408451E-3</v>
      </c>
      <c r="BG868" s="780">
        <f t="shared" si="2779"/>
        <v>1.0010779576587794E-2</v>
      </c>
      <c r="BH868" s="780">
        <f t="shared" si="2779"/>
        <v>1.2012935491905354E-2</v>
      </c>
      <c r="BI868" s="780">
        <f t="shared" si="2779"/>
        <v>8.5806682085038232E-3</v>
      </c>
      <c r="BJ868" s="780">
        <f t="shared" si="2779"/>
        <v>6.0064677459526769E-3</v>
      </c>
      <c r="BK868" s="780">
        <f t="shared" si="2779"/>
        <v>7.5080846824408451E-3</v>
      </c>
      <c r="BL868" s="780">
        <f t="shared" si="2779"/>
        <v>0</v>
      </c>
      <c r="BM868" s="780">
        <f t="shared" si="2779"/>
        <v>0</v>
      </c>
      <c r="BN868" s="780">
        <f t="shared" si="2779"/>
        <v>0</v>
      </c>
      <c r="BO868" s="780">
        <f t="shared" si="2779"/>
        <v>0</v>
      </c>
      <c r="BP868" s="780"/>
      <c r="BQ868" s="780"/>
      <c r="BR868" s="780"/>
      <c r="BS868" s="780"/>
      <c r="BT868" s="780"/>
      <c r="BU868" s="779"/>
      <c r="BV868" s="780">
        <f>SUM(BV524)</f>
        <v>0</v>
      </c>
      <c r="BW868" s="780">
        <f>SUM(BW524)</f>
        <v>0</v>
      </c>
      <c r="BX868" s="780">
        <f>SUM(BX524)</f>
        <v>6.0064677459526769E-3</v>
      </c>
      <c r="BY868" s="780">
        <f>SUM(BY524)</f>
        <v>7.5080846824408451E-3</v>
      </c>
      <c r="BZ868" s="603">
        <f t="shared" si="2733"/>
        <v>0</v>
      </c>
      <c r="CA868" s="603">
        <f t="shared" si="2734"/>
        <v>0</v>
      </c>
      <c r="CB868" s="603">
        <f t="shared" si="2735"/>
        <v>1.7018325280199254E-3</v>
      </c>
      <c r="CC868" s="668">
        <f t="shared" si="2736"/>
        <v>5.3128637324319512E-3</v>
      </c>
      <c r="CD868" s="1072">
        <f t="shared" si="2737"/>
        <v>0</v>
      </c>
      <c r="CE868" s="1073">
        <f t="shared" si="2737"/>
        <v>0</v>
      </c>
      <c r="CF868" s="1073">
        <f t="shared" si="2737"/>
        <v>0</v>
      </c>
      <c r="CG868" s="1073">
        <f t="shared" si="2737"/>
        <v>0</v>
      </c>
      <c r="CH868" s="1073">
        <f t="shared" si="2737"/>
        <v>0</v>
      </c>
      <c r="CI868" s="1074">
        <f t="shared" si="2737"/>
        <v>0</v>
      </c>
      <c r="CJ868" s="1074">
        <f t="shared" si="2737"/>
        <v>0</v>
      </c>
      <c r="CK868" s="1073">
        <f t="shared" si="2737"/>
        <v>0</v>
      </c>
      <c r="CL868" s="1073">
        <f t="shared" si="2737"/>
        <v>5.005389788293897E-3</v>
      </c>
      <c r="CM868" s="1073">
        <f t="shared" si="2737"/>
        <v>6.0064677459526769E-3</v>
      </c>
      <c r="CN868" s="1073">
        <f t="shared" si="2737"/>
        <v>6.0064677459526769E-3</v>
      </c>
      <c r="CO868" s="1072">
        <f t="shared" si="2737"/>
        <v>6.6738530510585302E-3</v>
      </c>
      <c r="CP868" s="1115" t="str">
        <f t="shared" si="2738"/>
        <v/>
      </c>
      <c r="CQ868" s="1082" t="str">
        <f t="shared" si="2738"/>
        <v/>
      </c>
      <c r="CR868" s="1083" t="str">
        <f t="shared" si="2738"/>
        <v/>
      </c>
      <c r="CS868" s="1083">
        <f t="shared" si="2738"/>
        <v>0</v>
      </c>
      <c r="CT868" s="1083">
        <f t="shared" si="2738"/>
        <v>0</v>
      </c>
      <c r="CU868" s="1083">
        <f t="shared" si="2738"/>
        <v>0</v>
      </c>
      <c r="CV868" s="1083">
        <f t="shared" si="2738"/>
        <v>0</v>
      </c>
      <c r="CW868" s="1084">
        <f t="shared" si="2738"/>
        <v>6.0064677459526769E-3</v>
      </c>
      <c r="CX868" s="1084">
        <f t="shared" si="2738"/>
        <v>6.0064677459526769E-3</v>
      </c>
      <c r="CY868" s="1084">
        <f t="shared" si="2738"/>
        <v>7.5080846824408451E-3</v>
      </c>
      <c r="CZ868" s="1083">
        <f t="shared" si="2738"/>
        <v>7.5080846824408451E-3</v>
      </c>
      <c r="DA868" s="1083">
        <f t="shared" si="2738"/>
        <v>7.5080846824408451E-3</v>
      </c>
      <c r="DB868" s="1083">
        <f t="shared" si="2738"/>
        <v>8.5806682085038232E-3</v>
      </c>
      <c r="DC868" s="1083">
        <f t="shared" si="2738"/>
        <v>1.0010779576587794E-2</v>
      </c>
      <c r="DD868" s="1083">
        <f t="shared" si="2738"/>
        <v>1.2012935491905354E-2</v>
      </c>
      <c r="DE868" s="1082" t="str">
        <f t="shared" si="2738"/>
        <v/>
      </c>
      <c r="DF868" s="1115" t="str">
        <f t="shared" si="2739"/>
        <v/>
      </c>
      <c r="DG868" s="631">
        <f t="shared" si="2740"/>
        <v>12</v>
      </c>
      <c r="DH868" s="96">
        <f t="shared" si="2741"/>
        <v>12</v>
      </c>
      <c r="DI868" s="96">
        <f t="shared" si="2742"/>
        <v>12</v>
      </c>
      <c r="DJ868" s="96">
        <f t="shared" si="2743"/>
        <v>12</v>
      </c>
      <c r="DK868" s="467"/>
      <c r="DL868" s="599"/>
      <c r="DM868" s="599"/>
      <c r="DN868" s="599"/>
      <c r="DO868" s="599"/>
      <c r="DP868" s="599"/>
      <c r="DQ868" s="599"/>
      <c r="DR868" s="599"/>
      <c r="DS868" s="782"/>
      <c r="DT868" s="468"/>
    </row>
    <row r="869" spans="1:124" s="470" customFormat="1" ht="15.75" customHeight="1">
      <c r="A869" s="44" t="str">
        <f>$A$527</f>
        <v>Eggs purchase</v>
      </c>
      <c r="B869" s="989">
        <f>SUM(B530)</f>
        <v>8.8264685998932571E-3</v>
      </c>
      <c r="C869" s="989">
        <f t="shared" ref="C869:M869" si="2780">SUM(C530)</f>
        <v>0</v>
      </c>
      <c r="D869" s="989">
        <f t="shared" si="2780"/>
        <v>0</v>
      </c>
      <c r="E869" s="989">
        <f t="shared" si="2780"/>
        <v>0</v>
      </c>
      <c r="F869" s="989">
        <f t="shared" si="2780"/>
        <v>0</v>
      </c>
      <c r="G869" s="989">
        <f t="shared" si="2780"/>
        <v>0</v>
      </c>
      <c r="H869" s="989">
        <f t="shared" si="2780"/>
        <v>0</v>
      </c>
      <c r="I869" s="989">
        <f t="shared" si="2780"/>
        <v>0</v>
      </c>
      <c r="J869" s="989">
        <f t="shared" si="2780"/>
        <v>0</v>
      </c>
      <c r="K869" s="989">
        <f t="shared" si="2780"/>
        <v>0</v>
      </c>
      <c r="L869" s="989">
        <f t="shared" si="2780"/>
        <v>0</v>
      </c>
      <c r="M869" s="989">
        <f t="shared" si="2780"/>
        <v>0</v>
      </c>
      <c r="N869" s="989"/>
      <c r="O869" s="989"/>
      <c r="P869" s="989"/>
      <c r="Q869" s="989"/>
      <c r="R869" s="989"/>
      <c r="S869" s="779"/>
      <c r="T869" s="989">
        <f>SUM(T530)</f>
        <v>0</v>
      </c>
      <c r="U869" s="989">
        <f t="shared" ref="U869:AE869" si="2781">SUM(U530)</f>
        <v>0</v>
      </c>
      <c r="V869" s="989">
        <f t="shared" si="2781"/>
        <v>0</v>
      </c>
      <c r="W869" s="989">
        <f t="shared" si="2781"/>
        <v>0</v>
      </c>
      <c r="X869" s="989">
        <f t="shared" si="2781"/>
        <v>0</v>
      </c>
      <c r="Y869" s="989">
        <f t="shared" si="2781"/>
        <v>0</v>
      </c>
      <c r="Z869" s="989">
        <f t="shared" si="2781"/>
        <v>0</v>
      </c>
      <c r="AA869" s="989">
        <f t="shared" si="2781"/>
        <v>2.4714112079701116E-4</v>
      </c>
      <c r="AB869" s="989">
        <f t="shared" si="2781"/>
        <v>5.703256633777181E-4</v>
      </c>
      <c r="AC869" s="989">
        <f t="shared" si="2781"/>
        <v>0</v>
      </c>
      <c r="AD869" s="989">
        <f t="shared" si="2781"/>
        <v>0</v>
      </c>
      <c r="AE869" s="989">
        <f t="shared" si="2781"/>
        <v>3.7071168119551674E-4</v>
      </c>
      <c r="AF869" s="989"/>
      <c r="AG869" s="989"/>
      <c r="AH869" s="989"/>
      <c r="AI869" s="989"/>
      <c r="AJ869" s="989"/>
      <c r="AK869" s="779"/>
      <c r="AL869" s="989">
        <f>SUM(AL530)</f>
        <v>8.8970803486924016E-2</v>
      </c>
      <c r="AM869" s="989">
        <f t="shared" ref="AM869:AW869" si="2782">SUM(AM530)</f>
        <v>8.8970803486924016E-2</v>
      </c>
      <c r="AN869" s="989">
        <f t="shared" si="2782"/>
        <v>9.8856448318804468E-2</v>
      </c>
      <c r="AO869" s="989">
        <f t="shared" si="2782"/>
        <v>7.4142336239103351E-2</v>
      </c>
      <c r="AP869" s="989">
        <f t="shared" si="2782"/>
        <v>1.0297546699875464E-2</v>
      </c>
      <c r="AQ869" s="989">
        <f t="shared" si="2782"/>
        <v>1.373006226650062E-2</v>
      </c>
      <c r="AR869" s="989">
        <f t="shared" si="2782"/>
        <v>1.0297546699875464E-2</v>
      </c>
      <c r="AS869" s="989">
        <f t="shared" si="2782"/>
        <v>2.0595093399750929E-2</v>
      </c>
      <c r="AT869" s="989">
        <f t="shared" si="2782"/>
        <v>1.54463200498132E-2</v>
      </c>
      <c r="AU869" s="989">
        <f t="shared" si="2782"/>
        <v>1.0297546699875464E-2</v>
      </c>
      <c r="AV869" s="989">
        <f t="shared" si="2782"/>
        <v>1.0297546699875464E-2</v>
      </c>
      <c r="AW869" s="989">
        <f t="shared" si="2782"/>
        <v>2.0595093399750929E-2</v>
      </c>
      <c r="AX869" s="989"/>
      <c r="AY869" s="989"/>
      <c r="AZ869" s="989"/>
      <c r="BA869" s="989"/>
      <c r="BB869" s="989"/>
      <c r="BC869" s="779"/>
      <c r="BD869" s="989">
        <f>SUM(BD530)</f>
        <v>0</v>
      </c>
      <c r="BE869" s="989">
        <f t="shared" ref="BE869:BO869" si="2783">SUM(BE530)</f>
        <v>7.4142336239103347E-4</v>
      </c>
      <c r="BF869" s="989">
        <f t="shared" si="2783"/>
        <v>9.2677920298879187E-4</v>
      </c>
      <c r="BG869" s="989">
        <f t="shared" si="2783"/>
        <v>1.2357056039850559E-3</v>
      </c>
      <c r="BH869" s="989">
        <f t="shared" si="2783"/>
        <v>1.4828467247820669E-3</v>
      </c>
      <c r="BI869" s="989">
        <f t="shared" si="2783"/>
        <v>1.0591762319871907E-3</v>
      </c>
      <c r="BJ869" s="989">
        <f t="shared" si="2783"/>
        <v>0</v>
      </c>
      <c r="BK869" s="989">
        <f t="shared" si="2783"/>
        <v>9.2677920298879187E-4</v>
      </c>
      <c r="BL869" s="989">
        <f t="shared" si="2783"/>
        <v>8.2380373599003727E-4</v>
      </c>
      <c r="BM869" s="989">
        <f t="shared" si="2783"/>
        <v>1.2357056039850559E-3</v>
      </c>
      <c r="BN869" s="989">
        <f t="shared" si="2783"/>
        <v>8.2380373599003727E-4</v>
      </c>
      <c r="BO869" s="989">
        <f t="shared" si="2783"/>
        <v>7.4142336239103347E-4</v>
      </c>
      <c r="BP869" s="989"/>
      <c r="BQ869" s="989"/>
      <c r="BR869" s="989"/>
      <c r="BS869" s="989"/>
      <c r="BT869" s="989"/>
      <c r="BU869" s="779"/>
      <c r="BV869" s="989">
        <f>SUM(BV530)</f>
        <v>0</v>
      </c>
      <c r="BW869" s="989">
        <f>SUM(BW530)</f>
        <v>4.1190186799501863E-4</v>
      </c>
      <c r="BX869" s="989">
        <f>SUM(BX530)</f>
        <v>1.2357056039850559E-2</v>
      </c>
      <c r="BY869" s="989">
        <f>SUM(BY530)</f>
        <v>1.0297546699875465E-3</v>
      </c>
      <c r="BZ869" s="603">
        <f t="shared" si="2733"/>
        <v>0</v>
      </c>
      <c r="CA869" s="603">
        <f t="shared" si="2734"/>
        <v>6.178528019925279E-5</v>
      </c>
      <c r="CB869" s="603">
        <f t="shared" si="2735"/>
        <v>3.5334315242839351E-2</v>
      </c>
      <c r="CC869" s="668">
        <f t="shared" si="2736"/>
        <v>8.5146000426970293E-4</v>
      </c>
      <c r="CD869" s="1072">
        <f t="shared" si="2737"/>
        <v>1.0297546699875464E-2</v>
      </c>
      <c r="CE869" s="1073">
        <f t="shared" si="2737"/>
        <v>1.0297546699875464E-2</v>
      </c>
      <c r="CF869" s="1073">
        <f t="shared" si="2737"/>
        <v>1.0297546699875464E-2</v>
      </c>
      <c r="CG869" s="1073">
        <f t="shared" si="2737"/>
        <v>1.0297546699875464E-2</v>
      </c>
      <c r="CH869" s="1073">
        <f t="shared" si="2737"/>
        <v>1.373006226650062E-2</v>
      </c>
      <c r="CI869" s="1074">
        <f t="shared" si="2737"/>
        <v>1.54463200498132E-2</v>
      </c>
      <c r="CJ869" s="1074">
        <f t="shared" si="2737"/>
        <v>2.0595093399750929E-2</v>
      </c>
      <c r="CK869" s="1073">
        <f t="shared" si="2737"/>
        <v>2.0595093399750929E-2</v>
      </c>
      <c r="CL869" s="1073">
        <f t="shared" si="2737"/>
        <v>7.4142336239103351E-2</v>
      </c>
      <c r="CM869" s="1073">
        <f t="shared" si="2737"/>
        <v>8.8970803486924016E-2</v>
      </c>
      <c r="CN869" s="1073">
        <f t="shared" si="2737"/>
        <v>8.8970803486924016E-2</v>
      </c>
      <c r="CO869" s="1072">
        <f t="shared" si="2737"/>
        <v>9.8856448318804468E-2</v>
      </c>
      <c r="CP869" s="1115" t="str">
        <f t="shared" si="2738"/>
        <v/>
      </c>
      <c r="CQ869" s="1082" t="str">
        <f t="shared" si="2738"/>
        <v/>
      </c>
      <c r="CR869" s="1083" t="str">
        <f t="shared" si="2738"/>
        <v/>
      </c>
      <c r="CS869" s="1083">
        <f t="shared" si="2738"/>
        <v>0</v>
      </c>
      <c r="CT869" s="1083">
        <f t="shared" si="2738"/>
        <v>0</v>
      </c>
      <c r="CU869" s="1083">
        <f t="shared" si="2738"/>
        <v>7.4142336239103347E-4</v>
      </c>
      <c r="CV869" s="1083">
        <f t="shared" si="2738"/>
        <v>7.4142336239103347E-4</v>
      </c>
      <c r="CW869" s="1084">
        <f t="shared" si="2738"/>
        <v>8.2380373599003727E-4</v>
      </c>
      <c r="CX869" s="1084">
        <f t="shared" si="2738"/>
        <v>8.2380373599003727E-4</v>
      </c>
      <c r="CY869" s="1084">
        <f t="shared" si="2738"/>
        <v>9.2677920298879187E-4</v>
      </c>
      <c r="CZ869" s="1083">
        <f t="shared" si="2738"/>
        <v>9.2677920298879187E-4</v>
      </c>
      <c r="DA869" s="1083">
        <f t="shared" si="2738"/>
        <v>1.0591762319871907E-3</v>
      </c>
      <c r="DB869" s="1083">
        <f t="shared" si="2738"/>
        <v>1.2357056039850559E-3</v>
      </c>
      <c r="DC869" s="1083">
        <f t="shared" si="2738"/>
        <v>1.2357056039850559E-3</v>
      </c>
      <c r="DD869" s="1083">
        <f t="shared" si="2738"/>
        <v>1.4828467247820669E-3</v>
      </c>
      <c r="DE869" s="1082" t="str">
        <f t="shared" si="2738"/>
        <v/>
      </c>
      <c r="DF869" s="1115" t="str">
        <f t="shared" si="2739"/>
        <v/>
      </c>
      <c r="DG869" s="631">
        <f t="shared" si="2740"/>
        <v>12</v>
      </c>
      <c r="DH869" s="96">
        <f t="shared" si="2741"/>
        <v>12</v>
      </c>
      <c r="DI869" s="96">
        <f t="shared" si="2742"/>
        <v>12</v>
      </c>
      <c r="DJ869" s="96">
        <f t="shared" si="2743"/>
        <v>12</v>
      </c>
      <c r="DK869" s="467"/>
      <c r="DL869" s="599"/>
      <c r="DM869" s="599"/>
      <c r="DN869" s="599"/>
      <c r="DO869" s="599"/>
      <c r="DP869" s="599"/>
      <c r="DQ869" s="599"/>
      <c r="DR869" s="599"/>
      <c r="DS869" s="782"/>
      <c r="DT869" s="468"/>
    </row>
    <row r="870" spans="1:124" s="470" customFormat="1" ht="15.75" customHeight="1">
      <c r="A870" s="44" t="str">
        <f>$A$533</f>
        <v>Poultry purchase</v>
      </c>
      <c r="B870" s="989">
        <f>SUM(B536)</f>
        <v>6.7734766945383388E-3</v>
      </c>
      <c r="C870" s="989">
        <f t="shared" ref="C870:M870" si="2784">SUM(C536)</f>
        <v>3.7931469489414691E-3</v>
      </c>
      <c r="D870" s="989">
        <f t="shared" si="2784"/>
        <v>1.422430105853051E-2</v>
      </c>
      <c r="E870" s="989">
        <f t="shared" si="2784"/>
        <v>9.4828673723536747E-3</v>
      </c>
      <c r="F870" s="989">
        <f t="shared" si="2784"/>
        <v>3.7931469489414691E-3</v>
      </c>
      <c r="G870" s="989">
        <f t="shared" si="2784"/>
        <v>1.0344946224385828E-2</v>
      </c>
      <c r="H870" s="989">
        <f t="shared" si="2784"/>
        <v>3.7931469489414691E-3</v>
      </c>
      <c r="I870" s="989">
        <f t="shared" si="2784"/>
        <v>1.0344946224385828E-2</v>
      </c>
      <c r="J870" s="989">
        <f t="shared" si="2784"/>
        <v>8.7534160360187765E-3</v>
      </c>
      <c r="K870" s="989">
        <f t="shared" si="2784"/>
        <v>0</v>
      </c>
      <c r="L870" s="989">
        <f t="shared" si="2784"/>
        <v>0</v>
      </c>
      <c r="M870" s="989">
        <f t="shared" si="2784"/>
        <v>0</v>
      </c>
      <c r="N870" s="989"/>
      <c r="O870" s="989"/>
      <c r="P870" s="989"/>
      <c r="Q870" s="989"/>
      <c r="R870" s="989"/>
      <c r="S870" s="779"/>
      <c r="T870" s="989">
        <f>SUM(T536)</f>
        <v>9.4828673723536747E-3</v>
      </c>
      <c r="U870" s="989">
        <f t="shared" ref="U870:AE870" si="2785">SUM(U536)</f>
        <v>4.3966021453639764E-3</v>
      </c>
      <c r="V870" s="989">
        <f t="shared" si="2785"/>
        <v>3.6472566816744901E-3</v>
      </c>
      <c r="W870" s="989">
        <f t="shared" si="2785"/>
        <v>5.1724731121929142E-3</v>
      </c>
      <c r="X870" s="989">
        <f t="shared" si="2785"/>
        <v>5.9267921077210467E-3</v>
      </c>
      <c r="Y870" s="989">
        <f t="shared" si="2785"/>
        <v>1.1379440846824409E-2</v>
      </c>
      <c r="Z870" s="989">
        <f t="shared" si="2785"/>
        <v>0</v>
      </c>
      <c r="AA870" s="989">
        <f t="shared" si="2785"/>
        <v>0</v>
      </c>
      <c r="AB870" s="989">
        <f t="shared" si="2785"/>
        <v>0</v>
      </c>
      <c r="AC870" s="989">
        <f t="shared" si="2785"/>
        <v>0</v>
      </c>
      <c r="AD870" s="989">
        <f t="shared" si="2785"/>
        <v>0</v>
      </c>
      <c r="AE870" s="989">
        <f t="shared" si="2785"/>
        <v>4.5517763387297626E-3</v>
      </c>
      <c r="AF870" s="989"/>
      <c r="AG870" s="989"/>
      <c r="AH870" s="989"/>
      <c r="AI870" s="989"/>
      <c r="AJ870" s="989"/>
      <c r="AK870" s="779"/>
      <c r="AL870" s="989">
        <f>SUM(AL536)</f>
        <v>2.2758881693648817E-2</v>
      </c>
      <c r="AM870" s="989">
        <f t="shared" ref="AM870:AW870" si="2786">SUM(AM536)</f>
        <v>1.1379440846824409E-2</v>
      </c>
      <c r="AN870" s="989">
        <f t="shared" si="2786"/>
        <v>1.2643823163138231E-2</v>
      </c>
      <c r="AO870" s="989">
        <f t="shared" si="2786"/>
        <v>2.8448602117061017E-2</v>
      </c>
      <c r="AP870" s="989">
        <f t="shared" si="2786"/>
        <v>1.8965734744707349E-2</v>
      </c>
      <c r="AQ870" s="989">
        <f t="shared" si="2786"/>
        <v>1.2643823163138231E-2</v>
      </c>
      <c r="AR870" s="989">
        <f t="shared" si="2786"/>
        <v>9.4828673723536747E-3</v>
      </c>
      <c r="AS870" s="989">
        <f t="shared" si="2786"/>
        <v>1.8965734744707349E-2</v>
      </c>
      <c r="AT870" s="989">
        <f t="shared" si="2786"/>
        <v>2.8448602117061021E-2</v>
      </c>
      <c r="AU870" s="989">
        <f t="shared" si="2786"/>
        <v>9.4828673723536747E-3</v>
      </c>
      <c r="AV870" s="989">
        <f t="shared" si="2786"/>
        <v>9.4828673723536747E-3</v>
      </c>
      <c r="AW870" s="989">
        <f t="shared" si="2786"/>
        <v>1.5172587795765876E-2</v>
      </c>
      <c r="AX870" s="989"/>
      <c r="AY870" s="989"/>
      <c r="AZ870" s="989"/>
      <c r="BA870" s="989"/>
      <c r="BB870" s="989"/>
      <c r="BC870" s="779"/>
      <c r="BD870" s="989">
        <f>SUM(BD536)</f>
        <v>1.422430105853051E-2</v>
      </c>
      <c r="BE870" s="989">
        <f t="shared" ref="BE870:BO870" si="2787">SUM(BE536)</f>
        <v>1.1379440846824409E-2</v>
      </c>
      <c r="BF870" s="989">
        <f t="shared" si="2787"/>
        <v>1.422430105853051E-2</v>
      </c>
      <c r="BG870" s="989">
        <f t="shared" si="2787"/>
        <v>1.8965734744707349E-2</v>
      </c>
      <c r="BH870" s="989">
        <f t="shared" si="2787"/>
        <v>1.820710535491905E-2</v>
      </c>
      <c r="BI870" s="989">
        <f t="shared" si="2787"/>
        <v>1.6256344066892012E-2</v>
      </c>
      <c r="BJ870" s="989">
        <f t="shared" si="2787"/>
        <v>1.1379440846824409E-2</v>
      </c>
      <c r="BK870" s="989">
        <f t="shared" si="2787"/>
        <v>1.422430105853051E-2</v>
      </c>
      <c r="BL870" s="989">
        <f t="shared" si="2787"/>
        <v>1.2643823163138231E-2</v>
      </c>
      <c r="BM870" s="989">
        <f t="shared" si="2787"/>
        <v>1.8965734744707349E-2</v>
      </c>
      <c r="BN870" s="989">
        <f t="shared" si="2787"/>
        <v>1.5172587795765876E-2</v>
      </c>
      <c r="BO870" s="989">
        <f t="shared" si="2787"/>
        <v>4.5517763387297626E-3</v>
      </c>
      <c r="BP870" s="989"/>
      <c r="BQ870" s="989"/>
      <c r="BR870" s="989"/>
      <c r="BS870" s="989"/>
      <c r="BT870" s="989"/>
      <c r="BU870" s="779"/>
      <c r="BV870" s="989">
        <f>SUM(BV536)</f>
        <v>1.1379440846824409E-2</v>
      </c>
      <c r="BW870" s="989">
        <f>SUM(BW536)</f>
        <v>1.1379440846824409E-2</v>
      </c>
      <c r="BX870" s="989">
        <f>SUM(BX536)</f>
        <v>1.1379440846824409E-2</v>
      </c>
      <c r="BY870" s="989">
        <f>SUM(BY536)</f>
        <v>1.422430105853051E-2</v>
      </c>
      <c r="BZ870" s="603">
        <f t="shared" si="2733"/>
        <v>5.7079093398506846E-3</v>
      </c>
      <c r="CA870" s="603">
        <f t="shared" si="2734"/>
        <v>3.3177767758035869E-3</v>
      </c>
      <c r="CB870" s="603">
        <f t="shared" si="2735"/>
        <v>1.5994436301369864E-2</v>
      </c>
      <c r="CC870" s="668">
        <f t="shared" si="2736"/>
        <v>1.4667737999466291E-2</v>
      </c>
      <c r="CD870" s="1072">
        <f t="shared" si="2737"/>
        <v>9.4828673723536747E-3</v>
      </c>
      <c r="CE870" s="1073">
        <f t="shared" si="2737"/>
        <v>9.4828673723536747E-3</v>
      </c>
      <c r="CF870" s="1073">
        <f t="shared" si="2737"/>
        <v>9.4828673723536747E-3</v>
      </c>
      <c r="CG870" s="1073">
        <f t="shared" si="2737"/>
        <v>1.1379440846824409E-2</v>
      </c>
      <c r="CH870" s="1073">
        <f t="shared" si="2737"/>
        <v>1.2643823163138231E-2</v>
      </c>
      <c r="CI870" s="1074">
        <f t="shared" si="2737"/>
        <v>1.2643823163138231E-2</v>
      </c>
      <c r="CJ870" s="1074">
        <f t="shared" si="2737"/>
        <v>1.5172587795765876E-2</v>
      </c>
      <c r="CK870" s="1073">
        <f t="shared" si="2737"/>
        <v>1.8965734744707349E-2</v>
      </c>
      <c r="CL870" s="1073">
        <f t="shared" si="2737"/>
        <v>1.8965734744707349E-2</v>
      </c>
      <c r="CM870" s="1073">
        <f t="shared" si="2737"/>
        <v>2.2758881693648817E-2</v>
      </c>
      <c r="CN870" s="1073">
        <f t="shared" si="2737"/>
        <v>2.8448602117061017E-2</v>
      </c>
      <c r="CO870" s="1072">
        <f t="shared" si="2737"/>
        <v>2.8448602117061021E-2</v>
      </c>
      <c r="CP870" s="1115" t="str">
        <f t="shared" si="2738"/>
        <v/>
      </c>
      <c r="CQ870" s="1082" t="str">
        <f t="shared" si="2738"/>
        <v/>
      </c>
      <c r="CR870" s="1083" t="str">
        <f t="shared" si="2738"/>
        <v/>
      </c>
      <c r="CS870" s="1083">
        <f t="shared" si="2738"/>
        <v>4.5517763387297626E-3</v>
      </c>
      <c r="CT870" s="1083">
        <f t="shared" si="2738"/>
        <v>1.1379440846824409E-2</v>
      </c>
      <c r="CU870" s="1083">
        <f t="shared" si="2738"/>
        <v>1.1379440846824409E-2</v>
      </c>
      <c r="CV870" s="1083">
        <f t="shared" si="2738"/>
        <v>1.2643823163138231E-2</v>
      </c>
      <c r="CW870" s="1084">
        <f t="shared" si="2738"/>
        <v>1.422430105853051E-2</v>
      </c>
      <c r="CX870" s="1084">
        <f t="shared" si="2738"/>
        <v>1.422430105853051E-2</v>
      </c>
      <c r="CY870" s="1084">
        <f t="shared" si="2738"/>
        <v>1.422430105853051E-2</v>
      </c>
      <c r="CZ870" s="1083">
        <f t="shared" si="2738"/>
        <v>1.5172587795765876E-2</v>
      </c>
      <c r="DA870" s="1083">
        <f t="shared" si="2738"/>
        <v>1.6256344066892012E-2</v>
      </c>
      <c r="DB870" s="1083">
        <f t="shared" si="2738"/>
        <v>1.820710535491905E-2</v>
      </c>
      <c r="DC870" s="1083">
        <f t="shared" si="2738"/>
        <v>1.8965734744707349E-2</v>
      </c>
      <c r="DD870" s="1083">
        <f t="shared" si="2738"/>
        <v>1.8965734744707349E-2</v>
      </c>
      <c r="DE870" s="1082" t="str">
        <f t="shared" si="2738"/>
        <v/>
      </c>
      <c r="DF870" s="1115" t="str">
        <f t="shared" si="2739"/>
        <v/>
      </c>
      <c r="DG870" s="631">
        <f t="shared" si="2740"/>
        <v>12</v>
      </c>
      <c r="DH870" s="96">
        <f t="shared" si="2741"/>
        <v>12</v>
      </c>
      <c r="DI870" s="96">
        <f t="shared" si="2742"/>
        <v>12</v>
      </c>
      <c r="DJ870" s="96">
        <f t="shared" si="2743"/>
        <v>12</v>
      </c>
      <c r="DK870" s="467"/>
      <c r="DL870" s="599"/>
      <c r="DM870" s="599"/>
      <c r="DN870" s="599"/>
      <c r="DO870" s="599"/>
      <c r="DP870" s="599"/>
      <c r="DQ870" s="599"/>
      <c r="DR870" s="599"/>
      <c r="DS870" s="782"/>
      <c r="DT870" s="468"/>
    </row>
    <row r="871" spans="1:124" s="470" customFormat="1" ht="15.75" customHeight="1">
      <c r="A871" s="44" t="str">
        <f>$A$539</f>
        <v>Beef purchase</v>
      </c>
      <c r="B871" s="989">
        <f>SUM(B542)</f>
        <v>1.3127975449208323E-2</v>
      </c>
      <c r="C871" s="989">
        <f t="shared" ref="C871:M871" si="2788">SUM(C542)</f>
        <v>0</v>
      </c>
      <c r="D871" s="989">
        <f t="shared" si="2788"/>
        <v>0</v>
      </c>
      <c r="E871" s="989">
        <f t="shared" si="2788"/>
        <v>0</v>
      </c>
      <c r="F871" s="989">
        <f t="shared" si="2788"/>
        <v>0</v>
      </c>
      <c r="G871" s="989">
        <f t="shared" si="2788"/>
        <v>0</v>
      </c>
      <c r="H871" s="989">
        <f t="shared" si="2788"/>
        <v>0</v>
      </c>
      <c r="I871" s="989">
        <f t="shared" si="2788"/>
        <v>0</v>
      </c>
      <c r="J871" s="989">
        <f t="shared" si="2788"/>
        <v>0</v>
      </c>
      <c r="K871" s="989">
        <f t="shared" si="2788"/>
        <v>0</v>
      </c>
      <c r="L871" s="989">
        <f t="shared" si="2788"/>
        <v>0</v>
      </c>
      <c r="M871" s="989">
        <f t="shared" si="2788"/>
        <v>0</v>
      </c>
      <c r="N871" s="989"/>
      <c r="O871" s="989"/>
      <c r="P871" s="989"/>
      <c r="Q871" s="989"/>
      <c r="R871" s="989"/>
      <c r="S871" s="779"/>
      <c r="T871" s="989">
        <f>SUM(T542)</f>
        <v>7.6579856787048553E-3</v>
      </c>
      <c r="U871" s="989">
        <f t="shared" ref="U871:AE871" si="2789">SUM(U542)</f>
        <v>0</v>
      </c>
      <c r="V871" s="989">
        <f t="shared" si="2789"/>
        <v>0</v>
      </c>
      <c r="W871" s="989">
        <f t="shared" si="2789"/>
        <v>0.01</v>
      </c>
      <c r="X871" s="989">
        <f t="shared" si="2789"/>
        <v>0</v>
      </c>
      <c r="Y871" s="989">
        <f t="shared" si="2789"/>
        <v>7.3516662515566624E-3</v>
      </c>
      <c r="Z871" s="989">
        <f t="shared" si="2789"/>
        <v>6.6833329559606016E-3</v>
      </c>
      <c r="AA871" s="989">
        <f t="shared" si="2789"/>
        <v>0</v>
      </c>
      <c r="AB871" s="989">
        <f t="shared" si="2789"/>
        <v>0</v>
      </c>
      <c r="AC871" s="989">
        <f t="shared" si="2789"/>
        <v>0</v>
      </c>
      <c r="AD871" s="989">
        <f t="shared" si="2789"/>
        <v>0</v>
      </c>
      <c r="AE871" s="989">
        <f t="shared" si="2789"/>
        <v>0</v>
      </c>
      <c r="AF871" s="989"/>
      <c r="AG871" s="989"/>
      <c r="AH871" s="989"/>
      <c r="AI871" s="989"/>
      <c r="AJ871" s="989"/>
      <c r="AK871" s="779"/>
      <c r="AL871" s="989">
        <f>SUM(AL542)</f>
        <v>7.3516662515566624E-3</v>
      </c>
      <c r="AM871" s="989">
        <f t="shared" ref="AM871:AW871" si="2790">SUM(AM542)</f>
        <v>1.8379165628891653E-2</v>
      </c>
      <c r="AN871" s="989">
        <f t="shared" si="2790"/>
        <v>2.0421295143212951E-2</v>
      </c>
      <c r="AO871" s="989">
        <f t="shared" si="2790"/>
        <v>1.5315971357409711E-2</v>
      </c>
      <c r="AP871" s="989">
        <f t="shared" si="2790"/>
        <v>7.3516662515566628E-2</v>
      </c>
      <c r="AQ871" s="989">
        <f t="shared" si="2790"/>
        <v>9.8022216687422156E-2</v>
      </c>
      <c r="AR871" s="989">
        <f t="shared" si="2790"/>
        <v>7.3516662515566628E-2</v>
      </c>
      <c r="AS871" s="989">
        <f t="shared" si="2790"/>
        <v>0.14703332503113326</v>
      </c>
      <c r="AT871" s="989">
        <f t="shared" si="2790"/>
        <v>0.44109997509339971</v>
      </c>
      <c r="AU871" s="989">
        <f t="shared" si="2790"/>
        <v>7.3516662515566628E-2</v>
      </c>
      <c r="AV871" s="989">
        <f t="shared" si="2790"/>
        <v>7.3516662515566628E-2</v>
      </c>
      <c r="AW871" s="989">
        <f t="shared" si="2790"/>
        <v>0.14703332503113326</v>
      </c>
      <c r="AX871" s="989"/>
      <c r="AY871" s="989"/>
      <c r="AZ871" s="989"/>
      <c r="BA871" s="989"/>
      <c r="BB871" s="989"/>
      <c r="BC871" s="779"/>
      <c r="BD871" s="989">
        <f>SUM(BD542)</f>
        <v>1.8379165628891657E-2</v>
      </c>
      <c r="BE871" s="989">
        <f t="shared" ref="BE871:BO871" si="2791">SUM(BE542)</f>
        <v>1.4703332503113325E-2</v>
      </c>
      <c r="BF871" s="989">
        <f t="shared" si="2791"/>
        <v>1.3784374221668741E-2</v>
      </c>
      <c r="BG871" s="989">
        <f t="shared" si="2791"/>
        <v>3.0631942714819421E-2</v>
      </c>
      <c r="BH871" s="989">
        <f t="shared" si="2791"/>
        <v>0</v>
      </c>
      <c r="BI871" s="989">
        <f t="shared" si="2791"/>
        <v>1.0502380359366658E-2</v>
      </c>
      <c r="BJ871" s="989">
        <f t="shared" si="2791"/>
        <v>1.4703332503113325E-2</v>
      </c>
      <c r="BK871" s="989">
        <f t="shared" si="2791"/>
        <v>1.8379165628891657E-2</v>
      </c>
      <c r="BL871" s="989">
        <f t="shared" si="2791"/>
        <v>3.2674072229140719E-2</v>
      </c>
      <c r="BM871" s="989">
        <f t="shared" si="2791"/>
        <v>2.4505554171855539E-2</v>
      </c>
      <c r="BN871" s="989">
        <f t="shared" si="2791"/>
        <v>1.6337036114570359E-2</v>
      </c>
      <c r="BO871" s="989">
        <f t="shared" si="2791"/>
        <v>7.3516662515566624E-3</v>
      </c>
      <c r="BP871" s="989"/>
      <c r="BQ871" s="989"/>
      <c r="BR871" s="989"/>
      <c r="BS871" s="989"/>
      <c r="BT871" s="989"/>
      <c r="BU871" s="779"/>
      <c r="BV871" s="989">
        <f>SUM(BV542)</f>
        <v>0</v>
      </c>
      <c r="BW871" s="989">
        <f>SUM(BW542)</f>
        <v>7.3516662515566624E-3</v>
      </c>
      <c r="BX871" s="989">
        <f>SUM(BX542)</f>
        <v>1.8379165628891653E-2</v>
      </c>
      <c r="BY871" s="989">
        <f>SUM(BY542)</f>
        <v>1.8379165628891657E-2</v>
      </c>
      <c r="BZ871" s="603">
        <f t="shared" si="2733"/>
        <v>0</v>
      </c>
      <c r="CA871" s="603">
        <f t="shared" si="2734"/>
        <v>2.1692984886222122E-3</v>
      </c>
      <c r="CB871" s="603">
        <f t="shared" si="2735"/>
        <v>7.4027194894146955E-2</v>
      </c>
      <c r="CC871" s="668">
        <f t="shared" si="2736"/>
        <v>1.6927795009784734E-2</v>
      </c>
      <c r="CD871" s="1072">
        <f t="shared" si="2737"/>
        <v>7.3516662515566624E-3</v>
      </c>
      <c r="CE871" s="1073">
        <f t="shared" si="2737"/>
        <v>1.5315971357409711E-2</v>
      </c>
      <c r="CF871" s="1073">
        <f t="shared" si="2737"/>
        <v>1.8379165628891653E-2</v>
      </c>
      <c r="CG871" s="1073">
        <f t="shared" si="2737"/>
        <v>2.0421295143212951E-2</v>
      </c>
      <c r="CH871" s="1073">
        <f t="shared" si="2737"/>
        <v>7.3516662515566628E-2</v>
      </c>
      <c r="CI871" s="1074">
        <f t="shared" si="2737"/>
        <v>7.3516662515566628E-2</v>
      </c>
      <c r="CJ871" s="1074">
        <f t="shared" si="2737"/>
        <v>7.3516662515566628E-2</v>
      </c>
      <c r="CK871" s="1073">
        <f t="shared" si="2737"/>
        <v>7.3516662515566628E-2</v>
      </c>
      <c r="CL871" s="1073">
        <f t="shared" si="2737"/>
        <v>9.8022216687422156E-2</v>
      </c>
      <c r="CM871" s="1073">
        <f t="shared" si="2737"/>
        <v>0.14703332503113326</v>
      </c>
      <c r="CN871" s="1073">
        <f t="shared" si="2737"/>
        <v>0.14703332503113326</v>
      </c>
      <c r="CO871" s="1072">
        <f t="shared" si="2737"/>
        <v>0.44109997509339971</v>
      </c>
      <c r="CP871" s="1115" t="str">
        <f t="shared" si="2738"/>
        <v/>
      </c>
      <c r="CQ871" s="1082" t="str">
        <f t="shared" si="2738"/>
        <v/>
      </c>
      <c r="CR871" s="1083" t="str">
        <f t="shared" si="2738"/>
        <v/>
      </c>
      <c r="CS871" s="1083">
        <f t="shared" si="2738"/>
        <v>0</v>
      </c>
      <c r="CT871" s="1083">
        <f t="shared" si="2738"/>
        <v>7.3516662515566624E-3</v>
      </c>
      <c r="CU871" s="1083">
        <f t="shared" si="2738"/>
        <v>1.0502380359366658E-2</v>
      </c>
      <c r="CV871" s="1083">
        <f t="shared" si="2738"/>
        <v>1.3784374221668741E-2</v>
      </c>
      <c r="CW871" s="1084">
        <f t="shared" si="2738"/>
        <v>1.4703332503113325E-2</v>
      </c>
      <c r="CX871" s="1084">
        <f t="shared" si="2738"/>
        <v>1.4703332503113325E-2</v>
      </c>
      <c r="CY871" s="1084">
        <f t="shared" si="2738"/>
        <v>1.6337036114570359E-2</v>
      </c>
      <c r="CZ871" s="1083">
        <f t="shared" si="2738"/>
        <v>1.8379165628891657E-2</v>
      </c>
      <c r="DA871" s="1083">
        <f t="shared" si="2738"/>
        <v>1.8379165628891657E-2</v>
      </c>
      <c r="DB871" s="1083">
        <f t="shared" si="2738"/>
        <v>2.4505554171855539E-2</v>
      </c>
      <c r="DC871" s="1083">
        <f t="shared" si="2738"/>
        <v>3.0631942714819421E-2</v>
      </c>
      <c r="DD871" s="1083">
        <f t="shared" si="2738"/>
        <v>3.2674072229140719E-2</v>
      </c>
      <c r="DE871" s="1082" t="str">
        <f t="shared" si="2738"/>
        <v/>
      </c>
      <c r="DF871" s="1115" t="str">
        <f t="shared" si="2739"/>
        <v/>
      </c>
      <c r="DG871" s="631">
        <f t="shared" si="2740"/>
        <v>12</v>
      </c>
      <c r="DH871" s="96">
        <f t="shared" si="2741"/>
        <v>12</v>
      </c>
      <c r="DI871" s="96">
        <f t="shared" si="2742"/>
        <v>12</v>
      </c>
      <c r="DJ871" s="96">
        <f t="shared" si="2743"/>
        <v>12</v>
      </c>
      <c r="DK871" s="467"/>
      <c r="DL871" s="599"/>
      <c r="DM871" s="599"/>
      <c r="DN871" s="599"/>
      <c r="DO871" s="599"/>
      <c r="DP871" s="599"/>
      <c r="DQ871" s="599"/>
      <c r="DR871" s="599"/>
      <c r="DS871" s="782"/>
      <c r="DT871" s="468"/>
    </row>
    <row r="872" spans="1:124" s="470" customFormat="1" ht="15.75" customHeight="1">
      <c r="A872" s="44" t="str">
        <f>$A$545</f>
        <v>Boerewors purchase</v>
      </c>
      <c r="B872" s="989">
        <f>SUM(B548)</f>
        <v>0</v>
      </c>
      <c r="C872" s="989">
        <f t="shared" ref="C872:M872" si="2792">SUM(C548)</f>
        <v>0</v>
      </c>
      <c r="D872" s="989">
        <f t="shared" si="2792"/>
        <v>0</v>
      </c>
      <c r="E872" s="989">
        <f t="shared" si="2792"/>
        <v>0</v>
      </c>
      <c r="F872" s="989">
        <f t="shared" si="2792"/>
        <v>0</v>
      </c>
      <c r="G872" s="989">
        <f t="shared" si="2792"/>
        <v>0</v>
      </c>
      <c r="H872" s="989">
        <f t="shared" si="2792"/>
        <v>0</v>
      </c>
      <c r="I872" s="989">
        <f t="shared" si="2792"/>
        <v>0</v>
      </c>
      <c r="J872" s="989">
        <f t="shared" si="2792"/>
        <v>0</v>
      </c>
      <c r="K872" s="989">
        <f t="shared" si="2792"/>
        <v>0</v>
      </c>
      <c r="L872" s="989">
        <f t="shared" si="2792"/>
        <v>0</v>
      </c>
      <c r="M872" s="989">
        <f t="shared" si="2792"/>
        <v>0</v>
      </c>
      <c r="N872" s="989"/>
      <c r="O872" s="989"/>
      <c r="P872" s="989"/>
      <c r="Q872" s="989"/>
      <c r="R872" s="989"/>
      <c r="S872" s="779"/>
      <c r="T872" s="989">
        <f>SUM(T548)</f>
        <v>0</v>
      </c>
      <c r="U872" s="989">
        <f t="shared" ref="U872:AE872" si="2793">SUM(U548)</f>
        <v>0</v>
      </c>
      <c r="V872" s="989">
        <f t="shared" si="2793"/>
        <v>0</v>
      </c>
      <c r="W872" s="989">
        <f t="shared" si="2793"/>
        <v>0</v>
      </c>
      <c r="X872" s="989">
        <f t="shared" si="2793"/>
        <v>0</v>
      </c>
      <c r="Y872" s="989">
        <f t="shared" si="2793"/>
        <v>0</v>
      </c>
      <c r="Z872" s="989">
        <f t="shared" si="2793"/>
        <v>0</v>
      </c>
      <c r="AA872" s="989">
        <f t="shared" si="2793"/>
        <v>0</v>
      </c>
      <c r="AB872" s="989">
        <f t="shared" si="2793"/>
        <v>0</v>
      </c>
      <c r="AC872" s="989">
        <f t="shared" si="2793"/>
        <v>0</v>
      </c>
      <c r="AD872" s="989">
        <f t="shared" si="2793"/>
        <v>0</v>
      </c>
      <c r="AE872" s="989">
        <f t="shared" si="2793"/>
        <v>0</v>
      </c>
      <c r="AF872" s="989"/>
      <c r="AG872" s="989"/>
      <c r="AH872" s="989"/>
      <c r="AI872" s="989"/>
      <c r="AJ872" s="989"/>
      <c r="AK872" s="779"/>
      <c r="AL872" s="989">
        <f>SUM(AL548)</f>
        <v>7.3255965130759654E-4</v>
      </c>
      <c r="AM872" s="989">
        <f t="shared" ref="AM872:AW872" si="2794">SUM(AM548)</f>
        <v>1.4651193026151931E-3</v>
      </c>
      <c r="AN872" s="989">
        <f t="shared" si="2794"/>
        <v>2.0348879202988788E-3</v>
      </c>
      <c r="AO872" s="989">
        <f t="shared" si="2794"/>
        <v>1.2209327521793276E-3</v>
      </c>
      <c r="AP872" s="989">
        <f t="shared" si="2794"/>
        <v>1.5566892590286424E-2</v>
      </c>
      <c r="AQ872" s="989">
        <f t="shared" si="2794"/>
        <v>2.2383767123287667E-2</v>
      </c>
      <c r="AR872" s="989">
        <f t="shared" si="2794"/>
        <v>1.7093058530510588E-2</v>
      </c>
      <c r="AS872" s="989">
        <f t="shared" si="2794"/>
        <v>3.6627982565379823E-2</v>
      </c>
      <c r="AT872" s="989">
        <f t="shared" si="2794"/>
        <v>1.7398291718555416E-2</v>
      </c>
      <c r="AU872" s="989">
        <f t="shared" si="2794"/>
        <v>0</v>
      </c>
      <c r="AV872" s="989">
        <f t="shared" si="2794"/>
        <v>1.2209327521793273E-2</v>
      </c>
      <c r="AW872" s="989">
        <f t="shared" si="2794"/>
        <v>2.5639587795765875E-2</v>
      </c>
      <c r="AX872" s="989"/>
      <c r="AY872" s="989"/>
      <c r="AZ872" s="989"/>
      <c r="BA872" s="989"/>
      <c r="BB872" s="989"/>
      <c r="BC872" s="779"/>
      <c r="BD872" s="989">
        <f>SUM(BD548)</f>
        <v>5.4941973848069746E-3</v>
      </c>
      <c r="BE872" s="989">
        <f t="shared" ref="BE872:BO872" si="2795">SUM(BE548)</f>
        <v>8.790715815691158E-3</v>
      </c>
      <c r="BF872" s="989">
        <f t="shared" si="2795"/>
        <v>5.4941973848069746E-3</v>
      </c>
      <c r="BG872" s="989">
        <f t="shared" si="2795"/>
        <v>7.3255965130759665E-3</v>
      </c>
      <c r="BH872" s="989">
        <f t="shared" si="2795"/>
        <v>8.790715815691158E-3</v>
      </c>
      <c r="BI872" s="989">
        <f t="shared" si="2795"/>
        <v>6.2790827254936843E-3</v>
      </c>
      <c r="BJ872" s="989">
        <f t="shared" si="2795"/>
        <v>8.790715815691158E-3</v>
      </c>
      <c r="BK872" s="989">
        <f t="shared" si="2795"/>
        <v>5.4941973848069746E-3</v>
      </c>
      <c r="BL872" s="989">
        <f t="shared" si="2795"/>
        <v>9.7674620174346225E-3</v>
      </c>
      <c r="BM872" s="989">
        <f t="shared" si="2795"/>
        <v>7.3255965130759665E-3</v>
      </c>
      <c r="BN872" s="989">
        <f t="shared" si="2795"/>
        <v>9.7674620174346225E-3</v>
      </c>
      <c r="BO872" s="989">
        <f t="shared" si="2795"/>
        <v>8.790715815691158E-3</v>
      </c>
      <c r="BP872" s="989"/>
      <c r="BQ872" s="989"/>
      <c r="BR872" s="989"/>
      <c r="BS872" s="989"/>
      <c r="BT872" s="989"/>
      <c r="BU872" s="779"/>
      <c r="BV872" s="989">
        <f>SUM(BV548)</f>
        <v>0</v>
      </c>
      <c r="BW872" s="989">
        <f>SUM(BW548)</f>
        <v>0</v>
      </c>
      <c r="BX872" s="989">
        <f>SUM(BX548)</f>
        <v>8.790715815691158E-3</v>
      </c>
      <c r="BY872" s="989">
        <f>SUM(BY548)</f>
        <v>1.0988394769613949E-2</v>
      </c>
      <c r="BZ872" s="603">
        <f t="shared" si="2733"/>
        <v>0</v>
      </c>
      <c r="CA872" s="603">
        <f t="shared" si="2734"/>
        <v>0</v>
      </c>
      <c r="CB872" s="603">
        <f t="shared" si="2735"/>
        <v>1.1574442490660022E-2</v>
      </c>
      <c r="CC872" s="668">
        <f t="shared" si="2736"/>
        <v>7.6848995801458821E-3</v>
      </c>
      <c r="CD872" s="1072">
        <f t="shared" si="2737"/>
        <v>0</v>
      </c>
      <c r="CE872" s="1073">
        <f t="shared" si="2737"/>
        <v>7.3255965130759654E-4</v>
      </c>
      <c r="CF872" s="1073">
        <f t="shared" si="2737"/>
        <v>1.2209327521793276E-3</v>
      </c>
      <c r="CG872" s="1073">
        <f t="shared" si="2737"/>
        <v>1.4651193026151931E-3</v>
      </c>
      <c r="CH872" s="1073">
        <f t="shared" si="2737"/>
        <v>2.0348879202988788E-3</v>
      </c>
      <c r="CI872" s="1074">
        <f t="shared" si="2737"/>
        <v>1.2209327521793273E-2</v>
      </c>
      <c r="CJ872" s="1074">
        <f t="shared" si="2737"/>
        <v>1.5566892590286424E-2</v>
      </c>
      <c r="CK872" s="1073">
        <f t="shared" si="2737"/>
        <v>1.7093058530510588E-2</v>
      </c>
      <c r="CL872" s="1073">
        <f t="shared" si="2737"/>
        <v>1.7398291718555416E-2</v>
      </c>
      <c r="CM872" s="1073">
        <f t="shared" si="2737"/>
        <v>2.2383767123287667E-2</v>
      </c>
      <c r="CN872" s="1073">
        <f t="shared" si="2737"/>
        <v>2.5639587795765875E-2</v>
      </c>
      <c r="CO872" s="1072">
        <f t="shared" si="2737"/>
        <v>3.6627982565379823E-2</v>
      </c>
      <c r="CP872" s="1115" t="str">
        <f t="shared" si="2738"/>
        <v/>
      </c>
      <c r="CQ872" s="1082" t="str">
        <f t="shared" si="2738"/>
        <v/>
      </c>
      <c r="CR872" s="1083" t="str">
        <f t="shared" si="2738"/>
        <v/>
      </c>
      <c r="CS872" s="1083">
        <f t="shared" si="2738"/>
        <v>5.4941973848069746E-3</v>
      </c>
      <c r="CT872" s="1083">
        <f t="shared" si="2738"/>
        <v>5.4941973848069746E-3</v>
      </c>
      <c r="CU872" s="1083">
        <f t="shared" si="2738"/>
        <v>5.4941973848069746E-3</v>
      </c>
      <c r="CV872" s="1083">
        <f t="shared" si="2738"/>
        <v>6.2790827254936843E-3</v>
      </c>
      <c r="CW872" s="1084">
        <f t="shared" si="2738"/>
        <v>7.3255965130759665E-3</v>
      </c>
      <c r="CX872" s="1084">
        <f t="shared" si="2738"/>
        <v>7.3255965130759665E-3</v>
      </c>
      <c r="CY872" s="1084">
        <f t="shared" si="2738"/>
        <v>8.790715815691158E-3</v>
      </c>
      <c r="CZ872" s="1083">
        <f t="shared" si="2738"/>
        <v>8.790715815691158E-3</v>
      </c>
      <c r="DA872" s="1083">
        <f t="shared" si="2738"/>
        <v>8.790715815691158E-3</v>
      </c>
      <c r="DB872" s="1083">
        <f t="shared" si="2738"/>
        <v>8.790715815691158E-3</v>
      </c>
      <c r="DC872" s="1083">
        <f t="shared" si="2738"/>
        <v>9.7674620174346225E-3</v>
      </c>
      <c r="DD872" s="1083">
        <f t="shared" si="2738"/>
        <v>9.7674620174346225E-3</v>
      </c>
      <c r="DE872" s="1082" t="str">
        <f t="shared" si="2738"/>
        <v/>
      </c>
      <c r="DF872" s="1115" t="str">
        <f t="shared" si="2739"/>
        <v/>
      </c>
      <c r="DG872" s="631">
        <f t="shared" si="2740"/>
        <v>12</v>
      </c>
      <c r="DH872" s="96">
        <f t="shared" si="2741"/>
        <v>12</v>
      </c>
      <c r="DI872" s="96">
        <f t="shared" si="2742"/>
        <v>12</v>
      </c>
      <c r="DJ872" s="96">
        <f t="shared" si="2743"/>
        <v>12</v>
      </c>
      <c r="DK872" s="467"/>
      <c r="DL872" s="599"/>
      <c r="DM872" s="599"/>
      <c r="DN872" s="599"/>
      <c r="DO872" s="599"/>
      <c r="DP872" s="599"/>
      <c r="DQ872" s="599"/>
      <c r="DR872" s="599"/>
      <c r="DS872" s="782"/>
      <c r="DT872" s="468"/>
    </row>
    <row r="873" spans="1:124" s="470" customFormat="1" ht="15.75" customHeight="1">
      <c r="A873" s="44" t="str">
        <f>$A$551</f>
        <v>Canned pilchards purchase</v>
      </c>
      <c r="B873" s="989">
        <f>SUM(B554)</f>
        <v>9.3851058530510564E-4</v>
      </c>
      <c r="C873" s="989">
        <f t="shared" ref="C873:M873" si="2796">SUM(C554)</f>
        <v>0</v>
      </c>
      <c r="D873" s="989">
        <f t="shared" si="2796"/>
        <v>1.6423935242839351E-3</v>
      </c>
      <c r="E873" s="989">
        <f t="shared" si="2796"/>
        <v>0</v>
      </c>
      <c r="F873" s="989">
        <f t="shared" si="2796"/>
        <v>5.4746450809464503E-4</v>
      </c>
      <c r="G873" s="989">
        <f t="shared" si="2796"/>
        <v>6.1216485905128486E-4</v>
      </c>
      <c r="H873" s="989">
        <f t="shared" si="2796"/>
        <v>0</v>
      </c>
      <c r="I873" s="989">
        <f t="shared" si="2796"/>
        <v>6.1216485905128486E-4</v>
      </c>
      <c r="J873" s="989">
        <f t="shared" si="2796"/>
        <v>5.1798564996647181E-4</v>
      </c>
      <c r="K873" s="989">
        <f t="shared" si="2796"/>
        <v>0</v>
      </c>
      <c r="L873" s="989">
        <f t="shared" si="2796"/>
        <v>0</v>
      </c>
      <c r="M873" s="989">
        <f t="shared" si="2796"/>
        <v>0</v>
      </c>
      <c r="N873" s="989"/>
      <c r="O873" s="989"/>
      <c r="P873" s="989"/>
      <c r="Q873" s="989"/>
      <c r="R873" s="989"/>
      <c r="S873" s="779"/>
      <c r="T873" s="989">
        <f>SUM(T554)</f>
        <v>0</v>
      </c>
      <c r="U873" s="989">
        <f t="shared" ref="U873:AE873" si="2797">SUM(U554)</f>
        <v>3.210132797464055E-4</v>
      </c>
      <c r="V873" s="989">
        <f t="shared" si="2797"/>
        <v>0</v>
      </c>
      <c r="W873" s="989">
        <f t="shared" si="2797"/>
        <v>1.1944680176610438E-3</v>
      </c>
      <c r="X873" s="989">
        <f t="shared" si="2797"/>
        <v>4.4139325965130761E-4</v>
      </c>
      <c r="Y873" s="989">
        <f t="shared" si="2797"/>
        <v>1.3139148194271483E-3</v>
      </c>
      <c r="Z873" s="989">
        <f t="shared" si="2797"/>
        <v>0</v>
      </c>
      <c r="AA873" s="989">
        <f t="shared" si="2797"/>
        <v>4.3797160647571605E-4</v>
      </c>
      <c r="AB873" s="989">
        <f t="shared" si="2797"/>
        <v>1.6634498515183443E-3</v>
      </c>
      <c r="AC873" s="989">
        <f t="shared" si="2797"/>
        <v>3.2847870485678708E-4</v>
      </c>
      <c r="AD873" s="989">
        <f t="shared" si="2797"/>
        <v>0</v>
      </c>
      <c r="AE873" s="989">
        <f t="shared" si="2797"/>
        <v>0</v>
      </c>
      <c r="AF873" s="989"/>
      <c r="AG873" s="989"/>
      <c r="AH873" s="989"/>
      <c r="AI873" s="989"/>
      <c r="AJ873" s="989"/>
      <c r="AK873" s="779"/>
      <c r="AL873" s="989">
        <f>SUM(AL554)</f>
        <v>1.9708722291407218E-3</v>
      </c>
      <c r="AM873" s="989">
        <f t="shared" ref="AM873:AW873" si="2798">SUM(AM554)</f>
        <v>1.6423935242839351E-3</v>
      </c>
      <c r="AN873" s="989">
        <f t="shared" si="2798"/>
        <v>0</v>
      </c>
      <c r="AO873" s="989">
        <f t="shared" si="2798"/>
        <v>0</v>
      </c>
      <c r="AP873" s="989">
        <f t="shared" si="2798"/>
        <v>3.2847870485678702E-3</v>
      </c>
      <c r="AQ873" s="989">
        <f t="shared" si="2798"/>
        <v>4.3797160647571602E-3</v>
      </c>
      <c r="AR873" s="989">
        <f t="shared" si="2798"/>
        <v>3.2847870485678702E-3</v>
      </c>
      <c r="AS873" s="989">
        <f t="shared" si="2798"/>
        <v>6.5695740971357403E-3</v>
      </c>
      <c r="AT873" s="989">
        <f t="shared" si="2798"/>
        <v>1.6423935242839351E-3</v>
      </c>
      <c r="AU873" s="989">
        <f t="shared" si="2798"/>
        <v>6.5695740971357403E-3</v>
      </c>
      <c r="AV873" s="989">
        <f t="shared" si="2798"/>
        <v>1.0949290161892901E-3</v>
      </c>
      <c r="AW873" s="989">
        <f t="shared" si="2798"/>
        <v>0</v>
      </c>
      <c r="AX873" s="989"/>
      <c r="AY873" s="989"/>
      <c r="AZ873" s="989"/>
      <c r="BA873" s="989"/>
      <c r="BB873" s="989"/>
      <c r="BC873" s="779"/>
      <c r="BD873" s="989">
        <f>SUM(BD554)</f>
        <v>9.8543611457036096E-3</v>
      </c>
      <c r="BE873" s="989">
        <f t="shared" ref="BE873:BO873" si="2799">SUM(BE554)</f>
        <v>7.8834889165628873E-3</v>
      </c>
      <c r="BF873" s="989">
        <f t="shared" si="2799"/>
        <v>9.8543611457036096E-3</v>
      </c>
      <c r="BG873" s="989">
        <f t="shared" si="2799"/>
        <v>1.3139148194271481E-2</v>
      </c>
      <c r="BH873" s="989">
        <f t="shared" si="2799"/>
        <v>7.8834889165628873E-3</v>
      </c>
      <c r="BI873" s="989">
        <f t="shared" si="2799"/>
        <v>0</v>
      </c>
      <c r="BJ873" s="989">
        <f t="shared" si="2799"/>
        <v>0</v>
      </c>
      <c r="BK873" s="989">
        <f t="shared" si="2799"/>
        <v>4.9271805728518048E-3</v>
      </c>
      <c r="BL873" s="989">
        <f t="shared" si="2799"/>
        <v>4.3797160647571602E-3</v>
      </c>
      <c r="BM873" s="989">
        <f t="shared" si="2799"/>
        <v>3.2847870485678702E-3</v>
      </c>
      <c r="BN873" s="989">
        <f t="shared" si="2799"/>
        <v>4.3797160647571602E-3</v>
      </c>
      <c r="BO873" s="989">
        <f t="shared" si="2799"/>
        <v>3.9417444582814437E-3</v>
      </c>
      <c r="BP873" s="989"/>
      <c r="BQ873" s="989"/>
      <c r="BR873" s="989"/>
      <c r="BS873" s="989"/>
      <c r="BT873" s="989"/>
      <c r="BU873" s="779"/>
      <c r="BV873" s="989">
        <f>SUM(BV554)</f>
        <v>1.3686612702366126E-3</v>
      </c>
      <c r="BW873" s="989">
        <f>SUM(BW554)</f>
        <v>1.3686612702366126E-3</v>
      </c>
      <c r="BX873" s="989">
        <f>SUM(BX554)</f>
        <v>3.9691176836861766E-3</v>
      </c>
      <c r="BY873" s="989">
        <f>SUM(BY554)</f>
        <v>4.9613971046077211E-3</v>
      </c>
      <c r="BZ873" s="603">
        <f t="shared" si="2733"/>
        <v>3.2282904614687924E-4</v>
      </c>
      <c r="CA873" s="603">
        <f t="shared" si="2734"/>
        <v>4.0372396878184081E-4</v>
      </c>
      <c r="CB873" s="603">
        <f t="shared" si="2735"/>
        <v>2.3869452552926517E-3</v>
      </c>
      <c r="CC873" s="668">
        <f t="shared" si="2736"/>
        <v>5.6388844333748423E-3</v>
      </c>
      <c r="CD873" s="1072">
        <f t="shared" si="2737"/>
        <v>0</v>
      </c>
      <c r="CE873" s="1073">
        <f t="shared" si="2737"/>
        <v>0</v>
      </c>
      <c r="CF873" s="1073">
        <f t="shared" si="2737"/>
        <v>0</v>
      </c>
      <c r="CG873" s="1073">
        <f t="shared" si="2737"/>
        <v>1.0949290161892901E-3</v>
      </c>
      <c r="CH873" s="1073">
        <f t="shared" si="2737"/>
        <v>1.6423935242839351E-3</v>
      </c>
      <c r="CI873" s="1074">
        <f t="shared" si="2737"/>
        <v>1.6423935242839351E-3</v>
      </c>
      <c r="CJ873" s="1074">
        <f t="shared" si="2737"/>
        <v>1.9708722291407218E-3</v>
      </c>
      <c r="CK873" s="1073">
        <f t="shared" si="2737"/>
        <v>3.2847870485678702E-3</v>
      </c>
      <c r="CL873" s="1073">
        <f t="shared" si="2737"/>
        <v>3.2847870485678702E-3</v>
      </c>
      <c r="CM873" s="1073">
        <f t="shared" si="2737"/>
        <v>4.3797160647571602E-3</v>
      </c>
      <c r="CN873" s="1073">
        <f t="shared" si="2737"/>
        <v>6.5695740971357403E-3</v>
      </c>
      <c r="CO873" s="1072">
        <f t="shared" si="2737"/>
        <v>6.5695740971357403E-3</v>
      </c>
      <c r="CP873" s="1115" t="str">
        <f t="shared" si="2738"/>
        <v/>
      </c>
      <c r="CQ873" s="1082" t="str">
        <f t="shared" si="2738"/>
        <v/>
      </c>
      <c r="CR873" s="1083" t="str">
        <f t="shared" si="2738"/>
        <v/>
      </c>
      <c r="CS873" s="1083">
        <f t="shared" si="2738"/>
        <v>0</v>
      </c>
      <c r="CT873" s="1083">
        <f t="shared" si="2738"/>
        <v>0</v>
      </c>
      <c r="CU873" s="1083">
        <f t="shared" si="2738"/>
        <v>3.2847870485678702E-3</v>
      </c>
      <c r="CV873" s="1083">
        <f t="shared" si="2738"/>
        <v>3.9417444582814437E-3</v>
      </c>
      <c r="CW873" s="1084">
        <f t="shared" si="2738"/>
        <v>4.3797160647571602E-3</v>
      </c>
      <c r="CX873" s="1084">
        <f t="shared" si="2738"/>
        <v>4.3797160647571602E-3</v>
      </c>
      <c r="CY873" s="1084">
        <f t="shared" si="2738"/>
        <v>4.9271805728518048E-3</v>
      </c>
      <c r="CZ873" s="1083">
        <f t="shared" si="2738"/>
        <v>7.8834889165628873E-3</v>
      </c>
      <c r="DA873" s="1083">
        <f t="shared" si="2738"/>
        <v>7.8834889165628873E-3</v>
      </c>
      <c r="DB873" s="1083">
        <f t="shared" si="2738"/>
        <v>9.8543611457036096E-3</v>
      </c>
      <c r="DC873" s="1083">
        <f t="shared" si="2738"/>
        <v>9.8543611457036096E-3</v>
      </c>
      <c r="DD873" s="1083">
        <f t="shared" si="2738"/>
        <v>1.3139148194271481E-2</v>
      </c>
      <c r="DE873" s="1082" t="str">
        <f t="shared" si="2738"/>
        <v/>
      </c>
      <c r="DF873" s="1115" t="str">
        <f t="shared" si="2739"/>
        <v/>
      </c>
      <c r="DG873" s="631">
        <f t="shared" si="2740"/>
        <v>12</v>
      </c>
      <c r="DH873" s="96">
        <f t="shared" si="2741"/>
        <v>12</v>
      </c>
      <c r="DI873" s="96">
        <f t="shared" si="2742"/>
        <v>12</v>
      </c>
      <c r="DJ873" s="96">
        <f t="shared" si="2743"/>
        <v>12</v>
      </c>
      <c r="DK873" s="467"/>
      <c r="DL873" s="599"/>
      <c r="DM873" s="599"/>
      <c r="DN873" s="599"/>
      <c r="DO873" s="599"/>
      <c r="DP873" s="599"/>
      <c r="DQ873" s="599"/>
      <c r="DR873" s="599"/>
      <c r="DS873" s="782"/>
      <c r="DT873" s="468"/>
    </row>
    <row r="874" spans="1:124" s="470" customFormat="1" ht="15.75" customHeight="1">
      <c r="A874" s="44" t="str">
        <f>$A$557</f>
        <v>Tomato purchase</v>
      </c>
      <c r="B874" s="989">
        <f>SUM(B560)</f>
        <v>2.2345490126312044E-4</v>
      </c>
      <c r="C874" s="989">
        <f t="shared" ref="C874:M874" si="2800">SUM(C560)</f>
        <v>0</v>
      </c>
      <c r="D874" s="989">
        <f t="shared" si="2800"/>
        <v>0</v>
      </c>
      <c r="E874" s="989">
        <f t="shared" si="2800"/>
        <v>5.2139476961394766E-4</v>
      </c>
      <c r="F874" s="989">
        <f t="shared" si="2800"/>
        <v>2.6069738480697388E-3</v>
      </c>
      <c r="G874" s="989">
        <f t="shared" si="2800"/>
        <v>2.8439714706215329E-4</v>
      </c>
      <c r="H874" s="989">
        <f t="shared" si="2800"/>
        <v>0</v>
      </c>
      <c r="I874" s="989">
        <f t="shared" si="2800"/>
        <v>5.6879429412430658E-4</v>
      </c>
      <c r="J874" s="989">
        <f t="shared" si="2800"/>
        <v>0</v>
      </c>
      <c r="K874" s="989">
        <f t="shared" si="2800"/>
        <v>2.6069738480697383E-4</v>
      </c>
      <c r="L874" s="989">
        <f t="shared" si="2800"/>
        <v>0</v>
      </c>
      <c r="M874" s="989">
        <f t="shared" si="2800"/>
        <v>4.739952451035888E-4</v>
      </c>
      <c r="N874" s="989"/>
      <c r="O874" s="989"/>
      <c r="P874" s="989"/>
      <c r="Q874" s="989"/>
      <c r="R874" s="989"/>
      <c r="S874" s="779"/>
      <c r="T874" s="989">
        <f>SUM(T560)</f>
        <v>0</v>
      </c>
      <c r="U874" s="989">
        <f t="shared" ref="U874:AE874" si="2801">SUM(U560)</f>
        <v>0</v>
      </c>
      <c r="V874" s="989">
        <f t="shared" si="2801"/>
        <v>0</v>
      </c>
      <c r="W874" s="989">
        <f t="shared" si="2801"/>
        <v>0</v>
      </c>
      <c r="X874" s="989">
        <f t="shared" si="2801"/>
        <v>0</v>
      </c>
      <c r="Y874" s="989">
        <f t="shared" si="2801"/>
        <v>0</v>
      </c>
      <c r="Z874" s="989">
        <f t="shared" si="2801"/>
        <v>0</v>
      </c>
      <c r="AA874" s="989">
        <f t="shared" si="2801"/>
        <v>0</v>
      </c>
      <c r="AB874" s="989">
        <f t="shared" si="2801"/>
        <v>0</v>
      </c>
      <c r="AC874" s="989">
        <f t="shared" si="2801"/>
        <v>3.1283686176836862E-4</v>
      </c>
      <c r="AD874" s="989">
        <f t="shared" si="2801"/>
        <v>0</v>
      </c>
      <c r="AE874" s="989">
        <f t="shared" si="2801"/>
        <v>0</v>
      </c>
      <c r="AF874" s="989"/>
      <c r="AG874" s="989"/>
      <c r="AH874" s="989"/>
      <c r="AI874" s="989"/>
      <c r="AJ874" s="989"/>
      <c r="AK874" s="779"/>
      <c r="AL874" s="989">
        <f>SUM(AL560)</f>
        <v>0</v>
      </c>
      <c r="AM874" s="989">
        <f t="shared" ref="AM874:AW874" si="2802">SUM(AM560)</f>
        <v>0</v>
      </c>
      <c r="AN874" s="989">
        <f t="shared" si="2802"/>
        <v>0</v>
      </c>
      <c r="AO874" s="989">
        <f t="shared" si="2802"/>
        <v>0</v>
      </c>
      <c r="AP874" s="989">
        <f t="shared" si="2802"/>
        <v>0</v>
      </c>
      <c r="AQ874" s="989">
        <f t="shared" si="2802"/>
        <v>0</v>
      </c>
      <c r="AR874" s="989">
        <f t="shared" si="2802"/>
        <v>0</v>
      </c>
      <c r="AS874" s="989">
        <f t="shared" si="2802"/>
        <v>0</v>
      </c>
      <c r="AT874" s="989">
        <f t="shared" si="2802"/>
        <v>0</v>
      </c>
      <c r="AU874" s="989">
        <f t="shared" si="2802"/>
        <v>0</v>
      </c>
      <c r="AV874" s="989">
        <f t="shared" si="2802"/>
        <v>0</v>
      </c>
      <c r="AW874" s="989">
        <f t="shared" si="2802"/>
        <v>0</v>
      </c>
      <c r="AX874" s="989"/>
      <c r="AY874" s="989"/>
      <c r="AZ874" s="989"/>
      <c r="BA874" s="989"/>
      <c r="BB874" s="989"/>
      <c r="BC874" s="779"/>
      <c r="BD874" s="989">
        <f>SUM(BD560)</f>
        <v>1.9552303860523039E-3</v>
      </c>
      <c r="BE874" s="989">
        <f t="shared" ref="BE874:BO874" si="2803">SUM(BE560)</f>
        <v>1.5641843088418431E-3</v>
      </c>
      <c r="BF874" s="989">
        <f t="shared" si="2803"/>
        <v>1.9552303860523039E-3</v>
      </c>
      <c r="BG874" s="989">
        <f t="shared" si="2803"/>
        <v>0</v>
      </c>
      <c r="BH874" s="989">
        <f t="shared" si="2803"/>
        <v>0</v>
      </c>
      <c r="BI874" s="989">
        <f t="shared" si="2803"/>
        <v>0</v>
      </c>
      <c r="BJ874" s="989">
        <f t="shared" si="2803"/>
        <v>6.2567372353673724E-4</v>
      </c>
      <c r="BK874" s="989">
        <f t="shared" si="2803"/>
        <v>0</v>
      </c>
      <c r="BL874" s="989">
        <f t="shared" si="2803"/>
        <v>0</v>
      </c>
      <c r="BM874" s="989">
        <f t="shared" si="2803"/>
        <v>2.6069738480697388E-3</v>
      </c>
      <c r="BN874" s="989">
        <f t="shared" si="2803"/>
        <v>0</v>
      </c>
      <c r="BO874" s="989">
        <f t="shared" si="2803"/>
        <v>3.1283686176836862E-3</v>
      </c>
      <c r="BP874" s="989"/>
      <c r="BQ874" s="989"/>
      <c r="BR874" s="989"/>
      <c r="BS874" s="989"/>
      <c r="BT874" s="989"/>
      <c r="BU874" s="779"/>
      <c r="BV874" s="989">
        <f>SUM(BV560)</f>
        <v>3.1283686176836862E-4</v>
      </c>
      <c r="BW874" s="989">
        <f>SUM(BW560)</f>
        <v>6.2567372353673724E-4</v>
      </c>
      <c r="BX874" s="989">
        <f>SUM(BX560)</f>
        <v>6.2567372353673724E-4</v>
      </c>
      <c r="BY874" s="989">
        <f>SUM(BY560)</f>
        <v>1.9552303860523039E-3</v>
      </c>
      <c r="BZ874" s="603">
        <f t="shared" si="2733"/>
        <v>2.3327337419740899E-4</v>
      </c>
      <c r="CA874" s="603">
        <f t="shared" si="2734"/>
        <v>0</v>
      </c>
      <c r="CB874" s="603">
        <f t="shared" si="2735"/>
        <v>0</v>
      </c>
      <c r="CC874" s="668">
        <f t="shared" si="2736"/>
        <v>8.7072926525529266E-4</v>
      </c>
      <c r="CD874" s="1072">
        <f t="shared" si="2737"/>
        <v>0</v>
      </c>
      <c r="CE874" s="1073">
        <f t="shared" si="2737"/>
        <v>0</v>
      </c>
      <c r="CF874" s="1073">
        <f t="shared" si="2737"/>
        <v>0</v>
      </c>
      <c r="CG874" s="1073">
        <f t="shared" si="2737"/>
        <v>0</v>
      </c>
      <c r="CH874" s="1073">
        <f t="shared" si="2737"/>
        <v>0</v>
      </c>
      <c r="CI874" s="1074">
        <f t="shared" si="2737"/>
        <v>0</v>
      </c>
      <c r="CJ874" s="1074">
        <f t="shared" si="2737"/>
        <v>0</v>
      </c>
      <c r="CK874" s="1073">
        <f t="shared" si="2737"/>
        <v>0</v>
      </c>
      <c r="CL874" s="1073">
        <f t="shared" si="2737"/>
        <v>0</v>
      </c>
      <c r="CM874" s="1073">
        <f t="shared" si="2737"/>
        <v>0</v>
      </c>
      <c r="CN874" s="1073">
        <f t="shared" si="2737"/>
        <v>0</v>
      </c>
      <c r="CO874" s="1072">
        <f t="shared" si="2737"/>
        <v>0</v>
      </c>
      <c r="CP874" s="1115" t="str">
        <f t="shared" si="2738"/>
        <v/>
      </c>
      <c r="CQ874" s="1082" t="str">
        <f t="shared" si="2738"/>
        <v/>
      </c>
      <c r="CR874" s="1083" t="str">
        <f t="shared" si="2738"/>
        <v/>
      </c>
      <c r="CS874" s="1083">
        <f t="shared" si="2738"/>
        <v>0</v>
      </c>
      <c r="CT874" s="1083">
        <f t="shared" si="2738"/>
        <v>0</v>
      </c>
      <c r="CU874" s="1083">
        <f t="shared" si="2738"/>
        <v>0</v>
      </c>
      <c r="CV874" s="1083">
        <f t="shared" si="2738"/>
        <v>0</v>
      </c>
      <c r="CW874" s="1084">
        <f t="shared" si="2738"/>
        <v>0</v>
      </c>
      <c r="CX874" s="1084">
        <f t="shared" si="2738"/>
        <v>0</v>
      </c>
      <c r="CY874" s="1084">
        <f t="shared" si="2738"/>
        <v>6.2567372353673724E-4</v>
      </c>
      <c r="CZ874" s="1083">
        <f t="shared" si="2738"/>
        <v>1.5641843088418431E-3</v>
      </c>
      <c r="DA874" s="1083">
        <f t="shared" si="2738"/>
        <v>1.9552303860523039E-3</v>
      </c>
      <c r="DB874" s="1083">
        <f t="shared" si="2738"/>
        <v>1.9552303860523039E-3</v>
      </c>
      <c r="DC874" s="1083">
        <f t="shared" si="2738"/>
        <v>2.6069738480697388E-3</v>
      </c>
      <c r="DD874" s="1083">
        <f t="shared" si="2738"/>
        <v>3.1283686176836862E-3</v>
      </c>
      <c r="DE874" s="1082" t="str">
        <f t="shared" ref="DE874:DE887" si="2804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115" t="str">
        <f t="shared" si="2739"/>
        <v/>
      </c>
      <c r="DG874" s="631">
        <f t="shared" si="2740"/>
        <v>12</v>
      </c>
      <c r="DH874" s="96">
        <f t="shared" si="2741"/>
        <v>12</v>
      </c>
      <c r="DI874" s="96">
        <f t="shared" si="2742"/>
        <v>12</v>
      </c>
      <c r="DJ874" s="96">
        <f t="shared" si="2743"/>
        <v>12</v>
      </c>
      <c r="DK874" s="467"/>
      <c r="DL874" s="599"/>
      <c r="DM874" s="599"/>
      <c r="DN874" s="599"/>
      <c r="DO874" s="599"/>
      <c r="DP874" s="599"/>
      <c r="DQ874" s="599"/>
      <c r="DR874" s="599"/>
      <c r="DS874" s="782"/>
      <c r="DT874" s="468"/>
    </row>
    <row r="875" spans="1:124" s="470" customFormat="1" ht="15.75" customHeight="1">
      <c r="A875" s="44" t="str">
        <f>$A$563</f>
        <v>Onions purchase</v>
      </c>
      <c r="B875" s="989">
        <f>SUM(B566)</f>
        <v>5.3629176303148906E-4</v>
      </c>
      <c r="C875" s="989">
        <f t="shared" ref="C875:M875" si="2805">SUM(C566)</f>
        <v>0</v>
      </c>
      <c r="D875" s="989">
        <f t="shared" si="2805"/>
        <v>0</v>
      </c>
      <c r="E875" s="989">
        <f t="shared" si="2805"/>
        <v>3.1283686176836862E-3</v>
      </c>
      <c r="F875" s="989">
        <f t="shared" si="2805"/>
        <v>1.8770211706102113E-3</v>
      </c>
      <c r="G875" s="989">
        <f t="shared" si="2805"/>
        <v>1.3651063058983358E-3</v>
      </c>
      <c r="H875" s="989">
        <f t="shared" si="2805"/>
        <v>6.2567372353673724E-4</v>
      </c>
      <c r="I875" s="989">
        <f t="shared" si="2805"/>
        <v>1.3651063058983358E-3</v>
      </c>
      <c r="J875" s="989">
        <f t="shared" si="2805"/>
        <v>8.6631746335855922E-4</v>
      </c>
      <c r="K875" s="989">
        <f t="shared" si="2805"/>
        <v>9.3851058530510564E-4</v>
      </c>
      <c r="L875" s="989">
        <f t="shared" si="2805"/>
        <v>1.126212702366127E-3</v>
      </c>
      <c r="M875" s="989">
        <f t="shared" si="2805"/>
        <v>1.3651063058983358E-3</v>
      </c>
      <c r="N875" s="989"/>
      <c r="O875" s="989"/>
      <c r="P875" s="989"/>
      <c r="Q875" s="989"/>
      <c r="R875" s="989"/>
      <c r="S875" s="779"/>
      <c r="T875" s="989">
        <f>SUM(T566)</f>
        <v>0</v>
      </c>
      <c r="U875" s="989">
        <f t="shared" ref="U875:AE875" si="2806">SUM(U566)</f>
        <v>6.8255315294916789E-3</v>
      </c>
      <c r="V875" s="989">
        <f t="shared" si="2806"/>
        <v>5.7754497557237277E-3</v>
      </c>
      <c r="W875" s="989">
        <f t="shared" si="2806"/>
        <v>6.8255315294916789E-3</v>
      </c>
      <c r="X875" s="989">
        <f t="shared" si="2806"/>
        <v>9.3851058530510581E-3</v>
      </c>
      <c r="Y875" s="989">
        <f t="shared" si="2806"/>
        <v>2.252425404732254E-3</v>
      </c>
      <c r="Z875" s="989">
        <f t="shared" si="2806"/>
        <v>0</v>
      </c>
      <c r="AA875" s="989">
        <f t="shared" si="2806"/>
        <v>0</v>
      </c>
      <c r="AB875" s="989">
        <f t="shared" si="2806"/>
        <v>0</v>
      </c>
      <c r="AC875" s="989">
        <f t="shared" si="2806"/>
        <v>0</v>
      </c>
      <c r="AD875" s="989">
        <f t="shared" si="2806"/>
        <v>0</v>
      </c>
      <c r="AE875" s="989">
        <f t="shared" si="2806"/>
        <v>0</v>
      </c>
      <c r="AF875" s="989"/>
      <c r="AG875" s="989"/>
      <c r="AH875" s="989"/>
      <c r="AI875" s="989"/>
      <c r="AJ875" s="989"/>
      <c r="AK875" s="779"/>
      <c r="AL875" s="989">
        <f>SUM(AL566)</f>
        <v>0</v>
      </c>
      <c r="AM875" s="989">
        <f t="shared" ref="AM875:AW875" si="2807">SUM(AM566)</f>
        <v>0</v>
      </c>
      <c r="AN875" s="989">
        <f t="shared" si="2807"/>
        <v>0</v>
      </c>
      <c r="AO875" s="989">
        <f t="shared" si="2807"/>
        <v>0</v>
      </c>
      <c r="AP875" s="989">
        <f t="shared" si="2807"/>
        <v>0</v>
      </c>
      <c r="AQ875" s="989">
        <f t="shared" si="2807"/>
        <v>0</v>
      </c>
      <c r="AR875" s="989">
        <f t="shared" si="2807"/>
        <v>0</v>
      </c>
      <c r="AS875" s="989">
        <f t="shared" si="2807"/>
        <v>0</v>
      </c>
      <c r="AT875" s="989">
        <f t="shared" si="2807"/>
        <v>0</v>
      </c>
      <c r="AU875" s="989">
        <f t="shared" si="2807"/>
        <v>0</v>
      </c>
      <c r="AV875" s="989">
        <f t="shared" si="2807"/>
        <v>0</v>
      </c>
      <c r="AW875" s="989">
        <f t="shared" si="2807"/>
        <v>0</v>
      </c>
      <c r="AX875" s="989"/>
      <c r="AY875" s="989"/>
      <c r="AZ875" s="989"/>
      <c r="BA875" s="989"/>
      <c r="BB875" s="989"/>
      <c r="BC875" s="779"/>
      <c r="BD875" s="989">
        <f>SUM(BD566)</f>
        <v>0</v>
      </c>
      <c r="BE875" s="989">
        <f t="shared" ref="BE875:BO875" si="2808">SUM(BE566)</f>
        <v>0</v>
      </c>
      <c r="BF875" s="989">
        <f t="shared" si="2808"/>
        <v>0</v>
      </c>
      <c r="BG875" s="989">
        <f t="shared" si="2808"/>
        <v>0</v>
      </c>
      <c r="BH875" s="989">
        <f t="shared" si="2808"/>
        <v>3.0032338729763393E-3</v>
      </c>
      <c r="BI875" s="989">
        <f t="shared" si="2808"/>
        <v>0</v>
      </c>
      <c r="BJ875" s="989">
        <f t="shared" si="2808"/>
        <v>0</v>
      </c>
      <c r="BK875" s="989">
        <f t="shared" si="2808"/>
        <v>0</v>
      </c>
      <c r="BL875" s="989">
        <f t="shared" si="2808"/>
        <v>0</v>
      </c>
      <c r="BM875" s="989">
        <f t="shared" si="2808"/>
        <v>1.2513474470734745E-3</v>
      </c>
      <c r="BN875" s="989">
        <f t="shared" si="2808"/>
        <v>0</v>
      </c>
      <c r="BO875" s="989">
        <f t="shared" si="2808"/>
        <v>0</v>
      </c>
      <c r="BP875" s="989"/>
      <c r="BQ875" s="989"/>
      <c r="BR875" s="989"/>
      <c r="BS875" s="989"/>
      <c r="BT875" s="989"/>
      <c r="BU875" s="779"/>
      <c r="BV875" s="989">
        <f>SUM(BV566)</f>
        <v>1.5016169364881697E-3</v>
      </c>
      <c r="BW875" s="989">
        <f>SUM(BW566)</f>
        <v>7.5080846824408468E-3</v>
      </c>
      <c r="BX875" s="989">
        <f>SUM(BX566)</f>
        <v>0</v>
      </c>
      <c r="BY875" s="989">
        <f>SUM(BY566)</f>
        <v>0</v>
      </c>
      <c r="BZ875" s="603">
        <f t="shared" si="2733"/>
        <v>1.0065346325903238E-3</v>
      </c>
      <c r="CA875" s="603">
        <f t="shared" si="2734"/>
        <v>2.1678938219439341E-3</v>
      </c>
      <c r="CB875" s="603">
        <f t="shared" si="2735"/>
        <v>0</v>
      </c>
      <c r="CC875" s="668">
        <f t="shared" si="2736"/>
        <v>1.2513474470734741E-4</v>
      </c>
      <c r="CD875" s="1072">
        <f t="shared" ref="CD875:CO887" si="280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073">
        <f t="shared" si="2809"/>
        <v>0</v>
      </c>
      <c r="CF875" s="1073">
        <f t="shared" si="2809"/>
        <v>0</v>
      </c>
      <c r="CG875" s="1073">
        <f t="shared" si="2809"/>
        <v>0</v>
      </c>
      <c r="CH875" s="1073">
        <f t="shared" si="2809"/>
        <v>0</v>
      </c>
      <c r="CI875" s="1074">
        <f t="shared" si="2809"/>
        <v>0</v>
      </c>
      <c r="CJ875" s="1074">
        <f t="shared" si="2809"/>
        <v>0</v>
      </c>
      <c r="CK875" s="1073">
        <f t="shared" si="2809"/>
        <v>0</v>
      </c>
      <c r="CL875" s="1073">
        <f t="shared" si="2809"/>
        <v>0</v>
      </c>
      <c r="CM875" s="1073">
        <f t="shared" si="2809"/>
        <v>0</v>
      </c>
      <c r="CN875" s="1073">
        <f t="shared" si="2809"/>
        <v>0</v>
      </c>
      <c r="CO875" s="1072">
        <f t="shared" si="2809"/>
        <v>0</v>
      </c>
      <c r="CP875" s="1115" t="str">
        <f t="shared" ref="CP875:DD887" si="2810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082" t="str">
        <f t="shared" si="2810"/>
        <v/>
      </c>
      <c r="CR875" s="1083" t="str">
        <f t="shared" si="2810"/>
        <v/>
      </c>
      <c r="CS875" s="1083">
        <f t="shared" si="2810"/>
        <v>0</v>
      </c>
      <c r="CT875" s="1083">
        <f t="shared" si="2810"/>
        <v>0</v>
      </c>
      <c r="CU875" s="1083">
        <f t="shared" si="2810"/>
        <v>0</v>
      </c>
      <c r="CV875" s="1083">
        <f t="shared" si="2810"/>
        <v>0</v>
      </c>
      <c r="CW875" s="1084">
        <f t="shared" si="2810"/>
        <v>0</v>
      </c>
      <c r="CX875" s="1084">
        <f t="shared" si="2810"/>
        <v>0</v>
      </c>
      <c r="CY875" s="1084">
        <f t="shared" si="2810"/>
        <v>0</v>
      </c>
      <c r="CZ875" s="1083">
        <f t="shared" si="2810"/>
        <v>0</v>
      </c>
      <c r="DA875" s="1083">
        <f t="shared" si="2810"/>
        <v>0</v>
      </c>
      <c r="DB875" s="1083">
        <f t="shared" si="2810"/>
        <v>0</v>
      </c>
      <c r="DC875" s="1083">
        <f t="shared" si="2810"/>
        <v>1.2513474470734745E-3</v>
      </c>
      <c r="DD875" s="1083">
        <f t="shared" si="2810"/>
        <v>3.0032338729763393E-3</v>
      </c>
      <c r="DE875" s="1082" t="str">
        <f t="shared" si="2804"/>
        <v/>
      </c>
      <c r="DF875" s="1115" t="str">
        <f t="shared" si="2739"/>
        <v/>
      </c>
      <c r="DG875" s="631">
        <f t="shared" si="2740"/>
        <v>12</v>
      </c>
      <c r="DH875" s="96">
        <f t="shared" si="2741"/>
        <v>12</v>
      </c>
      <c r="DI875" s="96">
        <f t="shared" si="2742"/>
        <v>12</v>
      </c>
      <c r="DJ875" s="96">
        <f t="shared" si="2743"/>
        <v>12</v>
      </c>
      <c r="DK875" s="467"/>
      <c r="DL875" s="599"/>
      <c r="DM875" s="599"/>
      <c r="DN875" s="599"/>
      <c r="DO875" s="599"/>
      <c r="DP875" s="599"/>
      <c r="DQ875" s="599"/>
      <c r="DR875" s="599"/>
      <c r="DS875" s="782"/>
      <c r="DT875" s="468"/>
    </row>
    <row r="876" spans="1:124" s="470" customFormat="1" ht="15.75" customHeight="1">
      <c r="A876" s="44" t="str">
        <f>$A$569</f>
        <v>Banana purchase</v>
      </c>
      <c r="B876" s="989">
        <f>SUM(B572)</f>
        <v>0</v>
      </c>
      <c r="C876" s="989">
        <f t="shared" ref="C876:M876" si="2811">SUM(C572)</f>
        <v>0</v>
      </c>
      <c r="D876" s="989">
        <f t="shared" si="2811"/>
        <v>0</v>
      </c>
      <c r="E876" s="989">
        <f t="shared" si="2811"/>
        <v>0</v>
      </c>
      <c r="F876" s="989">
        <f t="shared" si="2811"/>
        <v>0</v>
      </c>
      <c r="G876" s="989">
        <f t="shared" si="2811"/>
        <v>0</v>
      </c>
      <c r="H876" s="989">
        <f t="shared" si="2811"/>
        <v>0</v>
      </c>
      <c r="I876" s="989">
        <f t="shared" si="2811"/>
        <v>0</v>
      </c>
      <c r="J876" s="989">
        <f t="shared" si="2811"/>
        <v>0</v>
      </c>
      <c r="K876" s="989">
        <f t="shared" si="2811"/>
        <v>0</v>
      </c>
      <c r="L876" s="989">
        <f t="shared" si="2811"/>
        <v>0</v>
      </c>
      <c r="M876" s="989">
        <f t="shared" si="2811"/>
        <v>0</v>
      </c>
      <c r="N876" s="989"/>
      <c r="O876" s="989"/>
      <c r="P876" s="989"/>
      <c r="Q876" s="989"/>
      <c r="R876" s="989"/>
      <c r="S876" s="779"/>
      <c r="T876" s="989">
        <f>SUM(T572)</f>
        <v>0</v>
      </c>
      <c r="U876" s="989">
        <f t="shared" ref="U876:AE876" si="2812">SUM(U572)</f>
        <v>0</v>
      </c>
      <c r="V876" s="989">
        <f t="shared" si="2812"/>
        <v>0</v>
      </c>
      <c r="W876" s="989">
        <f t="shared" si="2812"/>
        <v>0</v>
      </c>
      <c r="X876" s="989">
        <f t="shared" si="2812"/>
        <v>0</v>
      </c>
      <c r="Y876" s="989">
        <f t="shared" si="2812"/>
        <v>0</v>
      </c>
      <c r="Z876" s="989">
        <f t="shared" si="2812"/>
        <v>0</v>
      </c>
      <c r="AA876" s="989">
        <f t="shared" si="2812"/>
        <v>0</v>
      </c>
      <c r="AB876" s="989">
        <f t="shared" si="2812"/>
        <v>0</v>
      </c>
      <c r="AC876" s="989">
        <f t="shared" si="2812"/>
        <v>0</v>
      </c>
      <c r="AD876" s="989">
        <f t="shared" si="2812"/>
        <v>0</v>
      </c>
      <c r="AE876" s="989">
        <f t="shared" si="2812"/>
        <v>0</v>
      </c>
      <c r="AF876" s="989"/>
      <c r="AG876" s="989"/>
      <c r="AH876" s="989"/>
      <c r="AI876" s="989"/>
      <c r="AJ876" s="989"/>
      <c r="AK876" s="779"/>
      <c r="AL876" s="989">
        <f>SUM(AL572)</f>
        <v>0</v>
      </c>
      <c r="AM876" s="989">
        <f t="shared" ref="AM876:AW876" si="2813">SUM(AM572)</f>
        <v>0</v>
      </c>
      <c r="AN876" s="989">
        <f t="shared" si="2813"/>
        <v>0</v>
      </c>
      <c r="AO876" s="989">
        <f t="shared" si="2813"/>
        <v>0</v>
      </c>
      <c r="AP876" s="989">
        <f t="shared" si="2813"/>
        <v>0</v>
      </c>
      <c r="AQ876" s="989">
        <f t="shared" si="2813"/>
        <v>0</v>
      </c>
      <c r="AR876" s="989">
        <f t="shared" si="2813"/>
        <v>0</v>
      </c>
      <c r="AS876" s="989">
        <f t="shared" si="2813"/>
        <v>0</v>
      </c>
      <c r="AT876" s="989">
        <f t="shared" si="2813"/>
        <v>0</v>
      </c>
      <c r="AU876" s="989">
        <f t="shared" si="2813"/>
        <v>0</v>
      </c>
      <c r="AV876" s="989">
        <f t="shared" si="2813"/>
        <v>0</v>
      </c>
      <c r="AW876" s="989">
        <f t="shared" si="2813"/>
        <v>0</v>
      </c>
      <c r="AX876" s="989"/>
      <c r="AY876" s="989"/>
      <c r="AZ876" s="989"/>
      <c r="BA876" s="989"/>
      <c r="BB876" s="989"/>
      <c r="BC876" s="779"/>
      <c r="BD876" s="989">
        <f>SUM(BD572)</f>
        <v>0</v>
      </c>
      <c r="BE876" s="989">
        <f t="shared" ref="BE876:BO876" si="2814">SUM(BE572)</f>
        <v>0</v>
      </c>
      <c r="BF876" s="989">
        <f t="shared" si="2814"/>
        <v>0</v>
      </c>
      <c r="BG876" s="989">
        <f t="shared" si="2814"/>
        <v>0</v>
      </c>
      <c r="BH876" s="989">
        <f t="shared" si="2814"/>
        <v>0</v>
      </c>
      <c r="BI876" s="989">
        <f t="shared" si="2814"/>
        <v>0</v>
      </c>
      <c r="BJ876" s="989">
        <f t="shared" si="2814"/>
        <v>0</v>
      </c>
      <c r="BK876" s="989">
        <f t="shared" si="2814"/>
        <v>0</v>
      </c>
      <c r="BL876" s="989">
        <f t="shared" si="2814"/>
        <v>0</v>
      </c>
      <c r="BM876" s="989">
        <f t="shared" si="2814"/>
        <v>0</v>
      </c>
      <c r="BN876" s="989">
        <f t="shared" si="2814"/>
        <v>0</v>
      </c>
      <c r="BO876" s="989">
        <f t="shared" si="2814"/>
        <v>0</v>
      </c>
      <c r="BP876" s="989"/>
      <c r="BQ876" s="989"/>
      <c r="BR876" s="989"/>
      <c r="BS876" s="989"/>
      <c r="BT876" s="989"/>
      <c r="BU876" s="779"/>
      <c r="BV876" s="989">
        <f>SUM(BV572)</f>
        <v>0</v>
      </c>
      <c r="BW876" s="989">
        <f>SUM(BW572)</f>
        <v>0</v>
      </c>
      <c r="BX876" s="989">
        <f>SUM(BX572)</f>
        <v>0</v>
      </c>
      <c r="BY876" s="989">
        <f>SUM(BY572)</f>
        <v>0</v>
      </c>
      <c r="BZ876" s="603">
        <f t="shared" si="2733"/>
        <v>0</v>
      </c>
      <c r="CA876" s="603">
        <f t="shared" si="2734"/>
        <v>0</v>
      </c>
      <c r="CB876" s="603">
        <f t="shared" si="2735"/>
        <v>0</v>
      </c>
      <c r="CC876" s="668">
        <f t="shared" si="2736"/>
        <v>0</v>
      </c>
      <c r="CD876" s="1072">
        <f t="shared" si="2809"/>
        <v>0</v>
      </c>
      <c r="CE876" s="1073">
        <f t="shared" si="2809"/>
        <v>0</v>
      </c>
      <c r="CF876" s="1073">
        <f t="shared" si="2809"/>
        <v>0</v>
      </c>
      <c r="CG876" s="1073">
        <f t="shared" si="2809"/>
        <v>0</v>
      </c>
      <c r="CH876" s="1073">
        <f t="shared" si="2809"/>
        <v>0</v>
      </c>
      <c r="CI876" s="1074">
        <f t="shared" si="2809"/>
        <v>0</v>
      </c>
      <c r="CJ876" s="1074">
        <f t="shared" si="2809"/>
        <v>0</v>
      </c>
      <c r="CK876" s="1073">
        <f t="shared" si="2809"/>
        <v>0</v>
      </c>
      <c r="CL876" s="1073">
        <f t="shared" si="2809"/>
        <v>0</v>
      </c>
      <c r="CM876" s="1073">
        <f t="shared" si="2809"/>
        <v>0</v>
      </c>
      <c r="CN876" s="1073">
        <f t="shared" si="2809"/>
        <v>0</v>
      </c>
      <c r="CO876" s="1072">
        <f t="shared" si="2809"/>
        <v>0</v>
      </c>
      <c r="CP876" s="1115" t="str">
        <f t="shared" si="2810"/>
        <v/>
      </c>
      <c r="CQ876" s="1082" t="str">
        <f t="shared" si="2810"/>
        <v/>
      </c>
      <c r="CR876" s="1083" t="str">
        <f t="shared" si="2810"/>
        <v/>
      </c>
      <c r="CS876" s="1083">
        <f t="shared" si="2810"/>
        <v>0</v>
      </c>
      <c r="CT876" s="1083">
        <f t="shared" si="2810"/>
        <v>0</v>
      </c>
      <c r="CU876" s="1083">
        <f t="shared" si="2810"/>
        <v>0</v>
      </c>
      <c r="CV876" s="1083">
        <f t="shared" si="2810"/>
        <v>0</v>
      </c>
      <c r="CW876" s="1084">
        <f t="shared" si="2810"/>
        <v>0</v>
      </c>
      <c r="CX876" s="1084">
        <f t="shared" si="2810"/>
        <v>0</v>
      </c>
      <c r="CY876" s="1084">
        <f t="shared" si="2810"/>
        <v>0</v>
      </c>
      <c r="CZ876" s="1083">
        <f t="shared" si="2810"/>
        <v>0</v>
      </c>
      <c r="DA876" s="1083">
        <f t="shared" si="2810"/>
        <v>0</v>
      </c>
      <c r="DB876" s="1083">
        <f t="shared" si="2810"/>
        <v>0</v>
      </c>
      <c r="DC876" s="1083">
        <f t="shared" si="2810"/>
        <v>0</v>
      </c>
      <c r="DD876" s="1083">
        <f t="shared" si="2810"/>
        <v>0</v>
      </c>
      <c r="DE876" s="1082" t="str">
        <f t="shared" si="2804"/>
        <v/>
      </c>
      <c r="DF876" s="1115" t="str">
        <f t="shared" si="2739"/>
        <v/>
      </c>
      <c r="DG876" s="631">
        <f t="shared" si="2740"/>
        <v>12</v>
      </c>
      <c r="DH876" s="96">
        <f t="shared" si="2741"/>
        <v>12</v>
      </c>
      <c r="DI876" s="96">
        <f t="shared" si="2742"/>
        <v>12</v>
      </c>
      <c r="DJ876" s="96">
        <f t="shared" si="2743"/>
        <v>12</v>
      </c>
      <c r="DK876" s="467"/>
      <c r="DL876" s="599"/>
      <c r="DM876" s="599"/>
      <c r="DN876" s="599"/>
      <c r="DO876" s="599"/>
      <c r="DP876" s="599"/>
      <c r="DQ876" s="599"/>
      <c r="DR876" s="599"/>
      <c r="DS876" s="782"/>
      <c r="DT876" s="468"/>
    </row>
    <row r="877" spans="1:124" s="470" customFormat="1" ht="15.75" customHeight="1">
      <c r="A877" s="44" t="str">
        <f>$A$575</f>
        <v>Fresh cabbage purchase</v>
      </c>
      <c r="B877" s="989">
        <f>SUM(B578)</f>
        <v>1.7131542430172565E-4</v>
      </c>
      <c r="C877" s="989">
        <f t="shared" ref="C877:M877" si="2815">SUM(C578)</f>
        <v>0</v>
      </c>
      <c r="D877" s="989">
        <f t="shared" si="2815"/>
        <v>4.4970298879202987E-4</v>
      </c>
      <c r="E877" s="989">
        <f t="shared" si="2815"/>
        <v>0</v>
      </c>
      <c r="F877" s="989">
        <f t="shared" si="2815"/>
        <v>2.9980199252801993E-4</v>
      </c>
      <c r="G877" s="989">
        <f t="shared" si="2815"/>
        <v>0</v>
      </c>
      <c r="H877" s="989">
        <f t="shared" si="2815"/>
        <v>0</v>
      </c>
      <c r="I877" s="989">
        <f t="shared" si="2815"/>
        <v>0</v>
      </c>
      <c r="J877" s="989">
        <f t="shared" si="2815"/>
        <v>0</v>
      </c>
      <c r="K877" s="989">
        <f t="shared" si="2815"/>
        <v>2.9980199252801993E-4</v>
      </c>
      <c r="L877" s="989">
        <f t="shared" si="2815"/>
        <v>3.5976239103362385E-4</v>
      </c>
      <c r="M877" s="989">
        <f t="shared" si="2815"/>
        <v>3.2705671912147634E-4</v>
      </c>
      <c r="N877" s="989"/>
      <c r="O877" s="989"/>
      <c r="P877" s="989"/>
      <c r="Q877" s="989"/>
      <c r="R877" s="989"/>
      <c r="S877" s="779"/>
      <c r="T877" s="989">
        <f>SUM(T578)</f>
        <v>0</v>
      </c>
      <c r="U877" s="989">
        <f t="shared" ref="U877:AE877" si="2816">SUM(U578)</f>
        <v>0</v>
      </c>
      <c r="V877" s="989">
        <f t="shared" si="2816"/>
        <v>0</v>
      </c>
      <c r="W877" s="989">
        <f t="shared" si="2816"/>
        <v>0</v>
      </c>
      <c r="X877" s="989">
        <f t="shared" si="2816"/>
        <v>0</v>
      </c>
      <c r="Y877" s="989">
        <f t="shared" si="2816"/>
        <v>0</v>
      </c>
      <c r="Z877" s="989">
        <f t="shared" si="2816"/>
        <v>0</v>
      </c>
      <c r="AA877" s="989">
        <f t="shared" si="2816"/>
        <v>0</v>
      </c>
      <c r="AB877" s="989">
        <f t="shared" si="2816"/>
        <v>0</v>
      </c>
      <c r="AC877" s="989">
        <f t="shared" si="2816"/>
        <v>1.7988119551681192E-4</v>
      </c>
      <c r="AD877" s="989">
        <f t="shared" si="2816"/>
        <v>0</v>
      </c>
      <c r="AE877" s="989">
        <f t="shared" si="2816"/>
        <v>0</v>
      </c>
      <c r="AF877" s="989"/>
      <c r="AG877" s="989"/>
      <c r="AH877" s="989"/>
      <c r="AI877" s="989"/>
      <c r="AJ877" s="989"/>
      <c r="AK877" s="779"/>
      <c r="AL877" s="989">
        <f>SUM(AL578)</f>
        <v>0</v>
      </c>
      <c r="AM877" s="989">
        <f t="shared" ref="AM877:AW877" si="2817">SUM(AM578)</f>
        <v>0</v>
      </c>
      <c r="AN877" s="989">
        <f t="shared" si="2817"/>
        <v>0</v>
      </c>
      <c r="AO877" s="989">
        <f t="shared" si="2817"/>
        <v>0</v>
      </c>
      <c r="AP877" s="989">
        <f t="shared" si="2817"/>
        <v>0</v>
      </c>
      <c r="AQ877" s="989">
        <f t="shared" si="2817"/>
        <v>0</v>
      </c>
      <c r="AR877" s="989">
        <f t="shared" si="2817"/>
        <v>0</v>
      </c>
      <c r="AS877" s="989">
        <f t="shared" si="2817"/>
        <v>0</v>
      </c>
      <c r="AT877" s="989">
        <f t="shared" si="2817"/>
        <v>0</v>
      </c>
      <c r="AU877" s="989">
        <f t="shared" si="2817"/>
        <v>2.9980199252801993E-4</v>
      </c>
      <c r="AV877" s="989">
        <f t="shared" si="2817"/>
        <v>0</v>
      </c>
      <c r="AW877" s="989">
        <f t="shared" si="2817"/>
        <v>0</v>
      </c>
      <c r="AX877" s="989"/>
      <c r="AY877" s="989"/>
      <c r="AZ877" s="989"/>
      <c r="BA877" s="989"/>
      <c r="BB877" s="989"/>
      <c r="BC877" s="779"/>
      <c r="BD877" s="989">
        <f>SUM(BD578)</f>
        <v>0</v>
      </c>
      <c r="BE877" s="989">
        <f t="shared" ref="BE877:BO877" si="2818">SUM(BE578)</f>
        <v>0</v>
      </c>
      <c r="BF877" s="989">
        <f t="shared" si="2818"/>
        <v>0</v>
      </c>
      <c r="BG877" s="989">
        <f t="shared" si="2818"/>
        <v>0</v>
      </c>
      <c r="BH877" s="989">
        <f t="shared" si="2818"/>
        <v>7.1952478206724769E-4</v>
      </c>
      <c r="BI877" s="989">
        <f t="shared" si="2818"/>
        <v>5.1394627290517691E-4</v>
      </c>
      <c r="BJ877" s="989">
        <f t="shared" si="2818"/>
        <v>3.5976239103362385E-4</v>
      </c>
      <c r="BK877" s="989">
        <f t="shared" si="2818"/>
        <v>4.4970298879202987E-4</v>
      </c>
      <c r="BL877" s="989">
        <f t="shared" si="2818"/>
        <v>0</v>
      </c>
      <c r="BM877" s="989">
        <f t="shared" si="2818"/>
        <v>2.9980199252801993E-4</v>
      </c>
      <c r="BN877" s="989">
        <f t="shared" si="2818"/>
        <v>0</v>
      </c>
      <c r="BO877" s="989">
        <f t="shared" si="2818"/>
        <v>0</v>
      </c>
      <c r="BP877" s="989"/>
      <c r="BQ877" s="989"/>
      <c r="BR877" s="989"/>
      <c r="BS877" s="989"/>
      <c r="BT877" s="989"/>
      <c r="BU877" s="779"/>
      <c r="BV877" s="989">
        <f>SUM(BV578)</f>
        <v>2.1585743462017434E-3</v>
      </c>
      <c r="BW877" s="989">
        <f>SUM(BW578)</f>
        <v>1.0792871731008717E-3</v>
      </c>
      <c r="BX877" s="989">
        <f>SUM(BX578)</f>
        <v>1.0792871731008717E-3</v>
      </c>
      <c r="BY877" s="989">
        <f>SUM(BY578)</f>
        <v>1.3491089663760895E-3</v>
      </c>
      <c r="BZ877" s="603">
        <f t="shared" si="2733"/>
        <v>1.4577385195128659E-4</v>
      </c>
      <c r="CA877" s="603">
        <f t="shared" si="2734"/>
        <v>0</v>
      </c>
      <c r="CB877" s="603">
        <f t="shared" si="2735"/>
        <v>0</v>
      </c>
      <c r="CC877" s="668">
        <f t="shared" si="2736"/>
        <v>1.6232136452588503E-4</v>
      </c>
      <c r="CD877" s="1072">
        <f t="shared" si="2809"/>
        <v>0</v>
      </c>
      <c r="CE877" s="1073">
        <f t="shared" si="2809"/>
        <v>0</v>
      </c>
      <c r="CF877" s="1073">
        <f t="shared" si="2809"/>
        <v>0</v>
      </c>
      <c r="CG877" s="1073">
        <f t="shared" si="2809"/>
        <v>0</v>
      </c>
      <c r="CH877" s="1073">
        <f t="shared" si="2809"/>
        <v>0</v>
      </c>
      <c r="CI877" s="1074">
        <f t="shared" si="2809"/>
        <v>0</v>
      </c>
      <c r="CJ877" s="1074">
        <f t="shared" si="2809"/>
        <v>0</v>
      </c>
      <c r="CK877" s="1073">
        <f t="shared" si="2809"/>
        <v>0</v>
      </c>
      <c r="CL877" s="1073">
        <f t="shared" si="2809"/>
        <v>0</v>
      </c>
      <c r="CM877" s="1073">
        <f t="shared" si="2809"/>
        <v>0</v>
      </c>
      <c r="CN877" s="1073">
        <f t="shared" si="2809"/>
        <v>0</v>
      </c>
      <c r="CO877" s="1072">
        <f t="shared" si="2809"/>
        <v>2.9980199252801993E-4</v>
      </c>
      <c r="CP877" s="1115" t="str">
        <f t="shared" si="2810"/>
        <v/>
      </c>
      <c r="CQ877" s="1082" t="str">
        <f t="shared" si="2810"/>
        <v/>
      </c>
      <c r="CR877" s="1083" t="str">
        <f t="shared" si="2810"/>
        <v/>
      </c>
      <c r="CS877" s="1083">
        <f t="shared" si="2810"/>
        <v>0</v>
      </c>
      <c r="CT877" s="1083">
        <f t="shared" si="2810"/>
        <v>0</v>
      </c>
      <c r="CU877" s="1083">
        <f t="shared" si="2810"/>
        <v>0</v>
      </c>
      <c r="CV877" s="1083">
        <f t="shared" si="2810"/>
        <v>0</v>
      </c>
      <c r="CW877" s="1084">
        <f t="shared" si="2810"/>
        <v>0</v>
      </c>
      <c r="CX877" s="1084">
        <f t="shared" si="2810"/>
        <v>0</v>
      </c>
      <c r="CY877" s="1084">
        <f t="shared" si="2810"/>
        <v>0</v>
      </c>
      <c r="CZ877" s="1083">
        <f t="shared" si="2810"/>
        <v>2.9980199252801993E-4</v>
      </c>
      <c r="DA877" s="1083">
        <f t="shared" si="2810"/>
        <v>3.5976239103362385E-4</v>
      </c>
      <c r="DB877" s="1083">
        <f t="shared" si="2810"/>
        <v>4.4970298879202987E-4</v>
      </c>
      <c r="DC877" s="1083">
        <f t="shared" si="2810"/>
        <v>5.1394627290517691E-4</v>
      </c>
      <c r="DD877" s="1083">
        <f t="shared" si="2810"/>
        <v>7.1952478206724769E-4</v>
      </c>
      <c r="DE877" s="1082" t="str">
        <f t="shared" si="2804"/>
        <v/>
      </c>
      <c r="DF877" s="1115" t="str">
        <f t="shared" si="2739"/>
        <v/>
      </c>
      <c r="DG877" s="631">
        <f t="shared" si="2740"/>
        <v>12</v>
      </c>
      <c r="DH877" s="96">
        <f t="shared" si="2741"/>
        <v>12</v>
      </c>
      <c r="DI877" s="96">
        <f t="shared" si="2742"/>
        <v>12</v>
      </c>
      <c r="DJ877" s="96">
        <f t="shared" si="2743"/>
        <v>12</v>
      </c>
      <c r="DK877" s="467"/>
      <c r="DL877" s="599"/>
      <c r="DM877" s="599"/>
      <c r="DN877" s="599"/>
      <c r="DO877" s="599"/>
      <c r="DP877" s="599"/>
      <c r="DQ877" s="599"/>
      <c r="DR877" s="599"/>
      <c r="DS877" s="782"/>
      <c r="DT877" s="468"/>
    </row>
    <row r="878" spans="1:124" s="470" customFormat="1" ht="15.75" customHeight="1">
      <c r="A878" s="44" t="str">
        <f>$A$581</f>
        <v>Burger: kg purchased</v>
      </c>
      <c r="B878" s="989">
        <f>SUM(B584)</f>
        <v>0</v>
      </c>
      <c r="C878" s="989">
        <f t="shared" ref="C878:M878" si="2819">SUM(C584)</f>
        <v>0</v>
      </c>
      <c r="D878" s="989">
        <f t="shared" si="2819"/>
        <v>0</v>
      </c>
      <c r="E878" s="989">
        <f t="shared" si="2819"/>
        <v>0</v>
      </c>
      <c r="F878" s="989">
        <f t="shared" si="2819"/>
        <v>0</v>
      </c>
      <c r="G878" s="989">
        <f t="shared" si="2819"/>
        <v>0</v>
      </c>
      <c r="H878" s="989">
        <f t="shared" si="2819"/>
        <v>0</v>
      </c>
      <c r="I878" s="989">
        <f t="shared" si="2819"/>
        <v>0</v>
      </c>
      <c r="J878" s="989">
        <f t="shared" si="2819"/>
        <v>0</v>
      </c>
      <c r="K878" s="989">
        <f t="shared" si="2819"/>
        <v>0</v>
      </c>
      <c r="L878" s="989">
        <f t="shared" si="2819"/>
        <v>0</v>
      </c>
      <c r="M878" s="989">
        <f t="shared" si="2819"/>
        <v>0</v>
      </c>
      <c r="N878" s="989"/>
      <c r="O878" s="989"/>
      <c r="P878" s="989"/>
      <c r="Q878" s="989"/>
      <c r="R878" s="989"/>
      <c r="S878" s="779"/>
      <c r="T878" s="989">
        <f>SUM(T584)</f>
        <v>0</v>
      </c>
      <c r="U878" s="989">
        <f t="shared" ref="U878:AE878" si="2820">SUM(U584)</f>
        <v>0</v>
      </c>
      <c r="V878" s="989">
        <f t="shared" si="2820"/>
        <v>0</v>
      </c>
      <c r="W878" s="989">
        <f t="shared" si="2820"/>
        <v>0</v>
      </c>
      <c r="X878" s="989">
        <f t="shared" si="2820"/>
        <v>0</v>
      </c>
      <c r="Y878" s="989">
        <f t="shared" si="2820"/>
        <v>0</v>
      </c>
      <c r="Z878" s="989">
        <f t="shared" si="2820"/>
        <v>0</v>
      </c>
      <c r="AA878" s="989">
        <f t="shared" si="2820"/>
        <v>0</v>
      </c>
      <c r="AB878" s="989">
        <f t="shared" si="2820"/>
        <v>0</v>
      </c>
      <c r="AC878" s="989">
        <f t="shared" si="2820"/>
        <v>0</v>
      </c>
      <c r="AD878" s="989">
        <f t="shared" si="2820"/>
        <v>0</v>
      </c>
      <c r="AE878" s="989">
        <f t="shared" si="2820"/>
        <v>0</v>
      </c>
      <c r="AF878" s="989"/>
      <c r="AG878" s="989"/>
      <c r="AH878" s="989"/>
      <c r="AI878" s="989"/>
      <c r="AJ878" s="989"/>
      <c r="AK878" s="779"/>
      <c r="AL878" s="989">
        <f>SUM(AL584)</f>
        <v>0</v>
      </c>
      <c r="AM878" s="989">
        <f t="shared" ref="AM878:AW878" si="2821">SUM(AM584)</f>
        <v>0</v>
      </c>
      <c r="AN878" s="989">
        <f t="shared" si="2821"/>
        <v>0</v>
      </c>
      <c r="AO878" s="989">
        <f t="shared" si="2821"/>
        <v>0</v>
      </c>
      <c r="AP878" s="989">
        <f t="shared" si="2821"/>
        <v>0</v>
      </c>
      <c r="AQ878" s="989">
        <f t="shared" si="2821"/>
        <v>0</v>
      </c>
      <c r="AR878" s="989">
        <f t="shared" si="2821"/>
        <v>0</v>
      </c>
      <c r="AS878" s="989">
        <f t="shared" si="2821"/>
        <v>0</v>
      </c>
      <c r="AT878" s="989">
        <f t="shared" si="2821"/>
        <v>0</v>
      </c>
      <c r="AU878" s="989">
        <f t="shared" si="2821"/>
        <v>0</v>
      </c>
      <c r="AV878" s="989">
        <f t="shared" si="2821"/>
        <v>0</v>
      </c>
      <c r="AW878" s="989">
        <f t="shared" si="2821"/>
        <v>0</v>
      </c>
      <c r="AX878" s="989"/>
      <c r="AY878" s="989"/>
      <c r="AZ878" s="989"/>
      <c r="BA878" s="989"/>
      <c r="BB878" s="989"/>
      <c r="BC878" s="779"/>
      <c r="BD878" s="989">
        <f>SUM(BD584)</f>
        <v>0</v>
      </c>
      <c r="BE878" s="989">
        <f t="shared" ref="BE878:BO878" si="2822">SUM(BE584)</f>
        <v>0</v>
      </c>
      <c r="BF878" s="989">
        <f t="shared" si="2822"/>
        <v>0</v>
      </c>
      <c r="BG878" s="989">
        <f t="shared" si="2822"/>
        <v>0</v>
      </c>
      <c r="BH878" s="989">
        <f t="shared" si="2822"/>
        <v>0</v>
      </c>
      <c r="BI878" s="989">
        <f t="shared" si="2822"/>
        <v>0</v>
      </c>
      <c r="BJ878" s="989">
        <f t="shared" si="2822"/>
        <v>0</v>
      </c>
      <c r="BK878" s="989">
        <f t="shared" si="2822"/>
        <v>0</v>
      </c>
      <c r="BL878" s="989">
        <f t="shared" si="2822"/>
        <v>0</v>
      </c>
      <c r="BM878" s="989">
        <f t="shared" si="2822"/>
        <v>0</v>
      </c>
      <c r="BN878" s="989">
        <f t="shared" si="2822"/>
        <v>0</v>
      </c>
      <c r="BO878" s="989">
        <f t="shared" si="2822"/>
        <v>0</v>
      </c>
      <c r="BP878" s="989"/>
      <c r="BQ878" s="989"/>
      <c r="BR878" s="989"/>
      <c r="BS878" s="989"/>
      <c r="BT878" s="989"/>
      <c r="BU878" s="779"/>
      <c r="BV878" s="989">
        <f>SUM(BV584)</f>
        <v>0</v>
      </c>
      <c r="BW878" s="989">
        <f>SUM(BW584)</f>
        <v>0</v>
      </c>
      <c r="BX878" s="989">
        <f>SUM(BX584)</f>
        <v>0</v>
      </c>
      <c r="BY878" s="989">
        <f>SUM(BY584)</f>
        <v>0</v>
      </c>
      <c r="BZ878" s="603">
        <f t="shared" si="2733"/>
        <v>0</v>
      </c>
      <c r="CA878" s="603">
        <f t="shared" si="2734"/>
        <v>0</v>
      </c>
      <c r="CB878" s="603">
        <f t="shared" si="2735"/>
        <v>0</v>
      </c>
      <c r="CC878" s="668">
        <f t="shared" si="2736"/>
        <v>0</v>
      </c>
      <c r="CD878" s="1072">
        <f t="shared" si="2809"/>
        <v>0</v>
      </c>
      <c r="CE878" s="1073">
        <f t="shared" si="2809"/>
        <v>0</v>
      </c>
      <c r="CF878" s="1073">
        <f t="shared" si="2809"/>
        <v>0</v>
      </c>
      <c r="CG878" s="1073">
        <f t="shared" si="2809"/>
        <v>0</v>
      </c>
      <c r="CH878" s="1073">
        <f t="shared" si="2809"/>
        <v>0</v>
      </c>
      <c r="CI878" s="1074">
        <f t="shared" si="2809"/>
        <v>0</v>
      </c>
      <c r="CJ878" s="1074">
        <f t="shared" si="2809"/>
        <v>0</v>
      </c>
      <c r="CK878" s="1073">
        <f t="shared" si="2809"/>
        <v>0</v>
      </c>
      <c r="CL878" s="1073">
        <f t="shared" si="2809"/>
        <v>0</v>
      </c>
      <c r="CM878" s="1073">
        <f t="shared" si="2809"/>
        <v>0</v>
      </c>
      <c r="CN878" s="1073">
        <f t="shared" si="2809"/>
        <v>0</v>
      </c>
      <c r="CO878" s="1072">
        <f t="shared" si="2809"/>
        <v>0</v>
      </c>
      <c r="CP878" s="1115" t="str">
        <f t="shared" si="2810"/>
        <v/>
      </c>
      <c r="CQ878" s="1082" t="str">
        <f t="shared" si="2810"/>
        <v/>
      </c>
      <c r="CR878" s="1083" t="str">
        <f t="shared" si="2810"/>
        <v/>
      </c>
      <c r="CS878" s="1083">
        <f t="shared" si="2810"/>
        <v>0</v>
      </c>
      <c r="CT878" s="1083">
        <f t="shared" si="2810"/>
        <v>0</v>
      </c>
      <c r="CU878" s="1083">
        <f t="shared" si="2810"/>
        <v>0</v>
      </c>
      <c r="CV878" s="1083">
        <f t="shared" si="2810"/>
        <v>0</v>
      </c>
      <c r="CW878" s="1084">
        <f t="shared" si="2810"/>
        <v>0</v>
      </c>
      <c r="CX878" s="1084">
        <f t="shared" si="2810"/>
        <v>0</v>
      </c>
      <c r="CY878" s="1084">
        <f t="shared" si="2810"/>
        <v>0</v>
      </c>
      <c r="CZ878" s="1083">
        <f t="shared" si="2810"/>
        <v>0</v>
      </c>
      <c r="DA878" s="1083">
        <f t="shared" si="2810"/>
        <v>0</v>
      </c>
      <c r="DB878" s="1083">
        <f t="shared" si="2810"/>
        <v>0</v>
      </c>
      <c r="DC878" s="1083">
        <f t="shared" si="2810"/>
        <v>0</v>
      </c>
      <c r="DD878" s="1083">
        <f t="shared" si="2810"/>
        <v>0</v>
      </c>
      <c r="DE878" s="1082" t="str">
        <f t="shared" si="2804"/>
        <v/>
      </c>
      <c r="DF878" s="1115" t="str">
        <f t="shared" si="2739"/>
        <v/>
      </c>
      <c r="DG878" s="631">
        <f t="shared" si="2740"/>
        <v>12</v>
      </c>
      <c r="DH878" s="96">
        <f t="shared" si="2741"/>
        <v>12</v>
      </c>
      <c r="DI878" s="96">
        <f t="shared" si="2742"/>
        <v>12</v>
      </c>
      <c r="DJ878" s="96">
        <f t="shared" si="2743"/>
        <v>12</v>
      </c>
      <c r="DK878" s="467"/>
      <c r="DL878" s="599"/>
      <c r="DM878" s="599"/>
      <c r="DN878" s="599"/>
      <c r="DO878" s="599"/>
      <c r="DP878" s="599"/>
      <c r="DQ878" s="599"/>
      <c r="DR878" s="599"/>
      <c r="DS878" s="782"/>
      <c r="DT878" s="468"/>
    </row>
    <row r="879" spans="1:124" s="470" customFormat="1" ht="15.75" customHeight="1">
      <c r="A879" s="44" t="str">
        <f>$A$587</f>
        <v>Powdered soup: kg purchased</v>
      </c>
      <c r="B879" s="989">
        <f>SUM(B590)</f>
        <v>7.4231718199608615E-3</v>
      </c>
      <c r="C879" s="989">
        <f t="shared" ref="C879:M879" si="2823">SUM(C590)</f>
        <v>0</v>
      </c>
      <c r="D879" s="989">
        <f t="shared" si="2823"/>
        <v>1.2990550684931507E-2</v>
      </c>
      <c r="E879" s="989">
        <f t="shared" si="2823"/>
        <v>0</v>
      </c>
      <c r="F879" s="989">
        <f t="shared" si="2823"/>
        <v>0</v>
      </c>
      <c r="G879" s="989">
        <f t="shared" si="2823"/>
        <v>4.7238366127023666E-3</v>
      </c>
      <c r="H879" s="989">
        <f t="shared" si="2823"/>
        <v>0</v>
      </c>
      <c r="I879" s="989">
        <f t="shared" si="2823"/>
        <v>0</v>
      </c>
      <c r="J879" s="989">
        <f t="shared" si="2823"/>
        <v>0</v>
      </c>
      <c r="K879" s="989">
        <f t="shared" si="2823"/>
        <v>4.3301835616438361E-3</v>
      </c>
      <c r="L879" s="989">
        <f t="shared" si="2823"/>
        <v>0</v>
      </c>
      <c r="M879" s="989">
        <f t="shared" si="2823"/>
        <v>0</v>
      </c>
      <c r="N879" s="989"/>
      <c r="O879" s="989"/>
      <c r="P879" s="989"/>
      <c r="Q879" s="989"/>
      <c r="R879" s="989"/>
      <c r="S879" s="779"/>
      <c r="T879" s="989">
        <f>SUM(T590)</f>
        <v>0</v>
      </c>
      <c r="U879" s="989">
        <f t="shared" ref="U879:AE879" si="2824">SUM(U590)</f>
        <v>9.4476732254047333E-3</v>
      </c>
      <c r="V879" s="989">
        <f t="shared" si="2824"/>
        <v>7.994185036880928E-3</v>
      </c>
      <c r="W879" s="989">
        <f t="shared" si="2824"/>
        <v>4.7238366127023666E-3</v>
      </c>
      <c r="X879" s="989">
        <f t="shared" si="2824"/>
        <v>6.4952753424657537E-3</v>
      </c>
      <c r="Y879" s="989">
        <f t="shared" si="2824"/>
        <v>0</v>
      </c>
      <c r="Z879" s="989">
        <f t="shared" si="2824"/>
        <v>0</v>
      </c>
      <c r="AA879" s="989">
        <f t="shared" si="2824"/>
        <v>0</v>
      </c>
      <c r="AB879" s="989">
        <f t="shared" si="2824"/>
        <v>3.997092518440464E-3</v>
      </c>
      <c r="AC879" s="989">
        <f t="shared" si="2824"/>
        <v>0</v>
      </c>
      <c r="AD879" s="989">
        <f t="shared" si="2824"/>
        <v>0</v>
      </c>
      <c r="AE879" s="989">
        <f t="shared" si="2824"/>
        <v>0</v>
      </c>
      <c r="AF879" s="989"/>
      <c r="AG879" s="989"/>
      <c r="AH879" s="989"/>
      <c r="AI879" s="989"/>
      <c r="AJ879" s="989"/>
      <c r="AK879" s="779"/>
      <c r="AL879" s="989">
        <f>SUM(AL590)</f>
        <v>0</v>
      </c>
      <c r="AM879" s="989">
        <f t="shared" ref="AM879:AW879" si="2825">SUM(AM590)</f>
        <v>0</v>
      </c>
      <c r="AN879" s="989">
        <f t="shared" si="2825"/>
        <v>0</v>
      </c>
      <c r="AO879" s="989">
        <f t="shared" si="2825"/>
        <v>0</v>
      </c>
      <c r="AP879" s="989">
        <f t="shared" si="2825"/>
        <v>4.3301835616438361E-3</v>
      </c>
      <c r="AQ879" s="989">
        <f t="shared" si="2825"/>
        <v>5.7735780821917817E-3</v>
      </c>
      <c r="AR879" s="989">
        <f t="shared" si="2825"/>
        <v>4.3301835616438361E-3</v>
      </c>
      <c r="AS879" s="989">
        <f t="shared" si="2825"/>
        <v>8.6603671232876722E-3</v>
      </c>
      <c r="AT879" s="989">
        <f t="shared" si="2825"/>
        <v>6.4952753424657537E-3</v>
      </c>
      <c r="AU879" s="989">
        <f t="shared" si="2825"/>
        <v>4.3301835616438361E-3</v>
      </c>
      <c r="AV879" s="989">
        <f t="shared" si="2825"/>
        <v>4.3301835616438361E-3</v>
      </c>
      <c r="AW879" s="989">
        <f t="shared" si="2825"/>
        <v>8.6603671232876722E-3</v>
      </c>
      <c r="AX879" s="989"/>
      <c r="AY879" s="989"/>
      <c r="AZ879" s="989"/>
      <c r="BA879" s="989"/>
      <c r="BB879" s="989"/>
      <c r="BC879" s="779"/>
      <c r="BD879" s="989">
        <f>SUM(BD590)</f>
        <v>1.2990550684931507E-2</v>
      </c>
      <c r="BE879" s="989">
        <f t="shared" ref="BE879:BO879" si="2826">SUM(BE590)</f>
        <v>5.1962202739726021E-3</v>
      </c>
      <c r="BF879" s="989">
        <f t="shared" si="2826"/>
        <v>6.4952753424657537E-3</v>
      </c>
      <c r="BG879" s="989">
        <f t="shared" si="2826"/>
        <v>8.6603671232876722E-3</v>
      </c>
      <c r="BH879" s="989">
        <f t="shared" si="2826"/>
        <v>2.0784881095890408E-2</v>
      </c>
      <c r="BI879" s="989">
        <f t="shared" si="2826"/>
        <v>7.4231718199608615E-3</v>
      </c>
      <c r="BJ879" s="989">
        <f t="shared" si="2826"/>
        <v>1.0392440547945204E-2</v>
      </c>
      <c r="BK879" s="989">
        <f t="shared" si="2826"/>
        <v>2.5981101369863015E-2</v>
      </c>
      <c r="BL879" s="989">
        <f t="shared" si="2826"/>
        <v>5.7735780821917817E-3</v>
      </c>
      <c r="BM879" s="989">
        <f t="shared" si="2826"/>
        <v>4.3301835616438361E-3</v>
      </c>
      <c r="BN879" s="989">
        <f t="shared" si="2826"/>
        <v>5.7735780821917817E-3</v>
      </c>
      <c r="BO879" s="989">
        <f t="shared" si="2826"/>
        <v>5.1962202739726021E-3</v>
      </c>
      <c r="BP879" s="989"/>
      <c r="BQ879" s="989"/>
      <c r="BR879" s="989"/>
      <c r="BS879" s="989"/>
      <c r="BT879" s="989"/>
      <c r="BU879" s="779"/>
      <c r="BV879" s="989">
        <f>SUM(BV590)</f>
        <v>1.0392440547945204E-2</v>
      </c>
      <c r="BW879" s="989">
        <f>SUM(BW590)</f>
        <v>5.1962202739726021E-3</v>
      </c>
      <c r="BX879" s="989">
        <f>SUM(BX590)</f>
        <v>5.1962202739726021E-3</v>
      </c>
      <c r="BY879" s="989">
        <f>SUM(BY590)</f>
        <v>6.4952753424657537E-3</v>
      </c>
      <c r="BZ879" s="603">
        <f t="shared" si="2733"/>
        <v>1.6477191994307065E-3</v>
      </c>
      <c r="CA879" s="603">
        <f t="shared" si="2734"/>
        <v>2.3210389510489515E-3</v>
      </c>
      <c r="CB879" s="603">
        <f t="shared" si="2735"/>
        <v>3.8249954794520548E-3</v>
      </c>
      <c r="CC879" s="668">
        <f t="shared" si="2736"/>
        <v>8.8686283326810163E-3</v>
      </c>
      <c r="CD879" s="1072">
        <f t="shared" si="2809"/>
        <v>0</v>
      </c>
      <c r="CE879" s="1073">
        <f t="shared" si="2809"/>
        <v>0</v>
      </c>
      <c r="CF879" s="1073">
        <f t="shared" si="2809"/>
        <v>0</v>
      </c>
      <c r="CG879" s="1073">
        <f t="shared" si="2809"/>
        <v>0</v>
      </c>
      <c r="CH879" s="1073">
        <f t="shared" si="2809"/>
        <v>4.3301835616438361E-3</v>
      </c>
      <c r="CI879" s="1074">
        <f t="shared" si="2809"/>
        <v>4.3301835616438361E-3</v>
      </c>
      <c r="CJ879" s="1074">
        <f t="shared" si="2809"/>
        <v>4.3301835616438361E-3</v>
      </c>
      <c r="CK879" s="1073">
        <f t="shared" si="2809"/>
        <v>4.3301835616438361E-3</v>
      </c>
      <c r="CL879" s="1073">
        <f t="shared" si="2809"/>
        <v>5.7735780821917817E-3</v>
      </c>
      <c r="CM879" s="1073">
        <f t="shared" si="2809"/>
        <v>6.4952753424657537E-3</v>
      </c>
      <c r="CN879" s="1073">
        <f t="shared" si="2809"/>
        <v>8.6603671232876722E-3</v>
      </c>
      <c r="CO879" s="1072">
        <f t="shared" si="2809"/>
        <v>8.6603671232876722E-3</v>
      </c>
      <c r="CP879" s="1115" t="str">
        <f t="shared" si="2810"/>
        <v/>
      </c>
      <c r="CQ879" s="1082" t="str">
        <f t="shared" si="2810"/>
        <v/>
      </c>
      <c r="CR879" s="1083" t="str">
        <f t="shared" si="2810"/>
        <v/>
      </c>
      <c r="CS879" s="1083">
        <f t="shared" si="2810"/>
        <v>4.3301835616438361E-3</v>
      </c>
      <c r="CT879" s="1083">
        <f t="shared" si="2810"/>
        <v>5.1962202739726021E-3</v>
      </c>
      <c r="CU879" s="1083">
        <f t="shared" si="2810"/>
        <v>5.1962202739726021E-3</v>
      </c>
      <c r="CV879" s="1083">
        <f t="shared" si="2810"/>
        <v>5.7735780821917817E-3</v>
      </c>
      <c r="CW879" s="1084">
        <f t="shared" si="2810"/>
        <v>5.7735780821917817E-3</v>
      </c>
      <c r="CX879" s="1084">
        <f t="shared" si="2810"/>
        <v>6.4952753424657537E-3</v>
      </c>
      <c r="CY879" s="1084">
        <f t="shared" si="2810"/>
        <v>7.4231718199608615E-3</v>
      </c>
      <c r="CZ879" s="1083">
        <f t="shared" si="2810"/>
        <v>8.6603671232876722E-3</v>
      </c>
      <c r="DA879" s="1083">
        <f t="shared" si="2810"/>
        <v>1.0392440547945204E-2</v>
      </c>
      <c r="DB879" s="1083">
        <f t="shared" si="2810"/>
        <v>1.2990550684931507E-2</v>
      </c>
      <c r="DC879" s="1083">
        <f t="shared" si="2810"/>
        <v>2.0784881095890408E-2</v>
      </c>
      <c r="DD879" s="1083">
        <f t="shared" si="2810"/>
        <v>2.5981101369863015E-2</v>
      </c>
      <c r="DE879" s="1082" t="str">
        <f t="shared" si="2804"/>
        <v/>
      </c>
      <c r="DF879" s="1115" t="str">
        <f t="shared" si="2739"/>
        <v/>
      </c>
      <c r="DG879" s="631">
        <f t="shared" si="2740"/>
        <v>12</v>
      </c>
      <c r="DH879" s="96">
        <f t="shared" si="2741"/>
        <v>12</v>
      </c>
      <c r="DI879" s="96">
        <f t="shared" si="2742"/>
        <v>12</v>
      </c>
      <c r="DJ879" s="96">
        <f t="shared" si="2743"/>
        <v>12</v>
      </c>
      <c r="DK879" s="467"/>
      <c r="DL879" s="599"/>
      <c r="DM879" s="599"/>
      <c r="DN879" s="599"/>
      <c r="DO879" s="599"/>
      <c r="DP879" s="599"/>
      <c r="DQ879" s="599"/>
      <c r="DR879" s="599"/>
      <c r="DS879" s="782"/>
      <c r="DT879" s="468"/>
    </row>
    <row r="880" spans="1:124" s="470" customFormat="1" ht="15.75" customHeight="1">
      <c r="A880" s="44" t="str">
        <f>$A$593</f>
        <v>Dark green vegetable purchase (Spinach)</v>
      </c>
      <c r="B880" s="780">
        <f>SUM(B597)</f>
        <v>0</v>
      </c>
      <c r="C880" s="780">
        <f t="shared" ref="C880:M880" si="2827">SUM(C597)</f>
        <v>0</v>
      </c>
      <c r="D880" s="780">
        <f t="shared" si="2827"/>
        <v>0</v>
      </c>
      <c r="E880" s="780">
        <f t="shared" si="2827"/>
        <v>0</v>
      </c>
      <c r="F880" s="780">
        <f t="shared" si="2827"/>
        <v>1.2904520547945206E-3</v>
      </c>
      <c r="G880" s="780">
        <f t="shared" si="2827"/>
        <v>0</v>
      </c>
      <c r="H880" s="780">
        <f t="shared" si="2827"/>
        <v>0</v>
      </c>
      <c r="I880" s="780">
        <f t="shared" si="2827"/>
        <v>0</v>
      </c>
      <c r="J880" s="780">
        <f t="shared" si="2827"/>
        <v>0</v>
      </c>
      <c r="K880" s="780">
        <f t="shared" si="2827"/>
        <v>0</v>
      </c>
      <c r="L880" s="780">
        <f t="shared" si="2827"/>
        <v>0</v>
      </c>
      <c r="M880" s="780">
        <f t="shared" si="2827"/>
        <v>0</v>
      </c>
      <c r="N880" s="780"/>
      <c r="O880" s="780"/>
      <c r="P880" s="780"/>
      <c r="Q880" s="780"/>
      <c r="R880" s="780"/>
      <c r="S880" s="779"/>
      <c r="T880" s="780">
        <f>SUM(T597)</f>
        <v>0</v>
      </c>
      <c r="U880" s="780">
        <f t="shared" ref="U880:AE880" si="2828">SUM(U597)</f>
        <v>0</v>
      </c>
      <c r="V880" s="780">
        <f t="shared" si="2828"/>
        <v>0</v>
      </c>
      <c r="W880" s="780">
        <f t="shared" si="2828"/>
        <v>0</v>
      </c>
      <c r="X880" s="780">
        <f t="shared" si="2828"/>
        <v>0</v>
      </c>
      <c r="Y880" s="780">
        <f t="shared" si="2828"/>
        <v>0</v>
      </c>
      <c r="Z880" s="780">
        <f t="shared" si="2828"/>
        <v>0</v>
      </c>
      <c r="AA880" s="780">
        <f t="shared" si="2828"/>
        <v>0</v>
      </c>
      <c r="AB880" s="780">
        <f t="shared" si="2828"/>
        <v>0</v>
      </c>
      <c r="AC880" s="780">
        <f t="shared" si="2828"/>
        <v>0</v>
      </c>
      <c r="AD880" s="780">
        <f t="shared" si="2828"/>
        <v>0</v>
      </c>
      <c r="AE880" s="780">
        <f t="shared" si="2828"/>
        <v>0</v>
      </c>
      <c r="AF880" s="780"/>
      <c r="AG880" s="780"/>
      <c r="AH880" s="780"/>
      <c r="AI880" s="780"/>
      <c r="AJ880" s="780"/>
      <c r="AK880" s="779"/>
      <c r="AL880" s="780">
        <f>SUM(AL597)</f>
        <v>0</v>
      </c>
      <c r="AM880" s="780">
        <f t="shared" ref="AM880:AW880" si="2829">SUM(AM597)</f>
        <v>0</v>
      </c>
      <c r="AN880" s="780">
        <f t="shared" si="2829"/>
        <v>0</v>
      </c>
      <c r="AO880" s="780">
        <f t="shared" si="2829"/>
        <v>0</v>
      </c>
      <c r="AP880" s="780">
        <f t="shared" si="2829"/>
        <v>0</v>
      </c>
      <c r="AQ880" s="780">
        <f t="shared" si="2829"/>
        <v>0</v>
      </c>
      <c r="AR880" s="780">
        <f t="shared" si="2829"/>
        <v>0</v>
      </c>
      <c r="AS880" s="780">
        <f t="shared" si="2829"/>
        <v>0</v>
      </c>
      <c r="AT880" s="780">
        <f t="shared" si="2829"/>
        <v>0</v>
      </c>
      <c r="AU880" s="780">
        <f t="shared" si="2829"/>
        <v>0</v>
      </c>
      <c r="AV880" s="780">
        <f t="shared" si="2829"/>
        <v>0</v>
      </c>
      <c r="AW880" s="780">
        <f t="shared" si="2829"/>
        <v>0</v>
      </c>
      <c r="AX880" s="780"/>
      <c r="AY880" s="780"/>
      <c r="AZ880" s="780"/>
      <c r="BA880" s="780"/>
      <c r="BB880" s="780"/>
      <c r="BC880" s="779"/>
      <c r="BD880" s="780">
        <f>SUM(BD597)</f>
        <v>0</v>
      </c>
      <c r="BE880" s="780">
        <f t="shared" ref="BE880:BO880" si="2830">SUM(BE597)</f>
        <v>0</v>
      </c>
      <c r="BF880" s="780">
        <f t="shared" si="2830"/>
        <v>0</v>
      </c>
      <c r="BG880" s="780">
        <f t="shared" si="2830"/>
        <v>0</v>
      </c>
      <c r="BH880" s="780">
        <f t="shared" si="2830"/>
        <v>1.7206027397260275E-3</v>
      </c>
      <c r="BI880" s="780">
        <f t="shared" si="2830"/>
        <v>0</v>
      </c>
      <c r="BJ880" s="780">
        <f t="shared" si="2830"/>
        <v>0</v>
      </c>
      <c r="BK880" s="780">
        <f t="shared" si="2830"/>
        <v>0</v>
      </c>
      <c r="BL880" s="780">
        <f t="shared" si="2830"/>
        <v>0</v>
      </c>
      <c r="BM880" s="780">
        <f t="shared" si="2830"/>
        <v>1.2904520547945206E-2</v>
      </c>
      <c r="BN880" s="780">
        <f t="shared" si="2830"/>
        <v>0</v>
      </c>
      <c r="BO880" s="780">
        <f t="shared" si="2830"/>
        <v>0</v>
      </c>
      <c r="BP880" s="780"/>
      <c r="BQ880" s="780"/>
      <c r="BR880" s="780"/>
      <c r="BS880" s="780"/>
      <c r="BT880" s="780"/>
      <c r="BU880" s="779"/>
      <c r="BV880" s="780">
        <f>SUM(BV597)</f>
        <v>0</v>
      </c>
      <c r="BW880" s="780">
        <f>SUM(BW597)</f>
        <v>0</v>
      </c>
      <c r="BX880" s="780">
        <f>SUM(BX597)</f>
        <v>0</v>
      </c>
      <c r="BY880" s="780">
        <f>SUM(BY597)</f>
        <v>7.4200993150684933E-3</v>
      </c>
      <c r="BZ880" s="603">
        <f t="shared" si="2733"/>
        <v>0</v>
      </c>
      <c r="CA880" s="603">
        <f t="shared" si="2734"/>
        <v>0</v>
      </c>
      <c r="CB880" s="603">
        <f t="shared" si="2735"/>
        <v>0</v>
      </c>
      <c r="CC880" s="668">
        <f t="shared" si="2736"/>
        <v>1.7206027397260269E-4</v>
      </c>
      <c r="CD880" s="1072">
        <f t="shared" si="2809"/>
        <v>0</v>
      </c>
      <c r="CE880" s="1073">
        <f t="shared" si="2809"/>
        <v>0</v>
      </c>
      <c r="CF880" s="1073">
        <f t="shared" si="2809"/>
        <v>0</v>
      </c>
      <c r="CG880" s="1073">
        <f t="shared" si="2809"/>
        <v>0</v>
      </c>
      <c r="CH880" s="1073">
        <f t="shared" si="2809"/>
        <v>0</v>
      </c>
      <c r="CI880" s="1074">
        <f t="shared" si="2809"/>
        <v>0</v>
      </c>
      <c r="CJ880" s="1074">
        <f t="shared" si="2809"/>
        <v>0</v>
      </c>
      <c r="CK880" s="1073">
        <f t="shared" si="2809"/>
        <v>0</v>
      </c>
      <c r="CL880" s="1073">
        <f t="shared" si="2809"/>
        <v>0</v>
      </c>
      <c r="CM880" s="1073">
        <f t="shared" si="2809"/>
        <v>0</v>
      </c>
      <c r="CN880" s="1073">
        <f t="shared" si="2809"/>
        <v>0</v>
      </c>
      <c r="CO880" s="1072">
        <f t="shared" si="2809"/>
        <v>0</v>
      </c>
      <c r="CP880" s="1115" t="str">
        <f t="shared" si="2810"/>
        <v/>
      </c>
      <c r="CQ880" s="1082" t="str">
        <f t="shared" si="2810"/>
        <v/>
      </c>
      <c r="CR880" s="1083" t="str">
        <f t="shared" si="2810"/>
        <v/>
      </c>
      <c r="CS880" s="1083">
        <f t="shared" si="2810"/>
        <v>0</v>
      </c>
      <c r="CT880" s="1083">
        <f t="shared" si="2810"/>
        <v>0</v>
      </c>
      <c r="CU880" s="1083">
        <f t="shared" si="2810"/>
        <v>0</v>
      </c>
      <c r="CV880" s="1083">
        <f t="shared" si="2810"/>
        <v>0</v>
      </c>
      <c r="CW880" s="1084">
        <f t="shared" si="2810"/>
        <v>0</v>
      </c>
      <c r="CX880" s="1084">
        <f t="shared" si="2810"/>
        <v>0</v>
      </c>
      <c r="CY880" s="1084">
        <f t="shared" si="2810"/>
        <v>0</v>
      </c>
      <c r="CZ880" s="1083">
        <f t="shared" si="2810"/>
        <v>0</v>
      </c>
      <c r="DA880" s="1083">
        <f t="shared" si="2810"/>
        <v>0</v>
      </c>
      <c r="DB880" s="1083">
        <f t="shared" si="2810"/>
        <v>0</v>
      </c>
      <c r="DC880" s="1083">
        <f t="shared" si="2810"/>
        <v>1.7206027397260275E-3</v>
      </c>
      <c r="DD880" s="1083">
        <f t="shared" si="2810"/>
        <v>1.2904520547945206E-2</v>
      </c>
      <c r="DE880" s="1082" t="str">
        <f t="shared" si="2804"/>
        <v/>
      </c>
      <c r="DF880" s="1115" t="str">
        <f t="shared" si="2739"/>
        <v/>
      </c>
      <c r="DG880" s="631">
        <f t="shared" si="2740"/>
        <v>12</v>
      </c>
      <c r="DH880" s="96">
        <f t="shared" si="2741"/>
        <v>12</v>
      </c>
      <c r="DI880" s="96">
        <f t="shared" si="2742"/>
        <v>12</v>
      </c>
      <c r="DJ880" s="96">
        <f t="shared" si="2743"/>
        <v>12</v>
      </c>
      <c r="DK880" s="467"/>
      <c r="DL880" s="599"/>
      <c r="DM880" s="599"/>
      <c r="DN880" s="599"/>
      <c r="DO880" s="599"/>
      <c r="DP880" s="599"/>
      <c r="DQ880" s="599"/>
      <c r="DR880" s="599"/>
      <c r="DS880" s="782"/>
      <c r="DT880" s="468"/>
    </row>
    <row r="881" spans="1:124" s="470" customFormat="1" ht="15.75" customHeight="1">
      <c r="A881" s="44" t="str">
        <f>$A$600</f>
        <v>Atchar purchase</v>
      </c>
      <c r="B881" s="780">
        <f>SUM(B603)</f>
        <v>0</v>
      </c>
      <c r="C881" s="780">
        <f t="shared" ref="C881:M881" si="2831">SUM(C603)</f>
        <v>0</v>
      </c>
      <c r="D881" s="780">
        <f t="shared" si="2831"/>
        <v>0</v>
      </c>
      <c r="E881" s="780">
        <f t="shared" si="2831"/>
        <v>0</v>
      </c>
      <c r="F881" s="780">
        <f t="shared" si="2831"/>
        <v>0</v>
      </c>
      <c r="G881" s="780">
        <f t="shared" si="2831"/>
        <v>0</v>
      </c>
      <c r="H881" s="780">
        <f t="shared" si="2831"/>
        <v>0</v>
      </c>
      <c r="I881" s="780">
        <f t="shared" si="2831"/>
        <v>0</v>
      </c>
      <c r="J881" s="780">
        <f t="shared" si="2831"/>
        <v>0</v>
      </c>
      <c r="K881" s="780">
        <f t="shared" si="2831"/>
        <v>0</v>
      </c>
      <c r="L881" s="780">
        <f t="shared" si="2831"/>
        <v>0</v>
      </c>
      <c r="M881" s="780">
        <f t="shared" si="2831"/>
        <v>0</v>
      </c>
      <c r="N881" s="780"/>
      <c r="O881" s="780"/>
      <c r="P881" s="780"/>
      <c r="Q881" s="780"/>
      <c r="R881" s="780"/>
      <c r="S881" s="779"/>
      <c r="T881" s="780">
        <f>SUM(T603)</f>
        <v>0</v>
      </c>
      <c r="U881" s="780">
        <f t="shared" ref="U881:AE881" si="2832">SUM(U603)</f>
        <v>0</v>
      </c>
      <c r="V881" s="780">
        <f t="shared" si="2832"/>
        <v>0</v>
      </c>
      <c r="W881" s="780">
        <f t="shared" si="2832"/>
        <v>0</v>
      </c>
      <c r="X881" s="780">
        <f t="shared" si="2832"/>
        <v>0</v>
      </c>
      <c r="Y881" s="780">
        <f t="shared" si="2832"/>
        <v>0</v>
      </c>
      <c r="Z881" s="780">
        <f t="shared" si="2832"/>
        <v>0</v>
      </c>
      <c r="AA881" s="780">
        <f t="shared" si="2832"/>
        <v>0</v>
      </c>
      <c r="AB881" s="780">
        <f t="shared" si="2832"/>
        <v>0</v>
      </c>
      <c r="AC881" s="780">
        <f t="shared" si="2832"/>
        <v>0</v>
      </c>
      <c r="AD881" s="780">
        <f t="shared" si="2832"/>
        <v>0</v>
      </c>
      <c r="AE881" s="780">
        <f t="shared" si="2832"/>
        <v>0</v>
      </c>
      <c r="AF881" s="780"/>
      <c r="AG881" s="780"/>
      <c r="AH881" s="780"/>
      <c r="AI881" s="780"/>
      <c r="AJ881" s="780"/>
      <c r="AK881" s="779"/>
      <c r="AL881" s="780">
        <f>SUM(AL603)</f>
        <v>0</v>
      </c>
      <c r="AM881" s="780">
        <f t="shared" ref="AM881:AW881" si="2833">SUM(AM603)</f>
        <v>0</v>
      </c>
      <c r="AN881" s="780">
        <f t="shared" si="2833"/>
        <v>0</v>
      </c>
      <c r="AO881" s="780">
        <f t="shared" si="2833"/>
        <v>0</v>
      </c>
      <c r="AP881" s="780">
        <f t="shared" si="2833"/>
        <v>0</v>
      </c>
      <c r="AQ881" s="780">
        <f t="shared" si="2833"/>
        <v>0</v>
      </c>
      <c r="AR881" s="780">
        <f t="shared" si="2833"/>
        <v>0</v>
      </c>
      <c r="AS881" s="780">
        <f t="shared" si="2833"/>
        <v>0</v>
      </c>
      <c r="AT881" s="780">
        <f t="shared" si="2833"/>
        <v>0</v>
      </c>
      <c r="AU881" s="780">
        <f t="shared" si="2833"/>
        <v>0</v>
      </c>
      <c r="AV881" s="780">
        <f t="shared" si="2833"/>
        <v>0</v>
      </c>
      <c r="AW881" s="780">
        <f t="shared" si="2833"/>
        <v>0</v>
      </c>
      <c r="AX881" s="780"/>
      <c r="AY881" s="780"/>
      <c r="AZ881" s="780"/>
      <c r="BA881" s="780"/>
      <c r="BB881" s="780"/>
      <c r="BC881" s="779"/>
      <c r="BD881" s="780">
        <f>SUM(BD603)</f>
        <v>0</v>
      </c>
      <c r="BE881" s="780">
        <f t="shared" ref="BE881:BO881" si="2834">SUM(BE603)</f>
        <v>0</v>
      </c>
      <c r="BF881" s="780">
        <f t="shared" si="2834"/>
        <v>0</v>
      </c>
      <c r="BG881" s="780">
        <f t="shared" si="2834"/>
        <v>0</v>
      </c>
      <c r="BH881" s="780">
        <f t="shared" si="2834"/>
        <v>0</v>
      </c>
      <c r="BI881" s="780">
        <f t="shared" si="2834"/>
        <v>0</v>
      </c>
      <c r="BJ881" s="780">
        <f t="shared" si="2834"/>
        <v>0</v>
      </c>
      <c r="BK881" s="780">
        <f t="shared" si="2834"/>
        <v>0</v>
      </c>
      <c r="BL881" s="780">
        <f t="shared" si="2834"/>
        <v>0</v>
      </c>
      <c r="BM881" s="780">
        <f t="shared" si="2834"/>
        <v>0</v>
      </c>
      <c r="BN881" s="780">
        <f t="shared" si="2834"/>
        <v>0</v>
      </c>
      <c r="BO881" s="780">
        <f t="shared" si="2834"/>
        <v>0</v>
      </c>
      <c r="BP881" s="780"/>
      <c r="BQ881" s="780"/>
      <c r="BR881" s="780"/>
      <c r="BS881" s="780"/>
      <c r="BT881" s="780"/>
      <c r="BU881" s="779"/>
      <c r="BV881" s="780">
        <f>SUM(BV603)</f>
        <v>0</v>
      </c>
      <c r="BW881" s="780">
        <f>SUM(BW603)</f>
        <v>0</v>
      </c>
      <c r="BX881" s="780">
        <f>SUM(BX603)</f>
        <v>0</v>
      </c>
      <c r="BY881" s="780">
        <f>SUM(BY603)</f>
        <v>0</v>
      </c>
      <c r="BZ881" s="603">
        <f t="shared" si="2733"/>
        <v>0</v>
      </c>
      <c r="CA881" s="603">
        <f t="shared" si="2734"/>
        <v>0</v>
      </c>
      <c r="CB881" s="603">
        <f t="shared" si="2735"/>
        <v>0</v>
      </c>
      <c r="CC881" s="668">
        <f t="shared" si="2736"/>
        <v>0</v>
      </c>
      <c r="CD881" s="1072">
        <f t="shared" si="2809"/>
        <v>0</v>
      </c>
      <c r="CE881" s="1073">
        <f t="shared" si="2809"/>
        <v>0</v>
      </c>
      <c r="CF881" s="1073">
        <f t="shared" si="2809"/>
        <v>0</v>
      </c>
      <c r="CG881" s="1073">
        <f t="shared" si="2809"/>
        <v>0</v>
      </c>
      <c r="CH881" s="1073">
        <f t="shared" si="2809"/>
        <v>0</v>
      </c>
      <c r="CI881" s="1074">
        <f t="shared" si="2809"/>
        <v>0</v>
      </c>
      <c r="CJ881" s="1074">
        <f t="shared" si="2809"/>
        <v>0</v>
      </c>
      <c r="CK881" s="1073">
        <f t="shared" si="2809"/>
        <v>0</v>
      </c>
      <c r="CL881" s="1073">
        <f t="shared" si="2809"/>
        <v>0</v>
      </c>
      <c r="CM881" s="1073">
        <f t="shared" si="2809"/>
        <v>0</v>
      </c>
      <c r="CN881" s="1073">
        <f t="shared" si="2809"/>
        <v>0</v>
      </c>
      <c r="CO881" s="1072">
        <f t="shared" si="2809"/>
        <v>0</v>
      </c>
      <c r="CP881" s="1115" t="str">
        <f t="shared" si="2810"/>
        <v/>
      </c>
      <c r="CQ881" s="1082" t="str">
        <f t="shared" si="2810"/>
        <v/>
      </c>
      <c r="CR881" s="1083" t="str">
        <f t="shared" si="2810"/>
        <v/>
      </c>
      <c r="CS881" s="1083">
        <f t="shared" si="2810"/>
        <v>0</v>
      </c>
      <c r="CT881" s="1083">
        <f t="shared" si="2810"/>
        <v>0</v>
      </c>
      <c r="CU881" s="1083">
        <f t="shared" si="2810"/>
        <v>0</v>
      </c>
      <c r="CV881" s="1083">
        <f t="shared" si="2810"/>
        <v>0</v>
      </c>
      <c r="CW881" s="1084">
        <f t="shared" si="2810"/>
        <v>0</v>
      </c>
      <c r="CX881" s="1084">
        <f t="shared" si="2810"/>
        <v>0</v>
      </c>
      <c r="CY881" s="1084">
        <f t="shared" si="2810"/>
        <v>0</v>
      </c>
      <c r="CZ881" s="1083">
        <f t="shared" si="2810"/>
        <v>0</v>
      </c>
      <c r="DA881" s="1083">
        <f t="shared" si="2810"/>
        <v>0</v>
      </c>
      <c r="DB881" s="1083">
        <f t="shared" si="2810"/>
        <v>0</v>
      </c>
      <c r="DC881" s="1083">
        <f t="shared" si="2810"/>
        <v>0</v>
      </c>
      <c r="DD881" s="1083">
        <f t="shared" si="2810"/>
        <v>0</v>
      </c>
      <c r="DE881" s="1082" t="str">
        <f t="shared" si="2804"/>
        <v/>
      </c>
      <c r="DF881" s="1115" t="str">
        <f t="shared" si="2739"/>
        <v/>
      </c>
      <c r="DG881" s="631">
        <f t="shared" si="2740"/>
        <v>12</v>
      </c>
      <c r="DH881" s="96">
        <f t="shared" si="2741"/>
        <v>12</v>
      </c>
      <c r="DI881" s="96">
        <f t="shared" si="2742"/>
        <v>12</v>
      </c>
      <c r="DJ881" s="96">
        <f t="shared" si="2743"/>
        <v>12</v>
      </c>
      <c r="DK881" s="467"/>
      <c r="DL881" s="599"/>
      <c r="DM881" s="599"/>
      <c r="DN881" s="599"/>
      <c r="DO881" s="599"/>
      <c r="DP881" s="599"/>
      <c r="DQ881" s="599"/>
      <c r="DR881" s="599"/>
      <c r="DS881" s="782"/>
      <c r="DT881" s="468"/>
    </row>
    <row r="882" spans="1:124" s="470" customFormat="1" ht="15.75" customHeight="1">
      <c r="A882" s="44" t="str">
        <f>$A$606</f>
        <v>Whitener (Cremora) purchase</v>
      </c>
      <c r="B882" s="780">
        <f>SUM(B609)</f>
        <v>0</v>
      </c>
      <c r="C882" s="780">
        <f t="shared" ref="C882:M882" si="2835">SUM(C609)</f>
        <v>0</v>
      </c>
      <c r="D882" s="780">
        <f t="shared" si="2835"/>
        <v>0</v>
      </c>
      <c r="E882" s="780">
        <f t="shared" si="2835"/>
        <v>0</v>
      </c>
      <c r="F882" s="780">
        <f t="shared" si="2835"/>
        <v>0</v>
      </c>
      <c r="G882" s="780">
        <f t="shared" si="2835"/>
        <v>0</v>
      </c>
      <c r="H882" s="780">
        <f t="shared" si="2835"/>
        <v>0</v>
      </c>
      <c r="I882" s="780">
        <f t="shared" si="2835"/>
        <v>0</v>
      </c>
      <c r="J882" s="780">
        <f t="shared" si="2835"/>
        <v>0</v>
      </c>
      <c r="K882" s="780">
        <f t="shared" si="2835"/>
        <v>0</v>
      </c>
      <c r="L882" s="780">
        <f t="shared" si="2835"/>
        <v>0</v>
      </c>
      <c r="M882" s="780">
        <f t="shared" si="2835"/>
        <v>0</v>
      </c>
      <c r="N882" s="780"/>
      <c r="O882" s="780"/>
      <c r="P882" s="780"/>
      <c r="Q882" s="780"/>
      <c r="R882" s="780"/>
      <c r="S882" s="779"/>
      <c r="T882" s="780">
        <f>SUM(T609)</f>
        <v>0</v>
      </c>
      <c r="U882" s="780">
        <f t="shared" ref="U882:AE882" si="2836">SUM(U609)</f>
        <v>0</v>
      </c>
      <c r="V882" s="780">
        <f t="shared" si="2836"/>
        <v>6.5816062841268317E-3</v>
      </c>
      <c r="W882" s="780">
        <f t="shared" si="2836"/>
        <v>7.7782619721498908E-3</v>
      </c>
      <c r="X882" s="780">
        <f t="shared" si="2836"/>
        <v>1.0695110211706101E-2</v>
      </c>
      <c r="Y882" s="780">
        <f t="shared" si="2836"/>
        <v>0</v>
      </c>
      <c r="Z882" s="780">
        <f t="shared" si="2836"/>
        <v>0</v>
      </c>
      <c r="AA882" s="780">
        <f t="shared" si="2836"/>
        <v>0</v>
      </c>
      <c r="AB882" s="780">
        <f t="shared" si="2836"/>
        <v>0</v>
      </c>
      <c r="AC882" s="780">
        <f t="shared" si="2836"/>
        <v>0</v>
      </c>
      <c r="AD882" s="780">
        <f t="shared" si="2836"/>
        <v>0</v>
      </c>
      <c r="AE882" s="780">
        <f t="shared" si="2836"/>
        <v>0</v>
      </c>
      <c r="AF882" s="780"/>
      <c r="AG882" s="780"/>
      <c r="AH882" s="780"/>
      <c r="AI882" s="780"/>
      <c r="AJ882" s="780"/>
      <c r="AK882" s="779"/>
      <c r="AL882" s="780">
        <f>SUM(AL609)</f>
        <v>8.5560881693648814E-3</v>
      </c>
      <c r="AM882" s="780">
        <f t="shared" ref="AM882:AW882" si="2837">SUM(AM609)</f>
        <v>8.5560881693648814E-3</v>
      </c>
      <c r="AN882" s="780">
        <f t="shared" si="2837"/>
        <v>9.5067646326276456E-3</v>
      </c>
      <c r="AO882" s="780">
        <f t="shared" si="2837"/>
        <v>7.1300734744707342E-3</v>
      </c>
      <c r="AP882" s="780">
        <f t="shared" si="2837"/>
        <v>0</v>
      </c>
      <c r="AQ882" s="780">
        <f t="shared" si="2837"/>
        <v>0</v>
      </c>
      <c r="AR882" s="780">
        <f t="shared" si="2837"/>
        <v>0</v>
      </c>
      <c r="AS882" s="780">
        <f t="shared" si="2837"/>
        <v>0</v>
      </c>
      <c r="AT882" s="780">
        <f t="shared" si="2837"/>
        <v>0</v>
      </c>
      <c r="AU882" s="780">
        <f t="shared" si="2837"/>
        <v>0</v>
      </c>
      <c r="AV882" s="780">
        <f t="shared" si="2837"/>
        <v>0</v>
      </c>
      <c r="AW882" s="780">
        <f t="shared" si="2837"/>
        <v>0</v>
      </c>
      <c r="AX882" s="780"/>
      <c r="AY882" s="780"/>
      <c r="AZ882" s="780"/>
      <c r="BA882" s="780"/>
      <c r="BB882" s="780"/>
      <c r="BC882" s="779"/>
      <c r="BD882" s="780">
        <f>SUM(BD609)</f>
        <v>0</v>
      </c>
      <c r="BE882" s="780">
        <f t="shared" ref="BE882:BO882" si="2838">SUM(BE609)</f>
        <v>0</v>
      </c>
      <c r="BF882" s="780">
        <f t="shared" si="2838"/>
        <v>0</v>
      </c>
      <c r="BG882" s="780">
        <f t="shared" si="2838"/>
        <v>0</v>
      </c>
      <c r="BH882" s="780">
        <f t="shared" si="2838"/>
        <v>0</v>
      </c>
      <c r="BI882" s="780">
        <f t="shared" si="2838"/>
        <v>0</v>
      </c>
      <c r="BJ882" s="780">
        <f t="shared" si="2838"/>
        <v>0</v>
      </c>
      <c r="BK882" s="780">
        <f t="shared" si="2838"/>
        <v>0</v>
      </c>
      <c r="BL882" s="780">
        <f t="shared" si="2838"/>
        <v>0</v>
      </c>
      <c r="BM882" s="780">
        <f t="shared" si="2838"/>
        <v>0</v>
      </c>
      <c r="BN882" s="780">
        <f t="shared" si="2838"/>
        <v>0</v>
      </c>
      <c r="BO882" s="780">
        <f t="shared" si="2838"/>
        <v>0</v>
      </c>
      <c r="BP882" s="780"/>
      <c r="BQ882" s="780"/>
      <c r="BR882" s="780"/>
      <c r="BS882" s="780"/>
      <c r="BT882" s="780"/>
      <c r="BU882" s="779"/>
      <c r="BV882" s="780">
        <f>SUM(BV609)</f>
        <v>0</v>
      </c>
      <c r="BW882" s="780">
        <f>SUM(BW609)</f>
        <v>8.5560881693648814E-3</v>
      </c>
      <c r="BX882" s="780">
        <f>SUM(BX609)</f>
        <v>8.5560881693648814E-3</v>
      </c>
      <c r="BY882" s="780">
        <f>SUM(BY609)</f>
        <v>0</v>
      </c>
      <c r="BZ882" s="603">
        <f t="shared" si="2733"/>
        <v>0</v>
      </c>
      <c r="CA882" s="603">
        <f t="shared" si="2734"/>
        <v>1.4359868256276723E-3</v>
      </c>
      <c r="CB882" s="603">
        <f t="shared" si="2735"/>
        <v>2.42422498132005E-3</v>
      </c>
      <c r="CC882" s="668">
        <f t="shared" si="2736"/>
        <v>0</v>
      </c>
      <c r="CD882" s="1072">
        <f t="shared" si="2809"/>
        <v>0</v>
      </c>
      <c r="CE882" s="1073">
        <f t="shared" si="2809"/>
        <v>0</v>
      </c>
      <c r="CF882" s="1073">
        <f t="shared" si="2809"/>
        <v>0</v>
      </c>
      <c r="CG882" s="1073">
        <f t="shared" si="2809"/>
        <v>0</v>
      </c>
      <c r="CH882" s="1073">
        <f t="shared" si="2809"/>
        <v>0</v>
      </c>
      <c r="CI882" s="1074">
        <f t="shared" si="2809"/>
        <v>0</v>
      </c>
      <c r="CJ882" s="1074">
        <f t="shared" si="2809"/>
        <v>0</v>
      </c>
      <c r="CK882" s="1073">
        <f t="shared" si="2809"/>
        <v>0</v>
      </c>
      <c r="CL882" s="1073">
        <f t="shared" si="2809"/>
        <v>7.1300734744707342E-3</v>
      </c>
      <c r="CM882" s="1073">
        <f t="shared" si="2809"/>
        <v>8.5560881693648814E-3</v>
      </c>
      <c r="CN882" s="1073">
        <f t="shared" si="2809"/>
        <v>8.5560881693648814E-3</v>
      </c>
      <c r="CO882" s="1072">
        <f t="shared" si="2809"/>
        <v>9.5067646326276456E-3</v>
      </c>
      <c r="CP882" s="1115" t="str">
        <f t="shared" si="2810"/>
        <v/>
      </c>
      <c r="CQ882" s="1082" t="str">
        <f t="shared" si="2810"/>
        <v/>
      </c>
      <c r="CR882" s="1083" t="str">
        <f t="shared" si="2810"/>
        <v/>
      </c>
      <c r="CS882" s="1083">
        <f t="shared" si="2810"/>
        <v>0</v>
      </c>
      <c r="CT882" s="1083">
        <f t="shared" si="2810"/>
        <v>0</v>
      </c>
      <c r="CU882" s="1083">
        <f t="shared" si="2810"/>
        <v>0</v>
      </c>
      <c r="CV882" s="1083">
        <f t="shared" si="2810"/>
        <v>0</v>
      </c>
      <c r="CW882" s="1084">
        <f t="shared" si="2810"/>
        <v>0</v>
      </c>
      <c r="CX882" s="1084">
        <f t="shared" si="2810"/>
        <v>0</v>
      </c>
      <c r="CY882" s="1084">
        <f t="shared" si="2810"/>
        <v>0</v>
      </c>
      <c r="CZ882" s="1083">
        <f t="shared" si="2810"/>
        <v>0</v>
      </c>
      <c r="DA882" s="1083">
        <f t="shared" si="2810"/>
        <v>0</v>
      </c>
      <c r="DB882" s="1083">
        <f t="shared" si="2810"/>
        <v>0</v>
      </c>
      <c r="DC882" s="1083">
        <f t="shared" si="2810"/>
        <v>0</v>
      </c>
      <c r="DD882" s="1083">
        <f t="shared" si="2810"/>
        <v>0</v>
      </c>
      <c r="DE882" s="1082" t="str">
        <f t="shared" si="2804"/>
        <v/>
      </c>
      <c r="DF882" s="1115" t="str">
        <f t="shared" si="2739"/>
        <v/>
      </c>
      <c r="DG882" s="631">
        <f t="shared" si="2740"/>
        <v>12</v>
      </c>
      <c r="DH882" s="96">
        <f t="shared" si="2741"/>
        <v>12</v>
      </c>
      <c r="DI882" s="96">
        <f t="shared" si="2742"/>
        <v>12</v>
      </c>
      <c r="DJ882" s="96">
        <f t="shared" si="2743"/>
        <v>12</v>
      </c>
      <c r="DK882" s="467"/>
      <c r="DL882" s="599"/>
      <c r="DM882" s="599"/>
      <c r="DN882" s="599"/>
      <c r="DO882" s="599"/>
      <c r="DP882" s="599"/>
      <c r="DQ882" s="599"/>
      <c r="DR882" s="599"/>
      <c r="DS882" s="782"/>
      <c r="DT882" s="468"/>
    </row>
    <row r="883" spans="1:124" s="470" customFormat="1" ht="15.75" customHeight="1">
      <c r="A883" s="44" t="str">
        <f>$A$612</f>
        <v>Fruit (oranges) purchase</v>
      </c>
      <c r="B883" s="780">
        <f>SUM(B615)</f>
        <v>0</v>
      </c>
      <c r="C883" s="780">
        <f t="shared" ref="C883:M883" si="2839">SUM(C615)</f>
        <v>0</v>
      </c>
      <c r="D883" s="780">
        <f t="shared" si="2839"/>
        <v>0</v>
      </c>
      <c r="E883" s="780">
        <f t="shared" si="2839"/>
        <v>0</v>
      </c>
      <c r="F883" s="780">
        <f t="shared" si="2839"/>
        <v>0</v>
      </c>
      <c r="G883" s="780">
        <f t="shared" si="2839"/>
        <v>0</v>
      </c>
      <c r="H883" s="780">
        <f t="shared" si="2839"/>
        <v>0</v>
      </c>
      <c r="I883" s="780">
        <f t="shared" si="2839"/>
        <v>0</v>
      </c>
      <c r="J883" s="780">
        <f t="shared" si="2839"/>
        <v>0</v>
      </c>
      <c r="K883" s="780">
        <f t="shared" si="2839"/>
        <v>0</v>
      </c>
      <c r="L883" s="780">
        <f t="shared" si="2839"/>
        <v>0</v>
      </c>
      <c r="M883" s="780">
        <f t="shared" si="2839"/>
        <v>0</v>
      </c>
      <c r="N883" s="780"/>
      <c r="O883" s="780"/>
      <c r="P883" s="780"/>
      <c r="Q883" s="780"/>
      <c r="R883" s="780"/>
      <c r="S883" s="779"/>
      <c r="T883" s="780">
        <f>SUM(T615)</f>
        <v>0</v>
      </c>
      <c r="U883" s="780">
        <f t="shared" ref="U883:AE883" si="2840">SUM(U615)</f>
        <v>0</v>
      </c>
      <c r="V883" s="780">
        <f t="shared" si="2840"/>
        <v>0</v>
      </c>
      <c r="W883" s="780">
        <f t="shared" si="2840"/>
        <v>0</v>
      </c>
      <c r="X883" s="780">
        <f t="shared" si="2840"/>
        <v>0</v>
      </c>
      <c r="Y883" s="780">
        <f t="shared" si="2840"/>
        <v>0</v>
      </c>
      <c r="Z883" s="780">
        <f t="shared" si="2840"/>
        <v>0</v>
      </c>
      <c r="AA883" s="780">
        <f t="shared" si="2840"/>
        <v>0</v>
      </c>
      <c r="AB883" s="780">
        <f t="shared" si="2840"/>
        <v>0</v>
      </c>
      <c r="AC883" s="780">
        <f t="shared" si="2840"/>
        <v>0</v>
      </c>
      <c r="AD883" s="780">
        <f t="shared" si="2840"/>
        <v>0</v>
      </c>
      <c r="AE883" s="780">
        <f t="shared" si="2840"/>
        <v>0</v>
      </c>
      <c r="AF883" s="780"/>
      <c r="AG883" s="780"/>
      <c r="AH883" s="780"/>
      <c r="AI883" s="780"/>
      <c r="AJ883" s="780"/>
      <c r="AK883" s="779"/>
      <c r="AL883" s="780">
        <f>SUM(AL615)</f>
        <v>0</v>
      </c>
      <c r="AM883" s="780">
        <f t="shared" ref="AM883:AW883" si="2841">SUM(AM615)</f>
        <v>0</v>
      </c>
      <c r="AN883" s="780">
        <f t="shared" si="2841"/>
        <v>0</v>
      </c>
      <c r="AO883" s="780">
        <f t="shared" si="2841"/>
        <v>0</v>
      </c>
      <c r="AP883" s="780">
        <f t="shared" si="2841"/>
        <v>0</v>
      </c>
      <c r="AQ883" s="780">
        <f t="shared" si="2841"/>
        <v>0</v>
      </c>
      <c r="AR883" s="780">
        <f t="shared" si="2841"/>
        <v>0</v>
      </c>
      <c r="AS883" s="780">
        <f t="shared" si="2841"/>
        <v>0</v>
      </c>
      <c r="AT883" s="780">
        <f t="shared" si="2841"/>
        <v>0</v>
      </c>
      <c r="AU883" s="780">
        <f t="shared" si="2841"/>
        <v>0</v>
      </c>
      <c r="AV883" s="780">
        <f t="shared" si="2841"/>
        <v>0</v>
      </c>
      <c r="AW883" s="780">
        <f t="shared" si="2841"/>
        <v>0</v>
      </c>
      <c r="AX883" s="780"/>
      <c r="AY883" s="780"/>
      <c r="AZ883" s="780"/>
      <c r="BA883" s="780"/>
      <c r="BB883" s="780"/>
      <c r="BC883" s="779"/>
      <c r="BD883" s="780">
        <f>SUM(BD615)</f>
        <v>0</v>
      </c>
      <c r="BE883" s="780">
        <f t="shared" ref="BE883:BO883" si="2842">SUM(BE615)</f>
        <v>0</v>
      </c>
      <c r="BF883" s="780">
        <f t="shared" si="2842"/>
        <v>0</v>
      </c>
      <c r="BG883" s="780">
        <f t="shared" si="2842"/>
        <v>0</v>
      </c>
      <c r="BH883" s="780">
        <f t="shared" si="2842"/>
        <v>0</v>
      </c>
      <c r="BI883" s="780">
        <f t="shared" si="2842"/>
        <v>0</v>
      </c>
      <c r="BJ883" s="780">
        <f t="shared" si="2842"/>
        <v>0</v>
      </c>
      <c r="BK883" s="780">
        <f t="shared" si="2842"/>
        <v>0</v>
      </c>
      <c r="BL883" s="780">
        <f t="shared" si="2842"/>
        <v>0</v>
      </c>
      <c r="BM883" s="780">
        <f t="shared" si="2842"/>
        <v>0</v>
      </c>
      <c r="BN883" s="780">
        <f t="shared" si="2842"/>
        <v>0</v>
      </c>
      <c r="BO883" s="780">
        <f t="shared" si="2842"/>
        <v>0</v>
      </c>
      <c r="BP883" s="780"/>
      <c r="BQ883" s="780"/>
      <c r="BR883" s="780"/>
      <c r="BS883" s="780"/>
      <c r="BT883" s="780"/>
      <c r="BU883" s="779"/>
      <c r="BV883" s="780">
        <f>SUM(BV615)</f>
        <v>0</v>
      </c>
      <c r="BW883" s="780">
        <f>SUM(BW615)</f>
        <v>0</v>
      </c>
      <c r="BX883" s="780">
        <f>SUM(BX615)</f>
        <v>0</v>
      </c>
      <c r="BY883" s="780">
        <f>SUM(BY615)</f>
        <v>0</v>
      </c>
      <c r="BZ883" s="603">
        <f t="shared" si="2733"/>
        <v>0</v>
      </c>
      <c r="CA883" s="603">
        <f t="shared" si="2734"/>
        <v>0</v>
      </c>
      <c r="CB883" s="603">
        <f t="shared" si="2735"/>
        <v>0</v>
      </c>
      <c r="CC883" s="668">
        <f t="shared" si="2736"/>
        <v>0</v>
      </c>
      <c r="CD883" s="1072">
        <f t="shared" si="2809"/>
        <v>0</v>
      </c>
      <c r="CE883" s="1073">
        <f t="shared" si="2809"/>
        <v>0</v>
      </c>
      <c r="CF883" s="1073">
        <f t="shared" si="2809"/>
        <v>0</v>
      </c>
      <c r="CG883" s="1073">
        <f t="shared" si="2809"/>
        <v>0</v>
      </c>
      <c r="CH883" s="1073">
        <f t="shared" si="2809"/>
        <v>0</v>
      </c>
      <c r="CI883" s="1074">
        <f t="shared" si="2809"/>
        <v>0</v>
      </c>
      <c r="CJ883" s="1074">
        <f t="shared" si="2809"/>
        <v>0</v>
      </c>
      <c r="CK883" s="1073">
        <f t="shared" si="2809"/>
        <v>0</v>
      </c>
      <c r="CL883" s="1073">
        <f t="shared" si="2809"/>
        <v>0</v>
      </c>
      <c r="CM883" s="1073">
        <f t="shared" si="2809"/>
        <v>0</v>
      </c>
      <c r="CN883" s="1073">
        <f t="shared" si="2809"/>
        <v>0</v>
      </c>
      <c r="CO883" s="1072">
        <f t="shared" si="2809"/>
        <v>0</v>
      </c>
      <c r="CP883" s="1115" t="str">
        <f t="shared" si="2810"/>
        <v/>
      </c>
      <c r="CQ883" s="1082" t="str">
        <f t="shared" si="2810"/>
        <v/>
      </c>
      <c r="CR883" s="1083" t="str">
        <f t="shared" si="2810"/>
        <v/>
      </c>
      <c r="CS883" s="1083">
        <f t="shared" si="2810"/>
        <v>0</v>
      </c>
      <c r="CT883" s="1083">
        <f t="shared" si="2810"/>
        <v>0</v>
      </c>
      <c r="CU883" s="1083">
        <f t="shared" si="2810"/>
        <v>0</v>
      </c>
      <c r="CV883" s="1083">
        <f t="shared" si="2810"/>
        <v>0</v>
      </c>
      <c r="CW883" s="1084">
        <f t="shared" si="2810"/>
        <v>0</v>
      </c>
      <c r="CX883" s="1084">
        <f t="shared" si="2810"/>
        <v>0</v>
      </c>
      <c r="CY883" s="1084">
        <f t="shared" si="2810"/>
        <v>0</v>
      </c>
      <c r="CZ883" s="1083">
        <f t="shared" si="2810"/>
        <v>0</v>
      </c>
      <c r="DA883" s="1083">
        <f t="shared" si="2810"/>
        <v>0</v>
      </c>
      <c r="DB883" s="1083">
        <f t="shared" si="2810"/>
        <v>0</v>
      </c>
      <c r="DC883" s="1083">
        <f t="shared" si="2810"/>
        <v>0</v>
      </c>
      <c r="DD883" s="1083">
        <f t="shared" si="2810"/>
        <v>0</v>
      </c>
      <c r="DE883" s="1082" t="str">
        <f t="shared" si="2804"/>
        <v/>
      </c>
      <c r="DF883" s="1115" t="str">
        <f t="shared" si="2739"/>
        <v/>
      </c>
      <c r="DG883" s="631">
        <f t="shared" si="2740"/>
        <v>12</v>
      </c>
      <c r="DH883" s="96">
        <f t="shared" si="2741"/>
        <v>12</v>
      </c>
      <c r="DI883" s="96">
        <f t="shared" si="2742"/>
        <v>12</v>
      </c>
      <c r="DJ883" s="96">
        <f t="shared" si="2743"/>
        <v>12</v>
      </c>
      <c r="DK883" s="467"/>
      <c r="DL883" s="599"/>
      <c r="DM883" s="599"/>
      <c r="DN883" s="599"/>
      <c r="DO883" s="599"/>
      <c r="DP883" s="599"/>
      <c r="DQ883" s="599"/>
      <c r="DR883" s="599"/>
      <c r="DS883" s="782"/>
      <c r="DT883" s="468"/>
    </row>
    <row r="884" spans="1:124" s="470" customFormat="1" ht="15.75" customHeight="1">
      <c r="A884" s="44" t="str">
        <f>$A$618</f>
        <v>Aerated cold drinks purchase</v>
      </c>
      <c r="B884" s="780">
        <f>SUM(B621)</f>
        <v>0</v>
      </c>
      <c r="C884" s="780">
        <f t="shared" ref="C884:M884" si="2843">SUM(C621)</f>
        <v>0</v>
      </c>
      <c r="D884" s="780">
        <f t="shared" si="2843"/>
        <v>0</v>
      </c>
      <c r="E884" s="780">
        <f t="shared" si="2843"/>
        <v>0</v>
      </c>
      <c r="F884" s="780">
        <f t="shared" si="2843"/>
        <v>0</v>
      </c>
      <c r="G884" s="780">
        <f t="shared" si="2843"/>
        <v>0</v>
      </c>
      <c r="H884" s="780">
        <f t="shared" si="2843"/>
        <v>0</v>
      </c>
      <c r="I884" s="780">
        <f t="shared" si="2843"/>
        <v>0</v>
      </c>
      <c r="J884" s="780">
        <f t="shared" si="2843"/>
        <v>0</v>
      </c>
      <c r="K884" s="780">
        <f t="shared" si="2843"/>
        <v>0</v>
      </c>
      <c r="L884" s="780">
        <f t="shared" si="2843"/>
        <v>0</v>
      </c>
      <c r="M884" s="780">
        <f t="shared" si="2843"/>
        <v>0</v>
      </c>
      <c r="N884" s="780"/>
      <c r="O884" s="780"/>
      <c r="P884" s="780"/>
      <c r="Q884" s="780"/>
      <c r="R884" s="780"/>
      <c r="S884" s="779"/>
      <c r="T884" s="780">
        <f>SUM(T621)</f>
        <v>0</v>
      </c>
      <c r="U884" s="780">
        <f t="shared" ref="U884:AE884" si="2844">SUM(U621)</f>
        <v>0</v>
      </c>
      <c r="V884" s="780">
        <f t="shared" si="2844"/>
        <v>0</v>
      </c>
      <c r="W884" s="780">
        <f t="shared" si="2844"/>
        <v>0</v>
      </c>
      <c r="X884" s="780">
        <f t="shared" si="2844"/>
        <v>0</v>
      </c>
      <c r="Y884" s="780">
        <f t="shared" si="2844"/>
        <v>0</v>
      </c>
      <c r="Z884" s="780">
        <f t="shared" si="2844"/>
        <v>0</v>
      </c>
      <c r="AA884" s="780">
        <f t="shared" si="2844"/>
        <v>0</v>
      </c>
      <c r="AB884" s="780">
        <f t="shared" si="2844"/>
        <v>0</v>
      </c>
      <c r="AC884" s="780">
        <f t="shared" si="2844"/>
        <v>0</v>
      </c>
      <c r="AD884" s="780">
        <f t="shared" si="2844"/>
        <v>0</v>
      </c>
      <c r="AE884" s="780">
        <f t="shared" si="2844"/>
        <v>0</v>
      </c>
      <c r="AF884" s="780"/>
      <c r="AG884" s="780"/>
      <c r="AH884" s="780"/>
      <c r="AI884" s="780"/>
      <c r="AJ884" s="780"/>
      <c r="AK884" s="779"/>
      <c r="AL884" s="780">
        <f>SUM(AL621)</f>
        <v>0</v>
      </c>
      <c r="AM884" s="780">
        <f t="shared" ref="AM884:AW884" si="2845">SUM(AM621)</f>
        <v>0</v>
      </c>
      <c r="AN884" s="780">
        <f t="shared" si="2845"/>
        <v>0</v>
      </c>
      <c r="AO884" s="780">
        <f t="shared" si="2845"/>
        <v>0</v>
      </c>
      <c r="AP884" s="780">
        <f t="shared" si="2845"/>
        <v>0</v>
      </c>
      <c r="AQ884" s="780">
        <f t="shared" si="2845"/>
        <v>0</v>
      </c>
      <c r="AR884" s="780">
        <f t="shared" si="2845"/>
        <v>0</v>
      </c>
      <c r="AS884" s="780">
        <f t="shared" si="2845"/>
        <v>0</v>
      </c>
      <c r="AT884" s="780">
        <f t="shared" si="2845"/>
        <v>0</v>
      </c>
      <c r="AU884" s="780">
        <f t="shared" si="2845"/>
        <v>0</v>
      </c>
      <c r="AV884" s="780">
        <f t="shared" si="2845"/>
        <v>0</v>
      </c>
      <c r="AW884" s="780">
        <f t="shared" si="2845"/>
        <v>0</v>
      </c>
      <c r="AX884" s="780"/>
      <c r="AY884" s="780"/>
      <c r="AZ884" s="780"/>
      <c r="BA884" s="780"/>
      <c r="BB884" s="780"/>
      <c r="BC884" s="779"/>
      <c r="BD884" s="780">
        <f>SUM(BD621)</f>
        <v>0</v>
      </c>
      <c r="BE884" s="780">
        <f t="shared" ref="BE884:BO884" si="2846">SUM(BE621)</f>
        <v>0</v>
      </c>
      <c r="BF884" s="780">
        <f t="shared" si="2846"/>
        <v>0</v>
      </c>
      <c r="BG884" s="780">
        <f t="shared" si="2846"/>
        <v>0</v>
      </c>
      <c r="BH884" s="780">
        <f t="shared" si="2846"/>
        <v>0</v>
      </c>
      <c r="BI884" s="780">
        <f t="shared" si="2846"/>
        <v>0</v>
      </c>
      <c r="BJ884" s="780">
        <f t="shared" si="2846"/>
        <v>0</v>
      </c>
      <c r="BK884" s="780">
        <f t="shared" si="2846"/>
        <v>0</v>
      </c>
      <c r="BL884" s="780">
        <f t="shared" si="2846"/>
        <v>0</v>
      </c>
      <c r="BM884" s="780">
        <f t="shared" si="2846"/>
        <v>0</v>
      </c>
      <c r="BN884" s="780">
        <f t="shared" si="2846"/>
        <v>0</v>
      </c>
      <c r="BO884" s="780">
        <f t="shared" si="2846"/>
        <v>0</v>
      </c>
      <c r="BP884" s="780"/>
      <c r="BQ884" s="780"/>
      <c r="BR884" s="780"/>
      <c r="BS884" s="780"/>
      <c r="BT884" s="780"/>
      <c r="BU884" s="779"/>
      <c r="BV884" s="780">
        <f>SUM(BV621)</f>
        <v>0</v>
      </c>
      <c r="BW884" s="780">
        <f>SUM(BW621)</f>
        <v>0</v>
      </c>
      <c r="BX884" s="780">
        <f>SUM(BX621)</f>
        <v>0</v>
      </c>
      <c r="BY884" s="780">
        <f>SUM(BY621)</f>
        <v>0</v>
      </c>
      <c r="BZ884" s="603">
        <f t="shared" si="2733"/>
        <v>0</v>
      </c>
      <c r="CA884" s="603">
        <f t="shared" si="2734"/>
        <v>0</v>
      </c>
      <c r="CB884" s="603">
        <f t="shared" si="2735"/>
        <v>0</v>
      </c>
      <c r="CC884" s="668">
        <f t="shared" si="2736"/>
        <v>0</v>
      </c>
      <c r="CD884" s="1072">
        <f t="shared" si="2809"/>
        <v>0</v>
      </c>
      <c r="CE884" s="1073">
        <f t="shared" si="2809"/>
        <v>0</v>
      </c>
      <c r="CF884" s="1073">
        <f t="shared" si="2809"/>
        <v>0</v>
      </c>
      <c r="CG884" s="1073">
        <f t="shared" si="2809"/>
        <v>0</v>
      </c>
      <c r="CH884" s="1073">
        <f t="shared" si="2809"/>
        <v>0</v>
      </c>
      <c r="CI884" s="1074">
        <f t="shared" si="2809"/>
        <v>0</v>
      </c>
      <c r="CJ884" s="1074">
        <f t="shared" si="2809"/>
        <v>0</v>
      </c>
      <c r="CK884" s="1073">
        <f t="shared" si="2809"/>
        <v>0</v>
      </c>
      <c r="CL884" s="1073">
        <f t="shared" si="2809"/>
        <v>0</v>
      </c>
      <c r="CM884" s="1073">
        <f t="shared" si="2809"/>
        <v>0</v>
      </c>
      <c r="CN884" s="1073">
        <f t="shared" si="2809"/>
        <v>0</v>
      </c>
      <c r="CO884" s="1072">
        <f t="shared" si="2809"/>
        <v>0</v>
      </c>
      <c r="CP884" s="1115" t="str">
        <f t="shared" si="2810"/>
        <v/>
      </c>
      <c r="CQ884" s="1082" t="str">
        <f t="shared" si="2810"/>
        <v/>
      </c>
      <c r="CR884" s="1083" t="str">
        <f t="shared" si="2810"/>
        <v/>
      </c>
      <c r="CS884" s="1083">
        <f t="shared" si="2810"/>
        <v>0</v>
      </c>
      <c r="CT884" s="1083">
        <f t="shared" si="2810"/>
        <v>0</v>
      </c>
      <c r="CU884" s="1083">
        <f t="shared" si="2810"/>
        <v>0</v>
      </c>
      <c r="CV884" s="1083">
        <f t="shared" si="2810"/>
        <v>0</v>
      </c>
      <c r="CW884" s="1084">
        <f t="shared" si="2810"/>
        <v>0</v>
      </c>
      <c r="CX884" s="1084">
        <f t="shared" si="2810"/>
        <v>0</v>
      </c>
      <c r="CY884" s="1084">
        <f t="shared" si="2810"/>
        <v>0</v>
      </c>
      <c r="CZ884" s="1083">
        <f t="shared" si="2810"/>
        <v>0</v>
      </c>
      <c r="DA884" s="1083">
        <f t="shared" si="2810"/>
        <v>0</v>
      </c>
      <c r="DB884" s="1083">
        <f t="shared" si="2810"/>
        <v>0</v>
      </c>
      <c r="DC884" s="1083">
        <f t="shared" si="2810"/>
        <v>0</v>
      </c>
      <c r="DD884" s="1083">
        <f t="shared" si="2810"/>
        <v>0</v>
      </c>
      <c r="DE884" s="1082" t="str">
        <f t="shared" si="2804"/>
        <v/>
      </c>
      <c r="DF884" s="1115" t="str">
        <f t="shared" si="2739"/>
        <v/>
      </c>
      <c r="DG884" s="631">
        <f t="shared" si="2740"/>
        <v>12</v>
      </c>
      <c r="DH884" s="96">
        <f t="shared" si="2741"/>
        <v>12</v>
      </c>
      <c r="DI884" s="96">
        <f t="shared" si="2742"/>
        <v>12</v>
      </c>
      <c r="DJ884" s="96">
        <f t="shared" si="2743"/>
        <v>12</v>
      </c>
      <c r="DK884" s="467"/>
      <c r="DL884" s="599"/>
      <c r="DM884" s="599"/>
      <c r="DN884" s="599"/>
      <c r="DO884" s="599"/>
      <c r="DP884" s="599"/>
      <c r="DQ884" s="599"/>
      <c r="DR884" s="599"/>
      <c r="DS884" s="782"/>
      <c r="DT884" s="468"/>
    </row>
    <row r="885" spans="1:124" s="470" customFormat="1" ht="15.75" customHeight="1">
      <c r="A885" s="44" t="str">
        <f>$A$624</f>
        <v>Poutry feet purchase</v>
      </c>
      <c r="B885" s="780">
        <f>SUM(B627)</f>
        <v>1.0008917452410601E-3</v>
      </c>
      <c r="C885" s="780">
        <f t="shared" ref="C885:M885" si="2847">SUM(C627)</f>
        <v>0</v>
      </c>
      <c r="D885" s="780">
        <f t="shared" si="2847"/>
        <v>0</v>
      </c>
      <c r="E885" s="780">
        <f t="shared" si="2847"/>
        <v>0</v>
      </c>
      <c r="F885" s="780">
        <f t="shared" si="2847"/>
        <v>0</v>
      </c>
      <c r="G885" s="780">
        <f t="shared" si="2847"/>
        <v>0</v>
      </c>
      <c r="H885" s="780">
        <f t="shared" si="2847"/>
        <v>4.6708281444582801E-4</v>
      </c>
      <c r="I885" s="780">
        <f t="shared" si="2847"/>
        <v>5.0954488848635796E-4</v>
      </c>
      <c r="J885" s="780">
        <f t="shared" si="2847"/>
        <v>4.311533671807644E-4</v>
      </c>
      <c r="K885" s="780">
        <f t="shared" si="2847"/>
        <v>4.6708281444582801E-4</v>
      </c>
      <c r="L885" s="780">
        <f t="shared" si="2847"/>
        <v>5.6049937733499376E-4</v>
      </c>
      <c r="M885" s="780">
        <f t="shared" si="2847"/>
        <v>1.2738622212158949E-3</v>
      </c>
      <c r="N885" s="780"/>
      <c r="O885" s="780"/>
      <c r="P885" s="780"/>
      <c r="Q885" s="780"/>
      <c r="R885" s="780"/>
      <c r="S885" s="779"/>
      <c r="T885" s="780">
        <f>SUM(T627)</f>
        <v>0</v>
      </c>
      <c r="U885" s="780">
        <f t="shared" ref="U885:AE885" si="2848">SUM(U627)</f>
        <v>5.0954488848635796E-4</v>
      </c>
      <c r="V885" s="780">
        <f t="shared" si="2848"/>
        <v>4.311533671807644E-4</v>
      </c>
      <c r="W885" s="780">
        <f t="shared" si="2848"/>
        <v>0</v>
      </c>
      <c r="X885" s="780">
        <f t="shared" si="2848"/>
        <v>0</v>
      </c>
      <c r="Y885" s="780">
        <f t="shared" si="2848"/>
        <v>0</v>
      </c>
      <c r="Z885" s="780">
        <f t="shared" si="2848"/>
        <v>0</v>
      </c>
      <c r="AA885" s="780">
        <f t="shared" si="2848"/>
        <v>3.7366625155666247E-4</v>
      </c>
      <c r="AB885" s="780">
        <f t="shared" si="2848"/>
        <v>1.0778834179519109E-3</v>
      </c>
      <c r="AC885" s="780">
        <f t="shared" si="2848"/>
        <v>2.8024968866749688E-4</v>
      </c>
      <c r="AD885" s="780">
        <f t="shared" si="2848"/>
        <v>0</v>
      </c>
      <c r="AE885" s="780">
        <f t="shared" si="2848"/>
        <v>5.6049937733499376E-4</v>
      </c>
      <c r="AF885" s="780"/>
      <c r="AG885" s="780"/>
      <c r="AH885" s="780"/>
      <c r="AI885" s="780"/>
      <c r="AJ885" s="780"/>
      <c r="AK885" s="779"/>
      <c r="AL885" s="780">
        <f>SUM(AL627)</f>
        <v>0</v>
      </c>
      <c r="AM885" s="780">
        <f t="shared" ref="AM885:AW885" si="2849">SUM(AM627)</f>
        <v>0</v>
      </c>
      <c r="AN885" s="780">
        <f t="shared" si="2849"/>
        <v>0</v>
      </c>
      <c r="AO885" s="780">
        <f t="shared" si="2849"/>
        <v>0</v>
      </c>
      <c r="AP885" s="780">
        <f t="shared" si="2849"/>
        <v>0</v>
      </c>
      <c r="AQ885" s="780">
        <f t="shared" si="2849"/>
        <v>0</v>
      </c>
      <c r="AR885" s="780">
        <f t="shared" si="2849"/>
        <v>0</v>
      </c>
      <c r="AS885" s="780">
        <f t="shared" si="2849"/>
        <v>0</v>
      </c>
      <c r="AT885" s="780">
        <f t="shared" si="2849"/>
        <v>0</v>
      </c>
      <c r="AU885" s="780">
        <f t="shared" si="2849"/>
        <v>0</v>
      </c>
      <c r="AV885" s="780">
        <f t="shared" si="2849"/>
        <v>0</v>
      </c>
      <c r="AW885" s="780">
        <f t="shared" si="2849"/>
        <v>0</v>
      </c>
      <c r="AX885" s="780"/>
      <c r="AY885" s="780"/>
      <c r="AZ885" s="780"/>
      <c r="BA885" s="780"/>
      <c r="BB885" s="780"/>
      <c r="BC885" s="779"/>
      <c r="BD885" s="780">
        <f>SUM(BD627)</f>
        <v>0</v>
      </c>
      <c r="BE885" s="780">
        <f t="shared" ref="BE885:BO885" si="2850">SUM(BE627)</f>
        <v>0</v>
      </c>
      <c r="BF885" s="780">
        <f t="shared" si="2850"/>
        <v>0</v>
      </c>
      <c r="BG885" s="780">
        <f t="shared" si="2850"/>
        <v>0</v>
      </c>
      <c r="BH885" s="780">
        <f t="shared" si="2850"/>
        <v>2.2419975093399751E-3</v>
      </c>
      <c r="BI885" s="780">
        <f t="shared" si="2850"/>
        <v>0</v>
      </c>
      <c r="BJ885" s="780">
        <f t="shared" si="2850"/>
        <v>0</v>
      </c>
      <c r="BK885" s="780">
        <f t="shared" si="2850"/>
        <v>0</v>
      </c>
      <c r="BL885" s="780">
        <f t="shared" si="2850"/>
        <v>0</v>
      </c>
      <c r="BM885" s="780">
        <f t="shared" si="2850"/>
        <v>0</v>
      </c>
      <c r="BN885" s="780">
        <f t="shared" si="2850"/>
        <v>0</v>
      </c>
      <c r="BO885" s="780">
        <f t="shared" si="2850"/>
        <v>0</v>
      </c>
      <c r="BP885" s="780"/>
      <c r="BQ885" s="780"/>
      <c r="BR885" s="780"/>
      <c r="BS885" s="780"/>
      <c r="BT885" s="780"/>
      <c r="BU885" s="779"/>
      <c r="BV885" s="780">
        <f>SUM(BV627)</f>
        <v>5.6049937733499376E-4</v>
      </c>
      <c r="BW885" s="780">
        <f>SUM(BW627)</f>
        <v>5.6049937733499376E-4</v>
      </c>
      <c r="BX885" s="780">
        <f>SUM(BX627)</f>
        <v>0</v>
      </c>
      <c r="BY885" s="780">
        <f>SUM(BY627)</f>
        <v>0</v>
      </c>
      <c r="BZ885" s="603">
        <f t="shared" si="2733"/>
        <v>3.4362550071348328E-4</v>
      </c>
      <c r="CA885" s="603">
        <f t="shared" si="2734"/>
        <v>2.1551135732262756E-4</v>
      </c>
      <c r="CB885" s="603">
        <f t="shared" si="2735"/>
        <v>0</v>
      </c>
      <c r="CC885" s="668">
        <f t="shared" si="2736"/>
        <v>0</v>
      </c>
      <c r="CD885" s="1072">
        <f t="shared" si="2809"/>
        <v>0</v>
      </c>
      <c r="CE885" s="1073">
        <f t="shared" si="2809"/>
        <v>0</v>
      </c>
      <c r="CF885" s="1073">
        <f t="shared" si="2809"/>
        <v>0</v>
      </c>
      <c r="CG885" s="1073">
        <f t="shared" si="2809"/>
        <v>0</v>
      </c>
      <c r="CH885" s="1073">
        <f t="shared" si="2809"/>
        <v>0</v>
      </c>
      <c r="CI885" s="1074">
        <f t="shared" si="2809"/>
        <v>0</v>
      </c>
      <c r="CJ885" s="1074">
        <f t="shared" si="2809"/>
        <v>0</v>
      </c>
      <c r="CK885" s="1073">
        <f t="shared" si="2809"/>
        <v>0</v>
      </c>
      <c r="CL885" s="1073">
        <f t="shared" si="2809"/>
        <v>0</v>
      </c>
      <c r="CM885" s="1073">
        <f t="shared" si="2809"/>
        <v>0</v>
      </c>
      <c r="CN885" s="1073">
        <f t="shared" si="2809"/>
        <v>0</v>
      </c>
      <c r="CO885" s="1072">
        <f t="shared" si="2809"/>
        <v>0</v>
      </c>
      <c r="CP885" s="1115" t="str">
        <f t="shared" si="2810"/>
        <v/>
      </c>
      <c r="CQ885" s="1082" t="str">
        <f t="shared" si="2810"/>
        <v/>
      </c>
      <c r="CR885" s="1083" t="str">
        <f t="shared" si="2810"/>
        <v/>
      </c>
      <c r="CS885" s="1083">
        <f t="shared" si="2810"/>
        <v>0</v>
      </c>
      <c r="CT885" s="1083">
        <f t="shared" si="2810"/>
        <v>0</v>
      </c>
      <c r="CU885" s="1083">
        <f t="shared" si="2810"/>
        <v>0</v>
      </c>
      <c r="CV885" s="1083">
        <f t="shared" si="2810"/>
        <v>0</v>
      </c>
      <c r="CW885" s="1084">
        <f t="shared" si="2810"/>
        <v>0</v>
      </c>
      <c r="CX885" s="1084">
        <f t="shared" si="2810"/>
        <v>0</v>
      </c>
      <c r="CY885" s="1084">
        <f t="shared" si="2810"/>
        <v>0</v>
      </c>
      <c r="CZ885" s="1083">
        <f t="shared" si="2810"/>
        <v>0</v>
      </c>
      <c r="DA885" s="1083">
        <f t="shared" si="2810"/>
        <v>0</v>
      </c>
      <c r="DB885" s="1083">
        <f t="shared" si="2810"/>
        <v>0</v>
      </c>
      <c r="DC885" s="1083">
        <f t="shared" si="2810"/>
        <v>0</v>
      </c>
      <c r="DD885" s="1083">
        <f t="shared" si="2810"/>
        <v>2.2419975093399751E-3</v>
      </c>
      <c r="DE885" s="1082" t="str">
        <f t="shared" si="2804"/>
        <v/>
      </c>
      <c r="DF885" s="1115" t="str">
        <f t="shared" si="2739"/>
        <v/>
      </c>
      <c r="DG885" s="631">
        <f t="shared" si="2740"/>
        <v>12</v>
      </c>
      <c r="DH885" s="96">
        <f t="shared" si="2741"/>
        <v>12</v>
      </c>
      <c r="DI885" s="96">
        <f t="shared" si="2742"/>
        <v>12</v>
      </c>
      <c r="DJ885" s="96">
        <f t="shared" si="2743"/>
        <v>12</v>
      </c>
      <c r="DK885" s="467"/>
      <c r="DL885" s="599"/>
      <c r="DM885" s="599"/>
      <c r="DN885" s="599"/>
      <c r="DO885" s="599"/>
      <c r="DP885" s="599"/>
      <c r="DQ885" s="599"/>
      <c r="DR885" s="599"/>
      <c r="DS885" s="782"/>
      <c r="DT885" s="468"/>
    </row>
    <row r="886" spans="1:124" s="470" customFormat="1" ht="15.75" customHeight="1">
      <c r="A886" s="44" t="str">
        <f>$A$630</f>
        <v>Baking flour purchase: unit</v>
      </c>
      <c r="B886" s="780">
        <f>SUM(B633)</f>
        <v>3.8881152819782952E-2</v>
      </c>
      <c r="C886" s="780">
        <f t="shared" ref="C886:M886" si="2851">SUM(C633)</f>
        <v>4.5361344956413446E-2</v>
      </c>
      <c r="D886" s="780">
        <f t="shared" si="2851"/>
        <v>6.8042017434620169E-2</v>
      </c>
      <c r="E886" s="780">
        <f t="shared" si="2851"/>
        <v>4.5361344956413446E-2</v>
      </c>
      <c r="F886" s="780">
        <f t="shared" si="2851"/>
        <v>0</v>
      </c>
      <c r="G886" s="780">
        <f t="shared" si="2851"/>
        <v>4.9485103588814666E-2</v>
      </c>
      <c r="H886" s="780">
        <f t="shared" si="2851"/>
        <v>4.5361344956413446E-2</v>
      </c>
      <c r="I886" s="780">
        <f t="shared" si="2851"/>
        <v>4.9485103588814666E-2</v>
      </c>
      <c r="J886" s="780">
        <f t="shared" si="2851"/>
        <v>4.1872010728997024E-2</v>
      </c>
      <c r="K886" s="780">
        <f t="shared" si="2851"/>
        <v>1.5120448318804484E-2</v>
      </c>
      <c r="L886" s="780">
        <f t="shared" si="2851"/>
        <v>0</v>
      </c>
      <c r="M886" s="780">
        <f t="shared" si="2851"/>
        <v>0</v>
      </c>
      <c r="N886" s="780"/>
      <c r="O886" s="780"/>
      <c r="P886" s="780"/>
      <c r="Q886" s="780"/>
      <c r="R886" s="780"/>
      <c r="S886" s="779"/>
      <c r="T886" s="780">
        <f>SUM(T633)</f>
        <v>4.5361344956413446E-2</v>
      </c>
      <c r="U886" s="780">
        <f t="shared" ref="U886:AE886" si="2852">SUM(U633)</f>
        <v>4.9485103588814666E-2</v>
      </c>
      <c r="V886" s="780">
        <f t="shared" si="2852"/>
        <v>4.1872010728997024E-2</v>
      </c>
      <c r="W886" s="780">
        <f t="shared" si="2852"/>
        <v>4.9485103588814666E-2</v>
      </c>
      <c r="X886" s="780">
        <f t="shared" si="2852"/>
        <v>6.8042017434620169E-2</v>
      </c>
      <c r="Y886" s="780">
        <f t="shared" si="2852"/>
        <v>5.4433613947696136E-2</v>
      </c>
      <c r="Z886" s="780">
        <f t="shared" si="2852"/>
        <v>4.9485103588814666E-2</v>
      </c>
      <c r="AA886" s="780">
        <f t="shared" si="2852"/>
        <v>3.6289075965130764E-2</v>
      </c>
      <c r="AB886" s="780">
        <f t="shared" si="2852"/>
        <v>4.1872010728997024E-2</v>
      </c>
      <c r="AC886" s="780">
        <f t="shared" si="2852"/>
        <v>2.7216806973848068E-2</v>
      </c>
      <c r="AD886" s="780">
        <f t="shared" si="2852"/>
        <v>0</v>
      </c>
      <c r="AE886" s="780">
        <f t="shared" si="2852"/>
        <v>5.4433613947696136E-2</v>
      </c>
      <c r="AF886" s="780"/>
      <c r="AG886" s="780"/>
      <c r="AH886" s="780"/>
      <c r="AI886" s="780"/>
      <c r="AJ886" s="780"/>
      <c r="AK886" s="779"/>
      <c r="AL886" s="780">
        <f>SUM(AL633)</f>
        <v>5.4433613947696136E-2</v>
      </c>
      <c r="AM886" s="780">
        <f t="shared" ref="AM886:AW886" si="2853">SUM(AM633)</f>
        <v>5.4433613947696136E-2</v>
      </c>
      <c r="AN886" s="780">
        <f t="shared" si="2853"/>
        <v>6.0481793275217924E-2</v>
      </c>
      <c r="AO886" s="780">
        <f t="shared" si="2853"/>
        <v>4.5361344956413446E-2</v>
      </c>
      <c r="AP886" s="780">
        <f t="shared" si="2853"/>
        <v>4.5361344956413446E-2</v>
      </c>
      <c r="AQ886" s="780">
        <f t="shared" si="2853"/>
        <v>6.0481793275217924E-2</v>
      </c>
      <c r="AR886" s="780">
        <f t="shared" si="2853"/>
        <v>4.5361344956413446E-2</v>
      </c>
      <c r="AS886" s="780">
        <f t="shared" si="2853"/>
        <v>9.0722689912826893E-2</v>
      </c>
      <c r="AT886" s="780">
        <f t="shared" si="2853"/>
        <v>6.8042017434620169E-2</v>
      </c>
      <c r="AU886" s="780">
        <f t="shared" si="2853"/>
        <v>4.5361344956413446E-2</v>
      </c>
      <c r="AV886" s="780">
        <f t="shared" si="2853"/>
        <v>4.5361344956413446E-2</v>
      </c>
      <c r="AW886" s="780">
        <f t="shared" si="2853"/>
        <v>9.0722689912826893E-2</v>
      </c>
      <c r="AX886" s="780"/>
      <c r="AY886" s="780"/>
      <c r="AZ886" s="780"/>
      <c r="BA886" s="780"/>
      <c r="BB886" s="780"/>
      <c r="BC886" s="779"/>
      <c r="BD886" s="780">
        <f>SUM(BD633)</f>
        <v>6.8042017434620169E-2</v>
      </c>
      <c r="BE886" s="780">
        <f t="shared" ref="BE886:BO886" si="2854">SUM(BE633)</f>
        <v>5.4433613947696136E-2</v>
      </c>
      <c r="BF886" s="780">
        <f t="shared" si="2854"/>
        <v>6.8042017434620169E-2</v>
      </c>
      <c r="BG886" s="780">
        <f t="shared" si="2854"/>
        <v>9.0722689912826893E-2</v>
      </c>
      <c r="BH886" s="780">
        <f t="shared" si="2854"/>
        <v>0.10886722789539227</v>
      </c>
      <c r="BI886" s="780">
        <f t="shared" si="2854"/>
        <v>7.7762305639565904E-2</v>
      </c>
      <c r="BJ886" s="780">
        <f t="shared" si="2854"/>
        <v>5.4433613947696136E-2</v>
      </c>
      <c r="BK886" s="780">
        <f t="shared" si="2854"/>
        <v>6.8042017434620169E-2</v>
      </c>
      <c r="BL886" s="780">
        <f t="shared" si="2854"/>
        <v>6.0481793275217924E-2</v>
      </c>
      <c r="BM886" s="780">
        <f t="shared" si="2854"/>
        <v>4.5361344956413446E-2</v>
      </c>
      <c r="BN886" s="780">
        <f t="shared" si="2854"/>
        <v>6.0481793275217924E-2</v>
      </c>
      <c r="BO886" s="780">
        <f t="shared" si="2854"/>
        <v>5.4433613947696136E-2</v>
      </c>
      <c r="BP886" s="780"/>
      <c r="BQ886" s="780"/>
      <c r="BR886" s="780"/>
      <c r="BS886" s="780"/>
      <c r="BT886" s="780"/>
      <c r="BU886" s="779"/>
      <c r="BV886" s="780">
        <f>SUM(BV633)</f>
        <v>5.4433613947696136E-2</v>
      </c>
      <c r="BW886" s="780">
        <f>SUM(BW633)</f>
        <v>5.4433613947696136E-2</v>
      </c>
      <c r="BX886" s="780">
        <f>SUM(BX633)</f>
        <v>5.4433613947696136E-2</v>
      </c>
      <c r="BY886" s="780">
        <f>SUM(BY633)</f>
        <v>6.8042017434620169E-2</v>
      </c>
      <c r="BZ886" s="603">
        <f t="shared" si="2733"/>
        <v>3.309278539144541E-2</v>
      </c>
      <c r="CA886" s="603">
        <f t="shared" si="2734"/>
        <v>4.4993378801522273E-2</v>
      </c>
      <c r="CB886" s="603">
        <f t="shared" si="2735"/>
        <v>5.7004090161892895E-2</v>
      </c>
      <c r="CC886" s="668">
        <f t="shared" si="2736"/>
        <v>6.5687547624977763E-2</v>
      </c>
      <c r="CD886" s="1072">
        <f t="shared" si="2809"/>
        <v>4.5361344956413446E-2</v>
      </c>
      <c r="CE886" s="1073">
        <f t="shared" si="2809"/>
        <v>4.5361344956413446E-2</v>
      </c>
      <c r="CF886" s="1073">
        <f t="shared" si="2809"/>
        <v>4.5361344956413446E-2</v>
      </c>
      <c r="CG886" s="1073">
        <f t="shared" si="2809"/>
        <v>4.5361344956413446E-2</v>
      </c>
      <c r="CH886" s="1073">
        <f t="shared" si="2809"/>
        <v>4.5361344956413446E-2</v>
      </c>
      <c r="CI886" s="1074">
        <f t="shared" si="2809"/>
        <v>5.4433613947696136E-2</v>
      </c>
      <c r="CJ886" s="1074">
        <f t="shared" si="2809"/>
        <v>5.4433613947696136E-2</v>
      </c>
      <c r="CK886" s="1073">
        <f t="shared" si="2809"/>
        <v>6.0481793275217924E-2</v>
      </c>
      <c r="CL886" s="1073">
        <f t="shared" si="2809"/>
        <v>6.0481793275217924E-2</v>
      </c>
      <c r="CM886" s="1073">
        <f t="shared" si="2809"/>
        <v>6.8042017434620169E-2</v>
      </c>
      <c r="CN886" s="1073">
        <f t="shared" si="2809"/>
        <v>9.0722689912826893E-2</v>
      </c>
      <c r="CO886" s="1072">
        <f t="shared" si="2809"/>
        <v>9.0722689912826893E-2</v>
      </c>
      <c r="CP886" s="1115" t="str">
        <f t="shared" si="2810"/>
        <v/>
      </c>
      <c r="CQ886" s="1082" t="str">
        <f t="shared" si="2810"/>
        <v/>
      </c>
      <c r="CR886" s="1083" t="str">
        <f t="shared" si="2810"/>
        <v/>
      </c>
      <c r="CS886" s="1083">
        <f t="shared" si="2810"/>
        <v>4.5361344956413446E-2</v>
      </c>
      <c r="CT886" s="1083">
        <f t="shared" si="2810"/>
        <v>5.4433613947696136E-2</v>
      </c>
      <c r="CU886" s="1083">
        <f t="shared" si="2810"/>
        <v>5.4433613947696136E-2</v>
      </c>
      <c r="CV886" s="1083">
        <f t="shared" si="2810"/>
        <v>5.4433613947696136E-2</v>
      </c>
      <c r="CW886" s="1084">
        <f t="shared" si="2810"/>
        <v>6.0481793275217924E-2</v>
      </c>
      <c r="CX886" s="1084">
        <f t="shared" si="2810"/>
        <v>6.0481793275217924E-2</v>
      </c>
      <c r="CY886" s="1084">
        <f t="shared" si="2810"/>
        <v>6.8042017434620169E-2</v>
      </c>
      <c r="CZ886" s="1083">
        <f t="shared" si="2810"/>
        <v>6.8042017434620169E-2</v>
      </c>
      <c r="DA886" s="1083">
        <f t="shared" si="2810"/>
        <v>6.8042017434620169E-2</v>
      </c>
      <c r="DB886" s="1083">
        <f t="shared" si="2810"/>
        <v>7.7762305639565904E-2</v>
      </c>
      <c r="DC886" s="1083">
        <f t="shared" si="2810"/>
        <v>9.0722689912826893E-2</v>
      </c>
      <c r="DD886" s="1083">
        <f t="shared" si="2810"/>
        <v>0.10886722789539227</v>
      </c>
      <c r="DE886" s="1082" t="str">
        <f t="shared" si="2804"/>
        <v/>
      </c>
      <c r="DF886" s="1115" t="str">
        <f t="shared" si="2739"/>
        <v/>
      </c>
      <c r="DG886" s="631">
        <f t="shared" si="2740"/>
        <v>12</v>
      </c>
      <c r="DH886" s="96">
        <f t="shared" si="2741"/>
        <v>12</v>
      </c>
      <c r="DI886" s="96">
        <f t="shared" si="2742"/>
        <v>12</v>
      </c>
      <c r="DJ886" s="96">
        <f t="shared" si="2743"/>
        <v>12</v>
      </c>
      <c r="DK886" s="467"/>
      <c r="DL886" s="599"/>
      <c r="DM886" s="599"/>
      <c r="DN886" s="599"/>
      <c r="DO886" s="599"/>
      <c r="DP886" s="599"/>
      <c r="DQ886" s="599"/>
      <c r="DR886" s="599"/>
      <c r="DS886" s="782"/>
      <c r="DT886" s="468"/>
    </row>
    <row r="887" spans="1:124" s="470" customFormat="1" ht="15.75" customHeight="1">
      <c r="A887" s="993" t="str">
        <f>$A$636</f>
        <v>Other purchase -- see Data 4</v>
      </c>
      <c r="B887" s="780">
        <f>SUM(B640)</f>
        <v>0.13667991460594203</v>
      </c>
      <c r="C887" s="780">
        <f t="shared" ref="C887:M887" si="2855">SUM(C640)</f>
        <v>1.7675282689912829E-2</v>
      </c>
      <c r="D887" s="780">
        <f t="shared" si="2855"/>
        <v>3.314115504358655E-2</v>
      </c>
      <c r="E887" s="780">
        <f t="shared" si="2855"/>
        <v>1.7675282689912829E-2</v>
      </c>
      <c r="F887" s="780">
        <f t="shared" si="2855"/>
        <v>5.6284565379825659E-2</v>
      </c>
      <c r="G887" s="780">
        <f t="shared" si="2855"/>
        <v>0.12051329106758749</v>
      </c>
      <c r="H887" s="780">
        <f t="shared" si="2855"/>
        <v>7.0701130759651305E-4</v>
      </c>
      <c r="I887" s="780">
        <f t="shared" si="2855"/>
        <v>0.12051329106758749</v>
      </c>
      <c r="J887" s="780">
        <f t="shared" si="2855"/>
        <v>0.10197278474949709</v>
      </c>
      <c r="K887" s="780">
        <f t="shared" si="2855"/>
        <v>7.0701130759651315E-2</v>
      </c>
      <c r="L887" s="780">
        <f t="shared" si="2855"/>
        <v>0</v>
      </c>
      <c r="M887" s="780">
        <f t="shared" si="2855"/>
        <v>0</v>
      </c>
      <c r="N887" s="780"/>
      <c r="O887" s="780"/>
      <c r="P887" s="780"/>
      <c r="Q887" s="780"/>
      <c r="R887" s="780"/>
      <c r="S887" s="779"/>
      <c r="T887" s="780">
        <f>SUM(T640)</f>
        <v>0</v>
      </c>
      <c r="U887" s="780">
        <f t="shared" ref="U887:AE887" si="2856">SUM(U640)</f>
        <v>5.0025762481603071E-2</v>
      </c>
      <c r="V887" s="780">
        <f t="shared" si="2856"/>
        <v>1.1238577641536546E-2</v>
      </c>
      <c r="W887" s="780">
        <f t="shared" si="2856"/>
        <v>9.6410632854069967E-3</v>
      </c>
      <c r="X887" s="780">
        <f t="shared" si="2856"/>
        <v>3.8147381693648813E-2</v>
      </c>
      <c r="Y887" s="780">
        <f t="shared" si="2856"/>
        <v>2.1210339227895388E-2</v>
      </c>
      <c r="Z887" s="780">
        <f t="shared" si="2856"/>
        <v>2.4102658213517487E-2</v>
      </c>
      <c r="AA887" s="780">
        <f t="shared" si="2856"/>
        <v>1.7675282689912829E-2</v>
      </c>
      <c r="AB887" s="780">
        <f t="shared" si="2856"/>
        <v>2.0394556949899417E-2</v>
      </c>
      <c r="AC887" s="780">
        <f t="shared" si="2856"/>
        <v>1.325646201743462E-2</v>
      </c>
      <c r="AD887" s="780">
        <f t="shared" si="2856"/>
        <v>0</v>
      </c>
      <c r="AE887" s="780">
        <f t="shared" si="2856"/>
        <v>2.1210339227895388E-2</v>
      </c>
      <c r="AF887" s="780"/>
      <c r="AG887" s="780"/>
      <c r="AH887" s="780"/>
      <c r="AI887" s="780"/>
      <c r="AJ887" s="780"/>
      <c r="AK887" s="779"/>
      <c r="AL887" s="780">
        <f>SUM(AL640)</f>
        <v>0</v>
      </c>
      <c r="AM887" s="780">
        <f t="shared" ref="AM887:AW887" si="2857">SUM(AM640)</f>
        <v>0</v>
      </c>
      <c r="AN887" s="780">
        <f t="shared" si="2857"/>
        <v>0</v>
      </c>
      <c r="AO887" s="780">
        <f t="shared" si="2857"/>
        <v>0</v>
      </c>
      <c r="AP887" s="780">
        <f t="shared" si="2857"/>
        <v>2.2094103362391031E-2</v>
      </c>
      <c r="AQ887" s="780">
        <f t="shared" si="2857"/>
        <v>2.4549003735990036E-2</v>
      </c>
      <c r="AR887" s="780">
        <f t="shared" si="2857"/>
        <v>4.4188206724782061E-2</v>
      </c>
      <c r="AS887" s="780">
        <f t="shared" si="2857"/>
        <v>9.5050266500622649E-2</v>
      </c>
      <c r="AT887" s="780">
        <f t="shared" si="2857"/>
        <v>5.005389788293897E-3</v>
      </c>
      <c r="AU887" s="780">
        <f t="shared" si="2857"/>
        <v>2.2094103362391031E-2</v>
      </c>
      <c r="AV887" s="780">
        <f t="shared" si="2857"/>
        <v>4.4188206724782061E-2</v>
      </c>
      <c r="AW887" s="780">
        <f t="shared" si="2857"/>
        <v>4.4188206724782061E-2</v>
      </c>
      <c r="AX887" s="780"/>
      <c r="AY887" s="780"/>
      <c r="AZ887" s="780"/>
      <c r="BA887" s="780"/>
      <c r="BB887" s="780"/>
      <c r="BC887" s="779"/>
      <c r="BD887" s="780">
        <f>SUM(BD640)</f>
        <v>3.2610896562889166E-2</v>
      </c>
      <c r="BE887" s="780">
        <f t="shared" ref="BE887:BO887" si="2858">SUM(BE640)</f>
        <v>2.6088717250311332E-2</v>
      </c>
      <c r="BF887" s="780">
        <f t="shared" si="2858"/>
        <v>3.2610896562889166E-2</v>
      </c>
      <c r="BG887" s="780">
        <f t="shared" si="2858"/>
        <v>4.3481195417185557E-2</v>
      </c>
      <c r="BH887" s="780">
        <f t="shared" si="2858"/>
        <v>5.2177434500622663E-2</v>
      </c>
      <c r="BI887" s="780">
        <f t="shared" si="2858"/>
        <v>3.7269596071873329E-2</v>
      </c>
      <c r="BJ887" s="780">
        <f t="shared" si="2858"/>
        <v>2.6088717250311332E-2</v>
      </c>
      <c r="BK887" s="780">
        <f t="shared" si="2858"/>
        <v>6.6282310087173099E-2</v>
      </c>
      <c r="BL887" s="780">
        <f t="shared" si="2858"/>
        <v>2.9458804483188047E-2</v>
      </c>
      <c r="BM887" s="780">
        <f t="shared" si="2858"/>
        <v>8.8376413449564123E-2</v>
      </c>
      <c r="BN887" s="780">
        <f t="shared" si="2858"/>
        <v>2.9458804483188047E-2</v>
      </c>
      <c r="BO887" s="780">
        <f t="shared" si="2858"/>
        <v>2.651292403486924E-2</v>
      </c>
      <c r="BP887" s="780"/>
      <c r="BQ887" s="780"/>
      <c r="BR887" s="780"/>
      <c r="BS887" s="780"/>
      <c r="BT887" s="780"/>
      <c r="BU887" s="779"/>
      <c r="BV887" s="780">
        <f>SUM(BV640)</f>
        <v>5.1727575093399751E-2</v>
      </c>
      <c r="BW887" s="780">
        <f>SUM(BW640)</f>
        <v>5.1727575093399751E-2</v>
      </c>
      <c r="BX887" s="780">
        <f>SUM(BX640)</f>
        <v>3.0517235865504359E-2</v>
      </c>
      <c r="BY887" s="780">
        <f>SUM(BY640)</f>
        <v>3.314115504358655E-2</v>
      </c>
      <c r="BZ887" s="603">
        <f t="shared" si="2733"/>
        <v>5.3918379475515789E-2</v>
      </c>
      <c r="CA887" s="603">
        <f t="shared" si="2734"/>
        <v>1.7687666094714748E-2</v>
      </c>
      <c r="CB887" s="603">
        <f t="shared" si="2735"/>
        <v>2.0630722042341221E-2</v>
      </c>
      <c r="CC887" s="668">
        <f t="shared" si="2736"/>
        <v>3.7595157945418976E-2</v>
      </c>
      <c r="CD887" s="1072">
        <f t="shared" si="2809"/>
        <v>0</v>
      </c>
      <c r="CE887" s="1073">
        <f t="shared" si="2809"/>
        <v>0</v>
      </c>
      <c r="CF887" s="1073">
        <f t="shared" si="2809"/>
        <v>0</v>
      </c>
      <c r="CG887" s="1073">
        <f t="shared" si="2809"/>
        <v>0</v>
      </c>
      <c r="CH887" s="1073">
        <f t="shared" si="2809"/>
        <v>5.005389788293897E-3</v>
      </c>
      <c r="CI887" s="1074">
        <f t="shared" si="2809"/>
        <v>2.2094103362391031E-2</v>
      </c>
      <c r="CJ887" s="1074">
        <f t="shared" si="2809"/>
        <v>2.2094103362391031E-2</v>
      </c>
      <c r="CK887" s="1073">
        <f t="shared" si="2809"/>
        <v>2.4549003735990036E-2</v>
      </c>
      <c r="CL887" s="1073">
        <f t="shared" si="2809"/>
        <v>4.4188206724782061E-2</v>
      </c>
      <c r="CM887" s="1073">
        <f t="shared" si="2809"/>
        <v>4.4188206724782061E-2</v>
      </c>
      <c r="CN887" s="1073">
        <f t="shared" si="2809"/>
        <v>4.4188206724782061E-2</v>
      </c>
      <c r="CO887" s="1072">
        <f t="shared" si="2809"/>
        <v>9.5050266500622649E-2</v>
      </c>
      <c r="CP887" s="1115" t="str">
        <f t="shared" si="2810"/>
        <v/>
      </c>
      <c r="CQ887" s="1082" t="str">
        <f t="shared" si="2810"/>
        <v/>
      </c>
      <c r="CR887" s="1083" t="str">
        <f t="shared" si="2810"/>
        <v/>
      </c>
      <c r="CS887" s="1083">
        <f t="shared" si="2810"/>
        <v>2.6088717250311332E-2</v>
      </c>
      <c r="CT887" s="1083">
        <f t="shared" si="2810"/>
        <v>2.6088717250311332E-2</v>
      </c>
      <c r="CU887" s="1083">
        <f t="shared" si="2810"/>
        <v>2.651292403486924E-2</v>
      </c>
      <c r="CV887" s="1083">
        <f t="shared" si="2810"/>
        <v>2.9458804483188047E-2</v>
      </c>
      <c r="CW887" s="1084">
        <f t="shared" si="2810"/>
        <v>2.9458804483188047E-2</v>
      </c>
      <c r="CX887" s="1084">
        <f t="shared" si="2810"/>
        <v>3.2610896562889166E-2</v>
      </c>
      <c r="CY887" s="1084">
        <f t="shared" si="2810"/>
        <v>3.2610896562889166E-2</v>
      </c>
      <c r="CZ887" s="1083">
        <f t="shared" si="2810"/>
        <v>3.7269596071873329E-2</v>
      </c>
      <c r="DA887" s="1083">
        <f t="shared" si="2810"/>
        <v>4.3481195417185557E-2</v>
      </c>
      <c r="DB887" s="1083">
        <f t="shared" si="2810"/>
        <v>5.2177434500622663E-2</v>
      </c>
      <c r="DC887" s="1083">
        <f t="shared" si="2810"/>
        <v>6.6282310087173099E-2</v>
      </c>
      <c r="DD887" s="1083">
        <f t="shared" si="2810"/>
        <v>8.8376413449564123E-2</v>
      </c>
      <c r="DE887" s="1082" t="str">
        <f t="shared" si="2804"/>
        <v/>
      </c>
      <c r="DF887" s="1115" t="str">
        <f t="shared" si="2739"/>
        <v/>
      </c>
      <c r="DG887" s="631">
        <f t="shared" si="2740"/>
        <v>12</v>
      </c>
      <c r="DH887" s="96">
        <f t="shared" si="2741"/>
        <v>12</v>
      </c>
      <c r="DI887" s="96">
        <f t="shared" si="2742"/>
        <v>12</v>
      </c>
      <c r="DJ887" s="96">
        <f t="shared" si="2743"/>
        <v>12</v>
      </c>
      <c r="DK887" s="467"/>
      <c r="DL887" s="599"/>
      <c r="DM887" s="599"/>
      <c r="DN887" s="599"/>
      <c r="DO887" s="599"/>
      <c r="DP887" s="599"/>
      <c r="DQ887" s="599"/>
      <c r="DR887" s="599"/>
      <c r="DS887" s="782"/>
      <c r="DT887" s="468"/>
    </row>
    <row r="888" spans="1:124" s="470" customFormat="1" ht="15.75" customHeight="1">
      <c r="A888" s="777" t="s">
        <v>23</v>
      </c>
      <c r="B888" s="779"/>
      <c r="C888" s="779"/>
      <c r="D888" s="779"/>
      <c r="E888" s="779"/>
      <c r="F888" s="779"/>
      <c r="G888" s="779"/>
      <c r="H888" s="779"/>
      <c r="I888" s="779"/>
      <c r="J888" s="779"/>
      <c r="K888" s="779"/>
      <c r="L888" s="779"/>
      <c r="M888" s="779"/>
      <c r="N888" s="779"/>
      <c r="O888" s="779"/>
      <c r="P888" s="779"/>
      <c r="Q888" s="779"/>
      <c r="R888" s="779"/>
      <c r="S888" s="754"/>
      <c r="T888" s="779"/>
      <c r="U888" s="779"/>
      <c r="V888" s="779"/>
      <c r="W888" s="779"/>
      <c r="X888" s="779"/>
      <c r="Y888" s="779"/>
      <c r="Z888" s="779"/>
      <c r="AA888" s="779"/>
      <c r="AB888" s="779"/>
      <c r="AC888" s="779"/>
      <c r="AD888" s="779"/>
      <c r="AE888" s="779"/>
      <c r="AF888" s="779"/>
      <c r="AG888" s="779"/>
      <c r="AH888" s="779"/>
      <c r="AI888" s="779"/>
      <c r="AJ888" s="779"/>
      <c r="AK888" s="754"/>
      <c r="AL888" s="779"/>
      <c r="AM888" s="779"/>
      <c r="AN888" s="779"/>
      <c r="AO888" s="779"/>
      <c r="AP888" s="779"/>
      <c r="AQ888" s="779"/>
      <c r="AR888" s="779"/>
      <c r="AS888" s="779"/>
      <c r="AT888" s="779"/>
      <c r="AU888" s="779"/>
      <c r="AV888" s="779"/>
      <c r="AW888" s="779"/>
      <c r="AX888" s="779"/>
      <c r="AY888" s="779"/>
      <c r="AZ888" s="779"/>
      <c r="BA888" s="779"/>
      <c r="BB888" s="779"/>
      <c r="BC888" s="754"/>
      <c r="BD888" s="779"/>
      <c r="BE888" s="779"/>
      <c r="BF888" s="779"/>
      <c r="BG888" s="779"/>
      <c r="BH888" s="779"/>
      <c r="BI888" s="779"/>
      <c r="BJ888" s="779"/>
      <c r="BK888" s="779"/>
      <c r="BL888" s="779"/>
      <c r="BM888" s="779"/>
      <c r="BN888" s="779"/>
      <c r="BO888" s="779"/>
      <c r="BP888" s="779"/>
      <c r="BQ888" s="779"/>
      <c r="BR888" s="779"/>
      <c r="BS888" s="779"/>
      <c r="BT888" s="779"/>
      <c r="BU888" s="754"/>
      <c r="BV888" s="779"/>
      <c r="BW888" s="779"/>
      <c r="BX888" s="779"/>
      <c r="BY888" s="779"/>
      <c r="BZ888" s="783"/>
      <c r="CA888" s="783"/>
      <c r="CB888" s="783"/>
      <c r="CC888" s="783"/>
      <c r="CD888" s="1075"/>
      <c r="CE888" s="1099"/>
      <c r="CF888" s="1099"/>
      <c r="CG888" s="1099"/>
      <c r="CH888" s="1099"/>
      <c r="CI888" s="1099"/>
      <c r="CJ888" s="1099"/>
      <c r="CK888" s="1099"/>
      <c r="CL888" s="1099"/>
      <c r="CM888" s="1099"/>
      <c r="CN888" s="1099"/>
      <c r="CO888" s="1075"/>
      <c r="CP888" s="598"/>
      <c r="CQ888" s="188"/>
      <c r="CR888" s="188"/>
      <c r="CS888" s="188"/>
      <c r="CT888" s="188"/>
      <c r="CU888" s="188"/>
      <c r="CV888" s="598"/>
      <c r="CW888" s="598"/>
      <c r="CX888" s="598"/>
      <c r="CY888" s="598"/>
      <c r="CZ888" s="598"/>
      <c r="DA888" s="598"/>
      <c r="DB888" s="598"/>
      <c r="DC888" s="598"/>
      <c r="DD888" s="598"/>
      <c r="DE888" s="598"/>
      <c r="DF888" s="598"/>
      <c r="DG888" s="466"/>
      <c r="DH888" s="190"/>
      <c r="DI888" s="190"/>
      <c r="DJ888" s="190"/>
      <c r="DK888" s="467"/>
      <c r="DL888" s="468"/>
      <c r="DM888" s="468"/>
      <c r="DN888" s="468"/>
      <c r="DO888" s="468"/>
      <c r="DP888" s="468"/>
      <c r="DQ888" s="468"/>
      <c r="DR888" s="468"/>
      <c r="DS888" s="784"/>
      <c r="DT888" s="468"/>
    </row>
    <row r="889" spans="1:124" s="470" customFormat="1" ht="15.75" customHeight="1">
      <c r="A889" s="598" t="str">
        <f>A666</f>
        <v>School feeding: no. children</v>
      </c>
      <c r="B889" s="780">
        <f t="shared" ref="B889:M889" si="2859">SUM(B667)</f>
        <v>0.1020408163265306</v>
      </c>
      <c r="C889" s="780">
        <f t="shared" si="2859"/>
        <v>7.9365079365079375E-2</v>
      </c>
      <c r="D889" s="780">
        <f t="shared" si="2859"/>
        <v>0.14880952380952381</v>
      </c>
      <c r="E889" s="780">
        <f t="shared" si="2859"/>
        <v>9.9206349206349201E-2</v>
      </c>
      <c r="F889" s="780">
        <f t="shared" si="2859"/>
        <v>0.1388888888888889</v>
      </c>
      <c r="G889" s="780">
        <f t="shared" si="2859"/>
        <v>0.10822510822510822</v>
      </c>
      <c r="H889" s="780">
        <f t="shared" si="2859"/>
        <v>0.1388888888888889</v>
      </c>
      <c r="I889" s="780">
        <f t="shared" si="2859"/>
        <v>8.6580086580086577E-2</v>
      </c>
      <c r="J889" s="780">
        <f t="shared" si="2859"/>
        <v>9.1575091575091583E-2</v>
      </c>
      <c r="K889" s="780">
        <f t="shared" si="2859"/>
        <v>7.9365079365079375E-2</v>
      </c>
      <c r="L889" s="780">
        <f t="shared" si="2859"/>
        <v>0.11904761904761904</v>
      </c>
      <c r="M889" s="780">
        <f t="shared" si="2859"/>
        <v>0.10822510822510822</v>
      </c>
      <c r="N889" s="780"/>
      <c r="O889" s="780"/>
      <c r="P889" s="780"/>
      <c r="Q889" s="780"/>
      <c r="R889" s="780"/>
      <c r="S889" s="779"/>
      <c r="T889" s="780">
        <f t="shared" ref="T889:AE889" si="2860">SUM(T667)</f>
        <v>0</v>
      </c>
      <c r="U889" s="780">
        <f t="shared" si="2860"/>
        <v>0</v>
      </c>
      <c r="V889" s="780">
        <f t="shared" si="2860"/>
        <v>0</v>
      </c>
      <c r="W889" s="780">
        <f t="shared" si="2860"/>
        <v>0</v>
      </c>
      <c r="X889" s="780">
        <f t="shared" si="2860"/>
        <v>0</v>
      </c>
      <c r="Y889" s="780">
        <f t="shared" si="2860"/>
        <v>0</v>
      </c>
      <c r="Z889" s="780">
        <f t="shared" si="2860"/>
        <v>0</v>
      </c>
      <c r="AA889" s="780">
        <f t="shared" si="2860"/>
        <v>0</v>
      </c>
      <c r="AB889" s="780">
        <f t="shared" si="2860"/>
        <v>0</v>
      </c>
      <c r="AC889" s="780">
        <f t="shared" si="2860"/>
        <v>0</v>
      </c>
      <c r="AD889" s="780">
        <f t="shared" si="2860"/>
        <v>0</v>
      </c>
      <c r="AE889" s="780">
        <f t="shared" si="2860"/>
        <v>0</v>
      </c>
      <c r="AF889" s="780"/>
      <c r="AG889" s="780"/>
      <c r="AH889" s="780"/>
      <c r="AI889" s="780"/>
      <c r="AJ889" s="780"/>
      <c r="AK889" s="779"/>
      <c r="AL889" s="780">
        <f t="shared" ref="AL889:AW889" si="2861">SUM(AL667)</f>
        <v>0.11904761904761904</v>
      </c>
      <c r="AM889" s="780">
        <f t="shared" si="2861"/>
        <v>0.14285714285714285</v>
      </c>
      <c r="AN889" s="780">
        <f t="shared" si="2861"/>
        <v>0.1322751322751323</v>
      </c>
      <c r="AO889" s="780">
        <f t="shared" si="2861"/>
        <v>7.9365079365079375E-2</v>
      </c>
      <c r="AP889" s="780">
        <f t="shared" si="2861"/>
        <v>0.1388888888888889</v>
      </c>
      <c r="AQ889" s="780">
        <f t="shared" si="2861"/>
        <v>0.1322751322751323</v>
      </c>
      <c r="AR889" s="780">
        <f t="shared" si="2861"/>
        <v>9.9206349206349201E-2</v>
      </c>
      <c r="AS889" s="780">
        <f t="shared" si="2861"/>
        <v>0.1984126984126984</v>
      </c>
      <c r="AT889" s="780">
        <f t="shared" si="2861"/>
        <v>0.11904761904761904</v>
      </c>
      <c r="AU889" s="780">
        <f t="shared" si="2861"/>
        <v>9.9206349206349201E-2</v>
      </c>
      <c r="AV889" s="780">
        <f t="shared" si="2861"/>
        <v>0.11904761904761904</v>
      </c>
      <c r="AW889" s="780">
        <f t="shared" si="2861"/>
        <v>0.15873015873015875</v>
      </c>
      <c r="AX889" s="780"/>
      <c r="AY889" s="780"/>
      <c r="AZ889" s="780"/>
      <c r="BA889" s="780"/>
      <c r="BB889" s="780"/>
      <c r="BC889" s="779"/>
      <c r="BD889" s="780">
        <f t="shared" ref="BD889:BO889" si="2862">SUM(BD667)</f>
        <v>0</v>
      </c>
      <c r="BE889" s="780">
        <f t="shared" si="2862"/>
        <v>0</v>
      </c>
      <c r="BF889" s="780">
        <f t="shared" si="2862"/>
        <v>0</v>
      </c>
      <c r="BG889" s="780">
        <f t="shared" si="2862"/>
        <v>0</v>
      </c>
      <c r="BH889" s="780">
        <f t="shared" si="2862"/>
        <v>0</v>
      </c>
      <c r="BI889" s="780">
        <f t="shared" si="2862"/>
        <v>0</v>
      </c>
      <c r="BJ889" s="780">
        <f t="shared" si="2862"/>
        <v>0</v>
      </c>
      <c r="BK889" s="780">
        <f t="shared" si="2862"/>
        <v>0</v>
      </c>
      <c r="BL889" s="780">
        <f t="shared" si="2862"/>
        <v>0</v>
      </c>
      <c r="BM889" s="780">
        <f t="shared" si="2862"/>
        <v>0</v>
      </c>
      <c r="BN889" s="780">
        <f t="shared" si="2862"/>
        <v>0</v>
      </c>
      <c r="BO889" s="780">
        <f t="shared" si="2862"/>
        <v>0</v>
      </c>
      <c r="BP889" s="780"/>
      <c r="BQ889" s="780"/>
      <c r="BR889" s="780"/>
      <c r="BS889" s="780"/>
      <c r="BT889" s="780"/>
      <c r="BU889" s="779"/>
      <c r="BV889" s="780">
        <f>SUM(BV667)</f>
        <v>0.13095238095238096</v>
      </c>
      <c r="BW889" s="780">
        <f>SUM(BW667)</f>
        <v>0.13095238095238096</v>
      </c>
      <c r="BX889" s="780">
        <f>SUM(BX667)</f>
        <v>0.11904761904761904</v>
      </c>
      <c r="BY889" s="780">
        <f>SUM(BY667)</f>
        <v>0</v>
      </c>
      <c r="BZ889" s="603">
        <f t="shared" ref="BZ889:BZ894" si="2863">IF(DG889&lt;3,"",(SUM(B889:R889)-MIN(B889:R889)-MAX(B889:R889))/(DG889-2))</f>
        <v>0.10720430363287507</v>
      </c>
      <c r="CA889" s="603">
        <f t="shared" ref="CA889:CA894" si="2864">IF(DH889&lt;3,"",(SUM(T889:AJ889)-MIN(T889:AJ889)-MAX(T889:AJ889))/(DH889-2))</f>
        <v>0</v>
      </c>
      <c r="CB889" s="603">
        <f t="shared" ref="CB889:CB894" si="2865">IF(DI889&lt;3,"",(SUM(AL889:BB889)-MIN(AL889:BB889)-MAX(AL889:BB889))/(DI889-2))</f>
        <v>0.12605820105820109</v>
      </c>
      <c r="CC889" s="668">
        <f t="shared" ref="CC889:CC894" si="2866">IF(DJ889&lt;3,"",(SUM(BD889:BT889)-MIN(BD889:BT889)-MAX(BD889:BT889))/(DJ889-2))</f>
        <v>0</v>
      </c>
      <c r="CD889" s="1072">
        <f t="shared" ref="CD889:CO889" si="2867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073">
        <f t="shared" si="2867"/>
        <v>0</v>
      </c>
      <c r="CF889" s="1073">
        <f t="shared" si="2867"/>
        <v>0</v>
      </c>
      <c r="CG889" s="1073">
        <f t="shared" si="2867"/>
        <v>0</v>
      </c>
      <c r="CH889" s="1073">
        <f t="shared" si="2867"/>
        <v>0</v>
      </c>
      <c r="CI889" s="1074">
        <f t="shared" si="2867"/>
        <v>0</v>
      </c>
      <c r="CJ889" s="1074">
        <f t="shared" si="2867"/>
        <v>0</v>
      </c>
      <c r="CK889" s="1073">
        <f t="shared" si="2867"/>
        <v>0</v>
      </c>
      <c r="CL889" s="1073">
        <f t="shared" si="2867"/>
        <v>0</v>
      </c>
      <c r="CM889" s="1073">
        <f t="shared" si="2867"/>
        <v>0</v>
      </c>
      <c r="CN889" s="1073">
        <f t="shared" si="2867"/>
        <v>0</v>
      </c>
      <c r="CO889" s="1072">
        <f t="shared" si="2867"/>
        <v>0</v>
      </c>
      <c r="CP889" s="520" t="str">
        <f t="shared" ref="CP889:CP894" si="2868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1" t="str">
        <f t="shared" ref="CQ889:CQ894" si="2869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2" t="str">
        <f t="shared" ref="CR889:CR894" si="2870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22">
        <f t="shared" ref="CS889:CS894" si="2871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2">
        <f t="shared" ref="CT889:CT894" si="2872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2">
        <f t="shared" ref="CU889:CU894" si="2873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2">
        <f t="shared" ref="CV889:CV894" si="2874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3">
        <f t="shared" ref="CW889:CW894" si="2875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3">
        <f t="shared" ref="CX889:CX894" si="2876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3">
        <f t="shared" ref="CY889:CY894" si="2877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2">
        <f t="shared" ref="CZ889:CZ894" si="2878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2">
        <f t="shared" ref="DA889:DA894" si="2879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2">
        <f t="shared" ref="DB889:DB894" si="2880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22">
        <f t="shared" ref="DC889:DC894" si="2881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22">
        <f t="shared" ref="DD889:DD894" si="2882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21" t="str">
        <f t="shared" ref="DE889:DE894" si="2883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0" t="str">
        <f t="shared" ref="DF889:DF894" si="2884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31">
        <f t="shared" ref="DG889:DG894" si="2885">COUNT(B889:R889)</f>
        <v>12</v>
      </c>
      <c r="DH889" s="96">
        <f t="shared" ref="DH889:DH894" si="2886">COUNT(T889:AJ889)</f>
        <v>12</v>
      </c>
      <c r="DI889" s="96">
        <f t="shared" ref="DI889:DI894" si="2887">COUNT(AL889:BB889)</f>
        <v>12</v>
      </c>
      <c r="DJ889" s="96">
        <f t="shared" ref="DJ889:DJ894" si="2888">COUNT(BD889:BT889)</f>
        <v>12</v>
      </c>
      <c r="DK889" s="467"/>
      <c r="DL889" s="599"/>
      <c r="DM889" s="599"/>
      <c r="DN889" s="599"/>
      <c r="DO889" s="599"/>
      <c r="DP889" s="599"/>
      <c r="DQ889" s="599"/>
      <c r="DR889" s="599"/>
      <c r="DS889" s="782"/>
      <c r="DT889" s="468"/>
    </row>
    <row r="890" spans="1:124" s="470" customFormat="1" ht="15.75" customHeight="1">
      <c r="A890" s="598" t="str">
        <f>A668</f>
        <v>Relief - grain: quantity (kg)</v>
      </c>
      <c r="B890" s="780">
        <f t="shared" ref="B890:M890" si="2889">SUM(B670)</f>
        <v>0</v>
      </c>
      <c r="C890" s="780">
        <f t="shared" si="2889"/>
        <v>0</v>
      </c>
      <c r="D890" s="780">
        <f t="shared" si="2889"/>
        <v>0</v>
      </c>
      <c r="E890" s="780">
        <f t="shared" si="2889"/>
        <v>0</v>
      </c>
      <c r="F890" s="780">
        <f t="shared" si="2889"/>
        <v>0</v>
      </c>
      <c r="G890" s="780">
        <f t="shared" si="2889"/>
        <v>0</v>
      </c>
      <c r="H890" s="780">
        <f t="shared" si="2889"/>
        <v>0</v>
      </c>
      <c r="I890" s="780">
        <f t="shared" si="2889"/>
        <v>0</v>
      </c>
      <c r="J890" s="780">
        <f t="shared" si="2889"/>
        <v>0</v>
      </c>
      <c r="K890" s="780">
        <f t="shared" si="2889"/>
        <v>0</v>
      </c>
      <c r="L890" s="780">
        <f t="shared" si="2889"/>
        <v>0</v>
      </c>
      <c r="M890" s="780">
        <f t="shared" si="2889"/>
        <v>0</v>
      </c>
      <c r="N890" s="780"/>
      <c r="O890" s="780"/>
      <c r="P890" s="780"/>
      <c r="Q890" s="780"/>
      <c r="R890" s="780"/>
      <c r="S890" s="779"/>
      <c r="T890" s="780">
        <f t="shared" ref="T890:AE890" si="2890">SUM(T670)</f>
        <v>0</v>
      </c>
      <c r="U890" s="780">
        <f t="shared" si="2890"/>
        <v>0</v>
      </c>
      <c r="V890" s="780">
        <f t="shared" si="2890"/>
        <v>0</v>
      </c>
      <c r="W890" s="780">
        <f t="shared" si="2890"/>
        <v>0</v>
      </c>
      <c r="X890" s="780">
        <f t="shared" si="2890"/>
        <v>0</v>
      </c>
      <c r="Y890" s="780">
        <f t="shared" si="2890"/>
        <v>0</v>
      </c>
      <c r="Z890" s="780">
        <f t="shared" si="2890"/>
        <v>0</v>
      </c>
      <c r="AA890" s="780">
        <f t="shared" si="2890"/>
        <v>0</v>
      </c>
      <c r="AB890" s="780">
        <f t="shared" si="2890"/>
        <v>0</v>
      </c>
      <c r="AC890" s="780">
        <f t="shared" si="2890"/>
        <v>0</v>
      </c>
      <c r="AD890" s="780">
        <f t="shared" si="2890"/>
        <v>0</v>
      </c>
      <c r="AE890" s="780">
        <f t="shared" si="2890"/>
        <v>0</v>
      </c>
      <c r="AF890" s="780"/>
      <c r="AG890" s="780"/>
      <c r="AH890" s="780"/>
      <c r="AI890" s="780"/>
      <c r="AJ890" s="780"/>
      <c r="AK890" s="779"/>
      <c r="AL890" s="780">
        <f t="shared" ref="AL890:AW890" si="2891">SUM(AL670)</f>
        <v>0</v>
      </c>
      <c r="AM890" s="780">
        <f t="shared" si="2891"/>
        <v>0</v>
      </c>
      <c r="AN890" s="780">
        <f t="shared" si="2891"/>
        <v>0</v>
      </c>
      <c r="AO890" s="780">
        <f t="shared" si="2891"/>
        <v>0</v>
      </c>
      <c r="AP890" s="780">
        <f t="shared" si="2891"/>
        <v>0</v>
      </c>
      <c r="AQ890" s="780">
        <f t="shared" si="2891"/>
        <v>0</v>
      </c>
      <c r="AR890" s="780">
        <f t="shared" si="2891"/>
        <v>0</v>
      </c>
      <c r="AS890" s="780">
        <f t="shared" si="2891"/>
        <v>0</v>
      </c>
      <c r="AT890" s="780">
        <f t="shared" si="2891"/>
        <v>0</v>
      </c>
      <c r="AU890" s="780">
        <f t="shared" si="2891"/>
        <v>0</v>
      </c>
      <c r="AV890" s="780">
        <f t="shared" si="2891"/>
        <v>0</v>
      </c>
      <c r="AW890" s="780">
        <f t="shared" si="2891"/>
        <v>0</v>
      </c>
      <c r="AX890" s="780"/>
      <c r="AY890" s="780"/>
      <c r="AZ890" s="780"/>
      <c r="BA890" s="780"/>
      <c r="BB890" s="780"/>
      <c r="BC890" s="779"/>
      <c r="BD890" s="780">
        <f t="shared" ref="BD890:BO890" si="2892">SUM(BD670)</f>
        <v>0</v>
      </c>
      <c r="BE890" s="780">
        <f t="shared" si="2892"/>
        <v>0</v>
      </c>
      <c r="BF890" s="780">
        <f t="shared" si="2892"/>
        <v>0</v>
      </c>
      <c r="BG890" s="780">
        <f t="shared" si="2892"/>
        <v>0</v>
      </c>
      <c r="BH890" s="780">
        <f t="shared" si="2892"/>
        <v>0</v>
      </c>
      <c r="BI890" s="780">
        <f t="shared" si="2892"/>
        <v>0</v>
      </c>
      <c r="BJ890" s="780">
        <f t="shared" si="2892"/>
        <v>0</v>
      </c>
      <c r="BK890" s="780">
        <f t="shared" si="2892"/>
        <v>0</v>
      </c>
      <c r="BL890" s="780">
        <f t="shared" si="2892"/>
        <v>0</v>
      </c>
      <c r="BM890" s="780">
        <f t="shared" si="2892"/>
        <v>0</v>
      </c>
      <c r="BN890" s="780">
        <f t="shared" si="2892"/>
        <v>0</v>
      </c>
      <c r="BO890" s="780">
        <f t="shared" si="2892"/>
        <v>0</v>
      </c>
      <c r="BP890" s="780"/>
      <c r="BQ890" s="780"/>
      <c r="BR890" s="780"/>
      <c r="BS890" s="780"/>
      <c r="BT890" s="780"/>
      <c r="BU890" s="779"/>
      <c r="BV890" s="780">
        <f>SUM(BV670)</f>
        <v>0</v>
      </c>
      <c r="BW890" s="780">
        <f>SUM(BW670)</f>
        <v>0</v>
      </c>
      <c r="BX890" s="780">
        <f>SUM(BX670)</f>
        <v>0</v>
      </c>
      <c r="BY890" s="780">
        <f>SUM(BY670)</f>
        <v>0</v>
      </c>
      <c r="BZ890" s="603">
        <f t="shared" si="2863"/>
        <v>0</v>
      </c>
      <c r="CA890" s="603">
        <f t="shared" si="2864"/>
        <v>0</v>
      </c>
      <c r="CB890" s="603">
        <f t="shared" si="2865"/>
        <v>0</v>
      </c>
      <c r="CC890" s="668">
        <f t="shared" si="2866"/>
        <v>0</v>
      </c>
      <c r="CD890" s="107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073">
        <f t="shared" ref="CE890:CO894" si="2893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073">
        <f t="shared" si="2893"/>
        <v>0</v>
      </c>
      <c r="CG890" s="1073">
        <f t="shared" si="2893"/>
        <v>0</v>
      </c>
      <c r="CH890" s="1073">
        <f t="shared" si="2893"/>
        <v>0</v>
      </c>
      <c r="CI890" s="1074">
        <f t="shared" si="2893"/>
        <v>0</v>
      </c>
      <c r="CJ890" s="1074">
        <f t="shared" si="2893"/>
        <v>0</v>
      </c>
      <c r="CK890" s="1073">
        <f t="shared" si="2893"/>
        <v>0</v>
      </c>
      <c r="CL890" s="1073">
        <f t="shared" si="2893"/>
        <v>0</v>
      </c>
      <c r="CM890" s="1073">
        <f t="shared" si="2893"/>
        <v>0</v>
      </c>
      <c r="CN890" s="1073">
        <f t="shared" si="2893"/>
        <v>0</v>
      </c>
      <c r="CO890" s="1072">
        <f t="shared" si="2893"/>
        <v>0</v>
      </c>
      <c r="CP890" s="520" t="str">
        <f t="shared" si="2868"/>
        <v/>
      </c>
      <c r="CQ890" s="521" t="str">
        <f t="shared" si="2869"/>
        <v/>
      </c>
      <c r="CR890" s="522" t="str">
        <f t="shared" si="2870"/>
        <v/>
      </c>
      <c r="CS890" s="522">
        <f t="shared" si="2871"/>
        <v>0</v>
      </c>
      <c r="CT890" s="522">
        <f t="shared" si="2872"/>
        <v>0</v>
      </c>
      <c r="CU890" s="522">
        <f t="shared" si="2873"/>
        <v>0</v>
      </c>
      <c r="CV890" s="522">
        <f t="shared" si="2874"/>
        <v>0</v>
      </c>
      <c r="CW890" s="523">
        <f t="shared" si="2875"/>
        <v>0</v>
      </c>
      <c r="CX890" s="523">
        <f t="shared" si="2876"/>
        <v>0</v>
      </c>
      <c r="CY890" s="523">
        <f t="shared" si="2877"/>
        <v>0</v>
      </c>
      <c r="CZ890" s="522">
        <f t="shared" si="2878"/>
        <v>0</v>
      </c>
      <c r="DA890" s="522">
        <f t="shared" si="2879"/>
        <v>0</v>
      </c>
      <c r="DB890" s="522">
        <f t="shared" si="2880"/>
        <v>0</v>
      </c>
      <c r="DC890" s="522">
        <f t="shared" si="2881"/>
        <v>0</v>
      </c>
      <c r="DD890" s="522">
        <f t="shared" si="2882"/>
        <v>0</v>
      </c>
      <c r="DE890" s="521" t="str">
        <f t="shared" si="2883"/>
        <v/>
      </c>
      <c r="DF890" s="520" t="str">
        <f t="shared" si="2884"/>
        <v/>
      </c>
      <c r="DG890" s="631">
        <f t="shared" si="2885"/>
        <v>12</v>
      </c>
      <c r="DH890" s="96">
        <f t="shared" si="2886"/>
        <v>12</v>
      </c>
      <c r="DI890" s="96">
        <f t="shared" si="2887"/>
        <v>12</v>
      </c>
      <c r="DJ890" s="96">
        <f t="shared" si="2888"/>
        <v>12</v>
      </c>
      <c r="DK890" s="467"/>
      <c r="DL890" s="599"/>
      <c r="DM890" s="599"/>
      <c r="DN890" s="599"/>
      <c r="DO890" s="599"/>
      <c r="DP890" s="599"/>
      <c r="DQ890" s="599"/>
      <c r="DR890" s="599"/>
      <c r="DS890" s="782"/>
      <c r="DT890" s="468"/>
    </row>
    <row r="891" spans="1:124" s="470" customFormat="1" ht="15.75" customHeight="1">
      <c r="A891" s="598" t="str">
        <f>A671</f>
        <v>Relief - pulses: quantity (kg)</v>
      </c>
      <c r="B891" s="780">
        <f t="shared" ref="B891:M891" si="2894">SUM(B673)</f>
        <v>0</v>
      </c>
      <c r="C891" s="780">
        <f t="shared" si="2894"/>
        <v>0</v>
      </c>
      <c r="D891" s="780">
        <f t="shared" si="2894"/>
        <v>0</v>
      </c>
      <c r="E891" s="780">
        <f t="shared" si="2894"/>
        <v>0</v>
      </c>
      <c r="F891" s="780">
        <f t="shared" si="2894"/>
        <v>0</v>
      </c>
      <c r="G891" s="780">
        <f t="shared" si="2894"/>
        <v>0</v>
      </c>
      <c r="H891" s="780">
        <f t="shared" si="2894"/>
        <v>0</v>
      </c>
      <c r="I891" s="780">
        <f t="shared" si="2894"/>
        <v>0</v>
      </c>
      <c r="J891" s="780">
        <f t="shared" si="2894"/>
        <v>0</v>
      </c>
      <c r="K891" s="780">
        <f t="shared" si="2894"/>
        <v>0</v>
      </c>
      <c r="L891" s="780">
        <f t="shared" si="2894"/>
        <v>0</v>
      </c>
      <c r="M891" s="780">
        <f t="shared" si="2894"/>
        <v>0</v>
      </c>
      <c r="N891" s="780"/>
      <c r="O891" s="780"/>
      <c r="P891" s="780"/>
      <c r="Q891" s="780"/>
      <c r="R891" s="780"/>
      <c r="S891" s="779"/>
      <c r="T891" s="780">
        <f t="shared" ref="T891:AE891" si="2895">SUM(T673)</f>
        <v>0</v>
      </c>
      <c r="U891" s="780">
        <f t="shared" si="2895"/>
        <v>0</v>
      </c>
      <c r="V891" s="780">
        <f t="shared" si="2895"/>
        <v>0</v>
      </c>
      <c r="W891" s="780">
        <f t="shared" si="2895"/>
        <v>0</v>
      </c>
      <c r="X891" s="780">
        <f t="shared" si="2895"/>
        <v>0</v>
      </c>
      <c r="Y891" s="780">
        <f t="shared" si="2895"/>
        <v>0</v>
      </c>
      <c r="Z891" s="780">
        <f t="shared" si="2895"/>
        <v>0</v>
      </c>
      <c r="AA891" s="780">
        <f t="shared" si="2895"/>
        <v>0</v>
      </c>
      <c r="AB891" s="780">
        <f t="shared" si="2895"/>
        <v>0</v>
      </c>
      <c r="AC891" s="780">
        <f t="shared" si="2895"/>
        <v>0</v>
      </c>
      <c r="AD891" s="780">
        <f t="shared" si="2895"/>
        <v>0</v>
      </c>
      <c r="AE891" s="780">
        <f t="shared" si="2895"/>
        <v>0</v>
      </c>
      <c r="AF891" s="780"/>
      <c r="AG891" s="780"/>
      <c r="AH891" s="780"/>
      <c r="AI891" s="780"/>
      <c r="AJ891" s="780"/>
      <c r="AK891" s="779"/>
      <c r="AL891" s="780">
        <f t="shared" ref="AL891:AW891" si="2896">SUM(AL673)</f>
        <v>0</v>
      </c>
      <c r="AM891" s="780">
        <f t="shared" si="2896"/>
        <v>0</v>
      </c>
      <c r="AN891" s="780">
        <f t="shared" si="2896"/>
        <v>0</v>
      </c>
      <c r="AO891" s="780">
        <f t="shared" si="2896"/>
        <v>0</v>
      </c>
      <c r="AP891" s="780">
        <f t="shared" si="2896"/>
        <v>0</v>
      </c>
      <c r="AQ891" s="780">
        <f t="shared" si="2896"/>
        <v>0</v>
      </c>
      <c r="AR891" s="780">
        <f t="shared" si="2896"/>
        <v>0</v>
      </c>
      <c r="AS891" s="780">
        <f t="shared" si="2896"/>
        <v>0</v>
      </c>
      <c r="AT891" s="780">
        <f t="shared" si="2896"/>
        <v>0</v>
      </c>
      <c r="AU891" s="780">
        <f t="shared" si="2896"/>
        <v>0</v>
      </c>
      <c r="AV891" s="780">
        <f t="shared" si="2896"/>
        <v>0</v>
      </c>
      <c r="AW891" s="780">
        <f t="shared" si="2896"/>
        <v>0</v>
      </c>
      <c r="AX891" s="780"/>
      <c r="AY891" s="780"/>
      <c r="AZ891" s="780"/>
      <c r="BA891" s="780"/>
      <c r="BB891" s="780"/>
      <c r="BC891" s="779"/>
      <c r="BD891" s="780">
        <f t="shared" ref="BD891:BO891" si="2897">SUM(BD673)</f>
        <v>0</v>
      </c>
      <c r="BE891" s="780">
        <f t="shared" si="2897"/>
        <v>0</v>
      </c>
      <c r="BF891" s="780">
        <f t="shared" si="2897"/>
        <v>0</v>
      </c>
      <c r="BG891" s="780">
        <f t="shared" si="2897"/>
        <v>0</v>
      </c>
      <c r="BH891" s="780">
        <f t="shared" si="2897"/>
        <v>0</v>
      </c>
      <c r="BI891" s="780">
        <f t="shared" si="2897"/>
        <v>0</v>
      </c>
      <c r="BJ891" s="780">
        <f t="shared" si="2897"/>
        <v>0</v>
      </c>
      <c r="BK891" s="780">
        <f t="shared" si="2897"/>
        <v>0</v>
      </c>
      <c r="BL891" s="780">
        <f t="shared" si="2897"/>
        <v>0</v>
      </c>
      <c r="BM891" s="780">
        <f t="shared" si="2897"/>
        <v>0</v>
      </c>
      <c r="BN891" s="780">
        <f t="shared" si="2897"/>
        <v>0</v>
      </c>
      <c r="BO891" s="780">
        <f t="shared" si="2897"/>
        <v>0</v>
      </c>
      <c r="BP891" s="780"/>
      <c r="BQ891" s="780"/>
      <c r="BR891" s="780"/>
      <c r="BS891" s="780"/>
      <c r="BT891" s="780"/>
      <c r="BU891" s="779"/>
      <c r="BV891" s="780">
        <f>SUM(BV673)</f>
        <v>0</v>
      </c>
      <c r="BW891" s="780">
        <f>SUM(BW673)</f>
        <v>0</v>
      </c>
      <c r="BX891" s="780">
        <f>SUM(BX673)</f>
        <v>0</v>
      </c>
      <c r="BY891" s="780">
        <f>SUM(BY673)</f>
        <v>0</v>
      </c>
      <c r="BZ891" s="603">
        <f t="shared" si="2863"/>
        <v>0</v>
      </c>
      <c r="CA891" s="603">
        <f t="shared" si="2864"/>
        <v>0</v>
      </c>
      <c r="CB891" s="603">
        <f t="shared" si="2865"/>
        <v>0</v>
      </c>
      <c r="CC891" s="668">
        <f t="shared" si="2866"/>
        <v>0</v>
      </c>
      <c r="CD891" s="107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073">
        <f t="shared" si="2893"/>
        <v>0</v>
      </c>
      <c r="CF891" s="1073">
        <f t="shared" si="2893"/>
        <v>0</v>
      </c>
      <c r="CG891" s="1073">
        <f t="shared" si="2893"/>
        <v>0</v>
      </c>
      <c r="CH891" s="1073">
        <f t="shared" si="2893"/>
        <v>0</v>
      </c>
      <c r="CI891" s="1074">
        <f t="shared" si="2893"/>
        <v>0</v>
      </c>
      <c r="CJ891" s="1074">
        <f t="shared" si="2893"/>
        <v>0</v>
      </c>
      <c r="CK891" s="1073">
        <f t="shared" si="2893"/>
        <v>0</v>
      </c>
      <c r="CL891" s="1073">
        <f t="shared" si="2893"/>
        <v>0</v>
      </c>
      <c r="CM891" s="1073">
        <f t="shared" si="2893"/>
        <v>0</v>
      </c>
      <c r="CN891" s="1073">
        <f t="shared" si="2893"/>
        <v>0</v>
      </c>
      <c r="CO891" s="1072">
        <f t="shared" si="2893"/>
        <v>0</v>
      </c>
      <c r="CP891" s="520" t="str">
        <f t="shared" si="2868"/>
        <v/>
      </c>
      <c r="CQ891" s="521" t="str">
        <f t="shared" si="2869"/>
        <v/>
      </c>
      <c r="CR891" s="522" t="str">
        <f t="shared" si="2870"/>
        <v/>
      </c>
      <c r="CS891" s="522">
        <f t="shared" si="2871"/>
        <v>0</v>
      </c>
      <c r="CT891" s="522">
        <f t="shared" si="2872"/>
        <v>0</v>
      </c>
      <c r="CU891" s="522">
        <f t="shared" si="2873"/>
        <v>0</v>
      </c>
      <c r="CV891" s="522">
        <f t="shared" si="2874"/>
        <v>0</v>
      </c>
      <c r="CW891" s="523">
        <f t="shared" si="2875"/>
        <v>0</v>
      </c>
      <c r="CX891" s="523">
        <f t="shared" si="2876"/>
        <v>0</v>
      </c>
      <c r="CY891" s="523">
        <f t="shared" si="2877"/>
        <v>0</v>
      </c>
      <c r="CZ891" s="522">
        <f t="shared" si="2878"/>
        <v>0</v>
      </c>
      <c r="DA891" s="522">
        <f t="shared" si="2879"/>
        <v>0</v>
      </c>
      <c r="DB891" s="522">
        <f t="shared" si="2880"/>
        <v>0</v>
      </c>
      <c r="DC891" s="522">
        <f t="shared" si="2881"/>
        <v>0</v>
      </c>
      <c r="DD891" s="522">
        <f t="shared" si="2882"/>
        <v>0</v>
      </c>
      <c r="DE891" s="521" t="str">
        <f t="shared" si="2883"/>
        <v/>
      </c>
      <c r="DF891" s="520" t="str">
        <f t="shared" si="2884"/>
        <v/>
      </c>
      <c r="DG891" s="631">
        <f t="shared" si="2885"/>
        <v>12</v>
      </c>
      <c r="DH891" s="96">
        <f t="shared" si="2886"/>
        <v>12</v>
      </c>
      <c r="DI891" s="96">
        <f t="shared" si="2887"/>
        <v>12</v>
      </c>
      <c r="DJ891" s="96">
        <f t="shared" si="2888"/>
        <v>12</v>
      </c>
      <c r="DK891" s="467"/>
      <c r="DL891" s="599"/>
      <c r="DM891" s="599"/>
      <c r="DN891" s="599"/>
      <c r="DO891" s="599"/>
      <c r="DP891" s="599"/>
      <c r="DQ891" s="599"/>
      <c r="DR891" s="599"/>
      <c r="DS891" s="782"/>
      <c r="DT891" s="468"/>
    </row>
    <row r="892" spans="1:124" s="470" customFormat="1" ht="15.75" customHeight="1">
      <c r="A892" s="598" t="str">
        <f>A674</f>
        <v>Relief - oil: quantity (kg)</v>
      </c>
      <c r="B892" s="780">
        <f t="shared" ref="B892:M892" si="2898">SUM(B676)</f>
        <v>0</v>
      </c>
      <c r="C892" s="780">
        <f t="shared" si="2898"/>
        <v>0</v>
      </c>
      <c r="D892" s="780">
        <f t="shared" si="2898"/>
        <v>0</v>
      </c>
      <c r="E892" s="780">
        <f t="shared" si="2898"/>
        <v>0</v>
      </c>
      <c r="F892" s="780">
        <f t="shared" si="2898"/>
        <v>1.9853087155052612E-2</v>
      </c>
      <c r="G892" s="780">
        <f t="shared" si="2898"/>
        <v>0</v>
      </c>
      <c r="H892" s="780">
        <f t="shared" si="2898"/>
        <v>0</v>
      </c>
      <c r="I892" s="780">
        <f t="shared" si="2898"/>
        <v>0</v>
      </c>
      <c r="J892" s="780">
        <f t="shared" si="2898"/>
        <v>0</v>
      </c>
      <c r="K892" s="780">
        <f t="shared" si="2898"/>
        <v>0</v>
      </c>
      <c r="L892" s="780">
        <f t="shared" si="2898"/>
        <v>0</v>
      </c>
      <c r="M892" s="780">
        <f t="shared" si="2898"/>
        <v>0</v>
      </c>
      <c r="N892" s="780"/>
      <c r="O892" s="780"/>
      <c r="P892" s="780"/>
      <c r="Q892" s="780"/>
      <c r="R892" s="780"/>
      <c r="S892" s="779"/>
      <c r="T892" s="780">
        <f t="shared" ref="T892:AE892" si="2899">SUM(T676)</f>
        <v>0</v>
      </c>
      <c r="U892" s="780">
        <f t="shared" si="2899"/>
        <v>0</v>
      </c>
      <c r="V892" s="780">
        <f t="shared" si="2899"/>
        <v>0</v>
      </c>
      <c r="W892" s="780">
        <f t="shared" si="2899"/>
        <v>0</v>
      </c>
      <c r="X892" s="780">
        <f t="shared" si="2899"/>
        <v>0</v>
      </c>
      <c r="Y892" s="780">
        <f t="shared" si="2899"/>
        <v>0</v>
      </c>
      <c r="Z892" s="780">
        <f t="shared" si="2899"/>
        <v>0</v>
      </c>
      <c r="AA892" s="780">
        <f t="shared" si="2899"/>
        <v>0</v>
      </c>
      <c r="AB892" s="780">
        <f t="shared" si="2899"/>
        <v>0</v>
      </c>
      <c r="AC892" s="780">
        <f t="shared" si="2899"/>
        <v>0</v>
      </c>
      <c r="AD892" s="780">
        <f t="shared" si="2899"/>
        <v>0</v>
      </c>
      <c r="AE892" s="780">
        <f t="shared" si="2899"/>
        <v>0</v>
      </c>
      <c r="AF892" s="780"/>
      <c r="AG892" s="780"/>
      <c r="AH892" s="780"/>
      <c r="AI892" s="780"/>
      <c r="AJ892" s="780"/>
      <c r="AK892" s="779"/>
      <c r="AL892" s="780">
        <f t="shared" ref="AL892:AW892" si="2900">SUM(AL676)</f>
        <v>0</v>
      </c>
      <c r="AM892" s="780">
        <f t="shared" si="2900"/>
        <v>0</v>
      </c>
      <c r="AN892" s="780">
        <f t="shared" si="2900"/>
        <v>0</v>
      </c>
      <c r="AO892" s="780">
        <f t="shared" si="2900"/>
        <v>0</v>
      </c>
      <c r="AP892" s="780">
        <f t="shared" si="2900"/>
        <v>0</v>
      </c>
      <c r="AQ892" s="780">
        <f t="shared" si="2900"/>
        <v>0</v>
      </c>
      <c r="AR892" s="780">
        <f t="shared" si="2900"/>
        <v>0</v>
      </c>
      <c r="AS892" s="780">
        <f t="shared" si="2900"/>
        <v>0</v>
      </c>
      <c r="AT892" s="780">
        <f t="shared" si="2900"/>
        <v>0</v>
      </c>
      <c r="AU892" s="780">
        <f t="shared" si="2900"/>
        <v>0</v>
      </c>
      <c r="AV892" s="780">
        <f t="shared" si="2900"/>
        <v>0</v>
      </c>
      <c r="AW892" s="780">
        <f t="shared" si="2900"/>
        <v>0</v>
      </c>
      <c r="AX892" s="780"/>
      <c r="AY892" s="780"/>
      <c r="AZ892" s="780"/>
      <c r="BA892" s="780"/>
      <c r="BB892" s="780"/>
      <c r="BC892" s="779"/>
      <c r="BD892" s="780">
        <f t="shared" ref="BD892:BO892" si="2901">SUM(BD676)</f>
        <v>0</v>
      </c>
      <c r="BE892" s="780">
        <f t="shared" si="2901"/>
        <v>0</v>
      </c>
      <c r="BF892" s="780">
        <f t="shared" si="2901"/>
        <v>0</v>
      </c>
      <c r="BG892" s="780">
        <f t="shared" si="2901"/>
        <v>0</v>
      </c>
      <c r="BH892" s="780">
        <f t="shared" si="2901"/>
        <v>0</v>
      </c>
      <c r="BI892" s="780">
        <f t="shared" si="2901"/>
        <v>0</v>
      </c>
      <c r="BJ892" s="780">
        <f t="shared" si="2901"/>
        <v>0</v>
      </c>
      <c r="BK892" s="780">
        <f t="shared" si="2901"/>
        <v>0</v>
      </c>
      <c r="BL892" s="780">
        <f t="shared" si="2901"/>
        <v>0</v>
      </c>
      <c r="BM892" s="780">
        <f t="shared" si="2901"/>
        <v>0</v>
      </c>
      <c r="BN892" s="780">
        <f t="shared" si="2901"/>
        <v>0</v>
      </c>
      <c r="BO892" s="780">
        <f t="shared" si="2901"/>
        <v>0</v>
      </c>
      <c r="BP892" s="780"/>
      <c r="BQ892" s="780"/>
      <c r="BR892" s="780"/>
      <c r="BS892" s="780"/>
      <c r="BT892" s="780"/>
      <c r="BU892" s="779"/>
      <c r="BV892" s="780">
        <f>SUM(BV676)</f>
        <v>0</v>
      </c>
      <c r="BW892" s="780">
        <f>SUM(BW676)</f>
        <v>0</v>
      </c>
      <c r="BX892" s="780">
        <f>SUM(BX676)</f>
        <v>0</v>
      </c>
      <c r="BY892" s="780">
        <f>SUM(BY676)</f>
        <v>0</v>
      </c>
      <c r="BZ892" s="603">
        <f t="shared" si="2863"/>
        <v>0</v>
      </c>
      <c r="CA892" s="603">
        <f t="shared" si="2864"/>
        <v>0</v>
      </c>
      <c r="CB892" s="603">
        <f t="shared" si="2865"/>
        <v>0</v>
      </c>
      <c r="CC892" s="668">
        <f t="shared" si="2866"/>
        <v>0</v>
      </c>
      <c r="CD892" s="107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073">
        <f t="shared" si="2893"/>
        <v>0</v>
      </c>
      <c r="CF892" s="1073">
        <f t="shared" si="2893"/>
        <v>0</v>
      </c>
      <c r="CG892" s="1073">
        <f t="shared" si="2893"/>
        <v>0</v>
      </c>
      <c r="CH892" s="1073">
        <f t="shared" si="2893"/>
        <v>0</v>
      </c>
      <c r="CI892" s="1074">
        <f t="shared" si="2893"/>
        <v>0</v>
      </c>
      <c r="CJ892" s="1074">
        <f t="shared" si="2893"/>
        <v>0</v>
      </c>
      <c r="CK892" s="1073">
        <f t="shared" si="2893"/>
        <v>0</v>
      </c>
      <c r="CL892" s="1073">
        <f t="shared" si="2893"/>
        <v>0</v>
      </c>
      <c r="CM892" s="1073">
        <f t="shared" si="2893"/>
        <v>0</v>
      </c>
      <c r="CN892" s="1073">
        <f t="shared" si="2893"/>
        <v>0</v>
      </c>
      <c r="CO892" s="1072">
        <f t="shared" si="2893"/>
        <v>0</v>
      </c>
      <c r="CP892" s="520" t="str">
        <f t="shared" si="2868"/>
        <v/>
      </c>
      <c r="CQ892" s="521" t="str">
        <f t="shared" si="2869"/>
        <v/>
      </c>
      <c r="CR892" s="522" t="str">
        <f t="shared" si="2870"/>
        <v/>
      </c>
      <c r="CS892" s="522">
        <f t="shared" si="2871"/>
        <v>0</v>
      </c>
      <c r="CT892" s="522">
        <f t="shared" si="2872"/>
        <v>0</v>
      </c>
      <c r="CU892" s="522">
        <f t="shared" si="2873"/>
        <v>0</v>
      </c>
      <c r="CV892" s="522">
        <f t="shared" si="2874"/>
        <v>0</v>
      </c>
      <c r="CW892" s="523">
        <f t="shared" si="2875"/>
        <v>0</v>
      </c>
      <c r="CX892" s="523">
        <f t="shared" si="2876"/>
        <v>0</v>
      </c>
      <c r="CY892" s="523">
        <f t="shared" si="2877"/>
        <v>0</v>
      </c>
      <c r="CZ892" s="522">
        <f t="shared" si="2878"/>
        <v>0</v>
      </c>
      <c r="DA892" s="522">
        <f t="shared" si="2879"/>
        <v>0</v>
      </c>
      <c r="DB892" s="522">
        <f t="shared" si="2880"/>
        <v>0</v>
      </c>
      <c r="DC892" s="522">
        <f t="shared" si="2881"/>
        <v>0</v>
      </c>
      <c r="DD892" s="522">
        <f t="shared" si="2882"/>
        <v>0</v>
      </c>
      <c r="DE892" s="521" t="str">
        <f t="shared" si="2883"/>
        <v/>
      </c>
      <c r="DF892" s="520" t="str">
        <f t="shared" si="2884"/>
        <v/>
      </c>
      <c r="DG892" s="631">
        <f t="shared" si="2885"/>
        <v>12</v>
      </c>
      <c r="DH892" s="96">
        <f t="shared" si="2886"/>
        <v>12</v>
      </c>
      <c r="DI892" s="96">
        <f t="shared" si="2887"/>
        <v>12</v>
      </c>
      <c r="DJ892" s="96">
        <f t="shared" si="2888"/>
        <v>12</v>
      </c>
      <c r="DK892" s="467"/>
      <c r="DL892" s="599"/>
      <c r="DM892" s="599"/>
      <c r="DN892" s="599"/>
      <c r="DO892" s="599"/>
      <c r="DP892" s="599"/>
      <c r="DQ892" s="599"/>
      <c r="DR892" s="599"/>
      <c r="DS892" s="782"/>
      <c r="DT892" s="468"/>
    </row>
    <row r="893" spans="1:124" s="470" customFormat="1" ht="15.75" customHeight="1">
      <c r="A893" s="598" t="str">
        <f>A677</f>
        <v>Relief: sugar</v>
      </c>
      <c r="B893" s="780">
        <f t="shared" ref="B893:M893" si="2902">SUM(B681)</f>
        <v>0</v>
      </c>
      <c r="C893" s="780">
        <f t="shared" si="2902"/>
        <v>0</v>
      </c>
      <c r="D893" s="780">
        <f t="shared" si="2902"/>
        <v>0</v>
      </c>
      <c r="E893" s="780">
        <f t="shared" si="2902"/>
        <v>0</v>
      </c>
      <c r="F893" s="780">
        <f t="shared" si="2902"/>
        <v>1.7379825653798257E-2</v>
      </c>
      <c r="G893" s="780">
        <f t="shared" si="2902"/>
        <v>0</v>
      </c>
      <c r="H893" s="780">
        <f t="shared" si="2902"/>
        <v>0</v>
      </c>
      <c r="I893" s="780">
        <f t="shared" si="2902"/>
        <v>0</v>
      </c>
      <c r="J893" s="780">
        <f t="shared" si="2902"/>
        <v>0</v>
      </c>
      <c r="K893" s="780">
        <f t="shared" si="2902"/>
        <v>0</v>
      </c>
      <c r="L893" s="780">
        <f t="shared" si="2902"/>
        <v>0</v>
      </c>
      <c r="M893" s="780">
        <f t="shared" si="2902"/>
        <v>0</v>
      </c>
      <c r="N893" s="780"/>
      <c r="O893" s="780"/>
      <c r="P893" s="780"/>
      <c r="Q893" s="780"/>
      <c r="R893" s="780"/>
      <c r="S893" s="779"/>
      <c r="T893" s="780">
        <f t="shared" ref="T893:AE893" si="2903">SUM(T681)</f>
        <v>0</v>
      </c>
      <c r="U893" s="780">
        <f t="shared" si="2903"/>
        <v>0</v>
      </c>
      <c r="V893" s="780">
        <f t="shared" si="2903"/>
        <v>0</v>
      </c>
      <c r="W893" s="780">
        <f t="shared" si="2903"/>
        <v>0</v>
      </c>
      <c r="X893" s="780">
        <f t="shared" si="2903"/>
        <v>0</v>
      </c>
      <c r="Y893" s="780">
        <f t="shared" si="2903"/>
        <v>0</v>
      </c>
      <c r="Z893" s="780">
        <f t="shared" si="2903"/>
        <v>0</v>
      </c>
      <c r="AA893" s="780">
        <f t="shared" si="2903"/>
        <v>0</v>
      </c>
      <c r="AB893" s="780">
        <f t="shared" si="2903"/>
        <v>0</v>
      </c>
      <c r="AC893" s="780">
        <f t="shared" si="2903"/>
        <v>0</v>
      </c>
      <c r="AD893" s="780">
        <f t="shared" si="2903"/>
        <v>0</v>
      </c>
      <c r="AE893" s="780">
        <f t="shared" si="2903"/>
        <v>0</v>
      </c>
      <c r="AF893" s="780"/>
      <c r="AG893" s="780"/>
      <c r="AH893" s="780"/>
      <c r="AI893" s="780"/>
      <c r="AJ893" s="780"/>
      <c r="AK893" s="779"/>
      <c r="AL893" s="780">
        <f t="shared" ref="AL893:AW893" si="2904">SUM(AL681)</f>
        <v>0</v>
      </c>
      <c r="AM893" s="780">
        <f t="shared" si="2904"/>
        <v>0</v>
      </c>
      <c r="AN893" s="780">
        <f t="shared" si="2904"/>
        <v>0</v>
      </c>
      <c r="AO893" s="780">
        <f t="shared" si="2904"/>
        <v>0</v>
      </c>
      <c r="AP893" s="780">
        <f t="shared" si="2904"/>
        <v>0</v>
      </c>
      <c r="AQ893" s="780">
        <f t="shared" si="2904"/>
        <v>0</v>
      </c>
      <c r="AR893" s="780">
        <f t="shared" si="2904"/>
        <v>0</v>
      </c>
      <c r="AS893" s="780">
        <f t="shared" si="2904"/>
        <v>0</v>
      </c>
      <c r="AT893" s="780">
        <f t="shared" si="2904"/>
        <v>0</v>
      </c>
      <c r="AU893" s="780">
        <f t="shared" si="2904"/>
        <v>0</v>
      </c>
      <c r="AV893" s="780">
        <f t="shared" si="2904"/>
        <v>0</v>
      </c>
      <c r="AW893" s="780">
        <f t="shared" si="2904"/>
        <v>0</v>
      </c>
      <c r="AX893" s="780"/>
      <c r="AY893" s="780"/>
      <c r="AZ893" s="780"/>
      <c r="BA893" s="780"/>
      <c r="BB893" s="780"/>
      <c r="BC893" s="779"/>
      <c r="BD893" s="780">
        <f t="shared" ref="BD893:BO893" si="2905">SUM(BD681)</f>
        <v>0</v>
      </c>
      <c r="BE893" s="780">
        <f t="shared" si="2905"/>
        <v>0</v>
      </c>
      <c r="BF893" s="780">
        <f t="shared" si="2905"/>
        <v>0</v>
      </c>
      <c r="BG893" s="780">
        <f t="shared" si="2905"/>
        <v>0</v>
      </c>
      <c r="BH893" s="780">
        <f t="shared" si="2905"/>
        <v>0</v>
      </c>
      <c r="BI893" s="780">
        <f t="shared" si="2905"/>
        <v>0</v>
      </c>
      <c r="BJ893" s="780">
        <f t="shared" si="2905"/>
        <v>0</v>
      </c>
      <c r="BK893" s="780">
        <f t="shared" si="2905"/>
        <v>0</v>
      </c>
      <c r="BL893" s="780">
        <f t="shared" si="2905"/>
        <v>0</v>
      </c>
      <c r="BM893" s="780">
        <f t="shared" si="2905"/>
        <v>0</v>
      </c>
      <c r="BN893" s="780">
        <f t="shared" si="2905"/>
        <v>0</v>
      </c>
      <c r="BO893" s="780">
        <f t="shared" si="2905"/>
        <v>0</v>
      </c>
      <c r="BP893" s="780"/>
      <c r="BQ893" s="780"/>
      <c r="BR893" s="780"/>
      <c r="BS893" s="780"/>
      <c r="BT893" s="780"/>
      <c r="BU893" s="779"/>
      <c r="BV893" s="780">
        <f>SUM(BV681)</f>
        <v>0</v>
      </c>
      <c r="BW893" s="780">
        <f>SUM(BW681)</f>
        <v>0</v>
      </c>
      <c r="BX893" s="780">
        <f>SUM(BX681)</f>
        <v>0</v>
      </c>
      <c r="BY893" s="780">
        <f>SUM(BY681)</f>
        <v>0</v>
      </c>
      <c r="BZ893" s="603">
        <f t="shared" si="2863"/>
        <v>0</v>
      </c>
      <c r="CA893" s="603">
        <f t="shared" si="2864"/>
        <v>0</v>
      </c>
      <c r="CB893" s="603">
        <f t="shared" si="2865"/>
        <v>0</v>
      </c>
      <c r="CC893" s="668">
        <f t="shared" si="2866"/>
        <v>0</v>
      </c>
      <c r="CD893" s="107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073">
        <f t="shared" si="2893"/>
        <v>0</v>
      </c>
      <c r="CF893" s="1073">
        <f t="shared" si="2893"/>
        <v>0</v>
      </c>
      <c r="CG893" s="1073">
        <f t="shared" si="2893"/>
        <v>0</v>
      </c>
      <c r="CH893" s="1073">
        <f t="shared" si="2893"/>
        <v>0</v>
      </c>
      <c r="CI893" s="1074">
        <f t="shared" si="2893"/>
        <v>0</v>
      </c>
      <c r="CJ893" s="1074">
        <f t="shared" si="2893"/>
        <v>0</v>
      </c>
      <c r="CK893" s="1073">
        <f t="shared" si="2893"/>
        <v>0</v>
      </c>
      <c r="CL893" s="1073">
        <f t="shared" si="2893"/>
        <v>0</v>
      </c>
      <c r="CM893" s="1073">
        <f t="shared" si="2893"/>
        <v>0</v>
      </c>
      <c r="CN893" s="1073">
        <f t="shared" si="2893"/>
        <v>0</v>
      </c>
      <c r="CO893" s="1072">
        <f t="shared" si="2893"/>
        <v>0</v>
      </c>
      <c r="CP893" s="520" t="str">
        <f t="shared" si="2868"/>
        <v/>
      </c>
      <c r="CQ893" s="521" t="str">
        <f t="shared" si="2869"/>
        <v/>
      </c>
      <c r="CR893" s="522" t="str">
        <f t="shared" si="2870"/>
        <v/>
      </c>
      <c r="CS893" s="522">
        <f t="shared" si="2871"/>
        <v>0</v>
      </c>
      <c r="CT893" s="522">
        <f t="shared" si="2872"/>
        <v>0</v>
      </c>
      <c r="CU893" s="522">
        <f t="shared" si="2873"/>
        <v>0</v>
      </c>
      <c r="CV893" s="522">
        <f t="shared" si="2874"/>
        <v>0</v>
      </c>
      <c r="CW893" s="523">
        <f t="shared" si="2875"/>
        <v>0</v>
      </c>
      <c r="CX893" s="523">
        <f t="shared" si="2876"/>
        <v>0</v>
      </c>
      <c r="CY893" s="523">
        <f t="shared" si="2877"/>
        <v>0</v>
      </c>
      <c r="CZ893" s="522">
        <f t="shared" si="2878"/>
        <v>0</v>
      </c>
      <c r="DA893" s="522">
        <f t="shared" si="2879"/>
        <v>0</v>
      </c>
      <c r="DB893" s="522">
        <f t="shared" si="2880"/>
        <v>0</v>
      </c>
      <c r="DC893" s="522">
        <f t="shared" si="2881"/>
        <v>0</v>
      </c>
      <c r="DD893" s="522">
        <f t="shared" si="2882"/>
        <v>0</v>
      </c>
      <c r="DE893" s="521" t="str">
        <f t="shared" si="2883"/>
        <v/>
      </c>
      <c r="DF893" s="520" t="str">
        <f t="shared" si="2884"/>
        <v/>
      </c>
      <c r="DG893" s="631">
        <f t="shared" si="2885"/>
        <v>12</v>
      </c>
      <c r="DH893" s="96">
        <f t="shared" si="2886"/>
        <v>12</v>
      </c>
      <c r="DI893" s="96">
        <f t="shared" si="2887"/>
        <v>12</v>
      </c>
      <c r="DJ893" s="96">
        <f t="shared" si="2888"/>
        <v>12</v>
      </c>
      <c r="DK893" s="467"/>
      <c r="DL893" s="599"/>
      <c r="DM893" s="599"/>
      <c r="DN893" s="599"/>
      <c r="DO893" s="599"/>
      <c r="DP893" s="599"/>
      <c r="DQ893" s="599"/>
      <c r="DR893" s="599"/>
      <c r="DS893" s="782"/>
      <c r="DT893" s="468"/>
    </row>
    <row r="894" spans="1:124" s="470" customFormat="1" ht="15.75" customHeight="1">
      <c r="A894" s="598" t="str">
        <f>A682</f>
        <v>Relief: Under 5 supplementary feeding</v>
      </c>
      <c r="B894" s="780">
        <f t="shared" ref="B894:M894" si="2906">SUM(B686)</f>
        <v>9.0275780110300654E-3</v>
      </c>
      <c r="C894" s="780">
        <f t="shared" si="2906"/>
        <v>0</v>
      </c>
      <c r="D894" s="780">
        <f t="shared" si="2906"/>
        <v>0</v>
      </c>
      <c r="E894" s="780">
        <f t="shared" si="2906"/>
        <v>0</v>
      </c>
      <c r="F894" s="780">
        <f t="shared" si="2906"/>
        <v>0</v>
      </c>
      <c r="G894" s="780">
        <f t="shared" si="2906"/>
        <v>0</v>
      </c>
      <c r="H894" s="780">
        <f t="shared" si="2906"/>
        <v>0</v>
      </c>
      <c r="I894" s="780">
        <f t="shared" si="2906"/>
        <v>0</v>
      </c>
      <c r="J894" s="780">
        <f t="shared" si="2906"/>
        <v>0</v>
      </c>
      <c r="K894" s="780">
        <f t="shared" si="2906"/>
        <v>7.8991307596513079E-3</v>
      </c>
      <c r="L894" s="780">
        <f t="shared" si="2906"/>
        <v>0</v>
      </c>
      <c r="M894" s="780">
        <f t="shared" si="2906"/>
        <v>0</v>
      </c>
      <c r="N894" s="780"/>
      <c r="O894" s="780"/>
      <c r="P894" s="780"/>
      <c r="Q894" s="780"/>
      <c r="R894" s="780"/>
      <c r="S894" s="779"/>
      <c r="T894" s="780">
        <f t="shared" ref="T894:AE894" si="2907">SUM(T686)</f>
        <v>0</v>
      </c>
      <c r="U894" s="780">
        <f t="shared" si="2907"/>
        <v>0</v>
      </c>
      <c r="V894" s="780">
        <f t="shared" si="2907"/>
        <v>0</v>
      </c>
      <c r="W894" s="780">
        <f t="shared" si="2907"/>
        <v>0</v>
      </c>
      <c r="X894" s="780">
        <f t="shared" si="2907"/>
        <v>0</v>
      </c>
      <c r="Y894" s="780">
        <f t="shared" si="2907"/>
        <v>0</v>
      </c>
      <c r="Z894" s="780">
        <f t="shared" si="2907"/>
        <v>0</v>
      </c>
      <c r="AA894" s="780">
        <f t="shared" si="2907"/>
        <v>0</v>
      </c>
      <c r="AB894" s="780">
        <f t="shared" si="2907"/>
        <v>0</v>
      </c>
      <c r="AC894" s="780">
        <f t="shared" si="2907"/>
        <v>0</v>
      </c>
      <c r="AD894" s="780">
        <f t="shared" si="2907"/>
        <v>0</v>
      </c>
      <c r="AE894" s="780">
        <f t="shared" si="2907"/>
        <v>0</v>
      </c>
      <c r="AF894" s="780"/>
      <c r="AG894" s="780"/>
      <c r="AH894" s="780"/>
      <c r="AI894" s="780"/>
      <c r="AJ894" s="780"/>
      <c r="AK894" s="779"/>
      <c r="AL894" s="780">
        <f t="shared" ref="AL894:AW894" si="2908">SUM(AL686)</f>
        <v>0</v>
      </c>
      <c r="AM894" s="780">
        <f t="shared" si="2908"/>
        <v>0</v>
      </c>
      <c r="AN894" s="780">
        <f t="shared" si="2908"/>
        <v>0</v>
      </c>
      <c r="AO894" s="780">
        <f t="shared" si="2908"/>
        <v>0</v>
      </c>
      <c r="AP894" s="780">
        <f t="shared" si="2908"/>
        <v>0</v>
      </c>
      <c r="AQ894" s="780">
        <f t="shared" si="2908"/>
        <v>0</v>
      </c>
      <c r="AR894" s="780">
        <f t="shared" si="2908"/>
        <v>0</v>
      </c>
      <c r="AS894" s="780">
        <f t="shared" si="2908"/>
        <v>0</v>
      </c>
      <c r="AT894" s="780">
        <f t="shared" si="2908"/>
        <v>0</v>
      </c>
      <c r="AU894" s="780">
        <f t="shared" si="2908"/>
        <v>0</v>
      </c>
      <c r="AV894" s="780">
        <f t="shared" si="2908"/>
        <v>0</v>
      </c>
      <c r="AW894" s="780">
        <f t="shared" si="2908"/>
        <v>0</v>
      </c>
      <c r="AX894" s="780"/>
      <c r="AY894" s="780"/>
      <c r="AZ894" s="780"/>
      <c r="BA894" s="780"/>
      <c r="BB894" s="780"/>
      <c r="BC894" s="779"/>
      <c r="BD894" s="780">
        <f t="shared" ref="BD894:BO894" si="2909">SUM(BD686)</f>
        <v>0</v>
      </c>
      <c r="BE894" s="780">
        <f t="shared" si="2909"/>
        <v>0</v>
      </c>
      <c r="BF894" s="780">
        <f t="shared" si="2909"/>
        <v>0</v>
      </c>
      <c r="BG894" s="780">
        <f t="shared" si="2909"/>
        <v>0</v>
      </c>
      <c r="BH894" s="780">
        <f t="shared" si="2909"/>
        <v>0</v>
      </c>
      <c r="BI894" s="780">
        <f t="shared" si="2909"/>
        <v>0</v>
      </c>
      <c r="BJ894" s="780">
        <f t="shared" si="2909"/>
        <v>0</v>
      </c>
      <c r="BK894" s="780">
        <f t="shared" si="2909"/>
        <v>0</v>
      </c>
      <c r="BL894" s="780">
        <f t="shared" si="2909"/>
        <v>0</v>
      </c>
      <c r="BM894" s="780">
        <f t="shared" si="2909"/>
        <v>0</v>
      </c>
      <c r="BN894" s="780">
        <f t="shared" si="2909"/>
        <v>0</v>
      </c>
      <c r="BO894" s="780">
        <f t="shared" si="2909"/>
        <v>0</v>
      </c>
      <c r="BP894" s="780"/>
      <c r="BQ894" s="780"/>
      <c r="BR894" s="780"/>
      <c r="BS894" s="780"/>
      <c r="BT894" s="780"/>
      <c r="BU894" s="779"/>
      <c r="BV894" s="780">
        <f>SUM(BV686)</f>
        <v>0</v>
      </c>
      <c r="BW894" s="780">
        <f>SUM(BW686)</f>
        <v>0</v>
      </c>
      <c r="BX894" s="780">
        <f>SUM(BX686)</f>
        <v>0</v>
      </c>
      <c r="BY894" s="780">
        <f>SUM(BY686)</f>
        <v>0</v>
      </c>
      <c r="BZ894" s="603">
        <f t="shared" si="2863"/>
        <v>7.8991307596513061E-4</v>
      </c>
      <c r="CA894" s="603">
        <f t="shared" si="2864"/>
        <v>0</v>
      </c>
      <c r="CB894" s="603">
        <f t="shared" si="2865"/>
        <v>0</v>
      </c>
      <c r="CC894" s="668">
        <f t="shared" si="2866"/>
        <v>0</v>
      </c>
      <c r="CD894" s="1072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073">
        <f t="shared" si="2893"/>
        <v>0</v>
      </c>
      <c r="CF894" s="1073">
        <f t="shared" si="2893"/>
        <v>0</v>
      </c>
      <c r="CG894" s="1073">
        <f t="shared" si="2893"/>
        <v>0</v>
      </c>
      <c r="CH894" s="1073">
        <f t="shared" si="2893"/>
        <v>0</v>
      </c>
      <c r="CI894" s="1074">
        <f t="shared" si="2893"/>
        <v>0</v>
      </c>
      <c r="CJ894" s="1074">
        <f t="shared" si="2893"/>
        <v>0</v>
      </c>
      <c r="CK894" s="1073">
        <f t="shared" si="2893"/>
        <v>0</v>
      </c>
      <c r="CL894" s="1073">
        <f t="shared" si="2893"/>
        <v>0</v>
      </c>
      <c r="CM894" s="1073">
        <f t="shared" si="2893"/>
        <v>0</v>
      </c>
      <c r="CN894" s="1073">
        <f t="shared" si="2893"/>
        <v>0</v>
      </c>
      <c r="CO894" s="1072">
        <f t="shared" si="2893"/>
        <v>0</v>
      </c>
      <c r="CP894" s="520" t="str">
        <f t="shared" si="2868"/>
        <v/>
      </c>
      <c r="CQ894" s="521" t="str">
        <f t="shared" si="2869"/>
        <v/>
      </c>
      <c r="CR894" s="522" t="str">
        <f t="shared" si="2870"/>
        <v/>
      </c>
      <c r="CS894" s="522">
        <f t="shared" si="2871"/>
        <v>0</v>
      </c>
      <c r="CT894" s="522">
        <f t="shared" si="2872"/>
        <v>0</v>
      </c>
      <c r="CU894" s="522">
        <f t="shared" si="2873"/>
        <v>0</v>
      </c>
      <c r="CV894" s="522">
        <f t="shared" si="2874"/>
        <v>0</v>
      </c>
      <c r="CW894" s="523">
        <f t="shared" si="2875"/>
        <v>0</v>
      </c>
      <c r="CX894" s="523">
        <f t="shared" si="2876"/>
        <v>0</v>
      </c>
      <c r="CY894" s="523">
        <f t="shared" si="2877"/>
        <v>0</v>
      </c>
      <c r="CZ894" s="522">
        <f t="shared" si="2878"/>
        <v>0</v>
      </c>
      <c r="DA894" s="522">
        <f t="shared" si="2879"/>
        <v>0</v>
      </c>
      <c r="DB894" s="522">
        <f t="shared" si="2880"/>
        <v>0</v>
      </c>
      <c r="DC894" s="522">
        <f t="shared" si="2881"/>
        <v>0</v>
      </c>
      <c r="DD894" s="522">
        <f t="shared" si="2882"/>
        <v>0</v>
      </c>
      <c r="DE894" s="521" t="str">
        <f t="shared" si="2883"/>
        <v/>
      </c>
      <c r="DF894" s="520" t="str">
        <f t="shared" si="2884"/>
        <v/>
      </c>
      <c r="DG894" s="631">
        <f t="shared" si="2885"/>
        <v>12</v>
      </c>
      <c r="DH894" s="96">
        <f t="shared" si="2886"/>
        <v>12</v>
      </c>
      <c r="DI894" s="96">
        <f t="shared" si="2887"/>
        <v>12</v>
      </c>
      <c r="DJ894" s="96">
        <f t="shared" si="2888"/>
        <v>12</v>
      </c>
      <c r="DK894" s="467"/>
      <c r="DL894" s="599"/>
      <c r="DM894" s="599"/>
      <c r="DN894" s="599"/>
      <c r="DO894" s="599"/>
      <c r="DP894" s="599"/>
      <c r="DQ894" s="599"/>
      <c r="DR894" s="599"/>
      <c r="DS894" s="782"/>
      <c r="DT894" s="468"/>
    </row>
    <row r="895" spans="1:124" s="470" customFormat="1" ht="15.75" customHeight="1">
      <c r="A895" s="789" t="s">
        <v>383</v>
      </c>
      <c r="B895" s="779"/>
      <c r="C895" s="779"/>
      <c r="D895" s="779"/>
      <c r="E895" s="779"/>
      <c r="F895" s="779"/>
      <c r="G895" s="779"/>
      <c r="H895" s="779"/>
      <c r="I895" s="779"/>
      <c r="J895" s="779"/>
      <c r="K895" s="779"/>
      <c r="L895" s="779"/>
      <c r="M895" s="779"/>
      <c r="N895" s="779"/>
      <c r="O895" s="779"/>
      <c r="P895" s="779"/>
      <c r="Q895" s="779"/>
      <c r="R895" s="779"/>
      <c r="S895" s="754"/>
      <c r="T895" s="779"/>
      <c r="U895" s="779"/>
      <c r="V895" s="779"/>
      <c r="W895" s="779"/>
      <c r="X895" s="779"/>
      <c r="Y895" s="779"/>
      <c r="Z895" s="779"/>
      <c r="AA895" s="779"/>
      <c r="AB895" s="779"/>
      <c r="AC895" s="779"/>
      <c r="AD895" s="779"/>
      <c r="AE895" s="779"/>
      <c r="AF895" s="779"/>
      <c r="AG895" s="779"/>
      <c r="AH895" s="779"/>
      <c r="AI895" s="779"/>
      <c r="AJ895" s="779"/>
      <c r="AK895" s="754"/>
      <c r="AL895" s="779"/>
      <c r="AM895" s="779"/>
      <c r="AN895" s="779"/>
      <c r="AO895" s="779"/>
      <c r="AP895" s="779"/>
      <c r="AQ895" s="779"/>
      <c r="AR895" s="779"/>
      <c r="AS895" s="779"/>
      <c r="AT895" s="779"/>
      <c r="AU895" s="779"/>
      <c r="AV895" s="779"/>
      <c r="AW895" s="779"/>
      <c r="AX895" s="779"/>
      <c r="AY895" s="779"/>
      <c r="AZ895" s="779"/>
      <c r="BA895" s="779"/>
      <c r="BB895" s="779"/>
      <c r="BC895" s="754"/>
      <c r="BD895" s="779"/>
      <c r="BE895" s="779"/>
      <c r="BF895" s="779"/>
      <c r="BG895" s="779"/>
      <c r="BH895" s="779"/>
      <c r="BI895" s="779"/>
      <c r="BJ895" s="779"/>
      <c r="BK895" s="779"/>
      <c r="BL895" s="779"/>
      <c r="BM895" s="779"/>
      <c r="BN895" s="779"/>
      <c r="BO895" s="779"/>
      <c r="BP895" s="779"/>
      <c r="BQ895" s="779"/>
      <c r="BR895" s="779"/>
      <c r="BS895" s="779"/>
      <c r="BT895" s="779"/>
      <c r="BU895" s="754"/>
      <c r="BV895" s="779"/>
      <c r="BW895" s="779"/>
      <c r="BX895" s="779"/>
      <c r="BY895" s="779"/>
      <c r="BZ895" s="783"/>
      <c r="CA895" s="783"/>
      <c r="CB895" s="783"/>
      <c r="CC895" s="783"/>
      <c r="CD895" s="1075"/>
      <c r="CE895" s="1099"/>
      <c r="CF895" s="1099"/>
      <c r="CG895" s="1099"/>
      <c r="CH895" s="1099"/>
      <c r="CI895" s="1099"/>
      <c r="CJ895" s="1099"/>
      <c r="CK895" s="1099"/>
      <c r="CL895" s="1099"/>
      <c r="CM895" s="1099"/>
      <c r="CN895" s="1099"/>
      <c r="CO895" s="1075"/>
      <c r="CP895" s="598"/>
      <c r="CQ895" s="188"/>
      <c r="CR895" s="188"/>
      <c r="CS895" s="188"/>
      <c r="CT895" s="188"/>
      <c r="CU895" s="188"/>
      <c r="CV895" s="598"/>
      <c r="CW895" s="598"/>
      <c r="CX895" s="598"/>
      <c r="CY895" s="598"/>
      <c r="CZ895" s="598"/>
      <c r="DA895" s="598"/>
      <c r="DB895" s="598"/>
      <c r="DC895" s="598"/>
      <c r="DD895" s="598"/>
      <c r="DE895" s="598"/>
      <c r="DF895" s="598"/>
      <c r="DG895" s="466"/>
      <c r="DH895" s="190"/>
      <c r="DI895" s="190"/>
      <c r="DJ895" s="190"/>
      <c r="DK895" s="467"/>
      <c r="DL895" s="468"/>
      <c r="DM895" s="468"/>
      <c r="DN895" s="468"/>
      <c r="DO895" s="468"/>
      <c r="DP895" s="468"/>
      <c r="DQ895" s="468"/>
      <c r="DR895" s="468"/>
      <c r="DS895" s="784"/>
      <c r="DT895" s="468"/>
    </row>
    <row r="896" spans="1:124" s="470" customFormat="1" ht="15.75" customHeight="1">
      <c r="A896" s="598" t="str">
        <f>A687</f>
        <v>Gifts/remittances: cereal</v>
      </c>
      <c r="B896" s="780">
        <f t="shared" ref="B896:M896" si="2910">SUM(B691)</f>
        <v>2.6963558085749864E-2</v>
      </c>
      <c r="C896" s="780">
        <f t="shared" si="2910"/>
        <v>0</v>
      </c>
      <c r="D896" s="780">
        <f t="shared" si="2910"/>
        <v>0</v>
      </c>
      <c r="E896" s="780">
        <f t="shared" si="2910"/>
        <v>0</v>
      </c>
      <c r="F896" s="780">
        <f t="shared" si="2910"/>
        <v>0</v>
      </c>
      <c r="G896" s="780">
        <f t="shared" si="2910"/>
        <v>0</v>
      </c>
      <c r="H896" s="780">
        <f t="shared" si="2910"/>
        <v>0</v>
      </c>
      <c r="I896" s="780">
        <f t="shared" si="2910"/>
        <v>0</v>
      </c>
      <c r="J896" s="780">
        <f t="shared" si="2910"/>
        <v>0</v>
      </c>
      <c r="K896" s="780">
        <f t="shared" si="2910"/>
        <v>0</v>
      </c>
      <c r="L896" s="780">
        <f t="shared" si="2910"/>
        <v>0</v>
      </c>
      <c r="M896" s="780">
        <f t="shared" si="2910"/>
        <v>0</v>
      </c>
      <c r="N896" s="780"/>
      <c r="O896" s="780"/>
      <c r="P896" s="780"/>
      <c r="Q896" s="780"/>
      <c r="R896" s="780"/>
      <c r="S896" s="779"/>
      <c r="T896" s="780">
        <f t="shared" ref="T896:AE896" si="2911">SUM(T691)</f>
        <v>0</v>
      </c>
      <c r="U896" s="780">
        <f t="shared" si="2911"/>
        <v>0</v>
      </c>
      <c r="V896" s="780">
        <f t="shared" si="2911"/>
        <v>0</v>
      </c>
      <c r="W896" s="780">
        <f t="shared" si="2911"/>
        <v>0</v>
      </c>
      <c r="X896" s="780">
        <f t="shared" si="2911"/>
        <v>0</v>
      </c>
      <c r="Y896" s="780">
        <f t="shared" si="2911"/>
        <v>0</v>
      </c>
      <c r="Z896" s="780">
        <f t="shared" si="2911"/>
        <v>0</v>
      </c>
      <c r="AA896" s="780">
        <f t="shared" si="2911"/>
        <v>0</v>
      </c>
      <c r="AB896" s="780">
        <f t="shared" si="2911"/>
        <v>0</v>
      </c>
      <c r="AC896" s="780">
        <f t="shared" si="2911"/>
        <v>0</v>
      </c>
      <c r="AD896" s="780">
        <f t="shared" si="2911"/>
        <v>0</v>
      </c>
      <c r="AE896" s="780">
        <f t="shared" si="2911"/>
        <v>0</v>
      </c>
      <c r="AF896" s="780"/>
      <c r="AG896" s="780"/>
      <c r="AH896" s="780"/>
      <c r="AI896" s="780"/>
      <c r="AJ896" s="780"/>
      <c r="AK896" s="779"/>
      <c r="AL896" s="780">
        <f t="shared" ref="AL896:AW896" si="2912">SUM(AL691)</f>
        <v>0</v>
      </c>
      <c r="AM896" s="780">
        <f t="shared" si="2912"/>
        <v>0</v>
      </c>
      <c r="AN896" s="780">
        <f t="shared" si="2912"/>
        <v>0</v>
      </c>
      <c r="AO896" s="780">
        <f t="shared" si="2912"/>
        <v>0</v>
      </c>
      <c r="AP896" s="780">
        <f t="shared" si="2912"/>
        <v>0</v>
      </c>
      <c r="AQ896" s="780">
        <f t="shared" si="2912"/>
        <v>0</v>
      </c>
      <c r="AR896" s="780">
        <f t="shared" si="2912"/>
        <v>0</v>
      </c>
      <c r="AS896" s="780">
        <f t="shared" si="2912"/>
        <v>0</v>
      </c>
      <c r="AT896" s="780">
        <f t="shared" si="2912"/>
        <v>0</v>
      </c>
      <c r="AU896" s="780">
        <f t="shared" si="2912"/>
        <v>0</v>
      </c>
      <c r="AV896" s="780">
        <f t="shared" si="2912"/>
        <v>0</v>
      </c>
      <c r="AW896" s="780">
        <f t="shared" si="2912"/>
        <v>0</v>
      </c>
      <c r="AX896" s="780"/>
      <c r="AY896" s="780"/>
      <c r="AZ896" s="780"/>
      <c r="BA896" s="780"/>
      <c r="BB896" s="780"/>
      <c r="BC896" s="779"/>
      <c r="BD896" s="780">
        <f t="shared" ref="BD896:BO896" si="2913">SUM(BD691)</f>
        <v>0</v>
      </c>
      <c r="BE896" s="780">
        <f t="shared" si="2913"/>
        <v>0</v>
      </c>
      <c r="BF896" s="780">
        <f t="shared" si="2913"/>
        <v>0</v>
      </c>
      <c r="BG896" s="780">
        <f t="shared" si="2913"/>
        <v>0</v>
      </c>
      <c r="BH896" s="780">
        <f t="shared" si="2913"/>
        <v>0</v>
      </c>
      <c r="BI896" s="780">
        <f t="shared" si="2913"/>
        <v>0</v>
      </c>
      <c r="BJ896" s="780">
        <f t="shared" si="2913"/>
        <v>0</v>
      </c>
      <c r="BK896" s="780">
        <f t="shared" si="2913"/>
        <v>0</v>
      </c>
      <c r="BL896" s="780">
        <f t="shared" si="2913"/>
        <v>0</v>
      </c>
      <c r="BM896" s="780">
        <f t="shared" si="2913"/>
        <v>0</v>
      </c>
      <c r="BN896" s="780">
        <f t="shared" si="2913"/>
        <v>0</v>
      </c>
      <c r="BO896" s="780">
        <f t="shared" si="2913"/>
        <v>0</v>
      </c>
      <c r="BP896" s="780"/>
      <c r="BQ896" s="780"/>
      <c r="BR896" s="780"/>
      <c r="BS896" s="780"/>
      <c r="BT896" s="780"/>
      <c r="BU896" s="779"/>
      <c r="BV896" s="780">
        <f>SUM(BV691)</f>
        <v>0</v>
      </c>
      <c r="BW896" s="780">
        <f>SUM(BW691)</f>
        <v>0</v>
      </c>
      <c r="BX896" s="780">
        <f>SUM(BX691)</f>
        <v>0</v>
      </c>
      <c r="BY896" s="780">
        <f>SUM(BY691)</f>
        <v>0</v>
      </c>
      <c r="BZ896" s="603">
        <f>IF(DG896&lt;3,"",(SUM(B896:R896)-MIN(B896:R896)-MAX(B896:R896))/(DG896-2))</f>
        <v>0</v>
      </c>
      <c r="CA896" s="603">
        <f>IF(DH896&lt;3,"",(SUM(T896:AJ896)-MIN(T896:AJ896)-MAX(T896:AJ896))/(DH896-2))</f>
        <v>0</v>
      </c>
      <c r="CB896" s="603">
        <f>IF(DI896&lt;3,"",(SUM(AL896:BB896)-MIN(AL896:BB896)-MAX(AL896:BB896))/(DI896-2))</f>
        <v>0</v>
      </c>
      <c r="CC896" s="668">
        <f>IF(DJ896&lt;3,"",(SUM(BD896:BT896)-MIN(BD896:BT896)-MAX(BD896:BT896))/(DJ896-2))</f>
        <v>0</v>
      </c>
      <c r="CD896" s="1072">
        <f t="shared" ref="CD896:CO896" si="2914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073">
        <f t="shared" si="2914"/>
        <v>0</v>
      </c>
      <c r="CF896" s="1073">
        <f t="shared" si="2914"/>
        <v>0</v>
      </c>
      <c r="CG896" s="1073">
        <f t="shared" si="2914"/>
        <v>0</v>
      </c>
      <c r="CH896" s="1073">
        <f t="shared" si="2914"/>
        <v>0</v>
      </c>
      <c r="CI896" s="1074">
        <f t="shared" si="2914"/>
        <v>0</v>
      </c>
      <c r="CJ896" s="1074">
        <f t="shared" si="2914"/>
        <v>0</v>
      </c>
      <c r="CK896" s="1073">
        <f t="shared" si="2914"/>
        <v>0</v>
      </c>
      <c r="CL896" s="1073">
        <f t="shared" si="2914"/>
        <v>0</v>
      </c>
      <c r="CM896" s="1073">
        <f t="shared" si="2914"/>
        <v>0</v>
      </c>
      <c r="CN896" s="1073">
        <f t="shared" si="2914"/>
        <v>0</v>
      </c>
      <c r="CO896" s="1072">
        <f t="shared" si="2914"/>
        <v>0</v>
      </c>
      <c r="CP896" s="520" t="str">
        <f t="shared" ref="CP896:CY898" si="2915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1" t="str">
        <f t="shared" si="2915"/>
        <v/>
      </c>
      <c r="CR896" s="522" t="str">
        <f t="shared" si="2915"/>
        <v/>
      </c>
      <c r="CS896" s="522">
        <f t="shared" si="2915"/>
        <v>0</v>
      </c>
      <c r="CT896" s="522">
        <f t="shared" si="2915"/>
        <v>0</v>
      </c>
      <c r="CU896" s="522">
        <f t="shared" si="2915"/>
        <v>0</v>
      </c>
      <c r="CV896" s="522">
        <f t="shared" si="2915"/>
        <v>0</v>
      </c>
      <c r="CW896" s="523">
        <f t="shared" si="2915"/>
        <v>0</v>
      </c>
      <c r="CX896" s="523">
        <f t="shared" si="2915"/>
        <v>0</v>
      </c>
      <c r="CY896" s="523">
        <f t="shared" si="2915"/>
        <v>0</v>
      </c>
      <c r="CZ896" s="522">
        <f t="shared" ref="CZ896:DF898" si="2916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22">
        <f t="shared" si="2916"/>
        <v>0</v>
      </c>
      <c r="DB896" s="522">
        <f t="shared" si="2916"/>
        <v>0</v>
      </c>
      <c r="DC896" s="522">
        <f t="shared" si="2916"/>
        <v>0</v>
      </c>
      <c r="DD896" s="522">
        <f t="shared" si="2916"/>
        <v>0</v>
      </c>
      <c r="DE896" s="521" t="str">
        <f t="shared" si="2916"/>
        <v/>
      </c>
      <c r="DF896" s="520" t="str">
        <f t="shared" si="2916"/>
        <v/>
      </c>
      <c r="DG896" s="631">
        <f>COUNT(B896:R896)</f>
        <v>12</v>
      </c>
      <c r="DH896" s="96">
        <f>COUNT(T896:AJ896)</f>
        <v>12</v>
      </c>
      <c r="DI896" s="96">
        <f>COUNT(AL896:BB896)</f>
        <v>12</v>
      </c>
      <c r="DJ896" s="96">
        <f>COUNT(BD896:BT896)</f>
        <v>12</v>
      </c>
      <c r="DK896" s="467"/>
      <c r="DL896" s="599"/>
      <c r="DM896" s="599"/>
      <c r="DN896" s="599"/>
      <c r="DO896" s="599"/>
      <c r="DP896" s="599"/>
      <c r="DQ896" s="599"/>
      <c r="DR896" s="599"/>
      <c r="DS896" s="782"/>
      <c r="DT896" s="468"/>
    </row>
    <row r="897" spans="1:124" s="470" customFormat="1" ht="15.75" customHeight="1">
      <c r="A897" s="598" t="str">
        <f>A692</f>
        <v>Gifts/remittances: sugar</v>
      </c>
      <c r="B897" s="780">
        <f t="shared" ref="B897:M897" si="2917">SUM(B696)</f>
        <v>1.4896993417541363E-2</v>
      </c>
      <c r="C897" s="780">
        <f t="shared" si="2917"/>
        <v>0</v>
      </c>
      <c r="D897" s="780">
        <f t="shared" si="2917"/>
        <v>0</v>
      </c>
      <c r="E897" s="780">
        <f t="shared" si="2917"/>
        <v>0</v>
      </c>
      <c r="F897" s="780">
        <f t="shared" si="2917"/>
        <v>0</v>
      </c>
      <c r="G897" s="780">
        <f t="shared" si="2917"/>
        <v>0</v>
      </c>
      <c r="H897" s="780">
        <f t="shared" si="2917"/>
        <v>0</v>
      </c>
      <c r="I897" s="780">
        <f t="shared" si="2917"/>
        <v>0</v>
      </c>
      <c r="J897" s="780">
        <f t="shared" si="2917"/>
        <v>0</v>
      </c>
      <c r="K897" s="780">
        <f t="shared" si="2917"/>
        <v>0</v>
      </c>
      <c r="L897" s="780">
        <f t="shared" si="2917"/>
        <v>0</v>
      </c>
      <c r="M897" s="780">
        <f t="shared" si="2917"/>
        <v>0</v>
      </c>
      <c r="N897" s="780"/>
      <c r="O897" s="780"/>
      <c r="P897" s="780"/>
      <c r="Q897" s="780"/>
      <c r="R897" s="780"/>
      <c r="S897" s="779"/>
      <c r="T897" s="780">
        <f t="shared" ref="T897:AE897" si="2918">SUM(T696)</f>
        <v>0</v>
      </c>
      <c r="U897" s="780">
        <f t="shared" si="2918"/>
        <v>0</v>
      </c>
      <c r="V897" s="780">
        <f t="shared" si="2918"/>
        <v>0</v>
      </c>
      <c r="W897" s="780">
        <f t="shared" si="2918"/>
        <v>0</v>
      </c>
      <c r="X897" s="780">
        <f t="shared" si="2918"/>
        <v>0</v>
      </c>
      <c r="Y897" s="780">
        <f t="shared" si="2918"/>
        <v>0</v>
      </c>
      <c r="Z897" s="780">
        <f t="shared" si="2918"/>
        <v>0</v>
      </c>
      <c r="AA897" s="780">
        <f t="shared" si="2918"/>
        <v>0</v>
      </c>
      <c r="AB897" s="780">
        <f t="shared" si="2918"/>
        <v>0</v>
      </c>
      <c r="AC897" s="780">
        <f t="shared" si="2918"/>
        <v>0</v>
      </c>
      <c r="AD897" s="780">
        <f t="shared" si="2918"/>
        <v>0</v>
      </c>
      <c r="AE897" s="780">
        <f t="shared" si="2918"/>
        <v>0</v>
      </c>
      <c r="AF897" s="780"/>
      <c r="AG897" s="780"/>
      <c r="AH897" s="780"/>
      <c r="AI897" s="780"/>
      <c r="AJ897" s="780"/>
      <c r="AK897" s="779"/>
      <c r="AL897" s="780">
        <f t="shared" ref="AL897:AW897" si="2919">SUM(AL696)</f>
        <v>0</v>
      </c>
      <c r="AM897" s="780">
        <f t="shared" si="2919"/>
        <v>0</v>
      </c>
      <c r="AN897" s="780">
        <f t="shared" si="2919"/>
        <v>0</v>
      </c>
      <c r="AO897" s="780">
        <f t="shared" si="2919"/>
        <v>0</v>
      </c>
      <c r="AP897" s="780">
        <f t="shared" si="2919"/>
        <v>0</v>
      </c>
      <c r="AQ897" s="780">
        <f t="shared" si="2919"/>
        <v>0</v>
      </c>
      <c r="AR897" s="780">
        <f t="shared" si="2919"/>
        <v>0</v>
      </c>
      <c r="AS897" s="780">
        <f t="shared" si="2919"/>
        <v>0</v>
      </c>
      <c r="AT897" s="780">
        <f t="shared" si="2919"/>
        <v>0</v>
      </c>
      <c r="AU897" s="780">
        <f t="shared" si="2919"/>
        <v>0</v>
      </c>
      <c r="AV897" s="780">
        <f t="shared" si="2919"/>
        <v>0</v>
      </c>
      <c r="AW897" s="780">
        <f t="shared" si="2919"/>
        <v>0</v>
      </c>
      <c r="AX897" s="780"/>
      <c r="AY897" s="780"/>
      <c r="AZ897" s="780"/>
      <c r="BA897" s="780"/>
      <c r="BB897" s="780"/>
      <c r="BC897" s="779"/>
      <c r="BD897" s="780">
        <f t="shared" ref="BD897:BO897" si="2920">SUM(BD696)</f>
        <v>0</v>
      </c>
      <c r="BE897" s="780">
        <f t="shared" si="2920"/>
        <v>0</v>
      </c>
      <c r="BF897" s="780">
        <f t="shared" si="2920"/>
        <v>0</v>
      </c>
      <c r="BG897" s="780">
        <f t="shared" si="2920"/>
        <v>0</v>
      </c>
      <c r="BH897" s="780">
        <f t="shared" si="2920"/>
        <v>0</v>
      </c>
      <c r="BI897" s="780">
        <f t="shared" si="2920"/>
        <v>0</v>
      </c>
      <c r="BJ897" s="780">
        <f t="shared" si="2920"/>
        <v>0</v>
      </c>
      <c r="BK897" s="780">
        <f t="shared" si="2920"/>
        <v>0</v>
      </c>
      <c r="BL897" s="780">
        <f t="shared" si="2920"/>
        <v>0</v>
      </c>
      <c r="BM897" s="780">
        <f t="shared" si="2920"/>
        <v>0</v>
      </c>
      <c r="BN897" s="780">
        <f t="shared" si="2920"/>
        <v>0</v>
      </c>
      <c r="BO897" s="780">
        <f t="shared" si="2920"/>
        <v>0</v>
      </c>
      <c r="BP897" s="780"/>
      <c r="BQ897" s="780"/>
      <c r="BR897" s="780"/>
      <c r="BS897" s="780"/>
      <c r="BT897" s="780"/>
      <c r="BU897" s="779"/>
      <c r="BV897" s="780">
        <f>SUM(BV696)</f>
        <v>0</v>
      </c>
      <c r="BW897" s="780">
        <f>SUM(BW696)</f>
        <v>0</v>
      </c>
      <c r="BX897" s="780">
        <f>SUM(BX696)</f>
        <v>0</v>
      </c>
      <c r="BY897" s="780">
        <f>SUM(BY696)</f>
        <v>0</v>
      </c>
      <c r="BZ897" s="603">
        <f>IF(DG897&lt;3,"",(SUM(B897:R897)-MIN(B897:R897)-MAX(B897:R897))/(DG897-2))</f>
        <v>0</v>
      </c>
      <c r="CA897" s="603">
        <f>IF(DH897&lt;3,"",(SUM(T897:AJ897)-MIN(T897:AJ897)-MAX(T897:AJ897))/(DH897-2))</f>
        <v>0</v>
      </c>
      <c r="CB897" s="603">
        <f>IF(DI897&lt;3,"",(SUM(AL897:BB897)-MIN(AL897:BB897)-MAX(AL897:BB897))/(DI897-2))</f>
        <v>0</v>
      </c>
      <c r="CC897" s="668">
        <f>IF(DJ897&lt;3,"",(SUM(BD897:BT897)-MIN(BD897:BT897)-MAX(BD897:BT897))/(DJ897-2))</f>
        <v>0</v>
      </c>
      <c r="CD897" s="107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073">
        <f t="shared" ref="CE897:CO898" si="2921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073">
        <f t="shared" si="2921"/>
        <v>0</v>
      </c>
      <c r="CG897" s="1073">
        <f t="shared" si="2921"/>
        <v>0</v>
      </c>
      <c r="CH897" s="1073">
        <f t="shared" si="2921"/>
        <v>0</v>
      </c>
      <c r="CI897" s="1074">
        <f t="shared" si="2921"/>
        <v>0</v>
      </c>
      <c r="CJ897" s="1074">
        <f t="shared" si="2921"/>
        <v>0</v>
      </c>
      <c r="CK897" s="1073">
        <f t="shared" si="2921"/>
        <v>0</v>
      </c>
      <c r="CL897" s="1073">
        <f t="shared" si="2921"/>
        <v>0</v>
      </c>
      <c r="CM897" s="1073">
        <f t="shared" si="2921"/>
        <v>0</v>
      </c>
      <c r="CN897" s="1073">
        <f t="shared" si="2921"/>
        <v>0</v>
      </c>
      <c r="CO897" s="1072">
        <f t="shared" si="2921"/>
        <v>0</v>
      </c>
      <c r="CP897" s="520" t="str">
        <f t="shared" si="2915"/>
        <v/>
      </c>
      <c r="CQ897" s="521" t="str">
        <f t="shared" si="2915"/>
        <v/>
      </c>
      <c r="CR897" s="522" t="str">
        <f t="shared" si="2915"/>
        <v/>
      </c>
      <c r="CS897" s="522">
        <f t="shared" si="2915"/>
        <v>0</v>
      </c>
      <c r="CT897" s="522">
        <f t="shared" si="2915"/>
        <v>0</v>
      </c>
      <c r="CU897" s="522">
        <f t="shared" si="2915"/>
        <v>0</v>
      </c>
      <c r="CV897" s="522">
        <f t="shared" si="2915"/>
        <v>0</v>
      </c>
      <c r="CW897" s="523">
        <f t="shared" si="2915"/>
        <v>0</v>
      </c>
      <c r="CX897" s="523">
        <f t="shared" si="2915"/>
        <v>0</v>
      </c>
      <c r="CY897" s="523">
        <f t="shared" si="2915"/>
        <v>0</v>
      </c>
      <c r="CZ897" s="522">
        <f t="shared" si="2916"/>
        <v>0</v>
      </c>
      <c r="DA897" s="522">
        <f t="shared" si="2916"/>
        <v>0</v>
      </c>
      <c r="DB897" s="522">
        <f t="shared" si="2916"/>
        <v>0</v>
      </c>
      <c r="DC897" s="522">
        <f t="shared" si="2916"/>
        <v>0</v>
      </c>
      <c r="DD897" s="522">
        <f t="shared" si="2916"/>
        <v>0</v>
      </c>
      <c r="DE897" s="521" t="str">
        <f t="shared" si="2916"/>
        <v/>
      </c>
      <c r="DF897" s="520" t="str">
        <f t="shared" si="2916"/>
        <v/>
      </c>
      <c r="DG897" s="631">
        <f>COUNT(B897:R897)</f>
        <v>12</v>
      </c>
      <c r="DH897" s="96">
        <f>COUNT(T897:AJ897)</f>
        <v>12</v>
      </c>
      <c r="DI897" s="96">
        <f>COUNT(AL897:BB897)</f>
        <v>12</v>
      </c>
      <c r="DJ897" s="96">
        <f>COUNT(BD897:BT897)</f>
        <v>12</v>
      </c>
      <c r="DK897" s="467"/>
      <c r="DL897" s="599"/>
      <c r="DM897" s="599"/>
      <c r="DN897" s="599"/>
      <c r="DO897" s="599"/>
      <c r="DP897" s="599"/>
      <c r="DQ897" s="599"/>
      <c r="DR897" s="599"/>
      <c r="DS897" s="782"/>
      <c r="DT897" s="468"/>
    </row>
    <row r="898" spans="1:124" s="470" customFormat="1" ht="15.75" customHeight="1">
      <c r="A898" s="598" t="str">
        <f>A697</f>
        <v>Gifts/remittances: Rice</v>
      </c>
      <c r="B898" s="780">
        <f t="shared" ref="B898:M898" si="2922">SUM(B701)</f>
        <v>2.2238035936666073E-7</v>
      </c>
      <c r="C898" s="780">
        <f t="shared" si="2922"/>
        <v>0</v>
      </c>
      <c r="D898" s="780">
        <f t="shared" si="2922"/>
        <v>0</v>
      </c>
      <c r="E898" s="780">
        <f t="shared" si="2922"/>
        <v>0</v>
      </c>
      <c r="F898" s="780">
        <f t="shared" si="2922"/>
        <v>0</v>
      </c>
      <c r="G898" s="780">
        <f t="shared" si="2922"/>
        <v>0</v>
      </c>
      <c r="H898" s="780">
        <f t="shared" si="2922"/>
        <v>0</v>
      </c>
      <c r="I898" s="780">
        <f t="shared" si="2922"/>
        <v>0</v>
      </c>
      <c r="J898" s="780">
        <f t="shared" si="2922"/>
        <v>0</v>
      </c>
      <c r="K898" s="780">
        <f t="shared" si="2922"/>
        <v>0</v>
      </c>
      <c r="L898" s="780">
        <f t="shared" si="2922"/>
        <v>0</v>
      </c>
      <c r="M898" s="780">
        <f t="shared" si="2922"/>
        <v>0</v>
      </c>
      <c r="N898" s="780"/>
      <c r="O898" s="780"/>
      <c r="P898" s="780"/>
      <c r="Q898" s="780"/>
      <c r="R898" s="780"/>
      <c r="S898" s="779"/>
      <c r="T898" s="780">
        <f t="shared" ref="T898:AE898" si="2923">SUM(T701)</f>
        <v>0</v>
      </c>
      <c r="U898" s="780">
        <f t="shared" si="2923"/>
        <v>0</v>
      </c>
      <c r="V898" s="780">
        <f t="shared" si="2923"/>
        <v>0</v>
      </c>
      <c r="W898" s="780">
        <f t="shared" si="2923"/>
        <v>0</v>
      </c>
      <c r="X898" s="780">
        <f t="shared" si="2923"/>
        <v>0</v>
      </c>
      <c r="Y898" s="780">
        <f t="shared" si="2923"/>
        <v>0</v>
      </c>
      <c r="Z898" s="780">
        <f t="shared" si="2923"/>
        <v>0</v>
      </c>
      <c r="AA898" s="780">
        <f t="shared" si="2923"/>
        <v>0</v>
      </c>
      <c r="AB898" s="780">
        <f t="shared" si="2923"/>
        <v>0</v>
      </c>
      <c r="AC898" s="780">
        <f t="shared" si="2923"/>
        <v>0</v>
      </c>
      <c r="AD898" s="780">
        <f t="shared" si="2923"/>
        <v>0</v>
      </c>
      <c r="AE898" s="780">
        <f t="shared" si="2923"/>
        <v>0</v>
      </c>
      <c r="AF898" s="780"/>
      <c r="AG898" s="780"/>
      <c r="AH898" s="780"/>
      <c r="AI898" s="780"/>
      <c r="AJ898" s="780"/>
      <c r="AK898" s="779"/>
      <c r="AL898" s="780">
        <f t="shared" ref="AL898:AW898" si="2924">SUM(AL701)</f>
        <v>0</v>
      </c>
      <c r="AM898" s="780">
        <f t="shared" si="2924"/>
        <v>0</v>
      </c>
      <c r="AN898" s="780">
        <f t="shared" si="2924"/>
        <v>0</v>
      </c>
      <c r="AO898" s="780">
        <f t="shared" si="2924"/>
        <v>0</v>
      </c>
      <c r="AP898" s="780">
        <f t="shared" si="2924"/>
        <v>0</v>
      </c>
      <c r="AQ898" s="780">
        <f t="shared" si="2924"/>
        <v>0</v>
      </c>
      <c r="AR898" s="780">
        <f t="shared" si="2924"/>
        <v>0</v>
      </c>
      <c r="AS898" s="780">
        <f t="shared" si="2924"/>
        <v>0</v>
      </c>
      <c r="AT898" s="780">
        <f t="shared" si="2924"/>
        <v>0</v>
      </c>
      <c r="AU898" s="780">
        <f t="shared" si="2924"/>
        <v>0</v>
      </c>
      <c r="AV898" s="780">
        <f t="shared" si="2924"/>
        <v>0</v>
      </c>
      <c r="AW898" s="780">
        <f t="shared" si="2924"/>
        <v>0</v>
      </c>
      <c r="AX898" s="780"/>
      <c r="AY898" s="780"/>
      <c r="AZ898" s="780"/>
      <c r="BA898" s="780"/>
      <c r="BB898" s="780"/>
      <c r="BC898" s="779"/>
      <c r="BD898" s="780">
        <f t="shared" ref="BD898:BO898" si="2925">SUM(BD701)</f>
        <v>0</v>
      </c>
      <c r="BE898" s="780">
        <f t="shared" si="2925"/>
        <v>0</v>
      </c>
      <c r="BF898" s="780">
        <f t="shared" si="2925"/>
        <v>0</v>
      </c>
      <c r="BG898" s="780">
        <f t="shared" si="2925"/>
        <v>0</v>
      </c>
      <c r="BH898" s="780">
        <f t="shared" si="2925"/>
        <v>0</v>
      </c>
      <c r="BI898" s="780">
        <f t="shared" si="2925"/>
        <v>0</v>
      </c>
      <c r="BJ898" s="780">
        <f t="shared" si="2925"/>
        <v>0</v>
      </c>
      <c r="BK898" s="780">
        <f t="shared" si="2925"/>
        <v>0</v>
      </c>
      <c r="BL898" s="780">
        <f t="shared" si="2925"/>
        <v>0</v>
      </c>
      <c r="BM898" s="780">
        <f t="shared" si="2925"/>
        <v>0</v>
      </c>
      <c r="BN898" s="780">
        <f t="shared" si="2925"/>
        <v>0</v>
      </c>
      <c r="BO898" s="780">
        <f t="shared" si="2925"/>
        <v>0</v>
      </c>
      <c r="BP898" s="780"/>
      <c r="BQ898" s="780"/>
      <c r="BR898" s="780"/>
      <c r="BS898" s="780"/>
      <c r="BT898" s="780"/>
      <c r="BU898" s="779"/>
      <c r="BV898" s="780">
        <f>SUM(BV701)</f>
        <v>0</v>
      </c>
      <c r="BW898" s="780">
        <f>SUM(BW701)</f>
        <v>0</v>
      </c>
      <c r="BX898" s="780">
        <f>SUM(BX701)</f>
        <v>0</v>
      </c>
      <c r="BY898" s="780">
        <f>SUM(BY701)</f>
        <v>0</v>
      </c>
      <c r="BZ898" s="603">
        <f>IF(DG898&lt;3,"",(SUM(B898:R898)-MIN(B898:R898)-MAX(B898:R898))/(DG898-2))</f>
        <v>0</v>
      </c>
      <c r="CA898" s="603">
        <f>IF(DH898&lt;3,"",(SUM(T898:AJ898)-MIN(T898:AJ898)-MAX(T898:AJ898))/(DH898-2))</f>
        <v>0</v>
      </c>
      <c r="CB898" s="603">
        <f>IF(DI898&lt;3,"",(SUM(AL898:BB898)-MIN(AL898:BB898)-MAX(AL898:BB898))/(DI898-2))</f>
        <v>0</v>
      </c>
      <c r="CC898" s="668">
        <f>IF(DJ898&lt;3,"",(SUM(BD898:BT898)-MIN(BD898:BT898)-MAX(BD898:BT898))/(DJ898-2))</f>
        <v>0</v>
      </c>
      <c r="CD898" s="1072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073">
        <f t="shared" si="2921"/>
        <v>0</v>
      </c>
      <c r="CF898" s="1073">
        <f t="shared" si="2921"/>
        <v>0</v>
      </c>
      <c r="CG898" s="1073">
        <f t="shared" si="2921"/>
        <v>0</v>
      </c>
      <c r="CH898" s="1073">
        <f t="shared" si="2921"/>
        <v>0</v>
      </c>
      <c r="CI898" s="1074">
        <f t="shared" si="2921"/>
        <v>0</v>
      </c>
      <c r="CJ898" s="1074">
        <f t="shared" si="2921"/>
        <v>0</v>
      </c>
      <c r="CK898" s="1073">
        <f t="shared" si="2921"/>
        <v>0</v>
      </c>
      <c r="CL898" s="1073">
        <f t="shared" si="2921"/>
        <v>0</v>
      </c>
      <c r="CM898" s="1073">
        <f t="shared" si="2921"/>
        <v>0</v>
      </c>
      <c r="CN898" s="1073">
        <f t="shared" si="2921"/>
        <v>0</v>
      </c>
      <c r="CO898" s="1072">
        <f t="shared" si="2921"/>
        <v>0</v>
      </c>
      <c r="CP898" s="520" t="str">
        <f t="shared" si="2915"/>
        <v/>
      </c>
      <c r="CQ898" s="521" t="str">
        <f t="shared" si="2915"/>
        <v/>
      </c>
      <c r="CR898" s="522" t="str">
        <f t="shared" si="2915"/>
        <v/>
      </c>
      <c r="CS898" s="522">
        <f t="shared" si="2915"/>
        <v>0</v>
      </c>
      <c r="CT898" s="522">
        <f t="shared" si="2915"/>
        <v>0</v>
      </c>
      <c r="CU898" s="522">
        <f t="shared" si="2915"/>
        <v>0</v>
      </c>
      <c r="CV898" s="522">
        <f t="shared" si="2915"/>
        <v>0</v>
      </c>
      <c r="CW898" s="523">
        <f t="shared" si="2915"/>
        <v>0</v>
      </c>
      <c r="CX898" s="523">
        <f t="shared" si="2915"/>
        <v>0</v>
      </c>
      <c r="CY898" s="523">
        <f t="shared" si="2915"/>
        <v>0</v>
      </c>
      <c r="CZ898" s="522">
        <f t="shared" si="2916"/>
        <v>0</v>
      </c>
      <c r="DA898" s="522">
        <f t="shared" si="2916"/>
        <v>0</v>
      </c>
      <c r="DB898" s="522">
        <f t="shared" si="2916"/>
        <v>0</v>
      </c>
      <c r="DC898" s="522">
        <f t="shared" si="2916"/>
        <v>0</v>
      </c>
      <c r="DD898" s="522">
        <f t="shared" si="2916"/>
        <v>0</v>
      </c>
      <c r="DE898" s="521" t="str">
        <f t="shared" si="2916"/>
        <v/>
      </c>
      <c r="DF898" s="520" t="str">
        <f t="shared" si="2916"/>
        <v/>
      </c>
      <c r="DG898" s="631">
        <f>COUNT(B898:R898)</f>
        <v>12</v>
      </c>
      <c r="DH898" s="96">
        <f>COUNT(T898:AJ898)</f>
        <v>12</v>
      </c>
      <c r="DI898" s="96">
        <f>COUNT(AL898:BB898)</f>
        <v>12</v>
      </c>
      <c r="DJ898" s="96">
        <f>COUNT(BD898:BT898)</f>
        <v>12</v>
      </c>
      <c r="DK898" s="467"/>
      <c r="DL898" s="599"/>
      <c r="DM898" s="599"/>
      <c r="DN898" s="599"/>
      <c r="DO898" s="599"/>
      <c r="DP898" s="599"/>
      <c r="DQ898" s="599"/>
      <c r="DR898" s="599"/>
      <c r="DS898" s="782"/>
      <c r="DT898" s="468"/>
    </row>
    <row r="899" spans="1:124" s="470" customFormat="1" ht="15.75" customHeight="1">
      <c r="A899" s="598"/>
      <c r="B899" s="779"/>
      <c r="C899" s="779"/>
      <c r="D899" s="779"/>
      <c r="E899" s="779"/>
      <c r="F899" s="779"/>
      <c r="G899" s="779"/>
      <c r="H899" s="779"/>
      <c r="I899" s="779"/>
      <c r="J899" s="779"/>
      <c r="K899" s="779"/>
      <c r="L899" s="779"/>
      <c r="M899" s="779"/>
      <c r="N899" s="779"/>
      <c r="O899" s="779"/>
      <c r="P899" s="779"/>
      <c r="Q899" s="779"/>
      <c r="R899" s="779"/>
      <c r="S899" s="754"/>
      <c r="T899" s="779"/>
      <c r="U899" s="779"/>
      <c r="V899" s="779"/>
      <c r="W899" s="779"/>
      <c r="X899" s="779"/>
      <c r="Y899" s="779"/>
      <c r="Z899" s="779"/>
      <c r="AA899" s="779"/>
      <c r="AB899" s="779"/>
      <c r="AC899" s="779"/>
      <c r="AD899" s="779"/>
      <c r="AE899" s="779"/>
      <c r="AF899" s="779"/>
      <c r="AG899" s="779"/>
      <c r="AH899" s="779"/>
      <c r="AI899" s="779"/>
      <c r="AJ899" s="779"/>
      <c r="AK899" s="754"/>
      <c r="AL899" s="779"/>
      <c r="AM899" s="779"/>
      <c r="AN899" s="779"/>
      <c r="AO899" s="779"/>
      <c r="AP899" s="779"/>
      <c r="AQ899" s="779"/>
      <c r="AR899" s="779"/>
      <c r="AS899" s="779"/>
      <c r="AT899" s="779"/>
      <c r="AU899" s="779"/>
      <c r="AV899" s="779"/>
      <c r="AW899" s="779"/>
      <c r="AX899" s="779"/>
      <c r="AY899" s="779"/>
      <c r="AZ899" s="779"/>
      <c r="BA899" s="779"/>
      <c r="BB899" s="779"/>
      <c r="BC899" s="754"/>
      <c r="BD899" s="779"/>
      <c r="BE899" s="779"/>
      <c r="BF899" s="779"/>
      <c r="BG899" s="779"/>
      <c r="BH899" s="779"/>
      <c r="BI899" s="779"/>
      <c r="BJ899" s="779"/>
      <c r="BK899" s="779"/>
      <c r="BL899" s="779"/>
      <c r="BM899" s="779"/>
      <c r="BN899" s="779"/>
      <c r="BO899" s="779"/>
      <c r="BP899" s="779"/>
      <c r="BQ899" s="779"/>
      <c r="BR899" s="779"/>
      <c r="BS899" s="779"/>
      <c r="BT899" s="779"/>
      <c r="BU899" s="754"/>
      <c r="BV899" s="779"/>
      <c r="BW899" s="779"/>
      <c r="BX899" s="779"/>
      <c r="BY899" s="779"/>
      <c r="BZ899" s="783"/>
      <c r="CA899" s="783"/>
      <c r="CB899" s="783"/>
      <c r="CC899" s="783"/>
      <c r="CD899" s="1075"/>
      <c r="CE899" s="1076"/>
      <c r="CF899" s="1076"/>
      <c r="CG899" s="1076"/>
      <c r="CH899" s="1076"/>
      <c r="CI899" s="1076"/>
      <c r="CJ899" s="1076"/>
      <c r="CK899" s="1076"/>
      <c r="CL899" s="1076"/>
      <c r="CM899" s="1076"/>
      <c r="CN899" s="1076"/>
      <c r="CO899" s="1075"/>
      <c r="CP899" s="598"/>
      <c r="CQ899" s="188"/>
      <c r="CR899" s="188"/>
      <c r="CS899" s="188"/>
      <c r="CT899" s="188"/>
      <c r="CU899" s="188"/>
      <c r="CV899" s="598"/>
      <c r="CW899" s="598"/>
      <c r="CX899" s="598"/>
      <c r="CY899" s="598"/>
      <c r="CZ899" s="598"/>
      <c r="DA899" s="598"/>
      <c r="DB899" s="598"/>
      <c r="DC899" s="598"/>
      <c r="DD899" s="598"/>
      <c r="DE899" s="598"/>
      <c r="DF899" s="598"/>
      <c r="DG899" s="466"/>
      <c r="DH899" s="190"/>
      <c r="DI899" s="190"/>
      <c r="DJ899" s="190"/>
      <c r="DK899" s="467"/>
      <c r="DL899" s="468"/>
      <c r="DM899" s="468"/>
      <c r="DN899" s="468"/>
      <c r="DO899" s="468"/>
      <c r="DP899" s="468"/>
      <c r="DQ899" s="468"/>
      <c r="DR899" s="468"/>
      <c r="DS899" s="784"/>
      <c r="DT899" s="468"/>
    </row>
    <row r="900" spans="1:124" s="470" customFormat="1" ht="15.75" customHeight="1">
      <c r="A900" s="789" t="s">
        <v>75</v>
      </c>
      <c r="B900" s="780">
        <f t="shared" ref="B900:K900" si="2926">SUM(B820:B899)</f>
        <v>1.0283509608678343</v>
      </c>
      <c r="C900" s="780">
        <f t="shared" si="2926"/>
        <v>1.0147668730554074</v>
      </c>
      <c r="D900" s="780">
        <f t="shared" si="2926"/>
        <v>1.2655970442640689</v>
      </c>
      <c r="E900" s="780">
        <f t="shared" si="2926"/>
        <v>1.0081462346359882</v>
      </c>
      <c r="F900" s="780">
        <f t="shared" si="2926"/>
        <v>0.87988742685340582</v>
      </c>
      <c r="G900" s="780">
        <f t="shared" si="2926"/>
        <v>1.697036240720674</v>
      </c>
      <c r="H900" s="780">
        <f t="shared" si="2926"/>
        <v>1.0043803661574653</v>
      </c>
      <c r="I900" s="780">
        <f t="shared" si="2926"/>
        <v>1.4146442335441232</v>
      </c>
      <c r="J900" s="780">
        <f t="shared" si="2926"/>
        <v>0.96198344740100072</v>
      </c>
      <c r="K900" s="780">
        <f t="shared" si="2926"/>
        <v>0.87724023835221099</v>
      </c>
      <c r="L900" s="780"/>
      <c r="M900" s="780"/>
      <c r="N900" s="780"/>
      <c r="O900" s="780"/>
      <c r="P900" s="780"/>
      <c r="Q900" s="780"/>
      <c r="R900" s="780"/>
      <c r="S900" s="768"/>
      <c r="T900" s="780">
        <f t="shared" ref="T900:AE900" si="2927">SUM(T820:T899)</f>
        <v>1.1128839866334579</v>
      </c>
      <c r="U900" s="780">
        <f t="shared" si="2927"/>
        <v>1.04372513272765</v>
      </c>
      <c r="V900" s="780">
        <f t="shared" si="2927"/>
        <v>1.115190094565252</v>
      </c>
      <c r="W900" s="780">
        <f t="shared" si="2927"/>
        <v>0.92278542043850731</v>
      </c>
      <c r="X900" s="780">
        <f t="shared" si="2927"/>
        <v>1.0355733095267745</v>
      </c>
      <c r="Y900" s="780">
        <f t="shared" si="2927"/>
        <v>1.1910296923370696</v>
      </c>
      <c r="Z900" s="780">
        <f t="shared" si="2927"/>
        <v>1.3938171826257597</v>
      </c>
      <c r="AA900" s="780">
        <f t="shared" si="2927"/>
        <v>1.084249870784558</v>
      </c>
      <c r="AB900" s="780">
        <f t="shared" si="2927"/>
        <v>1.4765658998052176</v>
      </c>
      <c r="AC900" s="780">
        <f t="shared" si="2927"/>
        <v>0.97695970325861348</v>
      </c>
      <c r="AD900" s="780">
        <f t="shared" si="2927"/>
        <v>1.72817157467829</v>
      </c>
      <c r="AE900" s="780">
        <f t="shared" si="2927"/>
        <v>1.1688279031714404</v>
      </c>
      <c r="AF900" s="780"/>
      <c r="AG900" s="780"/>
      <c r="AH900" s="780"/>
      <c r="AI900" s="780"/>
      <c r="AJ900" s="780"/>
      <c r="AK900" s="768"/>
      <c r="AL900" s="780">
        <f t="shared" ref="AL900:AT900" si="2928">SUM(AL820:AL899)</f>
        <v>1.4291081362082669</v>
      </c>
      <c r="AM900" s="780">
        <f t="shared" si="2928"/>
        <v>1.0589533801921365</v>
      </c>
      <c r="AN900" s="780">
        <f t="shared" si="2928"/>
        <v>1.8866102159613092</v>
      </c>
      <c r="AO900" s="780">
        <f t="shared" si="2928"/>
        <v>1.7841080207100359</v>
      </c>
      <c r="AP900" s="780">
        <f t="shared" si="2928"/>
        <v>1.1674846006780129</v>
      </c>
      <c r="AQ900" s="780">
        <f t="shared" si="2928"/>
        <v>1.9332539435107763</v>
      </c>
      <c r="AR900" s="780">
        <f t="shared" si="2928"/>
        <v>1.5645923315434187</v>
      </c>
      <c r="AS900" s="780">
        <f t="shared" si="2928"/>
        <v>1.9359734866650855</v>
      </c>
      <c r="AT900" s="780">
        <f t="shared" si="2928"/>
        <v>1.7519265060546758</v>
      </c>
      <c r="AU900" s="780"/>
      <c r="AV900" s="780"/>
      <c r="AW900" s="780">
        <f t="shared" ref="AW900" si="2929">SUM(AW820:AW899)</f>
        <v>1.6291145563640319</v>
      </c>
      <c r="AX900" s="780"/>
      <c r="AY900" s="780"/>
      <c r="AZ900" s="780"/>
      <c r="BA900" s="780"/>
      <c r="BB900" s="780"/>
      <c r="BC900" s="768"/>
      <c r="BD900" s="780">
        <f>SUM(BD820:BD899)</f>
        <v>1.8823471766272313</v>
      </c>
      <c r="BE900" s="780">
        <f>SUM(BE820:BE899)</f>
        <v>1.5932563645064344</v>
      </c>
      <c r="BF900" s="780">
        <f>SUM(BF820:BF899)</f>
        <v>1.4284355081652136</v>
      </c>
      <c r="BG900" s="780">
        <f>SUM(BG820:BG899)</f>
        <v>2.6474762365130764</v>
      </c>
      <c r="BH900" s="780"/>
      <c r="BI900" s="780"/>
      <c r="BJ900" s="780">
        <f t="shared" ref="BJ900:BO900" si="2930">SUM(BJ820:BJ899)</f>
        <v>1.3674419892885019</v>
      </c>
      <c r="BK900" s="780">
        <f t="shared" si="2930"/>
        <v>1.3203229790058115</v>
      </c>
      <c r="BL900" s="780">
        <f t="shared" si="2930"/>
        <v>1.4725381012314931</v>
      </c>
      <c r="BM900" s="780">
        <f t="shared" si="2930"/>
        <v>1.3325021366957248</v>
      </c>
      <c r="BN900" s="780">
        <f t="shared" si="2930"/>
        <v>1.4913066692403485</v>
      </c>
      <c r="BO900" s="780">
        <f t="shared" si="2930"/>
        <v>1.2492589238190124</v>
      </c>
      <c r="BP900" s="780"/>
      <c r="BQ900" s="780"/>
      <c r="BR900" s="780"/>
      <c r="BS900" s="780"/>
      <c r="BT900" s="780"/>
      <c r="BU900" s="768"/>
      <c r="BV900" s="780">
        <f>SUM(BV820:BV899)</f>
        <v>1.2926293876481052</v>
      </c>
      <c r="BW900" s="780">
        <f>SUM(BW820:BW899)</f>
        <v>1.3841864602134855</v>
      </c>
      <c r="BX900" s="780">
        <f>SUM(BX820:BX899)</f>
        <v>1.4848360335266562</v>
      </c>
      <c r="BY900" s="780">
        <f>SUM(BY820:BY899)</f>
        <v>1.5777773680157743</v>
      </c>
      <c r="BZ900" s="783"/>
      <c r="CA900" s="783"/>
      <c r="CB900" s="783"/>
      <c r="CC900" s="783"/>
      <c r="CD900" s="1075"/>
      <c r="CE900" s="1076"/>
      <c r="CF900" s="1076"/>
      <c r="CG900" s="1076"/>
      <c r="CH900" s="1076"/>
      <c r="CI900" s="1076"/>
      <c r="CJ900" s="1076"/>
      <c r="CK900" s="1076"/>
      <c r="CL900" s="1076"/>
      <c r="CM900" s="1076"/>
      <c r="CN900" s="1076"/>
      <c r="CO900" s="1075"/>
      <c r="CP900" s="598"/>
      <c r="CQ900" s="188"/>
      <c r="CR900" s="188"/>
      <c r="CS900" s="188"/>
      <c r="CT900" s="188"/>
      <c r="CU900" s="188"/>
      <c r="CV900" s="598"/>
      <c r="CW900" s="598"/>
      <c r="CX900" s="598"/>
      <c r="CY900" s="598"/>
      <c r="CZ900" s="598"/>
      <c r="DA900" s="598"/>
      <c r="DB900" s="598"/>
      <c r="DC900" s="598"/>
      <c r="DD900" s="598"/>
      <c r="DE900" s="598"/>
      <c r="DF900" s="598"/>
      <c r="DG900" s="466"/>
      <c r="DH900" s="190"/>
      <c r="DI900" s="190"/>
      <c r="DJ900" s="190"/>
      <c r="DK900" s="467"/>
      <c r="DL900" s="468"/>
      <c r="DM900" s="468"/>
      <c r="DN900" s="468"/>
      <c r="DO900" s="468"/>
      <c r="DP900" s="468"/>
      <c r="DQ900" s="468"/>
      <c r="DR900" s="468"/>
      <c r="DS900" s="784"/>
      <c r="DT900" s="468"/>
    </row>
    <row r="901" spans="1:124" s="470" customFormat="1" ht="15.75" customHeight="1">
      <c r="A901" s="598"/>
      <c r="B901" s="780"/>
      <c r="C901" s="780"/>
      <c r="D901" s="780"/>
      <c r="E901" s="780"/>
      <c r="F901" s="780"/>
      <c r="G901" s="780"/>
      <c r="H901" s="780"/>
      <c r="I901" s="780"/>
      <c r="J901" s="780"/>
      <c r="K901" s="780"/>
      <c r="L901" s="780"/>
      <c r="M901" s="780"/>
      <c r="N901" s="780"/>
      <c r="O901" s="780"/>
      <c r="P901" s="780"/>
      <c r="Q901" s="780"/>
      <c r="R901" s="780"/>
      <c r="S901" s="768"/>
      <c r="T901" s="780"/>
      <c r="U901" s="780"/>
      <c r="V901" s="780"/>
      <c r="W901" s="780"/>
      <c r="X901" s="780"/>
      <c r="Y901" s="780"/>
      <c r="Z901" s="780"/>
      <c r="AA901" s="780"/>
      <c r="AB901" s="780"/>
      <c r="AC901" s="780"/>
      <c r="AD901" s="780"/>
      <c r="AE901" s="780"/>
      <c r="AF901" s="780"/>
      <c r="AG901" s="780"/>
      <c r="AH901" s="780"/>
      <c r="AI901" s="780"/>
      <c r="AJ901" s="780"/>
      <c r="AK901" s="768"/>
      <c r="AL901" s="780"/>
      <c r="AM901" s="780"/>
      <c r="AN901" s="780"/>
      <c r="AO901" s="780"/>
      <c r="AP901" s="780"/>
      <c r="AQ901" s="780"/>
      <c r="AR901" s="780"/>
      <c r="AS901" s="780"/>
      <c r="AT901" s="780"/>
      <c r="AU901" s="780"/>
      <c r="AV901" s="780"/>
      <c r="AW901" s="780"/>
      <c r="AX901" s="780"/>
      <c r="AY901" s="780"/>
      <c r="AZ901" s="780"/>
      <c r="BA901" s="780"/>
      <c r="BB901" s="780"/>
      <c r="BC901" s="768"/>
      <c r="BD901" s="780"/>
      <c r="BE901" s="780"/>
      <c r="BF901" s="780"/>
      <c r="BG901" s="780"/>
      <c r="BH901" s="780"/>
      <c r="BI901" s="780"/>
      <c r="BJ901" s="780"/>
      <c r="BK901" s="780"/>
      <c r="BL901" s="780"/>
      <c r="BM901" s="780"/>
      <c r="BN901" s="780"/>
      <c r="BO901" s="780"/>
      <c r="BP901" s="780"/>
      <c r="BQ901" s="780"/>
      <c r="BR901" s="780"/>
      <c r="BS901" s="780"/>
      <c r="BT901" s="780"/>
      <c r="BU901" s="768"/>
      <c r="BV901" s="780"/>
      <c r="BW901" s="780"/>
      <c r="BX901" s="780"/>
      <c r="BY901" s="780"/>
      <c r="BZ901" s="783"/>
      <c r="CA901" s="783"/>
      <c r="CB901" s="783"/>
      <c r="CC901" s="783"/>
      <c r="CD901" s="1075"/>
      <c r="CE901" s="1076"/>
      <c r="CF901" s="1076"/>
      <c r="CG901" s="1076"/>
      <c r="CH901" s="1076"/>
      <c r="CI901" s="1076"/>
      <c r="CJ901" s="1076"/>
      <c r="CK901" s="1076"/>
      <c r="CL901" s="1076"/>
      <c r="CM901" s="1076"/>
      <c r="CN901" s="1076"/>
      <c r="CO901" s="1075"/>
      <c r="CP901" s="598"/>
      <c r="CQ901" s="188"/>
      <c r="CR901" s="188"/>
      <c r="CS901" s="188"/>
      <c r="CT901" s="188"/>
      <c r="CU901" s="188"/>
      <c r="CV901" s="598"/>
      <c r="CW901" s="598"/>
      <c r="CX901" s="598"/>
      <c r="CY901" s="598"/>
      <c r="CZ901" s="598"/>
      <c r="DA901" s="598"/>
      <c r="DB901" s="598"/>
      <c r="DC901" s="598"/>
      <c r="DD901" s="598"/>
      <c r="DE901" s="598"/>
      <c r="DF901" s="598"/>
      <c r="DG901" s="466"/>
      <c r="DH901" s="190"/>
      <c r="DI901" s="190"/>
      <c r="DJ901" s="190"/>
      <c r="DK901" s="467"/>
      <c r="DL901" s="468"/>
      <c r="DM901" s="468"/>
      <c r="DN901" s="468"/>
      <c r="DO901" s="468"/>
      <c r="DP901" s="468"/>
      <c r="DQ901" s="468"/>
      <c r="DR901" s="468"/>
      <c r="DS901" s="784"/>
      <c r="DT901" s="468"/>
    </row>
    <row r="902" spans="1:124" s="470" customFormat="1" ht="15.75" customHeight="1">
      <c r="A902" s="775" t="s">
        <v>384</v>
      </c>
      <c r="B902" s="769"/>
      <c r="C902" s="769"/>
      <c r="D902" s="769"/>
      <c r="E902" s="769"/>
      <c r="F902" s="769"/>
      <c r="G902" s="769"/>
      <c r="H902" s="769"/>
      <c r="I902" s="769"/>
      <c r="J902" s="769"/>
      <c r="K902" s="769"/>
      <c r="L902" s="769"/>
      <c r="M902" s="769"/>
      <c r="N902" s="769"/>
      <c r="O902" s="769"/>
      <c r="P902" s="769"/>
      <c r="Q902" s="769"/>
      <c r="R902" s="769"/>
      <c r="S902" s="768"/>
      <c r="T902" s="769"/>
      <c r="U902" s="769"/>
      <c r="V902" s="769"/>
      <c r="W902" s="769"/>
      <c r="X902" s="769"/>
      <c r="Y902" s="769"/>
      <c r="Z902" s="769"/>
      <c r="AA902" s="769"/>
      <c r="AB902" s="769"/>
      <c r="AC902" s="769"/>
      <c r="AD902" s="769"/>
      <c r="AE902" s="769"/>
      <c r="AF902" s="769"/>
      <c r="AG902" s="769"/>
      <c r="AH902" s="769"/>
      <c r="AI902" s="769"/>
      <c r="AJ902" s="769"/>
      <c r="AK902" s="768"/>
      <c r="AL902" s="769"/>
      <c r="AM902" s="769"/>
      <c r="AN902" s="769"/>
      <c r="AO902" s="769"/>
      <c r="AP902" s="769"/>
      <c r="AQ902" s="769"/>
      <c r="AR902" s="769"/>
      <c r="AS902" s="769"/>
      <c r="AT902" s="769"/>
      <c r="AU902" s="769"/>
      <c r="AV902" s="769"/>
      <c r="AW902" s="769"/>
      <c r="AX902" s="769"/>
      <c r="AY902" s="769"/>
      <c r="AZ902" s="769"/>
      <c r="BA902" s="769"/>
      <c r="BB902" s="769"/>
      <c r="BC902" s="768"/>
      <c r="BD902" s="769"/>
      <c r="BE902" s="769"/>
      <c r="BF902" s="769"/>
      <c r="BG902" s="769"/>
      <c r="BH902" s="769"/>
      <c r="BI902" s="769"/>
      <c r="BJ902" s="769"/>
      <c r="BK902" s="769"/>
      <c r="BL902" s="769"/>
      <c r="BM902" s="769"/>
      <c r="BN902" s="769"/>
      <c r="BO902" s="769"/>
      <c r="BP902" s="769"/>
      <c r="BQ902" s="769"/>
      <c r="BR902" s="769"/>
      <c r="BS902" s="769"/>
      <c r="BT902" s="769"/>
      <c r="BU902" s="768"/>
      <c r="BV902" s="769"/>
      <c r="BW902" s="769"/>
      <c r="BX902" s="769"/>
      <c r="BY902" s="769"/>
      <c r="BZ902" s="783"/>
      <c r="CA902" s="783"/>
      <c r="CB902" s="783"/>
      <c r="CC902" s="783"/>
      <c r="CD902" s="1075"/>
      <c r="CE902" s="1076"/>
      <c r="CF902" s="1076"/>
      <c r="CG902" s="1076"/>
      <c r="CH902" s="1076"/>
      <c r="CI902" s="1076"/>
      <c r="CJ902" s="1076"/>
      <c r="CK902" s="1076"/>
      <c r="CL902" s="1076"/>
      <c r="CM902" s="1076"/>
      <c r="CN902" s="1076"/>
      <c r="CO902" s="1075"/>
      <c r="CP902" s="598"/>
      <c r="CQ902" s="188"/>
      <c r="CR902" s="188"/>
      <c r="CS902" s="188"/>
      <c r="CT902" s="188"/>
      <c r="CU902" s="188"/>
      <c r="CV902" s="598"/>
      <c r="CW902" s="598"/>
      <c r="CX902" s="598"/>
      <c r="CY902" s="598"/>
      <c r="CZ902" s="598"/>
      <c r="DA902" s="598"/>
      <c r="DB902" s="598"/>
      <c r="DC902" s="598"/>
      <c r="DD902" s="598"/>
      <c r="DE902" s="598"/>
      <c r="DF902" s="598"/>
      <c r="DG902" s="466"/>
      <c r="DH902" s="190"/>
      <c r="DI902" s="190"/>
      <c r="DJ902" s="190"/>
      <c r="DK902" s="467"/>
      <c r="DL902" s="468"/>
      <c r="DM902" s="468"/>
      <c r="DN902" s="468"/>
      <c r="DO902" s="468"/>
      <c r="DP902" s="468"/>
      <c r="DQ902" s="468"/>
      <c r="DR902" s="468"/>
      <c r="DS902" s="693"/>
      <c r="DT902" s="468"/>
    </row>
    <row r="903" spans="1:124" s="470" customFormat="1" ht="15.75" customHeight="1">
      <c r="A903" s="777" t="s">
        <v>25</v>
      </c>
      <c r="B903" s="769"/>
      <c r="C903" s="769"/>
      <c r="D903" s="769"/>
      <c r="E903" s="769"/>
      <c r="F903" s="769"/>
      <c r="G903" s="769"/>
      <c r="H903" s="769"/>
      <c r="I903" s="769"/>
      <c r="J903" s="769"/>
      <c r="K903" s="769"/>
      <c r="L903" s="769"/>
      <c r="M903" s="769"/>
      <c r="N903" s="769"/>
      <c r="O903" s="769"/>
      <c r="P903" s="769"/>
      <c r="Q903" s="769"/>
      <c r="R903" s="769"/>
      <c r="S903" s="768"/>
      <c r="T903" s="769"/>
      <c r="U903" s="769"/>
      <c r="V903" s="769"/>
      <c r="W903" s="769"/>
      <c r="X903" s="769"/>
      <c r="Y903" s="769"/>
      <c r="Z903" s="769"/>
      <c r="AA903" s="769"/>
      <c r="AB903" s="769"/>
      <c r="AC903" s="769"/>
      <c r="AD903" s="769"/>
      <c r="AE903" s="769"/>
      <c r="AF903" s="769"/>
      <c r="AG903" s="769"/>
      <c r="AH903" s="769"/>
      <c r="AI903" s="769"/>
      <c r="AJ903" s="769"/>
      <c r="AK903" s="768"/>
      <c r="AL903" s="769"/>
      <c r="AM903" s="769"/>
      <c r="AN903" s="769"/>
      <c r="AO903" s="769"/>
      <c r="AP903" s="769"/>
      <c r="AQ903" s="769"/>
      <c r="AR903" s="769"/>
      <c r="AS903" s="769"/>
      <c r="AT903" s="769"/>
      <c r="AU903" s="769"/>
      <c r="AV903" s="769"/>
      <c r="AW903" s="769"/>
      <c r="AX903" s="769"/>
      <c r="AY903" s="769"/>
      <c r="AZ903" s="769"/>
      <c r="BA903" s="769"/>
      <c r="BB903" s="769"/>
      <c r="BC903" s="768"/>
      <c r="BD903" s="769"/>
      <c r="BE903" s="769"/>
      <c r="BF903" s="769"/>
      <c r="BG903" s="769"/>
      <c r="BH903" s="769"/>
      <c r="BI903" s="769"/>
      <c r="BJ903" s="769"/>
      <c r="BK903" s="769"/>
      <c r="BL903" s="769"/>
      <c r="BM903" s="769"/>
      <c r="BN903" s="769"/>
      <c r="BO903" s="769"/>
      <c r="BP903" s="769"/>
      <c r="BQ903" s="769"/>
      <c r="BR903" s="769"/>
      <c r="BS903" s="769"/>
      <c r="BT903" s="769"/>
      <c r="BU903" s="768"/>
      <c r="BV903" s="769"/>
      <c r="BW903" s="769"/>
      <c r="BX903" s="769"/>
      <c r="BY903" s="769"/>
      <c r="BZ903" s="783"/>
      <c r="CA903" s="783"/>
      <c r="CB903" s="783"/>
      <c r="CC903" s="783"/>
      <c r="CD903" s="1075"/>
      <c r="CE903" s="1076"/>
      <c r="CF903" s="1076"/>
      <c r="CG903" s="1076"/>
      <c r="CH903" s="1076"/>
      <c r="CI903" s="1076"/>
      <c r="CJ903" s="1076"/>
      <c r="CK903" s="1076"/>
      <c r="CL903" s="1076"/>
      <c r="CM903" s="1076"/>
      <c r="CN903" s="1076"/>
      <c r="CO903" s="1075"/>
      <c r="CP903" s="598"/>
      <c r="CQ903" s="188"/>
      <c r="CR903" s="188"/>
      <c r="CS903" s="188"/>
      <c r="CT903" s="188"/>
      <c r="CU903" s="188"/>
      <c r="CV903" s="598"/>
      <c r="CW903" s="598"/>
      <c r="CX903" s="598"/>
      <c r="CY903" s="598"/>
      <c r="CZ903" s="598"/>
      <c r="DA903" s="598"/>
      <c r="DB903" s="598"/>
      <c r="DC903" s="598"/>
      <c r="DD903" s="598"/>
      <c r="DE903" s="598"/>
      <c r="DF903" s="598"/>
      <c r="DG903" s="466"/>
      <c r="DH903" s="190"/>
      <c r="DI903" s="190"/>
      <c r="DJ903" s="190"/>
      <c r="DK903" s="467"/>
      <c r="DL903" s="468"/>
      <c r="DM903" s="468"/>
      <c r="DN903" s="468"/>
      <c r="DO903" s="468"/>
      <c r="DP903" s="468"/>
      <c r="DQ903" s="468"/>
      <c r="DR903" s="468"/>
      <c r="DS903" s="693"/>
      <c r="DT903" s="468"/>
    </row>
    <row r="904" spans="1:124" s="470" customFormat="1" ht="15.75" customHeight="1">
      <c r="A904" s="778" t="s">
        <v>385</v>
      </c>
      <c r="B904" s="769">
        <f t="shared" ref="B904:M904" si="2931">SUM(B72)</f>
        <v>0</v>
      </c>
      <c r="C904" s="769">
        <f t="shared" si="2931"/>
        <v>0</v>
      </c>
      <c r="D904" s="769">
        <f t="shared" si="2931"/>
        <v>0</v>
      </c>
      <c r="E904" s="769">
        <f t="shared" si="2931"/>
        <v>0</v>
      </c>
      <c r="F904" s="769">
        <f t="shared" si="2931"/>
        <v>0</v>
      </c>
      <c r="G904" s="769">
        <f t="shared" si="2931"/>
        <v>0</v>
      </c>
      <c r="H904" s="769">
        <f t="shared" si="2931"/>
        <v>0</v>
      </c>
      <c r="I904" s="769">
        <f t="shared" si="2931"/>
        <v>0</v>
      </c>
      <c r="J904" s="769">
        <f t="shared" si="2931"/>
        <v>0</v>
      </c>
      <c r="K904" s="769">
        <f t="shared" si="2931"/>
        <v>0</v>
      </c>
      <c r="L904" s="769">
        <f t="shared" si="2931"/>
        <v>0</v>
      </c>
      <c r="M904" s="769">
        <f t="shared" si="2931"/>
        <v>0</v>
      </c>
      <c r="N904" s="769"/>
      <c r="O904" s="769"/>
      <c r="P904" s="769"/>
      <c r="Q904" s="769"/>
      <c r="R904" s="769"/>
      <c r="S904" s="768"/>
      <c r="T904" s="769">
        <f t="shared" ref="T904:AE904" si="2932">SUM(T72)</f>
        <v>0</v>
      </c>
      <c r="U904" s="769">
        <f t="shared" si="2932"/>
        <v>0</v>
      </c>
      <c r="V904" s="769">
        <f t="shared" si="2932"/>
        <v>0</v>
      </c>
      <c r="W904" s="769">
        <f t="shared" si="2932"/>
        <v>0</v>
      </c>
      <c r="X904" s="769">
        <f t="shared" si="2932"/>
        <v>0</v>
      </c>
      <c r="Y904" s="769">
        <f t="shared" si="2932"/>
        <v>0</v>
      </c>
      <c r="Z904" s="769">
        <f t="shared" si="2932"/>
        <v>0</v>
      </c>
      <c r="AA904" s="769">
        <f t="shared" si="2932"/>
        <v>0</v>
      </c>
      <c r="AB904" s="769">
        <f t="shared" si="2932"/>
        <v>0</v>
      </c>
      <c r="AC904" s="769">
        <f t="shared" si="2932"/>
        <v>0</v>
      </c>
      <c r="AD904" s="769">
        <f t="shared" si="2932"/>
        <v>0</v>
      </c>
      <c r="AE904" s="769">
        <f t="shared" si="2932"/>
        <v>0</v>
      </c>
      <c r="AF904" s="769"/>
      <c r="AG904" s="769"/>
      <c r="AH904" s="769"/>
      <c r="AI904" s="769"/>
      <c r="AJ904" s="769"/>
      <c r="AK904" s="768"/>
      <c r="AL904" s="769">
        <f t="shared" ref="AL904:AW904" si="2933">SUM(AL72)</f>
        <v>0</v>
      </c>
      <c r="AM904" s="769">
        <f t="shared" si="2933"/>
        <v>0</v>
      </c>
      <c r="AN904" s="769">
        <f t="shared" si="2933"/>
        <v>0</v>
      </c>
      <c r="AO904" s="769">
        <f t="shared" si="2933"/>
        <v>0</v>
      </c>
      <c r="AP904" s="769">
        <f t="shared" si="2933"/>
        <v>0</v>
      </c>
      <c r="AQ904" s="769">
        <f t="shared" si="2933"/>
        <v>0</v>
      </c>
      <c r="AR904" s="769">
        <f t="shared" si="2933"/>
        <v>0</v>
      </c>
      <c r="AS904" s="769">
        <f t="shared" si="2933"/>
        <v>0</v>
      </c>
      <c r="AT904" s="769">
        <f t="shared" si="2933"/>
        <v>0</v>
      </c>
      <c r="AU904" s="769">
        <f t="shared" si="2933"/>
        <v>0</v>
      </c>
      <c r="AV904" s="769">
        <f t="shared" si="2933"/>
        <v>0</v>
      </c>
      <c r="AW904" s="769">
        <f t="shared" si="2933"/>
        <v>0</v>
      </c>
      <c r="AX904" s="769"/>
      <c r="AY904" s="769"/>
      <c r="AZ904" s="769"/>
      <c r="BA904" s="769"/>
      <c r="BB904" s="769"/>
      <c r="BC904" s="768"/>
      <c r="BD904" s="769">
        <f t="shared" ref="BD904:BO904" si="2934">SUM(BD72)</f>
        <v>0</v>
      </c>
      <c r="BE904" s="769">
        <f t="shared" si="2934"/>
        <v>0</v>
      </c>
      <c r="BF904" s="769">
        <f t="shared" si="2934"/>
        <v>0</v>
      </c>
      <c r="BG904" s="769">
        <f t="shared" si="2934"/>
        <v>0</v>
      </c>
      <c r="BH904" s="769">
        <f t="shared" si="2934"/>
        <v>0</v>
      </c>
      <c r="BI904" s="769">
        <f t="shared" si="2934"/>
        <v>0</v>
      </c>
      <c r="BJ904" s="769">
        <f t="shared" si="2934"/>
        <v>0</v>
      </c>
      <c r="BK904" s="769">
        <f t="shared" si="2934"/>
        <v>0</v>
      </c>
      <c r="BL904" s="769">
        <f t="shared" si="2934"/>
        <v>0</v>
      </c>
      <c r="BM904" s="769">
        <f t="shared" si="2934"/>
        <v>0</v>
      </c>
      <c r="BN904" s="769">
        <f t="shared" si="2934"/>
        <v>0</v>
      </c>
      <c r="BO904" s="769">
        <f t="shared" si="2934"/>
        <v>0</v>
      </c>
      <c r="BP904" s="769"/>
      <c r="BQ904" s="769"/>
      <c r="BR904" s="769"/>
      <c r="BS904" s="769"/>
      <c r="BT904" s="769"/>
      <c r="BU904" s="768"/>
      <c r="BV904" s="769">
        <f>SUM(BV72)</f>
        <v>0</v>
      </c>
      <c r="BW904" s="769">
        <f>SUM(BW72)</f>
        <v>0</v>
      </c>
      <c r="BX904" s="769">
        <f>SUM(BX72)</f>
        <v>0</v>
      </c>
      <c r="BY904" s="769">
        <f>SUM(BY72)</f>
        <v>0</v>
      </c>
      <c r="BZ904" s="578">
        <f t="shared" ref="BZ904:BZ918" si="2935">IF(DG904&lt;3,"",(SUM(B904:R904)-MIN(B904:R904)-MAX(B904:R904))/(DG904-2))</f>
        <v>0</v>
      </c>
      <c r="CA904" s="578">
        <f t="shared" ref="CA904:CA918" si="2936">IF(DH904&lt;3,"",(SUM(T904:AJ904)-MIN(T904:AJ904)-MAX(T904:AJ904))/(DH904-2))</f>
        <v>0</v>
      </c>
      <c r="CB904" s="578">
        <f t="shared" ref="CB904:CB918" si="2937">IF(DI904&lt;3,"",(SUM(AL904:BB904)-MIN(AL904:BB904)-MAX(AL904:BB904))/(DI904-2))</f>
        <v>0</v>
      </c>
      <c r="CC904" s="578">
        <f t="shared" ref="CC904:CC918" si="2938">IF(DJ904&lt;3,"",(SUM(BD904:BT904)-MIN(BD904:BT904)-MAX(BD904:BT904))/(DJ904-2))</f>
        <v>0</v>
      </c>
      <c r="CD904" s="1069">
        <f t="shared" ref="CD904:CO904" si="293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070">
        <f t="shared" si="2939"/>
        <v>0</v>
      </c>
      <c r="CF904" s="1070">
        <f t="shared" si="2939"/>
        <v>0</v>
      </c>
      <c r="CG904" s="1070">
        <f t="shared" si="2939"/>
        <v>0</v>
      </c>
      <c r="CH904" s="1070">
        <f t="shared" si="2939"/>
        <v>0</v>
      </c>
      <c r="CI904" s="1071">
        <f t="shared" si="2939"/>
        <v>0</v>
      </c>
      <c r="CJ904" s="1071">
        <f t="shared" si="2939"/>
        <v>0</v>
      </c>
      <c r="CK904" s="1070">
        <f t="shared" si="2939"/>
        <v>0</v>
      </c>
      <c r="CL904" s="1070">
        <f t="shared" si="2939"/>
        <v>0</v>
      </c>
      <c r="CM904" s="1070">
        <f t="shared" si="2939"/>
        <v>0</v>
      </c>
      <c r="CN904" s="1070">
        <f t="shared" si="2939"/>
        <v>0</v>
      </c>
      <c r="CO904" s="1069">
        <f t="shared" si="2939"/>
        <v>0</v>
      </c>
      <c r="CP904" s="532" t="str">
        <f t="shared" ref="CP904:CP918" si="2940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3" t="str">
        <f t="shared" ref="CQ904:CQ918" si="2941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4" t="str">
        <f t="shared" ref="CR904:CR918" si="2942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34">
        <f t="shared" ref="CS904:CS918" si="2943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4">
        <f t="shared" ref="CT904:CT918" si="2944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4">
        <f t="shared" ref="CU904:CU918" si="2945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4">
        <f t="shared" ref="CV904:CV918" si="2946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5">
        <f t="shared" ref="CW904:CW918" si="2947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2948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5">
        <f t="shared" ref="CY904:CY918" si="2949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4">
        <f t="shared" ref="CZ904:CZ918" si="2950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4">
        <f t="shared" ref="DA904:DA918" si="2951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4">
        <f t="shared" ref="DB904:DB918" si="2952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4">
        <f t="shared" ref="DC904:DC918" si="2953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34">
        <f t="shared" ref="DD904:DD918" si="2954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33" t="str">
        <f t="shared" ref="DE904:DE918" si="2955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32" t="str">
        <f t="shared" ref="DF904:DF918" si="2956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31">
        <f t="shared" ref="DG904:DG918" si="2957">COUNT(B904:R904)</f>
        <v>12</v>
      </c>
      <c r="DH904" s="96">
        <f t="shared" ref="DH904:DH918" si="2958">COUNT(T904:AJ904)</f>
        <v>12</v>
      </c>
      <c r="DI904" s="96">
        <f t="shared" ref="DI904:DI918" si="2959">COUNT(AL904:BB904)</f>
        <v>12</v>
      </c>
      <c r="DJ904" s="96">
        <f t="shared" ref="DJ904:DJ918" si="2960">COUNT(BD904:BT904)</f>
        <v>12</v>
      </c>
      <c r="DK904" s="467"/>
      <c r="DL904" s="599"/>
      <c r="DM904" s="599"/>
      <c r="DN904" s="599"/>
      <c r="DO904" s="599"/>
      <c r="DP904" s="599"/>
      <c r="DQ904" s="599"/>
      <c r="DR904" s="599"/>
      <c r="DS904" s="790"/>
      <c r="DT904" s="468"/>
    </row>
    <row r="905" spans="1:124" s="470" customFormat="1" ht="15.75" customHeight="1">
      <c r="A905" s="598" t="s">
        <v>386</v>
      </c>
      <c r="B905" s="769">
        <f t="shared" ref="B905:M905" si="2961">SUM(B80)</f>
        <v>0</v>
      </c>
      <c r="C905" s="769">
        <f t="shared" si="2961"/>
        <v>0</v>
      </c>
      <c r="D905" s="769">
        <f t="shared" si="2961"/>
        <v>0</v>
      </c>
      <c r="E905" s="769">
        <f t="shared" si="2961"/>
        <v>0</v>
      </c>
      <c r="F905" s="769">
        <f t="shared" si="2961"/>
        <v>0</v>
      </c>
      <c r="G905" s="769">
        <f t="shared" si="2961"/>
        <v>0</v>
      </c>
      <c r="H905" s="769">
        <f t="shared" si="2961"/>
        <v>0</v>
      </c>
      <c r="I905" s="769">
        <f t="shared" si="2961"/>
        <v>0</v>
      </c>
      <c r="J905" s="769">
        <f t="shared" si="2961"/>
        <v>0</v>
      </c>
      <c r="K905" s="769">
        <f t="shared" si="2961"/>
        <v>0</v>
      </c>
      <c r="L905" s="769">
        <f t="shared" si="2961"/>
        <v>0</v>
      </c>
      <c r="M905" s="769">
        <f t="shared" si="2961"/>
        <v>0</v>
      </c>
      <c r="N905" s="769"/>
      <c r="O905" s="769"/>
      <c r="P905" s="769"/>
      <c r="Q905" s="769"/>
      <c r="R905" s="769"/>
      <c r="S905" s="768"/>
      <c r="T905" s="769">
        <f t="shared" ref="T905:AE905" si="2962">SUM(T80)</f>
        <v>0</v>
      </c>
      <c r="U905" s="769">
        <f t="shared" si="2962"/>
        <v>0</v>
      </c>
      <c r="V905" s="769">
        <f t="shared" si="2962"/>
        <v>0</v>
      </c>
      <c r="W905" s="769">
        <f t="shared" si="2962"/>
        <v>0</v>
      </c>
      <c r="X905" s="769">
        <f t="shared" si="2962"/>
        <v>0</v>
      </c>
      <c r="Y905" s="769">
        <f t="shared" si="2962"/>
        <v>0</v>
      </c>
      <c r="Z905" s="769">
        <f t="shared" si="2962"/>
        <v>0</v>
      </c>
      <c r="AA905" s="769">
        <f t="shared" si="2962"/>
        <v>0</v>
      </c>
      <c r="AB905" s="769">
        <f t="shared" si="2962"/>
        <v>0</v>
      </c>
      <c r="AC905" s="769">
        <f t="shared" si="2962"/>
        <v>0</v>
      </c>
      <c r="AD905" s="769">
        <f t="shared" si="2962"/>
        <v>0</v>
      </c>
      <c r="AE905" s="769">
        <f t="shared" si="2962"/>
        <v>0</v>
      </c>
      <c r="AF905" s="769"/>
      <c r="AG905" s="769"/>
      <c r="AH905" s="769"/>
      <c r="AI905" s="769"/>
      <c r="AJ905" s="769"/>
      <c r="AK905" s="768"/>
      <c r="AL905" s="769">
        <f t="shared" ref="AL905:AW905" si="2963">SUM(AL80)</f>
        <v>0</v>
      </c>
      <c r="AM905" s="769">
        <f t="shared" si="2963"/>
        <v>0</v>
      </c>
      <c r="AN905" s="769">
        <f t="shared" si="2963"/>
        <v>0</v>
      </c>
      <c r="AO905" s="769">
        <f t="shared" si="2963"/>
        <v>0</v>
      </c>
      <c r="AP905" s="769">
        <f t="shared" si="2963"/>
        <v>0</v>
      </c>
      <c r="AQ905" s="769">
        <f t="shared" si="2963"/>
        <v>0</v>
      </c>
      <c r="AR905" s="769">
        <f t="shared" si="2963"/>
        <v>0</v>
      </c>
      <c r="AS905" s="769">
        <f t="shared" si="2963"/>
        <v>0</v>
      </c>
      <c r="AT905" s="769">
        <f t="shared" si="2963"/>
        <v>0</v>
      </c>
      <c r="AU905" s="769">
        <f t="shared" si="2963"/>
        <v>0</v>
      </c>
      <c r="AV905" s="769">
        <f t="shared" si="2963"/>
        <v>0</v>
      </c>
      <c r="AW905" s="769">
        <f t="shared" si="2963"/>
        <v>0</v>
      </c>
      <c r="AX905" s="769"/>
      <c r="AY905" s="769"/>
      <c r="AZ905" s="769"/>
      <c r="BA905" s="769"/>
      <c r="BB905" s="769"/>
      <c r="BC905" s="768"/>
      <c r="BD905" s="769">
        <f t="shared" ref="BD905:BO905" si="2964">SUM(BD80)</f>
        <v>0</v>
      </c>
      <c r="BE905" s="769">
        <f t="shared" si="2964"/>
        <v>0</v>
      </c>
      <c r="BF905" s="769">
        <f t="shared" si="2964"/>
        <v>0</v>
      </c>
      <c r="BG905" s="769">
        <f t="shared" si="2964"/>
        <v>0</v>
      </c>
      <c r="BH905" s="769">
        <f t="shared" si="2964"/>
        <v>0</v>
      </c>
      <c r="BI905" s="769">
        <f t="shared" si="2964"/>
        <v>0</v>
      </c>
      <c r="BJ905" s="769">
        <f t="shared" si="2964"/>
        <v>0</v>
      </c>
      <c r="BK905" s="769">
        <f t="shared" si="2964"/>
        <v>0</v>
      </c>
      <c r="BL905" s="769">
        <f t="shared" si="2964"/>
        <v>0</v>
      </c>
      <c r="BM905" s="769">
        <f t="shared" si="2964"/>
        <v>0</v>
      </c>
      <c r="BN905" s="769">
        <f t="shared" si="2964"/>
        <v>0</v>
      </c>
      <c r="BO905" s="769">
        <f t="shared" si="2964"/>
        <v>0</v>
      </c>
      <c r="BP905" s="769"/>
      <c r="BQ905" s="769"/>
      <c r="BR905" s="769"/>
      <c r="BS905" s="769"/>
      <c r="BT905" s="769"/>
      <c r="BU905" s="768"/>
      <c r="BV905" s="769">
        <f>SUM(BV80)</f>
        <v>0</v>
      </c>
      <c r="BW905" s="769">
        <f>SUM(BW80)</f>
        <v>0</v>
      </c>
      <c r="BX905" s="769">
        <f>SUM(BX80)</f>
        <v>0</v>
      </c>
      <c r="BY905" s="769">
        <f>SUM(BY80)</f>
        <v>0</v>
      </c>
      <c r="BZ905" s="578">
        <f t="shared" si="2935"/>
        <v>0</v>
      </c>
      <c r="CA905" s="578">
        <f t="shared" si="2936"/>
        <v>0</v>
      </c>
      <c r="CB905" s="578">
        <f t="shared" si="2937"/>
        <v>0</v>
      </c>
      <c r="CC905" s="578">
        <f t="shared" si="2938"/>
        <v>0</v>
      </c>
      <c r="CD905" s="1069">
        <f t="shared" ref="CD905:CD918" si="2965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070">
        <f t="shared" ref="CE905:CO918" si="2966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070">
        <f t="shared" si="2966"/>
        <v>0</v>
      </c>
      <c r="CG905" s="1070">
        <f t="shared" si="2966"/>
        <v>0</v>
      </c>
      <c r="CH905" s="1070">
        <f t="shared" si="2966"/>
        <v>0</v>
      </c>
      <c r="CI905" s="1071">
        <f t="shared" si="2966"/>
        <v>0</v>
      </c>
      <c r="CJ905" s="1071">
        <f t="shared" si="2966"/>
        <v>0</v>
      </c>
      <c r="CK905" s="1070">
        <f t="shared" si="2966"/>
        <v>0</v>
      </c>
      <c r="CL905" s="1070">
        <f t="shared" si="2966"/>
        <v>0</v>
      </c>
      <c r="CM905" s="1070">
        <f t="shared" si="2966"/>
        <v>0</v>
      </c>
      <c r="CN905" s="1070">
        <f t="shared" si="2966"/>
        <v>0</v>
      </c>
      <c r="CO905" s="1069">
        <f t="shared" si="2966"/>
        <v>0</v>
      </c>
      <c r="CP905" s="532" t="str">
        <f t="shared" si="2940"/>
        <v/>
      </c>
      <c r="CQ905" s="533" t="str">
        <f t="shared" si="2941"/>
        <v/>
      </c>
      <c r="CR905" s="534" t="str">
        <f t="shared" si="2942"/>
        <v/>
      </c>
      <c r="CS905" s="534">
        <f t="shared" si="2943"/>
        <v>0</v>
      </c>
      <c r="CT905" s="534">
        <f t="shared" si="2944"/>
        <v>0</v>
      </c>
      <c r="CU905" s="534">
        <f t="shared" si="2945"/>
        <v>0</v>
      </c>
      <c r="CV905" s="534">
        <f t="shared" si="2946"/>
        <v>0</v>
      </c>
      <c r="CW905" s="535">
        <f t="shared" si="2947"/>
        <v>0</v>
      </c>
      <c r="CX905" s="535">
        <f t="shared" si="2948"/>
        <v>0</v>
      </c>
      <c r="CY905" s="535">
        <f t="shared" si="2949"/>
        <v>0</v>
      </c>
      <c r="CZ905" s="534">
        <f t="shared" si="2950"/>
        <v>0</v>
      </c>
      <c r="DA905" s="534">
        <f t="shared" si="2951"/>
        <v>0</v>
      </c>
      <c r="DB905" s="534">
        <f t="shared" si="2952"/>
        <v>0</v>
      </c>
      <c r="DC905" s="534">
        <f t="shared" si="2953"/>
        <v>0</v>
      </c>
      <c r="DD905" s="534">
        <f t="shared" si="2954"/>
        <v>0</v>
      </c>
      <c r="DE905" s="533" t="str">
        <f t="shared" si="2955"/>
        <v/>
      </c>
      <c r="DF905" s="532" t="str">
        <f t="shared" si="2956"/>
        <v/>
      </c>
      <c r="DG905" s="631">
        <f t="shared" si="2957"/>
        <v>12</v>
      </c>
      <c r="DH905" s="96">
        <f t="shared" si="2958"/>
        <v>12</v>
      </c>
      <c r="DI905" s="96">
        <f t="shared" si="2959"/>
        <v>12</v>
      </c>
      <c r="DJ905" s="96">
        <f t="shared" si="2960"/>
        <v>12</v>
      </c>
      <c r="DK905" s="467"/>
      <c r="DL905" s="599"/>
      <c r="DM905" s="599"/>
      <c r="DN905" s="599"/>
      <c r="DO905" s="599"/>
      <c r="DP905" s="599"/>
      <c r="DQ905" s="599"/>
      <c r="DR905" s="599"/>
      <c r="DS905" s="790"/>
      <c r="DT905" s="468"/>
    </row>
    <row r="906" spans="1:124" s="470" customFormat="1" ht="15.75" customHeight="1">
      <c r="A906" s="598" t="s">
        <v>387</v>
      </c>
      <c r="B906" s="769">
        <f t="shared" ref="B906:M906" si="2967">SUM(B88)</f>
        <v>0</v>
      </c>
      <c r="C906" s="769">
        <f t="shared" si="2967"/>
        <v>0</v>
      </c>
      <c r="D906" s="769">
        <f t="shared" si="2967"/>
        <v>0</v>
      </c>
      <c r="E906" s="769">
        <f t="shared" si="2967"/>
        <v>0</v>
      </c>
      <c r="F906" s="769">
        <f t="shared" si="2967"/>
        <v>0</v>
      </c>
      <c r="G906" s="769">
        <f t="shared" si="2967"/>
        <v>0</v>
      </c>
      <c r="H906" s="769">
        <f t="shared" si="2967"/>
        <v>0</v>
      </c>
      <c r="I906" s="769">
        <f t="shared" si="2967"/>
        <v>0</v>
      </c>
      <c r="J906" s="769">
        <f t="shared" si="2967"/>
        <v>0</v>
      </c>
      <c r="K906" s="769">
        <f t="shared" si="2967"/>
        <v>0</v>
      </c>
      <c r="L906" s="769">
        <f t="shared" si="2967"/>
        <v>0</v>
      </c>
      <c r="M906" s="769">
        <f t="shared" si="2967"/>
        <v>0</v>
      </c>
      <c r="N906" s="769"/>
      <c r="O906" s="769"/>
      <c r="P906" s="769"/>
      <c r="Q906" s="769"/>
      <c r="R906" s="769"/>
      <c r="S906" s="768"/>
      <c r="T906" s="769">
        <f t="shared" ref="T906:AE906" si="2968">SUM(T88)</f>
        <v>0</v>
      </c>
      <c r="U906" s="769">
        <f t="shared" si="2968"/>
        <v>0</v>
      </c>
      <c r="V906" s="769">
        <f t="shared" si="2968"/>
        <v>0</v>
      </c>
      <c r="W906" s="769">
        <f t="shared" si="2968"/>
        <v>0</v>
      </c>
      <c r="X906" s="769">
        <f t="shared" si="2968"/>
        <v>0</v>
      </c>
      <c r="Y906" s="769">
        <f t="shared" si="2968"/>
        <v>0</v>
      </c>
      <c r="Z906" s="769">
        <f t="shared" si="2968"/>
        <v>0</v>
      </c>
      <c r="AA906" s="769">
        <f t="shared" si="2968"/>
        <v>0</v>
      </c>
      <c r="AB906" s="769">
        <f t="shared" si="2968"/>
        <v>0</v>
      </c>
      <c r="AC906" s="769">
        <f t="shared" si="2968"/>
        <v>0</v>
      </c>
      <c r="AD906" s="769">
        <f t="shared" si="2968"/>
        <v>0</v>
      </c>
      <c r="AE906" s="769">
        <f t="shared" si="2968"/>
        <v>0</v>
      </c>
      <c r="AF906" s="769"/>
      <c r="AG906" s="769"/>
      <c r="AH906" s="769"/>
      <c r="AI906" s="769"/>
      <c r="AJ906" s="769"/>
      <c r="AK906" s="768"/>
      <c r="AL906" s="769">
        <f t="shared" ref="AL906:AW906" si="2969">SUM(AL88)</f>
        <v>0</v>
      </c>
      <c r="AM906" s="769">
        <f t="shared" si="2969"/>
        <v>0</v>
      </c>
      <c r="AN906" s="769">
        <f t="shared" si="2969"/>
        <v>0</v>
      </c>
      <c r="AO906" s="769">
        <f t="shared" si="2969"/>
        <v>0</v>
      </c>
      <c r="AP906" s="769">
        <f t="shared" si="2969"/>
        <v>0</v>
      </c>
      <c r="AQ906" s="769">
        <f t="shared" si="2969"/>
        <v>0</v>
      </c>
      <c r="AR906" s="769">
        <f t="shared" si="2969"/>
        <v>0</v>
      </c>
      <c r="AS906" s="769">
        <f t="shared" si="2969"/>
        <v>0</v>
      </c>
      <c r="AT906" s="769">
        <f t="shared" si="2969"/>
        <v>0</v>
      </c>
      <c r="AU906" s="769">
        <f t="shared" si="2969"/>
        <v>0</v>
      </c>
      <c r="AV906" s="769">
        <f t="shared" si="2969"/>
        <v>0</v>
      </c>
      <c r="AW906" s="769">
        <f t="shared" si="2969"/>
        <v>0</v>
      </c>
      <c r="AX906" s="769"/>
      <c r="AY906" s="769"/>
      <c r="AZ906" s="769"/>
      <c r="BA906" s="769"/>
      <c r="BB906" s="769"/>
      <c r="BC906" s="768"/>
      <c r="BD906" s="769">
        <f t="shared" ref="BD906:BO906" si="2970">SUM(BD88)</f>
        <v>0</v>
      </c>
      <c r="BE906" s="769">
        <f t="shared" si="2970"/>
        <v>0</v>
      </c>
      <c r="BF906" s="769">
        <f t="shared" si="2970"/>
        <v>0</v>
      </c>
      <c r="BG906" s="769">
        <f t="shared" si="2970"/>
        <v>0</v>
      </c>
      <c r="BH906" s="769">
        <f t="shared" si="2970"/>
        <v>0</v>
      </c>
      <c r="BI906" s="769">
        <f t="shared" si="2970"/>
        <v>0</v>
      </c>
      <c r="BJ906" s="769">
        <f t="shared" si="2970"/>
        <v>0</v>
      </c>
      <c r="BK906" s="769">
        <f t="shared" si="2970"/>
        <v>0</v>
      </c>
      <c r="BL906" s="769">
        <f t="shared" si="2970"/>
        <v>0</v>
      </c>
      <c r="BM906" s="769">
        <f t="shared" si="2970"/>
        <v>0</v>
      </c>
      <c r="BN906" s="769">
        <f t="shared" si="2970"/>
        <v>0</v>
      </c>
      <c r="BO906" s="769">
        <f t="shared" si="2970"/>
        <v>0</v>
      </c>
      <c r="BP906" s="769"/>
      <c r="BQ906" s="769"/>
      <c r="BR906" s="769"/>
      <c r="BS906" s="769"/>
      <c r="BT906" s="769"/>
      <c r="BU906" s="768"/>
      <c r="BV906" s="769">
        <f>SUM(BV88)</f>
        <v>0</v>
      </c>
      <c r="BW906" s="769">
        <f>SUM(BW88)</f>
        <v>0</v>
      </c>
      <c r="BX906" s="769">
        <f>SUM(BX88)</f>
        <v>0</v>
      </c>
      <c r="BY906" s="769">
        <f>SUM(BY88)</f>
        <v>0</v>
      </c>
      <c r="BZ906" s="578">
        <f t="shared" si="2935"/>
        <v>0</v>
      </c>
      <c r="CA906" s="578">
        <f t="shared" si="2936"/>
        <v>0</v>
      </c>
      <c r="CB906" s="578">
        <f t="shared" si="2937"/>
        <v>0</v>
      </c>
      <c r="CC906" s="578">
        <f t="shared" si="2938"/>
        <v>0</v>
      </c>
      <c r="CD906" s="1069">
        <f t="shared" si="2965"/>
        <v>0</v>
      </c>
      <c r="CE906" s="1070">
        <f t="shared" si="2966"/>
        <v>0</v>
      </c>
      <c r="CF906" s="1070">
        <f t="shared" si="2966"/>
        <v>0</v>
      </c>
      <c r="CG906" s="1070">
        <f t="shared" si="2966"/>
        <v>0</v>
      </c>
      <c r="CH906" s="1070">
        <f t="shared" si="2966"/>
        <v>0</v>
      </c>
      <c r="CI906" s="1071">
        <f t="shared" si="2966"/>
        <v>0</v>
      </c>
      <c r="CJ906" s="1071">
        <f t="shared" si="2966"/>
        <v>0</v>
      </c>
      <c r="CK906" s="1070">
        <f t="shared" si="2966"/>
        <v>0</v>
      </c>
      <c r="CL906" s="1070">
        <f t="shared" si="2966"/>
        <v>0</v>
      </c>
      <c r="CM906" s="1070">
        <f t="shared" si="2966"/>
        <v>0</v>
      </c>
      <c r="CN906" s="1070">
        <f t="shared" si="2966"/>
        <v>0</v>
      </c>
      <c r="CO906" s="1069">
        <f t="shared" si="2966"/>
        <v>0</v>
      </c>
      <c r="CP906" s="532" t="str">
        <f t="shared" si="2940"/>
        <v/>
      </c>
      <c r="CQ906" s="533" t="str">
        <f t="shared" si="2941"/>
        <v/>
      </c>
      <c r="CR906" s="534" t="str">
        <f t="shared" si="2942"/>
        <v/>
      </c>
      <c r="CS906" s="534">
        <f t="shared" si="2943"/>
        <v>0</v>
      </c>
      <c r="CT906" s="534">
        <f t="shared" si="2944"/>
        <v>0</v>
      </c>
      <c r="CU906" s="534">
        <f t="shared" si="2945"/>
        <v>0</v>
      </c>
      <c r="CV906" s="534">
        <f t="shared" si="2946"/>
        <v>0</v>
      </c>
      <c r="CW906" s="535">
        <f t="shared" si="2947"/>
        <v>0</v>
      </c>
      <c r="CX906" s="535">
        <f t="shared" si="2948"/>
        <v>0</v>
      </c>
      <c r="CY906" s="535">
        <f t="shared" si="2949"/>
        <v>0</v>
      </c>
      <c r="CZ906" s="534">
        <f t="shared" si="2950"/>
        <v>0</v>
      </c>
      <c r="DA906" s="534">
        <f t="shared" si="2951"/>
        <v>0</v>
      </c>
      <c r="DB906" s="534">
        <f t="shared" si="2952"/>
        <v>0</v>
      </c>
      <c r="DC906" s="534">
        <f t="shared" si="2953"/>
        <v>0</v>
      </c>
      <c r="DD906" s="534">
        <f t="shared" si="2954"/>
        <v>0</v>
      </c>
      <c r="DE906" s="533" t="str">
        <f t="shared" si="2955"/>
        <v/>
      </c>
      <c r="DF906" s="532" t="str">
        <f t="shared" si="2956"/>
        <v/>
      </c>
      <c r="DG906" s="631">
        <f t="shared" si="2957"/>
        <v>12</v>
      </c>
      <c r="DH906" s="96">
        <f t="shared" si="2958"/>
        <v>12</v>
      </c>
      <c r="DI906" s="96">
        <f t="shared" si="2959"/>
        <v>12</v>
      </c>
      <c r="DJ906" s="96">
        <f t="shared" si="2960"/>
        <v>12</v>
      </c>
      <c r="DK906" s="467"/>
      <c r="DL906" s="599"/>
      <c r="DM906" s="599"/>
      <c r="DN906" s="599"/>
      <c r="DO906" s="599"/>
      <c r="DP906" s="599"/>
      <c r="DQ906" s="599"/>
      <c r="DR906" s="599"/>
      <c r="DS906" s="790"/>
      <c r="DT906" s="468"/>
    </row>
    <row r="907" spans="1:124" s="470" customFormat="1" ht="15.75" customHeight="1">
      <c r="A907" s="778" t="s">
        <v>388</v>
      </c>
      <c r="B907" s="769">
        <f t="shared" ref="B907:M907" si="2971">SUM(B99)</f>
        <v>0</v>
      </c>
      <c r="C907" s="769">
        <f t="shared" si="2971"/>
        <v>0</v>
      </c>
      <c r="D907" s="769">
        <f t="shared" si="2971"/>
        <v>0</v>
      </c>
      <c r="E907" s="769">
        <f t="shared" si="2971"/>
        <v>0</v>
      </c>
      <c r="F907" s="769">
        <f t="shared" si="2971"/>
        <v>0</v>
      </c>
      <c r="G907" s="769">
        <f t="shared" si="2971"/>
        <v>0</v>
      </c>
      <c r="H907" s="769">
        <f t="shared" si="2971"/>
        <v>0</v>
      </c>
      <c r="I907" s="769">
        <f t="shared" si="2971"/>
        <v>0</v>
      </c>
      <c r="J907" s="769">
        <f t="shared" si="2971"/>
        <v>0</v>
      </c>
      <c r="K907" s="769">
        <f t="shared" si="2971"/>
        <v>0</v>
      </c>
      <c r="L907" s="769">
        <f t="shared" si="2971"/>
        <v>0</v>
      </c>
      <c r="M907" s="769">
        <f t="shared" si="2971"/>
        <v>0</v>
      </c>
      <c r="N907" s="769"/>
      <c r="O907" s="769"/>
      <c r="P907" s="769"/>
      <c r="Q907" s="769"/>
      <c r="R907" s="769"/>
      <c r="S907" s="768"/>
      <c r="T907" s="769">
        <f t="shared" ref="T907:AE907" si="2972">SUM(T99)</f>
        <v>0</v>
      </c>
      <c r="U907" s="769">
        <f t="shared" si="2972"/>
        <v>0</v>
      </c>
      <c r="V907" s="769">
        <f t="shared" si="2972"/>
        <v>0</v>
      </c>
      <c r="W907" s="769">
        <f t="shared" si="2972"/>
        <v>0</v>
      </c>
      <c r="X907" s="769">
        <f t="shared" si="2972"/>
        <v>0</v>
      </c>
      <c r="Y907" s="769">
        <f t="shared" si="2972"/>
        <v>0</v>
      </c>
      <c r="Z907" s="769">
        <f t="shared" si="2972"/>
        <v>0</v>
      </c>
      <c r="AA907" s="769">
        <f t="shared" si="2972"/>
        <v>0</v>
      </c>
      <c r="AB907" s="769">
        <f t="shared" si="2972"/>
        <v>0</v>
      </c>
      <c r="AC907" s="769">
        <f t="shared" si="2972"/>
        <v>0</v>
      </c>
      <c r="AD907" s="769">
        <f t="shared" si="2972"/>
        <v>0</v>
      </c>
      <c r="AE907" s="769">
        <f t="shared" si="2972"/>
        <v>0</v>
      </c>
      <c r="AF907" s="769"/>
      <c r="AG907" s="769"/>
      <c r="AH907" s="769"/>
      <c r="AI907" s="769"/>
      <c r="AJ907" s="769"/>
      <c r="AK907" s="768"/>
      <c r="AL907" s="769">
        <f t="shared" ref="AL907:AW907" si="2973">SUM(AL99)</f>
        <v>1925</v>
      </c>
      <c r="AM907" s="769">
        <f t="shared" si="2973"/>
        <v>2400</v>
      </c>
      <c r="AN907" s="769">
        <f t="shared" si="2973"/>
        <v>0</v>
      </c>
      <c r="AO907" s="769">
        <f t="shared" si="2973"/>
        <v>2000</v>
      </c>
      <c r="AP907" s="769">
        <f t="shared" si="2973"/>
        <v>3000</v>
      </c>
      <c r="AQ907" s="769">
        <f t="shared" si="2973"/>
        <v>7000</v>
      </c>
      <c r="AR907" s="769">
        <f t="shared" si="2973"/>
        <v>6000</v>
      </c>
      <c r="AS907" s="769">
        <f t="shared" si="2973"/>
        <v>4000</v>
      </c>
      <c r="AT907" s="769">
        <f t="shared" si="2973"/>
        <v>8550</v>
      </c>
      <c r="AU907" s="769">
        <f t="shared" si="2973"/>
        <v>8500</v>
      </c>
      <c r="AV907" s="769">
        <f t="shared" si="2973"/>
        <v>8000</v>
      </c>
      <c r="AW907" s="769">
        <f t="shared" si="2973"/>
        <v>3600</v>
      </c>
      <c r="AX907" s="769"/>
      <c r="AY907" s="769"/>
      <c r="AZ907" s="769"/>
      <c r="BA907" s="769"/>
      <c r="BB907" s="769"/>
      <c r="BC907" s="768"/>
      <c r="BD907" s="769">
        <f t="shared" ref="BD907:BO907" si="2974">SUM(BD99)</f>
        <v>12000</v>
      </c>
      <c r="BE907" s="769">
        <f t="shared" si="2974"/>
        <v>22000</v>
      </c>
      <c r="BF907" s="769">
        <f t="shared" si="2974"/>
        <v>15600</v>
      </c>
      <c r="BG907" s="769">
        <f t="shared" si="2974"/>
        <v>6000</v>
      </c>
      <c r="BH907" s="769">
        <f t="shared" si="2974"/>
        <v>0</v>
      </c>
      <c r="BI907" s="769">
        <f t="shared" si="2974"/>
        <v>10000</v>
      </c>
      <c r="BJ907" s="769">
        <f t="shared" si="2974"/>
        <v>0</v>
      </c>
      <c r="BK907" s="769">
        <f t="shared" si="2974"/>
        <v>2400</v>
      </c>
      <c r="BL907" s="769">
        <f t="shared" si="2974"/>
        <v>7350</v>
      </c>
      <c r="BM907" s="769">
        <f t="shared" si="2974"/>
        <v>6240</v>
      </c>
      <c r="BN907" s="769">
        <f t="shared" si="2974"/>
        <v>63</v>
      </c>
      <c r="BO907" s="769">
        <f t="shared" si="2974"/>
        <v>0</v>
      </c>
      <c r="BP907" s="769"/>
      <c r="BQ907" s="769"/>
      <c r="BR907" s="769"/>
      <c r="BS907" s="769"/>
      <c r="BT907" s="769"/>
      <c r="BU907" s="768"/>
      <c r="BV907" s="769">
        <f>SUM(BV99)</f>
        <v>0</v>
      </c>
      <c r="BW907" s="769">
        <f>SUM(BW99)</f>
        <v>0</v>
      </c>
      <c r="BX907" s="769">
        <f>SUM(BX99)</f>
        <v>4000</v>
      </c>
      <c r="BY907" s="769">
        <f>SUM(BY99)</f>
        <v>10000</v>
      </c>
      <c r="BZ907" s="578">
        <f t="shared" si="2935"/>
        <v>0</v>
      </c>
      <c r="CA907" s="578">
        <f t="shared" si="2936"/>
        <v>0</v>
      </c>
      <c r="CB907" s="578">
        <f t="shared" si="2937"/>
        <v>4642.5</v>
      </c>
      <c r="CC907" s="578">
        <f t="shared" si="2938"/>
        <v>5965.3</v>
      </c>
      <c r="CD907" s="1069">
        <f t="shared" si="2965"/>
        <v>0</v>
      </c>
      <c r="CE907" s="1070">
        <f t="shared" si="2966"/>
        <v>0</v>
      </c>
      <c r="CF907" s="1070">
        <f t="shared" si="2966"/>
        <v>0</v>
      </c>
      <c r="CG907" s="1070">
        <f t="shared" si="2966"/>
        <v>63</v>
      </c>
      <c r="CH907" s="1070">
        <f t="shared" si="2966"/>
        <v>2400</v>
      </c>
      <c r="CI907" s="1071">
        <f t="shared" si="2966"/>
        <v>6000</v>
      </c>
      <c r="CJ907" s="1071">
        <f t="shared" si="2966"/>
        <v>6240</v>
      </c>
      <c r="CK907" s="1070">
        <f t="shared" si="2966"/>
        <v>7350</v>
      </c>
      <c r="CL907" s="1070">
        <f t="shared" si="2966"/>
        <v>10000</v>
      </c>
      <c r="CM907" s="1070">
        <f t="shared" si="2966"/>
        <v>12000</v>
      </c>
      <c r="CN907" s="1070">
        <f t="shared" si="2966"/>
        <v>15600</v>
      </c>
      <c r="CO907" s="1069">
        <f t="shared" si="2966"/>
        <v>22000</v>
      </c>
      <c r="CP907" s="532" t="str">
        <f t="shared" si="2940"/>
        <v/>
      </c>
      <c r="CQ907" s="533" t="str">
        <f t="shared" si="2941"/>
        <v/>
      </c>
      <c r="CR907" s="534" t="str">
        <f t="shared" si="2942"/>
        <v/>
      </c>
      <c r="CS907" s="534">
        <f t="shared" si="2943"/>
        <v>0</v>
      </c>
      <c r="CT907" s="534">
        <f t="shared" si="2944"/>
        <v>0</v>
      </c>
      <c r="CU907" s="534">
        <f t="shared" si="2945"/>
        <v>0</v>
      </c>
      <c r="CV907" s="534">
        <f t="shared" si="2946"/>
        <v>63</v>
      </c>
      <c r="CW907" s="535">
        <f t="shared" si="2947"/>
        <v>2400</v>
      </c>
      <c r="CX907" s="535">
        <f t="shared" si="2948"/>
        <v>6000</v>
      </c>
      <c r="CY907" s="535">
        <f t="shared" si="2949"/>
        <v>6240</v>
      </c>
      <c r="CZ907" s="534">
        <f t="shared" si="2950"/>
        <v>7350</v>
      </c>
      <c r="DA907" s="534">
        <f t="shared" si="2951"/>
        <v>10000</v>
      </c>
      <c r="DB907" s="534">
        <f t="shared" si="2952"/>
        <v>12000</v>
      </c>
      <c r="DC907" s="534">
        <f t="shared" si="2953"/>
        <v>15600</v>
      </c>
      <c r="DD907" s="534">
        <f t="shared" si="2954"/>
        <v>22000</v>
      </c>
      <c r="DE907" s="533" t="str">
        <f t="shared" si="2955"/>
        <v/>
      </c>
      <c r="DF907" s="532" t="str">
        <f t="shared" si="2956"/>
        <v/>
      </c>
      <c r="DG907" s="631">
        <f t="shared" si="2957"/>
        <v>12</v>
      </c>
      <c r="DH907" s="96">
        <f t="shared" si="2958"/>
        <v>12</v>
      </c>
      <c r="DI907" s="96">
        <f t="shared" si="2959"/>
        <v>12</v>
      </c>
      <c r="DJ907" s="96">
        <f t="shared" si="2960"/>
        <v>12</v>
      </c>
      <c r="DK907" s="467"/>
      <c r="DL907" s="599"/>
      <c r="DM907" s="599"/>
      <c r="DN907" s="599"/>
      <c r="DO907" s="599"/>
      <c r="DP907" s="599"/>
      <c r="DQ907" s="599"/>
      <c r="DR907" s="599"/>
      <c r="DS907" s="790"/>
      <c r="DT907" s="468"/>
    </row>
    <row r="908" spans="1:124" s="470" customFormat="1" ht="15.75" customHeight="1">
      <c r="A908" s="598" t="s">
        <v>389</v>
      </c>
      <c r="B908" s="769">
        <f t="shared" ref="B908:M908" si="2975">SUM(B107)</f>
        <v>0</v>
      </c>
      <c r="C908" s="769">
        <f t="shared" si="2975"/>
        <v>0</v>
      </c>
      <c r="D908" s="769">
        <f t="shared" si="2975"/>
        <v>0</v>
      </c>
      <c r="E908" s="769">
        <f t="shared" si="2975"/>
        <v>0</v>
      </c>
      <c r="F908" s="769">
        <f t="shared" si="2975"/>
        <v>0</v>
      </c>
      <c r="G908" s="769">
        <f t="shared" si="2975"/>
        <v>0</v>
      </c>
      <c r="H908" s="769">
        <f t="shared" si="2975"/>
        <v>0</v>
      </c>
      <c r="I908" s="769">
        <f t="shared" si="2975"/>
        <v>0</v>
      </c>
      <c r="J908" s="769">
        <f t="shared" si="2975"/>
        <v>0</v>
      </c>
      <c r="K908" s="769">
        <f t="shared" si="2975"/>
        <v>0</v>
      </c>
      <c r="L908" s="769">
        <f t="shared" si="2975"/>
        <v>0</v>
      </c>
      <c r="M908" s="769">
        <f t="shared" si="2975"/>
        <v>0</v>
      </c>
      <c r="N908" s="769"/>
      <c r="O908" s="769"/>
      <c r="P908" s="769"/>
      <c r="Q908" s="769"/>
      <c r="R908" s="769"/>
      <c r="S908" s="768"/>
      <c r="T908" s="769">
        <f t="shared" ref="T908:AE908" si="2976">SUM(T107)</f>
        <v>0</v>
      </c>
      <c r="U908" s="769">
        <f t="shared" si="2976"/>
        <v>0</v>
      </c>
      <c r="V908" s="769">
        <f t="shared" si="2976"/>
        <v>0</v>
      </c>
      <c r="W908" s="769">
        <f t="shared" si="2976"/>
        <v>0</v>
      </c>
      <c r="X908" s="769">
        <f t="shared" si="2976"/>
        <v>0</v>
      </c>
      <c r="Y908" s="769">
        <f t="shared" si="2976"/>
        <v>0</v>
      </c>
      <c r="Z908" s="769">
        <f t="shared" si="2976"/>
        <v>0</v>
      </c>
      <c r="AA908" s="769">
        <f t="shared" si="2976"/>
        <v>0</v>
      </c>
      <c r="AB908" s="769">
        <f t="shared" si="2976"/>
        <v>0</v>
      </c>
      <c r="AC908" s="769">
        <f t="shared" si="2976"/>
        <v>0</v>
      </c>
      <c r="AD908" s="769">
        <f t="shared" si="2976"/>
        <v>0</v>
      </c>
      <c r="AE908" s="769">
        <f t="shared" si="2976"/>
        <v>0</v>
      </c>
      <c r="AF908" s="769"/>
      <c r="AG908" s="769"/>
      <c r="AH908" s="769"/>
      <c r="AI908" s="769"/>
      <c r="AJ908" s="769"/>
      <c r="AK908" s="768"/>
      <c r="AL908" s="769">
        <f t="shared" ref="AL908:AW908" si="2977">SUM(AL107)</f>
        <v>0</v>
      </c>
      <c r="AM908" s="769">
        <f t="shared" si="2977"/>
        <v>0</v>
      </c>
      <c r="AN908" s="769">
        <f t="shared" si="2977"/>
        <v>0</v>
      </c>
      <c r="AO908" s="769">
        <f t="shared" si="2977"/>
        <v>0</v>
      </c>
      <c r="AP908" s="769">
        <f t="shared" si="2977"/>
        <v>0</v>
      </c>
      <c r="AQ908" s="769">
        <f t="shared" si="2977"/>
        <v>0</v>
      </c>
      <c r="AR908" s="769">
        <f t="shared" si="2977"/>
        <v>0</v>
      </c>
      <c r="AS908" s="769">
        <f t="shared" si="2977"/>
        <v>0</v>
      </c>
      <c r="AT908" s="769">
        <f t="shared" si="2977"/>
        <v>0</v>
      </c>
      <c r="AU908" s="769">
        <f t="shared" si="2977"/>
        <v>0</v>
      </c>
      <c r="AV908" s="769">
        <f t="shared" si="2977"/>
        <v>0</v>
      </c>
      <c r="AW908" s="769">
        <f t="shared" si="2977"/>
        <v>0</v>
      </c>
      <c r="AX908" s="769"/>
      <c r="AY908" s="769"/>
      <c r="AZ908" s="769"/>
      <c r="BA908" s="769"/>
      <c r="BB908" s="769"/>
      <c r="BC908" s="768"/>
      <c r="BD908" s="769">
        <f t="shared" ref="BD908:BO908" si="2978">SUM(BD107)</f>
        <v>0</v>
      </c>
      <c r="BE908" s="769">
        <f t="shared" si="2978"/>
        <v>0</v>
      </c>
      <c r="BF908" s="769">
        <f t="shared" si="2978"/>
        <v>0</v>
      </c>
      <c r="BG908" s="769">
        <f t="shared" si="2978"/>
        <v>0</v>
      </c>
      <c r="BH908" s="769">
        <f t="shared" si="2978"/>
        <v>0</v>
      </c>
      <c r="BI908" s="769">
        <f t="shared" si="2978"/>
        <v>0</v>
      </c>
      <c r="BJ908" s="769">
        <f t="shared" si="2978"/>
        <v>0</v>
      </c>
      <c r="BK908" s="769">
        <f t="shared" si="2978"/>
        <v>0</v>
      </c>
      <c r="BL908" s="769">
        <f t="shared" si="2978"/>
        <v>0</v>
      </c>
      <c r="BM908" s="769">
        <f t="shared" si="2978"/>
        <v>0</v>
      </c>
      <c r="BN908" s="769">
        <f t="shared" si="2978"/>
        <v>0</v>
      </c>
      <c r="BO908" s="769">
        <f t="shared" si="2978"/>
        <v>0</v>
      </c>
      <c r="BP908" s="769"/>
      <c r="BQ908" s="769"/>
      <c r="BR908" s="769"/>
      <c r="BS908" s="769"/>
      <c r="BT908" s="769"/>
      <c r="BU908" s="768"/>
      <c r="BV908" s="769">
        <f>SUM(BV107)</f>
        <v>0</v>
      </c>
      <c r="BW908" s="769">
        <f>SUM(BW107)</f>
        <v>0</v>
      </c>
      <c r="BX908" s="769">
        <f>SUM(BX107)</f>
        <v>0</v>
      </c>
      <c r="BY908" s="769">
        <f>SUM(BY107)</f>
        <v>0</v>
      </c>
      <c r="BZ908" s="578">
        <f t="shared" si="2935"/>
        <v>0</v>
      </c>
      <c r="CA908" s="578">
        <f t="shared" si="2936"/>
        <v>0</v>
      </c>
      <c r="CB908" s="578">
        <f t="shared" si="2937"/>
        <v>0</v>
      </c>
      <c r="CC908" s="578">
        <f t="shared" si="2938"/>
        <v>0</v>
      </c>
      <c r="CD908" s="1069">
        <f t="shared" si="2965"/>
        <v>0</v>
      </c>
      <c r="CE908" s="1070">
        <f t="shared" si="2966"/>
        <v>0</v>
      </c>
      <c r="CF908" s="1070">
        <f t="shared" si="2966"/>
        <v>0</v>
      </c>
      <c r="CG908" s="1070">
        <f t="shared" si="2966"/>
        <v>0</v>
      </c>
      <c r="CH908" s="1070">
        <f t="shared" si="2966"/>
        <v>0</v>
      </c>
      <c r="CI908" s="1071">
        <f t="shared" si="2966"/>
        <v>0</v>
      </c>
      <c r="CJ908" s="1071">
        <f t="shared" si="2966"/>
        <v>0</v>
      </c>
      <c r="CK908" s="1070">
        <f t="shared" si="2966"/>
        <v>0</v>
      </c>
      <c r="CL908" s="1070">
        <f t="shared" si="2966"/>
        <v>0</v>
      </c>
      <c r="CM908" s="1070">
        <f t="shared" si="2966"/>
        <v>0</v>
      </c>
      <c r="CN908" s="1070">
        <f t="shared" si="2966"/>
        <v>0</v>
      </c>
      <c r="CO908" s="1069">
        <f t="shared" si="2966"/>
        <v>0</v>
      </c>
      <c r="CP908" s="532" t="str">
        <f t="shared" si="2940"/>
        <v/>
      </c>
      <c r="CQ908" s="533" t="str">
        <f t="shared" si="2941"/>
        <v/>
      </c>
      <c r="CR908" s="534" t="str">
        <f t="shared" si="2942"/>
        <v/>
      </c>
      <c r="CS908" s="534">
        <f t="shared" si="2943"/>
        <v>0</v>
      </c>
      <c r="CT908" s="534">
        <f t="shared" si="2944"/>
        <v>0</v>
      </c>
      <c r="CU908" s="534">
        <f t="shared" si="2945"/>
        <v>0</v>
      </c>
      <c r="CV908" s="534">
        <f t="shared" si="2946"/>
        <v>0</v>
      </c>
      <c r="CW908" s="535">
        <f t="shared" si="2947"/>
        <v>0</v>
      </c>
      <c r="CX908" s="535">
        <f t="shared" si="2948"/>
        <v>0</v>
      </c>
      <c r="CY908" s="535">
        <f t="shared" si="2949"/>
        <v>0</v>
      </c>
      <c r="CZ908" s="534">
        <f t="shared" si="2950"/>
        <v>0</v>
      </c>
      <c r="DA908" s="534">
        <f t="shared" si="2951"/>
        <v>0</v>
      </c>
      <c r="DB908" s="534">
        <f t="shared" si="2952"/>
        <v>0</v>
      </c>
      <c r="DC908" s="534">
        <f t="shared" si="2953"/>
        <v>0</v>
      </c>
      <c r="DD908" s="534">
        <f t="shared" si="2954"/>
        <v>0</v>
      </c>
      <c r="DE908" s="533" t="str">
        <f t="shared" si="2955"/>
        <v/>
      </c>
      <c r="DF908" s="532" t="str">
        <f t="shared" si="2956"/>
        <v/>
      </c>
      <c r="DG908" s="631">
        <f t="shared" si="2957"/>
        <v>12</v>
      </c>
      <c r="DH908" s="96">
        <f t="shared" si="2958"/>
        <v>12</v>
      </c>
      <c r="DI908" s="96">
        <f t="shared" si="2959"/>
        <v>12</v>
      </c>
      <c r="DJ908" s="96">
        <f t="shared" si="2960"/>
        <v>12</v>
      </c>
      <c r="DK908" s="467"/>
      <c r="DL908" s="599"/>
      <c r="DM908" s="599"/>
      <c r="DN908" s="599"/>
      <c r="DO908" s="599"/>
      <c r="DP908" s="599"/>
      <c r="DQ908" s="599"/>
      <c r="DR908" s="599"/>
      <c r="DS908" s="790"/>
      <c r="DT908" s="468"/>
    </row>
    <row r="909" spans="1:124" s="470" customFormat="1" ht="15.75" customHeight="1">
      <c r="A909" s="598" t="s">
        <v>390</v>
      </c>
      <c r="B909" s="769">
        <f t="shared" ref="B909:M909" si="2979">SUM(B115)</f>
        <v>0</v>
      </c>
      <c r="C909" s="769">
        <f t="shared" si="2979"/>
        <v>0</v>
      </c>
      <c r="D909" s="769">
        <f t="shared" si="2979"/>
        <v>0</v>
      </c>
      <c r="E909" s="769">
        <f t="shared" si="2979"/>
        <v>0</v>
      </c>
      <c r="F909" s="769">
        <f t="shared" si="2979"/>
        <v>0</v>
      </c>
      <c r="G909" s="769">
        <f t="shared" si="2979"/>
        <v>0</v>
      </c>
      <c r="H909" s="769">
        <f t="shared" si="2979"/>
        <v>0</v>
      </c>
      <c r="I909" s="769">
        <f t="shared" si="2979"/>
        <v>0</v>
      </c>
      <c r="J909" s="769">
        <f t="shared" si="2979"/>
        <v>0</v>
      </c>
      <c r="K909" s="769">
        <f t="shared" si="2979"/>
        <v>0</v>
      </c>
      <c r="L909" s="769">
        <f t="shared" si="2979"/>
        <v>0</v>
      </c>
      <c r="M909" s="769">
        <f t="shared" si="2979"/>
        <v>0</v>
      </c>
      <c r="N909" s="769"/>
      <c r="O909" s="769"/>
      <c r="P909" s="769"/>
      <c r="Q909" s="769"/>
      <c r="R909" s="769"/>
      <c r="S909" s="768"/>
      <c r="T909" s="769">
        <f t="shared" ref="T909:AE909" si="2980">SUM(T115)</f>
        <v>0</v>
      </c>
      <c r="U909" s="769">
        <f t="shared" si="2980"/>
        <v>0</v>
      </c>
      <c r="V909" s="769">
        <f t="shared" si="2980"/>
        <v>0</v>
      </c>
      <c r="W909" s="769">
        <f t="shared" si="2980"/>
        <v>0</v>
      </c>
      <c r="X909" s="769">
        <f t="shared" si="2980"/>
        <v>0</v>
      </c>
      <c r="Y909" s="769">
        <f t="shared" si="2980"/>
        <v>0</v>
      </c>
      <c r="Z909" s="769">
        <f t="shared" si="2980"/>
        <v>0</v>
      </c>
      <c r="AA909" s="769">
        <f t="shared" si="2980"/>
        <v>0</v>
      </c>
      <c r="AB909" s="769">
        <f t="shared" si="2980"/>
        <v>0</v>
      </c>
      <c r="AC909" s="769">
        <f t="shared" si="2980"/>
        <v>0</v>
      </c>
      <c r="AD909" s="769">
        <f t="shared" si="2980"/>
        <v>0</v>
      </c>
      <c r="AE909" s="769">
        <f t="shared" si="2980"/>
        <v>0</v>
      </c>
      <c r="AF909" s="769"/>
      <c r="AG909" s="769"/>
      <c r="AH909" s="769"/>
      <c r="AI909" s="769"/>
      <c r="AJ909" s="769"/>
      <c r="AK909" s="768"/>
      <c r="AL909" s="769">
        <f t="shared" ref="AL909:AW909" si="2981">SUM(AL115)</f>
        <v>0</v>
      </c>
      <c r="AM909" s="769">
        <f t="shared" si="2981"/>
        <v>0</v>
      </c>
      <c r="AN909" s="769">
        <f t="shared" si="2981"/>
        <v>0</v>
      </c>
      <c r="AO909" s="769">
        <f t="shared" si="2981"/>
        <v>0</v>
      </c>
      <c r="AP909" s="769">
        <f t="shared" si="2981"/>
        <v>0</v>
      </c>
      <c r="AQ909" s="769">
        <f t="shared" si="2981"/>
        <v>0</v>
      </c>
      <c r="AR909" s="769">
        <f t="shared" si="2981"/>
        <v>0</v>
      </c>
      <c r="AS909" s="769">
        <f t="shared" si="2981"/>
        <v>0</v>
      </c>
      <c r="AT909" s="769">
        <f t="shared" si="2981"/>
        <v>0</v>
      </c>
      <c r="AU909" s="769">
        <f t="shared" si="2981"/>
        <v>0</v>
      </c>
      <c r="AV909" s="769">
        <f t="shared" si="2981"/>
        <v>0</v>
      </c>
      <c r="AW909" s="769">
        <f t="shared" si="2981"/>
        <v>0</v>
      </c>
      <c r="AX909" s="769"/>
      <c r="AY909" s="769"/>
      <c r="AZ909" s="769"/>
      <c r="BA909" s="769"/>
      <c r="BB909" s="769"/>
      <c r="BC909" s="768"/>
      <c r="BD909" s="769">
        <f t="shared" ref="BD909:BO909" si="2982">SUM(BD115)</f>
        <v>0</v>
      </c>
      <c r="BE909" s="769">
        <f t="shared" si="2982"/>
        <v>0</v>
      </c>
      <c r="BF909" s="769">
        <f t="shared" si="2982"/>
        <v>0</v>
      </c>
      <c r="BG909" s="769">
        <f t="shared" si="2982"/>
        <v>0</v>
      </c>
      <c r="BH909" s="769">
        <f t="shared" si="2982"/>
        <v>0</v>
      </c>
      <c r="BI909" s="769">
        <f t="shared" si="2982"/>
        <v>0</v>
      </c>
      <c r="BJ909" s="769">
        <f t="shared" si="2982"/>
        <v>0</v>
      </c>
      <c r="BK909" s="769">
        <f t="shared" si="2982"/>
        <v>0</v>
      </c>
      <c r="BL909" s="769">
        <f t="shared" si="2982"/>
        <v>0</v>
      </c>
      <c r="BM909" s="769">
        <f t="shared" si="2982"/>
        <v>0</v>
      </c>
      <c r="BN909" s="769">
        <f t="shared" si="2982"/>
        <v>0</v>
      </c>
      <c r="BO909" s="769">
        <f t="shared" si="2982"/>
        <v>0</v>
      </c>
      <c r="BP909" s="769"/>
      <c r="BQ909" s="769"/>
      <c r="BR909" s="769"/>
      <c r="BS909" s="769"/>
      <c r="BT909" s="769"/>
      <c r="BU909" s="768"/>
      <c r="BV909" s="769">
        <f>SUM(BV115)</f>
        <v>0</v>
      </c>
      <c r="BW909" s="769">
        <f>SUM(BW115)</f>
        <v>0</v>
      </c>
      <c r="BX909" s="769">
        <f>SUM(BX115)</f>
        <v>0</v>
      </c>
      <c r="BY909" s="769">
        <f>SUM(BY115)</f>
        <v>0</v>
      </c>
      <c r="BZ909" s="578">
        <f t="shared" si="2935"/>
        <v>0</v>
      </c>
      <c r="CA909" s="578">
        <f t="shared" si="2936"/>
        <v>0</v>
      </c>
      <c r="CB909" s="578">
        <f t="shared" si="2937"/>
        <v>0</v>
      </c>
      <c r="CC909" s="578">
        <f t="shared" si="2938"/>
        <v>0</v>
      </c>
      <c r="CD909" s="1069">
        <f t="shared" si="2965"/>
        <v>0</v>
      </c>
      <c r="CE909" s="1070">
        <f t="shared" si="2966"/>
        <v>0</v>
      </c>
      <c r="CF909" s="1070">
        <f t="shared" si="2966"/>
        <v>0</v>
      </c>
      <c r="CG909" s="1070">
        <f t="shared" si="2966"/>
        <v>0</v>
      </c>
      <c r="CH909" s="1070">
        <f t="shared" si="2966"/>
        <v>0</v>
      </c>
      <c r="CI909" s="1071">
        <f t="shared" si="2966"/>
        <v>0</v>
      </c>
      <c r="CJ909" s="1071">
        <f t="shared" si="2966"/>
        <v>0</v>
      </c>
      <c r="CK909" s="1070">
        <f t="shared" si="2966"/>
        <v>0</v>
      </c>
      <c r="CL909" s="1070">
        <f t="shared" si="2966"/>
        <v>0</v>
      </c>
      <c r="CM909" s="1070">
        <f t="shared" si="2966"/>
        <v>0</v>
      </c>
      <c r="CN909" s="1070">
        <f t="shared" si="2966"/>
        <v>0</v>
      </c>
      <c r="CO909" s="1069">
        <f t="shared" si="2966"/>
        <v>0</v>
      </c>
      <c r="CP909" s="532" t="str">
        <f t="shared" si="2940"/>
        <v/>
      </c>
      <c r="CQ909" s="533" t="str">
        <f t="shared" si="2941"/>
        <v/>
      </c>
      <c r="CR909" s="534" t="str">
        <f t="shared" si="2942"/>
        <v/>
      </c>
      <c r="CS909" s="534">
        <f t="shared" si="2943"/>
        <v>0</v>
      </c>
      <c r="CT909" s="534">
        <f t="shared" si="2944"/>
        <v>0</v>
      </c>
      <c r="CU909" s="534">
        <f t="shared" si="2945"/>
        <v>0</v>
      </c>
      <c r="CV909" s="534">
        <f t="shared" si="2946"/>
        <v>0</v>
      </c>
      <c r="CW909" s="535">
        <f t="shared" si="2947"/>
        <v>0</v>
      </c>
      <c r="CX909" s="535">
        <f t="shared" si="2948"/>
        <v>0</v>
      </c>
      <c r="CY909" s="535">
        <f t="shared" si="2949"/>
        <v>0</v>
      </c>
      <c r="CZ909" s="534">
        <f t="shared" si="2950"/>
        <v>0</v>
      </c>
      <c r="DA909" s="534">
        <f t="shared" si="2951"/>
        <v>0</v>
      </c>
      <c r="DB909" s="534">
        <f t="shared" si="2952"/>
        <v>0</v>
      </c>
      <c r="DC909" s="534">
        <f t="shared" si="2953"/>
        <v>0</v>
      </c>
      <c r="DD909" s="534">
        <f t="shared" si="2954"/>
        <v>0</v>
      </c>
      <c r="DE909" s="533" t="str">
        <f t="shared" si="2955"/>
        <v/>
      </c>
      <c r="DF909" s="532" t="str">
        <f t="shared" si="2956"/>
        <v/>
      </c>
      <c r="DG909" s="631">
        <f t="shared" si="2957"/>
        <v>12</v>
      </c>
      <c r="DH909" s="96">
        <f t="shared" si="2958"/>
        <v>12</v>
      </c>
      <c r="DI909" s="96">
        <f t="shared" si="2959"/>
        <v>12</v>
      </c>
      <c r="DJ909" s="96">
        <f t="shared" si="2960"/>
        <v>12</v>
      </c>
      <c r="DK909" s="467"/>
      <c r="DL909" s="599"/>
      <c r="DM909" s="599"/>
      <c r="DN909" s="599"/>
      <c r="DO909" s="599"/>
      <c r="DP909" s="599"/>
      <c r="DQ909" s="599"/>
      <c r="DR909" s="599"/>
      <c r="DS909" s="790"/>
      <c r="DT909" s="468"/>
    </row>
    <row r="910" spans="1:124" s="470" customFormat="1" ht="15.75" customHeight="1">
      <c r="A910" s="778" t="s">
        <v>391</v>
      </c>
      <c r="B910" s="769">
        <f t="shared" ref="B910:M910" si="2983">SUM(B126)</f>
        <v>0</v>
      </c>
      <c r="C910" s="769">
        <f t="shared" si="2983"/>
        <v>0</v>
      </c>
      <c r="D910" s="769">
        <f t="shared" si="2983"/>
        <v>0</v>
      </c>
      <c r="E910" s="769">
        <f t="shared" si="2983"/>
        <v>0</v>
      </c>
      <c r="F910" s="769">
        <f t="shared" si="2983"/>
        <v>0</v>
      </c>
      <c r="G910" s="769">
        <f t="shared" si="2983"/>
        <v>0</v>
      </c>
      <c r="H910" s="769">
        <f t="shared" si="2983"/>
        <v>0</v>
      </c>
      <c r="I910" s="769">
        <f t="shared" si="2983"/>
        <v>0</v>
      </c>
      <c r="J910" s="769">
        <f t="shared" si="2983"/>
        <v>0</v>
      </c>
      <c r="K910" s="769">
        <f t="shared" si="2983"/>
        <v>0</v>
      </c>
      <c r="L910" s="769">
        <f t="shared" si="2983"/>
        <v>0</v>
      </c>
      <c r="M910" s="769">
        <f t="shared" si="2983"/>
        <v>0</v>
      </c>
      <c r="N910" s="769"/>
      <c r="O910" s="769"/>
      <c r="P910" s="769"/>
      <c r="Q910" s="769"/>
      <c r="R910" s="769"/>
      <c r="S910" s="768"/>
      <c r="T910" s="769">
        <f t="shared" ref="T910:AE910" si="2984">SUM(T126)</f>
        <v>0</v>
      </c>
      <c r="U910" s="769">
        <f t="shared" si="2984"/>
        <v>0</v>
      </c>
      <c r="V910" s="769">
        <f t="shared" si="2984"/>
        <v>0</v>
      </c>
      <c r="W910" s="769">
        <f t="shared" si="2984"/>
        <v>0</v>
      </c>
      <c r="X910" s="769">
        <f t="shared" si="2984"/>
        <v>0</v>
      </c>
      <c r="Y910" s="769">
        <f t="shared" si="2984"/>
        <v>0</v>
      </c>
      <c r="Z910" s="769">
        <f t="shared" si="2984"/>
        <v>0</v>
      </c>
      <c r="AA910" s="769">
        <f t="shared" si="2984"/>
        <v>0</v>
      </c>
      <c r="AB910" s="769">
        <f t="shared" si="2984"/>
        <v>0</v>
      </c>
      <c r="AC910" s="769">
        <f t="shared" si="2984"/>
        <v>0</v>
      </c>
      <c r="AD910" s="769">
        <f t="shared" si="2984"/>
        <v>0</v>
      </c>
      <c r="AE910" s="769">
        <f t="shared" si="2984"/>
        <v>0</v>
      </c>
      <c r="AF910" s="769"/>
      <c r="AG910" s="769"/>
      <c r="AH910" s="769"/>
      <c r="AI910" s="769"/>
      <c r="AJ910" s="769"/>
      <c r="AK910" s="768"/>
      <c r="AL910" s="769">
        <f t="shared" ref="AL910:AW910" si="2985">SUM(AL126)</f>
        <v>0</v>
      </c>
      <c r="AM910" s="769">
        <f t="shared" si="2985"/>
        <v>0</v>
      </c>
      <c r="AN910" s="769">
        <f t="shared" si="2985"/>
        <v>0</v>
      </c>
      <c r="AO910" s="769">
        <f t="shared" si="2985"/>
        <v>0</v>
      </c>
      <c r="AP910" s="769">
        <f t="shared" si="2985"/>
        <v>0</v>
      </c>
      <c r="AQ910" s="769">
        <f t="shared" si="2985"/>
        <v>0</v>
      </c>
      <c r="AR910" s="769">
        <f t="shared" si="2985"/>
        <v>0</v>
      </c>
      <c r="AS910" s="769">
        <f t="shared" si="2985"/>
        <v>0</v>
      </c>
      <c r="AT910" s="769">
        <f t="shared" si="2985"/>
        <v>0</v>
      </c>
      <c r="AU910" s="769">
        <f t="shared" si="2985"/>
        <v>0</v>
      </c>
      <c r="AV910" s="769">
        <f t="shared" si="2985"/>
        <v>0</v>
      </c>
      <c r="AW910" s="769">
        <f t="shared" si="2985"/>
        <v>0</v>
      </c>
      <c r="AX910" s="769"/>
      <c r="AY910" s="769"/>
      <c r="AZ910" s="769"/>
      <c r="BA910" s="769"/>
      <c r="BB910" s="769"/>
      <c r="BC910" s="768"/>
      <c r="BD910" s="769">
        <f t="shared" ref="BD910:BO910" si="2986">SUM(BD126)</f>
        <v>0</v>
      </c>
      <c r="BE910" s="769">
        <f t="shared" si="2986"/>
        <v>0</v>
      </c>
      <c r="BF910" s="769">
        <f t="shared" si="2986"/>
        <v>0</v>
      </c>
      <c r="BG910" s="769">
        <f t="shared" si="2986"/>
        <v>0</v>
      </c>
      <c r="BH910" s="769">
        <f t="shared" si="2986"/>
        <v>0</v>
      </c>
      <c r="BI910" s="769">
        <f t="shared" si="2986"/>
        <v>0</v>
      </c>
      <c r="BJ910" s="769">
        <f t="shared" si="2986"/>
        <v>0</v>
      </c>
      <c r="BK910" s="769">
        <f t="shared" si="2986"/>
        <v>0</v>
      </c>
      <c r="BL910" s="769">
        <f t="shared" si="2986"/>
        <v>0</v>
      </c>
      <c r="BM910" s="769">
        <f t="shared" si="2986"/>
        <v>0</v>
      </c>
      <c r="BN910" s="769">
        <f t="shared" si="2986"/>
        <v>0</v>
      </c>
      <c r="BO910" s="769">
        <f t="shared" si="2986"/>
        <v>0</v>
      </c>
      <c r="BP910" s="769"/>
      <c r="BQ910" s="769"/>
      <c r="BR910" s="769"/>
      <c r="BS910" s="769"/>
      <c r="BT910" s="769"/>
      <c r="BU910" s="768"/>
      <c r="BV910" s="769">
        <f>SUM(BV126)</f>
        <v>0</v>
      </c>
      <c r="BW910" s="769">
        <f>SUM(BW126)</f>
        <v>0</v>
      </c>
      <c r="BX910" s="769">
        <f>SUM(BX126)</f>
        <v>0</v>
      </c>
      <c r="BY910" s="769">
        <f>SUM(BY126)</f>
        <v>0</v>
      </c>
      <c r="BZ910" s="578">
        <f t="shared" si="2935"/>
        <v>0</v>
      </c>
      <c r="CA910" s="578">
        <f t="shared" si="2936"/>
        <v>0</v>
      </c>
      <c r="CB910" s="578">
        <f t="shared" si="2937"/>
        <v>0</v>
      </c>
      <c r="CC910" s="578">
        <f t="shared" si="2938"/>
        <v>0</v>
      </c>
      <c r="CD910" s="1069">
        <f t="shared" si="2965"/>
        <v>0</v>
      </c>
      <c r="CE910" s="1070">
        <f t="shared" si="2966"/>
        <v>0</v>
      </c>
      <c r="CF910" s="1070">
        <f t="shared" si="2966"/>
        <v>0</v>
      </c>
      <c r="CG910" s="1070">
        <f t="shared" si="2966"/>
        <v>0</v>
      </c>
      <c r="CH910" s="1070">
        <f t="shared" si="2966"/>
        <v>0</v>
      </c>
      <c r="CI910" s="1071">
        <f t="shared" si="2966"/>
        <v>0</v>
      </c>
      <c r="CJ910" s="1071">
        <f t="shared" si="2966"/>
        <v>0</v>
      </c>
      <c r="CK910" s="1070">
        <f t="shared" si="2966"/>
        <v>0</v>
      </c>
      <c r="CL910" s="1070">
        <f t="shared" si="2966"/>
        <v>0</v>
      </c>
      <c r="CM910" s="1070">
        <f t="shared" si="2966"/>
        <v>0</v>
      </c>
      <c r="CN910" s="1070">
        <f t="shared" si="2966"/>
        <v>0</v>
      </c>
      <c r="CO910" s="1069">
        <f t="shared" si="2966"/>
        <v>0</v>
      </c>
      <c r="CP910" s="532" t="str">
        <f t="shared" si="2940"/>
        <v/>
      </c>
      <c r="CQ910" s="533" t="str">
        <f t="shared" si="2941"/>
        <v/>
      </c>
      <c r="CR910" s="534" t="str">
        <f t="shared" si="2942"/>
        <v/>
      </c>
      <c r="CS910" s="534">
        <f t="shared" si="2943"/>
        <v>0</v>
      </c>
      <c r="CT910" s="534">
        <f t="shared" si="2944"/>
        <v>0</v>
      </c>
      <c r="CU910" s="534">
        <f t="shared" si="2945"/>
        <v>0</v>
      </c>
      <c r="CV910" s="534">
        <f t="shared" si="2946"/>
        <v>0</v>
      </c>
      <c r="CW910" s="535">
        <f t="shared" si="2947"/>
        <v>0</v>
      </c>
      <c r="CX910" s="535">
        <f t="shared" si="2948"/>
        <v>0</v>
      </c>
      <c r="CY910" s="535">
        <f t="shared" si="2949"/>
        <v>0</v>
      </c>
      <c r="CZ910" s="534">
        <f t="shared" si="2950"/>
        <v>0</v>
      </c>
      <c r="DA910" s="534">
        <f t="shared" si="2951"/>
        <v>0</v>
      </c>
      <c r="DB910" s="534">
        <f t="shared" si="2952"/>
        <v>0</v>
      </c>
      <c r="DC910" s="534">
        <f t="shared" si="2953"/>
        <v>0</v>
      </c>
      <c r="DD910" s="534">
        <f t="shared" si="2954"/>
        <v>0</v>
      </c>
      <c r="DE910" s="533" t="str">
        <f t="shared" si="2955"/>
        <v/>
      </c>
      <c r="DF910" s="532" t="str">
        <f t="shared" si="2956"/>
        <v/>
      </c>
      <c r="DG910" s="631">
        <f t="shared" si="2957"/>
        <v>12</v>
      </c>
      <c r="DH910" s="96">
        <f t="shared" si="2958"/>
        <v>12</v>
      </c>
      <c r="DI910" s="96">
        <f t="shared" si="2959"/>
        <v>12</v>
      </c>
      <c r="DJ910" s="96">
        <f t="shared" si="2960"/>
        <v>12</v>
      </c>
      <c r="DK910" s="467"/>
      <c r="DL910" s="599"/>
      <c r="DM910" s="599"/>
      <c r="DN910" s="599"/>
      <c r="DO910" s="599"/>
      <c r="DP910" s="599"/>
      <c r="DQ910" s="599"/>
      <c r="DR910" s="599"/>
      <c r="DS910" s="790"/>
      <c r="DT910" s="468"/>
    </row>
    <row r="911" spans="1:124" s="470" customFormat="1" ht="15.75" customHeight="1">
      <c r="A911" s="598" t="s">
        <v>392</v>
      </c>
      <c r="B911" s="769">
        <f t="shared" ref="B911:M911" si="2987">SUM(B135)</f>
        <v>0</v>
      </c>
      <c r="C911" s="769">
        <f t="shared" si="2987"/>
        <v>0</v>
      </c>
      <c r="D911" s="769">
        <f t="shared" si="2987"/>
        <v>0</v>
      </c>
      <c r="E911" s="769">
        <f t="shared" si="2987"/>
        <v>0</v>
      </c>
      <c r="F911" s="769">
        <f t="shared" si="2987"/>
        <v>0</v>
      </c>
      <c r="G911" s="769">
        <f t="shared" si="2987"/>
        <v>0</v>
      </c>
      <c r="H911" s="769">
        <f t="shared" si="2987"/>
        <v>0</v>
      </c>
      <c r="I911" s="769">
        <f t="shared" si="2987"/>
        <v>0</v>
      </c>
      <c r="J911" s="769">
        <f t="shared" si="2987"/>
        <v>0</v>
      </c>
      <c r="K911" s="769">
        <f t="shared" si="2987"/>
        <v>0</v>
      </c>
      <c r="L911" s="769">
        <f t="shared" si="2987"/>
        <v>0</v>
      </c>
      <c r="M911" s="769">
        <f t="shared" si="2987"/>
        <v>0</v>
      </c>
      <c r="N911" s="769"/>
      <c r="O911" s="769"/>
      <c r="P911" s="769"/>
      <c r="Q911" s="769"/>
      <c r="R911" s="769"/>
      <c r="S911" s="768"/>
      <c r="T911" s="769">
        <f t="shared" ref="T911:AE911" si="2988">SUM(T135)</f>
        <v>0</v>
      </c>
      <c r="U911" s="769">
        <f t="shared" si="2988"/>
        <v>0</v>
      </c>
      <c r="V911" s="769">
        <f t="shared" si="2988"/>
        <v>0</v>
      </c>
      <c r="W911" s="769">
        <f t="shared" si="2988"/>
        <v>0</v>
      </c>
      <c r="X911" s="769">
        <f t="shared" si="2988"/>
        <v>0</v>
      </c>
      <c r="Y911" s="769">
        <f t="shared" si="2988"/>
        <v>0</v>
      </c>
      <c r="Z911" s="769">
        <f t="shared" si="2988"/>
        <v>0</v>
      </c>
      <c r="AA911" s="769">
        <f t="shared" si="2988"/>
        <v>0</v>
      </c>
      <c r="AB911" s="769">
        <f t="shared" si="2988"/>
        <v>0</v>
      </c>
      <c r="AC911" s="769">
        <f t="shared" si="2988"/>
        <v>0</v>
      </c>
      <c r="AD911" s="769">
        <f t="shared" si="2988"/>
        <v>0</v>
      </c>
      <c r="AE911" s="769">
        <f t="shared" si="2988"/>
        <v>0</v>
      </c>
      <c r="AF911" s="769"/>
      <c r="AG911" s="769"/>
      <c r="AH911" s="769"/>
      <c r="AI911" s="769"/>
      <c r="AJ911" s="769"/>
      <c r="AK911" s="768"/>
      <c r="AL911" s="769">
        <f t="shared" ref="AL911:AW911" si="2989">SUM(AL135)</f>
        <v>0</v>
      </c>
      <c r="AM911" s="769">
        <f t="shared" si="2989"/>
        <v>0</v>
      </c>
      <c r="AN911" s="769">
        <f t="shared" si="2989"/>
        <v>0</v>
      </c>
      <c r="AO911" s="769">
        <f t="shared" si="2989"/>
        <v>0</v>
      </c>
      <c r="AP911" s="769">
        <f t="shared" si="2989"/>
        <v>0</v>
      </c>
      <c r="AQ911" s="769">
        <f t="shared" si="2989"/>
        <v>0</v>
      </c>
      <c r="AR911" s="769">
        <f t="shared" si="2989"/>
        <v>0</v>
      </c>
      <c r="AS911" s="769">
        <f t="shared" si="2989"/>
        <v>0</v>
      </c>
      <c r="AT911" s="769">
        <f t="shared" si="2989"/>
        <v>0</v>
      </c>
      <c r="AU911" s="769">
        <f t="shared" si="2989"/>
        <v>0</v>
      </c>
      <c r="AV911" s="769">
        <f t="shared" si="2989"/>
        <v>0</v>
      </c>
      <c r="AW911" s="769">
        <f t="shared" si="2989"/>
        <v>0</v>
      </c>
      <c r="AX911" s="769"/>
      <c r="AY911" s="769"/>
      <c r="AZ911" s="769"/>
      <c r="BA911" s="769"/>
      <c r="BB911" s="769"/>
      <c r="BC911" s="768"/>
      <c r="BD911" s="769">
        <f t="shared" ref="BD911:BO911" si="2990">SUM(BD135)</f>
        <v>0</v>
      </c>
      <c r="BE911" s="769">
        <f t="shared" si="2990"/>
        <v>0</v>
      </c>
      <c r="BF911" s="769">
        <f t="shared" si="2990"/>
        <v>0</v>
      </c>
      <c r="BG911" s="769">
        <f t="shared" si="2990"/>
        <v>0</v>
      </c>
      <c r="BH911" s="769">
        <f t="shared" si="2990"/>
        <v>0</v>
      </c>
      <c r="BI911" s="769">
        <f t="shared" si="2990"/>
        <v>0</v>
      </c>
      <c r="BJ911" s="769">
        <f t="shared" si="2990"/>
        <v>0</v>
      </c>
      <c r="BK911" s="769">
        <f t="shared" si="2990"/>
        <v>0</v>
      </c>
      <c r="BL911" s="769">
        <f t="shared" si="2990"/>
        <v>0</v>
      </c>
      <c r="BM911" s="769">
        <f t="shared" si="2990"/>
        <v>0</v>
      </c>
      <c r="BN911" s="769">
        <f t="shared" si="2990"/>
        <v>0</v>
      </c>
      <c r="BO911" s="769">
        <f t="shared" si="2990"/>
        <v>0</v>
      </c>
      <c r="BP911" s="769"/>
      <c r="BQ911" s="769"/>
      <c r="BR911" s="769"/>
      <c r="BS911" s="769"/>
      <c r="BT911" s="769"/>
      <c r="BU911" s="768"/>
      <c r="BV911" s="769">
        <f>SUM(BV135)</f>
        <v>0</v>
      </c>
      <c r="BW911" s="769">
        <f>SUM(BW135)</f>
        <v>0</v>
      </c>
      <c r="BX911" s="769">
        <f>SUM(BX135)</f>
        <v>0</v>
      </c>
      <c r="BY911" s="769">
        <f>SUM(BY135)</f>
        <v>0</v>
      </c>
      <c r="BZ911" s="578">
        <f t="shared" si="2935"/>
        <v>0</v>
      </c>
      <c r="CA911" s="578">
        <f t="shared" si="2936"/>
        <v>0</v>
      </c>
      <c r="CB911" s="578">
        <f t="shared" si="2937"/>
        <v>0</v>
      </c>
      <c r="CC911" s="578">
        <f t="shared" si="2938"/>
        <v>0</v>
      </c>
      <c r="CD911" s="1069">
        <f t="shared" si="2965"/>
        <v>0</v>
      </c>
      <c r="CE911" s="1070">
        <f t="shared" si="2966"/>
        <v>0</v>
      </c>
      <c r="CF911" s="1070">
        <f t="shared" si="2966"/>
        <v>0</v>
      </c>
      <c r="CG911" s="1070">
        <f t="shared" si="2966"/>
        <v>0</v>
      </c>
      <c r="CH911" s="1070">
        <f t="shared" si="2966"/>
        <v>0</v>
      </c>
      <c r="CI911" s="1071">
        <f t="shared" si="2966"/>
        <v>0</v>
      </c>
      <c r="CJ911" s="1071">
        <f t="shared" si="2966"/>
        <v>0</v>
      </c>
      <c r="CK911" s="1070">
        <f t="shared" si="2966"/>
        <v>0</v>
      </c>
      <c r="CL911" s="1070">
        <f t="shared" si="2966"/>
        <v>0</v>
      </c>
      <c r="CM911" s="1070">
        <f t="shared" si="2966"/>
        <v>0</v>
      </c>
      <c r="CN911" s="1070">
        <f t="shared" si="2966"/>
        <v>0</v>
      </c>
      <c r="CO911" s="1069">
        <f t="shared" si="2966"/>
        <v>0</v>
      </c>
      <c r="CP911" s="532" t="str">
        <f t="shared" si="2940"/>
        <v/>
      </c>
      <c r="CQ911" s="533" t="str">
        <f t="shared" si="2941"/>
        <v/>
      </c>
      <c r="CR911" s="534" t="str">
        <f t="shared" si="2942"/>
        <v/>
      </c>
      <c r="CS911" s="534">
        <f t="shared" si="2943"/>
        <v>0</v>
      </c>
      <c r="CT911" s="534">
        <f t="shared" si="2944"/>
        <v>0</v>
      </c>
      <c r="CU911" s="534">
        <f t="shared" si="2945"/>
        <v>0</v>
      </c>
      <c r="CV911" s="534">
        <f t="shared" si="2946"/>
        <v>0</v>
      </c>
      <c r="CW911" s="535">
        <f t="shared" si="2947"/>
        <v>0</v>
      </c>
      <c r="CX911" s="535">
        <f t="shared" si="2948"/>
        <v>0</v>
      </c>
      <c r="CY911" s="535">
        <f t="shared" si="2949"/>
        <v>0</v>
      </c>
      <c r="CZ911" s="534">
        <f t="shared" si="2950"/>
        <v>0</v>
      </c>
      <c r="DA911" s="534">
        <f t="shared" si="2951"/>
        <v>0</v>
      </c>
      <c r="DB911" s="534">
        <f t="shared" si="2952"/>
        <v>0</v>
      </c>
      <c r="DC911" s="534">
        <f t="shared" si="2953"/>
        <v>0</v>
      </c>
      <c r="DD911" s="534">
        <f t="shared" si="2954"/>
        <v>0</v>
      </c>
      <c r="DE911" s="533" t="str">
        <f t="shared" si="2955"/>
        <v/>
      </c>
      <c r="DF911" s="532" t="str">
        <f t="shared" si="2956"/>
        <v/>
      </c>
      <c r="DG911" s="631">
        <f t="shared" si="2957"/>
        <v>12</v>
      </c>
      <c r="DH911" s="96">
        <f t="shared" si="2958"/>
        <v>12</v>
      </c>
      <c r="DI911" s="96">
        <f t="shared" si="2959"/>
        <v>12</v>
      </c>
      <c r="DJ911" s="96">
        <f t="shared" si="2960"/>
        <v>12</v>
      </c>
      <c r="DK911" s="467"/>
      <c r="DL911" s="599"/>
      <c r="DM911" s="599"/>
      <c r="DN911" s="599"/>
      <c r="DO911" s="599"/>
      <c r="DP911" s="599"/>
      <c r="DQ911" s="599"/>
      <c r="DR911" s="599"/>
      <c r="DS911" s="790"/>
      <c r="DT911" s="468"/>
    </row>
    <row r="912" spans="1:124" s="470" customFormat="1" ht="15.75" customHeight="1">
      <c r="A912" s="598" t="s">
        <v>393</v>
      </c>
      <c r="B912" s="769">
        <f t="shared" ref="B912:M912" si="2991">SUM(B143)</f>
        <v>0</v>
      </c>
      <c r="C912" s="769">
        <f t="shared" si="2991"/>
        <v>0</v>
      </c>
      <c r="D912" s="769">
        <f t="shared" si="2991"/>
        <v>0</v>
      </c>
      <c r="E912" s="769">
        <f t="shared" si="2991"/>
        <v>0</v>
      </c>
      <c r="F912" s="769">
        <f t="shared" si="2991"/>
        <v>0</v>
      </c>
      <c r="G912" s="769">
        <f t="shared" si="2991"/>
        <v>0</v>
      </c>
      <c r="H912" s="769">
        <f t="shared" si="2991"/>
        <v>0</v>
      </c>
      <c r="I912" s="769">
        <f t="shared" si="2991"/>
        <v>0</v>
      </c>
      <c r="J912" s="769">
        <f t="shared" si="2991"/>
        <v>0</v>
      </c>
      <c r="K912" s="769">
        <f t="shared" si="2991"/>
        <v>0</v>
      </c>
      <c r="L912" s="769">
        <f t="shared" si="2991"/>
        <v>0</v>
      </c>
      <c r="M912" s="769">
        <f t="shared" si="2991"/>
        <v>0</v>
      </c>
      <c r="N912" s="769"/>
      <c r="O912" s="769"/>
      <c r="P912" s="769"/>
      <c r="Q912" s="769"/>
      <c r="R912" s="769"/>
      <c r="S912" s="768"/>
      <c r="T912" s="769">
        <f t="shared" ref="T912:AE912" si="2992">SUM(T143)</f>
        <v>0</v>
      </c>
      <c r="U912" s="769">
        <f t="shared" si="2992"/>
        <v>0</v>
      </c>
      <c r="V912" s="769">
        <f t="shared" si="2992"/>
        <v>0</v>
      </c>
      <c r="W912" s="769">
        <f t="shared" si="2992"/>
        <v>0</v>
      </c>
      <c r="X912" s="769">
        <f t="shared" si="2992"/>
        <v>0</v>
      </c>
      <c r="Y912" s="769">
        <f t="shared" si="2992"/>
        <v>0</v>
      </c>
      <c r="Z912" s="769">
        <f t="shared" si="2992"/>
        <v>0</v>
      </c>
      <c r="AA912" s="769">
        <f t="shared" si="2992"/>
        <v>0</v>
      </c>
      <c r="AB912" s="769">
        <f t="shared" si="2992"/>
        <v>0</v>
      </c>
      <c r="AC912" s="769">
        <f t="shared" si="2992"/>
        <v>0</v>
      </c>
      <c r="AD912" s="769">
        <f t="shared" si="2992"/>
        <v>0</v>
      </c>
      <c r="AE912" s="769">
        <f t="shared" si="2992"/>
        <v>0</v>
      </c>
      <c r="AF912" s="769"/>
      <c r="AG912" s="769"/>
      <c r="AH912" s="769"/>
      <c r="AI912" s="769"/>
      <c r="AJ912" s="769"/>
      <c r="AK912" s="768"/>
      <c r="AL912" s="769">
        <f t="shared" ref="AL912:AW912" si="2993">SUM(AL143)</f>
        <v>0</v>
      </c>
      <c r="AM912" s="769">
        <f t="shared" si="2993"/>
        <v>0</v>
      </c>
      <c r="AN912" s="769">
        <f t="shared" si="2993"/>
        <v>0</v>
      </c>
      <c r="AO912" s="769">
        <f t="shared" si="2993"/>
        <v>0</v>
      </c>
      <c r="AP912" s="769">
        <f t="shared" si="2993"/>
        <v>0</v>
      </c>
      <c r="AQ912" s="769">
        <f t="shared" si="2993"/>
        <v>0</v>
      </c>
      <c r="AR912" s="769">
        <f t="shared" si="2993"/>
        <v>0</v>
      </c>
      <c r="AS912" s="769">
        <f t="shared" si="2993"/>
        <v>0</v>
      </c>
      <c r="AT912" s="769">
        <f t="shared" si="2993"/>
        <v>0</v>
      </c>
      <c r="AU912" s="769">
        <f t="shared" si="2993"/>
        <v>0</v>
      </c>
      <c r="AV912" s="769">
        <f t="shared" si="2993"/>
        <v>0</v>
      </c>
      <c r="AW912" s="769">
        <f t="shared" si="2993"/>
        <v>0</v>
      </c>
      <c r="AX912" s="769"/>
      <c r="AY912" s="769"/>
      <c r="AZ912" s="769"/>
      <c r="BA912" s="769"/>
      <c r="BB912" s="769"/>
      <c r="BC912" s="768"/>
      <c r="BD912" s="769">
        <f t="shared" ref="BD912:BO912" si="2994">SUM(BD143)</f>
        <v>0</v>
      </c>
      <c r="BE912" s="769">
        <f t="shared" si="2994"/>
        <v>0</v>
      </c>
      <c r="BF912" s="769">
        <f t="shared" si="2994"/>
        <v>0</v>
      </c>
      <c r="BG912" s="769">
        <f t="shared" si="2994"/>
        <v>0</v>
      </c>
      <c r="BH912" s="769">
        <f t="shared" si="2994"/>
        <v>0</v>
      </c>
      <c r="BI912" s="769">
        <f t="shared" si="2994"/>
        <v>0</v>
      </c>
      <c r="BJ912" s="769">
        <f t="shared" si="2994"/>
        <v>0</v>
      </c>
      <c r="BK912" s="769">
        <f t="shared" si="2994"/>
        <v>0</v>
      </c>
      <c r="BL912" s="769">
        <f t="shared" si="2994"/>
        <v>0</v>
      </c>
      <c r="BM912" s="769">
        <f t="shared" si="2994"/>
        <v>0</v>
      </c>
      <c r="BN912" s="769">
        <f t="shared" si="2994"/>
        <v>0</v>
      </c>
      <c r="BO912" s="769">
        <f t="shared" si="2994"/>
        <v>0</v>
      </c>
      <c r="BP912" s="769"/>
      <c r="BQ912" s="769"/>
      <c r="BR912" s="769"/>
      <c r="BS912" s="769"/>
      <c r="BT912" s="769"/>
      <c r="BU912" s="768"/>
      <c r="BV912" s="769">
        <f>SUM(BV143)</f>
        <v>0</v>
      </c>
      <c r="BW912" s="769">
        <f>SUM(BW143)</f>
        <v>0</v>
      </c>
      <c r="BX912" s="769">
        <f>SUM(BX143)</f>
        <v>0</v>
      </c>
      <c r="BY912" s="769">
        <f>SUM(BY143)</f>
        <v>0</v>
      </c>
      <c r="BZ912" s="578">
        <f t="shared" si="2935"/>
        <v>0</v>
      </c>
      <c r="CA912" s="578">
        <f t="shared" si="2936"/>
        <v>0</v>
      </c>
      <c r="CB912" s="578">
        <f t="shared" si="2937"/>
        <v>0</v>
      </c>
      <c r="CC912" s="578">
        <f t="shared" si="2938"/>
        <v>0</v>
      </c>
      <c r="CD912" s="1069">
        <f t="shared" si="2965"/>
        <v>0</v>
      </c>
      <c r="CE912" s="1070">
        <f t="shared" si="2966"/>
        <v>0</v>
      </c>
      <c r="CF912" s="1070">
        <f t="shared" si="2966"/>
        <v>0</v>
      </c>
      <c r="CG912" s="1070">
        <f t="shared" si="2966"/>
        <v>0</v>
      </c>
      <c r="CH912" s="1070">
        <f t="shared" si="2966"/>
        <v>0</v>
      </c>
      <c r="CI912" s="1071">
        <f t="shared" si="2966"/>
        <v>0</v>
      </c>
      <c r="CJ912" s="1071">
        <f t="shared" si="2966"/>
        <v>0</v>
      </c>
      <c r="CK912" s="1070">
        <f t="shared" si="2966"/>
        <v>0</v>
      </c>
      <c r="CL912" s="1070">
        <f t="shared" si="2966"/>
        <v>0</v>
      </c>
      <c r="CM912" s="1070">
        <f t="shared" si="2966"/>
        <v>0</v>
      </c>
      <c r="CN912" s="1070">
        <f t="shared" si="2966"/>
        <v>0</v>
      </c>
      <c r="CO912" s="1069">
        <f t="shared" si="2966"/>
        <v>0</v>
      </c>
      <c r="CP912" s="532" t="str">
        <f t="shared" si="2940"/>
        <v/>
      </c>
      <c r="CQ912" s="533" t="str">
        <f t="shared" si="2941"/>
        <v/>
      </c>
      <c r="CR912" s="534" t="str">
        <f t="shared" si="2942"/>
        <v/>
      </c>
      <c r="CS912" s="534">
        <f t="shared" si="2943"/>
        <v>0</v>
      </c>
      <c r="CT912" s="534">
        <f t="shared" si="2944"/>
        <v>0</v>
      </c>
      <c r="CU912" s="534">
        <f t="shared" si="2945"/>
        <v>0</v>
      </c>
      <c r="CV912" s="534">
        <f t="shared" si="2946"/>
        <v>0</v>
      </c>
      <c r="CW912" s="535">
        <f t="shared" si="2947"/>
        <v>0</v>
      </c>
      <c r="CX912" s="535">
        <f t="shared" si="2948"/>
        <v>0</v>
      </c>
      <c r="CY912" s="535">
        <f t="shared" si="2949"/>
        <v>0</v>
      </c>
      <c r="CZ912" s="534">
        <f t="shared" si="2950"/>
        <v>0</v>
      </c>
      <c r="DA912" s="534">
        <f t="shared" si="2951"/>
        <v>0</v>
      </c>
      <c r="DB912" s="534">
        <f t="shared" si="2952"/>
        <v>0</v>
      </c>
      <c r="DC912" s="534">
        <f t="shared" si="2953"/>
        <v>0</v>
      </c>
      <c r="DD912" s="534">
        <f t="shared" si="2954"/>
        <v>0</v>
      </c>
      <c r="DE912" s="533" t="str">
        <f t="shared" si="2955"/>
        <v/>
      </c>
      <c r="DF912" s="532" t="str">
        <f t="shared" si="2956"/>
        <v/>
      </c>
      <c r="DG912" s="631">
        <f t="shared" si="2957"/>
        <v>12</v>
      </c>
      <c r="DH912" s="96">
        <f t="shared" si="2958"/>
        <v>12</v>
      </c>
      <c r="DI912" s="96">
        <f t="shared" si="2959"/>
        <v>12</v>
      </c>
      <c r="DJ912" s="96">
        <f t="shared" si="2960"/>
        <v>12</v>
      </c>
      <c r="DK912" s="467"/>
      <c r="DL912" s="599"/>
      <c r="DM912" s="599"/>
      <c r="DN912" s="599"/>
      <c r="DO912" s="599"/>
      <c r="DP912" s="599"/>
      <c r="DQ912" s="599"/>
      <c r="DR912" s="599"/>
      <c r="DS912" s="790"/>
      <c r="DT912" s="468"/>
    </row>
    <row r="913" spans="1:124" s="470" customFormat="1" ht="15.75" customHeight="1">
      <c r="A913" s="778" t="s">
        <v>394</v>
      </c>
      <c r="B913" s="769">
        <f t="shared" ref="B913:M913" si="2995">SUM(B154)</f>
        <v>0</v>
      </c>
      <c r="C913" s="769">
        <f t="shared" si="2995"/>
        <v>0</v>
      </c>
      <c r="D913" s="769">
        <f t="shared" si="2995"/>
        <v>0</v>
      </c>
      <c r="E913" s="769">
        <f t="shared" si="2995"/>
        <v>0</v>
      </c>
      <c r="F913" s="769">
        <f t="shared" si="2995"/>
        <v>0</v>
      </c>
      <c r="G913" s="769">
        <f t="shared" si="2995"/>
        <v>0</v>
      </c>
      <c r="H913" s="769">
        <f t="shared" si="2995"/>
        <v>0</v>
      </c>
      <c r="I913" s="769">
        <f t="shared" si="2995"/>
        <v>0</v>
      </c>
      <c r="J913" s="769">
        <f t="shared" si="2995"/>
        <v>0</v>
      </c>
      <c r="K913" s="769">
        <f t="shared" si="2995"/>
        <v>0</v>
      </c>
      <c r="L913" s="769">
        <f t="shared" si="2995"/>
        <v>0</v>
      </c>
      <c r="M913" s="769">
        <f t="shared" si="2995"/>
        <v>0</v>
      </c>
      <c r="N913" s="769"/>
      <c r="O913" s="769"/>
      <c r="P913" s="769"/>
      <c r="Q913" s="769"/>
      <c r="R913" s="769"/>
      <c r="S913" s="768"/>
      <c r="T913" s="769">
        <f t="shared" ref="T913:AE913" si="2996">SUM(T154)</f>
        <v>0</v>
      </c>
      <c r="U913" s="769">
        <f t="shared" si="2996"/>
        <v>0</v>
      </c>
      <c r="V913" s="769">
        <f t="shared" si="2996"/>
        <v>0</v>
      </c>
      <c r="W913" s="769">
        <f t="shared" si="2996"/>
        <v>0</v>
      </c>
      <c r="X913" s="769">
        <f t="shared" si="2996"/>
        <v>0</v>
      </c>
      <c r="Y913" s="769">
        <f t="shared" si="2996"/>
        <v>0</v>
      </c>
      <c r="Z913" s="769">
        <f t="shared" si="2996"/>
        <v>0</v>
      </c>
      <c r="AA913" s="769">
        <f t="shared" si="2996"/>
        <v>0</v>
      </c>
      <c r="AB913" s="769">
        <f t="shared" si="2996"/>
        <v>0</v>
      </c>
      <c r="AC913" s="769">
        <f t="shared" si="2996"/>
        <v>0</v>
      </c>
      <c r="AD913" s="769">
        <f t="shared" si="2996"/>
        <v>0</v>
      </c>
      <c r="AE913" s="769">
        <f t="shared" si="2996"/>
        <v>0</v>
      </c>
      <c r="AF913" s="769"/>
      <c r="AG913" s="769"/>
      <c r="AH913" s="769"/>
      <c r="AI913" s="769"/>
      <c r="AJ913" s="769"/>
      <c r="AK913" s="768"/>
      <c r="AL913" s="769">
        <f t="shared" ref="AL913:AW913" si="2997">SUM(AL154)</f>
        <v>0</v>
      </c>
      <c r="AM913" s="769">
        <f t="shared" si="2997"/>
        <v>0</v>
      </c>
      <c r="AN913" s="769">
        <f t="shared" si="2997"/>
        <v>0</v>
      </c>
      <c r="AO913" s="769">
        <f t="shared" si="2997"/>
        <v>0</v>
      </c>
      <c r="AP913" s="769">
        <f t="shared" si="2997"/>
        <v>0</v>
      </c>
      <c r="AQ913" s="769">
        <f t="shared" si="2997"/>
        <v>0</v>
      </c>
      <c r="AR913" s="769">
        <f t="shared" si="2997"/>
        <v>0</v>
      </c>
      <c r="AS913" s="769">
        <f t="shared" si="2997"/>
        <v>0</v>
      </c>
      <c r="AT913" s="769">
        <f t="shared" si="2997"/>
        <v>0</v>
      </c>
      <c r="AU913" s="769">
        <f t="shared" si="2997"/>
        <v>0</v>
      </c>
      <c r="AV913" s="769">
        <f t="shared" si="2997"/>
        <v>0</v>
      </c>
      <c r="AW913" s="769">
        <f t="shared" si="2997"/>
        <v>0</v>
      </c>
      <c r="AX913" s="769"/>
      <c r="AY913" s="769"/>
      <c r="AZ913" s="769"/>
      <c r="BA913" s="769"/>
      <c r="BB913" s="769"/>
      <c r="BC913" s="768"/>
      <c r="BD913" s="769">
        <f t="shared" ref="BD913:BO913" si="2998">SUM(BD154)</f>
        <v>0</v>
      </c>
      <c r="BE913" s="769">
        <f t="shared" si="2998"/>
        <v>0</v>
      </c>
      <c r="BF913" s="769">
        <f t="shared" si="2998"/>
        <v>0</v>
      </c>
      <c r="BG913" s="769">
        <f t="shared" si="2998"/>
        <v>0</v>
      </c>
      <c r="BH913" s="769">
        <f t="shared" si="2998"/>
        <v>0</v>
      </c>
      <c r="BI913" s="769">
        <f t="shared" si="2998"/>
        <v>0</v>
      </c>
      <c r="BJ913" s="769">
        <f t="shared" si="2998"/>
        <v>0</v>
      </c>
      <c r="BK913" s="769">
        <f t="shared" si="2998"/>
        <v>0</v>
      </c>
      <c r="BL913" s="769">
        <f t="shared" si="2998"/>
        <v>0</v>
      </c>
      <c r="BM913" s="769">
        <f t="shared" si="2998"/>
        <v>0</v>
      </c>
      <c r="BN913" s="769">
        <f t="shared" si="2998"/>
        <v>0</v>
      </c>
      <c r="BO913" s="769">
        <f t="shared" si="2998"/>
        <v>0</v>
      </c>
      <c r="BP913" s="769"/>
      <c r="BQ913" s="769"/>
      <c r="BR913" s="769"/>
      <c r="BS913" s="769"/>
      <c r="BT913" s="769"/>
      <c r="BU913" s="768"/>
      <c r="BV913" s="769">
        <f>SUM(BV154)</f>
        <v>0</v>
      </c>
      <c r="BW913" s="769">
        <f>SUM(BW154)</f>
        <v>0</v>
      </c>
      <c r="BX913" s="769">
        <f>SUM(BX154)</f>
        <v>0</v>
      </c>
      <c r="BY913" s="769">
        <f>SUM(BY154)</f>
        <v>0</v>
      </c>
      <c r="BZ913" s="578">
        <f t="shared" si="2935"/>
        <v>0</v>
      </c>
      <c r="CA913" s="578">
        <f t="shared" si="2936"/>
        <v>0</v>
      </c>
      <c r="CB913" s="578">
        <f t="shared" si="2937"/>
        <v>0</v>
      </c>
      <c r="CC913" s="578">
        <f t="shared" si="2938"/>
        <v>0</v>
      </c>
      <c r="CD913" s="1069">
        <f t="shared" si="2965"/>
        <v>0</v>
      </c>
      <c r="CE913" s="1070">
        <f t="shared" si="2966"/>
        <v>0</v>
      </c>
      <c r="CF913" s="1070">
        <f t="shared" si="2966"/>
        <v>0</v>
      </c>
      <c r="CG913" s="1070">
        <f t="shared" si="2966"/>
        <v>0</v>
      </c>
      <c r="CH913" s="1070">
        <f t="shared" si="2966"/>
        <v>0</v>
      </c>
      <c r="CI913" s="1071">
        <f t="shared" si="2966"/>
        <v>0</v>
      </c>
      <c r="CJ913" s="1071">
        <f t="shared" si="2966"/>
        <v>0</v>
      </c>
      <c r="CK913" s="1070">
        <f t="shared" si="2966"/>
        <v>0</v>
      </c>
      <c r="CL913" s="1070">
        <f t="shared" si="2966"/>
        <v>0</v>
      </c>
      <c r="CM913" s="1070">
        <f t="shared" si="2966"/>
        <v>0</v>
      </c>
      <c r="CN913" s="1070">
        <f t="shared" si="2966"/>
        <v>0</v>
      </c>
      <c r="CO913" s="1069">
        <f t="shared" si="2966"/>
        <v>0</v>
      </c>
      <c r="CP913" s="532" t="str">
        <f t="shared" si="2940"/>
        <v/>
      </c>
      <c r="CQ913" s="533" t="str">
        <f t="shared" si="2941"/>
        <v/>
      </c>
      <c r="CR913" s="534" t="str">
        <f t="shared" si="2942"/>
        <v/>
      </c>
      <c r="CS913" s="534">
        <f t="shared" si="2943"/>
        <v>0</v>
      </c>
      <c r="CT913" s="534">
        <f t="shared" si="2944"/>
        <v>0</v>
      </c>
      <c r="CU913" s="534">
        <f t="shared" si="2945"/>
        <v>0</v>
      </c>
      <c r="CV913" s="534">
        <f t="shared" si="2946"/>
        <v>0</v>
      </c>
      <c r="CW913" s="535">
        <f t="shared" si="2947"/>
        <v>0</v>
      </c>
      <c r="CX913" s="535">
        <f t="shared" si="2948"/>
        <v>0</v>
      </c>
      <c r="CY913" s="535">
        <f t="shared" si="2949"/>
        <v>0</v>
      </c>
      <c r="CZ913" s="534">
        <f t="shared" si="2950"/>
        <v>0</v>
      </c>
      <c r="DA913" s="534">
        <f t="shared" si="2951"/>
        <v>0</v>
      </c>
      <c r="DB913" s="534">
        <f t="shared" si="2952"/>
        <v>0</v>
      </c>
      <c r="DC913" s="534">
        <f t="shared" si="2953"/>
        <v>0</v>
      </c>
      <c r="DD913" s="534">
        <f t="shared" si="2954"/>
        <v>0</v>
      </c>
      <c r="DE913" s="533" t="str">
        <f t="shared" si="2955"/>
        <v/>
      </c>
      <c r="DF913" s="532" t="str">
        <f t="shared" si="2956"/>
        <v/>
      </c>
      <c r="DG913" s="631">
        <f t="shared" si="2957"/>
        <v>12</v>
      </c>
      <c r="DH913" s="96">
        <f t="shared" si="2958"/>
        <v>12</v>
      </c>
      <c r="DI913" s="96">
        <f t="shared" si="2959"/>
        <v>12</v>
      </c>
      <c r="DJ913" s="96">
        <f t="shared" si="2960"/>
        <v>12</v>
      </c>
      <c r="DK913" s="467"/>
      <c r="DL913" s="599"/>
      <c r="DM913" s="599"/>
      <c r="DN913" s="599"/>
      <c r="DO913" s="599"/>
      <c r="DP913" s="599"/>
      <c r="DQ913" s="599"/>
      <c r="DR913" s="599"/>
      <c r="DS913" s="790"/>
      <c r="DT913" s="468"/>
    </row>
    <row r="914" spans="1:124" s="470" customFormat="1" ht="15.75" customHeight="1">
      <c r="A914" s="598" t="s">
        <v>395</v>
      </c>
      <c r="B914" s="769">
        <f t="shared" ref="B914:M914" si="2999">SUM(B163)</f>
        <v>0</v>
      </c>
      <c r="C914" s="769">
        <f t="shared" si="2999"/>
        <v>0</v>
      </c>
      <c r="D914" s="769">
        <f t="shared" si="2999"/>
        <v>0</v>
      </c>
      <c r="E914" s="769">
        <f t="shared" si="2999"/>
        <v>0</v>
      </c>
      <c r="F914" s="769">
        <f t="shared" si="2999"/>
        <v>0</v>
      </c>
      <c r="G914" s="769">
        <f t="shared" si="2999"/>
        <v>0</v>
      </c>
      <c r="H914" s="769">
        <f t="shared" si="2999"/>
        <v>0</v>
      </c>
      <c r="I914" s="769">
        <f t="shared" si="2999"/>
        <v>0</v>
      </c>
      <c r="J914" s="769">
        <f t="shared" si="2999"/>
        <v>0</v>
      </c>
      <c r="K914" s="769">
        <f t="shared" si="2999"/>
        <v>0</v>
      </c>
      <c r="L914" s="769">
        <f t="shared" si="2999"/>
        <v>0</v>
      </c>
      <c r="M914" s="769">
        <f t="shared" si="2999"/>
        <v>0</v>
      </c>
      <c r="N914" s="769"/>
      <c r="O914" s="769"/>
      <c r="P914" s="769"/>
      <c r="Q914" s="769"/>
      <c r="R914" s="769"/>
      <c r="S914" s="768"/>
      <c r="T914" s="769">
        <f t="shared" ref="T914:AE914" si="3000">SUM(T163)</f>
        <v>0</v>
      </c>
      <c r="U914" s="769">
        <f t="shared" si="3000"/>
        <v>0</v>
      </c>
      <c r="V914" s="769">
        <f t="shared" si="3000"/>
        <v>0</v>
      </c>
      <c r="W914" s="769">
        <f t="shared" si="3000"/>
        <v>0</v>
      </c>
      <c r="X914" s="769">
        <f t="shared" si="3000"/>
        <v>0</v>
      </c>
      <c r="Y914" s="769">
        <f t="shared" si="3000"/>
        <v>0</v>
      </c>
      <c r="Z914" s="769">
        <f t="shared" si="3000"/>
        <v>0</v>
      </c>
      <c r="AA914" s="769">
        <f t="shared" si="3000"/>
        <v>0</v>
      </c>
      <c r="AB914" s="769">
        <f t="shared" si="3000"/>
        <v>0</v>
      </c>
      <c r="AC914" s="769">
        <f t="shared" si="3000"/>
        <v>0</v>
      </c>
      <c r="AD914" s="769">
        <f t="shared" si="3000"/>
        <v>0</v>
      </c>
      <c r="AE914" s="769">
        <f t="shared" si="3000"/>
        <v>0</v>
      </c>
      <c r="AF914" s="769"/>
      <c r="AG914" s="769"/>
      <c r="AH914" s="769"/>
      <c r="AI914" s="769"/>
      <c r="AJ914" s="769"/>
      <c r="AK914" s="768"/>
      <c r="AL914" s="769">
        <f t="shared" ref="AL914:AW914" si="3001">SUM(AL163)</f>
        <v>0</v>
      </c>
      <c r="AM914" s="769">
        <f t="shared" si="3001"/>
        <v>0</v>
      </c>
      <c r="AN914" s="769">
        <f t="shared" si="3001"/>
        <v>0</v>
      </c>
      <c r="AO914" s="769">
        <f t="shared" si="3001"/>
        <v>0</v>
      </c>
      <c r="AP914" s="769">
        <f t="shared" si="3001"/>
        <v>0</v>
      </c>
      <c r="AQ914" s="769">
        <f t="shared" si="3001"/>
        <v>0</v>
      </c>
      <c r="AR914" s="769">
        <f t="shared" si="3001"/>
        <v>0</v>
      </c>
      <c r="AS914" s="769">
        <f t="shared" si="3001"/>
        <v>0</v>
      </c>
      <c r="AT914" s="769">
        <f t="shared" si="3001"/>
        <v>0</v>
      </c>
      <c r="AU914" s="769">
        <f t="shared" si="3001"/>
        <v>0</v>
      </c>
      <c r="AV914" s="769">
        <f t="shared" si="3001"/>
        <v>0</v>
      </c>
      <c r="AW914" s="769">
        <f t="shared" si="3001"/>
        <v>0</v>
      </c>
      <c r="AX914" s="769"/>
      <c r="AY914" s="769"/>
      <c r="AZ914" s="769"/>
      <c r="BA914" s="769"/>
      <c r="BB914" s="769"/>
      <c r="BC914" s="768"/>
      <c r="BD914" s="769">
        <f t="shared" ref="BD914:BO914" si="3002">SUM(BD163)</f>
        <v>0</v>
      </c>
      <c r="BE914" s="769">
        <f t="shared" si="3002"/>
        <v>0</v>
      </c>
      <c r="BF914" s="769">
        <f t="shared" si="3002"/>
        <v>0</v>
      </c>
      <c r="BG914" s="769">
        <f t="shared" si="3002"/>
        <v>0</v>
      </c>
      <c r="BH914" s="769">
        <f t="shared" si="3002"/>
        <v>0</v>
      </c>
      <c r="BI914" s="769">
        <f t="shared" si="3002"/>
        <v>0</v>
      </c>
      <c r="BJ914" s="769">
        <f t="shared" si="3002"/>
        <v>0</v>
      </c>
      <c r="BK914" s="769">
        <f t="shared" si="3002"/>
        <v>0</v>
      </c>
      <c r="BL914" s="769">
        <f t="shared" si="3002"/>
        <v>0</v>
      </c>
      <c r="BM914" s="769">
        <f t="shared" si="3002"/>
        <v>0</v>
      </c>
      <c r="BN914" s="769">
        <f t="shared" si="3002"/>
        <v>0</v>
      </c>
      <c r="BO914" s="769">
        <f t="shared" si="3002"/>
        <v>0</v>
      </c>
      <c r="BP914" s="769"/>
      <c r="BQ914" s="769"/>
      <c r="BR914" s="769"/>
      <c r="BS914" s="769"/>
      <c r="BT914" s="769"/>
      <c r="BU914" s="768"/>
      <c r="BV914" s="769">
        <f>SUM(BV163)</f>
        <v>0</v>
      </c>
      <c r="BW914" s="769">
        <f>SUM(BW163)</f>
        <v>0</v>
      </c>
      <c r="BX914" s="769">
        <f>SUM(BX163)</f>
        <v>0</v>
      </c>
      <c r="BY914" s="769">
        <f>SUM(BY163)</f>
        <v>0</v>
      </c>
      <c r="BZ914" s="578">
        <f t="shared" si="2935"/>
        <v>0</v>
      </c>
      <c r="CA914" s="578">
        <f t="shared" si="2936"/>
        <v>0</v>
      </c>
      <c r="CB914" s="578">
        <f t="shared" si="2937"/>
        <v>0</v>
      </c>
      <c r="CC914" s="578">
        <f t="shared" si="2938"/>
        <v>0</v>
      </c>
      <c r="CD914" s="1069">
        <f t="shared" si="2965"/>
        <v>0</v>
      </c>
      <c r="CE914" s="1070">
        <f t="shared" si="2966"/>
        <v>0</v>
      </c>
      <c r="CF914" s="1070">
        <f t="shared" si="2966"/>
        <v>0</v>
      </c>
      <c r="CG914" s="1070">
        <f t="shared" si="2966"/>
        <v>0</v>
      </c>
      <c r="CH914" s="1070">
        <f t="shared" si="2966"/>
        <v>0</v>
      </c>
      <c r="CI914" s="1071">
        <f t="shared" si="2966"/>
        <v>0</v>
      </c>
      <c r="CJ914" s="1071">
        <f t="shared" si="2966"/>
        <v>0</v>
      </c>
      <c r="CK914" s="1070">
        <f t="shared" si="2966"/>
        <v>0</v>
      </c>
      <c r="CL914" s="1070">
        <f t="shared" si="2966"/>
        <v>0</v>
      </c>
      <c r="CM914" s="1070">
        <f t="shared" si="2966"/>
        <v>0</v>
      </c>
      <c r="CN914" s="1070">
        <f t="shared" si="2966"/>
        <v>0</v>
      </c>
      <c r="CO914" s="1069">
        <f t="shared" si="2966"/>
        <v>0</v>
      </c>
      <c r="CP914" s="532" t="str">
        <f t="shared" si="2940"/>
        <v/>
      </c>
      <c r="CQ914" s="533" t="str">
        <f t="shared" si="2941"/>
        <v/>
      </c>
      <c r="CR914" s="534" t="str">
        <f t="shared" si="2942"/>
        <v/>
      </c>
      <c r="CS914" s="534">
        <f t="shared" si="2943"/>
        <v>0</v>
      </c>
      <c r="CT914" s="534">
        <f t="shared" si="2944"/>
        <v>0</v>
      </c>
      <c r="CU914" s="534">
        <f t="shared" si="2945"/>
        <v>0</v>
      </c>
      <c r="CV914" s="534">
        <f t="shared" si="2946"/>
        <v>0</v>
      </c>
      <c r="CW914" s="535">
        <f t="shared" si="2947"/>
        <v>0</v>
      </c>
      <c r="CX914" s="535">
        <f t="shared" si="2948"/>
        <v>0</v>
      </c>
      <c r="CY914" s="535">
        <f t="shared" si="2949"/>
        <v>0</v>
      </c>
      <c r="CZ914" s="534">
        <f t="shared" si="2950"/>
        <v>0</v>
      </c>
      <c r="DA914" s="534">
        <f t="shared" si="2951"/>
        <v>0</v>
      </c>
      <c r="DB914" s="534">
        <f t="shared" si="2952"/>
        <v>0</v>
      </c>
      <c r="DC914" s="534">
        <f t="shared" si="2953"/>
        <v>0</v>
      </c>
      <c r="DD914" s="534">
        <f t="shared" si="2954"/>
        <v>0</v>
      </c>
      <c r="DE914" s="533" t="str">
        <f t="shared" si="2955"/>
        <v/>
      </c>
      <c r="DF914" s="532" t="str">
        <f t="shared" si="2956"/>
        <v/>
      </c>
      <c r="DG914" s="631">
        <f t="shared" si="2957"/>
        <v>12</v>
      </c>
      <c r="DH914" s="96">
        <f t="shared" si="2958"/>
        <v>12</v>
      </c>
      <c r="DI914" s="96">
        <f t="shared" si="2959"/>
        <v>12</v>
      </c>
      <c r="DJ914" s="96">
        <f t="shared" si="2960"/>
        <v>12</v>
      </c>
      <c r="DK914" s="467"/>
      <c r="DL914" s="599"/>
      <c r="DM914" s="599"/>
      <c r="DN914" s="599"/>
      <c r="DO914" s="599"/>
      <c r="DP914" s="599"/>
      <c r="DQ914" s="599"/>
      <c r="DR914" s="599"/>
      <c r="DS914" s="790"/>
      <c r="DT914" s="468"/>
    </row>
    <row r="915" spans="1:124" s="470" customFormat="1" ht="15.75" customHeight="1">
      <c r="A915" s="598" t="s">
        <v>396</v>
      </c>
      <c r="B915" s="769">
        <f t="shared" ref="B915:M915" si="3003">SUM(B171)</f>
        <v>0</v>
      </c>
      <c r="C915" s="769">
        <f t="shared" si="3003"/>
        <v>0</v>
      </c>
      <c r="D915" s="769">
        <f t="shared" si="3003"/>
        <v>0</v>
      </c>
      <c r="E915" s="769">
        <f t="shared" si="3003"/>
        <v>0</v>
      </c>
      <c r="F915" s="769">
        <f t="shared" si="3003"/>
        <v>0</v>
      </c>
      <c r="G915" s="769">
        <f t="shared" si="3003"/>
        <v>0</v>
      </c>
      <c r="H915" s="769">
        <f t="shared" si="3003"/>
        <v>0</v>
      </c>
      <c r="I915" s="769">
        <f t="shared" si="3003"/>
        <v>0</v>
      </c>
      <c r="J915" s="769">
        <f t="shared" si="3003"/>
        <v>0</v>
      </c>
      <c r="K915" s="769">
        <f t="shared" si="3003"/>
        <v>0</v>
      </c>
      <c r="L915" s="769">
        <f t="shared" si="3003"/>
        <v>0</v>
      </c>
      <c r="M915" s="769">
        <f t="shared" si="3003"/>
        <v>0</v>
      </c>
      <c r="N915" s="769"/>
      <c r="O915" s="769"/>
      <c r="P915" s="769"/>
      <c r="Q915" s="769"/>
      <c r="R915" s="769"/>
      <c r="S915" s="768"/>
      <c r="T915" s="769">
        <f t="shared" ref="T915:AE915" si="3004">SUM(T171)</f>
        <v>0</v>
      </c>
      <c r="U915" s="769">
        <f t="shared" si="3004"/>
        <v>0</v>
      </c>
      <c r="V915" s="769">
        <f t="shared" si="3004"/>
        <v>0</v>
      </c>
      <c r="W915" s="769">
        <f t="shared" si="3004"/>
        <v>0</v>
      </c>
      <c r="X915" s="769">
        <f t="shared" si="3004"/>
        <v>0</v>
      </c>
      <c r="Y915" s="769">
        <f t="shared" si="3004"/>
        <v>0</v>
      </c>
      <c r="Z915" s="769">
        <f t="shared" si="3004"/>
        <v>0</v>
      </c>
      <c r="AA915" s="769">
        <f t="shared" si="3004"/>
        <v>0</v>
      </c>
      <c r="AB915" s="769">
        <f t="shared" si="3004"/>
        <v>0</v>
      </c>
      <c r="AC915" s="769">
        <f t="shared" si="3004"/>
        <v>0</v>
      </c>
      <c r="AD915" s="769">
        <f t="shared" si="3004"/>
        <v>0</v>
      </c>
      <c r="AE915" s="769">
        <f t="shared" si="3004"/>
        <v>0</v>
      </c>
      <c r="AF915" s="769"/>
      <c r="AG915" s="769"/>
      <c r="AH915" s="769"/>
      <c r="AI915" s="769"/>
      <c r="AJ915" s="769"/>
      <c r="AK915" s="768"/>
      <c r="AL915" s="769">
        <f t="shared" ref="AL915:AW915" si="3005">SUM(AL171)</f>
        <v>0</v>
      </c>
      <c r="AM915" s="769">
        <f t="shared" si="3005"/>
        <v>0</v>
      </c>
      <c r="AN915" s="769">
        <f t="shared" si="3005"/>
        <v>0</v>
      </c>
      <c r="AO915" s="769">
        <f t="shared" si="3005"/>
        <v>0</v>
      </c>
      <c r="AP915" s="769">
        <f t="shared" si="3005"/>
        <v>0</v>
      </c>
      <c r="AQ915" s="769">
        <f t="shared" si="3005"/>
        <v>0</v>
      </c>
      <c r="AR915" s="769">
        <f t="shared" si="3005"/>
        <v>0</v>
      </c>
      <c r="AS915" s="769">
        <f t="shared" si="3005"/>
        <v>0</v>
      </c>
      <c r="AT915" s="769">
        <f t="shared" si="3005"/>
        <v>0</v>
      </c>
      <c r="AU915" s="769">
        <f t="shared" si="3005"/>
        <v>0</v>
      </c>
      <c r="AV915" s="769">
        <f t="shared" si="3005"/>
        <v>0</v>
      </c>
      <c r="AW915" s="769">
        <f t="shared" si="3005"/>
        <v>0</v>
      </c>
      <c r="AX915" s="769"/>
      <c r="AY915" s="769"/>
      <c r="AZ915" s="769"/>
      <c r="BA915" s="769"/>
      <c r="BB915" s="769"/>
      <c r="BC915" s="768"/>
      <c r="BD915" s="769">
        <f t="shared" ref="BD915:BO915" si="3006">SUM(BD171)</f>
        <v>0</v>
      </c>
      <c r="BE915" s="769">
        <f t="shared" si="3006"/>
        <v>0</v>
      </c>
      <c r="BF915" s="769">
        <f t="shared" si="3006"/>
        <v>0</v>
      </c>
      <c r="BG915" s="769">
        <f t="shared" si="3006"/>
        <v>0</v>
      </c>
      <c r="BH915" s="769">
        <f t="shared" si="3006"/>
        <v>0</v>
      </c>
      <c r="BI915" s="769">
        <f t="shared" si="3006"/>
        <v>0</v>
      </c>
      <c r="BJ915" s="769">
        <f t="shared" si="3006"/>
        <v>0</v>
      </c>
      <c r="BK915" s="769">
        <f t="shared" si="3006"/>
        <v>0</v>
      </c>
      <c r="BL915" s="769">
        <f t="shared" si="3006"/>
        <v>0</v>
      </c>
      <c r="BM915" s="769">
        <f t="shared" si="3006"/>
        <v>0</v>
      </c>
      <c r="BN915" s="769">
        <f t="shared" si="3006"/>
        <v>0</v>
      </c>
      <c r="BO915" s="769">
        <f t="shared" si="3006"/>
        <v>0</v>
      </c>
      <c r="BP915" s="769"/>
      <c r="BQ915" s="769"/>
      <c r="BR915" s="769"/>
      <c r="BS915" s="769"/>
      <c r="BT915" s="769"/>
      <c r="BU915" s="768"/>
      <c r="BV915" s="769">
        <f>SUM(BV171)</f>
        <v>0</v>
      </c>
      <c r="BW915" s="769">
        <f>SUM(BW171)</f>
        <v>0</v>
      </c>
      <c r="BX915" s="769">
        <f>SUM(BX171)</f>
        <v>0</v>
      </c>
      <c r="BY915" s="769">
        <f>SUM(BY171)</f>
        <v>0</v>
      </c>
      <c r="BZ915" s="578">
        <f t="shared" si="2935"/>
        <v>0</v>
      </c>
      <c r="CA915" s="578">
        <f t="shared" si="2936"/>
        <v>0</v>
      </c>
      <c r="CB915" s="578">
        <f t="shared" si="2937"/>
        <v>0</v>
      </c>
      <c r="CC915" s="578">
        <f t="shared" si="2938"/>
        <v>0</v>
      </c>
      <c r="CD915" s="1069">
        <f t="shared" si="2965"/>
        <v>0</v>
      </c>
      <c r="CE915" s="1070">
        <f t="shared" si="2966"/>
        <v>0</v>
      </c>
      <c r="CF915" s="1070">
        <f t="shared" si="2966"/>
        <v>0</v>
      </c>
      <c r="CG915" s="1070">
        <f t="shared" si="2966"/>
        <v>0</v>
      </c>
      <c r="CH915" s="1070">
        <f t="shared" si="2966"/>
        <v>0</v>
      </c>
      <c r="CI915" s="1071">
        <f t="shared" si="2966"/>
        <v>0</v>
      </c>
      <c r="CJ915" s="1071">
        <f t="shared" si="2966"/>
        <v>0</v>
      </c>
      <c r="CK915" s="1070">
        <f t="shared" si="2966"/>
        <v>0</v>
      </c>
      <c r="CL915" s="1070">
        <f t="shared" si="2966"/>
        <v>0</v>
      </c>
      <c r="CM915" s="1070">
        <f t="shared" si="2966"/>
        <v>0</v>
      </c>
      <c r="CN915" s="1070">
        <f t="shared" si="2966"/>
        <v>0</v>
      </c>
      <c r="CO915" s="1069">
        <f t="shared" si="2966"/>
        <v>0</v>
      </c>
      <c r="CP915" s="532" t="str">
        <f t="shared" si="2940"/>
        <v/>
      </c>
      <c r="CQ915" s="533" t="str">
        <f t="shared" si="2941"/>
        <v/>
      </c>
      <c r="CR915" s="534" t="str">
        <f t="shared" si="2942"/>
        <v/>
      </c>
      <c r="CS915" s="534">
        <f t="shared" si="2943"/>
        <v>0</v>
      </c>
      <c r="CT915" s="534">
        <f t="shared" si="2944"/>
        <v>0</v>
      </c>
      <c r="CU915" s="534">
        <f t="shared" si="2945"/>
        <v>0</v>
      </c>
      <c r="CV915" s="534">
        <f t="shared" si="2946"/>
        <v>0</v>
      </c>
      <c r="CW915" s="535">
        <f t="shared" si="2947"/>
        <v>0</v>
      </c>
      <c r="CX915" s="535">
        <f t="shared" si="2948"/>
        <v>0</v>
      </c>
      <c r="CY915" s="535">
        <f t="shared" si="2949"/>
        <v>0</v>
      </c>
      <c r="CZ915" s="534">
        <f t="shared" si="2950"/>
        <v>0</v>
      </c>
      <c r="DA915" s="534">
        <f t="shared" si="2951"/>
        <v>0</v>
      </c>
      <c r="DB915" s="534">
        <f t="shared" si="2952"/>
        <v>0</v>
      </c>
      <c r="DC915" s="534">
        <f t="shared" si="2953"/>
        <v>0</v>
      </c>
      <c r="DD915" s="534">
        <f t="shared" si="2954"/>
        <v>0</v>
      </c>
      <c r="DE915" s="533" t="str">
        <f t="shared" si="2955"/>
        <v/>
      </c>
      <c r="DF915" s="532" t="str">
        <f t="shared" si="2956"/>
        <v/>
      </c>
      <c r="DG915" s="631">
        <f t="shared" si="2957"/>
        <v>12</v>
      </c>
      <c r="DH915" s="96">
        <f t="shared" si="2958"/>
        <v>12</v>
      </c>
      <c r="DI915" s="96">
        <f t="shared" si="2959"/>
        <v>12</v>
      </c>
      <c r="DJ915" s="96">
        <f t="shared" si="2960"/>
        <v>12</v>
      </c>
      <c r="DK915" s="467"/>
      <c r="DL915" s="599"/>
      <c r="DM915" s="599"/>
      <c r="DN915" s="599"/>
      <c r="DO915" s="599"/>
      <c r="DP915" s="599"/>
      <c r="DQ915" s="599"/>
      <c r="DR915" s="599"/>
      <c r="DS915" s="790"/>
      <c r="DT915" s="468"/>
    </row>
    <row r="916" spans="1:124" s="470" customFormat="1" ht="15.75" customHeight="1">
      <c r="A916" s="598" t="str">
        <f>A218</f>
        <v>Egg sales: no. sold</v>
      </c>
      <c r="B916" s="769">
        <f t="shared" ref="B916:M916" si="3007">SUM(B220)</f>
        <v>0</v>
      </c>
      <c r="C916" s="769">
        <f t="shared" si="3007"/>
        <v>0</v>
      </c>
      <c r="D916" s="769">
        <f t="shared" si="3007"/>
        <v>0</v>
      </c>
      <c r="E916" s="769">
        <f t="shared" si="3007"/>
        <v>0</v>
      </c>
      <c r="F916" s="769">
        <f t="shared" si="3007"/>
        <v>0</v>
      </c>
      <c r="G916" s="769">
        <f t="shared" si="3007"/>
        <v>0</v>
      </c>
      <c r="H916" s="769">
        <f t="shared" si="3007"/>
        <v>0</v>
      </c>
      <c r="I916" s="769">
        <f t="shared" si="3007"/>
        <v>0</v>
      </c>
      <c r="J916" s="769">
        <f t="shared" si="3007"/>
        <v>0</v>
      </c>
      <c r="K916" s="769">
        <f t="shared" si="3007"/>
        <v>0</v>
      </c>
      <c r="L916" s="769">
        <f t="shared" si="3007"/>
        <v>0</v>
      </c>
      <c r="M916" s="769">
        <f t="shared" si="3007"/>
        <v>0</v>
      </c>
      <c r="N916" s="769"/>
      <c r="O916" s="769"/>
      <c r="P916" s="769"/>
      <c r="Q916" s="769"/>
      <c r="R916" s="769"/>
      <c r="S916" s="768"/>
      <c r="T916" s="769">
        <f t="shared" ref="T916:AE916" si="3008">SUM(T220)</f>
        <v>0</v>
      </c>
      <c r="U916" s="769">
        <f t="shared" si="3008"/>
        <v>0</v>
      </c>
      <c r="V916" s="769">
        <f t="shared" si="3008"/>
        <v>0</v>
      </c>
      <c r="W916" s="769">
        <f t="shared" si="3008"/>
        <v>0</v>
      </c>
      <c r="X916" s="769">
        <f t="shared" si="3008"/>
        <v>0</v>
      </c>
      <c r="Y916" s="769">
        <f t="shared" si="3008"/>
        <v>0</v>
      </c>
      <c r="Z916" s="769">
        <f t="shared" si="3008"/>
        <v>0</v>
      </c>
      <c r="AA916" s="769">
        <f t="shared" si="3008"/>
        <v>0</v>
      </c>
      <c r="AB916" s="769">
        <f t="shared" si="3008"/>
        <v>0</v>
      </c>
      <c r="AC916" s="769">
        <f t="shared" si="3008"/>
        <v>0</v>
      </c>
      <c r="AD916" s="769">
        <f t="shared" si="3008"/>
        <v>0</v>
      </c>
      <c r="AE916" s="769">
        <f t="shared" si="3008"/>
        <v>0</v>
      </c>
      <c r="AF916" s="769"/>
      <c r="AG916" s="769"/>
      <c r="AH916" s="769"/>
      <c r="AI916" s="769"/>
      <c r="AJ916" s="769"/>
      <c r="AK916" s="768"/>
      <c r="AL916" s="769">
        <f t="shared" ref="AL916:AW916" si="3009">SUM(AL220)</f>
        <v>0</v>
      </c>
      <c r="AM916" s="769">
        <f t="shared" si="3009"/>
        <v>0</v>
      </c>
      <c r="AN916" s="769">
        <f t="shared" si="3009"/>
        <v>0</v>
      </c>
      <c r="AO916" s="769">
        <f t="shared" si="3009"/>
        <v>0</v>
      </c>
      <c r="AP916" s="769">
        <f t="shared" si="3009"/>
        <v>0</v>
      </c>
      <c r="AQ916" s="769">
        <f t="shared" si="3009"/>
        <v>0</v>
      </c>
      <c r="AR916" s="769">
        <f t="shared" si="3009"/>
        <v>0</v>
      </c>
      <c r="AS916" s="769">
        <f t="shared" si="3009"/>
        <v>0</v>
      </c>
      <c r="AT916" s="769">
        <f t="shared" si="3009"/>
        <v>0</v>
      </c>
      <c r="AU916" s="769">
        <f t="shared" si="3009"/>
        <v>0</v>
      </c>
      <c r="AV916" s="769">
        <f t="shared" si="3009"/>
        <v>0</v>
      </c>
      <c r="AW916" s="769">
        <f t="shared" si="3009"/>
        <v>0</v>
      </c>
      <c r="AX916" s="769"/>
      <c r="AY916" s="769"/>
      <c r="AZ916" s="769"/>
      <c r="BA916" s="769"/>
      <c r="BB916" s="769"/>
      <c r="BC916" s="768"/>
      <c r="BD916" s="769">
        <f t="shared" ref="BD916:BO916" si="3010">SUM(BD220)</f>
        <v>0</v>
      </c>
      <c r="BE916" s="769">
        <f t="shared" si="3010"/>
        <v>0</v>
      </c>
      <c r="BF916" s="769">
        <f t="shared" si="3010"/>
        <v>0</v>
      </c>
      <c r="BG916" s="769">
        <f t="shared" si="3010"/>
        <v>0</v>
      </c>
      <c r="BH916" s="769">
        <f t="shared" si="3010"/>
        <v>0</v>
      </c>
      <c r="BI916" s="769">
        <f t="shared" si="3010"/>
        <v>0</v>
      </c>
      <c r="BJ916" s="769">
        <f t="shared" si="3010"/>
        <v>0</v>
      </c>
      <c r="BK916" s="769">
        <f t="shared" si="3010"/>
        <v>0</v>
      </c>
      <c r="BL916" s="769">
        <f t="shared" si="3010"/>
        <v>0</v>
      </c>
      <c r="BM916" s="769">
        <f t="shared" si="3010"/>
        <v>0</v>
      </c>
      <c r="BN916" s="769">
        <f t="shared" si="3010"/>
        <v>0</v>
      </c>
      <c r="BO916" s="769">
        <f t="shared" si="3010"/>
        <v>0</v>
      </c>
      <c r="BP916" s="769"/>
      <c r="BQ916" s="769"/>
      <c r="BR916" s="769"/>
      <c r="BS916" s="769"/>
      <c r="BT916" s="769"/>
      <c r="BU916" s="768"/>
      <c r="BV916" s="769">
        <f>SUM(BV220)</f>
        <v>0</v>
      </c>
      <c r="BW916" s="769">
        <f>SUM(BW220)</f>
        <v>0</v>
      </c>
      <c r="BX916" s="769">
        <f>SUM(BX220)</f>
        <v>0</v>
      </c>
      <c r="BY916" s="769">
        <f>SUM(BY220)</f>
        <v>0</v>
      </c>
      <c r="BZ916" s="578">
        <f t="shared" si="2935"/>
        <v>0</v>
      </c>
      <c r="CA916" s="578">
        <f t="shared" si="2936"/>
        <v>0</v>
      </c>
      <c r="CB916" s="578">
        <f t="shared" si="2937"/>
        <v>0</v>
      </c>
      <c r="CC916" s="578">
        <f t="shared" si="2938"/>
        <v>0</v>
      </c>
      <c r="CD916" s="1069">
        <f t="shared" si="2965"/>
        <v>0</v>
      </c>
      <c r="CE916" s="1070">
        <f t="shared" si="2966"/>
        <v>0</v>
      </c>
      <c r="CF916" s="1070">
        <f t="shared" si="2966"/>
        <v>0</v>
      </c>
      <c r="CG916" s="1070">
        <f t="shared" si="2966"/>
        <v>0</v>
      </c>
      <c r="CH916" s="1070">
        <f t="shared" si="2966"/>
        <v>0</v>
      </c>
      <c r="CI916" s="1071">
        <f t="shared" si="2966"/>
        <v>0</v>
      </c>
      <c r="CJ916" s="1071">
        <f t="shared" si="2966"/>
        <v>0</v>
      </c>
      <c r="CK916" s="1070">
        <f t="shared" si="2966"/>
        <v>0</v>
      </c>
      <c r="CL916" s="1070">
        <f t="shared" si="2966"/>
        <v>0</v>
      </c>
      <c r="CM916" s="1070">
        <f t="shared" si="2966"/>
        <v>0</v>
      </c>
      <c r="CN916" s="1070">
        <f t="shared" si="2966"/>
        <v>0</v>
      </c>
      <c r="CO916" s="1069">
        <f t="shared" si="2966"/>
        <v>0</v>
      </c>
      <c r="CP916" s="532" t="str">
        <f t="shared" si="2940"/>
        <v/>
      </c>
      <c r="CQ916" s="533" t="str">
        <f t="shared" si="2941"/>
        <v/>
      </c>
      <c r="CR916" s="534" t="str">
        <f t="shared" si="2942"/>
        <v/>
      </c>
      <c r="CS916" s="534">
        <f t="shared" si="2943"/>
        <v>0</v>
      </c>
      <c r="CT916" s="534">
        <f t="shared" si="2944"/>
        <v>0</v>
      </c>
      <c r="CU916" s="534">
        <f t="shared" si="2945"/>
        <v>0</v>
      </c>
      <c r="CV916" s="534">
        <f t="shared" si="2946"/>
        <v>0</v>
      </c>
      <c r="CW916" s="535">
        <f t="shared" si="2947"/>
        <v>0</v>
      </c>
      <c r="CX916" s="535">
        <f t="shared" si="2948"/>
        <v>0</v>
      </c>
      <c r="CY916" s="535">
        <f t="shared" si="2949"/>
        <v>0</v>
      </c>
      <c r="CZ916" s="534">
        <f t="shared" si="2950"/>
        <v>0</v>
      </c>
      <c r="DA916" s="534">
        <f t="shared" si="2951"/>
        <v>0</v>
      </c>
      <c r="DB916" s="534">
        <f t="shared" si="2952"/>
        <v>0</v>
      </c>
      <c r="DC916" s="534">
        <f t="shared" si="2953"/>
        <v>0</v>
      </c>
      <c r="DD916" s="534">
        <f t="shared" si="2954"/>
        <v>0</v>
      </c>
      <c r="DE916" s="533" t="str">
        <f t="shared" si="2955"/>
        <v/>
      </c>
      <c r="DF916" s="532" t="str">
        <f t="shared" si="2956"/>
        <v/>
      </c>
      <c r="DG916" s="631">
        <f t="shared" si="2957"/>
        <v>12</v>
      </c>
      <c r="DH916" s="96">
        <f t="shared" si="2958"/>
        <v>12</v>
      </c>
      <c r="DI916" s="96">
        <f t="shared" si="2959"/>
        <v>12</v>
      </c>
      <c r="DJ916" s="96">
        <f t="shared" si="2960"/>
        <v>12</v>
      </c>
      <c r="DK916" s="467"/>
      <c r="DL916" s="599"/>
      <c r="DM916" s="599"/>
      <c r="DN916" s="599"/>
      <c r="DO916" s="599"/>
      <c r="DP916" s="599"/>
      <c r="DQ916" s="599"/>
      <c r="DR916" s="599"/>
      <c r="DS916" s="790"/>
      <c r="DT916" s="468"/>
    </row>
    <row r="917" spans="1:124" s="470" customFormat="1" ht="15.75" customHeight="1">
      <c r="A917" s="598" t="str">
        <f>A221</f>
        <v>Pig sales: no sold</v>
      </c>
      <c r="B917" s="769">
        <f t="shared" ref="B917:M917" si="3011">SUM(B223)</f>
        <v>0</v>
      </c>
      <c r="C917" s="769">
        <f t="shared" si="3011"/>
        <v>0</v>
      </c>
      <c r="D917" s="769">
        <f t="shared" si="3011"/>
        <v>0</v>
      </c>
      <c r="E917" s="769">
        <f t="shared" si="3011"/>
        <v>0</v>
      </c>
      <c r="F917" s="769">
        <f t="shared" si="3011"/>
        <v>0</v>
      </c>
      <c r="G917" s="769">
        <f t="shared" si="3011"/>
        <v>0</v>
      </c>
      <c r="H917" s="769">
        <f t="shared" si="3011"/>
        <v>0</v>
      </c>
      <c r="I917" s="769">
        <f t="shared" si="3011"/>
        <v>0</v>
      </c>
      <c r="J917" s="769">
        <f t="shared" si="3011"/>
        <v>0</v>
      </c>
      <c r="K917" s="769">
        <f t="shared" si="3011"/>
        <v>0</v>
      </c>
      <c r="L917" s="769">
        <f t="shared" si="3011"/>
        <v>0</v>
      </c>
      <c r="M917" s="769">
        <f t="shared" si="3011"/>
        <v>0</v>
      </c>
      <c r="N917" s="769"/>
      <c r="O917" s="769"/>
      <c r="P917" s="769"/>
      <c r="Q917" s="769"/>
      <c r="R917" s="769"/>
      <c r="S917" s="768"/>
      <c r="T917" s="769">
        <f t="shared" ref="T917:AE917" si="3012">SUM(T223)</f>
        <v>0</v>
      </c>
      <c r="U917" s="769">
        <f t="shared" si="3012"/>
        <v>0</v>
      </c>
      <c r="V917" s="769">
        <f t="shared" si="3012"/>
        <v>0</v>
      </c>
      <c r="W917" s="769">
        <f t="shared" si="3012"/>
        <v>0</v>
      </c>
      <c r="X917" s="769">
        <f t="shared" si="3012"/>
        <v>0</v>
      </c>
      <c r="Y917" s="769">
        <f t="shared" si="3012"/>
        <v>0</v>
      </c>
      <c r="Z917" s="769">
        <f t="shared" si="3012"/>
        <v>0</v>
      </c>
      <c r="AA917" s="769">
        <f t="shared" si="3012"/>
        <v>0</v>
      </c>
      <c r="AB917" s="769">
        <f t="shared" si="3012"/>
        <v>0</v>
      </c>
      <c r="AC917" s="769">
        <f t="shared" si="3012"/>
        <v>0</v>
      </c>
      <c r="AD917" s="769">
        <f t="shared" si="3012"/>
        <v>0</v>
      </c>
      <c r="AE917" s="769">
        <f t="shared" si="3012"/>
        <v>0</v>
      </c>
      <c r="AF917" s="769"/>
      <c r="AG917" s="769"/>
      <c r="AH917" s="769"/>
      <c r="AI917" s="769"/>
      <c r="AJ917" s="769"/>
      <c r="AK917" s="768"/>
      <c r="AL917" s="769">
        <f t="shared" ref="AL917:AW917" si="3013">SUM(AL223)</f>
        <v>16800</v>
      </c>
      <c r="AM917" s="769">
        <f t="shared" si="3013"/>
        <v>0</v>
      </c>
      <c r="AN917" s="769">
        <f t="shared" si="3013"/>
        <v>0</v>
      </c>
      <c r="AO917" s="769">
        <f t="shared" si="3013"/>
        <v>0</v>
      </c>
      <c r="AP917" s="769">
        <f t="shared" si="3013"/>
        <v>0</v>
      </c>
      <c r="AQ917" s="769">
        <f t="shared" si="3013"/>
        <v>0</v>
      </c>
      <c r="AR917" s="769">
        <f t="shared" si="3013"/>
        <v>0</v>
      </c>
      <c r="AS917" s="769">
        <f t="shared" si="3013"/>
        <v>0</v>
      </c>
      <c r="AT917" s="769">
        <f t="shared" si="3013"/>
        <v>0</v>
      </c>
      <c r="AU917" s="769">
        <f t="shared" si="3013"/>
        <v>0</v>
      </c>
      <c r="AV917" s="769">
        <f t="shared" si="3013"/>
        <v>0</v>
      </c>
      <c r="AW917" s="769">
        <f t="shared" si="3013"/>
        <v>0</v>
      </c>
      <c r="AX917" s="769"/>
      <c r="AY917" s="769"/>
      <c r="AZ917" s="769"/>
      <c r="BA917" s="769"/>
      <c r="BB917" s="769"/>
      <c r="BC917" s="768"/>
      <c r="BD917" s="769">
        <f t="shared" ref="BD917:BO917" si="3014">SUM(BD223)</f>
        <v>0</v>
      </c>
      <c r="BE917" s="769">
        <f t="shared" si="3014"/>
        <v>0</v>
      </c>
      <c r="BF917" s="769">
        <f t="shared" si="3014"/>
        <v>0</v>
      </c>
      <c r="BG917" s="769">
        <f t="shared" si="3014"/>
        <v>0</v>
      </c>
      <c r="BH917" s="769">
        <f t="shared" si="3014"/>
        <v>0</v>
      </c>
      <c r="BI917" s="769">
        <f t="shared" si="3014"/>
        <v>0</v>
      </c>
      <c r="BJ917" s="769">
        <f t="shared" si="3014"/>
        <v>0</v>
      </c>
      <c r="BK917" s="769">
        <f t="shared" si="3014"/>
        <v>0</v>
      </c>
      <c r="BL917" s="769">
        <f t="shared" si="3014"/>
        <v>0</v>
      </c>
      <c r="BM917" s="769">
        <f t="shared" si="3014"/>
        <v>0</v>
      </c>
      <c r="BN917" s="769">
        <f t="shared" si="3014"/>
        <v>0</v>
      </c>
      <c r="BO917" s="769">
        <f t="shared" si="3014"/>
        <v>0</v>
      </c>
      <c r="BP917" s="769"/>
      <c r="BQ917" s="769"/>
      <c r="BR917" s="769"/>
      <c r="BS917" s="769"/>
      <c r="BT917" s="769"/>
      <c r="BU917" s="768"/>
      <c r="BV917" s="769">
        <f>SUM(BV223)</f>
        <v>0</v>
      </c>
      <c r="BW917" s="769">
        <f>SUM(BW223)</f>
        <v>0</v>
      </c>
      <c r="BX917" s="769">
        <f>SUM(BX223)</f>
        <v>0</v>
      </c>
      <c r="BY917" s="769">
        <f>SUM(BY223)</f>
        <v>0</v>
      </c>
      <c r="BZ917" s="578">
        <f t="shared" si="2935"/>
        <v>0</v>
      </c>
      <c r="CA917" s="578">
        <f t="shared" si="2936"/>
        <v>0</v>
      </c>
      <c r="CB917" s="578">
        <f t="shared" si="2937"/>
        <v>0</v>
      </c>
      <c r="CC917" s="578">
        <f t="shared" si="2938"/>
        <v>0</v>
      </c>
      <c r="CD917" s="1069">
        <f t="shared" si="2965"/>
        <v>0</v>
      </c>
      <c r="CE917" s="1070">
        <f t="shared" si="2966"/>
        <v>0</v>
      </c>
      <c r="CF917" s="1070">
        <f t="shared" si="2966"/>
        <v>0</v>
      </c>
      <c r="CG917" s="1070">
        <f t="shared" si="2966"/>
        <v>0</v>
      </c>
      <c r="CH917" s="1070">
        <f t="shared" si="2966"/>
        <v>0</v>
      </c>
      <c r="CI917" s="1071">
        <f t="shared" si="2966"/>
        <v>0</v>
      </c>
      <c r="CJ917" s="1071">
        <f t="shared" si="2966"/>
        <v>0</v>
      </c>
      <c r="CK917" s="1070">
        <f t="shared" si="2966"/>
        <v>0</v>
      </c>
      <c r="CL917" s="1070">
        <f t="shared" si="2966"/>
        <v>0</v>
      </c>
      <c r="CM917" s="1070">
        <f t="shared" si="2966"/>
        <v>0</v>
      </c>
      <c r="CN917" s="1070">
        <f t="shared" si="2966"/>
        <v>0</v>
      </c>
      <c r="CO917" s="1069">
        <f t="shared" si="2966"/>
        <v>0</v>
      </c>
      <c r="CP917" s="532" t="str">
        <f t="shared" si="2940"/>
        <v/>
      </c>
      <c r="CQ917" s="533" t="str">
        <f t="shared" si="2941"/>
        <v/>
      </c>
      <c r="CR917" s="534" t="str">
        <f t="shared" si="2942"/>
        <v/>
      </c>
      <c r="CS917" s="534">
        <f t="shared" si="2943"/>
        <v>0</v>
      </c>
      <c r="CT917" s="534">
        <f t="shared" si="2944"/>
        <v>0</v>
      </c>
      <c r="CU917" s="534">
        <f t="shared" si="2945"/>
        <v>0</v>
      </c>
      <c r="CV917" s="534">
        <f t="shared" si="2946"/>
        <v>0</v>
      </c>
      <c r="CW917" s="535">
        <f t="shared" si="2947"/>
        <v>0</v>
      </c>
      <c r="CX917" s="535">
        <f t="shared" si="2948"/>
        <v>0</v>
      </c>
      <c r="CY917" s="535">
        <f t="shared" si="2949"/>
        <v>0</v>
      </c>
      <c r="CZ917" s="534">
        <f t="shared" si="2950"/>
        <v>0</v>
      </c>
      <c r="DA917" s="534">
        <f t="shared" si="2951"/>
        <v>0</v>
      </c>
      <c r="DB917" s="534">
        <f t="shared" si="2952"/>
        <v>0</v>
      </c>
      <c r="DC917" s="534">
        <f t="shared" si="2953"/>
        <v>0</v>
      </c>
      <c r="DD917" s="534">
        <f t="shared" si="2954"/>
        <v>0</v>
      </c>
      <c r="DE917" s="533" t="str">
        <f t="shared" si="2955"/>
        <v/>
      </c>
      <c r="DF917" s="532" t="str">
        <f t="shared" si="2956"/>
        <v/>
      </c>
      <c r="DG917" s="631">
        <f t="shared" si="2957"/>
        <v>12</v>
      </c>
      <c r="DH917" s="96">
        <f t="shared" si="2958"/>
        <v>12</v>
      </c>
      <c r="DI917" s="96">
        <f t="shared" si="2959"/>
        <v>12</v>
      </c>
      <c r="DJ917" s="96">
        <f t="shared" si="2960"/>
        <v>12</v>
      </c>
      <c r="DK917" s="467"/>
      <c r="DL917" s="599"/>
      <c r="DM917" s="599"/>
      <c r="DN917" s="599"/>
      <c r="DO917" s="599"/>
      <c r="DP917" s="599"/>
      <c r="DQ917" s="599"/>
      <c r="DR917" s="599"/>
      <c r="DS917" s="790"/>
      <c r="DT917" s="468"/>
    </row>
    <row r="918" spans="1:124" s="470" customFormat="1" ht="15.75" customHeight="1">
      <c r="A918" s="598" t="str">
        <f>A224</f>
        <v>Other (hides): quantity</v>
      </c>
      <c r="B918" s="769">
        <f t="shared" ref="B918:M918" si="3015">SUM(B226)</f>
        <v>0</v>
      </c>
      <c r="C918" s="769">
        <f t="shared" si="3015"/>
        <v>0</v>
      </c>
      <c r="D918" s="769">
        <f t="shared" si="3015"/>
        <v>0</v>
      </c>
      <c r="E918" s="769">
        <f t="shared" si="3015"/>
        <v>0</v>
      </c>
      <c r="F918" s="769">
        <f t="shared" si="3015"/>
        <v>0</v>
      </c>
      <c r="G918" s="769">
        <f t="shared" si="3015"/>
        <v>0</v>
      </c>
      <c r="H918" s="769">
        <f t="shared" si="3015"/>
        <v>0</v>
      </c>
      <c r="I918" s="769">
        <f t="shared" si="3015"/>
        <v>0</v>
      </c>
      <c r="J918" s="769">
        <f t="shared" si="3015"/>
        <v>0</v>
      </c>
      <c r="K918" s="769">
        <f t="shared" si="3015"/>
        <v>0</v>
      </c>
      <c r="L918" s="769">
        <f t="shared" si="3015"/>
        <v>0</v>
      </c>
      <c r="M918" s="769">
        <f t="shared" si="3015"/>
        <v>0</v>
      </c>
      <c r="N918" s="769"/>
      <c r="O918" s="769"/>
      <c r="P918" s="769"/>
      <c r="Q918" s="769"/>
      <c r="R918" s="769"/>
      <c r="S918" s="768"/>
      <c r="T918" s="769">
        <f t="shared" ref="T918:AE918" si="3016">SUM(T226)</f>
        <v>0</v>
      </c>
      <c r="U918" s="769">
        <f t="shared" si="3016"/>
        <v>0</v>
      </c>
      <c r="V918" s="769">
        <f t="shared" si="3016"/>
        <v>0</v>
      </c>
      <c r="W918" s="769">
        <f t="shared" si="3016"/>
        <v>0</v>
      </c>
      <c r="X918" s="769">
        <f t="shared" si="3016"/>
        <v>0</v>
      </c>
      <c r="Y918" s="769">
        <f t="shared" si="3016"/>
        <v>0</v>
      </c>
      <c r="Z918" s="769">
        <f t="shared" si="3016"/>
        <v>0</v>
      </c>
      <c r="AA918" s="769">
        <f t="shared" si="3016"/>
        <v>0</v>
      </c>
      <c r="AB918" s="769">
        <f t="shared" si="3016"/>
        <v>0</v>
      </c>
      <c r="AC918" s="769">
        <f t="shared" si="3016"/>
        <v>0</v>
      </c>
      <c r="AD918" s="769">
        <f t="shared" si="3016"/>
        <v>0</v>
      </c>
      <c r="AE918" s="769">
        <f t="shared" si="3016"/>
        <v>0</v>
      </c>
      <c r="AF918" s="769"/>
      <c r="AG918" s="769"/>
      <c r="AH918" s="769"/>
      <c r="AI918" s="769"/>
      <c r="AJ918" s="769"/>
      <c r="AK918" s="768"/>
      <c r="AL918" s="769">
        <f t="shared" ref="AL918:AW918" si="3017">SUM(AL226)</f>
        <v>0</v>
      </c>
      <c r="AM918" s="769">
        <f t="shared" si="3017"/>
        <v>0</v>
      </c>
      <c r="AN918" s="769">
        <f t="shared" si="3017"/>
        <v>0</v>
      </c>
      <c r="AO918" s="769">
        <f t="shared" si="3017"/>
        <v>0</v>
      </c>
      <c r="AP918" s="769">
        <f t="shared" si="3017"/>
        <v>450</v>
      </c>
      <c r="AQ918" s="769">
        <f t="shared" si="3017"/>
        <v>2500</v>
      </c>
      <c r="AR918" s="769">
        <f t="shared" si="3017"/>
        <v>0</v>
      </c>
      <c r="AS918" s="769">
        <f t="shared" si="3017"/>
        <v>0</v>
      </c>
      <c r="AT918" s="769">
        <f t="shared" si="3017"/>
        <v>0</v>
      </c>
      <c r="AU918" s="769">
        <f t="shared" si="3017"/>
        <v>4200</v>
      </c>
      <c r="AV918" s="769">
        <f t="shared" si="3017"/>
        <v>0</v>
      </c>
      <c r="AW918" s="769">
        <f t="shared" si="3017"/>
        <v>0</v>
      </c>
      <c r="AX918" s="769"/>
      <c r="AY918" s="769"/>
      <c r="AZ918" s="769"/>
      <c r="BA918" s="769"/>
      <c r="BB918" s="769"/>
      <c r="BC918" s="768"/>
      <c r="BD918" s="769">
        <f t="shared" ref="BD918:BO918" si="3018">SUM(BD226)</f>
        <v>0</v>
      </c>
      <c r="BE918" s="769">
        <f t="shared" si="3018"/>
        <v>0</v>
      </c>
      <c r="BF918" s="769">
        <f t="shared" si="3018"/>
        <v>0</v>
      </c>
      <c r="BG918" s="769">
        <f t="shared" si="3018"/>
        <v>0</v>
      </c>
      <c r="BH918" s="769">
        <f t="shared" si="3018"/>
        <v>0</v>
      </c>
      <c r="BI918" s="769">
        <f t="shared" si="3018"/>
        <v>0</v>
      </c>
      <c r="BJ918" s="769">
        <f t="shared" si="3018"/>
        <v>0</v>
      </c>
      <c r="BK918" s="769">
        <f t="shared" si="3018"/>
        <v>0</v>
      </c>
      <c r="BL918" s="769">
        <f t="shared" si="3018"/>
        <v>0</v>
      </c>
      <c r="BM918" s="769">
        <f t="shared" si="3018"/>
        <v>400</v>
      </c>
      <c r="BN918" s="769">
        <f t="shared" si="3018"/>
        <v>0</v>
      </c>
      <c r="BO918" s="769">
        <f t="shared" si="3018"/>
        <v>0</v>
      </c>
      <c r="BP918" s="769"/>
      <c r="BQ918" s="769"/>
      <c r="BR918" s="769"/>
      <c r="BS918" s="769"/>
      <c r="BT918" s="769"/>
      <c r="BU918" s="768"/>
      <c r="BV918" s="769">
        <f>SUM(BV226)</f>
        <v>0</v>
      </c>
      <c r="BW918" s="769">
        <f>SUM(BW226)</f>
        <v>0</v>
      </c>
      <c r="BX918" s="769">
        <f>SUM(BX226)</f>
        <v>1500</v>
      </c>
      <c r="BY918" s="769">
        <f>SUM(BY226)</f>
        <v>0</v>
      </c>
      <c r="BZ918" s="578">
        <f t="shared" si="2935"/>
        <v>0</v>
      </c>
      <c r="CA918" s="578">
        <f t="shared" si="2936"/>
        <v>0</v>
      </c>
      <c r="CB918" s="578">
        <f t="shared" si="2937"/>
        <v>295</v>
      </c>
      <c r="CC918" s="578">
        <f t="shared" si="2938"/>
        <v>0</v>
      </c>
      <c r="CD918" s="1069">
        <f t="shared" si="2965"/>
        <v>0</v>
      </c>
      <c r="CE918" s="1070">
        <f t="shared" si="2966"/>
        <v>0</v>
      </c>
      <c r="CF918" s="1070">
        <f t="shared" si="2966"/>
        <v>0</v>
      </c>
      <c r="CG918" s="1070">
        <f t="shared" si="2966"/>
        <v>0</v>
      </c>
      <c r="CH918" s="1070">
        <f t="shared" si="2966"/>
        <v>0</v>
      </c>
      <c r="CI918" s="1071">
        <f t="shared" si="2966"/>
        <v>0</v>
      </c>
      <c r="CJ918" s="1071">
        <f t="shared" si="2966"/>
        <v>0</v>
      </c>
      <c r="CK918" s="1070">
        <f t="shared" si="2966"/>
        <v>0</v>
      </c>
      <c r="CL918" s="1070">
        <f t="shared" si="2966"/>
        <v>0</v>
      </c>
      <c r="CM918" s="1070">
        <f t="shared" si="2966"/>
        <v>0</v>
      </c>
      <c r="CN918" s="1070">
        <f t="shared" si="2966"/>
        <v>0</v>
      </c>
      <c r="CO918" s="1069">
        <f t="shared" si="2966"/>
        <v>400</v>
      </c>
      <c r="CP918" s="532" t="str">
        <f t="shared" si="2940"/>
        <v/>
      </c>
      <c r="CQ918" s="533" t="str">
        <f t="shared" si="2941"/>
        <v/>
      </c>
      <c r="CR918" s="534" t="str">
        <f t="shared" si="2942"/>
        <v/>
      </c>
      <c r="CS918" s="534">
        <f t="shared" si="2943"/>
        <v>0</v>
      </c>
      <c r="CT918" s="534">
        <f t="shared" si="2944"/>
        <v>0</v>
      </c>
      <c r="CU918" s="534">
        <f t="shared" si="2945"/>
        <v>0</v>
      </c>
      <c r="CV918" s="534">
        <f t="shared" si="2946"/>
        <v>0</v>
      </c>
      <c r="CW918" s="535">
        <f t="shared" si="2947"/>
        <v>0</v>
      </c>
      <c r="CX918" s="535">
        <f t="shared" si="2948"/>
        <v>0</v>
      </c>
      <c r="CY918" s="535">
        <f t="shared" si="2949"/>
        <v>0</v>
      </c>
      <c r="CZ918" s="534">
        <f t="shared" si="2950"/>
        <v>0</v>
      </c>
      <c r="DA918" s="534">
        <f t="shared" si="2951"/>
        <v>0</v>
      </c>
      <c r="DB918" s="534">
        <f t="shared" si="2952"/>
        <v>0</v>
      </c>
      <c r="DC918" s="534">
        <f t="shared" si="2953"/>
        <v>0</v>
      </c>
      <c r="DD918" s="534">
        <f t="shared" si="2954"/>
        <v>400</v>
      </c>
      <c r="DE918" s="533" t="str">
        <f t="shared" si="2955"/>
        <v/>
      </c>
      <c r="DF918" s="532" t="str">
        <f t="shared" si="2956"/>
        <v/>
      </c>
      <c r="DG918" s="631">
        <f t="shared" si="2957"/>
        <v>12</v>
      </c>
      <c r="DH918" s="96">
        <f t="shared" si="2958"/>
        <v>12</v>
      </c>
      <c r="DI918" s="96">
        <f t="shared" si="2959"/>
        <v>12</v>
      </c>
      <c r="DJ918" s="96">
        <f t="shared" si="2960"/>
        <v>12</v>
      </c>
      <c r="DK918" s="467"/>
      <c r="DL918" s="599"/>
      <c r="DM918" s="599"/>
      <c r="DN918" s="599"/>
      <c r="DO918" s="599"/>
      <c r="DP918" s="599"/>
      <c r="DQ918" s="599"/>
      <c r="DR918" s="599"/>
      <c r="DS918" s="790"/>
      <c r="DT918" s="468"/>
    </row>
    <row r="919" spans="1:124" s="470" customFormat="1" ht="15.75" customHeight="1">
      <c r="A919" s="777" t="s">
        <v>26</v>
      </c>
      <c r="B919" s="768"/>
      <c r="C919" s="768"/>
      <c r="D919" s="768"/>
      <c r="E919" s="768"/>
      <c r="F919" s="768"/>
      <c r="G919" s="768"/>
      <c r="H919" s="768"/>
      <c r="I919" s="768"/>
      <c r="J919" s="768"/>
      <c r="K919" s="768"/>
      <c r="L919" s="768"/>
      <c r="M919" s="768"/>
      <c r="N919" s="768"/>
      <c r="O919" s="768"/>
      <c r="P919" s="768"/>
      <c r="Q919" s="768"/>
      <c r="R919" s="768"/>
      <c r="S919" s="754"/>
      <c r="T919" s="768"/>
      <c r="U919" s="768"/>
      <c r="V919" s="768"/>
      <c r="W919" s="768"/>
      <c r="X919" s="768"/>
      <c r="Y919" s="768"/>
      <c r="Z919" s="768"/>
      <c r="AA919" s="768"/>
      <c r="AB919" s="768"/>
      <c r="AC919" s="768"/>
      <c r="AD919" s="768"/>
      <c r="AE919" s="768"/>
      <c r="AF919" s="768"/>
      <c r="AG919" s="768"/>
      <c r="AH919" s="768"/>
      <c r="AI919" s="768"/>
      <c r="AJ919" s="768"/>
      <c r="AK919" s="754"/>
      <c r="AL919" s="768"/>
      <c r="AM919" s="768"/>
      <c r="AN919" s="768"/>
      <c r="AO919" s="768"/>
      <c r="AP919" s="768"/>
      <c r="AQ919" s="768"/>
      <c r="AR919" s="768"/>
      <c r="AS919" s="768"/>
      <c r="AT919" s="768"/>
      <c r="AU919" s="768"/>
      <c r="AV919" s="768"/>
      <c r="AW919" s="768"/>
      <c r="AX919" s="768"/>
      <c r="AY919" s="768"/>
      <c r="AZ919" s="768"/>
      <c r="BA919" s="768"/>
      <c r="BB919" s="768"/>
      <c r="BC919" s="754"/>
      <c r="BD919" s="768"/>
      <c r="BE919" s="768"/>
      <c r="BF919" s="768"/>
      <c r="BG919" s="768"/>
      <c r="BH919" s="768"/>
      <c r="BI919" s="768"/>
      <c r="BJ919" s="768"/>
      <c r="BK919" s="768"/>
      <c r="BL919" s="768"/>
      <c r="BM919" s="768"/>
      <c r="BN919" s="768"/>
      <c r="BO919" s="768"/>
      <c r="BP919" s="768"/>
      <c r="BQ919" s="768"/>
      <c r="BR919" s="768"/>
      <c r="BS919" s="768"/>
      <c r="BT919" s="768"/>
      <c r="BU919" s="754"/>
      <c r="BV919" s="768"/>
      <c r="BW919" s="768"/>
      <c r="BX919" s="768"/>
      <c r="BY919" s="768"/>
      <c r="BZ919" s="783"/>
      <c r="CA919" s="783"/>
      <c r="CB919" s="783"/>
      <c r="CC919" s="783"/>
      <c r="CD919" s="1075"/>
      <c r="CE919" s="1076"/>
      <c r="CF919" s="1076"/>
      <c r="CG919" s="1076"/>
      <c r="CH919" s="1076"/>
      <c r="CI919" s="1076"/>
      <c r="CJ919" s="1076"/>
      <c r="CK919" s="1076"/>
      <c r="CL919" s="1076"/>
      <c r="CM919" s="1076"/>
      <c r="CN919" s="1076"/>
      <c r="CO919" s="1075"/>
      <c r="CP919" s="598"/>
      <c r="CQ919" s="188"/>
      <c r="CR919" s="188"/>
      <c r="CS919" s="188"/>
      <c r="CT919" s="188"/>
      <c r="CU919" s="188"/>
      <c r="CV919" s="598"/>
      <c r="CW919" s="598"/>
      <c r="CX919" s="598"/>
      <c r="CY919" s="598"/>
      <c r="CZ919" s="598"/>
      <c r="DA919" s="598"/>
      <c r="DB919" s="598"/>
      <c r="DC919" s="598"/>
      <c r="DD919" s="598"/>
      <c r="DE919" s="598"/>
      <c r="DF919" s="598"/>
      <c r="DG919" s="466"/>
      <c r="DH919" s="190"/>
      <c r="DI919" s="190"/>
      <c r="DJ919" s="190"/>
      <c r="DK919" s="467"/>
      <c r="DL919" s="468"/>
      <c r="DM919" s="468"/>
      <c r="DN919" s="468"/>
      <c r="DO919" s="468"/>
      <c r="DP919" s="468"/>
      <c r="DQ919" s="468"/>
      <c r="DR919" s="468"/>
      <c r="DS919" s="693"/>
      <c r="DT919" s="468"/>
    </row>
    <row r="920" spans="1:124" s="470" customFormat="1" ht="15.75" customHeight="1">
      <c r="A920" s="778" t="str">
        <f>A184</f>
        <v>Camel sales - export: no. sold</v>
      </c>
      <c r="B920" s="769">
        <f t="shared" ref="B920:M920" si="3019">SUM(B186)</f>
        <v>0</v>
      </c>
      <c r="C920" s="769">
        <f t="shared" si="3019"/>
        <v>0</v>
      </c>
      <c r="D920" s="769">
        <f t="shared" si="3019"/>
        <v>0</v>
      </c>
      <c r="E920" s="769">
        <f t="shared" si="3019"/>
        <v>0</v>
      </c>
      <c r="F920" s="769">
        <f t="shared" si="3019"/>
        <v>0</v>
      </c>
      <c r="G920" s="769">
        <f t="shared" si="3019"/>
        <v>0</v>
      </c>
      <c r="H920" s="769">
        <f t="shared" si="3019"/>
        <v>0</v>
      </c>
      <c r="I920" s="769">
        <f t="shared" si="3019"/>
        <v>0</v>
      </c>
      <c r="J920" s="769">
        <f t="shared" si="3019"/>
        <v>0</v>
      </c>
      <c r="K920" s="769">
        <f t="shared" si="3019"/>
        <v>0</v>
      </c>
      <c r="L920" s="769">
        <f t="shared" si="3019"/>
        <v>0</v>
      </c>
      <c r="M920" s="769">
        <f t="shared" si="3019"/>
        <v>0</v>
      </c>
      <c r="N920" s="769"/>
      <c r="O920" s="769"/>
      <c r="P920" s="769"/>
      <c r="Q920" s="769"/>
      <c r="R920" s="769"/>
      <c r="S920" s="768"/>
      <c r="T920" s="769">
        <f t="shared" ref="T920:AE920" si="3020">SUM(T186)</f>
        <v>0</v>
      </c>
      <c r="U920" s="769">
        <f t="shared" si="3020"/>
        <v>0</v>
      </c>
      <c r="V920" s="769">
        <f t="shared" si="3020"/>
        <v>0</v>
      </c>
      <c r="W920" s="769">
        <f t="shared" si="3020"/>
        <v>0</v>
      </c>
      <c r="X920" s="769">
        <f t="shared" si="3020"/>
        <v>0</v>
      </c>
      <c r="Y920" s="769">
        <f t="shared" si="3020"/>
        <v>0</v>
      </c>
      <c r="Z920" s="769">
        <f t="shared" si="3020"/>
        <v>0</v>
      </c>
      <c r="AA920" s="769">
        <f t="shared" si="3020"/>
        <v>0</v>
      </c>
      <c r="AB920" s="769">
        <f t="shared" si="3020"/>
        <v>0</v>
      </c>
      <c r="AC920" s="769">
        <f t="shared" si="3020"/>
        <v>0</v>
      </c>
      <c r="AD920" s="769">
        <f t="shared" si="3020"/>
        <v>0</v>
      </c>
      <c r="AE920" s="769">
        <f t="shared" si="3020"/>
        <v>0</v>
      </c>
      <c r="AF920" s="769"/>
      <c r="AG920" s="769"/>
      <c r="AH920" s="769"/>
      <c r="AI920" s="769"/>
      <c r="AJ920" s="769"/>
      <c r="AK920" s="768"/>
      <c r="AL920" s="769">
        <f t="shared" ref="AL920:AW920" si="3021">SUM(AL186)</f>
        <v>0</v>
      </c>
      <c r="AM920" s="769">
        <f t="shared" si="3021"/>
        <v>0</v>
      </c>
      <c r="AN920" s="769">
        <f t="shared" si="3021"/>
        <v>0</v>
      </c>
      <c r="AO920" s="769">
        <f t="shared" si="3021"/>
        <v>0</v>
      </c>
      <c r="AP920" s="769">
        <f t="shared" si="3021"/>
        <v>0</v>
      </c>
      <c r="AQ920" s="769">
        <f t="shared" si="3021"/>
        <v>0</v>
      </c>
      <c r="AR920" s="769">
        <f t="shared" si="3021"/>
        <v>0</v>
      </c>
      <c r="AS920" s="769">
        <f t="shared" si="3021"/>
        <v>0</v>
      </c>
      <c r="AT920" s="769">
        <f t="shared" si="3021"/>
        <v>0</v>
      </c>
      <c r="AU920" s="769">
        <f t="shared" si="3021"/>
        <v>0</v>
      </c>
      <c r="AV920" s="769">
        <f t="shared" si="3021"/>
        <v>0</v>
      </c>
      <c r="AW920" s="769">
        <f t="shared" si="3021"/>
        <v>0</v>
      </c>
      <c r="AX920" s="769"/>
      <c r="AY920" s="769"/>
      <c r="AZ920" s="769"/>
      <c r="BA920" s="769"/>
      <c r="BB920" s="769"/>
      <c r="BC920" s="768"/>
      <c r="BD920" s="769">
        <f t="shared" ref="BD920:BO920" si="3022">SUM(BD186)</f>
        <v>0</v>
      </c>
      <c r="BE920" s="769">
        <f t="shared" si="3022"/>
        <v>0</v>
      </c>
      <c r="BF920" s="769">
        <f t="shared" si="3022"/>
        <v>0</v>
      </c>
      <c r="BG920" s="769">
        <f t="shared" si="3022"/>
        <v>0</v>
      </c>
      <c r="BH920" s="769">
        <f t="shared" si="3022"/>
        <v>0</v>
      </c>
      <c r="BI920" s="769">
        <f t="shared" si="3022"/>
        <v>0</v>
      </c>
      <c r="BJ920" s="769">
        <f t="shared" si="3022"/>
        <v>0</v>
      </c>
      <c r="BK920" s="769">
        <f t="shared" si="3022"/>
        <v>0</v>
      </c>
      <c r="BL920" s="769">
        <f t="shared" si="3022"/>
        <v>0</v>
      </c>
      <c r="BM920" s="769">
        <f t="shared" si="3022"/>
        <v>0</v>
      </c>
      <c r="BN920" s="769">
        <f t="shared" si="3022"/>
        <v>0</v>
      </c>
      <c r="BO920" s="769">
        <f t="shared" si="3022"/>
        <v>0</v>
      </c>
      <c r="BP920" s="769"/>
      <c r="BQ920" s="769"/>
      <c r="BR920" s="769"/>
      <c r="BS920" s="769"/>
      <c r="BT920" s="769"/>
      <c r="BU920" s="768"/>
      <c r="BV920" s="769">
        <f>SUM(BV186)</f>
        <v>0</v>
      </c>
      <c r="BW920" s="769">
        <f>SUM(BW186)</f>
        <v>0</v>
      </c>
      <c r="BX920" s="769">
        <f>SUM(BX186)</f>
        <v>0</v>
      </c>
      <c r="BY920" s="769">
        <f>SUM(BY186)</f>
        <v>0</v>
      </c>
      <c r="BZ920" s="578">
        <f t="shared" ref="BZ920:BZ929" si="3023">IF(DG920&lt;3,"",(SUM(B920:R920)-MIN(B920:R920)-MAX(B920:R920))/(DG920-2))</f>
        <v>0</v>
      </c>
      <c r="CA920" s="578">
        <f t="shared" ref="CA920:CA929" si="3024">IF(DH920&lt;3,"",(SUM(T920:AJ920)-MIN(T920:AJ920)-MAX(T920:AJ920))/(DH920-2))</f>
        <v>0</v>
      </c>
      <c r="CB920" s="578">
        <f t="shared" ref="CB920:CB929" si="3025">IF(DI920&lt;3,"",(SUM(AL920:BB920)-MIN(AL920:BB920)-MAX(AL920:BB920))/(DI920-2))</f>
        <v>0</v>
      </c>
      <c r="CC920" s="578">
        <f t="shared" ref="CC920:CC929" si="3026">IF(DJ920&lt;3,"",(SUM(BD920:BT920)-MIN(BD920:BT920)-MAX(BD920:BT920))/(DJ920-2))</f>
        <v>0</v>
      </c>
      <c r="CD920" s="1069">
        <f t="shared" ref="CD920:CO920" si="302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070">
        <f t="shared" si="3027"/>
        <v>0</v>
      </c>
      <c r="CF920" s="1070">
        <f t="shared" si="3027"/>
        <v>0</v>
      </c>
      <c r="CG920" s="1070">
        <f t="shared" si="3027"/>
        <v>0</v>
      </c>
      <c r="CH920" s="1070">
        <f t="shared" si="3027"/>
        <v>0</v>
      </c>
      <c r="CI920" s="1071">
        <f t="shared" si="3027"/>
        <v>0</v>
      </c>
      <c r="CJ920" s="1071">
        <f t="shared" si="3027"/>
        <v>0</v>
      </c>
      <c r="CK920" s="1070">
        <f t="shared" si="3027"/>
        <v>0</v>
      </c>
      <c r="CL920" s="1070">
        <f t="shared" si="3027"/>
        <v>0</v>
      </c>
      <c r="CM920" s="1070">
        <f t="shared" si="3027"/>
        <v>0</v>
      </c>
      <c r="CN920" s="1070">
        <f t="shared" si="3027"/>
        <v>0</v>
      </c>
      <c r="CO920" s="1069">
        <f t="shared" si="3027"/>
        <v>0</v>
      </c>
      <c r="CP920" s="532" t="str">
        <f t="shared" ref="CP920:CP929" si="3028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3" t="str">
        <f t="shared" ref="CQ920:CQ929" si="3029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4" t="str">
        <f t="shared" ref="CR920:CR929" si="3030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34">
        <f t="shared" ref="CS920:CS929" si="3031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4">
        <f t="shared" ref="CT920:CT929" si="3032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4">
        <f t="shared" ref="CU920:CU929" si="3033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4">
        <f t="shared" ref="CV920:CV929" si="3034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5">
        <f t="shared" ref="CW920:CW929" si="3035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3036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5">
        <f t="shared" ref="CY920:CY929" si="3037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4">
        <f t="shared" ref="CZ920:CZ929" si="3038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4">
        <f t="shared" ref="DA920:DA929" si="3039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4">
        <f t="shared" ref="DB920:DB929" si="3040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4">
        <f t="shared" ref="DC920:DC929" si="3041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34">
        <f t="shared" ref="DD920:DD929" si="3042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33" t="str">
        <f t="shared" ref="DE920:DE929" si="3043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32" t="str">
        <f t="shared" ref="DF920:DF929" si="3044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31">
        <f t="shared" ref="DG920:DG929" si="3045">COUNT(B920:R920)</f>
        <v>12</v>
      </c>
      <c r="DH920" s="96">
        <f t="shared" ref="DH920:DH929" si="3046">COUNT(T920:AJ920)</f>
        <v>12</v>
      </c>
      <c r="DI920" s="96">
        <f t="shared" ref="DI920:DI929" si="3047">COUNT(AL920:BB920)</f>
        <v>12</v>
      </c>
      <c r="DJ920" s="96">
        <f t="shared" ref="DJ920:DJ929" si="3048">COUNT(BD920:BT920)</f>
        <v>12</v>
      </c>
      <c r="DK920" s="467"/>
      <c r="DL920" s="599"/>
      <c r="DM920" s="599"/>
      <c r="DN920" s="599"/>
      <c r="DO920" s="599"/>
      <c r="DP920" s="599"/>
      <c r="DQ920" s="599"/>
      <c r="DR920" s="599"/>
      <c r="DS920" s="790"/>
      <c r="DT920" s="468"/>
    </row>
    <row r="921" spans="1:124" s="470" customFormat="1" ht="15.75" customHeight="1">
      <c r="A921" s="598" t="str">
        <f>A187</f>
        <v>Camel sales - local: no. sold</v>
      </c>
      <c r="B921" s="769">
        <f t="shared" ref="B921:M921" si="3049">SUM(B189)</f>
        <v>0</v>
      </c>
      <c r="C921" s="769">
        <f t="shared" si="3049"/>
        <v>0</v>
      </c>
      <c r="D921" s="769">
        <f t="shared" si="3049"/>
        <v>0</v>
      </c>
      <c r="E921" s="769">
        <f t="shared" si="3049"/>
        <v>0</v>
      </c>
      <c r="F921" s="769">
        <f t="shared" si="3049"/>
        <v>0</v>
      </c>
      <c r="G921" s="769">
        <f t="shared" si="3049"/>
        <v>0</v>
      </c>
      <c r="H921" s="769">
        <f t="shared" si="3049"/>
        <v>0</v>
      </c>
      <c r="I921" s="769">
        <f t="shared" si="3049"/>
        <v>0</v>
      </c>
      <c r="J921" s="769">
        <f t="shared" si="3049"/>
        <v>0</v>
      </c>
      <c r="K921" s="769">
        <f t="shared" si="3049"/>
        <v>0</v>
      </c>
      <c r="L921" s="769">
        <f t="shared" si="3049"/>
        <v>0</v>
      </c>
      <c r="M921" s="769">
        <f t="shared" si="3049"/>
        <v>0</v>
      </c>
      <c r="N921" s="769"/>
      <c r="O921" s="769"/>
      <c r="P921" s="769"/>
      <c r="Q921" s="769"/>
      <c r="R921" s="769"/>
      <c r="S921" s="768"/>
      <c r="T921" s="769">
        <f t="shared" ref="T921:AE921" si="3050">SUM(T189)</f>
        <v>0</v>
      </c>
      <c r="U921" s="769">
        <f t="shared" si="3050"/>
        <v>0</v>
      </c>
      <c r="V921" s="769">
        <f t="shared" si="3050"/>
        <v>0</v>
      </c>
      <c r="W921" s="769">
        <f t="shared" si="3050"/>
        <v>0</v>
      </c>
      <c r="X921" s="769">
        <f t="shared" si="3050"/>
        <v>0</v>
      </c>
      <c r="Y921" s="769">
        <f t="shared" si="3050"/>
        <v>0</v>
      </c>
      <c r="Z921" s="769">
        <f t="shared" si="3050"/>
        <v>0</v>
      </c>
      <c r="AA921" s="769">
        <f t="shared" si="3050"/>
        <v>0</v>
      </c>
      <c r="AB921" s="769">
        <f t="shared" si="3050"/>
        <v>0</v>
      </c>
      <c r="AC921" s="769">
        <f t="shared" si="3050"/>
        <v>0</v>
      </c>
      <c r="AD921" s="769">
        <f t="shared" si="3050"/>
        <v>0</v>
      </c>
      <c r="AE921" s="769">
        <f t="shared" si="3050"/>
        <v>0</v>
      </c>
      <c r="AF921" s="769"/>
      <c r="AG921" s="769"/>
      <c r="AH921" s="769"/>
      <c r="AI921" s="769"/>
      <c r="AJ921" s="769"/>
      <c r="AK921" s="768"/>
      <c r="AL921" s="769">
        <f t="shared" ref="AL921:AW921" si="3051">SUM(AL189)</f>
        <v>0</v>
      </c>
      <c r="AM921" s="769">
        <f t="shared" si="3051"/>
        <v>0</v>
      </c>
      <c r="AN921" s="769">
        <f t="shared" si="3051"/>
        <v>0</v>
      </c>
      <c r="AO921" s="769">
        <f t="shared" si="3051"/>
        <v>0</v>
      </c>
      <c r="AP921" s="769">
        <f t="shared" si="3051"/>
        <v>0</v>
      </c>
      <c r="AQ921" s="769">
        <f t="shared" si="3051"/>
        <v>0</v>
      </c>
      <c r="AR921" s="769">
        <f t="shared" si="3051"/>
        <v>0</v>
      </c>
      <c r="AS921" s="769">
        <f t="shared" si="3051"/>
        <v>0</v>
      </c>
      <c r="AT921" s="769">
        <f t="shared" si="3051"/>
        <v>0</v>
      </c>
      <c r="AU921" s="769">
        <f t="shared" si="3051"/>
        <v>0</v>
      </c>
      <c r="AV921" s="769">
        <f t="shared" si="3051"/>
        <v>0</v>
      </c>
      <c r="AW921" s="769">
        <f t="shared" si="3051"/>
        <v>0</v>
      </c>
      <c r="AX921" s="769"/>
      <c r="AY921" s="769"/>
      <c r="AZ921" s="769"/>
      <c r="BA921" s="769"/>
      <c r="BB921" s="769"/>
      <c r="BC921" s="768"/>
      <c r="BD921" s="769">
        <f t="shared" ref="BD921:BO921" si="3052">SUM(BD189)</f>
        <v>0</v>
      </c>
      <c r="BE921" s="769">
        <f t="shared" si="3052"/>
        <v>0</v>
      </c>
      <c r="BF921" s="769">
        <f t="shared" si="3052"/>
        <v>0</v>
      </c>
      <c r="BG921" s="769">
        <f t="shared" si="3052"/>
        <v>0</v>
      </c>
      <c r="BH921" s="769">
        <f t="shared" si="3052"/>
        <v>0</v>
      </c>
      <c r="BI921" s="769">
        <f t="shared" si="3052"/>
        <v>0</v>
      </c>
      <c r="BJ921" s="769">
        <f t="shared" si="3052"/>
        <v>0</v>
      </c>
      <c r="BK921" s="769">
        <f t="shared" si="3052"/>
        <v>0</v>
      </c>
      <c r="BL921" s="769">
        <f t="shared" si="3052"/>
        <v>0</v>
      </c>
      <c r="BM921" s="769">
        <f t="shared" si="3052"/>
        <v>0</v>
      </c>
      <c r="BN921" s="769">
        <f t="shared" si="3052"/>
        <v>0</v>
      </c>
      <c r="BO921" s="769">
        <f t="shared" si="3052"/>
        <v>0</v>
      </c>
      <c r="BP921" s="769"/>
      <c r="BQ921" s="769"/>
      <c r="BR921" s="769"/>
      <c r="BS921" s="769"/>
      <c r="BT921" s="769"/>
      <c r="BU921" s="768"/>
      <c r="BV921" s="769">
        <f>SUM(BV189)</f>
        <v>0</v>
      </c>
      <c r="BW921" s="769">
        <f>SUM(BW189)</f>
        <v>0</v>
      </c>
      <c r="BX921" s="769">
        <f>SUM(BX189)</f>
        <v>0</v>
      </c>
      <c r="BY921" s="769">
        <f>SUM(BY189)</f>
        <v>0</v>
      </c>
      <c r="BZ921" s="578">
        <f t="shared" si="3023"/>
        <v>0</v>
      </c>
      <c r="CA921" s="578">
        <f t="shared" si="3024"/>
        <v>0</v>
      </c>
      <c r="CB921" s="578">
        <f t="shared" si="3025"/>
        <v>0</v>
      </c>
      <c r="CC921" s="578">
        <f t="shared" si="3026"/>
        <v>0</v>
      </c>
      <c r="CD921" s="1069">
        <f t="shared" ref="CD921:CD929" si="3053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070">
        <f t="shared" ref="CE921:CO929" si="3054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070">
        <f t="shared" si="3054"/>
        <v>0</v>
      </c>
      <c r="CG921" s="1070">
        <f t="shared" si="3054"/>
        <v>0</v>
      </c>
      <c r="CH921" s="1070">
        <f t="shared" si="3054"/>
        <v>0</v>
      </c>
      <c r="CI921" s="1071">
        <f t="shared" si="3054"/>
        <v>0</v>
      </c>
      <c r="CJ921" s="1071">
        <f t="shared" si="3054"/>
        <v>0</v>
      </c>
      <c r="CK921" s="1070">
        <f t="shared" si="3054"/>
        <v>0</v>
      </c>
      <c r="CL921" s="1070">
        <f t="shared" si="3054"/>
        <v>0</v>
      </c>
      <c r="CM921" s="1070">
        <f t="shared" si="3054"/>
        <v>0</v>
      </c>
      <c r="CN921" s="1070">
        <f t="shared" si="3054"/>
        <v>0</v>
      </c>
      <c r="CO921" s="1069">
        <f t="shared" si="3054"/>
        <v>0</v>
      </c>
      <c r="CP921" s="532" t="str">
        <f t="shared" si="3028"/>
        <v/>
      </c>
      <c r="CQ921" s="533" t="str">
        <f t="shared" si="3029"/>
        <v/>
      </c>
      <c r="CR921" s="534" t="str">
        <f t="shared" si="3030"/>
        <v/>
      </c>
      <c r="CS921" s="534">
        <f t="shared" si="3031"/>
        <v>0</v>
      </c>
      <c r="CT921" s="534">
        <f t="shared" si="3032"/>
        <v>0</v>
      </c>
      <c r="CU921" s="534">
        <f t="shared" si="3033"/>
        <v>0</v>
      </c>
      <c r="CV921" s="534">
        <f t="shared" si="3034"/>
        <v>0</v>
      </c>
      <c r="CW921" s="535">
        <f t="shared" si="3035"/>
        <v>0</v>
      </c>
      <c r="CX921" s="535">
        <f t="shared" si="3036"/>
        <v>0</v>
      </c>
      <c r="CY921" s="535">
        <f t="shared" si="3037"/>
        <v>0</v>
      </c>
      <c r="CZ921" s="534">
        <f t="shared" si="3038"/>
        <v>0</v>
      </c>
      <c r="DA921" s="534">
        <f t="shared" si="3039"/>
        <v>0</v>
      </c>
      <c r="DB921" s="534">
        <f t="shared" si="3040"/>
        <v>0</v>
      </c>
      <c r="DC921" s="534">
        <f t="shared" si="3041"/>
        <v>0</v>
      </c>
      <c r="DD921" s="534">
        <f t="shared" si="3042"/>
        <v>0</v>
      </c>
      <c r="DE921" s="533" t="str">
        <f t="shared" si="3043"/>
        <v/>
      </c>
      <c r="DF921" s="532" t="str">
        <f t="shared" si="3044"/>
        <v/>
      </c>
      <c r="DG921" s="631">
        <f t="shared" si="3045"/>
        <v>12</v>
      </c>
      <c r="DH921" s="96">
        <f t="shared" si="3046"/>
        <v>12</v>
      </c>
      <c r="DI921" s="96">
        <f t="shared" si="3047"/>
        <v>12</v>
      </c>
      <c r="DJ921" s="96">
        <f t="shared" si="3048"/>
        <v>12</v>
      </c>
      <c r="DK921" s="467"/>
      <c r="DL921" s="599"/>
      <c r="DM921" s="599"/>
      <c r="DN921" s="599"/>
      <c r="DO921" s="599"/>
      <c r="DP921" s="599"/>
      <c r="DQ921" s="599"/>
      <c r="DR921" s="599"/>
      <c r="DS921" s="790"/>
      <c r="DT921" s="468"/>
    </row>
    <row r="922" spans="1:124" s="470" customFormat="1" ht="15.75" customHeight="1">
      <c r="A922" s="598" t="str">
        <f>A191</f>
        <v>Fattened Ox sales: no. sold</v>
      </c>
      <c r="B922" s="769">
        <f t="shared" ref="B922:M922" si="3055">SUM(B194)</f>
        <v>0</v>
      </c>
      <c r="C922" s="769">
        <f t="shared" si="3055"/>
        <v>0</v>
      </c>
      <c r="D922" s="769">
        <f t="shared" si="3055"/>
        <v>0</v>
      </c>
      <c r="E922" s="769">
        <f t="shared" si="3055"/>
        <v>0</v>
      </c>
      <c r="F922" s="769">
        <f t="shared" si="3055"/>
        <v>0</v>
      </c>
      <c r="G922" s="769">
        <f t="shared" si="3055"/>
        <v>0</v>
      </c>
      <c r="H922" s="769">
        <f t="shared" si="3055"/>
        <v>0</v>
      </c>
      <c r="I922" s="769">
        <f t="shared" si="3055"/>
        <v>0</v>
      </c>
      <c r="J922" s="769">
        <f t="shared" si="3055"/>
        <v>0</v>
      </c>
      <c r="K922" s="769">
        <f t="shared" si="3055"/>
        <v>0</v>
      </c>
      <c r="L922" s="769">
        <f t="shared" si="3055"/>
        <v>0</v>
      </c>
      <c r="M922" s="769">
        <f t="shared" si="3055"/>
        <v>0</v>
      </c>
      <c r="N922" s="769"/>
      <c r="O922" s="769"/>
      <c r="P922" s="769"/>
      <c r="Q922" s="769"/>
      <c r="R922" s="769"/>
      <c r="S922" s="768"/>
      <c r="T922" s="769">
        <f t="shared" ref="T922:AE922" si="3056">SUM(T194)</f>
        <v>0</v>
      </c>
      <c r="U922" s="769">
        <f t="shared" si="3056"/>
        <v>0</v>
      </c>
      <c r="V922" s="769">
        <f t="shared" si="3056"/>
        <v>0</v>
      </c>
      <c r="W922" s="769">
        <f t="shared" si="3056"/>
        <v>0</v>
      </c>
      <c r="X922" s="769">
        <f t="shared" si="3056"/>
        <v>0</v>
      </c>
      <c r="Y922" s="769">
        <f t="shared" si="3056"/>
        <v>0</v>
      </c>
      <c r="Z922" s="769">
        <f t="shared" si="3056"/>
        <v>0</v>
      </c>
      <c r="AA922" s="769">
        <f t="shared" si="3056"/>
        <v>0</v>
      </c>
      <c r="AB922" s="769">
        <f t="shared" si="3056"/>
        <v>0</v>
      </c>
      <c r="AC922" s="769">
        <f t="shared" si="3056"/>
        <v>0</v>
      </c>
      <c r="AD922" s="769">
        <f t="shared" si="3056"/>
        <v>0</v>
      </c>
      <c r="AE922" s="769">
        <f t="shared" si="3056"/>
        <v>0</v>
      </c>
      <c r="AF922" s="769"/>
      <c r="AG922" s="769"/>
      <c r="AH922" s="769"/>
      <c r="AI922" s="769"/>
      <c r="AJ922" s="769"/>
      <c r="AK922" s="768"/>
      <c r="AL922" s="769">
        <f t="shared" ref="AL922:AW922" si="3057">SUM(AL194)</f>
        <v>0</v>
      </c>
      <c r="AM922" s="769">
        <f t="shared" si="3057"/>
        <v>0</v>
      </c>
      <c r="AN922" s="769">
        <f t="shared" si="3057"/>
        <v>0</v>
      </c>
      <c r="AO922" s="769">
        <f t="shared" si="3057"/>
        <v>0</v>
      </c>
      <c r="AP922" s="769">
        <f t="shared" si="3057"/>
        <v>0</v>
      </c>
      <c r="AQ922" s="769">
        <f t="shared" si="3057"/>
        <v>0</v>
      </c>
      <c r="AR922" s="769">
        <f t="shared" si="3057"/>
        <v>0</v>
      </c>
      <c r="AS922" s="769">
        <f t="shared" si="3057"/>
        <v>0</v>
      </c>
      <c r="AT922" s="769">
        <f t="shared" si="3057"/>
        <v>0</v>
      </c>
      <c r="AU922" s="769">
        <f t="shared" si="3057"/>
        <v>0</v>
      </c>
      <c r="AV922" s="769">
        <f t="shared" si="3057"/>
        <v>0</v>
      </c>
      <c r="AW922" s="769">
        <f t="shared" si="3057"/>
        <v>0</v>
      </c>
      <c r="AX922" s="769"/>
      <c r="AY922" s="769"/>
      <c r="AZ922" s="769"/>
      <c r="BA922" s="769"/>
      <c r="BB922" s="769"/>
      <c r="BC922" s="768"/>
      <c r="BD922" s="769">
        <f t="shared" ref="BD922:BO922" si="3058">SUM(BD194)</f>
        <v>0</v>
      </c>
      <c r="BE922" s="769">
        <f t="shared" si="3058"/>
        <v>0</v>
      </c>
      <c r="BF922" s="769">
        <f t="shared" si="3058"/>
        <v>0</v>
      </c>
      <c r="BG922" s="769">
        <f t="shared" si="3058"/>
        <v>0</v>
      </c>
      <c r="BH922" s="769">
        <f t="shared" si="3058"/>
        <v>0</v>
      </c>
      <c r="BI922" s="769">
        <f t="shared" si="3058"/>
        <v>0</v>
      </c>
      <c r="BJ922" s="769">
        <f t="shared" si="3058"/>
        <v>0</v>
      </c>
      <c r="BK922" s="769">
        <f t="shared" si="3058"/>
        <v>0</v>
      </c>
      <c r="BL922" s="769">
        <f t="shared" si="3058"/>
        <v>0</v>
      </c>
      <c r="BM922" s="769">
        <f t="shared" si="3058"/>
        <v>0</v>
      </c>
      <c r="BN922" s="769">
        <f t="shared" si="3058"/>
        <v>0</v>
      </c>
      <c r="BO922" s="769">
        <f t="shared" si="3058"/>
        <v>0</v>
      </c>
      <c r="BP922" s="769"/>
      <c r="BQ922" s="769"/>
      <c r="BR922" s="769"/>
      <c r="BS922" s="769"/>
      <c r="BT922" s="769"/>
      <c r="BU922" s="768"/>
      <c r="BV922" s="769">
        <f>SUM(BV194)</f>
        <v>0</v>
      </c>
      <c r="BW922" s="769">
        <f>SUM(BW194)</f>
        <v>0</v>
      </c>
      <c r="BX922" s="769">
        <f>SUM(BX194)</f>
        <v>0</v>
      </c>
      <c r="BY922" s="769">
        <f>SUM(BY194)</f>
        <v>0</v>
      </c>
      <c r="BZ922" s="578">
        <f t="shared" si="3023"/>
        <v>0</v>
      </c>
      <c r="CA922" s="578">
        <f t="shared" si="3024"/>
        <v>0</v>
      </c>
      <c r="CB922" s="578">
        <f t="shared" si="3025"/>
        <v>0</v>
      </c>
      <c r="CC922" s="578">
        <f t="shared" si="3026"/>
        <v>0</v>
      </c>
      <c r="CD922" s="1069">
        <f t="shared" si="3053"/>
        <v>0</v>
      </c>
      <c r="CE922" s="1070">
        <f t="shared" si="3054"/>
        <v>0</v>
      </c>
      <c r="CF922" s="1070">
        <f t="shared" si="3054"/>
        <v>0</v>
      </c>
      <c r="CG922" s="1070">
        <f t="shared" si="3054"/>
        <v>0</v>
      </c>
      <c r="CH922" s="1070">
        <f t="shared" si="3054"/>
        <v>0</v>
      </c>
      <c r="CI922" s="1071">
        <f t="shared" si="3054"/>
        <v>0</v>
      </c>
      <c r="CJ922" s="1071">
        <f t="shared" si="3054"/>
        <v>0</v>
      </c>
      <c r="CK922" s="1070">
        <f t="shared" si="3054"/>
        <v>0</v>
      </c>
      <c r="CL922" s="1070">
        <f t="shared" si="3054"/>
        <v>0</v>
      </c>
      <c r="CM922" s="1070">
        <f t="shared" si="3054"/>
        <v>0</v>
      </c>
      <c r="CN922" s="1070">
        <f t="shared" si="3054"/>
        <v>0</v>
      </c>
      <c r="CO922" s="1069">
        <f t="shared" si="3054"/>
        <v>0</v>
      </c>
      <c r="CP922" s="532" t="str">
        <f t="shared" si="3028"/>
        <v/>
      </c>
      <c r="CQ922" s="533" t="str">
        <f t="shared" si="3029"/>
        <v/>
      </c>
      <c r="CR922" s="534" t="str">
        <f t="shared" si="3030"/>
        <v/>
      </c>
      <c r="CS922" s="534">
        <f t="shared" si="3031"/>
        <v>0</v>
      </c>
      <c r="CT922" s="534">
        <f t="shared" si="3032"/>
        <v>0</v>
      </c>
      <c r="CU922" s="534">
        <f t="shared" si="3033"/>
        <v>0</v>
      </c>
      <c r="CV922" s="534">
        <f t="shared" si="3034"/>
        <v>0</v>
      </c>
      <c r="CW922" s="535">
        <f t="shared" si="3035"/>
        <v>0</v>
      </c>
      <c r="CX922" s="535">
        <f t="shared" si="3036"/>
        <v>0</v>
      </c>
      <c r="CY922" s="535">
        <f t="shared" si="3037"/>
        <v>0</v>
      </c>
      <c r="CZ922" s="534">
        <f t="shared" si="3038"/>
        <v>0</v>
      </c>
      <c r="DA922" s="534">
        <f t="shared" si="3039"/>
        <v>0</v>
      </c>
      <c r="DB922" s="534">
        <f t="shared" si="3040"/>
        <v>0</v>
      </c>
      <c r="DC922" s="534">
        <f t="shared" si="3041"/>
        <v>0</v>
      </c>
      <c r="DD922" s="534">
        <f t="shared" si="3042"/>
        <v>0</v>
      </c>
      <c r="DE922" s="533" t="str">
        <f t="shared" si="3043"/>
        <v/>
      </c>
      <c r="DF922" s="532" t="str">
        <f t="shared" si="3044"/>
        <v/>
      </c>
      <c r="DG922" s="631">
        <f t="shared" si="3045"/>
        <v>12</v>
      </c>
      <c r="DH922" s="96">
        <f t="shared" si="3046"/>
        <v>12</v>
      </c>
      <c r="DI922" s="96">
        <f t="shared" si="3047"/>
        <v>12</v>
      </c>
      <c r="DJ922" s="96">
        <f t="shared" si="3048"/>
        <v>12</v>
      </c>
      <c r="DK922" s="467"/>
      <c r="DL922" s="599"/>
      <c r="DM922" s="599"/>
      <c r="DN922" s="599"/>
      <c r="DO922" s="599"/>
      <c r="DP922" s="599"/>
      <c r="DQ922" s="599"/>
      <c r="DR922" s="599"/>
      <c r="DS922" s="790"/>
      <c r="DT922" s="468"/>
    </row>
    <row r="923" spans="1:124" s="470" customFormat="1" ht="15.75" customHeight="1">
      <c r="A923" s="598" t="str">
        <f>A195</f>
        <v>Cattle sales - export: no. sold</v>
      </c>
      <c r="B923" s="769">
        <f t="shared" ref="B923:M923" si="3059">SUM(B197)</f>
        <v>0</v>
      </c>
      <c r="C923" s="769">
        <f t="shared" si="3059"/>
        <v>0</v>
      </c>
      <c r="D923" s="769">
        <f t="shared" si="3059"/>
        <v>0</v>
      </c>
      <c r="E923" s="769">
        <f t="shared" si="3059"/>
        <v>0</v>
      </c>
      <c r="F923" s="769">
        <f t="shared" si="3059"/>
        <v>0</v>
      </c>
      <c r="G923" s="769">
        <f t="shared" si="3059"/>
        <v>0</v>
      </c>
      <c r="H923" s="769">
        <f t="shared" si="3059"/>
        <v>0</v>
      </c>
      <c r="I923" s="769">
        <f t="shared" si="3059"/>
        <v>0</v>
      </c>
      <c r="J923" s="769">
        <f t="shared" si="3059"/>
        <v>0</v>
      </c>
      <c r="K923" s="769">
        <f t="shared" si="3059"/>
        <v>0</v>
      </c>
      <c r="L923" s="769">
        <f t="shared" si="3059"/>
        <v>0</v>
      </c>
      <c r="M923" s="769">
        <f t="shared" si="3059"/>
        <v>0</v>
      </c>
      <c r="N923" s="769"/>
      <c r="O923" s="769"/>
      <c r="P923" s="769"/>
      <c r="Q923" s="769"/>
      <c r="R923" s="769"/>
      <c r="S923" s="768"/>
      <c r="T923" s="769">
        <f t="shared" ref="T923:AE923" si="3060">SUM(T197)</f>
        <v>0</v>
      </c>
      <c r="U923" s="769">
        <f t="shared" si="3060"/>
        <v>0</v>
      </c>
      <c r="V923" s="769">
        <f t="shared" si="3060"/>
        <v>0</v>
      </c>
      <c r="W923" s="769">
        <f t="shared" si="3060"/>
        <v>0</v>
      </c>
      <c r="X923" s="769">
        <f t="shared" si="3060"/>
        <v>0</v>
      </c>
      <c r="Y923" s="769">
        <f t="shared" si="3060"/>
        <v>0</v>
      </c>
      <c r="Z923" s="769">
        <f t="shared" si="3060"/>
        <v>0</v>
      </c>
      <c r="AA923" s="769">
        <f t="shared" si="3060"/>
        <v>0</v>
      </c>
      <c r="AB923" s="769">
        <f t="shared" si="3060"/>
        <v>0</v>
      </c>
      <c r="AC923" s="769">
        <f t="shared" si="3060"/>
        <v>0</v>
      </c>
      <c r="AD923" s="769">
        <f t="shared" si="3060"/>
        <v>0</v>
      </c>
      <c r="AE923" s="769">
        <f t="shared" si="3060"/>
        <v>0</v>
      </c>
      <c r="AF923" s="769"/>
      <c r="AG923" s="769"/>
      <c r="AH923" s="769"/>
      <c r="AI923" s="769"/>
      <c r="AJ923" s="769"/>
      <c r="AK923" s="768"/>
      <c r="AL923" s="769">
        <f t="shared" ref="AL923:AW923" si="3061">SUM(AL197)</f>
        <v>0</v>
      </c>
      <c r="AM923" s="769">
        <f t="shared" si="3061"/>
        <v>0</v>
      </c>
      <c r="AN923" s="769">
        <f t="shared" si="3061"/>
        <v>0</v>
      </c>
      <c r="AO923" s="769">
        <f t="shared" si="3061"/>
        <v>0</v>
      </c>
      <c r="AP923" s="769">
        <f t="shared" si="3061"/>
        <v>0</v>
      </c>
      <c r="AQ923" s="769">
        <f t="shared" si="3061"/>
        <v>0</v>
      </c>
      <c r="AR923" s="769">
        <f t="shared" si="3061"/>
        <v>0</v>
      </c>
      <c r="AS923" s="769">
        <f t="shared" si="3061"/>
        <v>0</v>
      </c>
      <c r="AT923" s="769">
        <f t="shared" si="3061"/>
        <v>0</v>
      </c>
      <c r="AU923" s="769">
        <f t="shared" si="3061"/>
        <v>0</v>
      </c>
      <c r="AV923" s="769">
        <f t="shared" si="3061"/>
        <v>0</v>
      </c>
      <c r="AW923" s="769">
        <f t="shared" si="3061"/>
        <v>0</v>
      </c>
      <c r="AX923" s="769"/>
      <c r="AY923" s="769"/>
      <c r="AZ923" s="769"/>
      <c r="BA923" s="769"/>
      <c r="BB923" s="769"/>
      <c r="BC923" s="768"/>
      <c r="BD923" s="769">
        <f t="shared" ref="BD923:BO923" si="3062">SUM(BD197)</f>
        <v>0</v>
      </c>
      <c r="BE923" s="769">
        <f t="shared" si="3062"/>
        <v>0</v>
      </c>
      <c r="BF923" s="769">
        <f t="shared" si="3062"/>
        <v>0</v>
      </c>
      <c r="BG923" s="769">
        <f t="shared" si="3062"/>
        <v>0</v>
      </c>
      <c r="BH923" s="769">
        <f t="shared" si="3062"/>
        <v>0</v>
      </c>
      <c r="BI923" s="769">
        <f t="shared" si="3062"/>
        <v>0</v>
      </c>
      <c r="BJ923" s="769">
        <f t="shared" si="3062"/>
        <v>0</v>
      </c>
      <c r="BK923" s="769">
        <f t="shared" si="3062"/>
        <v>0</v>
      </c>
      <c r="BL923" s="769">
        <f t="shared" si="3062"/>
        <v>0</v>
      </c>
      <c r="BM923" s="769">
        <f t="shared" si="3062"/>
        <v>0</v>
      </c>
      <c r="BN923" s="769">
        <f t="shared" si="3062"/>
        <v>0</v>
      </c>
      <c r="BO923" s="769">
        <f t="shared" si="3062"/>
        <v>0</v>
      </c>
      <c r="BP923" s="769"/>
      <c r="BQ923" s="769"/>
      <c r="BR923" s="769"/>
      <c r="BS923" s="769"/>
      <c r="BT923" s="769"/>
      <c r="BU923" s="768"/>
      <c r="BV923" s="769">
        <f>SUM(BV197)</f>
        <v>0</v>
      </c>
      <c r="BW923" s="769">
        <f>SUM(BW197)</f>
        <v>0</v>
      </c>
      <c r="BX923" s="769">
        <f>SUM(BX197)</f>
        <v>0</v>
      </c>
      <c r="BY923" s="769">
        <f>SUM(BY197)</f>
        <v>0</v>
      </c>
      <c r="BZ923" s="578">
        <f t="shared" si="3023"/>
        <v>0</v>
      </c>
      <c r="CA923" s="578">
        <f t="shared" si="3024"/>
        <v>0</v>
      </c>
      <c r="CB923" s="578">
        <f t="shared" si="3025"/>
        <v>0</v>
      </c>
      <c r="CC923" s="578">
        <f t="shared" si="3026"/>
        <v>0</v>
      </c>
      <c r="CD923" s="1069">
        <f t="shared" si="3053"/>
        <v>0</v>
      </c>
      <c r="CE923" s="1070">
        <f t="shared" si="3054"/>
        <v>0</v>
      </c>
      <c r="CF923" s="1070">
        <f t="shared" si="3054"/>
        <v>0</v>
      </c>
      <c r="CG923" s="1070">
        <f t="shared" si="3054"/>
        <v>0</v>
      </c>
      <c r="CH923" s="1070">
        <f t="shared" si="3054"/>
        <v>0</v>
      </c>
      <c r="CI923" s="1071">
        <f t="shared" si="3054"/>
        <v>0</v>
      </c>
      <c r="CJ923" s="1071">
        <f t="shared" si="3054"/>
        <v>0</v>
      </c>
      <c r="CK923" s="1070">
        <f t="shared" si="3054"/>
        <v>0</v>
      </c>
      <c r="CL923" s="1070">
        <f t="shared" si="3054"/>
        <v>0</v>
      </c>
      <c r="CM923" s="1070">
        <f t="shared" si="3054"/>
        <v>0</v>
      </c>
      <c r="CN923" s="1070">
        <f t="shared" si="3054"/>
        <v>0</v>
      </c>
      <c r="CO923" s="1069">
        <f t="shared" si="3054"/>
        <v>0</v>
      </c>
      <c r="CP923" s="532" t="str">
        <f t="shared" si="3028"/>
        <v/>
      </c>
      <c r="CQ923" s="533" t="str">
        <f t="shared" si="3029"/>
        <v/>
      </c>
      <c r="CR923" s="534" t="str">
        <f t="shared" si="3030"/>
        <v/>
      </c>
      <c r="CS923" s="534">
        <f t="shared" si="3031"/>
        <v>0</v>
      </c>
      <c r="CT923" s="534">
        <f t="shared" si="3032"/>
        <v>0</v>
      </c>
      <c r="CU923" s="534">
        <f t="shared" si="3033"/>
        <v>0</v>
      </c>
      <c r="CV923" s="534">
        <f t="shared" si="3034"/>
        <v>0</v>
      </c>
      <c r="CW923" s="535">
        <f t="shared" si="3035"/>
        <v>0</v>
      </c>
      <c r="CX923" s="535">
        <f t="shared" si="3036"/>
        <v>0</v>
      </c>
      <c r="CY923" s="535">
        <f t="shared" si="3037"/>
        <v>0</v>
      </c>
      <c r="CZ923" s="534">
        <f t="shared" si="3038"/>
        <v>0</v>
      </c>
      <c r="DA923" s="534">
        <f t="shared" si="3039"/>
        <v>0</v>
      </c>
      <c r="DB923" s="534">
        <f t="shared" si="3040"/>
        <v>0</v>
      </c>
      <c r="DC923" s="534">
        <f t="shared" si="3041"/>
        <v>0</v>
      </c>
      <c r="DD923" s="534">
        <f t="shared" si="3042"/>
        <v>0</v>
      </c>
      <c r="DE923" s="533" t="str">
        <f t="shared" si="3043"/>
        <v/>
      </c>
      <c r="DF923" s="532" t="str">
        <f t="shared" si="3044"/>
        <v/>
      </c>
      <c r="DG923" s="631">
        <f t="shared" si="3045"/>
        <v>12</v>
      </c>
      <c r="DH923" s="96">
        <f t="shared" si="3046"/>
        <v>12</v>
      </c>
      <c r="DI923" s="96">
        <f t="shared" si="3047"/>
        <v>12</v>
      </c>
      <c r="DJ923" s="96">
        <f t="shared" si="3048"/>
        <v>12</v>
      </c>
      <c r="DK923" s="467"/>
      <c r="DL923" s="599"/>
      <c r="DM923" s="599"/>
      <c r="DN923" s="599"/>
      <c r="DO923" s="599"/>
      <c r="DP923" s="599"/>
      <c r="DQ923" s="599"/>
      <c r="DR923" s="599"/>
      <c r="DS923" s="790"/>
      <c r="DT923" s="468"/>
    </row>
    <row r="924" spans="1:124" s="470" customFormat="1" ht="15.75" customHeight="1">
      <c r="A924" s="598" t="str">
        <f>A198</f>
        <v>Cattle sales - local: no. sold</v>
      </c>
      <c r="B924" s="769">
        <f t="shared" ref="B924:M924" si="3063">SUM(B200)</f>
        <v>0</v>
      </c>
      <c r="C924" s="769">
        <f t="shared" si="3063"/>
        <v>7000</v>
      </c>
      <c r="D924" s="769">
        <f t="shared" si="3063"/>
        <v>0</v>
      </c>
      <c r="E924" s="769">
        <f t="shared" si="3063"/>
        <v>6500</v>
      </c>
      <c r="F924" s="769">
        <f t="shared" si="3063"/>
        <v>0</v>
      </c>
      <c r="G924" s="769">
        <f t="shared" si="3063"/>
        <v>7000</v>
      </c>
      <c r="H924" s="769">
        <f t="shared" si="3063"/>
        <v>0</v>
      </c>
      <c r="I924" s="769">
        <f t="shared" si="3063"/>
        <v>6500</v>
      </c>
      <c r="J924" s="769">
        <f t="shared" si="3063"/>
        <v>0</v>
      </c>
      <c r="K924" s="769">
        <f t="shared" si="3063"/>
        <v>0</v>
      </c>
      <c r="L924" s="769">
        <f t="shared" si="3063"/>
        <v>0</v>
      </c>
      <c r="M924" s="769">
        <f t="shared" si="3063"/>
        <v>0</v>
      </c>
      <c r="N924" s="769"/>
      <c r="O924" s="769"/>
      <c r="P924" s="769"/>
      <c r="Q924" s="769"/>
      <c r="R924" s="769"/>
      <c r="S924" s="768"/>
      <c r="T924" s="769">
        <f t="shared" ref="T924:AE924" si="3064">SUM(T200)</f>
        <v>0</v>
      </c>
      <c r="U924" s="769">
        <f t="shared" si="3064"/>
        <v>0</v>
      </c>
      <c r="V924" s="769">
        <f t="shared" si="3064"/>
        <v>28000</v>
      </c>
      <c r="W924" s="769">
        <f t="shared" si="3064"/>
        <v>7000</v>
      </c>
      <c r="X924" s="769">
        <f t="shared" si="3064"/>
        <v>0</v>
      </c>
      <c r="Y924" s="769">
        <f t="shared" si="3064"/>
        <v>6500</v>
      </c>
      <c r="Z924" s="769">
        <f t="shared" si="3064"/>
        <v>0</v>
      </c>
      <c r="AA924" s="769">
        <f t="shared" si="3064"/>
        <v>7800</v>
      </c>
      <c r="AB924" s="769">
        <f t="shared" si="3064"/>
        <v>14000</v>
      </c>
      <c r="AC924" s="769">
        <f t="shared" si="3064"/>
        <v>0</v>
      </c>
      <c r="AD924" s="769">
        <f t="shared" si="3064"/>
        <v>0</v>
      </c>
      <c r="AE924" s="769">
        <f t="shared" si="3064"/>
        <v>16000</v>
      </c>
      <c r="AF924" s="769"/>
      <c r="AG924" s="769"/>
      <c r="AH924" s="769"/>
      <c r="AI924" s="769"/>
      <c r="AJ924" s="769"/>
      <c r="AK924" s="768"/>
      <c r="AL924" s="769">
        <f t="shared" ref="AL924:AW924" si="3065">SUM(AL200)</f>
        <v>8000</v>
      </c>
      <c r="AM924" s="769">
        <f t="shared" si="3065"/>
        <v>7500</v>
      </c>
      <c r="AN924" s="769">
        <f t="shared" si="3065"/>
        <v>0</v>
      </c>
      <c r="AO924" s="769">
        <f t="shared" si="3065"/>
        <v>32800</v>
      </c>
      <c r="AP924" s="769">
        <f t="shared" si="3065"/>
        <v>0</v>
      </c>
      <c r="AQ924" s="769">
        <f t="shared" si="3065"/>
        <v>16000</v>
      </c>
      <c r="AR924" s="769">
        <f t="shared" si="3065"/>
        <v>8000</v>
      </c>
      <c r="AS924" s="769">
        <f t="shared" si="3065"/>
        <v>0</v>
      </c>
      <c r="AT924" s="769">
        <f t="shared" si="3065"/>
        <v>17000</v>
      </c>
      <c r="AU924" s="769">
        <f t="shared" si="3065"/>
        <v>45000</v>
      </c>
      <c r="AV924" s="769">
        <f t="shared" si="3065"/>
        <v>14400</v>
      </c>
      <c r="AW924" s="769">
        <f t="shared" si="3065"/>
        <v>9000</v>
      </c>
      <c r="AX924" s="769"/>
      <c r="AY924" s="769"/>
      <c r="AZ924" s="769"/>
      <c r="BA924" s="769"/>
      <c r="BB924" s="769"/>
      <c r="BC924" s="768"/>
      <c r="BD924" s="769">
        <f t="shared" ref="BD924:BO924" si="3066">SUM(BD200)</f>
        <v>40000</v>
      </c>
      <c r="BE924" s="769">
        <f t="shared" si="3066"/>
        <v>42500</v>
      </c>
      <c r="BF924" s="769">
        <f t="shared" si="3066"/>
        <v>0</v>
      </c>
      <c r="BG924" s="769">
        <f t="shared" si="3066"/>
        <v>13000</v>
      </c>
      <c r="BH924" s="769">
        <f t="shared" si="3066"/>
        <v>0</v>
      </c>
      <c r="BI924" s="769">
        <f t="shared" si="3066"/>
        <v>40000</v>
      </c>
      <c r="BJ924" s="769">
        <f t="shared" si="3066"/>
        <v>14000</v>
      </c>
      <c r="BK924" s="769">
        <f t="shared" si="3066"/>
        <v>7500</v>
      </c>
      <c r="BL924" s="769">
        <f t="shared" si="3066"/>
        <v>9000</v>
      </c>
      <c r="BM924" s="769">
        <f t="shared" si="3066"/>
        <v>0</v>
      </c>
      <c r="BN924" s="769">
        <f t="shared" si="3066"/>
        <v>0</v>
      </c>
      <c r="BO924" s="769">
        <f t="shared" si="3066"/>
        <v>85000</v>
      </c>
      <c r="BP924" s="769"/>
      <c r="BQ924" s="769"/>
      <c r="BR924" s="769"/>
      <c r="BS924" s="769"/>
      <c r="BT924" s="769"/>
      <c r="BU924" s="768"/>
      <c r="BV924" s="769">
        <f>SUM(BV200)</f>
        <v>0</v>
      </c>
      <c r="BW924" s="769">
        <f>SUM(BW200)</f>
        <v>3500</v>
      </c>
      <c r="BX924" s="769">
        <f>SUM(BX200)</f>
        <v>7000</v>
      </c>
      <c r="BY924" s="769">
        <f>SUM(BY200)</f>
        <v>14000</v>
      </c>
      <c r="BZ924" s="578">
        <f t="shared" si="3023"/>
        <v>2000</v>
      </c>
      <c r="CA924" s="578">
        <f t="shared" si="3024"/>
        <v>5130</v>
      </c>
      <c r="CB924" s="578">
        <f t="shared" si="3025"/>
        <v>11270</v>
      </c>
      <c r="CC924" s="578">
        <f t="shared" si="3026"/>
        <v>16600</v>
      </c>
      <c r="CD924" s="1069">
        <f t="shared" si="3053"/>
        <v>0</v>
      </c>
      <c r="CE924" s="1070">
        <f t="shared" si="3054"/>
        <v>0</v>
      </c>
      <c r="CF924" s="1070">
        <f t="shared" si="3054"/>
        <v>0</v>
      </c>
      <c r="CG924" s="1070">
        <f t="shared" si="3054"/>
        <v>0</v>
      </c>
      <c r="CH924" s="1070">
        <f t="shared" si="3054"/>
        <v>7500</v>
      </c>
      <c r="CI924" s="1071">
        <f t="shared" si="3054"/>
        <v>9000</v>
      </c>
      <c r="CJ924" s="1071">
        <f t="shared" si="3054"/>
        <v>13000</v>
      </c>
      <c r="CK924" s="1070">
        <f t="shared" si="3054"/>
        <v>14000</v>
      </c>
      <c r="CL924" s="1070">
        <f t="shared" si="3054"/>
        <v>40000</v>
      </c>
      <c r="CM924" s="1070">
        <f t="shared" si="3054"/>
        <v>40000</v>
      </c>
      <c r="CN924" s="1070">
        <f t="shared" si="3054"/>
        <v>42500</v>
      </c>
      <c r="CO924" s="1069">
        <f t="shared" si="3054"/>
        <v>85000</v>
      </c>
      <c r="CP924" s="532" t="str">
        <f t="shared" si="3028"/>
        <v/>
      </c>
      <c r="CQ924" s="533" t="str">
        <f t="shared" si="3029"/>
        <v/>
      </c>
      <c r="CR924" s="534" t="str">
        <f t="shared" si="3030"/>
        <v/>
      </c>
      <c r="CS924" s="534">
        <f t="shared" si="3031"/>
        <v>0</v>
      </c>
      <c r="CT924" s="534">
        <f t="shared" si="3032"/>
        <v>0</v>
      </c>
      <c r="CU924" s="534">
        <f t="shared" si="3033"/>
        <v>0</v>
      </c>
      <c r="CV924" s="534">
        <f t="shared" si="3034"/>
        <v>0</v>
      </c>
      <c r="CW924" s="535">
        <f t="shared" si="3035"/>
        <v>7500</v>
      </c>
      <c r="CX924" s="535">
        <f t="shared" si="3036"/>
        <v>9000</v>
      </c>
      <c r="CY924" s="535">
        <f t="shared" si="3037"/>
        <v>13000</v>
      </c>
      <c r="CZ924" s="534">
        <f t="shared" si="3038"/>
        <v>14000</v>
      </c>
      <c r="DA924" s="534">
        <f t="shared" si="3039"/>
        <v>40000</v>
      </c>
      <c r="DB924" s="534">
        <f t="shared" si="3040"/>
        <v>40000</v>
      </c>
      <c r="DC924" s="534">
        <f t="shared" si="3041"/>
        <v>42500</v>
      </c>
      <c r="DD924" s="534">
        <f t="shared" si="3042"/>
        <v>85000</v>
      </c>
      <c r="DE924" s="533" t="str">
        <f t="shared" si="3043"/>
        <v/>
      </c>
      <c r="DF924" s="532" t="str">
        <f t="shared" si="3044"/>
        <v/>
      </c>
      <c r="DG924" s="631">
        <f t="shared" si="3045"/>
        <v>12</v>
      </c>
      <c r="DH924" s="96">
        <f t="shared" si="3046"/>
        <v>12</v>
      </c>
      <c r="DI924" s="96">
        <f t="shared" si="3047"/>
        <v>12</v>
      </c>
      <c r="DJ924" s="96">
        <f t="shared" si="3048"/>
        <v>12</v>
      </c>
      <c r="DK924" s="467"/>
      <c r="DL924" s="599"/>
      <c r="DM924" s="599"/>
      <c r="DN924" s="599"/>
      <c r="DO924" s="599"/>
      <c r="DP924" s="599"/>
      <c r="DQ924" s="599"/>
      <c r="DR924" s="599"/>
      <c r="DS924" s="790"/>
      <c r="DT924" s="468"/>
    </row>
    <row r="925" spans="1:124" s="470" customFormat="1" ht="15.75" customHeight="1">
      <c r="A925" s="598" t="str">
        <f>A202</f>
        <v>Goat sales - export: no. sold</v>
      </c>
      <c r="B925" s="769">
        <f t="shared" ref="B925:M925" si="3067">SUM(B204)</f>
        <v>0</v>
      </c>
      <c r="C925" s="769">
        <f t="shared" si="3067"/>
        <v>0</v>
      </c>
      <c r="D925" s="769">
        <f t="shared" si="3067"/>
        <v>0</v>
      </c>
      <c r="E925" s="769">
        <f t="shared" si="3067"/>
        <v>0</v>
      </c>
      <c r="F925" s="769">
        <f t="shared" si="3067"/>
        <v>0</v>
      </c>
      <c r="G925" s="769">
        <f t="shared" si="3067"/>
        <v>0</v>
      </c>
      <c r="H925" s="769">
        <f t="shared" si="3067"/>
        <v>0</v>
      </c>
      <c r="I925" s="769">
        <f t="shared" si="3067"/>
        <v>0</v>
      </c>
      <c r="J925" s="769">
        <f t="shared" si="3067"/>
        <v>0</v>
      </c>
      <c r="K925" s="769">
        <f t="shared" si="3067"/>
        <v>0</v>
      </c>
      <c r="L925" s="769">
        <f t="shared" si="3067"/>
        <v>0</v>
      </c>
      <c r="M925" s="769">
        <f t="shared" si="3067"/>
        <v>0</v>
      </c>
      <c r="N925" s="769"/>
      <c r="O925" s="769"/>
      <c r="P925" s="769"/>
      <c r="Q925" s="769"/>
      <c r="R925" s="769"/>
      <c r="S925" s="768"/>
      <c r="T925" s="769">
        <f t="shared" ref="T925:AE925" si="3068">SUM(T204)</f>
        <v>0</v>
      </c>
      <c r="U925" s="769">
        <f t="shared" si="3068"/>
        <v>0</v>
      </c>
      <c r="V925" s="769">
        <f t="shared" si="3068"/>
        <v>0</v>
      </c>
      <c r="W925" s="769">
        <f t="shared" si="3068"/>
        <v>0</v>
      </c>
      <c r="X925" s="769">
        <f t="shared" si="3068"/>
        <v>0</v>
      </c>
      <c r="Y925" s="769">
        <f t="shared" si="3068"/>
        <v>0</v>
      </c>
      <c r="Z925" s="769">
        <f t="shared" si="3068"/>
        <v>0</v>
      </c>
      <c r="AA925" s="769">
        <f t="shared" si="3068"/>
        <v>0</v>
      </c>
      <c r="AB925" s="769">
        <f t="shared" si="3068"/>
        <v>0</v>
      </c>
      <c r="AC925" s="769">
        <f t="shared" si="3068"/>
        <v>0</v>
      </c>
      <c r="AD925" s="769">
        <f t="shared" si="3068"/>
        <v>0</v>
      </c>
      <c r="AE925" s="769">
        <f t="shared" si="3068"/>
        <v>0</v>
      </c>
      <c r="AF925" s="769"/>
      <c r="AG925" s="769"/>
      <c r="AH925" s="769"/>
      <c r="AI925" s="769"/>
      <c r="AJ925" s="769"/>
      <c r="AK925" s="768"/>
      <c r="AL925" s="769">
        <f t="shared" ref="AL925:AW925" si="3069">SUM(AL204)</f>
        <v>0</v>
      </c>
      <c r="AM925" s="769">
        <f t="shared" si="3069"/>
        <v>0</v>
      </c>
      <c r="AN925" s="769">
        <f t="shared" si="3069"/>
        <v>0</v>
      </c>
      <c r="AO925" s="769">
        <f t="shared" si="3069"/>
        <v>0</v>
      </c>
      <c r="AP925" s="769">
        <f t="shared" si="3069"/>
        <v>0</v>
      </c>
      <c r="AQ925" s="769">
        <f t="shared" si="3069"/>
        <v>0</v>
      </c>
      <c r="AR925" s="769">
        <f t="shared" si="3069"/>
        <v>0</v>
      </c>
      <c r="AS925" s="769">
        <f t="shared" si="3069"/>
        <v>0</v>
      </c>
      <c r="AT925" s="769">
        <f t="shared" si="3069"/>
        <v>0</v>
      </c>
      <c r="AU925" s="769">
        <f t="shared" si="3069"/>
        <v>0</v>
      </c>
      <c r="AV925" s="769">
        <f t="shared" si="3069"/>
        <v>0</v>
      </c>
      <c r="AW925" s="769">
        <f t="shared" si="3069"/>
        <v>0</v>
      </c>
      <c r="AX925" s="769"/>
      <c r="AY925" s="769"/>
      <c r="AZ925" s="769"/>
      <c r="BA925" s="769"/>
      <c r="BB925" s="769"/>
      <c r="BC925" s="768"/>
      <c r="BD925" s="769">
        <f t="shared" ref="BD925:BO925" si="3070">SUM(BD204)</f>
        <v>0</v>
      </c>
      <c r="BE925" s="769">
        <f t="shared" si="3070"/>
        <v>0</v>
      </c>
      <c r="BF925" s="769">
        <f t="shared" si="3070"/>
        <v>0</v>
      </c>
      <c r="BG925" s="769">
        <f t="shared" si="3070"/>
        <v>0</v>
      </c>
      <c r="BH925" s="769">
        <f t="shared" si="3070"/>
        <v>0</v>
      </c>
      <c r="BI925" s="769">
        <f t="shared" si="3070"/>
        <v>0</v>
      </c>
      <c r="BJ925" s="769">
        <f t="shared" si="3070"/>
        <v>0</v>
      </c>
      <c r="BK925" s="769">
        <f t="shared" si="3070"/>
        <v>0</v>
      </c>
      <c r="BL925" s="769">
        <f t="shared" si="3070"/>
        <v>0</v>
      </c>
      <c r="BM925" s="769">
        <f t="shared" si="3070"/>
        <v>0</v>
      </c>
      <c r="BN925" s="769">
        <f t="shared" si="3070"/>
        <v>0</v>
      </c>
      <c r="BO925" s="769">
        <f t="shared" si="3070"/>
        <v>0</v>
      </c>
      <c r="BP925" s="769"/>
      <c r="BQ925" s="769"/>
      <c r="BR925" s="769"/>
      <c r="BS925" s="769"/>
      <c r="BT925" s="769"/>
      <c r="BU925" s="768"/>
      <c r="BV925" s="769">
        <f>SUM(BV204)</f>
        <v>0</v>
      </c>
      <c r="BW925" s="769">
        <f>SUM(BW204)</f>
        <v>0</v>
      </c>
      <c r="BX925" s="769">
        <f>SUM(BX204)</f>
        <v>0</v>
      </c>
      <c r="BY925" s="769">
        <f>SUM(BY204)</f>
        <v>0</v>
      </c>
      <c r="BZ925" s="578">
        <f t="shared" si="3023"/>
        <v>0</v>
      </c>
      <c r="CA925" s="578">
        <f t="shared" si="3024"/>
        <v>0</v>
      </c>
      <c r="CB925" s="578">
        <f t="shared" si="3025"/>
        <v>0</v>
      </c>
      <c r="CC925" s="578">
        <f t="shared" si="3026"/>
        <v>0</v>
      </c>
      <c r="CD925" s="1069">
        <f t="shared" si="3053"/>
        <v>0</v>
      </c>
      <c r="CE925" s="1070">
        <f t="shared" si="3054"/>
        <v>0</v>
      </c>
      <c r="CF925" s="1070">
        <f t="shared" si="3054"/>
        <v>0</v>
      </c>
      <c r="CG925" s="1070">
        <f t="shared" si="3054"/>
        <v>0</v>
      </c>
      <c r="CH925" s="1070">
        <f t="shared" si="3054"/>
        <v>0</v>
      </c>
      <c r="CI925" s="1071">
        <f t="shared" si="3054"/>
        <v>0</v>
      </c>
      <c r="CJ925" s="1071">
        <f t="shared" si="3054"/>
        <v>0</v>
      </c>
      <c r="CK925" s="1070">
        <f t="shared" si="3054"/>
        <v>0</v>
      </c>
      <c r="CL925" s="1070">
        <f t="shared" si="3054"/>
        <v>0</v>
      </c>
      <c r="CM925" s="1070">
        <f t="shared" si="3054"/>
        <v>0</v>
      </c>
      <c r="CN925" s="1070">
        <f t="shared" si="3054"/>
        <v>0</v>
      </c>
      <c r="CO925" s="1069">
        <f t="shared" si="3054"/>
        <v>0</v>
      </c>
      <c r="CP925" s="532" t="str">
        <f t="shared" si="3028"/>
        <v/>
      </c>
      <c r="CQ925" s="533" t="str">
        <f t="shared" si="3029"/>
        <v/>
      </c>
      <c r="CR925" s="534" t="str">
        <f t="shared" si="3030"/>
        <v/>
      </c>
      <c r="CS925" s="534">
        <f t="shared" si="3031"/>
        <v>0</v>
      </c>
      <c r="CT925" s="534">
        <f t="shared" si="3032"/>
        <v>0</v>
      </c>
      <c r="CU925" s="534">
        <f t="shared" si="3033"/>
        <v>0</v>
      </c>
      <c r="CV925" s="534">
        <f t="shared" si="3034"/>
        <v>0</v>
      </c>
      <c r="CW925" s="535">
        <f t="shared" si="3035"/>
        <v>0</v>
      </c>
      <c r="CX925" s="535">
        <f t="shared" si="3036"/>
        <v>0</v>
      </c>
      <c r="CY925" s="535">
        <f t="shared" si="3037"/>
        <v>0</v>
      </c>
      <c r="CZ925" s="534">
        <f t="shared" si="3038"/>
        <v>0</v>
      </c>
      <c r="DA925" s="534">
        <f t="shared" si="3039"/>
        <v>0</v>
      </c>
      <c r="DB925" s="534">
        <f t="shared" si="3040"/>
        <v>0</v>
      </c>
      <c r="DC925" s="534">
        <f t="shared" si="3041"/>
        <v>0</v>
      </c>
      <c r="DD925" s="534">
        <f t="shared" si="3042"/>
        <v>0</v>
      </c>
      <c r="DE925" s="533" t="str">
        <f t="shared" si="3043"/>
        <v/>
      </c>
      <c r="DF925" s="532" t="str">
        <f t="shared" si="3044"/>
        <v/>
      </c>
      <c r="DG925" s="631">
        <f t="shared" si="3045"/>
        <v>12</v>
      </c>
      <c r="DH925" s="96">
        <f t="shared" si="3046"/>
        <v>12</v>
      </c>
      <c r="DI925" s="96">
        <f t="shared" si="3047"/>
        <v>12</v>
      </c>
      <c r="DJ925" s="96">
        <f t="shared" si="3048"/>
        <v>12</v>
      </c>
      <c r="DK925" s="467"/>
      <c r="DL925" s="599"/>
      <c r="DM925" s="599"/>
      <c r="DN925" s="599"/>
      <c r="DO925" s="599"/>
      <c r="DP925" s="599"/>
      <c r="DQ925" s="599"/>
      <c r="DR925" s="599"/>
      <c r="DS925" s="790"/>
      <c r="DT925" s="468"/>
    </row>
    <row r="926" spans="1:124" s="470" customFormat="1" ht="15.75" customHeight="1">
      <c r="A926" s="598" t="str">
        <f>A205</f>
        <v>Goat sales - local: no. sold</v>
      </c>
      <c r="B926" s="769">
        <f t="shared" ref="B926:M926" si="3071">SUM(B207)</f>
        <v>0</v>
      </c>
      <c r="C926" s="769">
        <f t="shared" si="3071"/>
        <v>0</v>
      </c>
      <c r="D926" s="769">
        <f t="shared" si="3071"/>
        <v>0</v>
      </c>
      <c r="E926" s="769">
        <f t="shared" si="3071"/>
        <v>0</v>
      </c>
      <c r="F926" s="769">
        <f t="shared" si="3071"/>
        <v>0</v>
      </c>
      <c r="G926" s="769">
        <f t="shared" si="3071"/>
        <v>3600</v>
      </c>
      <c r="H926" s="769">
        <f t="shared" si="3071"/>
        <v>0</v>
      </c>
      <c r="I926" s="769">
        <f t="shared" si="3071"/>
        <v>3900</v>
      </c>
      <c r="J926" s="769">
        <f t="shared" si="3071"/>
        <v>0</v>
      </c>
      <c r="K926" s="769">
        <f t="shared" si="3071"/>
        <v>2400</v>
      </c>
      <c r="L926" s="769">
        <f t="shared" si="3071"/>
        <v>4200</v>
      </c>
      <c r="M926" s="769">
        <f t="shared" si="3071"/>
        <v>4500</v>
      </c>
      <c r="N926" s="769"/>
      <c r="O926" s="769"/>
      <c r="P926" s="769"/>
      <c r="Q926" s="769"/>
      <c r="R926" s="769"/>
      <c r="S926" s="768"/>
      <c r="T926" s="769">
        <f t="shared" ref="T926:AE926" si="3072">SUM(T207)</f>
        <v>0</v>
      </c>
      <c r="U926" s="769">
        <f t="shared" si="3072"/>
        <v>0</v>
      </c>
      <c r="V926" s="769">
        <f t="shared" si="3072"/>
        <v>1200</v>
      </c>
      <c r="W926" s="769">
        <f t="shared" si="3072"/>
        <v>0</v>
      </c>
      <c r="X926" s="769">
        <f t="shared" si="3072"/>
        <v>1300</v>
      </c>
      <c r="Y926" s="769">
        <f t="shared" si="3072"/>
        <v>7800</v>
      </c>
      <c r="Z926" s="769">
        <f t="shared" si="3072"/>
        <v>0</v>
      </c>
      <c r="AA926" s="769">
        <f t="shared" si="3072"/>
        <v>2500</v>
      </c>
      <c r="AB926" s="769">
        <f t="shared" si="3072"/>
        <v>2800</v>
      </c>
      <c r="AC926" s="769">
        <f t="shared" si="3072"/>
        <v>2600</v>
      </c>
      <c r="AD926" s="769">
        <f t="shared" si="3072"/>
        <v>0</v>
      </c>
      <c r="AE926" s="769">
        <f t="shared" si="3072"/>
        <v>3000</v>
      </c>
      <c r="AF926" s="769"/>
      <c r="AG926" s="769"/>
      <c r="AH926" s="769"/>
      <c r="AI926" s="769"/>
      <c r="AJ926" s="769"/>
      <c r="AK926" s="768"/>
      <c r="AL926" s="769">
        <f t="shared" ref="AL926:AW926" si="3073">SUM(AL207)</f>
        <v>2400</v>
      </c>
      <c r="AM926" s="769">
        <f t="shared" si="3073"/>
        <v>1300</v>
      </c>
      <c r="AN926" s="769">
        <f t="shared" si="3073"/>
        <v>0</v>
      </c>
      <c r="AO926" s="769">
        <f t="shared" si="3073"/>
        <v>24000</v>
      </c>
      <c r="AP926" s="769">
        <f t="shared" si="3073"/>
        <v>3600</v>
      </c>
      <c r="AQ926" s="769">
        <f t="shared" si="3073"/>
        <v>19500</v>
      </c>
      <c r="AR926" s="769">
        <f t="shared" si="3073"/>
        <v>2400</v>
      </c>
      <c r="AS926" s="769">
        <f t="shared" si="3073"/>
        <v>4800</v>
      </c>
      <c r="AT926" s="769">
        <f t="shared" si="3073"/>
        <v>1600</v>
      </c>
      <c r="AU926" s="769">
        <f t="shared" si="3073"/>
        <v>18000</v>
      </c>
      <c r="AV926" s="769">
        <f t="shared" si="3073"/>
        <v>5500</v>
      </c>
      <c r="AW926" s="769">
        <f t="shared" si="3073"/>
        <v>4000</v>
      </c>
      <c r="AX926" s="769"/>
      <c r="AY926" s="769"/>
      <c r="AZ926" s="769"/>
      <c r="BA926" s="769"/>
      <c r="BB926" s="769"/>
      <c r="BC926" s="768"/>
      <c r="BD926" s="769">
        <f t="shared" ref="BD926:BO926" si="3074">SUM(BD207)</f>
        <v>26000</v>
      </c>
      <c r="BE926" s="769">
        <f t="shared" si="3074"/>
        <v>11000</v>
      </c>
      <c r="BF926" s="769">
        <f t="shared" si="3074"/>
        <v>0</v>
      </c>
      <c r="BG926" s="769">
        <f t="shared" si="3074"/>
        <v>0</v>
      </c>
      <c r="BH926" s="769">
        <f t="shared" si="3074"/>
        <v>0</v>
      </c>
      <c r="BI926" s="769">
        <f t="shared" si="3074"/>
        <v>26000</v>
      </c>
      <c r="BJ926" s="769">
        <f t="shared" si="3074"/>
        <v>2400</v>
      </c>
      <c r="BK926" s="769">
        <f t="shared" si="3074"/>
        <v>6600</v>
      </c>
      <c r="BL926" s="769">
        <f t="shared" si="3074"/>
        <v>3300</v>
      </c>
      <c r="BM926" s="769">
        <f t="shared" si="3074"/>
        <v>72000</v>
      </c>
      <c r="BN926" s="769">
        <f t="shared" si="3074"/>
        <v>2000</v>
      </c>
      <c r="BO926" s="769">
        <f t="shared" si="3074"/>
        <v>26000</v>
      </c>
      <c r="BP926" s="769"/>
      <c r="BQ926" s="769"/>
      <c r="BR926" s="769"/>
      <c r="BS926" s="769"/>
      <c r="BT926" s="769"/>
      <c r="BU926" s="768"/>
      <c r="BV926" s="769">
        <f>SUM(BV207)</f>
        <v>660</v>
      </c>
      <c r="BW926" s="769">
        <f>SUM(BW207)</f>
        <v>660.5</v>
      </c>
      <c r="BX926" s="769">
        <f>SUM(BX207)</f>
        <v>6720</v>
      </c>
      <c r="BY926" s="769">
        <f>SUM(BY207)</f>
        <v>2945</v>
      </c>
      <c r="BZ926" s="578">
        <f t="shared" si="3023"/>
        <v>1410</v>
      </c>
      <c r="CA926" s="578">
        <f t="shared" si="3024"/>
        <v>1340</v>
      </c>
      <c r="CB926" s="578">
        <f t="shared" si="3025"/>
        <v>6310</v>
      </c>
      <c r="CC926" s="578">
        <f t="shared" si="3026"/>
        <v>10330</v>
      </c>
      <c r="CD926" s="1069">
        <f t="shared" si="3053"/>
        <v>0</v>
      </c>
      <c r="CE926" s="1070">
        <f t="shared" si="3054"/>
        <v>0</v>
      </c>
      <c r="CF926" s="1070">
        <f t="shared" si="3054"/>
        <v>0</v>
      </c>
      <c r="CG926" s="1070">
        <f t="shared" si="3054"/>
        <v>2000</v>
      </c>
      <c r="CH926" s="1070">
        <f t="shared" si="3054"/>
        <v>2400</v>
      </c>
      <c r="CI926" s="1071">
        <f t="shared" si="3054"/>
        <v>3300</v>
      </c>
      <c r="CJ926" s="1071">
        <f t="shared" si="3054"/>
        <v>6600</v>
      </c>
      <c r="CK926" s="1070">
        <f t="shared" si="3054"/>
        <v>11000</v>
      </c>
      <c r="CL926" s="1070">
        <f t="shared" si="3054"/>
        <v>26000</v>
      </c>
      <c r="CM926" s="1070">
        <f t="shared" si="3054"/>
        <v>26000</v>
      </c>
      <c r="CN926" s="1070">
        <f t="shared" si="3054"/>
        <v>26000</v>
      </c>
      <c r="CO926" s="1069">
        <f t="shared" si="3054"/>
        <v>72000</v>
      </c>
      <c r="CP926" s="532" t="str">
        <f t="shared" si="3028"/>
        <v/>
      </c>
      <c r="CQ926" s="533" t="str">
        <f t="shared" si="3029"/>
        <v/>
      </c>
      <c r="CR926" s="534" t="str">
        <f t="shared" si="3030"/>
        <v/>
      </c>
      <c r="CS926" s="534">
        <f t="shared" si="3031"/>
        <v>0</v>
      </c>
      <c r="CT926" s="534">
        <f t="shared" si="3032"/>
        <v>0</v>
      </c>
      <c r="CU926" s="534">
        <f t="shared" si="3033"/>
        <v>0</v>
      </c>
      <c r="CV926" s="534">
        <f t="shared" si="3034"/>
        <v>2000</v>
      </c>
      <c r="CW926" s="535">
        <f t="shared" si="3035"/>
        <v>2400</v>
      </c>
      <c r="CX926" s="535">
        <f t="shared" si="3036"/>
        <v>3300</v>
      </c>
      <c r="CY926" s="535">
        <f t="shared" si="3037"/>
        <v>6600</v>
      </c>
      <c r="CZ926" s="534">
        <f t="shared" si="3038"/>
        <v>11000</v>
      </c>
      <c r="DA926" s="534">
        <f t="shared" si="3039"/>
        <v>26000</v>
      </c>
      <c r="DB926" s="534">
        <f t="shared" si="3040"/>
        <v>26000</v>
      </c>
      <c r="DC926" s="534">
        <f t="shared" si="3041"/>
        <v>26000</v>
      </c>
      <c r="DD926" s="534">
        <f t="shared" si="3042"/>
        <v>72000</v>
      </c>
      <c r="DE926" s="533" t="str">
        <f t="shared" si="3043"/>
        <v/>
      </c>
      <c r="DF926" s="532" t="str">
        <f t="shared" si="3044"/>
        <v/>
      </c>
      <c r="DG926" s="631">
        <f t="shared" si="3045"/>
        <v>12</v>
      </c>
      <c r="DH926" s="96">
        <f t="shared" si="3046"/>
        <v>12</v>
      </c>
      <c r="DI926" s="96">
        <f t="shared" si="3047"/>
        <v>12</v>
      </c>
      <c r="DJ926" s="96">
        <f t="shared" si="3048"/>
        <v>12</v>
      </c>
      <c r="DK926" s="467"/>
      <c r="DL926" s="599"/>
      <c r="DM926" s="599"/>
      <c r="DN926" s="599"/>
      <c r="DO926" s="599"/>
      <c r="DP926" s="599"/>
      <c r="DQ926" s="599"/>
      <c r="DR926" s="599"/>
      <c r="DS926" s="790"/>
      <c r="DT926" s="468"/>
    </row>
    <row r="927" spans="1:124" s="470" customFormat="1" ht="15.75" customHeight="1">
      <c r="A927" s="598" t="str">
        <f>A208</f>
        <v>Sheep sales - export: no. sold</v>
      </c>
      <c r="B927" s="769">
        <f t="shared" ref="B927:M927" si="3075">SUM(B210)</f>
        <v>0</v>
      </c>
      <c r="C927" s="769">
        <f t="shared" si="3075"/>
        <v>0</v>
      </c>
      <c r="D927" s="769">
        <f t="shared" si="3075"/>
        <v>0</v>
      </c>
      <c r="E927" s="769">
        <f t="shared" si="3075"/>
        <v>0</v>
      </c>
      <c r="F927" s="769">
        <f t="shared" si="3075"/>
        <v>0</v>
      </c>
      <c r="G927" s="769">
        <f t="shared" si="3075"/>
        <v>0</v>
      </c>
      <c r="H927" s="769">
        <f t="shared" si="3075"/>
        <v>0</v>
      </c>
      <c r="I927" s="769">
        <f t="shared" si="3075"/>
        <v>0</v>
      </c>
      <c r="J927" s="769">
        <f t="shared" si="3075"/>
        <v>0</v>
      </c>
      <c r="K927" s="769">
        <f t="shared" si="3075"/>
        <v>0</v>
      </c>
      <c r="L927" s="769">
        <f t="shared" si="3075"/>
        <v>0</v>
      </c>
      <c r="M927" s="769">
        <f t="shared" si="3075"/>
        <v>0</v>
      </c>
      <c r="N927" s="769"/>
      <c r="O927" s="769"/>
      <c r="P927" s="769"/>
      <c r="Q927" s="769"/>
      <c r="R927" s="769"/>
      <c r="S927" s="768"/>
      <c r="T927" s="769">
        <f t="shared" ref="T927:AE927" si="3076">SUM(T210)</f>
        <v>0</v>
      </c>
      <c r="U927" s="769">
        <f t="shared" si="3076"/>
        <v>0</v>
      </c>
      <c r="V927" s="769">
        <f t="shared" si="3076"/>
        <v>0</v>
      </c>
      <c r="W927" s="769">
        <f t="shared" si="3076"/>
        <v>0</v>
      </c>
      <c r="X927" s="769">
        <f t="shared" si="3076"/>
        <v>0</v>
      </c>
      <c r="Y927" s="769">
        <f t="shared" si="3076"/>
        <v>0</v>
      </c>
      <c r="Z927" s="769">
        <f t="shared" si="3076"/>
        <v>0</v>
      </c>
      <c r="AA927" s="769">
        <f t="shared" si="3076"/>
        <v>0</v>
      </c>
      <c r="AB927" s="769">
        <f t="shared" si="3076"/>
        <v>0</v>
      </c>
      <c r="AC927" s="769">
        <f t="shared" si="3076"/>
        <v>0</v>
      </c>
      <c r="AD927" s="769">
        <f t="shared" si="3076"/>
        <v>0</v>
      </c>
      <c r="AE927" s="769">
        <f t="shared" si="3076"/>
        <v>0</v>
      </c>
      <c r="AF927" s="769"/>
      <c r="AG927" s="769"/>
      <c r="AH927" s="769"/>
      <c r="AI927" s="769"/>
      <c r="AJ927" s="769"/>
      <c r="AK927" s="768"/>
      <c r="AL927" s="769">
        <f t="shared" ref="AL927:AW927" si="3077">SUM(AL210)</f>
        <v>0</v>
      </c>
      <c r="AM927" s="769">
        <f t="shared" si="3077"/>
        <v>0</v>
      </c>
      <c r="AN927" s="769">
        <f t="shared" si="3077"/>
        <v>0</v>
      </c>
      <c r="AO927" s="769">
        <f t="shared" si="3077"/>
        <v>0</v>
      </c>
      <c r="AP927" s="769">
        <f t="shared" si="3077"/>
        <v>0</v>
      </c>
      <c r="AQ927" s="769">
        <f t="shared" si="3077"/>
        <v>0</v>
      </c>
      <c r="AR927" s="769">
        <f t="shared" si="3077"/>
        <v>0</v>
      </c>
      <c r="AS927" s="769">
        <f t="shared" si="3077"/>
        <v>0</v>
      </c>
      <c r="AT927" s="769">
        <f t="shared" si="3077"/>
        <v>0</v>
      </c>
      <c r="AU927" s="769">
        <f t="shared" si="3077"/>
        <v>0</v>
      </c>
      <c r="AV927" s="769">
        <f t="shared" si="3077"/>
        <v>0</v>
      </c>
      <c r="AW927" s="769">
        <f t="shared" si="3077"/>
        <v>0</v>
      </c>
      <c r="AX927" s="769"/>
      <c r="AY927" s="769"/>
      <c r="AZ927" s="769"/>
      <c r="BA927" s="769"/>
      <c r="BB927" s="769"/>
      <c r="BC927" s="768"/>
      <c r="BD927" s="769">
        <f t="shared" ref="BD927:BO927" si="3078">SUM(BD210)</f>
        <v>0</v>
      </c>
      <c r="BE927" s="769">
        <f t="shared" si="3078"/>
        <v>0</v>
      </c>
      <c r="BF927" s="769">
        <f t="shared" si="3078"/>
        <v>0</v>
      </c>
      <c r="BG927" s="769">
        <f t="shared" si="3078"/>
        <v>0</v>
      </c>
      <c r="BH927" s="769">
        <f t="shared" si="3078"/>
        <v>0</v>
      </c>
      <c r="BI927" s="769">
        <f t="shared" si="3078"/>
        <v>0</v>
      </c>
      <c r="BJ927" s="769">
        <f t="shared" si="3078"/>
        <v>0</v>
      </c>
      <c r="BK927" s="769">
        <f t="shared" si="3078"/>
        <v>0</v>
      </c>
      <c r="BL927" s="769">
        <f t="shared" si="3078"/>
        <v>0</v>
      </c>
      <c r="BM927" s="769">
        <f t="shared" si="3078"/>
        <v>0</v>
      </c>
      <c r="BN927" s="769">
        <f t="shared" si="3078"/>
        <v>0</v>
      </c>
      <c r="BO927" s="769">
        <f t="shared" si="3078"/>
        <v>0</v>
      </c>
      <c r="BP927" s="769"/>
      <c r="BQ927" s="769"/>
      <c r="BR927" s="769"/>
      <c r="BS927" s="769"/>
      <c r="BT927" s="769"/>
      <c r="BU927" s="768"/>
      <c r="BV927" s="769">
        <f>SUM(BV210)</f>
        <v>0</v>
      </c>
      <c r="BW927" s="769">
        <f>SUM(BW210)</f>
        <v>0</v>
      </c>
      <c r="BX927" s="769">
        <f>SUM(BX210)</f>
        <v>0</v>
      </c>
      <c r="BY927" s="769">
        <f>SUM(BY210)</f>
        <v>0</v>
      </c>
      <c r="BZ927" s="578">
        <f t="shared" si="3023"/>
        <v>0</v>
      </c>
      <c r="CA927" s="578">
        <f t="shared" si="3024"/>
        <v>0</v>
      </c>
      <c r="CB927" s="578">
        <f t="shared" si="3025"/>
        <v>0</v>
      </c>
      <c r="CC927" s="578">
        <f t="shared" si="3026"/>
        <v>0</v>
      </c>
      <c r="CD927" s="1069">
        <f t="shared" si="3053"/>
        <v>0</v>
      </c>
      <c r="CE927" s="1070">
        <f t="shared" si="3054"/>
        <v>0</v>
      </c>
      <c r="CF927" s="1070">
        <f t="shared" si="3054"/>
        <v>0</v>
      </c>
      <c r="CG927" s="1070">
        <f t="shared" si="3054"/>
        <v>0</v>
      </c>
      <c r="CH927" s="1070">
        <f t="shared" si="3054"/>
        <v>0</v>
      </c>
      <c r="CI927" s="1071">
        <f t="shared" si="3054"/>
        <v>0</v>
      </c>
      <c r="CJ927" s="1071">
        <f t="shared" si="3054"/>
        <v>0</v>
      </c>
      <c r="CK927" s="1070">
        <f t="shared" si="3054"/>
        <v>0</v>
      </c>
      <c r="CL927" s="1070">
        <f t="shared" si="3054"/>
        <v>0</v>
      </c>
      <c r="CM927" s="1070">
        <f t="shared" si="3054"/>
        <v>0</v>
      </c>
      <c r="CN927" s="1070">
        <f t="shared" si="3054"/>
        <v>0</v>
      </c>
      <c r="CO927" s="1069">
        <f t="shared" si="3054"/>
        <v>0</v>
      </c>
      <c r="CP927" s="532" t="str">
        <f t="shared" si="3028"/>
        <v/>
      </c>
      <c r="CQ927" s="533" t="str">
        <f t="shared" si="3029"/>
        <v/>
      </c>
      <c r="CR927" s="534" t="str">
        <f t="shared" si="3030"/>
        <v/>
      </c>
      <c r="CS927" s="534">
        <f t="shared" si="3031"/>
        <v>0</v>
      </c>
      <c r="CT927" s="534">
        <f t="shared" si="3032"/>
        <v>0</v>
      </c>
      <c r="CU927" s="534">
        <f t="shared" si="3033"/>
        <v>0</v>
      </c>
      <c r="CV927" s="534">
        <f t="shared" si="3034"/>
        <v>0</v>
      </c>
      <c r="CW927" s="535">
        <f t="shared" si="3035"/>
        <v>0</v>
      </c>
      <c r="CX927" s="535">
        <f t="shared" si="3036"/>
        <v>0</v>
      </c>
      <c r="CY927" s="535">
        <f t="shared" si="3037"/>
        <v>0</v>
      </c>
      <c r="CZ927" s="534">
        <f t="shared" si="3038"/>
        <v>0</v>
      </c>
      <c r="DA927" s="534">
        <f t="shared" si="3039"/>
        <v>0</v>
      </c>
      <c r="DB927" s="534">
        <f t="shared" si="3040"/>
        <v>0</v>
      </c>
      <c r="DC927" s="534">
        <f t="shared" si="3041"/>
        <v>0</v>
      </c>
      <c r="DD927" s="534">
        <f t="shared" si="3042"/>
        <v>0</v>
      </c>
      <c r="DE927" s="533" t="str">
        <f t="shared" si="3043"/>
        <v/>
      </c>
      <c r="DF927" s="532" t="str">
        <f t="shared" si="3044"/>
        <v/>
      </c>
      <c r="DG927" s="631">
        <f t="shared" si="3045"/>
        <v>12</v>
      </c>
      <c r="DH927" s="96">
        <f t="shared" si="3046"/>
        <v>12</v>
      </c>
      <c r="DI927" s="96">
        <f t="shared" si="3047"/>
        <v>12</v>
      </c>
      <c r="DJ927" s="96">
        <f t="shared" si="3048"/>
        <v>12</v>
      </c>
      <c r="DK927" s="467"/>
      <c r="DL927" s="599"/>
      <c r="DM927" s="599"/>
      <c r="DN927" s="599"/>
      <c r="DO927" s="599"/>
      <c r="DP927" s="599"/>
      <c r="DQ927" s="599"/>
      <c r="DR927" s="599"/>
      <c r="DS927" s="790"/>
      <c r="DT927" s="468"/>
    </row>
    <row r="928" spans="1:124" s="470" customFormat="1" ht="15.75" customHeight="1">
      <c r="A928" s="598" t="str">
        <f>A211</f>
        <v>Sheep sales - local: no. sold</v>
      </c>
      <c r="B928" s="769">
        <f t="shared" ref="B928:M928" si="3079">SUM(B213)</f>
        <v>0</v>
      </c>
      <c r="C928" s="769">
        <f t="shared" si="3079"/>
        <v>0</v>
      </c>
      <c r="D928" s="769">
        <f t="shared" si="3079"/>
        <v>0</v>
      </c>
      <c r="E928" s="769">
        <f t="shared" si="3079"/>
        <v>1500</v>
      </c>
      <c r="F928" s="769">
        <f t="shared" si="3079"/>
        <v>0</v>
      </c>
      <c r="G928" s="769">
        <f t="shared" si="3079"/>
        <v>7000</v>
      </c>
      <c r="H928" s="769">
        <f t="shared" si="3079"/>
        <v>0</v>
      </c>
      <c r="I928" s="769">
        <f t="shared" si="3079"/>
        <v>0</v>
      </c>
      <c r="J928" s="769">
        <f t="shared" si="3079"/>
        <v>0</v>
      </c>
      <c r="K928" s="769">
        <f t="shared" si="3079"/>
        <v>0</v>
      </c>
      <c r="L928" s="769">
        <f t="shared" si="3079"/>
        <v>0</v>
      </c>
      <c r="M928" s="769">
        <f t="shared" si="3079"/>
        <v>0</v>
      </c>
      <c r="N928" s="769"/>
      <c r="O928" s="769"/>
      <c r="P928" s="769"/>
      <c r="Q928" s="769"/>
      <c r="R928" s="769"/>
      <c r="S928" s="768"/>
      <c r="T928" s="769">
        <f t="shared" ref="T928:AE928" si="3080">SUM(T213)</f>
        <v>0</v>
      </c>
      <c r="U928" s="769">
        <f t="shared" si="3080"/>
        <v>0</v>
      </c>
      <c r="V928" s="769">
        <f t="shared" si="3080"/>
        <v>1200</v>
      </c>
      <c r="W928" s="769">
        <f t="shared" si="3080"/>
        <v>3200</v>
      </c>
      <c r="X928" s="769">
        <f t="shared" si="3080"/>
        <v>0</v>
      </c>
      <c r="Y928" s="769">
        <f t="shared" si="3080"/>
        <v>4200</v>
      </c>
      <c r="Z928" s="769">
        <f t="shared" si="3080"/>
        <v>0</v>
      </c>
      <c r="AA928" s="769">
        <f t="shared" si="3080"/>
        <v>0</v>
      </c>
      <c r="AB928" s="769">
        <f t="shared" si="3080"/>
        <v>0</v>
      </c>
      <c r="AC928" s="769">
        <f t="shared" si="3080"/>
        <v>0</v>
      </c>
      <c r="AD928" s="769">
        <f t="shared" si="3080"/>
        <v>0</v>
      </c>
      <c r="AE928" s="769">
        <f t="shared" si="3080"/>
        <v>0</v>
      </c>
      <c r="AF928" s="769"/>
      <c r="AG928" s="769"/>
      <c r="AH928" s="769"/>
      <c r="AI928" s="769"/>
      <c r="AJ928" s="769"/>
      <c r="AK928" s="768"/>
      <c r="AL928" s="769">
        <f t="shared" ref="AL928:AW928" si="3081">SUM(AL213)</f>
        <v>0</v>
      </c>
      <c r="AM928" s="769">
        <f t="shared" si="3081"/>
        <v>0</v>
      </c>
      <c r="AN928" s="769">
        <f t="shared" si="3081"/>
        <v>0</v>
      </c>
      <c r="AO928" s="769">
        <f t="shared" si="3081"/>
        <v>9000</v>
      </c>
      <c r="AP928" s="769">
        <f t="shared" si="3081"/>
        <v>0</v>
      </c>
      <c r="AQ928" s="769">
        <f t="shared" si="3081"/>
        <v>0</v>
      </c>
      <c r="AR928" s="769">
        <f t="shared" si="3081"/>
        <v>0</v>
      </c>
      <c r="AS928" s="769">
        <f t="shared" si="3081"/>
        <v>5500</v>
      </c>
      <c r="AT928" s="769">
        <f t="shared" si="3081"/>
        <v>7500</v>
      </c>
      <c r="AU928" s="769">
        <f t="shared" si="3081"/>
        <v>0</v>
      </c>
      <c r="AV928" s="769">
        <f t="shared" si="3081"/>
        <v>0</v>
      </c>
      <c r="AW928" s="769">
        <f t="shared" si="3081"/>
        <v>6000</v>
      </c>
      <c r="AX928" s="769"/>
      <c r="AY928" s="769"/>
      <c r="AZ928" s="769"/>
      <c r="BA928" s="769"/>
      <c r="BB928" s="769"/>
      <c r="BC928" s="768"/>
      <c r="BD928" s="769">
        <f t="shared" ref="BD928:BO928" si="3082">SUM(BD213)</f>
        <v>0</v>
      </c>
      <c r="BE928" s="769">
        <f t="shared" si="3082"/>
        <v>0</v>
      </c>
      <c r="BF928" s="769">
        <f t="shared" si="3082"/>
        <v>14000</v>
      </c>
      <c r="BG928" s="769">
        <f t="shared" si="3082"/>
        <v>0</v>
      </c>
      <c r="BH928" s="769">
        <f t="shared" si="3082"/>
        <v>0</v>
      </c>
      <c r="BI928" s="769">
        <f t="shared" si="3082"/>
        <v>12000</v>
      </c>
      <c r="BJ928" s="769">
        <f t="shared" si="3082"/>
        <v>0</v>
      </c>
      <c r="BK928" s="769">
        <f t="shared" si="3082"/>
        <v>10400</v>
      </c>
      <c r="BL928" s="769">
        <f t="shared" si="3082"/>
        <v>0</v>
      </c>
      <c r="BM928" s="769">
        <f t="shared" si="3082"/>
        <v>0</v>
      </c>
      <c r="BN928" s="769">
        <f t="shared" si="3082"/>
        <v>0</v>
      </c>
      <c r="BO928" s="769">
        <f t="shared" si="3082"/>
        <v>0</v>
      </c>
      <c r="BP928" s="769"/>
      <c r="BQ928" s="769"/>
      <c r="BR928" s="769"/>
      <c r="BS928" s="769"/>
      <c r="BT928" s="769"/>
      <c r="BU928" s="768"/>
      <c r="BV928" s="769">
        <f>SUM(BV213)</f>
        <v>0</v>
      </c>
      <c r="BW928" s="769">
        <f>SUM(BW213)</f>
        <v>0</v>
      </c>
      <c r="BX928" s="769">
        <f>SUM(BX213)</f>
        <v>600</v>
      </c>
      <c r="BY928" s="769">
        <f>SUM(BY213)</f>
        <v>650</v>
      </c>
      <c r="BZ928" s="578">
        <f t="shared" si="3023"/>
        <v>150</v>
      </c>
      <c r="CA928" s="578">
        <f t="shared" si="3024"/>
        <v>440</v>
      </c>
      <c r="CB928" s="578">
        <f t="shared" si="3025"/>
        <v>1900</v>
      </c>
      <c r="CC928" s="578">
        <f t="shared" si="3026"/>
        <v>2240</v>
      </c>
      <c r="CD928" s="1069">
        <f t="shared" si="3053"/>
        <v>0</v>
      </c>
      <c r="CE928" s="1070">
        <f t="shared" si="3054"/>
        <v>0</v>
      </c>
      <c r="CF928" s="1070">
        <f t="shared" si="3054"/>
        <v>0</v>
      </c>
      <c r="CG928" s="1070">
        <f t="shared" si="3054"/>
        <v>0</v>
      </c>
      <c r="CH928" s="1070">
        <f t="shared" si="3054"/>
        <v>0</v>
      </c>
      <c r="CI928" s="1071">
        <f t="shared" si="3054"/>
        <v>0</v>
      </c>
      <c r="CJ928" s="1071">
        <f t="shared" si="3054"/>
        <v>0</v>
      </c>
      <c r="CK928" s="1070">
        <f t="shared" si="3054"/>
        <v>0</v>
      </c>
      <c r="CL928" s="1070">
        <f t="shared" si="3054"/>
        <v>0</v>
      </c>
      <c r="CM928" s="1070">
        <f t="shared" si="3054"/>
        <v>10400</v>
      </c>
      <c r="CN928" s="1070">
        <f t="shared" si="3054"/>
        <v>12000</v>
      </c>
      <c r="CO928" s="1069">
        <f t="shared" si="3054"/>
        <v>14000</v>
      </c>
      <c r="CP928" s="532" t="str">
        <f t="shared" si="3028"/>
        <v/>
      </c>
      <c r="CQ928" s="533" t="str">
        <f t="shared" si="3029"/>
        <v/>
      </c>
      <c r="CR928" s="534" t="str">
        <f t="shared" si="3030"/>
        <v/>
      </c>
      <c r="CS928" s="534">
        <f t="shared" si="3031"/>
        <v>0</v>
      </c>
      <c r="CT928" s="534">
        <f t="shared" si="3032"/>
        <v>0</v>
      </c>
      <c r="CU928" s="534">
        <f t="shared" si="3033"/>
        <v>0</v>
      </c>
      <c r="CV928" s="534">
        <f t="shared" si="3034"/>
        <v>0</v>
      </c>
      <c r="CW928" s="535">
        <f t="shared" si="3035"/>
        <v>0</v>
      </c>
      <c r="CX928" s="535">
        <f t="shared" si="3036"/>
        <v>0</v>
      </c>
      <c r="CY928" s="535">
        <f t="shared" si="3037"/>
        <v>0</v>
      </c>
      <c r="CZ928" s="534">
        <f t="shared" si="3038"/>
        <v>0</v>
      </c>
      <c r="DA928" s="534">
        <f t="shared" si="3039"/>
        <v>0</v>
      </c>
      <c r="DB928" s="534">
        <f t="shared" si="3040"/>
        <v>10400</v>
      </c>
      <c r="DC928" s="534">
        <f t="shared" si="3041"/>
        <v>12000</v>
      </c>
      <c r="DD928" s="534">
        <f t="shared" si="3042"/>
        <v>14000</v>
      </c>
      <c r="DE928" s="533" t="str">
        <f t="shared" si="3043"/>
        <v/>
      </c>
      <c r="DF928" s="532" t="str">
        <f t="shared" si="3044"/>
        <v/>
      </c>
      <c r="DG928" s="631">
        <f t="shared" si="3045"/>
        <v>12</v>
      </c>
      <c r="DH928" s="96">
        <f t="shared" si="3046"/>
        <v>12</v>
      </c>
      <c r="DI928" s="96">
        <f t="shared" si="3047"/>
        <v>12</v>
      </c>
      <c r="DJ928" s="96">
        <f t="shared" si="3048"/>
        <v>12</v>
      </c>
      <c r="DK928" s="467"/>
      <c r="DL928" s="599"/>
      <c r="DM928" s="599"/>
      <c r="DN928" s="599"/>
      <c r="DO928" s="599"/>
      <c r="DP928" s="599"/>
      <c r="DQ928" s="599"/>
      <c r="DR928" s="599"/>
      <c r="DS928" s="790"/>
      <c r="DT928" s="468"/>
    </row>
    <row r="929" spans="1:124" s="470" customFormat="1" ht="15.75" customHeight="1">
      <c r="A929" s="598" t="str">
        <f>A215</f>
        <v>Chicken sales: no. sold</v>
      </c>
      <c r="B929" s="769">
        <f t="shared" ref="B929:M929" si="3083">SUM(B217)</f>
        <v>0</v>
      </c>
      <c r="C929" s="769">
        <f t="shared" si="3083"/>
        <v>0</v>
      </c>
      <c r="D929" s="769">
        <f t="shared" si="3083"/>
        <v>0</v>
      </c>
      <c r="E929" s="769">
        <f t="shared" si="3083"/>
        <v>0</v>
      </c>
      <c r="F929" s="769">
        <f t="shared" si="3083"/>
        <v>0</v>
      </c>
      <c r="G929" s="769">
        <f t="shared" si="3083"/>
        <v>0</v>
      </c>
      <c r="H929" s="769">
        <f t="shared" si="3083"/>
        <v>0</v>
      </c>
      <c r="I929" s="769">
        <f t="shared" si="3083"/>
        <v>0</v>
      </c>
      <c r="J929" s="769">
        <f t="shared" si="3083"/>
        <v>420</v>
      </c>
      <c r="K929" s="769">
        <f t="shared" si="3083"/>
        <v>225</v>
      </c>
      <c r="L929" s="769">
        <f t="shared" si="3083"/>
        <v>160</v>
      </c>
      <c r="M929" s="769">
        <f t="shared" si="3083"/>
        <v>210</v>
      </c>
      <c r="N929" s="769"/>
      <c r="O929" s="769"/>
      <c r="P929" s="769"/>
      <c r="Q929" s="769"/>
      <c r="R929" s="769"/>
      <c r="S929" s="768"/>
      <c r="T929" s="769">
        <f t="shared" ref="T929:AE929" si="3084">SUM(T217)</f>
        <v>0</v>
      </c>
      <c r="U929" s="769">
        <f t="shared" si="3084"/>
        <v>0</v>
      </c>
      <c r="V929" s="769">
        <f t="shared" si="3084"/>
        <v>0</v>
      </c>
      <c r="W929" s="769">
        <f t="shared" si="3084"/>
        <v>140</v>
      </c>
      <c r="X929" s="769">
        <f t="shared" si="3084"/>
        <v>75</v>
      </c>
      <c r="Y929" s="769">
        <f t="shared" si="3084"/>
        <v>800</v>
      </c>
      <c r="Z929" s="769">
        <f t="shared" si="3084"/>
        <v>0</v>
      </c>
      <c r="AA929" s="769">
        <f t="shared" si="3084"/>
        <v>160</v>
      </c>
      <c r="AB929" s="769">
        <f t="shared" si="3084"/>
        <v>150</v>
      </c>
      <c r="AC929" s="769">
        <f t="shared" si="3084"/>
        <v>130</v>
      </c>
      <c r="AD929" s="769">
        <f t="shared" si="3084"/>
        <v>0</v>
      </c>
      <c r="AE929" s="769">
        <f t="shared" si="3084"/>
        <v>130</v>
      </c>
      <c r="AF929" s="769"/>
      <c r="AG929" s="769"/>
      <c r="AH929" s="769"/>
      <c r="AI929" s="769"/>
      <c r="AJ929" s="769"/>
      <c r="AK929" s="768"/>
      <c r="AL929" s="769">
        <f t="shared" ref="AL929:AW929" si="3085">SUM(AL217)</f>
        <v>240</v>
      </c>
      <c r="AM929" s="769">
        <f t="shared" si="3085"/>
        <v>0</v>
      </c>
      <c r="AN929" s="769">
        <f t="shared" si="3085"/>
        <v>0</v>
      </c>
      <c r="AO929" s="769">
        <f t="shared" si="3085"/>
        <v>1500</v>
      </c>
      <c r="AP929" s="769">
        <f t="shared" si="3085"/>
        <v>480</v>
      </c>
      <c r="AQ929" s="769">
        <f t="shared" si="3085"/>
        <v>1200</v>
      </c>
      <c r="AR929" s="769">
        <f t="shared" si="3085"/>
        <v>0</v>
      </c>
      <c r="AS929" s="769">
        <f t="shared" si="3085"/>
        <v>0</v>
      </c>
      <c r="AT929" s="769">
        <f t="shared" si="3085"/>
        <v>690</v>
      </c>
      <c r="AU929" s="769">
        <f t="shared" si="3085"/>
        <v>8625</v>
      </c>
      <c r="AV929" s="769">
        <f t="shared" si="3085"/>
        <v>140</v>
      </c>
      <c r="AW929" s="769">
        <f t="shared" si="3085"/>
        <v>350</v>
      </c>
      <c r="AX929" s="769"/>
      <c r="AY929" s="769"/>
      <c r="AZ929" s="769"/>
      <c r="BA929" s="769"/>
      <c r="BB929" s="769"/>
      <c r="BC929" s="768"/>
      <c r="BD929" s="769">
        <f t="shared" ref="BD929:BO929" si="3086">SUM(BD217)</f>
        <v>0</v>
      </c>
      <c r="BE929" s="769">
        <f t="shared" si="3086"/>
        <v>1125</v>
      </c>
      <c r="BF929" s="769">
        <f t="shared" si="3086"/>
        <v>0</v>
      </c>
      <c r="BG929" s="769">
        <f t="shared" si="3086"/>
        <v>160</v>
      </c>
      <c r="BH929" s="769">
        <f t="shared" si="3086"/>
        <v>0</v>
      </c>
      <c r="BI929" s="769">
        <f t="shared" si="3086"/>
        <v>0</v>
      </c>
      <c r="BJ929" s="769">
        <f t="shared" si="3086"/>
        <v>0</v>
      </c>
      <c r="BK929" s="769">
        <f t="shared" si="3086"/>
        <v>0</v>
      </c>
      <c r="BL929" s="769">
        <f t="shared" si="3086"/>
        <v>0</v>
      </c>
      <c r="BM929" s="769">
        <f t="shared" si="3086"/>
        <v>8400</v>
      </c>
      <c r="BN929" s="769">
        <f t="shared" si="3086"/>
        <v>700</v>
      </c>
      <c r="BO929" s="769">
        <f t="shared" si="3086"/>
        <v>536</v>
      </c>
      <c r="BP929" s="769"/>
      <c r="BQ929" s="769"/>
      <c r="BR929" s="769"/>
      <c r="BS929" s="769"/>
      <c r="BT929" s="769"/>
      <c r="BU929" s="768"/>
      <c r="BV929" s="769">
        <f>SUM(BV217)</f>
        <v>140</v>
      </c>
      <c r="BW929" s="769">
        <f>SUM(BW217)</f>
        <v>140</v>
      </c>
      <c r="BX929" s="769">
        <f>SUM(BX217)</f>
        <v>420</v>
      </c>
      <c r="BY929" s="769">
        <f>SUM(BY217)</f>
        <v>1050</v>
      </c>
      <c r="BZ929" s="578">
        <f t="shared" si="3023"/>
        <v>59.5</v>
      </c>
      <c r="CA929" s="578">
        <f t="shared" si="3024"/>
        <v>78.5</v>
      </c>
      <c r="CB929" s="578">
        <f t="shared" si="3025"/>
        <v>460</v>
      </c>
      <c r="CC929" s="578">
        <f t="shared" si="3026"/>
        <v>252.1</v>
      </c>
      <c r="CD929" s="1069">
        <f t="shared" si="3053"/>
        <v>0</v>
      </c>
      <c r="CE929" s="1070">
        <f t="shared" si="3054"/>
        <v>0</v>
      </c>
      <c r="CF929" s="1070">
        <f t="shared" si="3054"/>
        <v>0</v>
      </c>
      <c r="CG929" s="1070">
        <f t="shared" si="3054"/>
        <v>0</v>
      </c>
      <c r="CH929" s="1070">
        <f t="shared" si="3054"/>
        <v>0</v>
      </c>
      <c r="CI929" s="1071">
        <f t="shared" si="3054"/>
        <v>0</v>
      </c>
      <c r="CJ929" s="1071">
        <f t="shared" si="3054"/>
        <v>0</v>
      </c>
      <c r="CK929" s="1070">
        <f t="shared" si="3054"/>
        <v>160</v>
      </c>
      <c r="CL929" s="1070">
        <f t="shared" si="3054"/>
        <v>536</v>
      </c>
      <c r="CM929" s="1070">
        <f t="shared" si="3054"/>
        <v>700</v>
      </c>
      <c r="CN929" s="1070">
        <f t="shared" si="3054"/>
        <v>1125</v>
      </c>
      <c r="CO929" s="1069">
        <f t="shared" si="3054"/>
        <v>8400</v>
      </c>
      <c r="CP929" s="532" t="str">
        <f t="shared" si="3028"/>
        <v/>
      </c>
      <c r="CQ929" s="533" t="str">
        <f t="shared" si="3029"/>
        <v/>
      </c>
      <c r="CR929" s="534" t="str">
        <f t="shared" si="3030"/>
        <v/>
      </c>
      <c r="CS929" s="534">
        <f t="shared" si="3031"/>
        <v>0</v>
      </c>
      <c r="CT929" s="534">
        <f t="shared" si="3032"/>
        <v>0</v>
      </c>
      <c r="CU929" s="534">
        <f t="shared" si="3033"/>
        <v>0</v>
      </c>
      <c r="CV929" s="534">
        <f t="shared" si="3034"/>
        <v>0</v>
      </c>
      <c r="CW929" s="535">
        <f t="shared" si="3035"/>
        <v>0</v>
      </c>
      <c r="CX929" s="535">
        <f t="shared" si="3036"/>
        <v>0</v>
      </c>
      <c r="CY929" s="535">
        <f t="shared" si="3037"/>
        <v>0</v>
      </c>
      <c r="CZ929" s="534">
        <f t="shared" si="3038"/>
        <v>160</v>
      </c>
      <c r="DA929" s="534">
        <f t="shared" si="3039"/>
        <v>536</v>
      </c>
      <c r="DB929" s="534">
        <f t="shared" si="3040"/>
        <v>700</v>
      </c>
      <c r="DC929" s="534">
        <f t="shared" si="3041"/>
        <v>1125</v>
      </c>
      <c r="DD929" s="534">
        <f t="shared" si="3042"/>
        <v>8400</v>
      </c>
      <c r="DE929" s="533" t="str">
        <f t="shared" si="3043"/>
        <v/>
      </c>
      <c r="DF929" s="532" t="str">
        <f t="shared" si="3044"/>
        <v/>
      </c>
      <c r="DG929" s="631">
        <f t="shared" si="3045"/>
        <v>12</v>
      </c>
      <c r="DH929" s="96">
        <f t="shared" si="3046"/>
        <v>12</v>
      </c>
      <c r="DI929" s="96">
        <f t="shared" si="3047"/>
        <v>12</v>
      </c>
      <c r="DJ929" s="96">
        <f t="shared" si="3048"/>
        <v>12</v>
      </c>
      <c r="DK929" s="467"/>
      <c r="DL929" s="599"/>
      <c r="DM929" s="599"/>
      <c r="DN929" s="599"/>
      <c r="DO929" s="599"/>
      <c r="DP929" s="599"/>
      <c r="DQ929" s="599"/>
      <c r="DR929" s="599"/>
      <c r="DS929" s="790"/>
      <c r="DT929" s="468"/>
    </row>
    <row r="930" spans="1:124" s="470" customFormat="1" ht="15.75" customHeight="1">
      <c r="A930" s="777" t="s">
        <v>27</v>
      </c>
      <c r="B930" s="768"/>
      <c r="C930" s="768"/>
      <c r="D930" s="768"/>
      <c r="E930" s="768"/>
      <c r="F930" s="768"/>
      <c r="G930" s="768"/>
      <c r="H930" s="768"/>
      <c r="I930" s="768"/>
      <c r="J930" s="768"/>
      <c r="K930" s="768"/>
      <c r="L930" s="768"/>
      <c r="M930" s="768"/>
      <c r="N930" s="768"/>
      <c r="O930" s="768"/>
      <c r="P930" s="768"/>
      <c r="Q930" s="768"/>
      <c r="R930" s="768"/>
      <c r="S930" s="754"/>
      <c r="T930" s="768"/>
      <c r="U930" s="768"/>
      <c r="V930" s="768"/>
      <c r="W930" s="768"/>
      <c r="X930" s="768"/>
      <c r="Y930" s="768"/>
      <c r="Z930" s="768"/>
      <c r="AA930" s="768"/>
      <c r="AB930" s="768"/>
      <c r="AC930" s="768"/>
      <c r="AD930" s="768"/>
      <c r="AE930" s="768"/>
      <c r="AF930" s="768"/>
      <c r="AG930" s="768"/>
      <c r="AH930" s="768"/>
      <c r="AI930" s="768"/>
      <c r="AJ930" s="768"/>
      <c r="AK930" s="754"/>
      <c r="AL930" s="768"/>
      <c r="AM930" s="768"/>
      <c r="AN930" s="768"/>
      <c r="AO930" s="768"/>
      <c r="AP930" s="768"/>
      <c r="AQ930" s="768"/>
      <c r="AR930" s="768"/>
      <c r="AS930" s="768"/>
      <c r="AT930" s="768"/>
      <c r="AU930" s="768"/>
      <c r="AV930" s="768"/>
      <c r="AW930" s="768"/>
      <c r="AX930" s="768"/>
      <c r="AY930" s="768"/>
      <c r="AZ930" s="768"/>
      <c r="BA930" s="768"/>
      <c r="BB930" s="768"/>
      <c r="BC930" s="754"/>
      <c r="BD930" s="768"/>
      <c r="BE930" s="768"/>
      <c r="BF930" s="768"/>
      <c r="BG930" s="768"/>
      <c r="BH930" s="768"/>
      <c r="BI930" s="768"/>
      <c r="BJ930" s="768"/>
      <c r="BK930" s="768"/>
      <c r="BL930" s="768"/>
      <c r="BM930" s="768"/>
      <c r="BN930" s="768"/>
      <c r="BO930" s="768"/>
      <c r="BP930" s="768"/>
      <c r="BQ930" s="768"/>
      <c r="BR930" s="768"/>
      <c r="BS930" s="768"/>
      <c r="BT930" s="768"/>
      <c r="BU930" s="754"/>
      <c r="BV930" s="768"/>
      <c r="BW930" s="768"/>
      <c r="BX930" s="768"/>
      <c r="BY930" s="768"/>
      <c r="BZ930" s="783"/>
      <c r="CA930" s="783"/>
      <c r="CB930" s="783"/>
      <c r="CC930" s="783"/>
      <c r="CD930" s="1075"/>
      <c r="CE930" s="1076"/>
      <c r="CF930" s="1076"/>
      <c r="CG930" s="1076"/>
      <c r="CH930" s="1076"/>
      <c r="CI930" s="1076"/>
      <c r="CJ930" s="1076"/>
      <c r="CK930" s="1076"/>
      <c r="CL930" s="1076"/>
      <c r="CM930" s="1076"/>
      <c r="CN930" s="1076"/>
      <c r="CO930" s="1075"/>
      <c r="CP930" s="598"/>
      <c r="CQ930" s="188"/>
      <c r="CR930" s="188"/>
      <c r="CS930" s="188"/>
      <c r="CT930" s="188"/>
      <c r="CU930" s="188"/>
      <c r="CV930" s="598"/>
      <c r="CW930" s="598"/>
      <c r="CX930" s="598"/>
      <c r="CY930" s="598"/>
      <c r="CZ930" s="598"/>
      <c r="DA930" s="598"/>
      <c r="DB930" s="598"/>
      <c r="DC930" s="598"/>
      <c r="DD930" s="598"/>
      <c r="DE930" s="598"/>
      <c r="DF930" s="598"/>
      <c r="DG930" s="466"/>
      <c r="DH930" s="190"/>
      <c r="DI930" s="190"/>
      <c r="DJ930" s="190"/>
      <c r="DK930" s="467"/>
      <c r="DL930" s="468"/>
      <c r="DM930" s="468"/>
      <c r="DN930" s="468"/>
      <c r="DO930" s="468"/>
      <c r="DP930" s="468"/>
      <c r="DQ930" s="468"/>
      <c r="DR930" s="468"/>
      <c r="DS930" s="693"/>
      <c r="DT930" s="468"/>
    </row>
    <row r="931" spans="1:124" s="470" customFormat="1" ht="15.75" customHeight="1">
      <c r="A931" s="598" t="str">
        <f>A234</f>
        <v>Green maize sold: quantity</v>
      </c>
      <c r="B931" s="769">
        <f t="shared" ref="B931:M931" si="3087">SUM(B236)</f>
        <v>0</v>
      </c>
      <c r="C931" s="769">
        <f t="shared" si="3087"/>
        <v>0</v>
      </c>
      <c r="D931" s="769">
        <f t="shared" si="3087"/>
        <v>0</v>
      </c>
      <c r="E931" s="769">
        <f t="shared" si="3087"/>
        <v>0</v>
      </c>
      <c r="F931" s="769">
        <f t="shared" si="3087"/>
        <v>0</v>
      </c>
      <c r="G931" s="769">
        <f t="shared" si="3087"/>
        <v>0</v>
      </c>
      <c r="H931" s="769">
        <f t="shared" si="3087"/>
        <v>0</v>
      </c>
      <c r="I931" s="769">
        <f t="shared" si="3087"/>
        <v>0</v>
      </c>
      <c r="J931" s="769">
        <f t="shared" si="3087"/>
        <v>5000</v>
      </c>
      <c r="K931" s="769">
        <f t="shared" si="3087"/>
        <v>0</v>
      </c>
      <c r="L931" s="769">
        <f t="shared" si="3087"/>
        <v>0</v>
      </c>
      <c r="M931" s="769">
        <f t="shared" si="3087"/>
        <v>0</v>
      </c>
      <c r="N931" s="769"/>
      <c r="O931" s="769"/>
      <c r="P931" s="769"/>
      <c r="Q931" s="769"/>
      <c r="R931" s="769"/>
      <c r="S931" s="768"/>
      <c r="T931" s="769">
        <f t="shared" ref="T931:AE931" si="3088">SUM(T236)</f>
        <v>0</v>
      </c>
      <c r="U931" s="769">
        <f t="shared" si="3088"/>
        <v>0</v>
      </c>
      <c r="V931" s="769">
        <f t="shared" si="3088"/>
        <v>0</v>
      </c>
      <c r="W931" s="769">
        <f t="shared" si="3088"/>
        <v>0</v>
      </c>
      <c r="X931" s="769">
        <f t="shared" si="3088"/>
        <v>0</v>
      </c>
      <c r="Y931" s="769">
        <f t="shared" si="3088"/>
        <v>0</v>
      </c>
      <c r="Z931" s="769">
        <f t="shared" si="3088"/>
        <v>0</v>
      </c>
      <c r="AA931" s="769">
        <f t="shared" si="3088"/>
        <v>0</v>
      </c>
      <c r="AB931" s="769">
        <f t="shared" si="3088"/>
        <v>0</v>
      </c>
      <c r="AC931" s="769">
        <f t="shared" si="3088"/>
        <v>0</v>
      </c>
      <c r="AD931" s="769">
        <f t="shared" si="3088"/>
        <v>0</v>
      </c>
      <c r="AE931" s="769">
        <f t="shared" si="3088"/>
        <v>0</v>
      </c>
      <c r="AF931" s="769"/>
      <c r="AG931" s="769"/>
      <c r="AH931" s="769"/>
      <c r="AI931" s="769"/>
      <c r="AJ931" s="769"/>
      <c r="AK931" s="768"/>
      <c r="AL931" s="769">
        <f t="shared" ref="AL931:AW931" si="3089">SUM(AL236)</f>
        <v>0</v>
      </c>
      <c r="AM931" s="769">
        <f t="shared" si="3089"/>
        <v>0</v>
      </c>
      <c r="AN931" s="769">
        <f t="shared" si="3089"/>
        <v>0</v>
      </c>
      <c r="AO931" s="769">
        <f t="shared" si="3089"/>
        <v>0</v>
      </c>
      <c r="AP931" s="769">
        <f t="shared" si="3089"/>
        <v>0</v>
      </c>
      <c r="AQ931" s="769">
        <f t="shared" si="3089"/>
        <v>0</v>
      </c>
      <c r="AR931" s="769">
        <f t="shared" si="3089"/>
        <v>0</v>
      </c>
      <c r="AS931" s="769">
        <f t="shared" si="3089"/>
        <v>0</v>
      </c>
      <c r="AT931" s="769">
        <f t="shared" si="3089"/>
        <v>0</v>
      </c>
      <c r="AU931" s="769">
        <f t="shared" si="3089"/>
        <v>0</v>
      </c>
      <c r="AV931" s="769">
        <f t="shared" si="3089"/>
        <v>0</v>
      </c>
      <c r="AW931" s="769">
        <f t="shared" si="3089"/>
        <v>0</v>
      </c>
      <c r="AX931" s="769"/>
      <c r="AY931" s="769"/>
      <c r="AZ931" s="769"/>
      <c r="BA931" s="769"/>
      <c r="BB931" s="769"/>
      <c r="BC931" s="768"/>
      <c r="BD931" s="769">
        <f t="shared" ref="BD931:BO931" si="3090">SUM(BD236)</f>
        <v>0</v>
      </c>
      <c r="BE931" s="769">
        <f t="shared" si="3090"/>
        <v>0</v>
      </c>
      <c r="BF931" s="769">
        <f t="shared" si="3090"/>
        <v>0</v>
      </c>
      <c r="BG931" s="769">
        <f t="shared" si="3090"/>
        <v>0</v>
      </c>
      <c r="BH931" s="769">
        <f t="shared" si="3090"/>
        <v>0</v>
      </c>
      <c r="BI931" s="769">
        <f t="shared" si="3090"/>
        <v>0</v>
      </c>
      <c r="BJ931" s="769">
        <f t="shared" si="3090"/>
        <v>0</v>
      </c>
      <c r="BK931" s="769">
        <f t="shared" si="3090"/>
        <v>24000</v>
      </c>
      <c r="BL931" s="769">
        <f t="shared" si="3090"/>
        <v>0</v>
      </c>
      <c r="BM931" s="769">
        <f t="shared" si="3090"/>
        <v>0</v>
      </c>
      <c r="BN931" s="769">
        <f t="shared" si="3090"/>
        <v>0</v>
      </c>
      <c r="BO931" s="769">
        <f t="shared" si="3090"/>
        <v>0</v>
      </c>
      <c r="BP931" s="769"/>
      <c r="BQ931" s="769"/>
      <c r="BR931" s="769"/>
      <c r="BS931" s="769"/>
      <c r="BT931" s="769"/>
      <c r="BU931" s="768"/>
      <c r="BV931" s="769">
        <f>SUM(BV236)</f>
        <v>0</v>
      </c>
      <c r="BW931" s="769">
        <f>SUM(BW236)</f>
        <v>0</v>
      </c>
      <c r="BX931" s="769">
        <f>SUM(BX236)</f>
        <v>0</v>
      </c>
      <c r="BY931" s="769">
        <f>SUM(BY236)</f>
        <v>0</v>
      </c>
      <c r="BZ931" s="578">
        <f t="shared" ref="BZ931:BZ960" si="3091">IF(DG931&lt;3,"",(SUM(B931:R931)-MIN(B931:R931)-MAX(B931:R931))/(DG931-2))</f>
        <v>0</v>
      </c>
      <c r="CA931" s="578">
        <f t="shared" ref="CA931:CA960" si="3092">IF(DH931&lt;3,"",(SUM(T931:AJ931)-MIN(T931:AJ931)-MAX(T931:AJ931))/(DH931-2))</f>
        <v>0</v>
      </c>
      <c r="CB931" s="578">
        <f t="shared" ref="CB931:CB960" si="3093">IF(DI931&lt;3,"",(SUM(AL931:BB931)-MIN(AL931:BB931)-MAX(AL931:BB931))/(DI931-2))</f>
        <v>0</v>
      </c>
      <c r="CC931" s="578">
        <f t="shared" ref="CC931:CC960" si="3094">IF(DJ931&lt;3,"",(SUM(BD931:BT931)-MIN(BD931:BT931)-MAX(BD931:BT931))/(DJ931-2))</f>
        <v>0</v>
      </c>
      <c r="CD931" s="1069">
        <f t="shared" ref="CD931:CO931" si="309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070">
        <f t="shared" si="3095"/>
        <v>0</v>
      </c>
      <c r="CF931" s="1070">
        <f t="shared" si="3095"/>
        <v>0</v>
      </c>
      <c r="CG931" s="1070">
        <f t="shared" si="3095"/>
        <v>0</v>
      </c>
      <c r="CH931" s="1070">
        <f t="shared" si="3095"/>
        <v>0</v>
      </c>
      <c r="CI931" s="1071">
        <f t="shared" si="3095"/>
        <v>0</v>
      </c>
      <c r="CJ931" s="1071">
        <f t="shared" si="3095"/>
        <v>0</v>
      </c>
      <c r="CK931" s="1070">
        <f t="shared" si="3095"/>
        <v>0</v>
      </c>
      <c r="CL931" s="1070">
        <f t="shared" si="3095"/>
        <v>0</v>
      </c>
      <c r="CM931" s="1070">
        <f t="shared" si="3095"/>
        <v>0</v>
      </c>
      <c r="CN931" s="1070">
        <f t="shared" si="3095"/>
        <v>0</v>
      </c>
      <c r="CO931" s="1069">
        <f t="shared" si="3095"/>
        <v>24000</v>
      </c>
      <c r="CP931" s="532" t="str">
        <f t="shared" ref="CP931:CP960" si="3096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3" t="str">
        <f t="shared" ref="CQ931:CQ960" si="3097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4" t="str">
        <f t="shared" ref="CR931:CR960" si="3098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34">
        <f t="shared" ref="CS931:CS960" si="3099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4">
        <f t="shared" ref="CT931:CT960" si="3100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4">
        <f t="shared" ref="CU931:CU960" si="3101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4">
        <f t="shared" ref="CV931:CV960" si="3102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5">
        <f t="shared" ref="CW931:CW960" si="3103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3104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5">
        <f t="shared" ref="CY931:CY960" si="3105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4">
        <f t="shared" ref="CZ931:CZ960" si="3106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4">
        <f t="shared" ref="DA931:DA960" si="3107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4">
        <f t="shared" ref="DB931:DB960" si="3108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4">
        <f t="shared" ref="DC931:DC960" si="3109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34">
        <f t="shared" ref="DD931:DD960" si="3110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24000</v>
      </c>
      <c r="DE931" s="533" t="str">
        <f t="shared" ref="DE931:DE960" si="3111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32" t="str">
        <f t="shared" ref="DF931:DF960" si="3112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31">
        <f t="shared" ref="DG931:DG960" si="3113">COUNT(B931:R931)</f>
        <v>12</v>
      </c>
      <c r="DH931" s="96">
        <f t="shared" ref="DH931:DH960" si="3114">COUNT(T931:AJ931)</f>
        <v>12</v>
      </c>
      <c r="DI931" s="96">
        <f t="shared" ref="DI931:DI960" si="3115">COUNT(AL931:BB931)</f>
        <v>12</v>
      </c>
      <c r="DJ931" s="96">
        <f t="shared" ref="DJ931:DJ960" si="3116">COUNT(BD931:BT931)</f>
        <v>12</v>
      </c>
      <c r="DK931" s="467"/>
      <c r="DL931" s="599"/>
      <c r="DM931" s="599"/>
      <c r="DN931" s="599"/>
      <c r="DO931" s="599"/>
      <c r="DP931" s="599"/>
      <c r="DQ931" s="599"/>
      <c r="DR931" s="599"/>
      <c r="DS931" s="790"/>
      <c r="DT931" s="468"/>
    </row>
    <row r="932" spans="1:124" s="470" customFormat="1" ht="15.75" customHeight="1">
      <c r="A932" s="598" t="str">
        <f>A237</f>
        <v>Maize: kg produced</v>
      </c>
      <c r="B932" s="769">
        <f t="shared" ref="B932:M932" si="3117">SUM(B241)</f>
        <v>0</v>
      </c>
      <c r="C932" s="769">
        <f t="shared" si="3117"/>
        <v>0</v>
      </c>
      <c r="D932" s="769">
        <f t="shared" si="3117"/>
        <v>0</v>
      </c>
      <c r="E932" s="769">
        <f t="shared" si="3117"/>
        <v>0</v>
      </c>
      <c r="F932" s="769">
        <f t="shared" si="3117"/>
        <v>0</v>
      </c>
      <c r="G932" s="769">
        <f t="shared" si="3117"/>
        <v>0</v>
      </c>
      <c r="H932" s="769">
        <f t="shared" si="3117"/>
        <v>0</v>
      </c>
      <c r="I932" s="769">
        <f t="shared" si="3117"/>
        <v>0</v>
      </c>
      <c r="J932" s="769">
        <f t="shared" si="3117"/>
        <v>500</v>
      </c>
      <c r="K932" s="769">
        <f t="shared" si="3117"/>
        <v>0</v>
      </c>
      <c r="L932" s="769">
        <f t="shared" si="3117"/>
        <v>0</v>
      </c>
      <c r="M932" s="769">
        <f t="shared" si="3117"/>
        <v>0</v>
      </c>
      <c r="N932" s="769"/>
      <c r="O932" s="769"/>
      <c r="P932" s="769"/>
      <c r="Q932" s="769"/>
      <c r="R932" s="769"/>
      <c r="S932" s="768"/>
      <c r="T932" s="769">
        <f t="shared" ref="T932:AE932" si="3118">SUM(T241)</f>
        <v>0</v>
      </c>
      <c r="U932" s="769">
        <f t="shared" si="3118"/>
        <v>0</v>
      </c>
      <c r="V932" s="769">
        <f t="shared" si="3118"/>
        <v>0</v>
      </c>
      <c r="W932" s="769">
        <f t="shared" si="3118"/>
        <v>0</v>
      </c>
      <c r="X932" s="769">
        <f t="shared" si="3118"/>
        <v>0</v>
      </c>
      <c r="Y932" s="769">
        <f t="shared" si="3118"/>
        <v>0</v>
      </c>
      <c r="Z932" s="769">
        <f t="shared" si="3118"/>
        <v>0</v>
      </c>
      <c r="AA932" s="769">
        <f t="shared" si="3118"/>
        <v>0</v>
      </c>
      <c r="AB932" s="769">
        <f t="shared" si="3118"/>
        <v>249.60000000000002</v>
      </c>
      <c r="AC932" s="769">
        <f t="shared" si="3118"/>
        <v>0</v>
      </c>
      <c r="AD932" s="769">
        <f t="shared" si="3118"/>
        <v>2250</v>
      </c>
      <c r="AE932" s="769">
        <f t="shared" si="3118"/>
        <v>0</v>
      </c>
      <c r="AF932" s="769"/>
      <c r="AG932" s="769"/>
      <c r="AH932" s="769"/>
      <c r="AI932" s="769"/>
      <c r="AJ932" s="769"/>
      <c r="AK932" s="768"/>
      <c r="AL932" s="769">
        <f t="shared" ref="AL932:AW932" si="3119">SUM(AL241)</f>
        <v>12500</v>
      </c>
      <c r="AM932" s="769">
        <f t="shared" si="3119"/>
        <v>0</v>
      </c>
      <c r="AN932" s="769">
        <f t="shared" si="3119"/>
        <v>0</v>
      </c>
      <c r="AO932" s="769">
        <f t="shared" si="3119"/>
        <v>7000</v>
      </c>
      <c r="AP932" s="769">
        <f t="shared" si="3119"/>
        <v>15000</v>
      </c>
      <c r="AQ932" s="769">
        <f t="shared" si="3119"/>
        <v>14400</v>
      </c>
      <c r="AR932" s="769">
        <f t="shared" si="3119"/>
        <v>0</v>
      </c>
      <c r="AS932" s="769">
        <f t="shared" si="3119"/>
        <v>0</v>
      </c>
      <c r="AT932" s="769">
        <f t="shared" si="3119"/>
        <v>7500</v>
      </c>
      <c r="AU932" s="769">
        <f t="shared" si="3119"/>
        <v>0</v>
      </c>
      <c r="AV932" s="769">
        <f t="shared" si="3119"/>
        <v>0</v>
      </c>
      <c r="AW932" s="769">
        <f t="shared" si="3119"/>
        <v>0</v>
      </c>
      <c r="AX932" s="769"/>
      <c r="AY932" s="769"/>
      <c r="AZ932" s="769"/>
      <c r="BA932" s="769"/>
      <c r="BB932" s="769"/>
      <c r="BC932" s="768"/>
      <c r="BD932" s="769">
        <f t="shared" ref="BD932:BO932" si="3120">SUM(BD241)</f>
        <v>60000</v>
      </c>
      <c r="BE932" s="769">
        <f t="shared" si="3120"/>
        <v>22500</v>
      </c>
      <c r="BF932" s="769">
        <f t="shared" si="3120"/>
        <v>0</v>
      </c>
      <c r="BG932" s="769">
        <f t="shared" si="3120"/>
        <v>0</v>
      </c>
      <c r="BH932" s="769">
        <f t="shared" si="3120"/>
        <v>0</v>
      </c>
      <c r="BI932" s="769">
        <f t="shared" si="3120"/>
        <v>75000</v>
      </c>
      <c r="BJ932" s="769">
        <f t="shared" si="3120"/>
        <v>0</v>
      </c>
      <c r="BK932" s="769">
        <f t="shared" si="3120"/>
        <v>12000</v>
      </c>
      <c r="BL932" s="769">
        <f t="shared" si="3120"/>
        <v>52000</v>
      </c>
      <c r="BM932" s="769">
        <f t="shared" si="3120"/>
        <v>0</v>
      </c>
      <c r="BN932" s="769">
        <f t="shared" si="3120"/>
        <v>0</v>
      </c>
      <c r="BO932" s="769">
        <f t="shared" si="3120"/>
        <v>56000</v>
      </c>
      <c r="BP932" s="769"/>
      <c r="BQ932" s="769"/>
      <c r="BR932" s="769"/>
      <c r="BS932" s="769"/>
      <c r="BT932" s="769"/>
      <c r="BU932" s="768"/>
      <c r="BV932" s="769">
        <f>SUM(BV241)</f>
        <v>0</v>
      </c>
      <c r="BW932" s="769">
        <f>SUM(BW241)</f>
        <v>0</v>
      </c>
      <c r="BX932" s="769">
        <f>SUM(BX241)</f>
        <v>7500</v>
      </c>
      <c r="BY932" s="769">
        <f>SUM(BY241)</f>
        <v>15000</v>
      </c>
      <c r="BZ932" s="578">
        <f t="shared" si="3091"/>
        <v>0</v>
      </c>
      <c r="CA932" s="578">
        <f t="shared" si="3092"/>
        <v>24.95999999999999</v>
      </c>
      <c r="CB932" s="578">
        <f t="shared" si="3093"/>
        <v>4140</v>
      </c>
      <c r="CC932" s="578">
        <f t="shared" si="3094"/>
        <v>20250</v>
      </c>
      <c r="CD932" s="1069">
        <f t="shared" ref="CD932:CD960" si="3121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070">
        <f t="shared" ref="CE932:CO947" si="3122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070">
        <f t="shared" si="3122"/>
        <v>0</v>
      </c>
      <c r="CG932" s="1070">
        <f t="shared" si="3122"/>
        <v>0</v>
      </c>
      <c r="CH932" s="1070">
        <f t="shared" si="3122"/>
        <v>0</v>
      </c>
      <c r="CI932" s="1071">
        <f t="shared" si="3122"/>
        <v>0</v>
      </c>
      <c r="CJ932" s="1071">
        <f t="shared" si="3122"/>
        <v>12000</v>
      </c>
      <c r="CK932" s="1070">
        <f t="shared" si="3122"/>
        <v>22500</v>
      </c>
      <c r="CL932" s="1070">
        <f t="shared" si="3122"/>
        <v>52000</v>
      </c>
      <c r="CM932" s="1070">
        <f t="shared" si="3122"/>
        <v>56000</v>
      </c>
      <c r="CN932" s="1070">
        <f t="shared" si="3122"/>
        <v>60000</v>
      </c>
      <c r="CO932" s="1069">
        <f t="shared" si="3122"/>
        <v>75000</v>
      </c>
      <c r="CP932" s="532" t="str">
        <f t="shared" si="3096"/>
        <v/>
      </c>
      <c r="CQ932" s="533" t="str">
        <f t="shared" si="3097"/>
        <v/>
      </c>
      <c r="CR932" s="534" t="str">
        <f t="shared" si="3098"/>
        <v/>
      </c>
      <c r="CS932" s="534">
        <f t="shared" si="3099"/>
        <v>0</v>
      </c>
      <c r="CT932" s="534">
        <f t="shared" si="3100"/>
        <v>0</v>
      </c>
      <c r="CU932" s="534">
        <f t="shared" si="3101"/>
        <v>0</v>
      </c>
      <c r="CV932" s="534">
        <f t="shared" si="3102"/>
        <v>0</v>
      </c>
      <c r="CW932" s="535">
        <f t="shared" si="3103"/>
        <v>0</v>
      </c>
      <c r="CX932" s="535">
        <f t="shared" si="3104"/>
        <v>0</v>
      </c>
      <c r="CY932" s="535">
        <f t="shared" si="3105"/>
        <v>12000</v>
      </c>
      <c r="CZ932" s="534">
        <f t="shared" si="3106"/>
        <v>22500</v>
      </c>
      <c r="DA932" s="534">
        <f t="shared" si="3107"/>
        <v>52000</v>
      </c>
      <c r="DB932" s="534">
        <f t="shared" si="3108"/>
        <v>56000</v>
      </c>
      <c r="DC932" s="534">
        <f t="shared" si="3109"/>
        <v>60000</v>
      </c>
      <c r="DD932" s="534">
        <f t="shared" si="3110"/>
        <v>75000</v>
      </c>
      <c r="DE932" s="533" t="str">
        <f t="shared" si="3111"/>
        <v/>
      </c>
      <c r="DF932" s="532" t="str">
        <f t="shared" si="3112"/>
        <v/>
      </c>
      <c r="DG932" s="631">
        <f t="shared" si="3113"/>
        <v>12</v>
      </c>
      <c r="DH932" s="96">
        <f t="shared" si="3114"/>
        <v>12</v>
      </c>
      <c r="DI932" s="96">
        <f t="shared" si="3115"/>
        <v>12</v>
      </c>
      <c r="DJ932" s="96">
        <f t="shared" si="3116"/>
        <v>12</v>
      </c>
      <c r="DK932" s="467"/>
      <c r="DL932" s="599"/>
      <c r="DM932" s="599"/>
      <c r="DN932" s="599"/>
      <c r="DO932" s="599"/>
      <c r="DP932" s="599"/>
      <c r="DQ932" s="599"/>
      <c r="DR932" s="599"/>
      <c r="DS932" s="790"/>
      <c r="DT932" s="468"/>
    </row>
    <row r="933" spans="1:124" s="470" customFormat="1" ht="15.75" customHeight="1">
      <c r="A933" s="778" t="str">
        <f>A244</f>
        <v>Tomato</v>
      </c>
      <c r="B933" s="769">
        <f t="shared" ref="B933:M933" si="3123">SUM(B248)</f>
        <v>0</v>
      </c>
      <c r="C933" s="769">
        <f t="shared" si="3123"/>
        <v>0</v>
      </c>
      <c r="D933" s="769">
        <f t="shared" si="3123"/>
        <v>0</v>
      </c>
      <c r="E933" s="769">
        <f t="shared" si="3123"/>
        <v>0</v>
      </c>
      <c r="F933" s="769">
        <f t="shared" si="3123"/>
        <v>0</v>
      </c>
      <c r="G933" s="769">
        <f t="shared" si="3123"/>
        <v>0</v>
      </c>
      <c r="H933" s="769">
        <f t="shared" si="3123"/>
        <v>0</v>
      </c>
      <c r="I933" s="769">
        <f t="shared" si="3123"/>
        <v>0</v>
      </c>
      <c r="J933" s="769">
        <f t="shared" si="3123"/>
        <v>300</v>
      </c>
      <c r="K933" s="769">
        <f t="shared" si="3123"/>
        <v>0</v>
      </c>
      <c r="L933" s="769">
        <f t="shared" si="3123"/>
        <v>0</v>
      </c>
      <c r="M933" s="769">
        <f t="shared" si="3123"/>
        <v>0</v>
      </c>
      <c r="N933" s="769"/>
      <c r="O933" s="769"/>
      <c r="P933" s="769"/>
      <c r="Q933" s="769"/>
      <c r="R933" s="769"/>
      <c r="S933" s="768"/>
      <c r="T933" s="769">
        <f t="shared" ref="T933:AE933" si="3124">SUM(T248)</f>
        <v>0</v>
      </c>
      <c r="U933" s="769">
        <f t="shared" si="3124"/>
        <v>0</v>
      </c>
      <c r="V933" s="769">
        <f t="shared" si="3124"/>
        <v>0</v>
      </c>
      <c r="W933" s="769">
        <f t="shared" si="3124"/>
        <v>0</v>
      </c>
      <c r="X933" s="769">
        <f t="shared" si="3124"/>
        <v>0</v>
      </c>
      <c r="Y933" s="769">
        <f t="shared" si="3124"/>
        <v>0</v>
      </c>
      <c r="Z933" s="769">
        <f t="shared" si="3124"/>
        <v>0</v>
      </c>
      <c r="AA933" s="769">
        <f t="shared" si="3124"/>
        <v>0</v>
      </c>
      <c r="AB933" s="769">
        <f t="shared" si="3124"/>
        <v>1050</v>
      </c>
      <c r="AC933" s="769">
        <f t="shared" si="3124"/>
        <v>0</v>
      </c>
      <c r="AD933" s="769">
        <f t="shared" si="3124"/>
        <v>0</v>
      </c>
      <c r="AE933" s="769">
        <f t="shared" si="3124"/>
        <v>192</v>
      </c>
      <c r="AF933" s="769"/>
      <c r="AG933" s="769"/>
      <c r="AH933" s="769"/>
      <c r="AI933" s="769"/>
      <c r="AJ933" s="769"/>
      <c r="AK933" s="768"/>
      <c r="AL933" s="769">
        <f t="shared" ref="AL933:AW933" si="3125">SUM(AL248)</f>
        <v>2970</v>
      </c>
      <c r="AM933" s="769">
        <f t="shared" si="3125"/>
        <v>0</v>
      </c>
      <c r="AN933" s="769">
        <f t="shared" si="3125"/>
        <v>0</v>
      </c>
      <c r="AO933" s="769">
        <f t="shared" si="3125"/>
        <v>960</v>
      </c>
      <c r="AP933" s="769">
        <f t="shared" si="3125"/>
        <v>1000</v>
      </c>
      <c r="AQ933" s="769">
        <f t="shared" si="3125"/>
        <v>150</v>
      </c>
      <c r="AR933" s="769">
        <f t="shared" si="3125"/>
        <v>0</v>
      </c>
      <c r="AS933" s="769">
        <f t="shared" si="3125"/>
        <v>0</v>
      </c>
      <c r="AT933" s="769">
        <f t="shared" si="3125"/>
        <v>3000</v>
      </c>
      <c r="AU933" s="769">
        <f t="shared" si="3125"/>
        <v>0</v>
      </c>
      <c r="AV933" s="769">
        <f t="shared" si="3125"/>
        <v>0</v>
      </c>
      <c r="AW933" s="769">
        <f t="shared" si="3125"/>
        <v>0</v>
      </c>
      <c r="AX933" s="769"/>
      <c r="AY933" s="769"/>
      <c r="AZ933" s="769"/>
      <c r="BA933" s="769"/>
      <c r="BB933" s="769"/>
      <c r="BC933" s="768"/>
      <c r="BD933" s="769">
        <f t="shared" ref="BD933:BO933" si="3126">SUM(BD248)</f>
        <v>0</v>
      </c>
      <c r="BE933" s="769">
        <f t="shared" si="3126"/>
        <v>0</v>
      </c>
      <c r="BF933" s="769">
        <f t="shared" si="3126"/>
        <v>0</v>
      </c>
      <c r="BG933" s="769">
        <f t="shared" si="3126"/>
        <v>0</v>
      </c>
      <c r="BH933" s="769">
        <f t="shared" si="3126"/>
        <v>0</v>
      </c>
      <c r="BI933" s="769">
        <f t="shared" si="3126"/>
        <v>0</v>
      </c>
      <c r="BJ933" s="769">
        <f t="shared" si="3126"/>
        <v>0</v>
      </c>
      <c r="BK933" s="769">
        <f t="shared" si="3126"/>
        <v>0</v>
      </c>
      <c r="BL933" s="769">
        <f t="shared" si="3126"/>
        <v>8100</v>
      </c>
      <c r="BM933" s="769">
        <f t="shared" si="3126"/>
        <v>0</v>
      </c>
      <c r="BN933" s="769">
        <f t="shared" si="3126"/>
        <v>600</v>
      </c>
      <c r="BO933" s="769">
        <f t="shared" si="3126"/>
        <v>0</v>
      </c>
      <c r="BP933" s="769"/>
      <c r="BQ933" s="769"/>
      <c r="BR933" s="769"/>
      <c r="BS933" s="769"/>
      <c r="BT933" s="769"/>
      <c r="BU933" s="768"/>
      <c r="BV933" s="769">
        <f>SUM(BV248)</f>
        <v>150</v>
      </c>
      <c r="BW933" s="769">
        <f>SUM(BW248)</f>
        <v>480</v>
      </c>
      <c r="BX933" s="769">
        <f>SUM(BX248)</f>
        <v>300</v>
      </c>
      <c r="BY933" s="769">
        <f>SUM(BY248)</f>
        <v>600</v>
      </c>
      <c r="BZ933" s="578">
        <f t="shared" si="3091"/>
        <v>0</v>
      </c>
      <c r="CA933" s="578">
        <f t="shared" si="3092"/>
        <v>19.2</v>
      </c>
      <c r="CB933" s="578">
        <f t="shared" si="3093"/>
        <v>508</v>
      </c>
      <c r="CC933" s="578">
        <f t="shared" si="3094"/>
        <v>60</v>
      </c>
      <c r="CD933" s="1069">
        <f t="shared" si="3121"/>
        <v>0</v>
      </c>
      <c r="CE933" s="1070">
        <f t="shared" si="3122"/>
        <v>0</v>
      </c>
      <c r="CF933" s="1070">
        <f t="shared" si="3122"/>
        <v>0</v>
      </c>
      <c r="CG933" s="1070">
        <f t="shared" si="3122"/>
        <v>0</v>
      </c>
      <c r="CH933" s="1070">
        <f t="shared" si="3122"/>
        <v>0</v>
      </c>
      <c r="CI933" s="1071">
        <f t="shared" si="3122"/>
        <v>0</v>
      </c>
      <c r="CJ933" s="1071">
        <f t="shared" si="3122"/>
        <v>0</v>
      </c>
      <c r="CK933" s="1070">
        <f t="shared" si="3122"/>
        <v>0</v>
      </c>
      <c r="CL933" s="1070">
        <f t="shared" si="3122"/>
        <v>0</v>
      </c>
      <c r="CM933" s="1070">
        <f t="shared" si="3122"/>
        <v>0</v>
      </c>
      <c r="CN933" s="1070">
        <f t="shared" si="3122"/>
        <v>600</v>
      </c>
      <c r="CO933" s="1069">
        <f t="shared" si="3122"/>
        <v>8100</v>
      </c>
      <c r="CP933" s="532" t="str">
        <f t="shared" si="3096"/>
        <v/>
      </c>
      <c r="CQ933" s="533" t="str">
        <f t="shared" si="3097"/>
        <v/>
      </c>
      <c r="CR933" s="534" t="str">
        <f t="shared" si="3098"/>
        <v/>
      </c>
      <c r="CS933" s="534">
        <f t="shared" si="3099"/>
        <v>0</v>
      </c>
      <c r="CT933" s="534">
        <f t="shared" si="3100"/>
        <v>0</v>
      </c>
      <c r="CU933" s="534">
        <f t="shared" si="3101"/>
        <v>0</v>
      </c>
      <c r="CV933" s="534">
        <f t="shared" si="3102"/>
        <v>0</v>
      </c>
      <c r="CW933" s="535">
        <f t="shared" si="3103"/>
        <v>0</v>
      </c>
      <c r="CX933" s="535">
        <f t="shared" si="3104"/>
        <v>0</v>
      </c>
      <c r="CY933" s="535">
        <f t="shared" si="3105"/>
        <v>0</v>
      </c>
      <c r="CZ933" s="534">
        <f t="shared" si="3106"/>
        <v>0</v>
      </c>
      <c r="DA933" s="534">
        <f t="shared" si="3107"/>
        <v>0</v>
      </c>
      <c r="DB933" s="534">
        <f t="shared" si="3108"/>
        <v>0</v>
      </c>
      <c r="DC933" s="534">
        <f t="shared" si="3109"/>
        <v>600</v>
      </c>
      <c r="DD933" s="534">
        <f t="shared" si="3110"/>
        <v>8100</v>
      </c>
      <c r="DE933" s="533" t="str">
        <f t="shared" si="3111"/>
        <v/>
      </c>
      <c r="DF933" s="532" t="str">
        <f t="shared" si="3112"/>
        <v/>
      </c>
      <c r="DG933" s="631">
        <f t="shared" si="3113"/>
        <v>12</v>
      </c>
      <c r="DH933" s="96">
        <f t="shared" si="3114"/>
        <v>12</v>
      </c>
      <c r="DI933" s="96">
        <f t="shared" si="3115"/>
        <v>12</v>
      </c>
      <c r="DJ933" s="96">
        <f t="shared" si="3116"/>
        <v>12</v>
      </c>
      <c r="DK933" s="467"/>
      <c r="DL933" s="599"/>
      <c r="DM933" s="599"/>
      <c r="DN933" s="599"/>
      <c r="DO933" s="599"/>
      <c r="DP933" s="599"/>
      <c r="DQ933" s="599"/>
      <c r="DR933" s="599"/>
      <c r="DS933" s="790"/>
      <c r="DT933" s="468"/>
    </row>
    <row r="934" spans="1:124" s="470" customFormat="1" ht="15.75" customHeight="1">
      <c r="A934" s="598" t="str">
        <f>A251</f>
        <v>Onions</v>
      </c>
      <c r="B934" s="769">
        <f t="shared" ref="B934:M934" si="3127">SUM(B255)</f>
        <v>0</v>
      </c>
      <c r="C934" s="769">
        <f t="shared" si="3127"/>
        <v>0</v>
      </c>
      <c r="D934" s="769">
        <f t="shared" si="3127"/>
        <v>0</v>
      </c>
      <c r="E934" s="769">
        <f t="shared" si="3127"/>
        <v>0</v>
      </c>
      <c r="F934" s="769">
        <f t="shared" si="3127"/>
        <v>0</v>
      </c>
      <c r="G934" s="769">
        <f t="shared" si="3127"/>
        <v>0</v>
      </c>
      <c r="H934" s="769">
        <f t="shared" si="3127"/>
        <v>0</v>
      </c>
      <c r="I934" s="769">
        <f t="shared" si="3127"/>
        <v>0</v>
      </c>
      <c r="J934" s="769">
        <f t="shared" si="3127"/>
        <v>90</v>
      </c>
      <c r="K934" s="769">
        <f t="shared" si="3127"/>
        <v>0</v>
      </c>
      <c r="L934" s="769">
        <f t="shared" si="3127"/>
        <v>0</v>
      </c>
      <c r="M934" s="769">
        <f t="shared" si="3127"/>
        <v>0</v>
      </c>
      <c r="N934" s="769"/>
      <c r="O934" s="769"/>
      <c r="P934" s="769"/>
      <c r="Q934" s="769"/>
      <c r="R934" s="769"/>
      <c r="S934" s="768"/>
      <c r="T934" s="769">
        <f t="shared" ref="T934:AE934" si="3128">SUM(T255)</f>
        <v>0</v>
      </c>
      <c r="U934" s="769">
        <f t="shared" si="3128"/>
        <v>0</v>
      </c>
      <c r="V934" s="769">
        <f t="shared" si="3128"/>
        <v>0</v>
      </c>
      <c r="W934" s="769">
        <f t="shared" si="3128"/>
        <v>0</v>
      </c>
      <c r="X934" s="769">
        <f t="shared" si="3128"/>
        <v>0</v>
      </c>
      <c r="Y934" s="769">
        <f t="shared" si="3128"/>
        <v>0</v>
      </c>
      <c r="Z934" s="769">
        <f t="shared" si="3128"/>
        <v>0</v>
      </c>
      <c r="AA934" s="769">
        <f t="shared" si="3128"/>
        <v>0</v>
      </c>
      <c r="AB934" s="769">
        <f t="shared" si="3128"/>
        <v>0</v>
      </c>
      <c r="AC934" s="769">
        <f t="shared" si="3128"/>
        <v>300</v>
      </c>
      <c r="AD934" s="769">
        <f t="shared" si="3128"/>
        <v>0</v>
      </c>
      <c r="AE934" s="769">
        <f t="shared" si="3128"/>
        <v>200</v>
      </c>
      <c r="AF934" s="769"/>
      <c r="AG934" s="769"/>
      <c r="AH934" s="769"/>
      <c r="AI934" s="769"/>
      <c r="AJ934" s="769"/>
      <c r="AK934" s="768"/>
      <c r="AL934" s="769">
        <f t="shared" ref="AL934:AW934" si="3129">SUM(AL255)</f>
        <v>40</v>
      </c>
      <c r="AM934" s="769">
        <f t="shared" si="3129"/>
        <v>50</v>
      </c>
      <c r="AN934" s="769">
        <f t="shared" si="3129"/>
        <v>0</v>
      </c>
      <c r="AO934" s="769">
        <f t="shared" si="3129"/>
        <v>20</v>
      </c>
      <c r="AP934" s="769">
        <f t="shared" si="3129"/>
        <v>180</v>
      </c>
      <c r="AQ934" s="769">
        <f t="shared" si="3129"/>
        <v>1000</v>
      </c>
      <c r="AR934" s="769">
        <f t="shared" si="3129"/>
        <v>950</v>
      </c>
      <c r="AS934" s="769">
        <f t="shared" si="3129"/>
        <v>0</v>
      </c>
      <c r="AT934" s="769">
        <f t="shared" si="3129"/>
        <v>0</v>
      </c>
      <c r="AU934" s="769">
        <f t="shared" si="3129"/>
        <v>0</v>
      </c>
      <c r="AV934" s="769">
        <f t="shared" si="3129"/>
        <v>0</v>
      </c>
      <c r="AW934" s="769">
        <f t="shared" si="3129"/>
        <v>0</v>
      </c>
      <c r="AX934" s="769"/>
      <c r="AY934" s="769"/>
      <c r="AZ934" s="769"/>
      <c r="BA934" s="769"/>
      <c r="BB934" s="769"/>
      <c r="BC934" s="768"/>
      <c r="BD934" s="769">
        <f t="shared" ref="BD934:BO934" si="3130">SUM(BD255)</f>
        <v>1600</v>
      </c>
      <c r="BE934" s="769">
        <f t="shared" si="3130"/>
        <v>360</v>
      </c>
      <c r="BF934" s="769">
        <f t="shared" si="3130"/>
        <v>0</v>
      </c>
      <c r="BG934" s="769">
        <f t="shared" si="3130"/>
        <v>0</v>
      </c>
      <c r="BH934" s="769">
        <f t="shared" si="3130"/>
        <v>0</v>
      </c>
      <c r="BI934" s="769">
        <f t="shared" si="3130"/>
        <v>300</v>
      </c>
      <c r="BJ934" s="769">
        <f t="shared" si="3130"/>
        <v>0</v>
      </c>
      <c r="BK934" s="769">
        <f t="shared" si="3130"/>
        <v>0</v>
      </c>
      <c r="BL934" s="769">
        <f t="shared" si="3130"/>
        <v>12500</v>
      </c>
      <c r="BM934" s="769">
        <f t="shared" si="3130"/>
        <v>0</v>
      </c>
      <c r="BN934" s="769">
        <f t="shared" si="3130"/>
        <v>800</v>
      </c>
      <c r="BO934" s="769">
        <f t="shared" si="3130"/>
        <v>3400</v>
      </c>
      <c r="BP934" s="769"/>
      <c r="BQ934" s="769"/>
      <c r="BR934" s="769"/>
      <c r="BS934" s="769"/>
      <c r="BT934" s="769"/>
      <c r="BU934" s="768"/>
      <c r="BV934" s="769">
        <f>SUM(BV255)</f>
        <v>460</v>
      </c>
      <c r="BW934" s="769">
        <f>SUM(BW255)</f>
        <v>1000</v>
      </c>
      <c r="BX934" s="769">
        <f>SUM(BX255)</f>
        <v>780</v>
      </c>
      <c r="BY934" s="769">
        <f>SUM(BY255)</f>
        <v>580</v>
      </c>
      <c r="BZ934" s="578">
        <f t="shared" si="3091"/>
        <v>0</v>
      </c>
      <c r="CA934" s="578">
        <f t="shared" si="3092"/>
        <v>20</v>
      </c>
      <c r="CB934" s="578">
        <f t="shared" si="3093"/>
        <v>124</v>
      </c>
      <c r="CC934" s="578">
        <f t="shared" si="3094"/>
        <v>646</v>
      </c>
      <c r="CD934" s="1069">
        <f t="shared" si="3121"/>
        <v>0</v>
      </c>
      <c r="CE934" s="1070">
        <f t="shared" si="3122"/>
        <v>0</v>
      </c>
      <c r="CF934" s="1070">
        <f t="shared" si="3122"/>
        <v>0</v>
      </c>
      <c r="CG934" s="1070">
        <f t="shared" si="3122"/>
        <v>0</v>
      </c>
      <c r="CH934" s="1070">
        <f t="shared" si="3122"/>
        <v>0</v>
      </c>
      <c r="CI934" s="1071">
        <f t="shared" si="3122"/>
        <v>0</v>
      </c>
      <c r="CJ934" s="1071">
        <f t="shared" si="3122"/>
        <v>300</v>
      </c>
      <c r="CK934" s="1070">
        <f t="shared" si="3122"/>
        <v>360</v>
      </c>
      <c r="CL934" s="1070">
        <f t="shared" si="3122"/>
        <v>800</v>
      </c>
      <c r="CM934" s="1070">
        <f t="shared" si="3122"/>
        <v>1600</v>
      </c>
      <c r="CN934" s="1070">
        <f t="shared" si="3122"/>
        <v>3400</v>
      </c>
      <c r="CO934" s="1069">
        <f t="shared" si="3122"/>
        <v>12500</v>
      </c>
      <c r="CP934" s="532" t="str">
        <f t="shared" si="3096"/>
        <v/>
      </c>
      <c r="CQ934" s="533" t="str">
        <f t="shared" si="3097"/>
        <v/>
      </c>
      <c r="CR934" s="534" t="str">
        <f t="shared" si="3098"/>
        <v/>
      </c>
      <c r="CS934" s="534">
        <f t="shared" si="3099"/>
        <v>0</v>
      </c>
      <c r="CT934" s="534">
        <f t="shared" si="3100"/>
        <v>0</v>
      </c>
      <c r="CU934" s="534">
        <f t="shared" si="3101"/>
        <v>0</v>
      </c>
      <c r="CV934" s="534">
        <f t="shared" si="3102"/>
        <v>0</v>
      </c>
      <c r="CW934" s="535">
        <f t="shared" si="3103"/>
        <v>0</v>
      </c>
      <c r="CX934" s="535">
        <f t="shared" si="3104"/>
        <v>0</v>
      </c>
      <c r="CY934" s="535">
        <f t="shared" si="3105"/>
        <v>300</v>
      </c>
      <c r="CZ934" s="534">
        <f t="shared" si="3106"/>
        <v>360</v>
      </c>
      <c r="DA934" s="534">
        <f t="shared" si="3107"/>
        <v>800</v>
      </c>
      <c r="DB934" s="534">
        <f t="shared" si="3108"/>
        <v>1600</v>
      </c>
      <c r="DC934" s="534">
        <f t="shared" si="3109"/>
        <v>3400</v>
      </c>
      <c r="DD934" s="534">
        <f t="shared" si="3110"/>
        <v>12500</v>
      </c>
      <c r="DE934" s="533" t="str">
        <f t="shared" si="3111"/>
        <v/>
      </c>
      <c r="DF934" s="532" t="str">
        <f t="shared" si="3112"/>
        <v/>
      </c>
      <c r="DG934" s="631">
        <f t="shared" si="3113"/>
        <v>12</v>
      </c>
      <c r="DH934" s="96">
        <f t="shared" si="3114"/>
        <v>12</v>
      </c>
      <c r="DI934" s="96">
        <f t="shared" si="3115"/>
        <v>12</v>
      </c>
      <c r="DJ934" s="96">
        <f t="shared" si="3116"/>
        <v>12</v>
      </c>
      <c r="DK934" s="467"/>
      <c r="DL934" s="599"/>
      <c r="DM934" s="599"/>
      <c r="DN934" s="599"/>
      <c r="DO934" s="599"/>
      <c r="DP934" s="599"/>
      <c r="DQ934" s="599"/>
      <c r="DR934" s="599"/>
      <c r="DS934" s="790"/>
      <c r="DT934" s="468"/>
    </row>
    <row r="935" spans="1:124" s="470" customFormat="1" ht="15.75" customHeight="1">
      <c r="A935" s="598" t="str">
        <f>A258</f>
        <v>Beetroot</v>
      </c>
      <c r="B935" s="769">
        <f t="shared" ref="B935:M935" si="3131">SUM(B262)</f>
        <v>0</v>
      </c>
      <c r="C935" s="769">
        <f t="shared" si="3131"/>
        <v>0</v>
      </c>
      <c r="D935" s="769">
        <f t="shared" si="3131"/>
        <v>0</v>
      </c>
      <c r="E935" s="769">
        <f t="shared" si="3131"/>
        <v>0</v>
      </c>
      <c r="F935" s="769">
        <f t="shared" si="3131"/>
        <v>0</v>
      </c>
      <c r="G935" s="769">
        <f t="shared" si="3131"/>
        <v>0</v>
      </c>
      <c r="H935" s="769">
        <f t="shared" si="3131"/>
        <v>0</v>
      </c>
      <c r="I935" s="769">
        <f t="shared" si="3131"/>
        <v>0</v>
      </c>
      <c r="J935" s="769">
        <f t="shared" si="3131"/>
        <v>100</v>
      </c>
      <c r="K935" s="769">
        <f t="shared" si="3131"/>
        <v>0</v>
      </c>
      <c r="L935" s="769">
        <f t="shared" si="3131"/>
        <v>0</v>
      </c>
      <c r="M935" s="769">
        <f t="shared" si="3131"/>
        <v>0</v>
      </c>
      <c r="N935" s="769"/>
      <c r="O935" s="769"/>
      <c r="P935" s="769"/>
      <c r="Q935" s="769"/>
      <c r="R935" s="769"/>
      <c r="S935" s="768"/>
      <c r="T935" s="769">
        <f t="shared" ref="T935:AE935" si="3132">SUM(T262)</f>
        <v>0</v>
      </c>
      <c r="U935" s="769">
        <f t="shared" si="3132"/>
        <v>0</v>
      </c>
      <c r="V935" s="769">
        <f t="shared" si="3132"/>
        <v>0</v>
      </c>
      <c r="W935" s="769">
        <f t="shared" si="3132"/>
        <v>0</v>
      </c>
      <c r="X935" s="769">
        <f t="shared" si="3132"/>
        <v>0</v>
      </c>
      <c r="Y935" s="769">
        <f t="shared" si="3132"/>
        <v>40</v>
      </c>
      <c r="Z935" s="769">
        <f t="shared" si="3132"/>
        <v>0</v>
      </c>
      <c r="AA935" s="769">
        <f t="shared" si="3132"/>
        <v>0</v>
      </c>
      <c r="AB935" s="769">
        <f t="shared" si="3132"/>
        <v>200</v>
      </c>
      <c r="AC935" s="769">
        <f t="shared" si="3132"/>
        <v>0</v>
      </c>
      <c r="AD935" s="769">
        <f t="shared" si="3132"/>
        <v>0</v>
      </c>
      <c r="AE935" s="769">
        <f t="shared" si="3132"/>
        <v>0</v>
      </c>
      <c r="AF935" s="769"/>
      <c r="AG935" s="769"/>
      <c r="AH935" s="769"/>
      <c r="AI935" s="769"/>
      <c r="AJ935" s="769"/>
      <c r="AK935" s="768"/>
      <c r="AL935" s="769">
        <f t="shared" ref="AL935:AW935" si="3133">SUM(AL262)</f>
        <v>300</v>
      </c>
      <c r="AM935" s="769">
        <f t="shared" si="3133"/>
        <v>20</v>
      </c>
      <c r="AN935" s="769">
        <f t="shared" si="3133"/>
        <v>0</v>
      </c>
      <c r="AO935" s="769">
        <f t="shared" si="3133"/>
        <v>0</v>
      </c>
      <c r="AP935" s="769">
        <f t="shared" si="3133"/>
        <v>750</v>
      </c>
      <c r="AQ935" s="769">
        <f t="shared" si="3133"/>
        <v>0</v>
      </c>
      <c r="AR935" s="769">
        <f t="shared" si="3133"/>
        <v>0</v>
      </c>
      <c r="AS935" s="769">
        <f t="shared" si="3133"/>
        <v>0</v>
      </c>
      <c r="AT935" s="769">
        <f t="shared" si="3133"/>
        <v>0</v>
      </c>
      <c r="AU935" s="769">
        <f t="shared" si="3133"/>
        <v>0</v>
      </c>
      <c r="AV935" s="769">
        <f t="shared" si="3133"/>
        <v>0</v>
      </c>
      <c r="AW935" s="769">
        <f t="shared" si="3133"/>
        <v>0</v>
      </c>
      <c r="AX935" s="769"/>
      <c r="AY935" s="769"/>
      <c r="AZ935" s="769"/>
      <c r="BA935" s="769"/>
      <c r="BB935" s="769"/>
      <c r="BC935" s="768"/>
      <c r="BD935" s="769">
        <f t="shared" ref="BD935:BO935" si="3134">SUM(BD262)</f>
        <v>1000</v>
      </c>
      <c r="BE935" s="769">
        <f t="shared" si="3134"/>
        <v>0</v>
      </c>
      <c r="BF935" s="769">
        <f t="shared" si="3134"/>
        <v>600</v>
      </c>
      <c r="BG935" s="769">
        <f t="shared" si="3134"/>
        <v>500</v>
      </c>
      <c r="BH935" s="769">
        <f t="shared" si="3134"/>
        <v>0</v>
      </c>
      <c r="BI935" s="769">
        <f t="shared" si="3134"/>
        <v>0</v>
      </c>
      <c r="BJ935" s="769">
        <f t="shared" si="3134"/>
        <v>0</v>
      </c>
      <c r="BK935" s="769">
        <f t="shared" si="3134"/>
        <v>0</v>
      </c>
      <c r="BL935" s="769">
        <f t="shared" si="3134"/>
        <v>0</v>
      </c>
      <c r="BM935" s="769">
        <f t="shared" si="3134"/>
        <v>0</v>
      </c>
      <c r="BN935" s="769">
        <f t="shared" si="3134"/>
        <v>0</v>
      </c>
      <c r="BO935" s="769">
        <f t="shared" si="3134"/>
        <v>0</v>
      </c>
      <c r="BP935" s="769"/>
      <c r="BQ935" s="769"/>
      <c r="BR935" s="769"/>
      <c r="BS935" s="769"/>
      <c r="BT935" s="769"/>
      <c r="BU935" s="768"/>
      <c r="BV935" s="769">
        <f>SUM(BV262)</f>
        <v>0</v>
      </c>
      <c r="BW935" s="769">
        <f>SUM(BW262)</f>
        <v>50</v>
      </c>
      <c r="BX935" s="769">
        <f>SUM(BX262)</f>
        <v>300</v>
      </c>
      <c r="BY935" s="769">
        <f>SUM(BY262)</f>
        <v>600</v>
      </c>
      <c r="BZ935" s="578">
        <f t="shared" si="3091"/>
        <v>0</v>
      </c>
      <c r="CA935" s="578">
        <f t="shared" si="3092"/>
        <v>4</v>
      </c>
      <c r="CB935" s="578">
        <f t="shared" si="3093"/>
        <v>32</v>
      </c>
      <c r="CC935" s="578">
        <f t="shared" si="3094"/>
        <v>110</v>
      </c>
      <c r="CD935" s="1069">
        <f t="shared" si="3121"/>
        <v>0</v>
      </c>
      <c r="CE935" s="1070">
        <f t="shared" si="3122"/>
        <v>0</v>
      </c>
      <c r="CF935" s="1070">
        <f t="shared" si="3122"/>
        <v>0</v>
      </c>
      <c r="CG935" s="1070">
        <f t="shared" si="3122"/>
        <v>0</v>
      </c>
      <c r="CH935" s="1070">
        <f t="shared" si="3122"/>
        <v>0</v>
      </c>
      <c r="CI935" s="1071">
        <f t="shared" si="3122"/>
        <v>0</v>
      </c>
      <c r="CJ935" s="1071">
        <f t="shared" si="3122"/>
        <v>0</v>
      </c>
      <c r="CK935" s="1070">
        <f t="shared" si="3122"/>
        <v>0</v>
      </c>
      <c r="CL935" s="1070">
        <f t="shared" si="3122"/>
        <v>0</v>
      </c>
      <c r="CM935" s="1070">
        <f t="shared" si="3122"/>
        <v>500</v>
      </c>
      <c r="CN935" s="1070">
        <f t="shared" si="3122"/>
        <v>600</v>
      </c>
      <c r="CO935" s="1069">
        <f t="shared" si="3122"/>
        <v>1000</v>
      </c>
      <c r="CP935" s="532" t="str">
        <f t="shared" si="3096"/>
        <v/>
      </c>
      <c r="CQ935" s="533" t="str">
        <f t="shared" si="3097"/>
        <v/>
      </c>
      <c r="CR935" s="534" t="str">
        <f t="shared" si="3098"/>
        <v/>
      </c>
      <c r="CS935" s="534">
        <f t="shared" si="3099"/>
        <v>0</v>
      </c>
      <c r="CT935" s="534">
        <f t="shared" si="3100"/>
        <v>0</v>
      </c>
      <c r="CU935" s="534">
        <f t="shared" si="3101"/>
        <v>0</v>
      </c>
      <c r="CV935" s="534">
        <f t="shared" si="3102"/>
        <v>0</v>
      </c>
      <c r="CW935" s="535">
        <f t="shared" si="3103"/>
        <v>0</v>
      </c>
      <c r="CX935" s="535">
        <f t="shared" si="3104"/>
        <v>0</v>
      </c>
      <c r="CY935" s="535">
        <f t="shared" si="3105"/>
        <v>0</v>
      </c>
      <c r="CZ935" s="534">
        <f t="shared" si="3106"/>
        <v>0</v>
      </c>
      <c r="DA935" s="534">
        <f t="shared" si="3107"/>
        <v>0</v>
      </c>
      <c r="DB935" s="534">
        <f t="shared" si="3108"/>
        <v>500</v>
      </c>
      <c r="DC935" s="534">
        <f t="shared" si="3109"/>
        <v>600</v>
      </c>
      <c r="DD935" s="534">
        <f t="shared" si="3110"/>
        <v>1000</v>
      </c>
      <c r="DE935" s="533" t="str">
        <f t="shared" si="3111"/>
        <v/>
      </c>
      <c r="DF935" s="532" t="str">
        <f t="shared" si="3112"/>
        <v/>
      </c>
      <c r="DG935" s="631">
        <f t="shared" si="3113"/>
        <v>12</v>
      </c>
      <c r="DH935" s="96">
        <f t="shared" si="3114"/>
        <v>12</v>
      </c>
      <c r="DI935" s="96">
        <f t="shared" si="3115"/>
        <v>12</v>
      </c>
      <c r="DJ935" s="96">
        <f t="shared" si="3116"/>
        <v>12</v>
      </c>
      <c r="DK935" s="467"/>
      <c r="DL935" s="599"/>
      <c r="DM935" s="599"/>
      <c r="DN935" s="599"/>
      <c r="DO935" s="599"/>
      <c r="DP935" s="599"/>
      <c r="DQ935" s="599"/>
      <c r="DR935" s="599"/>
      <c r="DS935" s="790"/>
      <c r="DT935" s="468"/>
    </row>
    <row r="936" spans="1:124" s="470" customFormat="1" ht="15.75" customHeight="1">
      <c r="A936" s="598" t="str">
        <f>A265</f>
        <v>Cowpeas: kg produced</v>
      </c>
      <c r="B936" s="769">
        <f t="shared" ref="B936:M936" si="3135">SUM(B269)</f>
        <v>0</v>
      </c>
      <c r="C936" s="769">
        <f t="shared" si="3135"/>
        <v>0</v>
      </c>
      <c r="D936" s="769">
        <f t="shared" si="3135"/>
        <v>0</v>
      </c>
      <c r="E936" s="769">
        <f t="shared" si="3135"/>
        <v>0</v>
      </c>
      <c r="F936" s="769">
        <f t="shared" si="3135"/>
        <v>0</v>
      </c>
      <c r="G936" s="769">
        <f t="shared" si="3135"/>
        <v>0</v>
      </c>
      <c r="H936" s="769">
        <f t="shared" si="3135"/>
        <v>0</v>
      </c>
      <c r="I936" s="769">
        <f t="shared" si="3135"/>
        <v>0</v>
      </c>
      <c r="J936" s="769">
        <f t="shared" si="3135"/>
        <v>0</v>
      </c>
      <c r="K936" s="769">
        <f t="shared" si="3135"/>
        <v>0</v>
      </c>
      <c r="L936" s="769">
        <f t="shared" si="3135"/>
        <v>0</v>
      </c>
      <c r="M936" s="769">
        <f t="shared" si="3135"/>
        <v>0</v>
      </c>
      <c r="N936" s="769"/>
      <c r="O936" s="769"/>
      <c r="P936" s="769"/>
      <c r="Q936" s="769"/>
      <c r="R936" s="769"/>
      <c r="S936" s="768"/>
      <c r="T936" s="769">
        <f t="shared" ref="T936:AE936" si="3136">SUM(T269)</f>
        <v>0</v>
      </c>
      <c r="U936" s="769">
        <f t="shared" si="3136"/>
        <v>0</v>
      </c>
      <c r="V936" s="769">
        <f t="shared" si="3136"/>
        <v>0</v>
      </c>
      <c r="W936" s="769">
        <f t="shared" si="3136"/>
        <v>0</v>
      </c>
      <c r="X936" s="769">
        <f t="shared" si="3136"/>
        <v>0</v>
      </c>
      <c r="Y936" s="769">
        <f t="shared" si="3136"/>
        <v>0</v>
      </c>
      <c r="Z936" s="769">
        <f t="shared" si="3136"/>
        <v>0</v>
      </c>
      <c r="AA936" s="769">
        <f t="shared" si="3136"/>
        <v>0</v>
      </c>
      <c r="AB936" s="769">
        <f t="shared" si="3136"/>
        <v>70</v>
      </c>
      <c r="AC936" s="769">
        <f t="shared" si="3136"/>
        <v>0</v>
      </c>
      <c r="AD936" s="769">
        <f t="shared" si="3136"/>
        <v>0</v>
      </c>
      <c r="AE936" s="769">
        <f t="shared" si="3136"/>
        <v>0</v>
      </c>
      <c r="AF936" s="769"/>
      <c r="AG936" s="769"/>
      <c r="AH936" s="769"/>
      <c r="AI936" s="769"/>
      <c r="AJ936" s="769"/>
      <c r="AK936" s="768"/>
      <c r="AL936" s="769">
        <f t="shared" ref="AL936:AW936" si="3137">SUM(AL269)</f>
        <v>0</v>
      </c>
      <c r="AM936" s="769">
        <f t="shared" si="3137"/>
        <v>0</v>
      </c>
      <c r="AN936" s="769">
        <f t="shared" si="3137"/>
        <v>0</v>
      </c>
      <c r="AO936" s="769">
        <f t="shared" si="3137"/>
        <v>0</v>
      </c>
      <c r="AP936" s="769">
        <f t="shared" si="3137"/>
        <v>0</v>
      </c>
      <c r="AQ936" s="769">
        <f t="shared" si="3137"/>
        <v>0</v>
      </c>
      <c r="AR936" s="769">
        <f t="shared" si="3137"/>
        <v>0</v>
      </c>
      <c r="AS936" s="769">
        <f t="shared" si="3137"/>
        <v>0</v>
      </c>
      <c r="AT936" s="769">
        <f t="shared" si="3137"/>
        <v>0</v>
      </c>
      <c r="AU936" s="769">
        <f t="shared" si="3137"/>
        <v>0</v>
      </c>
      <c r="AV936" s="769">
        <f t="shared" si="3137"/>
        <v>0</v>
      </c>
      <c r="AW936" s="769">
        <f t="shared" si="3137"/>
        <v>0</v>
      </c>
      <c r="AX936" s="769"/>
      <c r="AY936" s="769"/>
      <c r="AZ936" s="769"/>
      <c r="BA936" s="769"/>
      <c r="BB936" s="769"/>
      <c r="BC936" s="768"/>
      <c r="BD936" s="769">
        <f t="shared" ref="BD936:BO936" si="3138">SUM(BD269)</f>
        <v>0</v>
      </c>
      <c r="BE936" s="769">
        <f t="shared" si="3138"/>
        <v>0</v>
      </c>
      <c r="BF936" s="769">
        <f t="shared" si="3138"/>
        <v>0</v>
      </c>
      <c r="BG936" s="769">
        <f t="shared" si="3138"/>
        <v>0</v>
      </c>
      <c r="BH936" s="769">
        <f t="shared" si="3138"/>
        <v>0</v>
      </c>
      <c r="BI936" s="769">
        <f t="shared" si="3138"/>
        <v>0</v>
      </c>
      <c r="BJ936" s="769">
        <f t="shared" si="3138"/>
        <v>0</v>
      </c>
      <c r="BK936" s="769">
        <f t="shared" si="3138"/>
        <v>9000</v>
      </c>
      <c r="BL936" s="769">
        <f t="shared" si="3138"/>
        <v>0</v>
      </c>
      <c r="BM936" s="769">
        <f t="shared" si="3138"/>
        <v>0</v>
      </c>
      <c r="BN936" s="769">
        <f t="shared" si="3138"/>
        <v>0</v>
      </c>
      <c r="BO936" s="769">
        <f t="shared" si="3138"/>
        <v>0</v>
      </c>
      <c r="BP936" s="769"/>
      <c r="BQ936" s="769"/>
      <c r="BR936" s="769"/>
      <c r="BS936" s="769"/>
      <c r="BT936" s="769"/>
      <c r="BU936" s="768"/>
      <c r="BV936" s="769">
        <f>SUM(BV269)</f>
        <v>0</v>
      </c>
      <c r="BW936" s="769">
        <f>SUM(BW269)</f>
        <v>0</v>
      </c>
      <c r="BX936" s="769">
        <f>SUM(BX269)</f>
        <v>0</v>
      </c>
      <c r="BY936" s="769">
        <f>SUM(BY269)</f>
        <v>0</v>
      </c>
      <c r="BZ936" s="578">
        <f t="shared" si="3091"/>
        <v>0</v>
      </c>
      <c r="CA936" s="578">
        <f t="shared" si="3092"/>
        <v>0</v>
      </c>
      <c r="CB936" s="578">
        <f t="shared" si="3093"/>
        <v>0</v>
      </c>
      <c r="CC936" s="578">
        <f t="shared" si="3094"/>
        <v>0</v>
      </c>
      <c r="CD936" s="1069">
        <f t="shared" si="3121"/>
        <v>0</v>
      </c>
      <c r="CE936" s="1070">
        <f t="shared" si="3122"/>
        <v>0</v>
      </c>
      <c r="CF936" s="1070">
        <f t="shared" si="3122"/>
        <v>0</v>
      </c>
      <c r="CG936" s="1070">
        <f t="shared" si="3122"/>
        <v>0</v>
      </c>
      <c r="CH936" s="1070">
        <f t="shared" si="3122"/>
        <v>0</v>
      </c>
      <c r="CI936" s="1071">
        <f t="shared" si="3122"/>
        <v>0</v>
      </c>
      <c r="CJ936" s="1071">
        <f t="shared" si="3122"/>
        <v>0</v>
      </c>
      <c r="CK936" s="1070">
        <f t="shared" si="3122"/>
        <v>0</v>
      </c>
      <c r="CL936" s="1070">
        <f t="shared" si="3122"/>
        <v>0</v>
      </c>
      <c r="CM936" s="1070">
        <f t="shared" si="3122"/>
        <v>0</v>
      </c>
      <c r="CN936" s="1070">
        <f t="shared" si="3122"/>
        <v>0</v>
      </c>
      <c r="CO936" s="1069">
        <f t="shared" si="3122"/>
        <v>9000</v>
      </c>
      <c r="CP936" s="532" t="str">
        <f t="shared" si="3096"/>
        <v/>
      </c>
      <c r="CQ936" s="533" t="str">
        <f t="shared" si="3097"/>
        <v/>
      </c>
      <c r="CR936" s="534" t="str">
        <f t="shared" si="3098"/>
        <v/>
      </c>
      <c r="CS936" s="534">
        <f t="shared" si="3099"/>
        <v>0</v>
      </c>
      <c r="CT936" s="534">
        <f t="shared" si="3100"/>
        <v>0</v>
      </c>
      <c r="CU936" s="534">
        <f t="shared" si="3101"/>
        <v>0</v>
      </c>
      <c r="CV936" s="534">
        <f t="shared" si="3102"/>
        <v>0</v>
      </c>
      <c r="CW936" s="535">
        <f t="shared" si="3103"/>
        <v>0</v>
      </c>
      <c r="CX936" s="535">
        <f t="shared" si="3104"/>
        <v>0</v>
      </c>
      <c r="CY936" s="535">
        <f t="shared" si="3105"/>
        <v>0</v>
      </c>
      <c r="CZ936" s="534">
        <f t="shared" si="3106"/>
        <v>0</v>
      </c>
      <c r="DA936" s="534">
        <f t="shared" si="3107"/>
        <v>0</v>
      </c>
      <c r="DB936" s="534">
        <f t="shared" si="3108"/>
        <v>0</v>
      </c>
      <c r="DC936" s="534">
        <f t="shared" si="3109"/>
        <v>0</v>
      </c>
      <c r="DD936" s="534">
        <f t="shared" si="3110"/>
        <v>9000</v>
      </c>
      <c r="DE936" s="533" t="str">
        <f t="shared" si="3111"/>
        <v/>
      </c>
      <c r="DF936" s="532" t="str">
        <f t="shared" si="3112"/>
        <v/>
      </c>
      <c r="DG936" s="631">
        <f t="shared" si="3113"/>
        <v>12</v>
      </c>
      <c r="DH936" s="96">
        <f t="shared" si="3114"/>
        <v>12</v>
      </c>
      <c r="DI936" s="96">
        <f t="shared" si="3115"/>
        <v>12</v>
      </c>
      <c r="DJ936" s="96">
        <f t="shared" si="3116"/>
        <v>12</v>
      </c>
      <c r="DK936" s="467"/>
      <c r="DL936" s="599"/>
      <c r="DM936" s="599"/>
      <c r="DN936" s="599"/>
      <c r="DO936" s="599"/>
      <c r="DP936" s="599"/>
      <c r="DQ936" s="599"/>
      <c r="DR936" s="599"/>
      <c r="DS936" s="790"/>
      <c r="DT936" s="468"/>
    </row>
    <row r="937" spans="1:124" s="470" customFormat="1" ht="15.75" customHeight="1">
      <c r="A937" s="598" t="str">
        <f>A272</f>
        <v>Beans: kg produced</v>
      </c>
      <c r="B937" s="769">
        <f t="shared" ref="B937:M937" si="3139">SUM(B276)</f>
        <v>0</v>
      </c>
      <c r="C937" s="769">
        <f t="shared" si="3139"/>
        <v>0</v>
      </c>
      <c r="D937" s="769">
        <f t="shared" si="3139"/>
        <v>0</v>
      </c>
      <c r="E937" s="769">
        <f t="shared" si="3139"/>
        <v>0</v>
      </c>
      <c r="F937" s="769">
        <f t="shared" si="3139"/>
        <v>0</v>
      </c>
      <c r="G937" s="769">
        <f t="shared" si="3139"/>
        <v>0</v>
      </c>
      <c r="H937" s="769">
        <f t="shared" si="3139"/>
        <v>0</v>
      </c>
      <c r="I937" s="769">
        <f t="shared" si="3139"/>
        <v>0</v>
      </c>
      <c r="J937" s="769">
        <f t="shared" si="3139"/>
        <v>10000</v>
      </c>
      <c r="K937" s="769">
        <f t="shared" si="3139"/>
        <v>0</v>
      </c>
      <c r="L937" s="769">
        <f t="shared" si="3139"/>
        <v>0</v>
      </c>
      <c r="M937" s="769">
        <f t="shared" si="3139"/>
        <v>0</v>
      </c>
      <c r="N937" s="769"/>
      <c r="O937" s="769"/>
      <c r="P937" s="769"/>
      <c r="Q937" s="769"/>
      <c r="R937" s="769"/>
      <c r="S937" s="768"/>
      <c r="T937" s="769">
        <f t="shared" ref="T937:AE937" si="3140">SUM(T276)</f>
        <v>0</v>
      </c>
      <c r="U937" s="769">
        <f t="shared" si="3140"/>
        <v>0</v>
      </c>
      <c r="V937" s="769">
        <f t="shared" si="3140"/>
        <v>0</v>
      </c>
      <c r="W937" s="769">
        <f t="shared" si="3140"/>
        <v>0</v>
      </c>
      <c r="X937" s="769">
        <f t="shared" si="3140"/>
        <v>0</v>
      </c>
      <c r="Y937" s="769">
        <f t="shared" si="3140"/>
        <v>0</v>
      </c>
      <c r="Z937" s="769">
        <f t="shared" si="3140"/>
        <v>0</v>
      </c>
      <c r="AA937" s="769">
        <f t="shared" si="3140"/>
        <v>0</v>
      </c>
      <c r="AB937" s="769">
        <f t="shared" si="3140"/>
        <v>600</v>
      </c>
      <c r="AC937" s="769">
        <f t="shared" si="3140"/>
        <v>0</v>
      </c>
      <c r="AD937" s="769">
        <f t="shared" si="3140"/>
        <v>3200</v>
      </c>
      <c r="AE937" s="769">
        <f t="shared" si="3140"/>
        <v>0</v>
      </c>
      <c r="AF937" s="769"/>
      <c r="AG937" s="769"/>
      <c r="AH937" s="769"/>
      <c r="AI937" s="769"/>
      <c r="AJ937" s="769"/>
      <c r="AK937" s="768"/>
      <c r="AL937" s="769">
        <f t="shared" ref="AL937:AW937" si="3141">SUM(AL276)</f>
        <v>3600</v>
      </c>
      <c r="AM937" s="769">
        <f t="shared" si="3141"/>
        <v>0</v>
      </c>
      <c r="AN937" s="769">
        <f t="shared" si="3141"/>
        <v>0</v>
      </c>
      <c r="AO937" s="769">
        <f t="shared" si="3141"/>
        <v>1200</v>
      </c>
      <c r="AP937" s="769">
        <f t="shared" si="3141"/>
        <v>12000</v>
      </c>
      <c r="AQ937" s="769">
        <f t="shared" si="3141"/>
        <v>1200</v>
      </c>
      <c r="AR937" s="769">
        <f t="shared" si="3141"/>
        <v>1900</v>
      </c>
      <c r="AS937" s="769">
        <f t="shared" si="3141"/>
        <v>0</v>
      </c>
      <c r="AT937" s="769">
        <f t="shared" si="3141"/>
        <v>7000</v>
      </c>
      <c r="AU937" s="769">
        <f t="shared" si="3141"/>
        <v>0</v>
      </c>
      <c r="AV937" s="769">
        <f t="shared" si="3141"/>
        <v>0</v>
      </c>
      <c r="AW937" s="769">
        <f t="shared" si="3141"/>
        <v>0</v>
      </c>
      <c r="AX937" s="769"/>
      <c r="AY937" s="769"/>
      <c r="AZ937" s="769"/>
      <c r="BA937" s="769"/>
      <c r="BB937" s="769"/>
      <c r="BC937" s="768"/>
      <c r="BD937" s="769">
        <f t="shared" ref="BD937:BO937" si="3142">SUM(BD276)</f>
        <v>1600</v>
      </c>
      <c r="BE937" s="769">
        <f t="shared" si="3142"/>
        <v>22500</v>
      </c>
      <c r="BF937" s="769">
        <f t="shared" si="3142"/>
        <v>0</v>
      </c>
      <c r="BG937" s="769">
        <f t="shared" si="3142"/>
        <v>9000</v>
      </c>
      <c r="BH937" s="769">
        <f t="shared" si="3142"/>
        <v>0</v>
      </c>
      <c r="BI937" s="769">
        <f t="shared" si="3142"/>
        <v>90000</v>
      </c>
      <c r="BJ937" s="769">
        <f t="shared" si="3142"/>
        <v>0</v>
      </c>
      <c r="BK937" s="769">
        <f t="shared" si="3142"/>
        <v>24000</v>
      </c>
      <c r="BL937" s="769">
        <f t="shared" si="3142"/>
        <v>15300</v>
      </c>
      <c r="BM937" s="769">
        <f t="shared" si="3142"/>
        <v>0</v>
      </c>
      <c r="BN937" s="769">
        <f t="shared" si="3142"/>
        <v>0</v>
      </c>
      <c r="BO937" s="769">
        <f t="shared" si="3142"/>
        <v>0</v>
      </c>
      <c r="BP937" s="769"/>
      <c r="BQ937" s="769"/>
      <c r="BR937" s="769"/>
      <c r="BS937" s="769"/>
      <c r="BT937" s="769"/>
      <c r="BU937" s="768"/>
      <c r="BV937" s="769">
        <f>SUM(BV276)</f>
        <v>0</v>
      </c>
      <c r="BW937" s="769">
        <f>SUM(BW276)</f>
        <v>0</v>
      </c>
      <c r="BX937" s="769">
        <f>SUM(BX276)</f>
        <v>360</v>
      </c>
      <c r="BY937" s="769">
        <f>SUM(BY276)</f>
        <v>900</v>
      </c>
      <c r="BZ937" s="578">
        <f t="shared" si="3091"/>
        <v>0</v>
      </c>
      <c r="CA937" s="578">
        <f t="shared" si="3092"/>
        <v>60</v>
      </c>
      <c r="CB937" s="578">
        <f t="shared" si="3093"/>
        <v>1490</v>
      </c>
      <c r="CC937" s="578">
        <f t="shared" si="3094"/>
        <v>7240</v>
      </c>
      <c r="CD937" s="1069">
        <f t="shared" si="3121"/>
        <v>0</v>
      </c>
      <c r="CE937" s="1070">
        <f t="shared" si="3122"/>
        <v>0</v>
      </c>
      <c r="CF937" s="1070">
        <f t="shared" si="3122"/>
        <v>0</v>
      </c>
      <c r="CG937" s="1070">
        <f t="shared" si="3122"/>
        <v>0</v>
      </c>
      <c r="CH937" s="1070">
        <f t="shared" si="3122"/>
        <v>0</v>
      </c>
      <c r="CI937" s="1071">
        <f t="shared" si="3122"/>
        <v>0</v>
      </c>
      <c r="CJ937" s="1071">
        <f t="shared" si="3122"/>
        <v>1600</v>
      </c>
      <c r="CK937" s="1070">
        <f t="shared" si="3122"/>
        <v>9000</v>
      </c>
      <c r="CL937" s="1070">
        <f t="shared" si="3122"/>
        <v>15300</v>
      </c>
      <c r="CM937" s="1070">
        <f t="shared" si="3122"/>
        <v>22500</v>
      </c>
      <c r="CN937" s="1070">
        <f t="shared" si="3122"/>
        <v>24000</v>
      </c>
      <c r="CO937" s="1069">
        <f t="shared" si="3122"/>
        <v>90000</v>
      </c>
      <c r="CP937" s="532" t="str">
        <f t="shared" si="3096"/>
        <v/>
      </c>
      <c r="CQ937" s="533" t="str">
        <f t="shared" si="3097"/>
        <v/>
      </c>
      <c r="CR937" s="534" t="str">
        <f t="shared" si="3098"/>
        <v/>
      </c>
      <c r="CS937" s="534">
        <f t="shared" si="3099"/>
        <v>0</v>
      </c>
      <c r="CT937" s="534">
        <f t="shared" si="3100"/>
        <v>0</v>
      </c>
      <c r="CU937" s="534">
        <f t="shared" si="3101"/>
        <v>0</v>
      </c>
      <c r="CV937" s="534">
        <f t="shared" si="3102"/>
        <v>0</v>
      </c>
      <c r="CW937" s="535">
        <f t="shared" si="3103"/>
        <v>0</v>
      </c>
      <c r="CX937" s="535">
        <f t="shared" si="3104"/>
        <v>0</v>
      </c>
      <c r="CY937" s="535">
        <f t="shared" si="3105"/>
        <v>1600</v>
      </c>
      <c r="CZ937" s="534">
        <f t="shared" si="3106"/>
        <v>9000</v>
      </c>
      <c r="DA937" s="534">
        <f t="shared" si="3107"/>
        <v>15300</v>
      </c>
      <c r="DB937" s="534">
        <f t="shared" si="3108"/>
        <v>22500</v>
      </c>
      <c r="DC937" s="534">
        <f t="shared" si="3109"/>
        <v>24000</v>
      </c>
      <c r="DD937" s="534">
        <f t="shared" si="3110"/>
        <v>90000</v>
      </c>
      <c r="DE937" s="533" t="str">
        <f t="shared" si="3111"/>
        <v/>
      </c>
      <c r="DF937" s="532" t="str">
        <f t="shared" si="3112"/>
        <v/>
      </c>
      <c r="DG937" s="631">
        <f t="shared" si="3113"/>
        <v>12</v>
      </c>
      <c r="DH937" s="96">
        <f t="shared" si="3114"/>
        <v>12</v>
      </c>
      <c r="DI937" s="96">
        <f t="shared" si="3115"/>
        <v>12</v>
      </c>
      <c r="DJ937" s="96">
        <f t="shared" si="3116"/>
        <v>12</v>
      </c>
      <c r="DK937" s="467"/>
      <c r="DL937" s="599"/>
      <c r="DM937" s="599"/>
      <c r="DN937" s="599"/>
      <c r="DO937" s="599"/>
      <c r="DP937" s="599"/>
      <c r="DQ937" s="599"/>
      <c r="DR937" s="599"/>
      <c r="DS937" s="790"/>
      <c r="DT937" s="468"/>
    </row>
    <row r="938" spans="1:124" s="470" customFormat="1" ht="15.75" customHeight="1">
      <c r="A938" s="598" t="str">
        <f>A279</f>
        <v>Millet: kg produced</v>
      </c>
      <c r="B938" s="769">
        <f t="shared" ref="B938:M938" si="3143">SUM(B283)</f>
        <v>0</v>
      </c>
      <c r="C938" s="769">
        <f t="shared" si="3143"/>
        <v>0</v>
      </c>
      <c r="D938" s="769">
        <f t="shared" si="3143"/>
        <v>0</v>
      </c>
      <c r="E938" s="769">
        <f t="shared" si="3143"/>
        <v>0</v>
      </c>
      <c r="F938" s="769">
        <f t="shared" si="3143"/>
        <v>0</v>
      </c>
      <c r="G938" s="769">
        <f t="shared" si="3143"/>
        <v>0</v>
      </c>
      <c r="H938" s="769">
        <f t="shared" si="3143"/>
        <v>0</v>
      </c>
      <c r="I938" s="769">
        <f t="shared" si="3143"/>
        <v>0</v>
      </c>
      <c r="J938" s="769">
        <f t="shared" si="3143"/>
        <v>0</v>
      </c>
      <c r="K938" s="769">
        <f t="shared" si="3143"/>
        <v>0</v>
      </c>
      <c r="L938" s="769">
        <f t="shared" si="3143"/>
        <v>0</v>
      </c>
      <c r="M938" s="769">
        <f t="shared" si="3143"/>
        <v>0</v>
      </c>
      <c r="N938" s="769"/>
      <c r="O938" s="769"/>
      <c r="P938" s="769"/>
      <c r="Q938" s="769"/>
      <c r="R938" s="769"/>
      <c r="S938" s="768"/>
      <c r="T938" s="769">
        <f t="shared" ref="T938:AE938" si="3144">SUM(T283)</f>
        <v>0</v>
      </c>
      <c r="U938" s="769">
        <f t="shared" si="3144"/>
        <v>0</v>
      </c>
      <c r="V938" s="769">
        <f t="shared" si="3144"/>
        <v>0</v>
      </c>
      <c r="W938" s="769">
        <f t="shared" si="3144"/>
        <v>0</v>
      </c>
      <c r="X938" s="769">
        <f t="shared" si="3144"/>
        <v>0</v>
      </c>
      <c r="Y938" s="769">
        <f t="shared" si="3144"/>
        <v>0</v>
      </c>
      <c r="Z938" s="769">
        <f t="shared" si="3144"/>
        <v>0</v>
      </c>
      <c r="AA938" s="769">
        <f t="shared" si="3144"/>
        <v>0</v>
      </c>
      <c r="AB938" s="769">
        <f t="shared" si="3144"/>
        <v>0</v>
      </c>
      <c r="AC938" s="769">
        <f t="shared" si="3144"/>
        <v>0</v>
      </c>
      <c r="AD938" s="769">
        <f t="shared" si="3144"/>
        <v>0</v>
      </c>
      <c r="AE938" s="769">
        <f t="shared" si="3144"/>
        <v>200</v>
      </c>
      <c r="AF938" s="769"/>
      <c r="AG938" s="769"/>
      <c r="AH938" s="769"/>
      <c r="AI938" s="769"/>
      <c r="AJ938" s="769"/>
      <c r="AK938" s="768"/>
      <c r="AL938" s="769">
        <f t="shared" ref="AL938:AW938" si="3145">SUM(AL283)</f>
        <v>0</v>
      </c>
      <c r="AM938" s="769">
        <f t="shared" si="3145"/>
        <v>0</v>
      </c>
      <c r="AN938" s="769">
        <f t="shared" si="3145"/>
        <v>0</v>
      </c>
      <c r="AO938" s="769">
        <f t="shared" si="3145"/>
        <v>0</v>
      </c>
      <c r="AP938" s="769">
        <f t="shared" si="3145"/>
        <v>0</v>
      </c>
      <c r="AQ938" s="769">
        <f t="shared" si="3145"/>
        <v>0</v>
      </c>
      <c r="AR938" s="769">
        <f t="shared" si="3145"/>
        <v>0</v>
      </c>
      <c r="AS938" s="769">
        <f t="shared" si="3145"/>
        <v>0</v>
      </c>
      <c r="AT938" s="769">
        <f t="shared" si="3145"/>
        <v>0</v>
      </c>
      <c r="AU938" s="769">
        <f t="shared" si="3145"/>
        <v>0</v>
      </c>
      <c r="AV938" s="769">
        <f t="shared" si="3145"/>
        <v>0</v>
      </c>
      <c r="AW938" s="769">
        <f t="shared" si="3145"/>
        <v>0</v>
      </c>
      <c r="AX938" s="769"/>
      <c r="AY938" s="769"/>
      <c r="AZ938" s="769"/>
      <c r="BA938" s="769"/>
      <c r="BB938" s="769"/>
      <c r="BC938" s="768"/>
      <c r="BD938" s="769">
        <f t="shared" ref="BD938:BO938" si="3146">SUM(BD283)</f>
        <v>0</v>
      </c>
      <c r="BE938" s="769">
        <f t="shared" si="3146"/>
        <v>0</v>
      </c>
      <c r="BF938" s="769">
        <f t="shared" si="3146"/>
        <v>0</v>
      </c>
      <c r="BG938" s="769">
        <f t="shared" si="3146"/>
        <v>0</v>
      </c>
      <c r="BH938" s="769">
        <f t="shared" si="3146"/>
        <v>0</v>
      </c>
      <c r="BI938" s="769">
        <f t="shared" si="3146"/>
        <v>0</v>
      </c>
      <c r="BJ938" s="769">
        <f t="shared" si="3146"/>
        <v>0</v>
      </c>
      <c r="BK938" s="769">
        <f t="shared" si="3146"/>
        <v>0</v>
      </c>
      <c r="BL938" s="769">
        <f t="shared" si="3146"/>
        <v>0</v>
      </c>
      <c r="BM938" s="769">
        <f t="shared" si="3146"/>
        <v>0</v>
      </c>
      <c r="BN938" s="769">
        <f t="shared" si="3146"/>
        <v>0</v>
      </c>
      <c r="BO938" s="769">
        <f t="shared" si="3146"/>
        <v>0</v>
      </c>
      <c r="BP938" s="769"/>
      <c r="BQ938" s="769"/>
      <c r="BR938" s="769"/>
      <c r="BS938" s="769"/>
      <c r="BT938" s="769"/>
      <c r="BU938" s="768"/>
      <c r="BV938" s="769">
        <f>SUM(BV283)</f>
        <v>0</v>
      </c>
      <c r="BW938" s="769">
        <f>SUM(BW283)</f>
        <v>0</v>
      </c>
      <c r="BX938" s="769">
        <f>SUM(BX283)</f>
        <v>0</v>
      </c>
      <c r="BY938" s="769">
        <f>SUM(BY283)</f>
        <v>0</v>
      </c>
      <c r="BZ938" s="578">
        <f t="shared" si="3091"/>
        <v>0</v>
      </c>
      <c r="CA938" s="578">
        <f t="shared" si="3092"/>
        <v>0</v>
      </c>
      <c r="CB938" s="578">
        <f t="shared" si="3093"/>
        <v>0</v>
      </c>
      <c r="CC938" s="578">
        <f t="shared" si="3094"/>
        <v>0</v>
      </c>
      <c r="CD938" s="1069">
        <f t="shared" si="3121"/>
        <v>0</v>
      </c>
      <c r="CE938" s="1070">
        <f t="shared" si="3122"/>
        <v>0</v>
      </c>
      <c r="CF938" s="1070">
        <f t="shared" si="3122"/>
        <v>0</v>
      </c>
      <c r="CG938" s="1070">
        <f t="shared" si="3122"/>
        <v>0</v>
      </c>
      <c r="CH938" s="1070">
        <f t="shared" si="3122"/>
        <v>0</v>
      </c>
      <c r="CI938" s="1071">
        <f t="shared" si="3122"/>
        <v>0</v>
      </c>
      <c r="CJ938" s="1071">
        <f t="shared" si="3122"/>
        <v>0</v>
      </c>
      <c r="CK938" s="1070">
        <f t="shared" si="3122"/>
        <v>0</v>
      </c>
      <c r="CL938" s="1070">
        <f t="shared" si="3122"/>
        <v>0</v>
      </c>
      <c r="CM938" s="1070">
        <f t="shared" si="3122"/>
        <v>0</v>
      </c>
      <c r="CN938" s="1070">
        <f t="shared" si="3122"/>
        <v>0</v>
      </c>
      <c r="CO938" s="1069">
        <f t="shared" si="3122"/>
        <v>0</v>
      </c>
      <c r="CP938" s="532" t="str">
        <f t="shared" si="3096"/>
        <v/>
      </c>
      <c r="CQ938" s="533" t="str">
        <f t="shared" si="3097"/>
        <v/>
      </c>
      <c r="CR938" s="534" t="str">
        <f t="shared" si="3098"/>
        <v/>
      </c>
      <c r="CS938" s="534">
        <f t="shared" si="3099"/>
        <v>0</v>
      </c>
      <c r="CT938" s="534">
        <f t="shared" si="3100"/>
        <v>0</v>
      </c>
      <c r="CU938" s="534">
        <f t="shared" si="3101"/>
        <v>0</v>
      </c>
      <c r="CV938" s="534">
        <f t="shared" si="3102"/>
        <v>0</v>
      </c>
      <c r="CW938" s="535">
        <f t="shared" si="3103"/>
        <v>0</v>
      </c>
      <c r="CX938" s="535">
        <f t="shared" si="3104"/>
        <v>0</v>
      </c>
      <c r="CY938" s="535">
        <f t="shared" si="3105"/>
        <v>0</v>
      </c>
      <c r="CZ938" s="534">
        <f t="shared" si="3106"/>
        <v>0</v>
      </c>
      <c r="DA938" s="534">
        <f t="shared" si="3107"/>
        <v>0</v>
      </c>
      <c r="DB938" s="534">
        <f t="shared" si="3108"/>
        <v>0</v>
      </c>
      <c r="DC938" s="534">
        <f t="shared" si="3109"/>
        <v>0</v>
      </c>
      <c r="DD938" s="534">
        <f t="shared" si="3110"/>
        <v>0</v>
      </c>
      <c r="DE938" s="533" t="str">
        <f t="shared" si="3111"/>
        <v/>
      </c>
      <c r="DF938" s="532" t="str">
        <f t="shared" si="3112"/>
        <v/>
      </c>
      <c r="DG938" s="631">
        <f t="shared" si="3113"/>
        <v>12</v>
      </c>
      <c r="DH938" s="96">
        <f t="shared" si="3114"/>
        <v>12</v>
      </c>
      <c r="DI938" s="96">
        <f t="shared" si="3115"/>
        <v>12</v>
      </c>
      <c r="DJ938" s="96">
        <f t="shared" si="3116"/>
        <v>12</v>
      </c>
      <c r="DK938" s="467"/>
      <c r="DL938" s="599"/>
      <c r="DM938" s="599"/>
      <c r="DN938" s="599"/>
      <c r="DO938" s="599"/>
      <c r="DP938" s="599"/>
      <c r="DQ938" s="599"/>
      <c r="DR938" s="599"/>
      <c r="DS938" s="790"/>
      <c r="DT938" s="468"/>
    </row>
    <row r="939" spans="1:124" s="470" customFormat="1" ht="15.75" customHeight="1">
      <c r="A939" s="598" t="str">
        <f>A286</f>
        <v>Chillies: kg produced</v>
      </c>
      <c r="B939" s="769">
        <f t="shared" ref="B939:M939" si="3147">SUM(B290)</f>
        <v>0</v>
      </c>
      <c r="C939" s="769">
        <f t="shared" si="3147"/>
        <v>0</v>
      </c>
      <c r="D939" s="769">
        <f t="shared" si="3147"/>
        <v>0</v>
      </c>
      <c r="E939" s="769">
        <f t="shared" si="3147"/>
        <v>0</v>
      </c>
      <c r="F939" s="769">
        <f t="shared" si="3147"/>
        <v>0</v>
      </c>
      <c r="G939" s="769">
        <f t="shared" si="3147"/>
        <v>0</v>
      </c>
      <c r="H939" s="769">
        <f t="shared" si="3147"/>
        <v>0</v>
      </c>
      <c r="I939" s="769">
        <f t="shared" si="3147"/>
        <v>0</v>
      </c>
      <c r="J939" s="769">
        <f t="shared" si="3147"/>
        <v>0</v>
      </c>
      <c r="K939" s="769">
        <f t="shared" si="3147"/>
        <v>0</v>
      </c>
      <c r="L939" s="769">
        <f t="shared" si="3147"/>
        <v>0</v>
      </c>
      <c r="M939" s="769">
        <f t="shared" si="3147"/>
        <v>0</v>
      </c>
      <c r="N939" s="769"/>
      <c r="O939" s="769"/>
      <c r="P939" s="769"/>
      <c r="Q939" s="769"/>
      <c r="R939" s="769"/>
      <c r="S939" s="768"/>
      <c r="T939" s="769">
        <f t="shared" ref="T939:AE939" si="3148">SUM(T290)</f>
        <v>0</v>
      </c>
      <c r="U939" s="769">
        <f t="shared" si="3148"/>
        <v>0</v>
      </c>
      <c r="V939" s="769">
        <f t="shared" si="3148"/>
        <v>0</v>
      </c>
      <c r="W939" s="769">
        <f t="shared" si="3148"/>
        <v>0</v>
      </c>
      <c r="X939" s="769">
        <f t="shared" si="3148"/>
        <v>0</v>
      </c>
      <c r="Y939" s="769">
        <f t="shared" si="3148"/>
        <v>0</v>
      </c>
      <c r="Z939" s="769">
        <f t="shared" si="3148"/>
        <v>0</v>
      </c>
      <c r="AA939" s="769">
        <f t="shared" si="3148"/>
        <v>0</v>
      </c>
      <c r="AB939" s="769">
        <f t="shared" si="3148"/>
        <v>0</v>
      </c>
      <c r="AC939" s="769">
        <f t="shared" si="3148"/>
        <v>0</v>
      </c>
      <c r="AD939" s="769">
        <f t="shared" si="3148"/>
        <v>0</v>
      </c>
      <c r="AE939" s="769">
        <f t="shared" si="3148"/>
        <v>0</v>
      </c>
      <c r="AF939" s="769"/>
      <c r="AG939" s="769"/>
      <c r="AH939" s="769"/>
      <c r="AI939" s="769"/>
      <c r="AJ939" s="769"/>
      <c r="AK939" s="768"/>
      <c r="AL939" s="769">
        <f t="shared" ref="AL939:AW939" si="3149">SUM(AL290)</f>
        <v>0</v>
      </c>
      <c r="AM939" s="769">
        <f t="shared" si="3149"/>
        <v>0</v>
      </c>
      <c r="AN939" s="769">
        <f t="shared" si="3149"/>
        <v>0</v>
      </c>
      <c r="AO939" s="769">
        <f t="shared" si="3149"/>
        <v>0</v>
      </c>
      <c r="AP939" s="769">
        <f t="shared" si="3149"/>
        <v>0</v>
      </c>
      <c r="AQ939" s="769">
        <f t="shared" si="3149"/>
        <v>0</v>
      </c>
      <c r="AR939" s="769">
        <f t="shared" si="3149"/>
        <v>0</v>
      </c>
      <c r="AS939" s="769">
        <f t="shared" si="3149"/>
        <v>0</v>
      </c>
      <c r="AT939" s="769">
        <f t="shared" si="3149"/>
        <v>0</v>
      </c>
      <c r="AU939" s="769">
        <f t="shared" si="3149"/>
        <v>0</v>
      </c>
      <c r="AV939" s="769">
        <f t="shared" si="3149"/>
        <v>0</v>
      </c>
      <c r="AW939" s="769">
        <f t="shared" si="3149"/>
        <v>0</v>
      </c>
      <c r="AX939" s="769"/>
      <c r="AY939" s="769"/>
      <c r="AZ939" s="769"/>
      <c r="BA939" s="769"/>
      <c r="BB939" s="769"/>
      <c r="BC939" s="768"/>
      <c r="BD939" s="769">
        <f t="shared" ref="BD939:BO939" si="3150">SUM(BD290)</f>
        <v>300</v>
      </c>
      <c r="BE939" s="769">
        <f t="shared" si="3150"/>
        <v>0</v>
      </c>
      <c r="BF939" s="769">
        <f t="shared" si="3150"/>
        <v>0</v>
      </c>
      <c r="BG939" s="769">
        <f t="shared" si="3150"/>
        <v>200</v>
      </c>
      <c r="BH939" s="769">
        <f t="shared" si="3150"/>
        <v>0</v>
      </c>
      <c r="BI939" s="769">
        <f t="shared" si="3150"/>
        <v>0</v>
      </c>
      <c r="BJ939" s="769">
        <f t="shared" si="3150"/>
        <v>0</v>
      </c>
      <c r="BK939" s="769">
        <f t="shared" si="3150"/>
        <v>0</v>
      </c>
      <c r="BL939" s="769">
        <f t="shared" si="3150"/>
        <v>0</v>
      </c>
      <c r="BM939" s="769">
        <f t="shared" si="3150"/>
        <v>0</v>
      </c>
      <c r="BN939" s="769">
        <f t="shared" si="3150"/>
        <v>150</v>
      </c>
      <c r="BO939" s="769">
        <f t="shared" si="3150"/>
        <v>96</v>
      </c>
      <c r="BP939" s="769"/>
      <c r="BQ939" s="769"/>
      <c r="BR939" s="769"/>
      <c r="BS939" s="769"/>
      <c r="BT939" s="769"/>
      <c r="BU939" s="768"/>
      <c r="BV939" s="769">
        <f>SUM(BV290)</f>
        <v>0</v>
      </c>
      <c r="BW939" s="769">
        <f>SUM(BW290)</f>
        <v>0</v>
      </c>
      <c r="BX939" s="769">
        <f>SUM(BX290)</f>
        <v>0</v>
      </c>
      <c r="BY939" s="769">
        <f>SUM(BY290)</f>
        <v>200</v>
      </c>
      <c r="BZ939" s="578">
        <f t="shared" si="3091"/>
        <v>0</v>
      </c>
      <c r="CA939" s="578">
        <f t="shared" si="3092"/>
        <v>0</v>
      </c>
      <c r="CB939" s="578">
        <f t="shared" si="3093"/>
        <v>0</v>
      </c>
      <c r="CC939" s="578">
        <f t="shared" si="3094"/>
        <v>44.6</v>
      </c>
      <c r="CD939" s="1069">
        <f t="shared" si="3121"/>
        <v>0</v>
      </c>
      <c r="CE939" s="1070">
        <f t="shared" si="3122"/>
        <v>0</v>
      </c>
      <c r="CF939" s="1070">
        <f t="shared" si="3122"/>
        <v>0</v>
      </c>
      <c r="CG939" s="1070">
        <f t="shared" si="3122"/>
        <v>0</v>
      </c>
      <c r="CH939" s="1070">
        <f t="shared" si="3122"/>
        <v>0</v>
      </c>
      <c r="CI939" s="1071">
        <f t="shared" si="3122"/>
        <v>0</v>
      </c>
      <c r="CJ939" s="1071">
        <f t="shared" si="3122"/>
        <v>0</v>
      </c>
      <c r="CK939" s="1070">
        <f t="shared" si="3122"/>
        <v>0</v>
      </c>
      <c r="CL939" s="1070">
        <f t="shared" si="3122"/>
        <v>96</v>
      </c>
      <c r="CM939" s="1070">
        <f t="shared" si="3122"/>
        <v>150</v>
      </c>
      <c r="CN939" s="1070">
        <f t="shared" si="3122"/>
        <v>200</v>
      </c>
      <c r="CO939" s="1069">
        <f t="shared" si="3122"/>
        <v>300</v>
      </c>
      <c r="CP939" s="532" t="str">
        <f t="shared" si="3096"/>
        <v/>
      </c>
      <c r="CQ939" s="533" t="str">
        <f t="shared" si="3097"/>
        <v/>
      </c>
      <c r="CR939" s="534" t="str">
        <f t="shared" si="3098"/>
        <v/>
      </c>
      <c r="CS939" s="534">
        <f t="shared" si="3099"/>
        <v>0</v>
      </c>
      <c r="CT939" s="534">
        <f t="shared" si="3100"/>
        <v>0</v>
      </c>
      <c r="CU939" s="534">
        <f t="shared" si="3101"/>
        <v>0</v>
      </c>
      <c r="CV939" s="534">
        <f t="shared" si="3102"/>
        <v>0</v>
      </c>
      <c r="CW939" s="535">
        <f t="shared" si="3103"/>
        <v>0</v>
      </c>
      <c r="CX939" s="535">
        <f t="shared" si="3104"/>
        <v>0</v>
      </c>
      <c r="CY939" s="535">
        <f t="shared" si="3105"/>
        <v>0</v>
      </c>
      <c r="CZ939" s="534">
        <f t="shared" si="3106"/>
        <v>0</v>
      </c>
      <c r="DA939" s="534">
        <f t="shared" si="3107"/>
        <v>96</v>
      </c>
      <c r="DB939" s="534">
        <f t="shared" si="3108"/>
        <v>150</v>
      </c>
      <c r="DC939" s="534">
        <f t="shared" si="3109"/>
        <v>200</v>
      </c>
      <c r="DD939" s="534">
        <f t="shared" si="3110"/>
        <v>300</v>
      </c>
      <c r="DE939" s="533" t="str">
        <f t="shared" si="3111"/>
        <v/>
      </c>
      <c r="DF939" s="532" t="str">
        <f t="shared" si="3112"/>
        <v/>
      </c>
      <c r="DG939" s="631">
        <f t="shared" si="3113"/>
        <v>12</v>
      </c>
      <c r="DH939" s="96">
        <f t="shared" si="3114"/>
        <v>12</v>
      </c>
      <c r="DI939" s="96">
        <f t="shared" si="3115"/>
        <v>12</v>
      </c>
      <c r="DJ939" s="96">
        <f t="shared" si="3116"/>
        <v>12</v>
      </c>
      <c r="DK939" s="467"/>
      <c r="DL939" s="599"/>
      <c r="DM939" s="599"/>
      <c r="DN939" s="599"/>
      <c r="DO939" s="599"/>
      <c r="DP939" s="599"/>
      <c r="DQ939" s="599"/>
      <c r="DR939" s="599"/>
      <c r="DS939" s="790"/>
      <c r="DT939" s="468"/>
    </row>
    <row r="940" spans="1:124" s="470" customFormat="1" ht="15.75" customHeight="1">
      <c r="A940" s="598" t="str">
        <f>A293</f>
        <v>sorghum: kg produced</v>
      </c>
      <c r="B940" s="769">
        <f t="shared" ref="B940:M940" si="3151">SUM(B297)</f>
        <v>0</v>
      </c>
      <c r="C940" s="769">
        <f t="shared" si="3151"/>
        <v>0</v>
      </c>
      <c r="D940" s="769">
        <f t="shared" si="3151"/>
        <v>0</v>
      </c>
      <c r="E940" s="769">
        <f t="shared" si="3151"/>
        <v>0</v>
      </c>
      <c r="F940" s="769">
        <f t="shared" si="3151"/>
        <v>0</v>
      </c>
      <c r="G940" s="769">
        <f t="shared" si="3151"/>
        <v>0</v>
      </c>
      <c r="H940" s="769">
        <f t="shared" si="3151"/>
        <v>0</v>
      </c>
      <c r="I940" s="769">
        <f t="shared" si="3151"/>
        <v>0</v>
      </c>
      <c r="J940" s="769">
        <f t="shared" si="3151"/>
        <v>0</v>
      </c>
      <c r="K940" s="769">
        <f t="shared" si="3151"/>
        <v>0</v>
      </c>
      <c r="L940" s="769">
        <f t="shared" si="3151"/>
        <v>0</v>
      </c>
      <c r="M940" s="769">
        <f t="shared" si="3151"/>
        <v>0</v>
      </c>
      <c r="N940" s="769"/>
      <c r="O940" s="769"/>
      <c r="P940" s="769"/>
      <c r="Q940" s="769"/>
      <c r="R940" s="769"/>
      <c r="S940" s="768"/>
      <c r="T940" s="769">
        <f t="shared" ref="T940:AE940" si="3152">SUM(T297)</f>
        <v>0</v>
      </c>
      <c r="U940" s="769">
        <f t="shared" si="3152"/>
        <v>0</v>
      </c>
      <c r="V940" s="769">
        <f t="shared" si="3152"/>
        <v>0</v>
      </c>
      <c r="W940" s="769">
        <f t="shared" si="3152"/>
        <v>0</v>
      </c>
      <c r="X940" s="769">
        <f t="shared" si="3152"/>
        <v>0</v>
      </c>
      <c r="Y940" s="769">
        <f t="shared" si="3152"/>
        <v>0</v>
      </c>
      <c r="Z940" s="769">
        <f t="shared" si="3152"/>
        <v>1120</v>
      </c>
      <c r="AA940" s="769">
        <f t="shared" si="3152"/>
        <v>0</v>
      </c>
      <c r="AB940" s="769">
        <f t="shared" si="3152"/>
        <v>0</v>
      </c>
      <c r="AC940" s="769">
        <f t="shared" si="3152"/>
        <v>0</v>
      </c>
      <c r="AD940" s="769">
        <f t="shared" si="3152"/>
        <v>3240</v>
      </c>
      <c r="AE940" s="769">
        <f t="shared" si="3152"/>
        <v>0</v>
      </c>
      <c r="AF940" s="769"/>
      <c r="AG940" s="769"/>
      <c r="AH940" s="769"/>
      <c r="AI940" s="769"/>
      <c r="AJ940" s="769"/>
      <c r="AK940" s="768"/>
      <c r="AL940" s="769">
        <f t="shared" ref="AL940:AW940" si="3153">SUM(AL297)</f>
        <v>0</v>
      </c>
      <c r="AM940" s="769">
        <f t="shared" si="3153"/>
        <v>0</v>
      </c>
      <c r="AN940" s="769">
        <f t="shared" si="3153"/>
        <v>0</v>
      </c>
      <c r="AO940" s="769">
        <f t="shared" si="3153"/>
        <v>0</v>
      </c>
      <c r="AP940" s="769">
        <f t="shared" si="3153"/>
        <v>0</v>
      </c>
      <c r="AQ940" s="769">
        <f t="shared" si="3153"/>
        <v>0</v>
      </c>
      <c r="AR940" s="769">
        <f t="shared" si="3153"/>
        <v>0</v>
      </c>
      <c r="AS940" s="769">
        <f t="shared" si="3153"/>
        <v>0</v>
      </c>
      <c r="AT940" s="769">
        <f t="shared" si="3153"/>
        <v>0</v>
      </c>
      <c r="AU940" s="769">
        <f t="shared" si="3153"/>
        <v>0</v>
      </c>
      <c r="AV940" s="769">
        <f t="shared" si="3153"/>
        <v>0</v>
      </c>
      <c r="AW940" s="769">
        <f t="shared" si="3153"/>
        <v>0</v>
      </c>
      <c r="AX940" s="769"/>
      <c r="AY940" s="769"/>
      <c r="AZ940" s="769"/>
      <c r="BA940" s="769"/>
      <c r="BB940" s="769"/>
      <c r="BC940" s="768"/>
      <c r="BD940" s="769">
        <f t="shared" ref="BD940:BO940" si="3154">SUM(BD297)</f>
        <v>0</v>
      </c>
      <c r="BE940" s="769">
        <f t="shared" si="3154"/>
        <v>0</v>
      </c>
      <c r="BF940" s="769">
        <f t="shared" si="3154"/>
        <v>0</v>
      </c>
      <c r="BG940" s="769">
        <f t="shared" si="3154"/>
        <v>0</v>
      </c>
      <c r="BH940" s="769">
        <f t="shared" si="3154"/>
        <v>0</v>
      </c>
      <c r="BI940" s="769">
        <f t="shared" si="3154"/>
        <v>0</v>
      </c>
      <c r="BJ940" s="769">
        <f t="shared" si="3154"/>
        <v>0</v>
      </c>
      <c r="BK940" s="769">
        <f t="shared" si="3154"/>
        <v>0</v>
      </c>
      <c r="BL940" s="769">
        <f t="shared" si="3154"/>
        <v>0</v>
      </c>
      <c r="BM940" s="769">
        <f t="shared" si="3154"/>
        <v>0</v>
      </c>
      <c r="BN940" s="769">
        <f t="shared" si="3154"/>
        <v>0</v>
      </c>
      <c r="BO940" s="769">
        <f t="shared" si="3154"/>
        <v>0</v>
      </c>
      <c r="BP940" s="769"/>
      <c r="BQ940" s="769"/>
      <c r="BR940" s="769"/>
      <c r="BS940" s="769"/>
      <c r="BT940" s="769"/>
      <c r="BU940" s="768"/>
      <c r="BV940" s="769">
        <f>SUM(BV297)</f>
        <v>0</v>
      </c>
      <c r="BW940" s="769">
        <f>SUM(BW297)</f>
        <v>0</v>
      </c>
      <c r="BX940" s="769">
        <f>SUM(BX297)</f>
        <v>0</v>
      </c>
      <c r="BY940" s="769">
        <f>SUM(BY297)</f>
        <v>0</v>
      </c>
      <c r="BZ940" s="578">
        <f t="shared" si="3091"/>
        <v>0</v>
      </c>
      <c r="CA940" s="578">
        <f t="shared" si="3092"/>
        <v>112</v>
      </c>
      <c r="CB940" s="578">
        <f t="shared" si="3093"/>
        <v>0</v>
      </c>
      <c r="CC940" s="578">
        <f t="shared" si="3094"/>
        <v>0</v>
      </c>
      <c r="CD940" s="1069">
        <f t="shared" si="3121"/>
        <v>0</v>
      </c>
      <c r="CE940" s="1070">
        <f t="shared" si="3122"/>
        <v>0</v>
      </c>
      <c r="CF940" s="1070">
        <f t="shared" si="3122"/>
        <v>0</v>
      </c>
      <c r="CG940" s="1070">
        <f t="shared" si="3122"/>
        <v>0</v>
      </c>
      <c r="CH940" s="1070">
        <f t="shared" si="3122"/>
        <v>0</v>
      </c>
      <c r="CI940" s="1071">
        <f t="shared" si="3122"/>
        <v>0</v>
      </c>
      <c r="CJ940" s="1071">
        <f t="shared" si="3122"/>
        <v>0</v>
      </c>
      <c r="CK940" s="1070">
        <f t="shared" si="3122"/>
        <v>0</v>
      </c>
      <c r="CL940" s="1070">
        <f t="shared" si="3122"/>
        <v>0</v>
      </c>
      <c r="CM940" s="1070">
        <f t="shared" si="3122"/>
        <v>0</v>
      </c>
      <c r="CN940" s="1070">
        <f t="shared" si="3122"/>
        <v>0</v>
      </c>
      <c r="CO940" s="1069">
        <f t="shared" si="3122"/>
        <v>0</v>
      </c>
      <c r="CP940" s="532" t="str">
        <f t="shared" si="3096"/>
        <v/>
      </c>
      <c r="CQ940" s="533" t="str">
        <f t="shared" si="3097"/>
        <v/>
      </c>
      <c r="CR940" s="534" t="str">
        <f t="shared" si="3098"/>
        <v/>
      </c>
      <c r="CS940" s="534">
        <f t="shared" si="3099"/>
        <v>0</v>
      </c>
      <c r="CT940" s="534">
        <f t="shared" si="3100"/>
        <v>0</v>
      </c>
      <c r="CU940" s="534">
        <f t="shared" si="3101"/>
        <v>0</v>
      </c>
      <c r="CV940" s="534">
        <f t="shared" si="3102"/>
        <v>0</v>
      </c>
      <c r="CW940" s="535">
        <f t="shared" si="3103"/>
        <v>0</v>
      </c>
      <c r="CX940" s="535">
        <f t="shared" si="3104"/>
        <v>0</v>
      </c>
      <c r="CY940" s="535">
        <f t="shared" si="3105"/>
        <v>0</v>
      </c>
      <c r="CZ940" s="534">
        <f t="shared" si="3106"/>
        <v>0</v>
      </c>
      <c r="DA940" s="534">
        <f t="shared" si="3107"/>
        <v>0</v>
      </c>
      <c r="DB940" s="534">
        <f t="shared" si="3108"/>
        <v>0</v>
      </c>
      <c r="DC940" s="534">
        <f t="shared" si="3109"/>
        <v>0</v>
      </c>
      <c r="DD940" s="534">
        <f t="shared" si="3110"/>
        <v>0</v>
      </c>
      <c r="DE940" s="533" t="str">
        <f t="shared" si="3111"/>
        <v/>
      </c>
      <c r="DF940" s="532" t="str">
        <f t="shared" si="3112"/>
        <v/>
      </c>
      <c r="DG940" s="631">
        <f t="shared" si="3113"/>
        <v>12</v>
      </c>
      <c r="DH940" s="96">
        <f t="shared" si="3114"/>
        <v>12</v>
      </c>
      <c r="DI940" s="96">
        <f t="shared" si="3115"/>
        <v>12</v>
      </c>
      <c r="DJ940" s="96">
        <f t="shared" si="3116"/>
        <v>12</v>
      </c>
      <c r="DK940" s="467"/>
      <c r="DL940" s="599"/>
      <c r="DM940" s="599"/>
      <c r="DN940" s="599"/>
      <c r="DO940" s="599"/>
      <c r="DP940" s="599"/>
      <c r="DQ940" s="599"/>
      <c r="DR940" s="599"/>
      <c r="DS940" s="790"/>
      <c r="DT940" s="468"/>
    </row>
    <row r="941" spans="1:124" s="470" customFormat="1" ht="15.75" customHeight="1">
      <c r="A941" s="778" t="str">
        <f>A300</f>
        <v>Cassava: no. local meas.</v>
      </c>
      <c r="B941" s="769">
        <f t="shared" ref="B941:M941" si="3155">SUM(B307)</f>
        <v>0</v>
      </c>
      <c r="C941" s="769">
        <f t="shared" si="3155"/>
        <v>0</v>
      </c>
      <c r="D941" s="769">
        <f t="shared" si="3155"/>
        <v>0</v>
      </c>
      <c r="E941" s="769">
        <f t="shared" si="3155"/>
        <v>0</v>
      </c>
      <c r="F941" s="769">
        <f t="shared" si="3155"/>
        <v>0</v>
      </c>
      <c r="G941" s="769">
        <f t="shared" si="3155"/>
        <v>0</v>
      </c>
      <c r="H941" s="769">
        <f t="shared" si="3155"/>
        <v>0</v>
      </c>
      <c r="I941" s="769">
        <f t="shared" si="3155"/>
        <v>0</v>
      </c>
      <c r="J941" s="769">
        <f t="shared" si="3155"/>
        <v>0</v>
      </c>
      <c r="K941" s="769">
        <f t="shared" si="3155"/>
        <v>0</v>
      </c>
      <c r="L941" s="769">
        <f t="shared" si="3155"/>
        <v>0</v>
      </c>
      <c r="M941" s="769">
        <f t="shared" si="3155"/>
        <v>0</v>
      </c>
      <c r="N941" s="769"/>
      <c r="O941" s="769"/>
      <c r="P941" s="769"/>
      <c r="Q941" s="769"/>
      <c r="R941" s="769"/>
      <c r="S941" s="768"/>
      <c r="T941" s="769">
        <f t="shared" ref="T941:AE941" si="3156">SUM(T307)</f>
        <v>0</v>
      </c>
      <c r="U941" s="769">
        <f t="shared" si="3156"/>
        <v>0</v>
      </c>
      <c r="V941" s="769">
        <f t="shared" si="3156"/>
        <v>0</v>
      </c>
      <c r="W941" s="769">
        <f t="shared" si="3156"/>
        <v>0</v>
      </c>
      <c r="X941" s="769">
        <f t="shared" si="3156"/>
        <v>0</v>
      </c>
      <c r="Y941" s="769">
        <f t="shared" si="3156"/>
        <v>0</v>
      </c>
      <c r="Z941" s="769">
        <f t="shared" si="3156"/>
        <v>0</v>
      </c>
      <c r="AA941" s="769">
        <f t="shared" si="3156"/>
        <v>0</v>
      </c>
      <c r="AB941" s="769">
        <f t="shared" si="3156"/>
        <v>0</v>
      </c>
      <c r="AC941" s="769">
        <f t="shared" si="3156"/>
        <v>0</v>
      </c>
      <c r="AD941" s="769">
        <f t="shared" si="3156"/>
        <v>0</v>
      </c>
      <c r="AE941" s="769">
        <f t="shared" si="3156"/>
        <v>0</v>
      </c>
      <c r="AF941" s="769"/>
      <c r="AG941" s="769"/>
      <c r="AH941" s="769"/>
      <c r="AI941" s="769"/>
      <c r="AJ941" s="769"/>
      <c r="AK941" s="768"/>
      <c r="AL941" s="769">
        <f t="shared" ref="AL941:AW941" si="3157">SUM(AL307)</f>
        <v>0</v>
      </c>
      <c r="AM941" s="769">
        <f t="shared" si="3157"/>
        <v>0</v>
      </c>
      <c r="AN941" s="769">
        <f t="shared" si="3157"/>
        <v>0</v>
      </c>
      <c r="AO941" s="769">
        <f t="shared" si="3157"/>
        <v>0</v>
      </c>
      <c r="AP941" s="769">
        <f t="shared" si="3157"/>
        <v>0</v>
      </c>
      <c r="AQ941" s="769">
        <f t="shared" si="3157"/>
        <v>0</v>
      </c>
      <c r="AR941" s="769">
        <f t="shared" si="3157"/>
        <v>0</v>
      </c>
      <c r="AS941" s="769">
        <f t="shared" si="3157"/>
        <v>0</v>
      </c>
      <c r="AT941" s="769">
        <f t="shared" si="3157"/>
        <v>0</v>
      </c>
      <c r="AU941" s="769">
        <f t="shared" si="3157"/>
        <v>0</v>
      </c>
      <c r="AV941" s="769">
        <f t="shared" si="3157"/>
        <v>0</v>
      </c>
      <c r="AW941" s="769">
        <f t="shared" si="3157"/>
        <v>0</v>
      </c>
      <c r="AX941" s="769"/>
      <c r="AY941" s="769"/>
      <c r="AZ941" s="769"/>
      <c r="BA941" s="769"/>
      <c r="BB941" s="769"/>
      <c r="BC941" s="768"/>
      <c r="BD941" s="769">
        <f t="shared" ref="BD941:BO941" si="3158">SUM(BD307)</f>
        <v>0</v>
      </c>
      <c r="BE941" s="769">
        <f t="shared" si="3158"/>
        <v>0</v>
      </c>
      <c r="BF941" s="769">
        <f t="shared" si="3158"/>
        <v>0</v>
      </c>
      <c r="BG941" s="769">
        <f t="shared" si="3158"/>
        <v>0</v>
      </c>
      <c r="BH941" s="769">
        <f t="shared" si="3158"/>
        <v>0</v>
      </c>
      <c r="BI941" s="769">
        <f t="shared" si="3158"/>
        <v>0</v>
      </c>
      <c r="BJ941" s="769">
        <f t="shared" si="3158"/>
        <v>0</v>
      </c>
      <c r="BK941" s="769">
        <f t="shared" si="3158"/>
        <v>0</v>
      </c>
      <c r="BL941" s="769">
        <f t="shared" si="3158"/>
        <v>0</v>
      </c>
      <c r="BM941" s="769">
        <f t="shared" si="3158"/>
        <v>0</v>
      </c>
      <c r="BN941" s="769">
        <f t="shared" si="3158"/>
        <v>0</v>
      </c>
      <c r="BO941" s="769">
        <f t="shared" si="3158"/>
        <v>0</v>
      </c>
      <c r="BP941" s="769"/>
      <c r="BQ941" s="769"/>
      <c r="BR941" s="769"/>
      <c r="BS941" s="769"/>
      <c r="BT941" s="769"/>
      <c r="BU941" s="768"/>
      <c r="BV941" s="769">
        <f>SUM(BV307)</f>
        <v>0</v>
      </c>
      <c r="BW941" s="769">
        <f>SUM(BW307)</f>
        <v>0</v>
      </c>
      <c r="BX941" s="769">
        <f>SUM(BX307)</f>
        <v>0</v>
      </c>
      <c r="BY941" s="769">
        <f>SUM(BY307)</f>
        <v>0</v>
      </c>
      <c r="BZ941" s="578">
        <f t="shared" si="3091"/>
        <v>0</v>
      </c>
      <c r="CA941" s="578">
        <f t="shared" si="3092"/>
        <v>0</v>
      </c>
      <c r="CB941" s="578">
        <f t="shared" si="3093"/>
        <v>0</v>
      </c>
      <c r="CC941" s="578">
        <f t="shared" si="3094"/>
        <v>0</v>
      </c>
      <c r="CD941" s="1069">
        <f t="shared" si="3121"/>
        <v>0</v>
      </c>
      <c r="CE941" s="1070">
        <f t="shared" si="3122"/>
        <v>0</v>
      </c>
      <c r="CF941" s="1070">
        <f t="shared" si="3122"/>
        <v>0</v>
      </c>
      <c r="CG941" s="1070">
        <f t="shared" si="3122"/>
        <v>0</v>
      </c>
      <c r="CH941" s="1070">
        <f t="shared" si="3122"/>
        <v>0</v>
      </c>
      <c r="CI941" s="1071">
        <f t="shared" si="3122"/>
        <v>0</v>
      </c>
      <c r="CJ941" s="1071">
        <f t="shared" si="3122"/>
        <v>0</v>
      </c>
      <c r="CK941" s="1070">
        <f t="shared" si="3122"/>
        <v>0</v>
      </c>
      <c r="CL941" s="1070">
        <f t="shared" si="3122"/>
        <v>0</v>
      </c>
      <c r="CM941" s="1070">
        <f t="shared" si="3122"/>
        <v>0</v>
      </c>
      <c r="CN941" s="1070">
        <f t="shared" si="3122"/>
        <v>0</v>
      </c>
      <c r="CO941" s="1069">
        <f t="shared" si="3122"/>
        <v>0</v>
      </c>
      <c r="CP941" s="532" t="str">
        <f t="shared" si="3096"/>
        <v/>
      </c>
      <c r="CQ941" s="533" t="str">
        <f t="shared" si="3097"/>
        <v/>
      </c>
      <c r="CR941" s="534" t="str">
        <f t="shared" si="3098"/>
        <v/>
      </c>
      <c r="CS941" s="534">
        <f t="shared" si="3099"/>
        <v>0</v>
      </c>
      <c r="CT941" s="534">
        <f t="shared" si="3100"/>
        <v>0</v>
      </c>
      <c r="CU941" s="534">
        <f t="shared" si="3101"/>
        <v>0</v>
      </c>
      <c r="CV941" s="534">
        <f t="shared" si="3102"/>
        <v>0</v>
      </c>
      <c r="CW941" s="535">
        <f t="shared" si="3103"/>
        <v>0</v>
      </c>
      <c r="CX941" s="535">
        <f t="shared" si="3104"/>
        <v>0</v>
      </c>
      <c r="CY941" s="535">
        <f t="shared" si="3105"/>
        <v>0</v>
      </c>
      <c r="CZ941" s="534">
        <f t="shared" si="3106"/>
        <v>0</v>
      </c>
      <c r="DA941" s="534">
        <f t="shared" si="3107"/>
        <v>0</v>
      </c>
      <c r="DB941" s="534">
        <f t="shared" si="3108"/>
        <v>0</v>
      </c>
      <c r="DC941" s="534">
        <f t="shared" si="3109"/>
        <v>0</v>
      </c>
      <c r="DD941" s="534">
        <f t="shared" si="3110"/>
        <v>0</v>
      </c>
      <c r="DE941" s="533" t="str">
        <f t="shared" si="3111"/>
        <v/>
      </c>
      <c r="DF941" s="532" t="str">
        <f t="shared" si="3112"/>
        <v/>
      </c>
      <c r="DG941" s="631">
        <f t="shared" si="3113"/>
        <v>12</v>
      </c>
      <c r="DH941" s="96">
        <f t="shared" si="3114"/>
        <v>12</v>
      </c>
      <c r="DI941" s="96">
        <f t="shared" si="3115"/>
        <v>12</v>
      </c>
      <c r="DJ941" s="96">
        <f t="shared" si="3116"/>
        <v>12</v>
      </c>
      <c r="DK941" s="467"/>
      <c r="DL941" s="599"/>
      <c r="DM941" s="599"/>
      <c r="DN941" s="599"/>
      <c r="DO941" s="599"/>
      <c r="DP941" s="599"/>
      <c r="DQ941" s="599"/>
      <c r="DR941" s="599"/>
      <c r="DS941" s="790"/>
      <c r="DT941" s="468"/>
    </row>
    <row r="942" spans="1:124" s="470" customFormat="1" ht="15.75" customHeight="1">
      <c r="A942" s="598" t="str">
        <f>A310</f>
        <v>Sweet potatoes</v>
      </c>
      <c r="B942" s="769">
        <f t="shared" ref="B942:M942" si="3159">SUM(B317)</f>
        <v>0</v>
      </c>
      <c r="C942" s="769">
        <f t="shared" si="3159"/>
        <v>0</v>
      </c>
      <c r="D942" s="769">
        <f t="shared" si="3159"/>
        <v>0</v>
      </c>
      <c r="E942" s="769">
        <f t="shared" si="3159"/>
        <v>0</v>
      </c>
      <c r="F942" s="769">
        <f t="shared" si="3159"/>
        <v>0</v>
      </c>
      <c r="G942" s="769">
        <f t="shared" si="3159"/>
        <v>0</v>
      </c>
      <c r="H942" s="769">
        <f t="shared" si="3159"/>
        <v>0</v>
      </c>
      <c r="I942" s="769">
        <f t="shared" si="3159"/>
        <v>0</v>
      </c>
      <c r="J942" s="769">
        <f t="shared" si="3159"/>
        <v>12500</v>
      </c>
      <c r="K942" s="769">
        <f t="shared" si="3159"/>
        <v>0</v>
      </c>
      <c r="L942" s="769">
        <f t="shared" si="3159"/>
        <v>0</v>
      </c>
      <c r="M942" s="769">
        <f t="shared" si="3159"/>
        <v>0</v>
      </c>
      <c r="N942" s="769"/>
      <c r="O942" s="769"/>
      <c r="P942" s="769"/>
      <c r="Q942" s="769"/>
      <c r="R942" s="769"/>
      <c r="S942" s="768"/>
      <c r="T942" s="769">
        <f t="shared" ref="T942:AE942" si="3160">SUM(T317)</f>
        <v>0</v>
      </c>
      <c r="U942" s="769">
        <f t="shared" si="3160"/>
        <v>0</v>
      </c>
      <c r="V942" s="769">
        <f t="shared" si="3160"/>
        <v>0</v>
      </c>
      <c r="W942" s="769">
        <f t="shared" si="3160"/>
        <v>0</v>
      </c>
      <c r="X942" s="769">
        <f t="shared" si="3160"/>
        <v>0</v>
      </c>
      <c r="Y942" s="769">
        <f t="shared" si="3160"/>
        <v>0</v>
      </c>
      <c r="Z942" s="769">
        <f t="shared" si="3160"/>
        <v>0</v>
      </c>
      <c r="AA942" s="769">
        <f t="shared" si="3160"/>
        <v>0</v>
      </c>
      <c r="AB942" s="769">
        <f t="shared" si="3160"/>
        <v>17100</v>
      </c>
      <c r="AC942" s="769">
        <f t="shared" si="3160"/>
        <v>0</v>
      </c>
      <c r="AD942" s="769">
        <f t="shared" si="3160"/>
        <v>0</v>
      </c>
      <c r="AE942" s="769">
        <f t="shared" si="3160"/>
        <v>0</v>
      </c>
      <c r="AF942" s="769"/>
      <c r="AG942" s="769"/>
      <c r="AH942" s="769"/>
      <c r="AI942" s="769"/>
      <c r="AJ942" s="769"/>
      <c r="AK942" s="768"/>
      <c r="AL942" s="769">
        <f t="shared" ref="AL942:AW942" si="3161">SUM(AL317)</f>
        <v>0</v>
      </c>
      <c r="AM942" s="769">
        <f t="shared" si="3161"/>
        <v>0</v>
      </c>
      <c r="AN942" s="769">
        <f t="shared" si="3161"/>
        <v>0</v>
      </c>
      <c r="AO942" s="769">
        <f t="shared" si="3161"/>
        <v>0</v>
      </c>
      <c r="AP942" s="769">
        <f t="shared" si="3161"/>
        <v>350</v>
      </c>
      <c r="AQ942" s="769">
        <f t="shared" si="3161"/>
        <v>450</v>
      </c>
      <c r="AR942" s="769">
        <f t="shared" si="3161"/>
        <v>3600</v>
      </c>
      <c r="AS942" s="769">
        <f t="shared" si="3161"/>
        <v>0</v>
      </c>
      <c r="AT942" s="769">
        <f t="shared" si="3161"/>
        <v>4000</v>
      </c>
      <c r="AU942" s="769">
        <f t="shared" si="3161"/>
        <v>0</v>
      </c>
      <c r="AV942" s="769">
        <f t="shared" si="3161"/>
        <v>0</v>
      </c>
      <c r="AW942" s="769">
        <f t="shared" si="3161"/>
        <v>0</v>
      </c>
      <c r="AX942" s="769"/>
      <c r="AY942" s="769"/>
      <c r="AZ942" s="769"/>
      <c r="BA942" s="769"/>
      <c r="BB942" s="769"/>
      <c r="BC942" s="768"/>
      <c r="BD942" s="769">
        <f t="shared" ref="BD942:BO942" si="3162">SUM(BD317)</f>
        <v>0</v>
      </c>
      <c r="BE942" s="769">
        <f t="shared" si="3162"/>
        <v>500</v>
      </c>
      <c r="BF942" s="769">
        <f t="shared" si="3162"/>
        <v>0</v>
      </c>
      <c r="BG942" s="769">
        <f t="shared" si="3162"/>
        <v>1200</v>
      </c>
      <c r="BH942" s="769">
        <f t="shared" si="3162"/>
        <v>0</v>
      </c>
      <c r="BI942" s="769">
        <f t="shared" si="3162"/>
        <v>2800</v>
      </c>
      <c r="BJ942" s="769">
        <f t="shared" si="3162"/>
        <v>0</v>
      </c>
      <c r="BK942" s="769">
        <f t="shared" si="3162"/>
        <v>0</v>
      </c>
      <c r="BL942" s="769">
        <f t="shared" si="3162"/>
        <v>13000</v>
      </c>
      <c r="BM942" s="769">
        <f t="shared" si="3162"/>
        <v>0</v>
      </c>
      <c r="BN942" s="769">
        <f t="shared" si="3162"/>
        <v>13500</v>
      </c>
      <c r="BO942" s="769">
        <f t="shared" si="3162"/>
        <v>6050</v>
      </c>
      <c r="BP942" s="769"/>
      <c r="BQ942" s="769"/>
      <c r="BR942" s="769"/>
      <c r="BS942" s="769"/>
      <c r="BT942" s="769"/>
      <c r="BU942" s="768"/>
      <c r="BV942" s="769">
        <f>SUM(BV317)</f>
        <v>0</v>
      </c>
      <c r="BW942" s="769">
        <f>SUM(BW317)</f>
        <v>0</v>
      </c>
      <c r="BX942" s="769">
        <f>SUM(BX317)</f>
        <v>45</v>
      </c>
      <c r="BY942" s="769">
        <f>SUM(BY317)</f>
        <v>495</v>
      </c>
      <c r="BZ942" s="578">
        <f t="shared" si="3091"/>
        <v>0</v>
      </c>
      <c r="CA942" s="578">
        <f t="shared" si="3092"/>
        <v>0</v>
      </c>
      <c r="CB942" s="578">
        <f t="shared" si="3093"/>
        <v>440</v>
      </c>
      <c r="CC942" s="578">
        <f t="shared" si="3094"/>
        <v>2355</v>
      </c>
      <c r="CD942" s="1069">
        <f t="shared" si="3121"/>
        <v>0</v>
      </c>
      <c r="CE942" s="1070">
        <f t="shared" si="3122"/>
        <v>0</v>
      </c>
      <c r="CF942" s="1070">
        <f t="shared" si="3122"/>
        <v>0</v>
      </c>
      <c r="CG942" s="1070">
        <f t="shared" si="3122"/>
        <v>0</v>
      </c>
      <c r="CH942" s="1070">
        <f t="shared" si="3122"/>
        <v>0</v>
      </c>
      <c r="CI942" s="1071">
        <f t="shared" si="3122"/>
        <v>0</v>
      </c>
      <c r="CJ942" s="1071">
        <f t="shared" si="3122"/>
        <v>500</v>
      </c>
      <c r="CK942" s="1070">
        <f t="shared" si="3122"/>
        <v>1200</v>
      </c>
      <c r="CL942" s="1070">
        <f t="shared" si="3122"/>
        <v>2800</v>
      </c>
      <c r="CM942" s="1070">
        <f t="shared" si="3122"/>
        <v>6050</v>
      </c>
      <c r="CN942" s="1070">
        <f t="shared" si="3122"/>
        <v>13000</v>
      </c>
      <c r="CO942" s="1069">
        <f t="shared" si="3122"/>
        <v>13500</v>
      </c>
      <c r="CP942" s="532" t="str">
        <f t="shared" si="3096"/>
        <v/>
      </c>
      <c r="CQ942" s="533" t="str">
        <f t="shared" si="3097"/>
        <v/>
      </c>
      <c r="CR942" s="534" t="str">
        <f t="shared" si="3098"/>
        <v/>
      </c>
      <c r="CS942" s="534">
        <f t="shared" si="3099"/>
        <v>0</v>
      </c>
      <c r="CT942" s="534">
        <f t="shared" si="3100"/>
        <v>0</v>
      </c>
      <c r="CU942" s="534">
        <f t="shared" si="3101"/>
        <v>0</v>
      </c>
      <c r="CV942" s="534">
        <f t="shared" si="3102"/>
        <v>0</v>
      </c>
      <c r="CW942" s="535">
        <f t="shared" si="3103"/>
        <v>0</v>
      </c>
      <c r="CX942" s="535">
        <f t="shared" si="3104"/>
        <v>0</v>
      </c>
      <c r="CY942" s="535">
        <f t="shared" si="3105"/>
        <v>500</v>
      </c>
      <c r="CZ942" s="534">
        <f t="shared" si="3106"/>
        <v>1200</v>
      </c>
      <c r="DA942" s="534">
        <f t="shared" si="3107"/>
        <v>2800</v>
      </c>
      <c r="DB942" s="534">
        <f t="shared" si="3108"/>
        <v>6050</v>
      </c>
      <c r="DC942" s="534">
        <f t="shared" si="3109"/>
        <v>13000</v>
      </c>
      <c r="DD942" s="534">
        <f t="shared" si="3110"/>
        <v>13500</v>
      </c>
      <c r="DE942" s="533" t="str">
        <f t="shared" si="3111"/>
        <v/>
      </c>
      <c r="DF942" s="532" t="str">
        <f t="shared" si="3112"/>
        <v/>
      </c>
      <c r="DG942" s="631">
        <f t="shared" si="3113"/>
        <v>12</v>
      </c>
      <c r="DH942" s="96">
        <f t="shared" si="3114"/>
        <v>12</v>
      </c>
      <c r="DI942" s="96">
        <f t="shared" si="3115"/>
        <v>12</v>
      </c>
      <c r="DJ942" s="96">
        <f t="shared" si="3116"/>
        <v>12</v>
      </c>
      <c r="DK942" s="467"/>
      <c r="DL942" s="599"/>
      <c r="DM942" s="599"/>
      <c r="DN942" s="599"/>
      <c r="DO942" s="599"/>
      <c r="DP942" s="599"/>
      <c r="DQ942" s="599"/>
      <c r="DR942" s="599"/>
      <c r="DS942" s="790"/>
      <c r="DT942" s="468"/>
    </row>
    <row r="943" spans="1:124" s="470" customFormat="1" ht="15.75" customHeight="1">
      <c r="A943" s="598" t="str">
        <f>A320</f>
        <v>Cabbage</v>
      </c>
      <c r="B943" s="769">
        <f t="shared" ref="B943:M943" si="3163">SUM(B327)</f>
        <v>0</v>
      </c>
      <c r="C943" s="769">
        <f t="shared" si="3163"/>
        <v>50</v>
      </c>
      <c r="D943" s="769">
        <f t="shared" si="3163"/>
        <v>0</v>
      </c>
      <c r="E943" s="769">
        <f t="shared" si="3163"/>
        <v>2250</v>
      </c>
      <c r="F943" s="769">
        <f t="shared" si="3163"/>
        <v>0</v>
      </c>
      <c r="G943" s="769">
        <f t="shared" si="3163"/>
        <v>0</v>
      </c>
      <c r="H943" s="769">
        <f t="shared" si="3163"/>
        <v>0</v>
      </c>
      <c r="I943" s="769">
        <f t="shared" si="3163"/>
        <v>50</v>
      </c>
      <c r="J943" s="769">
        <f t="shared" si="3163"/>
        <v>300</v>
      </c>
      <c r="K943" s="769">
        <f t="shared" si="3163"/>
        <v>0</v>
      </c>
      <c r="L943" s="769">
        <f t="shared" si="3163"/>
        <v>0</v>
      </c>
      <c r="M943" s="769">
        <f t="shared" si="3163"/>
        <v>100</v>
      </c>
      <c r="N943" s="769"/>
      <c r="O943" s="769"/>
      <c r="P943" s="769"/>
      <c r="Q943" s="769"/>
      <c r="R943" s="769"/>
      <c r="S943" s="768"/>
      <c r="T943" s="769">
        <f t="shared" ref="T943:AE943" si="3164">SUM(T327)</f>
        <v>0</v>
      </c>
      <c r="U943" s="769">
        <f t="shared" si="3164"/>
        <v>0</v>
      </c>
      <c r="V943" s="769">
        <f t="shared" si="3164"/>
        <v>0</v>
      </c>
      <c r="W943" s="769">
        <f t="shared" si="3164"/>
        <v>0</v>
      </c>
      <c r="X943" s="769">
        <f t="shared" si="3164"/>
        <v>200</v>
      </c>
      <c r="Y943" s="769">
        <f t="shared" si="3164"/>
        <v>450</v>
      </c>
      <c r="Z943" s="769">
        <f t="shared" si="3164"/>
        <v>0</v>
      </c>
      <c r="AA943" s="769">
        <f t="shared" si="3164"/>
        <v>0</v>
      </c>
      <c r="AB943" s="769">
        <f t="shared" si="3164"/>
        <v>360</v>
      </c>
      <c r="AC943" s="769">
        <f t="shared" si="3164"/>
        <v>0</v>
      </c>
      <c r="AD943" s="769">
        <f t="shared" si="3164"/>
        <v>0</v>
      </c>
      <c r="AE943" s="769">
        <f t="shared" si="3164"/>
        <v>140</v>
      </c>
      <c r="AF943" s="769"/>
      <c r="AG943" s="769"/>
      <c r="AH943" s="769"/>
      <c r="AI943" s="769"/>
      <c r="AJ943" s="769"/>
      <c r="AK943" s="768"/>
      <c r="AL943" s="769">
        <f t="shared" ref="AL943:AW943" si="3165">SUM(AL327)</f>
        <v>1500</v>
      </c>
      <c r="AM943" s="769">
        <f t="shared" si="3165"/>
        <v>50</v>
      </c>
      <c r="AN943" s="769">
        <f t="shared" si="3165"/>
        <v>0</v>
      </c>
      <c r="AO943" s="769">
        <f t="shared" si="3165"/>
        <v>80</v>
      </c>
      <c r="AP943" s="769">
        <f t="shared" si="3165"/>
        <v>260</v>
      </c>
      <c r="AQ943" s="769">
        <f t="shared" si="3165"/>
        <v>50</v>
      </c>
      <c r="AR943" s="769">
        <f t="shared" si="3165"/>
        <v>200</v>
      </c>
      <c r="AS943" s="769">
        <f t="shared" si="3165"/>
        <v>150</v>
      </c>
      <c r="AT943" s="769">
        <f t="shared" si="3165"/>
        <v>270</v>
      </c>
      <c r="AU943" s="769">
        <f t="shared" si="3165"/>
        <v>0</v>
      </c>
      <c r="AV943" s="769">
        <f t="shared" si="3165"/>
        <v>0</v>
      </c>
      <c r="AW943" s="769">
        <f t="shared" si="3165"/>
        <v>0</v>
      </c>
      <c r="AX943" s="769"/>
      <c r="AY943" s="769"/>
      <c r="AZ943" s="769"/>
      <c r="BA943" s="769"/>
      <c r="BB943" s="769"/>
      <c r="BC943" s="768"/>
      <c r="BD943" s="769">
        <f t="shared" ref="BD943:BO943" si="3166">SUM(BD327)</f>
        <v>950</v>
      </c>
      <c r="BE943" s="769">
        <f t="shared" si="3166"/>
        <v>0</v>
      </c>
      <c r="BF943" s="769">
        <f t="shared" si="3166"/>
        <v>0</v>
      </c>
      <c r="BG943" s="769">
        <f t="shared" si="3166"/>
        <v>200</v>
      </c>
      <c r="BH943" s="769">
        <f t="shared" si="3166"/>
        <v>0</v>
      </c>
      <c r="BI943" s="769">
        <f t="shared" si="3166"/>
        <v>300</v>
      </c>
      <c r="BJ943" s="769">
        <f t="shared" si="3166"/>
        <v>0</v>
      </c>
      <c r="BK943" s="769">
        <f t="shared" si="3166"/>
        <v>300</v>
      </c>
      <c r="BL943" s="769">
        <f t="shared" si="3166"/>
        <v>180</v>
      </c>
      <c r="BM943" s="769">
        <f t="shared" si="3166"/>
        <v>0</v>
      </c>
      <c r="BN943" s="769">
        <f t="shared" si="3166"/>
        <v>0</v>
      </c>
      <c r="BO943" s="769">
        <f t="shared" si="3166"/>
        <v>300</v>
      </c>
      <c r="BP943" s="769"/>
      <c r="BQ943" s="769"/>
      <c r="BR943" s="769"/>
      <c r="BS943" s="769"/>
      <c r="BT943" s="769"/>
      <c r="BU943" s="768"/>
      <c r="BV943" s="769">
        <f>SUM(BV327)</f>
        <v>60</v>
      </c>
      <c r="BW943" s="769">
        <f>SUM(BW327)</f>
        <v>252</v>
      </c>
      <c r="BX943" s="769">
        <f>SUM(BX327)</f>
        <v>210</v>
      </c>
      <c r="BY943" s="769">
        <f>SUM(BY327)</f>
        <v>252</v>
      </c>
      <c r="BZ943" s="578">
        <f t="shared" si="3091"/>
        <v>50</v>
      </c>
      <c r="CA943" s="578">
        <f t="shared" si="3092"/>
        <v>70</v>
      </c>
      <c r="CB943" s="578">
        <f t="shared" si="3093"/>
        <v>106</v>
      </c>
      <c r="CC943" s="578">
        <f t="shared" si="3094"/>
        <v>128</v>
      </c>
      <c r="CD943" s="1069">
        <f t="shared" si="3121"/>
        <v>0</v>
      </c>
      <c r="CE943" s="1070">
        <f t="shared" si="3122"/>
        <v>0</v>
      </c>
      <c r="CF943" s="1070">
        <f t="shared" si="3122"/>
        <v>0</v>
      </c>
      <c r="CG943" s="1070">
        <f t="shared" si="3122"/>
        <v>0</v>
      </c>
      <c r="CH943" s="1070">
        <f t="shared" si="3122"/>
        <v>0</v>
      </c>
      <c r="CI943" s="1071">
        <f t="shared" si="3122"/>
        <v>0</v>
      </c>
      <c r="CJ943" s="1071">
        <f t="shared" si="3122"/>
        <v>180</v>
      </c>
      <c r="CK943" s="1070">
        <f t="shared" si="3122"/>
        <v>200</v>
      </c>
      <c r="CL943" s="1070">
        <f t="shared" si="3122"/>
        <v>300</v>
      </c>
      <c r="CM943" s="1070">
        <f t="shared" si="3122"/>
        <v>300</v>
      </c>
      <c r="CN943" s="1070">
        <f t="shared" si="3122"/>
        <v>300</v>
      </c>
      <c r="CO943" s="1069">
        <f t="shared" si="3122"/>
        <v>950</v>
      </c>
      <c r="CP943" s="532" t="str">
        <f t="shared" si="3096"/>
        <v/>
      </c>
      <c r="CQ943" s="533" t="str">
        <f t="shared" si="3097"/>
        <v/>
      </c>
      <c r="CR943" s="534" t="str">
        <f t="shared" si="3098"/>
        <v/>
      </c>
      <c r="CS943" s="534">
        <f t="shared" si="3099"/>
        <v>0</v>
      </c>
      <c r="CT943" s="534">
        <f t="shared" si="3100"/>
        <v>0</v>
      </c>
      <c r="CU943" s="534">
        <f t="shared" si="3101"/>
        <v>0</v>
      </c>
      <c r="CV943" s="534">
        <f t="shared" si="3102"/>
        <v>0</v>
      </c>
      <c r="CW943" s="535">
        <f t="shared" si="3103"/>
        <v>0</v>
      </c>
      <c r="CX943" s="535">
        <f t="shared" si="3104"/>
        <v>0</v>
      </c>
      <c r="CY943" s="535">
        <f t="shared" si="3105"/>
        <v>180</v>
      </c>
      <c r="CZ943" s="534">
        <f t="shared" si="3106"/>
        <v>200</v>
      </c>
      <c r="DA943" s="534">
        <f t="shared" si="3107"/>
        <v>300</v>
      </c>
      <c r="DB943" s="534">
        <f t="shared" si="3108"/>
        <v>300</v>
      </c>
      <c r="DC943" s="534">
        <f t="shared" si="3109"/>
        <v>300</v>
      </c>
      <c r="DD943" s="534">
        <f t="shared" si="3110"/>
        <v>950</v>
      </c>
      <c r="DE943" s="533" t="str">
        <f t="shared" si="3111"/>
        <v/>
      </c>
      <c r="DF943" s="532" t="str">
        <f t="shared" si="3112"/>
        <v/>
      </c>
      <c r="DG943" s="631">
        <f t="shared" si="3113"/>
        <v>12</v>
      </c>
      <c r="DH943" s="96">
        <f t="shared" si="3114"/>
        <v>12</v>
      </c>
      <c r="DI943" s="96">
        <f t="shared" si="3115"/>
        <v>12</v>
      </c>
      <c r="DJ943" s="96">
        <f t="shared" si="3116"/>
        <v>12</v>
      </c>
      <c r="DK943" s="467"/>
      <c r="DL943" s="599"/>
      <c r="DM943" s="599"/>
      <c r="DN943" s="599"/>
      <c r="DO943" s="599"/>
      <c r="DP943" s="599"/>
      <c r="DQ943" s="599"/>
      <c r="DR943" s="599"/>
      <c r="DS943" s="790"/>
      <c r="DT943" s="468"/>
    </row>
    <row r="944" spans="1:124" s="470" customFormat="1" ht="15.75" customHeight="1">
      <c r="A944" s="598" t="str">
        <f>A330</f>
        <v>Other root crops: carrots</v>
      </c>
      <c r="B944" s="769">
        <f t="shared" ref="B944:M944" si="3167">SUM(B337)</f>
        <v>0</v>
      </c>
      <c r="C944" s="769">
        <f t="shared" si="3167"/>
        <v>0</v>
      </c>
      <c r="D944" s="769">
        <f t="shared" si="3167"/>
        <v>0</v>
      </c>
      <c r="E944" s="769">
        <f t="shared" si="3167"/>
        <v>0</v>
      </c>
      <c r="F944" s="769">
        <f t="shared" si="3167"/>
        <v>0</v>
      </c>
      <c r="G944" s="769">
        <f t="shared" si="3167"/>
        <v>0</v>
      </c>
      <c r="H944" s="769">
        <f t="shared" si="3167"/>
        <v>0</v>
      </c>
      <c r="I944" s="769">
        <f t="shared" si="3167"/>
        <v>0</v>
      </c>
      <c r="J944" s="769">
        <f t="shared" si="3167"/>
        <v>0</v>
      </c>
      <c r="K944" s="769">
        <f t="shared" si="3167"/>
        <v>0</v>
      </c>
      <c r="L944" s="769">
        <f t="shared" si="3167"/>
        <v>0</v>
      </c>
      <c r="M944" s="769">
        <f t="shared" si="3167"/>
        <v>0</v>
      </c>
      <c r="N944" s="769"/>
      <c r="O944" s="769"/>
      <c r="P944" s="769"/>
      <c r="Q944" s="769"/>
      <c r="R944" s="769"/>
      <c r="S944" s="768"/>
      <c r="T944" s="769">
        <f t="shared" ref="T944:AE944" si="3168">SUM(T337)</f>
        <v>0</v>
      </c>
      <c r="U944" s="769">
        <f t="shared" si="3168"/>
        <v>0</v>
      </c>
      <c r="V944" s="769">
        <f t="shared" si="3168"/>
        <v>0</v>
      </c>
      <c r="W944" s="769">
        <f t="shared" si="3168"/>
        <v>0</v>
      </c>
      <c r="X944" s="769">
        <f t="shared" si="3168"/>
        <v>0</v>
      </c>
      <c r="Y944" s="769">
        <f t="shared" si="3168"/>
        <v>0</v>
      </c>
      <c r="Z944" s="769">
        <f t="shared" si="3168"/>
        <v>50</v>
      </c>
      <c r="AA944" s="769">
        <f t="shared" si="3168"/>
        <v>0</v>
      </c>
      <c r="AB944" s="769">
        <f t="shared" si="3168"/>
        <v>0</v>
      </c>
      <c r="AC944" s="769">
        <f t="shared" si="3168"/>
        <v>0</v>
      </c>
      <c r="AD944" s="769">
        <f t="shared" si="3168"/>
        <v>0</v>
      </c>
      <c r="AE944" s="769">
        <f t="shared" si="3168"/>
        <v>0</v>
      </c>
      <c r="AF944" s="769"/>
      <c r="AG944" s="769"/>
      <c r="AH944" s="769"/>
      <c r="AI944" s="769"/>
      <c r="AJ944" s="769"/>
      <c r="AK944" s="768"/>
      <c r="AL944" s="769">
        <f t="shared" ref="AL944:AW944" si="3169">SUM(AL337)</f>
        <v>600</v>
      </c>
      <c r="AM944" s="769">
        <f t="shared" si="3169"/>
        <v>0</v>
      </c>
      <c r="AN944" s="769">
        <f t="shared" si="3169"/>
        <v>0</v>
      </c>
      <c r="AO944" s="769">
        <f t="shared" si="3169"/>
        <v>0</v>
      </c>
      <c r="AP944" s="769">
        <f t="shared" si="3169"/>
        <v>0</v>
      </c>
      <c r="AQ944" s="769">
        <f t="shared" si="3169"/>
        <v>0</v>
      </c>
      <c r="AR944" s="769">
        <f t="shared" si="3169"/>
        <v>0</v>
      </c>
      <c r="AS944" s="769">
        <f t="shared" si="3169"/>
        <v>0</v>
      </c>
      <c r="AT944" s="769">
        <f t="shared" si="3169"/>
        <v>0</v>
      </c>
      <c r="AU944" s="769">
        <f t="shared" si="3169"/>
        <v>0</v>
      </c>
      <c r="AV944" s="769">
        <f t="shared" si="3169"/>
        <v>0</v>
      </c>
      <c r="AW944" s="769">
        <f t="shared" si="3169"/>
        <v>0</v>
      </c>
      <c r="AX944" s="769"/>
      <c r="AY944" s="769"/>
      <c r="AZ944" s="769"/>
      <c r="BA944" s="769"/>
      <c r="BB944" s="769"/>
      <c r="BC944" s="768"/>
      <c r="BD944" s="769">
        <f t="shared" ref="BD944:BO944" si="3170">SUM(BD337)</f>
        <v>540</v>
      </c>
      <c r="BE944" s="769">
        <f t="shared" si="3170"/>
        <v>0</v>
      </c>
      <c r="BF944" s="769">
        <f t="shared" si="3170"/>
        <v>0</v>
      </c>
      <c r="BG944" s="769">
        <f t="shared" si="3170"/>
        <v>600</v>
      </c>
      <c r="BH944" s="769">
        <f t="shared" si="3170"/>
        <v>0</v>
      </c>
      <c r="BI944" s="769">
        <f t="shared" si="3170"/>
        <v>0</v>
      </c>
      <c r="BJ944" s="769">
        <f t="shared" si="3170"/>
        <v>0</v>
      </c>
      <c r="BK944" s="769">
        <f t="shared" si="3170"/>
        <v>0</v>
      </c>
      <c r="BL944" s="769">
        <f t="shared" si="3170"/>
        <v>480</v>
      </c>
      <c r="BM944" s="769">
        <f t="shared" si="3170"/>
        <v>0</v>
      </c>
      <c r="BN944" s="769">
        <f t="shared" si="3170"/>
        <v>900</v>
      </c>
      <c r="BO944" s="769">
        <f t="shared" si="3170"/>
        <v>0</v>
      </c>
      <c r="BP944" s="769"/>
      <c r="BQ944" s="769"/>
      <c r="BR944" s="769"/>
      <c r="BS944" s="769"/>
      <c r="BT944" s="769"/>
      <c r="BU944" s="768"/>
      <c r="BV944" s="769">
        <f>SUM(BV337)</f>
        <v>0</v>
      </c>
      <c r="BW944" s="769">
        <f>SUM(BW337)</f>
        <v>0</v>
      </c>
      <c r="BX944" s="769">
        <f>SUM(BX337)</f>
        <v>0</v>
      </c>
      <c r="BY944" s="769">
        <f>SUM(BY337)</f>
        <v>0</v>
      </c>
      <c r="BZ944" s="578">
        <f t="shared" si="3091"/>
        <v>0</v>
      </c>
      <c r="CA944" s="578">
        <f t="shared" si="3092"/>
        <v>0</v>
      </c>
      <c r="CB944" s="578">
        <f t="shared" si="3093"/>
        <v>0</v>
      </c>
      <c r="CC944" s="578">
        <f t="shared" si="3094"/>
        <v>162</v>
      </c>
      <c r="CD944" s="1069">
        <f t="shared" si="3121"/>
        <v>0</v>
      </c>
      <c r="CE944" s="1070">
        <f t="shared" si="3122"/>
        <v>0</v>
      </c>
      <c r="CF944" s="1070">
        <f t="shared" si="3122"/>
        <v>0</v>
      </c>
      <c r="CG944" s="1070">
        <f t="shared" si="3122"/>
        <v>0</v>
      </c>
      <c r="CH944" s="1070">
        <f t="shared" si="3122"/>
        <v>0</v>
      </c>
      <c r="CI944" s="1071">
        <f t="shared" si="3122"/>
        <v>0</v>
      </c>
      <c r="CJ944" s="1071">
        <f t="shared" si="3122"/>
        <v>0</v>
      </c>
      <c r="CK944" s="1070">
        <f t="shared" si="3122"/>
        <v>0</v>
      </c>
      <c r="CL944" s="1070">
        <f t="shared" si="3122"/>
        <v>480</v>
      </c>
      <c r="CM944" s="1070">
        <f t="shared" si="3122"/>
        <v>540</v>
      </c>
      <c r="CN944" s="1070">
        <f t="shared" si="3122"/>
        <v>600</v>
      </c>
      <c r="CO944" s="1069">
        <f t="shared" si="3122"/>
        <v>900</v>
      </c>
      <c r="CP944" s="532" t="str">
        <f t="shared" si="3096"/>
        <v/>
      </c>
      <c r="CQ944" s="533" t="str">
        <f t="shared" si="3097"/>
        <v/>
      </c>
      <c r="CR944" s="534" t="str">
        <f t="shared" si="3098"/>
        <v/>
      </c>
      <c r="CS944" s="534">
        <f t="shared" si="3099"/>
        <v>0</v>
      </c>
      <c r="CT944" s="534">
        <f t="shared" si="3100"/>
        <v>0</v>
      </c>
      <c r="CU944" s="534">
        <f t="shared" si="3101"/>
        <v>0</v>
      </c>
      <c r="CV944" s="534">
        <f t="shared" si="3102"/>
        <v>0</v>
      </c>
      <c r="CW944" s="535">
        <f t="shared" si="3103"/>
        <v>0</v>
      </c>
      <c r="CX944" s="535">
        <f t="shared" si="3104"/>
        <v>0</v>
      </c>
      <c r="CY944" s="535">
        <f t="shared" si="3105"/>
        <v>0</v>
      </c>
      <c r="CZ944" s="534">
        <f t="shared" si="3106"/>
        <v>0</v>
      </c>
      <c r="DA944" s="534">
        <f t="shared" si="3107"/>
        <v>480</v>
      </c>
      <c r="DB944" s="534">
        <f t="shared" si="3108"/>
        <v>540</v>
      </c>
      <c r="DC944" s="534">
        <f t="shared" si="3109"/>
        <v>600</v>
      </c>
      <c r="DD944" s="534">
        <f t="shared" si="3110"/>
        <v>900</v>
      </c>
      <c r="DE944" s="533" t="str">
        <f t="shared" si="3111"/>
        <v/>
      </c>
      <c r="DF944" s="532" t="str">
        <f t="shared" si="3112"/>
        <v/>
      </c>
      <c r="DG944" s="631">
        <f t="shared" si="3113"/>
        <v>12</v>
      </c>
      <c r="DH944" s="96">
        <f t="shared" si="3114"/>
        <v>12</v>
      </c>
      <c r="DI944" s="96">
        <f t="shared" si="3115"/>
        <v>12</v>
      </c>
      <c r="DJ944" s="96">
        <f t="shared" si="3116"/>
        <v>12</v>
      </c>
      <c r="DK944" s="467"/>
      <c r="DL944" s="599"/>
      <c r="DM944" s="599"/>
      <c r="DN944" s="599"/>
      <c r="DO944" s="599"/>
      <c r="DP944" s="599"/>
      <c r="DQ944" s="599"/>
      <c r="DR944" s="599"/>
      <c r="DS944" s="790"/>
      <c r="DT944" s="468"/>
    </row>
    <row r="945" spans="1:124" s="470" customFormat="1" ht="15.75" customHeight="1">
      <c r="A945" s="598" t="str">
        <f>A340</f>
        <v>Groundnuts (dry): no. local meas</v>
      </c>
      <c r="B945" s="769">
        <f t="shared" ref="B945:M945" si="3171">SUM(B347)</f>
        <v>0</v>
      </c>
      <c r="C945" s="769">
        <f t="shared" si="3171"/>
        <v>0</v>
      </c>
      <c r="D945" s="769">
        <f t="shared" si="3171"/>
        <v>0</v>
      </c>
      <c r="E945" s="769">
        <f t="shared" si="3171"/>
        <v>0</v>
      </c>
      <c r="F945" s="769">
        <f t="shared" si="3171"/>
        <v>0</v>
      </c>
      <c r="G945" s="769">
        <f t="shared" si="3171"/>
        <v>0</v>
      </c>
      <c r="H945" s="769">
        <f t="shared" si="3171"/>
        <v>0</v>
      </c>
      <c r="I945" s="769">
        <f t="shared" si="3171"/>
        <v>0</v>
      </c>
      <c r="J945" s="769">
        <f t="shared" si="3171"/>
        <v>0</v>
      </c>
      <c r="K945" s="769">
        <f t="shared" si="3171"/>
        <v>0</v>
      </c>
      <c r="L945" s="769">
        <f t="shared" si="3171"/>
        <v>0</v>
      </c>
      <c r="M945" s="769">
        <f t="shared" si="3171"/>
        <v>0</v>
      </c>
      <c r="N945" s="769"/>
      <c r="O945" s="769"/>
      <c r="P945" s="769"/>
      <c r="Q945" s="769"/>
      <c r="R945" s="769"/>
      <c r="S945" s="768"/>
      <c r="T945" s="769">
        <f t="shared" ref="T945:AE945" si="3172">SUM(T347)</f>
        <v>0</v>
      </c>
      <c r="U945" s="769">
        <f t="shared" si="3172"/>
        <v>0</v>
      </c>
      <c r="V945" s="769">
        <f t="shared" si="3172"/>
        <v>0</v>
      </c>
      <c r="W945" s="769">
        <f t="shared" si="3172"/>
        <v>0</v>
      </c>
      <c r="X945" s="769">
        <f t="shared" si="3172"/>
        <v>0</v>
      </c>
      <c r="Y945" s="769">
        <f t="shared" si="3172"/>
        <v>0</v>
      </c>
      <c r="Z945" s="769">
        <f t="shared" si="3172"/>
        <v>0</v>
      </c>
      <c r="AA945" s="769">
        <f t="shared" si="3172"/>
        <v>0</v>
      </c>
      <c r="AB945" s="769">
        <f t="shared" si="3172"/>
        <v>0</v>
      </c>
      <c r="AC945" s="769">
        <f t="shared" si="3172"/>
        <v>0</v>
      </c>
      <c r="AD945" s="769">
        <f t="shared" si="3172"/>
        <v>3500</v>
      </c>
      <c r="AE945" s="769">
        <f t="shared" si="3172"/>
        <v>0</v>
      </c>
      <c r="AF945" s="769"/>
      <c r="AG945" s="769"/>
      <c r="AH945" s="769"/>
      <c r="AI945" s="769"/>
      <c r="AJ945" s="769"/>
      <c r="AK945" s="768"/>
      <c r="AL945" s="769">
        <f t="shared" ref="AL945:AW945" si="3173">SUM(AL347)</f>
        <v>100</v>
      </c>
      <c r="AM945" s="769">
        <f t="shared" si="3173"/>
        <v>0</v>
      </c>
      <c r="AN945" s="769">
        <f t="shared" si="3173"/>
        <v>0</v>
      </c>
      <c r="AO945" s="769">
        <f t="shared" si="3173"/>
        <v>0</v>
      </c>
      <c r="AP945" s="769">
        <f t="shared" si="3173"/>
        <v>0</v>
      </c>
      <c r="AQ945" s="769">
        <f t="shared" si="3173"/>
        <v>0</v>
      </c>
      <c r="AR945" s="769">
        <f t="shared" si="3173"/>
        <v>0</v>
      </c>
      <c r="AS945" s="769">
        <f t="shared" si="3173"/>
        <v>0</v>
      </c>
      <c r="AT945" s="769">
        <f t="shared" si="3173"/>
        <v>0</v>
      </c>
      <c r="AU945" s="769">
        <f t="shared" si="3173"/>
        <v>0</v>
      </c>
      <c r="AV945" s="769">
        <f t="shared" si="3173"/>
        <v>0</v>
      </c>
      <c r="AW945" s="769">
        <f t="shared" si="3173"/>
        <v>0</v>
      </c>
      <c r="AX945" s="769"/>
      <c r="AY945" s="769"/>
      <c r="AZ945" s="769"/>
      <c r="BA945" s="769"/>
      <c r="BB945" s="769"/>
      <c r="BC945" s="768"/>
      <c r="BD945" s="769">
        <f t="shared" ref="BD945:BO945" si="3174">SUM(BD347)</f>
        <v>300</v>
      </c>
      <c r="BE945" s="769">
        <f t="shared" si="3174"/>
        <v>300</v>
      </c>
      <c r="BF945" s="769">
        <f t="shared" si="3174"/>
        <v>0</v>
      </c>
      <c r="BG945" s="769">
        <f t="shared" si="3174"/>
        <v>1050</v>
      </c>
      <c r="BH945" s="769">
        <f t="shared" si="3174"/>
        <v>0</v>
      </c>
      <c r="BI945" s="769">
        <f t="shared" si="3174"/>
        <v>0</v>
      </c>
      <c r="BJ945" s="769">
        <f t="shared" si="3174"/>
        <v>0</v>
      </c>
      <c r="BK945" s="769">
        <f t="shared" si="3174"/>
        <v>0</v>
      </c>
      <c r="BL945" s="769">
        <f t="shared" si="3174"/>
        <v>0</v>
      </c>
      <c r="BM945" s="769">
        <f t="shared" si="3174"/>
        <v>0</v>
      </c>
      <c r="BN945" s="769">
        <f t="shared" si="3174"/>
        <v>0</v>
      </c>
      <c r="BO945" s="769">
        <f t="shared" si="3174"/>
        <v>0</v>
      </c>
      <c r="BP945" s="769"/>
      <c r="BQ945" s="769"/>
      <c r="BR945" s="769"/>
      <c r="BS945" s="769"/>
      <c r="BT945" s="769"/>
      <c r="BU945" s="768"/>
      <c r="BV945" s="769">
        <f>SUM(BV347)</f>
        <v>0</v>
      </c>
      <c r="BW945" s="769">
        <f>SUM(BW347)</f>
        <v>0</v>
      </c>
      <c r="BX945" s="769">
        <f>SUM(BX347)</f>
        <v>0</v>
      </c>
      <c r="BY945" s="769">
        <f>SUM(BY347)</f>
        <v>300</v>
      </c>
      <c r="BZ945" s="578">
        <f t="shared" si="3091"/>
        <v>0</v>
      </c>
      <c r="CA945" s="578">
        <f t="shared" si="3092"/>
        <v>0</v>
      </c>
      <c r="CB945" s="578">
        <f t="shared" si="3093"/>
        <v>0</v>
      </c>
      <c r="CC945" s="578">
        <f t="shared" si="3094"/>
        <v>60</v>
      </c>
      <c r="CD945" s="1069">
        <f t="shared" si="3121"/>
        <v>0</v>
      </c>
      <c r="CE945" s="1070">
        <f t="shared" si="3122"/>
        <v>0</v>
      </c>
      <c r="CF945" s="1070">
        <f t="shared" si="3122"/>
        <v>0</v>
      </c>
      <c r="CG945" s="1070">
        <f t="shared" si="3122"/>
        <v>0</v>
      </c>
      <c r="CH945" s="1070">
        <f t="shared" si="3122"/>
        <v>0</v>
      </c>
      <c r="CI945" s="1071">
        <f t="shared" si="3122"/>
        <v>0</v>
      </c>
      <c r="CJ945" s="1071">
        <f t="shared" si="3122"/>
        <v>0</v>
      </c>
      <c r="CK945" s="1070">
        <f t="shared" si="3122"/>
        <v>0</v>
      </c>
      <c r="CL945" s="1070">
        <f t="shared" si="3122"/>
        <v>0</v>
      </c>
      <c r="CM945" s="1070">
        <f t="shared" si="3122"/>
        <v>300</v>
      </c>
      <c r="CN945" s="1070">
        <f t="shared" si="3122"/>
        <v>300</v>
      </c>
      <c r="CO945" s="1069">
        <f t="shared" si="3122"/>
        <v>1050</v>
      </c>
      <c r="CP945" s="532" t="str">
        <f t="shared" si="3096"/>
        <v/>
      </c>
      <c r="CQ945" s="533" t="str">
        <f t="shared" si="3097"/>
        <v/>
      </c>
      <c r="CR945" s="534" t="str">
        <f t="shared" si="3098"/>
        <v/>
      </c>
      <c r="CS945" s="534">
        <f t="shared" si="3099"/>
        <v>0</v>
      </c>
      <c r="CT945" s="534">
        <f t="shared" si="3100"/>
        <v>0</v>
      </c>
      <c r="CU945" s="534">
        <f t="shared" si="3101"/>
        <v>0</v>
      </c>
      <c r="CV945" s="534">
        <f t="shared" si="3102"/>
        <v>0</v>
      </c>
      <c r="CW945" s="535">
        <f t="shared" si="3103"/>
        <v>0</v>
      </c>
      <c r="CX945" s="535">
        <f t="shared" si="3104"/>
        <v>0</v>
      </c>
      <c r="CY945" s="535">
        <f t="shared" si="3105"/>
        <v>0</v>
      </c>
      <c r="CZ945" s="534">
        <f t="shared" si="3106"/>
        <v>0</v>
      </c>
      <c r="DA945" s="534">
        <f t="shared" si="3107"/>
        <v>0</v>
      </c>
      <c r="DB945" s="534">
        <f t="shared" si="3108"/>
        <v>300</v>
      </c>
      <c r="DC945" s="534">
        <f t="shared" si="3109"/>
        <v>300</v>
      </c>
      <c r="DD945" s="534">
        <f t="shared" si="3110"/>
        <v>1050</v>
      </c>
      <c r="DE945" s="533" t="str">
        <f t="shared" si="3111"/>
        <v/>
      </c>
      <c r="DF945" s="532" t="str">
        <f t="shared" si="3112"/>
        <v/>
      </c>
      <c r="DG945" s="631">
        <f t="shared" si="3113"/>
        <v>12</v>
      </c>
      <c r="DH945" s="96">
        <f t="shared" si="3114"/>
        <v>12</v>
      </c>
      <c r="DI945" s="96">
        <f t="shared" si="3115"/>
        <v>12</v>
      </c>
      <c r="DJ945" s="96">
        <f t="shared" si="3116"/>
        <v>12</v>
      </c>
      <c r="DK945" s="467"/>
      <c r="DL945" s="599"/>
      <c r="DM945" s="599"/>
      <c r="DN945" s="599"/>
      <c r="DO945" s="599"/>
      <c r="DP945" s="599"/>
      <c r="DQ945" s="599"/>
      <c r="DR945" s="599"/>
      <c r="DS945" s="790"/>
      <c r="DT945" s="468"/>
    </row>
    <row r="946" spans="1:124" s="470" customFormat="1" ht="15.75" customHeight="1">
      <c r="A946" s="598" t="str">
        <f>A350</f>
        <v>Spinach</v>
      </c>
      <c r="B946" s="769">
        <f t="shared" ref="B946:M946" si="3175">SUM(B357)</f>
        <v>0</v>
      </c>
      <c r="C946" s="769">
        <f t="shared" si="3175"/>
        <v>200</v>
      </c>
      <c r="D946" s="769">
        <f t="shared" si="3175"/>
        <v>48</v>
      </c>
      <c r="E946" s="769">
        <f t="shared" si="3175"/>
        <v>0</v>
      </c>
      <c r="F946" s="769">
        <f t="shared" si="3175"/>
        <v>0</v>
      </c>
      <c r="G946" s="769">
        <f t="shared" si="3175"/>
        <v>0</v>
      </c>
      <c r="H946" s="769">
        <f t="shared" si="3175"/>
        <v>0</v>
      </c>
      <c r="I946" s="769">
        <f t="shared" si="3175"/>
        <v>60</v>
      </c>
      <c r="J946" s="769">
        <f t="shared" si="3175"/>
        <v>75</v>
      </c>
      <c r="K946" s="769">
        <f t="shared" si="3175"/>
        <v>0</v>
      </c>
      <c r="L946" s="769">
        <f t="shared" si="3175"/>
        <v>0</v>
      </c>
      <c r="M946" s="769">
        <f t="shared" si="3175"/>
        <v>0</v>
      </c>
      <c r="N946" s="769"/>
      <c r="O946" s="769"/>
      <c r="P946" s="769"/>
      <c r="Q946" s="769"/>
      <c r="R946" s="769"/>
      <c r="S946" s="768"/>
      <c r="T946" s="769">
        <f t="shared" ref="T946:AE946" si="3176">SUM(T357)</f>
        <v>0</v>
      </c>
      <c r="U946" s="769">
        <f t="shared" si="3176"/>
        <v>150</v>
      </c>
      <c r="V946" s="769">
        <f t="shared" si="3176"/>
        <v>150</v>
      </c>
      <c r="W946" s="769">
        <f t="shared" si="3176"/>
        <v>0</v>
      </c>
      <c r="X946" s="769">
        <f t="shared" si="3176"/>
        <v>220</v>
      </c>
      <c r="Y946" s="769">
        <f t="shared" si="3176"/>
        <v>140</v>
      </c>
      <c r="Z946" s="769">
        <f t="shared" si="3176"/>
        <v>150</v>
      </c>
      <c r="AA946" s="769">
        <f t="shared" si="3176"/>
        <v>0</v>
      </c>
      <c r="AB946" s="769">
        <f t="shared" si="3176"/>
        <v>620</v>
      </c>
      <c r="AC946" s="769">
        <f t="shared" si="3176"/>
        <v>0</v>
      </c>
      <c r="AD946" s="769">
        <f t="shared" si="3176"/>
        <v>0</v>
      </c>
      <c r="AE946" s="769">
        <f t="shared" si="3176"/>
        <v>150</v>
      </c>
      <c r="AF946" s="769"/>
      <c r="AG946" s="769"/>
      <c r="AH946" s="769"/>
      <c r="AI946" s="769"/>
      <c r="AJ946" s="769"/>
      <c r="AK946" s="768"/>
      <c r="AL946" s="769">
        <f t="shared" ref="AL946:AW946" si="3177">SUM(AL357)</f>
        <v>675</v>
      </c>
      <c r="AM946" s="769">
        <f t="shared" si="3177"/>
        <v>100</v>
      </c>
      <c r="AN946" s="769">
        <f t="shared" si="3177"/>
        <v>30</v>
      </c>
      <c r="AO946" s="769">
        <f t="shared" si="3177"/>
        <v>90</v>
      </c>
      <c r="AP946" s="769">
        <f t="shared" si="3177"/>
        <v>100</v>
      </c>
      <c r="AQ946" s="769">
        <f t="shared" si="3177"/>
        <v>100</v>
      </c>
      <c r="AR946" s="769">
        <f t="shared" si="3177"/>
        <v>150</v>
      </c>
      <c r="AS946" s="769">
        <f t="shared" si="3177"/>
        <v>100</v>
      </c>
      <c r="AT946" s="769">
        <f t="shared" si="3177"/>
        <v>200</v>
      </c>
      <c r="AU946" s="769">
        <f t="shared" si="3177"/>
        <v>0</v>
      </c>
      <c r="AV946" s="769">
        <f t="shared" si="3177"/>
        <v>0</v>
      </c>
      <c r="AW946" s="769">
        <f t="shared" si="3177"/>
        <v>0</v>
      </c>
      <c r="AX946" s="769"/>
      <c r="AY946" s="769"/>
      <c r="AZ946" s="769"/>
      <c r="BA946" s="769"/>
      <c r="BB946" s="769"/>
      <c r="BC946" s="768"/>
      <c r="BD946" s="769">
        <f t="shared" ref="BD946:BO946" si="3178">SUM(BD357)</f>
        <v>400</v>
      </c>
      <c r="BE946" s="769">
        <f t="shared" si="3178"/>
        <v>800</v>
      </c>
      <c r="BF946" s="769">
        <f t="shared" si="3178"/>
        <v>0</v>
      </c>
      <c r="BG946" s="769">
        <f t="shared" si="3178"/>
        <v>800</v>
      </c>
      <c r="BH946" s="769">
        <f t="shared" si="3178"/>
        <v>0</v>
      </c>
      <c r="BI946" s="769">
        <f t="shared" si="3178"/>
        <v>1000</v>
      </c>
      <c r="BJ946" s="769">
        <f t="shared" si="3178"/>
        <v>0</v>
      </c>
      <c r="BK946" s="769">
        <f t="shared" si="3178"/>
        <v>0</v>
      </c>
      <c r="BL946" s="769">
        <f t="shared" si="3178"/>
        <v>600</v>
      </c>
      <c r="BM946" s="769">
        <f t="shared" si="3178"/>
        <v>0</v>
      </c>
      <c r="BN946" s="769">
        <f t="shared" si="3178"/>
        <v>0</v>
      </c>
      <c r="BO946" s="769">
        <f t="shared" si="3178"/>
        <v>200</v>
      </c>
      <c r="BP946" s="769"/>
      <c r="BQ946" s="769"/>
      <c r="BR946" s="769"/>
      <c r="BS946" s="769"/>
      <c r="BT946" s="769"/>
      <c r="BU946" s="768"/>
      <c r="BV946" s="769">
        <f>SUM(BV357)</f>
        <v>40</v>
      </c>
      <c r="BW946" s="769">
        <f>SUM(BW357)</f>
        <v>230</v>
      </c>
      <c r="BX946" s="769">
        <f>SUM(BX357)</f>
        <v>165</v>
      </c>
      <c r="BY946" s="769">
        <f>SUM(BY357)</f>
        <v>600</v>
      </c>
      <c r="BZ946" s="578">
        <f t="shared" si="3091"/>
        <v>18.3</v>
      </c>
      <c r="CA946" s="578">
        <f t="shared" si="3092"/>
        <v>96</v>
      </c>
      <c r="CB946" s="578">
        <f t="shared" si="3093"/>
        <v>87</v>
      </c>
      <c r="CC946" s="578">
        <f t="shared" si="3094"/>
        <v>280</v>
      </c>
      <c r="CD946" s="1069">
        <f t="shared" si="3121"/>
        <v>0</v>
      </c>
      <c r="CE946" s="1070">
        <f t="shared" si="3122"/>
        <v>0</v>
      </c>
      <c r="CF946" s="1070">
        <f t="shared" si="3122"/>
        <v>0</v>
      </c>
      <c r="CG946" s="1070">
        <f t="shared" si="3122"/>
        <v>0</v>
      </c>
      <c r="CH946" s="1070">
        <f t="shared" si="3122"/>
        <v>0</v>
      </c>
      <c r="CI946" s="1071">
        <f t="shared" si="3122"/>
        <v>0</v>
      </c>
      <c r="CJ946" s="1071">
        <f t="shared" si="3122"/>
        <v>200</v>
      </c>
      <c r="CK946" s="1070">
        <f t="shared" si="3122"/>
        <v>400</v>
      </c>
      <c r="CL946" s="1070">
        <f t="shared" si="3122"/>
        <v>600</v>
      </c>
      <c r="CM946" s="1070">
        <f t="shared" si="3122"/>
        <v>800</v>
      </c>
      <c r="CN946" s="1070">
        <f t="shared" si="3122"/>
        <v>800</v>
      </c>
      <c r="CO946" s="1069">
        <f t="shared" si="3122"/>
        <v>1000</v>
      </c>
      <c r="CP946" s="532" t="str">
        <f t="shared" si="3096"/>
        <v/>
      </c>
      <c r="CQ946" s="533" t="str">
        <f t="shared" si="3097"/>
        <v/>
      </c>
      <c r="CR946" s="534" t="str">
        <f t="shared" si="3098"/>
        <v/>
      </c>
      <c r="CS946" s="534">
        <f t="shared" si="3099"/>
        <v>0</v>
      </c>
      <c r="CT946" s="534">
        <f t="shared" si="3100"/>
        <v>0</v>
      </c>
      <c r="CU946" s="534">
        <f t="shared" si="3101"/>
        <v>0</v>
      </c>
      <c r="CV946" s="534">
        <f t="shared" si="3102"/>
        <v>0</v>
      </c>
      <c r="CW946" s="535">
        <f t="shared" si="3103"/>
        <v>0</v>
      </c>
      <c r="CX946" s="535">
        <f t="shared" si="3104"/>
        <v>0</v>
      </c>
      <c r="CY946" s="535">
        <f t="shared" si="3105"/>
        <v>200</v>
      </c>
      <c r="CZ946" s="534">
        <f t="shared" si="3106"/>
        <v>400</v>
      </c>
      <c r="DA946" s="534">
        <f t="shared" si="3107"/>
        <v>600</v>
      </c>
      <c r="DB946" s="534">
        <f t="shared" si="3108"/>
        <v>800</v>
      </c>
      <c r="DC946" s="534">
        <f t="shared" si="3109"/>
        <v>800</v>
      </c>
      <c r="DD946" s="534">
        <f t="shared" si="3110"/>
        <v>1000</v>
      </c>
      <c r="DE946" s="533" t="str">
        <f t="shared" si="3111"/>
        <v/>
      </c>
      <c r="DF946" s="532" t="str">
        <f t="shared" si="3112"/>
        <v/>
      </c>
      <c r="DG946" s="631">
        <f t="shared" si="3113"/>
        <v>12</v>
      </c>
      <c r="DH946" s="96">
        <f t="shared" si="3114"/>
        <v>12</v>
      </c>
      <c r="DI946" s="96">
        <f t="shared" si="3115"/>
        <v>12</v>
      </c>
      <c r="DJ946" s="96">
        <f t="shared" si="3116"/>
        <v>12</v>
      </c>
      <c r="DK946" s="467"/>
      <c r="DL946" s="599"/>
      <c r="DM946" s="599"/>
      <c r="DN946" s="599"/>
      <c r="DO946" s="599"/>
      <c r="DP946" s="599"/>
      <c r="DQ946" s="599"/>
      <c r="DR946" s="599"/>
      <c r="DS946" s="790"/>
      <c r="DT946" s="468"/>
    </row>
    <row r="947" spans="1:124" s="470" customFormat="1" ht="15.75" customHeight="1">
      <c r="A947" s="598" t="str">
        <f>A360</f>
        <v>Other crop: Potatoes</v>
      </c>
      <c r="B947" s="769">
        <f t="shared" ref="B947:M947" si="3179">SUM(B368)</f>
        <v>0</v>
      </c>
      <c r="C947" s="769">
        <f t="shared" si="3179"/>
        <v>0</v>
      </c>
      <c r="D947" s="769">
        <f t="shared" si="3179"/>
        <v>200</v>
      </c>
      <c r="E947" s="769">
        <f t="shared" si="3179"/>
        <v>200</v>
      </c>
      <c r="F947" s="769">
        <f t="shared" si="3179"/>
        <v>0</v>
      </c>
      <c r="G947" s="769">
        <f t="shared" si="3179"/>
        <v>0</v>
      </c>
      <c r="H947" s="769">
        <f t="shared" si="3179"/>
        <v>0</v>
      </c>
      <c r="I947" s="769">
        <f t="shared" si="3179"/>
        <v>0</v>
      </c>
      <c r="J947" s="769">
        <f t="shared" si="3179"/>
        <v>0</v>
      </c>
      <c r="K947" s="769">
        <f t="shared" si="3179"/>
        <v>0</v>
      </c>
      <c r="L947" s="769">
        <f t="shared" si="3179"/>
        <v>0</v>
      </c>
      <c r="M947" s="769">
        <f t="shared" si="3179"/>
        <v>0</v>
      </c>
      <c r="N947" s="769"/>
      <c r="O947" s="769"/>
      <c r="P947" s="769"/>
      <c r="Q947" s="769"/>
      <c r="R947" s="769"/>
      <c r="S947" s="768"/>
      <c r="T947" s="769">
        <f t="shared" ref="T947:AE947" si="3180">SUM(T368)</f>
        <v>0</v>
      </c>
      <c r="U947" s="769">
        <f t="shared" si="3180"/>
        <v>0</v>
      </c>
      <c r="V947" s="769">
        <f t="shared" si="3180"/>
        <v>0</v>
      </c>
      <c r="W947" s="769">
        <f t="shared" si="3180"/>
        <v>0</v>
      </c>
      <c r="X947" s="769">
        <f t="shared" si="3180"/>
        <v>276</v>
      </c>
      <c r="Y947" s="769">
        <f t="shared" si="3180"/>
        <v>0</v>
      </c>
      <c r="Z947" s="769">
        <f t="shared" si="3180"/>
        <v>63</v>
      </c>
      <c r="AA947" s="769">
        <f t="shared" si="3180"/>
        <v>0</v>
      </c>
      <c r="AB947" s="769">
        <f t="shared" si="3180"/>
        <v>224</v>
      </c>
      <c r="AC947" s="769">
        <f t="shared" si="3180"/>
        <v>0</v>
      </c>
      <c r="AD947" s="769">
        <f t="shared" si="3180"/>
        <v>0</v>
      </c>
      <c r="AE947" s="769">
        <f t="shared" si="3180"/>
        <v>25</v>
      </c>
      <c r="AF947" s="769"/>
      <c r="AG947" s="769"/>
      <c r="AH947" s="769"/>
      <c r="AI947" s="769"/>
      <c r="AJ947" s="769"/>
      <c r="AK947" s="768"/>
      <c r="AL947" s="769">
        <f t="shared" ref="AL947:AW947" si="3181">SUM(AL368)</f>
        <v>6375</v>
      </c>
      <c r="AM947" s="769">
        <f t="shared" si="3181"/>
        <v>0</v>
      </c>
      <c r="AN947" s="769">
        <f t="shared" si="3181"/>
        <v>0</v>
      </c>
      <c r="AO947" s="769">
        <f t="shared" si="3181"/>
        <v>5850</v>
      </c>
      <c r="AP947" s="769">
        <f t="shared" si="3181"/>
        <v>0</v>
      </c>
      <c r="AQ947" s="769">
        <f t="shared" si="3181"/>
        <v>9000</v>
      </c>
      <c r="AR947" s="769">
        <f t="shared" si="3181"/>
        <v>0</v>
      </c>
      <c r="AS947" s="769">
        <f t="shared" si="3181"/>
        <v>0</v>
      </c>
      <c r="AT947" s="769">
        <f t="shared" si="3181"/>
        <v>900</v>
      </c>
      <c r="AU947" s="769">
        <f t="shared" si="3181"/>
        <v>0</v>
      </c>
      <c r="AV947" s="769">
        <f t="shared" si="3181"/>
        <v>0</v>
      </c>
      <c r="AW947" s="769">
        <f t="shared" si="3181"/>
        <v>0</v>
      </c>
      <c r="AX947" s="769"/>
      <c r="AY947" s="769"/>
      <c r="AZ947" s="769"/>
      <c r="BA947" s="769"/>
      <c r="BB947" s="769"/>
      <c r="BC947" s="768"/>
      <c r="BD947" s="769">
        <f t="shared" ref="BD947:BO947" si="3182">SUM(BD368)</f>
        <v>1350</v>
      </c>
      <c r="BE947" s="769">
        <f t="shared" si="3182"/>
        <v>4000</v>
      </c>
      <c r="BF947" s="769">
        <f t="shared" si="3182"/>
        <v>0</v>
      </c>
      <c r="BG947" s="769">
        <f t="shared" si="3182"/>
        <v>0</v>
      </c>
      <c r="BH947" s="769">
        <f t="shared" si="3182"/>
        <v>0</v>
      </c>
      <c r="BI947" s="769">
        <f t="shared" si="3182"/>
        <v>39500</v>
      </c>
      <c r="BJ947" s="769">
        <f t="shared" si="3182"/>
        <v>0</v>
      </c>
      <c r="BK947" s="769">
        <f t="shared" si="3182"/>
        <v>1800</v>
      </c>
      <c r="BL947" s="769">
        <f t="shared" si="3182"/>
        <v>4000</v>
      </c>
      <c r="BM947" s="769">
        <f t="shared" si="3182"/>
        <v>0</v>
      </c>
      <c r="BN947" s="769">
        <f t="shared" si="3182"/>
        <v>1600</v>
      </c>
      <c r="BO947" s="769">
        <f t="shared" si="3182"/>
        <v>3150</v>
      </c>
      <c r="BP947" s="769"/>
      <c r="BQ947" s="769"/>
      <c r="BR947" s="769"/>
      <c r="BS947" s="769"/>
      <c r="BT947" s="769"/>
      <c r="BU947" s="768"/>
      <c r="BV947" s="769">
        <f>SUM(BV368)</f>
        <v>91</v>
      </c>
      <c r="BW947" s="769">
        <f>SUM(BW368)</f>
        <v>140</v>
      </c>
      <c r="BX947" s="769">
        <f>SUM(BX368)</f>
        <v>5525</v>
      </c>
      <c r="BY947" s="769">
        <f>SUM(BY368)</f>
        <v>6960</v>
      </c>
      <c r="BZ947" s="578">
        <f t="shared" si="3091"/>
        <v>20</v>
      </c>
      <c r="CA947" s="578">
        <f t="shared" si="3092"/>
        <v>31.2</v>
      </c>
      <c r="CB947" s="578">
        <f t="shared" si="3093"/>
        <v>1312.5</v>
      </c>
      <c r="CC947" s="578">
        <f t="shared" si="3094"/>
        <v>1590</v>
      </c>
      <c r="CD947" s="1069">
        <f t="shared" si="3121"/>
        <v>0</v>
      </c>
      <c r="CE947" s="1070">
        <f t="shared" si="3122"/>
        <v>0</v>
      </c>
      <c r="CF947" s="1070">
        <f t="shared" si="3122"/>
        <v>0</v>
      </c>
      <c r="CG947" s="1070">
        <f t="shared" si="3122"/>
        <v>0</v>
      </c>
      <c r="CH947" s="1070">
        <f t="shared" si="3122"/>
        <v>0</v>
      </c>
      <c r="CI947" s="1071">
        <f t="shared" si="3122"/>
        <v>1350</v>
      </c>
      <c r="CJ947" s="1071">
        <f t="shared" si="3122"/>
        <v>1600</v>
      </c>
      <c r="CK947" s="1070">
        <f t="shared" si="3122"/>
        <v>1800</v>
      </c>
      <c r="CL947" s="1070">
        <f t="shared" si="3122"/>
        <v>3150</v>
      </c>
      <c r="CM947" s="1070">
        <f t="shared" si="3122"/>
        <v>4000</v>
      </c>
      <c r="CN947" s="1070">
        <f t="shared" si="3122"/>
        <v>4000</v>
      </c>
      <c r="CO947" s="1069">
        <f t="shared" si="3122"/>
        <v>39500</v>
      </c>
      <c r="CP947" s="532" t="str">
        <f t="shared" si="3096"/>
        <v/>
      </c>
      <c r="CQ947" s="533" t="str">
        <f t="shared" si="3097"/>
        <v/>
      </c>
      <c r="CR947" s="534" t="str">
        <f t="shared" si="3098"/>
        <v/>
      </c>
      <c r="CS947" s="534">
        <f t="shared" si="3099"/>
        <v>0</v>
      </c>
      <c r="CT947" s="534">
        <f t="shared" si="3100"/>
        <v>0</v>
      </c>
      <c r="CU947" s="534">
        <f t="shared" si="3101"/>
        <v>0</v>
      </c>
      <c r="CV947" s="534">
        <f t="shared" si="3102"/>
        <v>0</v>
      </c>
      <c r="CW947" s="535">
        <f t="shared" si="3103"/>
        <v>0</v>
      </c>
      <c r="CX947" s="535">
        <f t="shared" si="3104"/>
        <v>1350</v>
      </c>
      <c r="CY947" s="535">
        <f t="shared" si="3105"/>
        <v>1600</v>
      </c>
      <c r="CZ947" s="534">
        <f t="shared" si="3106"/>
        <v>1800</v>
      </c>
      <c r="DA947" s="534">
        <f t="shared" si="3107"/>
        <v>3150</v>
      </c>
      <c r="DB947" s="534">
        <f t="shared" si="3108"/>
        <v>4000</v>
      </c>
      <c r="DC947" s="534">
        <f t="shared" si="3109"/>
        <v>4000</v>
      </c>
      <c r="DD947" s="534">
        <f t="shared" si="3110"/>
        <v>39500</v>
      </c>
      <c r="DE947" s="533" t="str">
        <f t="shared" si="3111"/>
        <v/>
      </c>
      <c r="DF947" s="532" t="str">
        <f t="shared" si="3112"/>
        <v/>
      </c>
      <c r="DG947" s="631">
        <f t="shared" si="3113"/>
        <v>12</v>
      </c>
      <c r="DH947" s="96">
        <f t="shared" si="3114"/>
        <v>12</v>
      </c>
      <c r="DI947" s="96">
        <f t="shared" si="3115"/>
        <v>12</v>
      </c>
      <c r="DJ947" s="96">
        <f t="shared" si="3116"/>
        <v>12</v>
      </c>
      <c r="DK947" s="467"/>
      <c r="DL947" s="599"/>
      <c r="DM947" s="599"/>
      <c r="DN947" s="599"/>
      <c r="DO947" s="599"/>
      <c r="DP947" s="599"/>
      <c r="DQ947" s="599"/>
      <c r="DR947" s="599"/>
      <c r="DS947" s="790"/>
      <c r="DT947" s="468"/>
    </row>
    <row r="948" spans="1:124" s="470" customFormat="1" ht="15.75" customHeight="1">
      <c r="A948" s="598" t="str">
        <f>A371</f>
        <v>Other crop: pumpkin / butternut</v>
      </c>
      <c r="B948" s="769">
        <f t="shared" ref="B948:M948" si="3183">SUM(B379)</f>
        <v>0</v>
      </c>
      <c r="C948" s="769">
        <f t="shared" si="3183"/>
        <v>0</v>
      </c>
      <c r="D948" s="769">
        <f t="shared" si="3183"/>
        <v>0</v>
      </c>
      <c r="E948" s="769">
        <f t="shared" si="3183"/>
        <v>0</v>
      </c>
      <c r="F948" s="769">
        <f t="shared" si="3183"/>
        <v>0</v>
      </c>
      <c r="G948" s="769">
        <f t="shared" si="3183"/>
        <v>0</v>
      </c>
      <c r="H948" s="769">
        <f t="shared" si="3183"/>
        <v>0</v>
      </c>
      <c r="I948" s="769">
        <f t="shared" si="3183"/>
        <v>0</v>
      </c>
      <c r="J948" s="769">
        <f t="shared" si="3183"/>
        <v>0</v>
      </c>
      <c r="K948" s="769">
        <f t="shared" si="3183"/>
        <v>0</v>
      </c>
      <c r="L948" s="769">
        <f t="shared" si="3183"/>
        <v>0</v>
      </c>
      <c r="M948" s="769">
        <f t="shared" si="3183"/>
        <v>0</v>
      </c>
      <c r="N948" s="769"/>
      <c r="O948" s="769"/>
      <c r="P948" s="769"/>
      <c r="Q948" s="769"/>
      <c r="R948" s="769"/>
      <c r="S948" s="768"/>
      <c r="T948" s="769">
        <f t="shared" ref="T948:AE948" si="3184">SUM(T379)</f>
        <v>0</v>
      </c>
      <c r="U948" s="769">
        <f t="shared" si="3184"/>
        <v>0</v>
      </c>
      <c r="V948" s="769">
        <f t="shared" si="3184"/>
        <v>0</v>
      </c>
      <c r="W948" s="769">
        <f t="shared" si="3184"/>
        <v>0</v>
      </c>
      <c r="X948" s="769">
        <f t="shared" si="3184"/>
        <v>0</v>
      </c>
      <c r="Y948" s="769">
        <f t="shared" si="3184"/>
        <v>0</v>
      </c>
      <c r="Z948" s="769">
        <f t="shared" si="3184"/>
        <v>0</v>
      </c>
      <c r="AA948" s="769">
        <f t="shared" si="3184"/>
        <v>0</v>
      </c>
      <c r="AB948" s="769">
        <f t="shared" si="3184"/>
        <v>72</v>
      </c>
      <c r="AC948" s="769">
        <f t="shared" si="3184"/>
        <v>0</v>
      </c>
      <c r="AD948" s="769">
        <f t="shared" si="3184"/>
        <v>0</v>
      </c>
      <c r="AE948" s="769">
        <f t="shared" si="3184"/>
        <v>0</v>
      </c>
      <c r="AF948" s="769"/>
      <c r="AG948" s="769"/>
      <c r="AH948" s="769"/>
      <c r="AI948" s="769"/>
      <c r="AJ948" s="769"/>
      <c r="AK948" s="768"/>
      <c r="AL948" s="769">
        <f t="shared" ref="AL948:AW948" si="3185">SUM(AL379)</f>
        <v>750</v>
      </c>
      <c r="AM948" s="769">
        <f t="shared" si="3185"/>
        <v>0</v>
      </c>
      <c r="AN948" s="769">
        <f t="shared" si="3185"/>
        <v>0</v>
      </c>
      <c r="AO948" s="769">
        <f t="shared" si="3185"/>
        <v>1500</v>
      </c>
      <c r="AP948" s="769">
        <f t="shared" si="3185"/>
        <v>0</v>
      </c>
      <c r="AQ948" s="769">
        <f t="shared" si="3185"/>
        <v>0</v>
      </c>
      <c r="AR948" s="769">
        <f t="shared" si="3185"/>
        <v>0</v>
      </c>
      <c r="AS948" s="769">
        <f t="shared" si="3185"/>
        <v>120</v>
      </c>
      <c r="AT948" s="769">
        <f t="shared" si="3185"/>
        <v>0</v>
      </c>
      <c r="AU948" s="769">
        <f t="shared" si="3185"/>
        <v>0</v>
      </c>
      <c r="AV948" s="769">
        <f t="shared" si="3185"/>
        <v>0</v>
      </c>
      <c r="AW948" s="769">
        <f t="shared" si="3185"/>
        <v>0</v>
      </c>
      <c r="AX948" s="769"/>
      <c r="AY948" s="769"/>
      <c r="AZ948" s="769"/>
      <c r="BA948" s="769"/>
      <c r="BB948" s="769"/>
      <c r="BC948" s="768"/>
      <c r="BD948" s="769">
        <f t="shared" ref="BD948:BO948" si="3186">SUM(BD379)</f>
        <v>0</v>
      </c>
      <c r="BE948" s="769">
        <f t="shared" si="3186"/>
        <v>0</v>
      </c>
      <c r="BF948" s="769">
        <f t="shared" si="3186"/>
        <v>0</v>
      </c>
      <c r="BG948" s="769">
        <f t="shared" si="3186"/>
        <v>0</v>
      </c>
      <c r="BH948" s="769">
        <f t="shared" si="3186"/>
        <v>0</v>
      </c>
      <c r="BI948" s="769">
        <f t="shared" si="3186"/>
        <v>0</v>
      </c>
      <c r="BJ948" s="769">
        <f t="shared" si="3186"/>
        <v>0</v>
      </c>
      <c r="BK948" s="769">
        <f t="shared" si="3186"/>
        <v>1125</v>
      </c>
      <c r="BL948" s="769">
        <f t="shared" si="3186"/>
        <v>800</v>
      </c>
      <c r="BM948" s="769">
        <f t="shared" si="3186"/>
        <v>0</v>
      </c>
      <c r="BN948" s="769">
        <f t="shared" si="3186"/>
        <v>4000</v>
      </c>
      <c r="BO948" s="769">
        <f t="shared" si="3186"/>
        <v>300</v>
      </c>
      <c r="BP948" s="769"/>
      <c r="BQ948" s="769"/>
      <c r="BR948" s="769"/>
      <c r="BS948" s="769"/>
      <c r="BT948" s="769"/>
      <c r="BU948" s="768"/>
      <c r="BV948" s="769">
        <f>SUM(BV379)</f>
        <v>0</v>
      </c>
      <c r="BW948" s="769">
        <f>SUM(BW379)</f>
        <v>0</v>
      </c>
      <c r="BX948" s="769">
        <f>SUM(BX379)</f>
        <v>360</v>
      </c>
      <c r="BY948" s="769">
        <f>SUM(BY379)</f>
        <v>600</v>
      </c>
      <c r="BZ948" s="578">
        <f t="shared" si="3091"/>
        <v>0</v>
      </c>
      <c r="CA948" s="578">
        <f t="shared" si="3092"/>
        <v>0</v>
      </c>
      <c r="CB948" s="578">
        <f t="shared" si="3093"/>
        <v>87</v>
      </c>
      <c r="CC948" s="578">
        <f t="shared" si="3094"/>
        <v>222.5</v>
      </c>
      <c r="CD948" s="1069">
        <f t="shared" si="3121"/>
        <v>0</v>
      </c>
      <c r="CE948" s="1070">
        <f t="shared" ref="CE948:CO960" si="3187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070">
        <f t="shared" si="3187"/>
        <v>0</v>
      </c>
      <c r="CG948" s="1070">
        <f t="shared" si="3187"/>
        <v>0</v>
      </c>
      <c r="CH948" s="1070">
        <f t="shared" si="3187"/>
        <v>0</v>
      </c>
      <c r="CI948" s="1071">
        <f t="shared" si="3187"/>
        <v>0</v>
      </c>
      <c r="CJ948" s="1071">
        <f t="shared" si="3187"/>
        <v>0</v>
      </c>
      <c r="CK948" s="1070">
        <f t="shared" si="3187"/>
        <v>0</v>
      </c>
      <c r="CL948" s="1070">
        <f t="shared" si="3187"/>
        <v>300</v>
      </c>
      <c r="CM948" s="1070">
        <f t="shared" si="3187"/>
        <v>800</v>
      </c>
      <c r="CN948" s="1070">
        <f t="shared" si="3187"/>
        <v>1125</v>
      </c>
      <c r="CO948" s="1069">
        <f t="shared" si="3187"/>
        <v>4000</v>
      </c>
      <c r="CP948" s="532" t="str">
        <f t="shared" si="3096"/>
        <v/>
      </c>
      <c r="CQ948" s="533" t="str">
        <f t="shared" si="3097"/>
        <v/>
      </c>
      <c r="CR948" s="534" t="str">
        <f t="shared" si="3098"/>
        <v/>
      </c>
      <c r="CS948" s="534">
        <f t="shared" si="3099"/>
        <v>0</v>
      </c>
      <c r="CT948" s="534">
        <f t="shared" si="3100"/>
        <v>0</v>
      </c>
      <c r="CU948" s="534">
        <f t="shared" si="3101"/>
        <v>0</v>
      </c>
      <c r="CV948" s="534">
        <f t="shared" si="3102"/>
        <v>0</v>
      </c>
      <c r="CW948" s="535">
        <f t="shared" si="3103"/>
        <v>0</v>
      </c>
      <c r="CX948" s="535">
        <f t="shared" si="3104"/>
        <v>0</v>
      </c>
      <c r="CY948" s="535">
        <f t="shared" si="3105"/>
        <v>0</v>
      </c>
      <c r="CZ948" s="534">
        <f t="shared" si="3106"/>
        <v>0</v>
      </c>
      <c r="DA948" s="534">
        <f t="shared" si="3107"/>
        <v>300</v>
      </c>
      <c r="DB948" s="534">
        <f t="shared" si="3108"/>
        <v>800</v>
      </c>
      <c r="DC948" s="534">
        <f t="shared" si="3109"/>
        <v>1125</v>
      </c>
      <c r="DD948" s="534">
        <f t="shared" si="3110"/>
        <v>4000</v>
      </c>
      <c r="DE948" s="533" t="str">
        <f t="shared" si="3111"/>
        <v/>
      </c>
      <c r="DF948" s="532" t="str">
        <f t="shared" si="3112"/>
        <v/>
      </c>
      <c r="DG948" s="631">
        <f t="shared" si="3113"/>
        <v>12</v>
      </c>
      <c r="DH948" s="96">
        <f t="shared" si="3114"/>
        <v>12</v>
      </c>
      <c r="DI948" s="96">
        <f t="shared" si="3115"/>
        <v>12</v>
      </c>
      <c r="DJ948" s="96">
        <f t="shared" si="3116"/>
        <v>12</v>
      </c>
      <c r="DK948" s="467"/>
      <c r="DL948" s="599"/>
      <c r="DM948" s="599"/>
      <c r="DN948" s="599"/>
      <c r="DO948" s="599"/>
      <c r="DP948" s="599"/>
      <c r="DQ948" s="599"/>
      <c r="DR948" s="599"/>
      <c r="DS948" s="790"/>
      <c r="DT948" s="468"/>
    </row>
    <row r="949" spans="1:124" s="470" customFormat="1" ht="15.75" customHeight="1">
      <c r="A949" s="598" t="str">
        <f>A382</f>
        <v xml:space="preserve">Other crop: </v>
      </c>
      <c r="B949" s="769">
        <f t="shared" ref="B949:M949" si="3188">SUM(B389)</f>
        <v>0</v>
      </c>
      <c r="C949" s="769">
        <f t="shared" si="3188"/>
        <v>0</v>
      </c>
      <c r="D949" s="769">
        <f t="shared" si="3188"/>
        <v>0</v>
      </c>
      <c r="E949" s="769">
        <f t="shared" si="3188"/>
        <v>0</v>
      </c>
      <c r="F949" s="769">
        <f t="shared" si="3188"/>
        <v>0</v>
      </c>
      <c r="G949" s="769">
        <f t="shared" si="3188"/>
        <v>0</v>
      </c>
      <c r="H949" s="769">
        <f t="shared" si="3188"/>
        <v>0</v>
      </c>
      <c r="I949" s="769">
        <f t="shared" si="3188"/>
        <v>0</v>
      </c>
      <c r="J949" s="769">
        <f t="shared" si="3188"/>
        <v>0</v>
      </c>
      <c r="K949" s="769">
        <f t="shared" si="3188"/>
        <v>0</v>
      </c>
      <c r="L949" s="769">
        <f t="shared" si="3188"/>
        <v>0</v>
      </c>
      <c r="M949" s="769">
        <f t="shared" si="3188"/>
        <v>0</v>
      </c>
      <c r="N949" s="769"/>
      <c r="O949" s="769"/>
      <c r="P949" s="769"/>
      <c r="Q949" s="769"/>
      <c r="R949" s="769"/>
      <c r="S949" s="768"/>
      <c r="T949" s="769">
        <f t="shared" ref="T949:AE949" si="3189">SUM(T389)</f>
        <v>0</v>
      </c>
      <c r="U949" s="769">
        <f t="shared" si="3189"/>
        <v>0</v>
      </c>
      <c r="V949" s="769">
        <f t="shared" si="3189"/>
        <v>0</v>
      </c>
      <c r="W949" s="769">
        <f t="shared" si="3189"/>
        <v>0</v>
      </c>
      <c r="X949" s="769">
        <f t="shared" si="3189"/>
        <v>0</v>
      </c>
      <c r="Y949" s="769">
        <f t="shared" si="3189"/>
        <v>0</v>
      </c>
      <c r="Z949" s="769">
        <f t="shared" si="3189"/>
        <v>0</v>
      </c>
      <c r="AA949" s="769">
        <f t="shared" si="3189"/>
        <v>0</v>
      </c>
      <c r="AB949" s="769">
        <f t="shared" si="3189"/>
        <v>0</v>
      </c>
      <c r="AC949" s="769">
        <f t="shared" si="3189"/>
        <v>0</v>
      </c>
      <c r="AD949" s="769">
        <f t="shared" si="3189"/>
        <v>0</v>
      </c>
      <c r="AE949" s="769">
        <f t="shared" si="3189"/>
        <v>0</v>
      </c>
      <c r="AF949" s="769"/>
      <c r="AG949" s="769"/>
      <c r="AH949" s="769"/>
      <c r="AI949" s="769"/>
      <c r="AJ949" s="769"/>
      <c r="AK949" s="768"/>
      <c r="AL949" s="769">
        <f t="shared" ref="AL949:AW949" si="3190">SUM(AL389)</f>
        <v>0</v>
      </c>
      <c r="AM949" s="769">
        <f t="shared" si="3190"/>
        <v>0</v>
      </c>
      <c r="AN949" s="769">
        <f t="shared" si="3190"/>
        <v>0</v>
      </c>
      <c r="AO949" s="769">
        <f t="shared" si="3190"/>
        <v>0</v>
      </c>
      <c r="AP949" s="769">
        <f t="shared" si="3190"/>
        <v>0</v>
      </c>
      <c r="AQ949" s="769">
        <f t="shared" si="3190"/>
        <v>0</v>
      </c>
      <c r="AR949" s="769">
        <f t="shared" si="3190"/>
        <v>0</v>
      </c>
      <c r="AS949" s="769">
        <f t="shared" si="3190"/>
        <v>0</v>
      </c>
      <c r="AT949" s="769">
        <f t="shared" si="3190"/>
        <v>0</v>
      </c>
      <c r="AU949" s="769">
        <f t="shared" si="3190"/>
        <v>0</v>
      </c>
      <c r="AV949" s="769">
        <f t="shared" si="3190"/>
        <v>0</v>
      </c>
      <c r="AW949" s="769">
        <f t="shared" si="3190"/>
        <v>0</v>
      </c>
      <c r="AX949" s="769"/>
      <c r="AY949" s="769"/>
      <c r="AZ949" s="769"/>
      <c r="BA949" s="769"/>
      <c r="BB949" s="769"/>
      <c r="BC949" s="768"/>
      <c r="BD949" s="769">
        <f t="shared" ref="BD949:BO949" si="3191">SUM(BD389)</f>
        <v>0</v>
      </c>
      <c r="BE949" s="769">
        <f t="shared" si="3191"/>
        <v>0</v>
      </c>
      <c r="BF949" s="769">
        <f t="shared" si="3191"/>
        <v>0</v>
      </c>
      <c r="BG949" s="769">
        <f t="shared" si="3191"/>
        <v>0</v>
      </c>
      <c r="BH949" s="769">
        <f t="shared" si="3191"/>
        <v>0</v>
      </c>
      <c r="BI949" s="769">
        <f t="shared" si="3191"/>
        <v>0</v>
      </c>
      <c r="BJ949" s="769">
        <f t="shared" si="3191"/>
        <v>0</v>
      </c>
      <c r="BK949" s="769">
        <f t="shared" si="3191"/>
        <v>0</v>
      </c>
      <c r="BL949" s="769">
        <f t="shared" si="3191"/>
        <v>0</v>
      </c>
      <c r="BM949" s="769">
        <f t="shared" si="3191"/>
        <v>0</v>
      </c>
      <c r="BN949" s="769">
        <f t="shared" si="3191"/>
        <v>0</v>
      </c>
      <c r="BO949" s="769">
        <f t="shared" si="3191"/>
        <v>0</v>
      </c>
      <c r="BP949" s="769"/>
      <c r="BQ949" s="769"/>
      <c r="BR949" s="769"/>
      <c r="BS949" s="769"/>
      <c r="BT949" s="769"/>
      <c r="BU949" s="768"/>
      <c r="BV949" s="769">
        <f>SUM(BV389)</f>
        <v>0</v>
      </c>
      <c r="BW949" s="769">
        <f>SUM(BW389)</f>
        <v>0</v>
      </c>
      <c r="BX949" s="769">
        <f>SUM(BX389)</f>
        <v>0</v>
      </c>
      <c r="BY949" s="769">
        <f>SUM(BY389)</f>
        <v>0</v>
      </c>
      <c r="BZ949" s="578">
        <f t="shared" si="3091"/>
        <v>0</v>
      </c>
      <c r="CA949" s="578">
        <f t="shared" si="3092"/>
        <v>0</v>
      </c>
      <c r="CB949" s="578">
        <f t="shared" si="3093"/>
        <v>0</v>
      </c>
      <c r="CC949" s="578">
        <f t="shared" si="3094"/>
        <v>0</v>
      </c>
      <c r="CD949" s="1069">
        <f t="shared" si="3121"/>
        <v>0</v>
      </c>
      <c r="CE949" s="1070">
        <f t="shared" si="3187"/>
        <v>0</v>
      </c>
      <c r="CF949" s="1070">
        <f t="shared" si="3187"/>
        <v>0</v>
      </c>
      <c r="CG949" s="1070">
        <f t="shared" si="3187"/>
        <v>0</v>
      </c>
      <c r="CH949" s="1070">
        <f t="shared" si="3187"/>
        <v>0</v>
      </c>
      <c r="CI949" s="1071">
        <f t="shared" si="3187"/>
        <v>0</v>
      </c>
      <c r="CJ949" s="1071">
        <f t="shared" si="3187"/>
        <v>0</v>
      </c>
      <c r="CK949" s="1070">
        <f t="shared" si="3187"/>
        <v>0</v>
      </c>
      <c r="CL949" s="1070">
        <f t="shared" si="3187"/>
        <v>0</v>
      </c>
      <c r="CM949" s="1070">
        <f t="shared" si="3187"/>
        <v>0</v>
      </c>
      <c r="CN949" s="1070">
        <f t="shared" si="3187"/>
        <v>0</v>
      </c>
      <c r="CO949" s="1069">
        <f t="shared" si="3187"/>
        <v>0</v>
      </c>
      <c r="CP949" s="532" t="str">
        <f t="shared" si="3096"/>
        <v/>
      </c>
      <c r="CQ949" s="533" t="str">
        <f t="shared" si="3097"/>
        <v/>
      </c>
      <c r="CR949" s="534" t="str">
        <f t="shared" si="3098"/>
        <v/>
      </c>
      <c r="CS949" s="534">
        <f t="shared" si="3099"/>
        <v>0</v>
      </c>
      <c r="CT949" s="534">
        <f t="shared" si="3100"/>
        <v>0</v>
      </c>
      <c r="CU949" s="534">
        <f t="shared" si="3101"/>
        <v>0</v>
      </c>
      <c r="CV949" s="534">
        <f t="shared" si="3102"/>
        <v>0</v>
      </c>
      <c r="CW949" s="535">
        <f t="shared" si="3103"/>
        <v>0</v>
      </c>
      <c r="CX949" s="535">
        <f t="shared" si="3104"/>
        <v>0</v>
      </c>
      <c r="CY949" s="535">
        <f t="shared" si="3105"/>
        <v>0</v>
      </c>
      <c r="CZ949" s="534">
        <f t="shared" si="3106"/>
        <v>0</v>
      </c>
      <c r="DA949" s="534">
        <f t="shared" si="3107"/>
        <v>0</v>
      </c>
      <c r="DB949" s="534">
        <f t="shared" si="3108"/>
        <v>0</v>
      </c>
      <c r="DC949" s="534">
        <f t="shared" si="3109"/>
        <v>0</v>
      </c>
      <c r="DD949" s="534">
        <f t="shared" si="3110"/>
        <v>0</v>
      </c>
      <c r="DE949" s="533" t="str">
        <f t="shared" si="3111"/>
        <v/>
      </c>
      <c r="DF949" s="532" t="str">
        <f t="shared" si="3112"/>
        <v/>
      </c>
      <c r="DG949" s="631">
        <f t="shared" si="3113"/>
        <v>12</v>
      </c>
      <c r="DH949" s="96">
        <f t="shared" si="3114"/>
        <v>12</v>
      </c>
      <c r="DI949" s="96">
        <f t="shared" si="3115"/>
        <v>12</v>
      </c>
      <c r="DJ949" s="96">
        <f t="shared" si="3116"/>
        <v>12</v>
      </c>
      <c r="DK949" s="467"/>
      <c r="DL949" s="599"/>
      <c r="DM949" s="599"/>
      <c r="DN949" s="599"/>
      <c r="DO949" s="599"/>
      <c r="DP949" s="599"/>
      <c r="DQ949" s="599"/>
      <c r="DR949" s="599"/>
      <c r="DS949" s="790"/>
      <c r="DT949" s="468"/>
    </row>
    <row r="950" spans="1:124" s="470" customFormat="1" ht="15.75" customHeight="1">
      <c r="A950" s="778" t="str">
        <f>A392</f>
        <v>Main cashcrop kg sold</v>
      </c>
      <c r="B950" s="769">
        <f t="shared" ref="B950:M950" si="3192">SUM(B394)</f>
        <v>0</v>
      </c>
      <c r="C950" s="769">
        <f t="shared" si="3192"/>
        <v>0</v>
      </c>
      <c r="D950" s="769">
        <f t="shared" si="3192"/>
        <v>0</v>
      </c>
      <c r="E950" s="769">
        <f t="shared" si="3192"/>
        <v>0</v>
      </c>
      <c r="F950" s="769">
        <f t="shared" si="3192"/>
        <v>0</v>
      </c>
      <c r="G950" s="769">
        <f t="shared" si="3192"/>
        <v>0</v>
      </c>
      <c r="H950" s="769">
        <f t="shared" si="3192"/>
        <v>0</v>
      </c>
      <c r="I950" s="769">
        <f t="shared" si="3192"/>
        <v>0</v>
      </c>
      <c r="J950" s="769">
        <f t="shared" si="3192"/>
        <v>0</v>
      </c>
      <c r="K950" s="769">
        <f t="shared" si="3192"/>
        <v>0</v>
      </c>
      <c r="L950" s="769">
        <f t="shared" si="3192"/>
        <v>0</v>
      </c>
      <c r="M950" s="769">
        <f t="shared" si="3192"/>
        <v>0</v>
      </c>
      <c r="N950" s="769"/>
      <c r="O950" s="769"/>
      <c r="P950" s="769"/>
      <c r="Q950" s="769"/>
      <c r="R950" s="769"/>
      <c r="S950" s="768"/>
      <c r="T950" s="769">
        <f t="shared" ref="T950:AE950" si="3193">SUM(T394)</f>
        <v>0</v>
      </c>
      <c r="U950" s="769">
        <f t="shared" si="3193"/>
        <v>0</v>
      </c>
      <c r="V950" s="769">
        <f t="shared" si="3193"/>
        <v>0</v>
      </c>
      <c r="W950" s="769">
        <f t="shared" si="3193"/>
        <v>0</v>
      </c>
      <c r="X950" s="769">
        <f t="shared" si="3193"/>
        <v>0</v>
      </c>
      <c r="Y950" s="769">
        <f t="shared" si="3193"/>
        <v>0</v>
      </c>
      <c r="Z950" s="769">
        <f t="shared" si="3193"/>
        <v>0</v>
      </c>
      <c r="AA950" s="769">
        <f t="shared" si="3193"/>
        <v>0</v>
      </c>
      <c r="AB950" s="769">
        <f t="shared" si="3193"/>
        <v>0</v>
      </c>
      <c r="AC950" s="769">
        <f t="shared" si="3193"/>
        <v>0</v>
      </c>
      <c r="AD950" s="769">
        <f t="shared" si="3193"/>
        <v>0</v>
      </c>
      <c r="AE950" s="769">
        <f t="shared" si="3193"/>
        <v>0</v>
      </c>
      <c r="AF950" s="769"/>
      <c r="AG950" s="769"/>
      <c r="AH950" s="769"/>
      <c r="AI950" s="769"/>
      <c r="AJ950" s="769"/>
      <c r="AK950" s="768"/>
      <c r="AL950" s="769">
        <f t="shared" ref="AL950:AW950" si="3194">SUM(AL394)</f>
        <v>0</v>
      </c>
      <c r="AM950" s="769">
        <f t="shared" si="3194"/>
        <v>0</v>
      </c>
      <c r="AN950" s="769">
        <f t="shared" si="3194"/>
        <v>0</v>
      </c>
      <c r="AO950" s="769">
        <f t="shared" si="3194"/>
        <v>0</v>
      </c>
      <c r="AP950" s="769">
        <f t="shared" si="3194"/>
        <v>0</v>
      </c>
      <c r="AQ950" s="769">
        <f t="shared" si="3194"/>
        <v>0</v>
      </c>
      <c r="AR950" s="769">
        <f t="shared" si="3194"/>
        <v>0</v>
      </c>
      <c r="AS950" s="769">
        <f t="shared" si="3194"/>
        <v>0</v>
      </c>
      <c r="AT950" s="769">
        <f t="shared" si="3194"/>
        <v>0</v>
      </c>
      <c r="AU950" s="769">
        <f t="shared" si="3194"/>
        <v>0</v>
      </c>
      <c r="AV950" s="769">
        <f t="shared" si="3194"/>
        <v>0</v>
      </c>
      <c r="AW950" s="769">
        <f t="shared" si="3194"/>
        <v>0</v>
      </c>
      <c r="AX950" s="769"/>
      <c r="AY950" s="769"/>
      <c r="AZ950" s="769"/>
      <c r="BA950" s="769"/>
      <c r="BB950" s="769"/>
      <c r="BC950" s="768"/>
      <c r="BD950" s="769">
        <f t="shared" ref="BD950:BO950" si="3195">SUM(BD394)</f>
        <v>0</v>
      </c>
      <c r="BE950" s="769">
        <f t="shared" si="3195"/>
        <v>0</v>
      </c>
      <c r="BF950" s="769">
        <f t="shared" si="3195"/>
        <v>0</v>
      </c>
      <c r="BG950" s="769">
        <f t="shared" si="3195"/>
        <v>0</v>
      </c>
      <c r="BH950" s="769">
        <f t="shared" si="3195"/>
        <v>0</v>
      </c>
      <c r="BI950" s="769">
        <f t="shared" si="3195"/>
        <v>0</v>
      </c>
      <c r="BJ950" s="769">
        <f t="shared" si="3195"/>
        <v>0</v>
      </c>
      <c r="BK950" s="769">
        <f t="shared" si="3195"/>
        <v>0</v>
      </c>
      <c r="BL950" s="769">
        <f t="shared" si="3195"/>
        <v>0</v>
      </c>
      <c r="BM950" s="769">
        <f t="shared" si="3195"/>
        <v>0</v>
      </c>
      <c r="BN950" s="769">
        <f t="shared" si="3195"/>
        <v>0</v>
      </c>
      <c r="BO950" s="769">
        <f t="shared" si="3195"/>
        <v>0</v>
      </c>
      <c r="BP950" s="769"/>
      <c r="BQ950" s="769"/>
      <c r="BR950" s="769"/>
      <c r="BS950" s="769"/>
      <c r="BT950" s="769"/>
      <c r="BU950" s="768"/>
      <c r="BV950" s="769">
        <f>SUM(BV394)</f>
        <v>0</v>
      </c>
      <c r="BW950" s="769">
        <f>SUM(BW394)</f>
        <v>0</v>
      </c>
      <c r="BX950" s="769">
        <f>SUM(BX394)</f>
        <v>0</v>
      </c>
      <c r="BY950" s="769">
        <f>SUM(BY394)</f>
        <v>0</v>
      </c>
      <c r="BZ950" s="578">
        <f t="shared" si="3091"/>
        <v>0</v>
      </c>
      <c r="CA950" s="578">
        <f t="shared" si="3092"/>
        <v>0</v>
      </c>
      <c r="CB950" s="578">
        <f t="shared" si="3093"/>
        <v>0</v>
      </c>
      <c r="CC950" s="578">
        <f t="shared" si="3094"/>
        <v>0</v>
      </c>
      <c r="CD950" s="1069">
        <f t="shared" si="3121"/>
        <v>0</v>
      </c>
      <c r="CE950" s="1070">
        <f t="shared" si="3187"/>
        <v>0</v>
      </c>
      <c r="CF950" s="1070">
        <f t="shared" si="3187"/>
        <v>0</v>
      </c>
      <c r="CG950" s="1070">
        <f t="shared" si="3187"/>
        <v>0</v>
      </c>
      <c r="CH950" s="1070">
        <f t="shared" si="3187"/>
        <v>0</v>
      </c>
      <c r="CI950" s="1071">
        <f t="shared" si="3187"/>
        <v>0</v>
      </c>
      <c r="CJ950" s="1071">
        <f t="shared" si="3187"/>
        <v>0</v>
      </c>
      <c r="CK950" s="1070">
        <f t="shared" si="3187"/>
        <v>0</v>
      </c>
      <c r="CL950" s="1070">
        <f t="shared" si="3187"/>
        <v>0</v>
      </c>
      <c r="CM950" s="1070">
        <f t="shared" si="3187"/>
        <v>0</v>
      </c>
      <c r="CN950" s="1070">
        <f t="shared" si="3187"/>
        <v>0</v>
      </c>
      <c r="CO950" s="1069">
        <f t="shared" si="3187"/>
        <v>0</v>
      </c>
      <c r="CP950" s="532" t="str">
        <f t="shared" si="3096"/>
        <v/>
      </c>
      <c r="CQ950" s="533" t="str">
        <f t="shared" si="3097"/>
        <v/>
      </c>
      <c r="CR950" s="534" t="str">
        <f t="shared" si="3098"/>
        <v/>
      </c>
      <c r="CS950" s="534">
        <f t="shared" si="3099"/>
        <v>0</v>
      </c>
      <c r="CT950" s="534">
        <f t="shared" si="3100"/>
        <v>0</v>
      </c>
      <c r="CU950" s="534">
        <f t="shared" si="3101"/>
        <v>0</v>
      </c>
      <c r="CV950" s="534">
        <f t="shared" si="3102"/>
        <v>0</v>
      </c>
      <c r="CW950" s="535">
        <f t="shared" si="3103"/>
        <v>0</v>
      </c>
      <c r="CX950" s="535">
        <f t="shared" si="3104"/>
        <v>0</v>
      </c>
      <c r="CY950" s="535">
        <f t="shared" si="3105"/>
        <v>0</v>
      </c>
      <c r="CZ950" s="534">
        <f t="shared" si="3106"/>
        <v>0</v>
      </c>
      <c r="DA950" s="534">
        <f t="shared" si="3107"/>
        <v>0</v>
      </c>
      <c r="DB950" s="534">
        <f t="shared" si="3108"/>
        <v>0</v>
      </c>
      <c r="DC950" s="534">
        <f t="shared" si="3109"/>
        <v>0</v>
      </c>
      <c r="DD950" s="534">
        <f t="shared" si="3110"/>
        <v>0</v>
      </c>
      <c r="DE950" s="533" t="str">
        <f t="shared" si="3111"/>
        <v/>
      </c>
      <c r="DF950" s="532" t="str">
        <f t="shared" si="3112"/>
        <v/>
      </c>
      <c r="DG950" s="631">
        <f t="shared" si="3113"/>
        <v>12</v>
      </c>
      <c r="DH950" s="96">
        <f t="shared" si="3114"/>
        <v>12</v>
      </c>
      <c r="DI950" s="96">
        <f t="shared" si="3115"/>
        <v>12</v>
      </c>
      <c r="DJ950" s="96">
        <f t="shared" si="3116"/>
        <v>12</v>
      </c>
      <c r="DK950" s="467"/>
      <c r="DL950" s="599"/>
      <c r="DM950" s="599"/>
      <c r="DN950" s="599"/>
      <c r="DO950" s="599"/>
      <c r="DP950" s="599"/>
      <c r="DQ950" s="599"/>
      <c r="DR950" s="599"/>
      <c r="DS950" s="790"/>
      <c r="DT950" s="468"/>
    </row>
    <row r="951" spans="1:124" s="470" customFormat="1" ht="15.75" customHeight="1">
      <c r="A951" s="598" t="str">
        <f>A395</f>
        <v>Other cashcrop: Beetroot</v>
      </c>
      <c r="B951" s="769">
        <f t="shared" ref="B951:M951" si="3196">SUM(B397)</f>
        <v>0</v>
      </c>
      <c r="C951" s="769">
        <f t="shared" si="3196"/>
        <v>0</v>
      </c>
      <c r="D951" s="769">
        <f t="shared" si="3196"/>
        <v>0</v>
      </c>
      <c r="E951" s="769">
        <f t="shared" si="3196"/>
        <v>0</v>
      </c>
      <c r="F951" s="769">
        <f t="shared" si="3196"/>
        <v>0</v>
      </c>
      <c r="G951" s="769">
        <f t="shared" si="3196"/>
        <v>0</v>
      </c>
      <c r="H951" s="769">
        <f t="shared" si="3196"/>
        <v>0</v>
      </c>
      <c r="I951" s="769">
        <f t="shared" si="3196"/>
        <v>0</v>
      </c>
      <c r="J951" s="769">
        <f t="shared" si="3196"/>
        <v>0</v>
      </c>
      <c r="K951" s="769">
        <f t="shared" si="3196"/>
        <v>0</v>
      </c>
      <c r="L951" s="769">
        <f t="shared" si="3196"/>
        <v>0</v>
      </c>
      <c r="M951" s="769">
        <f t="shared" si="3196"/>
        <v>0</v>
      </c>
      <c r="N951" s="769"/>
      <c r="O951" s="769"/>
      <c r="P951" s="769"/>
      <c r="Q951" s="769"/>
      <c r="R951" s="769"/>
      <c r="S951" s="768"/>
      <c r="T951" s="769">
        <f t="shared" ref="T951:AE951" si="3197">SUM(T397)</f>
        <v>0</v>
      </c>
      <c r="U951" s="769">
        <f t="shared" si="3197"/>
        <v>0</v>
      </c>
      <c r="V951" s="769">
        <f t="shared" si="3197"/>
        <v>0</v>
      </c>
      <c r="W951" s="769">
        <f t="shared" si="3197"/>
        <v>0</v>
      </c>
      <c r="X951" s="769">
        <f t="shared" si="3197"/>
        <v>0</v>
      </c>
      <c r="Y951" s="769">
        <f t="shared" si="3197"/>
        <v>0</v>
      </c>
      <c r="Z951" s="769">
        <f t="shared" si="3197"/>
        <v>0</v>
      </c>
      <c r="AA951" s="769">
        <f t="shared" si="3197"/>
        <v>0</v>
      </c>
      <c r="AB951" s="769">
        <f t="shared" si="3197"/>
        <v>0</v>
      </c>
      <c r="AC951" s="769">
        <f t="shared" si="3197"/>
        <v>0</v>
      </c>
      <c r="AD951" s="769">
        <f t="shared" si="3197"/>
        <v>0</v>
      </c>
      <c r="AE951" s="769">
        <f t="shared" si="3197"/>
        <v>0</v>
      </c>
      <c r="AF951" s="769"/>
      <c r="AG951" s="769"/>
      <c r="AH951" s="769"/>
      <c r="AI951" s="769"/>
      <c r="AJ951" s="769"/>
      <c r="AK951" s="768"/>
      <c r="AL951" s="769">
        <f t="shared" ref="AL951:AW951" si="3198">SUM(AL397)</f>
        <v>0</v>
      </c>
      <c r="AM951" s="769">
        <f t="shared" si="3198"/>
        <v>0</v>
      </c>
      <c r="AN951" s="769">
        <f t="shared" si="3198"/>
        <v>0</v>
      </c>
      <c r="AO951" s="769">
        <f t="shared" si="3198"/>
        <v>0</v>
      </c>
      <c r="AP951" s="769">
        <f t="shared" si="3198"/>
        <v>0</v>
      </c>
      <c r="AQ951" s="769">
        <f t="shared" si="3198"/>
        <v>0</v>
      </c>
      <c r="AR951" s="769">
        <f t="shared" si="3198"/>
        <v>0</v>
      </c>
      <c r="AS951" s="769">
        <f t="shared" si="3198"/>
        <v>0</v>
      </c>
      <c r="AT951" s="769">
        <f t="shared" si="3198"/>
        <v>0</v>
      </c>
      <c r="AU951" s="769">
        <f t="shared" si="3198"/>
        <v>0</v>
      </c>
      <c r="AV951" s="769">
        <f t="shared" si="3198"/>
        <v>0</v>
      </c>
      <c r="AW951" s="769">
        <f t="shared" si="3198"/>
        <v>0</v>
      </c>
      <c r="AX951" s="769"/>
      <c r="AY951" s="769"/>
      <c r="AZ951" s="769"/>
      <c r="BA951" s="769"/>
      <c r="BB951" s="769"/>
      <c r="BC951" s="768"/>
      <c r="BD951" s="769">
        <f t="shared" ref="BD951:BO951" si="3199">SUM(BD397)</f>
        <v>0</v>
      </c>
      <c r="BE951" s="769">
        <f t="shared" si="3199"/>
        <v>0</v>
      </c>
      <c r="BF951" s="769">
        <f t="shared" si="3199"/>
        <v>0</v>
      </c>
      <c r="BG951" s="769">
        <f t="shared" si="3199"/>
        <v>0</v>
      </c>
      <c r="BH951" s="769">
        <f t="shared" si="3199"/>
        <v>0</v>
      </c>
      <c r="BI951" s="769">
        <f t="shared" si="3199"/>
        <v>0</v>
      </c>
      <c r="BJ951" s="769">
        <f t="shared" si="3199"/>
        <v>0</v>
      </c>
      <c r="BK951" s="769">
        <f t="shared" si="3199"/>
        <v>0</v>
      </c>
      <c r="BL951" s="769">
        <f t="shared" si="3199"/>
        <v>0</v>
      </c>
      <c r="BM951" s="769">
        <f t="shared" si="3199"/>
        <v>0</v>
      </c>
      <c r="BN951" s="769">
        <f t="shared" si="3199"/>
        <v>0</v>
      </c>
      <c r="BO951" s="769">
        <f t="shared" si="3199"/>
        <v>0</v>
      </c>
      <c r="BP951" s="769"/>
      <c r="BQ951" s="769"/>
      <c r="BR951" s="769"/>
      <c r="BS951" s="769"/>
      <c r="BT951" s="769"/>
      <c r="BU951" s="768"/>
      <c r="BV951" s="769">
        <f>SUM(BV397)</f>
        <v>0</v>
      </c>
      <c r="BW951" s="769">
        <f>SUM(BW397)</f>
        <v>0</v>
      </c>
      <c r="BX951" s="769">
        <f>SUM(BX397)</f>
        <v>0</v>
      </c>
      <c r="BY951" s="769">
        <f>SUM(BY397)</f>
        <v>0</v>
      </c>
      <c r="BZ951" s="578">
        <f t="shared" si="3091"/>
        <v>0</v>
      </c>
      <c r="CA951" s="578">
        <f t="shared" si="3092"/>
        <v>0</v>
      </c>
      <c r="CB951" s="578">
        <f t="shared" si="3093"/>
        <v>0</v>
      </c>
      <c r="CC951" s="578">
        <f t="shared" si="3094"/>
        <v>0</v>
      </c>
      <c r="CD951" s="1069">
        <f t="shared" si="3121"/>
        <v>0</v>
      </c>
      <c r="CE951" s="1070">
        <f t="shared" si="3187"/>
        <v>0</v>
      </c>
      <c r="CF951" s="1070">
        <f t="shared" si="3187"/>
        <v>0</v>
      </c>
      <c r="CG951" s="1070">
        <f t="shared" si="3187"/>
        <v>0</v>
      </c>
      <c r="CH951" s="1070">
        <f t="shared" si="3187"/>
        <v>0</v>
      </c>
      <c r="CI951" s="1071">
        <f t="shared" si="3187"/>
        <v>0</v>
      </c>
      <c r="CJ951" s="1071">
        <f t="shared" si="3187"/>
        <v>0</v>
      </c>
      <c r="CK951" s="1070">
        <f t="shared" si="3187"/>
        <v>0</v>
      </c>
      <c r="CL951" s="1070">
        <f t="shared" si="3187"/>
        <v>0</v>
      </c>
      <c r="CM951" s="1070">
        <f t="shared" si="3187"/>
        <v>0</v>
      </c>
      <c r="CN951" s="1070">
        <f t="shared" si="3187"/>
        <v>0</v>
      </c>
      <c r="CO951" s="1069">
        <f t="shared" si="3187"/>
        <v>0</v>
      </c>
      <c r="CP951" s="532" t="str">
        <f t="shared" si="3096"/>
        <v/>
      </c>
      <c r="CQ951" s="533" t="str">
        <f t="shared" si="3097"/>
        <v/>
      </c>
      <c r="CR951" s="534" t="str">
        <f t="shared" si="3098"/>
        <v/>
      </c>
      <c r="CS951" s="534">
        <f t="shared" si="3099"/>
        <v>0</v>
      </c>
      <c r="CT951" s="534">
        <f t="shared" si="3100"/>
        <v>0</v>
      </c>
      <c r="CU951" s="534">
        <f t="shared" si="3101"/>
        <v>0</v>
      </c>
      <c r="CV951" s="534">
        <f t="shared" si="3102"/>
        <v>0</v>
      </c>
      <c r="CW951" s="535">
        <f t="shared" si="3103"/>
        <v>0</v>
      </c>
      <c r="CX951" s="535">
        <f t="shared" si="3104"/>
        <v>0</v>
      </c>
      <c r="CY951" s="535">
        <f t="shared" si="3105"/>
        <v>0</v>
      </c>
      <c r="CZ951" s="534">
        <f t="shared" si="3106"/>
        <v>0</v>
      </c>
      <c r="DA951" s="534">
        <f t="shared" si="3107"/>
        <v>0</v>
      </c>
      <c r="DB951" s="534">
        <f t="shared" si="3108"/>
        <v>0</v>
      </c>
      <c r="DC951" s="534">
        <f t="shared" si="3109"/>
        <v>0</v>
      </c>
      <c r="DD951" s="534">
        <f t="shared" si="3110"/>
        <v>0</v>
      </c>
      <c r="DE951" s="533" t="str">
        <f t="shared" si="3111"/>
        <v/>
      </c>
      <c r="DF951" s="532" t="str">
        <f t="shared" si="3112"/>
        <v/>
      </c>
      <c r="DG951" s="631">
        <f t="shared" si="3113"/>
        <v>12</v>
      </c>
      <c r="DH951" s="96">
        <f t="shared" si="3114"/>
        <v>12</v>
      </c>
      <c r="DI951" s="96">
        <f t="shared" si="3115"/>
        <v>12</v>
      </c>
      <c r="DJ951" s="96">
        <f t="shared" si="3116"/>
        <v>12</v>
      </c>
      <c r="DK951" s="467"/>
      <c r="DL951" s="599"/>
      <c r="DM951" s="599"/>
      <c r="DN951" s="599"/>
      <c r="DO951" s="599"/>
      <c r="DP951" s="599"/>
      <c r="DQ951" s="599"/>
      <c r="DR951" s="599"/>
      <c r="DS951" s="790"/>
      <c r="DT951" s="468"/>
    </row>
    <row r="952" spans="1:124" s="470" customFormat="1" ht="15.75" customHeight="1">
      <c r="A952" s="598" t="str">
        <f>A398</f>
        <v>Other cashcrop: kg produced</v>
      </c>
      <c r="B952" s="769">
        <f t="shared" ref="B952:M952" si="3200">SUM(B400)</f>
        <v>0</v>
      </c>
      <c r="C952" s="769">
        <f t="shared" si="3200"/>
        <v>0</v>
      </c>
      <c r="D952" s="769">
        <f t="shared" si="3200"/>
        <v>0</v>
      </c>
      <c r="E952" s="769">
        <f t="shared" si="3200"/>
        <v>0</v>
      </c>
      <c r="F952" s="769">
        <f t="shared" si="3200"/>
        <v>0</v>
      </c>
      <c r="G952" s="769">
        <f t="shared" si="3200"/>
        <v>0</v>
      </c>
      <c r="H952" s="769">
        <f t="shared" si="3200"/>
        <v>0</v>
      </c>
      <c r="I952" s="769">
        <f t="shared" si="3200"/>
        <v>0</v>
      </c>
      <c r="J952" s="769">
        <f t="shared" si="3200"/>
        <v>0</v>
      </c>
      <c r="K952" s="769">
        <f t="shared" si="3200"/>
        <v>0</v>
      </c>
      <c r="L952" s="769">
        <f t="shared" si="3200"/>
        <v>0</v>
      </c>
      <c r="M952" s="769">
        <f t="shared" si="3200"/>
        <v>0</v>
      </c>
      <c r="N952" s="769"/>
      <c r="O952" s="769"/>
      <c r="P952" s="769"/>
      <c r="Q952" s="769"/>
      <c r="R952" s="769"/>
      <c r="S952" s="768"/>
      <c r="T952" s="769">
        <f t="shared" ref="T952:AE952" si="3201">SUM(T400)</f>
        <v>0</v>
      </c>
      <c r="U952" s="769">
        <f t="shared" si="3201"/>
        <v>0</v>
      </c>
      <c r="V952" s="769">
        <f t="shared" si="3201"/>
        <v>0</v>
      </c>
      <c r="W952" s="769">
        <f t="shared" si="3201"/>
        <v>0</v>
      </c>
      <c r="X952" s="769">
        <f t="shared" si="3201"/>
        <v>0</v>
      </c>
      <c r="Y952" s="769">
        <f t="shared" si="3201"/>
        <v>0</v>
      </c>
      <c r="Z952" s="769">
        <f t="shared" si="3201"/>
        <v>0</v>
      </c>
      <c r="AA952" s="769">
        <f t="shared" si="3201"/>
        <v>0</v>
      </c>
      <c r="AB952" s="769">
        <f t="shared" si="3201"/>
        <v>0</v>
      </c>
      <c r="AC952" s="769">
        <f t="shared" si="3201"/>
        <v>0</v>
      </c>
      <c r="AD952" s="769">
        <f t="shared" si="3201"/>
        <v>0</v>
      </c>
      <c r="AE952" s="769">
        <f t="shared" si="3201"/>
        <v>0</v>
      </c>
      <c r="AF952" s="769"/>
      <c r="AG952" s="769"/>
      <c r="AH952" s="769"/>
      <c r="AI952" s="769"/>
      <c r="AJ952" s="769"/>
      <c r="AK952" s="768"/>
      <c r="AL952" s="769">
        <f t="shared" ref="AL952:AW952" si="3202">SUM(AL400)</f>
        <v>0</v>
      </c>
      <c r="AM952" s="769">
        <f t="shared" si="3202"/>
        <v>0</v>
      </c>
      <c r="AN952" s="769">
        <f t="shared" si="3202"/>
        <v>0</v>
      </c>
      <c r="AO952" s="769">
        <f t="shared" si="3202"/>
        <v>0</v>
      </c>
      <c r="AP952" s="769">
        <f t="shared" si="3202"/>
        <v>0</v>
      </c>
      <c r="AQ952" s="769">
        <f t="shared" si="3202"/>
        <v>0</v>
      </c>
      <c r="AR952" s="769">
        <f t="shared" si="3202"/>
        <v>0</v>
      </c>
      <c r="AS952" s="769">
        <f t="shared" si="3202"/>
        <v>0</v>
      </c>
      <c r="AT952" s="769">
        <f t="shared" si="3202"/>
        <v>0</v>
      </c>
      <c r="AU952" s="769">
        <f t="shared" si="3202"/>
        <v>0</v>
      </c>
      <c r="AV952" s="769">
        <f t="shared" si="3202"/>
        <v>0</v>
      </c>
      <c r="AW952" s="769">
        <f t="shared" si="3202"/>
        <v>0</v>
      </c>
      <c r="AX952" s="769"/>
      <c r="AY952" s="769"/>
      <c r="AZ952" s="769"/>
      <c r="BA952" s="769"/>
      <c r="BB952" s="769"/>
      <c r="BC952" s="768"/>
      <c r="BD952" s="769">
        <f t="shared" ref="BD952:BO952" si="3203">SUM(BD400)</f>
        <v>0</v>
      </c>
      <c r="BE952" s="769">
        <f t="shared" si="3203"/>
        <v>0</v>
      </c>
      <c r="BF952" s="769">
        <f t="shared" si="3203"/>
        <v>0</v>
      </c>
      <c r="BG952" s="769">
        <f t="shared" si="3203"/>
        <v>0</v>
      </c>
      <c r="BH952" s="769">
        <f t="shared" si="3203"/>
        <v>0</v>
      </c>
      <c r="BI952" s="769">
        <f t="shared" si="3203"/>
        <v>0</v>
      </c>
      <c r="BJ952" s="769">
        <f t="shared" si="3203"/>
        <v>0</v>
      </c>
      <c r="BK952" s="769">
        <f t="shared" si="3203"/>
        <v>0</v>
      </c>
      <c r="BL952" s="769">
        <f t="shared" si="3203"/>
        <v>0</v>
      </c>
      <c r="BM952" s="769">
        <f t="shared" si="3203"/>
        <v>0</v>
      </c>
      <c r="BN952" s="769">
        <f t="shared" si="3203"/>
        <v>0</v>
      </c>
      <c r="BO952" s="769">
        <f t="shared" si="3203"/>
        <v>0</v>
      </c>
      <c r="BP952" s="769"/>
      <c r="BQ952" s="769"/>
      <c r="BR952" s="769"/>
      <c r="BS952" s="769"/>
      <c r="BT952" s="769"/>
      <c r="BU952" s="768"/>
      <c r="BV952" s="769">
        <f>SUM(BV400)</f>
        <v>0</v>
      </c>
      <c r="BW952" s="769">
        <f>SUM(BW400)</f>
        <v>0</v>
      </c>
      <c r="BX952" s="769">
        <f>SUM(BX400)</f>
        <v>0</v>
      </c>
      <c r="BY952" s="769">
        <f>SUM(BY400)</f>
        <v>0</v>
      </c>
      <c r="BZ952" s="578">
        <f t="shared" si="3091"/>
        <v>0</v>
      </c>
      <c r="CA952" s="578">
        <f t="shared" si="3092"/>
        <v>0</v>
      </c>
      <c r="CB952" s="578">
        <f t="shared" si="3093"/>
        <v>0</v>
      </c>
      <c r="CC952" s="578">
        <f t="shared" si="3094"/>
        <v>0</v>
      </c>
      <c r="CD952" s="1069">
        <f t="shared" si="3121"/>
        <v>0</v>
      </c>
      <c r="CE952" s="1070">
        <f t="shared" si="3187"/>
        <v>0</v>
      </c>
      <c r="CF952" s="1070">
        <f t="shared" si="3187"/>
        <v>0</v>
      </c>
      <c r="CG952" s="1070">
        <f t="shared" si="3187"/>
        <v>0</v>
      </c>
      <c r="CH952" s="1070">
        <f t="shared" si="3187"/>
        <v>0</v>
      </c>
      <c r="CI952" s="1071">
        <f t="shared" si="3187"/>
        <v>0</v>
      </c>
      <c r="CJ952" s="1071">
        <f t="shared" si="3187"/>
        <v>0</v>
      </c>
      <c r="CK952" s="1070">
        <f t="shared" si="3187"/>
        <v>0</v>
      </c>
      <c r="CL952" s="1070">
        <f t="shared" si="3187"/>
        <v>0</v>
      </c>
      <c r="CM952" s="1070">
        <f t="shared" si="3187"/>
        <v>0</v>
      </c>
      <c r="CN952" s="1070">
        <f t="shared" si="3187"/>
        <v>0</v>
      </c>
      <c r="CO952" s="1069">
        <f t="shared" si="3187"/>
        <v>0</v>
      </c>
      <c r="CP952" s="532" t="str">
        <f t="shared" si="3096"/>
        <v/>
      </c>
      <c r="CQ952" s="533" t="str">
        <f t="shared" si="3097"/>
        <v/>
      </c>
      <c r="CR952" s="534" t="str">
        <f t="shared" si="3098"/>
        <v/>
      </c>
      <c r="CS952" s="534">
        <f t="shared" si="3099"/>
        <v>0</v>
      </c>
      <c r="CT952" s="534">
        <f t="shared" si="3100"/>
        <v>0</v>
      </c>
      <c r="CU952" s="534">
        <f t="shared" si="3101"/>
        <v>0</v>
      </c>
      <c r="CV952" s="534">
        <f t="shared" si="3102"/>
        <v>0</v>
      </c>
      <c r="CW952" s="535">
        <f t="shared" si="3103"/>
        <v>0</v>
      </c>
      <c r="CX952" s="535">
        <f t="shared" si="3104"/>
        <v>0</v>
      </c>
      <c r="CY952" s="535">
        <f t="shared" si="3105"/>
        <v>0</v>
      </c>
      <c r="CZ952" s="534">
        <f t="shared" si="3106"/>
        <v>0</v>
      </c>
      <c r="DA952" s="534">
        <f t="shared" si="3107"/>
        <v>0</v>
      </c>
      <c r="DB952" s="534">
        <f t="shared" si="3108"/>
        <v>0</v>
      </c>
      <c r="DC952" s="534">
        <f t="shared" si="3109"/>
        <v>0</v>
      </c>
      <c r="DD952" s="534">
        <f t="shared" si="3110"/>
        <v>0</v>
      </c>
      <c r="DE952" s="533" t="str">
        <f t="shared" si="3111"/>
        <v/>
      </c>
      <c r="DF952" s="532" t="str">
        <f t="shared" si="3112"/>
        <v/>
      </c>
      <c r="DG952" s="631">
        <f t="shared" si="3113"/>
        <v>12</v>
      </c>
      <c r="DH952" s="96">
        <f t="shared" si="3114"/>
        <v>12</v>
      </c>
      <c r="DI952" s="96">
        <f t="shared" si="3115"/>
        <v>12</v>
      </c>
      <c r="DJ952" s="96">
        <f t="shared" si="3116"/>
        <v>12</v>
      </c>
      <c r="DK952" s="467"/>
      <c r="DL952" s="599"/>
      <c r="DM952" s="599"/>
      <c r="DN952" s="599"/>
      <c r="DO952" s="599"/>
      <c r="DP952" s="599"/>
      <c r="DQ952" s="599"/>
      <c r="DR952" s="599"/>
      <c r="DS952" s="790"/>
      <c r="DT952" s="468"/>
    </row>
    <row r="953" spans="1:124" s="470" customFormat="1" ht="15.75" customHeight="1">
      <c r="A953" s="598" t="str">
        <f>A401</f>
        <v>Other cashcrop: kg produced</v>
      </c>
      <c r="B953" s="769">
        <f t="shared" ref="B953:M953" si="3204">SUM(B403)</f>
        <v>0</v>
      </c>
      <c r="C953" s="769">
        <f t="shared" si="3204"/>
        <v>0</v>
      </c>
      <c r="D953" s="769">
        <f t="shared" si="3204"/>
        <v>0</v>
      </c>
      <c r="E953" s="769">
        <f t="shared" si="3204"/>
        <v>0</v>
      </c>
      <c r="F953" s="769">
        <f t="shared" si="3204"/>
        <v>0</v>
      </c>
      <c r="G953" s="769">
        <f t="shared" si="3204"/>
        <v>0</v>
      </c>
      <c r="H953" s="769">
        <f t="shared" si="3204"/>
        <v>0</v>
      </c>
      <c r="I953" s="769">
        <f t="shared" si="3204"/>
        <v>0</v>
      </c>
      <c r="J953" s="769">
        <f t="shared" si="3204"/>
        <v>0</v>
      </c>
      <c r="K953" s="769">
        <f t="shared" si="3204"/>
        <v>0</v>
      </c>
      <c r="L953" s="769">
        <f t="shared" si="3204"/>
        <v>0</v>
      </c>
      <c r="M953" s="769">
        <f t="shared" si="3204"/>
        <v>0</v>
      </c>
      <c r="N953" s="769"/>
      <c r="O953" s="769"/>
      <c r="P953" s="769"/>
      <c r="Q953" s="769"/>
      <c r="R953" s="769"/>
      <c r="S953" s="768"/>
      <c r="T953" s="769">
        <f t="shared" ref="T953:AE953" si="3205">SUM(T403)</f>
        <v>0</v>
      </c>
      <c r="U953" s="769">
        <f t="shared" si="3205"/>
        <v>0</v>
      </c>
      <c r="V953" s="769">
        <f t="shared" si="3205"/>
        <v>0</v>
      </c>
      <c r="W953" s="769">
        <f t="shared" si="3205"/>
        <v>0</v>
      </c>
      <c r="X953" s="769">
        <f t="shared" si="3205"/>
        <v>0</v>
      </c>
      <c r="Y953" s="769">
        <f t="shared" si="3205"/>
        <v>0</v>
      </c>
      <c r="Z953" s="769">
        <f t="shared" si="3205"/>
        <v>0</v>
      </c>
      <c r="AA953" s="769">
        <f t="shared" si="3205"/>
        <v>0</v>
      </c>
      <c r="AB953" s="769">
        <f t="shared" si="3205"/>
        <v>0</v>
      </c>
      <c r="AC953" s="769">
        <f t="shared" si="3205"/>
        <v>0</v>
      </c>
      <c r="AD953" s="769">
        <f t="shared" si="3205"/>
        <v>0</v>
      </c>
      <c r="AE953" s="769">
        <f t="shared" si="3205"/>
        <v>0</v>
      </c>
      <c r="AF953" s="769"/>
      <c r="AG953" s="769"/>
      <c r="AH953" s="769"/>
      <c r="AI953" s="769"/>
      <c r="AJ953" s="769"/>
      <c r="AK953" s="768"/>
      <c r="AL953" s="769">
        <f t="shared" ref="AL953:AW953" si="3206">SUM(AL403)</f>
        <v>0</v>
      </c>
      <c r="AM953" s="769">
        <f t="shared" si="3206"/>
        <v>0</v>
      </c>
      <c r="AN953" s="769">
        <f t="shared" si="3206"/>
        <v>0</v>
      </c>
      <c r="AO953" s="769">
        <f t="shared" si="3206"/>
        <v>0</v>
      </c>
      <c r="AP953" s="769">
        <f t="shared" si="3206"/>
        <v>0</v>
      </c>
      <c r="AQ953" s="769">
        <f t="shared" si="3206"/>
        <v>0</v>
      </c>
      <c r="AR953" s="769">
        <f t="shared" si="3206"/>
        <v>0</v>
      </c>
      <c r="AS953" s="769">
        <f t="shared" si="3206"/>
        <v>0</v>
      </c>
      <c r="AT953" s="769">
        <f t="shared" si="3206"/>
        <v>0</v>
      </c>
      <c r="AU953" s="769">
        <f t="shared" si="3206"/>
        <v>0</v>
      </c>
      <c r="AV953" s="769">
        <f t="shared" si="3206"/>
        <v>0</v>
      </c>
      <c r="AW953" s="769">
        <f t="shared" si="3206"/>
        <v>0</v>
      </c>
      <c r="AX953" s="769"/>
      <c r="AY953" s="769"/>
      <c r="AZ953" s="769"/>
      <c r="BA953" s="769"/>
      <c r="BB953" s="769"/>
      <c r="BC953" s="768"/>
      <c r="BD953" s="769">
        <f t="shared" ref="BD953:BO953" si="3207">SUM(BD403)</f>
        <v>0</v>
      </c>
      <c r="BE953" s="769">
        <f t="shared" si="3207"/>
        <v>0</v>
      </c>
      <c r="BF953" s="769">
        <f t="shared" si="3207"/>
        <v>0</v>
      </c>
      <c r="BG953" s="769">
        <f t="shared" si="3207"/>
        <v>0</v>
      </c>
      <c r="BH953" s="769">
        <f t="shared" si="3207"/>
        <v>0</v>
      </c>
      <c r="BI953" s="769">
        <f t="shared" si="3207"/>
        <v>0</v>
      </c>
      <c r="BJ953" s="769">
        <f t="shared" si="3207"/>
        <v>0</v>
      </c>
      <c r="BK953" s="769">
        <f t="shared" si="3207"/>
        <v>0</v>
      </c>
      <c r="BL953" s="769">
        <f t="shared" si="3207"/>
        <v>0</v>
      </c>
      <c r="BM953" s="769">
        <f t="shared" si="3207"/>
        <v>0</v>
      </c>
      <c r="BN953" s="769">
        <f t="shared" si="3207"/>
        <v>0</v>
      </c>
      <c r="BO953" s="769">
        <f t="shared" si="3207"/>
        <v>0</v>
      </c>
      <c r="BP953" s="769"/>
      <c r="BQ953" s="769"/>
      <c r="BR953" s="769"/>
      <c r="BS953" s="769"/>
      <c r="BT953" s="769"/>
      <c r="BU953" s="768"/>
      <c r="BV953" s="769">
        <f>SUM(BV403)</f>
        <v>0</v>
      </c>
      <c r="BW953" s="769">
        <f>SUM(BW403)</f>
        <v>0</v>
      </c>
      <c r="BX953" s="769">
        <f>SUM(BX403)</f>
        <v>0</v>
      </c>
      <c r="BY953" s="769">
        <f>SUM(BY403)</f>
        <v>0</v>
      </c>
      <c r="BZ953" s="578">
        <f t="shared" si="3091"/>
        <v>0</v>
      </c>
      <c r="CA953" s="578">
        <f t="shared" si="3092"/>
        <v>0</v>
      </c>
      <c r="CB953" s="578">
        <f t="shared" si="3093"/>
        <v>0</v>
      </c>
      <c r="CC953" s="578">
        <f t="shared" si="3094"/>
        <v>0</v>
      </c>
      <c r="CD953" s="1069">
        <f t="shared" si="3121"/>
        <v>0</v>
      </c>
      <c r="CE953" s="1070">
        <f t="shared" si="3187"/>
        <v>0</v>
      </c>
      <c r="CF953" s="1070">
        <f t="shared" si="3187"/>
        <v>0</v>
      </c>
      <c r="CG953" s="1070">
        <f t="shared" si="3187"/>
        <v>0</v>
      </c>
      <c r="CH953" s="1070">
        <f t="shared" si="3187"/>
        <v>0</v>
      </c>
      <c r="CI953" s="1071">
        <f t="shared" si="3187"/>
        <v>0</v>
      </c>
      <c r="CJ953" s="1071">
        <f t="shared" si="3187"/>
        <v>0</v>
      </c>
      <c r="CK953" s="1070">
        <f t="shared" si="3187"/>
        <v>0</v>
      </c>
      <c r="CL953" s="1070">
        <f t="shared" si="3187"/>
        <v>0</v>
      </c>
      <c r="CM953" s="1070">
        <f t="shared" si="3187"/>
        <v>0</v>
      </c>
      <c r="CN953" s="1070">
        <f t="shared" si="3187"/>
        <v>0</v>
      </c>
      <c r="CO953" s="1069">
        <f t="shared" si="3187"/>
        <v>0</v>
      </c>
      <c r="CP953" s="532" t="str">
        <f t="shared" si="3096"/>
        <v/>
      </c>
      <c r="CQ953" s="533" t="str">
        <f t="shared" si="3097"/>
        <v/>
      </c>
      <c r="CR953" s="534" t="str">
        <f t="shared" si="3098"/>
        <v/>
      </c>
      <c r="CS953" s="534">
        <f t="shared" si="3099"/>
        <v>0</v>
      </c>
      <c r="CT953" s="534">
        <f t="shared" si="3100"/>
        <v>0</v>
      </c>
      <c r="CU953" s="534">
        <f t="shared" si="3101"/>
        <v>0</v>
      </c>
      <c r="CV953" s="534">
        <f t="shared" si="3102"/>
        <v>0</v>
      </c>
      <c r="CW953" s="535">
        <f t="shared" si="3103"/>
        <v>0</v>
      </c>
      <c r="CX953" s="535">
        <f t="shared" si="3104"/>
        <v>0</v>
      </c>
      <c r="CY953" s="535">
        <f t="shared" si="3105"/>
        <v>0</v>
      </c>
      <c r="CZ953" s="534">
        <f t="shared" si="3106"/>
        <v>0</v>
      </c>
      <c r="DA953" s="534">
        <f t="shared" si="3107"/>
        <v>0</v>
      </c>
      <c r="DB953" s="534">
        <f t="shared" si="3108"/>
        <v>0</v>
      </c>
      <c r="DC953" s="534">
        <f t="shared" si="3109"/>
        <v>0</v>
      </c>
      <c r="DD953" s="534">
        <f t="shared" si="3110"/>
        <v>0</v>
      </c>
      <c r="DE953" s="533" t="str">
        <f t="shared" si="3111"/>
        <v/>
      </c>
      <c r="DF953" s="532" t="str">
        <f t="shared" si="3112"/>
        <v/>
      </c>
      <c r="DG953" s="631">
        <f t="shared" si="3113"/>
        <v>12</v>
      </c>
      <c r="DH953" s="96">
        <f t="shared" si="3114"/>
        <v>12</v>
      </c>
      <c r="DI953" s="96">
        <f t="shared" si="3115"/>
        <v>12</v>
      </c>
      <c r="DJ953" s="96">
        <f t="shared" si="3116"/>
        <v>12</v>
      </c>
      <c r="DK953" s="467"/>
      <c r="DL953" s="599"/>
      <c r="DM953" s="599"/>
      <c r="DN953" s="599"/>
      <c r="DO953" s="599"/>
      <c r="DP953" s="599"/>
      <c r="DQ953" s="599"/>
      <c r="DR953" s="599"/>
      <c r="DS953" s="790"/>
      <c r="DT953" s="468"/>
    </row>
    <row r="954" spans="1:124" s="470" customFormat="1" ht="15.75" customHeight="1">
      <c r="A954" s="598" t="str">
        <f>A404</f>
        <v>Other cashcrop: kg produced</v>
      </c>
      <c r="B954" s="769">
        <f t="shared" ref="B954:M954" si="3208">SUM(B406)</f>
        <v>0</v>
      </c>
      <c r="C954" s="769">
        <f t="shared" si="3208"/>
        <v>0</v>
      </c>
      <c r="D954" s="769">
        <f t="shared" si="3208"/>
        <v>0</v>
      </c>
      <c r="E954" s="769">
        <f t="shared" si="3208"/>
        <v>0</v>
      </c>
      <c r="F954" s="769">
        <f t="shared" si="3208"/>
        <v>0</v>
      </c>
      <c r="G954" s="769">
        <f t="shared" si="3208"/>
        <v>0</v>
      </c>
      <c r="H954" s="769">
        <f t="shared" si="3208"/>
        <v>0</v>
      </c>
      <c r="I954" s="769">
        <f t="shared" si="3208"/>
        <v>0</v>
      </c>
      <c r="J954" s="769">
        <f t="shared" si="3208"/>
        <v>0</v>
      </c>
      <c r="K954" s="769">
        <f t="shared" si="3208"/>
        <v>0</v>
      </c>
      <c r="L954" s="769">
        <f t="shared" si="3208"/>
        <v>0</v>
      </c>
      <c r="M954" s="769">
        <f t="shared" si="3208"/>
        <v>0</v>
      </c>
      <c r="N954" s="769"/>
      <c r="O954" s="769"/>
      <c r="P954" s="769"/>
      <c r="Q954" s="769"/>
      <c r="R954" s="769"/>
      <c r="S954" s="768"/>
      <c r="T954" s="769">
        <f t="shared" ref="T954:AE954" si="3209">SUM(T406)</f>
        <v>0</v>
      </c>
      <c r="U954" s="769">
        <f t="shared" si="3209"/>
        <v>0</v>
      </c>
      <c r="V954" s="769">
        <f t="shared" si="3209"/>
        <v>0</v>
      </c>
      <c r="W954" s="769">
        <f t="shared" si="3209"/>
        <v>0</v>
      </c>
      <c r="X954" s="769">
        <f t="shared" si="3209"/>
        <v>0</v>
      </c>
      <c r="Y954" s="769">
        <f t="shared" si="3209"/>
        <v>0</v>
      </c>
      <c r="Z954" s="769">
        <f t="shared" si="3209"/>
        <v>0</v>
      </c>
      <c r="AA954" s="769">
        <f t="shared" si="3209"/>
        <v>0</v>
      </c>
      <c r="AB954" s="769">
        <f t="shared" si="3209"/>
        <v>0</v>
      </c>
      <c r="AC954" s="769">
        <f t="shared" si="3209"/>
        <v>0</v>
      </c>
      <c r="AD954" s="769">
        <f t="shared" si="3209"/>
        <v>0</v>
      </c>
      <c r="AE954" s="769">
        <f t="shared" si="3209"/>
        <v>0</v>
      </c>
      <c r="AF954" s="769"/>
      <c r="AG954" s="769"/>
      <c r="AH954" s="769"/>
      <c r="AI954" s="769"/>
      <c r="AJ954" s="769"/>
      <c r="AK954" s="768"/>
      <c r="AL954" s="769">
        <f t="shared" ref="AL954:AW954" si="3210">SUM(AL406)</f>
        <v>0</v>
      </c>
      <c r="AM954" s="769">
        <f t="shared" si="3210"/>
        <v>0</v>
      </c>
      <c r="AN954" s="769">
        <f t="shared" si="3210"/>
        <v>0</v>
      </c>
      <c r="AO954" s="769">
        <f t="shared" si="3210"/>
        <v>0</v>
      </c>
      <c r="AP954" s="769">
        <f t="shared" si="3210"/>
        <v>0</v>
      </c>
      <c r="AQ954" s="769">
        <f t="shared" si="3210"/>
        <v>0</v>
      </c>
      <c r="AR954" s="769">
        <f t="shared" si="3210"/>
        <v>0</v>
      </c>
      <c r="AS954" s="769">
        <f t="shared" si="3210"/>
        <v>0</v>
      </c>
      <c r="AT954" s="769">
        <f t="shared" si="3210"/>
        <v>0</v>
      </c>
      <c r="AU954" s="769">
        <f t="shared" si="3210"/>
        <v>0</v>
      </c>
      <c r="AV954" s="769">
        <f t="shared" si="3210"/>
        <v>0</v>
      </c>
      <c r="AW954" s="769">
        <f t="shared" si="3210"/>
        <v>0</v>
      </c>
      <c r="AX954" s="769"/>
      <c r="AY954" s="769"/>
      <c r="AZ954" s="769"/>
      <c r="BA954" s="769"/>
      <c r="BB954" s="769"/>
      <c r="BC954" s="768"/>
      <c r="BD954" s="769">
        <f t="shared" ref="BD954:BO954" si="3211">SUM(BD406)</f>
        <v>0</v>
      </c>
      <c r="BE954" s="769">
        <f t="shared" si="3211"/>
        <v>0</v>
      </c>
      <c r="BF954" s="769">
        <f t="shared" si="3211"/>
        <v>0</v>
      </c>
      <c r="BG954" s="769">
        <f t="shared" si="3211"/>
        <v>0</v>
      </c>
      <c r="BH954" s="769">
        <f t="shared" si="3211"/>
        <v>0</v>
      </c>
      <c r="BI954" s="769">
        <f t="shared" si="3211"/>
        <v>0</v>
      </c>
      <c r="BJ954" s="769">
        <f t="shared" si="3211"/>
        <v>0</v>
      </c>
      <c r="BK954" s="769">
        <f t="shared" si="3211"/>
        <v>0</v>
      </c>
      <c r="BL954" s="769">
        <f t="shared" si="3211"/>
        <v>0</v>
      </c>
      <c r="BM954" s="769">
        <f t="shared" si="3211"/>
        <v>0</v>
      </c>
      <c r="BN954" s="769">
        <f t="shared" si="3211"/>
        <v>0</v>
      </c>
      <c r="BO954" s="769">
        <f t="shared" si="3211"/>
        <v>0</v>
      </c>
      <c r="BP954" s="769"/>
      <c r="BQ954" s="769"/>
      <c r="BR954" s="769"/>
      <c r="BS954" s="769"/>
      <c r="BT954" s="769"/>
      <c r="BU954" s="768"/>
      <c r="BV954" s="769">
        <f>SUM(BV406)</f>
        <v>0</v>
      </c>
      <c r="BW954" s="769">
        <f>SUM(BW406)</f>
        <v>0</v>
      </c>
      <c r="BX954" s="769">
        <f>SUM(BX406)</f>
        <v>0</v>
      </c>
      <c r="BY954" s="769">
        <f>SUM(BY406)</f>
        <v>0</v>
      </c>
      <c r="BZ954" s="578">
        <f t="shared" si="3091"/>
        <v>0</v>
      </c>
      <c r="CA954" s="578">
        <f t="shared" si="3092"/>
        <v>0</v>
      </c>
      <c r="CB954" s="578">
        <f t="shared" si="3093"/>
        <v>0</v>
      </c>
      <c r="CC954" s="578">
        <f t="shared" si="3094"/>
        <v>0</v>
      </c>
      <c r="CD954" s="1069">
        <f t="shared" si="3121"/>
        <v>0</v>
      </c>
      <c r="CE954" s="1070">
        <f t="shared" si="3187"/>
        <v>0</v>
      </c>
      <c r="CF954" s="1070">
        <f t="shared" si="3187"/>
        <v>0</v>
      </c>
      <c r="CG954" s="1070">
        <f t="shared" si="3187"/>
        <v>0</v>
      </c>
      <c r="CH954" s="1070">
        <f t="shared" si="3187"/>
        <v>0</v>
      </c>
      <c r="CI954" s="1071">
        <f t="shared" si="3187"/>
        <v>0</v>
      </c>
      <c r="CJ954" s="1071">
        <f t="shared" si="3187"/>
        <v>0</v>
      </c>
      <c r="CK954" s="1070">
        <f t="shared" si="3187"/>
        <v>0</v>
      </c>
      <c r="CL954" s="1070">
        <f t="shared" si="3187"/>
        <v>0</v>
      </c>
      <c r="CM954" s="1070">
        <f t="shared" si="3187"/>
        <v>0</v>
      </c>
      <c r="CN954" s="1070">
        <f t="shared" si="3187"/>
        <v>0</v>
      </c>
      <c r="CO954" s="1069">
        <f t="shared" si="3187"/>
        <v>0</v>
      </c>
      <c r="CP954" s="532" t="str">
        <f t="shared" si="3096"/>
        <v/>
      </c>
      <c r="CQ954" s="533" t="str">
        <f t="shared" si="3097"/>
        <v/>
      </c>
      <c r="CR954" s="534" t="str">
        <f t="shared" si="3098"/>
        <v/>
      </c>
      <c r="CS954" s="534">
        <f t="shared" si="3099"/>
        <v>0</v>
      </c>
      <c r="CT954" s="534">
        <f t="shared" si="3100"/>
        <v>0</v>
      </c>
      <c r="CU954" s="534">
        <f t="shared" si="3101"/>
        <v>0</v>
      </c>
      <c r="CV954" s="534">
        <f t="shared" si="3102"/>
        <v>0</v>
      </c>
      <c r="CW954" s="535">
        <f t="shared" si="3103"/>
        <v>0</v>
      </c>
      <c r="CX954" s="535">
        <f t="shared" si="3104"/>
        <v>0</v>
      </c>
      <c r="CY954" s="535">
        <f t="shared" si="3105"/>
        <v>0</v>
      </c>
      <c r="CZ954" s="534">
        <f t="shared" si="3106"/>
        <v>0</v>
      </c>
      <c r="DA954" s="534">
        <f t="shared" si="3107"/>
        <v>0</v>
      </c>
      <c r="DB954" s="534">
        <f t="shared" si="3108"/>
        <v>0</v>
      </c>
      <c r="DC954" s="534">
        <f t="shared" si="3109"/>
        <v>0</v>
      </c>
      <c r="DD954" s="534">
        <f t="shared" si="3110"/>
        <v>0</v>
      </c>
      <c r="DE954" s="533" t="str">
        <f t="shared" si="3111"/>
        <v/>
      </c>
      <c r="DF954" s="532" t="str">
        <f t="shared" si="3112"/>
        <v/>
      </c>
      <c r="DG954" s="631">
        <f t="shared" si="3113"/>
        <v>12</v>
      </c>
      <c r="DH954" s="96">
        <f t="shared" si="3114"/>
        <v>12</v>
      </c>
      <c r="DI954" s="96">
        <f t="shared" si="3115"/>
        <v>12</v>
      </c>
      <c r="DJ954" s="96">
        <f t="shared" si="3116"/>
        <v>12</v>
      </c>
      <c r="DK954" s="467"/>
      <c r="DL954" s="599"/>
      <c r="DM954" s="599"/>
      <c r="DN954" s="599"/>
      <c r="DO954" s="599"/>
      <c r="DP954" s="599"/>
      <c r="DQ954" s="599"/>
      <c r="DR954" s="599"/>
      <c r="DS954" s="790"/>
      <c r="DT954" s="468"/>
    </row>
    <row r="955" spans="1:124" s="470" customFormat="1" ht="15.75" customHeight="1">
      <c r="A955" s="598" t="str">
        <f>A407</f>
        <v>Other cashcrop: kg produced</v>
      </c>
      <c r="B955" s="769">
        <f t="shared" ref="B955:M955" si="3212">SUM(B409)</f>
        <v>0</v>
      </c>
      <c r="C955" s="769">
        <f t="shared" si="3212"/>
        <v>0</v>
      </c>
      <c r="D955" s="769">
        <f t="shared" si="3212"/>
        <v>0</v>
      </c>
      <c r="E955" s="769">
        <f t="shared" si="3212"/>
        <v>0</v>
      </c>
      <c r="F955" s="769">
        <f t="shared" si="3212"/>
        <v>0</v>
      </c>
      <c r="G955" s="769">
        <f t="shared" si="3212"/>
        <v>0</v>
      </c>
      <c r="H955" s="769">
        <f t="shared" si="3212"/>
        <v>0</v>
      </c>
      <c r="I955" s="769">
        <f t="shared" si="3212"/>
        <v>0</v>
      </c>
      <c r="J955" s="769">
        <f t="shared" si="3212"/>
        <v>0</v>
      </c>
      <c r="K955" s="769">
        <f t="shared" si="3212"/>
        <v>0</v>
      </c>
      <c r="L955" s="769">
        <f t="shared" si="3212"/>
        <v>0</v>
      </c>
      <c r="M955" s="769">
        <f t="shared" si="3212"/>
        <v>0</v>
      </c>
      <c r="N955" s="769"/>
      <c r="O955" s="769"/>
      <c r="P955" s="769"/>
      <c r="Q955" s="769"/>
      <c r="R955" s="769"/>
      <c r="S955" s="768"/>
      <c r="T955" s="769">
        <f t="shared" ref="T955:AE955" si="3213">SUM(T409)</f>
        <v>0</v>
      </c>
      <c r="U955" s="769">
        <f t="shared" si="3213"/>
        <v>0</v>
      </c>
      <c r="V955" s="769">
        <f t="shared" si="3213"/>
        <v>0</v>
      </c>
      <c r="W955" s="769">
        <f t="shared" si="3213"/>
        <v>0</v>
      </c>
      <c r="X955" s="769">
        <f t="shared" si="3213"/>
        <v>0</v>
      </c>
      <c r="Y955" s="769">
        <f t="shared" si="3213"/>
        <v>0</v>
      </c>
      <c r="Z955" s="769">
        <f t="shared" si="3213"/>
        <v>0</v>
      </c>
      <c r="AA955" s="769">
        <f t="shared" si="3213"/>
        <v>0</v>
      </c>
      <c r="AB955" s="769">
        <f t="shared" si="3213"/>
        <v>0</v>
      </c>
      <c r="AC955" s="769">
        <f t="shared" si="3213"/>
        <v>0</v>
      </c>
      <c r="AD955" s="769">
        <f t="shared" si="3213"/>
        <v>0</v>
      </c>
      <c r="AE955" s="769">
        <f t="shared" si="3213"/>
        <v>0</v>
      </c>
      <c r="AF955" s="769"/>
      <c r="AG955" s="769"/>
      <c r="AH955" s="769"/>
      <c r="AI955" s="769"/>
      <c r="AJ955" s="769"/>
      <c r="AK955" s="768"/>
      <c r="AL955" s="769">
        <f t="shared" ref="AL955:AW955" si="3214">SUM(AL409)</f>
        <v>0</v>
      </c>
      <c r="AM955" s="769">
        <f t="shared" si="3214"/>
        <v>0</v>
      </c>
      <c r="AN955" s="769">
        <f t="shared" si="3214"/>
        <v>0</v>
      </c>
      <c r="AO955" s="769">
        <f t="shared" si="3214"/>
        <v>0</v>
      </c>
      <c r="AP955" s="769">
        <f t="shared" si="3214"/>
        <v>0</v>
      </c>
      <c r="AQ955" s="769">
        <f t="shared" si="3214"/>
        <v>0</v>
      </c>
      <c r="AR955" s="769">
        <f t="shared" si="3214"/>
        <v>0</v>
      </c>
      <c r="AS955" s="769">
        <f t="shared" si="3214"/>
        <v>0</v>
      </c>
      <c r="AT955" s="769">
        <f t="shared" si="3214"/>
        <v>0</v>
      </c>
      <c r="AU955" s="769">
        <f t="shared" si="3214"/>
        <v>0</v>
      </c>
      <c r="AV955" s="769">
        <f t="shared" si="3214"/>
        <v>0</v>
      </c>
      <c r="AW955" s="769">
        <f t="shared" si="3214"/>
        <v>0</v>
      </c>
      <c r="AX955" s="769"/>
      <c r="AY955" s="769"/>
      <c r="AZ955" s="769"/>
      <c r="BA955" s="769"/>
      <c r="BB955" s="769"/>
      <c r="BC955" s="768"/>
      <c r="BD955" s="769">
        <f t="shared" ref="BD955:BO955" si="3215">SUM(BD409)</f>
        <v>0</v>
      </c>
      <c r="BE955" s="769">
        <f t="shared" si="3215"/>
        <v>0</v>
      </c>
      <c r="BF955" s="769">
        <f t="shared" si="3215"/>
        <v>0</v>
      </c>
      <c r="BG955" s="769">
        <f t="shared" si="3215"/>
        <v>0</v>
      </c>
      <c r="BH955" s="769">
        <f t="shared" si="3215"/>
        <v>0</v>
      </c>
      <c r="BI955" s="769">
        <f t="shared" si="3215"/>
        <v>0</v>
      </c>
      <c r="BJ955" s="769">
        <f t="shared" si="3215"/>
        <v>0</v>
      </c>
      <c r="BK955" s="769">
        <f t="shared" si="3215"/>
        <v>0</v>
      </c>
      <c r="BL955" s="769">
        <f t="shared" si="3215"/>
        <v>0</v>
      </c>
      <c r="BM955" s="769">
        <f t="shared" si="3215"/>
        <v>0</v>
      </c>
      <c r="BN955" s="769">
        <f t="shared" si="3215"/>
        <v>0</v>
      </c>
      <c r="BO955" s="769">
        <f t="shared" si="3215"/>
        <v>0</v>
      </c>
      <c r="BP955" s="769"/>
      <c r="BQ955" s="769"/>
      <c r="BR955" s="769"/>
      <c r="BS955" s="769"/>
      <c r="BT955" s="769"/>
      <c r="BU955" s="768"/>
      <c r="BV955" s="769">
        <f>SUM(BV409)</f>
        <v>0</v>
      </c>
      <c r="BW955" s="769">
        <f>SUM(BW409)</f>
        <v>0</v>
      </c>
      <c r="BX955" s="769">
        <f>SUM(BX409)</f>
        <v>0</v>
      </c>
      <c r="BY955" s="769">
        <f>SUM(BY409)</f>
        <v>0</v>
      </c>
      <c r="BZ955" s="578">
        <f t="shared" si="3091"/>
        <v>0</v>
      </c>
      <c r="CA955" s="578">
        <f t="shared" si="3092"/>
        <v>0</v>
      </c>
      <c r="CB955" s="578">
        <f t="shared" si="3093"/>
        <v>0</v>
      </c>
      <c r="CC955" s="578">
        <f t="shared" si="3094"/>
        <v>0</v>
      </c>
      <c r="CD955" s="1069">
        <f t="shared" si="3121"/>
        <v>0</v>
      </c>
      <c r="CE955" s="1070">
        <f t="shared" si="3187"/>
        <v>0</v>
      </c>
      <c r="CF955" s="1070">
        <f t="shared" si="3187"/>
        <v>0</v>
      </c>
      <c r="CG955" s="1070">
        <f t="shared" si="3187"/>
        <v>0</v>
      </c>
      <c r="CH955" s="1070">
        <f t="shared" si="3187"/>
        <v>0</v>
      </c>
      <c r="CI955" s="1071">
        <f t="shared" si="3187"/>
        <v>0</v>
      </c>
      <c r="CJ955" s="1071">
        <f t="shared" si="3187"/>
        <v>0</v>
      </c>
      <c r="CK955" s="1070">
        <f t="shared" si="3187"/>
        <v>0</v>
      </c>
      <c r="CL955" s="1070">
        <f t="shared" si="3187"/>
        <v>0</v>
      </c>
      <c r="CM955" s="1070">
        <f t="shared" si="3187"/>
        <v>0</v>
      </c>
      <c r="CN955" s="1070">
        <f t="shared" si="3187"/>
        <v>0</v>
      </c>
      <c r="CO955" s="1069">
        <f t="shared" si="3187"/>
        <v>0</v>
      </c>
      <c r="CP955" s="532" t="str">
        <f t="shared" si="3096"/>
        <v/>
      </c>
      <c r="CQ955" s="533" t="str">
        <f t="shared" si="3097"/>
        <v/>
      </c>
      <c r="CR955" s="534" t="str">
        <f t="shared" si="3098"/>
        <v/>
      </c>
      <c r="CS955" s="534">
        <f t="shared" si="3099"/>
        <v>0</v>
      </c>
      <c r="CT955" s="534">
        <f t="shared" si="3100"/>
        <v>0</v>
      </c>
      <c r="CU955" s="534">
        <f t="shared" si="3101"/>
        <v>0</v>
      </c>
      <c r="CV955" s="534">
        <f t="shared" si="3102"/>
        <v>0</v>
      </c>
      <c r="CW955" s="535">
        <f t="shared" si="3103"/>
        <v>0</v>
      </c>
      <c r="CX955" s="535">
        <f t="shared" si="3104"/>
        <v>0</v>
      </c>
      <c r="CY955" s="535">
        <f t="shared" si="3105"/>
        <v>0</v>
      </c>
      <c r="CZ955" s="534">
        <f t="shared" si="3106"/>
        <v>0</v>
      </c>
      <c r="DA955" s="534">
        <f t="shared" si="3107"/>
        <v>0</v>
      </c>
      <c r="DB955" s="534">
        <f t="shared" si="3108"/>
        <v>0</v>
      </c>
      <c r="DC955" s="534">
        <f t="shared" si="3109"/>
        <v>0</v>
      </c>
      <c r="DD955" s="534">
        <f t="shared" si="3110"/>
        <v>0</v>
      </c>
      <c r="DE955" s="533" t="str">
        <f t="shared" si="3111"/>
        <v/>
      </c>
      <c r="DF955" s="532" t="str">
        <f t="shared" si="3112"/>
        <v/>
      </c>
      <c r="DG955" s="631">
        <f t="shared" si="3113"/>
        <v>12</v>
      </c>
      <c r="DH955" s="96">
        <f t="shared" si="3114"/>
        <v>12</v>
      </c>
      <c r="DI955" s="96">
        <f t="shared" si="3115"/>
        <v>12</v>
      </c>
      <c r="DJ955" s="96">
        <f t="shared" si="3116"/>
        <v>12</v>
      </c>
      <c r="DK955" s="467"/>
      <c r="DL955" s="599"/>
      <c r="DM955" s="599"/>
      <c r="DN955" s="599"/>
      <c r="DO955" s="599"/>
      <c r="DP955" s="599"/>
      <c r="DQ955" s="599"/>
      <c r="DR955" s="599"/>
      <c r="DS955" s="790"/>
      <c r="DT955" s="468"/>
    </row>
    <row r="956" spans="1:124" s="470" customFormat="1" ht="15.75" customHeight="1">
      <c r="A956" s="598" t="str">
        <f>A410</f>
        <v>Other cashcrop: kg produced</v>
      </c>
      <c r="B956" s="769">
        <f t="shared" ref="B956:M956" si="3216">SUM(B412)</f>
        <v>0</v>
      </c>
      <c r="C956" s="769">
        <f t="shared" si="3216"/>
        <v>0</v>
      </c>
      <c r="D956" s="769">
        <f t="shared" si="3216"/>
        <v>0</v>
      </c>
      <c r="E956" s="769">
        <f t="shared" si="3216"/>
        <v>0</v>
      </c>
      <c r="F956" s="769">
        <f t="shared" si="3216"/>
        <v>0</v>
      </c>
      <c r="G956" s="769">
        <f t="shared" si="3216"/>
        <v>0</v>
      </c>
      <c r="H956" s="769">
        <f t="shared" si="3216"/>
        <v>0</v>
      </c>
      <c r="I956" s="769">
        <f t="shared" si="3216"/>
        <v>0</v>
      </c>
      <c r="J956" s="769">
        <f t="shared" si="3216"/>
        <v>0</v>
      </c>
      <c r="K956" s="769">
        <f t="shared" si="3216"/>
        <v>0</v>
      </c>
      <c r="L956" s="769">
        <f t="shared" si="3216"/>
        <v>0</v>
      </c>
      <c r="M956" s="769">
        <f t="shared" si="3216"/>
        <v>0</v>
      </c>
      <c r="N956" s="769"/>
      <c r="O956" s="769"/>
      <c r="P956" s="769"/>
      <c r="Q956" s="769"/>
      <c r="R956" s="769"/>
      <c r="S956" s="768"/>
      <c r="T956" s="769">
        <f t="shared" ref="T956:AE956" si="3217">SUM(T412)</f>
        <v>0</v>
      </c>
      <c r="U956" s="769">
        <f t="shared" si="3217"/>
        <v>0</v>
      </c>
      <c r="V956" s="769">
        <f t="shared" si="3217"/>
        <v>0</v>
      </c>
      <c r="W956" s="769">
        <f t="shared" si="3217"/>
        <v>0</v>
      </c>
      <c r="X956" s="769">
        <f t="shared" si="3217"/>
        <v>0</v>
      </c>
      <c r="Y956" s="769">
        <f t="shared" si="3217"/>
        <v>0</v>
      </c>
      <c r="Z956" s="769">
        <f t="shared" si="3217"/>
        <v>0</v>
      </c>
      <c r="AA956" s="769">
        <f t="shared" si="3217"/>
        <v>0</v>
      </c>
      <c r="AB956" s="769">
        <f t="shared" si="3217"/>
        <v>0</v>
      </c>
      <c r="AC956" s="769">
        <f t="shared" si="3217"/>
        <v>0</v>
      </c>
      <c r="AD956" s="769">
        <f t="shared" si="3217"/>
        <v>0</v>
      </c>
      <c r="AE956" s="769">
        <f t="shared" si="3217"/>
        <v>0</v>
      </c>
      <c r="AF956" s="769"/>
      <c r="AG956" s="769"/>
      <c r="AH956" s="769"/>
      <c r="AI956" s="769"/>
      <c r="AJ956" s="769"/>
      <c r="AK956" s="768"/>
      <c r="AL956" s="769">
        <f t="shared" ref="AL956:AW956" si="3218">SUM(AL412)</f>
        <v>0</v>
      </c>
      <c r="AM956" s="769">
        <f t="shared" si="3218"/>
        <v>0</v>
      </c>
      <c r="AN956" s="769">
        <f t="shared" si="3218"/>
        <v>0</v>
      </c>
      <c r="AO956" s="769">
        <f t="shared" si="3218"/>
        <v>0</v>
      </c>
      <c r="AP956" s="769">
        <f t="shared" si="3218"/>
        <v>0</v>
      </c>
      <c r="AQ956" s="769">
        <f t="shared" si="3218"/>
        <v>0</v>
      </c>
      <c r="AR956" s="769">
        <f t="shared" si="3218"/>
        <v>0</v>
      </c>
      <c r="AS956" s="769">
        <f t="shared" si="3218"/>
        <v>0</v>
      </c>
      <c r="AT956" s="769">
        <f t="shared" si="3218"/>
        <v>0</v>
      </c>
      <c r="AU956" s="769">
        <f t="shared" si="3218"/>
        <v>0</v>
      </c>
      <c r="AV956" s="769">
        <f t="shared" si="3218"/>
        <v>0</v>
      </c>
      <c r="AW956" s="769">
        <f t="shared" si="3218"/>
        <v>0</v>
      </c>
      <c r="AX956" s="769"/>
      <c r="AY956" s="769"/>
      <c r="AZ956" s="769"/>
      <c r="BA956" s="769"/>
      <c r="BB956" s="769"/>
      <c r="BC956" s="768"/>
      <c r="BD956" s="769">
        <f t="shared" ref="BD956:BO956" si="3219">SUM(BD412)</f>
        <v>0</v>
      </c>
      <c r="BE956" s="769">
        <f t="shared" si="3219"/>
        <v>0</v>
      </c>
      <c r="BF956" s="769">
        <f t="shared" si="3219"/>
        <v>0</v>
      </c>
      <c r="BG956" s="769">
        <f t="shared" si="3219"/>
        <v>0</v>
      </c>
      <c r="BH956" s="769">
        <f t="shared" si="3219"/>
        <v>0</v>
      </c>
      <c r="BI956" s="769">
        <f t="shared" si="3219"/>
        <v>0</v>
      </c>
      <c r="BJ956" s="769">
        <f t="shared" si="3219"/>
        <v>0</v>
      </c>
      <c r="BK956" s="769">
        <f t="shared" si="3219"/>
        <v>0</v>
      </c>
      <c r="BL956" s="769">
        <f t="shared" si="3219"/>
        <v>0</v>
      </c>
      <c r="BM956" s="769">
        <f t="shared" si="3219"/>
        <v>0</v>
      </c>
      <c r="BN956" s="769">
        <f t="shared" si="3219"/>
        <v>0</v>
      </c>
      <c r="BO956" s="769">
        <f t="shared" si="3219"/>
        <v>0</v>
      </c>
      <c r="BP956" s="769"/>
      <c r="BQ956" s="769"/>
      <c r="BR956" s="769"/>
      <c r="BS956" s="769"/>
      <c r="BT956" s="769"/>
      <c r="BU956" s="768"/>
      <c r="BV956" s="769">
        <f>SUM(BV412)</f>
        <v>0</v>
      </c>
      <c r="BW956" s="769">
        <f>SUM(BW412)</f>
        <v>0</v>
      </c>
      <c r="BX956" s="769">
        <f>SUM(BX412)</f>
        <v>0</v>
      </c>
      <c r="BY956" s="769">
        <f>SUM(BY412)</f>
        <v>0</v>
      </c>
      <c r="BZ956" s="578">
        <f t="shared" si="3091"/>
        <v>0</v>
      </c>
      <c r="CA956" s="578">
        <f t="shared" si="3092"/>
        <v>0</v>
      </c>
      <c r="CB956" s="578">
        <f t="shared" si="3093"/>
        <v>0</v>
      </c>
      <c r="CC956" s="578">
        <f t="shared" si="3094"/>
        <v>0</v>
      </c>
      <c r="CD956" s="1069">
        <f t="shared" si="3121"/>
        <v>0</v>
      </c>
      <c r="CE956" s="1070">
        <f t="shared" si="3187"/>
        <v>0</v>
      </c>
      <c r="CF956" s="1070">
        <f t="shared" si="3187"/>
        <v>0</v>
      </c>
      <c r="CG956" s="1070">
        <f t="shared" si="3187"/>
        <v>0</v>
      </c>
      <c r="CH956" s="1070">
        <f t="shared" si="3187"/>
        <v>0</v>
      </c>
      <c r="CI956" s="1071">
        <f t="shared" si="3187"/>
        <v>0</v>
      </c>
      <c r="CJ956" s="1071">
        <f t="shared" si="3187"/>
        <v>0</v>
      </c>
      <c r="CK956" s="1070">
        <f t="shared" si="3187"/>
        <v>0</v>
      </c>
      <c r="CL956" s="1070">
        <f t="shared" si="3187"/>
        <v>0</v>
      </c>
      <c r="CM956" s="1070">
        <f t="shared" si="3187"/>
        <v>0</v>
      </c>
      <c r="CN956" s="1070">
        <f t="shared" si="3187"/>
        <v>0</v>
      </c>
      <c r="CO956" s="1069">
        <f t="shared" si="3187"/>
        <v>0</v>
      </c>
      <c r="CP956" s="532" t="str">
        <f t="shared" si="3096"/>
        <v/>
      </c>
      <c r="CQ956" s="533" t="str">
        <f t="shared" si="3097"/>
        <v/>
      </c>
      <c r="CR956" s="534" t="str">
        <f t="shared" si="3098"/>
        <v/>
      </c>
      <c r="CS956" s="534">
        <f t="shared" si="3099"/>
        <v>0</v>
      </c>
      <c r="CT956" s="534">
        <f t="shared" si="3100"/>
        <v>0</v>
      </c>
      <c r="CU956" s="534">
        <f t="shared" si="3101"/>
        <v>0</v>
      </c>
      <c r="CV956" s="534">
        <f t="shared" si="3102"/>
        <v>0</v>
      </c>
      <c r="CW956" s="535">
        <f t="shared" si="3103"/>
        <v>0</v>
      </c>
      <c r="CX956" s="535">
        <f t="shared" si="3104"/>
        <v>0</v>
      </c>
      <c r="CY956" s="535">
        <f t="shared" si="3105"/>
        <v>0</v>
      </c>
      <c r="CZ956" s="534">
        <f t="shared" si="3106"/>
        <v>0</v>
      </c>
      <c r="DA956" s="534">
        <f t="shared" si="3107"/>
        <v>0</v>
      </c>
      <c r="DB956" s="534">
        <f t="shared" si="3108"/>
        <v>0</v>
      </c>
      <c r="DC956" s="534">
        <f t="shared" si="3109"/>
        <v>0</v>
      </c>
      <c r="DD956" s="534">
        <f t="shared" si="3110"/>
        <v>0</v>
      </c>
      <c r="DE956" s="533" t="str">
        <f t="shared" si="3111"/>
        <v/>
      </c>
      <c r="DF956" s="532" t="str">
        <f t="shared" si="3112"/>
        <v/>
      </c>
      <c r="DG956" s="631">
        <f t="shared" si="3113"/>
        <v>12</v>
      </c>
      <c r="DH956" s="96">
        <f t="shared" si="3114"/>
        <v>12</v>
      </c>
      <c r="DI956" s="96">
        <f t="shared" si="3115"/>
        <v>12</v>
      </c>
      <c r="DJ956" s="96">
        <f t="shared" si="3116"/>
        <v>12</v>
      </c>
      <c r="DK956" s="467"/>
      <c r="DL956" s="599"/>
      <c r="DM956" s="599"/>
      <c r="DN956" s="599"/>
      <c r="DO956" s="599"/>
      <c r="DP956" s="599"/>
      <c r="DQ956" s="599"/>
      <c r="DR956" s="599"/>
      <c r="DS956" s="790"/>
      <c r="DT956" s="468"/>
    </row>
    <row r="957" spans="1:124" s="470" customFormat="1" ht="15.75" customHeight="1">
      <c r="A957" s="598" t="str">
        <f>A413</f>
        <v>Straw: quantity sold</v>
      </c>
      <c r="B957" s="769">
        <f t="shared" ref="B957:M957" si="3220">SUM(B415)</f>
        <v>0</v>
      </c>
      <c r="C957" s="769">
        <f t="shared" si="3220"/>
        <v>0</v>
      </c>
      <c r="D957" s="769">
        <f t="shared" si="3220"/>
        <v>0</v>
      </c>
      <c r="E957" s="769">
        <f t="shared" si="3220"/>
        <v>0</v>
      </c>
      <c r="F957" s="769">
        <f t="shared" si="3220"/>
        <v>0</v>
      </c>
      <c r="G957" s="769">
        <f t="shared" si="3220"/>
        <v>0</v>
      </c>
      <c r="H957" s="769">
        <f t="shared" si="3220"/>
        <v>0</v>
      </c>
      <c r="I957" s="769">
        <f t="shared" si="3220"/>
        <v>0</v>
      </c>
      <c r="J957" s="769">
        <f t="shared" si="3220"/>
        <v>0</v>
      </c>
      <c r="K957" s="769">
        <f t="shared" si="3220"/>
        <v>0</v>
      </c>
      <c r="L957" s="769">
        <f t="shared" si="3220"/>
        <v>0</v>
      </c>
      <c r="M957" s="769">
        <f t="shared" si="3220"/>
        <v>0</v>
      </c>
      <c r="N957" s="769"/>
      <c r="O957" s="769"/>
      <c r="P957" s="769"/>
      <c r="Q957" s="769"/>
      <c r="R957" s="769"/>
      <c r="S957" s="768"/>
      <c r="T957" s="769">
        <f t="shared" ref="T957:AE957" si="3221">SUM(T415)</f>
        <v>0</v>
      </c>
      <c r="U957" s="769">
        <f t="shared" si="3221"/>
        <v>0</v>
      </c>
      <c r="V957" s="769">
        <f t="shared" si="3221"/>
        <v>0</v>
      </c>
      <c r="W957" s="769">
        <f t="shared" si="3221"/>
        <v>0</v>
      </c>
      <c r="X957" s="769">
        <f t="shared" si="3221"/>
        <v>0</v>
      </c>
      <c r="Y957" s="769">
        <f t="shared" si="3221"/>
        <v>0</v>
      </c>
      <c r="Z957" s="769">
        <f t="shared" si="3221"/>
        <v>0</v>
      </c>
      <c r="AA957" s="769">
        <f t="shared" si="3221"/>
        <v>0</v>
      </c>
      <c r="AB957" s="769">
        <f t="shared" si="3221"/>
        <v>0</v>
      </c>
      <c r="AC957" s="769">
        <f t="shared" si="3221"/>
        <v>0</v>
      </c>
      <c r="AD957" s="769">
        <f t="shared" si="3221"/>
        <v>0</v>
      </c>
      <c r="AE957" s="769">
        <f t="shared" si="3221"/>
        <v>0</v>
      </c>
      <c r="AF957" s="769"/>
      <c r="AG957" s="769"/>
      <c r="AH957" s="769"/>
      <c r="AI957" s="769"/>
      <c r="AJ957" s="769"/>
      <c r="AK957" s="768"/>
      <c r="AL957" s="769">
        <f t="shared" ref="AL957:AW957" si="3222">SUM(AL415)</f>
        <v>0</v>
      </c>
      <c r="AM957" s="769">
        <f t="shared" si="3222"/>
        <v>0</v>
      </c>
      <c r="AN957" s="769">
        <f t="shared" si="3222"/>
        <v>0</v>
      </c>
      <c r="AO957" s="769">
        <f t="shared" si="3222"/>
        <v>0</v>
      </c>
      <c r="AP957" s="769">
        <f t="shared" si="3222"/>
        <v>0</v>
      </c>
      <c r="AQ957" s="769">
        <f t="shared" si="3222"/>
        <v>0</v>
      </c>
      <c r="AR957" s="769">
        <f t="shared" si="3222"/>
        <v>0</v>
      </c>
      <c r="AS957" s="769">
        <f t="shared" si="3222"/>
        <v>0</v>
      </c>
      <c r="AT957" s="769">
        <f t="shared" si="3222"/>
        <v>0</v>
      </c>
      <c r="AU957" s="769">
        <f t="shared" si="3222"/>
        <v>0</v>
      </c>
      <c r="AV957" s="769">
        <f t="shared" si="3222"/>
        <v>0</v>
      </c>
      <c r="AW957" s="769">
        <f t="shared" si="3222"/>
        <v>0</v>
      </c>
      <c r="AX957" s="769"/>
      <c r="AY957" s="769"/>
      <c r="AZ957" s="769"/>
      <c r="BA957" s="769"/>
      <c r="BB957" s="769"/>
      <c r="BC957" s="768"/>
      <c r="BD957" s="769">
        <f t="shared" ref="BD957:BO957" si="3223">SUM(BD415)</f>
        <v>0</v>
      </c>
      <c r="BE957" s="769">
        <f t="shared" si="3223"/>
        <v>0</v>
      </c>
      <c r="BF957" s="769">
        <f t="shared" si="3223"/>
        <v>0</v>
      </c>
      <c r="BG957" s="769">
        <f t="shared" si="3223"/>
        <v>0</v>
      </c>
      <c r="BH957" s="769">
        <f t="shared" si="3223"/>
        <v>0</v>
      </c>
      <c r="BI957" s="769">
        <f t="shared" si="3223"/>
        <v>0</v>
      </c>
      <c r="BJ957" s="769">
        <f t="shared" si="3223"/>
        <v>0</v>
      </c>
      <c r="BK957" s="769">
        <f t="shared" si="3223"/>
        <v>0</v>
      </c>
      <c r="BL957" s="769">
        <f t="shared" si="3223"/>
        <v>0</v>
      </c>
      <c r="BM957" s="769">
        <f t="shared" si="3223"/>
        <v>0</v>
      </c>
      <c r="BN957" s="769">
        <f t="shared" si="3223"/>
        <v>0</v>
      </c>
      <c r="BO957" s="769">
        <f t="shared" si="3223"/>
        <v>0</v>
      </c>
      <c r="BP957" s="769"/>
      <c r="BQ957" s="769"/>
      <c r="BR957" s="769"/>
      <c r="BS957" s="769"/>
      <c r="BT957" s="769"/>
      <c r="BU957" s="768"/>
      <c r="BV957" s="769">
        <f>SUM(BV415)</f>
        <v>0</v>
      </c>
      <c r="BW957" s="769">
        <f>SUM(BW415)</f>
        <v>0</v>
      </c>
      <c r="BX957" s="769">
        <f>SUM(BX415)</f>
        <v>0</v>
      </c>
      <c r="BY957" s="769">
        <f>SUM(BY415)</f>
        <v>0</v>
      </c>
      <c r="BZ957" s="578">
        <f t="shared" si="3091"/>
        <v>0</v>
      </c>
      <c r="CA957" s="578">
        <f t="shared" si="3092"/>
        <v>0</v>
      </c>
      <c r="CB957" s="578">
        <f t="shared" si="3093"/>
        <v>0</v>
      </c>
      <c r="CC957" s="578">
        <f t="shared" si="3094"/>
        <v>0</v>
      </c>
      <c r="CD957" s="1069">
        <f t="shared" si="3121"/>
        <v>0</v>
      </c>
      <c r="CE957" s="1070">
        <f t="shared" si="3187"/>
        <v>0</v>
      </c>
      <c r="CF957" s="1070">
        <f t="shared" si="3187"/>
        <v>0</v>
      </c>
      <c r="CG957" s="1070">
        <f t="shared" si="3187"/>
        <v>0</v>
      </c>
      <c r="CH957" s="1070">
        <f t="shared" si="3187"/>
        <v>0</v>
      </c>
      <c r="CI957" s="1071">
        <f t="shared" si="3187"/>
        <v>0</v>
      </c>
      <c r="CJ957" s="1071">
        <f t="shared" si="3187"/>
        <v>0</v>
      </c>
      <c r="CK957" s="1070">
        <f t="shared" si="3187"/>
        <v>0</v>
      </c>
      <c r="CL957" s="1070">
        <f t="shared" si="3187"/>
        <v>0</v>
      </c>
      <c r="CM957" s="1070">
        <f t="shared" si="3187"/>
        <v>0</v>
      </c>
      <c r="CN957" s="1070">
        <f t="shared" si="3187"/>
        <v>0</v>
      </c>
      <c r="CO957" s="1069">
        <f t="shared" si="3187"/>
        <v>0</v>
      </c>
      <c r="CP957" s="532" t="str">
        <f t="shared" si="3096"/>
        <v/>
      </c>
      <c r="CQ957" s="533" t="str">
        <f t="shared" si="3097"/>
        <v/>
      </c>
      <c r="CR957" s="534" t="str">
        <f t="shared" si="3098"/>
        <v/>
      </c>
      <c r="CS957" s="534">
        <f t="shared" si="3099"/>
        <v>0</v>
      </c>
      <c r="CT957" s="534">
        <f t="shared" si="3100"/>
        <v>0</v>
      </c>
      <c r="CU957" s="534">
        <f t="shared" si="3101"/>
        <v>0</v>
      </c>
      <c r="CV957" s="534">
        <f t="shared" si="3102"/>
        <v>0</v>
      </c>
      <c r="CW957" s="535">
        <f t="shared" si="3103"/>
        <v>0</v>
      </c>
      <c r="CX957" s="535">
        <f t="shared" si="3104"/>
        <v>0</v>
      </c>
      <c r="CY957" s="535">
        <f t="shared" si="3105"/>
        <v>0</v>
      </c>
      <c r="CZ957" s="534">
        <f t="shared" si="3106"/>
        <v>0</v>
      </c>
      <c r="DA957" s="534">
        <f t="shared" si="3107"/>
        <v>0</v>
      </c>
      <c r="DB957" s="534">
        <f t="shared" si="3108"/>
        <v>0</v>
      </c>
      <c r="DC957" s="534">
        <f t="shared" si="3109"/>
        <v>0</v>
      </c>
      <c r="DD957" s="534">
        <f t="shared" si="3110"/>
        <v>0</v>
      </c>
      <c r="DE957" s="533" t="str">
        <f t="shared" si="3111"/>
        <v/>
      </c>
      <c r="DF957" s="532" t="str">
        <f t="shared" si="3112"/>
        <v/>
      </c>
      <c r="DG957" s="631">
        <f t="shared" si="3113"/>
        <v>12</v>
      </c>
      <c r="DH957" s="96">
        <f t="shared" si="3114"/>
        <v>12</v>
      </c>
      <c r="DI957" s="96">
        <f t="shared" si="3115"/>
        <v>12</v>
      </c>
      <c r="DJ957" s="96">
        <f t="shared" si="3116"/>
        <v>12</v>
      </c>
      <c r="DK957" s="467"/>
      <c r="DL957" s="599"/>
      <c r="DM957" s="599"/>
      <c r="DN957" s="599"/>
      <c r="DO957" s="599"/>
      <c r="DP957" s="599"/>
      <c r="DQ957" s="599"/>
      <c r="DR957" s="599"/>
      <c r="DS957" s="790"/>
      <c r="DT957" s="468"/>
    </row>
    <row r="958" spans="1:124" s="470" customFormat="1" ht="15.75" customHeight="1">
      <c r="A958" s="598" t="str">
        <f>A416</f>
        <v>Trees: quantity sold</v>
      </c>
      <c r="B958" s="769">
        <f t="shared" ref="B958:M958" si="3224">SUM(B418)</f>
        <v>0</v>
      </c>
      <c r="C958" s="769">
        <f t="shared" si="3224"/>
        <v>0</v>
      </c>
      <c r="D958" s="769">
        <f t="shared" si="3224"/>
        <v>0</v>
      </c>
      <c r="E958" s="769">
        <f t="shared" si="3224"/>
        <v>0</v>
      </c>
      <c r="F958" s="769">
        <f t="shared" si="3224"/>
        <v>0</v>
      </c>
      <c r="G958" s="769">
        <f t="shared" si="3224"/>
        <v>0</v>
      </c>
      <c r="H958" s="769">
        <f t="shared" si="3224"/>
        <v>0</v>
      </c>
      <c r="I958" s="769">
        <f t="shared" si="3224"/>
        <v>0</v>
      </c>
      <c r="J958" s="769">
        <f t="shared" si="3224"/>
        <v>0</v>
      </c>
      <c r="K958" s="769">
        <f t="shared" si="3224"/>
        <v>0</v>
      </c>
      <c r="L958" s="769">
        <f t="shared" si="3224"/>
        <v>0</v>
      </c>
      <c r="M958" s="769">
        <f t="shared" si="3224"/>
        <v>0</v>
      </c>
      <c r="N958" s="769"/>
      <c r="O958" s="769"/>
      <c r="P958" s="769"/>
      <c r="Q958" s="769"/>
      <c r="R958" s="769"/>
      <c r="S958" s="768"/>
      <c r="T958" s="769">
        <f t="shared" ref="T958:AE958" si="3225">SUM(T418)</f>
        <v>0</v>
      </c>
      <c r="U958" s="769">
        <f t="shared" si="3225"/>
        <v>0</v>
      </c>
      <c r="V958" s="769">
        <f t="shared" si="3225"/>
        <v>0</v>
      </c>
      <c r="W958" s="769">
        <f t="shared" si="3225"/>
        <v>0</v>
      </c>
      <c r="X958" s="769">
        <f t="shared" si="3225"/>
        <v>0</v>
      </c>
      <c r="Y958" s="769">
        <f t="shared" si="3225"/>
        <v>0</v>
      </c>
      <c r="Z958" s="769">
        <f t="shared" si="3225"/>
        <v>0</v>
      </c>
      <c r="AA958" s="769">
        <f t="shared" si="3225"/>
        <v>0</v>
      </c>
      <c r="AB958" s="769">
        <f t="shared" si="3225"/>
        <v>0</v>
      </c>
      <c r="AC958" s="769">
        <f t="shared" si="3225"/>
        <v>0</v>
      </c>
      <c r="AD958" s="769">
        <f t="shared" si="3225"/>
        <v>0</v>
      </c>
      <c r="AE958" s="769">
        <f t="shared" si="3225"/>
        <v>0</v>
      </c>
      <c r="AF958" s="769"/>
      <c r="AG958" s="769"/>
      <c r="AH958" s="769"/>
      <c r="AI958" s="769"/>
      <c r="AJ958" s="769"/>
      <c r="AK958" s="768"/>
      <c r="AL958" s="769">
        <f t="shared" ref="AL958:AW958" si="3226">SUM(AL418)</f>
        <v>0</v>
      </c>
      <c r="AM958" s="769">
        <f t="shared" si="3226"/>
        <v>0</v>
      </c>
      <c r="AN958" s="769">
        <f t="shared" si="3226"/>
        <v>0</v>
      </c>
      <c r="AO958" s="769">
        <f t="shared" si="3226"/>
        <v>0</v>
      </c>
      <c r="AP958" s="769">
        <f t="shared" si="3226"/>
        <v>0</v>
      </c>
      <c r="AQ958" s="769">
        <f t="shared" si="3226"/>
        <v>0</v>
      </c>
      <c r="AR958" s="769">
        <f t="shared" si="3226"/>
        <v>0</v>
      </c>
      <c r="AS958" s="769">
        <f t="shared" si="3226"/>
        <v>0</v>
      </c>
      <c r="AT958" s="769">
        <f t="shared" si="3226"/>
        <v>0</v>
      </c>
      <c r="AU958" s="769">
        <f t="shared" si="3226"/>
        <v>0</v>
      </c>
      <c r="AV958" s="769">
        <f t="shared" si="3226"/>
        <v>0</v>
      </c>
      <c r="AW958" s="769">
        <f t="shared" si="3226"/>
        <v>0</v>
      </c>
      <c r="AX958" s="769"/>
      <c r="AY958" s="769"/>
      <c r="AZ958" s="769"/>
      <c r="BA958" s="769"/>
      <c r="BB958" s="769"/>
      <c r="BC958" s="768"/>
      <c r="BD958" s="769">
        <f t="shared" ref="BD958:BO958" si="3227">SUM(BD418)</f>
        <v>0</v>
      </c>
      <c r="BE958" s="769">
        <f t="shared" si="3227"/>
        <v>0</v>
      </c>
      <c r="BF958" s="769">
        <f t="shared" si="3227"/>
        <v>0</v>
      </c>
      <c r="BG958" s="769">
        <f t="shared" si="3227"/>
        <v>0</v>
      </c>
      <c r="BH958" s="769">
        <f t="shared" si="3227"/>
        <v>0</v>
      </c>
      <c r="BI958" s="769">
        <f t="shared" si="3227"/>
        <v>0</v>
      </c>
      <c r="BJ958" s="769">
        <f t="shared" si="3227"/>
        <v>0</v>
      </c>
      <c r="BK958" s="769">
        <f t="shared" si="3227"/>
        <v>0</v>
      </c>
      <c r="BL958" s="769">
        <f t="shared" si="3227"/>
        <v>0</v>
      </c>
      <c r="BM958" s="769">
        <f t="shared" si="3227"/>
        <v>0</v>
      </c>
      <c r="BN958" s="769">
        <f t="shared" si="3227"/>
        <v>0</v>
      </c>
      <c r="BO958" s="769">
        <f t="shared" si="3227"/>
        <v>0</v>
      </c>
      <c r="BP958" s="769"/>
      <c r="BQ958" s="769"/>
      <c r="BR958" s="769"/>
      <c r="BS958" s="769"/>
      <c r="BT958" s="769"/>
      <c r="BU958" s="768"/>
      <c r="BV958" s="769">
        <f>SUM(BV418)</f>
        <v>0</v>
      </c>
      <c r="BW958" s="769">
        <f>SUM(BW418)</f>
        <v>0</v>
      </c>
      <c r="BX958" s="769">
        <f>SUM(BX418)</f>
        <v>0</v>
      </c>
      <c r="BY958" s="769">
        <f>SUM(BY418)</f>
        <v>0</v>
      </c>
      <c r="BZ958" s="578">
        <f t="shared" si="3091"/>
        <v>0</v>
      </c>
      <c r="CA958" s="578">
        <f t="shared" si="3092"/>
        <v>0</v>
      </c>
      <c r="CB958" s="578">
        <f t="shared" si="3093"/>
        <v>0</v>
      </c>
      <c r="CC958" s="578">
        <f t="shared" si="3094"/>
        <v>0</v>
      </c>
      <c r="CD958" s="1069">
        <f t="shared" si="3121"/>
        <v>0</v>
      </c>
      <c r="CE958" s="1070">
        <f t="shared" si="3187"/>
        <v>0</v>
      </c>
      <c r="CF958" s="1070">
        <f t="shared" si="3187"/>
        <v>0</v>
      </c>
      <c r="CG958" s="1070">
        <f t="shared" si="3187"/>
        <v>0</v>
      </c>
      <c r="CH958" s="1070">
        <f t="shared" si="3187"/>
        <v>0</v>
      </c>
      <c r="CI958" s="1071">
        <f t="shared" si="3187"/>
        <v>0</v>
      </c>
      <c r="CJ958" s="1071">
        <f t="shared" si="3187"/>
        <v>0</v>
      </c>
      <c r="CK958" s="1070">
        <f t="shared" si="3187"/>
        <v>0</v>
      </c>
      <c r="CL958" s="1070">
        <f t="shared" si="3187"/>
        <v>0</v>
      </c>
      <c r="CM958" s="1070">
        <f t="shared" si="3187"/>
        <v>0</v>
      </c>
      <c r="CN958" s="1070">
        <f t="shared" si="3187"/>
        <v>0</v>
      </c>
      <c r="CO958" s="1069">
        <f t="shared" si="3187"/>
        <v>0</v>
      </c>
      <c r="CP958" s="532" t="str">
        <f t="shared" si="3096"/>
        <v/>
      </c>
      <c r="CQ958" s="533" t="str">
        <f t="shared" si="3097"/>
        <v/>
      </c>
      <c r="CR958" s="534" t="str">
        <f t="shared" si="3098"/>
        <v/>
      </c>
      <c r="CS958" s="534">
        <f t="shared" si="3099"/>
        <v>0</v>
      </c>
      <c r="CT958" s="534">
        <f t="shared" si="3100"/>
        <v>0</v>
      </c>
      <c r="CU958" s="534">
        <f t="shared" si="3101"/>
        <v>0</v>
      </c>
      <c r="CV958" s="534">
        <f t="shared" si="3102"/>
        <v>0</v>
      </c>
      <c r="CW958" s="535">
        <f t="shared" si="3103"/>
        <v>0</v>
      </c>
      <c r="CX958" s="535">
        <f t="shared" si="3104"/>
        <v>0</v>
      </c>
      <c r="CY958" s="535">
        <f t="shared" si="3105"/>
        <v>0</v>
      </c>
      <c r="CZ958" s="534">
        <f t="shared" si="3106"/>
        <v>0</v>
      </c>
      <c r="DA958" s="534">
        <f t="shared" si="3107"/>
        <v>0</v>
      </c>
      <c r="DB958" s="534">
        <f t="shared" si="3108"/>
        <v>0</v>
      </c>
      <c r="DC958" s="534">
        <f t="shared" si="3109"/>
        <v>0</v>
      </c>
      <c r="DD958" s="534">
        <f t="shared" si="3110"/>
        <v>0</v>
      </c>
      <c r="DE958" s="533" t="str">
        <f t="shared" si="3111"/>
        <v/>
      </c>
      <c r="DF958" s="532" t="str">
        <f t="shared" si="3112"/>
        <v/>
      </c>
      <c r="DG958" s="631">
        <f t="shared" si="3113"/>
        <v>12</v>
      </c>
      <c r="DH958" s="96">
        <f t="shared" si="3114"/>
        <v>12</v>
      </c>
      <c r="DI958" s="96">
        <f t="shared" si="3115"/>
        <v>12</v>
      </c>
      <c r="DJ958" s="96">
        <f t="shared" si="3116"/>
        <v>12</v>
      </c>
      <c r="DK958" s="467"/>
      <c r="DL958" s="599"/>
      <c r="DM958" s="599"/>
      <c r="DN958" s="599"/>
      <c r="DO958" s="599"/>
      <c r="DP958" s="599"/>
      <c r="DQ958" s="599"/>
      <c r="DR958" s="599"/>
      <c r="DS958" s="790"/>
      <c r="DT958" s="468"/>
    </row>
    <row r="959" spans="1:124" s="470" customFormat="1" ht="15.75" customHeight="1">
      <c r="A959" s="598" t="str">
        <f>A419</f>
        <v>Other cash crop: type</v>
      </c>
      <c r="B959" s="769">
        <f t="shared" ref="B959:M959" si="3228">SUM(B422)</f>
        <v>0</v>
      </c>
      <c r="C959" s="769">
        <f t="shared" si="3228"/>
        <v>0</v>
      </c>
      <c r="D959" s="769">
        <f t="shared" si="3228"/>
        <v>0</v>
      </c>
      <c r="E959" s="769">
        <f t="shared" si="3228"/>
        <v>0</v>
      </c>
      <c r="F959" s="769">
        <f t="shared" si="3228"/>
        <v>0</v>
      </c>
      <c r="G959" s="769">
        <f t="shared" si="3228"/>
        <v>0</v>
      </c>
      <c r="H959" s="769">
        <f t="shared" si="3228"/>
        <v>0</v>
      </c>
      <c r="I959" s="769">
        <f t="shared" si="3228"/>
        <v>0</v>
      </c>
      <c r="J959" s="769">
        <f t="shared" si="3228"/>
        <v>0</v>
      </c>
      <c r="K959" s="769">
        <f t="shared" si="3228"/>
        <v>0</v>
      </c>
      <c r="L959" s="769">
        <f t="shared" si="3228"/>
        <v>0</v>
      </c>
      <c r="M959" s="769">
        <f t="shared" si="3228"/>
        <v>0</v>
      </c>
      <c r="N959" s="769"/>
      <c r="O959" s="769"/>
      <c r="P959" s="769"/>
      <c r="Q959" s="769"/>
      <c r="R959" s="769"/>
      <c r="S959" s="768"/>
      <c r="T959" s="769">
        <f t="shared" ref="T959:AE959" si="3229">SUM(T422)</f>
        <v>0</v>
      </c>
      <c r="U959" s="769">
        <f t="shared" si="3229"/>
        <v>0</v>
      </c>
      <c r="V959" s="769">
        <f t="shared" si="3229"/>
        <v>0</v>
      </c>
      <c r="W959" s="769">
        <f t="shared" si="3229"/>
        <v>0</v>
      </c>
      <c r="X959" s="769">
        <f t="shared" si="3229"/>
        <v>0</v>
      </c>
      <c r="Y959" s="769">
        <f t="shared" si="3229"/>
        <v>0</v>
      </c>
      <c r="Z959" s="769">
        <f t="shared" si="3229"/>
        <v>0</v>
      </c>
      <c r="AA959" s="769">
        <f t="shared" si="3229"/>
        <v>0</v>
      </c>
      <c r="AB959" s="769">
        <f t="shared" si="3229"/>
        <v>0</v>
      </c>
      <c r="AC959" s="769">
        <f t="shared" si="3229"/>
        <v>0</v>
      </c>
      <c r="AD959" s="769">
        <f t="shared" si="3229"/>
        <v>0</v>
      </c>
      <c r="AE959" s="769">
        <f t="shared" si="3229"/>
        <v>0</v>
      </c>
      <c r="AF959" s="769"/>
      <c r="AG959" s="769"/>
      <c r="AH959" s="769"/>
      <c r="AI959" s="769"/>
      <c r="AJ959" s="769"/>
      <c r="AK959" s="768"/>
      <c r="AL959" s="769">
        <f t="shared" ref="AL959:AW959" si="3230">SUM(AL422)</f>
        <v>0</v>
      </c>
      <c r="AM959" s="769">
        <f t="shared" si="3230"/>
        <v>0</v>
      </c>
      <c r="AN959" s="769">
        <f t="shared" si="3230"/>
        <v>0</v>
      </c>
      <c r="AO959" s="769">
        <f t="shared" si="3230"/>
        <v>0</v>
      </c>
      <c r="AP959" s="769">
        <f t="shared" si="3230"/>
        <v>0</v>
      </c>
      <c r="AQ959" s="769">
        <f t="shared" si="3230"/>
        <v>0</v>
      </c>
      <c r="AR959" s="769">
        <f t="shared" si="3230"/>
        <v>0</v>
      </c>
      <c r="AS959" s="769">
        <f t="shared" si="3230"/>
        <v>0</v>
      </c>
      <c r="AT959" s="769">
        <f t="shared" si="3230"/>
        <v>0</v>
      </c>
      <c r="AU959" s="769">
        <f t="shared" si="3230"/>
        <v>0</v>
      </c>
      <c r="AV959" s="769">
        <f t="shared" si="3230"/>
        <v>0</v>
      </c>
      <c r="AW959" s="769">
        <f t="shared" si="3230"/>
        <v>0</v>
      </c>
      <c r="AX959" s="769"/>
      <c r="AY959" s="769"/>
      <c r="AZ959" s="769"/>
      <c r="BA959" s="769"/>
      <c r="BB959" s="769"/>
      <c r="BC959" s="768"/>
      <c r="BD959" s="769">
        <f t="shared" ref="BD959:BO959" si="3231">SUM(BD422)</f>
        <v>0</v>
      </c>
      <c r="BE959" s="769">
        <f t="shared" si="3231"/>
        <v>0</v>
      </c>
      <c r="BF959" s="769">
        <f t="shared" si="3231"/>
        <v>0</v>
      </c>
      <c r="BG959" s="769">
        <f t="shared" si="3231"/>
        <v>0</v>
      </c>
      <c r="BH959" s="769">
        <f t="shared" si="3231"/>
        <v>0</v>
      </c>
      <c r="BI959" s="769">
        <f t="shared" si="3231"/>
        <v>0</v>
      </c>
      <c r="BJ959" s="769">
        <f t="shared" si="3231"/>
        <v>0</v>
      </c>
      <c r="BK959" s="769">
        <f t="shared" si="3231"/>
        <v>0</v>
      </c>
      <c r="BL959" s="769">
        <f t="shared" si="3231"/>
        <v>0</v>
      </c>
      <c r="BM959" s="769">
        <f t="shared" si="3231"/>
        <v>0</v>
      </c>
      <c r="BN959" s="769">
        <f t="shared" si="3231"/>
        <v>0</v>
      </c>
      <c r="BO959" s="769">
        <f t="shared" si="3231"/>
        <v>0</v>
      </c>
      <c r="BP959" s="769"/>
      <c r="BQ959" s="769"/>
      <c r="BR959" s="769"/>
      <c r="BS959" s="769"/>
      <c r="BT959" s="769"/>
      <c r="BU959" s="768"/>
      <c r="BV959" s="769">
        <f>SUM(BV422)</f>
        <v>0</v>
      </c>
      <c r="BW959" s="769">
        <f>SUM(BW422)</f>
        <v>0</v>
      </c>
      <c r="BX959" s="769">
        <f>SUM(BX422)</f>
        <v>0</v>
      </c>
      <c r="BY959" s="769">
        <f>SUM(BY422)</f>
        <v>0</v>
      </c>
      <c r="BZ959" s="578">
        <f t="shared" si="3091"/>
        <v>0</v>
      </c>
      <c r="CA959" s="578">
        <f t="shared" si="3092"/>
        <v>0</v>
      </c>
      <c r="CB959" s="578">
        <f t="shared" si="3093"/>
        <v>0</v>
      </c>
      <c r="CC959" s="578">
        <f t="shared" si="3094"/>
        <v>0</v>
      </c>
      <c r="CD959" s="1069">
        <f t="shared" si="3121"/>
        <v>0</v>
      </c>
      <c r="CE959" s="1070">
        <f t="shared" si="3187"/>
        <v>0</v>
      </c>
      <c r="CF959" s="1070">
        <f t="shared" si="3187"/>
        <v>0</v>
      </c>
      <c r="CG959" s="1070">
        <f t="shared" si="3187"/>
        <v>0</v>
      </c>
      <c r="CH959" s="1070">
        <f t="shared" si="3187"/>
        <v>0</v>
      </c>
      <c r="CI959" s="1071">
        <f t="shared" si="3187"/>
        <v>0</v>
      </c>
      <c r="CJ959" s="1071">
        <f t="shared" si="3187"/>
        <v>0</v>
      </c>
      <c r="CK959" s="1070">
        <f t="shared" si="3187"/>
        <v>0</v>
      </c>
      <c r="CL959" s="1070">
        <f t="shared" si="3187"/>
        <v>0</v>
      </c>
      <c r="CM959" s="1070">
        <f t="shared" si="3187"/>
        <v>0</v>
      </c>
      <c r="CN959" s="1070">
        <f t="shared" si="3187"/>
        <v>0</v>
      </c>
      <c r="CO959" s="1069">
        <f t="shared" si="3187"/>
        <v>0</v>
      </c>
      <c r="CP959" s="532" t="str">
        <f t="shared" si="3096"/>
        <v/>
      </c>
      <c r="CQ959" s="533" t="str">
        <f t="shared" si="3097"/>
        <v/>
      </c>
      <c r="CR959" s="534" t="str">
        <f t="shared" si="3098"/>
        <v/>
      </c>
      <c r="CS959" s="534">
        <f t="shared" si="3099"/>
        <v>0</v>
      </c>
      <c r="CT959" s="534">
        <f t="shared" si="3100"/>
        <v>0</v>
      </c>
      <c r="CU959" s="534">
        <f t="shared" si="3101"/>
        <v>0</v>
      </c>
      <c r="CV959" s="534">
        <f t="shared" si="3102"/>
        <v>0</v>
      </c>
      <c r="CW959" s="535">
        <f t="shared" si="3103"/>
        <v>0</v>
      </c>
      <c r="CX959" s="535">
        <f t="shared" si="3104"/>
        <v>0</v>
      </c>
      <c r="CY959" s="535">
        <f t="shared" si="3105"/>
        <v>0</v>
      </c>
      <c r="CZ959" s="534">
        <f t="shared" si="3106"/>
        <v>0</v>
      </c>
      <c r="DA959" s="534">
        <f t="shared" si="3107"/>
        <v>0</v>
      </c>
      <c r="DB959" s="534">
        <f t="shared" si="3108"/>
        <v>0</v>
      </c>
      <c r="DC959" s="534">
        <f t="shared" si="3109"/>
        <v>0</v>
      </c>
      <c r="DD959" s="534">
        <f t="shared" si="3110"/>
        <v>0</v>
      </c>
      <c r="DE959" s="533" t="str">
        <f t="shared" si="3111"/>
        <v/>
      </c>
      <c r="DF959" s="532" t="str">
        <f t="shared" si="3112"/>
        <v/>
      </c>
      <c r="DG959" s="631">
        <f t="shared" si="3113"/>
        <v>12</v>
      </c>
      <c r="DH959" s="96">
        <f t="shared" si="3114"/>
        <v>12</v>
      </c>
      <c r="DI959" s="96">
        <f t="shared" si="3115"/>
        <v>12</v>
      </c>
      <c r="DJ959" s="96">
        <f t="shared" si="3116"/>
        <v>12</v>
      </c>
      <c r="DK959" s="467"/>
      <c r="DL959" s="599"/>
      <c r="DM959" s="599"/>
      <c r="DN959" s="599"/>
      <c r="DO959" s="599"/>
      <c r="DP959" s="599"/>
      <c r="DQ959" s="599"/>
      <c r="DR959" s="599"/>
      <c r="DS959" s="790"/>
      <c r="DT959" s="468"/>
    </row>
    <row r="960" spans="1:124" s="470" customFormat="1" ht="15.75" customHeight="1">
      <c r="A960" s="598" t="str">
        <f>A423</f>
        <v>Other cash crop: type</v>
      </c>
      <c r="B960" s="769">
        <f t="shared" ref="B960:M960" si="3232">SUM(B426)</f>
        <v>0</v>
      </c>
      <c r="C960" s="769">
        <f t="shared" si="3232"/>
        <v>0</v>
      </c>
      <c r="D960" s="769">
        <f t="shared" si="3232"/>
        <v>0</v>
      </c>
      <c r="E960" s="769">
        <f t="shared" si="3232"/>
        <v>0</v>
      </c>
      <c r="F960" s="769">
        <f t="shared" si="3232"/>
        <v>0</v>
      </c>
      <c r="G960" s="769">
        <f t="shared" si="3232"/>
        <v>0</v>
      </c>
      <c r="H960" s="769">
        <f t="shared" si="3232"/>
        <v>0</v>
      </c>
      <c r="I960" s="769">
        <f t="shared" si="3232"/>
        <v>0</v>
      </c>
      <c r="J960" s="769">
        <f t="shared" si="3232"/>
        <v>0</v>
      </c>
      <c r="K960" s="769">
        <f t="shared" si="3232"/>
        <v>0</v>
      </c>
      <c r="L960" s="769">
        <f t="shared" si="3232"/>
        <v>0</v>
      </c>
      <c r="M960" s="769">
        <f t="shared" si="3232"/>
        <v>0</v>
      </c>
      <c r="N960" s="769"/>
      <c r="O960" s="769"/>
      <c r="P960" s="769"/>
      <c r="Q960" s="769"/>
      <c r="R960" s="769"/>
      <c r="S960" s="768"/>
      <c r="T960" s="769">
        <f t="shared" ref="T960:AE960" si="3233">SUM(T426)</f>
        <v>0</v>
      </c>
      <c r="U960" s="769">
        <f t="shared" si="3233"/>
        <v>0</v>
      </c>
      <c r="V960" s="769">
        <f t="shared" si="3233"/>
        <v>0</v>
      </c>
      <c r="W960" s="769">
        <f t="shared" si="3233"/>
        <v>0</v>
      </c>
      <c r="X960" s="769">
        <f t="shared" si="3233"/>
        <v>0</v>
      </c>
      <c r="Y960" s="769">
        <f t="shared" si="3233"/>
        <v>0</v>
      </c>
      <c r="Z960" s="769">
        <f t="shared" si="3233"/>
        <v>0</v>
      </c>
      <c r="AA960" s="769">
        <f t="shared" si="3233"/>
        <v>0</v>
      </c>
      <c r="AB960" s="769">
        <f t="shared" si="3233"/>
        <v>0</v>
      </c>
      <c r="AC960" s="769">
        <f t="shared" si="3233"/>
        <v>0</v>
      </c>
      <c r="AD960" s="769">
        <f t="shared" si="3233"/>
        <v>0</v>
      </c>
      <c r="AE960" s="769">
        <f t="shared" si="3233"/>
        <v>0</v>
      </c>
      <c r="AF960" s="769"/>
      <c r="AG960" s="769"/>
      <c r="AH960" s="769"/>
      <c r="AI960" s="769"/>
      <c r="AJ960" s="769"/>
      <c r="AK960" s="768"/>
      <c r="AL960" s="769">
        <f t="shared" ref="AL960:AW960" si="3234">SUM(AL426)</f>
        <v>0</v>
      </c>
      <c r="AM960" s="769">
        <f t="shared" si="3234"/>
        <v>0</v>
      </c>
      <c r="AN960" s="769">
        <f t="shared" si="3234"/>
        <v>0</v>
      </c>
      <c r="AO960" s="769">
        <f t="shared" si="3234"/>
        <v>0</v>
      </c>
      <c r="AP960" s="769">
        <f t="shared" si="3234"/>
        <v>0</v>
      </c>
      <c r="AQ960" s="769">
        <f t="shared" si="3234"/>
        <v>0</v>
      </c>
      <c r="AR960" s="769">
        <f t="shared" si="3234"/>
        <v>0</v>
      </c>
      <c r="AS960" s="769">
        <f t="shared" si="3234"/>
        <v>0</v>
      </c>
      <c r="AT960" s="769">
        <f t="shared" si="3234"/>
        <v>0</v>
      </c>
      <c r="AU960" s="769">
        <f t="shared" si="3234"/>
        <v>0</v>
      </c>
      <c r="AV960" s="769">
        <f t="shared" si="3234"/>
        <v>0</v>
      </c>
      <c r="AW960" s="769">
        <f t="shared" si="3234"/>
        <v>0</v>
      </c>
      <c r="AX960" s="769"/>
      <c r="AY960" s="769"/>
      <c r="AZ960" s="769"/>
      <c r="BA960" s="769"/>
      <c r="BB960" s="769"/>
      <c r="BC960" s="768"/>
      <c r="BD960" s="769">
        <f t="shared" ref="BD960:BO960" si="3235">SUM(BD426)</f>
        <v>0</v>
      </c>
      <c r="BE960" s="769">
        <f t="shared" si="3235"/>
        <v>0</v>
      </c>
      <c r="BF960" s="769">
        <f t="shared" si="3235"/>
        <v>0</v>
      </c>
      <c r="BG960" s="769">
        <f t="shared" si="3235"/>
        <v>0</v>
      </c>
      <c r="BH960" s="769">
        <f t="shared" si="3235"/>
        <v>0</v>
      </c>
      <c r="BI960" s="769">
        <f t="shared" si="3235"/>
        <v>0</v>
      </c>
      <c r="BJ960" s="769">
        <f t="shared" si="3235"/>
        <v>0</v>
      </c>
      <c r="BK960" s="769">
        <f t="shared" si="3235"/>
        <v>0</v>
      </c>
      <c r="BL960" s="769">
        <f t="shared" si="3235"/>
        <v>0</v>
      </c>
      <c r="BM960" s="769">
        <f t="shared" si="3235"/>
        <v>0</v>
      </c>
      <c r="BN960" s="769">
        <f t="shared" si="3235"/>
        <v>0</v>
      </c>
      <c r="BO960" s="769">
        <f t="shared" si="3235"/>
        <v>0</v>
      </c>
      <c r="BP960" s="769"/>
      <c r="BQ960" s="769"/>
      <c r="BR960" s="769"/>
      <c r="BS960" s="769"/>
      <c r="BT960" s="769"/>
      <c r="BU960" s="768"/>
      <c r="BV960" s="769">
        <f>SUM(BV426)</f>
        <v>0</v>
      </c>
      <c r="BW960" s="769">
        <f>SUM(BW426)</f>
        <v>0</v>
      </c>
      <c r="BX960" s="769">
        <f>SUM(BX426)</f>
        <v>0</v>
      </c>
      <c r="BY960" s="769">
        <f>SUM(BY426)</f>
        <v>0</v>
      </c>
      <c r="BZ960" s="578">
        <f t="shared" si="3091"/>
        <v>0</v>
      </c>
      <c r="CA960" s="578">
        <f t="shared" si="3092"/>
        <v>0</v>
      </c>
      <c r="CB960" s="578">
        <f t="shared" si="3093"/>
        <v>0</v>
      </c>
      <c r="CC960" s="578">
        <f t="shared" si="3094"/>
        <v>0</v>
      </c>
      <c r="CD960" s="1069">
        <f t="shared" si="3121"/>
        <v>0</v>
      </c>
      <c r="CE960" s="1070">
        <f t="shared" si="3187"/>
        <v>0</v>
      </c>
      <c r="CF960" s="1070">
        <f t="shared" si="3187"/>
        <v>0</v>
      </c>
      <c r="CG960" s="1070">
        <f t="shared" si="3187"/>
        <v>0</v>
      </c>
      <c r="CH960" s="1070">
        <f t="shared" si="3187"/>
        <v>0</v>
      </c>
      <c r="CI960" s="1071">
        <f t="shared" si="3187"/>
        <v>0</v>
      </c>
      <c r="CJ960" s="1071">
        <f t="shared" si="3187"/>
        <v>0</v>
      </c>
      <c r="CK960" s="1070">
        <f t="shared" si="3187"/>
        <v>0</v>
      </c>
      <c r="CL960" s="1070">
        <f t="shared" si="3187"/>
        <v>0</v>
      </c>
      <c r="CM960" s="1070">
        <f t="shared" si="3187"/>
        <v>0</v>
      </c>
      <c r="CN960" s="1070">
        <f t="shared" si="3187"/>
        <v>0</v>
      </c>
      <c r="CO960" s="1069">
        <f t="shared" si="3187"/>
        <v>0</v>
      </c>
      <c r="CP960" s="532" t="str">
        <f t="shared" si="3096"/>
        <v/>
      </c>
      <c r="CQ960" s="533" t="str">
        <f t="shared" si="3097"/>
        <v/>
      </c>
      <c r="CR960" s="534" t="str">
        <f t="shared" si="3098"/>
        <v/>
      </c>
      <c r="CS960" s="534">
        <f t="shared" si="3099"/>
        <v>0</v>
      </c>
      <c r="CT960" s="534">
        <f t="shared" si="3100"/>
        <v>0</v>
      </c>
      <c r="CU960" s="534">
        <f t="shared" si="3101"/>
        <v>0</v>
      </c>
      <c r="CV960" s="534">
        <f t="shared" si="3102"/>
        <v>0</v>
      </c>
      <c r="CW960" s="535">
        <f t="shared" si="3103"/>
        <v>0</v>
      </c>
      <c r="CX960" s="535">
        <f t="shared" si="3104"/>
        <v>0</v>
      </c>
      <c r="CY960" s="535">
        <f t="shared" si="3105"/>
        <v>0</v>
      </c>
      <c r="CZ960" s="534">
        <f t="shared" si="3106"/>
        <v>0</v>
      </c>
      <c r="DA960" s="534">
        <f t="shared" si="3107"/>
        <v>0</v>
      </c>
      <c r="DB960" s="534">
        <f t="shared" si="3108"/>
        <v>0</v>
      </c>
      <c r="DC960" s="534">
        <f t="shared" si="3109"/>
        <v>0</v>
      </c>
      <c r="DD960" s="534">
        <f t="shared" si="3110"/>
        <v>0</v>
      </c>
      <c r="DE960" s="533" t="str">
        <f t="shared" si="3111"/>
        <v/>
      </c>
      <c r="DF960" s="532" t="str">
        <f t="shared" si="3112"/>
        <v/>
      </c>
      <c r="DG960" s="631">
        <f t="shared" si="3113"/>
        <v>12</v>
      </c>
      <c r="DH960" s="96">
        <f t="shared" si="3114"/>
        <v>12</v>
      </c>
      <c r="DI960" s="96">
        <f t="shared" si="3115"/>
        <v>12</v>
      </c>
      <c r="DJ960" s="96">
        <f t="shared" si="3116"/>
        <v>12</v>
      </c>
      <c r="DK960" s="467"/>
      <c r="DL960" s="599"/>
      <c r="DM960" s="599"/>
      <c r="DN960" s="599"/>
      <c r="DO960" s="599"/>
      <c r="DP960" s="599"/>
      <c r="DQ960" s="599"/>
      <c r="DR960" s="599"/>
      <c r="DS960" s="790"/>
      <c r="DT960" s="468"/>
    </row>
    <row r="961" spans="1:124" s="470" customFormat="1" ht="15.75" customHeight="1">
      <c r="A961" s="777" t="s">
        <v>397</v>
      </c>
      <c r="B961" s="768"/>
      <c r="C961" s="768"/>
      <c r="D961" s="768"/>
      <c r="E961" s="768"/>
      <c r="F961" s="768"/>
      <c r="G961" s="768"/>
      <c r="H961" s="768"/>
      <c r="I961" s="768"/>
      <c r="J961" s="768"/>
      <c r="K961" s="768"/>
      <c r="L961" s="768"/>
      <c r="M961" s="768"/>
      <c r="N961" s="768"/>
      <c r="O961" s="768"/>
      <c r="P961" s="768"/>
      <c r="Q961" s="768"/>
      <c r="R961" s="768"/>
      <c r="S961" s="768"/>
      <c r="T961" s="768"/>
      <c r="U961" s="768"/>
      <c r="V961" s="768"/>
      <c r="W961" s="768"/>
      <c r="X961" s="768"/>
      <c r="Y961" s="768"/>
      <c r="Z961" s="768"/>
      <c r="AA961" s="768"/>
      <c r="AB961" s="768"/>
      <c r="AC961" s="768"/>
      <c r="AD961" s="768"/>
      <c r="AE961" s="768"/>
      <c r="AF961" s="768"/>
      <c r="AG961" s="768"/>
      <c r="AH961" s="768"/>
      <c r="AI961" s="768"/>
      <c r="AJ961" s="768"/>
      <c r="AK961" s="768"/>
      <c r="AL961" s="768"/>
      <c r="AM961" s="768"/>
      <c r="AN961" s="768"/>
      <c r="AO961" s="768"/>
      <c r="AP961" s="768"/>
      <c r="AQ961" s="768"/>
      <c r="AR961" s="768"/>
      <c r="AS961" s="768"/>
      <c r="AT961" s="768"/>
      <c r="AU961" s="768"/>
      <c r="AV961" s="768"/>
      <c r="AW961" s="768"/>
      <c r="AX961" s="768"/>
      <c r="AY961" s="768"/>
      <c r="AZ961" s="768"/>
      <c r="BA961" s="768"/>
      <c r="BB961" s="768"/>
      <c r="BC961" s="768"/>
      <c r="BD961" s="768"/>
      <c r="BE961" s="768"/>
      <c r="BF961" s="768"/>
      <c r="BG961" s="768"/>
      <c r="BH961" s="768"/>
      <c r="BI961" s="768"/>
      <c r="BJ961" s="768"/>
      <c r="BK961" s="768"/>
      <c r="BL961" s="768"/>
      <c r="BM961" s="768"/>
      <c r="BN961" s="768"/>
      <c r="BO961" s="768"/>
      <c r="BP961" s="768"/>
      <c r="BQ961" s="768"/>
      <c r="BR961" s="768"/>
      <c r="BS961" s="768"/>
      <c r="BT961" s="768"/>
      <c r="BU961" s="768"/>
      <c r="BV961" s="768"/>
      <c r="BW961" s="768"/>
      <c r="BX961" s="768"/>
      <c r="BY961" s="768"/>
      <c r="BZ961" s="570"/>
      <c r="CA961" s="570"/>
      <c r="CB961" s="570"/>
      <c r="CC961" s="570"/>
      <c r="CD961" s="1085"/>
      <c r="CE961" s="1086"/>
      <c r="CF961" s="1086"/>
      <c r="CG961" s="1086"/>
      <c r="CH961" s="1086"/>
      <c r="CI961" s="1086"/>
      <c r="CJ961" s="1086"/>
      <c r="CK961" s="1086"/>
      <c r="CL961" s="1086"/>
      <c r="CM961" s="1086"/>
      <c r="CN961" s="1086"/>
      <c r="CO961" s="1085"/>
      <c r="CP961" s="614"/>
      <c r="CQ961" s="614"/>
      <c r="CR961" s="614"/>
      <c r="CS961" s="614"/>
      <c r="CT961" s="614"/>
      <c r="CU961" s="614"/>
      <c r="CV961" s="614"/>
      <c r="CW961" s="614"/>
      <c r="CX961" s="614"/>
      <c r="CY961" s="614"/>
      <c r="CZ961" s="614"/>
      <c r="DA961" s="614"/>
      <c r="DB961" s="614"/>
      <c r="DC961" s="614"/>
      <c r="DD961" s="614"/>
      <c r="DE961" s="614"/>
      <c r="DF961" s="614"/>
      <c r="DG961" s="631"/>
      <c r="DH961" s="96"/>
      <c r="DI961" s="96"/>
      <c r="DJ961" s="96"/>
      <c r="DK961" s="467"/>
      <c r="DL961" s="468"/>
      <c r="DM961" s="468"/>
      <c r="DN961" s="468"/>
      <c r="DO961" s="468"/>
      <c r="DP961" s="468"/>
      <c r="DQ961" s="468"/>
      <c r="DR961" s="468"/>
      <c r="DS961" s="693"/>
      <c r="DT961" s="468"/>
    </row>
    <row r="962" spans="1:124" s="470" customFormat="1" ht="15.75" customHeight="1">
      <c r="A962" s="598" t="str">
        <f>A428</f>
        <v>FISHING -- see worksheet Data 3</v>
      </c>
      <c r="B962" s="769">
        <f t="shared" ref="B962:M962" si="3236">SUM(B435)</f>
        <v>0</v>
      </c>
      <c r="C962" s="769">
        <f t="shared" si="3236"/>
        <v>0</v>
      </c>
      <c r="D962" s="769">
        <f t="shared" si="3236"/>
        <v>0</v>
      </c>
      <c r="E962" s="769">
        <f t="shared" si="3236"/>
        <v>0</v>
      </c>
      <c r="F962" s="769">
        <f t="shared" si="3236"/>
        <v>0</v>
      </c>
      <c r="G962" s="769">
        <f t="shared" si="3236"/>
        <v>0</v>
      </c>
      <c r="H962" s="769">
        <f t="shared" si="3236"/>
        <v>0</v>
      </c>
      <c r="I962" s="769">
        <f t="shared" si="3236"/>
        <v>0</v>
      </c>
      <c r="J962" s="769">
        <f t="shared" si="3236"/>
        <v>0</v>
      </c>
      <c r="K962" s="769">
        <f t="shared" si="3236"/>
        <v>0</v>
      </c>
      <c r="L962" s="769">
        <f t="shared" si="3236"/>
        <v>0</v>
      </c>
      <c r="M962" s="769">
        <f t="shared" si="3236"/>
        <v>0</v>
      </c>
      <c r="N962" s="769"/>
      <c r="O962" s="769"/>
      <c r="P962" s="769"/>
      <c r="Q962" s="769"/>
      <c r="R962" s="769"/>
      <c r="S962" s="768"/>
      <c r="T962" s="769">
        <f t="shared" ref="T962:AE962" si="3237">SUM(T435)</f>
        <v>0</v>
      </c>
      <c r="U962" s="769">
        <f t="shared" si="3237"/>
        <v>0</v>
      </c>
      <c r="V962" s="769">
        <f t="shared" si="3237"/>
        <v>0</v>
      </c>
      <c r="W962" s="769">
        <f t="shared" si="3237"/>
        <v>0</v>
      </c>
      <c r="X962" s="769">
        <f t="shared" si="3237"/>
        <v>0</v>
      </c>
      <c r="Y962" s="769">
        <f t="shared" si="3237"/>
        <v>0</v>
      </c>
      <c r="Z962" s="769">
        <f t="shared" si="3237"/>
        <v>0</v>
      </c>
      <c r="AA962" s="769">
        <f t="shared" si="3237"/>
        <v>0</v>
      </c>
      <c r="AB962" s="769">
        <f t="shared" si="3237"/>
        <v>0</v>
      </c>
      <c r="AC962" s="769">
        <f t="shared" si="3237"/>
        <v>0</v>
      </c>
      <c r="AD962" s="769">
        <f t="shared" si="3237"/>
        <v>0</v>
      </c>
      <c r="AE962" s="769">
        <f t="shared" si="3237"/>
        <v>0</v>
      </c>
      <c r="AF962" s="769"/>
      <c r="AG962" s="769"/>
      <c r="AH962" s="769"/>
      <c r="AI962" s="769"/>
      <c r="AJ962" s="769"/>
      <c r="AK962" s="768"/>
      <c r="AL962" s="769">
        <f t="shared" ref="AL962:AW962" si="3238">SUM(AL435)</f>
        <v>0</v>
      </c>
      <c r="AM962" s="769">
        <f t="shared" si="3238"/>
        <v>0</v>
      </c>
      <c r="AN962" s="769">
        <f t="shared" si="3238"/>
        <v>0</v>
      </c>
      <c r="AO962" s="769">
        <f t="shared" si="3238"/>
        <v>0</v>
      </c>
      <c r="AP962" s="769">
        <f t="shared" si="3238"/>
        <v>0</v>
      </c>
      <c r="AQ962" s="769">
        <f t="shared" si="3238"/>
        <v>0</v>
      </c>
      <c r="AR962" s="769">
        <f t="shared" si="3238"/>
        <v>0</v>
      </c>
      <c r="AS962" s="769">
        <f t="shared" si="3238"/>
        <v>0</v>
      </c>
      <c r="AT962" s="769">
        <f t="shared" si="3238"/>
        <v>0</v>
      </c>
      <c r="AU962" s="769">
        <f t="shared" si="3238"/>
        <v>0</v>
      </c>
      <c r="AV962" s="769">
        <f t="shared" si="3238"/>
        <v>0</v>
      </c>
      <c r="AW962" s="769">
        <f t="shared" si="3238"/>
        <v>0</v>
      </c>
      <c r="AX962" s="769"/>
      <c r="AY962" s="769"/>
      <c r="AZ962" s="769"/>
      <c r="BA962" s="769"/>
      <c r="BB962" s="769"/>
      <c r="BC962" s="768"/>
      <c r="BD962" s="769">
        <f t="shared" ref="BD962:BO962" si="3239">SUM(BD435)</f>
        <v>0</v>
      </c>
      <c r="BE962" s="769">
        <f t="shared" si="3239"/>
        <v>0</v>
      </c>
      <c r="BF962" s="769">
        <f t="shared" si="3239"/>
        <v>0</v>
      </c>
      <c r="BG962" s="769">
        <f t="shared" si="3239"/>
        <v>0</v>
      </c>
      <c r="BH962" s="769">
        <f t="shared" si="3239"/>
        <v>0</v>
      </c>
      <c r="BI962" s="769">
        <f t="shared" si="3239"/>
        <v>0</v>
      </c>
      <c r="BJ962" s="769">
        <f t="shared" si="3239"/>
        <v>0</v>
      </c>
      <c r="BK962" s="769">
        <f t="shared" si="3239"/>
        <v>0</v>
      </c>
      <c r="BL962" s="769">
        <f t="shared" si="3239"/>
        <v>0</v>
      </c>
      <c r="BM962" s="769">
        <f t="shared" si="3239"/>
        <v>0</v>
      </c>
      <c r="BN962" s="769">
        <f t="shared" si="3239"/>
        <v>0</v>
      </c>
      <c r="BO962" s="769">
        <f t="shared" si="3239"/>
        <v>0</v>
      </c>
      <c r="BP962" s="769"/>
      <c r="BQ962" s="769"/>
      <c r="BR962" s="769"/>
      <c r="BS962" s="769"/>
      <c r="BT962" s="769"/>
      <c r="BU962" s="768"/>
      <c r="BV962" s="769">
        <f>SUM(BV435)</f>
        <v>0</v>
      </c>
      <c r="BW962" s="769">
        <f>SUM(BW435)</f>
        <v>0</v>
      </c>
      <c r="BX962" s="769">
        <f>SUM(BX435)</f>
        <v>0</v>
      </c>
      <c r="BY962" s="769">
        <f>SUM(BY435)</f>
        <v>0</v>
      </c>
      <c r="BZ962" s="578">
        <f>IF(DG962&lt;3,"",(SUM(B962:R962)-MIN(B962:R962)-MAX(B962:R962))/(DG962-2))</f>
        <v>0</v>
      </c>
      <c r="CA962" s="578">
        <f>IF(DH962&lt;3,"",(SUM(T962:AJ962)-MIN(T962:AJ962)-MAX(T962:AJ962))/(DH962-2))</f>
        <v>0</v>
      </c>
      <c r="CB962" s="578">
        <f>IF(DI962&lt;3,"",(SUM(AL962:BB962)-MIN(AL962:BB962)-MAX(AL962:BB962))/(DI962-2))</f>
        <v>0</v>
      </c>
      <c r="CC962" s="578">
        <f>IF(DJ962&lt;3,"",(SUM(BD962:BT962)-MIN(BD962:BT962)-MAX(BD962:BT962))/(DJ962-2))</f>
        <v>0</v>
      </c>
      <c r="CD962" s="1069">
        <f t="shared" ref="CD962:CO963" si="3240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070">
        <f t="shared" si="3240"/>
        <v>0</v>
      </c>
      <c r="CF962" s="1070">
        <f t="shared" si="3240"/>
        <v>0</v>
      </c>
      <c r="CG962" s="1070">
        <f t="shared" si="3240"/>
        <v>0</v>
      </c>
      <c r="CH962" s="1070">
        <f t="shared" si="3240"/>
        <v>0</v>
      </c>
      <c r="CI962" s="1071">
        <f t="shared" si="3240"/>
        <v>0</v>
      </c>
      <c r="CJ962" s="1071">
        <f t="shared" si="3240"/>
        <v>0</v>
      </c>
      <c r="CK962" s="1070">
        <f t="shared" si="3240"/>
        <v>0</v>
      </c>
      <c r="CL962" s="1070">
        <f t="shared" si="3240"/>
        <v>0</v>
      </c>
      <c r="CM962" s="1070">
        <f t="shared" si="3240"/>
        <v>0</v>
      </c>
      <c r="CN962" s="1070">
        <f t="shared" si="3240"/>
        <v>0</v>
      </c>
      <c r="CO962" s="1069">
        <f t="shared" si="3240"/>
        <v>0</v>
      </c>
      <c r="CP962" s="532" t="str">
        <f t="shared" ref="CP962:CY963" si="3241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33" t="str">
        <f t="shared" si="3241"/>
        <v/>
      </c>
      <c r="CR962" s="534" t="str">
        <f t="shared" si="3241"/>
        <v/>
      </c>
      <c r="CS962" s="534">
        <f t="shared" si="3241"/>
        <v>0</v>
      </c>
      <c r="CT962" s="534">
        <f t="shared" si="3241"/>
        <v>0</v>
      </c>
      <c r="CU962" s="534">
        <f t="shared" si="3241"/>
        <v>0</v>
      </c>
      <c r="CV962" s="534">
        <f t="shared" si="3241"/>
        <v>0</v>
      </c>
      <c r="CW962" s="535">
        <f t="shared" si="3241"/>
        <v>0</v>
      </c>
      <c r="CX962" s="535">
        <f t="shared" si="3241"/>
        <v>0</v>
      </c>
      <c r="CY962" s="535">
        <f t="shared" si="3241"/>
        <v>0</v>
      </c>
      <c r="CZ962" s="534">
        <f t="shared" ref="CZ962:DF963" si="3242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34">
        <f t="shared" si="3242"/>
        <v>0</v>
      </c>
      <c r="DB962" s="534">
        <f t="shared" si="3242"/>
        <v>0</v>
      </c>
      <c r="DC962" s="534">
        <f t="shared" si="3242"/>
        <v>0</v>
      </c>
      <c r="DD962" s="534">
        <f t="shared" si="3242"/>
        <v>0</v>
      </c>
      <c r="DE962" s="533" t="str">
        <f t="shared" si="3242"/>
        <v/>
      </c>
      <c r="DF962" s="532" t="str">
        <f t="shared" si="3242"/>
        <v/>
      </c>
      <c r="DG962" s="631">
        <f>COUNT(B962:R962)</f>
        <v>12</v>
      </c>
      <c r="DH962" s="96">
        <f>COUNT(T962:AJ962)</f>
        <v>12</v>
      </c>
      <c r="DI962" s="96">
        <f>COUNT(AL962:BB962)</f>
        <v>12</v>
      </c>
      <c r="DJ962" s="96">
        <f>COUNT(BD962:BT962)</f>
        <v>12</v>
      </c>
      <c r="DK962" s="467"/>
      <c r="DL962" s="599"/>
      <c r="DM962" s="599"/>
      <c r="DN962" s="599"/>
      <c r="DO962" s="599"/>
      <c r="DP962" s="599"/>
      <c r="DQ962" s="599"/>
      <c r="DR962" s="599"/>
      <c r="DS962" s="790"/>
      <c r="DT962" s="468"/>
    </row>
    <row r="963" spans="1:124" s="470" customFormat="1" ht="15.75" customHeight="1">
      <c r="A963" s="598" t="str">
        <f>A438</f>
        <v>WILD FOODS -- see worksheet Data 3</v>
      </c>
      <c r="B963" s="769">
        <f t="shared" ref="B963:M963" si="3243">SUM(B445)</f>
        <v>0</v>
      </c>
      <c r="C963" s="769">
        <f t="shared" si="3243"/>
        <v>0</v>
      </c>
      <c r="D963" s="769">
        <f t="shared" si="3243"/>
        <v>0</v>
      </c>
      <c r="E963" s="769">
        <f t="shared" si="3243"/>
        <v>0</v>
      </c>
      <c r="F963" s="769">
        <f t="shared" si="3243"/>
        <v>0</v>
      </c>
      <c r="G963" s="769">
        <f t="shared" si="3243"/>
        <v>0</v>
      </c>
      <c r="H963" s="769">
        <f t="shared" si="3243"/>
        <v>0</v>
      </c>
      <c r="I963" s="769">
        <f t="shared" si="3243"/>
        <v>0</v>
      </c>
      <c r="J963" s="769">
        <f t="shared" si="3243"/>
        <v>0</v>
      </c>
      <c r="K963" s="769">
        <f t="shared" si="3243"/>
        <v>0</v>
      </c>
      <c r="L963" s="769">
        <f t="shared" si="3243"/>
        <v>0</v>
      </c>
      <c r="M963" s="769">
        <f t="shared" si="3243"/>
        <v>0</v>
      </c>
      <c r="N963" s="769"/>
      <c r="O963" s="769"/>
      <c r="P963" s="769"/>
      <c r="Q963" s="769"/>
      <c r="R963" s="769"/>
      <c r="S963" s="768"/>
      <c r="T963" s="769">
        <f t="shared" ref="T963:AE963" si="3244">SUM(T445)</f>
        <v>0</v>
      </c>
      <c r="U963" s="769">
        <f t="shared" si="3244"/>
        <v>0</v>
      </c>
      <c r="V963" s="769">
        <f t="shared" si="3244"/>
        <v>0</v>
      </c>
      <c r="W963" s="769">
        <f t="shared" si="3244"/>
        <v>0</v>
      </c>
      <c r="X963" s="769">
        <f t="shared" si="3244"/>
        <v>0</v>
      </c>
      <c r="Y963" s="769">
        <f t="shared" si="3244"/>
        <v>0</v>
      </c>
      <c r="Z963" s="769">
        <f t="shared" si="3244"/>
        <v>0</v>
      </c>
      <c r="AA963" s="769">
        <f t="shared" si="3244"/>
        <v>0</v>
      </c>
      <c r="AB963" s="769">
        <f t="shared" si="3244"/>
        <v>0</v>
      </c>
      <c r="AC963" s="769">
        <f t="shared" si="3244"/>
        <v>0</v>
      </c>
      <c r="AD963" s="769">
        <f t="shared" si="3244"/>
        <v>0</v>
      </c>
      <c r="AE963" s="769">
        <f t="shared" si="3244"/>
        <v>0</v>
      </c>
      <c r="AF963" s="769"/>
      <c r="AG963" s="769"/>
      <c r="AH963" s="769"/>
      <c r="AI963" s="769"/>
      <c r="AJ963" s="769"/>
      <c r="AK963" s="768"/>
      <c r="AL963" s="769">
        <f t="shared" ref="AL963:AW963" si="3245">SUM(AL445)</f>
        <v>0</v>
      </c>
      <c r="AM963" s="769">
        <f t="shared" si="3245"/>
        <v>0</v>
      </c>
      <c r="AN963" s="769">
        <f t="shared" si="3245"/>
        <v>0</v>
      </c>
      <c r="AO963" s="769">
        <f t="shared" si="3245"/>
        <v>0</v>
      </c>
      <c r="AP963" s="769">
        <f t="shared" si="3245"/>
        <v>0</v>
      </c>
      <c r="AQ963" s="769">
        <f t="shared" si="3245"/>
        <v>0</v>
      </c>
      <c r="AR963" s="769">
        <f t="shared" si="3245"/>
        <v>0</v>
      </c>
      <c r="AS963" s="769">
        <f t="shared" si="3245"/>
        <v>0</v>
      </c>
      <c r="AT963" s="769">
        <f t="shared" si="3245"/>
        <v>0</v>
      </c>
      <c r="AU963" s="769">
        <f t="shared" si="3245"/>
        <v>0</v>
      </c>
      <c r="AV963" s="769">
        <f t="shared" si="3245"/>
        <v>0</v>
      </c>
      <c r="AW963" s="769">
        <f t="shared" si="3245"/>
        <v>0</v>
      </c>
      <c r="AX963" s="769"/>
      <c r="AY963" s="769"/>
      <c r="AZ963" s="769"/>
      <c r="BA963" s="769"/>
      <c r="BB963" s="769"/>
      <c r="BC963" s="768"/>
      <c r="BD963" s="769">
        <f t="shared" ref="BD963:BO963" si="3246">SUM(BD445)</f>
        <v>0</v>
      </c>
      <c r="BE963" s="769">
        <f t="shared" si="3246"/>
        <v>0</v>
      </c>
      <c r="BF963" s="769">
        <f t="shared" si="3246"/>
        <v>0</v>
      </c>
      <c r="BG963" s="769">
        <f t="shared" si="3246"/>
        <v>0</v>
      </c>
      <c r="BH963" s="769">
        <f t="shared" si="3246"/>
        <v>0</v>
      </c>
      <c r="BI963" s="769">
        <f t="shared" si="3246"/>
        <v>0</v>
      </c>
      <c r="BJ963" s="769">
        <f t="shared" si="3246"/>
        <v>0</v>
      </c>
      <c r="BK963" s="769">
        <f t="shared" si="3246"/>
        <v>0</v>
      </c>
      <c r="BL963" s="769">
        <f t="shared" si="3246"/>
        <v>0</v>
      </c>
      <c r="BM963" s="769">
        <f t="shared" si="3246"/>
        <v>0</v>
      </c>
      <c r="BN963" s="769">
        <f t="shared" si="3246"/>
        <v>0</v>
      </c>
      <c r="BO963" s="769">
        <f t="shared" si="3246"/>
        <v>0</v>
      </c>
      <c r="BP963" s="769"/>
      <c r="BQ963" s="769"/>
      <c r="BR963" s="769"/>
      <c r="BS963" s="769"/>
      <c r="BT963" s="769"/>
      <c r="BU963" s="768"/>
      <c r="BV963" s="769">
        <f>SUM(BV445)</f>
        <v>0</v>
      </c>
      <c r="BW963" s="769">
        <f>SUM(BW445)</f>
        <v>0</v>
      </c>
      <c r="BX963" s="769">
        <f>SUM(BX445)</f>
        <v>0</v>
      </c>
      <c r="BY963" s="769">
        <f>SUM(BY445)</f>
        <v>0</v>
      </c>
      <c r="BZ963" s="578">
        <f>IF(DG963&lt;3,"",(SUM(B963:R963)-MIN(B963:R963)-MAX(B963:R963))/(DG963-2))</f>
        <v>0</v>
      </c>
      <c r="CA963" s="578">
        <f>IF(DH963&lt;3,"",(SUM(T963:AJ963)-MIN(T963:AJ963)-MAX(T963:AJ963))/(DH963-2))</f>
        <v>0</v>
      </c>
      <c r="CB963" s="578">
        <f>IF(DI963&lt;3,"",(SUM(AL963:BB963)-MIN(AL963:BB963)-MAX(AL963:BB963))/(DI963-2))</f>
        <v>0</v>
      </c>
      <c r="CC963" s="578">
        <f>IF(DJ963&lt;3,"",(SUM(BD963:BT963)-MIN(BD963:BT963)-MAX(BD963:BT963))/(DJ963-2))</f>
        <v>0</v>
      </c>
      <c r="CD963" s="1069">
        <f t="shared" si="3240"/>
        <v>0</v>
      </c>
      <c r="CE963" s="1070">
        <f t="shared" ref="CE963:CO963" si="3247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070">
        <f t="shared" si="3247"/>
        <v>0</v>
      </c>
      <c r="CG963" s="1070">
        <f t="shared" si="3247"/>
        <v>0</v>
      </c>
      <c r="CH963" s="1070">
        <f t="shared" si="3247"/>
        <v>0</v>
      </c>
      <c r="CI963" s="1071">
        <f t="shared" si="3247"/>
        <v>0</v>
      </c>
      <c r="CJ963" s="1071">
        <f t="shared" si="3247"/>
        <v>0</v>
      </c>
      <c r="CK963" s="1070">
        <f t="shared" si="3247"/>
        <v>0</v>
      </c>
      <c r="CL963" s="1070">
        <f t="shared" si="3247"/>
        <v>0</v>
      </c>
      <c r="CM963" s="1070">
        <f t="shared" si="3247"/>
        <v>0</v>
      </c>
      <c r="CN963" s="1070">
        <f t="shared" si="3247"/>
        <v>0</v>
      </c>
      <c r="CO963" s="1069">
        <f t="shared" si="3247"/>
        <v>0</v>
      </c>
      <c r="CP963" s="532" t="str">
        <f t="shared" si="3241"/>
        <v/>
      </c>
      <c r="CQ963" s="533" t="str">
        <f t="shared" si="3241"/>
        <v/>
      </c>
      <c r="CR963" s="534" t="str">
        <f t="shared" si="3241"/>
        <v/>
      </c>
      <c r="CS963" s="534">
        <f t="shared" si="3241"/>
        <v>0</v>
      </c>
      <c r="CT963" s="534">
        <f t="shared" si="3241"/>
        <v>0</v>
      </c>
      <c r="CU963" s="534">
        <f t="shared" si="3241"/>
        <v>0</v>
      </c>
      <c r="CV963" s="534">
        <f t="shared" si="3241"/>
        <v>0</v>
      </c>
      <c r="CW963" s="535">
        <f t="shared" si="3241"/>
        <v>0</v>
      </c>
      <c r="CX963" s="535">
        <f t="shared" si="3241"/>
        <v>0</v>
      </c>
      <c r="CY963" s="535">
        <f t="shared" si="3241"/>
        <v>0</v>
      </c>
      <c r="CZ963" s="534">
        <f t="shared" si="3242"/>
        <v>0</v>
      </c>
      <c r="DA963" s="534">
        <f t="shared" si="3242"/>
        <v>0</v>
      </c>
      <c r="DB963" s="534">
        <f t="shared" si="3242"/>
        <v>0</v>
      </c>
      <c r="DC963" s="534">
        <f t="shared" si="3242"/>
        <v>0</v>
      </c>
      <c r="DD963" s="534">
        <f t="shared" si="3242"/>
        <v>0</v>
      </c>
      <c r="DE963" s="533" t="str">
        <f t="shared" si="3242"/>
        <v/>
      </c>
      <c r="DF963" s="532" t="str">
        <f t="shared" si="3242"/>
        <v/>
      </c>
      <c r="DG963" s="631">
        <f>COUNT(B963:R963)</f>
        <v>12</v>
      </c>
      <c r="DH963" s="96">
        <f>COUNT(T963:AJ963)</f>
        <v>12</v>
      </c>
      <c r="DI963" s="96">
        <f>COUNT(AL963:BB963)</f>
        <v>12</v>
      </c>
      <c r="DJ963" s="96">
        <f>COUNT(BD963:BT963)</f>
        <v>12</v>
      </c>
      <c r="DK963" s="467"/>
      <c r="DL963" s="599"/>
      <c r="DM963" s="599"/>
      <c r="DN963" s="599"/>
      <c r="DO963" s="599"/>
      <c r="DP963" s="599"/>
      <c r="DQ963" s="599"/>
      <c r="DR963" s="599"/>
      <c r="DS963" s="790"/>
      <c r="DT963" s="468"/>
    </row>
    <row r="964" spans="1:124" s="470" customFormat="1" ht="15.75" customHeight="1">
      <c r="A964" s="777" t="s">
        <v>398</v>
      </c>
      <c r="B964" s="768"/>
      <c r="C964" s="768"/>
      <c r="D964" s="768"/>
      <c r="E964" s="768"/>
      <c r="F964" s="768"/>
      <c r="G964" s="768"/>
      <c r="H964" s="768"/>
      <c r="I964" s="768"/>
      <c r="J964" s="768"/>
      <c r="K964" s="768"/>
      <c r="L964" s="768"/>
      <c r="M964" s="768"/>
      <c r="N964" s="768"/>
      <c r="O964" s="768"/>
      <c r="P964" s="768"/>
      <c r="Q964" s="768"/>
      <c r="R964" s="768"/>
      <c r="S964" s="754"/>
      <c r="T964" s="768"/>
      <c r="U964" s="768"/>
      <c r="V964" s="768"/>
      <c r="W964" s="768"/>
      <c r="X964" s="768"/>
      <c r="Y964" s="768"/>
      <c r="Z964" s="768"/>
      <c r="AA964" s="768"/>
      <c r="AB964" s="768"/>
      <c r="AC964" s="768"/>
      <c r="AD964" s="768"/>
      <c r="AE964" s="768"/>
      <c r="AF964" s="768"/>
      <c r="AG964" s="768"/>
      <c r="AH964" s="768"/>
      <c r="AI964" s="768"/>
      <c r="AJ964" s="768"/>
      <c r="AK964" s="754"/>
      <c r="AL964" s="768"/>
      <c r="AM964" s="768"/>
      <c r="AN964" s="768"/>
      <c r="AO964" s="768"/>
      <c r="AP964" s="768"/>
      <c r="AQ964" s="768"/>
      <c r="AR964" s="768"/>
      <c r="AS964" s="768"/>
      <c r="AT964" s="768"/>
      <c r="AU964" s="768"/>
      <c r="AV964" s="768"/>
      <c r="AW964" s="768"/>
      <c r="AX964" s="768"/>
      <c r="AY964" s="768"/>
      <c r="AZ964" s="768"/>
      <c r="BA964" s="768"/>
      <c r="BB964" s="768"/>
      <c r="BC964" s="754"/>
      <c r="BD964" s="768"/>
      <c r="BE964" s="768"/>
      <c r="BF964" s="768"/>
      <c r="BG964" s="768"/>
      <c r="BH964" s="768"/>
      <c r="BI964" s="768"/>
      <c r="BJ964" s="768"/>
      <c r="BK964" s="768"/>
      <c r="BL964" s="768"/>
      <c r="BM964" s="768"/>
      <c r="BN964" s="768"/>
      <c r="BO964" s="768"/>
      <c r="BP964" s="768"/>
      <c r="BQ964" s="768"/>
      <c r="BR964" s="768"/>
      <c r="BS964" s="768"/>
      <c r="BT964" s="768"/>
      <c r="BU964" s="754"/>
      <c r="BV964" s="768"/>
      <c r="BW964" s="768"/>
      <c r="BX964" s="768"/>
      <c r="BY964" s="768"/>
      <c r="BZ964" s="783"/>
      <c r="CA964" s="783"/>
      <c r="CB964" s="783"/>
      <c r="CC964" s="783"/>
      <c r="CD964" s="1075"/>
      <c r="CE964" s="1076"/>
      <c r="CF964" s="1076"/>
      <c r="CG964" s="1076"/>
      <c r="CH964" s="1076"/>
      <c r="CI964" s="1076"/>
      <c r="CJ964" s="1076"/>
      <c r="CK964" s="1076"/>
      <c r="CL964" s="1076"/>
      <c r="CM964" s="1076"/>
      <c r="CN964" s="1076"/>
      <c r="CO964" s="1075"/>
      <c r="CP964" s="598"/>
      <c r="CQ964" s="188"/>
      <c r="CR964" s="188"/>
      <c r="CS964" s="188"/>
      <c r="CT964" s="188"/>
      <c r="CU964" s="188"/>
      <c r="CV964" s="598"/>
      <c r="CW964" s="598"/>
      <c r="CX964" s="598"/>
      <c r="CY964" s="598"/>
      <c r="CZ964" s="598"/>
      <c r="DA964" s="598"/>
      <c r="DB964" s="598"/>
      <c r="DC964" s="598"/>
      <c r="DD964" s="598"/>
      <c r="DE964" s="598"/>
      <c r="DF964" s="598"/>
      <c r="DG964" s="466"/>
      <c r="DH964" s="190"/>
      <c r="DI964" s="190"/>
      <c r="DJ964" s="190"/>
      <c r="DK964" s="467"/>
      <c r="DL964" s="468"/>
      <c r="DM964" s="468"/>
      <c r="DN964" s="468"/>
      <c r="DO964" s="468"/>
      <c r="DP964" s="468"/>
      <c r="DQ964" s="468"/>
      <c r="DR964" s="468"/>
      <c r="DS964" s="693"/>
      <c r="DT964" s="468"/>
    </row>
    <row r="965" spans="1:124" s="470" customFormat="1" ht="15.75" customHeight="1">
      <c r="A965" s="598" t="str">
        <f>A703</f>
        <v>Agricultural cash income -- see Data2</v>
      </c>
      <c r="B965" s="769">
        <f t="shared" ref="B965:M965" si="3248">SUM(B708)</f>
        <v>0</v>
      </c>
      <c r="C965" s="769">
        <f t="shared" si="3248"/>
        <v>0</v>
      </c>
      <c r="D965" s="769">
        <f t="shared" si="3248"/>
        <v>0</v>
      </c>
      <c r="E965" s="769">
        <f t="shared" si="3248"/>
        <v>0</v>
      </c>
      <c r="F965" s="769">
        <f t="shared" si="3248"/>
        <v>23400</v>
      </c>
      <c r="G965" s="769">
        <f t="shared" si="3248"/>
        <v>0</v>
      </c>
      <c r="H965" s="769">
        <f t="shared" si="3248"/>
        <v>0</v>
      </c>
      <c r="I965" s="769">
        <f t="shared" si="3248"/>
        <v>0</v>
      </c>
      <c r="J965" s="769">
        <f t="shared" si="3248"/>
        <v>0</v>
      </c>
      <c r="K965" s="769">
        <f t="shared" si="3248"/>
        <v>1920</v>
      </c>
      <c r="L965" s="769">
        <f t="shared" si="3248"/>
        <v>0</v>
      </c>
      <c r="M965" s="769">
        <f t="shared" si="3248"/>
        <v>0</v>
      </c>
      <c r="N965" s="769"/>
      <c r="O965" s="769"/>
      <c r="P965" s="769"/>
      <c r="Q965" s="769"/>
      <c r="R965" s="769"/>
      <c r="S965" s="768"/>
      <c r="T965" s="769">
        <f t="shared" ref="T965:AE965" si="3249">SUM(T708)</f>
        <v>11720</v>
      </c>
      <c r="U965" s="769">
        <f t="shared" si="3249"/>
        <v>0</v>
      </c>
      <c r="V965" s="769">
        <f t="shared" si="3249"/>
        <v>0</v>
      </c>
      <c r="W965" s="769">
        <f t="shared" si="3249"/>
        <v>4176</v>
      </c>
      <c r="X965" s="769">
        <f t="shared" si="3249"/>
        <v>3816</v>
      </c>
      <c r="Y965" s="769">
        <f t="shared" si="3249"/>
        <v>2572.8000000000002</v>
      </c>
      <c r="Z965" s="769">
        <f t="shared" si="3249"/>
        <v>0</v>
      </c>
      <c r="AA965" s="769">
        <f t="shared" si="3249"/>
        <v>0</v>
      </c>
      <c r="AB965" s="769">
        <f t="shared" si="3249"/>
        <v>7200</v>
      </c>
      <c r="AC965" s="769">
        <f t="shared" si="3249"/>
        <v>7200</v>
      </c>
      <c r="AD965" s="769">
        <f t="shared" si="3249"/>
        <v>0</v>
      </c>
      <c r="AE965" s="769">
        <f t="shared" si="3249"/>
        <v>3600</v>
      </c>
      <c r="AF965" s="769"/>
      <c r="AG965" s="769"/>
      <c r="AH965" s="769"/>
      <c r="AI965" s="769"/>
      <c r="AJ965" s="769"/>
      <c r="AK965" s="768"/>
      <c r="AL965" s="769">
        <f t="shared" ref="AL965:AW965" si="3250">SUM(AL708)</f>
        <v>0</v>
      </c>
      <c r="AM965" s="769">
        <f t="shared" si="3250"/>
        <v>0</v>
      </c>
      <c r="AN965" s="769">
        <f t="shared" si="3250"/>
        <v>0</v>
      </c>
      <c r="AO965" s="769">
        <f t="shared" si="3250"/>
        <v>0</v>
      </c>
      <c r="AP965" s="769">
        <f t="shared" si="3250"/>
        <v>0</v>
      </c>
      <c r="AQ965" s="769">
        <f t="shared" si="3250"/>
        <v>0</v>
      </c>
      <c r="AR965" s="769">
        <f t="shared" si="3250"/>
        <v>0</v>
      </c>
      <c r="AS965" s="769">
        <f t="shared" si="3250"/>
        <v>0</v>
      </c>
      <c r="AT965" s="769">
        <f t="shared" si="3250"/>
        <v>0</v>
      </c>
      <c r="AU965" s="769">
        <f t="shared" si="3250"/>
        <v>0</v>
      </c>
      <c r="AV965" s="769">
        <f t="shared" si="3250"/>
        <v>0</v>
      </c>
      <c r="AW965" s="769">
        <f t="shared" si="3250"/>
        <v>0</v>
      </c>
      <c r="AX965" s="769"/>
      <c r="AY965" s="769"/>
      <c r="AZ965" s="769"/>
      <c r="BA965" s="769"/>
      <c r="BB965" s="769"/>
      <c r="BC965" s="768"/>
      <c r="BD965" s="769">
        <f t="shared" ref="BD965:BO965" si="3251">SUM(BD708)</f>
        <v>0</v>
      </c>
      <c r="BE965" s="769">
        <f t="shared" si="3251"/>
        <v>0</v>
      </c>
      <c r="BF965" s="769">
        <f t="shared" si="3251"/>
        <v>0</v>
      </c>
      <c r="BG965" s="769">
        <f t="shared" si="3251"/>
        <v>0</v>
      </c>
      <c r="BH965" s="769">
        <f t="shared" si="3251"/>
        <v>0</v>
      </c>
      <c r="BI965" s="769">
        <f t="shared" si="3251"/>
        <v>0</v>
      </c>
      <c r="BJ965" s="769">
        <f t="shared" si="3251"/>
        <v>0</v>
      </c>
      <c r="BK965" s="769">
        <f t="shared" si="3251"/>
        <v>0</v>
      </c>
      <c r="BL965" s="769">
        <f t="shared" si="3251"/>
        <v>0</v>
      </c>
      <c r="BM965" s="769">
        <f t="shared" si="3251"/>
        <v>0</v>
      </c>
      <c r="BN965" s="769">
        <f t="shared" si="3251"/>
        <v>0</v>
      </c>
      <c r="BO965" s="769">
        <f t="shared" si="3251"/>
        <v>0</v>
      </c>
      <c r="BP965" s="769"/>
      <c r="BQ965" s="769"/>
      <c r="BR965" s="769"/>
      <c r="BS965" s="769"/>
      <c r="BT965" s="769"/>
      <c r="BU965" s="768"/>
      <c r="BV965" s="769">
        <f>SUM(BV708)</f>
        <v>0</v>
      </c>
      <c r="BW965" s="769">
        <f>SUM(BW708)</f>
        <v>11520</v>
      </c>
      <c r="BX965" s="769">
        <f>SUM(BX708)</f>
        <v>0</v>
      </c>
      <c r="BY965" s="769">
        <f>SUM(BY708)</f>
        <v>0</v>
      </c>
      <c r="BZ965" s="578">
        <f>IF(DG965&lt;3,"",(SUM(B965:R965)-MIN(B965:R965)-MAX(B965:R965))/(DG965-2))</f>
        <v>192</v>
      </c>
      <c r="CA965" s="578">
        <f>IF(DH965&lt;3,"",(SUM(T965:AJ965)-MIN(T965:AJ965)-MAX(T965:AJ965))/(DH965-2))</f>
        <v>2856.4800000000005</v>
      </c>
      <c r="CB965" s="578">
        <f>IF(DI965&lt;3,"",(SUM(AL965:BB965)-MIN(AL965:BB965)-MAX(AL965:BB965))/(DI965-2))</f>
        <v>0</v>
      </c>
      <c r="CC965" s="578">
        <f>IF(DJ965&lt;3,"",(SUM(BD965:BT965)-MIN(BD965:BT965)-MAX(BD965:BT965))/(DJ965-2))</f>
        <v>0</v>
      </c>
      <c r="CD965" s="1069">
        <f t="shared" ref="CD965:CO965" si="3252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070">
        <f t="shared" si="3252"/>
        <v>0</v>
      </c>
      <c r="CF965" s="1070">
        <f t="shared" si="3252"/>
        <v>0</v>
      </c>
      <c r="CG965" s="1070">
        <f t="shared" si="3252"/>
        <v>0</v>
      </c>
      <c r="CH965" s="1070">
        <f t="shared" si="3252"/>
        <v>0</v>
      </c>
      <c r="CI965" s="1071">
        <f t="shared" si="3252"/>
        <v>0</v>
      </c>
      <c r="CJ965" s="1071">
        <f t="shared" si="3252"/>
        <v>0</v>
      </c>
      <c r="CK965" s="1070">
        <f t="shared" si="3252"/>
        <v>0</v>
      </c>
      <c r="CL965" s="1070">
        <f t="shared" si="3252"/>
        <v>0</v>
      </c>
      <c r="CM965" s="1070">
        <f t="shared" si="3252"/>
        <v>0</v>
      </c>
      <c r="CN965" s="1070">
        <f t="shared" si="3252"/>
        <v>0</v>
      </c>
      <c r="CO965" s="1069">
        <f t="shared" si="3252"/>
        <v>0</v>
      </c>
      <c r="CP965" s="532" t="str">
        <f t="shared" ref="CP965:CY967" si="3253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33" t="str">
        <f t="shared" si="3253"/>
        <v/>
      </c>
      <c r="CR965" s="534" t="str">
        <f t="shared" si="3253"/>
        <v/>
      </c>
      <c r="CS965" s="534">
        <f t="shared" si="3253"/>
        <v>0</v>
      </c>
      <c r="CT965" s="534">
        <f t="shared" si="3253"/>
        <v>0</v>
      </c>
      <c r="CU965" s="534">
        <f t="shared" si="3253"/>
        <v>0</v>
      </c>
      <c r="CV965" s="534">
        <f t="shared" si="3253"/>
        <v>0</v>
      </c>
      <c r="CW965" s="535">
        <f t="shared" si="3253"/>
        <v>0</v>
      </c>
      <c r="CX965" s="535">
        <f t="shared" si="3253"/>
        <v>0</v>
      </c>
      <c r="CY965" s="535">
        <f t="shared" si="3253"/>
        <v>0</v>
      </c>
      <c r="CZ965" s="534">
        <f t="shared" ref="CZ965:DF967" si="3254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34">
        <f t="shared" si="3254"/>
        <v>0</v>
      </c>
      <c r="DB965" s="534">
        <f t="shared" si="3254"/>
        <v>0</v>
      </c>
      <c r="DC965" s="534">
        <f t="shared" si="3254"/>
        <v>0</v>
      </c>
      <c r="DD965" s="534">
        <f t="shared" si="3254"/>
        <v>0</v>
      </c>
      <c r="DE965" s="533" t="str">
        <f t="shared" si="3254"/>
        <v/>
      </c>
      <c r="DF965" s="532" t="str">
        <f t="shared" si="3254"/>
        <v/>
      </c>
      <c r="DG965" s="631">
        <f>COUNT(B965:R965)</f>
        <v>12</v>
      </c>
      <c r="DH965" s="96">
        <f>COUNT(T965:AJ965)</f>
        <v>12</v>
      </c>
      <c r="DI965" s="96">
        <f>COUNT(AL965:BB965)</f>
        <v>12</v>
      </c>
      <c r="DJ965" s="96">
        <f>COUNT(BD965:BT965)</f>
        <v>12</v>
      </c>
      <c r="DK965" s="467"/>
      <c r="DL965" s="599"/>
      <c r="DM965" s="599"/>
      <c r="DN965" s="599"/>
      <c r="DO965" s="599"/>
      <c r="DP965" s="599"/>
      <c r="DQ965" s="599"/>
      <c r="DR965" s="599"/>
      <c r="DS965" s="790"/>
      <c r="DT965" s="468"/>
    </row>
    <row r="966" spans="1:124" s="470" customFormat="1" ht="15.75" customHeight="1">
      <c r="A966" s="598" t="str">
        <f>A709</f>
        <v>Construction cash income -- see Data2</v>
      </c>
      <c r="B966" s="769">
        <f t="shared" ref="B966:M966" si="3255">SUM(B714)</f>
        <v>0</v>
      </c>
      <c r="C966" s="769">
        <f t="shared" si="3255"/>
        <v>0</v>
      </c>
      <c r="D966" s="769">
        <f t="shared" si="3255"/>
        <v>4000</v>
      </c>
      <c r="E966" s="769">
        <f t="shared" si="3255"/>
        <v>2880</v>
      </c>
      <c r="F966" s="769">
        <f t="shared" si="3255"/>
        <v>0</v>
      </c>
      <c r="G966" s="769">
        <f t="shared" si="3255"/>
        <v>0</v>
      </c>
      <c r="H966" s="769">
        <f t="shared" si="3255"/>
        <v>0</v>
      </c>
      <c r="I966" s="769">
        <f t="shared" si="3255"/>
        <v>0</v>
      </c>
      <c r="J966" s="769">
        <f t="shared" si="3255"/>
        <v>0</v>
      </c>
      <c r="K966" s="769">
        <f t="shared" si="3255"/>
        <v>0</v>
      </c>
      <c r="L966" s="769">
        <f t="shared" si="3255"/>
        <v>0</v>
      </c>
      <c r="M966" s="769">
        <f t="shared" si="3255"/>
        <v>0</v>
      </c>
      <c r="N966" s="769"/>
      <c r="O966" s="769"/>
      <c r="P966" s="769"/>
      <c r="Q966" s="769"/>
      <c r="R966" s="769"/>
      <c r="S966" s="768"/>
      <c r="T966" s="769">
        <f t="shared" ref="T966:AE966" si="3256">SUM(T714)</f>
        <v>0</v>
      </c>
      <c r="U966" s="769">
        <f t="shared" si="3256"/>
        <v>0</v>
      </c>
      <c r="V966" s="769">
        <f t="shared" si="3256"/>
        <v>0</v>
      </c>
      <c r="W966" s="769">
        <f t="shared" si="3256"/>
        <v>0</v>
      </c>
      <c r="X966" s="769">
        <f t="shared" si="3256"/>
        <v>0</v>
      </c>
      <c r="Y966" s="769">
        <f t="shared" si="3256"/>
        <v>0</v>
      </c>
      <c r="Z966" s="769">
        <f t="shared" si="3256"/>
        <v>0</v>
      </c>
      <c r="AA966" s="769">
        <f t="shared" si="3256"/>
        <v>0</v>
      </c>
      <c r="AB966" s="769">
        <f t="shared" si="3256"/>
        <v>0</v>
      </c>
      <c r="AC966" s="769">
        <f t="shared" si="3256"/>
        <v>0</v>
      </c>
      <c r="AD966" s="769">
        <f t="shared" si="3256"/>
        <v>0</v>
      </c>
      <c r="AE966" s="769">
        <f t="shared" si="3256"/>
        <v>0</v>
      </c>
      <c r="AF966" s="769"/>
      <c r="AG966" s="769"/>
      <c r="AH966" s="769"/>
      <c r="AI966" s="769"/>
      <c r="AJ966" s="769"/>
      <c r="AK966" s="768"/>
      <c r="AL966" s="769">
        <f t="shared" ref="AL966:AW966" si="3257">SUM(AL714)</f>
        <v>0</v>
      </c>
      <c r="AM966" s="769">
        <f t="shared" si="3257"/>
        <v>0</v>
      </c>
      <c r="AN966" s="769">
        <f t="shared" si="3257"/>
        <v>7200</v>
      </c>
      <c r="AO966" s="769">
        <f t="shared" si="3257"/>
        <v>64800</v>
      </c>
      <c r="AP966" s="769">
        <f t="shared" si="3257"/>
        <v>3000</v>
      </c>
      <c r="AQ966" s="769">
        <f t="shared" si="3257"/>
        <v>1560</v>
      </c>
      <c r="AR966" s="769">
        <f t="shared" si="3257"/>
        <v>0</v>
      </c>
      <c r="AS966" s="769">
        <f t="shared" si="3257"/>
        <v>0</v>
      </c>
      <c r="AT966" s="769">
        <f t="shared" si="3257"/>
        <v>0</v>
      </c>
      <c r="AU966" s="769">
        <f t="shared" si="3257"/>
        <v>0</v>
      </c>
      <c r="AV966" s="769">
        <f t="shared" si="3257"/>
        <v>0</v>
      </c>
      <c r="AW966" s="769">
        <f t="shared" si="3257"/>
        <v>0</v>
      </c>
      <c r="AX966" s="769"/>
      <c r="AY966" s="769"/>
      <c r="AZ966" s="769"/>
      <c r="BA966" s="769"/>
      <c r="BB966" s="769"/>
      <c r="BC966" s="768"/>
      <c r="BD966" s="769">
        <f t="shared" ref="BD966:BO966" si="3258">SUM(BD714)</f>
        <v>0</v>
      </c>
      <c r="BE966" s="769">
        <f t="shared" si="3258"/>
        <v>0</v>
      </c>
      <c r="BF966" s="769">
        <f t="shared" si="3258"/>
        <v>0</v>
      </c>
      <c r="BG966" s="769">
        <f t="shared" si="3258"/>
        <v>0</v>
      </c>
      <c r="BH966" s="769">
        <f t="shared" si="3258"/>
        <v>0</v>
      </c>
      <c r="BI966" s="769">
        <f t="shared" si="3258"/>
        <v>0</v>
      </c>
      <c r="BJ966" s="769">
        <f t="shared" si="3258"/>
        <v>0</v>
      </c>
      <c r="BK966" s="769">
        <f t="shared" si="3258"/>
        <v>0</v>
      </c>
      <c r="BL966" s="769">
        <f t="shared" si="3258"/>
        <v>0</v>
      </c>
      <c r="BM966" s="769">
        <f t="shared" si="3258"/>
        <v>0</v>
      </c>
      <c r="BN966" s="769">
        <f t="shared" si="3258"/>
        <v>0</v>
      </c>
      <c r="BO966" s="769">
        <f t="shared" si="3258"/>
        <v>0</v>
      </c>
      <c r="BP966" s="769"/>
      <c r="BQ966" s="769"/>
      <c r="BR966" s="769"/>
      <c r="BS966" s="769"/>
      <c r="BT966" s="769"/>
      <c r="BU966" s="768"/>
      <c r="BV966" s="769">
        <f>SUM(BV714)</f>
        <v>0</v>
      </c>
      <c r="BW966" s="769">
        <f>SUM(BW714)</f>
        <v>0</v>
      </c>
      <c r="BX966" s="769">
        <f>SUM(BX714)</f>
        <v>2400</v>
      </c>
      <c r="BY966" s="769">
        <f>SUM(BY714)</f>
        <v>0</v>
      </c>
      <c r="BZ966" s="578">
        <f>IF(DG966&lt;3,"",(SUM(B966:R966)-MIN(B966:R966)-MAX(B966:R966))/(DG966-2))</f>
        <v>288</v>
      </c>
      <c r="CA966" s="578">
        <f>IF(DH966&lt;3,"",(SUM(T966:AJ966)-MIN(T966:AJ966)-MAX(T966:AJ966))/(DH966-2))</f>
        <v>0</v>
      </c>
      <c r="CB966" s="578">
        <f>IF(DI966&lt;3,"",(SUM(AL966:BB966)-MIN(AL966:BB966)-MAX(AL966:BB966))/(DI966-2))</f>
        <v>1176</v>
      </c>
      <c r="CC966" s="578">
        <f>IF(DJ966&lt;3,"",(SUM(BD966:BT966)-MIN(BD966:BT966)-MAX(BD966:BT966))/(DJ966-2))</f>
        <v>0</v>
      </c>
      <c r="CD966" s="106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070">
        <f t="shared" ref="CE966:CO967" si="3259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070">
        <f t="shared" si="3259"/>
        <v>0</v>
      </c>
      <c r="CG966" s="1070">
        <f t="shared" si="3259"/>
        <v>0</v>
      </c>
      <c r="CH966" s="1070">
        <f t="shared" si="3259"/>
        <v>0</v>
      </c>
      <c r="CI966" s="1071">
        <f t="shared" si="3259"/>
        <v>0</v>
      </c>
      <c r="CJ966" s="1071">
        <f t="shared" si="3259"/>
        <v>0</v>
      </c>
      <c r="CK966" s="1070">
        <f t="shared" si="3259"/>
        <v>0</v>
      </c>
      <c r="CL966" s="1070">
        <f t="shared" si="3259"/>
        <v>0</v>
      </c>
      <c r="CM966" s="1070">
        <f t="shared" si="3259"/>
        <v>0</v>
      </c>
      <c r="CN966" s="1070">
        <f t="shared" si="3259"/>
        <v>0</v>
      </c>
      <c r="CO966" s="1069">
        <f t="shared" si="3259"/>
        <v>0</v>
      </c>
      <c r="CP966" s="532" t="str">
        <f t="shared" si="3253"/>
        <v/>
      </c>
      <c r="CQ966" s="533" t="str">
        <f t="shared" si="3253"/>
        <v/>
      </c>
      <c r="CR966" s="534" t="str">
        <f t="shared" si="3253"/>
        <v/>
      </c>
      <c r="CS966" s="534">
        <f t="shared" si="3253"/>
        <v>0</v>
      </c>
      <c r="CT966" s="534">
        <f t="shared" si="3253"/>
        <v>0</v>
      </c>
      <c r="CU966" s="534">
        <f t="shared" si="3253"/>
        <v>0</v>
      </c>
      <c r="CV966" s="534">
        <f t="shared" si="3253"/>
        <v>0</v>
      </c>
      <c r="CW966" s="535">
        <f t="shared" si="3253"/>
        <v>0</v>
      </c>
      <c r="CX966" s="535">
        <f t="shared" si="3253"/>
        <v>0</v>
      </c>
      <c r="CY966" s="535">
        <f t="shared" si="3253"/>
        <v>0</v>
      </c>
      <c r="CZ966" s="534">
        <f t="shared" si="3254"/>
        <v>0</v>
      </c>
      <c r="DA966" s="534">
        <f t="shared" si="3254"/>
        <v>0</v>
      </c>
      <c r="DB966" s="534">
        <f t="shared" si="3254"/>
        <v>0</v>
      </c>
      <c r="DC966" s="534">
        <f t="shared" si="3254"/>
        <v>0</v>
      </c>
      <c r="DD966" s="534">
        <f t="shared" si="3254"/>
        <v>0</v>
      </c>
      <c r="DE966" s="533" t="str">
        <f t="shared" si="3254"/>
        <v/>
      </c>
      <c r="DF966" s="532" t="str">
        <f t="shared" si="3254"/>
        <v/>
      </c>
      <c r="DG966" s="631">
        <f>COUNT(B966:R966)</f>
        <v>12</v>
      </c>
      <c r="DH966" s="96">
        <f>COUNT(T966:AJ966)</f>
        <v>12</v>
      </c>
      <c r="DI966" s="96">
        <f>COUNT(AL966:BB966)</f>
        <v>12</v>
      </c>
      <c r="DJ966" s="96">
        <f>COUNT(BD966:BT966)</f>
        <v>12</v>
      </c>
      <c r="DK966" s="467"/>
      <c r="DL966" s="599"/>
      <c r="DM966" s="599"/>
      <c r="DN966" s="599"/>
      <c r="DO966" s="599"/>
      <c r="DP966" s="599"/>
      <c r="DQ966" s="599"/>
      <c r="DR966" s="599"/>
      <c r="DS966" s="790"/>
      <c r="DT966" s="468"/>
    </row>
    <row r="967" spans="1:124" s="470" customFormat="1" ht="15.75" customHeight="1">
      <c r="A967" s="598" t="str">
        <f>A715</f>
        <v>Domestic work cash income -- see Data2</v>
      </c>
      <c r="B967" s="769">
        <f t="shared" ref="B967:M967" si="3260">SUM(B720)</f>
        <v>0</v>
      </c>
      <c r="C967" s="769">
        <f t="shared" si="3260"/>
        <v>0</v>
      </c>
      <c r="D967" s="769">
        <f t="shared" si="3260"/>
        <v>7790.4000000000005</v>
      </c>
      <c r="E967" s="769">
        <f t="shared" si="3260"/>
        <v>0</v>
      </c>
      <c r="F967" s="769">
        <f t="shared" si="3260"/>
        <v>2880</v>
      </c>
      <c r="G967" s="769">
        <f t="shared" si="3260"/>
        <v>0</v>
      </c>
      <c r="H967" s="769">
        <f t="shared" si="3260"/>
        <v>0</v>
      </c>
      <c r="I967" s="769">
        <f t="shared" si="3260"/>
        <v>0</v>
      </c>
      <c r="J967" s="769">
        <f t="shared" si="3260"/>
        <v>0</v>
      </c>
      <c r="K967" s="769">
        <f t="shared" si="3260"/>
        <v>3700</v>
      </c>
      <c r="L967" s="769">
        <f t="shared" si="3260"/>
        <v>6000</v>
      </c>
      <c r="M967" s="769">
        <f t="shared" si="3260"/>
        <v>4200</v>
      </c>
      <c r="N967" s="769"/>
      <c r="O967" s="769"/>
      <c r="P967" s="769"/>
      <c r="Q967" s="769"/>
      <c r="R967" s="769"/>
      <c r="S967" s="768"/>
      <c r="T967" s="769">
        <f t="shared" ref="T967:AE967" si="3261">SUM(T720)</f>
        <v>2700</v>
      </c>
      <c r="U967" s="769">
        <f t="shared" si="3261"/>
        <v>0</v>
      </c>
      <c r="V967" s="769">
        <f t="shared" si="3261"/>
        <v>0</v>
      </c>
      <c r="W967" s="769">
        <f t="shared" si="3261"/>
        <v>4000</v>
      </c>
      <c r="X967" s="769">
        <f t="shared" si="3261"/>
        <v>0</v>
      </c>
      <c r="Y967" s="769">
        <f t="shared" si="3261"/>
        <v>750</v>
      </c>
      <c r="Z967" s="769">
        <f t="shared" si="3261"/>
        <v>0</v>
      </c>
      <c r="AA967" s="769">
        <f t="shared" si="3261"/>
        <v>0</v>
      </c>
      <c r="AB967" s="769">
        <f t="shared" si="3261"/>
        <v>0</v>
      </c>
      <c r="AC967" s="769">
        <f t="shared" si="3261"/>
        <v>8640</v>
      </c>
      <c r="AD967" s="769">
        <f t="shared" si="3261"/>
        <v>0</v>
      </c>
      <c r="AE967" s="769">
        <f t="shared" si="3261"/>
        <v>0</v>
      </c>
      <c r="AF967" s="769"/>
      <c r="AG967" s="769"/>
      <c r="AH967" s="769"/>
      <c r="AI967" s="769"/>
      <c r="AJ967" s="769"/>
      <c r="AK967" s="768"/>
      <c r="AL967" s="769">
        <f t="shared" ref="AL967:AW967" si="3262">SUM(AL720)</f>
        <v>0</v>
      </c>
      <c r="AM967" s="769">
        <f t="shared" si="3262"/>
        <v>0</v>
      </c>
      <c r="AN967" s="769">
        <f t="shared" si="3262"/>
        <v>24000</v>
      </c>
      <c r="AO967" s="769">
        <f t="shared" si="3262"/>
        <v>69600</v>
      </c>
      <c r="AP967" s="769">
        <f t="shared" si="3262"/>
        <v>33600</v>
      </c>
      <c r="AQ967" s="769">
        <f t="shared" si="3262"/>
        <v>240000</v>
      </c>
      <c r="AR967" s="769">
        <f t="shared" si="3262"/>
        <v>0</v>
      </c>
      <c r="AS967" s="769">
        <f t="shared" si="3262"/>
        <v>0</v>
      </c>
      <c r="AT967" s="769">
        <f t="shared" si="3262"/>
        <v>0</v>
      </c>
      <c r="AU967" s="769">
        <f t="shared" si="3262"/>
        <v>0</v>
      </c>
      <c r="AV967" s="769">
        <f t="shared" si="3262"/>
        <v>0</v>
      </c>
      <c r="AW967" s="769">
        <f t="shared" si="3262"/>
        <v>108000</v>
      </c>
      <c r="AX967" s="769"/>
      <c r="AY967" s="769"/>
      <c r="AZ967" s="769"/>
      <c r="BA967" s="769"/>
      <c r="BB967" s="769"/>
      <c r="BC967" s="768"/>
      <c r="BD967" s="769">
        <f t="shared" ref="BD967:BO967" si="3263">SUM(BD720)</f>
        <v>0</v>
      </c>
      <c r="BE967" s="769">
        <f t="shared" si="3263"/>
        <v>0</v>
      </c>
      <c r="BF967" s="769">
        <f t="shared" si="3263"/>
        <v>0</v>
      </c>
      <c r="BG967" s="769">
        <f t="shared" si="3263"/>
        <v>0</v>
      </c>
      <c r="BH967" s="769">
        <f t="shared" si="3263"/>
        <v>0</v>
      </c>
      <c r="BI967" s="769">
        <f t="shared" si="3263"/>
        <v>0</v>
      </c>
      <c r="BJ967" s="769">
        <f t="shared" si="3263"/>
        <v>0</v>
      </c>
      <c r="BK967" s="769">
        <f t="shared" si="3263"/>
        <v>0</v>
      </c>
      <c r="BL967" s="769">
        <f t="shared" si="3263"/>
        <v>0</v>
      </c>
      <c r="BM967" s="769">
        <f t="shared" si="3263"/>
        <v>0</v>
      </c>
      <c r="BN967" s="769">
        <f t="shared" si="3263"/>
        <v>0</v>
      </c>
      <c r="BO967" s="769">
        <f t="shared" si="3263"/>
        <v>0</v>
      </c>
      <c r="BP967" s="769"/>
      <c r="BQ967" s="769"/>
      <c r="BR967" s="769"/>
      <c r="BS967" s="769"/>
      <c r="BT967" s="769"/>
      <c r="BU967" s="768"/>
      <c r="BV967" s="769">
        <f>SUM(BV720)</f>
        <v>6000</v>
      </c>
      <c r="BW967" s="769">
        <f>SUM(BW720)</f>
        <v>3600</v>
      </c>
      <c r="BX967" s="769">
        <f>SUM(BX720)</f>
        <v>27000</v>
      </c>
      <c r="BY967" s="769">
        <f>SUM(BY720)</f>
        <v>0</v>
      </c>
      <c r="BZ967" s="578">
        <f>IF(DG967&lt;3,"",(SUM(B967:R967)-MIN(B967:R967)-MAX(B967:R967))/(DG967-2))</f>
        <v>1678</v>
      </c>
      <c r="CA967" s="578">
        <f>IF(DH967&lt;3,"",(SUM(T967:AJ967)-MIN(T967:AJ967)-MAX(T967:AJ967))/(DH967-2))</f>
        <v>745</v>
      </c>
      <c r="CB967" s="578">
        <f>IF(DI967&lt;3,"",(SUM(AL967:BB967)-MIN(AL967:BB967)-MAX(AL967:BB967))/(DI967-2))</f>
        <v>23520</v>
      </c>
      <c r="CC967" s="578">
        <f>IF(DJ967&lt;3,"",(SUM(BD967:BT967)-MIN(BD967:BT967)-MAX(BD967:BT967))/(DJ967-2))</f>
        <v>0</v>
      </c>
      <c r="CD967" s="1069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070">
        <f t="shared" si="3259"/>
        <v>0</v>
      </c>
      <c r="CF967" s="1070">
        <f t="shared" si="3259"/>
        <v>0</v>
      </c>
      <c r="CG967" s="1070">
        <f t="shared" si="3259"/>
        <v>0</v>
      </c>
      <c r="CH967" s="1070">
        <f t="shared" si="3259"/>
        <v>0</v>
      </c>
      <c r="CI967" s="1071">
        <f t="shared" si="3259"/>
        <v>0</v>
      </c>
      <c r="CJ967" s="1071">
        <f t="shared" si="3259"/>
        <v>0</v>
      </c>
      <c r="CK967" s="1070">
        <f t="shared" si="3259"/>
        <v>0</v>
      </c>
      <c r="CL967" s="1070">
        <f t="shared" si="3259"/>
        <v>0</v>
      </c>
      <c r="CM967" s="1070">
        <f t="shared" si="3259"/>
        <v>0</v>
      </c>
      <c r="CN967" s="1070">
        <f t="shared" si="3259"/>
        <v>0</v>
      </c>
      <c r="CO967" s="1069">
        <f t="shared" si="3259"/>
        <v>0</v>
      </c>
      <c r="CP967" s="532" t="str">
        <f t="shared" si="3253"/>
        <v/>
      </c>
      <c r="CQ967" s="533" t="str">
        <f t="shared" si="3253"/>
        <v/>
      </c>
      <c r="CR967" s="534" t="str">
        <f t="shared" si="3253"/>
        <v/>
      </c>
      <c r="CS967" s="534">
        <f t="shared" si="3253"/>
        <v>0</v>
      </c>
      <c r="CT967" s="534">
        <f t="shared" si="3253"/>
        <v>0</v>
      </c>
      <c r="CU967" s="534">
        <f t="shared" si="3253"/>
        <v>0</v>
      </c>
      <c r="CV967" s="534">
        <f t="shared" si="3253"/>
        <v>0</v>
      </c>
      <c r="CW967" s="535">
        <f t="shared" si="3253"/>
        <v>0</v>
      </c>
      <c r="CX967" s="535">
        <f t="shared" si="3253"/>
        <v>0</v>
      </c>
      <c r="CY967" s="535">
        <f t="shared" si="3253"/>
        <v>0</v>
      </c>
      <c r="CZ967" s="534">
        <f t="shared" si="3254"/>
        <v>0</v>
      </c>
      <c r="DA967" s="534">
        <f t="shared" si="3254"/>
        <v>0</v>
      </c>
      <c r="DB967" s="534">
        <f t="shared" si="3254"/>
        <v>0</v>
      </c>
      <c r="DC967" s="534">
        <f t="shared" si="3254"/>
        <v>0</v>
      </c>
      <c r="DD967" s="534">
        <f t="shared" si="3254"/>
        <v>0</v>
      </c>
      <c r="DE967" s="533" t="str">
        <f t="shared" si="3254"/>
        <v/>
      </c>
      <c r="DF967" s="532" t="str">
        <f t="shared" si="3254"/>
        <v/>
      </c>
      <c r="DG967" s="631">
        <f>COUNT(B967:R967)</f>
        <v>12</v>
      </c>
      <c r="DH967" s="96">
        <f>COUNT(T967:AJ967)</f>
        <v>12</v>
      </c>
      <c r="DI967" s="96">
        <f>COUNT(AL967:BB967)</f>
        <v>12</v>
      </c>
      <c r="DJ967" s="96">
        <f>COUNT(BD967:BT967)</f>
        <v>12</v>
      </c>
      <c r="DK967" s="467"/>
      <c r="DL967" s="599"/>
      <c r="DM967" s="599"/>
      <c r="DN967" s="599"/>
      <c r="DO967" s="599"/>
      <c r="DP967" s="599"/>
      <c r="DQ967" s="599"/>
      <c r="DR967" s="599"/>
      <c r="DS967" s="790"/>
      <c r="DT967" s="468"/>
    </row>
    <row r="968" spans="1:124" s="470" customFormat="1" ht="15.75" customHeight="1">
      <c r="A968" s="777" t="s">
        <v>399</v>
      </c>
      <c r="B968" s="768"/>
      <c r="C968" s="768"/>
      <c r="D968" s="768"/>
      <c r="E968" s="768"/>
      <c r="F968" s="768"/>
      <c r="G968" s="768"/>
      <c r="H968" s="768"/>
      <c r="I968" s="768"/>
      <c r="J968" s="768"/>
      <c r="K968" s="768"/>
      <c r="L968" s="768"/>
      <c r="M968" s="768"/>
      <c r="N968" s="768"/>
      <c r="O968" s="768"/>
      <c r="P968" s="768"/>
      <c r="Q968" s="768"/>
      <c r="R968" s="768"/>
      <c r="S968" s="768"/>
      <c r="T968" s="768"/>
      <c r="U968" s="768"/>
      <c r="V968" s="768"/>
      <c r="W968" s="768"/>
      <c r="X968" s="768"/>
      <c r="Y968" s="768"/>
      <c r="Z968" s="768"/>
      <c r="AA968" s="768"/>
      <c r="AB968" s="768"/>
      <c r="AC968" s="768"/>
      <c r="AD968" s="768"/>
      <c r="AE968" s="768"/>
      <c r="AF968" s="768"/>
      <c r="AG968" s="768"/>
      <c r="AH968" s="768"/>
      <c r="AI968" s="768"/>
      <c r="AJ968" s="768"/>
      <c r="AK968" s="768"/>
      <c r="AL968" s="768"/>
      <c r="AM968" s="768"/>
      <c r="AN968" s="768"/>
      <c r="AO968" s="768"/>
      <c r="AP968" s="768"/>
      <c r="AQ968" s="768"/>
      <c r="AR968" s="768"/>
      <c r="AS968" s="768"/>
      <c r="AT968" s="768"/>
      <c r="AU968" s="768"/>
      <c r="AV968" s="768"/>
      <c r="AW968" s="768"/>
      <c r="AX968" s="768"/>
      <c r="AY968" s="768"/>
      <c r="AZ968" s="768"/>
      <c r="BA968" s="768"/>
      <c r="BB968" s="768"/>
      <c r="BC968" s="768"/>
      <c r="BD968" s="768"/>
      <c r="BE968" s="768"/>
      <c r="BF968" s="768"/>
      <c r="BG968" s="768"/>
      <c r="BH968" s="768"/>
      <c r="BI968" s="768"/>
      <c r="BJ968" s="768"/>
      <c r="BK968" s="768"/>
      <c r="BL968" s="768"/>
      <c r="BM968" s="768"/>
      <c r="BN968" s="768"/>
      <c r="BO968" s="768"/>
      <c r="BP968" s="768"/>
      <c r="BQ968" s="768"/>
      <c r="BR968" s="768"/>
      <c r="BS968" s="768"/>
      <c r="BT968" s="768"/>
      <c r="BU968" s="768"/>
      <c r="BV968" s="768"/>
      <c r="BW968" s="768"/>
      <c r="BX968" s="768"/>
      <c r="BY968" s="768"/>
      <c r="BZ968" s="570"/>
      <c r="CA968" s="570"/>
      <c r="CB968" s="570"/>
      <c r="CC968" s="570"/>
      <c r="CD968" s="1085"/>
      <c r="CE968" s="1086"/>
      <c r="CF968" s="1086"/>
      <c r="CG968" s="1086"/>
      <c r="CH968" s="1086"/>
      <c r="CI968" s="1086"/>
      <c r="CJ968" s="1086"/>
      <c r="CK968" s="1086"/>
      <c r="CL968" s="1086"/>
      <c r="CM968" s="1086"/>
      <c r="CN968" s="1086"/>
      <c r="CO968" s="1085"/>
      <c r="CP968" s="614"/>
      <c r="CQ968" s="614"/>
      <c r="CR968" s="614"/>
      <c r="CS968" s="614"/>
      <c r="CT968" s="614"/>
      <c r="CU968" s="614"/>
      <c r="CV968" s="614"/>
      <c r="CW968" s="614"/>
      <c r="CX968" s="614"/>
      <c r="CY968" s="614"/>
      <c r="CZ968" s="614"/>
      <c r="DA968" s="614"/>
      <c r="DB968" s="614"/>
      <c r="DC968" s="614"/>
      <c r="DD968" s="614"/>
      <c r="DE968" s="614"/>
      <c r="DF968" s="614"/>
      <c r="DG968" s="631"/>
      <c r="DH968" s="96"/>
      <c r="DI968" s="96"/>
      <c r="DJ968" s="96"/>
      <c r="DK968" s="467"/>
      <c r="DL968" s="468"/>
      <c r="DM968" s="468"/>
      <c r="DN968" s="468"/>
      <c r="DO968" s="468"/>
      <c r="DP968" s="468"/>
      <c r="DQ968" s="468"/>
      <c r="DR968" s="468"/>
      <c r="DS968" s="693"/>
      <c r="DT968" s="468"/>
    </row>
    <row r="969" spans="1:124" s="470" customFormat="1" ht="15.75" customHeight="1">
      <c r="A969" s="598" t="str">
        <f>A721</f>
        <v>Labour migration(formal employment): no. people per HH</v>
      </c>
      <c r="B969" s="769">
        <f t="shared" ref="B969:M969" si="3264">SUM(B724)</f>
        <v>0</v>
      </c>
      <c r="C969" s="769">
        <f t="shared" si="3264"/>
        <v>0</v>
      </c>
      <c r="D969" s="769">
        <f t="shared" si="3264"/>
        <v>0</v>
      </c>
      <c r="E969" s="769">
        <f t="shared" si="3264"/>
        <v>0</v>
      </c>
      <c r="F969" s="769">
        <f t="shared" si="3264"/>
        <v>0</v>
      </c>
      <c r="G969" s="769">
        <f t="shared" si="3264"/>
        <v>0</v>
      </c>
      <c r="H969" s="769">
        <f t="shared" si="3264"/>
        <v>0</v>
      </c>
      <c r="I969" s="769">
        <f t="shared" si="3264"/>
        <v>0</v>
      </c>
      <c r="J969" s="769">
        <f t="shared" si="3264"/>
        <v>0</v>
      </c>
      <c r="K969" s="769">
        <f t="shared" si="3264"/>
        <v>0</v>
      </c>
      <c r="L969" s="769">
        <f t="shared" si="3264"/>
        <v>0</v>
      </c>
      <c r="M969" s="769">
        <f t="shared" si="3264"/>
        <v>0</v>
      </c>
      <c r="N969" s="769"/>
      <c r="O969" s="769"/>
      <c r="P969" s="769"/>
      <c r="Q969" s="769"/>
      <c r="R969" s="769"/>
      <c r="S969" s="768"/>
      <c r="T969" s="769">
        <f t="shared" ref="T969:AE969" si="3265">SUM(T724)</f>
        <v>0</v>
      </c>
      <c r="U969" s="769">
        <f t="shared" si="3265"/>
        <v>0</v>
      </c>
      <c r="V969" s="769">
        <f t="shared" si="3265"/>
        <v>0</v>
      </c>
      <c r="W969" s="769">
        <f t="shared" si="3265"/>
        <v>0</v>
      </c>
      <c r="X969" s="769">
        <f t="shared" si="3265"/>
        <v>0</v>
      </c>
      <c r="Y969" s="769">
        <f t="shared" si="3265"/>
        <v>0</v>
      </c>
      <c r="Z969" s="769">
        <f t="shared" si="3265"/>
        <v>0</v>
      </c>
      <c r="AA969" s="769">
        <f t="shared" si="3265"/>
        <v>0</v>
      </c>
      <c r="AB969" s="769">
        <f t="shared" si="3265"/>
        <v>0</v>
      </c>
      <c r="AC969" s="769">
        <f t="shared" si="3265"/>
        <v>0</v>
      </c>
      <c r="AD969" s="769">
        <f t="shared" si="3265"/>
        <v>0</v>
      </c>
      <c r="AE969" s="769">
        <f t="shared" si="3265"/>
        <v>0</v>
      </c>
      <c r="AF969" s="769"/>
      <c r="AG969" s="769"/>
      <c r="AH969" s="769"/>
      <c r="AI969" s="769"/>
      <c r="AJ969" s="769"/>
      <c r="AK969" s="768"/>
      <c r="AL969" s="769">
        <f t="shared" ref="AL969:AW969" si="3266">SUM(AL724)</f>
        <v>0</v>
      </c>
      <c r="AM969" s="769">
        <f t="shared" si="3266"/>
        <v>0</v>
      </c>
      <c r="AN969" s="769">
        <f t="shared" si="3266"/>
        <v>0</v>
      </c>
      <c r="AO969" s="769">
        <f t="shared" si="3266"/>
        <v>0</v>
      </c>
      <c r="AP969" s="769">
        <f t="shared" si="3266"/>
        <v>0</v>
      </c>
      <c r="AQ969" s="769">
        <f t="shared" si="3266"/>
        <v>498000</v>
      </c>
      <c r="AR969" s="769">
        <f t="shared" si="3266"/>
        <v>0</v>
      </c>
      <c r="AS969" s="769">
        <f t="shared" si="3266"/>
        <v>0</v>
      </c>
      <c r="AT969" s="769">
        <f t="shared" si="3266"/>
        <v>0</v>
      </c>
      <c r="AU969" s="769">
        <f t="shared" si="3266"/>
        <v>0</v>
      </c>
      <c r="AV969" s="769">
        <f t="shared" si="3266"/>
        <v>0</v>
      </c>
      <c r="AW969" s="769">
        <f t="shared" si="3266"/>
        <v>0</v>
      </c>
      <c r="AX969" s="769"/>
      <c r="AY969" s="769"/>
      <c r="AZ969" s="769"/>
      <c r="BA969" s="769"/>
      <c r="BB969" s="769"/>
      <c r="BC969" s="768"/>
      <c r="BD969" s="769">
        <f t="shared" ref="BD969:BO969" si="3267">SUM(BD724)</f>
        <v>0</v>
      </c>
      <c r="BE969" s="769">
        <f t="shared" si="3267"/>
        <v>0</v>
      </c>
      <c r="BF969" s="769">
        <f t="shared" si="3267"/>
        <v>0</v>
      </c>
      <c r="BG969" s="769">
        <f t="shared" si="3267"/>
        <v>0</v>
      </c>
      <c r="BH969" s="769">
        <v>0</v>
      </c>
      <c r="BI969" s="769">
        <f t="shared" si="3267"/>
        <v>0</v>
      </c>
      <c r="BJ969" s="769">
        <f t="shared" si="3267"/>
        <v>0</v>
      </c>
      <c r="BK969" s="769">
        <f t="shared" si="3267"/>
        <v>0</v>
      </c>
      <c r="BL969" s="769">
        <f t="shared" si="3267"/>
        <v>0</v>
      </c>
      <c r="BM969" s="769">
        <f t="shared" si="3267"/>
        <v>120000</v>
      </c>
      <c r="BN969" s="769">
        <f t="shared" si="3267"/>
        <v>0</v>
      </c>
      <c r="BO969" s="769">
        <f t="shared" si="3267"/>
        <v>0</v>
      </c>
      <c r="BP969" s="769"/>
      <c r="BQ969" s="769"/>
      <c r="BR969" s="769"/>
      <c r="BS969" s="769"/>
      <c r="BT969" s="769"/>
      <c r="BU969" s="768"/>
      <c r="BV969" s="769">
        <f>SUM(BV724)</f>
        <v>0</v>
      </c>
      <c r="BW969" s="769">
        <f>SUM(BW724)</f>
        <v>0</v>
      </c>
      <c r="BX969" s="769">
        <f>SUM(BX724)</f>
        <v>0</v>
      </c>
      <c r="BY969" s="769">
        <f>SUM(BY724)</f>
        <v>0</v>
      </c>
      <c r="BZ969" s="578">
        <f>IF(DG969&lt;3,"",(SUM(B969:R969)-MIN(B969:R969)-MAX(B969:R969))/(DG969-2))</f>
        <v>0</v>
      </c>
      <c r="CA969" s="578">
        <f>IF(DH969&lt;3,"",(SUM(T969:AJ969)-MIN(T969:AJ969)-MAX(T969:AJ969))/(DH969-2))</f>
        <v>0</v>
      </c>
      <c r="CB969" s="578">
        <f>IF(DI969&lt;3,"",(SUM(AL969:BB969)-MIN(AL969:BB969)-MAX(AL969:BB969))/(DI969-2))</f>
        <v>0</v>
      </c>
      <c r="CC969" s="578">
        <f>IF(DJ969&lt;3,"",(SUM(BD969:BT969)-MIN(BD969:BT969)-MAX(BD969:BT969))/(DJ969-2))</f>
        <v>0</v>
      </c>
      <c r="CD969" s="1069">
        <f t="shared" ref="CD969:CO970" si="3268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070">
        <f t="shared" si="3268"/>
        <v>0</v>
      </c>
      <c r="CF969" s="1070">
        <f t="shared" si="3268"/>
        <v>0</v>
      </c>
      <c r="CG969" s="1070">
        <f t="shared" si="3268"/>
        <v>0</v>
      </c>
      <c r="CH969" s="1070">
        <f t="shared" si="3268"/>
        <v>0</v>
      </c>
      <c r="CI969" s="1071">
        <f t="shared" si="3268"/>
        <v>0</v>
      </c>
      <c r="CJ969" s="1071">
        <f t="shared" si="3268"/>
        <v>0</v>
      </c>
      <c r="CK969" s="1070">
        <f t="shared" si="3268"/>
        <v>0</v>
      </c>
      <c r="CL969" s="1070">
        <f t="shared" si="3268"/>
        <v>0</v>
      </c>
      <c r="CM969" s="1070">
        <f t="shared" si="3268"/>
        <v>0</v>
      </c>
      <c r="CN969" s="1070">
        <f t="shared" si="3268"/>
        <v>0</v>
      </c>
      <c r="CO969" s="1069">
        <f t="shared" si="3268"/>
        <v>120000</v>
      </c>
      <c r="CP969" s="532" t="str">
        <f t="shared" ref="CP969:CY970" si="3269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33" t="str">
        <f t="shared" si="3269"/>
        <v/>
      </c>
      <c r="CR969" s="534" t="str">
        <f t="shared" si="3269"/>
        <v/>
      </c>
      <c r="CS969" s="534">
        <f t="shared" si="3269"/>
        <v>0</v>
      </c>
      <c r="CT969" s="534">
        <f t="shared" si="3269"/>
        <v>0</v>
      </c>
      <c r="CU969" s="534">
        <f t="shared" si="3269"/>
        <v>0</v>
      </c>
      <c r="CV969" s="534">
        <f t="shared" si="3269"/>
        <v>0</v>
      </c>
      <c r="CW969" s="535">
        <f t="shared" si="3269"/>
        <v>0</v>
      </c>
      <c r="CX969" s="535">
        <f t="shared" si="3269"/>
        <v>0</v>
      </c>
      <c r="CY969" s="535">
        <f t="shared" si="3269"/>
        <v>0</v>
      </c>
      <c r="CZ969" s="534">
        <f t="shared" ref="CZ969:DF970" si="3270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34">
        <f t="shared" si="3270"/>
        <v>0</v>
      </c>
      <c r="DB969" s="534">
        <f t="shared" si="3270"/>
        <v>0</v>
      </c>
      <c r="DC969" s="534">
        <f t="shared" si="3270"/>
        <v>0</v>
      </c>
      <c r="DD969" s="534">
        <f t="shared" si="3270"/>
        <v>120000</v>
      </c>
      <c r="DE969" s="533" t="str">
        <f t="shared" si="3270"/>
        <v/>
      </c>
      <c r="DF969" s="532" t="str">
        <f t="shared" si="3270"/>
        <v/>
      </c>
      <c r="DG969" s="631">
        <f>COUNT(B969:R969)</f>
        <v>12</v>
      </c>
      <c r="DH969" s="96">
        <f>COUNT(T969:AJ969)</f>
        <v>12</v>
      </c>
      <c r="DI969" s="96">
        <f>COUNT(AL969:BB969)</f>
        <v>12</v>
      </c>
      <c r="DJ969" s="96">
        <f>COUNT(BD969:BT969)</f>
        <v>12</v>
      </c>
      <c r="DK969" s="467"/>
      <c r="DL969" s="599"/>
      <c r="DM969" s="599"/>
      <c r="DN969" s="599"/>
      <c r="DO969" s="599"/>
      <c r="DP969" s="599"/>
      <c r="DQ969" s="599"/>
      <c r="DR969" s="599"/>
      <c r="DS969" s="790"/>
      <c r="DT969" s="468"/>
    </row>
    <row r="970" spans="1:124" s="470" customFormat="1" ht="15.75" customHeight="1">
      <c r="A970" s="598" t="str">
        <f>A733</f>
        <v>Formal Employment (conservancies, etc.)</v>
      </c>
      <c r="B970" s="769">
        <f t="shared" ref="B970:M970" si="3271">SUM(B737)</f>
        <v>0</v>
      </c>
      <c r="C970" s="769">
        <f t="shared" si="3271"/>
        <v>0</v>
      </c>
      <c r="D970" s="769">
        <f t="shared" si="3271"/>
        <v>0</v>
      </c>
      <c r="E970" s="769">
        <f t="shared" si="3271"/>
        <v>0</v>
      </c>
      <c r="F970" s="769">
        <f t="shared" si="3271"/>
        <v>0</v>
      </c>
      <c r="G970" s="769">
        <f t="shared" si="3271"/>
        <v>0</v>
      </c>
      <c r="H970" s="769">
        <f t="shared" si="3271"/>
        <v>0</v>
      </c>
      <c r="I970" s="769">
        <f t="shared" si="3271"/>
        <v>0</v>
      </c>
      <c r="J970" s="769">
        <f t="shared" si="3271"/>
        <v>0</v>
      </c>
      <c r="K970" s="769">
        <f t="shared" si="3271"/>
        <v>0</v>
      </c>
      <c r="L970" s="769">
        <f t="shared" si="3271"/>
        <v>0</v>
      </c>
      <c r="M970" s="769">
        <f t="shared" si="3271"/>
        <v>0</v>
      </c>
      <c r="N970" s="769"/>
      <c r="O970" s="769"/>
      <c r="P970" s="769"/>
      <c r="Q970" s="769"/>
      <c r="R970" s="769"/>
      <c r="S970" s="768"/>
      <c r="T970" s="769">
        <f t="shared" ref="T970:AE970" si="3272">SUM(T737)</f>
        <v>0</v>
      </c>
      <c r="U970" s="769">
        <f t="shared" si="3272"/>
        <v>0</v>
      </c>
      <c r="V970" s="769">
        <f t="shared" si="3272"/>
        <v>0</v>
      </c>
      <c r="W970" s="769">
        <f t="shared" si="3272"/>
        <v>0</v>
      </c>
      <c r="X970" s="769">
        <f t="shared" si="3272"/>
        <v>0</v>
      </c>
      <c r="Y970" s="769">
        <f t="shared" si="3272"/>
        <v>0</v>
      </c>
      <c r="Z970" s="769">
        <f t="shared" si="3272"/>
        <v>0</v>
      </c>
      <c r="AA970" s="769">
        <f t="shared" si="3272"/>
        <v>0</v>
      </c>
      <c r="AB970" s="769">
        <f t="shared" si="3272"/>
        <v>0</v>
      </c>
      <c r="AC970" s="769">
        <f t="shared" si="3272"/>
        <v>0</v>
      </c>
      <c r="AD970" s="769">
        <f t="shared" si="3272"/>
        <v>0</v>
      </c>
      <c r="AE970" s="769">
        <f t="shared" si="3272"/>
        <v>0</v>
      </c>
      <c r="AF970" s="769"/>
      <c r="AG970" s="769"/>
      <c r="AH970" s="769"/>
      <c r="AI970" s="769"/>
      <c r="AJ970" s="769"/>
      <c r="AK970" s="768"/>
      <c r="AL970" s="769">
        <f t="shared" ref="AL970:AW970" si="3273">SUM(AL737)</f>
        <v>0</v>
      </c>
      <c r="AM970" s="769">
        <f t="shared" si="3273"/>
        <v>0</v>
      </c>
      <c r="AN970" s="769">
        <f t="shared" si="3273"/>
        <v>0</v>
      </c>
      <c r="AO970" s="769">
        <f t="shared" si="3273"/>
        <v>0</v>
      </c>
      <c r="AP970" s="769">
        <f t="shared" si="3273"/>
        <v>0</v>
      </c>
      <c r="AQ970" s="769">
        <f t="shared" si="3273"/>
        <v>0</v>
      </c>
      <c r="AR970" s="769">
        <f t="shared" si="3273"/>
        <v>0</v>
      </c>
      <c r="AS970" s="769">
        <f t="shared" si="3273"/>
        <v>0</v>
      </c>
      <c r="AT970" s="769">
        <f t="shared" si="3273"/>
        <v>0</v>
      </c>
      <c r="AU970" s="769">
        <f t="shared" si="3273"/>
        <v>0</v>
      </c>
      <c r="AV970" s="769">
        <f t="shared" si="3273"/>
        <v>0</v>
      </c>
      <c r="AW970" s="769">
        <f t="shared" si="3273"/>
        <v>0</v>
      </c>
      <c r="AX970" s="769"/>
      <c r="AY970" s="769"/>
      <c r="AZ970" s="769"/>
      <c r="BA970" s="769"/>
      <c r="BB970" s="769"/>
      <c r="BC970" s="768"/>
      <c r="BD970" s="769">
        <f t="shared" ref="BD970:BO970" si="3274">SUM(BD737)</f>
        <v>0</v>
      </c>
      <c r="BE970" s="769">
        <f t="shared" si="3274"/>
        <v>0</v>
      </c>
      <c r="BF970" s="769">
        <f t="shared" si="3274"/>
        <v>0</v>
      </c>
      <c r="BG970" s="769">
        <f t="shared" si="3274"/>
        <v>0</v>
      </c>
      <c r="BH970" s="769">
        <f t="shared" si="3274"/>
        <v>0</v>
      </c>
      <c r="BI970" s="769">
        <f t="shared" si="3274"/>
        <v>121000</v>
      </c>
      <c r="BJ970" s="769">
        <f t="shared" si="3274"/>
        <v>146160</v>
      </c>
      <c r="BK970" s="769">
        <f t="shared" si="3274"/>
        <v>159600</v>
      </c>
      <c r="BL970" s="769">
        <f t="shared" si="3274"/>
        <v>319200</v>
      </c>
      <c r="BM970" s="769">
        <f t="shared" si="3274"/>
        <v>302400</v>
      </c>
      <c r="BN970" s="769">
        <f t="shared" si="3274"/>
        <v>121000</v>
      </c>
      <c r="BO970" s="769">
        <f t="shared" si="3274"/>
        <v>0</v>
      </c>
      <c r="BP970" s="769"/>
      <c r="BQ970" s="769"/>
      <c r="BR970" s="769"/>
      <c r="BS970" s="769"/>
      <c r="BT970" s="769"/>
      <c r="BU970" s="768"/>
      <c r="BV970" s="769">
        <f>SUM(BV737)</f>
        <v>0</v>
      </c>
      <c r="BW970" s="769">
        <f>SUM(BW737)</f>
        <v>0</v>
      </c>
      <c r="BX970" s="769">
        <f>SUM(BX737)</f>
        <v>0</v>
      </c>
      <c r="BY970" s="769">
        <f>SUM(BY737)</f>
        <v>92400</v>
      </c>
      <c r="BZ970" s="578">
        <f>IF(DG970&lt;3,"",(SUM(B970:R970)-MIN(B970:R970)-MAX(B970:R970))/(DG970-2))</f>
        <v>0</v>
      </c>
      <c r="CA970" s="578">
        <f>IF(DH970&lt;3,"",(SUM(T970:AJ970)-MIN(T970:AJ970)-MAX(T970:AJ970))/(DH970-2))</f>
        <v>0</v>
      </c>
      <c r="CB970" s="578">
        <f>IF(DI970&lt;3,"",(SUM(AL970:BB970)-MIN(AL970:BB970)-MAX(AL970:BB970))/(DI970-2))</f>
        <v>0</v>
      </c>
      <c r="CC970" s="578">
        <f>IF(DJ970&lt;3,"",(SUM(BD970:BT970)-MIN(BD970:BT970)-MAX(BD970:BT970))/(DJ970-2))</f>
        <v>85016</v>
      </c>
      <c r="CD970" s="1069">
        <f t="shared" si="3268"/>
        <v>0</v>
      </c>
      <c r="CE970" s="1070">
        <f t="shared" ref="CE970:CO970" si="3275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070">
        <f t="shared" si="3275"/>
        <v>0</v>
      </c>
      <c r="CG970" s="1070">
        <f t="shared" si="3275"/>
        <v>0</v>
      </c>
      <c r="CH970" s="1070">
        <f t="shared" si="3275"/>
        <v>0</v>
      </c>
      <c r="CI970" s="1071">
        <f t="shared" si="3275"/>
        <v>0</v>
      </c>
      <c r="CJ970" s="1071">
        <f t="shared" si="3275"/>
        <v>121000</v>
      </c>
      <c r="CK970" s="1070">
        <f t="shared" si="3275"/>
        <v>121000</v>
      </c>
      <c r="CL970" s="1070">
        <f t="shared" si="3275"/>
        <v>146160</v>
      </c>
      <c r="CM970" s="1070">
        <f t="shared" si="3275"/>
        <v>159600</v>
      </c>
      <c r="CN970" s="1070">
        <f t="shared" si="3275"/>
        <v>302400</v>
      </c>
      <c r="CO970" s="1069">
        <f t="shared" si="3275"/>
        <v>319200</v>
      </c>
      <c r="CP970" s="532" t="str">
        <f t="shared" si="3269"/>
        <v/>
      </c>
      <c r="CQ970" s="533" t="str">
        <f t="shared" si="3269"/>
        <v/>
      </c>
      <c r="CR970" s="534" t="str">
        <f t="shared" si="3269"/>
        <v/>
      </c>
      <c r="CS970" s="534">
        <f t="shared" si="3269"/>
        <v>0</v>
      </c>
      <c r="CT970" s="534">
        <f t="shared" si="3269"/>
        <v>0</v>
      </c>
      <c r="CU970" s="534">
        <f t="shared" si="3269"/>
        <v>0</v>
      </c>
      <c r="CV970" s="534">
        <f t="shared" si="3269"/>
        <v>0</v>
      </c>
      <c r="CW970" s="535">
        <f t="shared" si="3269"/>
        <v>0</v>
      </c>
      <c r="CX970" s="535">
        <f t="shared" si="3269"/>
        <v>0</v>
      </c>
      <c r="CY970" s="535">
        <f t="shared" si="3269"/>
        <v>121000</v>
      </c>
      <c r="CZ970" s="534">
        <f t="shared" si="3270"/>
        <v>121000</v>
      </c>
      <c r="DA970" s="534">
        <f t="shared" si="3270"/>
        <v>146160</v>
      </c>
      <c r="DB970" s="534">
        <f t="shared" si="3270"/>
        <v>159600</v>
      </c>
      <c r="DC970" s="534">
        <f t="shared" si="3270"/>
        <v>302400</v>
      </c>
      <c r="DD970" s="534">
        <f t="shared" si="3270"/>
        <v>319200</v>
      </c>
      <c r="DE970" s="533" t="str">
        <f t="shared" si="3270"/>
        <v/>
      </c>
      <c r="DF970" s="532" t="str">
        <f t="shared" si="3270"/>
        <v/>
      </c>
      <c r="DG970" s="631">
        <f>COUNT(B970:R970)</f>
        <v>12</v>
      </c>
      <c r="DH970" s="96">
        <f>COUNT(T970:AJ970)</f>
        <v>12</v>
      </c>
      <c r="DI970" s="96">
        <f>COUNT(AL970:BB970)</f>
        <v>12</v>
      </c>
      <c r="DJ970" s="96">
        <f>COUNT(BD970:BT970)</f>
        <v>12</v>
      </c>
      <c r="DK970" s="467"/>
      <c r="DL970" s="599"/>
      <c r="DM970" s="599"/>
      <c r="DN970" s="599"/>
      <c r="DO970" s="599"/>
      <c r="DP970" s="599"/>
      <c r="DQ970" s="599"/>
      <c r="DR970" s="599"/>
      <c r="DS970" s="790"/>
      <c r="DT970" s="468"/>
    </row>
    <row r="971" spans="1:124" s="470" customFormat="1" ht="15.75" customHeight="1">
      <c r="A971" s="791" t="s">
        <v>400</v>
      </c>
      <c r="B971" s="768"/>
      <c r="C971" s="768"/>
      <c r="D971" s="768"/>
      <c r="E971" s="768"/>
      <c r="F971" s="768"/>
      <c r="G971" s="768"/>
      <c r="H971" s="768"/>
      <c r="I971" s="768"/>
      <c r="J971" s="768"/>
      <c r="K971" s="768"/>
      <c r="L971" s="768"/>
      <c r="M971" s="768"/>
      <c r="N971" s="768"/>
      <c r="O971" s="768"/>
      <c r="P971" s="768"/>
      <c r="Q971" s="768"/>
      <c r="R971" s="768"/>
      <c r="S971" s="754"/>
      <c r="T971" s="768"/>
      <c r="U971" s="768"/>
      <c r="V971" s="768"/>
      <c r="W971" s="768"/>
      <c r="X971" s="768"/>
      <c r="Y971" s="768"/>
      <c r="Z971" s="768"/>
      <c r="AA971" s="768"/>
      <c r="AB971" s="768"/>
      <c r="AC971" s="768"/>
      <c r="AD971" s="768"/>
      <c r="AE971" s="768"/>
      <c r="AF971" s="768"/>
      <c r="AG971" s="768"/>
      <c r="AH971" s="768"/>
      <c r="AI971" s="768"/>
      <c r="AJ971" s="768"/>
      <c r="AK971" s="754"/>
      <c r="AL971" s="768"/>
      <c r="AM971" s="768"/>
      <c r="AN971" s="768"/>
      <c r="AO971" s="768"/>
      <c r="AP971" s="768"/>
      <c r="AQ971" s="768"/>
      <c r="AR971" s="768"/>
      <c r="AS971" s="768"/>
      <c r="AT971" s="768"/>
      <c r="AU971" s="768"/>
      <c r="AV971" s="768"/>
      <c r="AW971" s="768"/>
      <c r="AX971" s="768"/>
      <c r="AY971" s="768"/>
      <c r="AZ971" s="768"/>
      <c r="BA971" s="768"/>
      <c r="BB971" s="768"/>
      <c r="BC971" s="754"/>
      <c r="BD971" s="768"/>
      <c r="BE971" s="768"/>
      <c r="BF971" s="768"/>
      <c r="BG971" s="768"/>
      <c r="BH971" s="768"/>
      <c r="BI971" s="768"/>
      <c r="BJ971" s="768"/>
      <c r="BK971" s="768"/>
      <c r="BL971" s="768"/>
      <c r="BM971" s="768"/>
      <c r="BN971" s="768"/>
      <c r="BO971" s="768"/>
      <c r="BP971" s="768"/>
      <c r="BQ971" s="768"/>
      <c r="BR971" s="768"/>
      <c r="BS971" s="768"/>
      <c r="BT971" s="768"/>
      <c r="BU971" s="754"/>
      <c r="BV971" s="768"/>
      <c r="BW971" s="768"/>
      <c r="BX971" s="768"/>
      <c r="BY971" s="768"/>
      <c r="BZ971" s="783"/>
      <c r="CA971" s="783"/>
      <c r="CB971" s="783"/>
      <c r="CC971" s="783"/>
      <c r="CD971" s="1075"/>
      <c r="CE971" s="1076"/>
      <c r="CF971" s="1076"/>
      <c r="CG971" s="1076"/>
      <c r="CH971" s="1076"/>
      <c r="CI971" s="1076"/>
      <c r="CJ971" s="1076"/>
      <c r="CK971" s="1076"/>
      <c r="CL971" s="1076"/>
      <c r="CM971" s="1076"/>
      <c r="CN971" s="1076"/>
      <c r="CO971" s="1075"/>
      <c r="CP971" s="598"/>
      <c r="CQ971" s="188"/>
      <c r="CR971" s="188"/>
      <c r="CS971" s="188"/>
      <c r="CT971" s="188"/>
      <c r="CU971" s="188"/>
      <c r="CV971" s="598"/>
      <c r="CW971" s="598"/>
      <c r="CX971" s="598"/>
      <c r="CY971" s="598"/>
      <c r="CZ971" s="598"/>
      <c r="DA971" s="598"/>
      <c r="DB971" s="598"/>
      <c r="DC971" s="598"/>
      <c r="DD971" s="598"/>
      <c r="DE971" s="598"/>
      <c r="DF971" s="598"/>
      <c r="DG971" s="466"/>
      <c r="DH971" s="190"/>
      <c r="DI971" s="190"/>
      <c r="DJ971" s="190"/>
      <c r="DK971" s="467"/>
      <c r="DL971" s="468"/>
      <c r="DM971" s="468"/>
      <c r="DN971" s="468"/>
      <c r="DO971" s="468"/>
      <c r="DP971" s="468"/>
      <c r="DQ971" s="468"/>
      <c r="DR971" s="468"/>
      <c r="DS971" s="693"/>
      <c r="DT971" s="468"/>
    </row>
    <row r="972" spans="1:124" s="470" customFormat="1" ht="15.75" customHeight="1">
      <c r="A972" s="598" t="str">
        <f>A728</f>
        <v>Firewood: no. people per HH</v>
      </c>
      <c r="B972" s="769">
        <f t="shared" ref="B972:M972" si="3276">SUM(B732)</f>
        <v>0</v>
      </c>
      <c r="C972" s="769">
        <f t="shared" si="3276"/>
        <v>0</v>
      </c>
      <c r="D972" s="769">
        <f t="shared" si="3276"/>
        <v>0</v>
      </c>
      <c r="E972" s="769">
        <f t="shared" si="3276"/>
        <v>0</v>
      </c>
      <c r="F972" s="769">
        <f t="shared" si="3276"/>
        <v>0</v>
      </c>
      <c r="G972" s="769">
        <f t="shared" si="3276"/>
        <v>0</v>
      </c>
      <c r="H972" s="769">
        <f t="shared" si="3276"/>
        <v>0</v>
      </c>
      <c r="I972" s="769">
        <f t="shared" si="3276"/>
        <v>0</v>
      </c>
      <c r="J972" s="769">
        <f t="shared" si="3276"/>
        <v>0</v>
      </c>
      <c r="K972" s="769">
        <f t="shared" si="3276"/>
        <v>0</v>
      </c>
      <c r="L972" s="769">
        <f t="shared" si="3276"/>
        <v>0</v>
      </c>
      <c r="M972" s="769">
        <f t="shared" si="3276"/>
        <v>0</v>
      </c>
      <c r="N972" s="769"/>
      <c r="O972" s="769"/>
      <c r="P972" s="769"/>
      <c r="Q972" s="769"/>
      <c r="R972" s="769"/>
      <c r="S972" s="768"/>
      <c r="T972" s="769">
        <f t="shared" ref="T972:AE972" si="3277">SUM(T732)</f>
        <v>0</v>
      </c>
      <c r="U972" s="769">
        <f t="shared" si="3277"/>
        <v>0</v>
      </c>
      <c r="V972" s="769">
        <f t="shared" si="3277"/>
        <v>0</v>
      </c>
      <c r="W972" s="769">
        <f t="shared" si="3277"/>
        <v>0</v>
      </c>
      <c r="X972" s="769">
        <f t="shared" si="3277"/>
        <v>0</v>
      </c>
      <c r="Y972" s="769">
        <f t="shared" si="3277"/>
        <v>0</v>
      </c>
      <c r="Z972" s="769">
        <f t="shared" si="3277"/>
        <v>0</v>
      </c>
      <c r="AA972" s="769">
        <f t="shared" si="3277"/>
        <v>0</v>
      </c>
      <c r="AB972" s="769">
        <f t="shared" si="3277"/>
        <v>0</v>
      </c>
      <c r="AC972" s="769">
        <f t="shared" si="3277"/>
        <v>0</v>
      </c>
      <c r="AD972" s="769">
        <f t="shared" si="3277"/>
        <v>0</v>
      </c>
      <c r="AE972" s="769">
        <f t="shared" si="3277"/>
        <v>0</v>
      </c>
      <c r="AF972" s="769"/>
      <c r="AG972" s="769"/>
      <c r="AH972" s="769"/>
      <c r="AI972" s="769"/>
      <c r="AJ972" s="769"/>
      <c r="AK972" s="768"/>
      <c r="AL972" s="769">
        <f t="shared" ref="AL972:AW972" si="3278">SUM(AL732)</f>
        <v>0</v>
      </c>
      <c r="AM972" s="769">
        <f t="shared" si="3278"/>
        <v>0</v>
      </c>
      <c r="AN972" s="769">
        <f t="shared" si="3278"/>
        <v>0</v>
      </c>
      <c r="AO972" s="769">
        <f t="shared" si="3278"/>
        <v>0</v>
      </c>
      <c r="AP972" s="769">
        <f t="shared" si="3278"/>
        <v>0</v>
      </c>
      <c r="AQ972" s="769">
        <f t="shared" si="3278"/>
        <v>0</v>
      </c>
      <c r="AR972" s="769">
        <f t="shared" si="3278"/>
        <v>0</v>
      </c>
      <c r="AS972" s="769">
        <f t="shared" si="3278"/>
        <v>0</v>
      </c>
      <c r="AT972" s="769">
        <f t="shared" si="3278"/>
        <v>0</v>
      </c>
      <c r="AU972" s="769">
        <f t="shared" si="3278"/>
        <v>0</v>
      </c>
      <c r="AV972" s="769">
        <f t="shared" si="3278"/>
        <v>0</v>
      </c>
      <c r="AW972" s="769">
        <f t="shared" si="3278"/>
        <v>0</v>
      </c>
      <c r="AX972" s="769"/>
      <c r="AY972" s="769"/>
      <c r="AZ972" s="769"/>
      <c r="BA972" s="769"/>
      <c r="BB972" s="769"/>
      <c r="BC972" s="768"/>
      <c r="BD972" s="769">
        <f>SUM(BD732)</f>
        <v>0</v>
      </c>
      <c r="BE972" s="769">
        <f>SUM(BE732)</f>
        <v>0</v>
      </c>
      <c r="BF972" s="769">
        <f>SUM(BF732)</f>
        <v>0</v>
      </c>
      <c r="BG972" s="769">
        <f>SUM(BG732)</f>
        <v>0</v>
      </c>
      <c r="BH972" s="769"/>
      <c r="BI972" s="769"/>
      <c r="BJ972" s="769">
        <f t="shared" ref="BJ972:BO972" si="3279">SUM(BJ732)</f>
        <v>0</v>
      </c>
      <c r="BK972" s="769">
        <f t="shared" si="3279"/>
        <v>0</v>
      </c>
      <c r="BL972" s="769">
        <f t="shared" si="3279"/>
        <v>0</v>
      </c>
      <c r="BM972" s="769">
        <f t="shared" si="3279"/>
        <v>0</v>
      </c>
      <c r="BN972" s="769">
        <f t="shared" si="3279"/>
        <v>0</v>
      </c>
      <c r="BO972" s="769">
        <f t="shared" si="3279"/>
        <v>0</v>
      </c>
      <c r="BP972" s="769"/>
      <c r="BQ972" s="769"/>
      <c r="BR972" s="769"/>
      <c r="BS972" s="769"/>
      <c r="BT972" s="769"/>
      <c r="BU972" s="768"/>
      <c r="BV972" s="769">
        <f>SUM(BV732)</f>
        <v>0</v>
      </c>
      <c r="BW972" s="769">
        <f>SUM(BW732)</f>
        <v>0</v>
      </c>
      <c r="BX972" s="769">
        <f>SUM(BX732)</f>
        <v>0</v>
      </c>
      <c r="BY972" s="769">
        <f>SUM(BY732)</f>
        <v>0</v>
      </c>
      <c r="BZ972" s="578">
        <f>IF(DG972&lt;3,"",(SUM(B972:R972)-MIN(B972:R972)-MAX(B972:R972))/(DG972-2))</f>
        <v>0</v>
      </c>
      <c r="CA972" s="578">
        <f>IF(DH972&lt;3,"",(SUM(T972:AJ972)-MIN(T972:AJ972)-MAX(T972:AJ972))/(DH972-2))</f>
        <v>0</v>
      </c>
      <c r="CB972" s="578">
        <f>IF(DI972&lt;3,"",(SUM(AL972:BB972)-MIN(AL972:BB972)-MAX(AL972:BB972))/(DI972-2))</f>
        <v>0</v>
      </c>
      <c r="CC972" s="578">
        <f>IF(DJ972&lt;3,"",(SUM(BD972:BT972)-MIN(BD972:BT972)-MAX(BD972:BT972))/(DJ972-2))</f>
        <v>0</v>
      </c>
      <c r="CD972" s="1069" t="str">
        <f t="shared" ref="CD972:CO973" si="3280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070">
        <f t="shared" si="3280"/>
        <v>0</v>
      </c>
      <c r="CF972" s="1070">
        <f t="shared" si="3280"/>
        <v>0</v>
      </c>
      <c r="CG972" s="1070">
        <f t="shared" si="3280"/>
        <v>0</v>
      </c>
      <c r="CH972" s="1070">
        <f t="shared" si="3280"/>
        <v>0</v>
      </c>
      <c r="CI972" s="1071">
        <f t="shared" si="3280"/>
        <v>0</v>
      </c>
      <c r="CJ972" s="1071">
        <f t="shared" si="3280"/>
        <v>0</v>
      </c>
      <c r="CK972" s="1070">
        <f t="shared" si="3280"/>
        <v>0</v>
      </c>
      <c r="CL972" s="1070">
        <f t="shared" si="3280"/>
        <v>0</v>
      </c>
      <c r="CM972" s="1070">
        <f t="shared" si="3280"/>
        <v>0</v>
      </c>
      <c r="CN972" s="1070">
        <f t="shared" si="3280"/>
        <v>0</v>
      </c>
      <c r="CO972" s="1069" t="str">
        <f t="shared" si="3280"/>
        <v/>
      </c>
      <c r="CP972" s="532" t="str">
        <f t="shared" ref="CP972:CY973" si="3281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33" t="str">
        <f t="shared" si="3281"/>
        <v/>
      </c>
      <c r="CR972" s="534" t="str">
        <f t="shared" si="3281"/>
        <v/>
      </c>
      <c r="CS972" s="534" t="str">
        <f t="shared" si="3281"/>
        <v/>
      </c>
      <c r="CT972" s="534">
        <f t="shared" si="3281"/>
        <v>0</v>
      </c>
      <c r="CU972" s="534">
        <f t="shared" si="3281"/>
        <v>0</v>
      </c>
      <c r="CV972" s="534">
        <f t="shared" si="3281"/>
        <v>0</v>
      </c>
      <c r="CW972" s="535">
        <f t="shared" si="3281"/>
        <v>0</v>
      </c>
      <c r="CX972" s="535">
        <f t="shared" si="3281"/>
        <v>0</v>
      </c>
      <c r="CY972" s="535">
        <f t="shared" si="3281"/>
        <v>0</v>
      </c>
      <c r="CZ972" s="534">
        <f t="shared" ref="CZ972:DF973" si="3282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34">
        <f t="shared" si="3282"/>
        <v>0</v>
      </c>
      <c r="DB972" s="534">
        <f t="shared" si="3282"/>
        <v>0</v>
      </c>
      <c r="DC972" s="534">
        <f t="shared" si="3282"/>
        <v>0</v>
      </c>
      <c r="DD972" s="534" t="str">
        <f t="shared" si="3282"/>
        <v/>
      </c>
      <c r="DE972" s="533" t="str">
        <f t="shared" si="3282"/>
        <v/>
      </c>
      <c r="DF972" s="532" t="str">
        <f t="shared" si="3282"/>
        <v/>
      </c>
      <c r="DG972" s="631">
        <f>COUNT(B972:R972)</f>
        <v>12</v>
      </c>
      <c r="DH972" s="96">
        <f>COUNT(T972:AJ972)</f>
        <v>12</v>
      </c>
      <c r="DI972" s="96">
        <f>COUNT(AL972:BB972)</f>
        <v>12</v>
      </c>
      <c r="DJ972" s="96">
        <f>COUNT(BD972:BT972)</f>
        <v>10</v>
      </c>
      <c r="DK972" s="467"/>
      <c r="DL972" s="599"/>
      <c r="DM972" s="599"/>
      <c r="DN972" s="599"/>
      <c r="DO972" s="599"/>
      <c r="DP972" s="599"/>
      <c r="DQ972" s="599"/>
      <c r="DR972" s="599"/>
      <c r="DS972" s="790"/>
      <c r="DT972" s="468"/>
    </row>
    <row r="973" spans="1:124" s="470" customFormat="1" ht="15.75" customHeight="1">
      <c r="A973" s="598" t="str">
        <f>A750</f>
        <v>Self-employment -- see Data2</v>
      </c>
      <c r="B973" s="769">
        <f t="shared" ref="B973:M973" si="3283">SUM(B755)</f>
        <v>0</v>
      </c>
      <c r="C973" s="769">
        <f t="shared" si="3283"/>
        <v>0</v>
      </c>
      <c r="D973" s="769">
        <f t="shared" si="3283"/>
        <v>0</v>
      </c>
      <c r="E973" s="769">
        <f t="shared" si="3283"/>
        <v>0</v>
      </c>
      <c r="F973" s="769">
        <f t="shared" si="3283"/>
        <v>0</v>
      </c>
      <c r="G973" s="769">
        <f t="shared" si="3283"/>
        <v>0</v>
      </c>
      <c r="H973" s="769">
        <f t="shared" si="3283"/>
        <v>0</v>
      </c>
      <c r="I973" s="769">
        <f t="shared" si="3283"/>
        <v>0</v>
      </c>
      <c r="J973" s="769">
        <f t="shared" si="3283"/>
        <v>0</v>
      </c>
      <c r="K973" s="769">
        <f t="shared" si="3283"/>
        <v>0</v>
      </c>
      <c r="L973" s="769">
        <f t="shared" si="3283"/>
        <v>0</v>
      </c>
      <c r="M973" s="769">
        <f t="shared" si="3283"/>
        <v>0</v>
      </c>
      <c r="N973" s="769"/>
      <c r="O973" s="769"/>
      <c r="P973" s="769"/>
      <c r="Q973" s="769"/>
      <c r="R973" s="769"/>
      <c r="S973" s="768"/>
      <c r="T973" s="769">
        <f t="shared" ref="T973:AE973" si="3284">SUM(T755)</f>
        <v>900</v>
      </c>
      <c r="U973" s="769">
        <f t="shared" si="3284"/>
        <v>0</v>
      </c>
      <c r="V973" s="769">
        <f t="shared" si="3284"/>
        <v>0</v>
      </c>
      <c r="W973" s="769">
        <f t="shared" si="3284"/>
        <v>0</v>
      </c>
      <c r="X973" s="769">
        <f t="shared" si="3284"/>
        <v>0</v>
      </c>
      <c r="Y973" s="769">
        <f t="shared" si="3284"/>
        <v>0</v>
      </c>
      <c r="Z973" s="769">
        <f t="shared" si="3284"/>
        <v>0</v>
      </c>
      <c r="AA973" s="769">
        <f t="shared" si="3284"/>
        <v>0</v>
      </c>
      <c r="AB973" s="769">
        <f t="shared" si="3284"/>
        <v>0</v>
      </c>
      <c r="AC973" s="769">
        <f t="shared" si="3284"/>
        <v>0</v>
      </c>
      <c r="AD973" s="769">
        <f t="shared" si="3284"/>
        <v>0</v>
      </c>
      <c r="AE973" s="769">
        <f t="shared" si="3284"/>
        <v>0</v>
      </c>
      <c r="AF973" s="769"/>
      <c r="AG973" s="769"/>
      <c r="AH973" s="769"/>
      <c r="AI973" s="769"/>
      <c r="AJ973" s="769"/>
      <c r="AK973" s="768"/>
      <c r="AL973" s="769">
        <f t="shared" ref="AL973:AW973" si="3285">SUM(AL755)</f>
        <v>4000</v>
      </c>
      <c r="AM973" s="769">
        <f t="shared" si="3285"/>
        <v>2400</v>
      </c>
      <c r="AN973" s="769">
        <f t="shared" si="3285"/>
        <v>3600</v>
      </c>
      <c r="AO973" s="769">
        <f t="shared" si="3285"/>
        <v>4800</v>
      </c>
      <c r="AP973" s="769">
        <f t="shared" si="3285"/>
        <v>6000</v>
      </c>
      <c r="AQ973" s="769">
        <f t="shared" si="3285"/>
        <v>6300</v>
      </c>
      <c r="AR973" s="769">
        <f t="shared" si="3285"/>
        <v>8100</v>
      </c>
      <c r="AS973" s="769">
        <f t="shared" si="3285"/>
        <v>9600</v>
      </c>
      <c r="AT973" s="769">
        <f t="shared" si="3285"/>
        <v>22800</v>
      </c>
      <c r="AU973" s="769">
        <f t="shared" si="3285"/>
        <v>11700</v>
      </c>
      <c r="AV973" s="769">
        <f t="shared" si="3285"/>
        <v>7200</v>
      </c>
      <c r="AW973" s="769">
        <f t="shared" si="3285"/>
        <v>36000</v>
      </c>
      <c r="AX973" s="769"/>
      <c r="AY973" s="769"/>
      <c r="AZ973" s="769"/>
      <c r="BA973" s="769"/>
      <c r="BB973" s="769"/>
      <c r="BC973" s="768"/>
      <c r="BD973" s="769">
        <f>SUM(BD755)</f>
        <v>0</v>
      </c>
      <c r="BE973" s="769">
        <f>SUM(BE755)</f>
        <v>0</v>
      </c>
      <c r="BF973" s="769">
        <f>SUM(BF755)</f>
        <v>0</v>
      </c>
      <c r="BG973" s="769">
        <f>SUM(BG755)</f>
        <v>0</v>
      </c>
      <c r="BH973" s="769"/>
      <c r="BI973" s="769"/>
      <c r="BJ973" s="769">
        <f t="shared" ref="BJ973:BO973" si="3286">SUM(BJ755)</f>
        <v>0</v>
      </c>
      <c r="BK973" s="769">
        <f t="shared" si="3286"/>
        <v>0</v>
      </c>
      <c r="BL973" s="769">
        <f t="shared" si="3286"/>
        <v>0</v>
      </c>
      <c r="BM973" s="769">
        <f t="shared" si="3286"/>
        <v>0</v>
      </c>
      <c r="BN973" s="769">
        <f t="shared" si="3286"/>
        <v>0</v>
      </c>
      <c r="BO973" s="769">
        <f t="shared" si="3286"/>
        <v>0</v>
      </c>
      <c r="BP973" s="769"/>
      <c r="BQ973" s="769"/>
      <c r="BR973" s="769"/>
      <c r="BS973" s="769"/>
      <c r="BT973" s="769"/>
      <c r="BU973" s="768"/>
      <c r="BV973" s="769">
        <f>SUM(BV755)</f>
        <v>0</v>
      </c>
      <c r="BW973" s="769">
        <f>SUM(BW755)</f>
        <v>0</v>
      </c>
      <c r="BX973" s="769">
        <f>SUM(BX755)</f>
        <v>20400</v>
      </c>
      <c r="BY973" s="769">
        <f>SUM(BY755)</f>
        <v>0</v>
      </c>
      <c r="BZ973" s="578">
        <f>IF(DG973&lt;3,"",(SUM(B973:R973)-MIN(B973:R973)-MAX(B973:R973))/(DG973-2))</f>
        <v>0</v>
      </c>
      <c r="CA973" s="578">
        <f>IF(DH973&lt;3,"",(SUM(T973:AJ973)-MIN(T973:AJ973)-MAX(T973:AJ973))/(DH973-2))</f>
        <v>0</v>
      </c>
      <c r="CB973" s="578">
        <f>IF(DI973&lt;3,"",(SUM(AL973:BB973)-MIN(AL973:BB973)-MAX(AL973:BB973))/(DI973-2))</f>
        <v>8410</v>
      </c>
      <c r="CC973" s="578">
        <f>IF(DJ973&lt;3,"",(SUM(BD973:BT973)-MIN(BD973:BT973)-MAX(BD973:BT973))/(DJ973-2))</f>
        <v>0</v>
      </c>
      <c r="CD973" s="1069" t="str">
        <f t="shared" si="3280"/>
        <v/>
      </c>
      <c r="CE973" s="1070">
        <f t="shared" ref="CE973:CO973" si="3287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070">
        <f t="shared" si="3287"/>
        <v>0</v>
      </c>
      <c r="CG973" s="1070">
        <f t="shared" si="3287"/>
        <v>0</v>
      </c>
      <c r="CH973" s="1070">
        <f t="shared" si="3287"/>
        <v>0</v>
      </c>
      <c r="CI973" s="1071">
        <f t="shared" si="3287"/>
        <v>0</v>
      </c>
      <c r="CJ973" s="1071">
        <f t="shared" si="3287"/>
        <v>0</v>
      </c>
      <c r="CK973" s="1070">
        <f t="shared" si="3287"/>
        <v>0</v>
      </c>
      <c r="CL973" s="1070">
        <f t="shared" si="3287"/>
        <v>0</v>
      </c>
      <c r="CM973" s="1070">
        <f t="shared" si="3287"/>
        <v>0</v>
      </c>
      <c r="CN973" s="1070">
        <f t="shared" si="3287"/>
        <v>0</v>
      </c>
      <c r="CO973" s="1069" t="str">
        <f t="shared" si="3287"/>
        <v/>
      </c>
      <c r="CP973" s="532" t="str">
        <f t="shared" si="3281"/>
        <v/>
      </c>
      <c r="CQ973" s="533" t="str">
        <f t="shared" si="3281"/>
        <v/>
      </c>
      <c r="CR973" s="534" t="str">
        <f t="shared" si="3281"/>
        <v/>
      </c>
      <c r="CS973" s="534" t="str">
        <f t="shared" si="3281"/>
        <v/>
      </c>
      <c r="CT973" s="534">
        <f t="shared" si="3281"/>
        <v>0</v>
      </c>
      <c r="CU973" s="534">
        <f t="shared" si="3281"/>
        <v>0</v>
      </c>
      <c r="CV973" s="534">
        <f t="shared" si="3281"/>
        <v>0</v>
      </c>
      <c r="CW973" s="535">
        <f t="shared" si="3281"/>
        <v>0</v>
      </c>
      <c r="CX973" s="535">
        <f t="shared" si="3281"/>
        <v>0</v>
      </c>
      <c r="CY973" s="535">
        <f t="shared" si="3281"/>
        <v>0</v>
      </c>
      <c r="CZ973" s="534">
        <f t="shared" si="3282"/>
        <v>0</v>
      </c>
      <c r="DA973" s="534">
        <f t="shared" si="3282"/>
        <v>0</v>
      </c>
      <c r="DB973" s="534">
        <f t="shared" si="3282"/>
        <v>0</v>
      </c>
      <c r="DC973" s="534">
        <f t="shared" si="3282"/>
        <v>0</v>
      </c>
      <c r="DD973" s="534" t="str">
        <f t="shared" si="3282"/>
        <v/>
      </c>
      <c r="DE973" s="533" t="str">
        <f t="shared" si="3282"/>
        <v/>
      </c>
      <c r="DF973" s="532" t="str">
        <f t="shared" si="3282"/>
        <v/>
      </c>
      <c r="DG973" s="631">
        <f>COUNT(B973:R973)</f>
        <v>12</v>
      </c>
      <c r="DH973" s="96">
        <f>COUNT(T973:AJ973)</f>
        <v>12</v>
      </c>
      <c r="DI973" s="96">
        <f>COUNT(AL973:BB973)</f>
        <v>12</v>
      </c>
      <c r="DJ973" s="96">
        <f>COUNT(BD973:BT973)</f>
        <v>10</v>
      </c>
      <c r="DK973" s="467"/>
      <c r="DL973" s="599"/>
      <c r="DM973" s="599"/>
      <c r="DN973" s="599"/>
      <c r="DO973" s="599"/>
      <c r="DP973" s="599"/>
      <c r="DQ973" s="599"/>
      <c r="DR973" s="599"/>
      <c r="DS973" s="790"/>
      <c r="DT973" s="468"/>
    </row>
    <row r="974" spans="1:124" s="470" customFormat="1" ht="15.75" customHeight="1">
      <c r="A974" s="793" t="s">
        <v>401</v>
      </c>
      <c r="B974" s="768"/>
      <c r="C974" s="768"/>
      <c r="D974" s="768"/>
      <c r="E974" s="768"/>
      <c r="F974" s="768"/>
      <c r="G974" s="768"/>
      <c r="H974" s="768"/>
      <c r="I974" s="768"/>
      <c r="J974" s="768"/>
      <c r="K974" s="768"/>
      <c r="L974" s="768"/>
      <c r="M974" s="768"/>
      <c r="N974" s="768"/>
      <c r="O974" s="768"/>
      <c r="P974" s="768"/>
      <c r="Q974" s="768"/>
      <c r="R974" s="768"/>
      <c r="S974" s="754"/>
      <c r="T974" s="768"/>
      <c r="U974" s="768"/>
      <c r="V974" s="768"/>
      <c r="W974" s="768"/>
      <c r="X974" s="768"/>
      <c r="Y974" s="768"/>
      <c r="Z974" s="768"/>
      <c r="AA974" s="768"/>
      <c r="AB974" s="768"/>
      <c r="AC974" s="768"/>
      <c r="AD974" s="768"/>
      <c r="AE974" s="768"/>
      <c r="AF974" s="768"/>
      <c r="AG974" s="768"/>
      <c r="AH974" s="768"/>
      <c r="AI974" s="768"/>
      <c r="AJ974" s="768"/>
      <c r="AK974" s="754"/>
      <c r="AL974" s="768"/>
      <c r="AM974" s="768"/>
      <c r="AN974" s="768"/>
      <c r="AO974" s="768"/>
      <c r="AP974" s="768"/>
      <c r="AQ974" s="768"/>
      <c r="AR974" s="768"/>
      <c r="AS974" s="768"/>
      <c r="AT974" s="768"/>
      <c r="AU974" s="768"/>
      <c r="AV974" s="768"/>
      <c r="AW974" s="768"/>
      <c r="AX974" s="768"/>
      <c r="AY974" s="768"/>
      <c r="AZ974" s="768"/>
      <c r="BA974" s="768"/>
      <c r="BB974" s="768"/>
      <c r="BC974" s="754"/>
      <c r="BD974" s="768"/>
      <c r="BE974" s="768"/>
      <c r="BF974" s="768"/>
      <c r="BG974" s="768"/>
      <c r="BH974" s="768"/>
      <c r="BI974" s="768"/>
      <c r="BJ974" s="768"/>
      <c r="BK974" s="768"/>
      <c r="BL974" s="768"/>
      <c r="BM974" s="768"/>
      <c r="BN974" s="768"/>
      <c r="BO974" s="768"/>
      <c r="BP974" s="768"/>
      <c r="BQ974" s="768"/>
      <c r="BR974" s="768"/>
      <c r="BS974" s="768"/>
      <c r="BT974" s="768"/>
      <c r="BU974" s="754"/>
      <c r="BV974" s="768"/>
      <c r="BW974" s="768"/>
      <c r="BX974" s="768"/>
      <c r="BY974" s="768"/>
      <c r="BZ974" s="783"/>
      <c r="CA974" s="783"/>
      <c r="CB974" s="783"/>
      <c r="CC974" s="783"/>
      <c r="CD974" s="1075"/>
      <c r="CE974" s="1076"/>
      <c r="CF974" s="1076"/>
      <c r="CG974" s="1076"/>
      <c r="CH974" s="1076"/>
      <c r="CI974" s="1076"/>
      <c r="CJ974" s="1076"/>
      <c r="CK974" s="1076"/>
      <c r="CL974" s="1076"/>
      <c r="CM974" s="1076"/>
      <c r="CN974" s="1076"/>
      <c r="CO974" s="1075"/>
      <c r="CP974" s="598"/>
      <c r="CQ974" s="188"/>
      <c r="CR974" s="188"/>
      <c r="CS974" s="188"/>
      <c r="CT974" s="188"/>
      <c r="CU974" s="188"/>
      <c r="CV974" s="598"/>
      <c r="CW974" s="598"/>
      <c r="CX974" s="598"/>
      <c r="CY974" s="598"/>
      <c r="CZ974" s="598"/>
      <c r="DA974" s="598"/>
      <c r="DB974" s="598"/>
      <c r="DC974" s="598"/>
      <c r="DD974" s="598"/>
      <c r="DE974" s="598"/>
      <c r="DF974" s="598"/>
      <c r="DG974" s="466"/>
      <c r="DH974" s="190"/>
      <c r="DI974" s="190"/>
      <c r="DJ974" s="190"/>
      <c r="DK974" s="467"/>
      <c r="DL974" s="468"/>
      <c r="DM974" s="468"/>
      <c r="DN974" s="468"/>
      <c r="DO974" s="468"/>
      <c r="DP974" s="468"/>
      <c r="DQ974" s="468"/>
      <c r="DR974" s="468"/>
      <c r="DS974" s="693"/>
      <c r="DT974" s="468"/>
    </row>
    <row r="975" spans="1:124" s="470" customFormat="1" ht="15.75" customHeight="1">
      <c r="A975" s="598" t="str">
        <f>A756</f>
        <v>Small business -- see Data2</v>
      </c>
      <c r="B975" s="769">
        <f t="shared" ref="B975:M975" si="3288">SUM(B760)</f>
        <v>0</v>
      </c>
      <c r="C975" s="769">
        <f t="shared" si="3288"/>
        <v>0</v>
      </c>
      <c r="D975" s="769">
        <f t="shared" si="3288"/>
        <v>0</v>
      </c>
      <c r="E975" s="769">
        <f t="shared" si="3288"/>
        <v>0</v>
      </c>
      <c r="F975" s="769">
        <f t="shared" si="3288"/>
        <v>0</v>
      </c>
      <c r="G975" s="769">
        <f t="shared" si="3288"/>
        <v>0</v>
      </c>
      <c r="H975" s="769">
        <f t="shared" si="3288"/>
        <v>0</v>
      </c>
      <c r="I975" s="769">
        <f t="shared" si="3288"/>
        <v>0</v>
      </c>
      <c r="J975" s="769">
        <f t="shared" si="3288"/>
        <v>0</v>
      </c>
      <c r="K975" s="769">
        <f t="shared" si="3288"/>
        <v>5400</v>
      </c>
      <c r="L975" s="769">
        <f t="shared" si="3288"/>
        <v>0</v>
      </c>
      <c r="M975" s="769">
        <f t="shared" si="3288"/>
        <v>0</v>
      </c>
      <c r="N975" s="769"/>
      <c r="O975" s="769"/>
      <c r="P975" s="769"/>
      <c r="Q975" s="769"/>
      <c r="R975" s="769"/>
      <c r="S975" s="768"/>
      <c r="T975" s="769">
        <f t="shared" ref="T975:AE975" si="3289">SUM(T760)</f>
        <v>0</v>
      </c>
      <c r="U975" s="769">
        <f t="shared" si="3289"/>
        <v>0</v>
      </c>
      <c r="V975" s="769">
        <f t="shared" si="3289"/>
        <v>0</v>
      </c>
      <c r="W975" s="769">
        <f t="shared" si="3289"/>
        <v>0</v>
      </c>
      <c r="X975" s="769">
        <f t="shared" si="3289"/>
        <v>0</v>
      </c>
      <c r="Y975" s="769">
        <f t="shared" si="3289"/>
        <v>2400</v>
      </c>
      <c r="Z975" s="769">
        <f t="shared" si="3289"/>
        <v>0</v>
      </c>
      <c r="AA975" s="769">
        <f t="shared" si="3289"/>
        <v>0</v>
      </c>
      <c r="AB975" s="769">
        <f t="shared" si="3289"/>
        <v>0</v>
      </c>
      <c r="AC975" s="769">
        <f t="shared" si="3289"/>
        <v>0</v>
      </c>
      <c r="AD975" s="769">
        <f t="shared" si="3289"/>
        <v>0</v>
      </c>
      <c r="AE975" s="769">
        <f t="shared" si="3289"/>
        <v>0</v>
      </c>
      <c r="AF975" s="769"/>
      <c r="AG975" s="769"/>
      <c r="AH975" s="769"/>
      <c r="AI975" s="769"/>
      <c r="AJ975" s="769"/>
      <c r="AK975" s="768"/>
      <c r="AL975" s="769">
        <f t="shared" ref="AL975:AW975" si="3290">SUM(AL760)</f>
        <v>234000</v>
      </c>
      <c r="AM975" s="769">
        <f t="shared" si="3290"/>
        <v>126000</v>
      </c>
      <c r="AN975" s="769">
        <f t="shared" si="3290"/>
        <v>157560</v>
      </c>
      <c r="AO975" s="769">
        <f t="shared" si="3290"/>
        <v>165600</v>
      </c>
      <c r="AP975" s="769">
        <f t="shared" si="3290"/>
        <v>36600</v>
      </c>
      <c r="AQ975" s="769">
        <f t="shared" si="3290"/>
        <v>8520</v>
      </c>
      <c r="AR975" s="769">
        <f t="shared" si="3290"/>
        <v>30240</v>
      </c>
      <c r="AS975" s="769">
        <f t="shared" si="3290"/>
        <v>6000</v>
      </c>
      <c r="AT975" s="769">
        <f t="shared" si="3290"/>
        <v>0</v>
      </c>
      <c r="AU975" s="769">
        <f t="shared" si="3290"/>
        <v>0</v>
      </c>
      <c r="AV975" s="769">
        <f t="shared" si="3290"/>
        <v>14400</v>
      </c>
      <c r="AW975" s="769">
        <f t="shared" si="3290"/>
        <v>0</v>
      </c>
      <c r="AX975" s="769"/>
      <c r="AY975" s="769"/>
      <c r="AZ975" s="769"/>
      <c r="BA975" s="769"/>
      <c r="BB975" s="769"/>
      <c r="BC975" s="768"/>
      <c r="BD975" s="769">
        <f t="shared" ref="BD975:BO975" si="3291">SUM(BD760)</f>
        <v>0</v>
      </c>
      <c r="BE975" s="769">
        <f t="shared" si="3291"/>
        <v>0</v>
      </c>
      <c r="BF975" s="769">
        <f t="shared" si="3291"/>
        <v>0</v>
      </c>
      <c r="BG975" s="769">
        <f t="shared" si="3291"/>
        <v>0</v>
      </c>
      <c r="BH975" s="769">
        <f t="shared" si="3291"/>
        <v>0</v>
      </c>
      <c r="BI975" s="769">
        <f t="shared" si="3291"/>
        <v>0</v>
      </c>
      <c r="BJ975" s="769">
        <f t="shared" si="3291"/>
        <v>0</v>
      </c>
      <c r="BK975" s="769">
        <f t="shared" si="3291"/>
        <v>0</v>
      </c>
      <c r="BL975" s="769">
        <f t="shared" si="3291"/>
        <v>0</v>
      </c>
      <c r="BM975" s="769">
        <f t="shared" si="3291"/>
        <v>0</v>
      </c>
      <c r="BN975" s="769">
        <f t="shared" si="3291"/>
        <v>0</v>
      </c>
      <c r="BO975" s="769">
        <f t="shared" si="3291"/>
        <v>0</v>
      </c>
      <c r="BP975" s="769"/>
      <c r="BQ975" s="769"/>
      <c r="BR975" s="769"/>
      <c r="BS975" s="769"/>
      <c r="BT975" s="769"/>
      <c r="BU975" s="768"/>
      <c r="BV975" s="769">
        <f>SUM(BV760)</f>
        <v>0</v>
      </c>
      <c r="BW975" s="769">
        <f>SUM(BW760)</f>
        <v>0</v>
      </c>
      <c r="BX975" s="769">
        <f>SUM(BX760)</f>
        <v>8400</v>
      </c>
      <c r="BY975" s="769">
        <f>SUM(BY760)</f>
        <v>141600</v>
      </c>
      <c r="BZ975" s="578">
        <f>IF(DG975&lt;3,"",(SUM(B975:R975)-MIN(B975:R975)-MAX(B975:R975))/(DG975-2))</f>
        <v>0</v>
      </c>
      <c r="CA975" s="578">
        <f>IF(DH975&lt;3,"",(SUM(T975:AJ975)-MIN(T975:AJ975)-MAX(T975:AJ975))/(DH975-2))</f>
        <v>0</v>
      </c>
      <c r="CB975" s="578">
        <f>IF(DI975&lt;3,"",(SUM(AL975:BB975)-MIN(AL975:BB975)-MAX(AL975:BB975))/(DI975-2))</f>
        <v>54492</v>
      </c>
      <c r="CC975" s="578">
        <f>IF(DJ975&lt;3,"",(SUM(BD975:BT975)-MIN(BD975:BT975)-MAX(BD975:BT975))/(DJ975-2))</f>
        <v>0</v>
      </c>
      <c r="CD975" s="1069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070">
        <f t="shared" ref="CE975:CO975" si="3292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070">
        <f t="shared" si="3292"/>
        <v>0</v>
      </c>
      <c r="CG975" s="1070">
        <f t="shared" si="3292"/>
        <v>0</v>
      </c>
      <c r="CH975" s="1070">
        <f t="shared" si="3292"/>
        <v>0</v>
      </c>
      <c r="CI975" s="1071">
        <f t="shared" si="3292"/>
        <v>0</v>
      </c>
      <c r="CJ975" s="1071">
        <f t="shared" si="3292"/>
        <v>0</v>
      </c>
      <c r="CK975" s="1070">
        <f t="shared" si="3292"/>
        <v>0</v>
      </c>
      <c r="CL975" s="1070">
        <f t="shared" si="3292"/>
        <v>0</v>
      </c>
      <c r="CM975" s="1070">
        <f t="shared" si="3292"/>
        <v>0</v>
      </c>
      <c r="CN975" s="1070">
        <f t="shared" si="3292"/>
        <v>0</v>
      </c>
      <c r="CO975" s="1069">
        <f t="shared" si="3292"/>
        <v>0</v>
      </c>
      <c r="CP975" s="532" t="str">
        <f t="shared" ref="CP975:DF975" si="3293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33" t="str">
        <f t="shared" si="3293"/>
        <v/>
      </c>
      <c r="CR975" s="534" t="str">
        <f t="shared" si="3293"/>
        <v/>
      </c>
      <c r="CS975" s="534">
        <f t="shared" si="3293"/>
        <v>0</v>
      </c>
      <c r="CT975" s="534">
        <f t="shared" si="3293"/>
        <v>0</v>
      </c>
      <c r="CU975" s="534">
        <f t="shared" si="3293"/>
        <v>0</v>
      </c>
      <c r="CV975" s="534">
        <f t="shared" si="3293"/>
        <v>0</v>
      </c>
      <c r="CW975" s="535">
        <f t="shared" si="3293"/>
        <v>0</v>
      </c>
      <c r="CX975" s="535">
        <f t="shared" si="3293"/>
        <v>0</v>
      </c>
      <c r="CY975" s="535">
        <f t="shared" si="3293"/>
        <v>0</v>
      </c>
      <c r="CZ975" s="534">
        <f t="shared" si="3293"/>
        <v>0</v>
      </c>
      <c r="DA975" s="534">
        <f t="shared" si="3293"/>
        <v>0</v>
      </c>
      <c r="DB975" s="534">
        <f t="shared" si="3293"/>
        <v>0</v>
      </c>
      <c r="DC975" s="534">
        <f t="shared" si="3293"/>
        <v>0</v>
      </c>
      <c r="DD975" s="534">
        <f t="shared" si="3293"/>
        <v>0</v>
      </c>
      <c r="DE975" s="533" t="str">
        <f t="shared" si="3293"/>
        <v/>
      </c>
      <c r="DF975" s="532" t="str">
        <f t="shared" si="3293"/>
        <v/>
      </c>
      <c r="DG975" s="631">
        <f>COUNT(B975:R975)</f>
        <v>12</v>
      </c>
      <c r="DH975" s="96">
        <f>COUNT(T975:AJ975)</f>
        <v>12</v>
      </c>
      <c r="DI975" s="96">
        <f>COUNT(AL975:BB975)</f>
        <v>12</v>
      </c>
      <c r="DJ975" s="96">
        <f>COUNT(BD975:BT975)</f>
        <v>12</v>
      </c>
      <c r="DK975" s="467"/>
      <c r="DL975" s="599"/>
      <c r="DM975" s="599"/>
      <c r="DN975" s="599"/>
      <c r="DO975" s="599"/>
      <c r="DP975" s="599"/>
      <c r="DQ975" s="599"/>
      <c r="DR975" s="599"/>
      <c r="DS975" s="790"/>
      <c r="DT975" s="468"/>
    </row>
    <row r="976" spans="1:124" s="470" customFormat="1" ht="15.75" customHeight="1">
      <c r="A976" s="793" t="s">
        <v>666</v>
      </c>
      <c r="B976" s="768"/>
      <c r="C976" s="768"/>
      <c r="D976" s="768"/>
      <c r="E976" s="768"/>
      <c r="F976" s="768"/>
      <c r="G976" s="768"/>
      <c r="H976" s="768"/>
      <c r="I976" s="768"/>
      <c r="J976" s="768"/>
      <c r="K976" s="768"/>
      <c r="L976" s="768"/>
      <c r="M976" s="768"/>
      <c r="N976" s="768"/>
      <c r="O976" s="768"/>
      <c r="P976" s="768"/>
      <c r="Q976" s="768"/>
      <c r="R976" s="768"/>
      <c r="S976" s="754"/>
      <c r="T976" s="768"/>
      <c r="U976" s="768"/>
      <c r="V976" s="768"/>
      <c r="W976" s="768"/>
      <c r="X976" s="768"/>
      <c r="Y976" s="768"/>
      <c r="Z976" s="768"/>
      <c r="AA976" s="768"/>
      <c r="AB976" s="768"/>
      <c r="AC976" s="768"/>
      <c r="AD976" s="768"/>
      <c r="AE976" s="768"/>
      <c r="AF976" s="768"/>
      <c r="AG976" s="768"/>
      <c r="AH976" s="768"/>
      <c r="AI976" s="768"/>
      <c r="AJ976" s="768"/>
      <c r="AK976" s="754"/>
      <c r="AL976" s="768"/>
      <c r="AM976" s="768"/>
      <c r="AN976" s="768"/>
      <c r="AO976" s="768"/>
      <c r="AP976" s="768"/>
      <c r="AQ976" s="768"/>
      <c r="AR976" s="768"/>
      <c r="AS976" s="768"/>
      <c r="AT976" s="768"/>
      <c r="AU976" s="768"/>
      <c r="AV976" s="768"/>
      <c r="AW976" s="768"/>
      <c r="AX976" s="768"/>
      <c r="AY976" s="768"/>
      <c r="AZ976" s="768"/>
      <c r="BA976" s="768"/>
      <c r="BB976" s="768"/>
      <c r="BC976" s="754"/>
      <c r="BD976" s="768"/>
      <c r="BE976" s="768"/>
      <c r="BF976" s="768"/>
      <c r="BG976" s="768"/>
      <c r="BH976" s="768"/>
      <c r="BI976" s="768"/>
      <c r="BJ976" s="768"/>
      <c r="BK976" s="768"/>
      <c r="BL976" s="768"/>
      <c r="BM976" s="768"/>
      <c r="BN976" s="768"/>
      <c r="BO976" s="768"/>
      <c r="BP976" s="768"/>
      <c r="BQ976" s="768"/>
      <c r="BR976" s="768"/>
      <c r="BS976" s="768"/>
      <c r="BT976" s="768"/>
      <c r="BU976" s="754"/>
      <c r="BV976" s="768"/>
      <c r="BW976" s="768"/>
      <c r="BX976" s="768"/>
      <c r="BY976" s="768"/>
      <c r="BZ976" s="570"/>
      <c r="CA976" s="570"/>
      <c r="CB976" s="570"/>
      <c r="CC976" s="570"/>
      <c r="CD976" s="1085"/>
      <c r="CE976" s="1086"/>
      <c r="CF976" s="1086"/>
      <c r="CG976" s="1086"/>
      <c r="CH976" s="1086"/>
      <c r="CI976" s="1086"/>
      <c r="CJ976" s="1086"/>
      <c r="CK976" s="1086"/>
      <c r="CL976" s="1086"/>
      <c r="CM976" s="1086"/>
      <c r="CN976" s="1086"/>
      <c r="CO976" s="1085"/>
      <c r="CP976" s="614"/>
      <c r="CQ976" s="614"/>
      <c r="CR976" s="614"/>
      <c r="CS976" s="614"/>
      <c r="CT976" s="614"/>
      <c r="CU976" s="614"/>
      <c r="CV976" s="614"/>
      <c r="CW976" s="614"/>
      <c r="CX976" s="614"/>
      <c r="CY976" s="614"/>
      <c r="CZ976" s="614"/>
      <c r="DA976" s="614"/>
      <c r="DB976" s="614"/>
      <c r="DC976" s="614"/>
      <c r="DD976" s="614"/>
      <c r="DE976" s="614"/>
      <c r="DF976" s="614"/>
      <c r="DG976" s="631"/>
      <c r="DH976" s="96"/>
      <c r="DI976" s="96"/>
      <c r="DJ976" s="96"/>
      <c r="DK976" s="467"/>
      <c r="DL976" s="468"/>
      <c r="DM976" s="468"/>
      <c r="DN976" s="468"/>
      <c r="DO976" s="468"/>
      <c r="DP976" s="468"/>
      <c r="DQ976" s="468"/>
      <c r="DR976" s="468"/>
      <c r="DS976" s="693"/>
      <c r="DT976" s="468"/>
    </row>
    <row r="977" spans="1:124" s="470" customFormat="1" ht="15.75" customHeight="1">
      <c r="A977" s="598" t="s">
        <v>321</v>
      </c>
      <c r="B977" s="769">
        <f t="shared" ref="B977:M977" si="3294">SUM(B743)</f>
        <v>70560</v>
      </c>
      <c r="C977" s="769">
        <f t="shared" si="3294"/>
        <v>29280</v>
      </c>
      <c r="D977" s="769">
        <f t="shared" si="3294"/>
        <v>10560</v>
      </c>
      <c r="E977" s="769">
        <f t="shared" si="3294"/>
        <v>38280</v>
      </c>
      <c r="F977" s="769">
        <f t="shared" si="3294"/>
        <v>27600</v>
      </c>
      <c r="G977" s="769">
        <f t="shared" si="3294"/>
        <v>66480</v>
      </c>
      <c r="H977" s="769">
        <f t="shared" si="3294"/>
        <v>38640</v>
      </c>
      <c r="I977" s="769">
        <f t="shared" si="3294"/>
        <v>33600</v>
      </c>
      <c r="J977" s="769">
        <f t="shared" si="3294"/>
        <v>21360</v>
      </c>
      <c r="K977" s="769">
        <f t="shared" si="3294"/>
        <v>24720</v>
      </c>
      <c r="L977" s="769">
        <f t="shared" si="3294"/>
        <v>21360</v>
      </c>
      <c r="M977" s="769">
        <f t="shared" si="3294"/>
        <v>21360</v>
      </c>
      <c r="N977" s="769"/>
      <c r="O977" s="769"/>
      <c r="P977" s="769"/>
      <c r="Q977" s="769"/>
      <c r="R977" s="769"/>
      <c r="S977" s="768"/>
      <c r="T977" s="769">
        <f t="shared" ref="T977:AE977" si="3295">SUM(T743)</f>
        <v>21360</v>
      </c>
      <c r="U977" s="769">
        <f t="shared" si="3295"/>
        <v>29520</v>
      </c>
      <c r="V977" s="769">
        <f t="shared" si="3295"/>
        <v>0</v>
      </c>
      <c r="W977" s="769">
        <f t="shared" si="3295"/>
        <v>0</v>
      </c>
      <c r="X977" s="769">
        <f t="shared" si="3295"/>
        <v>20880</v>
      </c>
      <c r="Y977" s="769">
        <f t="shared" si="3295"/>
        <v>14640</v>
      </c>
      <c r="Z977" s="769">
        <f t="shared" si="3295"/>
        <v>8160</v>
      </c>
      <c r="AA977" s="769">
        <f t="shared" si="3295"/>
        <v>0</v>
      </c>
      <c r="AB977" s="769">
        <f t="shared" si="3295"/>
        <v>0</v>
      </c>
      <c r="AC977" s="769">
        <f t="shared" si="3295"/>
        <v>36000</v>
      </c>
      <c r="AD977" s="769">
        <f t="shared" si="3295"/>
        <v>0</v>
      </c>
      <c r="AE977" s="769">
        <f t="shared" si="3295"/>
        <v>0</v>
      </c>
      <c r="AF977" s="769"/>
      <c r="AG977" s="769"/>
      <c r="AH977" s="769"/>
      <c r="AI977" s="769"/>
      <c r="AJ977" s="769"/>
      <c r="AK977" s="768"/>
      <c r="AL977" s="769">
        <f t="shared" ref="AL977:AW977" si="3296">SUM(AL743)</f>
        <v>50640</v>
      </c>
      <c r="AM977" s="769">
        <f t="shared" si="3296"/>
        <v>144160</v>
      </c>
      <c r="AN977" s="769">
        <f t="shared" si="3296"/>
        <v>37680</v>
      </c>
      <c r="AO977" s="769">
        <f t="shared" si="3296"/>
        <v>93360</v>
      </c>
      <c r="AP977" s="769">
        <f t="shared" si="3296"/>
        <v>29520</v>
      </c>
      <c r="AQ977" s="769">
        <f t="shared" si="3296"/>
        <v>40080</v>
      </c>
      <c r="AR977" s="769">
        <f t="shared" si="3296"/>
        <v>48240</v>
      </c>
      <c r="AS977" s="769">
        <f t="shared" si="3296"/>
        <v>50880</v>
      </c>
      <c r="AT977" s="769">
        <f t="shared" si="3296"/>
        <v>48240</v>
      </c>
      <c r="AU977" s="769">
        <f t="shared" si="3296"/>
        <v>0</v>
      </c>
      <c r="AV977" s="769">
        <f t="shared" si="3296"/>
        <v>44160</v>
      </c>
      <c r="AW977" s="769">
        <f t="shared" si="3296"/>
        <v>0</v>
      </c>
      <c r="AX977" s="769"/>
      <c r="AY977" s="769"/>
      <c r="AZ977" s="769"/>
      <c r="BA977" s="769"/>
      <c r="BB977" s="769"/>
      <c r="BC977" s="768"/>
      <c r="BD977" s="769">
        <f t="shared" ref="BD977:BO977" si="3297">SUM(BD743)</f>
        <v>0</v>
      </c>
      <c r="BE977" s="769">
        <f t="shared" si="3297"/>
        <v>0</v>
      </c>
      <c r="BF977" s="769">
        <f t="shared" si="3297"/>
        <v>0</v>
      </c>
      <c r="BG977" s="769">
        <f t="shared" si="3297"/>
        <v>0</v>
      </c>
      <c r="BH977" s="769">
        <f t="shared" si="3297"/>
        <v>0</v>
      </c>
      <c r="BI977" s="769">
        <f t="shared" si="3297"/>
        <v>0</v>
      </c>
      <c r="BJ977" s="769">
        <f t="shared" si="3297"/>
        <v>0</v>
      </c>
      <c r="BK977" s="769">
        <f t="shared" si="3297"/>
        <v>0</v>
      </c>
      <c r="BL977" s="769">
        <f t="shared" si="3297"/>
        <v>0</v>
      </c>
      <c r="BM977" s="769">
        <f t="shared" si="3297"/>
        <v>0</v>
      </c>
      <c r="BN977" s="769">
        <f t="shared" si="3297"/>
        <v>0</v>
      </c>
      <c r="BO977" s="769">
        <f t="shared" si="3297"/>
        <v>0</v>
      </c>
      <c r="BP977" s="769"/>
      <c r="BQ977" s="769"/>
      <c r="BR977" s="769"/>
      <c r="BS977" s="769"/>
      <c r="BT977" s="769"/>
      <c r="BU977" s="768"/>
      <c r="BV977" s="769">
        <f>SUM(BV743)</f>
        <v>28320</v>
      </c>
      <c r="BW977" s="769">
        <f>SUM(BW743)</f>
        <v>28320</v>
      </c>
      <c r="BX977" s="769">
        <f>SUM(BX743)</f>
        <v>8520</v>
      </c>
      <c r="BY977" s="769">
        <f>SUM(BY743)</f>
        <v>8520</v>
      </c>
      <c r="BZ977" s="578">
        <f>IF(DG977&lt;3,"",(SUM(B977:R977)-MIN(B977:R977)-MAX(B977:R977))/(DG977-2))</f>
        <v>32268</v>
      </c>
      <c r="CA977" s="578">
        <f>IF(DH977&lt;3,"",(SUM(T977:AJ977)-MIN(T977:AJ977)-MAX(T977:AJ977))/(DH977-2))</f>
        <v>9456</v>
      </c>
      <c r="CB977" s="578">
        <f>IF(DI977&lt;3,"",(SUM(AL977:BB977)-MIN(AL977:BB977)-MAX(AL977:BB977))/(DI977-2))</f>
        <v>44280</v>
      </c>
      <c r="CC977" s="578">
        <f>IF(DJ977&lt;3,"",(SUM(BD977:BT977)-MIN(BD977:BT977)-MAX(BD977:BT977))/(DJ977-2))</f>
        <v>0</v>
      </c>
      <c r="CD977" s="1069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070">
        <f t="shared" ref="CE977:CO977" si="3298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070">
        <f t="shared" si="3298"/>
        <v>0</v>
      </c>
      <c r="CG977" s="1070">
        <f t="shared" si="3298"/>
        <v>0</v>
      </c>
      <c r="CH977" s="1070">
        <f t="shared" si="3298"/>
        <v>0</v>
      </c>
      <c r="CI977" s="1071">
        <f t="shared" si="3298"/>
        <v>0</v>
      </c>
      <c r="CJ977" s="1071">
        <f t="shared" si="3298"/>
        <v>0</v>
      </c>
      <c r="CK977" s="1070">
        <f t="shared" si="3298"/>
        <v>0</v>
      </c>
      <c r="CL977" s="1070">
        <f t="shared" si="3298"/>
        <v>0</v>
      </c>
      <c r="CM977" s="1070">
        <f t="shared" si="3298"/>
        <v>0</v>
      </c>
      <c r="CN977" s="1070">
        <f t="shared" si="3298"/>
        <v>0</v>
      </c>
      <c r="CO977" s="1069">
        <f t="shared" si="3298"/>
        <v>0</v>
      </c>
      <c r="CP977" s="532" t="str">
        <f t="shared" ref="CP977:DF977" si="3299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33" t="str">
        <f t="shared" si="3299"/>
        <v/>
      </c>
      <c r="CR977" s="534" t="str">
        <f t="shared" si="3299"/>
        <v/>
      </c>
      <c r="CS977" s="534">
        <f t="shared" si="3299"/>
        <v>0</v>
      </c>
      <c r="CT977" s="534">
        <f t="shared" si="3299"/>
        <v>0</v>
      </c>
      <c r="CU977" s="534">
        <f t="shared" si="3299"/>
        <v>0</v>
      </c>
      <c r="CV977" s="534">
        <f t="shared" si="3299"/>
        <v>0</v>
      </c>
      <c r="CW977" s="535">
        <f t="shared" si="3299"/>
        <v>0</v>
      </c>
      <c r="CX977" s="535">
        <f t="shared" si="3299"/>
        <v>0</v>
      </c>
      <c r="CY977" s="535">
        <f t="shared" si="3299"/>
        <v>0</v>
      </c>
      <c r="CZ977" s="534">
        <f t="shared" si="3299"/>
        <v>0</v>
      </c>
      <c r="DA977" s="534">
        <f t="shared" si="3299"/>
        <v>0</v>
      </c>
      <c r="DB977" s="534">
        <f t="shared" si="3299"/>
        <v>0</v>
      </c>
      <c r="DC977" s="534">
        <f t="shared" si="3299"/>
        <v>0</v>
      </c>
      <c r="DD977" s="534">
        <f t="shared" si="3299"/>
        <v>0</v>
      </c>
      <c r="DE977" s="533" t="str">
        <f t="shared" si="3299"/>
        <v/>
      </c>
      <c r="DF977" s="532" t="str">
        <f t="shared" si="3299"/>
        <v/>
      </c>
      <c r="DG977" s="631">
        <f>COUNT(B977:R977)</f>
        <v>12</v>
      </c>
      <c r="DH977" s="96">
        <f>COUNT(T977:AJ977)</f>
        <v>12</v>
      </c>
      <c r="DI977" s="96">
        <f>COUNT(AL977:BB977)</f>
        <v>12</v>
      </c>
      <c r="DJ977" s="96">
        <f>COUNT(BD977:BT977)</f>
        <v>12</v>
      </c>
      <c r="DK977" s="467"/>
      <c r="DL977" s="599"/>
      <c r="DM977" s="599"/>
      <c r="DN977" s="599"/>
      <c r="DO977" s="599"/>
      <c r="DP977" s="599"/>
      <c r="DQ977" s="599"/>
      <c r="DR977" s="599"/>
      <c r="DS977" s="790"/>
      <c r="DT977" s="468"/>
    </row>
    <row r="978" spans="1:124" s="470" customFormat="1" ht="15.75" customHeight="1">
      <c r="A978" s="777" t="s">
        <v>402</v>
      </c>
      <c r="B978" s="768"/>
      <c r="C978" s="768"/>
      <c r="D978" s="768"/>
      <c r="E978" s="768"/>
      <c r="F978" s="768"/>
      <c r="G978" s="768"/>
      <c r="H978" s="768"/>
      <c r="I978" s="768"/>
      <c r="J978" s="768"/>
      <c r="K978" s="768"/>
      <c r="L978" s="768"/>
      <c r="M978" s="768"/>
      <c r="N978" s="768"/>
      <c r="O978" s="768"/>
      <c r="P978" s="768"/>
      <c r="Q978" s="768"/>
      <c r="R978" s="768"/>
      <c r="S978" s="754"/>
      <c r="T978" s="768"/>
      <c r="U978" s="768"/>
      <c r="V978" s="768"/>
      <c r="W978" s="768"/>
      <c r="X978" s="768"/>
      <c r="Y978" s="768"/>
      <c r="Z978" s="768"/>
      <c r="AA978" s="768"/>
      <c r="AB978" s="768"/>
      <c r="AC978" s="768"/>
      <c r="AD978" s="768"/>
      <c r="AE978" s="768"/>
      <c r="AF978" s="768"/>
      <c r="AG978" s="768"/>
      <c r="AH978" s="768"/>
      <c r="AI978" s="768"/>
      <c r="AJ978" s="768"/>
      <c r="AK978" s="754"/>
      <c r="AL978" s="768"/>
      <c r="AM978" s="768"/>
      <c r="AN978" s="768"/>
      <c r="AO978" s="768"/>
      <c r="AP978" s="768"/>
      <c r="AQ978" s="768"/>
      <c r="AR978" s="768"/>
      <c r="AS978" s="768"/>
      <c r="AT978" s="768"/>
      <c r="AU978" s="768"/>
      <c r="AV978" s="768"/>
      <c r="AW978" s="768"/>
      <c r="AX978" s="768"/>
      <c r="AY978" s="768"/>
      <c r="AZ978" s="768"/>
      <c r="BA978" s="768"/>
      <c r="BB978" s="768"/>
      <c r="BC978" s="754"/>
      <c r="BD978" s="768"/>
      <c r="BE978" s="768"/>
      <c r="BF978" s="768"/>
      <c r="BG978" s="768"/>
      <c r="BH978" s="768"/>
      <c r="BI978" s="768"/>
      <c r="BJ978" s="768"/>
      <c r="BK978" s="768"/>
      <c r="BL978" s="768"/>
      <c r="BM978" s="768"/>
      <c r="BN978" s="768"/>
      <c r="BO978" s="768"/>
      <c r="BP978" s="768"/>
      <c r="BQ978" s="768"/>
      <c r="BR978" s="768"/>
      <c r="BS978" s="768"/>
      <c r="BT978" s="768"/>
      <c r="BU978" s="754"/>
      <c r="BV978" s="768"/>
      <c r="BW978" s="768"/>
      <c r="BX978" s="768"/>
      <c r="BY978" s="768"/>
      <c r="BZ978" s="570"/>
      <c r="CA978" s="570"/>
      <c r="CB978" s="570"/>
      <c r="CC978" s="570"/>
      <c r="CD978" s="1085"/>
      <c r="CE978" s="1086"/>
      <c r="CF978" s="1086"/>
      <c r="CG978" s="1086"/>
      <c r="CH978" s="1086"/>
      <c r="CI978" s="1086"/>
      <c r="CJ978" s="1086"/>
      <c r="CK978" s="1086"/>
      <c r="CL978" s="1086"/>
      <c r="CM978" s="1086"/>
      <c r="CN978" s="1086"/>
      <c r="CO978" s="1085"/>
      <c r="CP978" s="614"/>
      <c r="CQ978" s="614"/>
      <c r="CR978" s="614"/>
      <c r="CS978" s="614"/>
      <c r="CT978" s="614"/>
      <c r="CU978" s="614"/>
      <c r="CV978" s="614"/>
      <c r="CW978" s="614"/>
      <c r="CX978" s="614"/>
      <c r="CY978" s="614"/>
      <c r="CZ978" s="614"/>
      <c r="DA978" s="614"/>
      <c r="DB978" s="614"/>
      <c r="DC978" s="614"/>
      <c r="DD978" s="614"/>
      <c r="DE978" s="614"/>
      <c r="DF978" s="614"/>
      <c r="DG978" s="631"/>
      <c r="DH978" s="96"/>
      <c r="DI978" s="96"/>
      <c r="DJ978" s="96"/>
      <c r="DK978" s="467"/>
      <c r="DL978" s="468"/>
      <c r="DM978" s="468"/>
      <c r="DN978" s="468"/>
      <c r="DO978" s="468"/>
      <c r="DP978" s="468"/>
      <c r="DQ978" s="468"/>
      <c r="DR978" s="468"/>
      <c r="DS978" s="693"/>
      <c r="DT978" s="468"/>
    </row>
    <row r="979" spans="1:124" s="470" customFormat="1" ht="15.75" customHeight="1">
      <c r="A979" s="598" t="s">
        <v>403</v>
      </c>
      <c r="B979" s="769">
        <f t="shared" ref="B979:M979" si="3300">SUM(B749)</f>
        <v>0</v>
      </c>
      <c r="C979" s="769">
        <f t="shared" si="3300"/>
        <v>7776</v>
      </c>
      <c r="D979" s="769">
        <f t="shared" si="3300"/>
        <v>5184</v>
      </c>
      <c r="E979" s="769">
        <f t="shared" si="3300"/>
        <v>7776</v>
      </c>
      <c r="F979" s="769">
        <f t="shared" si="3300"/>
        <v>16224</v>
      </c>
      <c r="G979" s="769">
        <f t="shared" si="3300"/>
        <v>0</v>
      </c>
      <c r="H979" s="769">
        <f t="shared" si="3300"/>
        <v>0</v>
      </c>
      <c r="I979" s="769">
        <f t="shared" si="3300"/>
        <v>0</v>
      </c>
      <c r="J979" s="769">
        <f t="shared" si="3300"/>
        <v>0</v>
      </c>
      <c r="K979" s="769">
        <f t="shared" si="3300"/>
        <v>0</v>
      </c>
      <c r="L979" s="769">
        <f t="shared" si="3300"/>
        <v>7200</v>
      </c>
      <c r="M979" s="769">
        <f t="shared" si="3300"/>
        <v>12384</v>
      </c>
      <c r="N979" s="769"/>
      <c r="O979" s="769"/>
      <c r="P979" s="769"/>
      <c r="Q979" s="769"/>
      <c r="R979" s="769"/>
      <c r="S979" s="768"/>
      <c r="T979" s="769">
        <f t="shared" ref="T979:AE979" si="3301">SUM(T749)</f>
        <v>0</v>
      </c>
      <c r="U979" s="769">
        <f t="shared" si="3301"/>
        <v>0</v>
      </c>
      <c r="V979" s="769">
        <f t="shared" si="3301"/>
        <v>0</v>
      </c>
      <c r="W979" s="769">
        <f t="shared" si="3301"/>
        <v>0</v>
      </c>
      <c r="X979" s="769">
        <f t="shared" si="3301"/>
        <v>0</v>
      </c>
      <c r="Y979" s="769">
        <f t="shared" si="3301"/>
        <v>1248</v>
      </c>
      <c r="Z979" s="769">
        <f t="shared" si="3301"/>
        <v>0</v>
      </c>
      <c r="AA979" s="769">
        <f t="shared" si="3301"/>
        <v>0</v>
      </c>
      <c r="AB979" s="769">
        <f t="shared" si="3301"/>
        <v>0</v>
      </c>
      <c r="AC979" s="769">
        <f t="shared" si="3301"/>
        <v>0</v>
      </c>
      <c r="AD979" s="769">
        <f t="shared" si="3301"/>
        <v>0</v>
      </c>
      <c r="AE979" s="769">
        <f t="shared" si="3301"/>
        <v>0</v>
      </c>
      <c r="AF979" s="769"/>
      <c r="AG979" s="769"/>
      <c r="AH979" s="769"/>
      <c r="AI979" s="769"/>
      <c r="AJ979" s="769"/>
      <c r="AK979" s="768"/>
      <c r="AL979" s="769">
        <f t="shared" ref="AL979:AW979" si="3302">SUM(AL749)</f>
        <v>0</v>
      </c>
      <c r="AM979" s="769">
        <f t="shared" si="3302"/>
        <v>0</v>
      </c>
      <c r="AN979" s="769">
        <f t="shared" si="3302"/>
        <v>0</v>
      </c>
      <c r="AO979" s="769">
        <f t="shared" si="3302"/>
        <v>0</v>
      </c>
      <c r="AP979" s="769">
        <f t="shared" si="3302"/>
        <v>29400</v>
      </c>
      <c r="AQ979" s="769">
        <f t="shared" si="3302"/>
        <v>7200</v>
      </c>
      <c r="AR979" s="769">
        <f t="shared" si="3302"/>
        <v>0</v>
      </c>
      <c r="AS979" s="769">
        <f t="shared" si="3302"/>
        <v>0</v>
      </c>
      <c r="AT979" s="769">
        <f t="shared" si="3302"/>
        <v>0</v>
      </c>
      <c r="AU979" s="769">
        <f t="shared" si="3302"/>
        <v>0</v>
      </c>
      <c r="AV979" s="769">
        <f t="shared" si="3302"/>
        <v>0</v>
      </c>
      <c r="AW979" s="769">
        <f t="shared" si="3302"/>
        <v>0</v>
      </c>
      <c r="AX979" s="769"/>
      <c r="AY979" s="769"/>
      <c r="AZ979" s="769"/>
      <c r="BA979" s="769"/>
      <c r="BB979" s="769"/>
      <c r="BC979" s="768"/>
      <c r="BD979" s="769">
        <f t="shared" ref="BD979:BO979" si="3303">SUM(BD749)</f>
        <v>0</v>
      </c>
      <c r="BE979" s="769">
        <f t="shared" si="3303"/>
        <v>0</v>
      </c>
      <c r="BF979" s="769">
        <f t="shared" si="3303"/>
        <v>0</v>
      </c>
      <c r="BG979" s="769">
        <f t="shared" si="3303"/>
        <v>0</v>
      </c>
      <c r="BH979" s="769">
        <f t="shared" si="3303"/>
        <v>0</v>
      </c>
      <c r="BI979" s="769">
        <f t="shared" si="3303"/>
        <v>0</v>
      </c>
      <c r="BJ979" s="769">
        <f t="shared" si="3303"/>
        <v>0</v>
      </c>
      <c r="BK979" s="769">
        <f t="shared" si="3303"/>
        <v>0</v>
      </c>
      <c r="BL979" s="769">
        <f t="shared" si="3303"/>
        <v>0</v>
      </c>
      <c r="BM979" s="769">
        <f t="shared" si="3303"/>
        <v>0</v>
      </c>
      <c r="BN979" s="769">
        <f t="shared" si="3303"/>
        <v>0</v>
      </c>
      <c r="BO979" s="769">
        <f t="shared" si="3303"/>
        <v>0</v>
      </c>
      <c r="BP979" s="769"/>
      <c r="BQ979" s="769"/>
      <c r="BR979" s="769"/>
      <c r="BS979" s="769"/>
      <c r="BT979" s="769"/>
      <c r="BU979" s="768"/>
      <c r="BV979" s="769">
        <f>SUM(BV749)</f>
        <v>12480</v>
      </c>
      <c r="BW979" s="769">
        <f>SUM(BW749)</f>
        <v>0</v>
      </c>
      <c r="BX979" s="769">
        <f>SUM(BX749)</f>
        <v>0</v>
      </c>
      <c r="BY979" s="769">
        <f>SUM(BY749)</f>
        <v>0</v>
      </c>
      <c r="BZ979" s="578">
        <f>IF(DG979&lt;3,"",(SUM(B979:R979)-MIN(B979:R979)-MAX(B979:R979))/(DG979-2))</f>
        <v>4032</v>
      </c>
      <c r="CA979" s="578">
        <f>IF(DH979&lt;3,"",(SUM(T979:AJ979)-MIN(T979:AJ979)-MAX(T979:AJ979))/(DH979-2))</f>
        <v>0</v>
      </c>
      <c r="CB979" s="578">
        <f>IF(DI979&lt;3,"",(SUM(AL979:BB979)-MIN(AL979:BB979)-MAX(AL979:BB979))/(DI979-2))</f>
        <v>720</v>
      </c>
      <c r="CC979" s="578">
        <f>IF(DJ979&lt;3,"",(SUM(BD979:BT979)-MIN(BD979:BT979)-MAX(BD979:BT979))/(DJ979-2))</f>
        <v>0</v>
      </c>
      <c r="CD979" s="1069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070">
        <f t="shared" ref="CE979:CO979" si="3304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070">
        <f t="shared" si="3304"/>
        <v>0</v>
      </c>
      <c r="CG979" s="1070">
        <f t="shared" si="3304"/>
        <v>0</v>
      </c>
      <c r="CH979" s="1070">
        <f t="shared" si="3304"/>
        <v>0</v>
      </c>
      <c r="CI979" s="1071">
        <f t="shared" si="3304"/>
        <v>0</v>
      </c>
      <c r="CJ979" s="1071">
        <f t="shared" si="3304"/>
        <v>0</v>
      </c>
      <c r="CK979" s="1070">
        <f t="shared" si="3304"/>
        <v>0</v>
      </c>
      <c r="CL979" s="1070">
        <f t="shared" si="3304"/>
        <v>0</v>
      </c>
      <c r="CM979" s="1070">
        <f t="shared" si="3304"/>
        <v>0</v>
      </c>
      <c r="CN979" s="1070">
        <f t="shared" si="3304"/>
        <v>0</v>
      </c>
      <c r="CO979" s="1069">
        <f t="shared" si="3304"/>
        <v>0</v>
      </c>
      <c r="CP979" s="532" t="str">
        <f t="shared" ref="CP979:DF979" si="3305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33" t="str">
        <f t="shared" si="3305"/>
        <v/>
      </c>
      <c r="CR979" s="534" t="str">
        <f t="shared" si="3305"/>
        <v/>
      </c>
      <c r="CS979" s="534">
        <f t="shared" si="3305"/>
        <v>0</v>
      </c>
      <c r="CT979" s="534">
        <f t="shared" si="3305"/>
        <v>0</v>
      </c>
      <c r="CU979" s="534">
        <f t="shared" si="3305"/>
        <v>0</v>
      </c>
      <c r="CV979" s="534">
        <f t="shared" si="3305"/>
        <v>0</v>
      </c>
      <c r="CW979" s="535">
        <f t="shared" si="3305"/>
        <v>0</v>
      </c>
      <c r="CX979" s="535">
        <f t="shared" si="3305"/>
        <v>0</v>
      </c>
      <c r="CY979" s="535">
        <f t="shared" si="3305"/>
        <v>0</v>
      </c>
      <c r="CZ979" s="534">
        <f t="shared" si="3305"/>
        <v>0</v>
      </c>
      <c r="DA979" s="534">
        <f t="shared" si="3305"/>
        <v>0</v>
      </c>
      <c r="DB979" s="534">
        <f t="shared" si="3305"/>
        <v>0</v>
      </c>
      <c r="DC979" s="534">
        <f t="shared" si="3305"/>
        <v>0</v>
      </c>
      <c r="DD979" s="534">
        <f t="shared" si="3305"/>
        <v>0</v>
      </c>
      <c r="DE979" s="533" t="str">
        <f t="shared" si="3305"/>
        <v/>
      </c>
      <c r="DF979" s="532" t="str">
        <f t="shared" si="3305"/>
        <v/>
      </c>
      <c r="DG979" s="631">
        <f>COUNT(B979:R979)</f>
        <v>12</v>
      </c>
      <c r="DH979" s="96">
        <f>COUNT(T979:AJ979)</f>
        <v>12</v>
      </c>
      <c r="DI979" s="96">
        <f>COUNT(AL979:BB979)</f>
        <v>12</v>
      </c>
      <c r="DJ979" s="96">
        <f>COUNT(BD979:BT979)</f>
        <v>12</v>
      </c>
      <c r="DK979" s="467"/>
      <c r="DL979" s="599"/>
      <c r="DM979" s="599"/>
      <c r="DN979" s="599"/>
      <c r="DO979" s="599"/>
      <c r="DP979" s="599"/>
      <c r="DQ979" s="599"/>
      <c r="DR979" s="599"/>
      <c r="DS979" s="790"/>
      <c r="DT979" s="468"/>
    </row>
    <row r="980" spans="1:124" s="470" customFormat="1" ht="15.75" customHeight="1">
      <c r="A980" s="777" t="s">
        <v>404</v>
      </c>
      <c r="B980" s="768"/>
      <c r="C980" s="768"/>
      <c r="D980" s="768"/>
      <c r="E980" s="768"/>
      <c r="F980" s="768"/>
      <c r="G980" s="768"/>
      <c r="H980" s="768"/>
      <c r="I980" s="768"/>
      <c r="J980" s="768"/>
      <c r="K980" s="768"/>
      <c r="L980" s="768"/>
      <c r="M980" s="768"/>
      <c r="N980" s="768"/>
      <c r="O980" s="768"/>
      <c r="P980" s="768"/>
      <c r="Q980" s="768"/>
      <c r="R980" s="768"/>
      <c r="S980" s="754"/>
      <c r="T980" s="768"/>
      <c r="U980" s="768"/>
      <c r="V980" s="768"/>
      <c r="W980" s="768"/>
      <c r="X980" s="768"/>
      <c r="Y980" s="768"/>
      <c r="Z980" s="768"/>
      <c r="AA980" s="768"/>
      <c r="AB980" s="768"/>
      <c r="AC980" s="768"/>
      <c r="AD980" s="768"/>
      <c r="AE980" s="768"/>
      <c r="AF980" s="768"/>
      <c r="AG980" s="768"/>
      <c r="AH980" s="768"/>
      <c r="AI980" s="768"/>
      <c r="AJ980" s="768"/>
      <c r="AK980" s="754"/>
      <c r="AL980" s="768"/>
      <c r="AM980" s="768"/>
      <c r="AN980" s="768"/>
      <c r="AO980" s="768"/>
      <c r="AP980" s="768"/>
      <c r="AQ980" s="768"/>
      <c r="AR980" s="768"/>
      <c r="AS980" s="768"/>
      <c r="AT980" s="768"/>
      <c r="AU980" s="768"/>
      <c r="AV980" s="768"/>
      <c r="AW980" s="768"/>
      <c r="AX980" s="768"/>
      <c r="AY980" s="768"/>
      <c r="AZ980" s="768"/>
      <c r="BA980" s="768"/>
      <c r="BB980" s="768"/>
      <c r="BC980" s="754"/>
      <c r="BD980" s="768"/>
      <c r="BE980" s="768"/>
      <c r="BF980" s="768"/>
      <c r="BG980" s="768"/>
      <c r="BH980" s="768"/>
      <c r="BI980" s="768"/>
      <c r="BJ980" s="768"/>
      <c r="BK980" s="768"/>
      <c r="BL980" s="768"/>
      <c r="BM980" s="768"/>
      <c r="BN980" s="768"/>
      <c r="BO980" s="768"/>
      <c r="BP980" s="768"/>
      <c r="BQ980" s="768"/>
      <c r="BR980" s="768"/>
      <c r="BS980" s="768"/>
      <c r="BT980" s="768"/>
      <c r="BU980" s="754"/>
      <c r="BV980" s="768"/>
      <c r="BW980" s="768"/>
      <c r="BX980" s="768"/>
      <c r="BY980" s="768"/>
      <c r="BZ980" s="783"/>
      <c r="CA980" s="783"/>
      <c r="CB980" s="783"/>
      <c r="CC980" s="783"/>
      <c r="CD980" s="1075"/>
      <c r="CE980" s="1076"/>
      <c r="CF980" s="1076"/>
      <c r="CG980" s="1076"/>
      <c r="CH980" s="1076"/>
      <c r="CI980" s="1076"/>
      <c r="CJ980" s="1076"/>
      <c r="CK980" s="1076"/>
      <c r="CL980" s="1076"/>
      <c r="CM980" s="1076"/>
      <c r="CN980" s="1076"/>
      <c r="CO980" s="1075"/>
      <c r="CP980" s="598"/>
      <c r="CQ980" s="188"/>
      <c r="CR980" s="188"/>
      <c r="CS980" s="188"/>
      <c r="CT980" s="188"/>
      <c r="CU980" s="188"/>
      <c r="CV980" s="598"/>
      <c r="CW980" s="598"/>
      <c r="CX980" s="598"/>
      <c r="CY980" s="598"/>
      <c r="CZ980" s="598"/>
      <c r="DA980" s="598"/>
      <c r="DB980" s="598"/>
      <c r="DC980" s="598"/>
      <c r="DD980" s="598"/>
      <c r="DE980" s="598"/>
      <c r="DF980" s="598"/>
      <c r="DG980" s="466"/>
      <c r="DH980" s="190"/>
      <c r="DI980" s="190"/>
      <c r="DJ980" s="190"/>
      <c r="DK980" s="467"/>
      <c r="DL980" s="468"/>
      <c r="DM980" s="468"/>
      <c r="DN980" s="468"/>
      <c r="DO980" s="468"/>
      <c r="DP980" s="468"/>
      <c r="DQ980" s="468"/>
      <c r="DR980" s="468"/>
      <c r="DS980" s="693"/>
      <c r="DT980" s="468"/>
    </row>
    <row r="981" spans="1:124" s="470" customFormat="1" ht="15.75" customHeight="1">
      <c r="A981" s="598" t="str">
        <f>A761</f>
        <v>Gifts/social support:  Old Age grant</v>
      </c>
      <c r="B981" s="769">
        <f t="shared" ref="B981:M981" si="3306">SUM(B765)</f>
        <v>0</v>
      </c>
      <c r="C981" s="769">
        <f t="shared" si="3306"/>
        <v>0</v>
      </c>
      <c r="D981" s="769">
        <f t="shared" si="3306"/>
        <v>0</v>
      </c>
      <c r="E981" s="769">
        <f t="shared" si="3306"/>
        <v>0</v>
      </c>
      <c r="F981" s="769">
        <f t="shared" si="3306"/>
        <v>0</v>
      </c>
      <c r="G981" s="769">
        <f t="shared" si="3306"/>
        <v>0</v>
      </c>
      <c r="H981" s="769">
        <f t="shared" si="3306"/>
        <v>0</v>
      </c>
      <c r="I981" s="769">
        <f t="shared" si="3306"/>
        <v>0</v>
      </c>
      <c r="J981" s="769">
        <f t="shared" si="3306"/>
        <v>0</v>
      </c>
      <c r="K981" s="769">
        <f t="shared" si="3306"/>
        <v>0</v>
      </c>
      <c r="L981" s="769">
        <f t="shared" si="3306"/>
        <v>0</v>
      </c>
      <c r="M981" s="769">
        <f t="shared" si="3306"/>
        <v>0</v>
      </c>
      <c r="N981" s="769"/>
      <c r="O981" s="769"/>
      <c r="P981" s="769"/>
      <c r="Q981" s="769"/>
      <c r="R981" s="769"/>
      <c r="S981" s="768"/>
      <c r="T981" s="769">
        <f t="shared" ref="T981:AE981" si="3307">SUM(T765)</f>
        <v>0</v>
      </c>
      <c r="U981" s="769">
        <f t="shared" si="3307"/>
        <v>0</v>
      </c>
      <c r="V981" s="769">
        <f t="shared" si="3307"/>
        <v>0</v>
      </c>
      <c r="W981" s="769">
        <f t="shared" si="3307"/>
        <v>0</v>
      </c>
      <c r="X981" s="769">
        <f t="shared" si="3307"/>
        <v>0</v>
      </c>
      <c r="Y981" s="769">
        <f t="shared" si="3307"/>
        <v>0</v>
      </c>
      <c r="Z981" s="769">
        <f t="shared" si="3307"/>
        <v>0</v>
      </c>
      <c r="AA981" s="769">
        <f t="shared" si="3307"/>
        <v>0</v>
      </c>
      <c r="AB981" s="769">
        <f t="shared" si="3307"/>
        <v>0</v>
      </c>
      <c r="AC981" s="769">
        <f t="shared" si="3307"/>
        <v>0</v>
      </c>
      <c r="AD981" s="769">
        <f t="shared" si="3307"/>
        <v>0</v>
      </c>
      <c r="AE981" s="769">
        <f t="shared" si="3307"/>
        <v>0</v>
      </c>
      <c r="AF981" s="769"/>
      <c r="AG981" s="769"/>
      <c r="AH981" s="769"/>
      <c r="AI981" s="769"/>
      <c r="AJ981" s="769"/>
      <c r="AK981" s="768"/>
      <c r="AL981" s="769">
        <f t="shared" ref="AL981:AW981" si="3308">SUM(AL765)</f>
        <v>0</v>
      </c>
      <c r="AM981" s="769">
        <f t="shared" si="3308"/>
        <v>0</v>
      </c>
      <c r="AN981" s="769">
        <f t="shared" si="3308"/>
        <v>0</v>
      </c>
      <c r="AO981" s="769">
        <f t="shared" si="3308"/>
        <v>0</v>
      </c>
      <c r="AP981" s="769">
        <f t="shared" si="3308"/>
        <v>0</v>
      </c>
      <c r="AQ981" s="769">
        <f t="shared" si="3308"/>
        <v>0</v>
      </c>
      <c r="AR981" s="769">
        <f t="shared" si="3308"/>
        <v>0</v>
      </c>
      <c r="AS981" s="769">
        <f t="shared" si="3308"/>
        <v>0</v>
      </c>
      <c r="AT981" s="769">
        <f t="shared" si="3308"/>
        <v>0</v>
      </c>
      <c r="AU981" s="769">
        <f t="shared" si="3308"/>
        <v>0</v>
      </c>
      <c r="AV981" s="769">
        <f t="shared" si="3308"/>
        <v>0</v>
      </c>
      <c r="AW981" s="769">
        <f t="shared" si="3308"/>
        <v>0</v>
      </c>
      <c r="AX981" s="769"/>
      <c r="AY981" s="769"/>
      <c r="AZ981" s="769"/>
      <c r="BA981" s="769"/>
      <c r="BB981" s="769"/>
      <c r="BC981" s="768"/>
      <c r="BD981" s="769">
        <f t="shared" ref="BD981:BO981" si="3309">SUM(BD765)</f>
        <v>0</v>
      </c>
      <c r="BE981" s="769">
        <f t="shared" si="3309"/>
        <v>0</v>
      </c>
      <c r="BF981" s="769">
        <f t="shared" si="3309"/>
        <v>0</v>
      </c>
      <c r="BG981" s="769">
        <f t="shared" si="3309"/>
        <v>0</v>
      </c>
      <c r="BH981" s="769">
        <f t="shared" si="3309"/>
        <v>0</v>
      </c>
      <c r="BI981" s="769">
        <f t="shared" si="3309"/>
        <v>0</v>
      </c>
      <c r="BJ981" s="769">
        <f t="shared" si="3309"/>
        <v>0</v>
      </c>
      <c r="BK981" s="769">
        <f t="shared" si="3309"/>
        <v>0</v>
      </c>
      <c r="BL981" s="769">
        <f t="shared" si="3309"/>
        <v>0</v>
      </c>
      <c r="BM981" s="769">
        <f t="shared" si="3309"/>
        <v>0</v>
      </c>
      <c r="BN981" s="769">
        <f t="shared" si="3309"/>
        <v>0</v>
      </c>
      <c r="BO981" s="769">
        <f t="shared" si="3309"/>
        <v>0</v>
      </c>
      <c r="BP981" s="769"/>
      <c r="BQ981" s="769"/>
      <c r="BR981" s="769"/>
      <c r="BS981" s="769"/>
      <c r="BT981" s="769"/>
      <c r="BU981" s="768"/>
      <c r="BV981" s="769">
        <f>SUM(BV765)</f>
        <v>0</v>
      </c>
      <c r="BW981" s="769">
        <f>SUM(BW765)</f>
        <v>0</v>
      </c>
      <c r="BX981" s="769">
        <f>SUM(BX765)</f>
        <v>0</v>
      </c>
      <c r="BY981" s="769">
        <f>SUM(BY765)</f>
        <v>0</v>
      </c>
      <c r="BZ981" s="578">
        <f>IF(DG981&lt;3,"",(SUM(B981:R981)-MIN(B981:R981)-MAX(B981:R981))/(DG981-2))</f>
        <v>0</v>
      </c>
      <c r="CA981" s="578">
        <f>IF(DH981&lt;3,"",(SUM(T981:AJ981)-MIN(T981:AJ981)-MAX(T981:AJ981))/(DH981-2))</f>
        <v>0</v>
      </c>
      <c r="CB981" s="578">
        <f>IF(DI981&lt;3,"",(SUM(AL981:BB981)-MIN(AL981:BB981)-MAX(AL981:BB981))/(DI981-2))</f>
        <v>0</v>
      </c>
      <c r="CC981" s="578">
        <f>IF(DJ981&lt;3,"",(SUM(BD981:BT981)-MIN(BD981:BT981)-MAX(BD981:BT981))/(DJ981-2))</f>
        <v>0</v>
      </c>
      <c r="CD981" s="1069">
        <f t="shared" ref="CD981:CO981" si="3310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070">
        <f t="shared" si="3310"/>
        <v>0</v>
      </c>
      <c r="CF981" s="1070">
        <f t="shared" si="3310"/>
        <v>0</v>
      </c>
      <c r="CG981" s="1070">
        <f t="shared" si="3310"/>
        <v>0</v>
      </c>
      <c r="CH981" s="1070">
        <f t="shared" si="3310"/>
        <v>0</v>
      </c>
      <c r="CI981" s="1071">
        <f t="shared" si="3310"/>
        <v>0</v>
      </c>
      <c r="CJ981" s="1071">
        <f t="shared" si="3310"/>
        <v>0</v>
      </c>
      <c r="CK981" s="1070">
        <f t="shared" si="3310"/>
        <v>0</v>
      </c>
      <c r="CL981" s="1070">
        <f t="shared" si="3310"/>
        <v>0</v>
      </c>
      <c r="CM981" s="1070">
        <f t="shared" si="3310"/>
        <v>0</v>
      </c>
      <c r="CN981" s="1070">
        <f t="shared" si="3310"/>
        <v>0</v>
      </c>
      <c r="CO981" s="1069">
        <f t="shared" si="3310"/>
        <v>0</v>
      </c>
      <c r="CP981" s="532" t="str">
        <f t="shared" ref="CP981:CY983" si="3311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33" t="str">
        <f t="shared" si="3311"/>
        <v/>
      </c>
      <c r="CR981" s="534" t="str">
        <f t="shared" si="3311"/>
        <v/>
      </c>
      <c r="CS981" s="534">
        <f t="shared" si="3311"/>
        <v>0</v>
      </c>
      <c r="CT981" s="534">
        <f t="shared" si="3311"/>
        <v>0</v>
      </c>
      <c r="CU981" s="534">
        <f t="shared" si="3311"/>
        <v>0</v>
      </c>
      <c r="CV981" s="534">
        <f t="shared" si="3311"/>
        <v>0</v>
      </c>
      <c r="CW981" s="535">
        <f t="shared" si="3311"/>
        <v>0</v>
      </c>
      <c r="CX981" s="535">
        <f t="shared" si="3311"/>
        <v>0</v>
      </c>
      <c r="CY981" s="535">
        <f t="shared" si="3311"/>
        <v>0</v>
      </c>
      <c r="CZ981" s="534">
        <f t="shared" ref="CZ981:DF983" si="3312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34">
        <f t="shared" si="3312"/>
        <v>0</v>
      </c>
      <c r="DB981" s="534">
        <f t="shared" si="3312"/>
        <v>0</v>
      </c>
      <c r="DC981" s="534">
        <f t="shared" si="3312"/>
        <v>0</v>
      </c>
      <c r="DD981" s="534">
        <f t="shared" si="3312"/>
        <v>0</v>
      </c>
      <c r="DE981" s="533" t="str">
        <f t="shared" si="3312"/>
        <v/>
      </c>
      <c r="DF981" s="532" t="str">
        <f t="shared" si="3312"/>
        <v/>
      </c>
      <c r="DG981" s="631">
        <f>COUNT(B981:R981)</f>
        <v>12</v>
      </c>
      <c r="DH981" s="96">
        <f>COUNT(T981:AJ981)</f>
        <v>12</v>
      </c>
      <c r="DI981" s="96">
        <f>COUNT(AL981:BB981)</f>
        <v>12</v>
      </c>
      <c r="DJ981" s="96">
        <f>COUNT(BD981:BT981)</f>
        <v>12</v>
      </c>
      <c r="DK981" s="467"/>
      <c r="DL981" s="599"/>
      <c r="DM981" s="599"/>
      <c r="DN981" s="599"/>
      <c r="DO981" s="599"/>
      <c r="DP981" s="599"/>
      <c r="DQ981" s="599"/>
      <c r="DR981" s="599"/>
      <c r="DS981" s="790"/>
      <c r="DT981" s="468"/>
    </row>
    <row r="982" spans="1:124" s="470" customFormat="1" ht="15.75" customHeight="1">
      <c r="A982" s="778" t="str">
        <f>A766</f>
        <v>Other income: e.g. Credit (cotton loans) / Stokvel</v>
      </c>
      <c r="B982" s="769">
        <f t="shared" ref="B982:M982" si="3313">SUM(B770)</f>
        <v>0</v>
      </c>
      <c r="C982" s="769">
        <f t="shared" si="3313"/>
        <v>0</v>
      </c>
      <c r="D982" s="769">
        <f t="shared" si="3313"/>
        <v>0</v>
      </c>
      <c r="E982" s="769">
        <f t="shared" si="3313"/>
        <v>0</v>
      </c>
      <c r="F982" s="769">
        <f t="shared" si="3313"/>
        <v>0</v>
      </c>
      <c r="G982" s="769">
        <f t="shared" si="3313"/>
        <v>0</v>
      </c>
      <c r="H982" s="769">
        <f t="shared" si="3313"/>
        <v>0</v>
      </c>
      <c r="I982" s="769">
        <f t="shared" si="3313"/>
        <v>0</v>
      </c>
      <c r="J982" s="769">
        <f t="shared" si="3313"/>
        <v>0</v>
      </c>
      <c r="K982" s="769">
        <f t="shared" si="3313"/>
        <v>0</v>
      </c>
      <c r="L982" s="769">
        <f t="shared" si="3313"/>
        <v>0</v>
      </c>
      <c r="M982" s="769">
        <f t="shared" si="3313"/>
        <v>0</v>
      </c>
      <c r="N982" s="769"/>
      <c r="O982" s="769"/>
      <c r="P982" s="769"/>
      <c r="Q982" s="769"/>
      <c r="R982" s="769"/>
      <c r="S982" s="768"/>
      <c r="T982" s="769">
        <f t="shared" ref="T982:AE982" si="3314">SUM(T770)</f>
        <v>0</v>
      </c>
      <c r="U982" s="769">
        <f t="shared" si="3314"/>
        <v>0</v>
      </c>
      <c r="V982" s="769">
        <f t="shared" si="3314"/>
        <v>0</v>
      </c>
      <c r="W982" s="769">
        <f t="shared" si="3314"/>
        <v>0</v>
      </c>
      <c r="X982" s="769">
        <f t="shared" si="3314"/>
        <v>0</v>
      </c>
      <c r="Y982" s="769">
        <f t="shared" si="3314"/>
        <v>0</v>
      </c>
      <c r="Z982" s="769">
        <f t="shared" si="3314"/>
        <v>0</v>
      </c>
      <c r="AA982" s="769">
        <f t="shared" si="3314"/>
        <v>0</v>
      </c>
      <c r="AB982" s="769">
        <f t="shared" si="3314"/>
        <v>0</v>
      </c>
      <c r="AC982" s="769">
        <f t="shared" si="3314"/>
        <v>0</v>
      </c>
      <c r="AD982" s="769">
        <f t="shared" si="3314"/>
        <v>0</v>
      </c>
      <c r="AE982" s="769">
        <f t="shared" si="3314"/>
        <v>0</v>
      </c>
      <c r="AF982" s="769"/>
      <c r="AG982" s="769"/>
      <c r="AH982" s="769"/>
      <c r="AI982" s="769"/>
      <c r="AJ982" s="769"/>
      <c r="AK982" s="768"/>
      <c r="AL982" s="769">
        <f t="shared" ref="AL982:AW982" si="3315">SUM(AL770)</f>
        <v>0</v>
      </c>
      <c r="AM982" s="769">
        <f t="shared" si="3315"/>
        <v>0</v>
      </c>
      <c r="AN982" s="769">
        <f t="shared" si="3315"/>
        <v>0</v>
      </c>
      <c r="AO982" s="769">
        <f t="shared" si="3315"/>
        <v>0</v>
      </c>
      <c r="AP982" s="769">
        <f t="shared" si="3315"/>
        <v>0</v>
      </c>
      <c r="AQ982" s="769">
        <f t="shared" si="3315"/>
        <v>3600</v>
      </c>
      <c r="AR982" s="769">
        <f t="shared" si="3315"/>
        <v>0</v>
      </c>
      <c r="AS982" s="769">
        <f t="shared" si="3315"/>
        <v>0</v>
      </c>
      <c r="AT982" s="769">
        <f t="shared" si="3315"/>
        <v>0</v>
      </c>
      <c r="AU982" s="769">
        <f t="shared" si="3315"/>
        <v>0</v>
      </c>
      <c r="AV982" s="769">
        <f t="shared" si="3315"/>
        <v>0</v>
      </c>
      <c r="AW982" s="769">
        <f t="shared" si="3315"/>
        <v>0</v>
      </c>
      <c r="AX982" s="769"/>
      <c r="AY982" s="769"/>
      <c r="AZ982" s="769"/>
      <c r="BA982" s="769"/>
      <c r="BB982" s="769"/>
      <c r="BC982" s="768"/>
      <c r="BD982" s="769">
        <f t="shared" ref="BD982:BO982" si="3316">SUM(BD770)</f>
        <v>0</v>
      </c>
      <c r="BE982" s="769">
        <f t="shared" si="3316"/>
        <v>0</v>
      </c>
      <c r="BF982" s="769">
        <f t="shared" si="3316"/>
        <v>0</v>
      </c>
      <c r="BG982" s="769">
        <f t="shared" si="3316"/>
        <v>0</v>
      </c>
      <c r="BH982" s="769">
        <f t="shared" si="3316"/>
        <v>0</v>
      </c>
      <c r="BI982" s="769">
        <f t="shared" si="3316"/>
        <v>0</v>
      </c>
      <c r="BJ982" s="769">
        <f t="shared" si="3316"/>
        <v>0</v>
      </c>
      <c r="BK982" s="769">
        <f t="shared" si="3316"/>
        <v>0</v>
      </c>
      <c r="BL982" s="769">
        <f t="shared" si="3316"/>
        <v>24000</v>
      </c>
      <c r="BM982" s="769">
        <f t="shared" si="3316"/>
        <v>0</v>
      </c>
      <c r="BN982" s="769">
        <f t="shared" si="3316"/>
        <v>0</v>
      </c>
      <c r="BO982" s="769">
        <f t="shared" si="3316"/>
        <v>0</v>
      </c>
      <c r="BP982" s="769"/>
      <c r="BQ982" s="769"/>
      <c r="BR982" s="769"/>
      <c r="BS982" s="769"/>
      <c r="BT982" s="769"/>
      <c r="BU982" s="768"/>
      <c r="BV982" s="769">
        <f>SUM(BV770)</f>
        <v>0</v>
      </c>
      <c r="BW982" s="769">
        <f>SUM(BW770)</f>
        <v>0</v>
      </c>
      <c r="BX982" s="769">
        <f>SUM(BX770)</f>
        <v>0</v>
      </c>
      <c r="BY982" s="769">
        <f>SUM(BY770)</f>
        <v>0</v>
      </c>
      <c r="BZ982" s="578">
        <f>IF(DG982&lt;3,"",(SUM(B982:R982)-MIN(B982:R982)-MAX(B982:R982))/(DG982-2))</f>
        <v>0</v>
      </c>
      <c r="CA982" s="578">
        <f>IF(DH982&lt;3,"",(SUM(T982:AJ982)-MIN(T982:AJ982)-MAX(T982:AJ982))/(DH982-2))</f>
        <v>0</v>
      </c>
      <c r="CB982" s="578">
        <f>IF(DI982&lt;3,"",(SUM(AL982:BB982)-MIN(AL982:BB982)-MAX(AL982:BB982))/(DI982-2))</f>
        <v>0</v>
      </c>
      <c r="CC982" s="578">
        <f>IF(DJ982&lt;3,"",(SUM(BD982:BT982)-MIN(BD982:BT982)-MAX(BD982:BT982))/(DJ982-2))</f>
        <v>0</v>
      </c>
      <c r="CD982" s="106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070">
        <f t="shared" ref="CE982:CO983" si="3317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070">
        <f t="shared" si="3317"/>
        <v>0</v>
      </c>
      <c r="CG982" s="1070">
        <f t="shared" si="3317"/>
        <v>0</v>
      </c>
      <c r="CH982" s="1070">
        <f t="shared" si="3317"/>
        <v>0</v>
      </c>
      <c r="CI982" s="1071">
        <f t="shared" si="3317"/>
        <v>0</v>
      </c>
      <c r="CJ982" s="1071">
        <f t="shared" si="3317"/>
        <v>0</v>
      </c>
      <c r="CK982" s="1070">
        <f t="shared" si="3317"/>
        <v>0</v>
      </c>
      <c r="CL982" s="1070">
        <f t="shared" si="3317"/>
        <v>0</v>
      </c>
      <c r="CM982" s="1070">
        <f t="shared" si="3317"/>
        <v>0</v>
      </c>
      <c r="CN982" s="1070">
        <f t="shared" si="3317"/>
        <v>0</v>
      </c>
      <c r="CO982" s="1069">
        <f t="shared" si="3317"/>
        <v>24000</v>
      </c>
      <c r="CP982" s="532" t="str">
        <f t="shared" si="3311"/>
        <v/>
      </c>
      <c r="CQ982" s="533" t="str">
        <f t="shared" si="3311"/>
        <v/>
      </c>
      <c r="CR982" s="534" t="str">
        <f t="shared" si="3311"/>
        <v/>
      </c>
      <c r="CS982" s="534">
        <f t="shared" si="3311"/>
        <v>0</v>
      </c>
      <c r="CT982" s="534">
        <f t="shared" si="3311"/>
        <v>0</v>
      </c>
      <c r="CU982" s="534">
        <f t="shared" si="3311"/>
        <v>0</v>
      </c>
      <c r="CV982" s="534">
        <f t="shared" si="3311"/>
        <v>0</v>
      </c>
      <c r="CW982" s="535">
        <f t="shared" si="3311"/>
        <v>0</v>
      </c>
      <c r="CX982" s="535">
        <f t="shared" si="3311"/>
        <v>0</v>
      </c>
      <c r="CY982" s="535">
        <f t="shared" si="3311"/>
        <v>0</v>
      </c>
      <c r="CZ982" s="534">
        <f t="shared" si="3312"/>
        <v>0</v>
      </c>
      <c r="DA982" s="534">
        <f t="shared" si="3312"/>
        <v>0</v>
      </c>
      <c r="DB982" s="534">
        <f t="shared" si="3312"/>
        <v>0</v>
      </c>
      <c r="DC982" s="534">
        <f t="shared" si="3312"/>
        <v>0</v>
      </c>
      <c r="DD982" s="534">
        <f t="shared" si="3312"/>
        <v>24000</v>
      </c>
      <c r="DE982" s="533" t="str">
        <f t="shared" si="3312"/>
        <v/>
      </c>
      <c r="DF982" s="532" t="str">
        <f t="shared" si="3312"/>
        <v/>
      </c>
      <c r="DG982" s="631">
        <f>COUNT(B982:R982)</f>
        <v>12</v>
      </c>
      <c r="DH982" s="96">
        <f>COUNT(T982:AJ982)</f>
        <v>12</v>
      </c>
      <c r="DI982" s="96">
        <f>COUNT(AL982:BB982)</f>
        <v>12</v>
      </c>
      <c r="DJ982" s="96">
        <f>COUNT(BD982:BT982)</f>
        <v>12</v>
      </c>
      <c r="DK982" s="467"/>
      <c r="DL982" s="599"/>
      <c r="DM982" s="599"/>
      <c r="DN982" s="599"/>
      <c r="DO982" s="599"/>
      <c r="DP982" s="599"/>
      <c r="DQ982" s="599"/>
      <c r="DR982" s="599"/>
      <c r="DS982" s="790"/>
      <c r="DT982" s="468"/>
    </row>
    <row r="983" spans="1:124" s="470" customFormat="1" ht="15.75" customHeight="1">
      <c r="A983" s="778" t="str">
        <f>$A$725</f>
        <v>Remittances: no. times per year</v>
      </c>
      <c r="B983" s="769">
        <f t="shared" ref="B983:M983" si="3318">SUM(B727)</f>
        <v>0</v>
      </c>
      <c r="C983" s="769">
        <f t="shared" si="3318"/>
        <v>0</v>
      </c>
      <c r="D983" s="769">
        <f t="shared" si="3318"/>
        <v>0</v>
      </c>
      <c r="E983" s="769">
        <f t="shared" si="3318"/>
        <v>4800</v>
      </c>
      <c r="F983" s="769">
        <f t="shared" si="3318"/>
        <v>1000</v>
      </c>
      <c r="G983" s="769">
        <f t="shared" si="3318"/>
        <v>0</v>
      </c>
      <c r="H983" s="769">
        <f t="shared" si="3318"/>
        <v>0</v>
      </c>
      <c r="I983" s="769">
        <f t="shared" si="3318"/>
        <v>1000</v>
      </c>
      <c r="J983" s="769">
        <f t="shared" si="3318"/>
        <v>600</v>
      </c>
      <c r="K983" s="769">
        <f t="shared" si="3318"/>
        <v>2400</v>
      </c>
      <c r="L983" s="769">
        <f t="shared" si="3318"/>
        <v>0</v>
      </c>
      <c r="M983" s="769">
        <f t="shared" si="3318"/>
        <v>0</v>
      </c>
      <c r="N983" s="769"/>
      <c r="O983" s="769"/>
      <c r="P983" s="769"/>
      <c r="Q983" s="769"/>
      <c r="R983" s="769"/>
      <c r="S983" s="768"/>
      <c r="T983" s="769">
        <f t="shared" ref="T983:AE983" si="3319">SUM(T727)</f>
        <v>0</v>
      </c>
      <c r="U983" s="769">
        <f t="shared" si="3319"/>
        <v>0</v>
      </c>
      <c r="V983" s="769">
        <f t="shared" si="3319"/>
        <v>0</v>
      </c>
      <c r="W983" s="769">
        <f t="shared" si="3319"/>
        <v>0</v>
      </c>
      <c r="X983" s="769">
        <f t="shared" si="3319"/>
        <v>0</v>
      </c>
      <c r="Y983" s="769">
        <f t="shared" si="3319"/>
        <v>0</v>
      </c>
      <c r="Z983" s="769">
        <f t="shared" si="3319"/>
        <v>0</v>
      </c>
      <c r="AA983" s="769">
        <f t="shared" si="3319"/>
        <v>0</v>
      </c>
      <c r="AB983" s="769">
        <f t="shared" si="3319"/>
        <v>0</v>
      </c>
      <c r="AC983" s="769">
        <f t="shared" si="3319"/>
        <v>0</v>
      </c>
      <c r="AD983" s="769">
        <f t="shared" si="3319"/>
        <v>0</v>
      </c>
      <c r="AE983" s="769">
        <f t="shared" si="3319"/>
        <v>0</v>
      </c>
      <c r="AF983" s="769"/>
      <c r="AG983" s="769"/>
      <c r="AH983" s="769"/>
      <c r="AI983" s="769"/>
      <c r="AJ983" s="769"/>
      <c r="AK983" s="768"/>
      <c r="AL983" s="769">
        <f t="shared" ref="AL983:AW983" si="3320">SUM(AL727)</f>
        <v>3000</v>
      </c>
      <c r="AM983" s="769">
        <f t="shared" si="3320"/>
        <v>1600</v>
      </c>
      <c r="AN983" s="769">
        <f t="shared" si="3320"/>
        <v>500</v>
      </c>
      <c r="AO983" s="769">
        <f t="shared" si="3320"/>
        <v>2000</v>
      </c>
      <c r="AP983" s="769">
        <f t="shared" si="3320"/>
        <v>1800</v>
      </c>
      <c r="AQ983" s="769">
        <f t="shared" si="3320"/>
        <v>3600</v>
      </c>
      <c r="AR983" s="769">
        <f t="shared" si="3320"/>
        <v>0</v>
      </c>
      <c r="AS983" s="769">
        <f t="shared" si="3320"/>
        <v>12000</v>
      </c>
      <c r="AT983" s="769">
        <f t="shared" si="3320"/>
        <v>0</v>
      </c>
      <c r="AU983" s="769">
        <f t="shared" si="3320"/>
        <v>0</v>
      </c>
      <c r="AV983" s="769">
        <f t="shared" si="3320"/>
        <v>0</v>
      </c>
      <c r="AW983" s="769">
        <f t="shared" si="3320"/>
        <v>0</v>
      </c>
      <c r="AX983" s="769"/>
      <c r="AY983" s="769"/>
      <c r="AZ983" s="769"/>
      <c r="BA983" s="769"/>
      <c r="BB983" s="769"/>
      <c r="BC983" s="768"/>
      <c r="BD983" s="769">
        <f t="shared" ref="BD983:BO983" si="3321">SUM(BD727)</f>
        <v>9600</v>
      </c>
      <c r="BE983" s="769">
        <f t="shared" si="3321"/>
        <v>4500</v>
      </c>
      <c r="BF983" s="769">
        <f t="shared" si="3321"/>
        <v>0</v>
      </c>
      <c r="BG983" s="769">
        <f t="shared" si="3321"/>
        <v>1000</v>
      </c>
      <c r="BH983" s="769">
        <f t="shared" si="3321"/>
        <v>0</v>
      </c>
      <c r="BI983" s="769">
        <f t="shared" si="3321"/>
        <v>0</v>
      </c>
      <c r="BJ983" s="769">
        <f t="shared" si="3321"/>
        <v>0</v>
      </c>
      <c r="BK983" s="769">
        <f t="shared" si="3321"/>
        <v>6000</v>
      </c>
      <c r="BL983" s="769">
        <f t="shared" si="3321"/>
        <v>0</v>
      </c>
      <c r="BM983" s="769">
        <f t="shared" si="3321"/>
        <v>0</v>
      </c>
      <c r="BN983" s="769">
        <f t="shared" si="3321"/>
        <v>0</v>
      </c>
      <c r="BO983" s="769">
        <f t="shared" si="3321"/>
        <v>1000</v>
      </c>
      <c r="BP983" s="769"/>
      <c r="BQ983" s="769"/>
      <c r="BR983" s="769"/>
      <c r="BS983" s="769"/>
      <c r="BT983" s="769"/>
      <c r="BU983" s="768"/>
      <c r="BV983" s="769">
        <f>SUM(BV727)</f>
        <v>1000</v>
      </c>
      <c r="BW983" s="769">
        <f>SUM(BW727)</f>
        <v>0</v>
      </c>
      <c r="BX983" s="769">
        <f>SUM(BX727)</f>
        <v>1000</v>
      </c>
      <c r="BY983" s="769">
        <f>SUM(BY727)</f>
        <v>1500</v>
      </c>
      <c r="BZ983" s="578">
        <f>IF(DG983&lt;3,"",(SUM(B983:R983)-MIN(B983:R983)-MAX(B983:R983))/(DG983-2))</f>
        <v>500</v>
      </c>
      <c r="CA983" s="578">
        <f>IF(DH983&lt;3,"",(SUM(T983:AJ983)-MIN(T983:AJ983)-MAX(T983:AJ983))/(DH983-2))</f>
        <v>0</v>
      </c>
      <c r="CB983" s="578">
        <f>IF(DI983&lt;3,"",(SUM(AL983:BB983)-MIN(AL983:BB983)-MAX(AL983:BB983))/(DI983-2))</f>
        <v>1250</v>
      </c>
      <c r="CC983" s="578">
        <f>IF(DJ983&lt;3,"",(SUM(BD983:BT983)-MIN(BD983:BT983)-MAX(BD983:BT983))/(DJ983-2))</f>
        <v>1250</v>
      </c>
      <c r="CD983" s="1069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070">
        <f t="shared" si="3317"/>
        <v>0</v>
      </c>
      <c r="CF983" s="1070">
        <f t="shared" si="3317"/>
        <v>0</v>
      </c>
      <c r="CG983" s="1070">
        <f t="shared" si="3317"/>
        <v>0</v>
      </c>
      <c r="CH983" s="1070">
        <f t="shared" si="3317"/>
        <v>0</v>
      </c>
      <c r="CI983" s="1071">
        <f t="shared" si="3317"/>
        <v>0</v>
      </c>
      <c r="CJ983" s="1071">
        <f t="shared" si="3317"/>
        <v>0</v>
      </c>
      <c r="CK983" s="1070">
        <f t="shared" si="3317"/>
        <v>1000</v>
      </c>
      <c r="CL983" s="1070">
        <f t="shared" si="3317"/>
        <v>1000</v>
      </c>
      <c r="CM983" s="1070">
        <f t="shared" si="3317"/>
        <v>4500</v>
      </c>
      <c r="CN983" s="1070">
        <f t="shared" si="3317"/>
        <v>6000</v>
      </c>
      <c r="CO983" s="1069">
        <f t="shared" si="3317"/>
        <v>9600</v>
      </c>
      <c r="CP983" s="532" t="str">
        <f t="shared" si="3311"/>
        <v/>
      </c>
      <c r="CQ983" s="533" t="str">
        <f t="shared" si="3311"/>
        <v/>
      </c>
      <c r="CR983" s="534" t="str">
        <f t="shared" si="3311"/>
        <v/>
      </c>
      <c r="CS983" s="534">
        <f t="shared" si="3311"/>
        <v>0</v>
      </c>
      <c r="CT983" s="534">
        <f t="shared" si="3311"/>
        <v>0</v>
      </c>
      <c r="CU983" s="534">
        <f t="shared" si="3311"/>
        <v>0</v>
      </c>
      <c r="CV983" s="534">
        <f t="shared" si="3311"/>
        <v>0</v>
      </c>
      <c r="CW983" s="535">
        <f t="shared" si="3311"/>
        <v>0</v>
      </c>
      <c r="CX983" s="535">
        <f t="shared" si="3311"/>
        <v>0</v>
      </c>
      <c r="CY983" s="535">
        <f t="shared" si="3311"/>
        <v>0</v>
      </c>
      <c r="CZ983" s="534">
        <f t="shared" si="3312"/>
        <v>1000</v>
      </c>
      <c r="DA983" s="534">
        <f t="shared" si="3312"/>
        <v>1000</v>
      </c>
      <c r="DB983" s="534">
        <f t="shared" si="3312"/>
        <v>4500</v>
      </c>
      <c r="DC983" s="534">
        <f t="shared" si="3312"/>
        <v>6000</v>
      </c>
      <c r="DD983" s="534">
        <f t="shared" si="3312"/>
        <v>9600</v>
      </c>
      <c r="DE983" s="533" t="str">
        <f t="shared" si="3312"/>
        <v/>
      </c>
      <c r="DF983" s="532" t="str">
        <f t="shared" si="3312"/>
        <v/>
      </c>
      <c r="DG983" s="631">
        <f>COUNT(B983:R983)</f>
        <v>12</v>
      </c>
      <c r="DH983" s="96">
        <f>COUNT(T983:AJ983)</f>
        <v>12</v>
      </c>
      <c r="DI983" s="96">
        <f>COUNT(AL983:BB983)</f>
        <v>12</v>
      </c>
      <c r="DJ983" s="96">
        <f>COUNT(BD983:BT983)</f>
        <v>12</v>
      </c>
      <c r="DK983" s="467"/>
      <c r="DL983" s="599"/>
      <c r="DM983" s="599"/>
      <c r="DN983" s="599"/>
      <c r="DO983" s="599"/>
      <c r="DP983" s="599"/>
      <c r="DQ983" s="599"/>
      <c r="DR983" s="599"/>
      <c r="DS983" s="790"/>
      <c r="DT983" s="468"/>
    </row>
    <row r="984" spans="1:124" s="470" customFormat="1" ht="15.75" customHeight="1">
      <c r="A984" s="598"/>
      <c r="B984" s="768"/>
      <c r="C984" s="768"/>
      <c r="D984" s="768"/>
      <c r="E984" s="768"/>
      <c r="F984" s="768"/>
      <c r="G984" s="768"/>
      <c r="H984" s="768"/>
      <c r="I984" s="768"/>
      <c r="J984" s="768"/>
      <c r="K984" s="768"/>
      <c r="L984" s="768"/>
      <c r="M984" s="768"/>
      <c r="N984" s="768"/>
      <c r="O984" s="768"/>
      <c r="P984" s="768"/>
      <c r="Q984" s="768"/>
      <c r="R984" s="768"/>
      <c r="S984" s="754"/>
      <c r="T984" s="768"/>
      <c r="U984" s="768"/>
      <c r="V984" s="768"/>
      <c r="W984" s="768"/>
      <c r="X984" s="768"/>
      <c r="Y984" s="768"/>
      <c r="Z984" s="768"/>
      <c r="AA984" s="768"/>
      <c r="AB984" s="768"/>
      <c r="AC984" s="768"/>
      <c r="AD984" s="768"/>
      <c r="AE984" s="768"/>
      <c r="AF984" s="768"/>
      <c r="AG984" s="768"/>
      <c r="AH984" s="768"/>
      <c r="AI984" s="768"/>
      <c r="AJ984" s="768"/>
      <c r="AK984" s="754"/>
      <c r="AL984" s="768"/>
      <c r="AM984" s="768"/>
      <c r="AN984" s="768"/>
      <c r="AO984" s="768"/>
      <c r="AP984" s="768"/>
      <c r="AQ984" s="768"/>
      <c r="AR984" s="768"/>
      <c r="AS984" s="768"/>
      <c r="AT984" s="768"/>
      <c r="AU984" s="768"/>
      <c r="AV984" s="768"/>
      <c r="AW984" s="768"/>
      <c r="AX984" s="768"/>
      <c r="AY984" s="768"/>
      <c r="AZ984" s="768"/>
      <c r="BA984" s="768"/>
      <c r="BB984" s="768"/>
      <c r="BC984" s="754"/>
      <c r="BD984" s="768"/>
      <c r="BE984" s="768"/>
      <c r="BF984" s="768"/>
      <c r="BG984" s="768"/>
      <c r="BH984" s="768"/>
      <c r="BI984" s="768"/>
      <c r="BJ984" s="768"/>
      <c r="BK984" s="768"/>
      <c r="BL984" s="768"/>
      <c r="BM984" s="768"/>
      <c r="BN984" s="768"/>
      <c r="BO984" s="768"/>
      <c r="BP984" s="768"/>
      <c r="BQ984" s="768"/>
      <c r="BR984" s="768"/>
      <c r="BS984" s="768"/>
      <c r="BT984" s="768"/>
      <c r="BU984" s="754"/>
      <c r="BV984" s="768"/>
      <c r="BW984" s="768"/>
      <c r="BX984" s="768"/>
      <c r="BY984" s="768"/>
      <c r="BZ984" s="783"/>
      <c r="CA984" s="783"/>
      <c r="CB984" s="783"/>
      <c r="CC984" s="783"/>
      <c r="CD984" s="1075"/>
      <c r="CE984" s="1076"/>
      <c r="CF984" s="1076"/>
      <c r="CG984" s="1076"/>
      <c r="CH984" s="1076"/>
      <c r="CI984" s="1076"/>
      <c r="CJ984" s="1076"/>
      <c r="CK984" s="1076"/>
      <c r="CL984" s="1076"/>
      <c r="CM984" s="1076"/>
      <c r="CN984" s="1076"/>
      <c r="CO984" s="1075"/>
      <c r="CP984" s="598"/>
      <c r="CQ984" s="188"/>
      <c r="CR984" s="188"/>
      <c r="CS984" s="188"/>
      <c r="CT984" s="188"/>
      <c r="CU984" s="188"/>
      <c r="CV984" s="598"/>
      <c r="CW984" s="598"/>
      <c r="CX984" s="598"/>
      <c r="CY984" s="598"/>
      <c r="CZ984" s="598"/>
      <c r="DA984" s="598"/>
      <c r="DB984" s="598"/>
      <c r="DC984" s="598"/>
      <c r="DD984" s="598"/>
      <c r="DE984" s="598"/>
      <c r="DF984" s="598"/>
      <c r="DG984" s="466"/>
      <c r="DH984" s="190"/>
      <c r="DI984" s="190"/>
      <c r="DJ984" s="190"/>
      <c r="DK984" s="467"/>
      <c r="DL984" s="468"/>
      <c r="DM984" s="468"/>
      <c r="DN984" s="468"/>
      <c r="DO984" s="468"/>
      <c r="DP984" s="468"/>
      <c r="DQ984" s="468"/>
      <c r="DR984" s="468"/>
      <c r="DS984" s="693"/>
      <c r="DT984" s="468"/>
    </row>
    <row r="985" spans="1:124" s="470" customFormat="1" ht="15.75" customHeight="1">
      <c r="A985" s="789" t="s">
        <v>75</v>
      </c>
      <c r="B985" s="769">
        <f t="shared" ref="B985:M985" si="3322">SUM(B904:B984)</f>
        <v>70560</v>
      </c>
      <c r="C985" s="769">
        <f t="shared" si="3322"/>
        <v>44306</v>
      </c>
      <c r="D985" s="769">
        <f t="shared" si="3322"/>
        <v>27782.400000000001</v>
      </c>
      <c r="E985" s="769">
        <f t="shared" si="3322"/>
        <v>64186</v>
      </c>
      <c r="F985" s="769">
        <f t="shared" si="3322"/>
        <v>71104</v>
      </c>
      <c r="G985" s="769">
        <f t="shared" si="3322"/>
        <v>84080</v>
      </c>
      <c r="H985" s="769">
        <f t="shared" si="3322"/>
        <v>38640</v>
      </c>
      <c r="I985" s="769">
        <f t="shared" si="3322"/>
        <v>45110</v>
      </c>
      <c r="J985" s="769">
        <f t="shared" si="3322"/>
        <v>51245</v>
      </c>
      <c r="K985" s="769">
        <f t="shared" si="3322"/>
        <v>40765</v>
      </c>
      <c r="L985" s="769">
        <f t="shared" si="3322"/>
        <v>38920</v>
      </c>
      <c r="M985" s="769">
        <f t="shared" si="3322"/>
        <v>42754</v>
      </c>
      <c r="N985" s="769"/>
      <c r="O985" s="769"/>
      <c r="P985" s="769"/>
      <c r="Q985" s="769"/>
      <c r="R985" s="769"/>
      <c r="S985" s="768"/>
      <c r="T985" s="769">
        <f t="shared" ref="T985:AE985" si="3323">SUM(T904:T984)</f>
        <v>36680</v>
      </c>
      <c r="U985" s="769">
        <f t="shared" si="3323"/>
        <v>29670</v>
      </c>
      <c r="V985" s="769">
        <f t="shared" si="3323"/>
        <v>30550</v>
      </c>
      <c r="W985" s="769">
        <f t="shared" si="3323"/>
        <v>18516</v>
      </c>
      <c r="X985" s="769">
        <f t="shared" si="3323"/>
        <v>26767</v>
      </c>
      <c r="Y985" s="769">
        <f t="shared" si="3323"/>
        <v>41540.800000000003</v>
      </c>
      <c r="Z985" s="769">
        <f t="shared" si="3323"/>
        <v>9543</v>
      </c>
      <c r="AA985" s="769">
        <f t="shared" si="3323"/>
        <v>10460</v>
      </c>
      <c r="AB985" s="769">
        <f t="shared" si="3323"/>
        <v>44695.6</v>
      </c>
      <c r="AC985" s="769">
        <f t="shared" si="3323"/>
        <v>54870</v>
      </c>
      <c r="AD985" s="769">
        <f t="shared" si="3323"/>
        <v>12190</v>
      </c>
      <c r="AE985" s="769">
        <f t="shared" si="3323"/>
        <v>23637</v>
      </c>
      <c r="AF985" s="769"/>
      <c r="AG985" s="769"/>
      <c r="AH985" s="769"/>
      <c r="AI985" s="769"/>
      <c r="AJ985" s="769"/>
      <c r="AK985" s="768"/>
      <c r="AL985" s="769">
        <f t="shared" ref="AL985:AW985" si="3324">SUM(AL904:AL984)</f>
        <v>350415</v>
      </c>
      <c r="AM985" s="769">
        <f t="shared" si="3324"/>
        <v>285580</v>
      </c>
      <c r="AN985" s="769">
        <f t="shared" si="3324"/>
        <v>230570</v>
      </c>
      <c r="AO985" s="769">
        <f t="shared" si="3324"/>
        <v>486160</v>
      </c>
      <c r="AP985" s="769">
        <f t="shared" si="3324"/>
        <v>177090</v>
      </c>
      <c r="AQ985" s="769">
        <f t="shared" si="3324"/>
        <v>881410</v>
      </c>
      <c r="AR985" s="769">
        <f t="shared" si="3324"/>
        <v>109780</v>
      </c>
      <c r="AS985" s="769">
        <f t="shared" si="3324"/>
        <v>93150</v>
      </c>
      <c r="AT985" s="769">
        <f t="shared" si="3324"/>
        <v>129250</v>
      </c>
      <c r="AU985" s="769">
        <f t="shared" si="3324"/>
        <v>96025</v>
      </c>
      <c r="AV985" s="769">
        <f t="shared" si="3324"/>
        <v>93800</v>
      </c>
      <c r="AW985" s="769">
        <f t="shared" si="3324"/>
        <v>166950</v>
      </c>
      <c r="AX985" s="769"/>
      <c r="AY985" s="769"/>
      <c r="AZ985" s="769"/>
      <c r="BA985" s="769"/>
      <c r="BB985" s="769"/>
      <c r="BC985" s="768"/>
      <c r="BD985" s="769">
        <f t="shared" ref="BD985:BO985" si="3325">SUM(BD904:BD984)</f>
        <v>155640</v>
      </c>
      <c r="BE985" s="769">
        <f t="shared" si="3325"/>
        <v>132085</v>
      </c>
      <c r="BF985" s="769">
        <f t="shared" si="3325"/>
        <v>30200</v>
      </c>
      <c r="BG985" s="769">
        <f t="shared" si="3325"/>
        <v>33710</v>
      </c>
      <c r="BH985" s="769">
        <f t="shared" si="3325"/>
        <v>0</v>
      </c>
      <c r="BI985" s="769">
        <f t="shared" si="3325"/>
        <v>417900</v>
      </c>
      <c r="BJ985" s="769">
        <f t="shared" si="3325"/>
        <v>162560</v>
      </c>
      <c r="BK985" s="769">
        <f t="shared" si="3325"/>
        <v>264725</v>
      </c>
      <c r="BL985" s="769">
        <f t="shared" si="3325"/>
        <v>469810</v>
      </c>
      <c r="BM985" s="769">
        <f t="shared" si="3325"/>
        <v>509440</v>
      </c>
      <c r="BN985" s="769">
        <f t="shared" si="3325"/>
        <v>145313</v>
      </c>
      <c r="BO985" s="769">
        <f t="shared" si="3325"/>
        <v>182032</v>
      </c>
      <c r="BP985" s="769"/>
      <c r="BQ985" s="769"/>
      <c r="BR985" s="769"/>
      <c r="BS985" s="769"/>
      <c r="BT985" s="769"/>
      <c r="BU985" s="768"/>
      <c r="BV985" s="769">
        <f>SUM(BV904:BV984)</f>
        <v>49401</v>
      </c>
      <c r="BW985" s="769">
        <f>SUM(BW904:BW984)</f>
        <v>49892.5</v>
      </c>
      <c r="BX985" s="769">
        <f>SUM(BX904:BX984)</f>
        <v>103505</v>
      </c>
      <c r="BY985" s="769">
        <f>SUM(BY904:BY984)</f>
        <v>299752</v>
      </c>
      <c r="BZ985" s="578">
        <f>IF(DG985&lt;3,"",(SUM(B985:R985)-MIN(B985:R985)-MAX(B985:R985))/(DG985-2))</f>
        <v>50759</v>
      </c>
      <c r="CA985" s="578">
        <f>IF(DH985&lt;3,"",(SUM(T985:AJ985)-MIN(T985:AJ985)-MAX(T985:AJ985))/(DH985-2))</f>
        <v>27470.640000000003</v>
      </c>
      <c r="CB985" s="578">
        <f>IF(DI985&lt;3,"",(SUM(AL985:BB985)-MIN(AL985:BB985)-MAX(AL985:BB985))/(DI985-2))</f>
        <v>212562</v>
      </c>
      <c r="CC985" s="578">
        <f>IF(DJ985&lt;3,"",(SUM(BD985:BT985)-MIN(BD985:BT985)-MAX(BD985:BT985))/(DJ985-2))</f>
        <v>199397.5</v>
      </c>
      <c r="CD985" s="1069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070">
        <f t="shared" ref="CE985:CO985" si="3326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30200</v>
      </c>
      <c r="CF985" s="1070">
        <f t="shared" si="3326"/>
        <v>33710</v>
      </c>
      <c r="CG985" s="1070">
        <f t="shared" si="3326"/>
        <v>132085</v>
      </c>
      <c r="CH985" s="1070">
        <f t="shared" si="3326"/>
        <v>145313</v>
      </c>
      <c r="CI985" s="1071">
        <f t="shared" si="3326"/>
        <v>155640</v>
      </c>
      <c r="CJ985" s="1071">
        <f t="shared" si="3326"/>
        <v>162560</v>
      </c>
      <c r="CK985" s="1070">
        <f t="shared" si="3326"/>
        <v>182032</v>
      </c>
      <c r="CL985" s="1070">
        <f t="shared" si="3326"/>
        <v>264725</v>
      </c>
      <c r="CM985" s="1070">
        <f t="shared" si="3326"/>
        <v>417900</v>
      </c>
      <c r="CN985" s="1070">
        <f t="shared" si="3326"/>
        <v>469810</v>
      </c>
      <c r="CO985" s="1069">
        <f t="shared" si="3326"/>
        <v>509440</v>
      </c>
      <c r="CP985" s="532" t="str">
        <f t="shared" ref="CP985:DF985" si="3327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33" t="str">
        <f t="shared" si="3327"/>
        <v/>
      </c>
      <c r="CR985" s="534" t="str">
        <f t="shared" si="3327"/>
        <v/>
      </c>
      <c r="CS985" s="534">
        <f t="shared" si="3327"/>
        <v>0</v>
      </c>
      <c r="CT985" s="534">
        <f t="shared" si="3327"/>
        <v>30200</v>
      </c>
      <c r="CU985" s="534">
        <f t="shared" si="3327"/>
        <v>33710</v>
      </c>
      <c r="CV985" s="534">
        <f t="shared" si="3327"/>
        <v>132085</v>
      </c>
      <c r="CW985" s="535">
        <f t="shared" si="3327"/>
        <v>145313</v>
      </c>
      <c r="CX985" s="535">
        <f t="shared" si="3327"/>
        <v>155640</v>
      </c>
      <c r="CY985" s="535">
        <f t="shared" si="3327"/>
        <v>162560</v>
      </c>
      <c r="CZ985" s="534">
        <f t="shared" si="3327"/>
        <v>182032</v>
      </c>
      <c r="DA985" s="534">
        <f t="shared" si="3327"/>
        <v>264725</v>
      </c>
      <c r="DB985" s="534">
        <f t="shared" si="3327"/>
        <v>417900</v>
      </c>
      <c r="DC985" s="534">
        <f t="shared" si="3327"/>
        <v>469810</v>
      </c>
      <c r="DD985" s="534">
        <f t="shared" si="3327"/>
        <v>509440</v>
      </c>
      <c r="DE985" s="533" t="str">
        <f t="shared" si="3327"/>
        <v/>
      </c>
      <c r="DF985" s="532" t="str">
        <f t="shared" si="3327"/>
        <v/>
      </c>
      <c r="DG985" s="631">
        <f>COUNT(B985:R985)</f>
        <v>12</v>
      </c>
      <c r="DH985" s="96">
        <f>COUNT(T985:AJ985)</f>
        <v>12</v>
      </c>
      <c r="DI985" s="96">
        <f>COUNT(AL985:BB985)</f>
        <v>12</v>
      </c>
      <c r="DJ985" s="96">
        <f>COUNT(BD985:BT985)</f>
        <v>12</v>
      </c>
      <c r="DK985" s="467"/>
      <c r="DL985" s="599"/>
      <c r="DM985" s="599"/>
      <c r="DN985" s="599"/>
      <c r="DO985" s="599"/>
      <c r="DP985" s="599"/>
      <c r="DQ985" s="599"/>
      <c r="DR985" s="599"/>
      <c r="DS985" s="790"/>
      <c r="DT985" s="468"/>
    </row>
    <row r="986" spans="1:124" s="470" customFormat="1" ht="15.75" customHeight="1">
      <c r="A986" s="792"/>
      <c r="B986" s="768"/>
      <c r="C986" s="768"/>
      <c r="D986" s="768"/>
      <c r="E986" s="768"/>
      <c r="F986" s="768"/>
      <c r="G986" s="768"/>
      <c r="H986" s="768"/>
      <c r="I986" s="768"/>
      <c r="J986" s="768"/>
      <c r="K986" s="768"/>
      <c r="L986" s="768"/>
      <c r="M986" s="768"/>
      <c r="N986" s="768"/>
      <c r="O986" s="768"/>
      <c r="P986" s="768"/>
      <c r="Q986" s="768"/>
      <c r="R986" s="768"/>
      <c r="S986" s="754"/>
      <c r="T986" s="768"/>
      <c r="U986" s="768"/>
      <c r="V986" s="768"/>
      <c r="W986" s="768"/>
      <c r="X986" s="768"/>
      <c r="Y986" s="768"/>
      <c r="Z986" s="768"/>
      <c r="AA986" s="768"/>
      <c r="AB986" s="768"/>
      <c r="AC986" s="768"/>
      <c r="AD986" s="768"/>
      <c r="AE986" s="768"/>
      <c r="AF986" s="768"/>
      <c r="AG986" s="768"/>
      <c r="AH986" s="768"/>
      <c r="AI986" s="768"/>
      <c r="AJ986" s="768"/>
      <c r="AK986" s="754"/>
      <c r="AL986" s="768"/>
      <c r="AM986" s="768"/>
      <c r="AN986" s="768"/>
      <c r="AO986" s="768"/>
      <c r="AP986" s="768"/>
      <c r="AQ986" s="768"/>
      <c r="AR986" s="768"/>
      <c r="AS986" s="768"/>
      <c r="AT986" s="768"/>
      <c r="AU986" s="768"/>
      <c r="AV986" s="768"/>
      <c r="AW986" s="768"/>
      <c r="AX986" s="768"/>
      <c r="AY986" s="768"/>
      <c r="AZ986" s="768"/>
      <c r="BA986" s="768"/>
      <c r="BB986" s="768"/>
      <c r="BC986" s="754"/>
      <c r="BD986" s="768"/>
      <c r="BE986" s="768"/>
      <c r="BF986" s="768"/>
      <c r="BG986" s="768"/>
      <c r="BH986" s="768"/>
      <c r="BI986" s="768"/>
      <c r="BJ986" s="768"/>
      <c r="BK986" s="768"/>
      <c r="BL986" s="768"/>
      <c r="BM986" s="768"/>
      <c r="BN986" s="768"/>
      <c r="BO986" s="768"/>
      <c r="BP986" s="768"/>
      <c r="BQ986" s="768"/>
      <c r="BR986" s="768"/>
      <c r="BS986" s="768"/>
      <c r="BT986" s="768"/>
      <c r="BU986" s="754"/>
      <c r="BV986" s="768"/>
      <c r="BW986" s="768"/>
      <c r="BX986" s="768"/>
      <c r="BY986" s="768"/>
      <c r="BZ986" s="783"/>
      <c r="CA986" s="783"/>
      <c r="CB986" s="783"/>
      <c r="CC986" s="783"/>
      <c r="CD986" s="1075"/>
      <c r="CE986" s="1076"/>
      <c r="CF986" s="1076"/>
      <c r="CG986" s="1076"/>
      <c r="CH986" s="1076"/>
      <c r="CI986" s="1076"/>
      <c r="CJ986" s="1076"/>
      <c r="CK986" s="1076"/>
      <c r="CL986" s="1076"/>
      <c r="CM986" s="1076"/>
      <c r="CN986" s="1076"/>
      <c r="CO986" s="1075"/>
      <c r="CP986" s="598"/>
      <c r="CQ986" s="598"/>
      <c r="CR986" s="598"/>
      <c r="CS986" s="598"/>
      <c r="CT986" s="598"/>
      <c r="CU986" s="598"/>
      <c r="CV986" s="598"/>
      <c r="CW986" s="598"/>
      <c r="CX986" s="598"/>
      <c r="CY986" s="598"/>
      <c r="CZ986" s="598"/>
      <c r="DA986" s="598"/>
      <c r="DB986" s="598"/>
      <c r="DC986" s="598"/>
      <c r="DD986" s="598"/>
      <c r="DE986" s="598"/>
      <c r="DF986" s="598"/>
      <c r="DG986" s="466"/>
      <c r="DH986" s="190"/>
      <c r="DI986" s="190"/>
      <c r="DJ986" s="190"/>
      <c r="DK986" s="467"/>
      <c r="DL986" s="468"/>
      <c r="DM986" s="468"/>
      <c r="DN986" s="468"/>
      <c r="DO986" s="468"/>
      <c r="DP986" s="468"/>
      <c r="DQ986" s="468"/>
      <c r="DR986" s="468"/>
      <c r="DS986" s="693"/>
      <c r="DT986" s="468"/>
    </row>
    <row r="987" spans="1:124" s="470" customFormat="1" ht="15.75" customHeight="1">
      <c r="A987" s="793" t="s">
        <v>405</v>
      </c>
      <c r="B987" s="776"/>
      <c r="C987" s="776"/>
      <c r="D987" s="776"/>
      <c r="E987" s="776"/>
      <c r="F987" s="776"/>
      <c r="G987" s="776"/>
      <c r="H987" s="776"/>
      <c r="I987" s="776"/>
      <c r="J987" s="776"/>
      <c r="K987" s="776"/>
      <c r="L987" s="776"/>
      <c r="M987" s="776"/>
      <c r="N987" s="776"/>
      <c r="O987" s="776"/>
      <c r="P987" s="776"/>
      <c r="Q987" s="776"/>
      <c r="R987" s="776"/>
      <c r="S987" s="754"/>
      <c r="T987" s="776"/>
      <c r="U987" s="776"/>
      <c r="V987" s="776"/>
      <c r="W987" s="776"/>
      <c r="X987" s="776"/>
      <c r="Y987" s="776"/>
      <c r="Z987" s="776"/>
      <c r="AA987" s="776"/>
      <c r="AB987" s="776"/>
      <c r="AC987" s="776"/>
      <c r="AD987" s="776"/>
      <c r="AE987" s="776"/>
      <c r="AF987" s="776"/>
      <c r="AG987" s="776"/>
      <c r="AH987" s="776"/>
      <c r="AI987" s="776"/>
      <c r="AJ987" s="776"/>
      <c r="AK987" s="754"/>
      <c r="AL987" s="776"/>
      <c r="AM987" s="776"/>
      <c r="AN987" s="776"/>
      <c r="AO987" s="776"/>
      <c r="AP987" s="776"/>
      <c r="AQ987" s="776"/>
      <c r="AR987" s="776"/>
      <c r="AS987" s="776"/>
      <c r="AT987" s="776"/>
      <c r="AU987" s="776"/>
      <c r="AV987" s="776"/>
      <c r="AW987" s="776"/>
      <c r="AX987" s="776"/>
      <c r="AY987" s="776"/>
      <c r="AZ987" s="776"/>
      <c r="BA987" s="776"/>
      <c r="BB987" s="776"/>
      <c r="BC987" s="754"/>
      <c r="BD987" s="776"/>
      <c r="BE987" s="776"/>
      <c r="BF987" s="776"/>
      <c r="BG987" s="776"/>
      <c r="BH987" s="776"/>
      <c r="BI987" s="776"/>
      <c r="BJ987" s="776"/>
      <c r="BK987" s="776"/>
      <c r="BL987" s="776"/>
      <c r="BM987" s="776"/>
      <c r="BN987" s="776"/>
      <c r="BO987" s="776"/>
      <c r="BP987" s="776"/>
      <c r="BQ987" s="776"/>
      <c r="BR987" s="776"/>
      <c r="BS987" s="776"/>
      <c r="BT987" s="776"/>
      <c r="BU987" s="754"/>
      <c r="BV987" s="776"/>
      <c r="BW987" s="776"/>
      <c r="BX987" s="776"/>
      <c r="BY987" s="776"/>
      <c r="BZ987" s="783"/>
      <c r="CA987" s="783"/>
      <c r="CB987" s="783"/>
      <c r="CC987" s="783"/>
      <c r="CD987" s="1075"/>
      <c r="CE987" s="1076"/>
      <c r="CF987" s="1076"/>
      <c r="CG987" s="1076"/>
      <c r="CH987" s="1076"/>
      <c r="CI987" s="1076"/>
      <c r="CJ987" s="1076"/>
      <c r="CK987" s="1076"/>
      <c r="CL987" s="1076"/>
      <c r="CM987" s="1076"/>
      <c r="CN987" s="1076"/>
      <c r="CO987" s="1075"/>
      <c r="CP987" s="598"/>
      <c r="CQ987" s="598"/>
      <c r="CR987" s="598"/>
      <c r="CS987" s="598"/>
      <c r="CT987" s="598"/>
      <c r="CU987" s="598"/>
      <c r="CV987" s="598"/>
      <c r="CW987" s="598"/>
      <c r="CX987" s="598"/>
      <c r="CY987" s="598"/>
      <c r="CZ987" s="598"/>
      <c r="DA987" s="598"/>
      <c r="DB987" s="598"/>
      <c r="DC987" s="598"/>
      <c r="DD987" s="598"/>
      <c r="DE987" s="598"/>
      <c r="DF987" s="598"/>
      <c r="DG987" s="466"/>
      <c r="DH987" s="190"/>
      <c r="DI987" s="190"/>
      <c r="DJ987" s="190"/>
      <c r="DK987" s="467"/>
      <c r="DL987" s="468"/>
      <c r="DM987" s="468"/>
      <c r="DN987" s="468"/>
      <c r="DO987" s="468"/>
      <c r="DP987" s="468"/>
      <c r="DQ987" s="468"/>
      <c r="DR987" s="468"/>
      <c r="DS987" s="571"/>
      <c r="DT987" s="468"/>
    </row>
    <row r="988" spans="1:124" s="470" customFormat="1" ht="15.75" customHeight="1">
      <c r="A988" s="44" t="s">
        <v>143</v>
      </c>
      <c r="B988" s="769">
        <f>SUM(B457,B466,B475,B484,B493,B502,B635)</f>
        <v>16224</v>
      </c>
      <c r="C988" s="769">
        <f t="shared" ref="C988:F988" si="3328">SUM(C457,C466,C475,C484,C493,C502,C635)</f>
        <v>10680</v>
      </c>
      <c r="D988" s="769">
        <f t="shared" si="3328"/>
        <v>8268</v>
      </c>
      <c r="E988" s="769">
        <f t="shared" si="3328"/>
        <v>7500</v>
      </c>
      <c r="F988" s="769">
        <f t="shared" si="3328"/>
        <v>9960</v>
      </c>
      <c r="G988" s="769">
        <f t="shared" ref="G988:M988" si="3329">SUM(G457,G466,G475,G484,G493,G502,G635)</f>
        <v>8940</v>
      </c>
      <c r="H988" s="769">
        <f t="shared" si="3329"/>
        <v>8520</v>
      </c>
      <c r="I988" s="769">
        <f t="shared" si="3329"/>
        <v>10476</v>
      </c>
      <c r="J988" s="769">
        <f t="shared" si="3329"/>
        <v>10104</v>
      </c>
      <c r="K988" s="769">
        <f t="shared" si="3329"/>
        <v>9652</v>
      </c>
      <c r="L988" s="769">
        <f t="shared" si="3329"/>
        <v>11688</v>
      </c>
      <c r="M988" s="769">
        <f t="shared" si="3329"/>
        <v>11400</v>
      </c>
      <c r="N988" s="769"/>
      <c r="O988" s="769"/>
      <c r="P988" s="769"/>
      <c r="Q988" s="769"/>
      <c r="R988" s="769"/>
      <c r="S988" s="768"/>
      <c r="T988" s="769">
        <f>SUM(T457,T466,T475,T484,T493,T502,T635)</f>
        <v>12276</v>
      </c>
      <c r="U988" s="769">
        <f t="shared" ref="U988:AE988" si="3330">SUM(U457,U466,U475,U484,U493,U502,U635)</f>
        <v>10377.6</v>
      </c>
      <c r="V988" s="769">
        <f t="shared" si="3330"/>
        <v>10377.6</v>
      </c>
      <c r="W988" s="769">
        <f t="shared" si="3330"/>
        <v>9951.5040000000008</v>
      </c>
      <c r="X988" s="769">
        <f t="shared" si="3330"/>
        <v>10546.8</v>
      </c>
      <c r="Y988" s="769">
        <f t="shared" si="3330"/>
        <v>11808</v>
      </c>
      <c r="Z988" s="769">
        <f t="shared" si="3330"/>
        <v>12160</v>
      </c>
      <c r="AA988" s="769">
        <f t="shared" si="3330"/>
        <v>11199</v>
      </c>
      <c r="AB988" s="769">
        <f t="shared" si="3330"/>
        <v>12620</v>
      </c>
      <c r="AC988" s="769">
        <f t="shared" si="3330"/>
        <v>12716</v>
      </c>
      <c r="AD988" s="769">
        <f t="shared" si="3330"/>
        <v>0</v>
      </c>
      <c r="AE988" s="769">
        <f t="shared" si="3330"/>
        <v>10184</v>
      </c>
      <c r="AF988" s="769"/>
      <c r="AG988" s="769"/>
      <c r="AH988" s="769"/>
      <c r="AI988" s="769"/>
      <c r="AJ988" s="769"/>
      <c r="AK988" s="768"/>
      <c r="AL988" s="769">
        <f>SUM(AL457,AL466,AL475,AL484,AL493,AL502,AL635)</f>
        <v>9984</v>
      </c>
      <c r="AM988" s="769">
        <f t="shared" ref="AM988:AW988" si="3331">SUM(AM457,AM466,AM475,AM484,AM493,AM502,AM635)</f>
        <v>10536</v>
      </c>
      <c r="AN988" s="769">
        <f t="shared" si="3331"/>
        <v>12516</v>
      </c>
      <c r="AO988" s="769">
        <f t="shared" si="3331"/>
        <v>11988</v>
      </c>
      <c r="AP988" s="769">
        <f t="shared" si="3331"/>
        <v>19740</v>
      </c>
      <c r="AQ988" s="769">
        <f t="shared" si="3331"/>
        <v>18033</v>
      </c>
      <c r="AR988" s="769">
        <f t="shared" si="3331"/>
        <v>9580</v>
      </c>
      <c r="AS988" s="769">
        <f t="shared" si="3331"/>
        <v>14796</v>
      </c>
      <c r="AT988" s="769">
        <f t="shared" si="3331"/>
        <v>15080.4</v>
      </c>
      <c r="AU988" s="769">
        <f t="shared" si="3331"/>
        <v>18468</v>
      </c>
      <c r="AV988" s="769">
        <f t="shared" si="3331"/>
        <v>11961</v>
      </c>
      <c r="AW988" s="769">
        <f t="shared" si="3331"/>
        <v>27705</v>
      </c>
      <c r="AX988" s="769"/>
      <c r="AY988" s="769"/>
      <c r="AZ988" s="769"/>
      <c r="BA988" s="769"/>
      <c r="BB988" s="769"/>
      <c r="BC988" s="768"/>
      <c r="BD988" s="769">
        <f>SUM(BD457,BD466,BD475,BD484,BD493,BD502,BD635)</f>
        <v>11822.4</v>
      </c>
      <c r="BE988" s="769">
        <f t="shared" ref="BE988:BO988" si="3332">SUM(BE457,BE466,BE475,BE484,BE493,BE502,BE635)</f>
        <v>5714.4</v>
      </c>
      <c r="BF988" s="769">
        <f t="shared" si="3332"/>
        <v>5963.4</v>
      </c>
      <c r="BG988" s="769">
        <f t="shared" si="3332"/>
        <v>19576.8</v>
      </c>
      <c r="BH988" s="769">
        <f t="shared" si="3332"/>
        <v>8952</v>
      </c>
      <c r="BI988" s="769">
        <f t="shared" si="3332"/>
        <v>9912</v>
      </c>
      <c r="BJ988" s="769">
        <f t="shared" si="3332"/>
        <v>14706</v>
      </c>
      <c r="BK988" s="769">
        <f t="shared" si="3332"/>
        <v>15822</v>
      </c>
      <c r="BL988" s="769">
        <f t="shared" si="3332"/>
        <v>12108</v>
      </c>
      <c r="BM988" s="769">
        <f t="shared" si="3332"/>
        <v>15528</v>
      </c>
      <c r="BN988" s="769">
        <f t="shared" si="3332"/>
        <v>11700</v>
      </c>
      <c r="BO988" s="769">
        <f t="shared" si="3332"/>
        <v>9408</v>
      </c>
      <c r="BP988" s="769"/>
      <c r="BQ988" s="769"/>
      <c r="BR988" s="769"/>
      <c r="BS988" s="769"/>
      <c r="BT988" s="769"/>
      <c r="BU988" s="768"/>
      <c r="BV988" s="769">
        <f>SUM(BV457,BV466,BV475,BV484,BV493,BV502,BV635)</f>
        <v>11508</v>
      </c>
      <c r="BW988" s="769">
        <f t="shared" ref="BW988:BY988" si="3333">SUM(BW457,BW466,BW475,BW484,BW493,BW502,BW635)</f>
        <v>13368</v>
      </c>
      <c r="BX988" s="769">
        <f t="shared" si="3333"/>
        <v>13128</v>
      </c>
      <c r="BY988" s="769">
        <f t="shared" si="3333"/>
        <v>10740</v>
      </c>
      <c r="BZ988" s="578">
        <f t="shared" ref="BZ988:BZ1002" si="3334">IF(DG988&lt;3,"",(SUM(B988:R988)-MIN(B988:R988)-MAX(B988:R988))/(DG988-2))</f>
        <v>9968.7999999999993</v>
      </c>
      <c r="CA988" s="578">
        <f t="shared" ref="CA988:CA1002" si="3335">IF(DH988&lt;3,"",(SUM(T988:AJ988)-MIN(T988:AJ988)-MAX(T988:AJ988))/(DH988-2))</f>
        <v>11150.0504</v>
      </c>
      <c r="CB988" s="578">
        <f t="shared" ref="CB988:CB1002" si="3336">IF(DI988&lt;3,"",(SUM(AL988:BB988)-MIN(AL988:BB988)-MAX(AL988:BB988))/(DI988-2))</f>
        <v>14310.24</v>
      </c>
      <c r="CC988" s="578">
        <f t="shared" ref="CC988:CC1002" si="3337">IF(DJ988&lt;3,"",(SUM(BD988:BT988)-MIN(BD988:BT988)-MAX(BD988:BT988))/(DJ988-2))</f>
        <v>11592.18</v>
      </c>
      <c r="CD988" s="1069">
        <f t="shared" ref="CD988:CO1002" si="3338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9580</v>
      </c>
      <c r="CE988" s="1070">
        <f t="shared" si="3338"/>
        <v>9984</v>
      </c>
      <c r="CF988" s="1070">
        <f t="shared" si="3338"/>
        <v>10536</v>
      </c>
      <c r="CG988" s="1070">
        <f t="shared" si="3338"/>
        <v>11961</v>
      </c>
      <c r="CH988" s="1070">
        <f t="shared" si="3338"/>
        <v>11988</v>
      </c>
      <c r="CI988" s="1071">
        <f t="shared" si="3338"/>
        <v>12516</v>
      </c>
      <c r="CJ988" s="1071">
        <f t="shared" si="3338"/>
        <v>14796</v>
      </c>
      <c r="CK988" s="1070">
        <f t="shared" si="3338"/>
        <v>15080.4</v>
      </c>
      <c r="CL988" s="1070">
        <f t="shared" si="3338"/>
        <v>18033</v>
      </c>
      <c r="CM988" s="1070">
        <f t="shared" si="3338"/>
        <v>18468</v>
      </c>
      <c r="CN988" s="1070">
        <f t="shared" si="3338"/>
        <v>19740</v>
      </c>
      <c r="CO988" s="1069">
        <f t="shared" si="3338"/>
        <v>27705</v>
      </c>
      <c r="CP988" s="1116" t="str">
        <f t="shared" ref="CP988:DE1002" si="3339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090" t="str">
        <f t="shared" si="3339"/>
        <v/>
      </c>
      <c r="CR988" s="1091" t="str">
        <f t="shared" si="3339"/>
        <v/>
      </c>
      <c r="CS988" s="1091">
        <f t="shared" si="3339"/>
        <v>5714.4</v>
      </c>
      <c r="CT988" s="1091">
        <f t="shared" si="3339"/>
        <v>5963.4</v>
      </c>
      <c r="CU988" s="1091">
        <f t="shared" si="3339"/>
        <v>8952</v>
      </c>
      <c r="CV988" s="1091">
        <f t="shared" si="3339"/>
        <v>9408</v>
      </c>
      <c r="CW988" s="1092">
        <f t="shared" si="3339"/>
        <v>9912</v>
      </c>
      <c r="CX988" s="1092">
        <f t="shared" si="3339"/>
        <v>11700</v>
      </c>
      <c r="CY988" s="1092">
        <f t="shared" si="3339"/>
        <v>11822.4</v>
      </c>
      <c r="CZ988" s="1091">
        <f t="shared" si="3339"/>
        <v>12108</v>
      </c>
      <c r="DA988" s="1091">
        <f t="shared" si="3339"/>
        <v>14706</v>
      </c>
      <c r="DB988" s="1091">
        <f t="shared" si="3339"/>
        <v>15528</v>
      </c>
      <c r="DC988" s="1091">
        <f t="shared" si="3339"/>
        <v>15822</v>
      </c>
      <c r="DD988" s="1091">
        <f t="shared" si="3339"/>
        <v>19576.8</v>
      </c>
      <c r="DE988" s="1090" t="str">
        <f t="shared" si="3339"/>
        <v/>
      </c>
      <c r="DF988" s="1116" t="str">
        <f t="shared" ref="DF988:DF1002" si="3340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31">
        <f t="shared" ref="DG988:DG1002" si="3341">COUNT(B988:R988)</f>
        <v>12</v>
      </c>
      <c r="DH988" s="96">
        <f t="shared" ref="DH988:DH1002" si="3342">COUNT(T988:AJ988)</f>
        <v>12</v>
      </c>
      <c r="DI988" s="96">
        <f t="shared" ref="DI988:DI1002" si="3343">COUNT(AL988:BB988)</f>
        <v>12</v>
      </c>
      <c r="DJ988" s="96">
        <f t="shared" ref="DJ988:DJ1002" si="3344">COUNT(BD988:BT988)</f>
        <v>12</v>
      </c>
      <c r="DK988" s="467"/>
      <c r="DL988" s="599"/>
      <c r="DM988" s="599"/>
      <c r="DN988" s="599"/>
      <c r="DO988" s="599"/>
      <c r="DP988" s="599"/>
      <c r="DQ988" s="599"/>
      <c r="DR988" s="599"/>
      <c r="DS988" s="790"/>
      <c r="DT988" s="468"/>
    </row>
    <row r="989" spans="1:124" s="470" customFormat="1" ht="15.75" customHeight="1">
      <c r="A989" s="44" t="s">
        <v>694</v>
      </c>
      <c r="B989" s="769">
        <f>SUM(B508,B514,B520,B526,B532,B538,B544,B550,B556,B562,B568,B574,B580,B586,B592,B605,B611,B623,B772:B773)</f>
        <v>7297.08</v>
      </c>
      <c r="C989" s="769">
        <f t="shared" ref="C989:F989" si="3345">SUM(C508,C514,C520,C526,C532,C538,C544,C550,C556,C562,C568,C574,C580,C586,C592,C605,C611,C623,C772:C773)</f>
        <v>3552</v>
      </c>
      <c r="D989" s="769">
        <f t="shared" si="3345"/>
        <v>5378.7599999999993</v>
      </c>
      <c r="E989" s="769">
        <f t="shared" si="3345"/>
        <v>4404</v>
      </c>
      <c r="F989" s="769">
        <f t="shared" si="3345"/>
        <v>5049.04</v>
      </c>
      <c r="G989" s="769">
        <f t="shared" ref="G989:M989" si="3346">SUM(G508,G514,G520,G526,G532,G538,G544,G550,G556,G562,G568,G574,G580,G586,G592,G605,G611,G623,G772:G773)</f>
        <v>4534.7199999999993</v>
      </c>
      <c r="H989" s="769">
        <f t="shared" si="3346"/>
        <v>1731.86</v>
      </c>
      <c r="I989" s="769">
        <f t="shared" si="3346"/>
        <v>4348.26</v>
      </c>
      <c r="J989" s="769">
        <f t="shared" si="3346"/>
        <v>4068.72</v>
      </c>
      <c r="K989" s="769">
        <f t="shared" si="3346"/>
        <v>2412</v>
      </c>
      <c r="L989" s="769">
        <f t="shared" si="3346"/>
        <v>2444.04</v>
      </c>
      <c r="M989" s="769">
        <f t="shared" si="3346"/>
        <v>3434.04</v>
      </c>
      <c r="N989" s="769"/>
      <c r="O989" s="769"/>
      <c r="P989" s="769"/>
      <c r="Q989" s="769"/>
      <c r="R989" s="769"/>
      <c r="S989" s="768"/>
      <c r="T989" s="769">
        <f>SUM(T508,T514,T520,T526,T532,T538,T544,T550,T556,T562,T568,T574,T580,T586,T592,T605,T611,T623,T772:T773)</f>
        <v>5724</v>
      </c>
      <c r="U989" s="769">
        <f t="shared" ref="U989:AE989" si="3347">SUM(U508,U514,U520,U526,U532,U538,U544,U550,U556,U562,U568,U574,U580,U586,U592,U605,U611,U623,U772:U773)</f>
        <v>5538.2784000000001</v>
      </c>
      <c r="V989" s="769">
        <f t="shared" si="3347"/>
        <v>5636.5</v>
      </c>
      <c r="W989" s="769">
        <f t="shared" si="3347"/>
        <v>5828.75</v>
      </c>
      <c r="X989" s="769">
        <f t="shared" si="3347"/>
        <v>6070.5</v>
      </c>
      <c r="Y989" s="769">
        <f t="shared" si="3347"/>
        <v>6490.8</v>
      </c>
      <c r="Z989" s="769">
        <f t="shared" si="3347"/>
        <v>4161.6000000000004</v>
      </c>
      <c r="AA989" s="769">
        <f t="shared" si="3347"/>
        <v>2596.1999999999998</v>
      </c>
      <c r="AB989" s="769">
        <f t="shared" si="3347"/>
        <v>2900.12</v>
      </c>
      <c r="AC989" s="769">
        <f t="shared" si="3347"/>
        <v>2473.8000000000002</v>
      </c>
      <c r="AD989" s="769">
        <f t="shared" si="3347"/>
        <v>0</v>
      </c>
      <c r="AE989" s="769">
        <f t="shared" si="3347"/>
        <v>2406.6</v>
      </c>
      <c r="AF989" s="769"/>
      <c r="AG989" s="769"/>
      <c r="AH989" s="769"/>
      <c r="AI989" s="769"/>
      <c r="AJ989" s="769"/>
      <c r="AK989" s="768"/>
      <c r="AL989" s="769">
        <f>SUM(AL508,AL514,AL520,AL526,AL532,AL538,AL544,AL550,AL556,AL562,AL568,AL574,AL580,AL586,AL592,AL605,AL611,AL623,AL772:AL773)</f>
        <v>8371.1</v>
      </c>
      <c r="AM989" s="769">
        <f t="shared" ref="AM989:AW989" si="3348">SUM(AM508,AM514,AM520,AM526,AM532,AM538,AM544,AM550,AM556,AM562,AM568,AM574,AM580,AM586,AM592,AM605,AM611,AM623,AM772:AM773)</f>
        <v>10736.08</v>
      </c>
      <c r="AN989" s="769">
        <f t="shared" si="3348"/>
        <v>12199.5</v>
      </c>
      <c r="AO989" s="769">
        <f t="shared" si="3348"/>
        <v>12742.199999999999</v>
      </c>
      <c r="AP989" s="769">
        <f t="shared" si="3348"/>
        <v>41430.400000000001</v>
      </c>
      <c r="AQ989" s="769">
        <f t="shared" si="3348"/>
        <v>40952.400000000001</v>
      </c>
      <c r="AR989" s="769">
        <f t="shared" si="3348"/>
        <v>36974.400000000001</v>
      </c>
      <c r="AS989" s="769">
        <f t="shared" si="3348"/>
        <v>44420.4</v>
      </c>
      <c r="AT989" s="769">
        <f t="shared" si="3348"/>
        <v>92630.88</v>
      </c>
      <c r="AU989" s="769">
        <f t="shared" si="3348"/>
        <v>42542.400000000001</v>
      </c>
      <c r="AV989" s="769">
        <f t="shared" si="3348"/>
        <v>37590.879999999997</v>
      </c>
      <c r="AW989" s="769">
        <f t="shared" si="3348"/>
        <v>39509.199999999997</v>
      </c>
      <c r="AX989" s="769"/>
      <c r="AY989" s="769"/>
      <c r="AZ989" s="769"/>
      <c r="BA989" s="769"/>
      <c r="BB989" s="769"/>
      <c r="BC989" s="768"/>
      <c r="BD989" s="769">
        <f>SUM(BD508,BD514,BD520,BD526,BD532,BD538,BD544,BD550,BD556,BD562,BD568,BD574,BD580,BD586,BD592,BD605,BD611,BD623,BD772:BD773)</f>
        <v>24710.400000000001</v>
      </c>
      <c r="BE989" s="769">
        <f t="shared" ref="BE989:BO989" si="3349">SUM(BE508,BE514,BE520,BE526,BE532,BE538,BE544,BE550,BE556,BE562,BE568,BE574,BE580,BE586,BE592,BE605,BE611,BE623,BE772:BE773)</f>
        <v>12541.2</v>
      </c>
      <c r="BF989" s="769">
        <f t="shared" si="3349"/>
        <v>11164.8</v>
      </c>
      <c r="BG989" s="769">
        <f t="shared" si="3349"/>
        <v>12221.2</v>
      </c>
      <c r="BH989" s="769">
        <f t="shared" si="3349"/>
        <v>6751.2</v>
      </c>
      <c r="BI989" s="769">
        <f t="shared" si="3349"/>
        <v>7407.6</v>
      </c>
      <c r="BJ989" s="769">
        <f t="shared" si="3349"/>
        <v>9340.08</v>
      </c>
      <c r="BK989" s="769">
        <f t="shared" si="3349"/>
        <v>9446.8799999999992</v>
      </c>
      <c r="BL989" s="769">
        <f t="shared" si="3349"/>
        <v>11533.199999999999</v>
      </c>
      <c r="BM989" s="769">
        <f t="shared" si="3349"/>
        <v>14639.039999999999</v>
      </c>
      <c r="BN989" s="769">
        <f t="shared" si="3349"/>
        <v>9474</v>
      </c>
      <c r="BO989" s="769">
        <f t="shared" si="3349"/>
        <v>7674</v>
      </c>
      <c r="BP989" s="769"/>
      <c r="BQ989" s="769"/>
      <c r="BR989" s="769"/>
      <c r="BS989" s="769"/>
      <c r="BT989" s="769"/>
      <c r="BU989" s="768"/>
      <c r="BV989" s="769">
        <f>SUM(BV508,BV514,BV520,BV526,BV532,BV538,BV544,BV550,BV556,BV562,BV568,BV574,BV580,BV586,BV592,BV605,BV611,BV623,BV772:BV773)</f>
        <v>6286.24</v>
      </c>
      <c r="BW989" s="769">
        <f t="shared" ref="BW989:BY989" si="3350">SUM(BW508,BW514,BW520,BW526,BW532,BW538,BW544,BW550,BW556,BW562,BW568,BW574,BW580,BW586,BW592,BW605,BW611,BW623,BW772:BW773)</f>
        <v>7284.12</v>
      </c>
      <c r="BX989" s="769">
        <f t="shared" si="3350"/>
        <v>12952.12</v>
      </c>
      <c r="BY989" s="769">
        <f t="shared" si="3350"/>
        <v>10808.12</v>
      </c>
      <c r="BZ989" s="578">
        <f t="shared" si="3334"/>
        <v>3962.558</v>
      </c>
      <c r="CA989" s="578">
        <f t="shared" si="3335"/>
        <v>4333.6348399999997</v>
      </c>
      <c r="CB989" s="578">
        <f t="shared" si="3336"/>
        <v>31909.786000000004</v>
      </c>
      <c r="CC989" s="578">
        <f t="shared" si="3337"/>
        <v>10544.2</v>
      </c>
      <c r="CD989" s="1069">
        <f t="shared" si="3338"/>
        <v>8371.1</v>
      </c>
      <c r="CE989" s="1070">
        <f t="shared" si="3338"/>
        <v>10736.08</v>
      </c>
      <c r="CF989" s="1070">
        <f t="shared" si="3338"/>
        <v>12199.5</v>
      </c>
      <c r="CG989" s="1070">
        <f t="shared" si="3338"/>
        <v>12742.199999999999</v>
      </c>
      <c r="CH989" s="1070">
        <f t="shared" si="3338"/>
        <v>36974.400000000001</v>
      </c>
      <c r="CI989" s="1071">
        <f t="shared" si="3338"/>
        <v>37590.879999999997</v>
      </c>
      <c r="CJ989" s="1071">
        <f t="shared" si="3338"/>
        <v>39509.199999999997</v>
      </c>
      <c r="CK989" s="1070">
        <f t="shared" si="3338"/>
        <v>40952.400000000001</v>
      </c>
      <c r="CL989" s="1070">
        <f t="shared" si="3338"/>
        <v>41430.400000000001</v>
      </c>
      <c r="CM989" s="1070">
        <f t="shared" si="3338"/>
        <v>42542.400000000001</v>
      </c>
      <c r="CN989" s="1070">
        <f t="shared" si="3338"/>
        <v>44420.4</v>
      </c>
      <c r="CO989" s="1069">
        <f t="shared" si="3338"/>
        <v>92630.88</v>
      </c>
      <c r="CP989" s="1116" t="str">
        <f t="shared" si="3339"/>
        <v/>
      </c>
      <c r="CQ989" s="1090" t="str">
        <f t="shared" si="3339"/>
        <v/>
      </c>
      <c r="CR989" s="1091" t="str">
        <f t="shared" si="3339"/>
        <v/>
      </c>
      <c r="CS989" s="1091">
        <f t="shared" si="3339"/>
        <v>6751.2</v>
      </c>
      <c r="CT989" s="1091">
        <f t="shared" si="3339"/>
        <v>7407.6</v>
      </c>
      <c r="CU989" s="1091">
        <f t="shared" si="3339"/>
        <v>7674</v>
      </c>
      <c r="CV989" s="1091">
        <f t="shared" si="3339"/>
        <v>9340.08</v>
      </c>
      <c r="CW989" s="1092">
        <f t="shared" si="3339"/>
        <v>9446.8799999999992</v>
      </c>
      <c r="CX989" s="1092">
        <f t="shared" si="3339"/>
        <v>9474</v>
      </c>
      <c r="CY989" s="1092">
        <f t="shared" si="3339"/>
        <v>11164.8</v>
      </c>
      <c r="CZ989" s="1091">
        <f t="shared" si="3339"/>
        <v>11533.199999999999</v>
      </c>
      <c r="DA989" s="1091">
        <f t="shared" si="3339"/>
        <v>12221.2</v>
      </c>
      <c r="DB989" s="1091">
        <f t="shared" si="3339"/>
        <v>12541.2</v>
      </c>
      <c r="DC989" s="1091">
        <f t="shared" si="3339"/>
        <v>14639.039999999999</v>
      </c>
      <c r="DD989" s="1091">
        <f t="shared" si="3339"/>
        <v>24710.400000000001</v>
      </c>
      <c r="DE989" s="1090" t="str">
        <f t="shared" si="3339"/>
        <v/>
      </c>
      <c r="DF989" s="1116" t="str">
        <f t="shared" si="3340"/>
        <v/>
      </c>
      <c r="DG989" s="631">
        <f t="shared" si="3341"/>
        <v>12</v>
      </c>
      <c r="DH989" s="96">
        <f t="shared" si="3342"/>
        <v>12</v>
      </c>
      <c r="DI989" s="96">
        <f t="shared" si="3343"/>
        <v>12</v>
      </c>
      <c r="DJ989" s="96">
        <f t="shared" si="3344"/>
        <v>12</v>
      </c>
      <c r="DK989" s="467"/>
      <c r="DL989" s="599"/>
      <c r="DM989" s="599"/>
      <c r="DN989" s="599"/>
      <c r="DO989" s="599"/>
      <c r="DP989" s="599"/>
      <c r="DQ989" s="599"/>
      <c r="DR989" s="599"/>
      <c r="DS989" s="790"/>
      <c r="DT989" s="468"/>
    </row>
    <row r="990" spans="1:124" s="470" customFormat="1" ht="15.75" customHeight="1">
      <c r="A990" s="44" t="s">
        <v>695</v>
      </c>
      <c r="B990" s="769">
        <f>SUM(B599,B617,B629)</f>
        <v>45</v>
      </c>
      <c r="C990" s="769">
        <f t="shared" ref="C990:F990" si="3351">SUM(C599,C617,C629)</f>
        <v>0</v>
      </c>
      <c r="D990" s="769">
        <f t="shared" si="3351"/>
        <v>0</v>
      </c>
      <c r="E990" s="769">
        <f t="shared" si="3351"/>
        <v>0</v>
      </c>
      <c r="F990" s="769">
        <f t="shared" si="3351"/>
        <v>360</v>
      </c>
      <c r="G990" s="769">
        <f t="shared" ref="G990:M990" si="3352">SUM(G599,G617,G629)</f>
        <v>0</v>
      </c>
      <c r="H990" s="769">
        <f t="shared" si="3352"/>
        <v>30</v>
      </c>
      <c r="I990" s="769">
        <f t="shared" si="3352"/>
        <v>31</v>
      </c>
      <c r="J990" s="769">
        <f t="shared" si="3352"/>
        <v>27</v>
      </c>
      <c r="K990" s="769">
        <f t="shared" si="3352"/>
        <v>30</v>
      </c>
      <c r="L990" s="769">
        <f t="shared" si="3352"/>
        <v>28</v>
      </c>
      <c r="M990" s="769">
        <f t="shared" si="3352"/>
        <v>45</v>
      </c>
      <c r="N990" s="769"/>
      <c r="O990" s="769"/>
      <c r="P990" s="769"/>
      <c r="Q990" s="769"/>
      <c r="R990" s="769"/>
      <c r="S990" s="768"/>
      <c r="T990" s="769">
        <f>SUM(T599,T617,T629)</f>
        <v>0</v>
      </c>
      <c r="U990" s="769">
        <f t="shared" ref="U990:AE990" si="3353">SUM(U599,U617,U629)</f>
        <v>28</v>
      </c>
      <c r="V990" s="769">
        <f t="shared" si="3353"/>
        <v>32</v>
      </c>
      <c r="W990" s="769">
        <f t="shared" si="3353"/>
        <v>0</v>
      </c>
      <c r="X990" s="769">
        <f t="shared" si="3353"/>
        <v>0</v>
      </c>
      <c r="Y990" s="769">
        <f t="shared" si="3353"/>
        <v>0</v>
      </c>
      <c r="Z990" s="769">
        <f t="shared" si="3353"/>
        <v>0</v>
      </c>
      <c r="AA990" s="769">
        <f t="shared" si="3353"/>
        <v>33</v>
      </c>
      <c r="AB990" s="769">
        <f t="shared" si="3353"/>
        <v>50</v>
      </c>
      <c r="AC990" s="769">
        <f t="shared" si="3353"/>
        <v>40</v>
      </c>
      <c r="AD990" s="769">
        <f t="shared" si="3353"/>
        <v>0</v>
      </c>
      <c r="AE990" s="769">
        <f t="shared" si="3353"/>
        <v>36</v>
      </c>
      <c r="AF990" s="769"/>
      <c r="AG990" s="769"/>
      <c r="AH990" s="769"/>
      <c r="AI990" s="769"/>
      <c r="AJ990" s="769"/>
      <c r="AK990" s="768"/>
      <c r="AL990" s="769">
        <f>SUM(AL599,AL617,AL629)</f>
        <v>0</v>
      </c>
      <c r="AM990" s="769">
        <f t="shared" ref="AM990:AW990" si="3354">SUM(AM599,AM617,AM629)</f>
        <v>0</v>
      </c>
      <c r="AN990" s="769">
        <f t="shared" si="3354"/>
        <v>0</v>
      </c>
      <c r="AO990" s="769">
        <f t="shared" si="3354"/>
        <v>0</v>
      </c>
      <c r="AP990" s="769">
        <f t="shared" si="3354"/>
        <v>0</v>
      </c>
      <c r="AQ990" s="769">
        <f t="shared" si="3354"/>
        <v>0</v>
      </c>
      <c r="AR990" s="769">
        <f t="shared" si="3354"/>
        <v>0</v>
      </c>
      <c r="AS990" s="769">
        <f t="shared" si="3354"/>
        <v>0</v>
      </c>
      <c r="AT990" s="769">
        <f t="shared" si="3354"/>
        <v>0</v>
      </c>
      <c r="AU990" s="769">
        <f t="shared" si="3354"/>
        <v>0</v>
      </c>
      <c r="AV990" s="769">
        <f t="shared" si="3354"/>
        <v>0</v>
      </c>
      <c r="AW990" s="769">
        <f t="shared" si="3354"/>
        <v>0</v>
      </c>
      <c r="AX990" s="769"/>
      <c r="AY990" s="769"/>
      <c r="AZ990" s="769"/>
      <c r="BA990" s="769"/>
      <c r="BB990" s="769"/>
      <c r="BC990" s="768"/>
      <c r="BD990" s="769">
        <f>SUM(BD599,BD617,BD629)</f>
        <v>0</v>
      </c>
      <c r="BE990" s="769">
        <f t="shared" ref="BE990:BO990" si="3355">SUM(BE599,BE617,BE629)</f>
        <v>0</v>
      </c>
      <c r="BF990" s="769">
        <f t="shared" si="3355"/>
        <v>0</v>
      </c>
      <c r="BG990" s="769">
        <f t="shared" si="3355"/>
        <v>0</v>
      </c>
      <c r="BH990" s="769">
        <f t="shared" si="3355"/>
        <v>290</v>
      </c>
      <c r="BI990" s="769">
        <f t="shared" si="3355"/>
        <v>0</v>
      </c>
      <c r="BJ990" s="769">
        <f t="shared" si="3355"/>
        <v>0</v>
      </c>
      <c r="BK990" s="769">
        <f t="shared" si="3355"/>
        <v>0</v>
      </c>
      <c r="BL990" s="769">
        <f t="shared" si="3355"/>
        <v>0</v>
      </c>
      <c r="BM990" s="769">
        <f t="shared" si="3355"/>
        <v>3600</v>
      </c>
      <c r="BN990" s="769">
        <f t="shared" si="3355"/>
        <v>0</v>
      </c>
      <c r="BO990" s="769">
        <f t="shared" si="3355"/>
        <v>0</v>
      </c>
      <c r="BP990" s="769"/>
      <c r="BQ990" s="769"/>
      <c r="BR990" s="769"/>
      <c r="BS990" s="769"/>
      <c r="BT990" s="769"/>
      <c r="BU990" s="768"/>
      <c r="BV990" s="769">
        <f>SUM(BV599,BV617,BV629)</f>
        <v>32</v>
      </c>
      <c r="BW990" s="769">
        <f t="shared" ref="BW990:BY990" si="3356">SUM(BW599,BW617,BW629)</f>
        <v>32</v>
      </c>
      <c r="BX990" s="769">
        <f t="shared" si="3356"/>
        <v>0</v>
      </c>
      <c r="BY990" s="769">
        <f t="shared" si="3356"/>
        <v>0</v>
      </c>
      <c r="BZ990" s="578">
        <f t="shared" si="3334"/>
        <v>23.6</v>
      </c>
      <c r="CA990" s="578">
        <f t="shared" si="3335"/>
        <v>16.899999999999999</v>
      </c>
      <c r="CB990" s="578">
        <f t="shared" si="3336"/>
        <v>0</v>
      </c>
      <c r="CC990" s="578">
        <f t="shared" si="3337"/>
        <v>29</v>
      </c>
      <c r="CD990" s="1069">
        <f t="shared" si="3338"/>
        <v>0</v>
      </c>
      <c r="CE990" s="1070">
        <f t="shared" si="3338"/>
        <v>0</v>
      </c>
      <c r="CF990" s="1070">
        <f t="shared" si="3338"/>
        <v>0</v>
      </c>
      <c r="CG990" s="1070">
        <f t="shared" si="3338"/>
        <v>0</v>
      </c>
      <c r="CH990" s="1070">
        <f t="shared" si="3338"/>
        <v>0</v>
      </c>
      <c r="CI990" s="1071">
        <f t="shared" si="3338"/>
        <v>0</v>
      </c>
      <c r="CJ990" s="1071">
        <f t="shared" si="3338"/>
        <v>0</v>
      </c>
      <c r="CK990" s="1070">
        <f t="shared" si="3338"/>
        <v>0</v>
      </c>
      <c r="CL990" s="1070">
        <f t="shared" si="3338"/>
        <v>0</v>
      </c>
      <c r="CM990" s="1070">
        <f t="shared" si="3338"/>
        <v>0</v>
      </c>
      <c r="CN990" s="1070">
        <f t="shared" si="3338"/>
        <v>0</v>
      </c>
      <c r="CO990" s="1069">
        <f t="shared" si="3338"/>
        <v>0</v>
      </c>
      <c r="CP990" s="1116" t="str">
        <f t="shared" si="3339"/>
        <v/>
      </c>
      <c r="CQ990" s="1090" t="str">
        <f t="shared" si="3339"/>
        <v/>
      </c>
      <c r="CR990" s="1091" t="str">
        <f t="shared" si="3339"/>
        <v/>
      </c>
      <c r="CS990" s="1091">
        <f t="shared" si="3339"/>
        <v>0</v>
      </c>
      <c r="CT990" s="1091">
        <f t="shared" si="3339"/>
        <v>0</v>
      </c>
      <c r="CU990" s="1091">
        <f t="shared" si="3339"/>
        <v>0</v>
      </c>
      <c r="CV990" s="1091">
        <f t="shared" si="3339"/>
        <v>0</v>
      </c>
      <c r="CW990" s="1092">
        <f t="shared" si="3339"/>
        <v>0</v>
      </c>
      <c r="CX990" s="1092">
        <f t="shared" si="3339"/>
        <v>0</v>
      </c>
      <c r="CY990" s="1092">
        <f t="shared" si="3339"/>
        <v>0</v>
      </c>
      <c r="CZ990" s="1091">
        <f t="shared" si="3339"/>
        <v>0</v>
      </c>
      <c r="DA990" s="1091">
        <f t="shared" si="3339"/>
        <v>0</v>
      </c>
      <c r="DB990" s="1091">
        <f t="shared" si="3339"/>
        <v>0</v>
      </c>
      <c r="DC990" s="1091">
        <f t="shared" si="3339"/>
        <v>290</v>
      </c>
      <c r="DD990" s="1091">
        <f t="shared" si="3339"/>
        <v>3600</v>
      </c>
      <c r="DE990" s="1090" t="str">
        <f t="shared" si="3339"/>
        <v/>
      </c>
      <c r="DF990" s="1116" t="str">
        <f t="shared" si="3340"/>
        <v/>
      </c>
      <c r="DG990" s="631">
        <f t="shared" si="3341"/>
        <v>12</v>
      </c>
      <c r="DH990" s="96">
        <f t="shared" si="3342"/>
        <v>12</v>
      </c>
      <c r="DI990" s="96">
        <f t="shared" si="3343"/>
        <v>12</v>
      </c>
      <c r="DJ990" s="96">
        <f t="shared" si="3344"/>
        <v>12</v>
      </c>
      <c r="DK990" s="467"/>
      <c r="DL990" s="599"/>
      <c r="DM990" s="599"/>
      <c r="DN990" s="599"/>
      <c r="DO990" s="599"/>
      <c r="DP990" s="599"/>
      <c r="DQ990" s="599"/>
      <c r="DR990" s="599"/>
      <c r="DS990" s="790"/>
      <c r="DT990" s="468"/>
    </row>
    <row r="991" spans="1:124" s="470" customFormat="1" ht="15.75" customHeight="1">
      <c r="A991" s="44" t="s">
        <v>696</v>
      </c>
      <c r="B991" s="769">
        <f t="shared" ref="B991:M991" si="3357">SUM(B642)</f>
        <v>7100</v>
      </c>
      <c r="C991" s="769">
        <f t="shared" si="3357"/>
        <v>960</v>
      </c>
      <c r="D991" s="769">
        <f t="shared" si="3357"/>
        <v>1541.8679999999999</v>
      </c>
      <c r="E991" s="769">
        <f t="shared" si="3357"/>
        <v>960</v>
      </c>
      <c r="F991" s="769">
        <f t="shared" si="3357"/>
        <v>1800</v>
      </c>
      <c r="G991" s="769">
        <f t="shared" si="3357"/>
        <v>6600</v>
      </c>
      <c r="H991" s="769">
        <f t="shared" si="3357"/>
        <v>6.3360000000000003</v>
      </c>
      <c r="I991" s="769">
        <f t="shared" si="3357"/>
        <v>7200</v>
      </c>
      <c r="J991" s="769">
        <f t="shared" si="3357"/>
        <v>6780</v>
      </c>
      <c r="K991" s="769">
        <f t="shared" si="3357"/>
        <v>3120</v>
      </c>
      <c r="L991" s="769">
        <f t="shared" si="3357"/>
        <v>0</v>
      </c>
      <c r="M991" s="769">
        <f t="shared" si="3357"/>
        <v>0</v>
      </c>
      <c r="N991" s="769"/>
      <c r="O991" s="769"/>
      <c r="P991" s="769"/>
      <c r="Q991" s="769"/>
      <c r="R991" s="769"/>
      <c r="S991" s="768"/>
      <c r="T991" s="769">
        <f t="shared" ref="T991:AE991" si="3358">SUM(T642)</f>
        <v>0</v>
      </c>
      <c r="U991" s="769">
        <f t="shared" si="3358"/>
        <v>10944</v>
      </c>
      <c r="V991" s="769">
        <f t="shared" si="3358"/>
        <v>1368</v>
      </c>
      <c r="W991" s="769">
        <f t="shared" si="3358"/>
        <v>1608</v>
      </c>
      <c r="X991" s="769">
        <f t="shared" si="3358"/>
        <v>6444</v>
      </c>
      <c r="Y991" s="769">
        <f t="shared" si="3358"/>
        <v>1320</v>
      </c>
      <c r="Z991" s="769">
        <f t="shared" si="3358"/>
        <v>1320</v>
      </c>
      <c r="AA991" s="769">
        <f t="shared" si="3358"/>
        <v>1020</v>
      </c>
      <c r="AB991" s="769">
        <f t="shared" si="3358"/>
        <v>1020</v>
      </c>
      <c r="AC991" s="769">
        <f t="shared" si="3358"/>
        <v>1080</v>
      </c>
      <c r="AD991" s="769">
        <f t="shared" si="3358"/>
        <v>0</v>
      </c>
      <c r="AE991" s="769">
        <f t="shared" si="3358"/>
        <v>840</v>
      </c>
      <c r="AF991" s="769"/>
      <c r="AG991" s="769"/>
      <c r="AH991" s="769"/>
      <c r="AI991" s="769"/>
      <c r="AJ991" s="769"/>
      <c r="AK991" s="768"/>
      <c r="AL991" s="769">
        <f t="shared" ref="AL991:AW991" si="3359">SUM(AL642)</f>
        <v>0</v>
      </c>
      <c r="AM991" s="769">
        <f t="shared" si="3359"/>
        <v>0</v>
      </c>
      <c r="AN991" s="769">
        <f t="shared" si="3359"/>
        <v>0</v>
      </c>
      <c r="AO991" s="769">
        <f t="shared" si="3359"/>
        <v>0</v>
      </c>
      <c r="AP991" s="769">
        <f t="shared" si="3359"/>
        <v>1200</v>
      </c>
      <c r="AQ991" s="769">
        <f t="shared" si="3359"/>
        <v>800</v>
      </c>
      <c r="AR991" s="769">
        <f t="shared" si="3359"/>
        <v>1212</v>
      </c>
      <c r="AS991" s="769">
        <f t="shared" si="3359"/>
        <v>2028</v>
      </c>
      <c r="AT991" s="769">
        <f t="shared" si="3359"/>
        <v>480</v>
      </c>
      <c r="AU991" s="769">
        <f t="shared" si="3359"/>
        <v>1200</v>
      </c>
      <c r="AV991" s="769">
        <f t="shared" si="3359"/>
        <v>1800</v>
      </c>
      <c r="AW991" s="769">
        <f t="shared" si="3359"/>
        <v>948</v>
      </c>
      <c r="AX991" s="769"/>
      <c r="AY991" s="769"/>
      <c r="AZ991" s="769"/>
      <c r="BA991" s="769"/>
      <c r="BB991" s="769"/>
      <c r="BC991" s="768"/>
      <c r="BD991" s="769">
        <f t="shared" ref="BD991:BO991" si="3360">SUM(BD642)</f>
        <v>193.65119999999999</v>
      </c>
      <c r="BE991" s="769">
        <f t="shared" si="3360"/>
        <v>194.83199999999999</v>
      </c>
      <c r="BF991" s="769">
        <f t="shared" si="3360"/>
        <v>206.64</v>
      </c>
      <c r="BG991" s="769">
        <f t="shared" si="3360"/>
        <v>193.65119999999999</v>
      </c>
      <c r="BH991" s="769">
        <f t="shared" si="3360"/>
        <v>206.64</v>
      </c>
      <c r="BI991" s="769">
        <f t="shared" si="3360"/>
        <v>224.35199999999998</v>
      </c>
      <c r="BJ991" s="769">
        <f t="shared" si="3360"/>
        <v>224.35199999999998</v>
      </c>
      <c r="BK991" s="769">
        <f t="shared" si="3360"/>
        <v>1056</v>
      </c>
      <c r="BL991" s="769">
        <f t="shared" si="3360"/>
        <v>1320</v>
      </c>
      <c r="BM991" s="769">
        <f t="shared" si="3360"/>
        <v>3120</v>
      </c>
      <c r="BN991" s="769">
        <f t="shared" si="3360"/>
        <v>960</v>
      </c>
      <c r="BO991" s="769">
        <f t="shared" si="3360"/>
        <v>840</v>
      </c>
      <c r="BP991" s="769"/>
      <c r="BQ991" s="769"/>
      <c r="BR991" s="769"/>
      <c r="BS991" s="769"/>
      <c r="BT991" s="769"/>
      <c r="BU991" s="768"/>
      <c r="BV991" s="769">
        <f>SUM(BV642)</f>
        <v>5784</v>
      </c>
      <c r="BW991" s="769">
        <f>SUM(BW642)</f>
        <v>5232</v>
      </c>
      <c r="BX991" s="769">
        <f>SUM(BX642)</f>
        <v>1728</v>
      </c>
      <c r="BY991" s="769">
        <f>SUM(BY642)</f>
        <v>840</v>
      </c>
      <c r="BZ991" s="578">
        <f t="shared" si="3334"/>
        <v>2886.8203999999996</v>
      </c>
      <c r="CA991" s="578">
        <f t="shared" si="3335"/>
        <v>1602</v>
      </c>
      <c r="CB991" s="578">
        <f t="shared" si="3336"/>
        <v>764</v>
      </c>
      <c r="CC991" s="578">
        <f t="shared" si="3337"/>
        <v>542.64671999999996</v>
      </c>
      <c r="CD991" s="1069">
        <f t="shared" si="3338"/>
        <v>0</v>
      </c>
      <c r="CE991" s="1070">
        <f t="shared" si="3338"/>
        <v>0</v>
      </c>
      <c r="CF991" s="1070">
        <f t="shared" si="3338"/>
        <v>0</v>
      </c>
      <c r="CG991" s="1070">
        <f t="shared" si="3338"/>
        <v>0</v>
      </c>
      <c r="CH991" s="1070">
        <f t="shared" si="3338"/>
        <v>480</v>
      </c>
      <c r="CI991" s="1071">
        <f t="shared" si="3338"/>
        <v>800</v>
      </c>
      <c r="CJ991" s="1071">
        <f t="shared" si="3338"/>
        <v>948</v>
      </c>
      <c r="CK991" s="1070">
        <f t="shared" si="3338"/>
        <v>1200</v>
      </c>
      <c r="CL991" s="1070">
        <f t="shared" si="3338"/>
        <v>1200</v>
      </c>
      <c r="CM991" s="1070">
        <f t="shared" si="3338"/>
        <v>1212</v>
      </c>
      <c r="CN991" s="1070">
        <f t="shared" si="3338"/>
        <v>1800</v>
      </c>
      <c r="CO991" s="1069">
        <f t="shared" si="3338"/>
        <v>2028</v>
      </c>
      <c r="CP991" s="1116" t="str">
        <f t="shared" si="3339"/>
        <v/>
      </c>
      <c r="CQ991" s="1090" t="str">
        <f t="shared" si="3339"/>
        <v/>
      </c>
      <c r="CR991" s="1091" t="str">
        <f t="shared" si="3339"/>
        <v/>
      </c>
      <c r="CS991" s="1091">
        <f t="shared" si="3339"/>
        <v>193.65119999999999</v>
      </c>
      <c r="CT991" s="1091">
        <f t="shared" si="3339"/>
        <v>193.65119999999999</v>
      </c>
      <c r="CU991" s="1091">
        <f t="shared" si="3339"/>
        <v>194.83199999999999</v>
      </c>
      <c r="CV991" s="1091">
        <f t="shared" si="3339"/>
        <v>206.64</v>
      </c>
      <c r="CW991" s="1092">
        <f t="shared" si="3339"/>
        <v>206.64</v>
      </c>
      <c r="CX991" s="1092">
        <f t="shared" si="3339"/>
        <v>224.35199999999998</v>
      </c>
      <c r="CY991" s="1092">
        <f t="shared" si="3339"/>
        <v>224.35199999999998</v>
      </c>
      <c r="CZ991" s="1091">
        <f t="shared" si="3339"/>
        <v>840</v>
      </c>
      <c r="DA991" s="1091">
        <f t="shared" si="3339"/>
        <v>960</v>
      </c>
      <c r="DB991" s="1091">
        <f t="shared" si="3339"/>
        <v>1056</v>
      </c>
      <c r="DC991" s="1091">
        <f t="shared" si="3339"/>
        <v>1320</v>
      </c>
      <c r="DD991" s="1091">
        <f t="shared" si="3339"/>
        <v>3120</v>
      </c>
      <c r="DE991" s="1090" t="str">
        <f t="shared" si="3339"/>
        <v/>
      </c>
      <c r="DF991" s="1116" t="str">
        <f t="shared" si="3340"/>
        <v/>
      </c>
      <c r="DG991" s="631">
        <f t="shared" si="3341"/>
        <v>12</v>
      </c>
      <c r="DH991" s="96">
        <f t="shared" si="3342"/>
        <v>12</v>
      </c>
      <c r="DI991" s="96">
        <f t="shared" si="3343"/>
        <v>12</v>
      </c>
      <c r="DJ991" s="96">
        <f t="shared" si="3344"/>
        <v>12</v>
      </c>
      <c r="DK991" s="467"/>
      <c r="DL991" s="599"/>
      <c r="DM991" s="599"/>
      <c r="DN991" s="599"/>
      <c r="DO991" s="599"/>
      <c r="DP991" s="599"/>
      <c r="DQ991" s="599"/>
      <c r="DR991" s="599"/>
      <c r="DS991" s="790"/>
      <c r="DT991" s="468"/>
    </row>
    <row r="992" spans="1:124" s="470" customFormat="1" ht="15.75" customHeight="1">
      <c r="A992" s="44" t="s">
        <v>145</v>
      </c>
      <c r="B992" s="769">
        <f>SUM(B774,B775,B776,B782:B783,B806)</f>
        <v>250</v>
      </c>
      <c r="C992" s="769">
        <f t="shared" ref="C992:M992" si="3361">SUM(C774,C775,C776,C782:C783,C806)</f>
        <v>4289.5</v>
      </c>
      <c r="D992" s="769">
        <f t="shared" si="3361"/>
        <v>1750</v>
      </c>
      <c r="E992" s="769">
        <f t="shared" si="3361"/>
        <v>517</v>
      </c>
      <c r="F992" s="769">
        <f t="shared" si="3361"/>
        <v>456</v>
      </c>
      <c r="G992" s="769">
        <f t="shared" si="3361"/>
        <v>16200</v>
      </c>
      <c r="H992" s="769">
        <f t="shared" si="3361"/>
        <v>2413.38</v>
      </c>
      <c r="I992" s="769">
        <f t="shared" si="3361"/>
        <v>309</v>
      </c>
      <c r="J992" s="769">
        <f t="shared" si="3361"/>
        <v>2010</v>
      </c>
      <c r="K992" s="769">
        <f t="shared" si="3361"/>
        <v>264</v>
      </c>
      <c r="L992" s="769">
        <f t="shared" si="3361"/>
        <v>526</v>
      </c>
      <c r="M992" s="769">
        <f t="shared" si="3361"/>
        <v>800</v>
      </c>
      <c r="N992" s="769"/>
      <c r="O992" s="769"/>
      <c r="P992" s="769"/>
      <c r="Q992" s="769"/>
      <c r="R992" s="769"/>
      <c r="S992" s="768"/>
      <c r="T992" s="769">
        <f>SUM(T774,T775,T776,T782:T783,T806)</f>
        <v>0</v>
      </c>
      <c r="U992" s="769">
        <f t="shared" ref="U992:AE992" si="3362">SUM(U774,U775,U776,U782:U783,U806)</f>
        <v>0</v>
      </c>
      <c r="V992" s="769">
        <f t="shared" si="3362"/>
        <v>0</v>
      </c>
      <c r="W992" s="769">
        <f t="shared" si="3362"/>
        <v>0</v>
      </c>
      <c r="X992" s="769">
        <f t="shared" si="3362"/>
        <v>0</v>
      </c>
      <c r="Y992" s="769">
        <f t="shared" si="3362"/>
        <v>0</v>
      </c>
      <c r="Z992" s="769">
        <f t="shared" si="3362"/>
        <v>1089.5</v>
      </c>
      <c r="AA992" s="769">
        <f t="shared" si="3362"/>
        <v>3866.4</v>
      </c>
      <c r="AB992" s="769">
        <f t="shared" si="3362"/>
        <v>2856</v>
      </c>
      <c r="AC992" s="769">
        <f t="shared" si="3362"/>
        <v>2390</v>
      </c>
      <c r="AD992" s="769">
        <f t="shared" si="3362"/>
        <v>0</v>
      </c>
      <c r="AE992" s="769">
        <f t="shared" si="3362"/>
        <v>4091</v>
      </c>
      <c r="AF992" s="769"/>
      <c r="AG992" s="769"/>
      <c r="AH992" s="769"/>
      <c r="AI992" s="769"/>
      <c r="AJ992" s="769"/>
      <c r="AK992" s="768"/>
      <c r="AL992" s="769">
        <f>SUM(AL774,AL775,AL776,AL782:AL783,AL806)</f>
        <v>5340</v>
      </c>
      <c r="AM992" s="769">
        <f t="shared" ref="AM992:AW992" si="3363">SUM(AM774,AM775,AM776,AM782:AM783,AM806)</f>
        <v>7480</v>
      </c>
      <c r="AN992" s="769">
        <f t="shared" si="3363"/>
        <v>5868</v>
      </c>
      <c r="AO992" s="769">
        <f t="shared" si="3363"/>
        <v>10200</v>
      </c>
      <c r="AP992" s="769">
        <f t="shared" si="3363"/>
        <v>16200</v>
      </c>
      <c r="AQ992" s="769">
        <f t="shared" si="3363"/>
        <v>46200</v>
      </c>
      <c r="AR992" s="769">
        <f t="shared" si="3363"/>
        <v>31440</v>
      </c>
      <c r="AS992" s="769">
        <f t="shared" si="3363"/>
        <v>13730</v>
      </c>
      <c r="AT992" s="769">
        <f t="shared" si="3363"/>
        <v>3650</v>
      </c>
      <c r="AU992" s="769">
        <f t="shared" si="3363"/>
        <v>10200</v>
      </c>
      <c r="AV992" s="769">
        <f t="shared" si="3363"/>
        <v>16200</v>
      </c>
      <c r="AW992" s="769">
        <f t="shared" si="3363"/>
        <v>14900</v>
      </c>
      <c r="AX992" s="769"/>
      <c r="AY992" s="769"/>
      <c r="AZ992" s="769"/>
      <c r="BA992" s="769"/>
      <c r="BB992" s="769"/>
      <c r="BC992" s="768"/>
      <c r="BD992" s="769">
        <f>SUM(BD774,BD775,BD776,BD782:BD783,BD806)</f>
        <v>15982</v>
      </c>
      <c r="BE992" s="769">
        <f t="shared" ref="BE992:BO992" si="3364">SUM(BE774,BE775,BE776,BE782:BE783,BE806)</f>
        <v>9496</v>
      </c>
      <c r="BF992" s="769">
        <f t="shared" si="3364"/>
        <v>11370</v>
      </c>
      <c r="BG992" s="769">
        <f t="shared" si="3364"/>
        <v>5605</v>
      </c>
      <c r="BH992" s="769">
        <f t="shared" si="3364"/>
        <v>6312</v>
      </c>
      <c r="BI992" s="769">
        <f t="shared" si="3364"/>
        <v>6100</v>
      </c>
      <c r="BJ992" s="769">
        <f t="shared" si="3364"/>
        <v>4692</v>
      </c>
      <c r="BK992" s="769">
        <f t="shared" si="3364"/>
        <v>5547</v>
      </c>
      <c r="BL992" s="769">
        <f t="shared" si="3364"/>
        <v>19824</v>
      </c>
      <c r="BM992" s="769">
        <f t="shared" si="3364"/>
        <v>6120</v>
      </c>
      <c r="BN992" s="769">
        <f t="shared" si="3364"/>
        <v>0</v>
      </c>
      <c r="BO992" s="769">
        <f t="shared" si="3364"/>
        <v>0</v>
      </c>
      <c r="BP992" s="769"/>
      <c r="BQ992" s="769"/>
      <c r="BR992" s="769"/>
      <c r="BS992" s="769"/>
      <c r="BT992" s="769"/>
      <c r="BU992" s="768"/>
      <c r="BV992" s="769">
        <f>SUM(BV774,BV775,BV776,BV782:BV783,BV806)</f>
        <v>2540</v>
      </c>
      <c r="BW992" s="769">
        <f t="shared" ref="BW992:BY992" si="3365">SUM(BW774,BW775,BW776,BW782:BW783,BW806)</f>
        <v>2790</v>
      </c>
      <c r="BX992" s="769">
        <f t="shared" si="3365"/>
        <v>17995</v>
      </c>
      <c r="BY992" s="769">
        <f t="shared" si="3365"/>
        <v>13359</v>
      </c>
      <c r="BZ992" s="578">
        <f t="shared" si="3334"/>
        <v>1333.4880000000001</v>
      </c>
      <c r="CA992" s="578">
        <f t="shared" si="3335"/>
        <v>1020.1899999999999</v>
      </c>
      <c r="CB992" s="578">
        <f t="shared" si="3336"/>
        <v>13155.8</v>
      </c>
      <c r="CC992" s="578">
        <f t="shared" si="3337"/>
        <v>7122.4</v>
      </c>
      <c r="CD992" s="1069">
        <f t="shared" si="3338"/>
        <v>3650</v>
      </c>
      <c r="CE992" s="1070">
        <f t="shared" si="3338"/>
        <v>5340</v>
      </c>
      <c r="CF992" s="1070">
        <f t="shared" si="3338"/>
        <v>5868</v>
      </c>
      <c r="CG992" s="1070">
        <f t="shared" si="3338"/>
        <v>7480</v>
      </c>
      <c r="CH992" s="1070">
        <f t="shared" si="3338"/>
        <v>10200</v>
      </c>
      <c r="CI992" s="1071">
        <f t="shared" si="3338"/>
        <v>10200</v>
      </c>
      <c r="CJ992" s="1071">
        <f t="shared" si="3338"/>
        <v>13730</v>
      </c>
      <c r="CK992" s="1070">
        <f t="shared" si="3338"/>
        <v>14900</v>
      </c>
      <c r="CL992" s="1070">
        <f t="shared" si="3338"/>
        <v>16200</v>
      </c>
      <c r="CM992" s="1070">
        <f t="shared" si="3338"/>
        <v>16200</v>
      </c>
      <c r="CN992" s="1070">
        <f t="shared" si="3338"/>
        <v>31440</v>
      </c>
      <c r="CO992" s="1069">
        <f t="shared" si="3338"/>
        <v>46200</v>
      </c>
      <c r="CP992" s="1116" t="str">
        <f t="shared" si="3339"/>
        <v/>
      </c>
      <c r="CQ992" s="1090" t="str">
        <f t="shared" si="3339"/>
        <v/>
      </c>
      <c r="CR992" s="1091" t="str">
        <f t="shared" si="3339"/>
        <v/>
      </c>
      <c r="CS992" s="1091">
        <f t="shared" si="3339"/>
        <v>0</v>
      </c>
      <c r="CT992" s="1091">
        <f t="shared" si="3339"/>
        <v>0</v>
      </c>
      <c r="CU992" s="1091">
        <f t="shared" si="3339"/>
        <v>4692</v>
      </c>
      <c r="CV992" s="1091">
        <f t="shared" si="3339"/>
        <v>5547</v>
      </c>
      <c r="CW992" s="1092">
        <f t="shared" si="3339"/>
        <v>5605</v>
      </c>
      <c r="CX992" s="1092">
        <f t="shared" si="3339"/>
        <v>6100</v>
      </c>
      <c r="CY992" s="1092">
        <f t="shared" si="3339"/>
        <v>6120</v>
      </c>
      <c r="CZ992" s="1091">
        <f t="shared" si="3339"/>
        <v>6312</v>
      </c>
      <c r="DA992" s="1091">
        <f t="shared" si="3339"/>
        <v>9496</v>
      </c>
      <c r="DB992" s="1091">
        <f t="shared" si="3339"/>
        <v>11370</v>
      </c>
      <c r="DC992" s="1091">
        <f t="shared" si="3339"/>
        <v>15982</v>
      </c>
      <c r="DD992" s="1091">
        <f t="shared" si="3339"/>
        <v>19824</v>
      </c>
      <c r="DE992" s="1090" t="str">
        <f t="shared" si="3339"/>
        <v/>
      </c>
      <c r="DF992" s="1116" t="str">
        <f t="shared" si="3340"/>
        <v/>
      </c>
      <c r="DG992" s="631">
        <f t="shared" si="3341"/>
        <v>12</v>
      </c>
      <c r="DH992" s="96">
        <f t="shared" si="3342"/>
        <v>12</v>
      </c>
      <c r="DI992" s="96">
        <f t="shared" si="3343"/>
        <v>12</v>
      </c>
      <c r="DJ992" s="96">
        <f t="shared" si="3344"/>
        <v>12</v>
      </c>
      <c r="DK992" s="467"/>
      <c r="DL992" s="599"/>
      <c r="DM992" s="599"/>
      <c r="DN992" s="599"/>
      <c r="DO992" s="599"/>
      <c r="DP992" s="599"/>
      <c r="DQ992" s="599"/>
      <c r="DR992" s="599"/>
      <c r="DS992" s="781"/>
      <c r="DT992" s="468"/>
    </row>
    <row r="993" spans="1:124" s="470" customFormat="1" ht="15.75" customHeight="1">
      <c r="A993" s="44" t="s">
        <v>55</v>
      </c>
      <c r="B993" s="769">
        <f t="shared" ref="B993:M993" si="3366">SUM(B781,B790)</f>
        <v>0</v>
      </c>
      <c r="C993" s="769">
        <f t="shared" si="3366"/>
        <v>0</v>
      </c>
      <c r="D993" s="769">
        <f t="shared" si="3366"/>
        <v>0</v>
      </c>
      <c r="E993" s="769">
        <f t="shared" si="3366"/>
        <v>0</v>
      </c>
      <c r="F993" s="769">
        <f t="shared" si="3366"/>
        <v>0</v>
      </c>
      <c r="G993" s="769">
        <f t="shared" si="3366"/>
        <v>0</v>
      </c>
      <c r="H993" s="769">
        <f t="shared" si="3366"/>
        <v>0</v>
      </c>
      <c r="I993" s="769">
        <f t="shared" si="3366"/>
        <v>0</v>
      </c>
      <c r="J993" s="769">
        <f t="shared" si="3366"/>
        <v>0</v>
      </c>
      <c r="K993" s="769">
        <f t="shared" si="3366"/>
        <v>0</v>
      </c>
      <c r="L993" s="769">
        <f t="shared" si="3366"/>
        <v>0</v>
      </c>
      <c r="M993" s="769">
        <f t="shared" si="3366"/>
        <v>0</v>
      </c>
      <c r="N993" s="769"/>
      <c r="O993" s="769"/>
      <c r="P993" s="769"/>
      <c r="Q993" s="769"/>
      <c r="R993" s="769"/>
      <c r="S993" s="768"/>
      <c r="T993" s="769">
        <f t="shared" ref="T993:AE993" si="3367">SUM(T781,T790)</f>
        <v>0</v>
      </c>
      <c r="U993" s="769">
        <f t="shared" si="3367"/>
        <v>0</v>
      </c>
      <c r="V993" s="769">
        <f t="shared" si="3367"/>
        <v>0</v>
      </c>
      <c r="W993" s="769">
        <f t="shared" si="3367"/>
        <v>0</v>
      </c>
      <c r="X993" s="769">
        <f t="shared" si="3367"/>
        <v>0</v>
      </c>
      <c r="Y993" s="769">
        <f t="shared" si="3367"/>
        <v>0</v>
      </c>
      <c r="Z993" s="769">
        <f t="shared" si="3367"/>
        <v>0</v>
      </c>
      <c r="AA993" s="769">
        <f t="shared" si="3367"/>
        <v>0</v>
      </c>
      <c r="AB993" s="769">
        <f t="shared" si="3367"/>
        <v>0</v>
      </c>
      <c r="AC993" s="769">
        <f t="shared" si="3367"/>
        <v>0</v>
      </c>
      <c r="AD993" s="769">
        <f t="shared" si="3367"/>
        <v>0</v>
      </c>
      <c r="AE993" s="769">
        <f t="shared" si="3367"/>
        <v>0</v>
      </c>
      <c r="AF993" s="769"/>
      <c r="AG993" s="769"/>
      <c r="AH993" s="769"/>
      <c r="AI993" s="769"/>
      <c r="AJ993" s="769"/>
      <c r="AK993" s="768"/>
      <c r="AL993" s="769">
        <f t="shared" ref="AL993:AW993" si="3368">SUM(AL781,AL790)</f>
        <v>0</v>
      </c>
      <c r="AM993" s="769">
        <f t="shared" si="3368"/>
        <v>0</v>
      </c>
      <c r="AN993" s="769">
        <f t="shared" si="3368"/>
        <v>0</v>
      </c>
      <c r="AO993" s="769">
        <f t="shared" si="3368"/>
        <v>0</v>
      </c>
      <c r="AP993" s="769">
        <f t="shared" si="3368"/>
        <v>0</v>
      </c>
      <c r="AQ993" s="769">
        <f t="shared" si="3368"/>
        <v>0</v>
      </c>
      <c r="AR993" s="769">
        <f t="shared" si="3368"/>
        <v>0</v>
      </c>
      <c r="AS993" s="769">
        <f t="shared" si="3368"/>
        <v>0</v>
      </c>
      <c r="AT993" s="769">
        <f t="shared" si="3368"/>
        <v>0</v>
      </c>
      <c r="AU993" s="769">
        <f t="shared" si="3368"/>
        <v>0</v>
      </c>
      <c r="AV993" s="769">
        <f t="shared" si="3368"/>
        <v>0</v>
      </c>
      <c r="AW993" s="769">
        <f t="shared" si="3368"/>
        <v>0</v>
      </c>
      <c r="AX993" s="769"/>
      <c r="AY993" s="769"/>
      <c r="AZ993" s="769"/>
      <c r="BA993" s="769"/>
      <c r="BB993" s="769"/>
      <c r="BC993" s="768"/>
      <c r="BD993" s="769">
        <f t="shared" ref="BD993:BO993" si="3369">SUM(BD781,BD790)</f>
        <v>0</v>
      </c>
      <c r="BE993" s="769">
        <f t="shared" si="3369"/>
        <v>0</v>
      </c>
      <c r="BF993" s="769">
        <f t="shared" si="3369"/>
        <v>0</v>
      </c>
      <c r="BG993" s="769">
        <f t="shared" si="3369"/>
        <v>0</v>
      </c>
      <c r="BH993" s="769">
        <f t="shared" si="3369"/>
        <v>0</v>
      </c>
      <c r="BI993" s="769">
        <f t="shared" si="3369"/>
        <v>0</v>
      </c>
      <c r="BJ993" s="769">
        <f t="shared" si="3369"/>
        <v>0</v>
      </c>
      <c r="BK993" s="769">
        <f t="shared" si="3369"/>
        <v>0</v>
      </c>
      <c r="BL993" s="769">
        <f t="shared" si="3369"/>
        <v>0</v>
      </c>
      <c r="BM993" s="769">
        <f t="shared" si="3369"/>
        <v>0</v>
      </c>
      <c r="BN993" s="769">
        <f t="shared" si="3369"/>
        <v>0</v>
      </c>
      <c r="BO993" s="769">
        <f t="shared" si="3369"/>
        <v>0</v>
      </c>
      <c r="BP993" s="769"/>
      <c r="BQ993" s="769"/>
      <c r="BR993" s="769"/>
      <c r="BS993" s="769"/>
      <c r="BT993" s="769"/>
      <c r="BU993" s="768"/>
      <c r="BV993" s="769">
        <f>SUM(BV781,BV790)</f>
        <v>0</v>
      </c>
      <c r="BW993" s="769">
        <f>SUM(BW781,BW790)</f>
        <v>0</v>
      </c>
      <c r="BX993" s="769">
        <f>SUM(BX781,BX790)</f>
        <v>0</v>
      </c>
      <c r="BY993" s="769">
        <f>SUM(BY781,BY790)</f>
        <v>0</v>
      </c>
      <c r="BZ993" s="578">
        <f t="shared" si="3334"/>
        <v>0</v>
      </c>
      <c r="CA993" s="578">
        <f t="shared" si="3335"/>
        <v>0</v>
      </c>
      <c r="CB993" s="578">
        <f t="shared" si="3336"/>
        <v>0</v>
      </c>
      <c r="CC993" s="578">
        <f t="shared" si="3337"/>
        <v>0</v>
      </c>
      <c r="CD993" s="1069">
        <f t="shared" si="3338"/>
        <v>0</v>
      </c>
      <c r="CE993" s="1070">
        <f t="shared" si="3338"/>
        <v>0</v>
      </c>
      <c r="CF993" s="1070">
        <f t="shared" si="3338"/>
        <v>0</v>
      </c>
      <c r="CG993" s="1070">
        <f t="shared" si="3338"/>
        <v>0</v>
      </c>
      <c r="CH993" s="1070">
        <f t="shared" si="3338"/>
        <v>0</v>
      </c>
      <c r="CI993" s="1071">
        <f t="shared" si="3338"/>
        <v>0</v>
      </c>
      <c r="CJ993" s="1071">
        <f t="shared" si="3338"/>
        <v>0</v>
      </c>
      <c r="CK993" s="1070">
        <f t="shared" si="3338"/>
        <v>0</v>
      </c>
      <c r="CL993" s="1070">
        <f t="shared" si="3338"/>
        <v>0</v>
      </c>
      <c r="CM993" s="1070">
        <f t="shared" si="3338"/>
        <v>0</v>
      </c>
      <c r="CN993" s="1070">
        <f t="shared" si="3338"/>
        <v>0</v>
      </c>
      <c r="CO993" s="1069">
        <f t="shared" si="3338"/>
        <v>0</v>
      </c>
      <c r="CP993" s="1116" t="str">
        <f t="shared" si="3339"/>
        <v/>
      </c>
      <c r="CQ993" s="1090" t="str">
        <f t="shared" si="3339"/>
        <v/>
      </c>
      <c r="CR993" s="1091" t="str">
        <f t="shared" si="3339"/>
        <v/>
      </c>
      <c r="CS993" s="1091">
        <f t="shared" si="3339"/>
        <v>0</v>
      </c>
      <c r="CT993" s="1091">
        <f t="shared" si="3339"/>
        <v>0</v>
      </c>
      <c r="CU993" s="1091">
        <f t="shared" si="3339"/>
        <v>0</v>
      </c>
      <c r="CV993" s="1091">
        <f t="shared" si="3339"/>
        <v>0</v>
      </c>
      <c r="CW993" s="1092">
        <f t="shared" si="3339"/>
        <v>0</v>
      </c>
      <c r="CX993" s="1092">
        <f t="shared" si="3339"/>
        <v>0</v>
      </c>
      <c r="CY993" s="1092">
        <f t="shared" si="3339"/>
        <v>0</v>
      </c>
      <c r="CZ993" s="1091">
        <f t="shared" si="3339"/>
        <v>0</v>
      </c>
      <c r="DA993" s="1091">
        <f t="shared" si="3339"/>
        <v>0</v>
      </c>
      <c r="DB993" s="1091">
        <f t="shared" si="3339"/>
        <v>0</v>
      </c>
      <c r="DC993" s="1091">
        <f t="shared" si="3339"/>
        <v>0</v>
      </c>
      <c r="DD993" s="1091">
        <f t="shared" si="3339"/>
        <v>0</v>
      </c>
      <c r="DE993" s="1090" t="str">
        <f t="shared" si="3339"/>
        <v/>
      </c>
      <c r="DF993" s="1116" t="str">
        <f t="shared" si="3340"/>
        <v/>
      </c>
      <c r="DG993" s="631">
        <f t="shared" si="3341"/>
        <v>12</v>
      </c>
      <c r="DH993" s="96">
        <f t="shared" si="3342"/>
        <v>12</v>
      </c>
      <c r="DI993" s="96">
        <f t="shared" si="3343"/>
        <v>12</v>
      </c>
      <c r="DJ993" s="96">
        <f t="shared" si="3344"/>
        <v>12</v>
      </c>
      <c r="DK993" s="467"/>
      <c r="DL993" s="599"/>
      <c r="DM993" s="599"/>
      <c r="DN993" s="599"/>
      <c r="DO993" s="599"/>
      <c r="DP993" s="599"/>
      <c r="DQ993" s="599"/>
      <c r="DR993" s="599"/>
      <c r="DS993" s="781"/>
      <c r="DT993" s="468"/>
    </row>
    <row r="994" spans="1:124" s="470" customFormat="1" ht="15.75" customHeight="1">
      <c r="A994" s="44" t="s">
        <v>146</v>
      </c>
      <c r="B994" s="769">
        <f>SUM(B784:B785,B791:B795,B797:B798)</f>
        <v>0</v>
      </c>
      <c r="C994" s="769">
        <f t="shared" ref="C994:M994" si="3370">SUM(C784:C785,C791:C795,C797:C798)</f>
        <v>165</v>
      </c>
      <c r="D994" s="769">
        <f t="shared" si="3370"/>
        <v>988</v>
      </c>
      <c r="E994" s="769">
        <f t="shared" si="3370"/>
        <v>1370</v>
      </c>
      <c r="F994" s="769">
        <f t="shared" si="3370"/>
        <v>1153</v>
      </c>
      <c r="G994" s="769">
        <f t="shared" si="3370"/>
        <v>4190</v>
      </c>
      <c r="H994" s="769">
        <f t="shared" si="3370"/>
        <v>56</v>
      </c>
      <c r="I994" s="769">
        <f t="shared" si="3370"/>
        <v>950</v>
      </c>
      <c r="J994" s="769">
        <f t="shared" si="3370"/>
        <v>950</v>
      </c>
      <c r="K994" s="769">
        <f t="shared" si="3370"/>
        <v>0</v>
      </c>
      <c r="L994" s="769">
        <f t="shared" si="3370"/>
        <v>340</v>
      </c>
      <c r="M994" s="769">
        <f t="shared" si="3370"/>
        <v>600</v>
      </c>
      <c r="N994" s="769"/>
      <c r="O994" s="769"/>
      <c r="P994" s="769"/>
      <c r="Q994" s="769"/>
      <c r="R994" s="769"/>
      <c r="S994" s="768"/>
      <c r="T994" s="769">
        <f>SUM(T784:T785,T791:T795,T797:T798)</f>
        <v>0</v>
      </c>
      <c r="U994" s="769">
        <f t="shared" ref="U994:AE994" si="3371">SUM(U784:U785,U791:U795,U797:U798)</f>
        <v>0</v>
      </c>
      <c r="V994" s="769">
        <f t="shared" si="3371"/>
        <v>0</v>
      </c>
      <c r="W994" s="769">
        <f t="shared" si="3371"/>
        <v>0</v>
      </c>
      <c r="X994" s="769">
        <f t="shared" si="3371"/>
        <v>0</v>
      </c>
      <c r="Y994" s="769">
        <f t="shared" si="3371"/>
        <v>0</v>
      </c>
      <c r="Z994" s="769">
        <f t="shared" si="3371"/>
        <v>61.98</v>
      </c>
      <c r="AA994" s="769">
        <f t="shared" si="3371"/>
        <v>165.2</v>
      </c>
      <c r="AB994" s="769">
        <f t="shared" si="3371"/>
        <v>7364</v>
      </c>
      <c r="AC994" s="769">
        <f t="shared" si="3371"/>
        <v>1800</v>
      </c>
      <c r="AD994" s="769">
        <f t="shared" si="3371"/>
        <v>0</v>
      </c>
      <c r="AE994" s="769">
        <f t="shared" si="3371"/>
        <v>2600</v>
      </c>
      <c r="AF994" s="769"/>
      <c r="AG994" s="769"/>
      <c r="AH994" s="769"/>
      <c r="AI994" s="769"/>
      <c r="AJ994" s="769"/>
      <c r="AK994" s="768"/>
      <c r="AL994" s="769">
        <f>SUM(AL784:AL785,AL791:AL795,AL797:AL798)</f>
        <v>2845</v>
      </c>
      <c r="AM994" s="769">
        <f t="shared" ref="AM994:AW994" si="3372">SUM(AM784:AM785,AM791:AM795,AM797:AM798)</f>
        <v>3060</v>
      </c>
      <c r="AN994" s="769">
        <f t="shared" si="3372"/>
        <v>4436</v>
      </c>
      <c r="AO994" s="769">
        <f t="shared" si="3372"/>
        <v>5278</v>
      </c>
      <c r="AP994" s="769">
        <f t="shared" si="3372"/>
        <v>4190</v>
      </c>
      <c r="AQ994" s="769">
        <f t="shared" si="3372"/>
        <v>5028</v>
      </c>
      <c r="AR994" s="769">
        <f t="shared" si="3372"/>
        <v>4934</v>
      </c>
      <c r="AS994" s="769">
        <f t="shared" si="3372"/>
        <v>4720</v>
      </c>
      <c r="AT994" s="769">
        <f t="shared" si="3372"/>
        <v>1430</v>
      </c>
      <c r="AU994" s="769">
        <f t="shared" si="3372"/>
        <v>5278</v>
      </c>
      <c r="AV994" s="769">
        <f t="shared" si="3372"/>
        <v>4190</v>
      </c>
      <c r="AW994" s="769">
        <f t="shared" si="3372"/>
        <v>4490</v>
      </c>
      <c r="AX994" s="769"/>
      <c r="AY994" s="769"/>
      <c r="AZ994" s="769"/>
      <c r="BA994" s="769"/>
      <c r="BB994" s="769"/>
      <c r="BC994" s="768"/>
      <c r="BD994" s="769">
        <f>SUM(BD784:BD785,BD791:BD795,BD797:BD798)</f>
        <v>6600</v>
      </c>
      <c r="BE994" s="769">
        <f t="shared" ref="BE994:BO994" si="3373">SUM(BE784:BE785,BE791:BE795,BE797:BE798)</f>
        <v>17567</v>
      </c>
      <c r="BF994" s="769">
        <f t="shared" si="3373"/>
        <v>8360</v>
      </c>
      <c r="BG994" s="769">
        <f t="shared" si="3373"/>
        <v>2450</v>
      </c>
      <c r="BH994" s="769">
        <f t="shared" si="3373"/>
        <v>0</v>
      </c>
      <c r="BI994" s="769">
        <f t="shared" si="3373"/>
        <v>25100</v>
      </c>
      <c r="BJ994" s="769">
        <f t="shared" si="3373"/>
        <v>16200</v>
      </c>
      <c r="BK994" s="769">
        <f t="shared" si="3373"/>
        <v>14200</v>
      </c>
      <c r="BL994" s="769">
        <f t="shared" si="3373"/>
        <v>23326</v>
      </c>
      <c r="BM994" s="769">
        <f t="shared" si="3373"/>
        <v>8220</v>
      </c>
      <c r="BN994" s="769">
        <f t="shared" si="3373"/>
        <v>0</v>
      </c>
      <c r="BO994" s="769">
        <f t="shared" si="3373"/>
        <v>0</v>
      </c>
      <c r="BP994" s="769"/>
      <c r="BQ994" s="769"/>
      <c r="BR994" s="769"/>
      <c r="BS994" s="769"/>
      <c r="BT994" s="769"/>
      <c r="BU994" s="768"/>
      <c r="BV994" s="769">
        <f>SUM(BV784:BV785,BV791:BV795,BV797:BV798)</f>
        <v>1350</v>
      </c>
      <c r="BW994" s="769">
        <f t="shared" ref="BW994:BY994" si="3374">SUM(BW784:BW785,BW791:BW795,BW797:BW798)</f>
        <v>2050</v>
      </c>
      <c r="BX994" s="769">
        <f t="shared" si="3374"/>
        <v>17400</v>
      </c>
      <c r="BY994" s="769">
        <f t="shared" si="3374"/>
        <v>35450</v>
      </c>
      <c r="BZ994" s="578">
        <f t="shared" si="3334"/>
        <v>657.2</v>
      </c>
      <c r="CA994" s="578">
        <f t="shared" si="3335"/>
        <v>462.71800000000002</v>
      </c>
      <c r="CB994" s="578">
        <f t="shared" si="3336"/>
        <v>4317.1000000000004</v>
      </c>
      <c r="CC994" s="578">
        <f t="shared" si="3337"/>
        <v>9692.2999999999993</v>
      </c>
      <c r="CD994" s="1069">
        <f t="shared" si="3338"/>
        <v>1430</v>
      </c>
      <c r="CE994" s="1070">
        <f t="shared" si="3338"/>
        <v>2845</v>
      </c>
      <c r="CF994" s="1070">
        <f t="shared" si="3338"/>
        <v>3060</v>
      </c>
      <c r="CG994" s="1070">
        <f t="shared" si="3338"/>
        <v>4190</v>
      </c>
      <c r="CH994" s="1070">
        <f t="shared" si="3338"/>
        <v>4190</v>
      </c>
      <c r="CI994" s="1071">
        <f t="shared" si="3338"/>
        <v>4436</v>
      </c>
      <c r="CJ994" s="1071">
        <f t="shared" si="3338"/>
        <v>4490</v>
      </c>
      <c r="CK994" s="1070">
        <f t="shared" si="3338"/>
        <v>4720</v>
      </c>
      <c r="CL994" s="1070">
        <f t="shared" si="3338"/>
        <v>4934</v>
      </c>
      <c r="CM994" s="1070">
        <f t="shared" si="3338"/>
        <v>5028</v>
      </c>
      <c r="CN994" s="1070">
        <f t="shared" si="3338"/>
        <v>5278</v>
      </c>
      <c r="CO994" s="1069">
        <f t="shared" si="3338"/>
        <v>5278</v>
      </c>
      <c r="CP994" s="1116" t="str">
        <f t="shared" si="3339"/>
        <v/>
      </c>
      <c r="CQ994" s="1090" t="str">
        <f t="shared" si="3339"/>
        <v/>
      </c>
      <c r="CR994" s="1091" t="str">
        <f t="shared" si="3339"/>
        <v/>
      </c>
      <c r="CS994" s="1091">
        <f t="shared" si="3339"/>
        <v>0</v>
      </c>
      <c r="CT994" s="1091">
        <f t="shared" si="3339"/>
        <v>0</v>
      </c>
      <c r="CU994" s="1091">
        <f t="shared" si="3339"/>
        <v>0</v>
      </c>
      <c r="CV994" s="1091">
        <f t="shared" si="3339"/>
        <v>2450</v>
      </c>
      <c r="CW994" s="1092">
        <f t="shared" si="3339"/>
        <v>6600</v>
      </c>
      <c r="CX994" s="1092">
        <f t="shared" si="3339"/>
        <v>8220</v>
      </c>
      <c r="CY994" s="1092">
        <f t="shared" si="3339"/>
        <v>8360</v>
      </c>
      <c r="CZ994" s="1091">
        <f t="shared" si="3339"/>
        <v>14200</v>
      </c>
      <c r="DA994" s="1091">
        <f t="shared" si="3339"/>
        <v>16200</v>
      </c>
      <c r="DB994" s="1091">
        <f t="shared" si="3339"/>
        <v>17567</v>
      </c>
      <c r="DC994" s="1091">
        <f t="shared" si="3339"/>
        <v>23326</v>
      </c>
      <c r="DD994" s="1091">
        <f t="shared" si="3339"/>
        <v>25100</v>
      </c>
      <c r="DE994" s="1090" t="str">
        <f t="shared" si="3339"/>
        <v/>
      </c>
      <c r="DF994" s="1116" t="str">
        <f t="shared" si="3340"/>
        <v/>
      </c>
      <c r="DG994" s="631">
        <f t="shared" si="3341"/>
        <v>12</v>
      </c>
      <c r="DH994" s="96">
        <f t="shared" si="3342"/>
        <v>12</v>
      </c>
      <c r="DI994" s="96">
        <f t="shared" si="3343"/>
        <v>12</v>
      </c>
      <c r="DJ994" s="96">
        <f t="shared" si="3344"/>
        <v>12</v>
      </c>
      <c r="DK994" s="467"/>
      <c r="DL994" s="599"/>
      <c r="DM994" s="599"/>
      <c r="DN994" s="599"/>
      <c r="DO994" s="599"/>
      <c r="DP994" s="599"/>
      <c r="DQ994" s="599"/>
      <c r="DR994" s="599"/>
      <c r="DS994" s="781"/>
      <c r="DT994" s="468"/>
    </row>
    <row r="995" spans="1:124" s="470" customFormat="1" ht="15.75" customHeight="1">
      <c r="A995" s="44" t="s">
        <v>147</v>
      </c>
      <c r="B995" s="769">
        <f t="shared" ref="B995:M995" si="3375">SUM(B799,B800)</f>
        <v>4470</v>
      </c>
      <c r="C995" s="769">
        <f t="shared" si="3375"/>
        <v>600</v>
      </c>
      <c r="D995" s="769">
        <f t="shared" si="3375"/>
        <v>442</v>
      </c>
      <c r="E995" s="769">
        <f t="shared" si="3375"/>
        <v>2000</v>
      </c>
      <c r="F995" s="769">
        <f t="shared" si="3375"/>
        <v>2505</v>
      </c>
      <c r="G995" s="769">
        <f t="shared" si="3375"/>
        <v>3500</v>
      </c>
      <c r="H995" s="769">
        <f t="shared" si="3375"/>
        <v>4800</v>
      </c>
      <c r="I995" s="769">
        <f t="shared" si="3375"/>
        <v>2100</v>
      </c>
      <c r="J995" s="769">
        <f t="shared" si="3375"/>
        <v>1000</v>
      </c>
      <c r="K995" s="769">
        <f t="shared" si="3375"/>
        <v>0</v>
      </c>
      <c r="L995" s="769">
        <f t="shared" si="3375"/>
        <v>2250</v>
      </c>
      <c r="M995" s="769">
        <f t="shared" si="3375"/>
        <v>2750</v>
      </c>
      <c r="N995" s="769"/>
      <c r="O995" s="769"/>
      <c r="P995" s="769"/>
      <c r="Q995" s="769"/>
      <c r="R995" s="769"/>
      <c r="S995" s="768"/>
      <c r="T995" s="769">
        <f t="shared" ref="T995:AE995" si="3376">SUM(T799,T800)</f>
        <v>0</v>
      </c>
      <c r="U995" s="769">
        <f t="shared" si="3376"/>
        <v>0</v>
      </c>
      <c r="V995" s="769">
        <f t="shared" si="3376"/>
        <v>0</v>
      </c>
      <c r="W995" s="769">
        <f t="shared" si="3376"/>
        <v>0</v>
      </c>
      <c r="X995" s="769">
        <f t="shared" si="3376"/>
        <v>0</v>
      </c>
      <c r="Y995" s="769">
        <f t="shared" si="3376"/>
        <v>0</v>
      </c>
      <c r="Z995" s="769">
        <f t="shared" si="3376"/>
        <v>2000</v>
      </c>
      <c r="AA995" s="769">
        <f t="shared" si="3376"/>
        <v>4000</v>
      </c>
      <c r="AB995" s="769">
        <f t="shared" si="3376"/>
        <v>3600</v>
      </c>
      <c r="AC995" s="769">
        <f t="shared" si="3376"/>
        <v>1000</v>
      </c>
      <c r="AD995" s="769">
        <f t="shared" si="3376"/>
        <v>0</v>
      </c>
      <c r="AE995" s="769">
        <f t="shared" si="3376"/>
        <v>2000</v>
      </c>
      <c r="AF995" s="769"/>
      <c r="AG995" s="769"/>
      <c r="AH995" s="769"/>
      <c r="AI995" s="769"/>
      <c r="AJ995" s="769"/>
      <c r="AK995" s="768"/>
      <c r="AL995" s="769">
        <f t="shared" ref="AL995:AW995" si="3377">SUM(AL799,AL800)</f>
        <v>3500</v>
      </c>
      <c r="AM995" s="769">
        <f t="shared" si="3377"/>
        <v>2800</v>
      </c>
      <c r="AN995" s="769">
        <f t="shared" si="3377"/>
        <v>4600</v>
      </c>
      <c r="AO995" s="769">
        <f t="shared" si="3377"/>
        <v>7400</v>
      </c>
      <c r="AP995" s="769">
        <f t="shared" si="3377"/>
        <v>3500</v>
      </c>
      <c r="AQ995" s="769">
        <f t="shared" si="3377"/>
        <v>18000</v>
      </c>
      <c r="AR995" s="769">
        <f t="shared" si="3377"/>
        <v>4400</v>
      </c>
      <c r="AS995" s="769">
        <f t="shared" si="3377"/>
        <v>3400</v>
      </c>
      <c r="AT995" s="769">
        <f t="shared" si="3377"/>
        <v>2050</v>
      </c>
      <c r="AU995" s="769">
        <f t="shared" si="3377"/>
        <v>7400</v>
      </c>
      <c r="AV995" s="769">
        <f t="shared" si="3377"/>
        <v>3500</v>
      </c>
      <c r="AW995" s="769">
        <f t="shared" si="3377"/>
        <v>4000</v>
      </c>
      <c r="AX995" s="769"/>
      <c r="AY995" s="769"/>
      <c r="AZ995" s="769"/>
      <c r="BA995" s="769"/>
      <c r="BB995" s="769"/>
      <c r="BC995" s="768"/>
      <c r="BD995" s="769">
        <f t="shared" ref="BD995:BO995" si="3378">SUM(BD799,BD800)</f>
        <v>6600</v>
      </c>
      <c r="BE995" s="769">
        <f t="shared" si="3378"/>
        <v>7800</v>
      </c>
      <c r="BF995" s="769">
        <f t="shared" si="3378"/>
        <v>2300</v>
      </c>
      <c r="BG995" s="769">
        <f t="shared" si="3378"/>
        <v>2100</v>
      </c>
      <c r="BH995" s="769">
        <f t="shared" si="3378"/>
        <v>4000</v>
      </c>
      <c r="BI995" s="769">
        <f t="shared" si="3378"/>
        <v>2800</v>
      </c>
      <c r="BJ995" s="769">
        <f t="shared" si="3378"/>
        <v>7600</v>
      </c>
      <c r="BK995" s="769">
        <f t="shared" si="3378"/>
        <v>2400</v>
      </c>
      <c r="BL995" s="769">
        <f t="shared" si="3378"/>
        <v>3600</v>
      </c>
      <c r="BM995" s="769">
        <f t="shared" si="3378"/>
        <v>5650</v>
      </c>
      <c r="BN995" s="769">
        <f t="shared" si="3378"/>
        <v>0</v>
      </c>
      <c r="BO995" s="769">
        <f t="shared" si="3378"/>
        <v>0</v>
      </c>
      <c r="BP995" s="769"/>
      <c r="BQ995" s="769"/>
      <c r="BR995" s="769"/>
      <c r="BS995" s="769"/>
      <c r="BT995" s="769"/>
      <c r="BU995" s="768"/>
      <c r="BV995" s="769">
        <f>SUM(BV799,BV800)</f>
        <v>2000</v>
      </c>
      <c r="BW995" s="769">
        <f>SUM(BW799,BW800)</f>
        <v>2000</v>
      </c>
      <c r="BX995" s="769">
        <f>SUM(BX799,BX800)</f>
        <v>4400</v>
      </c>
      <c r="BY995" s="769">
        <f>SUM(BY799,BY800)</f>
        <v>5650</v>
      </c>
      <c r="BZ995" s="578">
        <f t="shared" si="3334"/>
        <v>2161.6999999999998</v>
      </c>
      <c r="CA995" s="578">
        <f t="shared" si="3335"/>
        <v>860</v>
      </c>
      <c r="CB995" s="578">
        <f t="shared" si="3336"/>
        <v>4450</v>
      </c>
      <c r="CC995" s="578">
        <f t="shared" si="3337"/>
        <v>3705</v>
      </c>
      <c r="CD995" s="1069">
        <f t="shared" si="3338"/>
        <v>2050</v>
      </c>
      <c r="CE995" s="1070">
        <f t="shared" si="3338"/>
        <v>2800</v>
      </c>
      <c r="CF995" s="1070">
        <f t="shared" si="3338"/>
        <v>3400</v>
      </c>
      <c r="CG995" s="1070">
        <f t="shared" si="3338"/>
        <v>3500</v>
      </c>
      <c r="CH995" s="1070">
        <f t="shared" si="3338"/>
        <v>3500</v>
      </c>
      <c r="CI995" s="1071">
        <f t="shared" si="3338"/>
        <v>3500</v>
      </c>
      <c r="CJ995" s="1071">
        <f t="shared" si="3338"/>
        <v>4000</v>
      </c>
      <c r="CK995" s="1070">
        <f t="shared" si="3338"/>
        <v>4400</v>
      </c>
      <c r="CL995" s="1070">
        <f t="shared" si="3338"/>
        <v>4600</v>
      </c>
      <c r="CM995" s="1070">
        <f t="shared" si="3338"/>
        <v>7400</v>
      </c>
      <c r="CN995" s="1070">
        <f t="shared" si="3338"/>
        <v>7400</v>
      </c>
      <c r="CO995" s="1069">
        <f t="shared" si="3338"/>
        <v>18000</v>
      </c>
      <c r="CP995" s="1116" t="str">
        <f t="shared" si="3339"/>
        <v/>
      </c>
      <c r="CQ995" s="1090" t="str">
        <f t="shared" si="3339"/>
        <v/>
      </c>
      <c r="CR995" s="1091" t="str">
        <f t="shared" si="3339"/>
        <v/>
      </c>
      <c r="CS995" s="1091">
        <f t="shared" si="3339"/>
        <v>0</v>
      </c>
      <c r="CT995" s="1091">
        <f t="shared" si="3339"/>
        <v>0</v>
      </c>
      <c r="CU995" s="1091">
        <f t="shared" si="3339"/>
        <v>2100</v>
      </c>
      <c r="CV995" s="1091">
        <f t="shared" si="3339"/>
        <v>2300</v>
      </c>
      <c r="CW995" s="1092">
        <f t="shared" si="3339"/>
        <v>2400</v>
      </c>
      <c r="CX995" s="1092">
        <f t="shared" si="3339"/>
        <v>2800</v>
      </c>
      <c r="CY995" s="1092">
        <f t="shared" si="3339"/>
        <v>3600</v>
      </c>
      <c r="CZ995" s="1091">
        <f t="shared" si="3339"/>
        <v>4000</v>
      </c>
      <c r="DA995" s="1091">
        <f t="shared" si="3339"/>
        <v>5650</v>
      </c>
      <c r="DB995" s="1091">
        <f t="shared" si="3339"/>
        <v>6600</v>
      </c>
      <c r="DC995" s="1091">
        <f t="shared" si="3339"/>
        <v>7600</v>
      </c>
      <c r="DD995" s="1091">
        <f t="shared" si="3339"/>
        <v>7800</v>
      </c>
      <c r="DE995" s="1090" t="str">
        <f t="shared" si="3339"/>
        <v/>
      </c>
      <c r="DF995" s="1116" t="str">
        <f t="shared" si="3340"/>
        <v/>
      </c>
      <c r="DG995" s="631">
        <f t="shared" si="3341"/>
        <v>12</v>
      </c>
      <c r="DH995" s="96">
        <f t="shared" si="3342"/>
        <v>12</v>
      </c>
      <c r="DI995" s="96">
        <f t="shared" si="3343"/>
        <v>12</v>
      </c>
      <c r="DJ995" s="96">
        <f t="shared" si="3344"/>
        <v>12</v>
      </c>
      <c r="DK995" s="467"/>
      <c r="DL995" s="599"/>
      <c r="DM995" s="599"/>
      <c r="DN995" s="599"/>
      <c r="DO995" s="599"/>
      <c r="DP995" s="599"/>
      <c r="DQ995" s="599"/>
      <c r="DR995" s="599"/>
      <c r="DS995" s="781"/>
      <c r="DT995" s="468"/>
    </row>
    <row r="996" spans="1:124" s="470" customFormat="1" ht="15.75" customHeight="1">
      <c r="A996" s="44" t="s">
        <v>148</v>
      </c>
      <c r="B996" s="769">
        <f t="shared" ref="B996:M996" si="3379">SUM(B801)</f>
        <v>0</v>
      </c>
      <c r="C996" s="769">
        <f t="shared" si="3379"/>
        <v>600</v>
      </c>
      <c r="D996" s="769">
        <f t="shared" si="3379"/>
        <v>3000</v>
      </c>
      <c r="E996" s="769">
        <f t="shared" si="3379"/>
        <v>4800</v>
      </c>
      <c r="F996" s="769">
        <f t="shared" si="3379"/>
        <v>500</v>
      </c>
      <c r="G996" s="769">
        <f t="shared" si="3379"/>
        <v>3000</v>
      </c>
      <c r="H996" s="769">
        <f t="shared" si="3379"/>
        <v>800</v>
      </c>
      <c r="I996" s="769">
        <f t="shared" si="3379"/>
        <v>1210</v>
      </c>
      <c r="J996" s="769">
        <f t="shared" si="3379"/>
        <v>450</v>
      </c>
      <c r="K996" s="769">
        <f t="shared" si="3379"/>
        <v>430</v>
      </c>
      <c r="L996" s="769">
        <f t="shared" si="3379"/>
        <v>400</v>
      </c>
      <c r="M996" s="769">
        <f t="shared" si="3379"/>
        <v>800</v>
      </c>
      <c r="N996" s="769"/>
      <c r="O996" s="769"/>
      <c r="P996" s="769"/>
      <c r="Q996" s="769"/>
      <c r="R996" s="769"/>
      <c r="S996" s="768"/>
      <c r="T996" s="769">
        <f t="shared" ref="T996:AE996" si="3380">SUM(T801)</f>
        <v>0</v>
      </c>
      <c r="U996" s="769">
        <f t="shared" si="3380"/>
        <v>0</v>
      </c>
      <c r="V996" s="769">
        <f t="shared" si="3380"/>
        <v>0</v>
      </c>
      <c r="W996" s="769">
        <f t="shared" si="3380"/>
        <v>0</v>
      </c>
      <c r="X996" s="769">
        <f t="shared" si="3380"/>
        <v>0</v>
      </c>
      <c r="Y996" s="769">
        <f t="shared" si="3380"/>
        <v>0</v>
      </c>
      <c r="Z996" s="769">
        <f t="shared" si="3380"/>
        <v>2700</v>
      </c>
      <c r="AA996" s="769">
        <f t="shared" si="3380"/>
        <v>3000</v>
      </c>
      <c r="AB996" s="769">
        <f t="shared" si="3380"/>
        <v>4000</v>
      </c>
      <c r="AC996" s="769">
        <f t="shared" si="3380"/>
        <v>4500</v>
      </c>
      <c r="AD996" s="769">
        <f t="shared" si="3380"/>
        <v>0</v>
      </c>
      <c r="AE996" s="769">
        <f t="shared" si="3380"/>
        <v>3000</v>
      </c>
      <c r="AF996" s="769"/>
      <c r="AG996" s="769"/>
      <c r="AH996" s="769"/>
      <c r="AI996" s="769"/>
      <c r="AJ996" s="769"/>
      <c r="AK996" s="768"/>
      <c r="AL996" s="769">
        <f t="shared" ref="AL996:AW996" si="3381">SUM(AL801)</f>
        <v>4000</v>
      </c>
      <c r="AM996" s="769">
        <f t="shared" si="3381"/>
        <v>4000</v>
      </c>
      <c r="AN996" s="769">
        <f t="shared" si="3381"/>
        <v>8000</v>
      </c>
      <c r="AO996" s="769">
        <f t="shared" si="3381"/>
        <v>4000</v>
      </c>
      <c r="AP996" s="769">
        <f t="shared" si="3381"/>
        <v>3000</v>
      </c>
      <c r="AQ996" s="769">
        <f t="shared" si="3381"/>
        <v>3000</v>
      </c>
      <c r="AR996" s="769">
        <f t="shared" si="3381"/>
        <v>4000</v>
      </c>
      <c r="AS996" s="769">
        <f t="shared" si="3381"/>
        <v>4500</v>
      </c>
      <c r="AT996" s="769">
        <f t="shared" si="3381"/>
        <v>2700</v>
      </c>
      <c r="AU996" s="769">
        <f t="shared" si="3381"/>
        <v>4000</v>
      </c>
      <c r="AV996" s="769">
        <f t="shared" si="3381"/>
        <v>3000</v>
      </c>
      <c r="AW996" s="769">
        <f t="shared" si="3381"/>
        <v>3500</v>
      </c>
      <c r="AX996" s="769"/>
      <c r="AY996" s="769"/>
      <c r="AZ996" s="769"/>
      <c r="BA996" s="769"/>
      <c r="BB996" s="769"/>
      <c r="BC996" s="768"/>
      <c r="BD996" s="769">
        <f t="shared" ref="BD996:BO996" si="3382">SUM(BD801)</f>
        <v>6000</v>
      </c>
      <c r="BE996" s="769">
        <f t="shared" si="3382"/>
        <v>4000</v>
      </c>
      <c r="BF996" s="769">
        <f t="shared" si="3382"/>
        <v>2000</v>
      </c>
      <c r="BG996" s="769">
        <f t="shared" si="3382"/>
        <v>2000</v>
      </c>
      <c r="BH996" s="769">
        <f t="shared" si="3382"/>
        <v>5000</v>
      </c>
      <c r="BI996" s="769">
        <f t="shared" si="3382"/>
        <v>10000</v>
      </c>
      <c r="BJ996" s="769">
        <f t="shared" si="3382"/>
        <v>3000</v>
      </c>
      <c r="BK996" s="769">
        <f t="shared" si="3382"/>
        <v>3000</v>
      </c>
      <c r="BL996" s="769">
        <f t="shared" si="3382"/>
        <v>12000</v>
      </c>
      <c r="BM996" s="769">
        <f t="shared" si="3382"/>
        <v>7500</v>
      </c>
      <c r="BN996" s="769">
        <f t="shared" si="3382"/>
        <v>0</v>
      </c>
      <c r="BO996" s="769">
        <f t="shared" si="3382"/>
        <v>0</v>
      </c>
      <c r="BP996" s="769"/>
      <c r="BQ996" s="769"/>
      <c r="BR996" s="769"/>
      <c r="BS996" s="769"/>
      <c r="BT996" s="769"/>
      <c r="BU996" s="768"/>
      <c r="BV996" s="769">
        <f>SUM(BV801)</f>
        <v>800</v>
      </c>
      <c r="BW996" s="769">
        <f>SUM(BW801)</f>
        <v>1000</v>
      </c>
      <c r="BX996" s="769">
        <f>SUM(BX801)</f>
        <v>4000</v>
      </c>
      <c r="BY996" s="769">
        <f>SUM(BY801)</f>
        <v>5000</v>
      </c>
      <c r="BZ996" s="578">
        <f t="shared" si="3334"/>
        <v>1119</v>
      </c>
      <c r="CA996" s="578">
        <f t="shared" si="3335"/>
        <v>1270</v>
      </c>
      <c r="CB996" s="578">
        <f t="shared" si="3336"/>
        <v>3700</v>
      </c>
      <c r="CC996" s="578">
        <f t="shared" si="3337"/>
        <v>4250</v>
      </c>
      <c r="CD996" s="1069">
        <f t="shared" si="3338"/>
        <v>2700</v>
      </c>
      <c r="CE996" s="1070">
        <f t="shared" si="3338"/>
        <v>3000</v>
      </c>
      <c r="CF996" s="1070">
        <f t="shared" si="3338"/>
        <v>3000</v>
      </c>
      <c r="CG996" s="1070">
        <f t="shared" si="3338"/>
        <v>3000</v>
      </c>
      <c r="CH996" s="1070">
        <f t="shared" si="3338"/>
        <v>3500</v>
      </c>
      <c r="CI996" s="1071">
        <f t="shared" si="3338"/>
        <v>4000</v>
      </c>
      <c r="CJ996" s="1071">
        <f t="shared" si="3338"/>
        <v>4000</v>
      </c>
      <c r="CK996" s="1070">
        <f t="shared" si="3338"/>
        <v>4000</v>
      </c>
      <c r="CL996" s="1070">
        <f t="shared" si="3338"/>
        <v>4000</v>
      </c>
      <c r="CM996" s="1070">
        <f t="shared" si="3338"/>
        <v>4000</v>
      </c>
      <c r="CN996" s="1070">
        <f t="shared" si="3338"/>
        <v>4500</v>
      </c>
      <c r="CO996" s="1069">
        <f t="shared" si="3338"/>
        <v>8000</v>
      </c>
      <c r="CP996" s="1116" t="str">
        <f t="shared" si="3339"/>
        <v/>
      </c>
      <c r="CQ996" s="1090" t="str">
        <f t="shared" si="3339"/>
        <v/>
      </c>
      <c r="CR996" s="1091" t="str">
        <f t="shared" si="3339"/>
        <v/>
      </c>
      <c r="CS996" s="1091">
        <f t="shared" si="3339"/>
        <v>0</v>
      </c>
      <c r="CT996" s="1091">
        <f t="shared" si="3339"/>
        <v>0</v>
      </c>
      <c r="CU996" s="1091">
        <f t="shared" si="3339"/>
        <v>2000</v>
      </c>
      <c r="CV996" s="1091">
        <f t="shared" si="3339"/>
        <v>2000</v>
      </c>
      <c r="CW996" s="1092">
        <f t="shared" si="3339"/>
        <v>3000</v>
      </c>
      <c r="CX996" s="1092">
        <f t="shared" si="3339"/>
        <v>3000</v>
      </c>
      <c r="CY996" s="1092">
        <f t="shared" si="3339"/>
        <v>4000</v>
      </c>
      <c r="CZ996" s="1091">
        <f t="shared" si="3339"/>
        <v>5000</v>
      </c>
      <c r="DA996" s="1091">
        <f t="shared" si="3339"/>
        <v>6000</v>
      </c>
      <c r="DB996" s="1091">
        <f t="shared" si="3339"/>
        <v>7500</v>
      </c>
      <c r="DC996" s="1091">
        <f t="shared" si="3339"/>
        <v>10000</v>
      </c>
      <c r="DD996" s="1091">
        <f t="shared" si="3339"/>
        <v>12000</v>
      </c>
      <c r="DE996" s="1090" t="str">
        <f t="shared" si="3339"/>
        <v/>
      </c>
      <c r="DF996" s="1116" t="str">
        <f t="shared" si="3340"/>
        <v/>
      </c>
      <c r="DG996" s="631">
        <f t="shared" si="3341"/>
        <v>12</v>
      </c>
      <c r="DH996" s="96">
        <f t="shared" si="3342"/>
        <v>12</v>
      </c>
      <c r="DI996" s="96">
        <f t="shared" si="3343"/>
        <v>12</v>
      </c>
      <c r="DJ996" s="96">
        <f t="shared" si="3344"/>
        <v>12</v>
      </c>
      <c r="DK996" s="467"/>
      <c r="DL996" s="599"/>
      <c r="DM996" s="599"/>
      <c r="DN996" s="599"/>
      <c r="DO996" s="599"/>
      <c r="DP996" s="599"/>
      <c r="DQ996" s="599"/>
      <c r="DR996" s="599"/>
      <c r="DS996" s="790"/>
      <c r="DT996" s="468"/>
    </row>
    <row r="997" spans="1:124" s="470" customFormat="1" ht="15.75" customHeight="1">
      <c r="A997" s="468" t="s">
        <v>406</v>
      </c>
      <c r="B997" s="769">
        <f>SUM(B804)</f>
        <v>0</v>
      </c>
      <c r="C997" s="769">
        <f t="shared" ref="C997:M997" si="3383">SUM(C804)</f>
        <v>0</v>
      </c>
      <c r="D997" s="769">
        <f t="shared" si="3383"/>
        <v>0</v>
      </c>
      <c r="E997" s="769">
        <f t="shared" si="3383"/>
        <v>17</v>
      </c>
      <c r="F997" s="769">
        <f t="shared" si="3383"/>
        <v>0</v>
      </c>
      <c r="G997" s="769">
        <f t="shared" si="3383"/>
        <v>100</v>
      </c>
      <c r="H997" s="769">
        <f t="shared" si="3383"/>
        <v>0</v>
      </c>
      <c r="I997" s="769">
        <f t="shared" si="3383"/>
        <v>0</v>
      </c>
      <c r="J997" s="769">
        <f t="shared" si="3383"/>
        <v>0</v>
      </c>
      <c r="K997" s="769">
        <f t="shared" si="3383"/>
        <v>0</v>
      </c>
      <c r="L997" s="769">
        <f t="shared" si="3383"/>
        <v>0</v>
      </c>
      <c r="M997" s="769">
        <f t="shared" si="3383"/>
        <v>0</v>
      </c>
      <c r="N997" s="769"/>
      <c r="O997" s="769"/>
      <c r="P997" s="769"/>
      <c r="Q997" s="769"/>
      <c r="R997" s="769"/>
      <c r="S997" s="768"/>
      <c r="T997" s="769">
        <f>SUM(T804)</f>
        <v>0</v>
      </c>
      <c r="U997" s="769">
        <f t="shared" ref="U997:AE997" si="3384">SUM(U804)</f>
        <v>0</v>
      </c>
      <c r="V997" s="769">
        <f t="shared" si="3384"/>
        <v>0</v>
      </c>
      <c r="W997" s="769">
        <f t="shared" si="3384"/>
        <v>0</v>
      </c>
      <c r="X997" s="769">
        <f t="shared" si="3384"/>
        <v>0</v>
      </c>
      <c r="Y997" s="769">
        <f t="shared" si="3384"/>
        <v>0</v>
      </c>
      <c r="Z997" s="769">
        <f t="shared" si="3384"/>
        <v>100</v>
      </c>
      <c r="AA997" s="769">
        <f t="shared" si="3384"/>
        <v>0</v>
      </c>
      <c r="AB997" s="769">
        <f t="shared" si="3384"/>
        <v>0</v>
      </c>
      <c r="AC997" s="769">
        <f t="shared" si="3384"/>
        <v>0</v>
      </c>
      <c r="AD997" s="769">
        <f t="shared" si="3384"/>
        <v>0</v>
      </c>
      <c r="AE997" s="769">
        <f t="shared" si="3384"/>
        <v>0</v>
      </c>
      <c r="AF997" s="769"/>
      <c r="AG997" s="769"/>
      <c r="AH997" s="769"/>
      <c r="AI997" s="769"/>
      <c r="AJ997" s="769"/>
      <c r="AK997" s="768"/>
      <c r="AL997" s="769">
        <f>SUM(AL804)</f>
        <v>0</v>
      </c>
      <c r="AM997" s="769">
        <f t="shared" ref="AM997:AW997" si="3385">SUM(AM804)</f>
        <v>50</v>
      </c>
      <c r="AN997" s="769">
        <f t="shared" si="3385"/>
        <v>0</v>
      </c>
      <c r="AO997" s="769">
        <f t="shared" si="3385"/>
        <v>80</v>
      </c>
      <c r="AP997" s="769">
        <f t="shared" si="3385"/>
        <v>100</v>
      </c>
      <c r="AQ997" s="769">
        <f t="shared" si="3385"/>
        <v>5</v>
      </c>
      <c r="AR997" s="769">
        <f t="shared" si="3385"/>
        <v>50</v>
      </c>
      <c r="AS997" s="769">
        <f t="shared" si="3385"/>
        <v>100</v>
      </c>
      <c r="AT997" s="769">
        <f t="shared" si="3385"/>
        <v>120</v>
      </c>
      <c r="AU997" s="769">
        <f t="shared" si="3385"/>
        <v>80</v>
      </c>
      <c r="AV997" s="769">
        <f t="shared" si="3385"/>
        <v>100</v>
      </c>
      <c r="AW997" s="769">
        <f t="shared" si="3385"/>
        <v>40</v>
      </c>
      <c r="AX997" s="769"/>
      <c r="AY997" s="769"/>
      <c r="AZ997" s="769"/>
      <c r="BA997" s="769"/>
      <c r="BB997" s="769"/>
      <c r="BC997" s="768"/>
      <c r="BD997" s="769">
        <f>SUM(BD804)</f>
        <v>1000</v>
      </c>
      <c r="BE997" s="769">
        <f t="shared" ref="BE997:BO997" si="3386">SUM(BE804)</f>
        <v>350</v>
      </c>
      <c r="BF997" s="769">
        <f t="shared" si="3386"/>
        <v>800</v>
      </c>
      <c r="BG997" s="769">
        <f t="shared" si="3386"/>
        <v>100</v>
      </c>
      <c r="BH997" s="769">
        <f t="shared" si="3386"/>
        <v>100</v>
      </c>
      <c r="BI997" s="769">
        <f t="shared" si="3386"/>
        <v>100</v>
      </c>
      <c r="BJ997" s="769">
        <f t="shared" si="3386"/>
        <v>100</v>
      </c>
      <c r="BK997" s="769">
        <f t="shared" si="3386"/>
        <v>0</v>
      </c>
      <c r="BL997" s="769">
        <f t="shared" si="3386"/>
        <v>20</v>
      </c>
      <c r="BM997" s="769">
        <f t="shared" si="3386"/>
        <v>240</v>
      </c>
      <c r="BN997" s="769">
        <f t="shared" si="3386"/>
        <v>0</v>
      </c>
      <c r="BO997" s="769">
        <f t="shared" si="3386"/>
        <v>0</v>
      </c>
      <c r="BP997" s="769"/>
      <c r="BQ997" s="769"/>
      <c r="BR997" s="769"/>
      <c r="BS997" s="769"/>
      <c r="BT997" s="769"/>
      <c r="BU997" s="768"/>
      <c r="BV997" s="769">
        <f>SUM(BV804)</f>
        <v>0</v>
      </c>
      <c r="BW997" s="769">
        <f t="shared" ref="BW997:BY997" si="3387">SUM(BW804)</f>
        <v>0</v>
      </c>
      <c r="BX997" s="769">
        <f t="shared" si="3387"/>
        <v>100</v>
      </c>
      <c r="BY997" s="769">
        <f t="shared" si="3387"/>
        <v>350</v>
      </c>
      <c r="BZ997" s="578">
        <f t="shared" si="3334"/>
        <v>1.7</v>
      </c>
      <c r="CA997" s="578">
        <f t="shared" si="3335"/>
        <v>0</v>
      </c>
      <c r="CB997" s="578">
        <f t="shared" si="3336"/>
        <v>60.5</v>
      </c>
      <c r="CC997" s="578">
        <f t="shared" si="3337"/>
        <v>181</v>
      </c>
      <c r="CD997" s="1069">
        <f t="shared" si="3338"/>
        <v>0</v>
      </c>
      <c r="CE997" s="1070">
        <f t="shared" si="3338"/>
        <v>0</v>
      </c>
      <c r="CF997" s="1070">
        <f t="shared" si="3338"/>
        <v>5</v>
      </c>
      <c r="CG997" s="1070">
        <f t="shared" si="3338"/>
        <v>40</v>
      </c>
      <c r="CH997" s="1070">
        <f t="shared" si="3338"/>
        <v>50</v>
      </c>
      <c r="CI997" s="1071">
        <f t="shared" si="3338"/>
        <v>50</v>
      </c>
      <c r="CJ997" s="1071">
        <f t="shared" si="3338"/>
        <v>80</v>
      </c>
      <c r="CK997" s="1070">
        <f t="shared" si="3338"/>
        <v>80</v>
      </c>
      <c r="CL997" s="1070">
        <f t="shared" si="3338"/>
        <v>100</v>
      </c>
      <c r="CM997" s="1070">
        <f t="shared" si="3338"/>
        <v>100</v>
      </c>
      <c r="CN997" s="1070">
        <f t="shared" si="3338"/>
        <v>100</v>
      </c>
      <c r="CO997" s="1069">
        <f t="shared" si="3338"/>
        <v>120</v>
      </c>
      <c r="CP997" s="1116" t="str">
        <f t="shared" si="3339"/>
        <v/>
      </c>
      <c r="CQ997" s="1090" t="str">
        <f t="shared" si="3339"/>
        <v/>
      </c>
      <c r="CR997" s="1091" t="str">
        <f t="shared" si="3339"/>
        <v/>
      </c>
      <c r="CS997" s="1091">
        <f t="shared" si="3339"/>
        <v>0</v>
      </c>
      <c r="CT997" s="1091">
        <f t="shared" si="3339"/>
        <v>0</v>
      </c>
      <c r="CU997" s="1091">
        <f t="shared" si="3339"/>
        <v>0</v>
      </c>
      <c r="CV997" s="1091">
        <f t="shared" si="3339"/>
        <v>20</v>
      </c>
      <c r="CW997" s="1092">
        <f t="shared" si="3339"/>
        <v>100</v>
      </c>
      <c r="CX997" s="1092">
        <f t="shared" si="3339"/>
        <v>100</v>
      </c>
      <c r="CY997" s="1092">
        <f t="shared" si="3339"/>
        <v>100</v>
      </c>
      <c r="CZ997" s="1091">
        <f t="shared" si="3339"/>
        <v>100</v>
      </c>
      <c r="DA997" s="1091">
        <f t="shared" si="3339"/>
        <v>240</v>
      </c>
      <c r="DB997" s="1091">
        <f t="shared" si="3339"/>
        <v>350</v>
      </c>
      <c r="DC997" s="1091">
        <f t="shared" si="3339"/>
        <v>800</v>
      </c>
      <c r="DD997" s="1091">
        <f t="shared" si="3339"/>
        <v>1000</v>
      </c>
      <c r="DE997" s="1090" t="str">
        <f t="shared" si="3339"/>
        <v/>
      </c>
      <c r="DF997" s="1116" t="str">
        <f t="shared" si="3340"/>
        <v/>
      </c>
      <c r="DG997" s="631">
        <f t="shared" si="3341"/>
        <v>12</v>
      </c>
      <c r="DH997" s="96">
        <f t="shared" si="3342"/>
        <v>12</v>
      </c>
      <c r="DI997" s="96">
        <f t="shared" si="3343"/>
        <v>12</v>
      </c>
      <c r="DJ997" s="96">
        <f t="shared" si="3344"/>
        <v>12</v>
      </c>
      <c r="DK997" s="467"/>
      <c r="DL997" s="599"/>
      <c r="DM997" s="599"/>
      <c r="DN997" s="599"/>
      <c r="DO997" s="599"/>
      <c r="DP997" s="599"/>
      <c r="DQ997" s="599"/>
      <c r="DR997" s="599"/>
      <c r="DS997" s="790"/>
      <c r="DT997" s="468"/>
    </row>
    <row r="998" spans="1:124" s="470" customFormat="1" ht="15.75" customHeight="1">
      <c r="A998" s="468" t="s">
        <v>1188</v>
      </c>
      <c r="B998" s="769">
        <f>SUM(B802,B803)</f>
        <v>0</v>
      </c>
      <c r="C998" s="769">
        <f t="shared" ref="C998:M998" si="3388">SUM(C802,C803)</f>
        <v>504</v>
      </c>
      <c r="D998" s="769">
        <f t="shared" si="3388"/>
        <v>456</v>
      </c>
      <c r="E998" s="769">
        <f t="shared" si="3388"/>
        <v>888</v>
      </c>
      <c r="F998" s="769">
        <f t="shared" si="3388"/>
        <v>2568</v>
      </c>
      <c r="G998" s="769">
        <f t="shared" si="3388"/>
        <v>5400</v>
      </c>
      <c r="H998" s="769">
        <f t="shared" si="3388"/>
        <v>420</v>
      </c>
      <c r="I998" s="769">
        <f t="shared" si="3388"/>
        <v>660</v>
      </c>
      <c r="J998" s="769">
        <f t="shared" si="3388"/>
        <v>1080</v>
      </c>
      <c r="K998" s="769">
        <f t="shared" si="3388"/>
        <v>380</v>
      </c>
      <c r="L998" s="769">
        <f t="shared" si="3388"/>
        <v>420</v>
      </c>
      <c r="M998" s="769">
        <f t="shared" si="3388"/>
        <v>480</v>
      </c>
      <c r="N998" s="769"/>
      <c r="O998" s="769"/>
      <c r="P998" s="769"/>
      <c r="Q998" s="769"/>
      <c r="R998" s="769"/>
      <c r="S998" s="768"/>
      <c r="T998" s="769">
        <f>SUM(T802,T803)</f>
        <v>0</v>
      </c>
      <c r="U998" s="769">
        <f t="shared" ref="U998:AE998" si="3389">SUM(U802,U803)</f>
        <v>0</v>
      </c>
      <c r="V998" s="769">
        <f t="shared" si="3389"/>
        <v>0</v>
      </c>
      <c r="W998" s="769">
        <f t="shared" si="3389"/>
        <v>0</v>
      </c>
      <c r="X998" s="769">
        <f t="shared" si="3389"/>
        <v>0</v>
      </c>
      <c r="Y998" s="769">
        <f t="shared" si="3389"/>
        <v>0</v>
      </c>
      <c r="Z998" s="769">
        <f t="shared" si="3389"/>
        <v>300</v>
      </c>
      <c r="AA998" s="769">
        <f t="shared" si="3389"/>
        <v>684</v>
      </c>
      <c r="AB998" s="769">
        <f t="shared" si="3389"/>
        <v>820</v>
      </c>
      <c r="AC998" s="769">
        <f t="shared" si="3389"/>
        <v>540</v>
      </c>
      <c r="AD998" s="769">
        <f t="shared" si="3389"/>
        <v>0</v>
      </c>
      <c r="AE998" s="769">
        <f t="shared" si="3389"/>
        <v>648</v>
      </c>
      <c r="AF998" s="769"/>
      <c r="AG998" s="769"/>
      <c r="AH998" s="769"/>
      <c r="AI998" s="769"/>
      <c r="AJ998" s="769"/>
      <c r="AK998" s="768"/>
      <c r="AL998" s="769">
        <f>SUM(AL802,AL803)</f>
        <v>22320</v>
      </c>
      <c r="AM998" s="769">
        <f t="shared" ref="AM998:AW998" si="3390">SUM(AM802,AM803)</f>
        <v>8208</v>
      </c>
      <c r="AN998" s="769">
        <f t="shared" si="3390"/>
        <v>5364</v>
      </c>
      <c r="AO998" s="769">
        <f t="shared" si="3390"/>
        <v>2820</v>
      </c>
      <c r="AP998" s="769">
        <f t="shared" si="3390"/>
        <v>5400</v>
      </c>
      <c r="AQ998" s="769">
        <f t="shared" si="3390"/>
        <v>1944</v>
      </c>
      <c r="AR998" s="769">
        <f t="shared" si="3390"/>
        <v>2050</v>
      </c>
      <c r="AS998" s="769">
        <f t="shared" si="3390"/>
        <v>2332</v>
      </c>
      <c r="AT998" s="769">
        <f t="shared" si="3390"/>
        <v>1825</v>
      </c>
      <c r="AU998" s="769">
        <f t="shared" si="3390"/>
        <v>2820</v>
      </c>
      <c r="AV998" s="769">
        <f t="shared" si="3390"/>
        <v>5400</v>
      </c>
      <c r="AW998" s="769">
        <f t="shared" si="3390"/>
        <v>3400</v>
      </c>
      <c r="AX998" s="769"/>
      <c r="AY998" s="769"/>
      <c r="AZ998" s="769"/>
      <c r="BA998" s="769"/>
      <c r="BB998" s="769"/>
      <c r="BC998" s="768"/>
      <c r="BD998" s="769">
        <f>SUM(BD802,BD803)</f>
        <v>4450</v>
      </c>
      <c r="BE998" s="769">
        <f t="shared" ref="BE998:BO998" si="3391">SUM(BE802,BE803)</f>
        <v>4100</v>
      </c>
      <c r="BF998" s="769">
        <f t="shared" si="3391"/>
        <v>4440</v>
      </c>
      <c r="BG998" s="769">
        <f t="shared" si="3391"/>
        <v>2100</v>
      </c>
      <c r="BH998" s="769">
        <f t="shared" si="3391"/>
        <v>7000</v>
      </c>
      <c r="BI998" s="769">
        <f t="shared" si="3391"/>
        <v>5200</v>
      </c>
      <c r="BJ998" s="769">
        <f t="shared" si="3391"/>
        <v>10800</v>
      </c>
      <c r="BK998" s="769">
        <f t="shared" si="3391"/>
        <v>6600</v>
      </c>
      <c r="BL998" s="769">
        <f t="shared" si="3391"/>
        <v>5040</v>
      </c>
      <c r="BM998" s="769">
        <f t="shared" si="3391"/>
        <v>5128</v>
      </c>
      <c r="BN998" s="769">
        <f t="shared" si="3391"/>
        <v>0</v>
      </c>
      <c r="BO998" s="769">
        <f t="shared" si="3391"/>
        <v>0</v>
      </c>
      <c r="BP998" s="769"/>
      <c r="BQ998" s="769"/>
      <c r="BR998" s="769"/>
      <c r="BS998" s="769"/>
      <c r="BT998" s="769"/>
      <c r="BU998" s="768"/>
      <c r="BV998" s="769">
        <f>SUM(BV802,BV803)</f>
        <v>504</v>
      </c>
      <c r="BW998" s="769">
        <f t="shared" ref="BW998:BY998" si="3392">SUM(BW802,BW803)</f>
        <v>604</v>
      </c>
      <c r="BX998" s="769">
        <f t="shared" si="3392"/>
        <v>2657</v>
      </c>
      <c r="BY998" s="769">
        <f t="shared" si="3392"/>
        <v>5200</v>
      </c>
      <c r="BZ998" s="578">
        <f t="shared" si="3334"/>
        <v>785.6</v>
      </c>
      <c r="CA998" s="578">
        <f t="shared" si="3335"/>
        <v>217.2</v>
      </c>
      <c r="CB998" s="578">
        <f t="shared" si="3336"/>
        <v>3973.8</v>
      </c>
      <c r="CC998" s="578">
        <f t="shared" si="3337"/>
        <v>4405.8</v>
      </c>
      <c r="CD998" s="1069">
        <f t="shared" si="3338"/>
        <v>1825</v>
      </c>
      <c r="CE998" s="1070">
        <f t="shared" si="3338"/>
        <v>1944</v>
      </c>
      <c r="CF998" s="1070">
        <f t="shared" si="3338"/>
        <v>2050</v>
      </c>
      <c r="CG998" s="1070">
        <f t="shared" si="3338"/>
        <v>2332</v>
      </c>
      <c r="CH998" s="1070">
        <f t="shared" si="3338"/>
        <v>2820</v>
      </c>
      <c r="CI998" s="1071">
        <f t="shared" si="3338"/>
        <v>2820</v>
      </c>
      <c r="CJ998" s="1071">
        <f t="shared" si="3338"/>
        <v>3400</v>
      </c>
      <c r="CK998" s="1070">
        <f t="shared" si="3338"/>
        <v>5364</v>
      </c>
      <c r="CL998" s="1070">
        <f t="shared" si="3338"/>
        <v>5400</v>
      </c>
      <c r="CM998" s="1070">
        <f t="shared" si="3338"/>
        <v>5400</v>
      </c>
      <c r="CN998" s="1070">
        <f t="shared" si="3338"/>
        <v>8208</v>
      </c>
      <c r="CO998" s="1069">
        <f t="shared" si="3338"/>
        <v>22320</v>
      </c>
      <c r="CP998" s="1116" t="str">
        <f t="shared" si="3339"/>
        <v/>
      </c>
      <c r="CQ998" s="1090" t="str">
        <f t="shared" si="3339"/>
        <v/>
      </c>
      <c r="CR998" s="1091" t="str">
        <f t="shared" si="3339"/>
        <v/>
      </c>
      <c r="CS998" s="1091">
        <f t="shared" si="3339"/>
        <v>0</v>
      </c>
      <c r="CT998" s="1091">
        <f t="shared" si="3339"/>
        <v>0</v>
      </c>
      <c r="CU998" s="1091">
        <f t="shared" si="3339"/>
        <v>2100</v>
      </c>
      <c r="CV998" s="1091">
        <f t="shared" si="3339"/>
        <v>4100</v>
      </c>
      <c r="CW998" s="1092">
        <f t="shared" si="3339"/>
        <v>4440</v>
      </c>
      <c r="CX998" s="1092">
        <f t="shared" si="3339"/>
        <v>4450</v>
      </c>
      <c r="CY998" s="1092">
        <f t="shared" si="3339"/>
        <v>5040</v>
      </c>
      <c r="CZ998" s="1091">
        <f t="shared" si="3339"/>
        <v>5128</v>
      </c>
      <c r="DA998" s="1091">
        <f t="shared" si="3339"/>
        <v>5200</v>
      </c>
      <c r="DB998" s="1091">
        <f t="shared" si="3339"/>
        <v>6600</v>
      </c>
      <c r="DC998" s="1091">
        <f t="shared" si="3339"/>
        <v>7000</v>
      </c>
      <c r="DD998" s="1091">
        <f t="shared" si="3339"/>
        <v>10800</v>
      </c>
      <c r="DE998" s="1090" t="str">
        <f t="shared" si="3339"/>
        <v/>
      </c>
      <c r="DF998" s="1116" t="str">
        <f t="shared" si="3340"/>
        <v/>
      </c>
      <c r="DG998" s="631">
        <f t="shared" si="3341"/>
        <v>12</v>
      </c>
      <c r="DH998" s="96">
        <f t="shared" si="3342"/>
        <v>12</v>
      </c>
      <c r="DI998" s="96">
        <f t="shared" si="3343"/>
        <v>12</v>
      </c>
      <c r="DJ998" s="96">
        <f t="shared" si="3344"/>
        <v>12</v>
      </c>
      <c r="DK998" s="467"/>
      <c r="DL998" s="599"/>
      <c r="DM998" s="599"/>
      <c r="DN998" s="599"/>
      <c r="DO998" s="599"/>
      <c r="DP998" s="599"/>
      <c r="DQ998" s="599"/>
      <c r="DR998" s="599"/>
      <c r="DS998" s="790"/>
      <c r="DT998" s="468"/>
    </row>
    <row r="999" spans="1:124" s="470" customFormat="1" ht="15.75" customHeight="1">
      <c r="A999" s="468" t="s">
        <v>407</v>
      </c>
      <c r="B999" s="769">
        <f t="shared" ref="B999:M999" si="3393">SUM(B805,B808:B810)</f>
        <v>0</v>
      </c>
      <c r="C999" s="769">
        <f t="shared" si="3393"/>
        <v>2092</v>
      </c>
      <c r="D999" s="769">
        <f t="shared" si="3393"/>
        <v>2520</v>
      </c>
      <c r="E999" s="769">
        <f t="shared" si="3393"/>
        <v>21656</v>
      </c>
      <c r="F999" s="769">
        <f t="shared" si="3393"/>
        <v>21200</v>
      </c>
      <c r="G999" s="769">
        <f t="shared" si="3393"/>
        <v>0</v>
      </c>
      <c r="H999" s="769">
        <f t="shared" si="3393"/>
        <v>0</v>
      </c>
      <c r="I999" s="769">
        <f t="shared" si="3393"/>
        <v>300</v>
      </c>
      <c r="J999" s="769">
        <f t="shared" si="3393"/>
        <v>7170</v>
      </c>
      <c r="K999" s="769">
        <f t="shared" si="3393"/>
        <v>0</v>
      </c>
      <c r="L999" s="769">
        <f t="shared" si="3393"/>
        <v>0</v>
      </c>
      <c r="M999" s="769">
        <f t="shared" si="3393"/>
        <v>0</v>
      </c>
      <c r="N999" s="769"/>
      <c r="O999" s="769"/>
      <c r="P999" s="769"/>
      <c r="Q999" s="769"/>
      <c r="R999" s="769"/>
      <c r="S999" s="768"/>
      <c r="T999" s="769">
        <f t="shared" ref="T999:AE999" si="3394">SUM(T805,T808:T810)</f>
        <v>0</v>
      </c>
      <c r="U999" s="769">
        <f t="shared" si="3394"/>
        <v>0</v>
      </c>
      <c r="V999" s="769">
        <f t="shared" si="3394"/>
        <v>0</v>
      </c>
      <c r="W999" s="769">
        <f t="shared" si="3394"/>
        <v>0</v>
      </c>
      <c r="X999" s="769">
        <f t="shared" si="3394"/>
        <v>0</v>
      </c>
      <c r="Y999" s="769">
        <f t="shared" si="3394"/>
        <v>0</v>
      </c>
      <c r="Z999" s="769">
        <f t="shared" si="3394"/>
        <v>1500</v>
      </c>
      <c r="AA999" s="769">
        <f t="shared" si="3394"/>
        <v>0</v>
      </c>
      <c r="AB999" s="769">
        <f t="shared" si="3394"/>
        <v>8120</v>
      </c>
      <c r="AC999" s="769">
        <f t="shared" si="3394"/>
        <v>14000</v>
      </c>
      <c r="AD999" s="769">
        <f t="shared" si="3394"/>
        <v>0</v>
      </c>
      <c r="AE999" s="769">
        <f t="shared" si="3394"/>
        <v>17500</v>
      </c>
      <c r="AF999" s="769"/>
      <c r="AG999" s="769"/>
      <c r="AH999" s="769"/>
      <c r="AI999" s="769"/>
      <c r="AJ999" s="769"/>
      <c r="AK999" s="768"/>
      <c r="AL999" s="769">
        <f t="shared" ref="AL999:AW999" si="3395">SUM(AL805,AL808:AL810)</f>
        <v>24000</v>
      </c>
      <c r="AM999" s="769">
        <f t="shared" si="3395"/>
        <v>0</v>
      </c>
      <c r="AN999" s="769">
        <f t="shared" si="3395"/>
        <v>10560</v>
      </c>
      <c r="AO999" s="769">
        <f t="shared" si="3395"/>
        <v>1980</v>
      </c>
      <c r="AP999" s="769">
        <f t="shared" si="3395"/>
        <v>0</v>
      </c>
      <c r="AQ999" s="769">
        <f t="shared" si="3395"/>
        <v>0</v>
      </c>
      <c r="AR999" s="769">
        <f t="shared" si="3395"/>
        <v>5170</v>
      </c>
      <c r="AS999" s="769">
        <f t="shared" si="3395"/>
        <v>4350</v>
      </c>
      <c r="AT999" s="769">
        <f t="shared" si="3395"/>
        <v>4270</v>
      </c>
      <c r="AU999" s="769">
        <f t="shared" si="3395"/>
        <v>1980</v>
      </c>
      <c r="AV999" s="769">
        <f t="shared" si="3395"/>
        <v>0</v>
      </c>
      <c r="AW999" s="769">
        <f t="shared" si="3395"/>
        <v>1200</v>
      </c>
      <c r="AX999" s="769"/>
      <c r="AY999" s="769"/>
      <c r="AZ999" s="769"/>
      <c r="BA999" s="769"/>
      <c r="BB999" s="769"/>
      <c r="BC999" s="768"/>
      <c r="BD999" s="769">
        <f t="shared" ref="BD999:BO999" si="3396">SUM(BD805,BD808:BD810)</f>
        <v>8900</v>
      </c>
      <c r="BE999" s="769">
        <f t="shared" si="3396"/>
        <v>2800</v>
      </c>
      <c r="BF999" s="769">
        <f t="shared" si="3396"/>
        <v>6500</v>
      </c>
      <c r="BG999" s="769">
        <f t="shared" si="3396"/>
        <v>0</v>
      </c>
      <c r="BH999" s="769">
        <f t="shared" si="3396"/>
        <v>0</v>
      </c>
      <c r="BI999" s="769">
        <f t="shared" si="3396"/>
        <v>8400</v>
      </c>
      <c r="BJ999" s="769">
        <f t="shared" si="3396"/>
        <v>800</v>
      </c>
      <c r="BK999" s="769">
        <f t="shared" si="3396"/>
        <v>4800</v>
      </c>
      <c r="BL999" s="769">
        <f t="shared" si="3396"/>
        <v>4800</v>
      </c>
      <c r="BM999" s="769">
        <f t="shared" si="3396"/>
        <v>4695</v>
      </c>
      <c r="BN999" s="769">
        <f t="shared" si="3396"/>
        <v>0</v>
      </c>
      <c r="BO999" s="769">
        <f t="shared" si="3396"/>
        <v>0</v>
      </c>
      <c r="BP999" s="769"/>
      <c r="BQ999" s="769"/>
      <c r="BR999" s="769"/>
      <c r="BS999" s="769"/>
      <c r="BT999" s="769"/>
      <c r="BU999" s="768"/>
      <c r="BV999" s="769">
        <f>SUM(BV796,BV805,BV809:BV810)</f>
        <v>2580</v>
      </c>
      <c r="BW999" s="769">
        <f t="shared" ref="BW999:BY999" si="3397">SUM(BW796,BW805,BW809:BW810)</f>
        <v>3500</v>
      </c>
      <c r="BX999" s="769">
        <f t="shared" si="3397"/>
        <v>10350</v>
      </c>
      <c r="BY999" s="769">
        <f t="shared" si="3397"/>
        <v>10800</v>
      </c>
      <c r="BZ999" s="578">
        <f t="shared" si="3334"/>
        <v>3328.2</v>
      </c>
      <c r="CA999" s="578">
        <f t="shared" si="3335"/>
        <v>2362</v>
      </c>
      <c r="CB999" s="578">
        <f t="shared" si="3336"/>
        <v>2951</v>
      </c>
      <c r="CC999" s="578">
        <f t="shared" si="3337"/>
        <v>3279.5</v>
      </c>
      <c r="CD999" s="1069">
        <f t="shared" si="3338"/>
        <v>0</v>
      </c>
      <c r="CE999" s="1070">
        <f t="shared" si="3338"/>
        <v>0</v>
      </c>
      <c r="CF999" s="1070">
        <f t="shared" si="3338"/>
        <v>0</v>
      </c>
      <c r="CG999" s="1070">
        <f t="shared" si="3338"/>
        <v>0</v>
      </c>
      <c r="CH999" s="1070">
        <f t="shared" si="3338"/>
        <v>1200</v>
      </c>
      <c r="CI999" s="1071">
        <f t="shared" si="3338"/>
        <v>1980</v>
      </c>
      <c r="CJ999" s="1071">
        <f t="shared" si="3338"/>
        <v>1980</v>
      </c>
      <c r="CK999" s="1070">
        <f t="shared" si="3338"/>
        <v>4270</v>
      </c>
      <c r="CL999" s="1070">
        <f t="shared" si="3338"/>
        <v>4350</v>
      </c>
      <c r="CM999" s="1070">
        <f t="shared" si="3338"/>
        <v>5170</v>
      </c>
      <c r="CN999" s="1070">
        <f t="shared" si="3338"/>
        <v>10560</v>
      </c>
      <c r="CO999" s="1069">
        <f t="shared" si="3338"/>
        <v>24000</v>
      </c>
      <c r="CP999" s="1116" t="str">
        <f t="shared" si="3339"/>
        <v/>
      </c>
      <c r="CQ999" s="1090" t="str">
        <f t="shared" si="3339"/>
        <v/>
      </c>
      <c r="CR999" s="1091" t="str">
        <f t="shared" si="3339"/>
        <v/>
      </c>
      <c r="CS999" s="1091">
        <f t="shared" si="3339"/>
        <v>0</v>
      </c>
      <c r="CT999" s="1091">
        <f t="shared" si="3339"/>
        <v>0</v>
      </c>
      <c r="CU999" s="1091">
        <f t="shared" si="3339"/>
        <v>0</v>
      </c>
      <c r="CV999" s="1091">
        <f t="shared" si="3339"/>
        <v>0</v>
      </c>
      <c r="CW999" s="1092">
        <f t="shared" si="3339"/>
        <v>800</v>
      </c>
      <c r="CX999" s="1092">
        <f t="shared" si="3339"/>
        <v>2800</v>
      </c>
      <c r="CY999" s="1092">
        <f t="shared" si="3339"/>
        <v>4695</v>
      </c>
      <c r="CZ999" s="1091">
        <f t="shared" si="3339"/>
        <v>4800</v>
      </c>
      <c r="DA999" s="1091">
        <f t="shared" si="3339"/>
        <v>4800</v>
      </c>
      <c r="DB999" s="1091">
        <f t="shared" si="3339"/>
        <v>6500</v>
      </c>
      <c r="DC999" s="1091">
        <f t="shared" si="3339"/>
        <v>8400</v>
      </c>
      <c r="DD999" s="1091">
        <f t="shared" si="3339"/>
        <v>8900</v>
      </c>
      <c r="DE999" s="1090" t="str">
        <f t="shared" si="3339"/>
        <v/>
      </c>
      <c r="DF999" s="1116" t="str">
        <f t="shared" si="3340"/>
        <v/>
      </c>
      <c r="DG999" s="631">
        <f t="shared" si="3341"/>
        <v>12</v>
      </c>
      <c r="DH999" s="96">
        <f t="shared" si="3342"/>
        <v>12</v>
      </c>
      <c r="DI999" s="96">
        <f t="shared" si="3343"/>
        <v>12</v>
      </c>
      <c r="DJ999" s="96">
        <f t="shared" si="3344"/>
        <v>12</v>
      </c>
      <c r="DK999" s="467"/>
      <c r="DL999" s="599"/>
      <c r="DM999" s="599"/>
      <c r="DN999" s="599"/>
      <c r="DO999" s="599"/>
      <c r="DP999" s="599"/>
      <c r="DQ999" s="599"/>
      <c r="DR999" s="599"/>
      <c r="DS999" s="790"/>
      <c r="DT999" s="468"/>
    </row>
    <row r="1000" spans="1:124" s="470" customFormat="1" ht="15.75" customHeight="1">
      <c r="A1000" s="468" t="s">
        <v>697</v>
      </c>
      <c r="B1000" s="769">
        <f>SUM(B807)</f>
        <v>0</v>
      </c>
      <c r="C1000" s="769">
        <f t="shared" ref="C1000:M1000" si="3398">SUM(C807)</f>
        <v>0</v>
      </c>
      <c r="D1000" s="769">
        <f t="shared" si="3398"/>
        <v>0</v>
      </c>
      <c r="E1000" s="769">
        <f t="shared" si="3398"/>
        <v>0</v>
      </c>
      <c r="F1000" s="769">
        <f t="shared" si="3398"/>
        <v>0</v>
      </c>
      <c r="G1000" s="769">
        <f t="shared" si="3398"/>
        <v>0</v>
      </c>
      <c r="H1000" s="769">
        <f t="shared" si="3398"/>
        <v>0</v>
      </c>
      <c r="I1000" s="769">
        <f t="shared" si="3398"/>
        <v>0</v>
      </c>
      <c r="J1000" s="769">
        <f t="shared" si="3398"/>
        <v>0</v>
      </c>
      <c r="K1000" s="769">
        <f t="shared" si="3398"/>
        <v>0</v>
      </c>
      <c r="L1000" s="769">
        <f t="shared" si="3398"/>
        <v>0</v>
      </c>
      <c r="M1000" s="769">
        <f t="shared" si="3398"/>
        <v>0</v>
      </c>
      <c r="N1000" s="769"/>
      <c r="O1000" s="769"/>
      <c r="P1000" s="769"/>
      <c r="Q1000" s="769"/>
      <c r="R1000" s="769"/>
      <c r="S1000" s="768"/>
      <c r="T1000" s="769">
        <f>SUM(T807)</f>
        <v>0</v>
      </c>
      <c r="U1000" s="769">
        <f t="shared" ref="U1000:AE1001" si="3399">SUM(U807)</f>
        <v>0</v>
      </c>
      <c r="V1000" s="769">
        <f t="shared" si="3399"/>
        <v>0</v>
      </c>
      <c r="W1000" s="769">
        <f t="shared" si="3399"/>
        <v>0</v>
      </c>
      <c r="X1000" s="769">
        <f t="shared" si="3399"/>
        <v>0</v>
      </c>
      <c r="Y1000" s="769">
        <f t="shared" si="3399"/>
        <v>0</v>
      </c>
      <c r="Z1000" s="769">
        <f t="shared" si="3399"/>
        <v>0</v>
      </c>
      <c r="AA1000" s="769">
        <f t="shared" si="3399"/>
        <v>0</v>
      </c>
      <c r="AB1000" s="769">
        <f t="shared" si="3399"/>
        <v>0</v>
      </c>
      <c r="AC1000" s="769">
        <f t="shared" si="3399"/>
        <v>0</v>
      </c>
      <c r="AD1000" s="769">
        <f t="shared" si="3399"/>
        <v>0</v>
      </c>
      <c r="AE1000" s="769">
        <f t="shared" si="3399"/>
        <v>0</v>
      </c>
      <c r="AF1000" s="769"/>
      <c r="AG1000" s="769"/>
      <c r="AH1000" s="769"/>
      <c r="AI1000" s="769"/>
      <c r="AJ1000" s="769"/>
      <c r="AK1000" s="768"/>
      <c r="AL1000" s="769">
        <f>SUM(AL807)</f>
        <v>0</v>
      </c>
      <c r="AM1000" s="769">
        <f t="shared" ref="AM1000:AW1000" si="3400">SUM(AM807)</f>
        <v>0</v>
      </c>
      <c r="AN1000" s="769">
        <f t="shared" si="3400"/>
        <v>0</v>
      </c>
      <c r="AO1000" s="769">
        <f t="shared" si="3400"/>
        <v>0</v>
      </c>
      <c r="AP1000" s="769">
        <f t="shared" si="3400"/>
        <v>0</v>
      </c>
      <c r="AQ1000" s="769">
        <f t="shared" si="3400"/>
        <v>0</v>
      </c>
      <c r="AR1000" s="769">
        <f t="shared" si="3400"/>
        <v>0</v>
      </c>
      <c r="AS1000" s="769">
        <f t="shared" si="3400"/>
        <v>0</v>
      </c>
      <c r="AT1000" s="769">
        <f t="shared" si="3400"/>
        <v>0</v>
      </c>
      <c r="AU1000" s="769">
        <f t="shared" si="3400"/>
        <v>0</v>
      </c>
      <c r="AV1000" s="769">
        <f t="shared" si="3400"/>
        <v>0</v>
      </c>
      <c r="AW1000" s="769">
        <f t="shared" si="3400"/>
        <v>0</v>
      </c>
      <c r="AX1000" s="769"/>
      <c r="AY1000" s="769"/>
      <c r="AZ1000" s="769"/>
      <c r="BA1000" s="769"/>
      <c r="BB1000" s="769"/>
      <c r="BC1000" s="768"/>
      <c r="BD1000" s="769">
        <f>SUM(BD807)</f>
        <v>0</v>
      </c>
      <c r="BE1000" s="769">
        <f t="shared" ref="BE1000:BO1001" si="3401">SUM(BE807)</f>
        <v>0</v>
      </c>
      <c r="BF1000" s="769">
        <f t="shared" si="3401"/>
        <v>0</v>
      </c>
      <c r="BG1000" s="769">
        <f t="shared" si="3401"/>
        <v>0</v>
      </c>
      <c r="BH1000" s="769">
        <f t="shared" si="3401"/>
        <v>0</v>
      </c>
      <c r="BI1000" s="769">
        <f t="shared" si="3401"/>
        <v>0</v>
      </c>
      <c r="BJ1000" s="769">
        <f t="shared" si="3401"/>
        <v>0</v>
      </c>
      <c r="BK1000" s="769">
        <f t="shared" si="3401"/>
        <v>0</v>
      </c>
      <c r="BL1000" s="769">
        <f t="shared" si="3401"/>
        <v>0</v>
      </c>
      <c r="BM1000" s="769">
        <f t="shared" si="3401"/>
        <v>0</v>
      </c>
      <c r="BN1000" s="769">
        <f t="shared" si="3401"/>
        <v>0</v>
      </c>
      <c r="BO1000" s="769">
        <f t="shared" si="3401"/>
        <v>0</v>
      </c>
      <c r="BP1000" s="769"/>
      <c r="BQ1000" s="769"/>
      <c r="BR1000" s="769"/>
      <c r="BS1000" s="769"/>
      <c r="BT1000" s="769"/>
      <c r="BU1000" s="768"/>
      <c r="BV1000" s="769">
        <f t="shared" ref="BV1000:BY1001" si="3402">SUM(BV807)</f>
        <v>0</v>
      </c>
      <c r="BW1000" s="769">
        <f t="shared" si="3402"/>
        <v>0</v>
      </c>
      <c r="BX1000" s="769">
        <f t="shared" si="3402"/>
        <v>0</v>
      </c>
      <c r="BY1000" s="769">
        <f t="shared" si="3402"/>
        <v>0</v>
      </c>
      <c r="BZ1000" s="578">
        <f t="shared" si="3334"/>
        <v>0</v>
      </c>
      <c r="CA1000" s="578">
        <f t="shared" si="3335"/>
        <v>0</v>
      </c>
      <c r="CB1000" s="578">
        <f t="shared" si="3336"/>
        <v>0</v>
      </c>
      <c r="CC1000" s="578">
        <f t="shared" si="3337"/>
        <v>0</v>
      </c>
      <c r="CD1000" s="1069">
        <f t="shared" si="3338"/>
        <v>0</v>
      </c>
      <c r="CE1000" s="1070">
        <f t="shared" si="3338"/>
        <v>0</v>
      </c>
      <c r="CF1000" s="1070">
        <f t="shared" si="3338"/>
        <v>0</v>
      </c>
      <c r="CG1000" s="1070">
        <f t="shared" si="3338"/>
        <v>0</v>
      </c>
      <c r="CH1000" s="1070">
        <f t="shared" si="3338"/>
        <v>0</v>
      </c>
      <c r="CI1000" s="1071">
        <f t="shared" si="3338"/>
        <v>0</v>
      </c>
      <c r="CJ1000" s="1071">
        <f t="shared" si="3338"/>
        <v>0</v>
      </c>
      <c r="CK1000" s="1070">
        <f t="shared" si="3338"/>
        <v>0</v>
      </c>
      <c r="CL1000" s="1070">
        <f t="shared" si="3338"/>
        <v>0</v>
      </c>
      <c r="CM1000" s="1070">
        <f t="shared" si="3338"/>
        <v>0</v>
      </c>
      <c r="CN1000" s="1070">
        <f t="shared" si="3338"/>
        <v>0</v>
      </c>
      <c r="CO1000" s="1069">
        <f t="shared" si="3338"/>
        <v>0</v>
      </c>
      <c r="CP1000" s="1116" t="str">
        <f t="shared" si="3339"/>
        <v/>
      </c>
      <c r="CQ1000" s="1090" t="str">
        <f t="shared" si="3339"/>
        <v/>
      </c>
      <c r="CR1000" s="1091" t="str">
        <f t="shared" si="3339"/>
        <v/>
      </c>
      <c r="CS1000" s="1091">
        <f t="shared" si="3339"/>
        <v>0</v>
      </c>
      <c r="CT1000" s="1091">
        <f t="shared" si="3339"/>
        <v>0</v>
      </c>
      <c r="CU1000" s="1091">
        <f t="shared" si="3339"/>
        <v>0</v>
      </c>
      <c r="CV1000" s="1091">
        <f t="shared" si="3339"/>
        <v>0</v>
      </c>
      <c r="CW1000" s="1092">
        <f t="shared" si="3339"/>
        <v>0</v>
      </c>
      <c r="CX1000" s="1092">
        <f t="shared" si="3339"/>
        <v>0</v>
      </c>
      <c r="CY1000" s="1092">
        <f t="shared" si="3339"/>
        <v>0</v>
      </c>
      <c r="CZ1000" s="1091">
        <f t="shared" si="3339"/>
        <v>0</v>
      </c>
      <c r="DA1000" s="1091">
        <f t="shared" si="3339"/>
        <v>0</v>
      </c>
      <c r="DB1000" s="1091">
        <f t="shared" si="3339"/>
        <v>0</v>
      </c>
      <c r="DC1000" s="1091">
        <f t="shared" si="3339"/>
        <v>0</v>
      </c>
      <c r="DD1000" s="1091">
        <f t="shared" si="3339"/>
        <v>0</v>
      </c>
      <c r="DE1000" s="1090" t="str">
        <f t="shared" si="3339"/>
        <v/>
      </c>
      <c r="DF1000" s="1116" t="str">
        <f t="shared" si="3340"/>
        <v/>
      </c>
      <c r="DG1000" s="631">
        <f t="shared" si="3341"/>
        <v>12</v>
      </c>
      <c r="DH1000" s="96">
        <f t="shared" si="3342"/>
        <v>12</v>
      </c>
      <c r="DI1000" s="96">
        <f t="shared" si="3343"/>
        <v>12</v>
      </c>
      <c r="DJ1000" s="96">
        <f t="shared" si="3344"/>
        <v>12</v>
      </c>
      <c r="DK1000" s="467"/>
      <c r="DL1000" s="599"/>
      <c r="DM1000" s="599"/>
      <c r="DN1000" s="599"/>
      <c r="DO1000" s="599"/>
      <c r="DP1000" s="599"/>
      <c r="DQ1000" s="599"/>
      <c r="DR1000" s="599"/>
      <c r="DS1000" s="790"/>
      <c r="DT1000" s="468"/>
    </row>
    <row r="1001" spans="1:124" s="470" customFormat="1" ht="15.75" customHeight="1">
      <c r="A1001" s="468" t="s">
        <v>698</v>
      </c>
      <c r="B1001" s="769">
        <f>SUM(B808)</f>
        <v>0</v>
      </c>
      <c r="C1001" s="769">
        <f t="shared" ref="C1001:M1001" si="3403">SUM(C808)</f>
        <v>0</v>
      </c>
      <c r="D1001" s="769">
        <f t="shared" si="3403"/>
        <v>0</v>
      </c>
      <c r="E1001" s="769">
        <f t="shared" si="3403"/>
        <v>0</v>
      </c>
      <c r="F1001" s="769">
        <f t="shared" si="3403"/>
        <v>0</v>
      </c>
      <c r="G1001" s="769">
        <f t="shared" si="3403"/>
        <v>0</v>
      </c>
      <c r="H1001" s="769">
        <f t="shared" si="3403"/>
        <v>0</v>
      </c>
      <c r="I1001" s="769">
        <f t="shared" si="3403"/>
        <v>0</v>
      </c>
      <c r="J1001" s="769">
        <f t="shared" si="3403"/>
        <v>0</v>
      </c>
      <c r="K1001" s="769">
        <f t="shared" si="3403"/>
        <v>0</v>
      </c>
      <c r="L1001" s="769">
        <f t="shared" si="3403"/>
        <v>0</v>
      </c>
      <c r="M1001" s="769">
        <f t="shared" si="3403"/>
        <v>0</v>
      </c>
      <c r="N1001" s="769"/>
      <c r="O1001" s="769"/>
      <c r="P1001" s="769"/>
      <c r="Q1001" s="769"/>
      <c r="R1001" s="769"/>
      <c r="S1001" s="768"/>
      <c r="T1001" s="769">
        <f>SUM(T808)</f>
        <v>0</v>
      </c>
      <c r="U1001" s="769">
        <f t="shared" ref="U1001:AD1001" si="3404">SUM(U808)</f>
        <v>0</v>
      </c>
      <c r="V1001" s="769">
        <f t="shared" si="3404"/>
        <v>0</v>
      </c>
      <c r="W1001" s="769">
        <f t="shared" si="3404"/>
        <v>0</v>
      </c>
      <c r="X1001" s="769">
        <f t="shared" si="3404"/>
        <v>0</v>
      </c>
      <c r="Y1001" s="769">
        <f t="shared" si="3404"/>
        <v>0</v>
      </c>
      <c r="Z1001" s="769">
        <f t="shared" si="3399"/>
        <v>0</v>
      </c>
      <c r="AA1001" s="769">
        <f t="shared" si="3399"/>
        <v>0</v>
      </c>
      <c r="AB1001" s="769">
        <f t="shared" si="3399"/>
        <v>0</v>
      </c>
      <c r="AC1001" s="769">
        <f t="shared" si="3399"/>
        <v>0</v>
      </c>
      <c r="AD1001" s="769">
        <f t="shared" si="3404"/>
        <v>0</v>
      </c>
      <c r="AE1001" s="769">
        <f t="shared" si="3399"/>
        <v>0</v>
      </c>
      <c r="AF1001" s="769"/>
      <c r="AG1001" s="769"/>
      <c r="AH1001" s="769"/>
      <c r="AI1001" s="769"/>
      <c r="AJ1001" s="769"/>
      <c r="AK1001" s="768"/>
      <c r="AL1001" s="769">
        <f>SUM(AL808)</f>
        <v>0</v>
      </c>
      <c r="AM1001" s="769">
        <f t="shared" ref="AM1001:AW1001" si="3405">SUM(AM808)</f>
        <v>0</v>
      </c>
      <c r="AN1001" s="769">
        <f t="shared" si="3405"/>
        <v>0</v>
      </c>
      <c r="AO1001" s="769">
        <f t="shared" si="3405"/>
        <v>0</v>
      </c>
      <c r="AP1001" s="769">
        <f t="shared" si="3405"/>
        <v>0</v>
      </c>
      <c r="AQ1001" s="769">
        <f t="shared" si="3405"/>
        <v>0</v>
      </c>
      <c r="AR1001" s="769">
        <f t="shared" si="3405"/>
        <v>0</v>
      </c>
      <c r="AS1001" s="769">
        <f t="shared" si="3405"/>
        <v>0</v>
      </c>
      <c r="AT1001" s="769">
        <f t="shared" si="3405"/>
        <v>0</v>
      </c>
      <c r="AU1001" s="769">
        <f t="shared" si="3405"/>
        <v>0</v>
      </c>
      <c r="AV1001" s="769">
        <f t="shared" si="3405"/>
        <v>0</v>
      </c>
      <c r="AW1001" s="769">
        <f t="shared" si="3405"/>
        <v>0</v>
      </c>
      <c r="AX1001" s="769"/>
      <c r="AY1001" s="769"/>
      <c r="AZ1001" s="769"/>
      <c r="BA1001" s="769"/>
      <c r="BB1001" s="769"/>
      <c r="BC1001" s="768"/>
      <c r="BD1001" s="769">
        <f>SUM(BD808)</f>
        <v>0</v>
      </c>
      <c r="BE1001" s="769">
        <f t="shared" si="3401"/>
        <v>0</v>
      </c>
      <c r="BF1001" s="769">
        <f t="shared" si="3401"/>
        <v>0</v>
      </c>
      <c r="BG1001" s="769">
        <f t="shared" si="3401"/>
        <v>0</v>
      </c>
      <c r="BH1001" s="769">
        <f t="shared" si="3401"/>
        <v>0</v>
      </c>
      <c r="BI1001" s="769">
        <f t="shared" si="3401"/>
        <v>0</v>
      </c>
      <c r="BJ1001" s="769">
        <f t="shared" si="3401"/>
        <v>0</v>
      </c>
      <c r="BK1001" s="769">
        <f t="shared" si="3401"/>
        <v>0</v>
      </c>
      <c r="BL1001" s="769">
        <f t="shared" si="3401"/>
        <v>0</v>
      </c>
      <c r="BM1001" s="769">
        <f t="shared" si="3401"/>
        <v>0</v>
      </c>
      <c r="BN1001" s="769">
        <f t="shared" si="3401"/>
        <v>0</v>
      </c>
      <c r="BO1001" s="769">
        <f t="shared" si="3401"/>
        <v>0</v>
      </c>
      <c r="BP1001" s="769"/>
      <c r="BQ1001" s="769"/>
      <c r="BR1001" s="769"/>
      <c r="BS1001" s="769"/>
      <c r="BT1001" s="769"/>
      <c r="BU1001" s="768"/>
      <c r="BV1001" s="769">
        <f t="shared" si="3402"/>
        <v>0</v>
      </c>
      <c r="BW1001" s="769">
        <f t="shared" si="3402"/>
        <v>0</v>
      </c>
      <c r="BX1001" s="769">
        <f t="shared" si="3402"/>
        <v>0</v>
      </c>
      <c r="BY1001" s="769">
        <f t="shared" si="3402"/>
        <v>0</v>
      </c>
      <c r="BZ1001" s="578">
        <f t="shared" si="3334"/>
        <v>0</v>
      </c>
      <c r="CA1001" s="578">
        <f t="shared" si="3335"/>
        <v>0</v>
      </c>
      <c r="CB1001" s="578">
        <f t="shared" si="3336"/>
        <v>0</v>
      </c>
      <c r="CC1001" s="578">
        <f t="shared" si="3337"/>
        <v>0</v>
      </c>
      <c r="CD1001" s="1069">
        <f t="shared" si="3338"/>
        <v>0</v>
      </c>
      <c r="CE1001" s="1070">
        <f t="shared" si="3338"/>
        <v>0</v>
      </c>
      <c r="CF1001" s="1070">
        <f t="shared" si="3338"/>
        <v>0</v>
      </c>
      <c r="CG1001" s="1070">
        <f t="shared" si="3338"/>
        <v>0</v>
      </c>
      <c r="CH1001" s="1070">
        <f t="shared" si="3338"/>
        <v>0</v>
      </c>
      <c r="CI1001" s="1071">
        <f t="shared" si="3338"/>
        <v>0</v>
      </c>
      <c r="CJ1001" s="1071">
        <f t="shared" si="3338"/>
        <v>0</v>
      </c>
      <c r="CK1001" s="1070">
        <f t="shared" si="3338"/>
        <v>0</v>
      </c>
      <c r="CL1001" s="1070">
        <f t="shared" si="3338"/>
        <v>0</v>
      </c>
      <c r="CM1001" s="1070">
        <f t="shared" si="3338"/>
        <v>0</v>
      </c>
      <c r="CN1001" s="1070">
        <f t="shared" si="3338"/>
        <v>0</v>
      </c>
      <c r="CO1001" s="1069">
        <f t="shared" si="3338"/>
        <v>0</v>
      </c>
      <c r="CP1001" s="1116" t="str">
        <f t="shared" si="3339"/>
        <v/>
      </c>
      <c r="CQ1001" s="1090" t="str">
        <f t="shared" si="3339"/>
        <v/>
      </c>
      <c r="CR1001" s="1091" t="str">
        <f t="shared" si="3339"/>
        <v/>
      </c>
      <c r="CS1001" s="1091">
        <f t="shared" si="3339"/>
        <v>0</v>
      </c>
      <c r="CT1001" s="1091">
        <f t="shared" si="3339"/>
        <v>0</v>
      </c>
      <c r="CU1001" s="1091">
        <f t="shared" si="3339"/>
        <v>0</v>
      </c>
      <c r="CV1001" s="1091">
        <f t="shared" si="3339"/>
        <v>0</v>
      </c>
      <c r="CW1001" s="1092">
        <f t="shared" si="3339"/>
        <v>0</v>
      </c>
      <c r="CX1001" s="1092">
        <f t="shared" si="3339"/>
        <v>0</v>
      </c>
      <c r="CY1001" s="1092">
        <f t="shared" si="3339"/>
        <v>0</v>
      </c>
      <c r="CZ1001" s="1091">
        <f t="shared" si="3339"/>
        <v>0</v>
      </c>
      <c r="DA1001" s="1091">
        <f t="shared" si="3339"/>
        <v>0</v>
      </c>
      <c r="DB1001" s="1091">
        <f t="shared" si="3339"/>
        <v>0</v>
      </c>
      <c r="DC1001" s="1091">
        <f t="shared" si="3339"/>
        <v>0</v>
      </c>
      <c r="DD1001" s="1091">
        <f t="shared" si="3339"/>
        <v>0</v>
      </c>
      <c r="DE1001" s="1090" t="str">
        <f t="shared" si="3339"/>
        <v/>
      </c>
      <c r="DF1001" s="1116" t="str">
        <f t="shared" si="3340"/>
        <v/>
      </c>
      <c r="DG1001" s="631">
        <f t="shared" si="3341"/>
        <v>12</v>
      </c>
      <c r="DH1001" s="96">
        <f t="shared" si="3342"/>
        <v>12</v>
      </c>
      <c r="DI1001" s="96">
        <f t="shared" si="3343"/>
        <v>12</v>
      </c>
      <c r="DJ1001" s="96">
        <f t="shared" si="3344"/>
        <v>12</v>
      </c>
      <c r="DK1001" s="467"/>
      <c r="DL1001" s="599"/>
      <c r="DM1001" s="599"/>
      <c r="DN1001" s="599"/>
      <c r="DO1001" s="599"/>
      <c r="DP1001" s="599"/>
      <c r="DQ1001" s="599"/>
      <c r="DR1001" s="599"/>
      <c r="DS1001" s="790"/>
      <c r="DT1001" s="468"/>
    </row>
    <row r="1002" spans="1:124" s="470" customFormat="1" ht="15.75" customHeight="1">
      <c r="A1002" s="44" t="s">
        <v>408</v>
      </c>
      <c r="B1002" s="769">
        <f t="shared" ref="B1002:M1002" si="3406">B985-SUM(B988:B999)</f>
        <v>35173.919999999998</v>
      </c>
      <c r="C1002" s="769">
        <f t="shared" si="3406"/>
        <v>20863.5</v>
      </c>
      <c r="D1002" s="769">
        <f t="shared" si="3406"/>
        <v>3437.7720000000045</v>
      </c>
      <c r="E1002" s="769">
        <f t="shared" si="3406"/>
        <v>20074</v>
      </c>
      <c r="F1002" s="769">
        <f t="shared" si="3406"/>
        <v>25552.959999999999</v>
      </c>
      <c r="G1002" s="769">
        <f t="shared" si="3406"/>
        <v>31615.279999999999</v>
      </c>
      <c r="H1002" s="769">
        <f t="shared" si="3406"/>
        <v>19862.423999999999</v>
      </c>
      <c r="I1002" s="769">
        <f t="shared" si="3406"/>
        <v>17525.739999999998</v>
      </c>
      <c r="J1002" s="769">
        <f t="shared" si="3406"/>
        <v>17605.28</v>
      </c>
      <c r="K1002" s="769">
        <f t="shared" si="3406"/>
        <v>24477</v>
      </c>
      <c r="L1002" s="769">
        <f t="shared" si="3406"/>
        <v>20823.96</v>
      </c>
      <c r="M1002" s="769">
        <f t="shared" si="3406"/>
        <v>22444.959999999999</v>
      </c>
      <c r="N1002" s="769"/>
      <c r="O1002" s="769"/>
      <c r="P1002" s="769"/>
      <c r="Q1002" s="769"/>
      <c r="R1002" s="769"/>
      <c r="S1002" s="768"/>
      <c r="T1002" s="769">
        <f t="shared" ref="T1002:AE1002" si="3407">T985-SUM(T988:T999)</f>
        <v>18680</v>
      </c>
      <c r="U1002" s="769">
        <f t="shared" si="3407"/>
        <v>2782.1215999999986</v>
      </c>
      <c r="V1002" s="769">
        <f t="shared" si="3407"/>
        <v>13135.900000000001</v>
      </c>
      <c r="W1002" s="769">
        <f t="shared" si="3407"/>
        <v>1127.7459999999992</v>
      </c>
      <c r="X1002" s="769">
        <f t="shared" si="3407"/>
        <v>3705.7000000000007</v>
      </c>
      <c r="Y1002" s="769">
        <f t="shared" si="3407"/>
        <v>21922.000000000004</v>
      </c>
      <c r="Z1002" s="769">
        <f t="shared" si="3407"/>
        <v>-15850.079999999998</v>
      </c>
      <c r="AA1002" s="769">
        <f t="shared" si="3407"/>
        <v>-16103.800000000003</v>
      </c>
      <c r="AB1002" s="769">
        <f t="shared" si="3407"/>
        <v>1345.4800000000032</v>
      </c>
      <c r="AC1002" s="769">
        <f t="shared" si="3407"/>
        <v>14330.199999999997</v>
      </c>
      <c r="AD1002" s="769">
        <f t="shared" si="3407"/>
        <v>12190</v>
      </c>
      <c r="AE1002" s="769">
        <f t="shared" si="3407"/>
        <v>-19668.599999999999</v>
      </c>
      <c r="AF1002" s="769"/>
      <c r="AG1002" s="769"/>
      <c r="AH1002" s="769"/>
      <c r="AI1002" s="769"/>
      <c r="AJ1002" s="769"/>
      <c r="AK1002" s="768"/>
      <c r="AL1002" s="769">
        <f t="shared" ref="AL1002:AW1002" si="3408">AL985-SUM(AL988:AL999)</f>
        <v>270054.90000000002</v>
      </c>
      <c r="AM1002" s="769">
        <f t="shared" si="3408"/>
        <v>238709.91999999998</v>
      </c>
      <c r="AN1002" s="769">
        <f t="shared" si="3408"/>
        <v>167026.5</v>
      </c>
      <c r="AO1002" s="769">
        <f t="shared" si="3408"/>
        <v>429671.8</v>
      </c>
      <c r="AP1002" s="769">
        <f t="shared" si="3408"/>
        <v>82329.600000000006</v>
      </c>
      <c r="AQ1002" s="769">
        <f t="shared" si="3408"/>
        <v>747447.6</v>
      </c>
      <c r="AR1002" s="769">
        <f t="shared" si="3408"/>
        <v>9969.6000000000058</v>
      </c>
      <c r="AS1002" s="769">
        <f t="shared" si="3408"/>
        <v>-1226.3999999999942</v>
      </c>
      <c r="AT1002" s="769">
        <f t="shared" si="3408"/>
        <v>5013.7200000000012</v>
      </c>
      <c r="AU1002" s="769">
        <f t="shared" si="3408"/>
        <v>2056.6000000000058</v>
      </c>
      <c r="AV1002" s="769">
        <f t="shared" si="3408"/>
        <v>10058.119999999995</v>
      </c>
      <c r="AW1002" s="769">
        <f t="shared" si="3408"/>
        <v>67257.8</v>
      </c>
      <c r="AX1002" s="769"/>
      <c r="AY1002" s="769"/>
      <c r="AZ1002" s="769"/>
      <c r="BA1002" s="769"/>
      <c r="BB1002" s="769"/>
      <c r="BC1002" s="768"/>
      <c r="BD1002" s="769">
        <f t="shared" ref="BD1002:BO1002" si="3409">BD985-SUM(BD988:BD999)</f>
        <v>69381.54879999999</v>
      </c>
      <c r="BE1002" s="769">
        <f t="shared" si="3409"/>
        <v>67521.567999999999</v>
      </c>
      <c r="BF1002" s="769">
        <f t="shared" si="3409"/>
        <v>-22904.839999999997</v>
      </c>
      <c r="BG1002" s="769">
        <f t="shared" si="3409"/>
        <v>-12636.6512</v>
      </c>
      <c r="BH1002" s="769">
        <f t="shared" si="3409"/>
        <v>-38611.839999999997</v>
      </c>
      <c r="BI1002" s="769">
        <f t="shared" si="3409"/>
        <v>342656.04800000001</v>
      </c>
      <c r="BJ1002" s="769">
        <f t="shared" si="3409"/>
        <v>95097.567999999999</v>
      </c>
      <c r="BK1002" s="769">
        <f t="shared" si="3409"/>
        <v>201853.12</v>
      </c>
      <c r="BL1002" s="769">
        <f t="shared" si="3409"/>
        <v>376238.8</v>
      </c>
      <c r="BM1002" s="769">
        <f t="shared" si="3409"/>
        <v>434999.95999999996</v>
      </c>
      <c r="BN1002" s="769">
        <f t="shared" si="3409"/>
        <v>123179</v>
      </c>
      <c r="BO1002" s="769">
        <f t="shared" si="3409"/>
        <v>164110</v>
      </c>
      <c r="BP1002" s="769"/>
      <c r="BQ1002" s="769"/>
      <c r="BR1002" s="769"/>
      <c r="BS1002" s="769"/>
      <c r="BT1002" s="769"/>
      <c r="BU1002" s="768"/>
      <c r="BV1002" s="769">
        <f>BV985-SUM(BV988:BV999)</f>
        <v>16016.760000000002</v>
      </c>
      <c r="BW1002" s="769">
        <f>BW985-SUM(BW988:BW999)</f>
        <v>12032.380000000005</v>
      </c>
      <c r="BX1002" s="769">
        <f>BX985-SUM(BX988:BX999)</f>
        <v>18794.880000000005</v>
      </c>
      <c r="BY1002" s="769">
        <f>BY985-SUM(BY988:BY999)</f>
        <v>201554.88</v>
      </c>
      <c r="BZ1002" s="578">
        <f t="shared" si="3334"/>
        <v>22084.510399999999</v>
      </c>
      <c r="CA1002" s="578">
        <f t="shared" si="3335"/>
        <v>3534.326759999999</v>
      </c>
      <c r="CB1002" s="578">
        <f t="shared" si="3336"/>
        <v>128214.85600000006</v>
      </c>
      <c r="CC1002" s="578">
        <f t="shared" si="3337"/>
        <v>140449.61616000001</v>
      </c>
      <c r="CD1002" s="1069">
        <f t="shared" si="3338"/>
        <v>-1226.3999999999942</v>
      </c>
      <c r="CE1002" s="1070">
        <f t="shared" si="3338"/>
        <v>2056.6000000000058</v>
      </c>
      <c r="CF1002" s="1070">
        <f t="shared" si="3338"/>
        <v>5013.7200000000012</v>
      </c>
      <c r="CG1002" s="1070">
        <f t="shared" si="3338"/>
        <v>9969.6000000000058</v>
      </c>
      <c r="CH1002" s="1070">
        <f t="shared" si="3338"/>
        <v>10058.119999999995</v>
      </c>
      <c r="CI1002" s="1071">
        <f t="shared" si="3338"/>
        <v>67257.8</v>
      </c>
      <c r="CJ1002" s="1071">
        <f t="shared" si="3338"/>
        <v>82329.600000000006</v>
      </c>
      <c r="CK1002" s="1070">
        <f t="shared" si="3338"/>
        <v>167026.5</v>
      </c>
      <c r="CL1002" s="1070">
        <f t="shared" si="3338"/>
        <v>238709.91999999998</v>
      </c>
      <c r="CM1002" s="1070">
        <f t="shared" si="3338"/>
        <v>270054.90000000002</v>
      </c>
      <c r="CN1002" s="1070">
        <f t="shared" si="3338"/>
        <v>429671.8</v>
      </c>
      <c r="CO1002" s="1069">
        <f t="shared" si="3338"/>
        <v>747447.6</v>
      </c>
      <c r="CP1002" s="1116" t="str">
        <f t="shared" si="3339"/>
        <v/>
      </c>
      <c r="CQ1002" s="1090" t="str">
        <f t="shared" si="3339"/>
        <v/>
      </c>
      <c r="CR1002" s="1091" t="str">
        <f t="shared" si="3339"/>
        <v/>
      </c>
      <c r="CS1002" s="1091">
        <f t="shared" si="3339"/>
        <v>-38611.839999999997</v>
      </c>
      <c r="CT1002" s="1091">
        <f t="shared" si="3339"/>
        <v>-22904.839999999997</v>
      </c>
      <c r="CU1002" s="1091">
        <f t="shared" si="3339"/>
        <v>-12636.6512</v>
      </c>
      <c r="CV1002" s="1091">
        <f t="shared" si="3339"/>
        <v>67521.567999999999</v>
      </c>
      <c r="CW1002" s="1092">
        <f t="shared" si="3339"/>
        <v>69381.54879999999</v>
      </c>
      <c r="CX1002" s="1092">
        <f t="shared" si="3339"/>
        <v>95097.567999999999</v>
      </c>
      <c r="CY1002" s="1092">
        <f t="shared" si="3339"/>
        <v>123179</v>
      </c>
      <c r="CZ1002" s="1091">
        <f t="shared" si="3339"/>
        <v>164110</v>
      </c>
      <c r="DA1002" s="1091">
        <f t="shared" si="3339"/>
        <v>201853.12</v>
      </c>
      <c r="DB1002" s="1091">
        <f t="shared" si="3339"/>
        <v>342656.04800000001</v>
      </c>
      <c r="DC1002" s="1091">
        <f t="shared" si="3339"/>
        <v>376238.8</v>
      </c>
      <c r="DD1002" s="1091">
        <f t="shared" si="3339"/>
        <v>434999.95999999996</v>
      </c>
      <c r="DE1002" s="1090" t="str">
        <f t="shared" si="3339"/>
        <v/>
      </c>
      <c r="DF1002" s="1116" t="str">
        <f t="shared" si="3340"/>
        <v/>
      </c>
      <c r="DG1002" s="631">
        <f t="shared" si="3341"/>
        <v>12</v>
      </c>
      <c r="DH1002" s="96">
        <f t="shared" si="3342"/>
        <v>12</v>
      </c>
      <c r="DI1002" s="96">
        <f t="shared" si="3343"/>
        <v>12</v>
      </c>
      <c r="DJ1002" s="96">
        <f t="shared" si="3344"/>
        <v>12</v>
      </c>
      <c r="DK1002" s="467"/>
      <c r="DL1002" s="599"/>
      <c r="DM1002" s="599"/>
      <c r="DN1002" s="599"/>
      <c r="DO1002" s="599"/>
      <c r="DP1002" s="599"/>
      <c r="DQ1002" s="599"/>
      <c r="DR1002" s="599"/>
      <c r="DS1002" s="790"/>
      <c r="DT1002" s="468"/>
    </row>
    <row r="1003" spans="1:124" s="470" customFormat="1" ht="15.75" customHeight="1">
      <c r="A1003" s="598"/>
      <c r="B1003" s="768"/>
      <c r="C1003" s="768"/>
      <c r="D1003" s="768"/>
      <c r="E1003" s="768"/>
      <c r="F1003" s="768"/>
      <c r="G1003" s="768"/>
      <c r="H1003" s="768"/>
      <c r="I1003" s="768"/>
      <c r="J1003" s="768"/>
      <c r="K1003" s="768"/>
      <c r="L1003" s="768"/>
      <c r="M1003" s="768"/>
      <c r="N1003" s="768"/>
      <c r="O1003" s="768"/>
      <c r="P1003" s="768"/>
      <c r="Q1003" s="768"/>
      <c r="R1003" s="768"/>
      <c r="S1003" s="768"/>
      <c r="T1003" s="768"/>
      <c r="U1003" s="768"/>
      <c r="V1003" s="768"/>
      <c r="W1003" s="768"/>
      <c r="X1003" s="768"/>
      <c r="Y1003" s="768"/>
      <c r="Z1003" s="768"/>
      <c r="AA1003" s="768"/>
      <c r="AB1003" s="768"/>
      <c r="AC1003" s="768"/>
      <c r="AD1003" s="768"/>
      <c r="AE1003" s="768"/>
      <c r="AF1003" s="768"/>
      <c r="AG1003" s="768"/>
      <c r="AH1003" s="768"/>
      <c r="AI1003" s="768"/>
      <c r="AJ1003" s="768"/>
      <c r="AK1003" s="768"/>
      <c r="AL1003" s="768"/>
      <c r="AM1003" s="768"/>
      <c r="AN1003" s="768"/>
      <c r="AO1003" s="768"/>
      <c r="AP1003" s="768"/>
      <c r="AQ1003" s="768"/>
      <c r="AR1003" s="768"/>
      <c r="AS1003" s="768"/>
      <c r="AT1003" s="768"/>
      <c r="AU1003" s="768"/>
      <c r="AV1003" s="768"/>
      <c r="AW1003" s="768"/>
      <c r="AX1003" s="768"/>
      <c r="AY1003" s="768"/>
      <c r="AZ1003" s="768"/>
      <c r="BA1003" s="768"/>
      <c r="BB1003" s="768"/>
      <c r="BC1003" s="768"/>
      <c r="BD1003" s="768"/>
      <c r="BE1003" s="768"/>
      <c r="BF1003" s="768"/>
      <c r="BG1003" s="768"/>
      <c r="BH1003" s="768"/>
      <c r="BI1003" s="768"/>
      <c r="BJ1003" s="768"/>
      <c r="BK1003" s="768"/>
      <c r="BL1003" s="768"/>
      <c r="BM1003" s="768"/>
      <c r="BN1003" s="768"/>
      <c r="BO1003" s="768"/>
      <c r="BP1003" s="768"/>
      <c r="BQ1003" s="768"/>
      <c r="BR1003" s="768"/>
      <c r="BS1003" s="768"/>
      <c r="BT1003" s="768"/>
      <c r="BU1003" s="768"/>
      <c r="BV1003" s="768"/>
      <c r="BW1003" s="768"/>
      <c r="BX1003" s="768"/>
      <c r="BY1003" s="768"/>
      <c r="BZ1003" s="598"/>
      <c r="CA1003" s="598"/>
      <c r="CB1003" s="598"/>
      <c r="CC1003" s="598"/>
      <c r="CD1003" s="1099"/>
      <c r="CE1003" s="1099"/>
      <c r="CF1003" s="1099"/>
      <c r="CG1003" s="1099"/>
      <c r="CH1003" s="1099"/>
      <c r="CI1003" s="1099"/>
      <c r="CJ1003" s="1099"/>
      <c r="CK1003" s="1099"/>
      <c r="CL1003" s="1099"/>
      <c r="CM1003" s="1099"/>
      <c r="CN1003" s="1099"/>
      <c r="CO1003" s="1099"/>
      <c r="CP1003" s="598"/>
      <c r="CQ1003" s="598"/>
      <c r="CR1003" s="598"/>
      <c r="CS1003" s="598"/>
      <c r="CT1003" s="598"/>
      <c r="CU1003" s="598"/>
      <c r="CV1003" s="598"/>
      <c r="CW1003" s="598"/>
      <c r="CX1003" s="598"/>
      <c r="CY1003" s="598"/>
      <c r="CZ1003" s="598"/>
      <c r="DA1003" s="598"/>
      <c r="DB1003" s="598"/>
      <c r="DC1003" s="598"/>
      <c r="DD1003" s="598"/>
      <c r="DE1003" s="598"/>
      <c r="DF1003" s="598"/>
      <c r="DG1003" s="468"/>
      <c r="DH1003" s="468"/>
      <c r="DI1003" s="468"/>
      <c r="DJ1003" s="468"/>
      <c r="DK1003" s="468"/>
      <c r="DL1003" s="468"/>
      <c r="DM1003" s="468"/>
      <c r="DN1003" s="468"/>
      <c r="DO1003" s="468"/>
      <c r="DP1003" s="468"/>
      <c r="DQ1003" s="468"/>
      <c r="DR1003" s="468"/>
      <c r="DS1003" s="693"/>
      <c r="DT1003" s="468"/>
    </row>
    <row r="1004" spans="1:124" s="470" customFormat="1" ht="15.75" customHeight="1">
      <c r="A1004" s="794" t="s">
        <v>75</v>
      </c>
      <c r="B1004" s="769">
        <f t="shared" ref="B1004:M1004" si="3410">SUM(B988:B1003)</f>
        <v>70560</v>
      </c>
      <c r="C1004" s="769">
        <f t="shared" si="3410"/>
        <v>44306</v>
      </c>
      <c r="D1004" s="769">
        <f t="shared" si="3410"/>
        <v>27782.400000000001</v>
      </c>
      <c r="E1004" s="769">
        <f t="shared" si="3410"/>
        <v>64186</v>
      </c>
      <c r="F1004" s="769">
        <f t="shared" si="3410"/>
        <v>71104</v>
      </c>
      <c r="G1004" s="769">
        <f t="shared" si="3410"/>
        <v>84080</v>
      </c>
      <c r="H1004" s="769">
        <f t="shared" si="3410"/>
        <v>38640</v>
      </c>
      <c r="I1004" s="769">
        <f t="shared" si="3410"/>
        <v>45110</v>
      </c>
      <c r="J1004" s="769">
        <f t="shared" si="3410"/>
        <v>51245</v>
      </c>
      <c r="K1004" s="769">
        <f t="shared" si="3410"/>
        <v>40765</v>
      </c>
      <c r="L1004" s="769">
        <f t="shared" si="3410"/>
        <v>38920</v>
      </c>
      <c r="M1004" s="769">
        <f t="shared" si="3410"/>
        <v>42754</v>
      </c>
      <c r="N1004" s="769"/>
      <c r="O1004" s="769"/>
      <c r="P1004" s="769"/>
      <c r="Q1004" s="769"/>
      <c r="R1004" s="769"/>
      <c r="S1004" s="768"/>
      <c r="T1004" s="769">
        <f t="shared" ref="T1004:AE1004" si="3411">SUM(T988:T1003)</f>
        <v>36680</v>
      </c>
      <c r="U1004" s="769">
        <f t="shared" si="3411"/>
        <v>29670</v>
      </c>
      <c r="V1004" s="769">
        <f t="shared" si="3411"/>
        <v>30550</v>
      </c>
      <c r="W1004" s="769">
        <f t="shared" si="3411"/>
        <v>18516</v>
      </c>
      <c r="X1004" s="769">
        <f t="shared" si="3411"/>
        <v>26767</v>
      </c>
      <c r="Y1004" s="769">
        <f t="shared" si="3411"/>
        <v>41540.800000000003</v>
      </c>
      <c r="Z1004" s="769">
        <f t="shared" si="3411"/>
        <v>9543</v>
      </c>
      <c r="AA1004" s="769">
        <f t="shared" si="3411"/>
        <v>10460</v>
      </c>
      <c r="AB1004" s="769">
        <f t="shared" si="3411"/>
        <v>44695.6</v>
      </c>
      <c r="AC1004" s="769">
        <f t="shared" si="3411"/>
        <v>54870</v>
      </c>
      <c r="AD1004" s="769">
        <f t="shared" si="3411"/>
        <v>12190</v>
      </c>
      <c r="AE1004" s="769">
        <f t="shared" si="3411"/>
        <v>23637</v>
      </c>
      <c r="AF1004" s="769"/>
      <c r="AG1004" s="769"/>
      <c r="AH1004" s="769"/>
      <c r="AI1004" s="769"/>
      <c r="AJ1004" s="769"/>
      <c r="AK1004" s="768"/>
      <c r="AL1004" s="769">
        <f t="shared" ref="AL1004:AW1004" si="3412">SUM(AL988:AL1003)</f>
        <v>350415</v>
      </c>
      <c r="AM1004" s="769">
        <f t="shared" si="3412"/>
        <v>285580</v>
      </c>
      <c r="AN1004" s="769">
        <f t="shared" si="3412"/>
        <v>230570</v>
      </c>
      <c r="AO1004" s="769">
        <f t="shared" si="3412"/>
        <v>486160</v>
      </c>
      <c r="AP1004" s="769">
        <f t="shared" si="3412"/>
        <v>177090</v>
      </c>
      <c r="AQ1004" s="769">
        <f t="shared" si="3412"/>
        <v>881410</v>
      </c>
      <c r="AR1004" s="769">
        <f t="shared" si="3412"/>
        <v>109780</v>
      </c>
      <c r="AS1004" s="769">
        <f t="shared" si="3412"/>
        <v>93150</v>
      </c>
      <c r="AT1004" s="769">
        <f t="shared" si="3412"/>
        <v>129250</v>
      </c>
      <c r="AU1004" s="769">
        <f t="shared" si="3412"/>
        <v>96025</v>
      </c>
      <c r="AV1004" s="769">
        <f t="shared" si="3412"/>
        <v>93800</v>
      </c>
      <c r="AW1004" s="769">
        <f t="shared" si="3412"/>
        <v>166950</v>
      </c>
      <c r="AX1004" s="769"/>
      <c r="AY1004" s="769"/>
      <c r="AZ1004" s="769"/>
      <c r="BA1004" s="769"/>
      <c r="BB1004" s="769"/>
      <c r="BC1004" s="768"/>
      <c r="BD1004" s="769">
        <f t="shared" ref="BD1004:BO1004" si="3413">SUM(BD988:BD1003)</f>
        <v>155640</v>
      </c>
      <c r="BE1004" s="769">
        <f t="shared" si="3413"/>
        <v>132085</v>
      </c>
      <c r="BF1004" s="769">
        <f t="shared" si="3413"/>
        <v>30200</v>
      </c>
      <c r="BG1004" s="769">
        <f t="shared" si="3413"/>
        <v>33710</v>
      </c>
      <c r="BH1004" s="769">
        <f t="shared" si="3413"/>
        <v>0</v>
      </c>
      <c r="BI1004" s="769">
        <f t="shared" si="3413"/>
        <v>417900</v>
      </c>
      <c r="BJ1004" s="769">
        <f t="shared" si="3413"/>
        <v>162560</v>
      </c>
      <c r="BK1004" s="769">
        <f t="shared" si="3413"/>
        <v>264725</v>
      </c>
      <c r="BL1004" s="769">
        <f t="shared" si="3413"/>
        <v>469810</v>
      </c>
      <c r="BM1004" s="769">
        <f t="shared" si="3413"/>
        <v>509440</v>
      </c>
      <c r="BN1004" s="769">
        <f t="shared" si="3413"/>
        <v>145313</v>
      </c>
      <c r="BO1004" s="769">
        <f t="shared" si="3413"/>
        <v>182032</v>
      </c>
      <c r="BP1004" s="769"/>
      <c r="BQ1004" s="769"/>
      <c r="BR1004" s="769"/>
      <c r="BS1004" s="769"/>
      <c r="BT1004" s="769"/>
      <c r="BU1004" s="768"/>
      <c r="BV1004" s="769">
        <f>SUM(BV988:BV1003)</f>
        <v>49401</v>
      </c>
      <c r="BW1004" s="769">
        <f>SUM(BW988:BW1003)</f>
        <v>49892.5</v>
      </c>
      <c r="BX1004" s="769">
        <f>SUM(BX988:BX1003)</f>
        <v>103505</v>
      </c>
      <c r="BY1004" s="769">
        <f>SUM(BY988:BY1003)</f>
        <v>299752</v>
      </c>
      <c r="BZ1004" s="598"/>
      <c r="CA1004" s="598"/>
      <c r="CB1004" s="598"/>
      <c r="CC1004" s="598"/>
      <c r="CD1004" s="1099"/>
      <c r="CE1004" s="1099"/>
      <c r="CF1004" s="1099"/>
      <c r="CG1004" s="1099"/>
      <c r="CH1004" s="1099"/>
      <c r="CI1004" s="1099"/>
      <c r="CJ1004" s="1099"/>
      <c r="CK1004" s="1099"/>
      <c r="CL1004" s="1099"/>
      <c r="CM1004" s="1099"/>
      <c r="CN1004" s="1099"/>
      <c r="CO1004" s="1099"/>
      <c r="CP1004" s="598"/>
      <c r="CQ1004" s="598"/>
      <c r="CR1004" s="598"/>
      <c r="CS1004" s="598"/>
      <c r="CT1004" s="598"/>
      <c r="CU1004" s="598"/>
      <c r="CV1004" s="598"/>
      <c r="CW1004" s="598"/>
      <c r="CX1004" s="598"/>
      <c r="CY1004" s="598"/>
      <c r="CZ1004" s="598"/>
      <c r="DA1004" s="598"/>
      <c r="DB1004" s="598"/>
      <c r="DC1004" s="598"/>
      <c r="DD1004" s="598"/>
      <c r="DE1004" s="598"/>
      <c r="DF1004" s="598"/>
      <c r="DG1004" s="468"/>
      <c r="DH1004" s="468"/>
      <c r="DI1004" s="468"/>
      <c r="DJ1004" s="468"/>
      <c r="DK1004" s="468"/>
      <c r="DL1004" s="599"/>
      <c r="DM1004" s="599"/>
      <c r="DN1004" s="599"/>
      <c r="DO1004" s="599"/>
      <c r="DP1004" s="599"/>
      <c r="DQ1004" s="599"/>
      <c r="DR1004" s="795"/>
      <c r="DS1004" s="796"/>
      <c r="DT1004" s="468"/>
    </row>
    <row r="1005" spans="1:124" s="470" customFormat="1" ht="15.75" customHeight="1">
      <c r="A1005" s="190"/>
      <c r="B1005" s="797"/>
      <c r="C1005" s="190"/>
      <c r="D1005" s="190"/>
      <c r="E1005" s="190"/>
      <c r="F1005" s="190"/>
      <c r="G1005" s="190"/>
      <c r="H1005" s="190"/>
      <c r="I1005" s="190"/>
      <c r="J1005" s="190"/>
      <c r="K1005" s="468"/>
      <c r="L1005" s="468"/>
      <c r="M1005" s="468"/>
      <c r="N1005" s="468"/>
      <c r="O1005" s="190"/>
      <c r="P1005" s="190"/>
      <c r="Q1005" s="190"/>
      <c r="R1005" s="190"/>
      <c r="S1005" s="798"/>
      <c r="T1005" s="190"/>
      <c r="U1005" s="190"/>
      <c r="V1005" s="190"/>
      <c r="W1005" s="190"/>
      <c r="X1005" s="190"/>
      <c r="Y1005" s="190"/>
      <c r="Z1005" s="190"/>
      <c r="AA1005" s="190"/>
      <c r="AB1005" s="190"/>
      <c r="AC1005" s="190"/>
      <c r="AD1005" s="190"/>
      <c r="AE1005" s="190"/>
      <c r="AF1005" s="190"/>
      <c r="AG1005" s="190"/>
      <c r="AH1005" s="190"/>
      <c r="AI1005" s="190"/>
      <c r="AJ1005" s="190"/>
      <c r="AK1005" s="798"/>
      <c r="AL1005" s="190"/>
      <c r="AM1005" s="190"/>
      <c r="AN1005" s="190"/>
      <c r="AO1005" s="190"/>
      <c r="AP1005" s="190"/>
      <c r="AQ1005" s="190"/>
      <c r="AR1005" s="190"/>
      <c r="AS1005" s="190"/>
      <c r="AT1005" s="190"/>
      <c r="AU1005" s="190"/>
      <c r="AV1005" s="190"/>
      <c r="AW1005" s="190"/>
      <c r="AX1005" s="190"/>
      <c r="AY1005" s="190"/>
      <c r="AZ1005" s="190"/>
      <c r="BA1005" s="190"/>
      <c r="BB1005" s="190"/>
      <c r="BC1005" s="798"/>
      <c r="BD1005" s="190"/>
      <c r="BE1005" s="190"/>
      <c r="BF1005" s="190"/>
      <c r="BG1005" s="190"/>
      <c r="BH1005" s="190"/>
      <c r="BI1005" s="190"/>
      <c r="BJ1005" s="190"/>
      <c r="BK1005" s="190"/>
      <c r="BL1005" s="190"/>
      <c r="BM1005" s="190"/>
      <c r="BN1005" s="190"/>
      <c r="BO1005" s="190"/>
      <c r="BP1005" s="190"/>
      <c r="BQ1005" s="190"/>
      <c r="BR1005" s="190"/>
      <c r="BS1005" s="190"/>
      <c r="BT1005" s="190"/>
      <c r="BU1005" s="798"/>
      <c r="BV1005" s="797"/>
      <c r="BW1005" s="797"/>
      <c r="BX1005" s="797"/>
      <c r="BY1005" s="797"/>
      <c r="BZ1005" s="598"/>
      <c r="CA1005" s="598"/>
      <c r="CB1005" s="598"/>
      <c r="CC1005" s="598"/>
      <c r="CD1005" s="1099"/>
      <c r="CE1005" s="1099"/>
      <c r="CF1005" s="1099"/>
      <c r="CG1005" s="1099"/>
      <c r="CH1005" s="1099"/>
      <c r="CI1005" s="1099"/>
      <c r="CJ1005" s="1099"/>
      <c r="CK1005" s="1099"/>
      <c r="CL1005" s="1099"/>
      <c r="CM1005" s="1099"/>
      <c r="CN1005" s="1099"/>
      <c r="CO1005" s="1099"/>
      <c r="CP1005" s="598"/>
      <c r="CQ1005" s="598"/>
      <c r="CR1005" s="598"/>
      <c r="CS1005" s="598"/>
      <c r="CT1005" s="598"/>
      <c r="CU1005" s="598"/>
      <c r="CV1005" s="598"/>
      <c r="CW1005" s="598"/>
      <c r="CX1005" s="598"/>
      <c r="CY1005" s="598"/>
      <c r="CZ1005" s="598"/>
      <c r="DA1005" s="598"/>
      <c r="DB1005" s="598"/>
      <c r="DC1005" s="598"/>
      <c r="DD1005" s="598"/>
      <c r="DE1005" s="598"/>
      <c r="DF1005" s="598"/>
      <c r="DG1005" s="468"/>
      <c r="DH1005" s="468"/>
      <c r="DI1005" s="468"/>
      <c r="DJ1005" s="468"/>
      <c r="DK1005" s="468"/>
      <c r="DL1005" s="599"/>
      <c r="DM1005" s="599"/>
      <c r="DN1005" s="599"/>
      <c r="DO1005" s="599"/>
      <c r="DP1005" s="599"/>
      <c r="DQ1005" s="599"/>
      <c r="DR1005" s="795"/>
      <c r="DS1005" s="799"/>
      <c r="DT1005" s="468"/>
    </row>
    <row r="1006" spans="1:124" s="470" customFormat="1" ht="15.75" customHeight="1">
      <c r="A1006" s="190"/>
      <c r="B1006" s="797"/>
      <c r="C1006" s="190"/>
      <c r="D1006" s="190"/>
      <c r="E1006" s="190"/>
      <c r="F1006" s="190"/>
      <c r="G1006" s="190"/>
      <c r="H1006" s="190"/>
      <c r="I1006" s="190"/>
      <c r="J1006" s="190"/>
      <c r="K1006" s="468"/>
      <c r="L1006" s="468"/>
      <c r="M1006" s="468"/>
      <c r="N1006" s="468"/>
      <c r="O1006" s="190"/>
      <c r="P1006" s="190"/>
      <c r="Q1006" s="190"/>
      <c r="R1006" s="190"/>
      <c r="S1006" s="798"/>
      <c r="T1006" s="190"/>
      <c r="U1006" s="190"/>
      <c r="V1006" s="190"/>
      <c r="W1006" s="190"/>
      <c r="X1006" s="190"/>
      <c r="Y1006" s="190"/>
      <c r="Z1006" s="190"/>
      <c r="AA1006" s="190"/>
      <c r="AB1006" s="190"/>
      <c r="AC1006" s="190"/>
      <c r="AD1006" s="190"/>
      <c r="AE1006" s="190"/>
      <c r="AF1006" s="190"/>
      <c r="AG1006" s="190"/>
      <c r="AH1006" s="190"/>
      <c r="AI1006" s="190"/>
      <c r="AJ1006" s="190"/>
      <c r="AK1006" s="798"/>
      <c r="AL1006" s="190"/>
      <c r="AM1006" s="190"/>
      <c r="AN1006" s="190"/>
      <c r="AO1006" s="190"/>
      <c r="AP1006" s="190"/>
      <c r="AQ1006" s="190"/>
      <c r="AR1006" s="190"/>
      <c r="AS1006" s="190"/>
      <c r="AT1006" s="190"/>
      <c r="AU1006" s="190"/>
      <c r="AV1006" s="190"/>
      <c r="AW1006" s="190"/>
      <c r="AX1006" s="190"/>
      <c r="AY1006" s="190"/>
      <c r="AZ1006" s="190"/>
      <c r="BA1006" s="190"/>
      <c r="BB1006" s="190"/>
      <c r="BC1006" s="798"/>
      <c r="BD1006" s="190"/>
      <c r="BE1006" s="190"/>
      <c r="BF1006" s="190"/>
      <c r="BG1006" s="190"/>
      <c r="BH1006" s="190"/>
      <c r="BI1006" s="190"/>
      <c r="BJ1006" s="190"/>
      <c r="BK1006" s="190"/>
      <c r="BL1006" s="190"/>
      <c r="BM1006" s="190"/>
      <c r="BN1006" s="190"/>
      <c r="BO1006" s="190"/>
      <c r="BP1006" s="190"/>
      <c r="BQ1006" s="190"/>
      <c r="BR1006" s="190"/>
      <c r="BS1006" s="190"/>
      <c r="BT1006" s="190"/>
      <c r="BU1006" s="798"/>
      <c r="BV1006" s="797"/>
      <c r="BW1006" s="797"/>
      <c r="BX1006" s="797"/>
      <c r="BY1006" s="797"/>
      <c r="BZ1006" s="598"/>
      <c r="CA1006" s="598"/>
      <c r="CB1006" s="598"/>
      <c r="CC1006" s="598"/>
      <c r="CD1006" s="1099"/>
      <c r="CE1006" s="1099"/>
      <c r="CF1006" s="1099"/>
      <c r="CG1006" s="1099"/>
      <c r="CH1006" s="1099"/>
      <c r="CI1006" s="1099"/>
      <c r="CJ1006" s="1099"/>
      <c r="CK1006" s="1099"/>
      <c r="CL1006" s="1099"/>
      <c r="CM1006" s="1099"/>
      <c r="CN1006" s="1099"/>
      <c r="CO1006" s="1099"/>
      <c r="CP1006" s="598"/>
      <c r="CQ1006" s="598"/>
      <c r="CR1006" s="598"/>
      <c r="CS1006" s="598"/>
      <c r="CT1006" s="598"/>
      <c r="CU1006" s="598"/>
      <c r="CV1006" s="598"/>
      <c r="CW1006" s="598"/>
      <c r="CX1006" s="598"/>
      <c r="CY1006" s="598"/>
      <c r="CZ1006" s="598"/>
      <c r="DA1006" s="598"/>
      <c r="DB1006" s="598"/>
      <c r="DC1006" s="598"/>
      <c r="DD1006" s="598"/>
      <c r="DE1006" s="598"/>
      <c r="DF1006" s="598"/>
      <c r="DG1006" s="468"/>
      <c r="DH1006" s="468"/>
      <c r="DI1006" s="468"/>
      <c r="DJ1006" s="468"/>
      <c r="DK1006" s="468"/>
      <c r="DL1006" s="599"/>
      <c r="DM1006" s="599"/>
      <c r="DN1006" s="599"/>
      <c r="DO1006" s="599"/>
      <c r="DP1006" s="599"/>
      <c r="DQ1006" s="599"/>
      <c r="DR1006" s="795"/>
      <c r="DS1006" s="799"/>
      <c r="DT1006" s="468"/>
    </row>
    <row r="1007" spans="1:124" s="470" customFormat="1" ht="15.75" customHeight="1">
      <c r="A1007" s="190"/>
      <c r="B1007" s="797"/>
      <c r="C1007" s="190"/>
      <c r="D1007" s="190"/>
      <c r="E1007" s="190"/>
      <c r="F1007" s="190"/>
      <c r="G1007" s="190"/>
      <c r="H1007" s="190"/>
      <c r="I1007" s="190"/>
      <c r="J1007" s="190"/>
      <c r="K1007" s="468"/>
      <c r="L1007" s="468"/>
      <c r="M1007" s="468"/>
      <c r="N1007" s="468"/>
      <c r="O1007" s="190"/>
      <c r="P1007" s="190"/>
      <c r="Q1007" s="190"/>
      <c r="R1007" s="190"/>
      <c r="S1007" s="798"/>
      <c r="T1007" s="190"/>
      <c r="U1007" s="190"/>
      <c r="V1007" s="190"/>
      <c r="W1007" s="190"/>
      <c r="X1007" s="190"/>
      <c r="Y1007" s="190"/>
      <c r="Z1007" s="190"/>
      <c r="AA1007" s="190"/>
      <c r="AB1007" s="190"/>
      <c r="AC1007" s="190"/>
      <c r="AD1007" s="190"/>
      <c r="AE1007" s="190"/>
      <c r="AF1007" s="190"/>
      <c r="AG1007" s="190"/>
      <c r="AH1007" s="190"/>
      <c r="AI1007" s="190"/>
      <c r="AJ1007" s="190"/>
      <c r="AK1007" s="798"/>
      <c r="AL1007" s="190"/>
      <c r="AM1007" s="190"/>
      <c r="AN1007" s="190"/>
      <c r="AO1007" s="190"/>
      <c r="AP1007" s="190"/>
      <c r="AQ1007" s="190"/>
      <c r="AR1007" s="190"/>
      <c r="AS1007" s="190"/>
      <c r="AT1007" s="190"/>
      <c r="AU1007" s="190"/>
      <c r="AV1007" s="190"/>
      <c r="AW1007" s="190"/>
      <c r="AX1007" s="190"/>
      <c r="AY1007" s="190"/>
      <c r="AZ1007" s="190"/>
      <c r="BA1007" s="190"/>
      <c r="BB1007" s="190"/>
      <c r="BC1007" s="798"/>
      <c r="BD1007" s="190"/>
      <c r="BE1007" s="190"/>
      <c r="BF1007" s="190"/>
      <c r="BG1007" s="190"/>
      <c r="BH1007" s="190"/>
      <c r="BI1007" s="190"/>
      <c r="BJ1007" s="190"/>
      <c r="BK1007" s="190"/>
      <c r="BL1007" s="190"/>
      <c r="BM1007" s="190"/>
      <c r="BN1007" s="190"/>
      <c r="BO1007" s="190"/>
      <c r="BP1007" s="190"/>
      <c r="BQ1007" s="190"/>
      <c r="BR1007" s="190"/>
      <c r="BS1007" s="190"/>
      <c r="BT1007" s="190"/>
      <c r="BU1007" s="798"/>
      <c r="BV1007" s="797"/>
      <c r="BW1007" s="797"/>
      <c r="BX1007" s="797"/>
      <c r="BY1007" s="797"/>
      <c r="BZ1007" s="598"/>
      <c r="CA1007" s="598"/>
      <c r="CB1007" s="598"/>
      <c r="CC1007" s="598"/>
      <c r="CD1007" s="1099"/>
      <c r="CE1007" s="1099"/>
      <c r="CF1007" s="1099"/>
      <c r="CG1007" s="1099"/>
      <c r="CH1007" s="1099"/>
      <c r="CI1007" s="1099"/>
      <c r="CJ1007" s="1099"/>
      <c r="CK1007" s="1099"/>
      <c r="CL1007" s="1099"/>
      <c r="CM1007" s="1099"/>
      <c r="CN1007" s="1099"/>
      <c r="CO1007" s="1099"/>
      <c r="CP1007" s="598"/>
      <c r="CQ1007" s="598"/>
      <c r="CR1007" s="598"/>
      <c r="CS1007" s="598"/>
      <c r="CT1007" s="598"/>
      <c r="CU1007" s="598"/>
      <c r="CV1007" s="598"/>
      <c r="CW1007" s="598"/>
      <c r="CX1007" s="598"/>
      <c r="CY1007" s="598"/>
      <c r="CZ1007" s="598"/>
      <c r="DA1007" s="598"/>
      <c r="DB1007" s="598"/>
      <c r="DC1007" s="598"/>
      <c r="DD1007" s="598"/>
      <c r="DE1007" s="598"/>
      <c r="DF1007" s="598"/>
      <c r="DG1007" s="468"/>
      <c r="DH1007" s="468"/>
      <c r="DI1007" s="468"/>
      <c r="DJ1007" s="468"/>
      <c r="DK1007" s="468"/>
      <c r="DL1007" s="599"/>
      <c r="DM1007" s="599"/>
      <c r="DN1007" s="599"/>
      <c r="DO1007" s="599"/>
      <c r="DP1007" s="599"/>
      <c r="DQ1007" s="599"/>
      <c r="DR1007" s="795"/>
      <c r="DS1007" s="799"/>
      <c r="DT1007" s="468"/>
    </row>
    <row r="1008" spans="1:124" s="470" customFormat="1" ht="15.75" customHeight="1">
      <c r="A1008" s="190"/>
      <c r="B1008" s="797"/>
      <c r="C1008" s="190"/>
      <c r="D1008" s="190"/>
      <c r="E1008" s="190"/>
      <c r="F1008" s="190"/>
      <c r="G1008" s="190"/>
      <c r="H1008" s="190"/>
      <c r="I1008" s="190"/>
      <c r="J1008" s="190"/>
      <c r="K1008" s="190"/>
      <c r="L1008" s="190"/>
      <c r="M1008" s="190"/>
      <c r="N1008" s="190"/>
      <c r="O1008" s="190"/>
      <c r="P1008" s="190"/>
      <c r="Q1008" s="190"/>
      <c r="R1008" s="190"/>
      <c r="S1008" s="798"/>
      <c r="T1008" s="190"/>
      <c r="U1008" s="190"/>
      <c r="V1008" s="190"/>
      <c r="W1008" s="190"/>
      <c r="X1008" s="190"/>
      <c r="Y1008" s="190"/>
      <c r="Z1008" s="190"/>
      <c r="AA1008" s="190"/>
      <c r="AB1008" s="190"/>
      <c r="AC1008" s="190"/>
      <c r="AD1008" s="190"/>
      <c r="AE1008" s="190"/>
      <c r="AF1008" s="190"/>
      <c r="AG1008" s="190"/>
      <c r="AH1008" s="190"/>
      <c r="AI1008" s="190"/>
      <c r="AJ1008" s="190"/>
      <c r="AK1008" s="798"/>
      <c r="AL1008" s="190"/>
      <c r="AM1008" s="190"/>
      <c r="AN1008" s="190"/>
      <c r="AO1008" s="190"/>
      <c r="AP1008" s="190"/>
      <c r="AQ1008" s="190"/>
      <c r="AR1008" s="190"/>
      <c r="AS1008" s="190"/>
      <c r="AT1008" s="190"/>
      <c r="AU1008" s="190"/>
      <c r="AV1008" s="190"/>
      <c r="AW1008" s="190"/>
      <c r="AX1008" s="190"/>
      <c r="AY1008" s="190"/>
      <c r="AZ1008" s="190"/>
      <c r="BA1008" s="190"/>
      <c r="BB1008" s="190"/>
      <c r="BC1008" s="798"/>
      <c r="BD1008" s="190"/>
      <c r="BE1008" s="190"/>
      <c r="BF1008" s="190"/>
      <c r="BG1008" s="190"/>
      <c r="BH1008" s="190"/>
      <c r="BI1008" s="190"/>
      <c r="BJ1008" s="190"/>
      <c r="BK1008" s="190"/>
      <c r="BL1008" s="190"/>
      <c r="BM1008" s="190"/>
      <c r="BN1008" s="190"/>
      <c r="BO1008" s="190"/>
      <c r="BP1008" s="190"/>
      <c r="BQ1008" s="190"/>
      <c r="BR1008" s="190"/>
      <c r="BS1008" s="190"/>
      <c r="BT1008" s="190"/>
      <c r="BU1008" s="798"/>
      <c r="BV1008" s="797"/>
      <c r="BW1008" s="797"/>
      <c r="BX1008" s="797"/>
      <c r="BY1008" s="797"/>
      <c r="BZ1008" s="598"/>
      <c r="CA1008" s="598"/>
      <c r="CB1008" s="598"/>
      <c r="CC1008" s="598"/>
      <c r="CD1008" s="1099"/>
      <c r="CE1008" s="1099"/>
      <c r="CF1008" s="1099"/>
      <c r="CG1008" s="1099"/>
      <c r="CH1008" s="1099"/>
      <c r="CI1008" s="1099"/>
      <c r="CJ1008" s="1099"/>
      <c r="CK1008" s="1099"/>
      <c r="CL1008" s="1099"/>
      <c r="CM1008" s="1099"/>
      <c r="CN1008" s="1099"/>
      <c r="CO1008" s="1099"/>
      <c r="CP1008" s="598"/>
      <c r="CQ1008" s="598"/>
      <c r="CR1008" s="598"/>
      <c r="CS1008" s="598"/>
      <c r="CT1008" s="598"/>
      <c r="CU1008" s="598"/>
      <c r="CV1008" s="598"/>
      <c r="CW1008" s="598"/>
      <c r="CX1008" s="598"/>
      <c r="CY1008" s="598"/>
      <c r="CZ1008" s="598"/>
      <c r="DA1008" s="598"/>
      <c r="DB1008" s="598"/>
      <c r="DC1008" s="598"/>
      <c r="DD1008" s="598"/>
      <c r="DE1008" s="598"/>
      <c r="DF1008" s="598"/>
      <c r="DG1008" s="468"/>
      <c r="DH1008" s="468"/>
      <c r="DI1008" s="468"/>
      <c r="DJ1008" s="468"/>
      <c r="DK1008" s="468"/>
      <c r="DL1008" s="599"/>
      <c r="DM1008" s="599"/>
      <c r="DN1008" s="599"/>
      <c r="DO1008" s="599"/>
      <c r="DP1008" s="599"/>
      <c r="DQ1008" s="599"/>
      <c r="DR1008" s="795"/>
      <c r="DS1008" s="799"/>
      <c r="DT1008" s="468"/>
    </row>
    <row r="1009" spans="1:124" s="470" customFormat="1" ht="15.75" customHeight="1">
      <c r="A1009" s="469" t="s">
        <v>409</v>
      </c>
      <c r="B1009" s="798"/>
      <c r="C1009" s="469"/>
      <c r="D1009" s="469"/>
      <c r="E1009" s="469"/>
      <c r="F1009" s="469"/>
      <c r="G1009" s="469"/>
      <c r="H1009" s="469"/>
      <c r="I1009" s="469"/>
      <c r="J1009" s="469"/>
      <c r="K1009" s="469"/>
      <c r="L1009" s="469"/>
      <c r="M1009" s="469"/>
      <c r="N1009" s="469"/>
      <c r="O1009" s="469"/>
      <c r="P1009" s="469"/>
      <c r="Q1009" s="469"/>
      <c r="R1009" s="469"/>
      <c r="S1009" s="798"/>
      <c r="T1009" s="469"/>
      <c r="U1009" s="469"/>
      <c r="V1009" s="469"/>
      <c r="W1009" s="469"/>
      <c r="X1009" s="469"/>
      <c r="Y1009" s="469"/>
      <c r="Z1009" s="469"/>
      <c r="AA1009" s="469"/>
      <c r="AB1009" s="469"/>
      <c r="AC1009" s="469"/>
      <c r="AD1009" s="469"/>
      <c r="AE1009" s="469"/>
      <c r="AF1009" s="469"/>
      <c r="AG1009" s="469"/>
      <c r="AH1009" s="469"/>
      <c r="AI1009" s="469"/>
      <c r="AJ1009" s="469"/>
      <c r="AK1009" s="798"/>
      <c r="AL1009" s="469"/>
      <c r="AM1009" s="469"/>
      <c r="AN1009" s="469"/>
      <c r="AO1009" s="469"/>
      <c r="AP1009" s="469"/>
      <c r="AQ1009" s="469"/>
      <c r="AR1009" s="469"/>
      <c r="AS1009" s="469"/>
      <c r="AT1009" s="469"/>
      <c r="AU1009" s="469"/>
      <c r="AV1009" s="469"/>
      <c r="AW1009" s="469"/>
      <c r="AX1009" s="469"/>
      <c r="AY1009" s="469"/>
      <c r="AZ1009" s="469"/>
      <c r="BA1009" s="469"/>
      <c r="BB1009" s="469"/>
      <c r="BC1009" s="798"/>
      <c r="BD1009" s="469"/>
      <c r="BE1009" s="469"/>
      <c r="BF1009" s="469"/>
      <c r="BG1009" s="469"/>
      <c r="BH1009" s="469"/>
      <c r="BI1009" s="469"/>
      <c r="BJ1009" s="469"/>
      <c r="BK1009" s="469"/>
      <c r="BL1009" s="469"/>
      <c r="BM1009" s="469"/>
      <c r="BN1009" s="469"/>
      <c r="BO1009" s="469"/>
      <c r="BP1009" s="469"/>
      <c r="BQ1009" s="469"/>
      <c r="BR1009" s="469"/>
      <c r="BS1009" s="469"/>
      <c r="BT1009" s="469"/>
      <c r="BU1009" s="798"/>
      <c r="BV1009" s="798"/>
      <c r="BW1009" s="798"/>
      <c r="BX1009" s="798"/>
      <c r="BY1009" s="798"/>
      <c r="BZ1009" s="598"/>
      <c r="CA1009" s="598"/>
      <c r="CB1009" s="598"/>
      <c r="CC1009" s="598"/>
      <c r="CD1009" s="1099"/>
      <c r="CE1009" s="1099"/>
      <c r="CF1009" s="1099"/>
      <c r="CG1009" s="1099"/>
      <c r="CH1009" s="1099"/>
      <c r="CI1009" s="1099"/>
      <c r="CJ1009" s="1099"/>
      <c r="CK1009" s="1099"/>
      <c r="CL1009" s="1099"/>
      <c r="CM1009" s="1099"/>
      <c r="CN1009" s="1099"/>
      <c r="CO1009" s="1099"/>
      <c r="CP1009" s="598"/>
      <c r="CQ1009" s="598"/>
      <c r="CR1009" s="598"/>
      <c r="CS1009" s="598"/>
      <c r="CT1009" s="598"/>
      <c r="CU1009" s="598"/>
      <c r="CV1009" s="598"/>
      <c r="CW1009" s="598"/>
      <c r="CX1009" s="598"/>
      <c r="CY1009" s="598"/>
      <c r="CZ1009" s="598"/>
      <c r="DA1009" s="598"/>
      <c r="DB1009" s="598"/>
      <c r="DC1009" s="598"/>
      <c r="DD1009" s="598"/>
      <c r="DE1009" s="598"/>
      <c r="DF1009" s="598"/>
      <c r="DG1009" s="468"/>
      <c r="DH1009" s="468"/>
      <c r="DI1009" s="468"/>
      <c r="DJ1009" s="468"/>
      <c r="DK1009" s="468"/>
      <c r="DL1009" s="599"/>
      <c r="DM1009" s="599"/>
      <c r="DN1009" s="599"/>
      <c r="DO1009" s="599"/>
      <c r="DP1009" s="599"/>
      <c r="DQ1009" s="599"/>
      <c r="DR1009" s="795"/>
      <c r="DS1009" s="799"/>
      <c r="DT1009" s="468"/>
    </row>
    <row r="1010" spans="1:124" s="470" customFormat="1" ht="15.75" customHeight="1">
      <c r="A1010" s="469" t="s">
        <v>410</v>
      </c>
      <c r="B1010" s="800"/>
      <c r="C1010" s="469"/>
      <c r="D1010" s="469"/>
      <c r="E1010" s="469"/>
      <c r="F1010" s="469"/>
      <c r="G1010" s="469"/>
      <c r="H1010" s="469"/>
      <c r="I1010" s="469"/>
      <c r="J1010" s="469"/>
      <c r="K1010" s="469"/>
      <c r="L1010" s="469"/>
      <c r="M1010" s="469"/>
      <c r="N1010" s="469"/>
      <c r="O1010" s="469"/>
      <c r="P1010" s="469"/>
      <c r="Q1010" s="469"/>
      <c r="R1010" s="469"/>
      <c r="S1010" s="800"/>
      <c r="T1010" s="469"/>
      <c r="U1010" s="469"/>
      <c r="V1010" s="469"/>
      <c r="W1010" s="469"/>
      <c r="X1010" s="469"/>
      <c r="Y1010" s="469"/>
      <c r="Z1010" s="469"/>
      <c r="AA1010" s="469"/>
      <c r="AB1010" s="469"/>
      <c r="AC1010" s="469"/>
      <c r="AD1010" s="469"/>
      <c r="AE1010" s="469"/>
      <c r="AF1010" s="469"/>
      <c r="AG1010" s="469"/>
      <c r="AH1010" s="469"/>
      <c r="AI1010" s="469"/>
      <c r="AJ1010" s="469"/>
      <c r="AK1010" s="800"/>
      <c r="AL1010" s="469"/>
      <c r="AM1010" s="469"/>
      <c r="AN1010" s="469"/>
      <c r="AO1010" s="469"/>
      <c r="AP1010" s="469"/>
      <c r="AQ1010" s="469"/>
      <c r="AR1010" s="469"/>
      <c r="AS1010" s="469"/>
      <c r="AT1010" s="469"/>
      <c r="AU1010" s="469"/>
      <c r="AV1010" s="469"/>
      <c r="AW1010" s="469"/>
      <c r="AX1010" s="469"/>
      <c r="AY1010" s="469"/>
      <c r="AZ1010" s="469"/>
      <c r="BA1010" s="469"/>
      <c r="BB1010" s="469"/>
      <c r="BC1010" s="800"/>
      <c r="BD1010" s="469"/>
      <c r="BE1010" s="469"/>
      <c r="BF1010" s="469"/>
      <c r="BG1010" s="469"/>
      <c r="BH1010" s="469"/>
      <c r="BI1010" s="469"/>
      <c r="BJ1010" s="469"/>
      <c r="BK1010" s="469"/>
      <c r="BL1010" s="469"/>
      <c r="BM1010" s="469"/>
      <c r="BN1010" s="469"/>
      <c r="BO1010" s="469"/>
      <c r="BP1010" s="469"/>
      <c r="BQ1010" s="469"/>
      <c r="BR1010" s="469"/>
      <c r="BS1010" s="469"/>
      <c r="BT1010" s="469"/>
      <c r="BU1010" s="800"/>
      <c r="BV1010" s="798"/>
      <c r="BW1010" s="798"/>
      <c r="BX1010" s="798"/>
      <c r="BY1010" s="798"/>
      <c r="BZ1010" s="598"/>
      <c r="CA1010" s="598"/>
      <c r="CB1010" s="598"/>
      <c r="CC1010" s="598"/>
      <c r="CD1010" s="1099"/>
      <c r="CE1010" s="1099"/>
      <c r="CF1010" s="1099"/>
      <c r="CG1010" s="1099"/>
      <c r="CH1010" s="1099"/>
      <c r="CI1010" s="1099"/>
      <c r="CJ1010" s="1099"/>
      <c r="CK1010" s="1099"/>
      <c r="CL1010" s="1099"/>
      <c r="CM1010" s="1099"/>
      <c r="CN1010" s="1099"/>
      <c r="CO1010" s="1099"/>
      <c r="CP1010" s="598"/>
      <c r="CQ1010" s="598"/>
      <c r="CR1010" s="598"/>
      <c r="CS1010" s="598"/>
      <c r="CT1010" s="598"/>
      <c r="CU1010" s="598"/>
      <c r="CV1010" s="598"/>
      <c r="CW1010" s="598"/>
      <c r="CX1010" s="598"/>
      <c r="CY1010" s="598"/>
      <c r="CZ1010" s="598"/>
      <c r="DA1010" s="598"/>
      <c r="DB1010" s="598"/>
      <c r="DC1010" s="598"/>
      <c r="DD1010" s="598"/>
      <c r="DE1010" s="598"/>
      <c r="DF1010" s="598"/>
      <c r="DG1010" s="468"/>
      <c r="DH1010" s="468"/>
      <c r="DI1010" s="468"/>
      <c r="DJ1010" s="468"/>
      <c r="DK1010" s="468"/>
      <c r="DL1010" s="599"/>
      <c r="DM1010" s="599"/>
      <c r="DN1010" s="599"/>
      <c r="DO1010" s="599"/>
      <c r="DP1010" s="599"/>
      <c r="DQ1010" s="599"/>
      <c r="DR1010" s="795"/>
      <c r="DS1010" s="799"/>
      <c r="DT1010" s="468"/>
    </row>
    <row r="1011" spans="1:124" s="470" customFormat="1" ht="15.75" customHeight="1">
      <c r="A1011" s="252" t="s">
        <v>411</v>
      </c>
      <c r="B1011" s="1296"/>
      <c r="C1011" s="188"/>
      <c r="D1011" s="188"/>
      <c r="E1011" s="188"/>
      <c r="F1011" s="188"/>
      <c r="G1011" s="188"/>
      <c r="H1011" s="188"/>
      <c r="I1011" s="188"/>
      <c r="J1011" s="188"/>
      <c r="K1011" s="188"/>
      <c r="L1011" s="188"/>
      <c r="M1011" s="188"/>
      <c r="N1011" s="188"/>
      <c r="O1011" s="188"/>
      <c r="P1011" s="188"/>
      <c r="Q1011" s="188"/>
      <c r="R1011" s="188"/>
      <c r="S1011" s="800"/>
      <c r="T1011" s="188"/>
      <c r="U1011" s="188"/>
      <c r="V1011" s="188"/>
      <c r="W1011" s="188"/>
      <c r="X1011" s="188"/>
      <c r="Y1011" s="188"/>
      <c r="Z1011" s="188"/>
      <c r="AA1011" s="188"/>
      <c r="AB1011" s="188"/>
      <c r="AC1011" s="188"/>
      <c r="AD1011" s="188"/>
      <c r="AE1011" s="188"/>
      <c r="AF1011" s="188"/>
      <c r="AG1011" s="188"/>
      <c r="AH1011" s="188"/>
      <c r="AI1011" s="188"/>
      <c r="AJ1011" s="188"/>
      <c r="AK1011" s="800"/>
      <c r="AL1011" s="188"/>
      <c r="AM1011" s="188"/>
      <c r="AN1011" s="188"/>
      <c r="AO1011" s="188"/>
      <c r="AP1011" s="188"/>
      <c r="AQ1011" s="188"/>
      <c r="AR1011" s="188"/>
      <c r="AS1011" s="188"/>
      <c r="AT1011" s="188"/>
      <c r="AU1011" s="188"/>
      <c r="AV1011" s="188"/>
      <c r="AW1011" s="188"/>
      <c r="AX1011" s="188"/>
      <c r="AY1011" s="188"/>
      <c r="AZ1011" s="188"/>
      <c r="BA1011" s="188"/>
      <c r="BB1011" s="188"/>
      <c r="BC1011" s="800"/>
      <c r="BD1011" s="188"/>
      <c r="BE1011" s="188"/>
      <c r="BF1011" s="188"/>
      <c r="BG1011" s="188"/>
      <c r="BH1011" s="188"/>
      <c r="BI1011" s="188"/>
      <c r="BJ1011" s="188"/>
      <c r="BK1011" s="188"/>
      <c r="BL1011" s="188"/>
      <c r="BM1011" s="188"/>
      <c r="BN1011" s="188"/>
      <c r="BO1011" s="188"/>
      <c r="BP1011" s="188"/>
      <c r="BQ1011" s="188"/>
      <c r="BR1011" s="188"/>
      <c r="BS1011" s="188"/>
      <c r="BT1011" s="188"/>
      <c r="BU1011" s="800"/>
      <c r="BV1011" s="750">
        <f>SUM(BV45)</f>
        <v>0.35</v>
      </c>
      <c r="BW1011" s="750">
        <f>SUM(BW45)</f>
        <v>0.35</v>
      </c>
      <c r="BX1011" s="750">
        <f>SUM(BX45)</f>
        <v>0.2</v>
      </c>
      <c r="BY1011" s="750">
        <f>SUM(BY45)</f>
        <v>0.1</v>
      </c>
      <c r="BZ1011" s="598"/>
      <c r="CA1011" s="598"/>
      <c r="CB1011" s="598"/>
      <c r="CC1011" s="598"/>
      <c r="CD1011" s="1099"/>
      <c r="CE1011" s="1099"/>
      <c r="CF1011" s="1099"/>
      <c r="CG1011" s="1099"/>
      <c r="CH1011" s="1099"/>
      <c r="CI1011" s="1099"/>
      <c r="CJ1011" s="1099"/>
      <c r="CK1011" s="1099"/>
      <c r="CL1011" s="1099"/>
      <c r="CM1011" s="1099"/>
      <c r="CN1011" s="1099"/>
      <c r="CO1011" s="1099"/>
      <c r="CP1011" s="598"/>
      <c r="CQ1011" s="598"/>
      <c r="CR1011" s="598"/>
      <c r="CS1011" s="598"/>
      <c r="CT1011" s="598"/>
      <c r="CU1011" s="598"/>
      <c r="CV1011" s="598"/>
      <c r="CW1011" s="598"/>
      <c r="CX1011" s="598"/>
      <c r="CY1011" s="598"/>
      <c r="CZ1011" s="598"/>
      <c r="DA1011" s="598"/>
      <c r="DB1011" s="598"/>
      <c r="DC1011" s="598"/>
      <c r="DD1011" s="598"/>
      <c r="DE1011" s="598"/>
      <c r="DF1011" s="598"/>
      <c r="DG1011" s="468"/>
      <c r="DH1011" s="468"/>
      <c r="DI1011" s="468"/>
      <c r="DJ1011" s="468"/>
      <c r="DK1011" s="468"/>
      <c r="DL1011" s="599"/>
      <c r="DM1011" s="599"/>
      <c r="DN1011" s="599"/>
      <c r="DO1011" s="599"/>
      <c r="DP1011" s="599"/>
      <c r="DQ1011" s="599"/>
      <c r="DR1011" s="795"/>
      <c r="DS1011" s="799"/>
      <c r="DT1011" s="468"/>
    </row>
    <row r="1012" spans="1:124" s="470" customFormat="1" ht="15.75" customHeight="1">
      <c r="A1012" s="252" t="s">
        <v>412</v>
      </c>
      <c r="B1012" s="1297"/>
      <c r="C1012" s="188"/>
      <c r="D1012" s="188"/>
      <c r="E1012" s="188"/>
      <c r="F1012" s="188"/>
      <c r="G1012" s="188"/>
      <c r="H1012" s="188"/>
      <c r="I1012" s="188"/>
      <c r="J1012" s="188"/>
      <c r="K1012" s="188"/>
      <c r="L1012" s="188"/>
      <c r="M1012" s="188"/>
      <c r="N1012" s="188"/>
      <c r="O1012" s="188"/>
      <c r="P1012" s="188"/>
      <c r="Q1012" s="188"/>
      <c r="R1012" s="188"/>
      <c r="S1012" s="800"/>
      <c r="T1012" s="188"/>
      <c r="U1012" s="188"/>
      <c r="V1012" s="188"/>
      <c r="W1012" s="188"/>
      <c r="X1012" s="188"/>
      <c r="Y1012" s="188"/>
      <c r="Z1012" s="188"/>
      <c r="AA1012" s="188"/>
      <c r="AB1012" s="188"/>
      <c r="AC1012" s="188"/>
      <c r="AD1012" s="188"/>
      <c r="AE1012" s="188"/>
      <c r="AF1012" s="188"/>
      <c r="AG1012" s="188"/>
      <c r="AH1012" s="188"/>
      <c r="AI1012" s="188"/>
      <c r="AJ1012" s="188"/>
      <c r="AK1012" s="800"/>
      <c r="AL1012" s="188"/>
      <c r="AM1012" s="188"/>
      <c r="AN1012" s="188"/>
      <c r="AO1012" s="188"/>
      <c r="AP1012" s="188"/>
      <c r="AQ1012" s="188"/>
      <c r="AR1012" s="188"/>
      <c r="AS1012" s="188"/>
      <c r="AT1012" s="188"/>
      <c r="AU1012" s="188"/>
      <c r="AV1012" s="188"/>
      <c r="AW1012" s="188"/>
      <c r="AX1012" s="188"/>
      <c r="AY1012" s="188"/>
      <c r="AZ1012" s="188"/>
      <c r="BA1012" s="188"/>
      <c r="BB1012" s="188"/>
      <c r="BC1012" s="800"/>
      <c r="BD1012" s="188"/>
      <c r="BE1012" s="188"/>
      <c r="BF1012" s="188"/>
      <c r="BG1012" s="188"/>
      <c r="BH1012" s="188"/>
      <c r="BI1012" s="188"/>
      <c r="BJ1012" s="188"/>
      <c r="BK1012" s="188"/>
      <c r="BL1012" s="188"/>
      <c r="BM1012" s="188"/>
      <c r="BN1012" s="188"/>
      <c r="BO1012" s="188"/>
      <c r="BP1012" s="188"/>
      <c r="BQ1012" s="188"/>
      <c r="BR1012" s="188"/>
      <c r="BS1012" s="188"/>
      <c r="BT1012" s="188"/>
      <c r="BU1012" s="800"/>
      <c r="BV1012" s="801">
        <f t="shared" ref="BV1012:BW1012" si="3414">SUM(BV965:BV966)</f>
        <v>0</v>
      </c>
      <c r="BW1012" s="801">
        <f t="shared" si="3414"/>
        <v>11520</v>
      </c>
      <c r="BX1012" s="801">
        <f>SUM(BX965:BX966)</f>
        <v>2400</v>
      </c>
      <c r="BY1012" s="801">
        <f>SUM(BY965:BY967)</f>
        <v>0</v>
      </c>
      <c r="BZ1012" s="598"/>
      <c r="CA1012" s="598"/>
      <c r="CB1012" s="598"/>
      <c r="CC1012" s="598"/>
      <c r="CD1012" s="1099"/>
      <c r="CE1012" s="1099"/>
      <c r="CF1012" s="1099"/>
      <c r="CG1012" s="1099"/>
      <c r="CH1012" s="1099"/>
      <c r="CI1012" s="1099"/>
      <c r="CJ1012" s="1099"/>
      <c r="CK1012" s="1099"/>
      <c r="CL1012" s="1099"/>
      <c r="CM1012" s="1099"/>
      <c r="CN1012" s="1099"/>
      <c r="CO1012" s="1099"/>
      <c r="CP1012" s="598"/>
      <c r="CQ1012" s="598"/>
      <c r="CR1012" s="598"/>
      <c r="CS1012" s="598"/>
      <c r="CT1012" s="598"/>
      <c r="CU1012" s="598"/>
      <c r="CV1012" s="598"/>
      <c r="CW1012" s="598"/>
      <c r="CX1012" s="598"/>
      <c r="CY1012" s="598"/>
      <c r="CZ1012" s="598"/>
      <c r="DA1012" s="598"/>
      <c r="DB1012" s="598"/>
      <c r="DC1012" s="598"/>
      <c r="DD1012" s="598"/>
      <c r="DE1012" s="598"/>
      <c r="DF1012" s="598"/>
      <c r="DG1012" s="468"/>
      <c r="DH1012" s="468"/>
      <c r="DI1012" s="468"/>
      <c r="DJ1012" s="468"/>
      <c r="DK1012" s="468"/>
      <c r="DL1012" s="599"/>
      <c r="DM1012" s="599"/>
      <c r="DN1012" s="599"/>
      <c r="DO1012" s="599"/>
      <c r="DP1012" s="599"/>
      <c r="DQ1012" s="599"/>
      <c r="DR1012" s="795"/>
      <c r="DS1012" s="799"/>
      <c r="DT1012" s="468"/>
    </row>
    <row r="1013" spans="1:124" s="470" customFormat="1" ht="15.75" customHeight="1">
      <c r="A1013" s="252" t="s">
        <v>413</v>
      </c>
      <c r="B1013" s="1297"/>
      <c r="C1013" s="188"/>
      <c r="D1013" s="188"/>
      <c r="E1013" s="188"/>
      <c r="F1013" s="188"/>
      <c r="G1013" s="188"/>
      <c r="H1013" s="188"/>
      <c r="I1013" s="188"/>
      <c r="J1013" s="188"/>
      <c r="K1013" s="188"/>
      <c r="L1013" s="188"/>
      <c r="M1013" s="188"/>
      <c r="N1013" s="188"/>
      <c r="O1013" s="188"/>
      <c r="P1013" s="188"/>
      <c r="Q1013" s="188"/>
      <c r="R1013" s="188"/>
      <c r="S1013" s="800"/>
      <c r="T1013" s="188"/>
      <c r="U1013" s="188"/>
      <c r="V1013" s="188"/>
      <c r="W1013" s="188"/>
      <c r="X1013" s="188"/>
      <c r="Y1013" s="188"/>
      <c r="Z1013" s="188"/>
      <c r="AA1013" s="188"/>
      <c r="AB1013" s="188"/>
      <c r="AC1013" s="188"/>
      <c r="AD1013" s="188"/>
      <c r="AE1013" s="188"/>
      <c r="AF1013" s="188"/>
      <c r="AG1013" s="188"/>
      <c r="AH1013" s="188"/>
      <c r="AI1013" s="188"/>
      <c r="AJ1013" s="188"/>
      <c r="AK1013" s="800"/>
      <c r="AL1013" s="188"/>
      <c r="AM1013" s="188"/>
      <c r="AN1013" s="188"/>
      <c r="AO1013" s="188"/>
      <c r="AP1013" s="188"/>
      <c r="AQ1013" s="188"/>
      <c r="AR1013" s="188"/>
      <c r="AS1013" s="188"/>
      <c r="AT1013" s="188"/>
      <c r="AU1013" s="188"/>
      <c r="AV1013" s="188"/>
      <c r="AW1013" s="188"/>
      <c r="AX1013" s="188"/>
      <c r="AY1013" s="188"/>
      <c r="AZ1013" s="188"/>
      <c r="BA1013" s="188"/>
      <c r="BB1013" s="188"/>
      <c r="BC1013" s="800"/>
      <c r="BD1013" s="188"/>
      <c r="BE1013" s="188"/>
      <c r="BF1013" s="188"/>
      <c r="BG1013" s="188"/>
      <c r="BH1013" s="188"/>
      <c r="BI1013" s="188"/>
      <c r="BJ1013" s="188"/>
      <c r="BK1013" s="188"/>
      <c r="BL1013" s="188"/>
      <c r="BM1013" s="188"/>
      <c r="BN1013" s="188"/>
      <c r="BO1013" s="188"/>
      <c r="BP1013" s="188"/>
      <c r="BQ1013" s="188"/>
      <c r="BR1013" s="188"/>
      <c r="BS1013" s="188"/>
      <c r="BT1013" s="188"/>
      <c r="BU1013" s="800"/>
      <c r="BV1013" s="801">
        <f>BV1011*BV1012*100</f>
        <v>0</v>
      </c>
      <c r="BW1013" s="801">
        <f>BW1011*BW1012*100</f>
        <v>403199.99999999994</v>
      </c>
      <c r="BX1013" s="801">
        <f>BX1011*BX1012*100</f>
        <v>48000</v>
      </c>
      <c r="BY1013" s="801">
        <f>BY1011*BY1012*100</f>
        <v>0</v>
      </c>
      <c r="BZ1013" s="598"/>
      <c r="CA1013" s="598"/>
      <c r="CB1013" s="598"/>
      <c r="CC1013" s="598"/>
      <c r="CD1013" s="1099"/>
      <c r="CE1013" s="1099"/>
      <c r="CF1013" s="1099"/>
      <c r="CG1013" s="1099"/>
      <c r="CH1013" s="1099"/>
      <c r="CI1013" s="1099"/>
      <c r="CJ1013" s="1099"/>
      <c r="CK1013" s="1099"/>
      <c r="CL1013" s="1099"/>
      <c r="CM1013" s="1099"/>
      <c r="CN1013" s="1099"/>
      <c r="CO1013" s="1099"/>
      <c r="CP1013" s="598"/>
      <c r="CQ1013" s="598"/>
      <c r="CR1013" s="598"/>
      <c r="CS1013" s="598"/>
      <c r="CT1013" s="598"/>
      <c r="CU1013" s="598"/>
      <c r="CV1013" s="598"/>
      <c r="CW1013" s="598"/>
      <c r="CX1013" s="598"/>
      <c r="CY1013" s="598"/>
      <c r="CZ1013" s="598"/>
      <c r="DA1013" s="598"/>
      <c r="DB1013" s="598"/>
      <c r="DC1013" s="598"/>
      <c r="DD1013" s="598"/>
      <c r="DE1013" s="598"/>
      <c r="DF1013" s="598"/>
      <c r="DG1013" s="468"/>
      <c r="DH1013" s="468"/>
      <c r="DI1013" s="468"/>
      <c r="DJ1013" s="468"/>
      <c r="DK1013" s="468"/>
      <c r="DL1013" s="599"/>
      <c r="DM1013" s="599"/>
      <c r="DN1013" s="599"/>
      <c r="DO1013" s="599"/>
      <c r="DP1013" s="599"/>
      <c r="DQ1013" s="599"/>
      <c r="DR1013" s="795"/>
      <c r="DS1013" s="799"/>
      <c r="DT1013" s="468"/>
    </row>
    <row r="1014" spans="1:124" s="470" customFormat="1" ht="15.75" customHeight="1">
      <c r="A1014" s="252" t="s">
        <v>414</v>
      </c>
      <c r="B1014" s="1298"/>
      <c r="C1014" s="188"/>
      <c r="D1014" s="188"/>
      <c r="E1014" s="188"/>
      <c r="F1014" s="188"/>
      <c r="G1014" s="188"/>
      <c r="H1014" s="188"/>
      <c r="I1014" s="188"/>
      <c r="J1014" s="188"/>
      <c r="K1014" s="188"/>
      <c r="L1014" s="188"/>
      <c r="M1014" s="188"/>
      <c r="N1014" s="188"/>
      <c r="O1014" s="188"/>
      <c r="P1014" s="188"/>
      <c r="Q1014" s="188"/>
      <c r="R1014" s="188"/>
      <c r="S1014" s="800"/>
      <c r="T1014" s="188"/>
      <c r="U1014" s="188"/>
      <c r="V1014" s="188"/>
      <c r="W1014" s="188"/>
      <c r="X1014" s="188"/>
      <c r="Y1014" s="188"/>
      <c r="Z1014" s="188"/>
      <c r="AA1014" s="188"/>
      <c r="AB1014" s="188"/>
      <c r="AC1014" s="188"/>
      <c r="AD1014" s="188"/>
      <c r="AE1014" s="188"/>
      <c r="AF1014" s="188"/>
      <c r="AG1014" s="188"/>
      <c r="AH1014" s="188"/>
      <c r="AI1014" s="188"/>
      <c r="AJ1014" s="188"/>
      <c r="AK1014" s="800"/>
      <c r="AL1014" s="188"/>
      <c r="AM1014" s="188"/>
      <c r="AN1014" s="188"/>
      <c r="AO1014" s="188"/>
      <c r="AP1014" s="188"/>
      <c r="AQ1014" s="188"/>
      <c r="AR1014" s="188"/>
      <c r="AS1014" s="188"/>
      <c r="AT1014" s="188"/>
      <c r="AU1014" s="188"/>
      <c r="AV1014" s="188"/>
      <c r="AW1014" s="188"/>
      <c r="AX1014" s="188"/>
      <c r="AY1014" s="188"/>
      <c r="AZ1014" s="188"/>
      <c r="BA1014" s="188"/>
      <c r="BB1014" s="188"/>
      <c r="BC1014" s="800"/>
      <c r="BD1014" s="188"/>
      <c r="BE1014" s="188"/>
      <c r="BF1014" s="188"/>
      <c r="BG1014" s="188"/>
      <c r="BH1014" s="188"/>
      <c r="BI1014" s="188"/>
      <c r="BJ1014" s="188"/>
      <c r="BK1014" s="188"/>
      <c r="BL1014" s="188"/>
      <c r="BM1014" s="188"/>
      <c r="BN1014" s="188"/>
      <c r="BO1014" s="188"/>
      <c r="BP1014" s="188"/>
      <c r="BQ1014" s="188"/>
      <c r="BR1014" s="188"/>
      <c r="BS1014" s="188"/>
      <c r="BT1014" s="188"/>
      <c r="BU1014" s="800"/>
      <c r="BV1014" s="801">
        <f>SUM(BV1013:BY1013)</f>
        <v>451199.99999999994</v>
      </c>
      <c r="BW1014" s="802"/>
      <c r="BX1014" s="802"/>
      <c r="BY1014" s="802"/>
      <c r="BZ1014" s="598"/>
      <c r="CA1014" s="598"/>
      <c r="CB1014" s="598"/>
      <c r="CC1014" s="598"/>
      <c r="CD1014" s="1099"/>
      <c r="CE1014" s="1099"/>
      <c r="CF1014" s="1099"/>
      <c r="CG1014" s="1099"/>
      <c r="CH1014" s="1099"/>
      <c r="CI1014" s="1099"/>
      <c r="CJ1014" s="1099"/>
      <c r="CK1014" s="1099"/>
      <c r="CL1014" s="1099"/>
      <c r="CM1014" s="1099"/>
      <c r="CN1014" s="1099"/>
      <c r="CO1014" s="1099"/>
      <c r="CP1014" s="598"/>
      <c r="CQ1014" s="598"/>
      <c r="CR1014" s="598"/>
      <c r="CS1014" s="598"/>
      <c r="CT1014" s="598"/>
      <c r="CU1014" s="598"/>
      <c r="CV1014" s="598"/>
      <c r="CW1014" s="598"/>
      <c r="CX1014" s="598"/>
      <c r="CY1014" s="598"/>
      <c r="CZ1014" s="598"/>
      <c r="DA1014" s="598"/>
      <c r="DB1014" s="598"/>
      <c r="DC1014" s="598"/>
      <c r="DD1014" s="598"/>
      <c r="DE1014" s="598"/>
      <c r="DF1014" s="598"/>
      <c r="DG1014" s="468"/>
      <c r="DH1014" s="468"/>
      <c r="DI1014" s="468"/>
      <c r="DJ1014" s="468"/>
      <c r="DK1014" s="468"/>
      <c r="DL1014" s="599"/>
      <c r="DM1014" s="599"/>
      <c r="DN1014" s="599"/>
      <c r="DO1014" s="599"/>
      <c r="DP1014" s="599"/>
      <c r="DQ1014" s="599"/>
      <c r="DR1014" s="795"/>
      <c r="DS1014" s="799"/>
      <c r="DT1014" s="468"/>
    </row>
    <row r="1015" spans="1:124" s="470" customFormat="1" ht="15.75" customHeight="1">
      <c r="A1015" s="252" t="s">
        <v>415</v>
      </c>
      <c r="B1015" s="1297"/>
      <c r="C1015" s="188"/>
      <c r="D1015" s="188"/>
      <c r="E1015" s="188"/>
      <c r="F1015" s="188"/>
      <c r="G1015" s="188"/>
      <c r="H1015" s="188"/>
      <c r="I1015" s="188"/>
      <c r="J1015" s="188"/>
      <c r="K1015" s="188"/>
      <c r="L1015" s="188"/>
      <c r="M1015" s="188"/>
      <c r="N1015" s="188"/>
      <c r="O1015" s="188"/>
      <c r="P1015" s="188"/>
      <c r="Q1015" s="188"/>
      <c r="R1015" s="188"/>
      <c r="S1015" s="800"/>
      <c r="T1015" s="188"/>
      <c r="U1015" s="188"/>
      <c r="V1015" s="188"/>
      <c r="W1015" s="188"/>
      <c r="X1015" s="188"/>
      <c r="Y1015" s="188"/>
      <c r="Z1015" s="188"/>
      <c r="AA1015" s="188"/>
      <c r="AB1015" s="188"/>
      <c r="AC1015" s="188"/>
      <c r="AD1015" s="188"/>
      <c r="AE1015" s="188"/>
      <c r="AF1015" s="188"/>
      <c r="AG1015" s="188"/>
      <c r="AH1015" s="188"/>
      <c r="AI1015" s="188"/>
      <c r="AJ1015" s="188"/>
      <c r="AK1015" s="800"/>
      <c r="AL1015" s="188"/>
      <c r="AM1015" s="188"/>
      <c r="AN1015" s="188"/>
      <c r="AO1015" s="188"/>
      <c r="AP1015" s="188"/>
      <c r="AQ1015" s="188"/>
      <c r="AR1015" s="188"/>
      <c r="AS1015" s="188"/>
      <c r="AT1015" s="188"/>
      <c r="AU1015" s="188"/>
      <c r="AV1015" s="188"/>
      <c r="AW1015" s="188"/>
      <c r="AX1015" s="188"/>
      <c r="AY1015" s="188"/>
      <c r="AZ1015" s="188"/>
      <c r="BA1015" s="188"/>
      <c r="BB1015" s="188"/>
      <c r="BC1015" s="800"/>
      <c r="BD1015" s="188"/>
      <c r="BE1015" s="188"/>
      <c r="BF1015" s="188"/>
      <c r="BG1015" s="188"/>
      <c r="BH1015" s="188"/>
      <c r="BI1015" s="188"/>
      <c r="BJ1015" s="188"/>
      <c r="BK1015" s="188"/>
      <c r="BL1015" s="188"/>
      <c r="BM1015" s="188"/>
      <c r="BN1015" s="188"/>
      <c r="BO1015" s="188"/>
      <c r="BP1015" s="188"/>
      <c r="BQ1015" s="188"/>
      <c r="BR1015" s="188"/>
      <c r="BS1015" s="188"/>
      <c r="BT1015" s="188"/>
      <c r="BU1015" s="800"/>
      <c r="BV1015" s="801">
        <f>BV795</f>
        <v>0</v>
      </c>
      <c r="BW1015" s="801">
        <f>BW795</f>
        <v>0</v>
      </c>
      <c r="BX1015" s="801">
        <f>BX795</f>
        <v>12000</v>
      </c>
      <c r="BY1015" s="801">
        <f>BY795</f>
        <v>21000</v>
      </c>
      <c r="BZ1015" s="598"/>
      <c r="CA1015" s="598"/>
      <c r="CB1015" s="598"/>
      <c r="CC1015" s="598"/>
      <c r="CD1015" s="1099"/>
      <c r="CE1015" s="1099"/>
      <c r="CF1015" s="1099"/>
      <c r="CG1015" s="1099"/>
      <c r="CH1015" s="1099"/>
      <c r="CI1015" s="1099"/>
      <c r="CJ1015" s="1099"/>
      <c r="CK1015" s="1099"/>
      <c r="CL1015" s="1099"/>
      <c r="CM1015" s="1099"/>
      <c r="CN1015" s="1099"/>
      <c r="CO1015" s="1099"/>
      <c r="CP1015" s="598"/>
      <c r="CQ1015" s="598"/>
      <c r="CR1015" s="598"/>
      <c r="CS1015" s="598"/>
      <c r="CT1015" s="598"/>
      <c r="CU1015" s="598"/>
      <c r="CV1015" s="598"/>
      <c r="CW1015" s="598"/>
      <c r="CX1015" s="598"/>
      <c r="CY1015" s="598"/>
      <c r="CZ1015" s="598"/>
      <c r="DA1015" s="598"/>
      <c r="DB1015" s="598"/>
      <c r="DC1015" s="598"/>
      <c r="DD1015" s="598"/>
      <c r="DE1015" s="598"/>
      <c r="DF1015" s="598"/>
      <c r="DG1015" s="468"/>
      <c r="DH1015" s="468"/>
      <c r="DI1015" s="468"/>
      <c r="DJ1015" s="468"/>
      <c r="DK1015" s="468"/>
      <c r="DL1015" s="599"/>
      <c r="DM1015" s="599"/>
      <c r="DN1015" s="599"/>
      <c r="DO1015" s="599"/>
      <c r="DP1015" s="599"/>
      <c r="DQ1015" s="599"/>
      <c r="DR1015" s="795"/>
      <c r="DS1015" s="799"/>
      <c r="DT1015" s="468"/>
    </row>
    <row r="1016" spans="1:124" s="470" customFormat="1" ht="15.75" customHeight="1">
      <c r="A1016" s="252" t="s">
        <v>416</v>
      </c>
      <c r="B1016" s="1297"/>
      <c r="C1016" s="188"/>
      <c r="D1016" s="188"/>
      <c r="E1016" s="188"/>
      <c r="F1016" s="188"/>
      <c r="G1016" s="188"/>
      <c r="H1016" s="188"/>
      <c r="I1016" s="188"/>
      <c r="J1016" s="188"/>
      <c r="K1016" s="188"/>
      <c r="L1016" s="188"/>
      <c r="M1016" s="188"/>
      <c r="N1016" s="188"/>
      <c r="O1016" s="188"/>
      <c r="P1016" s="188"/>
      <c r="Q1016" s="188"/>
      <c r="R1016" s="188"/>
      <c r="S1016" s="800"/>
      <c r="T1016" s="188"/>
      <c r="U1016" s="188"/>
      <c r="V1016" s="188"/>
      <c r="W1016" s="188"/>
      <c r="X1016" s="188"/>
      <c r="Y1016" s="188"/>
      <c r="Z1016" s="188"/>
      <c r="AA1016" s="188"/>
      <c r="AB1016" s="188"/>
      <c r="AC1016" s="188"/>
      <c r="AD1016" s="188"/>
      <c r="AE1016" s="188"/>
      <c r="AF1016" s="188"/>
      <c r="AG1016" s="188"/>
      <c r="AH1016" s="188"/>
      <c r="AI1016" s="188"/>
      <c r="AJ1016" s="188"/>
      <c r="AK1016" s="800"/>
      <c r="AL1016" s="188"/>
      <c r="AM1016" s="188"/>
      <c r="AN1016" s="188"/>
      <c r="AO1016" s="188"/>
      <c r="AP1016" s="188"/>
      <c r="AQ1016" s="188"/>
      <c r="AR1016" s="188"/>
      <c r="AS1016" s="188"/>
      <c r="AT1016" s="188"/>
      <c r="AU1016" s="188"/>
      <c r="AV1016" s="188"/>
      <c r="AW1016" s="188"/>
      <c r="AX1016" s="188"/>
      <c r="AY1016" s="188"/>
      <c r="AZ1016" s="188"/>
      <c r="BA1016" s="188"/>
      <c r="BB1016" s="188"/>
      <c r="BC1016" s="800"/>
      <c r="BD1016" s="188"/>
      <c r="BE1016" s="188"/>
      <c r="BF1016" s="188"/>
      <c r="BG1016" s="188"/>
      <c r="BH1016" s="188"/>
      <c r="BI1016" s="188"/>
      <c r="BJ1016" s="188"/>
      <c r="BK1016" s="188"/>
      <c r="BL1016" s="188"/>
      <c r="BM1016" s="188"/>
      <c r="BN1016" s="188"/>
      <c r="BO1016" s="188"/>
      <c r="BP1016" s="188"/>
      <c r="BQ1016" s="188"/>
      <c r="BR1016" s="188"/>
      <c r="BS1016" s="188"/>
      <c r="BT1016" s="188"/>
      <c r="BU1016" s="800"/>
      <c r="BV1016" s="801">
        <f>BV1011*BV1015*100</f>
        <v>0</v>
      </c>
      <c r="BW1016" s="801">
        <f>BW1011*BW1015*100</f>
        <v>0</v>
      </c>
      <c r="BX1016" s="801">
        <f>BX1011*BX1015*100</f>
        <v>240000</v>
      </c>
      <c r="BY1016" s="801">
        <f>BY1011*BY1015*100</f>
        <v>210000</v>
      </c>
      <c r="BZ1016" s="598"/>
      <c r="CA1016" s="598"/>
      <c r="CB1016" s="598"/>
      <c r="CC1016" s="598"/>
      <c r="CD1016" s="1099"/>
      <c r="CE1016" s="1099"/>
      <c r="CF1016" s="1099"/>
      <c r="CG1016" s="1099"/>
      <c r="CH1016" s="1099"/>
      <c r="CI1016" s="1099"/>
      <c r="CJ1016" s="1099"/>
      <c r="CK1016" s="1099"/>
      <c r="CL1016" s="1099"/>
      <c r="CM1016" s="1099"/>
      <c r="CN1016" s="1099"/>
      <c r="CO1016" s="1099"/>
      <c r="CP1016" s="598"/>
      <c r="CQ1016" s="598"/>
      <c r="CR1016" s="598"/>
      <c r="CS1016" s="598"/>
      <c r="CT1016" s="598"/>
      <c r="CU1016" s="598"/>
      <c r="CV1016" s="598"/>
      <c r="CW1016" s="598"/>
      <c r="CX1016" s="598"/>
      <c r="CY1016" s="598"/>
      <c r="CZ1016" s="598"/>
      <c r="DA1016" s="598"/>
      <c r="DB1016" s="598"/>
      <c r="DC1016" s="598"/>
      <c r="DD1016" s="598"/>
      <c r="DE1016" s="598"/>
      <c r="DF1016" s="598"/>
      <c r="DG1016" s="468"/>
      <c r="DH1016" s="468"/>
      <c r="DI1016" s="468"/>
      <c r="DJ1016" s="468"/>
      <c r="DK1016" s="468"/>
      <c r="DL1016" s="599"/>
      <c r="DM1016" s="599"/>
      <c r="DN1016" s="599"/>
      <c r="DO1016" s="599"/>
      <c r="DP1016" s="599"/>
      <c r="DQ1016" s="599"/>
      <c r="DR1016" s="795"/>
      <c r="DS1016" s="799"/>
      <c r="DT1016" s="468"/>
    </row>
    <row r="1017" spans="1:124" s="470" customFormat="1" ht="15.75" customHeight="1">
      <c r="A1017" s="252" t="s">
        <v>417</v>
      </c>
      <c r="B1017" s="1298"/>
      <c r="C1017" s="188"/>
      <c r="D1017" s="188"/>
      <c r="E1017" s="188"/>
      <c r="F1017" s="188"/>
      <c r="G1017" s="188"/>
      <c r="H1017" s="188"/>
      <c r="I1017" s="188"/>
      <c r="J1017" s="188"/>
      <c r="K1017" s="188"/>
      <c r="L1017" s="188"/>
      <c r="M1017" s="188"/>
      <c r="N1017" s="188"/>
      <c r="O1017" s="188"/>
      <c r="P1017" s="188"/>
      <c r="Q1017" s="188"/>
      <c r="R1017" s="188"/>
      <c r="S1017" s="800"/>
      <c r="T1017" s="188"/>
      <c r="U1017" s="188"/>
      <c r="V1017" s="188"/>
      <c r="W1017" s="188"/>
      <c r="X1017" s="188"/>
      <c r="Y1017" s="188"/>
      <c r="Z1017" s="188"/>
      <c r="AA1017" s="188"/>
      <c r="AB1017" s="188"/>
      <c r="AC1017" s="188"/>
      <c r="AD1017" s="188"/>
      <c r="AE1017" s="188"/>
      <c r="AF1017" s="188"/>
      <c r="AG1017" s="188"/>
      <c r="AH1017" s="188"/>
      <c r="AI1017" s="188"/>
      <c r="AJ1017" s="188"/>
      <c r="AK1017" s="800"/>
      <c r="AL1017" s="188"/>
      <c r="AM1017" s="188"/>
      <c r="AN1017" s="188"/>
      <c r="AO1017" s="188"/>
      <c r="AP1017" s="188"/>
      <c r="AQ1017" s="188"/>
      <c r="AR1017" s="188"/>
      <c r="AS1017" s="188"/>
      <c r="AT1017" s="188"/>
      <c r="AU1017" s="188"/>
      <c r="AV1017" s="188"/>
      <c r="AW1017" s="188"/>
      <c r="AX1017" s="188"/>
      <c r="AY1017" s="188"/>
      <c r="AZ1017" s="188"/>
      <c r="BA1017" s="188"/>
      <c r="BB1017" s="188"/>
      <c r="BC1017" s="800"/>
      <c r="BD1017" s="188"/>
      <c r="BE1017" s="188"/>
      <c r="BF1017" s="188"/>
      <c r="BG1017" s="188"/>
      <c r="BH1017" s="188"/>
      <c r="BI1017" s="188"/>
      <c r="BJ1017" s="188"/>
      <c r="BK1017" s="188"/>
      <c r="BL1017" s="188"/>
      <c r="BM1017" s="188"/>
      <c r="BN1017" s="188"/>
      <c r="BO1017" s="188"/>
      <c r="BP1017" s="188"/>
      <c r="BQ1017" s="188"/>
      <c r="BR1017" s="188"/>
      <c r="BS1017" s="188"/>
      <c r="BT1017" s="188"/>
      <c r="BU1017" s="800"/>
      <c r="BV1017" s="801">
        <f>SUM(BV1016:BY1016)</f>
        <v>450000</v>
      </c>
      <c r="BW1017" s="802"/>
      <c r="BX1017" s="802"/>
      <c r="BY1017" s="802"/>
      <c r="BZ1017" s="598"/>
      <c r="CA1017" s="598"/>
      <c r="CB1017" s="598"/>
      <c r="CC1017" s="598"/>
      <c r="CD1017" s="1099"/>
      <c r="CE1017" s="1099"/>
      <c r="CF1017" s="1099"/>
      <c r="CG1017" s="1099"/>
      <c r="CH1017" s="1099"/>
      <c r="CI1017" s="1099"/>
      <c r="CJ1017" s="1099"/>
      <c r="CK1017" s="1099"/>
      <c r="CL1017" s="1099"/>
      <c r="CM1017" s="1099"/>
      <c r="CN1017" s="1099"/>
      <c r="CO1017" s="1099"/>
      <c r="CP1017" s="598"/>
      <c r="CQ1017" s="598"/>
      <c r="CR1017" s="598"/>
      <c r="CS1017" s="598"/>
      <c r="CT1017" s="598"/>
      <c r="CU1017" s="598"/>
      <c r="CV1017" s="598"/>
      <c r="CW1017" s="598"/>
      <c r="CX1017" s="598"/>
      <c r="CY1017" s="598"/>
      <c r="CZ1017" s="598"/>
      <c r="DA1017" s="598"/>
      <c r="DB1017" s="598"/>
      <c r="DC1017" s="598"/>
      <c r="DD1017" s="598"/>
      <c r="DE1017" s="598"/>
      <c r="DF1017" s="598"/>
      <c r="DG1017" s="468"/>
      <c r="DH1017" s="468"/>
      <c r="DI1017" s="468"/>
      <c r="DJ1017" s="468"/>
      <c r="DK1017" s="468"/>
      <c r="DL1017" s="599"/>
      <c r="DM1017" s="599"/>
      <c r="DN1017" s="599"/>
      <c r="DO1017" s="599"/>
      <c r="DP1017" s="599"/>
      <c r="DQ1017" s="599"/>
      <c r="DR1017" s="795"/>
      <c r="DS1017" s="799"/>
      <c r="DT1017" s="468"/>
    </row>
    <row r="1018" spans="1:124" s="470" customFormat="1" ht="15.75" customHeight="1">
      <c r="A1018" s="188"/>
      <c r="B1018" s="800"/>
      <c r="C1018" s="188"/>
      <c r="D1018" s="188"/>
      <c r="E1018" s="188"/>
      <c r="F1018" s="188"/>
      <c r="G1018" s="188"/>
      <c r="H1018" s="188"/>
      <c r="I1018" s="188"/>
      <c r="J1018" s="188"/>
      <c r="K1018" s="188"/>
      <c r="L1018" s="188"/>
      <c r="M1018" s="188"/>
      <c r="N1018" s="188"/>
      <c r="O1018" s="188"/>
      <c r="P1018" s="188"/>
      <c r="Q1018" s="188"/>
      <c r="R1018" s="188"/>
      <c r="S1018" s="800"/>
      <c r="T1018" s="188"/>
      <c r="U1018" s="188"/>
      <c r="V1018" s="188"/>
      <c r="W1018" s="188"/>
      <c r="X1018" s="188"/>
      <c r="Y1018" s="188"/>
      <c r="Z1018" s="188"/>
      <c r="AA1018" s="188"/>
      <c r="AB1018" s="188"/>
      <c r="AC1018" s="188"/>
      <c r="AD1018" s="188"/>
      <c r="AE1018" s="188"/>
      <c r="AF1018" s="188"/>
      <c r="AG1018" s="188"/>
      <c r="AH1018" s="188"/>
      <c r="AI1018" s="188"/>
      <c r="AJ1018" s="188"/>
      <c r="AK1018" s="800"/>
      <c r="AL1018" s="188"/>
      <c r="AM1018" s="188"/>
      <c r="AN1018" s="188"/>
      <c r="AO1018" s="188"/>
      <c r="AP1018" s="188"/>
      <c r="AQ1018" s="188"/>
      <c r="AR1018" s="188"/>
      <c r="AS1018" s="188"/>
      <c r="AT1018" s="188"/>
      <c r="AU1018" s="188"/>
      <c r="AV1018" s="188"/>
      <c r="AW1018" s="188"/>
      <c r="AX1018" s="188"/>
      <c r="AY1018" s="188"/>
      <c r="AZ1018" s="188"/>
      <c r="BA1018" s="188"/>
      <c r="BB1018" s="188"/>
      <c r="BC1018" s="800"/>
      <c r="BD1018" s="188"/>
      <c r="BE1018" s="188"/>
      <c r="BF1018" s="188"/>
      <c r="BG1018" s="188"/>
      <c r="BH1018" s="188"/>
      <c r="BI1018" s="188"/>
      <c r="BJ1018" s="188"/>
      <c r="BK1018" s="188"/>
      <c r="BL1018" s="188"/>
      <c r="BM1018" s="188"/>
      <c r="BN1018" s="188"/>
      <c r="BO1018" s="188"/>
      <c r="BP1018" s="188"/>
      <c r="BQ1018" s="188"/>
      <c r="BR1018" s="188"/>
      <c r="BS1018" s="188"/>
      <c r="BT1018" s="188"/>
      <c r="BU1018" s="800"/>
      <c r="BV1018" s="798"/>
      <c r="BW1018" s="798"/>
      <c r="BX1018" s="798"/>
      <c r="BY1018" s="798"/>
      <c r="BZ1018" s="598"/>
      <c r="CA1018" s="598"/>
      <c r="CB1018" s="598"/>
      <c r="CC1018" s="598"/>
      <c r="CD1018" s="1099"/>
      <c r="CE1018" s="1099"/>
      <c r="CF1018" s="1099"/>
      <c r="CG1018" s="1099"/>
      <c r="CH1018" s="1099"/>
      <c r="CI1018" s="1099"/>
      <c r="CJ1018" s="1099"/>
      <c r="CK1018" s="1099"/>
      <c r="CL1018" s="1099"/>
      <c r="CM1018" s="1099"/>
      <c r="CN1018" s="1099"/>
      <c r="CO1018" s="1099"/>
      <c r="CP1018" s="598"/>
      <c r="CQ1018" s="598"/>
      <c r="CR1018" s="598"/>
      <c r="CS1018" s="598"/>
      <c r="CT1018" s="598"/>
      <c r="CU1018" s="598"/>
      <c r="CV1018" s="598"/>
      <c r="CW1018" s="598"/>
      <c r="CX1018" s="598"/>
      <c r="CY1018" s="598"/>
      <c r="CZ1018" s="598"/>
      <c r="DA1018" s="598"/>
      <c r="DB1018" s="598"/>
      <c r="DC1018" s="598"/>
      <c r="DD1018" s="598"/>
      <c r="DE1018" s="598"/>
      <c r="DF1018" s="598"/>
      <c r="DG1018" s="468"/>
      <c r="DH1018" s="468"/>
      <c r="DI1018" s="468"/>
      <c r="DJ1018" s="468"/>
      <c r="DK1018" s="468"/>
      <c r="DL1018" s="599"/>
      <c r="DM1018" s="599"/>
      <c r="DN1018" s="599"/>
      <c r="DO1018" s="599"/>
      <c r="DP1018" s="599"/>
      <c r="DQ1018" s="599"/>
      <c r="DR1018" s="795"/>
      <c r="DS1018" s="799"/>
      <c r="DT1018" s="468"/>
    </row>
    <row r="1019" spans="1:124" s="470" customFormat="1" ht="15.75" customHeight="1">
      <c r="A1019" s="469" t="s">
        <v>418</v>
      </c>
      <c r="B1019" s="800"/>
      <c r="C1019" s="469"/>
      <c r="D1019" s="469"/>
      <c r="E1019" s="469"/>
      <c r="F1019" s="469"/>
      <c r="G1019" s="469"/>
      <c r="H1019" s="469"/>
      <c r="I1019" s="469"/>
      <c r="J1019" s="469"/>
      <c r="K1019" s="469"/>
      <c r="L1019" s="469"/>
      <c r="M1019" s="469"/>
      <c r="N1019" s="469"/>
      <c r="O1019" s="469"/>
      <c r="P1019" s="469"/>
      <c r="Q1019" s="469"/>
      <c r="R1019" s="469"/>
      <c r="S1019" s="800"/>
      <c r="T1019" s="469"/>
      <c r="U1019" s="469"/>
      <c r="V1019" s="469"/>
      <c r="W1019" s="469"/>
      <c r="X1019" s="469"/>
      <c r="Y1019" s="469"/>
      <c r="Z1019" s="469"/>
      <c r="AA1019" s="469"/>
      <c r="AB1019" s="469"/>
      <c r="AC1019" s="469"/>
      <c r="AD1019" s="469"/>
      <c r="AE1019" s="469"/>
      <c r="AF1019" s="469"/>
      <c r="AG1019" s="469"/>
      <c r="AH1019" s="469"/>
      <c r="AI1019" s="469"/>
      <c r="AJ1019" s="469"/>
      <c r="AK1019" s="800"/>
      <c r="AL1019" s="469"/>
      <c r="AM1019" s="469"/>
      <c r="AN1019" s="469"/>
      <c r="AO1019" s="469"/>
      <c r="AP1019" s="469"/>
      <c r="AQ1019" s="469"/>
      <c r="AR1019" s="469"/>
      <c r="AS1019" s="469"/>
      <c r="AT1019" s="469"/>
      <c r="AU1019" s="469"/>
      <c r="AV1019" s="469"/>
      <c r="AW1019" s="469"/>
      <c r="AX1019" s="469"/>
      <c r="AY1019" s="469"/>
      <c r="AZ1019" s="469"/>
      <c r="BA1019" s="469"/>
      <c r="BB1019" s="469"/>
      <c r="BC1019" s="800"/>
      <c r="BD1019" s="469"/>
      <c r="BE1019" s="469"/>
      <c r="BF1019" s="469"/>
      <c r="BG1019" s="469"/>
      <c r="BH1019" s="469"/>
      <c r="BI1019" s="469"/>
      <c r="BJ1019" s="469"/>
      <c r="BK1019" s="469"/>
      <c r="BL1019" s="469"/>
      <c r="BM1019" s="469"/>
      <c r="BN1019" s="469"/>
      <c r="BO1019" s="469"/>
      <c r="BP1019" s="469"/>
      <c r="BQ1019" s="469"/>
      <c r="BR1019" s="469"/>
      <c r="BS1019" s="469"/>
      <c r="BT1019" s="469"/>
      <c r="BU1019" s="800"/>
      <c r="BV1019" s="798"/>
      <c r="BW1019" s="798"/>
      <c r="BX1019" s="798"/>
      <c r="BY1019" s="798"/>
      <c r="BZ1019" s="598"/>
      <c r="CA1019" s="598"/>
      <c r="CB1019" s="598"/>
      <c r="CC1019" s="598"/>
      <c r="CD1019" s="1099"/>
      <c r="CE1019" s="1099"/>
      <c r="CF1019" s="1099"/>
      <c r="CG1019" s="1099"/>
      <c r="CH1019" s="1099"/>
      <c r="CI1019" s="1099"/>
      <c r="CJ1019" s="1099"/>
      <c r="CK1019" s="1099"/>
      <c r="CL1019" s="1099"/>
      <c r="CM1019" s="1099"/>
      <c r="CN1019" s="1099"/>
      <c r="CO1019" s="1099"/>
      <c r="CP1019" s="598"/>
      <c r="CQ1019" s="598"/>
      <c r="CR1019" s="598"/>
      <c r="CS1019" s="598"/>
      <c r="CT1019" s="598"/>
      <c r="CU1019" s="598"/>
      <c r="CV1019" s="598"/>
      <c r="CW1019" s="598"/>
      <c r="CX1019" s="598"/>
      <c r="CY1019" s="598"/>
      <c r="CZ1019" s="598"/>
      <c r="DA1019" s="598"/>
      <c r="DB1019" s="598"/>
      <c r="DC1019" s="598"/>
      <c r="DD1019" s="598"/>
      <c r="DE1019" s="598"/>
      <c r="DF1019" s="598"/>
      <c r="DG1019" s="468"/>
      <c r="DH1019" s="468"/>
      <c r="DI1019" s="468"/>
      <c r="DJ1019" s="468"/>
      <c r="DK1019" s="468"/>
      <c r="DL1019" s="599"/>
      <c r="DM1019" s="599"/>
      <c r="DN1019" s="599"/>
      <c r="DO1019" s="599"/>
      <c r="DP1019" s="599"/>
      <c r="DQ1019" s="599"/>
      <c r="DR1019" s="795"/>
      <c r="DS1019" s="799"/>
      <c r="DT1019" s="468"/>
    </row>
    <row r="1020" spans="1:124" s="470" customFormat="1" ht="15.75" customHeight="1">
      <c r="A1020" s="252" t="s">
        <v>419</v>
      </c>
      <c r="B1020" s="784"/>
      <c r="C1020" s="188"/>
      <c r="D1020" s="188"/>
      <c r="E1020" s="188"/>
      <c r="F1020" s="188"/>
      <c r="G1020" s="188"/>
      <c r="H1020" s="188"/>
      <c r="I1020" s="188"/>
      <c r="J1020" s="188"/>
      <c r="K1020" s="188"/>
      <c r="L1020" s="188"/>
      <c r="M1020" s="188"/>
      <c r="N1020" s="188"/>
      <c r="O1020" s="188"/>
      <c r="P1020" s="188"/>
      <c r="Q1020" s="188"/>
      <c r="R1020" s="188"/>
      <c r="S1020" s="800"/>
      <c r="T1020" s="188"/>
      <c r="U1020" s="188"/>
      <c r="V1020" s="188"/>
      <c r="W1020" s="188"/>
      <c r="X1020" s="188"/>
      <c r="Y1020" s="188"/>
      <c r="Z1020" s="188"/>
      <c r="AA1020" s="188"/>
      <c r="AB1020" s="188"/>
      <c r="AC1020" s="188"/>
      <c r="AD1020" s="188"/>
      <c r="AE1020" s="188"/>
      <c r="AF1020" s="188"/>
      <c r="AG1020" s="188"/>
      <c r="AH1020" s="188"/>
      <c r="AI1020" s="188"/>
      <c r="AJ1020" s="188"/>
      <c r="AK1020" s="800"/>
      <c r="AL1020" s="188"/>
      <c r="AM1020" s="188"/>
      <c r="AN1020" s="188"/>
      <c r="AO1020" s="188"/>
      <c r="AP1020" s="188"/>
      <c r="AQ1020" s="188"/>
      <c r="AR1020" s="188"/>
      <c r="AS1020" s="188"/>
      <c r="AT1020" s="188"/>
      <c r="AU1020" s="188"/>
      <c r="AV1020" s="188"/>
      <c r="AW1020" s="188"/>
      <c r="AX1020" s="188"/>
      <c r="AY1020" s="188"/>
      <c r="AZ1020" s="188"/>
      <c r="BA1020" s="188"/>
      <c r="BB1020" s="188"/>
      <c r="BC1020" s="800"/>
      <c r="BD1020" s="188"/>
      <c r="BE1020" s="188"/>
      <c r="BF1020" s="188"/>
      <c r="BG1020" s="188"/>
      <c r="BH1020" s="188"/>
      <c r="BI1020" s="188"/>
      <c r="BJ1020" s="188"/>
      <c r="BK1020" s="188"/>
      <c r="BL1020" s="188"/>
      <c r="BM1020" s="188"/>
      <c r="BN1020" s="188"/>
      <c r="BO1020" s="188"/>
      <c r="BP1020" s="188"/>
      <c r="BQ1020" s="188"/>
      <c r="BR1020" s="188"/>
      <c r="BS1020" s="188"/>
      <c r="BT1020" s="188"/>
      <c r="BU1020" s="800"/>
      <c r="BV1020" s="584">
        <f>BV11</f>
        <v>6.048561581569116E-2</v>
      </c>
      <c r="BW1020" s="584">
        <f>BW11</f>
        <v>7.3242556662515571E-2</v>
      </c>
      <c r="BX1020" s="584">
        <f>BX11</f>
        <v>0.15934288418430884</v>
      </c>
      <c r="BY1020" s="584">
        <f>BY11</f>
        <v>0.36252877490660024</v>
      </c>
      <c r="BZ1020" s="598"/>
      <c r="CA1020" s="598"/>
      <c r="CB1020" s="598"/>
      <c r="CC1020" s="598"/>
      <c r="CD1020" s="1099"/>
      <c r="CE1020" s="1099"/>
      <c r="CF1020" s="1099"/>
      <c r="CG1020" s="1099"/>
      <c r="CH1020" s="1099"/>
      <c r="CI1020" s="1099"/>
      <c r="CJ1020" s="1099"/>
      <c r="CK1020" s="1099"/>
      <c r="CL1020" s="1099"/>
      <c r="CM1020" s="1099"/>
      <c r="CN1020" s="1099"/>
      <c r="CO1020" s="1099"/>
      <c r="CP1020" s="598"/>
      <c r="CQ1020" s="598"/>
      <c r="CR1020" s="598"/>
      <c r="CS1020" s="598"/>
      <c r="CT1020" s="598"/>
      <c r="CU1020" s="598"/>
      <c r="CV1020" s="598"/>
      <c r="CW1020" s="598"/>
      <c r="CX1020" s="598"/>
      <c r="CY1020" s="598"/>
      <c r="CZ1020" s="598"/>
      <c r="DA1020" s="598"/>
      <c r="DB1020" s="598"/>
      <c r="DC1020" s="598"/>
      <c r="DD1020" s="598"/>
      <c r="DE1020" s="598"/>
      <c r="DF1020" s="598"/>
      <c r="DG1020" s="468"/>
      <c r="DH1020" s="468"/>
      <c r="DI1020" s="468"/>
      <c r="DJ1020" s="468"/>
      <c r="DK1020" s="468"/>
      <c r="DL1020" s="599"/>
      <c r="DM1020" s="599"/>
      <c r="DN1020" s="599"/>
      <c r="DO1020" s="599"/>
      <c r="DP1020" s="599"/>
      <c r="DQ1020" s="599"/>
      <c r="DR1020" s="795"/>
      <c r="DS1020" s="799"/>
      <c r="DT1020" s="468"/>
    </row>
    <row r="1021" spans="1:124" s="470" customFormat="1" ht="15.75" customHeight="1">
      <c r="A1021" s="252" t="s">
        <v>420</v>
      </c>
      <c r="B1021" s="693"/>
      <c r="C1021" s="188"/>
      <c r="D1021" s="188"/>
      <c r="E1021" s="188"/>
      <c r="F1021" s="188"/>
      <c r="G1021" s="188"/>
      <c r="H1021" s="188"/>
      <c r="I1021" s="188"/>
      <c r="J1021" s="188"/>
      <c r="K1021" s="188"/>
      <c r="L1021" s="188"/>
      <c r="M1021" s="188"/>
      <c r="N1021" s="188"/>
      <c r="O1021" s="188"/>
      <c r="P1021" s="188"/>
      <c r="Q1021" s="188"/>
      <c r="R1021" s="188"/>
      <c r="S1021" s="800"/>
      <c r="T1021" s="188"/>
      <c r="U1021" s="188"/>
      <c r="V1021" s="188"/>
      <c r="W1021" s="188"/>
      <c r="X1021" s="188"/>
      <c r="Y1021" s="188"/>
      <c r="Z1021" s="188"/>
      <c r="AA1021" s="188"/>
      <c r="AB1021" s="188"/>
      <c r="AC1021" s="188"/>
      <c r="AD1021" s="188"/>
      <c r="AE1021" s="188"/>
      <c r="AF1021" s="188"/>
      <c r="AG1021" s="188"/>
      <c r="AH1021" s="188"/>
      <c r="AI1021" s="188"/>
      <c r="AJ1021" s="188"/>
      <c r="AK1021" s="800"/>
      <c r="AL1021" s="188"/>
      <c r="AM1021" s="188"/>
      <c r="AN1021" s="188"/>
      <c r="AO1021" s="188"/>
      <c r="AP1021" s="188"/>
      <c r="AQ1021" s="188"/>
      <c r="AR1021" s="188"/>
      <c r="AS1021" s="188"/>
      <c r="AT1021" s="188"/>
      <c r="AU1021" s="188"/>
      <c r="AV1021" s="188"/>
      <c r="AW1021" s="188"/>
      <c r="AX1021" s="188"/>
      <c r="AY1021" s="188"/>
      <c r="AZ1021" s="188"/>
      <c r="BA1021" s="188"/>
      <c r="BB1021" s="188"/>
      <c r="BC1021" s="800"/>
      <c r="BD1021" s="188"/>
      <c r="BE1021" s="188"/>
      <c r="BF1021" s="188"/>
      <c r="BG1021" s="188"/>
      <c r="BH1021" s="188"/>
      <c r="BI1021" s="188"/>
      <c r="BJ1021" s="188"/>
      <c r="BK1021" s="188"/>
      <c r="BL1021" s="188"/>
      <c r="BM1021" s="188"/>
      <c r="BN1021" s="188"/>
      <c r="BO1021" s="188"/>
      <c r="BP1021" s="188"/>
      <c r="BQ1021" s="188"/>
      <c r="BR1021" s="188"/>
      <c r="BS1021" s="188"/>
      <c r="BT1021" s="188"/>
      <c r="BU1021" s="800"/>
      <c r="BV1021" s="586">
        <f>BV21</f>
        <v>801</v>
      </c>
      <c r="BW1021" s="586">
        <f>BW21</f>
        <v>2152</v>
      </c>
      <c r="BX1021" s="586">
        <f>BX21</f>
        <v>15545</v>
      </c>
      <c r="BY1021" s="586">
        <f>BY21</f>
        <v>27087</v>
      </c>
      <c r="BZ1021" s="598"/>
      <c r="CA1021" s="598"/>
      <c r="CB1021" s="598"/>
      <c r="CC1021" s="598"/>
      <c r="CD1021" s="1099"/>
      <c r="CE1021" s="1099"/>
      <c r="CF1021" s="1099"/>
      <c r="CG1021" s="1099"/>
      <c r="CH1021" s="1099"/>
      <c r="CI1021" s="1099"/>
      <c r="CJ1021" s="1099"/>
      <c r="CK1021" s="1099"/>
      <c r="CL1021" s="1099"/>
      <c r="CM1021" s="1099"/>
      <c r="CN1021" s="1099"/>
      <c r="CO1021" s="1099"/>
      <c r="CP1021" s="598"/>
      <c r="CQ1021" s="598"/>
      <c r="CR1021" s="598"/>
      <c r="CS1021" s="598"/>
      <c r="CT1021" s="598"/>
      <c r="CU1021" s="598"/>
      <c r="CV1021" s="598"/>
      <c r="CW1021" s="598"/>
      <c r="CX1021" s="598"/>
      <c r="CY1021" s="598"/>
      <c r="CZ1021" s="598"/>
      <c r="DA1021" s="598"/>
      <c r="DB1021" s="598"/>
      <c r="DC1021" s="598"/>
      <c r="DD1021" s="598"/>
      <c r="DE1021" s="598"/>
      <c r="DF1021" s="598"/>
      <c r="DG1021" s="468"/>
      <c r="DH1021" s="468"/>
      <c r="DI1021" s="468"/>
      <c r="DJ1021" s="468"/>
      <c r="DK1021" s="468"/>
      <c r="DL1021" s="599"/>
      <c r="DM1021" s="599"/>
      <c r="DN1021" s="599"/>
      <c r="DO1021" s="599"/>
      <c r="DP1021" s="599"/>
      <c r="DQ1021" s="599"/>
      <c r="DR1021" s="795"/>
      <c r="DS1021" s="799"/>
      <c r="DT1021" s="468"/>
    </row>
    <row r="1022" spans="1:124" s="470" customFormat="1" ht="15.75" customHeight="1">
      <c r="A1022" s="803" t="s">
        <v>421</v>
      </c>
      <c r="B1022" s="1297"/>
      <c r="C1022" s="98"/>
      <c r="D1022" s="98"/>
      <c r="E1022" s="98"/>
      <c r="F1022" s="98"/>
      <c r="G1022" s="98"/>
      <c r="H1022" s="98"/>
      <c r="I1022" s="98"/>
      <c r="J1022" s="98"/>
      <c r="K1022" s="98"/>
      <c r="L1022" s="98"/>
      <c r="M1022" s="98"/>
      <c r="N1022" s="98"/>
      <c r="O1022" s="98"/>
      <c r="P1022" s="98"/>
      <c r="Q1022" s="98"/>
      <c r="R1022" s="98"/>
      <c r="S1022" s="800"/>
      <c r="T1022" s="98"/>
      <c r="U1022" s="98"/>
      <c r="V1022" s="98"/>
      <c r="W1022" s="98"/>
      <c r="X1022" s="98"/>
      <c r="Y1022" s="98"/>
      <c r="Z1022" s="98"/>
      <c r="AA1022" s="98"/>
      <c r="AB1022" s="98"/>
      <c r="AC1022" s="98"/>
      <c r="AD1022" s="98"/>
      <c r="AE1022" s="98"/>
      <c r="AF1022" s="98"/>
      <c r="AG1022" s="98"/>
      <c r="AH1022" s="98"/>
      <c r="AI1022" s="98"/>
      <c r="AJ1022" s="98"/>
      <c r="AK1022" s="800"/>
      <c r="AL1022" s="98"/>
      <c r="AM1022" s="98"/>
      <c r="AN1022" s="98"/>
      <c r="AO1022" s="98"/>
      <c r="AP1022" s="98"/>
      <c r="AQ1022" s="98"/>
      <c r="AR1022" s="98"/>
      <c r="AS1022" s="98"/>
      <c r="AT1022" s="98"/>
      <c r="AU1022" s="98"/>
      <c r="AV1022" s="98"/>
      <c r="AW1022" s="98"/>
      <c r="AX1022" s="98"/>
      <c r="AY1022" s="98"/>
      <c r="AZ1022" s="98"/>
      <c r="BA1022" s="98"/>
      <c r="BB1022" s="98"/>
      <c r="BC1022" s="800"/>
      <c r="BD1022" s="98"/>
      <c r="BE1022" s="98"/>
      <c r="BF1022" s="98"/>
      <c r="BG1022" s="98"/>
      <c r="BH1022" s="98"/>
      <c r="BI1022" s="98"/>
      <c r="BJ1022" s="98"/>
      <c r="BK1022" s="98"/>
      <c r="BL1022" s="98"/>
      <c r="BM1022" s="98"/>
      <c r="BN1022" s="98"/>
      <c r="BO1022" s="98"/>
      <c r="BP1022" s="98"/>
      <c r="BQ1022" s="98"/>
      <c r="BR1022" s="98"/>
      <c r="BS1022" s="98"/>
      <c r="BT1022" s="98"/>
      <c r="BU1022" s="800"/>
      <c r="BV1022" s="801">
        <f>IF(BV46="",0,$BW1022*BV46/$BW46)</f>
        <v>1017245.9933270942</v>
      </c>
      <c r="BW1022" s="801">
        <f>365*$G$1/BW454*BW456*BW46</f>
        <v>1017245.9933270942</v>
      </c>
      <c r="BX1022" s="801">
        <f>IF(BX46="",0,$BW1022*BX46/$BW46)</f>
        <v>1017245.9933270942</v>
      </c>
      <c r="BY1022" s="801">
        <f>IF(BY46="",0,$BW1022*BY46/$BW46)</f>
        <v>813796.79466167535</v>
      </c>
      <c r="BZ1022" s="598"/>
      <c r="CA1022" s="598"/>
      <c r="CB1022" s="598"/>
      <c r="CC1022" s="598"/>
      <c r="CD1022" s="1099"/>
      <c r="CE1022" s="1099"/>
      <c r="CF1022" s="1099"/>
      <c r="CG1022" s="1099"/>
      <c r="CH1022" s="1099"/>
      <c r="CI1022" s="1099"/>
      <c r="CJ1022" s="1099"/>
      <c r="CK1022" s="1099"/>
      <c r="CL1022" s="1099"/>
      <c r="CM1022" s="1099"/>
      <c r="CN1022" s="1099"/>
      <c r="CO1022" s="1099"/>
      <c r="CP1022" s="598"/>
      <c r="CQ1022" s="598"/>
      <c r="CR1022" s="598"/>
      <c r="CS1022" s="598"/>
      <c r="CT1022" s="598"/>
      <c r="CU1022" s="598"/>
      <c r="CV1022" s="598"/>
      <c r="CW1022" s="598"/>
      <c r="CX1022" s="598"/>
      <c r="CY1022" s="598"/>
      <c r="CZ1022" s="598"/>
      <c r="DA1022" s="598"/>
      <c r="DB1022" s="598"/>
      <c r="DC1022" s="598"/>
      <c r="DD1022" s="598"/>
      <c r="DE1022" s="598"/>
      <c r="DF1022" s="598"/>
      <c r="DG1022" s="468"/>
      <c r="DH1022" s="468"/>
      <c r="DI1022" s="468"/>
      <c r="DJ1022" s="468"/>
      <c r="DK1022" s="468"/>
      <c r="DL1022" s="599"/>
      <c r="DM1022" s="599"/>
      <c r="DN1022" s="599"/>
      <c r="DO1022" s="599"/>
      <c r="DP1022" s="599"/>
      <c r="DQ1022" s="599"/>
      <c r="DR1022" s="795"/>
      <c r="DS1022" s="799"/>
      <c r="DT1022" s="468"/>
    </row>
    <row r="1023" spans="1:124" s="470" customFormat="1" ht="15.75" customHeight="1">
      <c r="A1023" s="804" t="s">
        <v>422</v>
      </c>
      <c r="B1023" s="1296"/>
      <c r="C1023" s="98"/>
      <c r="D1023" s="98"/>
      <c r="E1023" s="98"/>
      <c r="F1023" s="98"/>
      <c r="G1023" s="98"/>
      <c r="H1023" s="98"/>
      <c r="I1023" s="98"/>
      <c r="J1023" s="98"/>
      <c r="K1023" s="98"/>
      <c r="L1023" s="98"/>
      <c r="M1023" s="98"/>
      <c r="N1023" s="98"/>
      <c r="O1023" s="98"/>
      <c r="P1023" s="98"/>
      <c r="Q1023" s="98"/>
      <c r="R1023" s="98"/>
      <c r="S1023" s="800"/>
      <c r="T1023" s="98"/>
      <c r="U1023" s="98"/>
      <c r="V1023" s="98"/>
      <c r="W1023" s="98"/>
      <c r="X1023" s="98"/>
      <c r="Y1023" s="98"/>
      <c r="Z1023" s="98"/>
      <c r="AA1023" s="98"/>
      <c r="AB1023" s="98"/>
      <c r="AC1023" s="98"/>
      <c r="AD1023" s="98"/>
      <c r="AE1023" s="98"/>
      <c r="AF1023" s="98"/>
      <c r="AG1023" s="98"/>
      <c r="AH1023" s="98"/>
      <c r="AI1023" s="98"/>
      <c r="AJ1023" s="98"/>
      <c r="AK1023" s="800"/>
      <c r="AL1023" s="98"/>
      <c r="AM1023" s="98"/>
      <c r="AN1023" s="98"/>
      <c r="AO1023" s="98"/>
      <c r="AP1023" s="98"/>
      <c r="AQ1023" s="98"/>
      <c r="AR1023" s="98"/>
      <c r="AS1023" s="98"/>
      <c r="AT1023" s="98"/>
      <c r="AU1023" s="98"/>
      <c r="AV1023" s="98"/>
      <c r="AW1023" s="98"/>
      <c r="AX1023" s="98"/>
      <c r="AY1023" s="98"/>
      <c r="AZ1023" s="98"/>
      <c r="BA1023" s="98"/>
      <c r="BB1023" s="98"/>
      <c r="BC1023" s="800"/>
      <c r="BD1023" s="98"/>
      <c r="BE1023" s="98"/>
      <c r="BF1023" s="98"/>
      <c r="BG1023" s="98"/>
      <c r="BH1023" s="98"/>
      <c r="BI1023" s="98"/>
      <c r="BJ1023" s="98"/>
      <c r="BK1023" s="98"/>
      <c r="BL1023" s="98"/>
      <c r="BM1023" s="98"/>
      <c r="BN1023" s="98"/>
      <c r="BO1023" s="98"/>
      <c r="BP1023" s="98"/>
      <c r="BQ1023" s="98"/>
      <c r="BR1023" s="98"/>
      <c r="BS1023" s="98"/>
      <c r="BT1023" s="98"/>
      <c r="BU1023" s="800"/>
      <c r="BV1023" s="805">
        <f>IF(OR(BV1022=0,BV1022=""),"",BV1021/BV1022)</f>
        <v>7.874201572229141E-4</v>
      </c>
      <c r="BW1023" s="805">
        <f>IF(OR(BW1022=0,BW1022=""),"",BW1021/BW1022)</f>
        <v>2.1155158281444585E-3</v>
      </c>
      <c r="BX1023" s="805">
        <f>IF(OR(BX1022=0,BX1022=""),"",BX1021/BX1022)</f>
        <v>1.5281456109900374E-2</v>
      </c>
      <c r="BY1023" s="805">
        <f>IF(OR(BY1022=0,BY1022=""),"",BY1021/BY1022)</f>
        <v>3.328472190807908E-2</v>
      </c>
      <c r="BZ1023" s="598"/>
      <c r="CA1023" s="598"/>
      <c r="CB1023" s="598"/>
      <c r="CC1023" s="598"/>
      <c r="CD1023" s="1099"/>
      <c r="CE1023" s="1099"/>
      <c r="CF1023" s="1099"/>
      <c r="CG1023" s="1099"/>
      <c r="CH1023" s="1099"/>
      <c r="CI1023" s="1099"/>
      <c r="CJ1023" s="1099"/>
      <c r="CK1023" s="1099"/>
      <c r="CL1023" s="1099"/>
      <c r="CM1023" s="1099"/>
      <c r="CN1023" s="1099"/>
      <c r="CO1023" s="1099"/>
      <c r="CP1023" s="598"/>
      <c r="CQ1023" s="598"/>
      <c r="CR1023" s="598"/>
      <c r="CS1023" s="598"/>
      <c r="CT1023" s="598"/>
      <c r="CU1023" s="598"/>
      <c r="CV1023" s="598"/>
      <c r="CW1023" s="598"/>
      <c r="CX1023" s="598"/>
      <c r="CY1023" s="598"/>
      <c r="CZ1023" s="598"/>
      <c r="DA1023" s="598"/>
      <c r="DB1023" s="598"/>
      <c r="DC1023" s="598"/>
      <c r="DD1023" s="598"/>
      <c r="DE1023" s="598"/>
      <c r="DF1023" s="598"/>
      <c r="DG1023" s="468"/>
      <c r="DH1023" s="468"/>
      <c r="DI1023" s="468"/>
      <c r="DJ1023" s="468"/>
      <c r="DK1023" s="468"/>
      <c r="DL1023" s="599"/>
      <c r="DM1023" s="599"/>
      <c r="DN1023" s="599"/>
      <c r="DO1023" s="599"/>
      <c r="DP1023" s="599"/>
      <c r="DQ1023" s="599"/>
      <c r="DR1023" s="795"/>
      <c r="DS1023" s="799"/>
      <c r="DT1023" s="468"/>
    </row>
    <row r="1024" spans="1:124" s="470" customFormat="1" ht="15.75" customHeight="1">
      <c r="A1024" s="804" t="s">
        <v>423</v>
      </c>
      <c r="B1024" s="1296"/>
      <c r="C1024" s="98"/>
      <c r="D1024" s="98"/>
      <c r="E1024" s="98"/>
      <c r="F1024" s="98"/>
      <c r="G1024" s="98"/>
      <c r="H1024" s="98"/>
      <c r="I1024" s="98"/>
      <c r="J1024" s="98"/>
      <c r="K1024" s="98"/>
      <c r="L1024" s="98"/>
      <c r="M1024" s="98"/>
      <c r="N1024" s="98"/>
      <c r="O1024" s="98"/>
      <c r="P1024" s="98"/>
      <c r="Q1024" s="98"/>
      <c r="R1024" s="98"/>
      <c r="S1024" s="800"/>
      <c r="T1024" s="98"/>
      <c r="U1024" s="98"/>
      <c r="V1024" s="98"/>
      <c r="W1024" s="98"/>
      <c r="X1024" s="98"/>
      <c r="Y1024" s="98"/>
      <c r="Z1024" s="98"/>
      <c r="AA1024" s="98"/>
      <c r="AB1024" s="98"/>
      <c r="AC1024" s="98"/>
      <c r="AD1024" s="98"/>
      <c r="AE1024" s="98"/>
      <c r="AF1024" s="98"/>
      <c r="AG1024" s="98"/>
      <c r="AH1024" s="98"/>
      <c r="AI1024" s="98"/>
      <c r="AJ1024" s="98"/>
      <c r="AK1024" s="800"/>
      <c r="AL1024" s="98"/>
      <c r="AM1024" s="98"/>
      <c r="AN1024" s="98"/>
      <c r="AO1024" s="98"/>
      <c r="AP1024" s="98"/>
      <c r="AQ1024" s="98"/>
      <c r="AR1024" s="98"/>
      <c r="AS1024" s="98"/>
      <c r="AT1024" s="98"/>
      <c r="AU1024" s="98"/>
      <c r="AV1024" s="98"/>
      <c r="AW1024" s="98"/>
      <c r="AX1024" s="98"/>
      <c r="AY1024" s="98"/>
      <c r="AZ1024" s="98"/>
      <c r="BA1024" s="98"/>
      <c r="BB1024" s="98"/>
      <c r="BC1024" s="800"/>
      <c r="BD1024" s="98"/>
      <c r="BE1024" s="98"/>
      <c r="BF1024" s="98"/>
      <c r="BG1024" s="98"/>
      <c r="BH1024" s="98"/>
      <c r="BI1024" s="98"/>
      <c r="BJ1024" s="98"/>
      <c r="BK1024" s="98"/>
      <c r="BL1024" s="98"/>
      <c r="BM1024" s="98"/>
      <c r="BN1024" s="98"/>
      <c r="BO1024" s="98"/>
      <c r="BP1024" s="98"/>
      <c r="BQ1024" s="98"/>
      <c r="BR1024" s="98"/>
      <c r="BS1024" s="98"/>
      <c r="BT1024" s="98"/>
      <c r="BU1024" s="800"/>
      <c r="BV1024" s="805">
        <f>IF(BV1023="",BV1020,BV1020+BV1023)</f>
        <v>6.1273035972914072E-2</v>
      </c>
      <c r="BW1024" s="805">
        <f>IF(BW1023="",BW1020,BW1020+BW1023)</f>
        <v>7.5358072490660025E-2</v>
      </c>
      <c r="BX1024" s="805">
        <f>IF(BX1023="",BX1020,BX1020+BX1023)</f>
        <v>0.1746243402942092</v>
      </c>
      <c r="BY1024" s="805">
        <f>IF(BY1023="",BY1020,BY1020+BY1023)</f>
        <v>0.39581349681467931</v>
      </c>
      <c r="BZ1024" s="598"/>
      <c r="CA1024" s="598"/>
      <c r="CB1024" s="598"/>
      <c r="CC1024" s="598"/>
      <c r="CD1024" s="1099"/>
      <c r="CE1024" s="1099"/>
      <c r="CF1024" s="1099"/>
      <c r="CG1024" s="1099"/>
      <c r="CH1024" s="1099"/>
      <c r="CI1024" s="1099"/>
      <c r="CJ1024" s="1099"/>
      <c r="CK1024" s="1099"/>
      <c r="CL1024" s="1099"/>
      <c r="CM1024" s="1099"/>
      <c r="CN1024" s="1099"/>
      <c r="CO1024" s="1099"/>
      <c r="CP1024" s="598"/>
      <c r="CQ1024" s="598"/>
      <c r="CR1024" s="598"/>
      <c r="CS1024" s="598"/>
      <c r="CT1024" s="598"/>
      <c r="CU1024" s="598"/>
      <c r="CV1024" s="598"/>
      <c r="CW1024" s="598"/>
      <c r="CX1024" s="598"/>
      <c r="CY1024" s="598"/>
      <c r="CZ1024" s="598"/>
      <c r="DA1024" s="598"/>
      <c r="DB1024" s="598"/>
      <c r="DC1024" s="598"/>
      <c r="DD1024" s="598"/>
      <c r="DE1024" s="598"/>
      <c r="DF1024" s="598"/>
      <c r="DG1024" s="468"/>
      <c r="DH1024" s="468"/>
      <c r="DI1024" s="468"/>
      <c r="DJ1024" s="468"/>
      <c r="DK1024" s="468"/>
      <c r="DL1024" s="599"/>
      <c r="DM1024" s="599"/>
      <c r="DN1024" s="599"/>
      <c r="DO1024" s="599"/>
      <c r="DP1024" s="599"/>
      <c r="DQ1024" s="599"/>
      <c r="DR1024" s="795"/>
      <c r="DS1024" s="799"/>
      <c r="DT1024" s="468"/>
    </row>
    <row r="1025" spans="1:124" s="470" customFormat="1" ht="15.75" customHeight="1">
      <c r="A1025" s="804" t="s">
        <v>424</v>
      </c>
      <c r="B1025" s="1296"/>
      <c r="C1025" s="98"/>
      <c r="D1025" s="98"/>
      <c r="E1025" s="98"/>
      <c r="F1025" s="98"/>
      <c r="G1025" s="98"/>
      <c r="H1025" s="98"/>
      <c r="I1025" s="98"/>
      <c r="J1025" s="98"/>
      <c r="K1025" s="98"/>
      <c r="L1025" s="98"/>
      <c r="M1025" s="98"/>
      <c r="N1025" s="98"/>
      <c r="O1025" s="98"/>
      <c r="P1025" s="98"/>
      <c r="Q1025" s="98"/>
      <c r="R1025" s="98"/>
      <c r="S1025" s="800"/>
      <c r="T1025" s="98"/>
      <c r="U1025" s="98"/>
      <c r="V1025" s="98"/>
      <c r="W1025" s="98"/>
      <c r="X1025" s="98"/>
      <c r="Y1025" s="98"/>
      <c r="Z1025" s="98"/>
      <c r="AA1025" s="98"/>
      <c r="AB1025" s="98"/>
      <c r="AC1025" s="98"/>
      <c r="AD1025" s="98"/>
      <c r="AE1025" s="98"/>
      <c r="AF1025" s="98"/>
      <c r="AG1025" s="98"/>
      <c r="AH1025" s="98"/>
      <c r="AI1025" s="98"/>
      <c r="AJ1025" s="98"/>
      <c r="AK1025" s="800"/>
      <c r="AL1025" s="98"/>
      <c r="AM1025" s="98"/>
      <c r="AN1025" s="98"/>
      <c r="AO1025" s="98"/>
      <c r="AP1025" s="98"/>
      <c r="AQ1025" s="98"/>
      <c r="AR1025" s="98"/>
      <c r="AS1025" s="98"/>
      <c r="AT1025" s="98"/>
      <c r="AU1025" s="98"/>
      <c r="AV1025" s="98"/>
      <c r="AW1025" s="98"/>
      <c r="AX1025" s="98"/>
      <c r="AY1025" s="98"/>
      <c r="AZ1025" s="98"/>
      <c r="BA1025" s="98"/>
      <c r="BB1025" s="98"/>
      <c r="BC1025" s="800"/>
      <c r="BD1025" s="98"/>
      <c r="BE1025" s="98"/>
      <c r="BF1025" s="98"/>
      <c r="BG1025" s="98"/>
      <c r="BH1025" s="98"/>
      <c r="BI1025" s="98"/>
      <c r="BJ1025" s="98"/>
      <c r="BK1025" s="98"/>
      <c r="BL1025" s="98"/>
      <c r="BM1025" s="98"/>
      <c r="BN1025" s="98"/>
      <c r="BO1025" s="98"/>
      <c r="BP1025" s="98"/>
      <c r="BQ1025" s="98"/>
      <c r="BR1025" s="98"/>
      <c r="BS1025" s="98"/>
      <c r="BT1025" s="98"/>
      <c r="BU1025" s="800"/>
      <c r="BV1025" s="805">
        <f>BV1024*BV46/6</f>
        <v>0.10212172662152345</v>
      </c>
      <c r="BW1025" s="805">
        <f>BW1024*BW46/6</f>
        <v>0.12559678748443337</v>
      </c>
      <c r="BX1025" s="805">
        <f>BX1024*BX46/6</f>
        <v>0.29104056715701532</v>
      </c>
      <c r="BY1025" s="805">
        <f>BY1024*BY46/6</f>
        <v>0.52775132908623912</v>
      </c>
      <c r="BZ1025" s="598"/>
      <c r="CA1025" s="598"/>
      <c r="CB1025" s="598"/>
      <c r="CC1025" s="598"/>
      <c r="CD1025" s="1099"/>
      <c r="CE1025" s="1099"/>
      <c r="CF1025" s="1099"/>
      <c r="CG1025" s="1099"/>
      <c r="CH1025" s="1099"/>
      <c r="CI1025" s="1099"/>
      <c r="CJ1025" s="1099"/>
      <c r="CK1025" s="1099"/>
      <c r="CL1025" s="1099"/>
      <c r="CM1025" s="1099"/>
      <c r="CN1025" s="1099"/>
      <c r="CO1025" s="1099"/>
      <c r="CP1025" s="598"/>
      <c r="CQ1025" s="598"/>
      <c r="CR1025" s="598"/>
      <c r="CS1025" s="598"/>
      <c r="CT1025" s="598"/>
      <c r="CU1025" s="598"/>
      <c r="CV1025" s="598"/>
      <c r="CW1025" s="598"/>
      <c r="CX1025" s="598"/>
      <c r="CY1025" s="598"/>
      <c r="CZ1025" s="598"/>
      <c r="DA1025" s="598"/>
      <c r="DB1025" s="598"/>
      <c r="DC1025" s="598"/>
      <c r="DD1025" s="598"/>
      <c r="DE1025" s="598"/>
      <c r="DF1025" s="598"/>
      <c r="DG1025" s="468"/>
      <c r="DH1025" s="468"/>
      <c r="DI1025" s="468"/>
      <c r="DJ1025" s="468"/>
      <c r="DK1025" s="468"/>
      <c r="DL1025" s="599"/>
      <c r="DM1025" s="599"/>
      <c r="DN1025" s="599"/>
      <c r="DO1025" s="599"/>
      <c r="DP1025" s="599"/>
      <c r="DQ1025" s="599"/>
      <c r="DR1025" s="795"/>
      <c r="DS1025" s="799"/>
      <c r="DT1025" s="468"/>
    </row>
    <row r="1026" spans="1:124" s="470" customFormat="1" ht="15.75" customHeight="1">
      <c r="A1026" s="804" t="s">
        <v>425</v>
      </c>
      <c r="B1026" s="1296"/>
      <c r="C1026" s="98"/>
      <c r="D1026" s="98"/>
      <c r="E1026" s="98"/>
      <c r="F1026" s="98"/>
      <c r="G1026" s="98"/>
      <c r="H1026" s="98"/>
      <c r="I1026" s="98"/>
      <c r="J1026" s="98"/>
      <c r="K1026" s="98"/>
      <c r="L1026" s="98"/>
      <c r="M1026" s="98"/>
      <c r="N1026" s="98"/>
      <c r="O1026" s="98"/>
      <c r="P1026" s="98"/>
      <c r="Q1026" s="98"/>
      <c r="R1026" s="98"/>
      <c r="S1026" s="800"/>
      <c r="T1026" s="98"/>
      <c r="U1026" s="98"/>
      <c r="V1026" s="98"/>
      <c r="W1026" s="98"/>
      <c r="X1026" s="98"/>
      <c r="Y1026" s="98"/>
      <c r="Z1026" s="98"/>
      <c r="AA1026" s="98"/>
      <c r="AB1026" s="98"/>
      <c r="AC1026" s="98"/>
      <c r="AD1026" s="98"/>
      <c r="AE1026" s="98"/>
      <c r="AF1026" s="98"/>
      <c r="AG1026" s="98"/>
      <c r="AH1026" s="98"/>
      <c r="AI1026" s="98"/>
      <c r="AJ1026" s="98"/>
      <c r="AK1026" s="800"/>
      <c r="AL1026" s="98"/>
      <c r="AM1026" s="98"/>
      <c r="AN1026" s="98"/>
      <c r="AO1026" s="98"/>
      <c r="AP1026" s="98"/>
      <c r="AQ1026" s="98"/>
      <c r="AR1026" s="98"/>
      <c r="AS1026" s="98"/>
      <c r="AT1026" s="98"/>
      <c r="AU1026" s="98"/>
      <c r="AV1026" s="98"/>
      <c r="AW1026" s="98"/>
      <c r="AX1026" s="98"/>
      <c r="AY1026" s="98"/>
      <c r="AZ1026" s="98"/>
      <c r="BA1026" s="98"/>
      <c r="BB1026" s="98"/>
      <c r="BC1026" s="800"/>
      <c r="BD1026" s="98"/>
      <c r="BE1026" s="98"/>
      <c r="BF1026" s="98"/>
      <c r="BG1026" s="98"/>
      <c r="BH1026" s="98"/>
      <c r="BI1026" s="98"/>
      <c r="BJ1026" s="98"/>
      <c r="BK1026" s="98"/>
      <c r="BL1026" s="98"/>
      <c r="BM1026" s="98"/>
      <c r="BN1026" s="98"/>
      <c r="BO1026" s="98"/>
      <c r="BP1026" s="98"/>
      <c r="BQ1026" s="98"/>
      <c r="BR1026" s="98"/>
      <c r="BS1026" s="98"/>
      <c r="BT1026" s="98"/>
      <c r="BU1026" s="800"/>
      <c r="BV1026" s="805">
        <f>IF(OR(BV48=0,BV48=""),"",BV1025/SUM(BV48))</f>
        <v>0.40848690648609381</v>
      </c>
      <c r="BW1026" s="805">
        <f>IF(OR(BW48=0,BW48=""),"",BW1025/SUM(BW48))</f>
        <v>0.25119357496886674</v>
      </c>
      <c r="BX1026" s="805">
        <f>IF(OR(BX48=0,BX48=""),"",BX1025/SUM(BX48))</f>
        <v>0.58208113431403063</v>
      </c>
      <c r="BY1026" s="805">
        <f>IF(OR(BY48=0,BY48=""),"",BY1025/SUM(BY48))</f>
        <v>0.3518342193908261</v>
      </c>
      <c r="BZ1026" s="598"/>
      <c r="CA1026" s="598"/>
      <c r="CB1026" s="598"/>
      <c r="CC1026" s="598"/>
      <c r="CD1026" s="1099"/>
      <c r="CE1026" s="1099"/>
      <c r="CF1026" s="1099"/>
      <c r="CG1026" s="1099"/>
      <c r="CH1026" s="1099"/>
      <c r="CI1026" s="1099"/>
      <c r="CJ1026" s="1099"/>
      <c r="CK1026" s="1099"/>
      <c r="CL1026" s="1099"/>
      <c r="CM1026" s="1099"/>
      <c r="CN1026" s="1099"/>
      <c r="CO1026" s="1099"/>
      <c r="CP1026" s="598"/>
      <c r="CQ1026" s="598"/>
      <c r="CR1026" s="598"/>
      <c r="CS1026" s="598"/>
      <c r="CT1026" s="598"/>
      <c r="CU1026" s="598"/>
      <c r="CV1026" s="598"/>
      <c r="CW1026" s="598"/>
      <c r="CX1026" s="598"/>
      <c r="CY1026" s="598"/>
      <c r="CZ1026" s="598"/>
      <c r="DA1026" s="598"/>
      <c r="DB1026" s="598"/>
      <c r="DC1026" s="598"/>
      <c r="DD1026" s="598"/>
      <c r="DE1026" s="598"/>
      <c r="DF1026" s="598"/>
      <c r="DG1026" s="468"/>
      <c r="DH1026" s="468"/>
      <c r="DI1026" s="468"/>
      <c r="DJ1026" s="468"/>
      <c r="DK1026" s="468"/>
      <c r="DL1026" s="599"/>
      <c r="DM1026" s="599"/>
      <c r="DN1026" s="599"/>
      <c r="DO1026" s="599"/>
      <c r="DP1026" s="599"/>
      <c r="DQ1026" s="599"/>
      <c r="DR1026" s="795"/>
      <c r="DS1026" s="799"/>
      <c r="DT1026" s="468"/>
    </row>
    <row r="1027" spans="1:124" s="470" customFormat="1" ht="15.75" customHeight="1">
      <c r="A1027" s="653" t="s">
        <v>426</v>
      </c>
      <c r="B1027" s="797"/>
      <c r="C1027" s="468"/>
      <c r="D1027" s="468"/>
      <c r="E1027" s="468"/>
      <c r="F1027" s="468"/>
      <c r="G1027" s="468"/>
      <c r="H1027" s="468"/>
      <c r="I1027" s="468"/>
      <c r="J1027" s="468"/>
      <c r="K1027" s="468"/>
      <c r="L1027" s="468"/>
      <c r="M1027" s="468"/>
      <c r="N1027" s="468"/>
      <c r="O1027" s="468"/>
      <c r="P1027" s="468"/>
      <c r="Q1027" s="468"/>
      <c r="R1027" s="468"/>
      <c r="S1027" s="798"/>
      <c r="T1027" s="468"/>
      <c r="U1027" s="468"/>
      <c r="V1027" s="468"/>
      <c r="W1027" s="468"/>
      <c r="X1027" s="468"/>
      <c r="Y1027" s="468"/>
      <c r="Z1027" s="468"/>
      <c r="AA1027" s="468"/>
      <c r="AB1027" s="468"/>
      <c r="AC1027" s="468"/>
      <c r="AD1027" s="468"/>
      <c r="AE1027" s="468"/>
      <c r="AF1027" s="468"/>
      <c r="AG1027" s="468"/>
      <c r="AH1027" s="468"/>
      <c r="AI1027" s="468"/>
      <c r="AJ1027" s="468"/>
      <c r="AK1027" s="798"/>
      <c r="AL1027" s="468"/>
      <c r="AM1027" s="468"/>
      <c r="AN1027" s="468"/>
      <c r="AO1027" s="468"/>
      <c r="AP1027" s="468"/>
      <c r="AQ1027" s="468"/>
      <c r="AR1027" s="468"/>
      <c r="AS1027" s="468"/>
      <c r="AT1027" s="468"/>
      <c r="AU1027" s="468"/>
      <c r="AV1027" s="468"/>
      <c r="AW1027" s="468"/>
      <c r="AX1027" s="468"/>
      <c r="AY1027" s="468"/>
      <c r="AZ1027" s="468"/>
      <c r="BA1027" s="468"/>
      <c r="BB1027" s="468"/>
      <c r="BC1027" s="798"/>
      <c r="BD1027" s="468"/>
      <c r="BE1027" s="468"/>
      <c r="BF1027" s="468"/>
      <c r="BG1027" s="468"/>
      <c r="BH1027" s="468"/>
      <c r="BI1027" s="468"/>
      <c r="BJ1027" s="468"/>
      <c r="BK1027" s="468"/>
      <c r="BL1027" s="468"/>
      <c r="BM1027" s="468"/>
      <c r="BN1027" s="468"/>
      <c r="BO1027" s="468"/>
      <c r="BP1027" s="468"/>
      <c r="BQ1027" s="468"/>
      <c r="BR1027" s="468"/>
      <c r="BS1027" s="468"/>
      <c r="BT1027" s="468"/>
      <c r="BU1027" s="798"/>
      <c r="BV1027" s="797"/>
      <c r="BW1027" s="797"/>
      <c r="BX1027" s="797"/>
      <c r="BY1027" s="797"/>
      <c r="BZ1027" s="598"/>
      <c r="CA1027" s="598"/>
      <c r="CB1027" s="598"/>
      <c r="CC1027" s="598"/>
      <c r="CD1027" s="1099"/>
      <c r="CE1027" s="1099"/>
      <c r="CF1027" s="1099"/>
      <c r="CG1027" s="1099"/>
      <c r="CH1027" s="1099"/>
      <c r="CI1027" s="1099"/>
      <c r="CJ1027" s="1099"/>
      <c r="CK1027" s="1099"/>
      <c r="CL1027" s="1099"/>
      <c r="CM1027" s="1099"/>
      <c r="CN1027" s="1099"/>
      <c r="CO1027" s="1099"/>
      <c r="CP1027" s="598"/>
      <c r="CQ1027" s="598"/>
      <c r="CR1027" s="598"/>
      <c r="CS1027" s="598"/>
      <c r="CT1027" s="598"/>
      <c r="CU1027" s="598"/>
      <c r="CV1027" s="598"/>
      <c r="CW1027" s="598"/>
      <c r="CX1027" s="598"/>
      <c r="CY1027" s="598"/>
      <c r="CZ1027" s="598"/>
      <c r="DA1027" s="598"/>
      <c r="DB1027" s="598"/>
      <c r="DC1027" s="598"/>
      <c r="DD1027" s="598"/>
      <c r="DE1027" s="598"/>
      <c r="DF1027" s="598"/>
      <c r="DG1027" s="468"/>
      <c r="DH1027" s="468"/>
      <c r="DI1027" s="468"/>
      <c r="DJ1027" s="468"/>
      <c r="DK1027" s="468"/>
      <c r="DL1027" s="599"/>
      <c r="DM1027" s="599"/>
      <c r="DN1027" s="599"/>
      <c r="DO1027" s="599"/>
      <c r="DP1027" s="599"/>
      <c r="DQ1027" s="599"/>
      <c r="DR1027" s="795"/>
      <c r="DS1027" s="799"/>
      <c r="DT1027" s="468"/>
    </row>
    <row r="1028" spans="1:124" s="470" customFormat="1" ht="15.75" customHeight="1">
      <c r="A1028" s="653" t="s">
        <v>427</v>
      </c>
      <c r="B1028" s="797"/>
      <c r="C1028" s="468"/>
      <c r="D1028" s="468"/>
      <c r="E1028" s="468"/>
      <c r="F1028" s="468"/>
      <c r="G1028" s="468"/>
      <c r="H1028" s="468"/>
      <c r="I1028" s="468"/>
      <c r="J1028" s="468"/>
      <c r="K1028" s="468"/>
      <c r="L1028" s="468"/>
      <c r="M1028" s="468"/>
      <c r="N1028" s="468"/>
      <c r="O1028" s="468"/>
      <c r="P1028" s="468"/>
      <c r="Q1028" s="468"/>
      <c r="R1028" s="468"/>
      <c r="S1028" s="798"/>
      <c r="T1028" s="468"/>
      <c r="U1028" s="468"/>
      <c r="V1028" s="468"/>
      <c r="W1028" s="468"/>
      <c r="X1028" s="468"/>
      <c r="Y1028" s="468"/>
      <c r="Z1028" s="468"/>
      <c r="AA1028" s="468"/>
      <c r="AB1028" s="468"/>
      <c r="AC1028" s="468"/>
      <c r="AD1028" s="468"/>
      <c r="AE1028" s="468"/>
      <c r="AF1028" s="468"/>
      <c r="AG1028" s="468"/>
      <c r="AH1028" s="468"/>
      <c r="AI1028" s="468"/>
      <c r="AJ1028" s="468"/>
      <c r="AK1028" s="798"/>
      <c r="AL1028" s="468"/>
      <c r="AM1028" s="468"/>
      <c r="AN1028" s="468"/>
      <c r="AO1028" s="468"/>
      <c r="AP1028" s="468"/>
      <c r="AQ1028" s="468"/>
      <c r="AR1028" s="468"/>
      <c r="AS1028" s="468"/>
      <c r="AT1028" s="468"/>
      <c r="AU1028" s="468"/>
      <c r="AV1028" s="468"/>
      <c r="AW1028" s="468"/>
      <c r="AX1028" s="468"/>
      <c r="AY1028" s="468"/>
      <c r="AZ1028" s="468"/>
      <c r="BA1028" s="468"/>
      <c r="BB1028" s="468"/>
      <c r="BC1028" s="798"/>
      <c r="BD1028" s="468"/>
      <c r="BE1028" s="468"/>
      <c r="BF1028" s="468"/>
      <c r="BG1028" s="468"/>
      <c r="BH1028" s="468"/>
      <c r="BI1028" s="468"/>
      <c r="BJ1028" s="468"/>
      <c r="BK1028" s="468"/>
      <c r="BL1028" s="468"/>
      <c r="BM1028" s="468"/>
      <c r="BN1028" s="468"/>
      <c r="BO1028" s="468"/>
      <c r="BP1028" s="468"/>
      <c r="BQ1028" s="468"/>
      <c r="BR1028" s="468"/>
      <c r="BS1028" s="468"/>
      <c r="BT1028" s="468"/>
      <c r="BU1028" s="798"/>
      <c r="BV1028" s="718">
        <v>0.5</v>
      </c>
      <c r="BW1028" s="797"/>
      <c r="BX1028" s="797"/>
      <c r="BY1028" s="797"/>
      <c r="BZ1028" s="598"/>
      <c r="CA1028" s="598"/>
      <c r="CB1028" s="598"/>
      <c r="CC1028" s="598"/>
      <c r="CD1028" s="1099"/>
      <c r="CE1028" s="1099"/>
      <c r="CF1028" s="1099"/>
      <c r="CG1028" s="1099"/>
      <c r="CH1028" s="1099"/>
      <c r="CI1028" s="1099"/>
      <c r="CJ1028" s="1099"/>
      <c r="CK1028" s="1099"/>
      <c r="CL1028" s="1099"/>
      <c r="CM1028" s="1099"/>
      <c r="CN1028" s="1099"/>
      <c r="CO1028" s="1099"/>
      <c r="CP1028" s="598"/>
      <c r="CQ1028" s="598"/>
      <c r="CR1028" s="598"/>
      <c r="CS1028" s="598"/>
      <c r="CT1028" s="598"/>
      <c r="CU1028" s="598"/>
      <c r="CV1028" s="598"/>
      <c r="CW1028" s="598"/>
      <c r="CX1028" s="598"/>
      <c r="CY1028" s="598"/>
      <c r="CZ1028" s="598"/>
      <c r="DA1028" s="598"/>
      <c r="DB1028" s="598"/>
      <c r="DC1028" s="598"/>
      <c r="DD1028" s="598"/>
      <c r="DE1028" s="598"/>
      <c r="DF1028" s="598"/>
      <c r="DG1028" s="468"/>
      <c r="DH1028" s="468"/>
      <c r="DI1028" s="468"/>
      <c r="DJ1028" s="468"/>
      <c r="DK1028" s="468"/>
      <c r="DL1028" s="599"/>
      <c r="DM1028" s="599"/>
      <c r="DN1028" s="599"/>
      <c r="DO1028" s="599"/>
      <c r="DP1028" s="599"/>
      <c r="DQ1028" s="599"/>
      <c r="DR1028" s="795"/>
      <c r="DS1028" s="799"/>
      <c r="DT1028" s="468"/>
    </row>
    <row r="1029" spans="1:124" s="470" customFormat="1" ht="15.75" customHeight="1">
      <c r="A1029" s="252" t="s">
        <v>428</v>
      </c>
      <c r="B1029" s="800"/>
      <c r="C1029" s="188"/>
      <c r="D1029" s="188"/>
      <c r="E1029" s="188"/>
      <c r="F1029" s="188"/>
      <c r="G1029" s="188"/>
      <c r="H1029" s="188"/>
      <c r="I1029" s="188"/>
      <c r="J1029" s="188"/>
      <c r="K1029" s="188"/>
      <c r="L1029" s="188"/>
      <c r="M1029" s="188"/>
      <c r="N1029" s="188"/>
      <c r="O1029" s="188"/>
      <c r="P1029" s="188"/>
      <c r="Q1029" s="188"/>
      <c r="R1029" s="188"/>
      <c r="S1029" s="800"/>
      <c r="T1029" s="188"/>
      <c r="U1029" s="188"/>
      <c r="V1029" s="188"/>
      <c r="W1029" s="188"/>
      <c r="X1029" s="188"/>
      <c r="Y1029" s="188"/>
      <c r="Z1029" s="188"/>
      <c r="AA1029" s="188"/>
      <c r="AB1029" s="188"/>
      <c r="AC1029" s="188"/>
      <c r="AD1029" s="188"/>
      <c r="AE1029" s="188"/>
      <c r="AF1029" s="188"/>
      <c r="AG1029" s="188"/>
      <c r="AH1029" s="188"/>
      <c r="AI1029" s="188"/>
      <c r="AJ1029" s="188"/>
      <c r="AK1029" s="800"/>
      <c r="AL1029" s="188"/>
      <c r="AM1029" s="188"/>
      <c r="AN1029" s="188"/>
      <c r="AO1029" s="188"/>
      <c r="AP1029" s="188"/>
      <c r="AQ1029" s="188"/>
      <c r="AR1029" s="188"/>
      <c r="AS1029" s="188"/>
      <c r="AT1029" s="188"/>
      <c r="AU1029" s="188"/>
      <c r="AV1029" s="188"/>
      <c r="AW1029" s="188"/>
      <c r="AX1029" s="188"/>
      <c r="AY1029" s="188"/>
      <c r="AZ1029" s="188"/>
      <c r="BA1029" s="188"/>
      <c r="BB1029" s="188"/>
      <c r="BC1029" s="800"/>
      <c r="BD1029" s="188"/>
      <c r="BE1029" s="188"/>
      <c r="BF1029" s="188"/>
      <c r="BG1029" s="188"/>
      <c r="BH1029" s="188"/>
      <c r="BI1029" s="188"/>
      <c r="BJ1029" s="188"/>
      <c r="BK1029" s="188"/>
      <c r="BL1029" s="188"/>
      <c r="BM1029" s="188"/>
      <c r="BN1029" s="188"/>
      <c r="BO1029" s="188"/>
      <c r="BP1029" s="188"/>
      <c r="BQ1029" s="188"/>
      <c r="BR1029" s="188"/>
      <c r="BS1029" s="188"/>
      <c r="BT1029" s="188"/>
      <c r="BU1029" s="800"/>
      <c r="BV1029" s="806">
        <f>IF(OR(BV47="",BV48=""),"",BV48+BV1028*(BV47-BV48))</f>
        <v>0.625</v>
      </c>
      <c r="BW1029" s="806">
        <f>IF(OR(BW47="",BW48=""),"",BW48+BW1028*(BW47-BW48))</f>
        <v>0.5</v>
      </c>
      <c r="BX1029" s="806">
        <f>IF(OR(BX47="",BX48=""),"",BX48+BX1028*(BX47-BX48))</f>
        <v>0.5</v>
      </c>
      <c r="BY1029" s="806">
        <f>IF(OR(BY47="",BY48=""),"",BY48+BY1028*(BY47-BY48))</f>
        <v>1.5</v>
      </c>
      <c r="BZ1029" s="598"/>
      <c r="CA1029" s="598"/>
      <c r="CB1029" s="598"/>
      <c r="CC1029" s="598"/>
      <c r="CD1029" s="1099"/>
      <c r="CE1029" s="1099"/>
      <c r="CF1029" s="1099"/>
      <c r="CG1029" s="1099"/>
      <c r="CH1029" s="1099"/>
      <c r="CI1029" s="1099"/>
      <c r="CJ1029" s="1099"/>
      <c r="CK1029" s="1099"/>
      <c r="CL1029" s="1099"/>
      <c r="CM1029" s="1099"/>
      <c r="CN1029" s="1099"/>
      <c r="CO1029" s="1099"/>
      <c r="CP1029" s="598"/>
      <c r="CQ1029" s="598"/>
      <c r="CR1029" s="598"/>
      <c r="CS1029" s="598"/>
      <c r="CT1029" s="598"/>
      <c r="CU1029" s="598"/>
      <c r="CV1029" s="598"/>
      <c r="CW1029" s="598"/>
      <c r="CX1029" s="598"/>
      <c r="CY1029" s="598"/>
      <c r="CZ1029" s="598"/>
      <c r="DA1029" s="598"/>
      <c r="DB1029" s="598"/>
      <c r="DC1029" s="598"/>
      <c r="DD1029" s="598"/>
      <c r="DE1029" s="598"/>
      <c r="DF1029" s="598"/>
      <c r="DG1029" s="468"/>
      <c r="DH1029" s="468"/>
      <c r="DI1029" s="468"/>
      <c r="DJ1029" s="468"/>
      <c r="DK1029" s="468"/>
      <c r="DL1029" s="599"/>
      <c r="DM1029" s="599"/>
      <c r="DN1029" s="599"/>
      <c r="DO1029" s="599"/>
      <c r="DP1029" s="599"/>
      <c r="DQ1029" s="599"/>
      <c r="DR1029" s="795"/>
      <c r="DS1029" s="799"/>
      <c r="DT1029" s="468"/>
    </row>
    <row r="1030" spans="1:124" s="470" customFormat="1" ht="15.75" customHeight="1">
      <c r="A1030" s="803" t="s">
        <v>429</v>
      </c>
      <c r="B1030" s="797"/>
      <c r="C1030" s="468"/>
      <c r="D1030" s="468"/>
      <c r="E1030" s="468"/>
      <c r="F1030" s="468"/>
      <c r="G1030" s="468"/>
      <c r="H1030" s="468"/>
      <c r="I1030" s="468"/>
      <c r="J1030" s="468"/>
      <c r="K1030" s="468"/>
      <c r="L1030" s="468"/>
      <c r="M1030" s="468"/>
      <c r="N1030" s="468"/>
      <c r="O1030" s="468"/>
      <c r="P1030" s="468"/>
      <c r="Q1030" s="468"/>
      <c r="R1030" s="468"/>
      <c r="S1030" s="798"/>
      <c r="T1030" s="468"/>
      <c r="U1030" s="468"/>
      <c r="V1030" s="468"/>
      <c r="W1030" s="468"/>
      <c r="X1030" s="468"/>
      <c r="Y1030" s="468"/>
      <c r="Z1030" s="468"/>
      <c r="AA1030" s="468"/>
      <c r="AB1030" s="468"/>
      <c r="AC1030" s="468"/>
      <c r="AD1030" s="468"/>
      <c r="AE1030" s="468"/>
      <c r="AF1030" s="468"/>
      <c r="AG1030" s="468"/>
      <c r="AH1030" s="468"/>
      <c r="AI1030" s="468"/>
      <c r="AJ1030" s="468"/>
      <c r="AK1030" s="798"/>
      <c r="AL1030" s="468"/>
      <c r="AM1030" s="468"/>
      <c r="AN1030" s="468"/>
      <c r="AO1030" s="468"/>
      <c r="AP1030" s="468"/>
      <c r="AQ1030" s="468"/>
      <c r="AR1030" s="468"/>
      <c r="AS1030" s="468"/>
      <c r="AT1030" s="468"/>
      <c r="AU1030" s="468"/>
      <c r="AV1030" s="468"/>
      <c r="AW1030" s="468"/>
      <c r="AX1030" s="468"/>
      <c r="AY1030" s="468"/>
      <c r="AZ1030" s="468"/>
      <c r="BA1030" s="468"/>
      <c r="BB1030" s="468"/>
      <c r="BC1030" s="798"/>
      <c r="BD1030" s="468"/>
      <c r="BE1030" s="468"/>
      <c r="BF1030" s="468"/>
      <c r="BG1030" s="468"/>
      <c r="BH1030" s="468"/>
      <c r="BI1030" s="468"/>
      <c r="BJ1030" s="468"/>
      <c r="BK1030" s="468"/>
      <c r="BL1030" s="468"/>
      <c r="BM1030" s="468"/>
      <c r="BN1030" s="468"/>
      <c r="BO1030" s="468"/>
      <c r="BP1030" s="468"/>
      <c r="BQ1030" s="468"/>
      <c r="BR1030" s="468"/>
      <c r="BS1030" s="468"/>
      <c r="BT1030" s="468"/>
      <c r="BU1030" s="798"/>
      <c r="BV1030" s="807">
        <f>IF(OR(BV1029="",BV1029=0),"",BV1025/BV1029)</f>
        <v>0.16339476259443753</v>
      </c>
      <c r="BW1030" s="807">
        <f>IF(OR(BW1029="",BW1029=0),"",BW1025/BW1029)</f>
        <v>0.25119357496886674</v>
      </c>
      <c r="BX1030" s="807">
        <f>IF(OR(BX1029="",BX1029=0),"",BX1025/BX1029)</f>
        <v>0.58208113431403063</v>
      </c>
      <c r="BY1030" s="807">
        <f>IF(OR(BY1029="",BY1029=0),"",BY1025/BY1029)</f>
        <v>0.3518342193908261</v>
      </c>
      <c r="BZ1030" s="598"/>
      <c r="CA1030" s="598"/>
      <c r="CB1030" s="598"/>
      <c r="CC1030" s="598"/>
      <c r="CD1030" s="1099"/>
      <c r="CE1030" s="1099"/>
      <c r="CF1030" s="1099"/>
      <c r="CG1030" s="1099"/>
      <c r="CH1030" s="1099"/>
      <c r="CI1030" s="1099"/>
      <c r="CJ1030" s="1099"/>
      <c r="CK1030" s="1099"/>
      <c r="CL1030" s="1099"/>
      <c r="CM1030" s="1099"/>
      <c r="CN1030" s="1099"/>
      <c r="CO1030" s="1099"/>
      <c r="CP1030" s="598"/>
      <c r="CQ1030" s="598"/>
      <c r="CR1030" s="598"/>
      <c r="CS1030" s="598"/>
      <c r="CT1030" s="598"/>
      <c r="CU1030" s="598"/>
      <c r="CV1030" s="598"/>
      <c r="CW1030" s="598"/>
      <c r="CX1030" s="598"/>
      <c r="CY1030" s="598"/>
      <c r="CZ1030" s="598"/>
      <c r="DA1030" s="598"/>
      <c r="DB1030" s="598"/>
      <c r="DC1030" s="598"/>
      <c r="DD1030" s="598"/>
      <c r="DE1030" s="598"/>
      <c r="DF1030" s="598"/>
      <c r="DG1030" s="468"/>
      <c r="DH1030" s="468"/>
      <c r="DI1030" s="468"/>
      <c r="DJ1030" s="468"/>
      <c r="DK1030" s="468"/>
      <c r="DL1030" s="599"/>
      <c r="DM1030" s="599"/>
      <c r="DN1030" s="599"/>
      <c r="DO1030" s="599"/>
      <c r="DP1030" s="599"/>
      <c r="DQ1030" s="599"/>
      <c r="DR1030" s="795"/>
      <c r="DS1030" s="799"/>
      <c r="DT1030" s="468"/>
    </row>
    <row r="1031" spans="1:124" ht="15.75" customHeight="1">
      <c r="A1031" s="46"/>
      <c r="B1031" s="80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0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0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0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09"/>
      <c r="BV1031" s="808"/>
      <c r="BW1031" s="808"/>
      <c r="BX1031" s="808"/>
      <c r="BY1031" s="808"/>
      <c r="BZ1031" s="44"/>
      <c r="CA1031" s="44"/>
      <c r="CB1031" s="44"/>
      <c r="CC1031" s="44"/>
      <c r="CD1031" s="1062"/>
      <c r="CE1031" s="1062"/>
      <c r="CF1031" s="1062"/>
      <c r="CG1031" s="1062"/>
      <c r="CH1031" s="1062"/>
      <c r="CI1031" s="1062"/>
      <c r="CJ1031" s="1062"/>
      <c r="CK1031" s="1062"/>
      <c r="CL1031" s="1062"/>
      <c r="CM1031" s="1062"/>
      <c r="CN1031" s="1062"/>
      <c r="CO1031" s="1062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59"/>
      <c r="DT1031" s="46"/>
    </row>
    <row r="1032" spans="1:124" ht="15.75" customHeight="1">
      <c r="A1032" s="46"/>
      <c r="B1032" s="80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0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0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0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09"/>
      <c r="BV1032" s="808"/>
      <c r="BW1032" s="808"/>
      <c r="BX1032" s="808"/>
      <c r="BY1032" s="808"/>
      <c r="BZ1032" s="44"/>
      <c r="CA1032" s="44"/>
      <c r="CB1032" s="44"/>
      <c r="CC1032" s="44"/>
      <c r="CD1032" s="1062"/>
      <c r="CE1032" s="1062"/>
      <c r="CF1032" s="1062"/>
      <c r="CG1032" s="1062"/>
      <c r="CH1032" s="1062"/>
      <c r="CI1032" s="1062"/>
      <c r="CJ1032" s="1062"/>
      <c r="CK1032" s="1062"/>
      <c r="CL1032" s="1062"/>
      <c r="CM1032" s="1062"/>
      <c r="CN1032" s="1062"/>
      <c r="CO1032" s="1062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59"/>
      <c r="DT1032" s="46"/>
    </row>
    <row r="1033" spans="1:124" ht="15.75" customHeight="1">
      <c r="A1033" s="46"/>
      <c r="B1033" s="80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0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0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0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09"/>
      <c r="BV1033" s="808"/>
      <c r="BW1033" s="808"/>
      <c r="BX1033" s="808"/>
      <c r="BY1033" s="808"/>
      <c r="BZ1033" s="44"/>
      <c r="CA1033" s="44"/>
      <c r="CB1033" s="44"/>
      <c r="CC1033" s="44"/>
      <c r="CD1033" s="1062"/>
      <c r="CE1033" s="1062"/>
      <c r="CF1033" s="1062"/>
      <c r="CG1033" s="1062"/>
      <c r="CH1033" s="1062"/>
      <c r="CI1033" s="1062"/>
      <c r="CJ1033" s="1062"/>
      <c r="CK1033" s="1062"/>
      <c r="CL1033" s="1062"/>
      <c r="CM1033" s="1062"/>
      <c r="CN1033" s="1062"/>
      <c r="CO1033" s="1062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59"/>
      <c r="DT1033" s="46"/>
    </row>
    <row r="1034" spans="1:124" ht="15.75" customHeight="1">
      <c r="A1034" s="46"/>
      <c r="B1034" s="80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0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0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0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09"/>
      <c r="BV1034" s="808"/>
      <c r="BW1034" s="808"/>
      <c r="BX1034" s="808"/>
      <c r="BY1034" s="808"/>
      <c r="BZ1034" s="44"/>
      <c r="CA1034" s="44"/>
      <c r="CB1034" s="44"/>
      <c r="CC1034" s="44"/>
      <c r="CD1034" s="1062"/>
      <c r="CE1034" s="1062"/>
      <c r="CF1034" s="1062"/>
      <c r="CG1034" s="1062"/>
      <c r="CH1034" s="1062"/>
      <c r="CI1034" s="1062"/>
      <c r="CJ1034" s="1062"/>
      <c r="CK1034" s="1062"/>
      <c r="CL1034" s="1062"/>
      <c r="CM1034" s="1062"/>
      <c r="CN1034" s="1062"/>
      <c r="CO1034" s="1062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59"/>
      <c r="DT1034" s="46"/>
    </row>
    <row r="1035" spans="1:124" ht="15.75" customHeight="1">
      <c r="A1035" s="46"/>
      <c r="B1035" s="80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0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0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0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09"/>
      <c r="BV1035" s="808"/>
      <c r="BW1035" s="808"/>
      <c r="BX1035" s="808"/>
      <c r="BY1035" s="808"/>
      <c r="BZ1035" s="44"/>
      <c r="CA1035" s="44"/>
      <c r="CB1035" s="44"/>
      <c r="CC1035" s="44"/>
      <c r="CD1035" s="1062"/>
      <c r="CE1035" s="1062"/>
      <c r="CF1035" s="1062"/>
      <c r="CG1035" s="1062"/>
      <c r="CH1035" s="1062"/>
      <c r="CI1035" s="1062"/>
      <c r="CJ1035" s="1062"/>
      <c r="CK1035" s="1062"/>
      <c r="CL1035" s="1062"/>
      <c r="CM1035" s="1062"/>
      <c r="CN1035" s="1062"/>
      <c r="CO1035" s="1062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59"/>
      <c r="DT1035" s="46"/>
    </row>
    <row r="1036" spans="1:124" ht="15.75" customHeight="1">
      <c r="A1036" s="46"/>
      <c r="B1036" s="80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0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0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0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09"/>
      <c r="BV1036" s="808"/>
      <c r="BW1036" s="808"/>
      <c r="BX1036" s="808"/>
      <c r="BY1036" s="808"/>
      <c r="BZ1036" s="44"/>
      <c r="CA1036" s="44"/>
      <c r="CB1036" s="44"/>
      <c r="CC1036" s="44"/>
      <c r="CD1036" s="1062"/>
      <c r="CE1036" s="1062"/>
      <c r="CF1036" s="1062"/>
      <c r="CG1036" s="1062"/>
      <c r="CH1036" s="1062"/>
      <c r="CI1036" s="1062"/>
      <c r="CJ1036" s="1062"/>
      <c r="CK1036" s="1062"/>
      <c r="CL1036" s="1062"/>
      <c r="CM1036" s="1062"/>
      <c r="CN1036" s="1062"/>
      <c r="CO1036" s="1062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59"/>
      <c r="DT1036" s="46"/>
    </row>
    <row r="1037" spans="1:124" ht="15.75" customHeight="1">
      <c r="A1037" s="46"/>
      <c r="B1037" s="80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0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0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0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09"/>
      <c r="BV1037" s="808"/>
      <c r="BW1037" s="808"/>
      <c r="BX1037" s="808"/>
      <c r="BY1037" s="808"/>
      <c r="BZ1037" s="44"/>
      <c r="CA1037" s="44"/>
      <c r="CB1037" s="44"/>
      <c r="CC1037" s="44"/>
      <c r="CD1037" s="1062"/>
      <c r="CE1037" s="1062"/>
      <c r="CF1037" s="1062"/>
      <c r="CG1037" s="1062"/>
      <c r="CH1037" s="1062"/>
      <c r="CI1037" s="1062"/>
      <c r="CJ1037" s="1062"/>
      <c r="CK1037" s="1062"/>
      <c r="CL1037" s="1062"/>
      <c r="CM1037" s="1062"/>
      <c r="CN1037" s="1062"/>
      <c r="CO1037" s="1062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59"/>
      <c r="DT1037" s="46"/>
    </row>
    <row r="1038" spans="1:124" ht="15.75" customHeight="1">
      <c r="A1038" s="46"/>
      <c r="B1038" s="80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0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0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0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09"/>
      <c r="BV1038" s="808"/>
      <c r="BW1038" s="808"/>
      <c r="BX1038" s="808"/>
      <c r="BY1038" s="808"/>
      <c r="BZ1038" s="44"/>
      <c r="CA1038" s="44"/>
      <c r="CB1038" s="44"/>
      <c r="CC1038" s="44"/>
      <c r="CD1038" s="1062"/>
      <c r="CE1038" s="1062"/>
      <c r="CF1038" s="1062"/>
      <c r="CG1038" s="1062"/>
      <c r="CH1038" s="1062"/>
      <c r="CI1038" s="1062"/>
      <c r="CJ1038" s="1062"/>
      <c r="CK1038" s="1062"/>
      <c r="CL1038" s="1062"/>
      <c r="CM1038" s="1062"/>
      <c r="CN1038" s="1062"/>
      <c r="CO1038" s="1062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59"/>
      <c r="DT1038" s="46"/>
    </row>
    <row r="1039" spans="1:124" ht="15.75" customHeight="1">
      <c r="A1039" s="46"/>
      <c r="B1039" s="80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0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0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0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09"/>
      <c r="BV1039" s="808"/>
      <c r="BW1039" s="808"/>
      <c r="BX1039" s="808"/>
      <c r="BY1039" s="808"/>
      <c r="BZ1039" s="44"/>
      <c r="CA1039" s="44"/>
      <c r="CB1039" s="44"/>
      <c r="CC1039" s="44"/>
      <c r="CD1039" s="1062"/>
      <c r="CE1039" s="1062"/>
      <c r="CF1039" s="1062"/>
      <c r="CG1039" s="1062"/>
      <c r="CH1039" s="1062"/>
      <c r="CI1039" s="1062"/>
      <c r="CJ1039" s="1062"/>
      <c r="CK1039" s="1062"/>
      <c r="CL1039" s="1062"/>
      <c r="CM1039" s="1062"/>
      <c r="CN1039" s="1062"/>
      <c r="CO1039" s="1062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59"/>
      <c r="DT1039" s="46"/>
    </row>
    <row r="1040" spans="1:124" ht="15.75" customHeight="1">
      <c r="A1040" s="46"/>
      <c r="B1040" s="80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0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0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0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09"/>
      <c r="BV1040" s="808"/>
      <c r="BW1040" s="808"/>
      <c r="BX1040" s="808"/>
      <c r="BY1040" s="808"/>
      <c r="BZ1040" s="44"/>
      <c r="CA1040" s="44"/>
      <c r="CB1040" s="44"/>
      <c r="CC1040" s="44"/>
      <c r="CD1040" s="1062"/>
      <c r="CE1040" s="1062"/>
      <c r="CF1040" s="1062"/>
      <c r="CG1040" s="1062"/>
      <c r="CH1040" s="1062"/>
      <c r="CI1040" s="1062"/>
      <c r="CJ1040" s="1062"/>
      <c r="CK1040" s="1062"/>
      <c r="CL1040" s="1062"/>
      <c r="CM1040" s="1062"/>
      <c r="CN1040" s="1062"/>
      <c r="CO1040" s="1062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59"/>
      <c r="DT1040" s="46"/>
    </row>
    <row r="1041" spans="1:124" ht="15.75" customHeight="1">
      <c r="A1041" s="46"/>
      <c r="B1041" s="80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0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0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0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09"/>
      <c r="BV1041" s="808"/>
      <c r="BW1041" s="808"/>
      <c r="BX1041" s="808"/>
      <c r="BY1041" s="808"/>
      <c r="BZ1041" s="44"/>
      <c r="CA1041" s="44"/>
      <c r="CB1041" s="44"/>
      <c r="CC1041" s="44"/>
      <c r="CD1041" s="1062"/>
      <c r="CE1041" s="1062"/>
      <c r="CF1041" s="1062"/>
      <c r="CG1041" s="1062"/>
      <c r="CH1041" s="1062"/>
      <c r="CI1041" s="1062"/>
      <c r="CJ1041" s="1062"/>
      <c r="CK1041" s="1062"/>
      <c r="CL1041" s="1062"/>
      <c r="CM1041" s="1062"/>
      <c r="CN1041" s="1062"/>
      <c r="CO1041" s="1062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59"/>
      <c r="DT1041" s="46"/>
    </row>
    <row r="1042" spans="1:124" ht="15.75" customHeight="1">
      <c r="A1042" s="46"/>
      <c r="B1042" s="80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0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0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0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09"/>
      <c r="BV1042" s="808"/>
      <c r="BW1042" s="808"/>
      <c r="BX1042" s="808"/>
      <c r="BY1042" s="808"/>
      <c r="BZ1042" s="44"/>
      <c r="CA1042" s="44"/>
      <c r="CB1042" s="44"/>
      <c r="CC1042" s="44"/>
      <c r="CD1042" s="1062"/>
      <c r="CE1042" s="1062"/>
      <c r="CF1042" s="1062"/>
      <c r="CG1042" s="1062"/>
      <c r="CH1042" s="1062"/>
      <c r="CI1042" s="1062"/>
      <c r="CJ1042" s="1062"/>
      <c r="CK1042" s="1062"/>
      <c r="CL1042" s="1062"/>
      <c r="CM1042" s="1062"/>
      <c r="CN1042" s="1062"/>
      <c r="CO1042" s="1062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59"/>
      <c r="DT1042" s="46"/>
    </row>
    <row r="1043" spans="1:124" ht="15.75" customHeight="1">
      <c r="A1043" s="46"/>
      <c r="B1043" s="80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0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0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0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09"/>
      <c r="BV1043" s="808"/>
      <c r="BW1043" s="808"/>
      <c r="BX1043" s="808"/>
      <c r="BY1043" s="808"/>
      <c r="BZ1043" s="44"/>
      <c r="CA1043" s="44"/>
      <c r="CB1043" s="44"/>
      <c r="CC1043" s="44"/>
      <c r="CD1043" s="1062"/>
      <c r="CE1043" s="1062"/>
      <c r="CF1043" s="1062"/>
      <c r="CG1043" s="1062"/>
      <c r="CH1043" s="1062"/>
      <c r="CI1043" s="1062"/>
      <c r="CJ1043" s="1062"/>
      <c r="CK1043" s="1062"/>
      <c r="CL1043" s="1062"/>
      <c r="CM1043" s="1062"/>
      <c r="CN1043" s="1062"/>
      <c r="CO1043" s="1062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59"/>
      <c r="DT1043" s="46"/>
    </row>
    <row r="1044" spans="1:124" ht="15.75" customHeight="1">
      <c r="A1044" s="46"/>
      <c r="B1044" s="80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0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0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0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09"/>
      <c r="BV1044" s="808"/>
      <c r="BW1044" s="808"/>
      <c r="BX1044" s="808"/>
      <c r="BY1044" s="808"/>
      <c r="BZ1044" s="44"/>
      <c r="CA1044" s="44"/>
      <c r="CB1044" s="44"/>
      <c r="CC1044" s="44"/>
      <c r="CD1044" s="1062"/>
      <c r="CE1044" s="1062"/>
      <c r="CF1044" s="1062"/>
      <c r="CG1044" s="1062"/>
      <c r="CH1044" s="1062"/>
      <c r="CI1044" s="1062"/>
      <c r="CJ1044" s="1062"/>
      <c r="CK1044" s="1062"/>
      <c r="CL1044" s="1062"/>
      <c r="CM1044" s="1062"/>
      <c r="CN1044" s="1062"/>
      <c r="CO1044" s="1062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59"/>
      <c r="DT1044" s="46"/>
    </row>
  </sheetData>
  <sheetProtection sheet="1" formatCells="0" formatColumns="0" formatRows="0" insertHyperlinks="0" autoFilter="0" pivotTables="0"/>
  <mergeCells count="3">
    <mergeCell ref="DL4:DR4"/>
    <mergeCell ref="CP6:CQ6"/>
    <mergeCell ref="DE6:DF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O111" activePane="bottomRight" state="frozen"/>
      <selection pane="topRight" activeCell="AK1" sqref="AK1"/>
      <selection pane="bottomLeft" activeCell="A82" sqref="A82"/>
      <selection pane="bottomRight" activeCell="BX151" sqref="BX151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4" width="11" customWidth="1"/>
    <col min="75" max="75" width="10.1640625" customWidth="1"/>
    <col min="76" max="76" width="11" customWidth="1"/>
    <col min="77" max="77" width="12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10" t="s">
        <v>430</v>
      </c>
      <c r="B1" s="60"/>
      <c r="C1" s="60"/>
      <c r="D1" s="1149" t="s">
        <v>706</v>
      </c>
      <c r="E1" s="1150"/>
      <c r="F1" s="1150"/>
      <c r="G1" s="1142">
        <f>Data!G1</f>
        <v>8800</v>
      </c>
      <c r="H1" s="1143" t="str">
        <f>Data!H1</f>
        <v>kJ</v>
      </c>
      <c r="I1" s="1151"/>
      <c r="J1" s="1152" t="s">
        <v>727</v>
      </c>
      <c r="K1" s="1148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4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5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49"/>
      <c r="DY1" s="29"/>
      <c r="DZ1" s="30"/>
      <c r="EA1" s="30"/>
      <c r="EB1" s="30"/>
      <c r="EC1" s="30"/>
      <c r="ED1" s="30"/>
    </row>
    <row r="2" spans="1:134" ht="14" customHeight="1" thickBot="1">
      <c r="A2" s="811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465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812" t="s">
        <v>47</v>
      </c>
      <c r="DM2" s="813"/>
      <c r="DN2" s="813"/>
      <c r="DO2" s="814"/>
      <c r="DP2" s="46"/>
      <c r="DQ2" s="457"/>
      <c r="DR2" s="457"/>
      <c r="DS2" s="457"/>
      <c r="DT2" s="457"/>
      <c r="DU2" s="457"/>
      <c r="DV2" s="457"/>
      <c r="DW2" s="458"/>
      <c r="DX2" s="459"/>
      <c r="DY2" s="46"/>
      <c r="DZ2" s="47"/>
      <c r="EA2" s="47"/>
      <c r="EB2" s="47"/>
      <c r="EC2" s="47"/>
      <c r="ED2" s="47"/>
    </row>
    <row r="3" spans="1:134" ht="14" customHeight="1">
      <c r="A3" s="815" t="s">
        <v>34</v>
      </c>
      <c r="B3" s="816" t="str">
        <f>Data!B3</f>
        <v>V Poor</v>
      </c>
      <c r="C3" s="817" t="str">
        <f>Data!C3</f>
        <v>V Poor</v>
      </c>
      <c r="D3" s="817" t="str">
        <f>Data!D3</f>
        <v>V Poor</v>
      </c>
      <c r="E3" s="817" t="str">
        <f>Data!E3</f>
        <v>V Poor</v>
      </c>
      <c r="F3" s="817" t="str">
        <f>Data!F3</f>
        <v>V Poor</v>
      </c>
      <c r="G3" s="817" t="str">
        <f>Data!G3</f>
        <v>V Poor</v>
      </c>
      <c r="H3" s="817" t="str">
        <f>Data!H3</f>
        <v>V Poor</v>
      </c>
      <c r="I3" s="817" t="str">
        <f>Data!I3</f>
        <v>V Poor</v>
      </c>
      <c r="J3" s="817" t="str">
        <f>Data!J3</f>
        <v>V Poor</v>
      </c>
      <c r="K3" s="817" t="str">
        <f>Data!K3</f>
        <v>V Poor</v>
      </c>
      <c r="L3" s="817" t="str">
        <f>Data!L3</f>
        <v>V Poor</v>
      </c>
      <c r="M3" s="817" t="str">
        <f>Data!M3</f>
        <v>V Poor</v>
      </c>
      <c r="N3" s="817">
        <f>Data!N3</f>
        <v>0</v>
      </c>
      <c r="O3" s="817">
        <f>Data!O3</f>
        <v>0</v>
      </c>
      <c r="P3" s="817">
        <f>Data!P3</f>
        <v>0</v>
      </c>
      <c r="Q3" s="817">
        <f>Data!Q3</f>
        <v>0</v>
      </c>
      <c r="R3" s="817">
        <f>Data!R3</f>
        <v>0</v>
      </c>
      <c r="S3" s="818"/>
      <c r="T3" s="816" t="str">
        <f>Data!T3</f>
        <v>Poor</v>
      </c>
      <c r="U3" s="817" t="str">
        <f>Data!U3</f>
        <v>Poor</v>
      </c>
      <c r="V3" s="817" t="str">
        <f>Data!V3</f>
        <v>Poor</v>
      </c>
      <c r="W3" s="817" t="str">
        <f>Data!W3</f>
        <v>Poor</v>
      </c>
      <c r="X3" s="817" t="str">
        <f>Data!X3</f>
        <v>Poor</v>
      </c>
      <c r="Y3" s="817" t="str">
        <f>Data!Y3</f>
        <v>Poor</v>
      </c>
      <c r="Z3" s="817" t="str">
        <f>Data!Z3</f>
        <v>Poor</v>
      </c>
      <c r="AA3" s="817" t="str">
        <f>Data!AA3</f>
        <v>Poor</v>
      </c>
      <c r="AB3" s="817" t="str">
        <f>Data!AB3</f>
        <v>Poor</v>
      </c>
      <c r="AC3" s="817" t="str">
        <f>Data!AC3</f>
        <v>Poor</v>
      </c>
      <c r="AD3" s="817" t="str">
        <f>Data!AD3</f>
        <v>Poor</v>
      </c>
      <c r="AE3" s="817" t="str">
        <f>Data!AE3</f>
        <v>Poor</v>
      </c>
      <c r="AF3" s="817">
        <f>Data!AF3</f>
        <v>0</v>
      </c>
      <c r="AG3" s="817">
        <f>Data!AG3</f>
        <v>0</v>
      </c>
      <c r="AH3" s="817">
        <f>Data!AH3</f>
        <v>0</v>
      </c>
      <c r="AI3" s="817">
        <f>Data!AI3</f>
        <v>0</v>
      </c>
      <c r="AJ3" s="817">
        <f>Data!AJ3</f>
        <v>0</v>
      </c>
      <c r="AK3" s="818"/>
      <c r="AL3" s="816" t="str">
        <f>Data!AL3</f>
        <v>Middle</v>
      </c>
      <c r="AM3" s="817" t="str">
        <f>Data!AM3</f>
        <v>Middle</v>
      </c>
      <c r="AN3" s="817" t="str">
        <f>Data!AN3</f>
        <v>Middle</v>
      </c>
      <c r="AO3" s="817" t="str">
        <f>Data!AO3</f>
        <v>Middle</v>
      </c>
      <c r="AP3" s="817" t="str">
        <f>Data!AP3</f>
        <v>Middle</v>
      </c>
      <c r="AQ3" s="817" t="str">
        <f>Data!AQ3</f>
        <v>Middle</v>
      </c>
      <c r="AR3" s="817" t="str">
        <f>Data!AR3</f>
        <v>Middle</v>
      </c>
      <c r="AS3" s="817" t="str">
        <f>Data!AS3</f>
        <v>Middle</v>
      </c>
      <c r="AT3" s="817" t="str">
        <f>Data!AT3</f>
        <v>Middle</v>
      </c>
      <c r="AU3" s="817" t="str">
        <f>Data!AU3</f>
        <v>Middle</v>
      </c>
      <c r="AV3" s="817" t="str">
        <f>Data!AV3</f>
        <v>Middle</v>
      </c>
      <c r="AW3" s="817" t="str">
        <f>Data!AW3</f>
        <v>Middle</v>
      </c>
      <c r="AX3" s="817">
        <f>Data!AX3</f>
        <v>0</v>
      </c>
      <c r="AY3" s="817">
        <f>Data!AY3</f>
        <v>0</v>
      </c>
      <c r="AZ3" s="817">
        <f>Data!AZ3</f>
        <v>0</v>
      </c>
      <c r="BA3" s="817">
        <f>Data!BA3</f>
        <v>0</v>
      </c>
      <c r="BB3" s="817">
        <f>Data!BB3</f>
        <v>0</v>
      </c>
      <c r="BC3" s="818"/>
      <c r="BD3" s="816" t="str">
        <f>Data!BD3</f>
        <v>B Off</v>
      </c>
      <c r="BE3" s="817" t="str">
        <f>Data!BE3</f>
        <v>B Off</v>
      </c>
      <c r="BF3" s="817" t="str">
        <f>Data!BF3</f>
        <v>B Off</v>
      </c>
      <c r="BG3" s="817" t="str">
        <f>Data!BG3</f>
        <v>B Off</v>
      </c>
      <c r="BH3" s="817" t="str">
        <f>Data!BH3</f>
        <v>B Off</v>
      </c>
      <c r="BI3" s="817" t="str">
        <f>Data!BI3</f>
        <v>B Off</v>
      </c>
      <c r="BJ3" s="817" t="str">
        <f>Data!BJ3</f>
        <v>B Off</v>
      </c>
      <c r="BK3" s="817" t="str">
        <f>Data!BK3</f>
        <v>B Off</v>
      </c>
      <c r="BL3" s="817" t="str">
        <f>Data!BL3</f>
        <v>B Off</v>
      </c>
      <c r="BM3" s="817" t="str">
        <f>Data!BM3</f>
        <v>B Off</v>
      </c>
      <c r="BN3" s="817" t="str">
        <f>Data!BN3</f>
        <v>B Off</v>
      </c>
      <c r="BO3" s="817" t="str">
        <f>Data!BO3</f>
        <v>B Off</v>
      </c>
      <c r="BP3" s="817">
        <f>Data!BP3</f>
        <v>0</v>
      </c>
      <c r="BQ3" s="817">
        <f>Data!BQ3</f>
        <v>0</v>
      </c>
      <c r="BR3" s="817">
        <f>Data!BR3</f>
        <v>0</v>
      </c>
      <c r="BS3" s="817">
        <f>Data!BS3</f>
        <v>0</v>
      </c>
      <c r="BT3" s="817">
        <f>Data!BT3</f>
        <v>0</v>
      </c>
      <c r="BU3" s="818"/>
      <c r="BV3" s="819" t="s">
        <v>111</v>
      </c>
      <c r="BW3" s="820"/>
      <c r="BX3" s="820"/>
      <c r="BY3" s="821"/>
      <c r="BZ3" s="822" t="s">
        <v>112</v>
      </c>
      <c r="CA3" s="823"/>
      <c r="CB3" s="823"/>
      <c r="CC3" s="824"/>
      <c r="CD3" s="477" t="s">
        <v>1119</v>
      </c>
      <c r="CE3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5"/>
      <c r="CG3" s="476"/>
      <c r="CH3" s="476"/>
      <c r="CI3" s="476"/>
      <c r="CJ3" s="476"/>
      <c r="CK3" s="476"/>
      <c r="CL3" s="476"/>
      <c r="CM3" s="476"/>
      <c r="CN3" s="476"/>
      <c r="CO3" s="476"/>
      <c r="CP3" s="476"/>
      <c r="CQ3" s="476"/>
      <c r="CR3" s="476"/>
      <c r="CS3" s="476"/>
      <c r="CT3" s="479"/>
      <c r="CU3" s="476"/>
      <c r="CV3" s="476"/>
      <c r="CW3" s="476"/>
      <c r="CX3" s="476"/>
      <c r="CY3" s="476"/>
      <c r="CZ3" s="476"/>
      <c r="DA3" s="476"/>
      <c r="DB3" s="476"/>
      <c r="DC3" s="476"/>
      <c r="DD3" s="476"/>
      <c r="DE3" s="476"/>
      <c r="DF3" s="476"/>
      <c r="DG3" s="476"/>
      <c r="DH3" s="476"/>
      <c r="DI3" s="476"/>
      <c r="DJ3" s="476"/>
      <c r="DK3" s="476"/>
      <c r="DL3" s="825" t="str">
        <f>BZ4</f>
        <v>VP</v>
      </c>
      <c r="DM3" s="457" t="str">
        <f>CA4</f>
        <v>P</v>
      </c>
      <c r="DN3" s="457" t="str">
        <f>CB4</f>
        <v>M</v>
      </c>
      <c r="DO3" s="458" t="str">
        <f>CC4</f>
        <v>BO</v>
      </c>
      <c r="DP3" s="44"/>
      <c r="DQ3" s="826"/>
      <c r="DR3" s="826"/>
      <c r="DS3" s="826"/>
      <c r="DT3" s="826"/>
      <c r="DU3" s="826"/>
      <c r="DV3" s="826"/>
      <c r="DW3" s="455"/>
      <c r="DX3" s="469"/>
      <c r="DY3" s="46"/>
      <c r="DZ3" s="47"/>
      <c r="EA3" s="47"/>
      <c r="EB3" s="47"/>
      <c r="EC3" s="47"/>
      <c r="ED3" s="47"/>
    </row>
    <row r="4" spans="1:134" s="835" customFormat="1" ht="39" customHeight="1">
      <c r="A4" s="827" t="s">
        <v>113</v>
      </c>
      <c r="B4" s="828" t="str">
        <f>IF(WB!T4="","",WB!T4)</f>
        <v>Pongola</v>
      </c>
      <c r="C4" s="472" t="str">
        <f>IF(WB!U4="","",WB!U4)</f>
        <v>Abaqulusi</v>
      </c>
      <c r="D4" s="472" t="str">
        <f>IF(WB!V4="","",WB!V4)</f>
        <v>Dannhuaser</v>
      </c>
      <c r="E4" s="472" t="str">
        <f>IF(WB!W4="","",WB!W4)</f>
        <v>Dannhauser</v>
      </c>
      <c r="F4" s="472" t="str">
        <f>IF(WB!X4="","",WB!X4)</f>
        <v>Dannhauser</v>
      </c>
      <c r="G4" s="472" t="str">
        <f>IF(WB!Y4="","",WB!Y4)</f>
        <v>Nquthu</v>
      </c>
      <c r="H4" s="472" t="str">
        <f>IF(WB!Z4="","",WB!Z4)</f>
        <v>Nquthu</v>
      </c>
      <c r="I4" s="472" t="str">
        <f>IF(WB!AA4="","",WB!AA4)</f>
        <v>Nquthu</v>
      </c>
      <c r="J4" s="472" t="str">
        <f>IF(WB!AB4="","",WB!AB4)</f>
        <v>Msinga</v>
      </c>
      <c r="K4" s="472" t="str">
        <f>IF(WB!AC4="","",WB!AC4)</f>
        <v>Msinga</v>
      </c>
      <c r="L4" s="472" t="str">
        <f>IF(WB!AD4="","",WB!AD4)</f>
        <v>Indaka</v>
      </c>
      <c r="M4" s="472" t="str">
        <f>IF(WB!AE4="","",WB!AE4)</f>
        <v>Mnambithi</v>
      </c>
      <c r="N4" s="472" t="str">
        <f>IF(WB!AF4="","",WB!AF4)</f>
        <v/>
      </c>
      <c r="O4" s="472" t="str">
        <f>IF(WB!AG4="","",WB!AG4)</f>
        <v/>
      </c>
      <c r="P4" s="472" t="str">
        <f>IF(WB!AH4="","",WB!AH4)</f>
        <v/>
      </c>
      <c r="Q4" s="472" t="str">
        <f>IF(WB!AI4="","",WB!AI4)</f>
        <v/>
      </c>
      <c r="R4" s="472" t="str">
        <f>IF(WB!AJ4="","",WB!AJ4)</f>
        <v/>
      </c>
      <c r="S4" s="473"/>
      <c r="T4" s="472" t="str">
        <f>IF(WB!AK4="","",WB!AK4)</f>
        <v>Pongola</v>
      </c>
      <c r="U4" s="472" t="str">
        <f>IF(WB!AL4="","",WB!AL4)</f>
        <v>Abaqulusi</v>
      </c>
      <c r="V4" s="472" t="str">
        <f>IF(WB!AM4="","",WB!AM4)</f>
        <v>Dannhuaser</v>
      </c>
      <c r="W4" s="472" t="str">
        <f>IF(WB!AN4="","",WB!AN4)</f>
        <v>Dannhauser</v>
      </c>
      <c r="X4" s="472" t="str">
        <f>IF(WB!AO4="","",WB!AO4)</f>
        <v>Dannhauser</v>
      </c>
      <c r="Y4" s="472" t="str">
        <f>IF(WB!AP4="","",WB!AP4)</f>
        <v>Nquthu</v>
      </c>
      <c r="Z4" s="472" t="str">
        <f>IF(WB!AQ4="","",WB!AQ4)</f>
        <v>Nquthu</v>
      </c>
      <c r="AA4" s="472" t="str">
        <f>IF(WB!AR4="","",WB!AR4)</f>
        <v>Nquthu</v>
      </c>
      <c r="AB4" s="472" t="str">
        <f>IF(WB!AS4="","",WB!AS4)</f>
        <v>Msinga</v>
      </c>
      <c r="AC4" s="472" t="str">
        <f>IF(WB!AT4="","",WB!AT4)</f>
        <v>Msinga</v>
      </c>
      <c r="AD4" s="472" t="str">
        <f>IF(WB!AU4="","",WB!AU4)</f>
        <v>Indaka</v>
      </c>
      <c r="AE4" s="472" t="str">
        <f>IF(WB!AV4="","",WB!AV4)</f>
        <v>Mnambithi</v>
      </c>
      <c r="AF4" s="472" t="str">
        <f>IF(WB!AW4="","",WB!AW4)</f>
        <v/>
      </c>
      <c r="AG4" s="472" t="str">
        <f>IF(WB!AX4="","",WB!AX4)</f>
        <v/>
      </c>
      <c r="AH4" s="472" t="str">
        <f>IF(WB!AY4="","",WB!AY4)</f>
        <v/>
      </c>
      <c r="AI4" s="472" t="str">
        <f>IF(WB!AZ4="","",WB!AZ4)</f>
        <v/>
      </c>
      <c r="AJ4" s="472" t="str">
        <f>IF(WB!BA4="","",WB!BA4)</f>
        <v/>
      </c>
      <c r="AK4" s="473"/>
      <c r="AL4" s="472" t="str">
        <f>IF(WB!BB4="","",WB!BB4)</f>
        <v>Pongola</v>
      </c>
      <c r="AM4" s="472" t="str">
        <f>IF(WB!BC4="","",WB!BC4)</f>
        <v>Abaqulusi</v>
      </c>
      <c r="AN4" s="472" t="str">
        <f>IF(WB!BD4="","",WB!BD4)</f>
        <v>Dannhuaser</v>
      </c>
      <c r="AO4" s="472" t="str">
        <f>IF(WB!BE4="","",WB!BE4)</f>
        <v>Dannhauser</v>
      </c>
      <c r="AP4" s="472" t="str">
        <f>IF(WB!BF4="","",WB!BF4)</f>
        <v>Dannhauser</v>
      </c>
      <c r="AQ4" s="472" t="str">
        <f>IF(WB!BG4="","",WB!BG4)</f>
        <v>Nquthu</v>
      </c>
      <c r="AR4" s="472" t="str">
        <f>IF(WB!BH4="","",WB!BH4)</f>
        <v>Nquthu</v>
      </c>
      <c r="AS4" s="472" t="str">
        <f>IF(WB!BI4="","",WB!BI4)</f>
        <v>Nquthu</v>
      </c>
      <c r="AT4" s="472" t="str">
        <f>IF(WB!BJ4="","",WB!BJ4)</f>
        <v>Msinga</v>
      </c>
      <c r="AU4" s="472" t="str">
        <f>IF(WB!BK4="","",WB!BK4)</f>
        <v>Msinga</v>
      </c>
      <c r="AV4" s="472" t="str">
        <f>IF(WB!BL4="","",WB!BL4)</f>
        <v/>
      </c>
      <c r="AW4" s="472" t="str">
        <f>IF(WB!BM4="","",WB!BM4)</f>
        <v>Mnambithi</v>
      </c>
      <c r="AX4" s="472" t="str">
        <f>IF(WB!BN4="","",WB!BN4)</f>
        <v/>
      </c>
      <c r="AY4" s="472" t="str">
        <f>IF(WB!BO4="","",WB!BO4)</f>
        <v/>
      </c>
      <c r="AZ4" s="472" t="str">
        <f>IF(WB!BP4="","",WB!BP4)</f>
        <v/>
      </c>
      <c r="BA4" s="472" t="str">
        <f>IF(WB!BQ4="","",WB!BQ4)</f>
        <v/>
      </c>
      <c r="BB4" s="472" t="str">
        <f>IF(WB!BR4="","",WB!BR4)</f>
        <v/>
      </c>
      <c r="BC4" s="473"/>
      <c r="BD4" s="472" t="str">
        <f>IF(WB!BS4="","",WB!BS4)</f>
        <v>Pongola</v>
      </c>
      <c r="BE4" s="472" t="str">
        <f>IF(WB!BT4="","",WB!BT4)</f>
        <v>Abaqulusi</v>
      </c>
      <c r="BF4" s="472" t="str">
        <f>IF(WB!BU4="","",WB!BU4)</f>
        <v>Dannhuaser</v>
      </c>
      <c r="BG4" s="472" t="str">
        <f>IF(WB!BV4="","",WB!BV4)</f>
        <v>Dannhauser</v>
      </c>
      <c r="BH4" s="472" t="str">
        <f>IF(WB!BW4="","",WB!BW4)</f>
        <v>Dannhauser</v>
      </c>
      <c r="BI4" s="472" t="str">
        <f>IF(WB!BX4="","",WB!BX4)</f>
        <v>Nquthu</v>
      </c>
      <c r="BJ4" s="472" t="str">
        <f>IF(WB!BY4="","",WB!BY4)</f>
        <v>Nquthu</v>
      </c>
      <c r="BK4" s="472" t="str">
        <f>IF(WB!BZ4="","",WB!BZ4)</f>
        <v>Nquthu</v>
      </c>
      <c r="BL4" s="472" t="str">
        <f>IF(WB!CA4="","",WB!CA4)</f>
        <v>Msinga</v>
      </c>
      <c r="BM4" s="472" t="str">
        <f>IF(WB!CB4="","",WB!CB4)</f>
        <v>Msinga</v>
      </c>
      <c r="BN4" s="472" t="str">
        <f>IF(WB!CC4="","",WB!CC4)</f>
        <v/>
      </c>
      <c r="BO4" s="472" t="str">
        <f>IF(WB!CD4="","",WB!CD4)</f>
        <v>Mnambithi</v>
      </c>
      <c r="BP4" s="472" t="str">
        <f>IF(WB!CE4="","",WB!CE4)</f>
        <v/>
      </c>
      <c r="BQ4" s="472" t="str">
        <f>IF(WB!CF4="","",WB!CF4)</f>
        <v/>
      </c>
      <c r="BR4" s="472" t="str">
        <f>IF(WB!CG4="","",WB!CG4)</f>
        <v/>
      </c>
      <c r="BS4" s="472" t="str">
        <f>IF(WB!CH4="","",WB!CH4)</f>
        <v/>
      </c>
      <c r="BT4" s="472" t="str">
        <f>IF(WB!CI4="","",WB!CI4)</f>
        <v/>
      </c>
      <c r="BU4" s="829"/>
      <c r="BV4" s="830" t="str">
        <f>Data!BV4</f>
        <v>'Very Poor'</v>
      </c>
      <c r="BW4" s="830" t="str">
        <f>Data!BW4</f>
        <v>'Poor'</v>
      </c>
      <c r="BX4" s="830" t="str">
        <f>Data!BX4</f>
        <v>'Middle'</v>
      </c>
      <c r="BY4" s="830" t="str">
        <f>Data!BY4</f>
        <v>'Better-Off'</v>
      </c>
      <c r="BZ4" s="831" t="str">
        <f>WB!B9</f>
        <v>VP</v>
      </c>
      <c r="CA4" s="832" t="str">
        <f>WB!B10</f>
        <v>P</v>
      </c>
      <c r="CB4" s="832" t="str">
        <f>WB!B11</f>
        <v>M</v>
      </c>
      <c r="CC4" s="826" t="str">
        <f>WB!B12</f>
        <v>BO</v>
      </c>
      <c r="CD4" s="487" t="str">
        <f>IF(UPPER($CD$3)=UPPER($BZ$4),$BV$4,IF(UPPER($CD$3)=UPPER($CA$4),$BW$4,IF(UPPER($CD$3)=UPPER($CB$4),$BX$4,$BY$4)))</f>
        <v>'Middle'</v>
      </c>
      <c r="CE4" s="475"/>
      <c r="CF4" s="475"/>
      <c r="CG4" s="475"/>
      <c r="CH4" s="475"/>
      <c r="CI4" s="475"/>
      <c r="CJ4" s="475"/>
      <c r="CK4" s="475"/>
      <c r="CL4" s="475"/>
      <c r="CM4" s="475"/>
      <c r="CN4" s="475"/>
      <c r="CO4" s="475"/>
      <c r="CP4" s="475"/>
      <c r="CQ4" s="475"/>
      <c r="CR4" s="475"/>
      <c r="CS4" s="475"/>
      <c r="CT4" s="488"/>
      <c r="CU4" s="476" t="str">
        <f>IF($CD$3=$BZ$4,$BW$4,$BY$4)</f>
        <v>'Better-Off'</v>
      </c>
      <c r="CV4" s="475"/>
      <c r="CW4" s="475"/>
      <c r="CX4" s="475"/>
      <c r="CY4" s="475"/>
      <c r="CZ4" s="475"/>
      <c r="DA4" s="475"/>
      <c r="DB4" s="475"/>
      <c r="DC4" s="475"/>
      <c r="DD4" s="475"/>
      <c r="DE4" s="475"/>
      <c r="DF4" s="475"/>
      <c r="DG4" s="475"/>
      <c r="DH4" s="475"/>
      <c r="DI4" s="475"/>
      <c r="DJ4" s="475"/>
      <c r="DK4" s="475"/>
      <c r="DL4" s="833"/>
      <c r="DM4" s="66"/>
      <c r="DN4" s="66"/>
      <c r="DO4" s="834"/>
      <c r="DP4" s="68"/>
      <c r="DQ4" s="1494" t="s">
        <v>51</v>
      </c>
      <c r="DR4" s="1494"/>
      <c r="DS4" s="1494"/>
      <c r="DT4" s="1494"/>
      <c r="DU4" s="1494"/>
      <c r="DV4" s="1494"/>
      <c r="DW4" s="1494"/>
      <c r="DX4" s="67" t="s">
        <v>50</v>
      </c>
      <c r="DY4" s="66"/>
      <c r="DZ4" s="69"/>
      <c r="EA4" s="69"/>
      <c r="EB4" s="69"/>
      <c r="EC4" s="69"/>
      <c r="ED4" s="69"/>
    </row>
    <row r="5" spans="1:134" s="835" customFormat="1" ht="26" customHeight="1">
      <c r="A5" s="836" t="s">
        <v>118</v>
      </c>
      <c r="B5" s="837" t="str">
        <f>IF(WB!T5="","",WB!T5)</f>
        <v>Altona</v>
      </c>
      <c r="C5" s="837" t="str">
        <f>IF(WB!U5="","",WB!U5)</f>
        <v>Ezidulini</v>
      </c>
      <c r="D5" s="837" t="str">
        <f>IF(WB!V5="","",WB!V5)</f>
        <v>Motloung</v>
      </c>
      <c r="E5" s="837" t="str">
        <f>IF(WB!W5="","",WB!W5)</f>
        <v>Mbabane</v>
      </c>
      <c r="F5" s="837" t="str">
        <f>IF(WB!X5="","",WB!X5)</f>
        <v>Anniville</v>
      </c>
      <c r="G5" s="837" t="str">
        <f>IF(WB!Y5="","",WB!Y5)</f>
        <v>KwaBhekabantu</v>
      </c>
      <c r="H5" s="837" t="str">
        <f>IF(WB!Z5="","",WB!Z5)</f>
        <v>KwaMfeka</v>
      </c>
      <c r="I5" s="837" t="str">
        <f>IF(WB!AA5="","",WB!AA5)</f>
        <v>Ndatshana</v>
      </c>
      <c r="J5" s="837" t="str">
        <f>IF(WB!AB5="","",WB!AB5)</f>
        <v>KwaMathonsi</v>
      </c>
      <c r="K5" s="838" t="str">
        <f>IF(WB!AC5="","",WB!AC5)</f>
        <v>Macanco</v>
      </c>
      <c r="L5" s="838" t="str">
        <f>IF(WB!AD5="","",WB!AD5)</f>
        <v>Wetterklerfontein</v>
      </c>
      <c r="M5" s="838" t="str">
        <f>IF(WB!AE5="","",WB!AE5)</f>
        <v>Driefontein</v>
      </c>
      <c r="N5" s="838" t="str">
        <f>IF(WB!AF5="","",WB!AF5)</f>
        <v/>
      </c>
      <c r="O5" s="838" t="str">
        <f>IF(WB!AG5="","",WB!AG5)</f>
        <v/>
      </c>
      <c r="P5" s="838" t="str">
        <f>IF(WB!AH5="","",WB!AH5)</f>
        <v/>
      </c>
      <c r="Q5" s="838" t="str">
        <f>IF(WB!AI5="","",WB!AI5)</f>
        <v/>
      </c>
      <c r="R5" s="838" t="str">
        <f>IF(WB!AJ5="","",WB!AJ5)</f>
        <v/>
      </c>
      <c r="S5" s="486"/>
      <c r="T5" s="837" t="str">
        <f>IF(WB!AK5="","",WB!AK5)</f>
        <v>Altona</v>
      </c>
      <c r="U5" s="837" t="str">
        <f>IF(WB!AL5="","",WB!AL5)</f>
        <v>Ezidulini</v>
      </c>
      <c r="V5" s="837" t="str">
        <f>IF(WB!AM5="","",WB!AM5)</f>
        <v>Motloung</v>
      </c>
      <c r="W5" s="837" t="str">
        <f>IF(WB!AN5="","",WB!AN5)</f>
        <v>Mbabane</v>
      </c>
      <c r="X5" s="837" t="str">
        <f>IF(WB!AO5="","",WB!AO5)</f>
        <v>Anniville</v>
      </c>
      <c r="Y5" s="837" t="str">
        <f>IF(WB!AP5="","",WB!AP5)</f>
        <v>KwaBhekabantu</v>
      </c>
      <c r="Z5" s="837" t="str">
        <f>IF(WB!AQ5="","",WB!AQ5)</f>
        <v>KwaMfeka</v>
      </c>
      <c r="AA5" s="837" t="str">
        <f>IF(WB!AR5="","",WB!AR5)</f>
        <v>Ndatshana</v>
      </c>
      <c r="AB5" s="837" t="str">
        <f>IF(WB!AS5="","",WB!AS5)</f>
        <v>KwaMathonsi</v>
      </c>
      <c r="AC5" s="837" t="str">
        <f>IF(WB!AT5="","",WB!AT5)</f>
        <v>Macanco</v>
      </c>
      <c r="AD5" s="837" t="str">
        <f>IF(WB!AU5="","",WB!AU5)</f>
        <v>Wetterklerfontein</v>
      </c>
      <c r="AE5" s="837" t="str">
        <f>IF(WB!AV5="","",WB!AV5)</f>
        <v>Driefontein</v>
      </c>
      <c r="AF5" s="837" t="str">
        <f>IF(WB!AW5="","",WB!AW5)</f>
        <v/>
      </c>
      <c r="AG5" s="837" t="str">
        <f>IF(WB!AX5="","",WB!AX5)</f>
        <v/>
      </c>
      <c r="AH5" s="837" t="str">
        <f>IF(WB!AY5="","",WB!AY5)</f>
        <v/>
      </c>
      <c r="AI5" s="837" t="str">
        <f>IF(WB!AZ5="","",WB!AZ5)</f>
        <v/>
      </c>
      <c r="AJ5" s="837" t="str">
        <f>IF(WB!BA5="","",WB!BA5)</f>
        <v/>
      </c>
      <c r="AK5" s="839"/>
      <c r="AL5" s="837" t="str">
        <f>IF(WB!BB5="","",WB!BB5)</f>
        <v>Altona</v>
      </c>
      <c r="AM5" s="837" t="str">
        <f>IF(WB!BC5="","",WB!BC5)</f>
        <v>Ezidulini</v>
      </c>
      <c r="AN5" s="837" t="str">
        <f>IF(WB!BD5="","",WB!BD5)</f>
        <v>Motloung</v>
      </c>
      <c r="AO5" s="837" t="str">
        <f>IF(WB!BE5="","",WB!BE5)</f>
        <v>Mbabane</v>
      </c>
      <c r="AP5" s="837" t="str">
        <f>IF(WB!BF5="","",WB!BF5)</f>
        <v>Anniville</v>
      </c>
      <c r="AQ5" s="837" t="str">
        <f>IF(WB!BG5="","",WB!BG5)</f>
        <v>KwaBhekabantu</v>
      </c>
      <c r="AR5" s="837" t="str">
        <f>IF(WB!BH5="","",WB!BH5)</f>
        <v>KwaMfeka</v>
      </c>
      <c r="AS5" s="837" t="str">
        <f>IF(WB!BI5="","",WB!BI5)</f>
        <v>Ndatshana</v>
      </c>
      <c r="AT5" s="837" t="str">
        <f>IF(WB!BJ5="","",WB!BJ5)</f>
        <v>KwaMathonsi</v>
      </c>
      <c r="AU5" s="837" t="str">
        <f>IF(WB!BK5="","",WB!BK5)</f>
        <v>Macanco</v>
      </c>
      <c r="AV5" s="837" t="str">
        <f>IF(WB!BL5="","",WB!BL5)</f>
        <v>Wetterklerfontein</v>
      </c>
      <c r="AW5" s="837" t="str">
        <f>IF(WB!BM5="","",WB!BM5)</f>
        <v>Driefontein</v>
      </c>
      <c r="AX5" s="837" t="str">
        <f>IF(WB!BN5="","",WB!BN5)</f>
        <v/>
      </c>
      <c r="AY5" s="837" t="str">
        <f>IF(WB!BO5="","",WB!BO5)</f>
        <v/>
      </c>
      <c r="AZ5" s="837" t="str">
        <f>IF(WB!BP5="","",WB!BP5)</f>
        <v/>
      </c>
      <c r="BA5" s="837" t="str">
        <f>IF(WB!BQ5="","",WB!BQ5)</f>
        <v/>
      </c>
      <c r="BB5" s="837" t="str">
        <f>IF(WB!BR5="","",WB!BR5)</f>
        <v/>
      </c>
      <c r="BC5" s="486"/>
      <c r="BD5" s="837" t="str">
        <f>IF(WB!BS5="","",WB!BS5)</f>
        <v>Altona</v>
      </c>
      <c r="BE5" s="837" t="str">
        <f>IF(WB!BT5="","",WB!BT5)</f>
        <v>Ezidulini</v>
      </c>
      <c r="BF5" s="837" t="str">
        <f>IF(WB!BU5="","",WB!BU5)</f>
        <v>Motloung</v>
      </c>
      <c r="BG5" s="837" t="str">
        <f>IF(WB!BV5="","",WB!BV5)</f>
        <v>Mbabane</v>
      </c>
      <c r="BH5" s="837" t="str">
        <f>IF(WB!BW5="","",WB!BW5)</f>
        <v>Anniville</v>
      </c>
      <c r="BI5" s="837" t="str">
        <f>IF(WB!BX5="","",WB!BX5)</f>
        <v>KwaBhekabantu</v>
      </c>
      <c r="BJ5" s="837" t="str">
        <f>IF(WB!BY5="","",WB!BY5)</f>
        <v>KwaMfeka</v>
      </c>
      <c r="BK5" s="837" t="str">
        <f>IF(WB!BZ5="","",WB!BZ5)</f>
        <v>Ndatshana</v>
      </c>
      <c r="BL5" s="837" t="str">
        <f>IF(WB!CA5="","",WB!CA5)</f>
        <v>KwaMathonsi</v>
      </c>
      <c r="BM5" s="837" t="str">
        <f>IF(WB!CB5="","",WB!CB5)</f>
        <v>Macanco</v>
      </c>
      <c r="BN5" s="837" t="str">
        <f>IF(WB!CC5="","",WB!CC5)</f>
        <v>Wetterklerfontein</v>
      </c>
      <c r="BO5" s="837" t="str">
        <f>IF(WB!CD5="","",WB!CD5)</f>
        <v>Driefontein</v>
      </c>
      <c r="BP5" s="837" t="str">
        <f>IF(WB!CE5="","",WB!CE5)</f>
        <v/>
      </c>
      <c r="BQ5" s="837" t="str">
        <f>IF(WB!CF5="","",WB!CF5)</f>
        <v/>
      </c>
      <c r="BR5" s="837" t="str">
        <f>IF(WB!CG5="","",WB!CG5)</f>
        <v/>
      </c>
      <c r="BS5" s="837" t="str">
        <f>IF(WB!CH5="","",WB!CH5)</f>
        <v/>
      </c>
      <c r="BT5" s="837" t="str">
        <f>IF(WB!CI5="","",WB!CI5)</f>
        <v/>
      </c>
      <c r="BU5" s="486"/>
      <c r="BV5" s="432" t="s">
        <v>670</v>
      </c>
      <c r="BW5" s="432"/>
      <c r="BX5" s="432"/>
      <c r="BY5" s="432"/>
      <c r="BZ5" s="841"/>
      <c r="CA5" s="841"/>
      <c r="CB5" s="841"/>
      <c r="CC5" s="842"/>
      <c r="CD5" s="1495" t="s">
        <v>48</v>
      </c>
      <c r="CE5" s="1495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1496" t="s">
        <v>49</v>
      </c>
      <c r="CT5" s="1496"/>
      <c r="CU5" s="1492" t="s">
        <v>48</v>
      </c>
      <c r="CV5" s="1492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1493" t="s">
        <v>49</v>
      </c>
      <c r="DK5" s="1493"/>
      <c r="DL5" s="825"/>
      <c r="DM5" s="813"/>
      <c r="DN5" s="813"/>
      <c r="DO5" s="814"/>
      <c r="DP5" s="68"/>
      <c r="DQ5" s="68"/>
      <c r="DR5" s="68"/>
      <c r="DS5" s="68"/>
      <c r="DT5" s="68"/>
      <c r="DU5" s="68"/>
      <c r="DV5" s="68"/>
      <c r="DW5" s="842"/>
      <c r="DX5" s="68"/>
      <c r="DY5" s="66"/>
      <c r="DZ5" s="69"/>
      <c r="EA5" s="69"/>
      <c r="EB5" s="69"/>
      <c r="EC5" s="69"/>
      <c r="ED5" s="69"/>
    </row>
    <row r="6" spans="1:134" ht="12.75" customHeight="1">
      <c r="A6" s="836" t="s">
        <v>119</v>
      </c>
      <c r="B6" s="843">
        <f>IF(WB!T6="","",WB!T6)</f>
        <v>1</v>
      </c>
      <c r="C6" s="843">
        <f>IF(WB!U6="","",WB!U6)</f>
        <v>2</v>
      </c>
      <c r="D6" s="843">
        <f>IF(WB!V6="","",WB!V6)</f>
        <v>3</v>
      </c>
      <c r="E6" s="843">
        <f>IF(WB!W6="","",WB!W6)</f>
        <v>4</v>
      </c>
      <c r="F6" s="843">
        <f>IF(WB!X6="","",WB!X6)</f>
        <v>5</v>
      </c>
      <c r="G6" s="843">
        <f>IF(WB!Y6="","",WB!Y6)</f>
        <v>6</v>
      </c>
      <c r="H6" s="843">
        <f>IF(WB!Z6="","",WB!Z6)</f>
        <v>7</v>
      </c>
      <c r="I6" s="843">
        <f>IF(WB!AA6="","",WB!AA6)</f>
        <v>8</v>
      </c>
      <c r="J6" s="843">
        <f>IF(WB!AB6="","",WB!AB6)</f>
        <v>9</v>
      </c>
      <c r="K6" s="843">
        <f>IF(WB!AC6="","",WB!AC6)</f>
        <v>10</v>
      </c>
      <c r="L6" s="843">
        <f>IF(WB!AD6="","",WB!AD6)</f>
        <v>11</v>
      </c>
      <c r="M6" s="843">
        <f>IF(WB!AE6="","",WB!AE6)</f>
        <v>12</v>
      </c>
      <c r="N6" s="843" t="str">
        <f>IF(WB!AF6="","",WB!AF6)</f>
        <v/>
      </c>
      <c r="O6" s="843" t="str">
        <f>IF(WB!AG6="","",WB!AG6)</f>
        <v/>
      </c>
      <c r="P6" s="843" t="str">
        <f>IF(WB!AH6="","",WB!AH6)</f>
        <v/>
      </c>
      <c r="Q6" s="843" t="str">
        <f>IF(WB!AI6="","",WB!AI6)</f>
        <v/>
      </c>
      <c r="R6" s="843" t="str">
        <f>IF(WB!AJ6="","",WB!AJ6)</f>
        <v/>
      </c>
      <c r="S6" s="844"/>
      <c r="T6" s="843">
        <f>IF(WB!AK6="","",WB!AK6)</f>
        <v>18</v>
      </c>
      <c r="U6" s="843">
        <f>IF(WB!AL6="","",WB!AL6)</f>
        <v>19</v>
      </c>
      <c r="V6" s="843">
        <f>IF(WB!AM6="","",WB!AM6)</f>
        <v>20</v>
      </c>
      <c r="W6" s="843">
        <f>IF(WB!AN6="","",WB!AN6)</f>
        <v>21</v>
      </c>
      <c r="X6" s="843">
        <f>IF(WB!AO6="","",WB!AO6)</f>
        <v>22</v>
      </c>
      <c r="Y6" s="843">
        <f>IF(WB!AP6="","",WB!AP6)</f>
        <v>23</v>
      </c>
      <c r="Z6" s="843">
        <f>IF(WB!AQ6="","",WB!AQ6)</f>
        <v>24</v>
      </c>
      <c r="AA6" s="843">
        <f>IF(WB!AR6="","",WB!AR6)</f>
        <v>25</v>
      </c>
      <c r="AB6" s="843">
        <f>IF(WB!AS6="","",WB!AS6)</f>
        <v>26</v>
      </c>
      <c r="AC6" s="843">
        <f>IF(WB!AT6="","",WB!AT6)</f>
        <v>27</v>
      </c>
      <c r="AD6" s="843">
        <f>IF(WB!AU6="","",WB!AU6)</f>
        <v>28</v>
      </c>
      <c r="AE6" s="843">
        <f>IF(WB!AV6="","",WB!AV6)</f>
        <v>29</v>
      </c>
      <c r="AF6" s="843" t="str">
        <f>IF(WB!AW6="","",WB!AW6)</f>
        <v/>
      </c>
      <c r="AG6" s="843" t="str">
        <f>IF(WB!AX6="","",WB!AX6)</f>
        <v/>
      </c>
      <c r="AH6" s="843" t="str">
        <f>IF(WB!AY6="","",WB!AY6)</f>
        <v/>
      </c>
      <c r="AI6" s="843" t="str">
        <f>IF(WB!AZ6="","",WB!AZ6)</f>
        <v/>
      </c>
      <c r="AJ6" s="843" t="str">
        <f>IF(WB!BA6="","",WB!BA6)</f>
        <v/>
      </c>
      <c r="AK6" s="844"/>
      <c r="AL6" s="843">
        <f>IF(WB!BB6="","",WB!BB6)</f>
        <v>35</v>
      </c>
      <c r="AM6" s="843">
        <f>IF(WB!BC6="","",WB!BC6)</f>
        <v>36</v>
      </c>
      <c r="AN6" s="843">
        <f>IF(WB!BD6="","",WB!BD6)</f>
        <v>37</v>
      </c>
      <c r="AO6" s="843">
        <f>IF(WB!BE6="","",WB!BE6)</f>
        <v>38</v>
      </c>
      <c r="AP6" s="843">
        <f>IF(WB!BF6="","",WB!BF6)</f>
        <v>39</v>
      </c>
      <c r="AQ6" s="843">
        <f>IF(WB!BG6="","",WB!BG6)</f>
        <v>40</v>
      </c>
      <c r="AR6" s="843">
        <f>IF(WB!BH6="","",WB!BH6)</f>
        <v>41</v>
      </c>
      <c r="AS6" s="843">
        <f>IF(WB!BI6="","",WB!BI6)</f>
        <v>42</v>
      </c>
      <c r="AT6" s="843">
        <f>IF(WB!BJ6="","",WB!BJ6)</f>
        <v>43</v>
      </c>
      <c r="AU6" s="843">
        <f>IF(WB!BK6="","",WB!BK6)</f>
        <v>44</v>
      </c>
      <c r="AV6" s="843">
        <f>IF(WB!BL6="","",WB!BL6)</f>
        <v>45</v>
      </c>
      <c r="AW6" s="843">
        <f>IF(WB!BM6="","",WB!BM6)</f>
        <v>46</v>
      </c>
      <c r="AX6" s="843" t="str">
        <f>IF(WB!BN6="","",WB!BN6)</f>
        <v/>
      </c>
      <c r="AY6" s="843" t="str">
        <f>IF(WB!BO6="","",WB!BO6)</f>
        <v/>
      </c>
      <c r="AZ6" s="843" t="str">
        <f>IF(WB!BP6="","",WB!BP6)</f>
        <v/>
      </c>
      <c r="BA6" s="843" t="str">
        <f>IF(WB!BQ6="","",WB!BQ6)</f>
        <v/>
      </c>
      <c r="BB6" s="843" t="str">
        <f>IF(WB!BR6="","",WB!BR6)</f>
        <v/>
      </c>
      <c r="BC6" s="844"/>
      <c r="BD6" s="843">
        <f>IF(WB!BS6="","",WB!BS6)</f>
        <v>52</v>
      </c>
      <c r="BE6" s="843">
        <f>IF(WB!BT6="","",WB!BT6)</f>
        <v>53</v>
      </c>
      <c r="BF6" s="843">
        <f>IF(WB!BU6="","",WB!BU6)</f>
        <v>54</v>
      </c>
      <c r="BG6" s="843">
        <f>IF(WB!BV6="","",WB!BV6)</f>
        <v>55</v>
      </c>
      <c r="BH6" s="843">
        <f>IF(WB!BW6="","",WB!BW6)</f>
        <v>56</v>
      </c>
      <c r="BI6" s="843">
        <f>IF(WB!BX6="","",WB!BX6)</f>
        <v>57</v>
      </c>
      <c r="BJ6" s="843">
        <f>IF(WB!BY6="","",WB!BY6)</f>
        <v>58</v>
      </c>
      <c r="BK6" s="843">
        <f>IF(WB!BZ6="","",WB!BZ6)</f>
        <v>59</v>
      </c>
      <c r="BL6" s="843">
        <f>IF(WB!CA6="","",WB!CA6)</f>
        <v>60</v>
      </c>
      <c r="BM6" s="843">
        <f>IF(WB!CB6="","",WB!CB6)</f>
        <v>61</v>
      </c>
      <c r="BN6" s="843">
        <f>IF(WB!CC6="","",WB!CC6)</f>
        <v>62</v>
      </c>
      <c r="BO6" s="843">
        <f>IF(WB!CD6="","",WB!CD6)</f>
        <v>63</v>
      </c>
      <c r="BP6" s="843" t="str">
        <f>IF(WB!CE6="","",WB!CE6)</f>
        <v/>
      </c>
      <c r="BQ6" s="843" t="str">
        <f>IF(WB!CF6="","",WB!CF6)</f>
        <v/>
      </c>
      <c r="BR6" s="843" t="str">
        <f>IF(WB!CG6="","",WB!CG6)</f>
        <v/>
      </c>
      <c r="BS6" s="843" t="str">
        <f>IF(WB!CH6="","",WB!CH6)</f>
        <v/>
      </c>
      <c r="BT6" s="843" t="str">
        <f>IF(WB!CI6="","",WB!CI6)</f>
        <v/>
      </c>
      <c r="BU6" s="844"/>
      <c r="BV6" s="84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120</v>
      </c>
      <c r="BW6" s="84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132</v>
      </c>
      <c r="BX6" s="84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84</v>
      </c>
      <c r="BY6" s="84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46"/>
      <c r="CA6" s="846"/>
      <c r="CB6" s="846"/>
      <c r="CC6" s="847"/>
      <c r="CD6" s="503">
        <v>17</v>
      </c>
      <c r="CE6" s="80">
        <v>16</v>
      </c>
      <c r="CF6" s="81">
        <v>15</v>
      </c>
      <c r="CG6" s="81">
        <v>14</v>
      </c>
      <c r="CH6" s="81">
        <v>13</v>
      </c>
      <c r="CI6" s="81">
        <v>12</v>
      </c>
      <c r="CJ6" s="81">
        <v>11</v>
      </c>
      <c r="CK6" s="144">
        <v>10</v>
      </c>
      <c r="CL6" s="144">
        <v>9</v>
      </c>
      <c r="CM6" s="144">
        <v>8</v>
      </c>
      <c r="CN6" s="81">
        <v>7</v>
      </c>
      <c r="CO6" s="81">
        <v>6</v>
      </c>
      <c r="CP6" s="81">
        <v>5</v>
      </c>
      <c r="CQ6" s="81">
        <v>4</v>
      </c>
      <c r="CR6" s="81">
        <v>3</v>
      </c>
      <c r="CS6" s="80">
        <v>2</v>
      </c>
      <c r="CT6" s="504">
        <v>1</v>
      </c>
      <c r="CU6" s="143">
        <v>17</v>
      </c>
      <c r="CV6" s="80">
        <v>16</v>
      </c>
      <c r="CW6" s="81">
        <v>15</v>
      </c>
      <c r="CX6" s="81">
        <v>14</v>
      </c>
      <c r="CY6" s="81">
        <v>13</v>
      </c>
      <c r="CZ6" s="81">
        <v>12</v>
      </c>
      <c r="DA6" s="81">
        <v>11</v>
      </c>
      <c r="DB6" s="144">
        <v>10</v>
      </c>
      <c r="DC6" s="144">
        <v>9</v>
      </c>
      <c r="DD6" s="144">
        <v>8</v>
      </c>
      <c r="DE6" s="81">
        <v>7</v>
      </c>
      <c r="DF6" s="81">
        <v>6</v>
      </c>
      <c r="DG6" s="81">
        <v>5</v>
      </c>
      <c r="DH6" s="81">
        <v>4</v>
      </c>
      <c r="DI6" s="81">
        <v>3</v>
      </c>
      <c r="DJ6" s="80">
        <v>2</v>
      </c>
      <c r="DK6" s="505">
        <v>1</v>
      </c>
      <c r="DL6" s="825"/>
      <c r="DM6" s="813"/>
      <c r="DN6" s="813"/>
      <c r="DO6" s="814"/>
      <c r="DP6" s="848"/>
      <c r="DQ6" s="848"/>
      <c r="DR6" s="848"/>
      <c r="DS6" s="848"/>
      <c r="DT6" s="848"/>
      <c r="DU6" s="848"/>
      <c r="DV6" s="848"/>
      <c r="DW6" s="847"/>
      <c r="DX6" s="848"/>
      <c r="DY6" s="813"/>
      <c r="DZ6" s="849"/>
      <c r="EA6" s="849"/>
      <c r="EB6" s="849"/>
      <c r="EC6" s="849"/>
      <c r="ED6" s="849"/>
    </row>
    <row r="7" spans="1:134" ht="12.75" customHeight="1">
      <c r="A7" s="60"/>
      <c r="B7" s="432"/>
      <c r="C7" s="432"/>
      <c r="D7" s="432"/>
      <c r="E7" s="432"/>
      <c r="F7" s="432"/>
      <c r="G7" s="432"/>
      <c r="H7" s="432"/>
      <c r="I7" s="432"/>
      <c r="J7" s="432"/>
      <c r="K7" s="432"/>
      <c r="L7" s="432"/>
      <c r="M7" s="432"/>
      <c r="N7" s="432"/>
      <c r="O7" s="432"/>
      <c r="P7" s="432"/>
      <c r="Q7" s="432"/>
      <c r="R7" s="432"/>
      <c r="S7" s="850"/>
      <c r="T7" s="432"/>
      <c r="U7" s="432"/>
      <c r="V7" s="432"/>
      <c r="W7" s="432"/>
      <c r="X7" s="432"/>
      <c r="Y7" s="432"/>
      <c r="Z7" s="432"/>
      <c r="AA7" s="432"/>
      <c r="AB7" s="432"/>
      <c r="AC7" s="432"/>
      <c r="AD7" s="432"/>
      <c r="AE7" s="432"/>
      <c r="AF7" s="432"/>
      <c r="AG7" s="432"/>
      <c r="AH7" s="432"/>
      <c r="AI7" s="432"/>
      <c r="AJ7" s="432"/>
      <c r="AK7" s="850"/>
      <c r="AL7" s="432"/>
      <c r="AM7" s="432"/>
      <c r="AN7" s="432"/>
      <c r="AO7" s="432"/>
      <c r="AP7" s="432"/>
      <c r="AQ7" s="432"/>
      <c r="AR7" s="432"/>
      <c r="AS7" s="432"/>
      <c r="AT7" s="432"/>
      <c r="AU7" s="432"/>
      <c r="AV7" s="432"/>
      <c r="AW7" s="432"/>
      <c r="AX7" s="432"/>
      <c r="AY7" s="432"/>
      <c r="AZ7" s="432"/>
      <c r="BA7" s="432"/>
      <c r="BB7" s="432"/>
      <c r="BC7" s="850"/>
      <c r="BD7" s="432"/>
      <c r="BE7" s="432"/>
      <c r="BF7" s="432"/>
      <c r="BG7" s="432"/>
      <c r="BH7" s="432"/>
      <c r="BI7" s="432"/>
      <c r="BJ7" s="432"/>
      <c r="BK7" s="432"/>
      <c r="BL7" s="432"/>
      <c r="BM7" s="432"/>
      <c r="BN7" s="432"/>
      <c r="BO7" s="432"/>
      <c r="BP7" s="432"/>
      <c r="BQ7" s="432"/>
      <c r="BR7" s="432"/>
      <c r="BS7" s="432"/>
      <c r="BT7" s="432"/>
      <c r="BU7" s="850"/>
      <c r="BV7" s="432"/>
      <c r="BW7" s="432"/>
      <c r="BX7" s="432"/>
      <c r="BY7" s="432"/>
      <c r="BZ7" s="848"/>
      <c r="CA7" s="848"/>
      <c r="CB7" s="848"/>
      <c r="CC7" s="847"/>
      <c r="CD7" s="848"/>
      <c r="CE7" s="848"/>
      <c r="CF7" s="848"/>
      <c r="CG7" s="848"/>
      <c r="CH7" s="848"/>
      <c r="CI7" s="848"/>
      <c r="CJ7" s="848"/>
      <c r="CK7" s="848"/>
      <c r="CL7" s="848"/>
      <c r="CM7" s="848"/>
      <c r="CN7" s="848"/>
      <c r="CO7" s="848"/>
      <c r="CP7" s="848"/>
      <c r="CQ7" s="848"/>
      <c r="CR7" s="848"/>
      <c r="CS7" s="848"/>
      <c r="CT7" s="847"/>
      <c r="CU7" s="848"/>
      <c r="CV7" s="848"/>
      <c r="CW7" s="848"/>
      <c r="CX7" s="848"/>
      <c r="CY7" s="848"/>
      <c r="CZ7" s="848"/>
      <c r="DA7" s="848"/>
      <c r="DB7" s="848"/>
      <c r="DC7" s="848"/>
      <c r="DD7" s="848"/>
      <c r="DE7" s="848"/>
      <c r="DF7" s="848"/>
      <c r="DG7" s="848"/>
      <c r="DH7" s="848"/>
      <c r="DI7" s="848"/>
      <c r="DJ7" s="848"/>
      <c r="DK7" s="848"/>
      <c r="DL7" s="851"/>
      <c r="DM7" s="848"/>
      <c r="DN7" s="848"/>
      <c r="DO7" s="847"/>
      <c r="DP7" s="848"/>
      <c r="DQ7" s="848"/>
      <c r="DR7" s="848"/>
      <c r="DS7" s="848"/>
      <c r="DT7" s="848"/>
      <c r="DU7" s="848"/>
      <c r="DV7" s="848"/>
      <c r="DW7" s="847"/>
      <c r="DX7" s="826"/>
      <c r="DY7" s="813"/>
      <c r="DZ7" s="849"/>
      <c r="EA7" s="849"/>
      <c r="EB7" s="849"/>
      <c r="EC7" s="849"/>
      <c r="ED7" s="849"/>
    </row>
    <row r="8" spans="1:134" ht="12.75" customHeight="1">
      <c r="A8" s="852" t="s">
        <v>431</v>
      </c>
      <c r="B8" s="853"/>
      <c r="C8" s="853"/>
      <c r="D8" s="853"/>
      <c r="E8" s="853"/>
      <c r="F8" s="853"/>
      <c r="G8" s="853"/>
      <c r="H8" s="853"/>
      <c r="I8" s="853"/>
      <c r="J8" s="853"/>
      <c r="K8" s="853"/>
      <c r="L8" s="853"/>
      <c r="M8" s="853"/>
      <c r="N8" s="853"/>
      <c r="O8" s="853"/>
      <c r="P8" s="853"/>
      <c r="Q8" s="853"/>
      <c r="R8" s="853"/>
      <c r="S8" s="850"/>
      <c r="T8" s="853"/>
      <c r="U8" s="853"/>
      <c r="V8" s="853"/>
      <c r="W8" s="853"/>
      <c r="X8" s="853"/>
      <c r="Y8" s="853"/>
      <c r="Z8" s="853"/>
      <c r="AA8" s="853"/>
      <c r="AB8" s="853"/>
      <c r="AC8" s="853"/>
      <c r="AD8" s="853"/>
      <c r="AE8" s="853"/>
      <c r="AF8" s="853"/>
      <c r="AG8" s="853"/>
      <c r="AH8" s="853"/>
      <c r="AI8" s="853"/>
      <c r="AJ8" s="853"/>
      <c r="AK8" s="850"/>
      <c r="AL8" s="853"/>
      <c r="AM8" s="853"/>
      <c r="AN8" s="853"/>
      <c r="AO8" s="853"/>
      <c r="AP8" s="853"/>
      <c r="AQ8" s="853"/>
      <c r="AR8" s="853"/>
      <c r="AS8" s="853"/>
      <c r="AT8" s="853"/>
      <c r="AU8" s="853"/>
      <c r="AV8" s="853"/>
      <c r="AW8" s="853"/>
      <c r="AX8" s="853"/>
      <c r="AY8" s="853"/>
      <c r="AZ8" s="853"/>
      <c r="BA8" s="853"/>
      <c r="BB8" s="853"/>
      <c r="BC8" s="850"/>
      <c r="BD8" s="853"/>
      <c r="BE8" s="853"/>
      <c r="BF8" s="853"/>
      <c r="BG8" s="853"/>
      <c r="BH8" s="853"/>
      <c r="BI8" s="853"/>
      <c r="BJ8" s="853"/>
      <c r="BK8" s="853"/>
      <c r="BL8" s="853"/>
      <c r="BM8" s="853"/>
      <c r="BN8" s="853"/>
      <c r="BO8" s="853"/>
      <c r="BP8" s="853"/>
      <c r="BQ8" s="853"/>
      <c r="BR8" s="853"/>
      <c r="BS8" s="853"/>
      <c r="BT8" s="853"/>
      <c r="BU8" s="850"/>
      <c r="BV8" s="1105"/>
      <c r="BW8" s="1105"/>
      <c r="BX8" s="1105"/>
      <c r="BY8" s="1105"/>
      <c r="BZ8" s="848"/>
      <c r="CA8" s="848"/>
      <c r="CB8" s="848"/>
      <c r="CC8" s="847"/>
      <c r="CD8" s="848"/>
      <c r="CE8" s="848"/>
      <c r="CF8" s="848"/>
      <c r="CG8" s="848"/>
      <c r="CH8" s="848"/>
      <c r="CI8" s="848"/>
      <c r="CJ8" s="848"/>
      <c r="CK8" s="848"/>
      <c r="CL8" s="848"/>
      <c r="CM8" s="848"/>
      <c r="CN8" s="848"/>
      <c r="CO8" s="848"/>
      <c r="CP8" s="848"/>
      <c r="CQ8" s="848"/>
      <c r="CR8" s="848"/>
      <c r="CS8" s="848"/>
      <c r="CT8" s="847"/>
      <c r="CU8" s="848"/>
      <c r="CV8" s="848"/>
      <c r="CW8" s="848"/>
      <c r="CX8" s="848"/>
      <c r="CY8" s="848"/>
      <c r="CZ8" s="848"/>
      <c r="DA8" s="848"/>
      <c r="DB8" s="848"/>
      <c r="DC8" s="848"/>
      <c r="DD8" s="848"/>
      <c r="DE8" s="848"/>
      <c r="DF8" s="848"/>
      <c r="DG8" s="848"/>
      <c r="DH8" s="848"/>
      <c r="DI8" s="848"/>
      <c r="DJ8" s="848"/>
      <c r="DK8" s="848"/>
      <c r="DL8" s="851"/>
      <c r="DM8" s="848"/>
      <c r="DN8" s="848"/>
      <c r="DO8" s="847"/>
      <c r="DP8" s="848"/>
      <c r="DQ8" s="848"/>
      <c r="DR8" s="848"/>
      <c r="DS8" s="848"/>
      <c r="DT8" s="848"/>
      <c r="DU8" s="848"/>
      <c r="DV8" s="848"/>
      <c r="DW8" s="847"/>
      <c r="DX8" s="848"/>
      <c r="DY8" s="813"/>
      <c r="DZ8" s="849"/>
      <c r="EA8" s="849"/>
      <c r="EB8" s="849"/>
      <c r="EC8" s="849"/>
      <c r="ED8" s="849"/>
    </row>
    <row r="9" spans="1:134" ht="12.75" customHeight="1">
      <c r="A9" s="854" t="s">
        <v>432</v>
      </c>
      <c r="B9" s="647"/>
      <c r="C9" s="647"/>
      <c r="D9" s="647"/>
      <c r="E9" s="647"/>
      <c r="F9" s="647"/>
      <c r="G9" s="647"/>
      <c r="H9" s="647"/>
      <c r="I9" s="647"/>
      <c r="J9" s="647"/>
      <c r="K9" s="647"/>
      <c r="L9" s="647"/>
      <c r="M9" s="647"/>
      <c r="N9" s="647"/>
      <c r="O9" s="647"/>
      <c r="P9" s="647"/>
      <c r="Q9" s="647"/>
      <c r="R9" s="647"/>
      <c r="S9" s="850"/>
      <c r="T9" s="647"/>
      <c r="U9" s="647"/>
      <c r="V9" s="647"/>
      <c r="W9" s="647"/>
      <c r="X9" s="647"/>
      <c r="Y9" s="647"/>
      <c r="Z9" s="647"/>
      <c r="AA9" s="647"/>
      <c r="AB9" s="647"/>
      <c r="AC9" s="647"/>
      <c r="AD9" s="647"/>
      <c r="AE9" s="647"/>
      <c r="AF9" s="647"/>
      <c r="AG9" s="647"/>
      <c r="AH9" s="647"/>
      <c r="AI9" s="647"/>
      <c r="AJ9" s="647"/>
      <c r="AK9" s="850"/>
      <c r="AL9" s="647"/>
      <c r="AM9" s="647"/>
      <c r="AN9" s="647"/>
      <c r="AO9" s="647"/>
      <c r="AP9" s="647"/>
      <c r="AQ9" s="647"/>
      <c r="AR9" s="647"/>
      <c r="AS9" s="647"/>
      <c r="AT9" s="647"/>
      <c r="AU9" s="647"/>
      <c r="AV9" s="647"/>
      <c r="AW9" s="647"/>
      <c r="AX9" s="647"/>
      <c r="AY9" s="647"/>
      <c r="AZ9" s="647"/>
      <c r="BA9" s="647"/>
      <c r="BB9" s="647"/>
      <c r="BC9" s="850"/>
      <c r="BD9" s="647"/>
      <c r="BE9" s="647"/>
      <c r="BF9" s="647"/>
      <c r="BG9" s="647"/>
      <c r="BH9" s="647"/>
      <c r="BI9" s="647"/>
      <c r="BJ9" s="647"/>
      <c r="BK9" s="647"/>
      <c r="BL9" s="647"/>
      <c r="BM9" s="647"/>
      <c r="BN9" s="647"/>
      <c r="BO9" s="647"/>
      <c r="BP9" s="647"/>
      <c r="BQ9" s="647"/>
      <c r="BR9" s="647"/>
      <c r="BS9" s="647"/>
      <c r="BT9" s="647"/>
      <c r="BU9" s="850"/>
      <c r="BV9" s="647"/>
      <c r="BW9" s="647"/>
      <c r="BX9" s="647"/>
      <c r="BY9" s="647"/>
      <c r="BZ9" s="848"/>
      <c r="CA9" s="848"/>
      <c r="CB9" s="848"/>
      <c r="CC9" s="847"/>
      <c r="CD9" s="848"/>
      <c r="CE9" s="848"/>
      <c r="CF9" s="848"/>
      <c r="CG9" s="848"/>
      <c r="CH9" s="848"/>
      <c r="CI9" s="848"/>
      <c r="CJ9" s="848"/>
      <c r="CK9" s="848"/>
      <c r="CL9" s="848"/>
      <c r="CM9" s="848"/>
      <c r="CN9" s="848"/>
      <c r="CO9" s="848"/>
      <c r="CP9" s="848"/>
      <c r="CQ9" s="848"/>
      <c r="CR9" s="848"/>
      <c r="CS9" s="848"/>
      <c r="CT9" s="847"/>
      <c r="CU9" s="851"/>
      <c r="CV9" s="848"/>
      <c r="CW9" s="848"/>
      <c r="CX9" s="848"/>
      <c r="CY9" s="848"/>
      <c r="CZ9" s="848"/>
      <c r="DA9" s="848"/>
      <c r="DB9" s="848"/>
      <c r="DC9" s="848"/>
      <c r="DD9" s="848"/>
      <c r="DE9" s="848"/>
      <c r="DF9" s="848"/>
      <c r="DG9" s="848"/>
      <c r="DH9" s="848"/>
      <c r="DI9" s="848"/>
      <c r="DJ9" s="848"/>
      <c r="DK9" s="847"/>
      <c r="DL9" s="851"/>
      <c r="DM9" s="848"/>
      <c r="DN9" s="848"/>
      <c r="DO9" s="847"/>
      <c r="DP9" s="848"/>
      <c r="DQ9" s="848"/>
      <c r="DR9" s="848"/>
      <c r="DS9" s="848"/>
      <c r="DT9" s="848"/>
      <c r="DU9" s="848"/>
      <c r="DV9" s="848"/>
      <c r="DW9" s="847"/>
      <c r="DX9" s="848"/>
      <c r="DY9" s="813"/>
      <c r="DZ9" s="849"/>
      <c r="EA9" s="849"/>
      <c r="EB9" s="849"/>
      <c r="EC9" s="849"/>
      <c r="ED9" s="849"/>
    </row>
    <row r="10" spans="1:134" ht="12.75" customHeight="1">
      <c r="A10" s="855" t="s">
        <v>294</v>
      </c>
      <c r="B10" s="647"/>
      <c r="C10" s="647"/>
      <c r="D10" s="647"/>
      <c r="E10" s="647"/>
      <c r="F10" s="647"/>
      <c r="G10" s="647"/>
      <c r="H10" s="647"/>
      <c r="I10" s="647"/>
      <c r="J10" s="647"/>
      <c r="K10" s="647"/>
      <c r="L10" s="647"/>
      <c r="M10" s="647"/>
      <c r="N10" s="647"/>
      <c r="O10" s="647"/>
      <c r="P10" s="647"/>
      <c r="Q10" s="647"/>
      <c r="R10" s="647"/>
      <c r="S10" s="850"/>
      <c r="T10" s="647"/>
      <c r="U10" s="647"/>
      <c r="V10" s="647"/>
      <c r="W10" s="647"/>
      <c r="X10" s="647"/>
      <c r="Y10" s="647"/>
      <c r="Z10" s="647"/>
      <c r="AA10" s="647"/>
      <c r="AB10" s="647"/>
      <c r="AC10" s="647"/>
      <c r="AD10" s="647"/>
      <c r="AE10" s="647"/>
      <c r="AF10" s="647"/>
      <c r="AG10" s="647"/>
      <c r="AH10" s="647"/>
      <c r="AI10" s="647"/>
      <c r="AJ10" s="647"/>
      <c r="AK10" s="850"/>
      <c r="AL10" s="647"/>
      <c r="AM10" s="647"/>
      <c r="AN10" s="647"/>
      <c r="AO10" s="647"/>
      <c r="AP10" s="647"/>
      <c r="AQ10" s="647"/>
      <c r="AR10" s="647"/>
      <c r="AS10" s="647"/>
      <c r="AT10" s="647"/>
      <c r="AU10" s="647"/>
      <c r="AV10" s="647"/>
      <c r="AW10" s="647"/>
      <c r="AX10" s="647"/>
      <c r="AY10" s="647"/>
      <c r="AZ10" s="647"/>
      <c r="BA10" s="647"/>
      <c r="BB10" s="647"/>
      <c r="BC10" s="850"/>
      <c r="BD10" s="647"/>
      <c r="BE10" s="647"/>
      <c r="BF10" s="647"/>
      <c r="BG10" s="647"/>
      <c r="BH10" s="647"/>
      <c r="BI10" s="647"/>
      <c r="BJ10" s="647"/>
      <c r="BK10" s="647"/>
      <c r="BL10" s="647"/>
      <c r="BM10" s="647"/>
      <c r="BN10" s="647"/>
      <c r="BO10" s="647"/>
      <c r="BP10" s="647"/>
      <c r="BQ10" s="647"/>
      <c r="BR10" s="647"/>
      <c r="BS10" s="647"/>
      <c r="BT10" s="647"/>
      <c r="BU10" s="850"/>
      <c r="BV10" s="647"/>
      <c r="BW10" s="647"/>
      <c r="BX10" s="647"/>
      <c r="BY10" s="647"/>
      <c r="BZ10" s="856" t="str">
        <f>IF(DL10&lt;3,"",(SUM(B10:R10)-MIN(B10:R10)-MAX(B10:R10))/(DL10-2))</f>
        <v/>
      </c>
      <c r="CA10" s="856" t="str">
        <f>IF(DM10&lt;3,"",(SUM(T10:AJ10)-MIN(T10:AJ10)-MAX(T10:AJ10))/(DM10-2))</f>
        <v/>
      </c>
      <c r="CB10" s="856" t="str">
        <f>IF(DN10&lt;3,"",(SUM(AL10:BB10)-MIN(AL10:BB10)-MAX(AL10:BB10))/(DN10-2))</f>
        <v/>
      </c>
      <c r="CC10" s="857" t="str">
        <f>IF(DO10&lt;3,"",(SUM(BD10:BT10)-MIN(BD10:BT10)-MAX(BD10:BT10))/(DO10-2))</f>
        <v/>
      </c>
      <c r="CD10" s="50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0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1" t="str">
        <f t="shared" si="0"/>
        <v/>
      </c>
      <c r="CG10" s="81" t="str">
        <f t="shared" si="0"/>
        <v/>
      </c>
      <c r="CH10" s="81" t="str">
        <f t="shared" si="0"/>
        <v/>
      </c>
      <c r="CI10" s="81" t="str">
        <f t="shared" si="0"/>
        <v/>
      </c>
      <c r="CJ10" s="81" t="str">
        <f t="shared" si="0"/>
        <v/>
      </c>
      <c r="CK10" s="144" t="str">
        <f t="shared" si="0"/>
        <v/>
      </c>
      <c r="CL10" s="144" t="str">
        <f t="shared" si="0"/>
        <v/>
      </c>
      <c r="CM10" s="144" t="str">
        <f t="shared" si="0"/>
        <v/>
      </c>
      <c r="CN10" s="81" t="str">
        <f t="shared" si="0"/>
        <v/>
      </c>
      <c r="CO10" s="81" t="str">
        <f t="shared" si="0"/>
        <v/>
      </c>
      <c r="CP10" s="81" t="str">
        <f t="shared" si="0"/>
        <v/>
      </c>
      <c r="CQ10" s="81" t="str">
        <f t="shared" si="0"/>
        <v/>
      </c>
      <c r="CR10" s="81" t="str">
        <f t="shared" si="0"/>
        <v/>
      </c>
      <c r="CS10" s="80" t="str">
        <f t="shared" si="0"/>
        <v/>
      </c>
      <c r="CT10" s="504" t="str">
        <f t="shared" si="0"/>
        <v/>
      </c>
      <c r="CU10" s="53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3" t="str">
        <f t="shared" si="1"/>
        <v/>
      </c>
      <c r="CW10" s="534" t="str">
        <f t="shared" si="1"/>
        <v/>
      </c>
      <c r="CX10" s="534" t="str">
        <f t="shared" si="1"/>
        <v/>
      </c>
      <c r="CY10" s="534" t="str">
        <f t="shared" si="1"/>
        <v/>
      </c>
      <c r="CZ10" s="534" t="str">
        <f t="shared" si="1"/>
        <v/>
      </c>
      <c r="DA10" s="534" t="str">
        <f t="shared" si="1"/>
        <v/>
      </c>
      <c r="DB10" s="535" t="str">
        <f t="shared" si="1"/>
        <v/>
      </c>
      <c r="DC10" s="535" t="str">
        <f t="shared" si="1"/>
        <v/>
      </c>
      <c r="DD10" s="535" t="str">
        <f t="shared" si="1"/>
        <v/>
      </c>
      <c r="DE10" s="534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4" t="str">
        <f t="shared" si="2"/>
        <v/>
      </c>
      <c r="DG10" s="534" t="str">
        <f t="shared" si="2"/>
        <v/>
      </c>
      <c r="DH10" s="534" t="str">
        <f t="shared" si="2"/>
        <v/>
      </c>
      <c r="DI10" s="534" t="str">
        <f t="shared" si="2"/>
        <v/>
      </c>
      <c r="DJ10" s="533" t="str">
        <f t="shared" si="2"/>
        <v/>
      </c>
      <c r="DK10" s="532" t="str">
        <f t="shared" si="2"/>
        <v/>
      </c>
      <c r="DL10" s="858">
        <f>COUNT(B10:R10)</f>
        <v>0</v>
      </c>
      <c r="DM10" s="813">
        <f>COUNT(T10:AJ10)</f>
        <v>0</v>
      </c>
      <c r="DN10" s="813">
        <f>COUNT(AL10:BB10)</f>
        <v>0</v>
      </c>
      <c r="DO10" s="814">
        <f>COUNT(BD10:BT10)</f>
        <v>0</v>
      </c>
      <c r="DP10" s="849"/>
      <c r="DQ10" s="859"/>
      <c r="DR10" s="859"/>
      <c r="DS10" s="859"/>
      <c r="DT10" s="859"/>
      <c r="DU10" s="859"/>
      <c r="DV10" s="859"/>
      <c r="DW10" s="860"/>
      <c r="DX10" s="859"/>
      <c r="DY10" s="813"/>
      <c r="DZ10" s="849"/>
      <c r="EA10" s="849"/>
      <c r="EB10" s="849"/>
      <c r="EC10" s="849"/>
      <c r="ED10" s="849"/>
    </row>
    <row r="11" spans="1:134" ht="12.75" customHeight="1">
      <c r="A11" s="855" t="s">
        <v>295</v>
      </c>
      <c r="B11" s="281"/>
      <c r="C11" s="281"/>
      <c r="D11" s="281"/>
      <c r="E11" s="281"/>
      <c r="F11" s="281"/>
      <c r="G11" s="281"/>
      <c r="H11" s="281"/>
      <c r="I11" s="281"/>
      <c r="J11" s="281"/>
      <c r="K11" s="281"/>
      <c r="L11" s="281"/>
      <c r="M11" s="281"/>
      <c r="N11" s="281"/>
      <c r="O11" s="281"/>
      <c r="P11" s="281"/>
      <c r="Q11" s="281"/>
      <c r="R11" s="281"/>
      <c r="S11" s="850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850"/>
      <c r="AL11" s="281"/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850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850"/>
      <c r="BV11" s="281"/>
      <c r="BW11" s="281"/>
      <c r="BX11" s="281"/>
      <c r="BY11" s="281"/>
      <c r="BZ11" s="856" t="str">
        <f>IF(DL11&lt;3,"",(SUM(B11:R11)-MIN(B11:R11)-MAX(B11:R11))/(DL11-2))</f>
        <v/>
      </c>
      <c r="CA11" s="856" t="str">
        <f>IF(DM11&lt;3,"",(SUM(T11:AJ11)-MIN(T11:AJ11)-MAX(T11:AJ11))/(DM11-2))</f>
        <v/>
      </c>
      <c r="CB11" s="856" t="str">
        <f>IF(DN11&lt;3,"",(SUM(AL11:BB11)-MIN(AL11:BB11)-MAX(AL11:BB11))/(DN11-2))</f>
        <v/>
      </c>
      <c r="CC11" s="857" t="str">
        <f>IF(DO11&lt;3,"",(SUM(BD11:BT11)-MIN(BD11:BT11)-MAX(BD11:BT11))/(DO11-2))</f>
        <v/>
      </c>
      <c r="CD11" s="50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0" t="str">
        <f t="shared" si="0"/>
        <v/>
      </c>
      <c r="CF11" s="81" t="str">
        <f t="shared" si="0"/>
        <v/>
      </c>
      <c r="CG11" s="81" t="str">
        <f t="shared" si="0"/>
        <v/>
      </c>
      <c r="CH11" s="81" t="str">
        <f t="shared" si="0"/>
        <v/>
      </c>
      <c r="CI11" s="81" t="str">
        <f t="shared" si="0"/>
        <v/>
      </c>
      <c r="CJ11" s="81" t="str">
        <f t="shared" si="0"/>
        <v/>
      </c>
      <c r="CK11" s="144" t="str">
        <f t="shared" si="0"/>
        <v/>
      </c>
      <c r="CL11" s="144" t="str">
        <f t="shared" si="0"/>
        <v/>
      </c>
      <c r="CM11" s="144" t="str">
        <f t="shared" si="0"/>
        <v/>
      </c>
      <c r="CN11" s="81" t="str">
        <f t="shared" si="0"/>
        <v/>
      </c>
      <c r="CO11" s="81" t="str">
        <f t="shared" si="0"/>
        <v/>
      </c>
      <c r="CP11" s="81" t="str">
        <f t="shared" si="0"/>
        <v/>
      </c>
      <c r="CQ11" s="81" t="str">
        <f t="shared" si="0"/>
        <v/>
      </c>
      <c r="CR11" s="81" t="str">
        <f t="shared" si="0"/>
        <v/>
      </c>
      <c r="CS11" s="80" t="str">
        <f t="shared" si="0"/>
        <v/>
      </c>
      <c r="CT11" s="504" t="str">
        <f t="shared" si="0"/>
        <v/>
      </c>
      <c r="CU11" s="532" t="str">
        <f t="shared" si="1"/>
        <v/>
      </c>
      <c r="CV11" s="533" t="str">
        <f t="shared" si="1"/>
        <v/>
      </c>
      <c r="CW11" s="534" t="str">
        <f t="shared" si="1"/>
        <v/>
      </c>
      <c r="CX11" s="534" t="str">
        <f t="shared" si="1"/>
        <v/>
      </c>
      <c r="CY11" s="534" t="str">
        <f t="shared" si="1"/>
        <v/>
      </c>
      <c r="CZ11" s="534" t="str">
        <f t="shared" si="1"/>
        <v/>
      </c>
      <c r="DA11" s="534" t="str">
        <f t="shared" si="1"/>
        <v/>
      </c>
      <c r="DB11" s="535" t="str">
        <f t="shared" si="1"/>
        <v/>
      </c>
      <c r="DC11" s="535" t="str">
        <f t="shared" si="1"/>
        <v/>
      </c>
      <c r="DD11" s="535" t="str">
        <f t="shared" si="1"/>
        <v/>
      </c>
      <c r="DE11" s="534" t="str">
        <f t="shared" si="2"/>
        <v/>
      </c>
      <c r="DF11" s="534" t="str">
        <f t="shared" si="2"/>
        <v/>
      </c>
      <c r="DG11" s="534" t="str">
        <f t="shared" si="2"/>
        <v/>
      </c>
      <c r="DH11" s="534" t="str">
        <f t="shared" si="2"/>
        <v/>
      </c>
      <c r="DI11" s="534" t="str">
        <f t="shared" si="2"/>
        <v/>
      </c>
      <c r="DJ11" s="533" t="str">
        <f t="shared" si="2"/>
        <v/>
      </c>
      <c r="DK11" s="532" t="str">
        <f t="shared" si="2"/>
        <v/>
      </c>
      <c r="DL11" s="858">
        <f>COUNT(B11:R11)</f>
        <v>0</v>
      </c>
      <c r="DM11" s="813">
        <f>COUNT(T11:AJ11)</f>
        <v>0</v>
      </c>
      <c r="DN11" s="813">
        <f>COUNT(AL11:BB11)</f>
        <v>0</v>
      </c>
      <c r="DO11" s="814">
        <f>COUNT(BD11:BT11)</f>
        <v>0</v>
      </c>
      <c r="DP11" s="849"/>
      <c r="DQ11" s="859"/>
      <c r="DR11" s="859"/>
      <c r="DS11" s="859"/>
      <c r="DT11" s="859"/>
      <c r="DU11" s="859"/>
      <c r="DV11" s="859"/>
      <c r="DW11" s="860"/>
      <c r="DX11" s="859"/>
      <c r="DY11" s="813"/>
      <c r="DZ11" s="849"/>
      <c r="EA11" s="849"/>
    </row>
    <row r="12" spans="1:134" ht="12.75" customHeight="1">
      <c r="A12" s="855" t="s">
        <v>280</v>
      </c>
      <c r="B12" s="281"/>
      <c r="C12" s="281"/>
      <c r="D12" s="281"/>
      <c r="E12" s="281"/>
      <c r="F12" s="281"/>
      <c r="G12" s="281"/>
      <c r="H12" s="281"/>
      <c r="I12" s="281"/>
      <c r="J12" s="281"/>
      <c r="K12" s="281"/>
      <c r="L12" s="281"/>
      <c r="M12" s="281"/>
      <c r="N12" s="281"/>
      <c r="O12" s="281"/>
      <c r="P12" s="281"/>
      <c r="Q12" s="281"/>
      <c r="R12" s="281"/>
      <c r="S12" s="850"/>
      <c r="T12" s="281"/>
      <c r="U12" s="281"/>
      <c r="V12" s="281"/>
      <c r="W12" s="281"/>
      <c r="X12" s="281"/>
      <c r="Y12" s="281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850"/>
      <c r="AL12" s="281"/>
      <c r="AM12" s="281"/>
      <c r="AN12" s="281"/>
      <c r="AO12" s="281"/>
      <c r="AP12" s="281"/>
      <c r="AQ12" s="281"/>
      <c r="AR12" s="281"/>
      <c r="AS12" s="281"/>
      <c r="AT12" s="281"/>
      <c r="AU12" s="281"/>
      <c r="AV12" s="281"/>
      <c r="AW12" s="281"/>
      <c r="AX12" s="281"/>
      <c r="AY12" s="281"/>
      <c r="AZ12" s="281"/>
      <c r="BA12" s="281"/>
      <c r="BB12" s="281"/>
      <c r="BC12" s="850"/>
      <c r="BD12" s="281"/>
      <c r="BE12" s="281"/>
      <c r="BF12" s="281"/>
      <c r="BG12" s="281"/>
      <c r="BH12" s="281"/>
      <c r="BI12" s="281"/>
      <c r="BJ12" s="281"/>
      <c r="BK12" s="281"/>
      <c r="BL12" s="281"/>
      <c r="BM12" s="281"/>
      <c r="BN12" s="281"/>
      <c r="BO12" s="281"/>
      <c r="BP12" s="281"/>
      <c r="BQ12" s="281"/>
      <c r="BR12" s="281"/>
      <c r="BS12" s="281"/>
      <c r="BT12" s="281"/>
      <c r="BU12" s="850"/>
      <c r="BV12" s="281"/>
      <c r="BW12" s="281"/>
      <c r="BX12" s="281"/>
      <c r="BY12" s="281"/>
      <c r="BZ12" s="856" t="str">
        <f>IF(DL12&lt;3,"",(SUM(B12:R12)-MIN(B12:R12)-MAX(B12:R12))/(DL12-2))</f>
        <v/>
      </c>
      <c r="CA12" s="856" t="str">
        <f>IF(DM12&lt;3,"",(SUM(T12:AJ12)-MIN(T12:AJ12)-MAX(T12:AJ12))/(DM12-2))</f>
        <v/>
      </c>
      <c r="CB12" s="856" t="str">
        <f>IF(DN12&lt;3,"",(SUM(AL12:BB12)-MIN(AL12:BB12)-MAX(AL12:BB12))/(DN12-2))</f>
        <v/>
      </c>
      <c r="CC12" s="857" t="str">
        <f>IF(DO12&lt;3,"",(SUM(BD12:BT12)-MIN(BD12:BT12)-MAX(BD12:BT12))/(DO12-2))</f>
        <v/>
      </c>
      <c r="CD12" s="50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0" t="str">
        <f t="shared" si="0"/>
        <v/>
      </c>
      <c r="CF12" s="81" t="str">
        <f t="shared" si="0"/>
        <v/>
      </c>
      <c r="CG12" s="81" t="str">
        <f t="shared" si="0"/>
        <v/>
      </c>
      <c r="CH12" s="81" t="str">
        <f t="shared" si="0"/>
        <v/>
      </c>
      <c r="CI12" s="81" t="str">
        <f t="shared" si="0"/>
        <v/>
      </c>
      <c r="CJ12" s="81" t="str">
        <f t="shared" si="0"/>
        <v/>
      </c>
      <c r="CK12" s="144" t="str">
        <f t="shared" si="0"/>
        <v/>
      </c>
      <c r="CL12" s="144" t="str">
        <f t="shared" si="0"/>
        <v/>
      </c>
      <c r="CM12" s="144" t="str">
        <f t="shared" si="0"/>
        <v/>
      </c>
      <c r="CN12" s="81" t="str">
        <f t="shared" si="0"/>
        <v/>
      </c>
      <c r="CO12" s="81" t="str">
        <f t="shared" si="0"/>
        <v/>
      </c>
      <c r="CP12" s="81" t="str">
        <f t="shared" si="0"/>
        <v/>
      </c>
      <c r="CQ12" s="81" t="str">
        <f t="shared" si="0"/>
        <v/>
      </c>
      <c r="CR12" s="81" t="str">
        <f t="shared" si="0"/>
        <v/>
      </c>
      <c r="CS12" s="80" t="str">
        <f t="shared" si="0"/>
        <v/>
      </c>
      <c r="CT12" s="504" t="str">
        <f t="shared" si="0"/>
        <v/>
      </c>
      <c r="CU12" s="532" t="str">
        <f t="shared" si="1"/>
        <v/>
      </c>
      <c r="CV12" s="533" t="str">
        <f t="shared" si="1"/>
        <v/>
      </c>
      <c r="CW12" s="534" t="str">
        <f t="shared" si="1"/>
        <v/>
      </c>
      <c r="CX12" s="534" t="str">
        <f t="shared" si="1"/>
        <v/>
      </c>
      <c r="CY12" s="534" t="str">
        <f t="shared" si="1"/>
        <v/>
      </c>
      <c r="CZ12" s="534" t="str">
        <f t="shared" si="1"/>
        <v/>
      </c>
      <c r="DA12" s="534" t="str">
        <f t="shared" si="1"/>
        <v/>
      </c>
      <c r="DB12" s="535" t="str">
        <f t="shared" si="1"/>
        <v/>
      </c>
      <c r="DC12" s="535" t="str">
        <f t="shared" si="1"/>
        <v/>
      </c>
      <c r="DD12" s="535" t="str">
        <f t="shared" si="1"/>
        <v/>
      </c>
      <c r="DE12" s="534" t="str">
        <f t="shared" si="2"/>
        <v/>
      </c>
      <c r="DF12" s="534" t="str">
        <f t="shared" si="2"/>
        <v/>
      </c>
      <c r="DG12" s="534" t="str">
        <f t="shared" si="2"/>
        <v/>
      </c>
      <c r="DH12" s="534" t="str">
        <f t="shared" si="2"/>
        <v/>
      </c>
      <c r="DI12" s="534" t="str">
        <f t="shared" si="2"/>
        <v/>
      </c>
      <c r="DJ12" s="533" t="str">
        <f t="shared" si="2"/>
        <v/>
      </c>
      <c r="DK12" s="532" t="str">
        <f t="shared" si="2"/>
        <v/>
      </c>
      <c r="DL12" s="858">
        <f>COUNT(B12:R12)</f>
        <v>0</v>
      </c>
      <c r="DM12" s="813">
        <f>COUNT(T12:AJ12)</f>
        <v>0</v>
      </c>
      <c r="DN12" s="813">
        <f>COUNT(AL12:BB12)</f>
        <v>0</v>
      </c>
      <c r="DO12" s="814">
        <f>COUNT(BD12:BT12)</f>
        <v>0</v>
      </c>
      <c r="DP12" s="849"/>
      <c r="DQ12" s="859"/>
      <c r="DR12" s="859"/>
      <c r="DS12" s="859"/>
      <c r="DT12" s="859"/>
      <c r="DU12" s="859"/>
      <c r="DV12" s="859"/>
      <c r="DW12" s="860"/>
      <c r="DX12" s="859"/>
      <c r="DY12" s="813"/>
      <c r="DZ12" s="849"/>
      <c r="EA12" s="849"/>
    </row>
    <row r="13" spans="1:134" ht="12.75" customHeight="1">
      <c r="A13" s="855" t="s">
        <v>311</v>
      </c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1"/>
      <c r="M13" s="281"/>
      <c r="N13" s="281"/>
      <c r="O13" s="281"/>
      <c r="P13" s="281"/>
      <c r="Q13" s="281"/>
      <c r="R13" s="281"/>
      <c r="S13" s="850"/>
      <c r="T13" s="281"/>
      <c r="U13" s="281"/>
      <c r="V13" s="281"/>
      <c r="W13" s="281"/>
      <c r="X13" s="281"/>
      <c r="Y13" s="281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850"/>
      <c r="AL13" s="281"/>
      <c r="AM13" s="281"/>
      <c r="AN13" s="281"/>
      <c r="AO13" s="281"/>
      <c r="AP13" s="281"/>
      <c r="AQ13" s="281"/>
      <c r="AR13" s="281"/>
      <c r="AS13" s="281"/>
      <c r="AT13" s="281"/>
      <c r="AU13" s="281"/>
      <c r="AV13" s="281"/>
      <c r="AW13" s="281"/>
      <c r="AX13" s="281"/>
      <c r="AY13" s="281"/>
      <c r="AZ13" s="281"/>
      <c r="BA13" s="281"/>
      <c r="BB13" s="281"/>
      <c r="BC13" s="850"/>
      <c r="BD13" s="281"/>
      <c r="BE13" s="281"/>
      <c r="BF13" s="281"/>
      <c r="BG13" s="281"/>
      <c r="BH13" s="281"/>
      <c r="BI13" s="281"/>
      <c r="BJ13" s="281"/>
      <c r="BK13" s="281"/>
      <c r="BL13" s="281"/>
      <c r="BM13" s="281"/>
      <c r="BN13" s="281"/>
      <c r="BO13" s="281"/>
      <c r="BP13" s="281"/>
      <c r="BQ13" s="281"/>
      <c r="BR13" s="281"/>
      <c r="BS13" s="281"/>
      <c r="BT13" s="281"/>
      <c r="BU13" s="850"/>
      <c r="BV13" s="281"/>
      <c r="BW13" s="281"/>
      <c r="BX13" s="281"/>
      <c r="BY13" s="281"/>
      <c r="BZ13" s="856" t="str">
        <f>IF(DL13&lt;3,"",(SUM(B13:R13)-MIN(B13:R13)-MAX(B13:R13))/(DL13-2))</f>
        <v/>
      </c>
      <c r="CA13" s="856" t="str">
        <f>IF(DM13&lt;3,"",(SUM(T13:AJ13)-MIN(T13:AJ13)-MAX(T13:AJ13))/(DM13-2))</f>
        <v/>
      </c>
      <c r="CB13" s="856" t="str">
        <f>IF(DN13&lt;3,"",(SUM(AL13:BB13)-MIN(AL13:BB13)-MAX(AL13:BB13))/(DN13-2))</f>
        <v/>
      </c>
      <c r="CC13" s="857" t="str">
        <f>IF(DO13&lt;3,"",(SUM(BD13:BT13)-MIN(BD13:BT13)-MAX(BD13:BT13))/(DO13-2))</f>
        <v/>
      </c>
      <c r="CD13" s="50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0" t="str">
        <f t="shared" si="0"/>
        <v/>
      </c>
      <c r="CF13" s="81" t="str">
        <f t="shared" si="0"/>
        <v/>
      </c>
      <c r="CG13" s="81" t="str">
        <f t="shared" si="0"/>
        <v/>
      </c>
      <c r="CH13" s="81" t="str">
        <f t="shared" si="0"/>
        <v/>
      </c>
      <c r="CI13" s="81" t="str">
        <f t="shared" si="0"/>
        <v/>
      </c>
      <c r="CJ13" s="81" t="str">
        <f t="shared" si="0"/>
        <v/>
      </c>
      <c r="CK13" s="144" t="str">
        <f t="shared" si="0"/>
        <v/>
      </c>
      <c r="CL13" s="144" t="str">
        <f t="shared" si="0"/>
        <v/>
      </c>
      <c r="CM13" s="144" t="str">
        <f t="shared" si="0"/>
        <v/>
      </c>
      <c r="CN13" s="81" t="str">
        <f t="shared" si="0"/>
        <v/>
      </c>
      <c r="CO13" s="81" t="str">
        <f t="shared" si="0"/>
        <v/>
      </c>
      <c r="CP13" s="81" t="str">
        <f t="shared" si="0"/>
        <v/>
      </c>
      <c r="CQ13" s="81" t="str">
        <f t="shared" si="0"/>
        <v/>
      </c>
      <c r="CR13" s="81" t="str">
        <f t="shared" si="0"/>
        <v/>
      </c>
      <c r="CS13" s="80" t="str">
        <f t="shared" si="0"/>
        <v/>
      </c>
      <c r="CT13" s="504" t="str">
        <f t="shared" si="0"/>
        <v/>
      </c>
      <c r="CU13" s="532" t="str">
        <f t="shared" si="1"/>
        <v/>
      </c>
      <c r="CV13" s="533" t="str">
        <f t="shared" si="1"/>
        <v/>
      </c>
      <c r="CW13" s="534" t="str">
        <f t="shared" si="1"/>
        <v/>
      </c>
      <c r="CX13" s="534" t="str">
        <f t="shared" si="1"/>
        <v/>
      </c>
      <c r="CY13" s="534" t="str">
        <f t="shared" si="1"/>
        <v/>
      </c>
      <c r="CZ13" s="534" t="str">
        <f t="shared" si="1"/>
        <v/>
      </c>
      <c r="DA13" s="534" t="str">
        <f t="shared" si="1"/>
        <v/>
      </c>
      <c r="DB13" s="535" t="str">
        <f t="shared" si="1"/>
        <v/>
      </c>
      <c r="DC13" s="535" t="str">
        <f t="shared" si="1"/>
        <v/>
      </c>
      <c r="DD13" s="535" t="str">
        <f t="shared" si="1"/>
        <v/>
      </c>
      <c r="DE13" s="534" t="str">
        <f t="shared" si="2"/>
        <v/>
      </c>
      <c r="DF13" s="534" t="str">
        <f t="shared" si="2"/>
        <v/>
      </c>
      <c r="DG13" s="534" t="str">
        <f t="shared" si="2"/>
        <v/>
      </c>
      <c r="DH13" s="534" t="str">
        <f t="shared" si="2"/>
        <v/>
      </c>
      <c r="DI13" s="534" t="str">
        <f t="shared" si="2"/>
        <v/>
      </c>
      <c r="DJ13" s="533" t="str">
        <f t="shared" si="2"/>
        <v/>
      </c>
      <c r="DK13" s="532" t="str">
        <f t="shared" si="2"/>
        <v/>
      </c>
      <c r="DL13" s="858">
        <f>COUNT(B13:R13)</f>
        <v>0</v>
      </c>
      <c r="DM13" s="813">
        <f>COUNT(T13:AJ13)</f>
        <v>0</v>
      </c>
      <c r="DN13" s="813">
        <f>COUNT(AL13:BB13)</f>
        <v>0</v>
      </c>
      <c r="DO13" s="814">
        <f>COUNT(BD13:BT13)</f>
        <v>0</v>
      </c>
      <c r="DP13" s="849"/>
      <c r="DQ13" s="859"/>
      <c r="DR13" s="859"/>
      <c r="DS13" s="859"/>
      <c r="DT13" s="859"/>
      <c r="DU13" s="859"/>
      <c r="DV13" s="859"/>
      <c r="DW13" s="860"/>
      <c r="DX13" s="859"/>
      <c r="DY13" s="813"/>
      <c r="DZ13" s="849"/>
      <c r="EA13" s="849"/>
    </row>
    <row r="14" spans="1:134" ht="12.75" customHeight="1">
      <c r="A14" s="861" t="s">
        <v>312</v>
      </c>
      <c r="B14" s="862" t="str">
        <f t="shared" ref="B14:R14" si="3">IF(B11="","",B10*B11*B12*B13)</f>
        <v/>
      </c>
      <c r="C14" s="862" t="str">
        <f t="shared" si="3"/>
        <v/>
      </c>
      <c r="D14" s="862" t="str">
        <f t="shared" si="3"/>
        <v/>
      </c>
      <c r="E14" s="862" t="str">
        <f t="shared" si="3"/>
        <v/>
      </c>
      <c r="F14" s="862" t="str">
        <f t="shared" si="3"/>
        <v/>
      </c>
      <c r="G14" s="862" t="str">
        <f t="shared" si="3"/>
        <v/>
      </c>
      <c r="H14" s="862" t="str">
        <f t="shared" si="3"/>
        <v/>
      </c>
      <c r="I14" s="862" t="str">
        <f t="shared" si="3"/>
        <v/>
      </c>
      <c r="J14" s="862" t="str">
        <f t="shared" si="3"/>
        <v/>
      </c>
      <c r="K14" s="862" t="str">
        <f t="shared" si="3"/>
        <v/>
      </c>
      <c r="L14" s="862" t="str">
        <f t="shared" si="3"/>
        <v/>
      </c>
      <c r="M14" s="862" t="str">
        <f t="shared" si="3"/>
        <v/>
      </c>
      <c r="N14" s="862" t="str">
        <f t="shared" si="3"/>
        <v/>
      </c>
      <c r="O14" s="862" t="str">
        <f t="shared" si="3"/>
        <v/>
      </c>
      <c r="P14" s="862" t="str">
        <f t="shared" si="3"/>
        <v/>
      </c>
      <c r="Q14" s="862" t="str">
        <f t="shared" si="3"/>
        <v/>
      </c>
      <c r="R14" s="862" t="str">
        <f t="shared" si="3"/>
        <v/>
      </c>
      <c r="S14" s="850"/>
      <c r="T14" s="862" t="str">
        <f t="shared" ref="T14:AJ14" si="4">IF(T11="","",T10*T11*T12*T13)</f>
        <v/>
      </c>
      <c r="U14" s="862" t="str">
        <f t="shared" si="4"/>
        <v/>
      </c>
      <c r="V14" s="862" t="str">
        <f t="shared" si="4"/>
        <v/>
      </c>
      <c r="W14" s="862" t="str">
        <f t="shared" si="4"/>
        <v/>
      </c>
      <c r="X14" s="862" t="str">
        <f t="shared" si="4"/>
        <v/>
      </c>
      <c r="Y14" s="862" t="str">
        <f t="shared" si="4"/>
        <v/>
      </c>
      <c r="Z14" s="862" t="str">
        <f t="shared" si="4"/>
        <v/>
      </c>
      <c r="AA14" s="862" t="str">
        <f t="shared" si="4"/>
        <v/>
      </c>
      <c r="AB14" s="862" t="str">
        <f t="shared" si="4"/>
        <v/>
      </c>
      <c r="AC14" s="862" t="str">
        <f t="shared" si="4"/>
        <v/>
      </c>
      <c r="AD14" s="862" t="str">
        <f t="shared" si="4"/>
        <v/>
      </c>
      <c r="AE14" s="862" t="str">
        <f t="shared" si="4"/>
        <v/>
      </c>
      <c r="AF14" s="862" t="str">
        <f t="shared" si="4"/>
        <v/>
      </c>
      <c r="AG14" s="862" t="str">
        <f t="shared" si="4"/>
        <v/>
      </c>
      <c r="AH14" s="862" t="str">
        <f t="shared" si="4"/>
        <v/>
      </c>
      <c r="AI14" s="862" t="str">
        <f t="shared" si="4"/>
        <v/>
      </c>
      <c r="AJ14" s="862" t="str">
        <f t="shared" si="4"/>
        <v/>
      </c>
      <c r="AK14" s="850"/>
      <c r="AL14" s="862" t="str">
        <f t="shared" ref="AL14:BB14" si="5">IF(AL11="","",AL10*AL11*AL12*AL13)</f>
        <v/>
      </c>
      <c r="AM14" s="862" t="str">
        <f t="shared" si="5"/>
        <v/>
      </c>
      <c r="AN14" s="862" t="str">
        <f t="shared" si="5"/>
        <v/>
      </c>
      <c r="AO14" s="862" t="str">
        <f t="shared" si="5"/>
        <v/>
      </c>
      <c r="AP14" s="862" t="str">
        <f t="shared" si="5"/>
        <v/>
      </c>
      <c r="AQ14" s="862" t="str">
        <f t="shared" si="5"/>
        <v/>
      </c>
      <c r="AR14" s="862" t="str">
        <f t="shared" si="5"/>
        <v/>
      </c>
      <c r="AS14" s="862" t="str">
        <f t="shared" si="5"/>
        <v/>
      </c>
      <c r="AT14" s="862" t="str">
        <f t="shared" si="5"/>
        <v/>
      </c>
      <c r="AU14" s="862" t="str">
        <f t="shared" si="5"/>
        <v/>
      </c>
      <c r="AV14" s="862" t="str">
        <f t="shared" si="5"/>
        <v/>
      </c>
      <c r="AW14" s="862" t="str">
        <f t="shared" si="5"/>
        <v/>
      </c>
      <c r="AX14" s="862" t="str">
        <f t="shared" si="5"/>
        <v/>
      </c>
      <c r="AY14" s="862" t="str">
        <f t="shared" si="5"/>
        <v/>
      </c>
      <c r="AZ14" s="862" t="str">
        <f t="shared" si="5"/>
        <v/>
      </c>
      <c r="BA14" s="862" t="str">
        <f t="shared" si="5"/>
        <v/>
      </c>
      <c r="BB14" s="862" t="str">
        <f t="shared" si="5"/>
        <v/>
      </c>
      <c r="BC14" s="850"/>
      <c r="BD14" s="862" t="str">
        <f t="shared" ref="BD14:BT14" si="6">IF(BD11="","",BD10*BD11*BD12*BD13)</f>
        <v/>
      </c>
      <c r="BE14" s="862" t="str">
        <f t="shared" si="6"/>
        <v/>
      </c>
      <c r="BF14" s="862" t="str">
        <f t="shared" si="6"/>
        <v/>
      </c>
      <c r="BG14" s="862" t="str">
        <f t="shared" si="6"/>
        <v/>
      </c>
      <c r="BH14" s="862" t="str">
        <f t="shared" si="6"/>
        <v/>
      </c>
      <c r="BI14" s="862" t="str">
        <f t="shared" si="6"/>
        <v/>
      </c>
      <c r="BJ14" s="862" t="str">
        <f t="shared" si="6"/>
        <v/>
      </c>
      <c r="BK14" s="862" t="str">
        <f t="shared" si="6"/>
        <v/>
      </c>
      <c r="BL14" s="862" t="str">
        <f t="shared" si="6"/>
        <v/>
      </c>
      <c r="BM14" s="862" t="str">
        <f t="shared" si="6"/>
        <v/>
      </c>
      <c r="BN14" s="862" t="str">
        <f t="shared" si="6"/>
        <v/>
      </c>
      <c r="BO14" s="862" t="str">
        <f t="shared" si="6"/>
        <v/>
      </c>
      <c r="BP14" s="862" t="str">
        <f t="shared" si="6"/>
        <v/>
      </c>
      <c r="BQ14" s="862" t="str">
        <f t="shared" si="6"/>
        <v/>
      </c>
      <c r="BR14" s="862" t="str">
        <f t="shared" si="6"/>
        <v/>
      </c>
      <c r="BS14" s="862" t="str">
        <f t="shared" si="6"/>
        <v/>
      </c>
      <c r="BT14" s="862" t="str">
        <f t="shared" si="6"/>
        <v/>
      </c>
      <c r="BU14" s="850"/>
      <c r="BV14" s="862" t="str">
        <f>IF(BV11="","",BV10*BV11*BV12*BV13)</f>
        <v/>
      </c>
      <c r="BW14" s="862" t="str">
        <f>IF(BW11="","",BW10*BW11*BW12*BW13)</f>
        <v/>
      </c>
      <c r="BX14" s="862" t="str">
        <f>IF(BX11="","",BX10*BX11*BX12*BX13)</f>
        <v/>
      </c>
      <c r="BY14" s="735" t="str">
        <f>IF(BY11="","",BY10*BY11*BY12*BY13)</f>
        <v/>
      </c>
      <c r="BZ14" s="856" t="str">
        <f>IF(DL14&lt;3,"",(SUM(B14:R14)-MIN(B14:R14)-MAX(B14:R14))/(DL14-2))</f>
        <v/>
      </c>
      <c r="CA14" s="856" t="str">
        <f>IF(DM14&lt;3,"",(SUM(T14:AJ14)-MIN(T14:AJ14)-MAX(T14:AJ14))/(DM14-2))</f>
        <v/>
      </c>
      <c r="CB14" s="856" t="str">
        <f>IF(DN14&lt;3,"",(SUM(AL14:BB14)-MIN(AL14:BB14)-MAX(AL14:BB14))/(DN14-2))</f>
        <v/>
      </c>
      <c r="CC14" s="857" t="str">
        <f>IF(DO14&lt;3,"",(SUM(BD14:BT14)-MIN(BD14:BT14)-MAX(BD14:BT14))/(DO14-2))</f>
        <v/>
      </c>
      <c r="CD14" s="50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0" t="str">
        <f t="shared" si="0"/>
        <v/>
      </c>
      <c r="CF14" s="81" t="str">
        <f t="shared" si="0"/>
        <v/>
      </c>
      <c r="CG14" s="81" t="str">
        <f t="shared" si="0"/>
        <v/>
      </c>
      <c r="CH14" s="81" t="str">
        <f t="shared" si="0"/>
        <v/>
      </c>
      <c r="CI14" s="81" t="str">
        <f t="shared" si="0"/>
        <v/>
      </c>
      <c r="CJ14" s="81" t="str">
        <f t="shared" si="0"/>
        <v/>
      </c>
      <c r="CK14" s="144" t="str">
        <f t="shared" si="0"/>
        <v/>
      </c>
      <c r="CL14" s="144" t="str">
        <f t="shared" si="0"/>
        <v/>
      </c>
      <c r="CM14" s="144" t="str">
        <f t="shared" si="0"/>
        <v/>
      </c>
      <c r="CN14" s="81" t="str">
        <f t="shared" si="0"/>
        <v/>
      </c>
      <c r="CO14" s="81" t="str">
        <f t="shared" si="0"/>
        <v/>
      </c>
      <c r="CP14" s="81" t="str">
        <f t="shared" si="0"/>
        <v/>
      </c>
      <c r="CQ14" s="81" t="str">
        <f t="shared" si="0"/>
        <v/>
      </c>
      <c r="CR14" s="81" t="str">
        <f t="shared" si="0"/>
        <v/>
      </c>
      <c r="CS14" s="80" t="str">
        <f t="shared" si="0"/>
        <v/>
      </c>
      <c r="CT14" s="504" t="str">
        <f t="shared" si="0"/>
        <v/>
      </c>
      <c r="CU14" s="532" t="str">
        <f t="shared" si="1"/>
        <v/>
      </c>
      <c r="CV14" s="533" t="str">
        <f t="shared" si="1"/>
        <v/>
      </c>
      <c r="CW14" s="534" t="str">
        <f t="shared" si="1"/>
        <v/>
      </c>
      <c r="CX14" s="534" t="str">
        <f t="shared" si="1"/>
        <v/>
      </c>
      <c r="CY14" s="534" t="str">
        <f t="shared" si="1"/>
        <v/>
      </c>
      <c r="CZ14" s="534" t="str">
        <f t="shared" si="1"/>
        <v/>
      </c>
      <c r="DA14" s="534" t="str">
        <f t="shared" si="1"/>
        <v/>
      </c>
      <c r="DB14" s="535" t="str">
        <f t="shared" si="1"/>
        <v/>
      </c>
      <c r="DC14" s="535" t="str">
        <f t="shared" si="1"/>
        <v/>
      </c>
      <c r="DD14" s="535" t="str">
        <f t="shared" si="1"/>
        <v/>
      </c>
      <c r="DE14" s="534" t="str">
        <f t="shared" si="2"/>
        <v/>
      </c>
      <c r="DF14" s="534" t="str">
        <f t="shared" si="2"/>
        <v/>
      </c>
      <c r="DG14" s="534" t="str">
        <f t="shared" si="2"/>
        <v/>
      </c>
      <c r="DH14" s="534" t="str">
        <f t="shared" si="2"/>
        <v/>
      </c>
      <c r="DI14" s="534" t="str">
        <f t="shared" si="2"/>
        <v/>
      </c>
      <c r="DJ14" s="533" t="str">
        <f t="shared" si="2"/>
        <v/>
      </c>
      <c r="DK14" s="532" t="str">
        <f t="shared" si="2"/>
        <v/>
      </c>
      <c r="DL14" s="858">
        <f>COUNT(B14:R14)</f>
        <v>0</v>
      </c>
      <c r="DM14" s="813">
        <f>COUNT(T14:AJ14)</f>
        <v>0</v>
      </c>
      <c r="DN14" s="813">
        <f>COUNT(AL14:BB14)</f>
        <v>0</v>
      </c>
      <c r="DO14" s="814">
        <f>COUNT(BD14:BT14)</f>
        <v>0</v>
      </c>
      <c r="DP14" s="849"/>
      <c r="DQ14" s="859"/>
      <c r="DR14" s="859"/>
      <c r="DS14" s="859"/>
      <c r="DT14" s="859"/>
      <c r="DU14" s="859"/>
      <c r="DV14" s="859"/>
      <c r="DW14" s="860"/>
      <c r="DX14" s="859"/>
      <c r="DY14" s="813"/>
      <c r="DZ14" s="849"/>
      <c r="EA14" s="849"/>
    </row>
    <row r="15" spans="1:134" ht="12.75" customHeight="1">
      <c r="A15" s="854" t="s">
        <v>433</v>
      </c>
      <c r="B15" s="647"/>
      <c r="C15" s="647"/>
      <c r="D15" s="647"/>
      <c r="E15" s="647"/>
      <c r="F15" s="647"/>
      <c r="G15" s="647"/>
      <c r="H15" s="647"/>
      <c r="I15" s="647"/>
      <c r="J15" s="647"/>
      <c r="K15" s="647"/>
      <c r="L15" s="647"/>
      <c r="M15" s="647"/>
      <c r="N15" s="647"/>
      <c r="O15" s="647"/>
      <c r="P15" s="647"/>
      <c r="Q15" s="647"/>
      <c r="R15" s="647"/>
      <c r="S15" s="850"/>
      <c r="T15" s="647"/>
      <c r="U15" s="647"/>
      <c r="V15" s="647"/>
      <c r="W15" s="647"/>
      <c r="X15" s="647"/>
      <c r="Y15" s="647"/>
      <c r="Z15" s="647"/>
      <c r="AA15" s="647"/>
      <c r="AB15" s="647"/>
      <c r="AC15" s="647"/>
      <c r="AD15" s="647"/>
      <c r="AE15" s="647"/>
      <c r="AF15" s="647"/>
      <c r="AG15" s="647"/>
      <c r="AH15" s="647"/>
      <c r="AI15" s="647"/>
      <c r="AJ15" s="647"/>
      <c r="AK15" s="850"/>
      <c r="AL15" s="647"/>
      <c r="AM15" s="647"/>
      <c r="AN15" s="647"/>
      <c r="AO15" s="647"/>
      <c r="AP15" s="647"/>
      <c r="AQ15" s="647"/>
      <c r="AR15" s="647"/>
      <c r="AS15" s="647"/>
      <c r="AT15" s="647"/>
      <c r="AU15" s="647"/>
      <c r="AV15" s="647"/>
      <c r="AW15" s="647"/>
      <c r="AX15" s="647"/>
      <c r="AY15" s="647"/>
      <c r="AZ15" s="647"/>
      <c r="BA15" s="647"/>
      <c r="BB15" s="647"/>
      <c r="BC15" s="850"/>
      <c r="BD15" s="647"/>
      <c r="BE15" s="647"/>
      <c r="BF15" s="647"/>
      <c r="BG15" s="647"/>
      <c r="BH15" s="647"/>
      <c r="BI15" s="647"/>
      <c r="BJ15" s="647"/>
      <c r="BK15" s="647"/>
      <c r="BL15" s="647"/>
      <c r="BM15" s="647"/>
      <c r="BN15" s="647"/>
      <c r="BO15" s="647"/>
      <c r="BP15" s="647"/>
      <c r="BQ15" s="647"/>
      <c r="BR15" s="647"/>
      <c r="BS15" s="647"/>
      <c r="BT15" s="647"/>
      <c r="BU15" s="850"/>
      <c r="BV15" s="647"/>
      <c r="BW15" s="647"/>
      <c r="BX15" s="647"/>
      <c r="BY15" s="281"/>
      <c r="BZ15" s="863"/>
      <c r="CA15" s="863"/>
      <c r="CB15" s="863"/>
      <c r="CC15" s="864"/>
      <c r="CD15" s="865"/>
      <c r="CE15" s="865"/>
      <c r="CF15" s="865"/>
      <c r="CG15" s="865"/>
      <c r="CH15" s="865"/>
      <c r="CI15" s="865"/>
      <c r="CJ15" s="865"/>
      <c r="CK15" s="865"/>
      <c r="CL15" s="865"/>
      <c r="CM15" s="865"/>
      <c r="CN15" s="865"/>
      <c r="CO15" s="865"/>
      <c r="CP15" s="865"/>
      <c r="CQ15" s="865"/>
      <c r="CR15" s="865"/>
      <c r="CS15" s="865"/>
      <c r="CT15" s="866"/>
      <c r="CU15" s="867"/>
      <c r="CV15" s="865"/>
      <c r="CW15" s="865"/>
      <c r="CX15" s="865"/>
      <c r="CY15" s="865"/>
      <c r="CZ15" s="865"/>
      <c r="DA15" s="865"/>
      <c r="DB15" s="865"/>
      <c r="DC15" s="865"/>
      <c r="DD15" s="865"/>
      <c r="DE15" s="865"/>
      <c r="DF15" s="865"/>
      <c r="DG15" s="865"/>
      <c r="DH15" s="865"/>
      <c r="DI15" s="865"/>
      <c r="DJ15" s="865"/>
      <c r="DK15" s="865"/>
      <c r="DL15" s="867"/>
      <c r="DM15" s="848"/>
      <c r="DN15" s="848"/>
      <c r="DO15" s="847"/>
      <c r="DP15" s="848"/>
      <c r="DQ15" s="848"/>
      <c r="DR15" s="848"/>
      <c r="DS15" s="848"/>
      <c r="DT15" s="848"/>
      <c r="DU15" s="848"/>
      <c r="DV15" s="848"/>
      <c r="DW15" s="847"/>
      <c r="DX15" s="848"/>
      <c r="DY15" s="813"/>
      <c r="DZ15" s="849"/>
      <c r="EA15" s="849"/>
    </row>
    <row r="16" spans="1:134" ht="12.75" customHeight="1">
      <c r="A16" s="855" t="s">
        <v>294</v>
      </c>
      <c r="B16" s="647"/>
      <c r="C16" s="647"/>
      <c r="D16" s="647"/>
      <c r="E16" s="647"/>
      <c r="F16" s="647"/>
      <c r="G16" s="647"/>
      <c r="H16" s="647"/>
      <c r="I16" s="647"/>
      <c r="J16" s="647"/>
      <c r="K16" s="647"/>
      <c r="L16" s="647"/>
      <c r="M16" s="647"/>
      <c r="N16" s="647"/>
      <c r="O16" s="647"/>
      <c r="P16" s="647"/>
      <c r="Q16" s="647"/>
      <c r="R16" s="647"/>
      <c r="S16" s="850"/>
      <c r="T16" s="647">
        <v>1</v>
      </c>
      <c r="U16" s="647"/>
      <c r="V16" s="647"/>
      <c r="W16" s="647"/>
      <c r="X16" s="647"/>
      <c r="Y16" s="647"/>
      <c r="Z16" s="647"/>
      <c r="AA16" s="647"/>
      <c r="AB16" s="647">
        <v>1</v>
      </c>
      <c r="AC16" s="647">
        <v>1</v>
      </c>
      <c r="AD16" s="647"/>
      <c r="AE16" s="647">
        <v>1</v>
      </c>
      <c r="AF16" s="647"/>
      <c r="AG16" s="647"/>
      <c r="AH16" s="647"/>
      <c r="AI16" s="647"/>
      <c r="AJ16" s="647"/>
      <c r="AK16" s="850"/>
      <c r="AL16" s="647"/>
      <c r="AM16" s="647"/>
      <c r="AN16" s="647"/>
      <c r="AO16" s="647"/>
      <c r="AP16" s="647"/>
      <c r="AQ16" s="647"/>
      <c r="AR16" s="647"/>
      <c r="AS16" s="647"/>
      <c r="AT16" s="647"/>
      <c r="AU16" s="647"/>
      <c r="AV16" s="647"/>
      <c r="AW16" s="647"/>
      <c r="AX16" s="647"/>
      <c r="AY16" s="647"/>
      <c r="AZ16" s="647"/>
      <c r="BA16" s="647"/>
      <c r="BB16" s="647"/>
      <c r="BC16" s="850"/>
      <c r="BD16" s="647"/>
      <c r="BE16" s="647"/>
      <c r="BF16" s="647"/>
      <c r="BG16" s="647"/>
      <c r="BH16" s="647"/>
      <c r="BI16" s="647"/>
      <c r="BJ16" s="647"/>
      <c r="BK16" s="647"/>
      <c r="BL16" s="647"/>
      <c r="BM16" s="647"/>
      <c r="BN16" s="647"/>
      <c r="BO16" s="647"/>
      <c r="BP16" s="647"/>
      <c r="BQ16" s="647"/>
      <c r="BR16" s="647"/>
      <c r="BS16" s="647"/>
      <c r="BT16" s="647"/>
      <c r="BU16" s="850"/>
      <c r="BV16" s="647"/>
      <c r="BW16" s="647">
        <v>1</v>
      </c>
      <c r="BX16" s="647"/>
      <c r="BY16" s="281"/>
      <c r="BZ16" s="856" t="str">
        <f>IF(DL16&lt;3,"",(SUM(B16:R16)-MIN(B16:R16)-MAX(B16:R16))/(DL16-2))</f>
        <v/>
      </c>
      <c r="CA16" s="856">
        <f>IF(DM16&lt;3,"",(SUM(T16:AJ16)-MIN(T16:AJ16)-MAX(T16:AJ16))/(DM16-2))</f>
        <v>1</v>
      </c>
      <c r="CB16" s="856" t="str">
        <f>IF(DN16&lt;3,"",(SUM(AL16:BB16)-MIN(AL16:BB16)-MAX(AL16:BB16))/(DN16-2))</f>
        <v/>
      </c>
      <c r="CC16" s="857" t="str">
        <f>IF(DO16&lt;3,"",(SUM(BD16:BT16)-MIN(BD16:BT16)-MAX(BD16:BT16))/(DO16-2))</f>
        <v/>
      </c>
      <c r="CD16" s="50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0" t="str">
        <f t="shared" si="0"/>
        <v/>
      </c>
      <c r="CF16" s="81" t="str">
        <f t="shared" si="0"/>
        <v/>
      </c>
      <c r="CG16" s="81" t="str">
        <f t="shared" si="0"/>
        <v/>
      </c>
      <c r="CH16" s="81" t="str">
        <f t="shared" si="0"/>
        <v/>
      </c>
      <c r="CI16" s="81" t="str">
        <f t="shared" si="0"/>
        <v/>
      </c>
      <c r="CJ16" s="81" t="str">
        <f t="shared" si="0"/>
        <v/>
      </c>
      <c r="CK16" s="144" t="str">
        <f t="shared" si="0"/>
        <v/>
      </c>
      <c r="CL16" s="144" t="str">
        <f t="shared" si="0"/>
        <v/>
      </c>
      <c r="CM16" s="144" t="str">
        <f t="shared" si="0"/>
        <v/>
      </c>
      <c r="CN16" s="81" t="str">
        <f t="shared" si="0"/>
        <v/>
      </c>
      <c r="CO16" s="81" t="str">
        <f t="shared" si="0"/>
        <v/>
      </c>
      <c r="CP16" s="81" t="str">
        <f t="shared" si="0"/>
        <v/>
      </c>
      <c r="CQ16" s="81" t="str">
        <f t="shared" si="0"/>
        <v/>
      </c>
      <c r="CR16" s="81" t="str">
        <f t="shared" si="0"/>
        <v/>
      </c>
      <c r="CS16" s="80" t="str">
        <f t="shared" si="0"/>
        <v/>
      </c>
      <c r="CT16" s="504" t="str">
        <f t="shared" si="0"/>
        <v/>
      </c>
      <c r="CU16" s="53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3" t="str">
        <f t="shared" si="7"/>
        <v/>
      </c>
      <c r="CW16" s="534" t="str">
        <f t="shared" si="7"/>
        <v/>
      </c>
      <c r="CX16" s="534" t="str">
        <f t="shared" si="7"/>
        <v/>
      </c>
      <c r="CY16" s="534" t="str">
        <f t="shared" si="7"/>
        <v/>
      </c>
      <c r="CZ16" s="534" t="str">
        <f t="shared" si="7"/>
        <v/>
      </c>
      <c r="DA16" s="534" t="str">
        <f t="shared" si="7"/>
        <v/>
      </c>
      <c r="DB16" s="535" t="str">
        <f t="shared" si="7"/>
        <v/>
      </c>
      <c r="DC16" s="535" t="str">
        <f t="shared" si="7"/>
        <v/>
      </c>
      <c r="DD16" s="535" t="str">
        <f t="shared" si="7"/>
        <v/>
      </c>
      <c r="DE16" s="53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4" t="str">
        <f t="shared" si="8"/>
        <v/>
      </c>
      <c r="DG16" s="534" t="str">
        <f t="shared" si="8"/>
        <v/>
      </c>
      <c r="DH16" s="534" t="str">
        <f t="shared" si="8"/>
        <v/>
      </c>
      <c r="DI16" s="534" t="str">
        <f t="shared" si="8"/>
        <v/>
      </c>
      <c r="DJ16" s="533" t="str">
        <f t="shared" si="8"/>
        <v/>
      </c>
      <c r="DK16" s="532" t="str">
        <f t="shared" si="8"/>
        <v/>
      </c>
      <c r="DL16" s="858">
        <f>COUNT(B16:R16)</f>
        <v>0</v>
      </c>
      <c r="DM16" s="813">
        <f>COUNT(T16:AJ16)</f>
        <v>4</v>
      </c>
      <c r="DN16" s="813">
        <f>COUNT(AL16:BB16)</f>
        <v>0</v>
      </c>
      <c r="DO16" s="814">
        <f>COUNT(BD16:BT16)</f>
        <v>0</v>
      </c>
      <c r="DP16" s="849"/>
      <c r="DQ16" s="859"/>
      <c r="DR16" s="859"/>
      <c r="DS16" s="859"/>
      <c r="DT16" s="859"/>
      <c r="DU16" s="859"/>
      <c r="DV16" s="859"/>
      <c r="DW16" s="860"/>
      <c r="DX16" s="859"/>
      <c r="DY16" s="813"/>
      <c r="DZ16" s="849"/>
      <c r="EA16" s="849"/>
    </row>
    <row r="17" spans="1:131" ht="12.75" customHeight="1">
      <c r="A17" s="855" t="s">
        <v>295</v>
      </c>
      <c r="B17" s="281"/>
      <c r="C17" s="281"/>
      <c r="D17" s="281"/>
      <c r="E17" s="281"/>
      <c r="F17" s="281"/>
      <c r="G17" s="281"/>
      <c r="H17" s="281"/>
      <c r="I17" s="281"/>
      <c r="J17" s="281"/>
      <c r="K17" s="281"/>
      <c r="L17" s="281"/>
      <c r="M17" s="281"/>
      <c r="N17" s="281"/>
      <c r="O17" s="281"/>
      <c r="P17" s="281"/>
      <c r="Q17" s="281"/>
      <c r="R17" s="281"/>
      <c r="S17" s="850"/>
      <c r="T17" s="281">
        <v>4</v>
      </c>
      <c r="U17" s="281"/>
      <c r="V17" s="281"/>
      <c r="W17" s="281"/>
      <c r="X17" s="281"/>
      <c r="Y17" s="281"/>
      <c r="Z17" s="281"/>
      <c r="AA17" s="281"/>
      <c r="AB17" s="281">
        <v>3</v>
      </c>
      <c r="AC17" s="281">
        <v>4</v>
      </c>
      <c r="AD17" s="281"/>
      <c r="AE17" s="281">
        <v>2</v>
      </c>
      <c r="AF17" s="281"/>
      <c r="AG17" s="281"/>
      <c r="AH17" s="281"/>
      <c r="AI17" s="281"/>
      <c r="AJ17" s="281"/>
      <c r="AK17" s="850"/>
      <c r="AL17" s="281"/>
      <c r="AM17" s="281"/>
      <c r="AN17" s="281"/>
      <c r="AO17" s="281"/>
      <c r="AP17" s="281"/>
      <c r="AQ17" s="281"/>
      <c r="AR17" s="281"/>
      <c r="AS17" s="281"/>
      <c r="AT17" s="281"/>
      <c r="AU17" s="281"/>
      <c r="AV17" s="281"/>
      <c r="AW17" s="281"/>
      <c r="AX17" s="281"/>
      <c r="AY17" s="281"/>
      <c r="AZ17" s="281"/>
      <c r="BA17" s="281"/>
      <c r="BB17" s="281"/>
      <c r="BC17" s="850"/>
      <c r="BD17" s="281"/>
      <c r="BE17" s="281"/>
      <c r="BF17" s="281"/>
      <c r="BG17" s="281"/>
      <c r="BH17" s="281"/>
      <c r="BI17" s="281"/>
      <c r="BJ17" s="281"/>
      <c r="BK17" s="281"/>
      <c r="BL17" s="281"/>
      <c r="BM17" s="281"/>
      <c r="BN17" s="281"/>
      <c r="BO17" s="281"/>
      <c r="BP17" s="281"/>
      <c r="BQ17" s="281"/>
      <c r="BR17" s="281"/>
      <c r="BS17" s="281"/>
      <c r="BT17" s="281"/>
      <c r="BU17" s="850"/>
      <c r="BV17" s="281"/>
      <c r="BW17" s="281">
        <v>4</v>
      </c>
      <c r="BX17" s="281"/>
      <c r="BY17" s="281"/>
      <c r="BZ17" s="856" t="str">
        <f>IF(DL17&lt;3,"",(SUM(B17:R17)-MIN(B17:R17)-MAX(B17:R17))/(DL17-2))</f>
        <v/>
      </c>
      <c r="CA17" s="856">
        <f>IF(DM17&lt;3,"",(SUM(T17:AJ17)-MIN(T17:AJ17)-MAX(T17:AJ17))/(DM17-2))</f>
        <v>3.5</v>
      </c>
      <c r="CB17" s="856" t="str">
        <f>IF(DN17&lt;3,"",(SUM(AL17:BB17)-MIN(AL17:BB17)-MAX(AL17:BB17))/(DN17-2))</f>
        <v/>
      </c>
      <c r="CC17" s="857" t="str">
        <f>IF(DO17&lt;3,"",(SUM(BD17:BT17)-MIN(BD17:BT17)-MAX(BD17:BT17))/(DO17-2))</f>
        <v/>
      </c>
      <c r="CD17" s="50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0" t="str">
        <f t="shared" si="0"/>
        <v/>
      </c>
      <c r="CF17" s="81" t="str">
        <f t="shared" si="0"/>
        <v/>
      </c>
      <c r="CG17" s="81" t="str">
        <f t="shared" si="0"/>
        <v/>
      </c>
      <c r="CH17" s="81" t="str">
        <f t="shared" si="0"/>
        <v/>
      </c>
      <c r="CI17" s="81" t="str">
        <f t="shared" si="0"/>
        <v/>
      </c>
      <c r="CJ17" s="81" t="str">
        <f t="shared" si="0"/>
        <v/>
      </c>
      <c r="CK17" s="144" t="str">
        <f t="shared" si="0"/>
        <v/>
      </c>
      <c r="CL17" s="144" t="str">
        <f t="shared" si="0"/>
        <v/>
      </c>
      <c r="CM17" s="144" t="str">
        <f t="shared" si="0"/>
        <v/>
      </c>
      <c r="CN17" s="81" t="str">
        <f t="shared" si="0"/>
        <v/>
      </c>
      <c r="CO17" s="81" t="str">
        <f t="shared" si="0"/>
        <v/>
      </c>
      <c r="CP17" s="81" t="str">
        <f t="shared" si="0"/>
        <v/>
      </c>
      <c r="CQ17" s="81" t="str">
        <f t="shared" si="0"/>
        <v/>
      </c>
      <c r="CR17" s="81" t="str">
        <f t="shared" si="0"/>
        <v/>
      </c>
      <c r="CS17" s="80" t="str">
        <f t="shared" si="0"/>
        <v/>
      </c>
      <c r="CT17" s="504" t="str">
        <f t="shared" si="0"/>
        <v/>
      </c>
      <c r="CU17" s="532" t="str">
        <f t="shared" si="7"/>
        <v/>
      </c>
      <c r="CV17" s="533" t="str">
        <f t="shared" si="7"/>
        <v/>
      </c>
      <c r="CW17" s="534" t="str">
        <f t="shared" si="7"/>
        <v/>
      </c>
      <c r="CX17" s="534" t="str">
        <f t="shared" si="7"/>
        <v/>
      </c>
      <c r="CY17" s="534" t="str">
        <f t="shared" si="7"/>
        <v/>
      </c>
      <c r="CZ17" s="534" t="str">
        <f t="shared" si="7"/>
        <v/>
      </c>
      <c r="DA17" s="534" t="str">
        <f t="shared" si="7"/>
        <v/>
      </c>
      <c r="DB17" s="535" t="str">
        <f t="shared" si="7"/>
        <v/>
      </c>
      <c r="DC17" s="535" t="str">
        <f t="shared" si="7"/>
        <v/>
      </c>
      <c r="DD17" s="535" t="str">
        <f t="shared" si="7"/>
        <v/>
      </c>
      <c r="DE17" s="534" t="str">
        <f t="shared" si="8"/>
        <v/>
      </c>
      <c r="DF17" s="534" t="str">
        <f t="shared" si="8"/>
        <v/>
      </c>
      <c r="DG17" s="534" t="str">
        <f t="shared" si="8"/>
        <v/>
      </c>
      <c r="DH17" s="534" t="str">
        <f t="shared" si="8"/>
        <v/>
      </c>
      <c r="DI17" s="534" t="str">
        <f t="shared" si="8"/>
        <v/>
      </c>
      <c r="DJ17" s="533" t="str">
        <f t="shared" si="8"/>
        <v/>
      </c>
      <c r="DK17" s="532" t="str">
        <f t="shared" si="8"/>
        <v/>
      </c>
      <c r="DL17" s="858">
        <f>COUNT(B17:R17)</f>
        <v>0</v>
      </c>
      <c r="DM17" s="813">
        <f>COUNT(T17:AJ17)</f>
        <v>4</v>
      </c>
      <c r="DN17" s="813">
        <f>COUNT(AL17:BB17)</f>
        <v>0</v>
      </c>
      <c r="DO17" s="814">
        <f>COUNT(BD17:BT17)</f>
        <v>0</v>
      </c>
      <c r="DP17" s="849"/>
      <c r="DQ17" s="859"/>
      <c r="DR17" s="859"/>
      <c r="DS17" s="859"/>
      <c r="DT17" s="859"/>
      <c r="DU17" s="859"/>
      <c r="DV17" s="859"/>
      <c r="DW17" s="860"/>
      <c r="DX17" s="859"/>
      <c r="DY17" s="813"/>
      <c r="DZ17" s="849"/>
      <c r="EA17" s="849"/>
    </row>
    <row r="18" spans="1:131" ht="12.75" customHeight="1">
      <c r="A18" s="855" t="s">
        <v>280</v>
      </c>
      <c r="B18" s="281"/>
      <c r="C18" s="281"/>
      <c r="D18" s="281"/>
      <c r="E18" s="281"/>
      <c r="F18" s="281"/>
      <c r="G18" s="2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850"/>
      <c r="T18" s="281">
        <v>12</v>
      </c>
      <c r="U18" s="281"/>
      <c r="V18" s="281"/>
      <c r="W18" s="281"/>
      <c r="X18" s="281"/>
      <c r="Y18" s="281"/>
      <c r="Z18" s="281"/>
      <c r="AA18" s="281"/>
      <c r="AB18" s="281">
        <v>12</v>
      </c>
      <c r="AC18" s="281">
        <v>12</v>
      </c>
      <c r="AD18" s="281"/>
      <c r="AE18" s="281">
        <v>12</v>
      </c>
      <c r="AF18" s="281"/>
      <c r="AG18" s="281"/>
      <c r="AH18" s="281"/>
      <c r="AI18" s="281"/>
      <c r="AJ18" s="281"/>
      <c r="AK18" s="850"/>
      <c r="AL18" s="281"/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850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850"/>
      <c r="BV18" s="281"/>
      <c r="BW18" s="281">
        <v>12</v>
      </c>
      <c r="BX18" s="281"/>
      <c r="BY18" s="281"/>
      <c r="BZ18" s="856" t="str">
        <f>IF(DL18&lt;3,"",(SUM(B18:R18)-MIN(B18:R18)-MAX(B18:R18))/(DL18-2))</f>
        <v/>
      </c>
      <c r="CA18" s="856">
        <f>IF(DM18&lt;3,"",(SUM(T18:AJ18)-MIN(T18:AJ18)-MAX(T18:AJ18))/(DM18-2))</f>
        <v>12</v>
      </c>
      <c r="CB18" s="856" t="str">
        <f>IF(DN18&lt;3,"",(SUM(AL18:BB18)-MIN(AL18:BB18)-MAX(AL18:BB18))/(DN18-2))</f>
        <v/>
      </c>
      <c r="CC18" s="857" t="str">
        <f>IF(DO18&lt;3,"",(SUM(BD18:BT18)-MIN(BD18:BT18)-MAX(BD18:BT18))/(DO18-2))</f>
        <v/>
      </c>
      <c r="CD18" s="50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0" t="str">
        <f t="shared" si="0"/>
        <v/>
      </c>
      <c r="CF18" s="81" t="str">
        <f t="shared" si="0"/>
        <v/>
      </c>
      <c r="CG18" s="81" t="str">
        <f t="shared" si="0"/>
        <v/>
      </c>
      <c r="CH18" s="81" t="str">
        <f t="shared" si="0"/>
        <v/>
      </c>
      <c r="CI18" s="81" t="str">
        <f t="shared" si="0"/>
        <v/>
      </c>
      <c r="CJ18" s="81" t="str">
        <f t="shared" si="0"/>
        <v/>
      </c>
      <c r="CK18" s="144" t="str">
        <f t="shared" si="0"/>
        <v/>
      </c>
      <c r="CL18" s="144" t="str">
        <f t="shared" si="0"/>
        <v/>
      </c>
      <c r="CM18" s="144" t="str">
        <f t="shared" si="0"/>
        <v/>
      </c>
      <c r="CN18" s="81" t="str">
        <f t="shared" si="0"/>
        <v/>
      </c>
      <c r="CO18" s="81" t="str">
        <f t="shared" si="0"/>
        <v/>
      </c>
      <c r="CP18" s="81" t="str">
        <f t="shared" si="0"/>
        <v/>
      </c>
      <c r="CQ18" s="81" t="str">
        <f t="shared" si="0"/>
        <v/>
      </c>
      <c r="CR18" s="81" t="str">
        <f t="shared" si="0"/>
        <v/>
      </c>
      <c r="CS18" s="80" t="str">
        <f t="shared" si="0"/>
        <v/>
      </c>
      <c r="CT18" s="504" t="str">
        <f t="shared" si="0"/>
        <v/>
      </c>
      <c r="CU18" s="532" t="str">
        <f t="shared" si="7"/>
        <v/>
      </c>
      <c r="CV18" s="533" t="str">
        <f t="shared" si="7"/>
        <v/>
      </c>
      <c r="CW18" s="534" t="str">
        <f t="shared" si="7"/>
        <v/>
      </c>
      <c r="CX18" s="534" t="str">
        <f t="shared" si="7"/>
        <v/>
      </c>
      <c r="CY18" s="534" t="str">
        <f t="shared" si="7"/>
        <v/>
      </c>
      <c r="CZ18" s="534" t="str">
        <f t="shared" si="7"/>
        <v/>
      </c>
      <c r="DA18" s="534" t="str">
        <f t="shared" si="7"/>
        <v/>
      </c>
      <c r="DB18" s="535" t="str">
        <f t="shared" si="7"/>
        <v/>
      </c>
      <c r="DC18" s="535" t="str">
        <f t="shared" si="7"/>
        <v/>
      </c>
      <c r="DD18" s="535" t="str">
        <f t="shared" si="7"/>
        <v/>
      </c>
      <c r="DE18" s="534" t="str">
        <f t="shared" si="8"/>
        <v/>
      </c>
      <c r="DF18" s="534" t="str">
        <f t="shared" si="8"/>
        <v/>
      </c>
      <c r="DG18" s="534" t="str">
        <f t="shared" si="8"/>
        <v/>
      </c>
      <c r="DH18" s="534" t="str">
        <f t="shared" si="8"/>
        <v/>
      </c>
      <c r="DI18" s="534" t="str">
        <f t="shared" si="8"/>
        <v/>
      </c>
      <c r="DJ18" s="533" t="str">
        <f t="shared" si="8"/>
        <v/>
      </c>
      <c r="DK18" s="532" t="str">
        <f t="shared" si="8"/>
        <v/>
      </c>
      <c r="DL18" s="858">
        <f>COUNT(B18:R18)</f>
        <v>0</v>
      </c>
      <c r="DM18" s="813">
        <f>COUNT(T18:AJ18)</f>
        <v>4</v>
      </c>
      <c r="DN18" s="813">
        <f>COUNT(AL18:BB18)</f>
        <v>0</v>
      </c>
      <c r="DO18" s="814">
        <f>COUNT(BD18:BT18)</f>
        <v>0</v>
      </c>
      <c r="DP18" s="849"/>
      <c r="DQ18" s="859"/>
      <c r="DR18" s="859"/>
      <c r="DS18" s="859"/>
      <c r="DT18" s="859"/>
      <c r="DU18" s="859"/>
      <c r="DV18" s="859"/>
      <c r="DW18" s="860"/>
      <c r="DX18" s="859"/>
      <c r="DY18" s="813"/>
      <c r="DZ18" s="849"/>
      <c r="EA18" s="849"/>
    </row>
    <row r="19" spans="1:131" ht="12.75" customHeight="1">
      <c r="A19" s="855" t="s">
        <v>311</v>
      </c>
      <c r="B19" s="281"/>
      <c r="C19" s="281"/>
      <c r="D19" s="281"/>
      <c r="E19" s="281"/>
      <c r="F19" s="281"/>
      <c r="G19" s="281"/>
      <c r="H19" s="281"/>
      <c r="I19" s="281"/>
      <c r="J19" s="281"/>
      <c r="K19" s="281"/>
      <c r="L19" s="281"/>
      <c r="M19" s="281"/>
      <c r="N19" s="281"/>
      <c r="O19" s="281"/>
      <c r="P19" s="281"/>
      <c r="Q19" s="281"/>
      <c r="R19" s="281"/>
      <c r="S19" s="850"/>
      <c r="T19" s="281">
        <v>150</v>
      </c>
      <c r="U19" s="281"/>
      <c r="V19" s="281"/>
      <c r="W19" s="281"/>
      <c r="X19" s="281"/>
      <c r="Y19" s="281"/>
      <c r="Z19" s="281"/>
      <c r="AA19" s="281"/>
      <c r="AB19" s="281">
        <v>200</v>
      </c>
      <c r="AC19" s="281">
        <v>150</v>
      </c>
      <c r="AD19" s="281"/>
      <c r="AE19" s="281">
        <v>150</v>
      </c>
      <c r="AF19" s="281"/>
      <c r="AG19" s="281"/>
      <c r="AH19" s="281"/>
      <c r="AI19" s="281"/>
      <c r="AJ19" s="281"/>
      <c r="AK19" s="850"/>
      <c r="AL19" s="281"/>
      <c r="AM19" s="281"/>
      <c r="AN19" s="281"/>
      <c r="AO19" s="281"/>
      <c r="AP19" s="281"/>
      <c r="AQ19" s="281"/>
      <c r="AR19" s="281"/>
      <c r="AS19" s="281"/>
      <c r="AT19" s="281"/>
      <c r="AU19" s="281"/>
      <c r="AV19" s="281"/>
      <c r="AW19" s="281"/>
      <c r="AX19" s="281"/>
      <c r="AY19" s="281"/>
      <c r="AZ19" s="281"/>
      <c r="BA19" s="281"/>
      <c r="BB19" s="281"/>
      <c r="BC19" s="850"/>
      <c r="BD19" s="281"/>
      <c r="BE19" s="281"/>
      <c r="BF19" s="281"/>
      <c r="BG19" s="281"/>
      <c r="BH19" s="281"/>
      <c r="BI19" s="281"/>
      <c r="BJ19" s="281"/>
      <c r="BK19" s="281"/>
      <c r="BL19" s="281"/>
      <c r="BM19" s="281"/>
      <c r="BN19" s="281"/>
      <c r="BO19" s="281"/>
      <c r="BP19" s="281"/>
      <c r="BQ19" s="281"/>
      <c r="BR19" s="281"/>
      <c r="BS19" s="281"/>
      <c r="BT19" s="281"/>
      <c r="BU19" s="850"/>
      <c r="BV19" s="281"/>
      <c r="BW19" s="281">
        <v>150</v>
      </c>
      <c r="BX19" s="281"/>
      <c r="BY19" s="281"/>
      <c r="BZ19" s="856" t="str">
        <f>IF(DL19&lt;3,"",(SUM(B19:R19)-MIN(B19:R19)-MAX(B19:R19))/(DL19-2))</f>
        <v/>
      </c>
      <c r="CA19" s="856">
        <f>IF(DM19&lt;3,"",(SUM(T19:AJ19)-MIN(T19:AJ19)-MAX(T19:AJ19))/(DM19-2))</f>
        <v>150</v>
      </c>
      <c r="CB19" s="856" t="str">
        <f>IF(DN19&lt;3,"",(SUM(AL19:BB19)-MIN(AL19:BB19)-MAX(AL19:BB19))/(DN19-2))</f>
        <v/>
      </c>
      <c r="CC19" s="857" t="str">
        <f>IF(DO19&lt;3,"",(SUM(BD19:BT19)-MIN(BD19:BT19)-MAX(BD19:BT19))/(DO19-2))</f>
        <v/>
      </c>
      <c r="CD19" s="50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0" t="str">
        <f t="shared" si="0"/>
        <v/>
      </c>
      <c r="CF19" s="81" t="str">
        <f t="shared" si="0"/>
        <v/>
      </c>
      <c r="CG19" s="81" t="str">
        <f t="shared" si="0"/>
        <v/>
      </c>
      <c r="CH19" s="81" t="str">
        <f t="shared" si="0"/>
        <v/>
      </c>
      <c r="CI19" s="81" t="str">
        <f t="shared" si="0"/>
        <v/>
      </c>
      <c r="CJ19" s="81" t="str">
        <f t="shared" si="0"/>
        <v/>
      </c>
      <c r="CK19" s="144" t="str">
        <f t="shared" si="0"/>
        <v/>
      </c>
      <c r="CL19" s="144" t="str">
        <f t="shared" si="0"/>
        <v/>
      </c>
      <c r="CM19" s="144" t="str">
        <f t="shared" si="0"/>
        <v/>
      </c>
      <c r="CN19" s="81" t="str">
        <f t="shared" si="0"/>
        <v/>
      </c>
      <c r="CO19" s="81" t="str">
        <f t="shared" si="0"/>
        <v/>
      </c>
      <c r="CP19" s="81" t="str">
        <f t="shared" si="0"/>
        <v/>
      </c>
      <c r="CQ19" s="81" t="str">
        <f t="shared" si="0"/>
        <v/>
      </c>
      <c r="CR19" s="81" t="str">
        <f t="shared" si="0"/>
        <v/>
      </c>
      <c r="CS19" s="80" t="str">
        <f t="shared" si="0"/>
        <v/>
      </c>
      <c r="CT19" s="504" t="str">
        <f t="shared" si="0"/>
        <v/>
      </c>
      <c r="CU19" s="532" t="str">
        <f t="shared" si="7"/>
        <v/>
      </c>
      <c r="CV19" s="533" t="str">
        <f t="shared" si="7"/>
        <v/>
      </c>
      <c r="CW19" s="534" t="str">
        <f t="shared" si="7"/>
        <v/>
      </c>
      <c r="CX19" s="534" t="str">
        <f t="shared" si="7"/>
        <v/>
      </c>
      <c r="CY19" s="534" t="str">
        <f t="shared" si="7"/>
        <v/>
      </c>
      <c r="CZ19" s="534" t="str">
        <f t="shared" si="7"/>
        <v/>
      </c>
      <c r="DA19" s="534" t="str">
        <f t="shared" si="7"/>
        <v/>
      </c>
      <c r="DB19" s="535" t="str">
        <f t="shared" si="7"/>
        <v/>
      </c>
      <c r="DC19" s="535" t="str">
        <f t="shared" si="7"/>
        <v/>
      </c>
      <c r="DD19" s="535" t="str">
        <f t="shared" si="7"/>
        <v/>
      </c>
      <c r="DE19" s="534" t="str">
        <f t="shared" si="8"/>
        <v/>
      </c>
      <c r="DF19" s="534" t="str">
        <f t="shared" si="8"/>
        <v/>
      </c>
      <c r="DG19" s="534" t="str">
        <f t="shared" si="8"/>
        <v/>
      </c>
      <c r="DH19" s="534" t="str">
        <f t="shared" si="8"/>
        <v/>
      </c>
      <c r="DI19" s="534" t="str">
        <f t="shared" si="8"/>
        <v/>
      </c>
      <c r="DJ19" s="533" t="str">
        <f t="shared" si="8"/>
        <v/>
      </c>
      <c r="DK19" s="532" t="str">
        <f t="shared" si="8"/>
        <v/>
      </c>
      <c r="DL19" s="858">
        <f>COUNT(B19:R19)</f>
        <v>0</v>
      </c>
      <c r="DM19" s="813">
        <f>COUNT(T19:AJ19)</f>
        <v>4</v>
      </c>
      <c r="DN19" s="813">
        <f>COUNT(AL19:BB19)</f>
        <v>0</v>
      </c>
      <c r="DO19" s="814">
        <f>COUNT(BD19:BT19)</f>
        <v>0</v>
      </c>
      <c r="DP19" s="849"/>
      <c r="DQ19" s="859"/>
      <c r="DR19" s="859"/>
      <c r="DS19" s="859"/>
      <c r="DT19" s="859"/>
      <c r="DU19" s="859"/>
      <c r="DV19" s="859"/>
      <c r="DW19" s="860"/>
      <c r="DX19" s="859"/>
      <c r="DY19" s="813"/>
      <c r="DZ19" s="849"/>
      <c r="EA19" s="849"/>
    </row>
    <row r="20" spans="1:131" ht="12.75" customHeight="1">
      <c r="A20" s="861" t="s">
        <v>312</v>
      </c>
      <c r="B20" s="862" t="str">
        <f t="shared" ref="B20:R20" si="9">IF(B17="","",B16*B17*B18*B19)</f>
        <v/>
      </c>
      <c r="C20" s="862" t="str">
        <f t="shared" si="9"/>
        <v/>
      </c>
      <c r="D20" s="862" t="str">
        <f t="shared" si="9"/>
        <v/>
      </c>
      <c r="E20" s="862" t="str">
        <f t="shared" si="9"/>
        <v/>
      </c>
      <c r="F20" s="862" t="str">
        <f t="shared" si="9"/>
        <v/>
      </c>
      <c r="G20" s="862" t="str">
        <f t="shared" si="9"/>
        <v/>
      </c>
      <c r="H20" s="862" t="str">
        <f t="shared" si="9"/>
        <v/>
      </c>
      <c r="I20" s="862" t="str">
        <f t="shared" si="9"/>
        <v/>
      </c>
      <c r="J20" s="862" t="str">
        <f t="shared" si="9"/>
        <v/>
      </c>
      <c r="K20" s="862" t="str">
        <f t="shared" si="9"/>
        <v/>
      </c>
      <c r="L20" s="862" t="str">
        <f t="shared" si="9"/>
        <v/>
      </c>
      <c r="M20" s="862" t="str">
        <f t="shared" si="9"/>
        <v/>
      </c>
      <c r="N20" s="862" t="str">
        <f t="shared" si="9"/>
        <v/>
      </c>
      <c r="O20" s="862" t="str">
        <f t="shared" si="9"/>
        <v/>
      </c>
      <c r="P20" s="862" t="str">
        <f t="shared" si="9"/>
        <v/>
      </c>
      <c r="Q20" s="862" t="str">
        <f t="shared" si="9"/>
        <v/>
      </c>
      <c r="R20" s="862" t="str">
        <f t="shared" si="9"/>
        <v/>
      </c>
      <c r="S20" s="850"/>
      <c r="T20" s="862">
        <f t="shared" ref="T20:AJ20" si="10">IF(T17="","",T16*T17*T18*T19)</f>
        <v>7200</v>
      </c>
      <c r="U20" s="862" t="str">
        <f t="shared" si="10"/>
        <v/>
      </c>
      <c r="V20" s="862" t="str">
        <f t="shared" si="10"/>
        <v/>
      </c>
      <c r="W20" s="862" t="str">
        <f t="shared" si="10"/>
        <v/>
      </c>
      <c r="X20" s="862" t="str">
        <f t="shared" si="10"/>
        <v/>
      </c>
      <c r="Y20" s="862" t="str">
        <f t="shared" si="10"/>
        <v/>
      </c>
      <c r="Z20" s="862" t="str">
        <f t="shared" si="10"/>
        <v/>
      </c>
      <c r="AA20" s="862" t="str">
        <f t="shared" si="10"/>
        <v/>
      </c>
      <c r="AB20" s="862">
        <f t="shared" si="10"/>
        <v>7200</v>
      </c>
      <c r="AC20" s="862">
        <f t="shared" si="10"/>
        <v>7200</v>
      </c>
      <c r="AD20" s="862" t="str">
        <f t="shared" si="10"/>
        <v/>
      </c>
      <c r="AE20" s="862">
        <f t="shared" si="10"/>
        <v>3600</v>
      </c>
      <c r="AF20" s="862" t="str">
        <f t="shared" si="10"/>
        <v/>
      </c>
      <c r="AG20" s="862" t="str">
        <f t="shared" si="10"/>
        <v/>
      </c>
      <c r="AH20" s="862" t="str">
        <f t="shared" si="10"/>
        <v/>
      </c>
      <c r="AI20" s="862" t="str">
        <f t="shared" si="10"/>
        <v/>
      </c>
      <c r="AJ20" s="862" t="str">
        <f t="shared" si="10"/>
        <v/>
      </c>
      <c r="AK20" s="850"/>
      <c r="AL20" s="862" t="str">
        <f t="shared" ref="AL20:BB20" si="11">IF(AL17="","",AL16*AL17*AL18*AL19)</f>
        <v/>
      </c>
      <c r="AM20" s="862" t="str">
        <f t="shared" si="11"/>
        <v/>
      </c>
      <c r="AN20" s="862" t="str">
        <f t="shared" si="11"/>
        <v/>
      </c>
      <c r="AO20" s="862" t="str">
        <f t="shared" si="11"/>
        <v/>
      </c>
      <c r="AP20" s="862" t="str">
        <f t="shared" si="11"/>
        <v/>
      </c>
      <c r="AQ20" s="862" t="str">
        <f t="shared" si="11"/>
        <v/>
      </c>
      <c r="AR20" s="862" t="str">
        <f t="shared" si="11"/>
        <v/>
      </c>
      <c r="AS20" s="862" t="str">
        <f t="shared" si="11"/>
        <v/>
      </c>
      <c r="AT20" s="862" t="str">
        <f t="shared" si="11"/>
        <v/>
      </c>
      <c r="AU20" s="862" t="str">
        <f t="shared" si="11"/>
        <v/>
      </c>
      <c r="AV20" s="862" t="str">
        <f t="shared" si="11"/>
        <v/>
      </c>
      <c r="AW20" s="862" t="str">
        <f t="shared" si="11"/>
        <v/>
      </c>
      <c r="AX20" s="862" t="str">
        <f t="shared" si="11"/>
        <v/>
      </c>
      <c r="AY20" s="862" t="str">
        <f t="shared" si="11"/>
        <v/>
      </c>
      <c r="AZ20" s="862" t="str">
        <f t="shared" si="11"/>
        <v/>
      </c>
      <c r="BA20" s="862" t="str">
        <f t="shared" si="11"/>
        <v/>
      </c>
      <c r="BB20" s="862" t="str">
        <f t="shared" si="11"/>
        <v/>
      </c>
      <c r="BC20" s="850"/>
      <c r="BD20" s="862" t="str">
        <f t="shared" ref="BD20:BT20" si="12">IF(BD17="","",BD16*BD17*BD18*BD19)</f>
        <v/>
      </c>
      <c r="BE20" s="862" t="str">
        <f t="shared" si="12"/>
        <v/>
      </c>
      <c r="BF20" s="862" t="str">
        <f t="shared" si="12"/>
        <v/>
      </c>
      <c r="BG20" s="862" t="str">
        <f t="shared" si="12"/>
        <v/>
      </c>
      <c r="BH20" s="862" t="str">
        <f t="shared" si="12"/>
        <v/>
      </c>
      <c r="BI20" s="862" t="str">
        <f t="shared" si="12"/>
        <v/>
      </c>
      <c r="BJ20" s="862" t="str">
        <f t="shared" si="12"/>
        <v/>
      </c>
      <c r="BK20" s="862" t="str">
        <f t="shared" si="12"/>
        <v/>
      </c>
      <c r="BL20" s="862" t="str">
        <f t="shared" si="12"/>
        <v/>
      </c>
      <c r="BM20" s="862" t="str">
        <f t="shared" si="12"/>
        <v/>
      </c>
      <c r="BN20" s="862" t="str">
        <f t="shared" si="12"/>
        <v/>
      </c>
      <c r="BO20" s="862" t="str">
        <f t="shared" si="12"/>
        <v/>
      </c>
      <c r="BP20" s="862" t="str">
        <f t="shared" si="12"/>
        <v/>
      </c>
      <c r="BQ20" s="862" t="str">
        <f t="shared" si="12"/>
        <v/>
      </c>
      <c r="BR20" s="862" t="str">
        <f t="shared" si="12"/>
        <v/>
      </c>
      <c r="BS20" s="862" t="str">
        <f t="shared" si="12"/>
        <v/>
      </c>
      <c r="BT20" s="862" t="str">
        <f t="shared" si="12"/>
        <v/>
      </c>
      <c r="BU20" s="850"/>
      <c r="BV20" s="862" t="str">
        <f>IF(BV17="","",BV16*BV17*BV18*BV19)</f>
        <v/>
      </c>
      <c r="BW20" s="862">
        <f>IF(BW17="","",BW16*BW17*BW18*BW19)</f>
        <v>7200</v>
      </c>
      <c r="BX20" s="862" t="str">
        <f>IF(BX17="","",BX16*BX17*BX18*BX19)</f>
        <v/>
      </c>
      <c r="BY20" s="735" t="str">
        <f>IF(BY17="","",BY16*BY17*BY18*BY19)</f>
        <v/>
      </c>
      <c r="BZ20" s="856" t="str">
        <f>IF(DL20&lt;3,"",(SUM(B20:R20)-MIN(B20:R20)-MAX(B20:R20))/(DL20-2))</f>
        <v/>
      </c>
      <c r="CA20" s="856">
        <f>IF(DM20&lt;3,"",(SUM(T20:AJ20)-MIN(T20:AJ20)-MAX(T20:AJ20))/(DM20-2))</f>
        <v>7200</v>
      </c>
      <c r="CB20" s="856" t="str">
        <f>IF(DN20&lt;3,"",(SUM(AL20:BB20)-MIN(AL20:BB20)-MAX(AL20:BB20))/(DN20-2))</f>
        <v/>
      </c>
      <c r="CC20" s="857" t="str">
        <f>IF(DO20&lt;3,"",(SUM(BD20:BT20)-MIN(BD20:BT20)-MAX(BD20:BT20))/(DO20-2))</f>
        <v/>
      </c>
      <c r="CD20" s="50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0" t="str">
        <f t="shared" si="0"/>
        <v/>
      </c>
      <c r="CF20" s="81" t="str">
        <f t="shared" si="0"/>
        <v/>
      </c>
      <c r="CG20" s="81" t="str">
        <f t="shared" si="0"/>
        <v/>
      </c>
      <c r="CH20" s="81" t="str">
        <f t="shared" si="0"/>
        <v/>
      </c>
      <c r="CI20" s="81" t="str">
        <f t="shared" si="0"/>
        <v/>
      </c>
      <c r="CJ20" s="81" t="str">
        <f t="shared" si="0"/>
        <v/>
      </c>
      <c r="CK20" s="144" t="str">
        <f t="shared" si="0"/>
        <v/>
      </c>
      <c r="CL20" s="144" t="str">
        <f t="shared" si="0"/>
        <v/>
      </c>
      <c r="CM20" s="144" t="str">
        <f t="shared" si="0"/>
        <v/>
      </c>
      <c r="CN20" s="81" t="str">
        <f t="shared" si="0"/>
        <v/>
      </c>
      <c r="CO20" s="81" t="str">
        <f t="shared" si="0"/>
        <v/>
      </c>
      <c r="CP20" s="81" t="str">
        <f t="shared" si="0"/>
        <v/>
      </c>
      <c r="CQ20" s="81" t="str">
        <f t="shared" si="0"/>
        <v/>
      </c>
      <c r="CR20" s="81" t="str">
        <f t="shared" si="0"/>
        <v/>
      </c>
      <c r="CS20" s="80" t="str">
        <f t="shared" si="0"/>
        <v/>
      </c>
      <c r="CT20" s="504" t="str">
        <f t="shared" si="0"/>
        <v/>
      </c>
      <c r="CU20" s="532" t="str">
        <f t="shared" si="7"/>
        <v/>
      </c>
      <c r="CV20" s="533" t="str">
        <f t="shared" si="7"/>
        <v/>
      </c>
      <c r="CW20" s="534" t="str">
        <f t="shared" si="7"/>
        <v/>
      </c>
      <c r="CX20" s="534" t="str">
        <f t="shared" si="7"/>
        <v/>
      </c>
      <c r="CY20" s="534" t="str">
        <f t="shared" si="7"/>
        <v/>
      </c>
      <c r="CZ20" s="534" t="str">
        <f t="shared" si="7"/>
        <v/>
      </c>
      <c r="DA20" s="534" t="str">
        <f t="shared" si="7"/>
        <v/>
      </c>
      <c r="DB20" s="535" t="str">
        <f t="shared" si="7"/>
        <v/>
      </c>
      <c r="DC20" s="535" t="str">
        <f t="shared" si="7"/>
        <v/>
      </c>
      <c r="DD20" s="535" t="str">
        <f t="shared" si="7"/>
        <v/>
      </c>
      <c r="DE20" s="534" t="str">
        <f t="shared" si="8"/>
        <v/>
      </c>
      <c r="DF20" s="534" t="str">
        <f t="shared" si="8"/>
        <v/>
      </c>
      <c r="DG20" s="534" t="str">
        <f t="shared" si="8"/>
        <v/>
      </c>
      <c r="DH20" s="534" t="str">
        <f t="shared" si="8"/>
        <v/>
      </c>
      <c r="DI20" s="534" t="str">
        <f t="shared" si="8"/>
        <v/>
      </c>
      <c r="DJ20" s="533" t="str">
        <f t="shared" si="8"/>
        <v/>
      </c>
      <c r="DK20" s="532" t="str">
        <f t="shared" si="8"/>
        <v/>
      </c>
      <c r="DL20" s="858">
        <f>COUNT(B20:R20)</f>
        <v>0</v>
      </c>
      <c r="DM20" s="813">
        <f>COUNT(T20:AJ20)</f>
        <v>4</v>
      </c>
      <c r="DN20" s="813">
        <f>COUNT(AL20:BB20)</f>
        <v>0</v>
      </c>
      <c r="DO20" s="814">
        <f>COUNT(BD20:BT20)</f>
        <v>0</v>
      </c>
      <c r="DP20" s="849"/>
      <c r="DQ20" s="859"/>
      <c r="DR20" s="859"/>
      <c r="DS20" s="859"/>
      <c r="DT20" s="859"/>
      <c r="DU20" s="859"/>
      <c r="DV20" s="859"/>
      <c r="DW20" s="860"/>
      <c r="DX20" s="859"/>
      <c r="DY20" s="813"/>
      <c r="DZ20" s="849"/>
      <c r="EA20" s="849"/>
    </row>
    <row r="21" spans="1:131" ht="12.75" customHeight="1">
      <c r="A21" s="854" t="s">
        <v>434</v>
      </c>
      <c r="B21" s="647"/>
      <c r="C21" s="647"/>
      <c r="D21" s="647"/>
      <c r="E21" s="647"/>
      <c r="F21" s="647"/>
      <c r="G21" s="647"/>
      <c r="H21" s="647"/>
      <c r="I21" s="647"/>
      <c r="J21" s="647"/>
      <c r="K21" s="647"/>
      <c r="L21" s="647"/>
      <c r="M21" s="647"/>
      <c r="N21" s="647"/>
      <c r="O21" s="647"/>
      <c r="P21" s="647"/>
      <c r="Q21" s="647"/>
      <c r="R21" s="647"/>
      <c r="S21" s="850"/>
      <c r="T21" s="647"/>
      <c r="U21" s="647"/>
      <c r="V21" s="647"/>
      <c r="W21" s="647"/>
      <c r="X21" s="647"/>
      <c r="Y21" s="647"/>
      <c r="Z21" s="647"/>
      <c r="AA21" s="647"/>
      <c r="AB21" s="647"/>
      <c r="AC21" s="647"/>
      <c r="AD21" s="647"/>
      <c r="AE21" s="647"/>
      <c r="AF21" s="647"/>
      <c r="AG21" s="647"/>
      <c r="AH21" s="647"/>
      <c r="AI21" s="647"/>
      <c r="AJ21" s="647"/>
      <c r="AK21" s="850"/>
      <c r="AL21" s="647"/>
      <c r="AM21" s="647"/>
      <c r="AN21" s="647"/>
      <c r="AO21" s="647"/>
      <c r="AP21" s="647"/>
      <c r="AQ21" s="647"/>
      <c r="AR21" s="647"/>
      <c r="AS21" s="647"/>
      <c r="AT21" s="647"/>
      <c r="AU21" s="647"/>
      <c r="AV21" s="647"/>
      <c r="AW21" s="647"/>
      <c r="AX21" s="647"/>
      <c r="AY21" s="647"/>
      <c r="AZ21" s="647"/>
      <c r="BA21" s="647"/>
      <c r="BB21" s="647"/>
      <c r="BC21" s="850"/>
      <c r="BD21" s="647"/>
      <c r="BE21" s="647"/>
      <c r="BF21" s="647"/>
      <c r="BG21" s="647"/>
      <c r="BH21" s="647"/>
      <c r="BI21" s="647"/>
      <c r="BJ21" s="647"/>
      <c r="BK21" s="647"/>
      <c r="BL21" s="647"/>
      <c r="BM21" s="647"/>
      <c r="BN21" s="647"/>
      <c r="BO21" s="647"/>
      <c r="BP21" s="647"/>
      <c r="BQ21" s="647"/>
      <c r="BR21" s="647"/>
      <c r="BS21" s="647"/>
      <c r="BT21" s="647"/>
      <c r="BU21" s="850"/>
      <c r="BV21" s="647"/>
      <c r="BW21" s="647"/>
      <c r="BX21" s="647"/>
      <c r="BY21" s="281"/>
      <c r="BZ21" s="863"/>
      <c r="CA21" s="863"/>
      <c r="CB21" s="863"/>
      <c r="CC21" s="864"/>
      <c r="CD21" s="865"/>
      <c r="CE21" s="865"/>
      <c r="CF21" s="865"/>
      <c r="CG21" s="865"/>
      <c r="CH21" s="865"/>
      <c r="CI21" s="865"/>
      <c r="CJ21" s="865"/>
      <c r="CK21" s="865"/>
      <c r="CL21" s="865"/>
      <c r="CM21" s="865"/>
      <c r="CN21" s="865"/>
      <c r="CO21" s="865"/>
      <c r="CP21" s="865"/>
      <c r="CQ21" s="865"/>
      <c r="CR21" s="865"/>
      <c r="CS21" s="865"/>
      <c r="CT21" s="866"/>
      <c r="CU21" s="867"/>
      <c r="CV21" s="865"/>
      <c r="CW21" s="865"/>
      <c r="CX21" s="865"/>
      <c r="CY21" s="865"/>
      <c r="CZ21" s="865"/>
      <c r="DA21" s="865"/>
      <c r="DB21" s="865"/>
      <c r="DC21" s="865"/>
      <c r="DD21" s="865"/>
      <c r="DE21" s="865"/>
      <c r="DF21" s="865"/>
      <c r="DG21" s="865"/>
      <c r="DH21" s="865"/>
      <c r="DI21" s="865"/>
      <c r="DJ21" s="865"/>
      <c r="DK21" s="865"/>
      <c r="DL21" s="867"/>
      <c r="DM21" s="848"/>
      <c r="DN21" s="848"/>
      <c r="DO21" s="847"/>
      <c r="DP21" s="848"/>
      <c r="DQ21" s="848"/>
      <c r="DR21" s="848"/>
      <c r="DS21" s="848"/>
      <c r="DT21" s="848"/>
      <c r="DU21" s="848"/>
      <c r="DV21" s="848"/>
      <c r="DW21" s="847"/>
      <c r="DX21" s="848"/>
      <c r="DY21" s="813"/>
      <c r="DZ21" s="849"/>
      <c r="EA21" s="849"/>
    </row>
    <row r="22" spans="1:131" ht="12.75" customHeight="1">
      <c r="A22" s="855" t="s">
        <v>294</v>
      </c>
      <c r="B22" s="647"/>
      <c r="C22" s="647"/>
      <c r="D22" s="647"/>
      <c r="E22" s="647"/>
      <c r="F22" s="647"/>
      <c r="G22" s="647"/>
      <c r="H22" s="647"/>
      <c r="I22" s="647"/>
      <c r="J22" s="647"/>
      <c r="K22" s="647"/>
      <c r="L22" s="647"/>
      <c r="M22" s="647"/>
      <c r="N22" s="647"/>
      <c r="O22" s="647"/>
      <c r="P22" s="647"/>
      <c r="Q22" s="647"/>
      <c r="R22" s="647"/>
      <c r="S22" s="850"/>
      <c r="T22" s="647">
        <v>1</v>
      </c>
      <c r="U22" s="647"/>
      <c r="V22" s="647"/>
      <c r="W22" s="647"/>
      <c r="X22" s="647"/>
      <c r="Y22" s="647"/>
      <c r="Z22" s="647"/>
      <c r="AA22" s="647"/>
      <c r="AB22" s="647"/>
      <c r="AC22" s="647"/>
      <c r="AD22" s="647"/>
      <c r="AE22" s="647"/>
      <c r="AF22" s="647"/>
      <c r="AG22" s="647"/>
      <c r="AH22" s="647"/>
      <c r="AI22" s="647"/>
      <c r="AJ22" s="647"/>
      <c r="AK22" s="850"/>
      <c r="AL22" s="647"/>
      <c r="AM22" s="647"/>
      <c r="AN22" s="647"/>
      <c r="AO22" s="647"/>
      <c r="AP22" s="647"/>
      <c r="AQ22" s="647"/>
      <c r="AR22" s="647"/>
      <c r="AS22" s="647"/>
      <c r="AT22" s="647"/>
      <c r="AU22" s="647"/>
      <c r="AV22" s="647"/>
      <c r="AW22" s="647"/>
      <c r="AX22" s="647"/>
      <c r="AY22" s="647"/>
      <c r="AZ22" s="647"/>
      <c r="BA22" s="647"/>
      <c r="BB22" s="647"/>
      <c r="BC22" s="850"/>
      <c r="BD22" s="647"/>
      <c r="BE22" s="647"/>
      <c r="BF22" s="647"/>
      <c r="BG22" s="647"/>
      <c r="BH22" s="647"/>
      <c r="BI22" s="647"/>
      <c r="BJ22" s="647"/>
      <c r="BK22" s="647"/>
      <c r="BL22" s="647"/>
      <c r="BM22" s="647"/>
      <c r="BN22" s="647"/>
      <c r="BO22" s="647"/>
      <c r="BP22" s="647"/>
      <c r="BQ22" s="647"/>
      <c r="BR22" s="647"/>
      <c r="BS22" s="647"/>
      <c r="BT22" s="647"/>
      <c r="BU22" s="850"/>
      <c r="BV22" s="647"/>
      <c r="BW22" s="647"/>
      <c r="BX22" s="647"/>
      <c r="BY22" s="281"/>
      <c r="BZ22" s="856" t="str">
        <f>IF(DL22&lt;3,"",(SUM(B22:R22)-MIN(B22:R22)-MAX(B22:R22))/(DL22-2))</f>
        <v/>
      </c>
      <c r="CA22" s="856" t="str">
        <f>IF(DM22&lt;3,"",(SUM(T22:AJ22)-MIN(T22:AJ22)-MAX(T22:AJ22))/(DM22-2))</f>
        <v/>
      </c>
      <c r="CB22" s="856" t="str">
        <f>IF(DN22&lt;3,"",(SUM(AL22:BB22)-MIN(AL22:BB22)-MAX(AL22:BB22))/(DN22-2))</f>
        <v/>
      </c>
      <c r="CC22" s="857" t="str">
        <f>IF(DO22&lt;3,"",(SUM(BD22:BT22)-MIN(BD22:BT22)-MAX(BD22:BT22))/(DO22-2))</f>
        <v/>
      </c>
      <c r="CD22" s="50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0" t="str">
        <f t="shared" si="0"/>
        <v/>
      </c>
      <c r="CF22" s="81" t="str">
        <f t="shared" si="0"/>
        <v/>
      </c>
      <c r="CG22" s="81" t="str">
        <f t="shared" si="0"/>
        <v/>
      </c>
      <c r="CH22" s="81" t="str">
        <f t="shared" si="0"/>
        <v/>
      </c>
      <c r="CI22" s="81" t="str">
        <f t="shared" si="0"/>
        <v/>
      </c>
      <c r="CJ22" s="81" t="str">
        <f t="shared" si="0"/>
        <v/>
      </c>
      <c r="CK22" s="144" t="str">
        <f t="shared" si="0"/>
        <v/>
      </c>
      <c r="CL22" s="144" t="str">
        <f t="shared" si="0"/>
        <v/>
      </c>
      <c r="CM22" s="144" t="str">
        <f t="shared" si="0"/>
        <v/>
      </c>
      <c r="CN22" s="81" t="str">
        <f t="shared" si="0"/>
        <v/>
      </c>
      <c r="CO22" s="81" t="str">
        <f t="shared" si="0"/>
        <v/>
      </c>
      <c r="CP22" s="81" t="str">
        <f t="shared" si="0"/>
        <v/>
      </c>
      <c r="CQ22" s="81" t="str">
        <f t="shared" si="0"/>
        <v/>
      </c>
      <c r="CR22" s="81" t="str">
        <f t="shared" si="0"/>
        <v/>
      </c>
      <c r="CS22" s="80" t="str">
        <f t="shared" si="0"/>
        <v/>
      </c>
      <c r="CT22" s="504" t="str">
        <f t="shared" si="0"/>
        <v/>
      </c>
      <c r="CU22" s="53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3" t="str">
        <f t="shared" si="13"/>
        <v/>
      </c>
      <c r="CW22" s="534" t="str">
        <f t="shared" si="13"/>
        <v/>
      </c>
      <c r="CX22" s="534" t="str">
        <f t="shared" si="13"/>
        <v/>
      </c>
      <c r="CY22" s="534" t="str">
        <f t="shared" si="13"/>
        <v/>
      </c>
      <c r="CZ22" s="534" t="str">
        <f t="shared" si="13"/>
        <v/>
      </c>
      <c r="DA22" s="534" t="str">
        <f t="shared" si="13"/>
        <v/>
      </c>
      <c r="DB22" s="535" t="str">
        <f t="shared" si="13"/>
        <v/>
      </c>
      <c r="DC22" s="535" t="str">
        <f t="shared" si="13"/>
        <v/>
      </c>
      <c r="DD22" s="535" t="str">
        <f t="shared" si="13"/>
        <v/>
      </c>
      <c r="DE22" s="534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4" t="str">
        <f t="shared" si="14"/>
        <v/>
      </c>
      <c r="DG22" s="534" t="str">
        <f t="shared" si="14"/>
        <v/>
      </c>
      <c r="DH22" s="534" t="str">
        <f t="shared" si="14"/>
        <v/>
      </c>
      <c r="DI22" s="534" t="str">
        <f t="shared" si="14"/>
        <v/>
      </c>
      <c r="DJ22" s="533" t="str">
        <f t="shared" si="14"/>
        <v/>
      </c>
      <c r="DK22" s="532" t="str">
        <f t="shared" si="14"/>
        <v/>
      </c>
      <c r="DL22" s="858">
        <f>COUNT(B22:R22)</f>
        <v>0</v>
      </c>
      <c r="DM22" s="813">
        <f>COUNT(T22:AJ22)</f>
        <v>1</v>
      </c>
      <c r="DN22" s="813">
        <f>COUNT(AL22:BB22)</f>
        <v>0</v>
      </c>
      <c r="DO22" s="814">
        <f>COUNT(BD22:BT22)</f>
        <v>0</v>
      </c>
      <c r="DP22" s="849"/>
      <c r="DQ22" s="859"/>
      <c r="DR22" s="859"/>
      <c r="DS22" s="859"/>
      <c r="DT22" s="859"/>
      <c r="DU22" s="859"/>
      <c r="DV22" s="859"/>
      <c r="DW22" s="860"/>
      <c r="DX22" s="859"/>
      <c r="DY22" s="813"/>
      <c r="DZ22" s="849"/>
      <c r="EA22" s="849"/>
    </row>
    <row r="23" spans="1:131" ht="12.75" customHeight="1">
      <c r="A23" s="855" t="s">
        <v>295</v>
      </c>
      <c r="B23" s="281"/>
      <c r="C23" s="281"/>
      <c r="D23" s="281"/>
      <c r="E23" s="281"/>
      <c r="F23" s="281"/>
      <c r="G23" s="281"/>
      <c r="H23" s="281"/>
      <c r="I23" s="281"/>
      <c r="J23" s="281"/>
      <c r="K23" s="281"/>
      <c r="L23" s="281"/>
      <c r="M23" s="281"/>
      <c r="N23" s="281"/>
      <c r="O23" s="281"/>
      <c r="P23" s="281"/>
      <c r="Q23" s="281"/>
      <c r="R23" s="281"/>
      <c r="S23" s="850"/>
      <c r="T23" s="281">
        <v>1</v>
      </c>
      <c r="U23" s="281"/>
      <c r="V23" s="281"/>
      <c r="W23" s="281"/>
      <c r="X23" s="281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850"/>
      <c r="AL23" s="281"/>
      <c r="AM23" s="281"/>
      <c r="AN23" s="281"/>
      <c r="AO23" s="281"/>
      <c r="AP23" s="281"/>
      <c r="AQ23" s="281"/>
      <c r="AR23" s="281"/>
      <c r="AS23" s="281"/>
      <c r="AT23" s="281"/>
      <c r="AU23" s="281"/>
      <c r="AV23" s="281"/>
      <c r="AW23" s="281"/>
      <c r="AX23" s="281"/>
      <c r="AY23" s="281"/>
      <c r="AZ23" s="281"/>
      <c r="BA23" s="281"/>
      <c r="BB23" s="281"/>
      <c r="BC23" s="850"/>
      <c r="BD23" s="281"/>
      <c r="BE23" s="281"/>
      <c r="BF23" s="281"/>
      <c r="BG23" s="281"/>
      <c r="BH23" s="281"/>
      <c r="BI23" s="281"/>
      <c r="BJ23" s="281"/>
      <c r="BK23" s="281"/>
      <c r="BL23" s="281"/>
      <c r="BM23" s="281"/>
      <c r="BN23" s="281"/>
      <c r="BO23" s="281"/>
      <c r="BP23" s="281"/>
      <c r="BQ23" s="281"/>
      <c r="BR23" s="281"/>
      <c r="BS23" s="281"/>
      <c r="BT23" s="281"/>
      <c r="BU23" s="850"/>
      <c r="BV23" s="281"/>
      <c r="BW23" s="281"/>
      <c r="BX23" s="281"/>
      <c r="BY23" s="281"/>
      <c r="BZ23" s="856" t="str">
        <f>IF(DL23&lt;3,"",(SUM(B23:R23)-MIN(B23:R23)-MAX(B23:R23))/(DL23-2))</f>
        <v/>
      </c>
      <c r="CA23" s="856" t="str">
        <f>IF(DM23&lt;3,"",(SUM(T23:AJ23)-MIN(T23:AJ23)-MAX(T23:AJ23))/(DM23-2))</f>
        <v/>
      </c>
      <c r="CB23" s="856" t="str">
        <f>IF(DN23&lt;3,"",(SUM(AL23:BB23)-MIN(AL23:BB23)-MAX(AL23:BB23))/(DN23-2))</f>
        <v/>
      </c>
      <c r="CC23" s="857" t="str">
        <f>IF(DO23&lt;3,"",(SUM(BD23:BT23)-MIN(BD23:BT23)-MAX(BD23:BT23))/(DO23-2))</f>
        <v/>
      </c>
      <c r="CD23" s="50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0" t="str">
        <f t="shared" si="0"/>
        <v/>
      </c>
      <c r="CF23" s="81" t="str">
        <f t="shared" si="0"/>
        <v/>
      </c>
      <c r="CG23" s="81" t="str">
        <f t="shared" si="0"/>
        <v/>
      </c>
      <c r="CH23" s="81" t="str">
        <f t="shared" si="0"/>
        <v/>
      </c>
      <c r="CI23" s="81" t="str">
        <f t="shared" si="0"/>
        <v/>
      </c>
      <c r="CJ23" s="81" t="str">
        <f t="shared" si="0"/>
        <v/>
      </c>
      <c r="CK23" s="144" t="str">
        <f t="shared" si="0"/>
        <v/>
      </c>
      <c r="CL23" s="144" t="str">
        <f t="shared" si="0"/>
        <v/>
      </c>
      <c r="CM23" s="144" t="str">
        <f t="shared" si="0"/>
        <v/>
      </c>
      <c r="CN23" s="81" t="str">
        <f t="shared" si="0"/>
        <v/>
      </c>
      <c r="CO23" s="81" t="str">
        <f t="shared" si="0"/>
        <v/>
      </c>
      <c r="CP23" s="81" t="str">
        <f t="shared" si="0"/>
        <v/>
      </c>
      <c r="CQ23" s="81" t="str">
        <f t="shared" si="0"/>
        <v/>
      </c>
      <c r="CR23" s="81" t="str">
        <f t="shared" si="0"/>
        <v/>
      </c>
      <c r="CS23" s="80" t="str">
        <f t="shared" si="0"/>
        <v/>
      </c>
      <c r="CT23" s="504" t="str">
        <f t="shared" si="0"/>
        <v/>
      </c>
      <c r="CU23" s="532" t="str">
        <f t="shared" si="13"/>
        <v/>
      </c>
      <c r="CV23" s="533" t="str">
        <f t="shared" si="13"/>
        <v/>
      </c>
      <c r="CW23" s="534" t="str">
        <f t="shared" si="13"/>
        <v/>
      </c>
      <c r="CX23" s="534" t="str">
        <f t="shared" si="13"/>
        <v/>
      </c>
      <c r="CY23" s="534" t="str">
        <f t="shared" si="13"/>
        <v/>
      </c>
      <c r="CZ23" s="534" t="str">
        <f t="shared" si="13"/>
        <v/>
      </c>
      <c r="DA23" s="534" t="str">
        <f t="shared" si="13"/>
        <v/>
      </c>
      <c r="DB23" s="535" t="str">
        <f t="shared" si="13"/>
        <v/>
      </c>
      <c r="DC23" s="535" t="str">
        <f t="shared" si="13"/>
        <v/>
      </c>
      <c r="DD23" s="535" t="str">
        <f t="shared" si="13"/>
        <v/>
      </c>
      <c r="DE23" s="534" t="str">
        <f t="shared" si="14"/>
        <v/>
      </c>
      <c r="DF23" s="534" t="str">
        <f t="shared" si="14"/>
        <v/>
      </c>
      <c r="DG23" s="534" t="str">
        <f t="shared" si="14"/>
        <v/>
      </c>
      <c r="DH23" s="534" t="str">
        <f t="shared" si="14"/>
        <v/>
      </c>
      <c r="DI23" s="534" t="str">
        <f t="shared" si="14"/>
        <v/>
      </c>
      <c r="DJ23" s="533" t="str">
        <f t="shared" si="14"/>
        <v/>
      </c>
      <c r="DK23" s="532" t="str">
        <f t="shared" si="14"/>
        <v/>
      </c>
      <c r="DL23" s="858">
        <f>COUNT(B23:R23)</f>
        <v>0</v>
      </c>
      <c r="DM23" s="813">
        <f>COUNT(T23:AJ23)</f>
        <v>1</v>
      </c>
      <c r="DN23" s="813">
        <f>COUNT(AL23:BB23)</f>
        <v>0</v>
      </c>
      <c r="DO23" s="814">
        <f>COUNT(BD23:BT23)</f>
        <v>0</v>
      </c>
      <c r="DP23" s="849"/>
      <c r="DQ23" s="859"/>
      <c r="DR23" s="859"/>
      <c r="DS23" s="859"/>
      <c r="DT23" s="859"/>
      <c r="DU23" s="859"/>
      <c r="DV23" s="859"/>
      <c r="DW23" s="860"/>
      <c r="DX23" s="859"/>
      <c r="DY23" s="813"/>
      <c r="DZ23" s="849"/>
      <c r="EA23" s="849"/>
    </row>
    <row r="24" spans="1:131" ht="12.75" customHeight="1">
      <c r="A24" s="855" t="s">
        <v>280</v>
      </c>
      <c r="B24" s="281"/>
      <c r="C24" s="281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850"/>
      <c r="T24" s="281">
        <v>2</v>
      </c>
      <c r="U24" s="281"/>
      <c r="V24" s="281"/>
      <c r="W24" s="281"/>
      <c r="X24" s="281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850"/>
      <c r="AL24" s="281"/>
      <c r="AM24" s="281"/>
      <c r="AN24" s="281"/>
      <c r="AO24" s="281"/>
      <c r="AP24" s="281"/>
      <c r="AQ24" s="281"/>
      <c r="AR24" s="281"/>
      <c r="AS24" s="281"/>
      <c r="AT24" s="281"/>
      <c r="AU24" s="281"/>
      <c r="AV24" s="281"/>
      <c r="AW24" s="281"/>
      <c r="AX24" s="281"/>
      <c r="AY24" s="281"/>
      <c r="AZ24" s="281"/>
      <c r="BA24" s="281"/>
      <c r="BB24" s="281"/>
      <c r="BC24" s="850"/>
      <c r="BD24" s="281"/>
      <c r="BE24" s="281"/>
      <c r="BF24" s="281"/>
      <c r="BG24" s="281"/>
      <c r="BH24" s="281"/>
      <c r="BI24" s="281"/>
      <c r="BJ24" s="281"/>
      <c r="BK24" s="281"/>
      <c r="BL24" s="281"/>
      <c r="BM24" s="281"/>
      <c r="BN24" s="281"/>
      <c r="BO24" s="281"/>
      <c r="BP24" s="281"/>
      <c r="BQ24" s="281"/>
      <c r="BR24" s="281"/>
      <c r="BS24" s="281"/>
      <c r="BT24" s="281"/>
      <c r="BU24" s="850"/>
      <c r="BV24" s="281"/>
      <c r="BW24" s="281"/>
      <c r="BX24" s="281"/>
      <c r="BY24" s="281"/>
      <c r="BZ24" s="856" t="str">
        <f>IF(DL24&lt;3,"",(SUM(B24:R24)-MIN(B24:R24)-MAX(B24:R24))/(DL24-2))</f>
        <v/>
      </c>
      <c r="CA24" s="856" t="str">
        <f>IF(DM24&lt;3,"",(SUM(T24:AJ24)-MIN(T24:AJ24)-MAX(T24:AJ24))/(DM24-2))</f>
        <v/>
      </c>
      <c r="CB24" s="856" t="str">
        <f>IF(DN24&lt;3,"",(SUM(AL24:BB24)-MIN(AL24:BB24)-MAX(AL24:BB24))/(DN24-2))</f>
        <v/>
      </c>
      <c r="CC24" s="857" t="str">
        <f>IF(DO24&lt;3,"",(SUM(BD24:BT24)-MIN(BD24:BT24)-MAX(BD24:BT24))/(DO24-2))</f>
        <v/>
      </c>
      <c r="CD24" s="50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0" t="str">
        <f t="shared" si="0"/>
        <v/>
      </c>
      <c r="CF24" s="81" t="str">
        <f t="shared" si="0"/>
        <v/>
      </c>
      <c r="CG24" s="81" t="str">
        <f t="shared" si="0"/>
        <v/>
      </c>
      <c r="CH24" s="81" t="str">
        <f t="shared" si="0"/>
        <v/>
      </c>
      <c r="CI24" s="81" t="str">
        <f t="shared" si="0"/>
        <v/>
      </c>
      <c r="CJ24" s="81" t="str">
        <f t="shared" si="0"/>
        <v/>
      </c>
      <c r="CK24" s="144" t="str">
        <f t="shared" si="0"/>
        <v/>
      </c>
      <c r="CL24" s="144" t="str">
        <f t="shared" si="0"/>
        <v/>
      </c>
      <c r="CM24" s="144" t="str">
        <f t="shared" si="0"/>
        <v/>
      </c>
      <c r="CN24" s="81" t="str">
        <f t="shared" si="0"/>
        <v/>
      </c>
      <c r="CO24" s="81" t="str">
        <f t="shared" si="0"/>
        <v/>
      </c>
      <c r="CP24" s="81" t="str">
        <f t="shared" si="0"/>
        <v/>
      </c>
      <c r="CQ24" s="81" t="str">
        <f t="shared" si="0"/>
        <v/>
      </c>
      <c r="CR24" s="81" t="str">
        <f t="shared" si="0"/>
        <v/>
      </c>
      <c r="CS24" s="80" t="str">
        <f t="shared" si="0"/>
        <v/>
      </c>
      <c r="CT24" s="504" t="str">
        <f t="shared" si="0"/>
        <v/>
      </c>
      <c r="CU24" s="532" t="str">
        <f t="shared" si="13"/>
        <v/>
      </c>
      <c r="CV24" s="533" t="str">
        <f t="shared" si="13"/>
        <v/>
      </c>
      <c r="CW24" s="534" t="str">
        <f t="shared" si="13"/>
        <v/>
      </c>
      <c r="CX24" s="534" t="str">
        <f t="shared" si="13"/>
        <v/>
      </c>
      <c r="CY24" s="534" t="str">
        <f t="shared" si="13"/>
        <v/>
      </c>
      <c r="CZ24" s="534" t="str">
        <f t="shared" si="13"/>
        <v/>
      </c>
      <c r="DA24" s="534" t="str">
        <f t="shared" si="13"/>
        <v/>
      </c>
      <c r="DB24" s="535" t="str">
        <f t="shared" si="13"/>
        <v/>
      </c>
      <c r="DC24" s="535" t="str">
        <f t="shared" si="13"/>
        <v/>
      </c>
      <c r="DD24" s="535" t="str">
        <f t="shared" si="13"/>
        <v/>
      </c>
      <c r="DE24" s="534" t="str">
        <f t="shared" si="14"/>
        <v/>
      </c>
      <c r="DF24" s="534" t="str">
        <f t="shared" si="14"/>
        <v/>
      </c>
      <c r="DG24" s="534" t="str">
        <f t="shared" si="14"/>
        <v/>
      </c>
      <c r="DH24" s="534" t="str">
        <f t="shared" si="14"/>
        <v/>
      </c>
      <c r="DI24" s="534" t="str">
        <f t="shared" si="14"/>
        <v/>
      </c>
      <c r="DJ24" s="533" t="str">
        <f t="shared" si="14"/>
        <v/>
      </c>
      <c r="DK24" s="532" t="str">
        <f t="shared" si="14"/>
        <v/>
      </c>
      <c r="DL24" s="858">
        <f>COUNT(B24:R24)</f>
        <v>0</v>
      </c>
      <c r="DM24" s="813">
        <f>COUNT(T24:AJ24)</f>
        <v>1</v>
      </c>
      <c r="DN24" s="813">
        <f>COUNT(AL24:BB24)</f>
        <v>0</v>
      </c>
      <c r="DO24" s="814">
        <f>COUNT(BD24:BT24)</f>
        <v>0</v>
      </c>
      <c r="DP24" s="849"/>
      <c r="DQ24" s="859"/>
      <c r="DR24" s="859"/>
      <c r="DS24" s="859"/>
      <c r="DT24" s="859"/>
      <c r="DU24" s="859"/>
      <c r="DV24" s="859"/>
      <c r="DW24" s="860"/>
      <c r="DX24" s="859"/>
      <c r="DY24" s="813"/>
      <c r="DZ24" s="849"/>
      <c r="EA24" s="849"/>
    </row>
    <row r="25" spans="1:131" ht="12.75" customHeight="1">
      <c r="A25" s="855" t="s">
        <v>311</v>
      </c>
      <c r="B25" s="281"/>
      <c r="C25" s="281"/>
      <c r="D25" s="281"/>
      <c r="E25" s="281"/>
      <c r="F25" s="281"/>
      <c r="G25" s="2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850"/>
      <c r="T25" s="281">
        <v>100</v>
      </c>
      <c r="U25" s="281"/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850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850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850"/>
      <c r="BV25" s="281"/>
      <c r="BW25" s="281"/>
      <c r="BX25" s="281"/>
      <c r="BY25" s="281"/>
      <c r="BZ25" s="856" t="str">
        <f>IF(DL25&lt;3,"",(SUM(B25:R25)-MIN(B25:R25)-MAX(B25:R25))/(DL25-2))</f>
        <v/>
      </c>
      <c r="CA25" s="856" t="str">
        <f>IF(DM25&lt;3,"",(SUM(T25:AJ25)-MIN(T25:AJ25)-MAX(T25:AJ25))/(DM25-2))</f>
        <v/>
      </c>
      <c r="CB25" s="856" t="str">
        <f>IF(DN25&lt;3,"",(SUM(AL25:BB25)-MIN(AL25:BB25)-MAX(AL25:BB25))/(DN25-2))</f>
        <v/>
      </c>
      <c r="CC25" s="857" t="str">
        <f>IF(DO25&lt;3,"",(SUM(BD25:BT25)-MIN(BD25:BT25)-MAX(BD25:BT25))/(DO25-2))</f>
        <v/>
      </c>
      <c r="CD25" s="50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0" t="str">
        <f t="shared" si="0"/>
        <v/>
      </c>
      <c r="CF25" s="81" t="str">
        <f t="shared" si="0"/>
        <v/>
      </c>
      <c r="CG25" s="81" t="str">
        <f t="shared" si="0"/>
        <v/>
      </c>
      <c r="CH25" s="81" t="str">
        <f t="shared" si="0"/>
        <v/>
      </c>
      <c r="CI25" s="81" t="str">
        <f t="shared" si="0"/>
        <v/>
      </c>
      <c r="CJ25" s="81" t="str">
        <f t="shared" si="0"/>
        <v/>
      </c>
      <c r="CK25" s="144" t="str">
        <f t="shared" si="0"/>
        <v/>
      </c>
      <c r="CL25" s="144" t="str">
        <f t="shared" si="0"/>
        <v/>
      </c>
      <c r="CM25" s="144" t="str">
        <f t="shared" si="0"/>
        <v/>
      </c>
      <c r="CN25" s="81" t="str">
        <f t="shared" si="0"/>
        <v/>
      </c>
      <c r="CO25" s="81" t="str">
        <f t="shared" si="0"/>
        <v/>
      </c>
      <c r="CP25" s="81" t="str">
        <f t="shared" si="0"/>
        <v/>
      </c>
      <c r="CQ25" s="81" t="str">
        <f t="shared" si="0"/>
        <v/>
      </c>
      <c r="CR25" s="81" t="str">
        <f t="shared" si="0"/>
        <v/>
      </c>
      <c r="CS25" s="80" t="str">
        <f t="shared" si="0"/>
        <v/>
      </c>
      <c r="CT25" s="504" t="str">
        <f t="shared" si="0"/>
        <v/>
      </c>
      <c r="CU25" s="532" t="str">
        <f t="shared" si="13"/>
        <v/>
      </c>
      <c r="CV25" s="533" t="str">
        <f t="shared" si="13"/>
        <v/>
      </c>
      <c r="CW25" s="534" t="str">
        <f t="shared" si="13"/>
        <v/>
      </c>
      <c r="CX25" s="534" t="str">
        <f t="shared" si="13"/>
        <v/>
      </c>
      <c r="CY25" s="534" t="str">
        <f t="shared" si="13"/>
        <v/>
      </c>
      <c r="CZ25" s="534" t="str">
        <f t="shared" si="13"/>
        <v/>
      </c>
      <c r="DA25" s="534" t="str">
        <f t="shared" si="13"/>
        <v/>
      </c>
      <c r="DB25" s="535" t="str">
        <f t="shared" si="13"/>
        <v/>
      </c>
      <c r="DC25" s="535" t="str">
        <f t="shared" si="13"/>
        <v/>
      </c>
      <c r="DD25" s="535" t="str">
        <f t="shared" si="13"/>
        <v/>
      </c>
      <c r="DE25" s="534" t="str">
        <f t="shared" si="14"/>
        <v/>
      </c>
      <c r="DF25" s="534" t="str">
        <f t="shared" si="14"/>
        <v/>
      </c>
      <c r="DG25" s="534" t="str">
        <f t="shared" si="14"/>
        <v/>
      </c>
      <c r="DH25" s="534" t="str">
        <f t="shared" si="14"/>
        <v/>
      </c>
      <c r="DI25" s="534" t="str">
        <f t="shared" si="14"/>
        <v/>
      </c>
      <c r="DJ25" s="533" t="str">
        <f t="shared" si="14"/>
        <v/>
      </c>
      <c r="DK25" s="532" t="str">
        <f t="shared" si="14"/>
        <v/>
      </c>
      <c r="DL25" s="858">
        <f>COUNT(B25:R25)</f>
        <v>0</v>
      </c>
      <c r="DM25" s="813">
        <f>COUNT(T25:AJ25)</f>
        <v>1</v>
      </c>
      <c r="DN25" s="813">
        <f>COUNT(AL25:BB25)</f>
        <v>0</v>
      </c>
      <c r="DO25" s="814">
        <f>COUNT(BD25:BT25)</f>
        <v>0</v>
      </c>
      <c r="DP25" s="849"/>
      <c r="DQ25" s="859"/>
      <c r="DR25" s="859"/>
      <c r="DS25" s="859"/>
      <c r="DT25" s="859"/>
      <c r="DU25" s="859"/>
      <c r="DV25" s="859"/>
      <c r="DW25" s="860"/>
      <c r="DX25" s="859"/>
      <c r="DY25" s="813"/>
      <c r="DZ25" s="849"/>
      <c r="EA25" s="849"/>
    </row>
    <row r="26" spans="1:131" ht="12.75" customHeight="1">
      <c r="A26" s="861" t="s">
        <v>312</v>
      </c>
      <c r="B26" s="862" t="str">
        <f t="shared" ref="B26:R26" si="15">IF(B23="","",B22*B23*B24*B25)</f>
        <v/>
      </c>
      <c r="C26" s="862" t="str">
        <f t="shared" si="15"/>
        <v/>
      </c>
      <c r="D26" s="862" t="str">
        <f t="shared" si="15"/>
        <v/>
      </c>
      <c r="E26" s="862" t="str">
        <f t="shared" si="15"/>
        <v/>
      </c>
      <c r="F26" s="862" t="str">
        <f t="shared" si="15"/>
        <v/>
      </c>
      <c r="G26" s="862" t="str">
        <f t="shared" si="15"/>
        <v/>
      </c>
      <c r="H26" s="862" t="str">
        <f t="shared" si="15"/>
        <v/>
      </c>
      <c r="I26" s="862" t="str">
        <f t="shared" si="15"/>
        <v/>
      </c>
      <c r="J26" s="862" t="str">
        <f t="shared" si="15"/>
        <v/>
      </c>
      <c r="K26" s="862" t="str">
        <f t="shared" si="15"/>
        <v/>
      </c>
      <c r="L26" s="862" t="str">
        <f t="shared" si="15"/>
        <v/>
      </c>
      <c r="M26" s="862" t="str">
        <f t="shared" si="15"/>
        <v/>
      </c>
      <c r="N26" s="862" t="str">
        <f t="shared" si="15"/>
        <v/>
      </c>
      <c r="O26" s="862" t="str">
        <f t="shared" si="15"/>
        <v/>
      </c>
      <c r="P26" s="862" t="str">
        <f t="shared" si="15"/>
        <v/>
      </c>
      <c r="Q26" s="862" t="str">
        <f t="shared" si="15"/>
        <v/>
      </c>
      <c r="R26" s="862" t="str">
        <f t="shared" si="15"/>
        <v/>
      </c>
      <c r="S26" s="850"/>
      <c r="T26" s="862">
        <f t="shared" ref="T26:AJ26" si="16">IF(T23="","",T22*T23*T24*T25)</f>
        <v>200</v>
      </c>
      <c r="U26" s="862" t="str">
        <f t="shared" si="16"/>
        <v/>
      </c>
      <c r="V26" s="862" t="str">
        <f t="shared" si="16"/>
        <v/>
      </c>
      <c r="W26" s="862" t="str">
        <f t="shared" si="16"/>
        <v/>
      </c>
      <c r="X26" s="862" t="str">
        <f t="shared" si="16"/>
        <v/>
      </c>
      <c r="Y26" s="862" t="str">
        <f t="shared" si="16"/>
        <v/>
      </c>
      <c r="Z26" s="862" t="str">
        <f t="shared" si="16"/>
        <v/>
      </c>
      <c r="AA26" s="862" t="str">
        <f t="shared" si="16"/>
        <v/>
      </c>
      <c r="AB26" s="862" t="str">
        <f t="shared" si="16"/>
        <v/>
      </c>
      <c r="AC26" s="862" t="str">
        <f t="shared" si="16"/>
        <v/>
      </c>
      <c r="AD26" s="862" t="str">
        <f t="shared" si="16"/>
        <v/>
      </c>
      <c r="AE26" s="862" t="str">
        <f t="shared" si="16"/>
        <v/>
      </c>
      <c r="AF26" s="862" t="str">
        <f t="shared" si="16"/>
        <v/>
      </c>
      <c r="AG26" s="862" t="str">
        <f t="shared" si="16"/>
        <v/>
      </c>
      <c r="AH26" s="862" t="str">
        <f t="shared" si="16"/>
        <v/>
      </c>
      <c r="AI26" s="862" t="str">
        <f t="shared" si="16"/>
        <v/>
      </c>
      <c r="AJ26" s="862" t="str">
        <f t="shared" si="16"/>
        <v/>
      </c>
      <c r="AK26" s="850"/>
      <c r="AL26" s="862" t="str">
        <f t="shared" ref="AL26:BB26" si="17">IF(AL23="","",AL22*AL23*AL24*AL25)</f>
        <v/>
      </c>
      <c r="AM26" s="862" t="str">
        <f t="shared" si="17"/>
        <v/>
      </c>
      <c r="AN26" s="862" t="str">
        <f t="shared" si="17"/>
        <v/>
      </c>
      <c r="AO26" s="862" t="str">
        <f t="shared" si="17"/>
        <v/>
      </c>
      <c r="AP26" s="862" t="str">
        <f t="shared" si="17"/>
        <v/>
      </c>
      <c r="AQ26" s="862" t="str">
        <f t="shared" si="17"/>
        <v/>
      </c>
      <c r="AR26" s="862" t="str">
        <f t="shared" si="17"/>
        <v/>
      </c>
      <c r="AS26" s="862" t="str">
        <f t="shared" si="17"/>
        <v/>
      </c>
      <c r="AT26" s="862" t="str">
        <f t="shared" si="17"/>
        <v/>
      </c>
      <c r="AU26" s="862" t="str">
        <f t="shared" si="17"/>
        <v/>
      </c>
      <c r="AV26" s="862" t="str">
        <f t="shared" si="17"/>
        <v/>
      </c>
      <c r="AW26" s="862" t="str">
        <f t="shared" si="17"/>
        <v/>
      </c>
      <c r="AX26" s="862" t="str">
        <f t="shared" si="17"/>
        <v/>
      </c>
      <c r="AY26" s="862" t="str">
        <f t="shared" si="17"/>
        <v/>
      </c>
      <c r="AZ26" s="862" t="str">
        <f t="shared" si="17"/>
        <v/>
      </c>
      <c r="BA26" s="862" t="str">
        <f t="shared" si="17"/>
        <v/>
      </c>
      <c r="BB26" s="862" t="str">
        <f t="shared" si="17"/>
        <v/>
      </c>
      <c r="BC26" s="850"/>
      <c r="BD26" s="862" t="str">
        <f t="shared" ref="BD26:BT26" si="18">IF(BD23="","",BD22*BD23*BD24*BD25)</f>
        <v/>
      </c>
      <c r="BE26" s="862" t="str">
        <f t="shared" si="18"/>
        <v/>
      </c>
      <c r="BF26" s="862" t="str">
        <f t="shared" si="18"/>
        <v/>
      </c>
      <c r="BG26" s="862" t="str">
        <f t="shared" si="18"/>
        <v/>
      </c>
      <c r="BH26" s="862" t="str">
        <f t="shared" si="18"/>
        <v/>
      </c>
      <c r="BI26" s="862" t="str">
        <f t="shared" si="18"/>
        <v/>
      </c>
      <c r="BJ26" s="862" t="str">
        <f t="shared" si="18"/>
        <v/>
      </c>
      <c r="BK26" s="862" t="str">
        <f t="shared" si="18"/>
        <v/>
      </c>
      <c r="BL26" s="862" t="str">
        <f t="shared" si="18"/>
        <v/>
      </c>
      <c r="BM26" s="862" t="str">
        <f t="shared" si="18"/>
        <v/>
      </c>
      <c r="BN26" s="862" t="str">
        <f t="shared" si="18"/>
        <v/>
      </c>
      <c r="BO26" s="862" t="str">
        <f t="shared" si="18"/>
        <v/>
      </c>
      <c r="BP26" s="862" t="str">
        <f t="shared" si="18"/>
        <v/>
      </c>
      <c r="BQ26" s="862" t="str">
        <f t="shared" si="18"/>
        <v/>
      </c>
      <c r="BR26" s="862" t="str">
        <f t="shared" si="18"/>
        <v/>
      </c>
      <c r="BS26" s="862" t="str">
        <f t="shared" si="18"/>
        <v/>
      </c>
      <c r="BT26" s="862" t="str">
        <f t="shared" si="18"/>
        <v/>
      </c>
      <c r="BU26" s="850"/>
      <c r="BV26" s="862" t="str">
        <f>IF(BV23="","",BV22*BV23*BV24*BV25)</f>
        <v/>
      </c>
      <c r="BW26" s="862" t="str">
        <f>IF(BW23="","",BW22*BW23*BW24*BW25)</f>
        <v/>
      </c>
      <c r="BX26" s="862" t="str">
        <f>IF(BX23="","",BX22*BX23*BX24*BX25)</f>
        <v/>
      </c>
      <c r="BY26" s="735" t="str">
        <f>IF(BY23="","",BY22*BY23*BY24*BY25)</f>
        <v/>
      </c>
      <c r="BZ26" s="856" t="str">
        <f>IF(DL26&lt;3,"",(SUM(B26:R26)-MIN(B26:R26)-MAX(B26:R26))/(DL26-2))</f>
        <v/>
      </c>
      <c r="CA26" s="856" t="str">
        <f>IF(DM26&lt;3,"",(SUM(T26:AJ26)-MIN(T26:AJ26)-MAX(T26:AJ26))/(DM26-2))</f>
        <v/>
      </c>
      <c r="CB26" s="856" t="str">
        <f>IF(DN26&lt;3,"",(SUM(AL26:BB26)-MIN(AL26:BB26)-MAX(AL26:BB26))/(DN26-2))</f>
        <v/>
      </c>
      <c r="CC26" s="857" t="str">
        <f>IF(DO26&lt;3,"",(SUM(BD26:BT26)-MIN(BD26:BT26)-MAX(BD26:BT26))/(DO26-2))</f>
        <v/>
      </c>
      <c r="CD26" s="50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0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1" t="str">
        <f t="shared" si="19"/>
        <v/>
      </c>
      <c r="CG26" s="81" t="str">
        <f t="shared" si="19"/>
        <v/>
      </c>
      <c r="CH26" s="81" t="str">
        <f t="shared" si="19"/>
        <v/>
      </c>
      <c r="CI26" s="81" t="str">
        <f t="shared" si="19"/>
        <v/>
      </c>
      <c r="CJ26" s="81" t="str">
        <f t="shared" si="19"/>
        <v/>
      </c>
      <c r="CK26" s="144" t="str">
        <f t="shared" si="19"/>
        <v/>
      </c>
      <c r="CL26" s="144" t="str">
        <f t="shared" si="19"/>
        <v/>
      </c>
      <c r="CM26" s="144" t="str">
        <f t="shared" si="19"/>
        <v/>
      </c>
      <c r="CN26" s="81" t="str">
        <f t="shared" si="19"/>
        <v/>
      </c>
      <c r="CO26" s="81" t="str">
        <f t="shared" si="19"/>
        <v/>
      </c>
      <c r="CP26" s="81" t="str">
        <f t="shared" si="19"/>
        <v/>
      </c>
      <c r="CQ26" s="81" t="str">
        <f t="shared" si="19"/>
        <v/>
      </c>
      <c r="CR26" s="81" t="str">
        <f t="shared" si="19"/>
        <v/>
      </c>
      <c r="CS26" s="80" t="str">
        <f t="shared" si="19"/>
        <v/>
      </c>
      <c r="CT26" s="504" t="str">
        <f t="shared" si="19"/>
        <v/>
      </c>
      <c r="CU26" s="532" t="str">
        <f t="shared" si="13"/>
        <v/>
      </c>
      <c r="CV26" s="533" t="str">
        <f t="shared" si="13"/>
        <v/>
      </c>
      <c r="CW26" s="534" t="str">
        <f t="shared" si="13"/>
        <v/>
      </c>
      <c r="CX26" s="534" t="str">
        <f t="shared" si="13"/>
        <v/>
      </c>
      <c r="CY26" s="534" t="str">
        <f t="shared" si="13"/>
        <v/>
      </c>
      <c r="CZ26" s="534" t="str">
        <f t="shared" si="13"/>
        <v/>
      </c>
      <c r="DA26" s="534" t="str">
        <f t="shared" si="13"/>
        <v/>
      </c>
      <c r="DB26" s="535" t="str">
        <f t="shared" si="13"/>
        <v/>
      </c>
      <c r="DC26" s="535" t="str">
        <f t="shared" si="13"/>
        <v/>
      </c>
      <c r="DD26" s="535" t="str">
        <f t="shared" si="13"/>
        <v/>
      </c>
      <c r="DE26" s="534" t="str">
        <f t="shared" si="14"/>
        <v/>
      </c>
      <c r="DF26" s="534" t="str">
        <f t="shared" si="14"/>
        <v/>
      </c>
      <c r="DG26" s="534" t="str">
        <f t="shared" si="14"/>
        <v/>
      </c>
      <c r="DH26" s="534" t="str">
        <f t="shared" si="14"/>
        <v/>
      </c>
      <c r="DI26" s="534" t="str">
        <f t="shared" si="14"/>
        <v/>
      </c>
      <c r="DJ26" s="533" t="str">
        <f t="shared" si="14"/>
        <v/>
      </c>
      <c r="DK26" s="532" t="str">
        <f t="shared" si="14"/>
        <v/>
      </c>
      <c r="DL26" s="858">
        <f>COUNT(B26:R26)</f>
        <v>0</v>
      </c>
      <c r="DM26" s="813">
        <f>COUNT(T26:AJ26)</f>
        <v>1</v>
      </c>
      <c r="DN26" s="813">
        <f>COUNT(AL26:BB26)</f>
        <v>0</v>
      </c>
      <c r="DO26" s="814">
        <f>COUNT(BD26:BT26)</f>
        <v>0</v>
      </c>
      <c r="DP26" s="849"/>
      <c r="DQ26" s="859"/>
      <c r="DR26" s="859"/>
      <c r="DS26" s="859"/>
      <c r="DT26" s="859"/>
      <c r="DU26" s="859"/>
      <c r="DV26" s="859"/>
      <c r="DW26" s="860"/>
      <c r="DX26" s="859"/>
      <c r="DY26" s="813"/>
      <c r="DZ26" s="849"/>
      <c r="EA26" s="849"/>
    </row>
    <row r="27" spans="1:131" ht="12.75" customHeight="1">
      <c r="A27" s="854" t="s">
        <v>435</v>
      </c>
      <c r="B27" s="647"/>
      <c r="C27" s="647"/>
      <c r="D27" s="647"/>
      <c r="E27" s="647"/>
      <c r="F27" s="647"/>
      <c r="G27" s="647"/>
      <c r="H27" s="647"/>
      <c r="I27" s="647"/>
      <c r="J27" s="647"/>
      <c r="K27" s="647"/>
      <c r="L27" s="647"/>
      <c r="M27" s="647"/>
      <c r="N27" s="647"/>
      <c r="O27" s="647"/>
      <c r="P27" s="647"/>
      <c r="Q27" s="647"/>
      <c r="R27" s="647"/>
      <c r="S27" s="850"/>
      <c r="T27" s="647"/>
      <c r="U27" s="647"/>
      <c r="V27" s="647"/>
      <c r="W27" s="647"/>
      <c r="X27" s="647"/>
      <c r="Y27" s="647"/>
      <c r="Z27" s="647"/>
      <c r="AA27" s="647"/>
      <c r="AB27" s="647"/>
      <c r="AC27" s="647"/>
      <c r="AD27" s="647"/>
      <c r="AE27" s="647"/>
      <c r="AF27" s="647"/>
      <c r="AG27" s="647"/>
      <c r="AH27" s="647"/>
      <c r="AI27" s="647"/>
      <c r="AJ27" s="647"/>
      <c r="AK27" s="850"/>
      <c r="AL27" s="647"/>
      <c r="AM27" s="647"/>
      <c r="AN27" s="647"/>
      <c r="AO27" s="647"/>
      <c r="AP27" s="647"/>
      <c r="AQ27" s="647"/>
      <c r="AR27" s="647"/>
      <c r="AS27" s="647"/>
      <c r="AT27" s="647"/>
      <c r="AU27" s="647"/>
      <c r="AV27" s="647"/>
      <c r="AW27" s="647"/>
      <c r="AX27" s="647"/>
      <c r="AY27" s="647"/>
      <c r="AZ27" s="647"/>
      <c r="BA27" s="647"/>
      <c r="BB27" s="647"/>
      <c r="BC27" s="850"/>
      <c r="BD27" s="647"/>
      <c r="BE27" s="647"/>
      <c r="BF27" s="647"/>
      <c r="BG27" s="647"/>
      <c r="BH27" s="647"/>
      <c r="BI27" s="647"/>
      <c r="BJ27" s="647"/>
      <c r="BK27" s="647"/>
      <c r="BL27" s="647"/>
      <c r="BM27" s="647"/>
      <c r="BN27" s="647"/>
      <c r="BO27" s="647"/>
      <c r="BP27" s="647"/>
      <c r="BQ27" s="647"/>
      <c r="BR27" s="647"/>
      <c r="BS27" s="647"/>
      <c r="BT27" s="647"/>
      <c r="BU27" s="850"/>
      <c r="BV27" s="647"/>
      <c r="BW27" s="647"/>
      <c r="BX27" s="647"/>
      <c r="BY27" s="647"/>
      <c r="BZ27" s="863"/>
      <c r="CA27" s="863"/>
      <c r="CB27" s="863"/>
      <c r="CC27" s="864"/>
      <c r="CD27" s="865"/>
      <c r="CE27" s="865"/>
      <c r="CF27" s="865"/>
      <c r="CG27" s="865"/>
      <c r="CH27" s="865"/>
      <c r="CI27" s="865"/>
      <c r="CJ27" s="865"/>
      <c r="CK27" s="865"/>
      <c r="CL27" s="865"/>
      <c r="CM27" s="865"/>
      <c r="CN27" s="865"/>
      <c r="CO27" s="865"/>
      <c r="CP27" s="865"/>
      <c r="CQ27" s="865"/>
      <c r="CR27" s="865"/>
      <c r="CS27" s="865"/>
      <c r="CT27" s="866"/>
      <c r="CU27" s="867"/>
      <c r="CV27" s="865"/>
      <c r="CW27" s="865"/>
      <c r="CX27" s="865"/>
      <c r="CY27" s="865"/>
      <c r="CZ27" s="865"/>
      <c r="DA27" s="865"/>
      <c r="DB27" s="865"/>
      <c r="DC27" s="865"/>
      <c r="DD27" s="865"/>
      <c r="DE27" s="865"/>
      <c r="DF27" s="865"/>
      <c r="DG27" s="865"/>
      <c r="DH27" s="865"/>
      <c r="DI27" s="865"/>
      <c r="DJ27" s="865"/>
      <c r="DK27" s="865"/>
      <c r="DL27" s="867"/>
      <c r="DM27" s="848"/>
      <c r="DN27" s="848"/>
      <c r="DO27" s="847"/>
      <c r="DP27" s="848"/>
      <c r="DQ27" s="848"/>
      <c r="DR27" s="848"/>
      <c r="DS27" s="848"/>
      <c r="DT27" s="848"/>
      <c r="DU27" s="848"/>
      <c r="DV27" s="848"/>
      <c r="DW27" s="847"/>
      <c r="DX27" s="848"/>
      <c r="DY27" s="813"/>
      <c r="DZ27" s="849"/>
      <c r="EA27" s="849"/>
    </row>
    <row r="28" spans="1:131" ht="12.75" customHeight="1">
      <c r="A28" s="855" t="s">
        <v>294</v>
      </c>
      <c r="B28" s="647"/>
      <c r="C28" s="647"/>
      <c r="D28" s="647"/>
      <c r="E28" s="647"/>
      <c r="F28" s="647"/>
      <c r="G28" s="647"/>
      <c r="H28" s="647"/>
      <c r="I28" s="647"/>
      <c r="J28" s="647"/>
      <c r="K28" s="647"/>
      <c r="L28" s="647"/>
      <c r="M28" s="647"/>
      <c r="N28" s="647"/>
      <c r="O28" s="647"/>
      <c r="P28" s="647"/>
      <c r="Q28" s="647"/>
      <c r="R28" s="647"/>
      <c r="S28" s="850"/>
      <c r="T28" s="647"/>
      <c r="U28" s="647"/>
      <c r="V28" s="647"/>
      <c r="W28" s="647"/>
      <c r="X28" s="647"/>
      <c r="Y28" s="647"/>
      <c r="Z28" s="647"/>
      <c r="AA28" s="647"/>
      <c r="AB28" s="647"/>
      <c r="AC28" s="647"/>
      <c r="AD28" s="647"/>
      <c r="AE28" s="647"/>
      <c r="AF28" s="647"/>
      <c r="AG28" s="647"/>
      <c r="AH28" s="647"/>
      <c r="AI28" s="647"/>
      <c r="AJ28" s="647"/>
      <c r="AK28" s="850"/>
      <c r="AL28" s="647"/>
      <c r="AM28" s="647"/>
      <c r="AN28" s="647"/>
      <c r="AO28" s="647"/>
      <c r="AP28" s="647"/>
      <c r="AQ28" s="647"/>
      <c r="AR28" s="647"/>
      <c r="AS28" s="647"/>
      <c r="AT28" s="647"/>
      <c r="AU28" s="647"/>
      <c r="AV28" s="647"/>
      <c r="AW28" s="647"/>
      <c r="AX28" s="647"/>
      <c r="AY28" s="647"/>
      <c r="AZ28" s="647"/>
      <c r="BA28" s="647"/>
      <c r="BB28" s="647"/>
      <c r="BC28" s="850"/>
      <c r="BD28" s="647"/>
      <c r="BE28" s="647"/>
      <c r="BF28" s="647"/>
      <c r="BG28" s="647"/>
      <c r="BH28" s="647"/>
      <c r="BI28" s="647"/>
      <c r="BJ28" s="647"/>
      <c r="BK28" s="647"/>
      <c r="BL28" s="647"/>
      <c r="BM28" s="647"/>
      <c r="BN28" s="647"/>
      <c r="BO28" s="647"/>
      <c r="BP28" s="647"/>
      <c r="BQ28" s="647"/>
      <c r="BR28" s="647"/>
      <c r="BS28" s="647"/>
      <c r="BT28" s="647"/>
      <c r="BU28" s="850"/>
      <c r="BV28" s="647"/>
      <c r="BW28" s="647"/>
      <c r="BX28" s="647"/>
      <c r="BY28" s="647"/>
      <c r="BZ28" s="856" t="str">
        <f>IF(DL28&lt;3,"",(SUM(B28:R28)-MIN(B28:R28)-MAX(B28:R28))/(DL28-2))</f>
        <v/>
      </c>
      <c r="CA28" s="856" t="str">
        <f>IF(DM28&lt;3,"",(SUM(T28:AJ28)-MIN(T28:AJ28)-MAX(T28:AJ28))/(DM28-2))</f>
        <v/>
      </c>
      <c r="CB28" s="856" t="str">
        <f>IF(DN28&lt;3,"",(SUM(AL28:BB28)-MIN(AL28:BB28)-MAX(AL28:BB28))/(DN28-2))</f>
        <v/>
      </c>
      <c r="CC28" s="857" t="str">
        <f>IF(DO28&lt;3,"",(SUM(BD28:BT28)-MIN(BD28:BT28)-MAX(BD28:BT28))/(DO28-2))</f>
        <v/>
      </c>
      <c r="CD28" s="50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0" t="str">
        <f t="shared" si="20"/>
        <v/>
      </c>
      <c r="CF28" s="81" t="str">
        <f t="shared" si="20"/>
        <v/>
      </c>
      <c r="CG28" s="81" t="str">
        <f t="shared" si="20"/>
        <v/>
      </c>
      <c r="CH28" s="81" t="str">
        <f t="shared" si="20"/>
        <v/>
      </c>
      <c r="CI28" s="81" t="str">
        <f t="shared" si="20"/>
        <v/>
      </c>
      <c r="CJ28" s="81" t="str">
        <f t="shared" si="20"/>
        <v/>
      </c>
      <c r="CK28" s="144" t="str">
        <f t="shared" si="20"/>
        <v/>
      </c>
      <c r="CL28" s="144" t="str">
        <f t="shared" si="20"/>
        <v/>
      </c>
      <c r="CM28" s="144" t="str">
        <f t="shared" si="20"/>
        <v/>
      </c>
      <c r="CN28" s="81" t="str">
        <f t="shared" si="20"/>
        <v/>
      </c>
      <c r="CO28" s="81" t="str">
        <f t="shared" si="20"/>
        <v/>
      </c>
      <c r="CP28" s="81" t="str">
        <f t="shared" si="20"/>
        <v/>
      </c>
      <c r="CQ28" s="81" t="str">
        <f t="shared" si="20"/>
        <v/>
      </c>
      <c r="CR28" s="81" t="str">
        <f t="shared" si="20"/>
        <v/>
      </c>
      <c r="CS28" s="80" t="str">
        <f t="shared" si="20"/>
        <v/>
      </c>
      <c r="CT28" s="50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3" t="str">
        <f t="shared" si="22"/>
        <v/>
      </c>
      <c r="CW28" s="534" t="str">
        <f t="shared" si="22"/>
        <v/>
      </c>
      <c r="CX28" s="534" t="str">
        <f t="shared" si="22"/>
        <v/>
      </c>
      <c r="CY28" s="534" t="str">
        <f t="shared" si="22"/>
        <v/>
      </c>
      <c r="CZ28" s="534" t="str">
        <f t="shared" si="22"/>
        <v/>
      </c>
      <c r="DA28" s="534" t="str">
        <f t="shared" si="22"/>
        <v/>
      </c>
      <c r="DB28" s="535" t="str">
        <f t="shared" si="22"/>
        <v/>
      </c>
      <c r="DC28" s="535" t="str">
        <f t="shared" si="22"/>
        <v/>
      </c>
      <c r="DD28" s="535" t="str">
        <f t="shared" si="22"/>
        <v/>
      </c>
      <c r="DE28" s="53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4" t="str">
        <f t="shared" si="23"/>
        <v/>
      </c>
      <c r="DG28" s="534" t="str">
        <f t="shared" si="23"/>
        <v/>
      </c>
      <c r="DH28" s="534" t="str">
        <f t="shared" si="23"/>
        <v/>
      </c>
      <c r="DI28" s="534" t="str">
        <f t="shared" si="23"/>
        <v/>
      </c>
      <c r="DJ28" s="533" t="str">
        <f t="shared" si="23"/>
        <v/>
      </c>
      <c r="DK28" s="532" t="str">
        <f t="shared" si="23"/>
        <v/>
      </c>
      <c r="DL28" s="858">
        <f>COUNT(B28:R28)</f>
        <v>0</v>
      </c>
      <c r="DM28" s="813">
        <f>COUNT(T28:AJ28)</f>
        <v>0</v>
      </c>
      <c r="DN28" s="813">
        <f>COUNT(AL28:BB28)</f>
        <v>0</v>
      </c>
      <c r="DO28" s="814">
        <f>COUNT(BD28:BT28)</f>
        <v>0</v>
      </c>
      <c r="DP28" s="849"/>
      <c r="DQ28" s="859"/>
      <c r="DR28" s="859"/>
      <c r="DS28" s="859"/>
      <c r="DT28" s="859"/>
      <c r="DU28" s="859"/>
      <c r="DV28" s="859"/>
      <c r="DW28" s="860"/>
      <c r="DX28" s="859"/>
      <c r="DY28" s="813"/>
      <c r="DZ28" s="849"/>
      <c r="EA28" s="849"/>
    </row>
    <row r="29" spans="1:131" ht="12.75" customHeight="1">
      <c r="A29" s="855" t="s">
        <v>295</v>
      </c>
      <c r="B29" s="281"/>
      <c r="C29" s="281"/>
      <c r="D29" s="281"/>
      <c r="E29" s="281"/>
      <c r="F29" s="281"/>
      <c r="G29" s="281"/>
      <c r="H29" s="281"/>
      <c r="I29" s="281"/>
      <c r="J29" s="281"/>
      <c r="K29" s="281"/>
      <c r="L29" s="281"/>
      <c r="M29" s="281"/>
      <c r="N29" s="281"/>
      <c r="O29" s="281"/>
      <c r="P29" s="281"/>
      <c r="Q29" s="281"/>
      <c r="R29" s="281"/>
      <c r="S29" s="850"/>
      <c r="T29" s="281"/>
      <c r="U29" s="281"/>
      <c r="V29" s="281"/>
      <c r="W29" s="281"/>
      <c r="X29" s="281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850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850"/>
      <c r="BD29" s="281"/>
      <c r="BE29" s="281"/>
      <c r="BF29" s="281"/>
      <c r="BG29" s="281"/>
      <c r="BH29" s="281"/>
      <c r="BI29" s="281"/>
      <c r="BJ29" s="281"/>
      <c r="BK29" s="281"/>
      <c r="BL29" s="281"/>
      <c r="BM29" s="281"/>
      <c r="BN29" s="281"/>
      <c r="BO29" s="281"/>
      <c r="BP29" s="281"/>
      <c r="BQ29" s="281"/>
      <c r="BR29" s="281"/>
      <c r="BS29" s="281"/>
      <c r="BT29" s="281"/>
      <c r="BU29" s="850"/>
      <c r="BV29" s="281"/>
      <c r="BW29" s="281"/>
      <c r="BX29" s="281"/>
      <c r="BY29" s="281"/>
      <c r="BZ29" s="856" t="str">
        <f>IF(DL29&lt;3,"",(SUM(B29:R29)-MIN(B29:R29)-MAX(B29:R29))/(DL29-2))</f>
        <v/>
      </c>
      <c r="CA29" s="856" t="str">
        <f>IF(DM29&lt;3,"",(SUM(T29:AJ29)-MIN(T29:AJ29)-MAX(T29:AJ29))/(DM29-2))</f>
        <v/>
      </c>
      <c r="CB29" s="856" t="str">
        <f>IF(DN29&lt;3,"",(SUM(AL29:BB29)-MIN(AL29:BB29)-MAX(AL29:BB29))/(DN29-2))</f>
        <v/>
      </c>
      <c r="CC29" s="857" t="str">
        <f>IF(DO29&lt;3,"",(SUM(BD29:BT29)-MIN(BD29:BT29)-MAX(BD29:BT29))/(DO29-2))</f>
        <v/>
      </c>
      <c r="CD29" s="50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0" t="str">
        <f t="shared" si="21"/>
        <v/>
      </c>
      <c r="CF29" s="81" t="str">
        <f t="shared" si="21"/>
        <v/>
      </c>
      <c r="CG29" s="81" t="str">
        <f t="shared" si="21"/>
        <v/>
      </c>
      <c r="CH29" s="81" t="str">
        <f t="shared" si="21"/>
        <v/>
      </c>
      <c r="CI29" s="81" t="str">
        <f t="shared" si="21"/>
        <v/>
      </c>
      <c r="CJ29" s="81" t="str">
        <f t="shared" si="21"/>
        <v/>
      </c>
      <c r="CK29" s="144" t="str">
        <f t="shared" si="21"/>
        <v/>
      </c>
      <c r="CL29" s="144" t="str">
        <f t="shared" si="21"/>
        <v/>
      </c>
      <c r="CM29" s="144" t="str">
        <f t="shared" si="21"/>
        <v/>
      </c>
      <c r="CN29" s="81" t="str">
        <f t="shared" si="21"/>
        <v/>
      </c>
      <c r="CO29" s="81" t="str">
        <f t="shared" si="21"/>
        <v/>
      </c>
      <c r="CP29" s="81" t="str">
        <f t="shared" si="21"/>
        <v/>
      </c>
      <c r="CQ29" s="81" t="str">
        <f t="shared" si="21"/>
        <v/>
      </c>
      <c r="CR29" s="81" t="str">
        <f t="shared" si="21"/>
        <v/>
      </c>
      <c r="CS29" s="80" t="str">
        <f t="shared" si="21"/>
        <v/>
      </c>
      <c r="CT29" s="504" t="str">
        <f t="shared" si="21"/>
        <v/>
      </c>
      <c r="CU29" s="532" t="str">
        <f t="shared" si="22"/>
        <v/>
      </c>
      <c r="CV29" s="533" t="str">
        <f t="shared" si="22"/>
        <v/>
      </c>
      <c r="CW29" s="534" t="str">
        <f t="shared" si="22"/>
        <v/>
      </c>
      <c r="CX29" s="534" t="str">
        <f t="shared" si="22"/>
        <v/>
      </c>
      <c r="CY29" s="534" t="str">
        <f t="shared" si="22"/>
        <v/>
      </c>
      <c r="CZ29" s="534" t="str">
        <f t="shared" si="22"/>
        <v/>
      </c>
      <c r="DA29" s="534" t="str">
        <f t="shared" si="22"/>
        <v/>
      </c>
      <c r="DB29" s="535" t="str">
        <f t="shared" si="22"/>
        <v/>
      </c>
      <c r="DC29" s="535" t="str">
        <f t="shared" si="22"/>
        <v/>
      </c>
      <c r="DD29" s="535" t="str">
        <f t="shared" si="22"/>
        <v/>
      </c>
      <c r="DE29" s="534" t="str">
        <f t="shared" si="23"/>
        <v/>
      </c>
      <c r="DF29" s="534" t="str">
        <f t="shared" si="23"/>
        <v/>
      </c>
      <c r="DG29" s="534" t="str">
        <f t="shared" si="23"/>
        <v/>
      </c>
      <c r="DH29" s="534" t="str">
        <f t="shared" si="23"/>
        <v/>
      </c>
      <c r="DI29" s="534" t="str">
        <f t="shared" si="23"/>
        <v/>
      </c>
      <c r="DJ29" s="533" t="str">
        <f t="shared" si="23"/>
        <v/>
      </c>
      <c r="DK29" s="532" t="str">
        <f t="shared" si="23"/>
        <v/>
      </c>
      <c r="DL29" s="858">
        <f>COUNT(B29:R29)</f>
        <v>0</v>
      </c>
      <c r="DM29" s="813">
        <f>COUNT(T29:AJ29)</f>
        <v>0</v>
      </c>
      <c r="DN29" s="813">
        <f>COUNT(AL29:BB29)</f>
        <v>0</v>
      </c>
      <c r="DO29" s="814">
        <f>COUNT(BD29:BT29)</f>
        <v>0</v>
      </c>
      <c r="DP29" s="849"/>
      <c r="DQ29" s="859"/>
      <c r="DR29" s="859"/>
      <c r="DS29" s="859"/>
      <c r="DT29" s="859"/>
      <c r="DU29" s="859"/>
      <c r="DV29" s="859"/>
      <c r="DW29" s="860"/>
      <c r="DX29" s="859"/>
      <c r="DY29" s="813"/>
      <c r="DZ29" s="849"/>
      <c r="EA29" s="849"/>
    </row>
    <row r="30" spans="1:131" ht="12.75" customHeight="1">
      <c r="A30" s="855" t="s">
        <v>280</v>
      </c>
      <c r="B30" s="281"/>
      <c r="C30" s="281"/>
      <c r="D30" s="281"/>
      <c r="E30" s="281"/>
      <c r="F30" s="281"/>
      <c r="G30" s="281"/>
      <c r="H30" s="281"/>
      <c r="I30" s="281"/>
      <c r="J30" s="281"/>
      <c r="K30" s="281"/>
      <c r="L30" s="281"/>
      <c r="M30" s="281"/>
      <c r="N30" s="281"/>
      <c r="O30" s="281"/>
      <c r="P30" s="281"/>
      <c r="Q30" s="281"/>
      <c r="R30" s="281"/>
      <c r="S30" s="850"/>
      <c r="T30" s="281"/>
      <c r="U30" s="281"/>
      <c r="V30" s="281"/>
      <c r="W30" s="281"/>
      <c r="X30" s="281"/>
      <c r="Y30" s="281"/>
      <c r="Z30" s="281"/>
      <c r="AA30" s="281"/>
      <c r="AB30" s="281"/>
      <c r="AC30" s="281"/>
      <c r="AD30" s="281"/>
      <c r="AE30" s="281"/>
      <c r="AF30" s="281"/>
      <c r="AG30" s="281"/>
      <c r="AH30" s="281"/>
      <c r="AI30" s="281"/>
      <c r="AJ30" s="281"/>
      <c r="AK30" s="850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850"/>
      <c r="BD30" s="281"/>
      <c r="BE30" s="281"/>
      <c r="BF30" s="281"/>
      <c r="BG30" s="281"/>
      <c r="BH30" s="281"/>
      <c r="BI30" s="281"/>
      <c r="BJ30" s="281"/>
      <c r="BK30" s="281"/>
      <c r="BL30" s="281"/>
      <c r="BM30" s="281"/>
      <c r="BN30" s="281"/>
      <c r="BO30" s="281"/>
      <c r="BP30" s="281"/>
      <c r="BQ30" s="281"/>
      <c r="BR30" s="281"/>
      <c r="BS30" s="281"/>
      <c r="BT30" s="281"/>
      <c r="BU30" s="850"/>
      <c r="BV30" s="281"/>
      <c r="BW30" s="281"/>
      <c r="BX30" s="281"/>
      <c r="BY30" s="281"/>
      <c r="BZ30" s="856" t="str">
        <f>IF(DL30&lt;3,"",(SUM(B30:R30)-MIN(B30:R30)-MAX(B30:R30))/(DL30-2))</f>
        <v/>
      </c>
      <c r="CA30" s="856" t="str">
        <f>IF(DM30&lt;3,"",(SUM(T30:AJ30)-MIN(T30:AJ30)-MAX(T30:AJ30))/(DM30-2))</f>
        <v/>
      </c>
      <c r="CB30" s="856" t="str">
        <f>IF(DN30&lt;3,"",(SUM(AL30:BB30)-MIN(AL30:BB30)-MAX(AL30:BB30))/(DN30-2))</f>
        <v/>
      </c>
      <c r="CC30" s="857" t="str">
        <f>IF(DO30&lt;3,"",(SUM(BD30:BT30)-MIN(BD30:BT30)-MAX(BD30:BT30))/(DO30-2))</f>
        <v/>
      </c>
      <c r="CD30" s="50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0" t="str">
        <f t="shared" si="21"/>
        <v/>
      </c>
      <c r="CF30" s="81" t="str">
        <f t="shared" si="21"/>
        <v/>
      </c>
      <c r="CG30" s="81" t="str">
        <f t="shared" si="21"/>
        <v/>
      </c>
      <c r="CH30" s="81" t="str">
        <f t="shared" si="21"/>
        <v/>
      </c>
      <c r="CI30" s="81" t="str">
        <f t="shared" si="21"/>
        <v/>
      </c>
      <c r="CJ30" s="81" t="str">
        <f t="shared" si="21"/>
        <v/>
      </c>
      <c r="CK30" s="144" t="str">
        <f t="shared" si="21"/>
        <v/>
      </c>
      <c r="CL30" s="144" t="str">
        <f t="shared" si="21"/>
        <v/>
      </c>
      <c r="CM30" s="144" t="str">
        <f t="shared" si="21"/>
        <v/>
      </c>
      <c r="CN30" s="81" t="str">
        <f t="shared" si="21"/>
        <v/>
      </c>
      <c r="CO30" s="81" t="str">
        <f t="shared" si="21"/>
        <v/>
      </c>
      <c r="CP30" s="81" t="str">
        <f t="shared" si="21"/>
        <v/>
      </c>
      <c r="CQ30" s="81" t="str">
        <f t="shared" si="21"/>
        <v/>
      </c>
      <c r="CR30" s="81" t="str">
        <f t="shared" si="21"/>
        <v/>
      </c>
      <c r="CS30" s="80" t="str">
        <f t="shared" si="21"/>
        <v/>
      </c>
      <c r="CT30" s="504" t="str">
        <f t="shared" si="21"/>
        <v/>
      </c>
      <c r="CU30" s="532" t="str">
        <f t="shared" si="22"/>
        <v/>
      </c>
      <c r="CV30" s="533" t="str">
        <f t="shared" si="22"/>
        <v/>
      </c>
      <c r="CW30" s="534" t="str">
        <f t="shared" si="22"/>
        <v/>
      </c>
      <c r="CX30" s="534" t="str">
        <f t="shared" si="22"/>
        <v/>
      </c>
      <c r="CY30" s="534" t="str">
        <f t="shared" si="22"/>
        <v/>
      </c>
      <c r="CZ30" s="534" t="str">
        <f t="shared" si="22"/>
        <v/>
      </c>
      <c r="DA30" s="534" t="str">
        <f t="shared" si="22"/>
        <v/>
      </c>
      <c r="DB30" s="535" t="str">
        <f t="shared" si="22"/>
        <v/>
      </c>
      <c r="DC30" s="535" t="str">
        <f t="shared" si="22"/>
        <v/>
      </c>
      <c r="DD30" s="535" t="str">
        <f t="shared" si="22"/>
        <v/>
      </c>
      <c r="DE30" s="534" t="str">
        <f t="shared" si="23"/>
        <v/>
      </c>
      <c r="DF30" s="534" t="str">
        <f t="shared" si="23"/>
        <v/>
      </c>
      <c r="DG30" s="534" t="str">
        <f t="shared" si="23"/>
        <v/>
      </c>
      <c r="DH30" s="534" t="str">
        <f t="shared" si="23"/>
        <v/>
      </c>
      <c r="DI30" s="534" t="str">
        <f t="shared" si="23"/>
        <v/>
      </c>
      <c r="DJ30" s="533" t="str">
        <f t="shared" si="23"/>
        <v/>
      </c>
      <c r="DK30" s="532" t="str">
        <f t="shared" si="23"/>
        <v/>
      </c>
      <c r="DL30" s="858">
        <f>COUNT(B30:R30)</f>
        <v>0</v>
      </c>
      <c r="DM30" s="813">
        <f>COUNT(T30:AJ30)</f>
        <v>0</v>
      </c>
      <c r="DN30" s="813">
        <f>COUNT(AL30:BB30)</f>
        <v>0</v>
      </c>
      <c r="DO30" s="814">
        <f>COUNT(BD30:BT30)</f>
        <v>0</v>
      </c>
      <c r="DP30" s="849"/>
      <c r="DQ30" s="859"/>
      <c r="DR30" s="859"/>
      <c r="DS30" s="859"/>
      <c r="DT30" s="859"/>
      <c r="DU30" s="859"/>
      <c r="DV30" s="859"/>
      <c r="DW30" s="860"/>
      <c r="DX30" s="859"/>
      <c r="DY30" s="813"/>
      <c r="DZ30" s="849"/>
      <c r="EA30" s="849"/>
    </row>
    <row r="31" spans="1:131" ht="12.75" customHeight="1">
      <c r="A31" s="855" t="s">
        <v>311</v>
      </c>
      <c r="B31" s="281"/>
      <c r="C31" s="281"/>
      <c r="D31" s="281"/>
      <c r="E31" s="281"/>
      <c r="F31" s="281"/>
      <c r="G31" s="281"/>
      <c r="H31" s="281"/>
      <c r="I31" s="281"/>
      <c r="J31" s="281"/>
      <c r="K31" s="281"/>
      <c r="L31" s="281"/>
      <c r="M31" s="281"/>
      <c r="N31" s="281"/>
      <c r="O31" s="281"/>
      <c r="P31" s="281"/>
      <c r="Q31" s="281"/>
      <c r="R31" s="281"/>
      <c r="S31" s="850"/>
      <c r="T31" s="281"/>
      <c r="U31" s="281"/>
      <c r="V31" s="281"/>
      <c r="W31" s="281"/>
      <c r="X31" s="281"/>
      <c r="Y31" s="281"/>
      <c r="Z31" s="281"/>
      <c r="AA31" s="281"/>
      <c r="AB31" s="281"/>
      <c r="AC31" s="281"/>
      <c r="AD31" s="281"/>
      <c r="AE31" s="281"/>
      <c r="AF31" s="281"/>
      <c r="AG31" s="281"/>
      <c r="AH31" s="281"/>
      <c r="AI31" s="281"/>
      <c r="AJ31" s="281"/>
      <c r="AK31" s="850"/>
      <c r="AL31" s="281"/>
      <c r="AM31" s="281"/>
      <c r="AN31" s="281"/>
      <c r="AO31" s="281"/>
      <c r="AP31" s="281"/>
      <c r="AQ31" s="281"/>
      <c r="AR31" s="281"/>
      <c r="AS31" s="281"/>
      <c r="AT31" s="281"/>
      <c r="AU31" s="281"/>
      <c r="AV31" s="281"/>
      <c r="AW31" s="281"/>
      <c r="AX31" s="281"/>
      <c r="AY31" s="281"/>
      <c r="AZ31" s="281"/>
      <c r="BA31" s="281"/>
      <c r="BB31" s="281"/>
      <c r="BC31" s="850"/>
      <c r="BD31" s="281"/>
      <c r="BE31" s="281"/>
      <c r="BF31" s="281"/>
      <c r="BG31" s="281"/>
      <c r="BH31" s="281"/>
      <c r="BI31" s="281"/>
      <c r="BJ31" s="281"/>
      <c r="BK31" s="281"/>
      <c r="BL31" s="281"/>
      <c r="BM31" s="281"/>
      <c r="BN31" s="281"/>
      <c r="BO31" s="281"/>
      <c r="BP31" s="281"/>
      <c r="BQ31" s="281"/>
      <c r="BR31" s="281"/>
      <c r="BS31" s="281"/>
      <c r="BT31" s="281"/>
      <c r="BU31" s="850"/>
      <c r="BV31" s="281"/>
      <c r="BW31" s="281"/>
      <c r="BX31" s="281"/>
      <c r="BY31" s="281"/>
      <c r="BZ31" s="856" t="str">
        <f>IF(DL31&lt;3,"",(SUM(B31:R31)-MIN(B31:R31)-MAX(B31:R31))/(DL31-2))</f>
        <v/>
      </c>
      <c r="CA31" s="856" t="str">
        <f>IF(DM31&lt;3,"",(SUM(T31:AJ31)-MIN(T31:AJ31)-MAX(T31:AJ31))/(DM31-2))</f>
        <v/>
      </c>
      <c r="CB31" s="856" t="str">
        <f>IF(DN31&lt;3,"",(SUM(AL31:BB31)-MIN(AL31:BB31)-MAX(AL31:BB31))/(DN31-2))</f>
        <v/>
      </c>
      <c r="CC31" s="857" t="str">
        <f>IF(DO31&lt;3,"",(SUM(BD31:BT31)-MIN(BD31:BT31)-MAX(BD31:BT31))/(DO31-2))</f>
        <v/>
      </c>
      <c r="CD31" s="50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0" t="str">
        <f t="shared" si="21"/>
        <v/>
      </c>
      <c r="CF31" s="81" t="str">
        <f t="shared" si="21"/>
        <v/>
      </c>
      <c r="CG31" s="81" t="str">
        <f t="shared" si="21"/>
        <v/>
      </c>
      <c r="CH31" s="81" t="str">
        <f t="shared" si="21"/>
        <v/>
      </c>
      <c r="CI31" s="81" t="str">
        <f t="shared" si="21"/>
        <v/>
      </c>
      <c r="CJ31" s="81" t="str">
        <f t="shared" si="21"/>
        <v/>
      </c>
      <c r="CK31" s="144" t="str">
        <f t="shared" si="21"/>
        <v/>
      </c>
      <c r="CL31" s="144" t="str">
        <f t="shared" si="21"/>
        <v/>
      </c>
      <c r="CM31" s="144" t="str">
        <f t="shared" si="21"/>
        <v/>
      </c>
      <c r="CN31" s="81" t="str">
        <f t="shared" si="21"/>
        <v/>
      </c>
      <c r="CO31" s="81" t="str">
        <f t="shared" si="21"/>
        <v/>
      </c>
      <c r="CP31" s="81" t="str">
        <f t="shared" si="21"/>
        <v/>
      </c>
      <c r="CQ31" s="81" t="str">
        <f t="shared" si="21"/>
        <v/>
      </c>
      <c r="CR31" s="81" t="str">
        <f t="shared" si="21"/>
        <v/>
      </c>
      <c r="CS31" s="80" t="str">
        <f t="shared" si="21"/>
        <v/>
      </c>
      <c r="CT31" s="504" t="str">
        <f t="shared" si="21"/>
        <v/>
      </c>
      <c r="CU31" s="532" t="str">
        <f t="shared" si="22"/>
        <v/>
      </c>
      <c r="CV31" s="533" t="str">
        <f t="shared" si="22"/>
        <v/>
      </c>
      <c r="CW31" s="534" t="str">
        <f t="shared" si="22"/>
        <v/>
      </c>
      <c r="CX31" s="534" t="str">
        <f t="shared" si="22"/>
        <v/>
      </c>
      <c r="CY31" s="534" t="str">
        <f t="shared" si="22"/>
        <v/>
      </c>
      <c r="CZ31" s="534" t="str">
        <f t="shared" si="22"/>
        <v/>
      </c>
      <c r="DA31" s="534" t="str">
        <f t="shared" si="22"/>
        <v/>
      </c>
      <c r="DB31" s="535" t="str">
        <f t="shared" si="22"/>
        <v/>
      </c>
      <c r="DC31" s="535" t="str">
        <f t="shared" si="22"/>
        <v/>
      </c>
      <c r="DD31" s="535" t="str">
        <f t="shared" si="22"/>
        <v/>
      </c>
      <c r="DE31" s="534" t="str">
        <f t="shared" si="23"/>
        <v/>
      </c>
      <c r="DF31" s="534" t="str">
        <f t="shared" si="23"/>
        <v/>
      </c>
      <c r="DG31" s="534" t="str">
        <f t="shared" si="23"/>
        <v/>
      </c>
      <c r="DH31" s="534" t="str">
        <f t="shared" si="23"/>
        <v/>
      </c>
      <c r="DI31" s="534" t="str">
        <f t="shared" si="23"/>
        <v/>
      </c>
      <c r="DJ31" s="533" t="str">
        <f t="shared" si="23"/>
        <v/>
      </c>
      <c r="DK31" s="532" t="str">
        <f t="shared" si="23"/>
        <v/>
      </c>
      <c r="DL31" s="858">
        <f>COUNT(B31:R31)</f>
        <v>0</v>
      </c>
      <c r="DM31" s="813">
        <f>COUNT(T31:AJ31)</f>
        <v>0</v>
      </c>
      <c r="DN31" s="813">
        <f>COUNT(AL31:BB31)</f>
        <v>0</v>
      </c>
      <c r="DO31" s="814">
        <f>COUNT(BD31:BT31)</f>
        <v>0</v>
      </c>
      <c r="DP31" s="849"/>
      <c r="DQ31" s="859"/>
      <c r="DR31" s="859"/>
      <c r="DS31" s="859"/>
      <c r="DT31" s="859"/>
      <c r="DU31" s="859"/>
      <c r="DV31" s="859"/>
      <c r="DW31" s="860"/>
      <c r="DX31" s="859"/>
      <c r="DY31" s="813"/>
      <c r="DZ31" s="849"/>
      <c r="EA31" s="849"/>
    </row>
    <row r="32" spans="1:131" ht="12.75" customHeight="1">
      <c r="A32" s="861" t="s">
        <v>312</v>
      </c>
      <c r="B32" s="862" t="str">
        <f t="shared" ref="B32:R32" si="24">IF(B29="","",B28*B29*B30*B31)</f>
        <v/>
      </c>
      <c r="C32" s="862" t="str">
        <f t="shared" si="24"/>
        <v/>
      </c>
      <c r="D32" s="862" t="str">
        <f t="shared" si="24"/>
        <v/>
      </c>
      <c r="E32" s="862" t="str">
        <f t="shared" si="24"/>
        <v/>
      </c>
      <c r="F32" s="862" t="str">
        <f t="shared" si="24"/>
        <v/>
      </c>
      <c r="G32" s="862" t="str">
        <f t="shared" si="24"/>
        <v/>
      </c>
      <c r="H32" s="862" t="str">
        <f t="shared" si="24"/>
        <v/>
      </c>
      <c r="I32" s="862" t="str">
        <f t="shared" si="24"/>
        <v/>
      </c>
      <c r="J32" s="862" t="str">
        <f t="shared" si="24"/>
        <v/>
      </c>
      <c r="K32" s="862" t="str">
        <f t="shared" si="24"/>
        <v/>
      </c>
      <c r="L32" s="862" t="str">
        <f t="shared" si="24"/>
        <v/>
      </c>
      <c r="M32" s="862" t="str">
        <f t="shared" si="24"/>
        <v/>
      </c>
      <c r="N32" s="862" t="str">
        <f t="shared" si="24"/>
        <v/>
      </c>
      <c r="O32" s="862" t="str">
        <f t="shared" si="24"/>
        <v/>
      </c>
      <c r="P32" s="862" t="str">
        <f t="shared" si="24"/>
        <v/>
      </c>
      <c r="Q32" s="862" t="str">
        <f t="shared" si="24"/>
        <v/>
      </c>
      <c r="R32" s="862" t="str">
        <f t="shared" si="24"/>
        <v/>
      </c>
      <c r="S32" s="850"/>
      <c r="T32" s="862" t="str">
        <f t="shared" ref="T32:AJ32" si="25">IF(T29="","",T28*T29*T30*T31)</f>
        <v/>
      </c>
      <c r="U32" s="862" t="str">
        <f t="shared" si="25"/>
        <v/>
      </c>
      <c r="V32" s="862" t="str">
        <f t="shared" si="25"/>
        <v/>
      </c>
      <c r="W32" s="862" t="str">
        <f t="shared" si="25"/>
        <v/>
      </c>
      <c r="X32" s="862" t="str">
        <f t="shared" si="25"/>
        <v/>
      </c>
      <c r="Y32" s="862" t="str">
        <f t="shared" si="25"/>
        <v/>
      </c>
      <c r="Z32" s="862" t="str">
        <f t="shared" si="25"/>
        <v/>
      </c>
      <c r="AA32" s="862" t="str">
        <f t="shared" si="25"/>
        <v/>
      </c>
      <c r="AB32" s="862" t="str">
        <f t="shared" si="25"/>
        <v/>
      </c>
      <c r="AC32" s="862" t="str">
        <f t="shared" si="25"/>
        <v/>
      </c>
      <c r="AD32" s="862" t="str">
        <f t="shared" si="25"/>
        <v/>
      </c>
      <c r="AE32" s="862" t="str">
        <f t="shared" si="25"/>
        <v/>
      </c>
      <c r="AF32" s="862" t="str">
        <f t="shared" si="25"/>
        <v/>
      </c>
      <c r="AG32" s="862" t="str">
        <f t="shared" si="25"/>
        <v/>
      </c>
      <c r="AH32" s="862" t="str">
        <f t="shared" si="25"/>
        <v/>
      </c>
      <c r="AI32" s="862" t="str">
        <f t="shared" si="25"/>
        <v/>
      </c>
      <c r="AJ32" s="862" t="str">
        <f t="shared" si="25"/>
        <v/>
      </c>
      <c r="AK32" s="850"/>
      <c r="AL32" s="862" t="str">
        <f t="shared" ref="AL32:BB32" si="26">IF(AL29="","",AL28*AL29*AL30*AL31)</f>
        <v/>
      </c>
      <c r="AM32" s="862" t="str">
        <f t="shared" si="26"/>
        <v/>
      </c>
      <c r="AN32" s="862" t="str">
        <f t="shared" si="26"/>
        <v/>
      </c>
      <c r="AO32" s="862" t="str">
        <f t="shared" si="26"/>
        <v/>
      </c>
      <c r="AP32" s="862" t="str">
        <f t="shared" si="26"/>
        <v/>
      </c>
      <c r="AQ32" s="862" t="str">
        <f t="shared" si="26"/>
        <v/>
      </c>
      <c r="AR32" s="862" t="str">
        <f t="shared" si="26"/>
        <v/>
      </c>
      <c r="AS32" s="862" t="str">
        <f t="shared" si="26"/>
        <v/>
      </c>
      <c r="AT32" s="862" t="str">
        <f t="shared" si="26"/>
        <v/>
      </c>
      <c r="AU32" s="862" t="str">
        <f t="shared" si="26"/>
        <v/>
      </c>
      <c r="AV32" s="862" t="str">
        <f t="shared" si="26"/>
        <v/>
      </c>
      <c r="AW32" s="862" t="str">
        <f t="shared" si="26"/>
        <v/>
      </c>
      <c r="AX32" s="862" t="str">
        <f t="shared" si="26"/>
        <v/>
      </c>
      <c r="AY32" s="862" t="str">
        <f t="shared" si="26"/>
        <v/>
      </c>
      <c r="AZ32" s="862" t="str">
        <f t="shared" si="26"/>
        <v/>
      </c>
      <c r="BA32" s="862" t="str">
        <f t="shared" si="26"/>
        <v/>
      </c>
      <c r="BB32" s="862" t="str">
        <f t="shared" si="26"/>
        <v/>
      </c>
      <c r="BC32" s="850"/>
      <c r="BD32" s="862" t="str">
        <f t="shared" ref="BD32:BT32" si="27">IF(BD29="","",BD28*BD29*BD30*BD31)</f>
        <v/>
      </c>
      <c r="BE32" s="862" t="str">
        <f t="shared" si="27"/>
        <v/>
      </c>
      <c r="BF32" s="862" t="str">
        <f t="shared" si="27"/>
        <v/>
      </c>
      <c r="BG32" s="862" t="str">
        <f t="shared" si="27"/>
        <v/>
      </c>
      <c r="BH32" s="862" t="str">
        <f t="shared" si="27"/>
        <v/>
      </c>
      <c r="BI32" s="862" t="str">
        <f t="shared" si="27"/>
        <v/>
      </c>
      <c r="BJ32" s="862" t="str">
        <f t="shared" si="27"/>
        <v/>
      </c>
      <c r="BK32" s="862" t="str">
        <f t="shared" si="27"/>
        <v/>
      </c>
      <c r="BL32" s="862" t="str">
        <f t="shared" si="27"/>
        <v/>
      </c>
      <c r="BM32" s="862" t="str">
        <f t="shared" si="27"/>
        <v/>
      </c>
      <c r="BN32" s="862" t="str">
        <f t="shared" si="27"/>
        <v/>
      </c>
      <c r="BO32" s="862" t="str">
        <f t="shared" si="27"/>
        <v/>
      </c>
      <c r="BP32" s="862" t="str">
        <f t="shared" si="27"/>
        <v/>
      </c>
      <c r="BQ32" s="862" t="str">
        <f t="shared" si="27"/>
        <v/>
      </c>
      <c r="BR32" s="862" t="str">
        <f t="shared" si="27"/>
        <v/>
      </c>
      <c r="BS32" s="862" t="str">
        <f t="shared" si="27"/>
        <v/>
      </c>
      <c r="BT32" s="862" t="str">
        <f t="shared" si="27"/>
        <v/>
      </c>
      <c r="BU32" s="850"/>
      <c r="BV32" s="862" t="str">
        <f>IF(BV29="","",BV28*BV29*BV30*BV31)</f>
        <v/>
      </c>
      <c r="BW32" s="862" t="str">
        <f>IF(BW29="","",BW28*BW29*BW30*BW31)</f>
        <v/>
      </c>
      <c r="BX32" s="862" t="str">
        <f>IF(BX29="","",BX28*BX29*BX30*BX31)</f>
        <v/>
      </c>
      <c r="BY32" s="735" t="str">
        <f>IF(BY29="","",BY28*BY29*BY30*BY31)</f>
        <v/>
      </c>
      <c r="BZ32" s="856" t="str">
        <f>IF(DL32&lt;3,"",(SUM(B32:R32)-MIN(B32:R32)-MAX(B32:R32))/(DL32-2))</f>
        <v/>
      </c>
      <c r="CA32" s="856" t="str">
        <f>IF(DM32&lt;3,"",(SUM(T32:AJ32)-MIN(T32:AJ32)-MAX(T32:AJ32))/(DM32-2))</f>
        <v/>
      </c>
      <c r="CB32" s="856" t="str">
        <f>IF(DN32&lt;3,"",(SUM(AL32:BB32)-MIN(AL32:BB32)-MAX(AL32:BB32))/(DN32-2))</f>
        <v/>
      </c>
      <c r="CC32" s="857" t="str">
        <f>IF(DO32&lt;3,"",(SUM(BD32:BT32)-MIN(BD32:BT32)-MAX(BD32:BT32))/(DO32-2))</f>
        <v/>
      </c>
      <c r="CD32" s="50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0" t="str">
        <f t="shared" si="21"/>
        <v/>
      </c>
      <c r="CF32" s="81" t="str">
        <f t="shared" si="21"/>
        <v/>
      </c>
      <c r="CG32" s="81" t="str">
        <f t="shared" si="21"/>
        <v/>
      </c>
      <c r="CH32" s="81" t="str">
        <f t="shared" si="21"/>
        <v/>
      </c>
      <c r="CI32" s="81" t="str">
        <f t="shared" si="21"/>
        <v/>
      </c>
      <c r="CJ32" s="81" t="str">
        <f t="shared" si="21"/>
        <v/>
      </c>
      <c r="CK32" s="144" t="str">
        <f t="shared" si="21"/>
        <v/>
      </c>
      <c r="CL32" s="144" t="str">
        <f t="shared" si="21"/>
        <v/>
      </c>
      <c r="CM32" s="144" t="str">
        <f t="shared" si="21"/>
        <v/>
      </c>
      <c r="CN32" s="81" t="str">
        <f t="shared" si="21"/>
        <v/>
      </c>
      <c r="CO32" s="81" t="str">
        <f t="shared" si="21"/>
        <v/>
      </c>
      <c r="CP32" s="81" t="str">
        <f t="shared" si="21"/>
        <v/>
      </c>
      <c r="CQ32" s="81" t="str">
        <f t="shared" si="21"/>
        <v/>
      </c>
      <c r="CR32" s="81" t="str">
        <f t="shared" si="21"/>
        <v/>
      </c>
      <c r="CS32" s="80" t="str">
        <f t="shared" si="21"/>
        <v/>
      </c>
      <c r="CT32" s="504" t="str">
        <f t="shared" si="21"/>
        <v/>
      </c>
      <c r="CU32" s="532" t="str">
        <f t="shared" si="22"/>
        <v/>
      </c>
      <c r="CV32" s="533" t="str">
        <f t="shared" si="22"/>
        <v/>
      </c>
      <c r="CW32" s="534" t="str">
        <f t="shared" si="22"/>
        <v/>
      </c>
      <c r="CX32" s="534" t="str">
        <f t="shared" si="22"/>
        <v/>
      </c>
      <c r="CY32" s="534" t="str">
        <f t="shared" si="22"/>
        <v/>
      </c>
      <c r="CZ32" s="534" t="str">
        <f t="shared" si="22"/>
        <v/>
      </c>
      <c r="DA32" s="534" t="str">
        <f t="shared" si="22"/>
        <v/>
      </c>
      <c r="DB32" s="535" t="str">
        <f t="shared" si="22"/>
        <v/>
      </c>
      <c r="DC32" s="535" t="str">
        <f t="shared" si="22"/>
        <v/>
      </c>
      <c r="DD32" s="535" t="str">
        <f t="shared" si="22"/>
        <v/>
      </c>
      <c r="DE32" s="534" t="str">
        <f t="shared" si="23"/>
        <v/>
      </c>
      <c r="DF32" s="534" t="str">
        <f t="shared" si="23"/>
        <v/>
      </c>
      <c r="DG32" s="534" t="str">
        <f t="shared" si="23"/>
        <v/>
      </c>
      <c r="DH32" s="534" t="str">
        <f t="shared" si="23"/>
        <v/>
      </c>
      <c r="DI32" s="534" t="str">
        <f t="shared" si="23"/>
        <v/>
      </c>
      <c r="DJ32" s="533" t="str">
        <f t="shared" si="23"/>
        <v/>
      </c>
      <c r="DK32" s="532" t="str">
        <f t="shared" si="23"/>
        <v/>
      </c>
      <c r="DL32" s="858">
        <f>COUNT(B32:R32)</f>
        <v>0</v>
      </c>
      <c r="DM32" s="813">
        <f>COUNT(T32:AJ32)</f>
        <v>0</v>
      </c>
      <c r="DN32" s="813">
        <f>COUNT(AL32:BB32)</f>
        <v>0</v>
      </c>
      <c r="DO32" s="814">
        <f>COUNT(BD32:BT32)</f>
        <v>0</v>
      </c>
      <c r="DP32" s="849"/>
      <c r="DQ32" s="859"/>
      <c r="DR32" s="859"/>
      <c r="DS32" s="859"/>
      <c r="DT32" s="859"/>
      <c r="DU32" s="859"/>
      <c r="DV32" s="859"/>
      <c r="DW32" s="860"/>
      <c r="DX32" s="859"/>
      <c r="DY32" s="813"/>
      <c r="DZ32" s="849"/>
      <c r="EA32" s="849"/>
    </row>
    <row r="33" spans="1:131" ht="12.75" customHeight="1">
      <c r="A33" s="854" t="s">
        <v>436</v>
      </c>
      <c r="B33" s="647"/>
      <c r="C33" s="647"/>
      <c r="D33" s="647"/>
      <c r="E33" s="647"/>
      <c r="F33" s="647"/>
      <c r="G33" s="647"/>
      <c r="H33" s="647"/>
      <c r="I33" s="647"/>
      <c r="J33" s="647"/>
      <c r="K33" s="647"/>
      <c r="L33" s="647"/>
      <c r="M33" s="647"/>
      <c r="N33" s="647"/>
      <c r="O33" s="647"/>
      <c r="P33" s="647"/>
      <c r="Q33" s="647"/>
      <c r="R33" s="647"/>
      <c r="S33" s="850"/>
      <c r="T33" s="647"/>
      <c r="U33" s="647"/>
      <c r="V33" s="647"/>
      <c r="W33" s="647"/>
      <c r="X33" s="647"/>
      <c r="Y33" s="647"/>
      <c r="Z33" s="647"/>
      <c r="AA33" s="647"/>
      <c r="AB33" s="647"/>
      <c r="AC33" s="647"/>
      <c r="AD33" s="647"/>
      <c r="AE33" s="647"/>
      <c r="AF33" s="647"/>
      <c r="AG33" s="647"/>
      <c r="AH33" s="647"/>
      <c r="AI33" s="647"/>
      <c r="AJ33" s="647"/>
      <c r="AK33" s="850"/>
      <c r="AL33" s="647"/>
      <c r="AM33" s="647"/>
      <c r="AN33" s="647"/>
      <c r="AO33" s="647"/>
      <c r="AP33" s="647"/>
      <c r="AQ33" s="647"/>
      <c r="AR33" s="647"/>
      <c r="AS33" s="647"/>
      <c r="AT33" s="647"/>
      <c r="AU33" s="647"/>
      <c r="AV33" s="647"/>
      <c r="AW33" s="647"/>
      <c r="AX33" s="647"/>
      <c r="AY33" s="647"/>
      <c r="AZ33" s="647"/>
      <c r="BA33" s="647"/>
      <c r="BB33" s="647"/>
      <c r="BC33" s="850"/>
      <c r="BD33" s="647"/>
      <c r="BE33" s="647"/>
      <c r="BF33" s="647"/>
      <c r="BG33" s="647"/>
      <c r="BH33" s="647"/>
      <c r="BI33" s="647"/>
      <c r="BJ33" s="647"/>
      <c r="BK33" s="647"/>
      <c r="BL33" s="647"/>
      <c r="BM33" s="647"/>
      <c r="BN33" s="647"/>
      <c r="BO33" s="647"/>
      <c r="BP33" s="647"/>
      <c r="BQ33" s="647"/>
      <c r="BR33" s="647"/>
      <c r="BS33" s="647"/>
      <c r="BT33" s="647"/>
      <c r="BU33" s="850"/>
      <c r="BV33" s="647"/>
      <c r="BW33" s="647"/>
      <c r="BX33" s="647"/>
      <c r="BY33" s="281"/>
      <c r="BZ33" s="863"/>
      <c r="CA33" s="863"/>
      <c r="CB33" s="863"/>
      <c r="CC33" s="864"/>
      <c r="CD33" s="865"/>
      <c r="CE33" s="865"/>
      <c r="CF33" s="865"/>
      <c r="CG33" s="865"/>
      <c r="CH33" s="865"/>
      <c r="CI33" s="865"/>
      <c r="CJ33" s="865"/>
      <c r="CK33" s="865"/>
      <c r="CL33" s="865"/>
      <c r="CM33" s="865"/>
      <c r="CN33" s="865"/>
      <c r="CO33" s="865"/>
      <c r="CP33" s="865"/>
      <c r="CQ33" s="865"/>
      <c r="CR33" s="865"/>
      <c r="CS33" s="865"/>
      <c r="CT33" s="866"/>
      <c r="CU33" s="867"/>
      <c r="CV33" s="865"/>
      <c r="CW33" s="865"/>
      <c r="CX33" s="865"/>
      <c r="CY33" s="865"/>
      <c r="CZ33" s="865"/>
      <c r="DA33" s="865"/>
      <c r="DB33" s="865"/>
      <c r="DC33" s="865"/>
      <c r="DD33" s="865"/>
      <c r="DE33" s="865"/>
      <c r="DF33" s="865"/>
      <c r="DG33" s="865"/>
      <c r="DH33" s="865"/>
      <c r="DI33" s="865"/>
      <c r="DJ33" s="865"/>
      <c r="DK33" s="865"/>
      <c r="DL33" s="867"/>
      <c r="DM33" s="848"/>
      <c r="DN33" s="848"/>
      <c r="DO33" s="847"/>
      <c r="DP33" s="848"/>
      <c r="DQ33" s="848"/>
      <c r="DR33" s="848"/>
      <c r="DS33" s="848"/>
      <c r="DT33" s="848"/>
      <c r="DU33" s="848"/>
      <c r="DV33" s="848"/>
      <c r="DW33" s="847"/>
      <c r="DX33" s="848"/>
      <c r="DY33" s="813"/>
      <c r="DZ33" s="849"/>
      <c r="EA33" s="849"/>
    </row>
    <row r="34" spans="1:131" ht="12.75" customHeight="1">
      <c r="A34" s="855" t="s">
        <v>294</v>
      </c>
      <c r="B34" s="647"/>
      <c r="C34" s="647"/>
      <c r="D34" s="647"/>
      <c r="E34" s="647"/>
      <c r="F34" s="647"/>
      <c r="G34" s="647"/>
      <c r="H34" s="647"/>
      <c r="I34" s="647"/>
      <c r="J34" s="647"/>
      <c r="K34" s="647"/>
      <c r="L34" s="647"/>
      <c r="M34" s="647"/>
      <c r="N34" s="647"/>
      <c r="O34" s="647"/>
      <c r="P34" s="647"/>
      <c r="Q34" s="647"/>
      <c r="R34" s="647"/>
      <c r="S34" s="850"/>
      <c r="T34" s="647"/>
      <c r="U34" s="647"/>
      <c r="V34" s="647"/>
      <c r="W34" s="647"/>
      <c r="X34" s="647"/>
      <c r="Y34" s="647"/>
      <c r="Z34" s="647"/>
      <c r="AA34" s="647"/>
      <c r="AB34" s="647"/>
      <c r="AC34" s="647"/>
      <c r="AD34" s="647"/>
      <c r="AE34" s="647"/>
      <c r="AF34" s="647"/>
      <c r="AG34" s="647"/>
      <c r="AH34" s="647"/>
      <c r="AI34" s="647"/>
      <c r="AJ34" s="647"/>
      <c r="AK34" s="850"/>
      <c r="AL34" s="647"/>
      <c r="AM34" s="647"/>
      <c r="AN34" s="647"/>
      <c r="AO34" s="647"/>
      <c r="AP34" s="647"/>
      <c r="AQ34" s="647"/>
      <c r="AR34" s="647"/>
      <c r="AS34" s="647"/>
      <c r="AT34" s="647"/>
      <c r="AU34" s="647"/>
      <c r="AV34" s="647"/>
      <c r="AW34" s="647"/>
      <c r="AX34" s="647"/>
      <c r="AY34" s="647"/>
      <c r="AZ34" s="647"/>
      <c r="BA34" s="647"/>
      <c r="BB34" s="647"/>
      <c r="BC34" s="850"/>
      <c r="BD34" s="647"/>
      <c r="BE34" s="647"/>
      <c r="BF34" s="647"/>
      <c r="BG34" s="647"/>
      <c r="BH34" s="647"/>
      <c r="BI34" s="647"/>
      <c r="BJ34" s="647"/>
      <c r="BK34" s="647"/>
      <c r="BL34" s="647"/>
      <c r="BM34" s="647"/>
      <c r="BN34" s="647"/>
      <c r="BO34" s="647"/>
      <c r="BP34" s="647"/>
      <c r="BQ34" s="647"/>
      <c r="BR34" s="647"/>
      <c r="BS34" s="647"/>
      <c r="BT34" s="647"/>
      <c r="BU34" s="850"/>
      <c r="BV34" s="647"/>
      <c r="BW34" s="647"/>
      <c r="BX34" s="647"/>
      <c r="BY34" s="281"/>
      <c r="BZ34" s="856" t="str">
        <f>IF(DL34&lt;3,"",(SUM(B34:R34)-MIN(B34:R34)-MAX(B34:R34))/(DL34-2))</f>
        <v/>
      </c>
      <c r="CA34" s="856" t="str">
        <f>IF(DM34&lt;3,"",(SUM(T34:AJ34)-MIN(T34:AJ34)-MAX(T34:AJ34))/(DM34-2))</f>
        <v/>
      </c>
      <c r="CB34" s="856" t="str">
        <f>IF(DN34&lt;3,"",(SUM(AL34:BB34)-MIN(AL34:BB34)-MAX(AL34:BB34))/(DN34-2))</f>
        <v/>
      </c>
      <c r="CC34" s="857" t="str">
        <f>IF(DO34&lt;3,"",(SUM(BD34:BT34)-MIN(BD34:BT34)-MAX(BD34:BT34))/(DO34-2))</f>
        <v/>
      </c>
      <c r="CD34" s="50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0" t="str">
        <f t="shared" si="28"/>
        <v/>
      </c>
      <c r="CF34" s="81" t="str">
        <f t="shared" si="28"/>
        <v/>
      </c>
      <c r="CG34" s="81" t="str">
        <f t="shared" si="28"/>
        <v/>
      </c>
      <c r="CH34" s="81" t="str">
        <f t="shared" si="28"/>
        <v/>
      </c>
      <c r="CI34" s="81" t="str">
        <f t="shared" si="28"/>
        <v/>
      </c>
      <c r="CJ34" s="81" t="str">
        <f t="shared" si="28"/>
        <v/>
      </c>
      <c r="CK34" s="144" t="str">
        <f t="shared" si="28"/>
        <v/>
      </c>
      <c r="CL34" s="144" t="str">
        <f t="shared" si="28"/>
        <v/>
      </c>
      <c r="CM34" s="144" t="str">
        <f t="shared" si="28"/>
        <v/>
      </c>
      <c r="CN34" s="81" t="str">
        <f t="shared" si="28"/>
        <v/>
      </c>
      <c r="CO34" s="81" t="str">
        <f t="shared" si="28"/>
        <v/>
      </c>
      <c r="CP34" s="81" t="str">
        <f t="shared" si="28"/>
        <v/>
      </c>
      <c r="CQ34" s="81" t="str">
        <f t="shared" si="28"/>
        <v/>
      </c>
      <c r="CR34" s="81" t="str">
        <f t="shared" si="28"/>
        <v/>
      </c>
      <c r="CS34" s="80" t="str">
        <f t="shared" si="28"/>
        <v/>
      </c>
      <c r="CT34" s="50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3" t="str">
        <f t="shared" si="30"/>
        <v/>
      </c>
      <c r="CW34" s="534" t="str">
        <f t="shared" si="30"/>
        <v/>
      </c>
      <c r="CX34" s="534" t="str">
        <f t="shared" si="30"/>
        <v/>
      </c>
      <c r="CY34" s="534" t="str">
        <f t="shared" si="30"/>
        <v/>
      </c>
      <c r="CZ34" s="534" t="str">
        <f t="shared" si="30"/>
        <v/>
      </c>
      <c r="DA34" s="534" t="str">
        <f t="shared" si="30"/>
        <v/>
      </c>
      <c r="DB34" s="535" t="str">
        <f t="shared" si="30"/>
        <v/>
      </c>
      <c r="DC34" s="535" t="str">
        <f t="shared" si="30"/>
        <v/>
      </c>
      <c r="DD34" s="535" t="str">
        <f t="shared" si="30"/>
        <v/>
      </c>
      <c r="DE34" s="53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4" t="str">
        <f t="shared" si="31"/>
        <v/>
      </c>
      <c r="DG34" s="534" t="str">
        <f t="shared" si="31"/>
        <v/>
      </c>
      <c r="DH34" s="534" t="str">
        <f t="shared" si="31"/>
        <v/>
      </c>
      <c r="DI34" s="534" t="str">
        <f t="shared" si="31"/>
        <v/>
      </c>
      <c r="DJ34" s="533" t="str">
        <f t="shared" si="31"/>
        <v/>
      </c>
      <c r="DK34" s="532" t="str">
        <f t="shared" si="31"/>
        <v/>
      </c>
      <c r="DL34" s="858">
        <f>COUNT(B34:R34)</f>
        <v>0</v>
      </c>
      <c r="DM34" s="813">
        <f>COUNT(T34:AJ34)</f>
        <v>0</v>
      </c>
      <c r="DN34" s="813">
        <f>COUNT(AL34:BB34)</f>
        <v>0</v>
      </c>
      <c r="DO34" s="814">
        <f>COUNT(BD34:BT34)</f>
        <v>0</v>
      </c>
      <c r="DP34" s="849"/>
      <c r="DQ34" s="859"/>
      <c r="DR34" s="859"/>
      <c r="DS34" s="859"/>
      <c r="DT34" s="859"/>
      <c r="DU34" s="859"/>
      <c r="DV34" s="859"/>
      <c r="DW34" s="860"/>
      <c r="DX34" s="859"/>
      <c r="DY34" s="813"/>
      <c r="DZ34" s="849"/>
      <c r="EA34" s="849"/>
    </row>
    <row r="35" spans="1:131" ht="12.75" customHeight="1">
      <c r="A35" s="855" t="s">
        <v>295</v>
      </c>
      <c r="B35" s="281"/>
      <c r="C35" s="281"/>
      <c r="D35" s="281"/>
      <c r="E35" s="281"/>
      <c r="F35" s="281"/>
      <c r="G35" s="281"/>
      <c r="H35" s="281"/>
      <c r="I35" s="281"/>
      <c r="J35" s="281"/>
      <c r="K35" s="281"/>
      <c r="L35" s="281"/>
      <c r="M35" s="281"/>
      <c r="N35" s="281"/>
      <c r="O35" s="281"/>
      <c r="P35" s="281"/>
      <c r="Q35" s="281"/>
      <c r="R35" s="281"/>
      <c r="S35" s="850"/>
      <c r="T35" s="281"/>
      <c r="U35" s="281"/>
      <c r="V35" s="281"/>
      <c r="W35" s="281"/>
      <c r="X35" s="281"/>
      <c r="Y35" s="281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850"/>
      <c r="AL35" s="281"/>
      <c r="AM35" s="281"/>
      <c r="AN35" s="281"/>
      <c r="AO35" s="281"/>
      <c r="AP35" s="281"/>
      <c r="AQ35" s="281"/>
      <c r="AR35" s="281"/>
      <c r="AS35" s="281"/>
      <c r="AT35" s="281"/>
      <c r="AU35" s="281"/>
      <c r="AV35" s="281"/>
      <c r="AW35" s="281"/>
      <c r="AX35" s="281"/>
      <c r="AY35" s="281"/>
      <c r="AZ35" s="281"/>
      <c r="BA35" s="281"/>
      <c r="BB35" s="281"/>
      <c r="BC35" s="850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1"/>
      <c r="BS35" s="281"/>
      <c r="BT35" s="281"/>
      <c r="BU35" s="850"/>
      <c r="BV35" s="281"/>
      <c r="BW35" s="281"/>
      <c r="BX35" s="281"/>
      <c r="BY35" s="281"/>
      <c r="BZ35" s="856" t="str">
        <f>IF(DL35&lt;3,"",(SUM(B35:R35)-MIN(B35:R35)-MAX(B35:R35))/(DL35-2))</f>
        <v/>
      </c>
      <c r="CA35" s="856" t="str">
        <f>IF(DM35&lt;3,"",(SUM(T35:AJ35)-MIN(T35:AJ35)-MAX(T35:AJ35))/(DM35-2))</f>
        <v/>
      </c>
      <c r="CB35" s="856" t="str">
        <f>IF(DN35&lt;3,"",(SUM(AL35:BB35)-MIN(AL35:BB35)-MAX(AL35:BB35))/(DN35-2))</f>
        <v/>
      </c>
      <c r="CC35" s="857" t="str">
        <f>IF(DO35&lt;3,"",(SUM(BD35:BT35)-MIN(BD35:BT35)-MAX(BD35:BT35))/(DO35-2))</f>
        <v/>
      </c>
      <c r="CD35" s="50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0" t="str">
        <f t="shared" si="29"/>
        <v/>
      </c>
      <c r="CF35" s="81" t="str">
        <f t="shared" si="29"/>
        <v/>
      </c>
      <c r="CG35" s="81" t="str">
        <f t="shared" si="29"/>
        <v/>
      </c>
      <c r="CH35" s="81" t="str">
        <f t="shared" si="29"/>
        <v/>
      </c>
      <c r="CI35" s="81" t="str">
        <f t="shared" si="29"/>
        <v/>
      </c>
      <c r="CJ35" s="81" t="str">
        <f t="shared" si="29"/>
        <v/>
      </c>
      <c r="CK35" s="144" t="str">
        <f t="shared" si="29"/>
        <v/>
      </c>
      <c r="CL35" s="144" t="str">
        <f t="shared" si="29"/>
        <v/>
      </c>
      <c r="CM35" s="144" t="str">
        <f t="shared" si="29"/>
        <v/>
      </c>
      <c r="CN35" s="81" t="str">
        <f t="shared" si="29"/>
        <v/>
      </c>
      <c r="CO35" s="81" t="str">
        <f t="shared" si="29"/>
        <v/>
      </c>
      <c r="CP35" s="81" t="str">
        <f t="shared" si="29"/>
        <v/>
      </c>
      <c r="CQ35" s="81" t="str">
        <f t="shared" si="29"/>
        <v/>
      </c>
      <c r="CR35" s="81" t="str">
        <f t="shared" si="29"/>
        <v/>
      </c>
      <c r="CS35" s="80" t="str">
        <f t="shared" si="29"/>
        <v/>
      </c>
      <c r="CT35" s="504" t="str">
        <f t="shared" si="29"/>
        <v/>
      </c>
      <c r="CU35" s="532" t="str">
        <f t="shared" si="30"/>
        <v/>
      </c>
      <c r="CV35" s="533" t="str">
        <f t="shared" si="30"/>
        <v/>
      </c>
      <c r="CW35" s="534" t="str">
        <f t="shared" si="30"/>
        <v/>
      </c>
      <c r="CX35" s="534" t="str">
        <f t="shared" si="30"/>
        <v/>
      </c>
      <c r="CY35" s="534" t="str">
        <f t="shared" si="30"/>
        <v/>
      </c>
      <c r="CZ35" s="534" t="str">
        <f t="shared" si="30"/>
        <v/>
      </c>
      <c r="DA35" s="534" t="str">
        <f t="shared" si="30"/>
        <v/>
      </c>
      <c r="DB35" s="535" t="str">
        <f t="shared" si="30"/>
        <v/>
      </c>
      <c r="DC35" s="535" t="str">
        <f t="shared" si="30"/>
        <v/>
      </c>
      <c r="DD35" s="535" t="str">
        <f t="shared" si="30"/>
        <v/>
      </c>
      <c r="DE35" s="534" t="str">
        <f t="shared" si="31"/>
        <v/>
      </c>
      <c r="DF35" s="534" t="str">
        <f t="shared" si="31"/>
        <v/>
      </c>
      <c r="DG35" s="534" t="str">
        <f t="shared" si="31"/>
        <v/>
      </c>
      <c r="DH35" s="534" t="str">
        <f t="shared" si="31"/>
        <v/>
      </c>
      <c r="DI35" s="534" t="str">
        <f t="shared" si="31"/>
        <v/>
      </c>
      <c r="DJ35" s="533" t="str">
        <f t="shared" si="31"/>
        <v/>
      </c>
      <c r="DK35" s="532" t="str">
        <f t="shared" si="31"/>
        <v/>
      </c>
      <c r="DL35" s="858">
        <f>COUNT(B35:R35)</f>
        <v>0</v>
      </c>
      <c r="DM35" s="813">
        <f>COUNT(T35:AJ35)</f>
        <v>0</v>
      </c>
      <c r="DN35" s="813">
        <f>COUNT(AL35:BB35)</f>
        <v>0</v>
      </c>
      <c r="DO35" s="814">
        <f>COUNT(BD35:BT35)</f>
        <v>0</v>
      </c>
      <c r="DP35" s="849"/>
      <c r="DQ35" s="859"/>
      <c r="DR35" s="859"/>
      <c r="DS35" s="859"/>
      <c r="DT35" s="859"/>
      <c r="DU35" s="859"/>
      <c r="DV35" s="859"/>
      <c r="DW35" s="860"/>
      <c r="DX35" s="859"/>
      <c r="DY35" s="813"/>
      <c r="DZ35" s="849"/>
      <c r="EA35" s="849"/>
    </row>
    <row r="36" spans="1:131" ht="12.75" customHeight="1">
      <c r="A36" s="855" t="s">
        <v>280</v>
      </c>
      <c r="B36" s="281"/>
      <c r="C36" s="281"/>
      <c r="D36" s="281"/>
      <c r="E36" s="281"/>
      <c r="F36" s="281"/>
      <c r="G36" s="281"/>
      <c r="H36" s="281"/>
      <c r="I36" s="281"/>
      <c r="J36" s="281"/>
      <c r="K36" s="281"/>
      <c r="L36" s="281"/>
      <c r="M36" s="281"/>
      <c r="N36" s="281"/>
      <c r="O36" s="281"/>
      <c r="P36" s="281"/>
      <c r="Q36" s="281"/>
      <c r="R36" s="281"/>
      <c r="S36" s="850"/>
      <c r="T36" s="281"/>
      <c r="U36" s="281"/>
      <c r="V36" s="281"/>
      <c r="W36" s="281"/>
      <c r="X36" s="281"/>
      <c r="Y36" s="281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850"/>
      <c r="AL36" s="281"/>
      <c r="AM36" s="281"/>
      <c r="AN36" s="281"/>
      <c r="AO36" s="281"/>
      <c r="AP36" s="281"/>
      <c r="AQ36" s="281"/>
      <c r="AR36" s="281"/>
      <c r="AS36" s="281"/>
      <c r="AT36" s="281"/>
      <c r="AU36" s="281"/>
      <c r="AV36" s="281"/>
      <c r="AW36" s="281"/>
      <c r="AX36" s="281"/>
      <c r="AY36" s="281"/>
      <c r="AZ36" s="281"/>
      <c r="BA36" s="281"/>
      <c r="BB36" s="281"/>
      <c r="BC36" s="850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1"/>
      <c r="BS36" s="281"/>
      <c r="BT36" s="281"/>
      <c r="BU36" s="850"/>
      <c r="BV36" s="281"/>
      <c r="BW36" s="281"/>
      <c r="BX36" s="281"/>
      <c r="BY36" s="281"/>
      <c r="BZ36" s="856" t="str">
        <f>IF(DL36&lt;3,"",(SUM(B36:R36)-MIN(B36:R36)-MAX(B36:R36))/(DL36-2))</f>
        <v/>
      </c>
      <c r="CA36" s="856" t="str">
        <f>IF(DM36&lt;3,"",(SUM(T36:AJ36)-MIN(T36:AJ36)-MAX(T36:AJ36))/(DM36-2))</f>
        <v/>
      </c>
      <c r="CB36" s="856" t="str">
        <f>IF(DN36&lt;3,"",(SUM(AL36:BB36)-MIN(AL36:BB36)-MAX(AL36:BB36))/(DN36-2))</f>
        <v/>
      </c>
      <c r="CC36" s="857" t="str">
        <f>IF(DO36&lt;3,"",(SUM(BD36:BT36)-MIN(BD36:BT36)-MAX(BD36:BT36))/(DO36-2))</f>
        <v/>
      </c>
      <c r="CD36" s="50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0" t="str">
        <f t="shared" si="29"/>
        <v/>
      </c>
      <c r="CF36" s="81" t="str">
        <f t="shared" si="29"/>
        <v/>
      </c>
      <c r="CG36" s="81" t="str">
        <f t="shared" si="29"/>
        <v/>
      </c>
      <c r="CH36" s="81" t="str">
        <f t="shared" si="29"/>
        <v/>
      </c>
      <c r="CI36" s="81" t="str">
        <f t="shared" si="29"/>
        <v/>
      </c>
      <c r="CJ36" s="81" t="str">
        <f t="shared" si="29"/>
        <v/>
      </c>
      <c r="CK36" s="144" t="str">
        <f t="shared" si="29"/>
        <v/>
      </c>
      <c r="CL36" s="144" t="str">
        <f t="shared" si="29"/>
        <v/>
      </c>
      <c r="CM36" s="144" t="str">
        <f t="shared" si="29"/>
        <v/>
      </c>
      <c r="CN36" s="81" t="str">
        <f t="shared" si="29"/>
        <v/>
      </c>
      <c r="CO36" s="81" t="str">
        <f t="shared" si="29"/>
        <v/>
      </c>
      <c r="CP36" s="81" t="str">
        <f t="shared" si="29"/>
        <v/>
      </c>
      <c r="CQ36" s="81" t="str">
        <f t="shared" si="29"/>
        <v/>
      </c>
      <c r="CR36" s="81" t="str">
        <f t="shared" si="29"/>
        <v/>
      </c>
      <c r="CS36" s="80" t="str">
        <f t="shared" si="29"/>
        <v/>
      </c>
      <c r="CT36" s="504" t="str">
        <f t="shared" si="29"/>
        <v/>
      </c>
      <c r="CU36" s="532" t="str">
        <f t="shared" si="30"/>
        <v/>
      </c>
      <c r="CV36" s="533" t="str">
        <f t="shared" si="30"/>
        <v/>
      </c>
      <c r="CW36" s="534" t="str">
        <f t="shared" si="30"/>
        <v/>
      </c>
      <c r="CX36" s="534" t="str">
        <f t="shared" si="30"/>
        <v/>
      </c>
      <c r="CY36" s="534" t="str">
        <f t="shared" si="30"/>
        <v/>
      </c>
      <c r="CZ36" s="534" t="str">
        <f t="shared" si="30"/>
        <v/>
      </c>
      <c r="DA36" s="534" t="str">
        <f t="shared" si="30"/>
        <v/>
      </c>
      <c r="DB36" s="535" t="str">
        <f t="shared" si="30"/>
        <v/>
      </c>
      <c r="DC36" s="535" t="str">
        <f t="shared" si="30"/>
        <v/>
      </c>
      <c r="DD36" s="535" t="str">
        <f t="shared" si="30"/>
        <v/>
      </c>
      <c r="DE36" s="534" t="str">
        <f t="shared" si="31"/>
        <v/>
      </c>
      <c r="DF36" s="534" t="str">
        <f t="shared" si="31"/>
        <v/>
      </c>
      <c r="DG36" s="534" t="str">
        <f t="shared" si="31"/>
        <v/>
      </c>
      <c r="DH36" s="534" t="str">
        <f t="shared" si="31"/>
        <v/>
      </c>
      <c r="DI36" s="534" t="str">
        <f t="shared" si="31"/>
        <v/>
      </c>
      <c r="DJ36" s="533" t="str">
        <f t="shared" si="31"/>
        <v/>
      </c>
      <c r="DK36" s="532" t="str">
        <f t="shared" si="31"/>
        <v/>
      </c>
      <c r="DL36" s="858">
        <f>COUNT(B36:R36)</f>
        <v>0</v>
      </c>
      <c r="DM36" s="813">
        <f>COUNT(T36:AJ36)</f>
        <v>0</v>
      </c>
      <c r="DN36" s="813">
        <f>COUNT(AL36:BB36)</f>
        <v>0</v>
      </c>
      <c r="DO36" s="814">
        <f>COUNT(BD36:BT36)</f>
        <v>0</v>
      </c>
      <c r="DP36" s="849"/>
      <c r="DQ36" s="859"/>
      <c r="DR36" s="859"/>
      <c r="DS36" s="859"/>
      <c r="DT36" s="859"/>
      <c r="DU36" s="859"/>
      <c r="DV36" s="859"/>
      <c r="DW36" s="860"/>
      <c r="DX36" s="859"/>
      <c r="DY36" s="813"/>
      <c r="DZ36" s="849"/>
      <c r="EA36" s="849"/>
    </row>
    <row r="37" spans="1:131" ht="12.75" customHeight="1">
      <c r="A37" s="855" t="s">
        <v>311</v>
      </c>
      <c r="B37" s="281"/>
      <c r="C37" s="281"/>
      <c r="D37" s="281"/>
      <c r="E37" s="281"/>
      <c r="F37" s="281"/>
      <c r="G37" s="281"/>
      <c r="H37" s="281"/>
      <c r="I37" s="281"/>
      <c r="J37" s="281"/>
      <c r="K37" s="281"/>
      <c r="L37" s="281"/>
      <c r="M37" s="281"/>
      <c r="N37" s="281"/>
      <c r="O37" s="281"/>
      <c r="P37" s="281"/>
      <c r="Q37" s="281"/>
      <c r="R37" s="281"/>
      <c r="S37" s="850"/>
      <c r="T37" s="281"/>
      <c r="U37" s="281"/>
      <c r="V37" s="281"/>
      <c r="W37" s="281"/>
      <c r="X37" s="281"/>
      <c r="Y37" s="281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850"/>
      <c r="AL37" s="281"/>
      <c r="AM37" s="281"/>
      <c r="AN37" s="281"/>
      <c r="AO37" s="281"/>
      <c r="AP37" s="281"/>
      <c r="AQ37" s="281"/>
      <c r="AR37" s="281"/>
      <c r="AS37" s="281"/>
      <c r="AT37" s="281"/>
      <c r="AU37" s="281"/>
      <c r="AV37" s="281"/>
      <c r="AW37" s="281"/>
      <c r="AX37" s="281"/>
      <c r="AY37" s="281"/>
      <c r="AZ37" s="281"/>
      <c r="BA37" s="281"/>
      <c r="BB37" s="281"/>
      <c r="BC37" s="850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1"/>
      <c r="BS37" s="281"/>
      <c r="BT37" s="281"/>
      <c r="BU37" s="850"/>
      <c r="BV37" s="281"/>
      <c r="BW37" s="281"/>
      <c r="BX37" s="281"/>
      <c r="BY37" s="281"/>
      <c r="BZ37" s="856" t="str">
        <f>IF(DL37&lt;3,"",(SUM(B37:R37)-MIN(B37:R37)-MAX(B37:R37))/(DL37-2))</f>
        <v/>
      </c>
      <c r="CA37" s="856" t="str">
        <f>IF(DM37&lt;3,"",(SUM(T37:AJ37)-MIN(T37:AJ37)-MAX(T37:AJ37))/(DM37-2))</f>
        <v/>
      </c>
      <c r="CB37" s="856" t="str">
        <f>IF(DN37&lt;3,"",(SUM(AL37:BB37)-MIN(AL37:BB37)-MAX(AL37:BB37))/(DN37-2))</f>
        <v/>
      </c>
      <c r="CC37" s="857" t="str">
        <f>IF(DO37&lt;3,"",(SUM(BD37:BT37)-MIN(BD37:BT37)-MAX(BD37:BT37))/(DO37-2))</f>
        <v/>
      </c>
      <c r="CD37" s="50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0" t="str">
        <f t="shared" si="29"/>
        <v/>
      </c>
      <c r="CF37" s="81" t="str">
        <f t="shared" si="29"/>
        <v/>
      </c>
      <c r="CG37" s="81" t="str">
        <f t="shared" si="29"/>
        <v/>
      </c>
      <c r="CH37" s="81" t="str">
        <f t="shared" si="29"/>
        <v/>
      </c>
      <c r="CI37" s="81" t="str">
        <f t="shared" si="29"/>
        <v/>
      </c>
      <c r="CJ37" s="81" t="str">
        <f t="shared" si="29"/>
        <v/>
      </c>
      <c r="CK37" s="144" t="str">
        <f t="shared" si="29"/>
        <v/>
      </c>
      <c r="CL37" s="144" t="str">
        <f t="shared" si="29"/>
        <v/>
      </c>
      <c r="CM37" s="144" t="str">
        <f t="shared" si="29"/>
        <v/>
      </c>
      <c r="CN37" s="81" t="str">
        <f t="shared" si="29"/>
        <v/>
      </c>
      <c r="CO37" s="81" t="str">
        <f t="shared" si="29"/>
        <v/>
      </c>
      <c r="CP37" s="81" t="str">
        <f t="shared" si="29"/>
        <v/>
      </c>
      <c r="CQ37" s="81" t="str">
        <f t="shared" si="29"/>
        <v/>
      </c>
      <c r="CR37" s="81" t="str">
        <f t="shared" si="29"/>
        <v/>
      </c>
      <c r="CS37" s="80" t="str">
        <f t="shared" si="29"/>
        <v/>
      </c>
      <c r="CT37" s="504" t="str">
        <f t="shared" si="29"/>
        <v/>
      </c>
      <c r="CU37" s="532" t="str">
        <f t="shared" si="30"/>
        <v/>
      </c>
      <c r="CV37" s="533" t="str">
        <f t="shared" si="30"/>
        <v/>
      </c>
      <c r="CW37" s="534" t="str">
        <f t="shared" si="30"/>
        <v/>
      </c>
      <c r="CX37" s="534" t="str">
        <f t="shared" si="30"/>
        <v/>
      </c>
      <c r="CY37" s="534" t="str">
        <f t="shared" si="30"/>
        <v/>
      </c>
      <c r="CZ37" s="534" t="str">
        <f t="shared" si="30"/>
        <v/>
      </c>
      <c r="DA37" s="534" t="str">
        <f t="shared" si="30"/>
        <v/>
      </c>
      <c r="DB37" s="535" t="str">
        <f t="shared" si="30"/>
        <v/>
      </c>
      <c r="DC37" s="535" t="str">
        <f t="shared" si="30"/>
        <v/>
      </c>
      <c r="DD37" s="535" t="str">
        <f t="shared" si="30"/>
        <v/>
      </c>
      <c r="DE37" s="534" t="str">
        <f t="shared" si="31"/>
        <v/>
      </c>
      <c r="DF37" s="534" t="str">
        <f t="shared" si="31"/>
        <v/>
      </c>
      <c r="DG37" s="534" t="str">
        <f t="shared" si="31"/>
        <v/>
      </c>
      <c r="DH37" s="534" t="str">
        <f t="shared" si="31"/>
        <v/>
      </c>
      <c r="DI37" s="534" t="str">
        <f t="shared" si="31"/>
        <v/>
      </c>
      <c r="DJ37" s="533" t="str">
        <f t="shared" si="31"/>
        <v/>
      </c>
      <c r="DK37" s="532" t="str">
        <f t="shared" si="31"/>
        <v/>
      </c>
      <c r="DL37" s="858">
        <f>COUNT(B37:R37)</f>
        <v>0</v>
      </c>
      <c r="DM37" s="813">
        <f>COUNT(T37:AJ37)</f>
        <v>0</v>
      </c>
      <c r="DN37" s="813">
        <f>COUNT(AL37:BB37)</f>
        <v>0</v>
      </c>
      <c r="DO37" s="814">
        <f>COUNT(BD37:BT37)</f>
        <v>0</v>
      </c>
      <c r="DP37" s="849"/>
      <c r="DQ37" s="859"/>
      <c r="DR37" s="859"/>
      <c r="DS37" s="859"/>
      <c r="DT37" s="859"/>
      <c r="DU37" s="859"/>
      <c r="DV37" s="859"/>
      <c r="DW37" s="860"/>
      <c r="DX37" s="859"/>
      <c r="DY37" s="813"/>
      <c r="DZ37" s="849"/>
      <c r="EA37" s="849"/>
    </row>
    <row r="38" spans="1:131" ht="12.75" customHeight="1">
      <c r="A38" s="861" t="s">
        <v>312</v>
      </c>
      <c r="B38" s="862" t="str">
        <f t="shared" ref="B38:R38" si="32">IF(B35="","",B34*B35*B36*B37)</f>
        <v/>
      </c>
      <c r="C38" s="862" t="str">
        <f t="shared" si="32"/>
        <v/>
      </c>
      <c r="D38" s="862" t="str">
        <f t="shared" si="32"/>
        <v/>
      </c>
      <c r="E38" s="862" t="str">
        <f t="shared" si="32"/>
        <v/>
      </c>
      <c r="F38" s="862" t="str">
        <f t="shared" si="32"/>
        <v/>
      </c>
      <c r="G38" s="862" t="str">
        <f t="shared" si="32"/>
        <v/>
      </c>
      <c r="H38" s="862" t="str">
        <f t="shared" si="32"/>
        <v/>
      </c>
      <c r="I38" s="862" t="str">
        <f t="shared" si="32"/>
        <v/>
      </c>
      <c r="J38" s="862" t="str">
        <f t="shared" si="32"/>
        <v/>
      </c>
      <c r="K38" s="862" t="str">
        <f t="shared" si="32"/>
        <v/>
      </c>
      <c r="L38" s="862" t="str">
        <f t="shared" si="32"/>
        <v/>
      </c>
      <c r="M38" s="862" t="str">
        <f t="shared" si="32"/>
        <v/>
      </c>
      <c r="N38" s="862" t="str">
        <f t="shared" si="32"/>
        <v/>
      </c>
      <c r="O38" s="862" t="str">
        <f t="shared" si="32"/>
        <v/>
      </c>
      <c r="P38" s="862" t="str">
        <f t="shared" si="32"/>
        <v/>
      </c>
      <c r="Q38" s="862" t="str">
        <f t="shared" si="32"/>
        <v/>
      </c>
      <c r="R38" s="862" t="str">
        <f t="shared" si="32"/>
        <v/>
      </c>
      <c r="S38" s="850"/>
      <c r="T38" s="862" t="str">
        <f t="shared" ref="T38:AJ38" si="33">IF(T35="","",T34*T35*T36*T37)</f>
        <v/>
      </c>
      <c r="U38" s="862" t="str">
        <f t="shared" si="33"/>
        <v/>
      </c>
      <c r="V38" s="862" t="str">
        <f t="shared" si="33"/>
        <v/>
      </c>
      <c r="W38" s="862" t="str">
        <f t="shared" si="33"/>
        <v/>
      </c>
      <c r="X38" s="862" t="str">
        <f t="shared" si="33"/>
        <v/>
      </c>
      <c r="Y38" s="862" t="str">
        <f t="shared" si="33"/>
        <v/>
      </c>
      <c r="Z38" s="862" t="str">
        <f t="shared" si="33"/>
        <v/>
      </c>
      <c r="AA38" s="862" t="str">
        <f t="shared" si="33"/>
        <v/>
      </c>
      <c r="AB38" s="862" t="str">
        <f t="shared" si="33"/>
        <v/>
      </c>
      <c r="AC38" s="862" t="str">
        <f t="shared" si="33"/>
        <v/>
      </c>
      <c r="AD38" s="862" t="str">
        <f t="shared" si="33"/>
        <v/>
      </c>
      <c r="AE38" s="862" t="str">
        <f t="shared" si="33"/>
        <v/>
      </c>
      <c r="AF38" s="862" t="str">
        <f t="shared" si="33"/>
        <v/>
      </c>
      <c r="AG38" s="862" t="str">
        <f t="shared" si="33"/>
        <v/>
      </c>
      <c r="AH38" s="862" t="str">
        <f t="shared" si="33"/>
        <v/>
      </c>
      <c r="AI38" s="862" t="str">
        <f t="shared" si="33"/>
        <v/>
      </c>
      <c r="AJ38" s="862" t="str">
        <f t="shared" si="33"/>
        <v/>
      </c>
      <c r="AK38" s="850"/>
      <c r="AL38" s="862" t="str">
        <f t="shared" ref="AL38:BB38" si="34">IF(AL35="","",AL34*AL35*AL36*AL37)</f>
        <v/>
      </c>
      <c r="AM38" s="862" t="str">
        <f t="shared" si="34"/>
        <v/>
      </c>
      <c r="AN38" s="862" t="str">
        <f t="shared" si="34"/>
        <v/>
      </c>
      <c r="AO38" s="862" t="str">
        <f t="shared" si="34"/>
        <v/>
      </c>
      <c r="AP38" s="862" t="str">
        <f t="shared" si="34"/>
        <v/>
      </c>
      <c r="AQ38" s="862" t="str">
        <f t="shared" si="34"/>
        <v/>
      </c>
      <c r="AR38" s="862" t="str">
        <f t="shared" si="34"/>
        <v/>
      </c>
      <c r="AS38" s="862" t="str">
        <f t="shared" si="34"/>
        <v/>
      </c>
      <c r="AT38" s="862" t="str">
        <f t="shared" si="34"/>
        <v/>
      </c>
      <c r="AU38" s="862" t="str">
        <f t="shared" si="34"/>
        <v/>
      </c>
      <c r="AV38" s="862" t="str">
        <f t="shared" si="34"/>
        <v/>
      </c>
      <c r="AW38" s="862" t="str">
        <f t="shared" si="34"/>
        <v/>
      </c>
      <c r="AX38" s="862" t="str">
        <f t="shared" si="34"/>
        <v/>
      </c>
      <c r="AY38" s="862" t="str">
        <f t="shared" si="34"/>
        <v/>
      </c>
      <c r="AZ38" s="862" t="str">
        <f t="shared" si="34"/>
        <v/>
      </c>
      <c r="BA38" s="862" t="str">
        <f t="shared" si="34"/>
        <v/>
      </c>
      <c r="BB38" s="862" t="str">
        <f t="shared" si="34"/>
        <v/>
      </c>
      <c r="BC38" s="850"/>
      <c r="BD38" s="862" t="str">
        <f t="shared" ref="BD38:BT38" si="35">IF(BD35="","",BD34*BD35*BD36*BD37)</f>
        <v/>
      </c>
      <c r="BE38" s="862" t="str">
        <f t="shared" si="35"/>
        <v/>
      </c>
      <c r="BF38" s="862" t="str">
        <f t="shared" si="35"/>
        <v/>
      </c>
      <c r="BG38" s="862" t="str">
        <f t="shared" si="35"/>
        <v/>
      </c>
      <c r="BH38" s="862" t="str">
        <f t="shared" si="35"/>
        <v/>
      </c>
      <c r="BI38" s="862" t="str">
        <f t="shared" si="35"/>
        <v/>
      </c>
      <c r="BJ38" s="862" t="str">
        <f t="shared" si="35"/>
        <v/>
      </c>
      <c r="BK38" s="862" t="str">
        <f t="shared" si="35"/>
        <v/>
      </c>
      <c r="BL38" s="862" t="str">
        <f t="shared" si="35"/>
        <v/>
      </c>
      <c r="BM38" s="862" t="str">
        <f t="shared" si="35"/>
        <v/>
      </c>
      <c r="BN38" s="862" t="str">
        <f t="shared" si="35"/>
        <v/>
      </c>
      <c r="BO38" s="862" t="str">
        <f t="shared" si="35"/>
        <v/>
      </c>
      <c r="BP38" s="862" t="str">
        <f t="shared" si="35"/>
        <v/>
      </c>
      <c r="BQ38" s="862" t="str">
        <f t="shared" si="35"/>
        <v/>
      </c>
      <c r="BR38" s="862" t="str">
        <f t="shared" si="35"/>
        <v/>
      </c>
      <c r="BS38" s="862" t="str">
        <f t="shared" si="35"/>
        <v/>
      </c>
      <c r="BT38" s="862" t="str">
        <f t="shared" si="35"/>
        <v/>
      </c>
      <c r="BU38" s="850"/>
      <c r="BV38" s="862" t="str">
        <f>IF(BV35="","",BV34*BV35*BV36*BV37)</f>
        <v/>
      </c>
      <c r="BW38" s="862" t="str">
        <f>IF(BW35="","",BW34*BW35*BW36*BW37)</f>
        <v/>
      </c>
      <c r="BX38" s="862" t="str">
        <f>IF(BX35="","",BX34*BX35*BX36*BX37)</f>
        <v/>
      </c>
      <c r="BY38" s="735" t="str">
        <f>IF(BY35="","",BY34*BY35*BY36*BY37)</f>
        <v/>
      </c>
      <c r="BZ38" s="856" t="str">
        <f>IF(DL38&lt;3,"",(SUM(B38:R38)-MIN(B38:R38)-MAX(B38:R38))/(DL38-2))</f>
        <v/>
      </c>
      <c r="CA38" s="856" t="str">
        <f>IF(DM38&lt;3,"",(SUM(T38:AJ38)-MIN(T38:AJ38)-MAX(T38:AJ38))/(DM38-2))</f>
        <v/>
      </c>
      <c r="CB38" s="856" t="str">
        <f>IF(DN38&lt;3,"",(SUM(AL38:BB38)-MIN(AL38:BB38)-MAX(AL38:BB38))/(DN38-2))</f>
        <v/>
      </c>
      <c r="CC38" s="857" t="str">
        <f>IF(DO38&lt;3,"",(SUM(BD38:BT38)-MIN(BD38:BT38)-MAX(BD38:BT38))/(DO38-2))</f>
        <v/>
      </c>
      <c r="CD38" s="50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0" t="str">
        <f t="shared" si="29"/>
        <v/>
      </c>
      <c r="CF38" s="81" t="str">
        <f t="shared" si="29"/>
        <v/>
      </c>
      <c r="CG38" s="81" t="str">
        <f t="shared" si="29"/>
        <v/>
      </c>
      <c r="CH38" s="81" t="str">
        <f t="shared" si="29"/>
        <v/>
      </c>
      <c r="CI38" s="81" t="str">
        <f t="shared" si="29"/>
        <v/>
      </c>
      <c r="CJ38" s="81" t="str">
        <f t="shared" si="29"/>
        <v/>
      </c>
      <c r="CK38" s="144" t="str">
        <f t="shared" si="29"/>
        <v/>
      </c>
      <c r="CL38" s="144" t="str">
        <f t="shared" si="29"/>
        <v/>
      </c>
      <c r="CM38" s="144" t="str">
        <f t="shared" si="29"/>
        <v/>
      </c>
      <c r="CN38" s="81" t="str">
        <f t="shared" si="29"/>
        <v/>
      </c>
      <c r="CO38" s="81" t="str">
        <f t="shared" si="29"/>
        <v/>
      </c>
      <c r="CP38" s="81" t="str">
        <f t="shared" si="29"/>
        <v/>
      </c>
      <c r="CQ38" s="81" t="str">
        <f t="shared" si="29"/>
        <v/>
      </c>
      <c r="CR38" s="81" t="str">
        <f t="shared" si="29"/>
        <v/>
      </c>
      <c r="CS38" s="80" t="str">
        <f t="shared" si="29"/>
        <v/>
      </c>
      <c r="CT38" s="504" t="str">
        <f t="shared" si="29"/>
        <v/>
      </c>
      <c r="CU38" s="532" t="str">
        <f t="shared" si="30"/>
        <v/>
      </c>
      <c r="CV38" s="533" t="str">
        <f t="shared" si="30"/>
        <v/>
      </c>
      <c r="CW38" s="534" t="str">
        <f t="shared" si="30"/>
        <v/>
      </c>
      <c r="CX38" s="534" t="str">
        <f t="shared" si="30"/>
        <v/>
      </c>
      <c r="CY38" s="534" t="str">
        <f t="shared" si="30"/>
        <v/>
      </c>
      <c r="CZ38" s="534" t="str">
        <f t="shared" si="30"/>
        <v/>
      </c>
      <c r="DA38" s="534" t="str">
        <f t="shared" si="30"/>
        <v/>
      </c>
      <c r="DB38" s="535" t="str">
        <f t="shared" si="30"/>
        <v/>
      </c>
      <c r="DC38" s="535" t="str">
        <f t="shared" si="30"/>
        <v/>
      </c>
      <c r="DD38" s="535" t="str">
        <f t="shared" si="30"/>
        <v/>
      </c>
      <c r="DE38" s="534" t="str">
        <f t="shared" si="31"/>
        <v/>
      </c>
      <c r="DF38" s="534" t="str">
        <f t="shared" si="31"/>
        <v/>
      </c>
      <c r="DG38" s="534" t="str">
        <f t="shared" si="31"/>
        <v/>
      </c>
      <c r="DH38" s="534" t="str">
        <f t="shared" si="31"/>
        <v/>
      </c>
      <c r="DI38" s="534" t="str">
        <f t="shared" si="31"/>
        <v/>
      </c>
      <c r="DJ38" s="533" t="str">
        <f t="shared" si="31"/>
        <v/>
      </c>
      <c r="DK38" s="532" t="str">
        <f t="shared" si="31"/>
        <v/>
      </c>
      <c r="DL38" s="858">
        <f>COUNT(B38:R38)</f>
        <v>0</v>
      </c>
      <c r="DM38" s="813">
        <f>COUNT(T38:AJ38)</f>
        <v>0</v>
      </c>
      <c r="DN38" s="813">
        <f>COUNT(AL38:BB38)</f>
        <v>0</v>
      </c>
      <c r="DO38" s="814">
        <f>COUNT(BD38:BT38)</f>
        <v>0</v>
      </c>
      <c r="DP38" s="849"/>
      <c r="DQ38" s="859"/>
      <c r="DR38" s="859"/>
      <c r="DS38" s="859"/>
      <c r="DT38" s="859"/>
      <c r="DU38" s="859"/>
      <c r="DV38" s="859"/>
      <c r="DW38" s="860"/>
      <c r="DX38" s="859"/>
      <c r="DY38" s="813"/>
      <c r="DZ38" s="849"/>
      <c r="EA38" s="849"/>
    </row>
    <row r="39" spans="1:131" ht="12.75" customHeight="1">
      <c r="A39" s="854" t="s">
        <v>340</v>
      </c>
      <c r="B39" s="647"/>
      <c r="C39" s="647"/>
      <c r="D39" s="647"/>
      <c r="E39" s="647"/>
      <c r="F39" s="647"/>
      <c r="G39" s="647"/>
      <c r="H39" s="647"/>
      <c r="I39" s="647"/>
      <c r="J39" s="647"/>
      <c r="K39" s="647"/>
      <c r="L39" s="647"/>
      <c r="M39" s="647"/>
      <c r="N39" s="647"/>
      <c r="O39" s="647"/>
      <c r="P39" s="647"/>
      <c r="Q39" s="647"/>
      <c r="R39" s="647"/>
      <c r="S39" s="850"/>
      <c r="T39" s="647"/>
      <c r="U39" s="647"/>
      <c r="V39" s="647"/>
      <c r="W39" s="647"/>
      <c r="X39" s="647"/>
      <c r="Y39" s="647"/>
      <c r="Z39" s="647"/>
      <c r="AA39" s="647"/>
      <c r="AB39" s="647"/>
      <c r="AC39" s="647"/>
      <c r="AD39" s="647"/>
      <c r="AE39" s="647"/>
      <c r="AF39" s="647"/>
      <c r="AG39" s="647"/>
      <c r="AH39" s="647"/>
      <c r="AI39" s="647"/>
      <c r="AJ39" s="647"/>
      <c r="AK39" s="850"/>
      <c r="AL39" s="647"/>
      <c r="AM39" s="647"/>
      <c r="AN39" s="647"/>
      <c r="AO39" s="647"/>
      <c r="AP39" s="647"/>
      <c r="AQ39" s="647"/>
      <c r="AR39" s="647"/>
      <c r="AS39" s="647"/>
      <c r="AT39" s="647"/>
      <c r="AU39" s="647"/>
      <c r="AV39" s="647"/>
      <c r="AW39" s="647"/>
      <c r="AX39" s="647"/>
      <c r="AY39" s="647"/>
      <c r="AZ39" s="647"/>
      <c r="BA39" s="647"/>
      <c r="BB39" s="647"/>
      <c r="BC39" s="850"/>
      <c r="BD39" s="647"/>
      <c r="BE39" s="647"/>
      <c r="BF39" s="647"/>
      <c r="BG39" s="647"/>
      <c r="BH39" s="647"/>
      <c r="BI39" s="647"/>
      <c r="BJ39" s="647"/>
      <c r="BK39" s="647"/>
      <c r="BL39" s="647"/>
      <c r="BM39" s="647"/>
      <c r="BN39" s="647"/>
      <c r="BO39" s="647"/>
      <c r="BP39" s="647"/>
      <c r="BQ39" s="647"/>
      <c r="BR39" s="647"/>
      <c r="BS39" s="647"/>
      <c r="BT39" s="647"/>
      <c r="BU39" s="850"/>
      <c r="BV39" s="647"/>
      <c r="BW39" s="647"/>
      <c r="BX39" s="647"/>
      <c r="BY39" s="281"/>
      <c r="BZ39" s="863"/>
      <c r="CA39" s="863"/>
      <c r="CB39" s="863"/>
      <c r="CC39" s="864"/>
      <c r="CD39" s="865"/>
      <c r="CE39" s="865"/>
      <c r="CF39" s="865"/>
      <c r="CG39" s="865"/>
      <c r="CH39" s="865"/>
      <c r="CI39" s="865"/>
      <c r="CJ39" s="865"/>
      <c r="CK39" s="865"/>
      <c r="CL39" s="865"/>
      <c r="CM39" s="865"/>
      <c r="CN39" s="865"/>
      <c r="CO39" s="865"/>
      <c r="CP39" s="865"/>
      <c r="CQ39" s="865"/>
      <c r="CR39" s="865"/>
      <c r="CS39" s="865"/>
      <c r="CT39" s="866"/>
      <c r="CU39" s="867"/>
      <c r="CV39" s="865"/>
      <c r="CW39" s="865"/>
      <c r="CX39" s="865"/>
      <c r="CY39" s="865"/>
      <c r="CZ39" s="865"/>
      <c r="DA39" s="865"/>
      <c r="DB39" s="865"/>
      <c r="DC39" s="865"/>
      <c r="DD39" s="865"/>
      <c r="DE39" s="865"/>
      <c r="DF39" s="865"/>
      <c r="DG39" s="865"/>
      <c r="DH39" s="865"/>
      <c r="DI39" s="865"/>
      <c r="DJ39" s="865"/>
      <c r="DK39" s="865"/>
      <c r="DL39" s="867"/>
      <c r="DM39" s="848"/>
      <c r="DN39" s="848"/>
      <c r="DO39" s="847"/>
      <c r="DP39" s="848"/>
      <c r="DQ39" s="848"/>
      <c r="DR39" s="848"/>
      <c r="DS39" s="848"/>
      <c r="DT39" s="848"/>
      <c r="DU39" s="848"/>
      <c r="DV39" s="848"/>
      <c r="DW39" s="847"/>
      <c r="DX39" s="848"/>
      <c r="DY39" s="813"/>
      <c r="DZ39" s="849"/>
      <c r="EA39" s="849"/>
    </row>
    <row r="40" spans="1:131" ht="12.75" customHeight="1">
      <c r="A40" s="855" t="s">
        <v>294</v>
      </c>
      <c r="B40" s="647"/>
      <c r="C40" s="647"/>
      <c r="D40" s="647"/>
      <c r="E40" s="647"/>
      <c r="F40" s="647"/>
      <c r="G40" s="647"/>
      <c r="H40" s="647"/>
      <c r="I40" s="647"/>
      <c r="J40" s="647"/>
      <c r="K40" s="647"/>
      <c r="L40" s="647"/>
      <c r="M40" s="647"/>
      <c r="N40" s="647"/>
      <c r="O40" s="647"/>
      <c r="P40" s="647"/>
      <c r="Q40" s="647"/>
      <c r="R40" s="647"/>
      <c r="S40" s="850"/>
      <c r="T40" s="647"/>
      <c r="U40" s="647"/>
      <c r="V40" s="647"/>
      <c r="W40" s="647"/>
      <c r="X40" s="647"/>
      <c r="Y40" s="647"/>
      <c r="Z40" s="647"/>
      <c r="AA40" s="647"/>
      <c r="AB40" s="647"/>
      <c r="AC40" s="647"/>
      <c r="AD40" s="647"/>
      <c r="AE40" s="647"/>
      <c r="AF40" s="647"/>
      <c r="AG40" s="647"/>
      <c r="AH40" s="647"/>
      <c r="AI40" s="647"/>
      <c r="AJ40" s="647"/>
      <c r="AK40" s="850"/>
      <c r="AL40" s="647"/>
      <c r="AM40" s="647"/>
      <c r="AN40" s="647"/>
      <c r="AO40" s="647"/>
      <c r="AP40" s="647"/>
      <c r="AQ40" s="647"/>
      <c r="AR40" s="647"/>
      <c r="AS40" s="647"/>
      <c r="AT40" s="647"/>
      <c r="AU40" s="647"/>
      <c r="AV40" s="647"/>
      <c r="AW40" s="647"/>
      <c r="AX40" s="647"/>
      <c r="AY40" s="647"/>
      <c r="AZ40" s="647"/>
      <c r="BA40" s="647"/>
      <c r="BB40" s="647"/>
      <c r="BC40" s="850"/>
      <c r="BD40" s="647"/>
      <c r="BE40" s="647"/>
      <c r="BF40" s="647"/>
      <c r="BG40" s="647"/>
      <c r="BH40" s="647"/>
      <c r="BI40" s="647"/>
      <c r="BJ40" s="647"/>
      <c r="BK40" s="647"/>
      <c r="BL40" s="647"/>
      <c r="BM40" s="647"/>
      <c r="BN40" s="647"/>
      <c r="BO40" s="647"/>
      <c r="BP40" s="647"/>
      <c r="BQ40" s="647"/>
      <c r="BR40" s="647"/>
      <c r="BS40" s="647"/>
      <c r="BT40" s="647"/>
      <c r="BU40" s="850"/>
      <c r="BV40" s="647"/>
      <c r="BW40" s="647"/>
      <c r="BX40" s="647"/>
      <c r="BY40" s="281"/>
      <c r="BZ40" s="856" t="str">
        <f>IF(DL40&lt;3,"",(SUM(B40:R40)-MIN(B40:R40)-MAX(B40:R40))/(DL40-2))</f>
        <v/>
      </c>
      <c r="CA40" s="856" t="str">
        <f>IF(DM40&lt;3,"",(SUM(T40:AJ40)-MIN(T40:AJ40)-MAX(T40:AJ40))/(DM40-2))</f>
        <v/>
      </c>
      <c r="CB40" s="856" t="str">
        <f>IF(DN40&lt;3,"",(SUM(AL40:BB40)-MIN(AL40:BB40)-MAX(AL40:BB40))/(DN40-2))</f>
        <v/>
      </c>
      <c r="CC40" s="857" t="str">
        <f>IF(DO40&lt;3,"",(SUM(BD40:BT40)-MIN(BD40:BT40)-MAX(BD40:BT40))/(DO40-2))</f>
        <v/>
      </c>
      <c r="CD40" s="50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0" t="str">
        <f t="shared" si="36"/>
        <v/>
      </c>
      <c r="CF40" s="81" t="str">
        <f t="shared" si="36"/>
        <v/>
      </c>
      <c r="CG40" s="81" t="str">
        <f t="shared" si="36"/>
        <v/>
      </c>
      <c r="CH40" s="81" t="str">
        <f t="shared" si="36"/>
        <v/>
      </c>
      <c r="CI40" s="81" t="str">
        <f t="shared" si="36"/>
        <v/>
      </c>
      <c r="CJ40" s="81" t="str">
        <f t="shared" si="36"/>
        <v/>
      </c>
      <c r="CK40" s="144" t="str">
        <f t="shared" si="36"/>
        <v/>
      </c>
      <c r="CL40" s="144" t="str">
        <f t="shared" si="36"/>
        <v/>
      </c>
      <c r="CM40" s="144" t="str">
        <f t="shared" si="36"/>
        <v/>
      </c>
      <c r="CN40" s="81" t="str">
        <f t="shared" si="36"/>
        <v/>
      </c>
      <c r="CO40" s="81" t="str">
        <f t="shared" si="36"/>
        <v/>
      </c>
      <c r="CP40" s="81" t="str">
        <f t="shared" si="36"/>
        <v/>
      </c>
      <c r="CQ40" s="81" t="str">
        <f t="shared" si="36"/>
        <v/>
      </c>
      <c r="CR40" s="81" t="str">
        <f t="shared" si="36"/>
        <v/>
      </c>
      <c r="CS40" s="80" t="str">
        <f t="shared" si="36"/>
        <v/>
      </c>
      <c r="CT40" s="50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3" t="str">
        <f t="shared" si="38"/>
        <v/>
      </c>
      <c r="CW40" s="534" t="str">
        <f t="shared" si="38"/>
        <v/>
      </c>
      <c r="CX40" s="534" t="str">
        <f t="shared" si="38"/>
        <v/>
      </c>
      <c r="CY40" s="534" t="str">
        <f t="shared" si="38"/>
        <v/>
      </c>
      <c r="CZ40" s="534" t="str">
        <f t="shared" si="38"/>
        <v/>
      </c>
      <c r="DA40" s="534" t="str">
        <f t="shared" si="38"/>
        <v/>
      </c>
      <c r="DB40" s="535" t="str">
        <f t="shared" si="38"/>
        <v/>
      </c>
      <c r="DC40" s="535" t="str">
        <f t="shared" si="38"/>
        <v/>
      </c>
      <c r="DD40" s="535" t="str">
        <f t="shared" si="38"/>
        <v/>
      </c>
      <c r="DE40" s="53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4" t="str">
        <f t="shared" si="39"/>
        <v/>
      </c>
      <c r="DG40" s="534" t="str">
        <f t="shared" si="39"/>
        <v/>
      </c>
      <c r="DH40" s="534" t="str">
        <f t="shared" si="39"/>
        <v/>
      </c>
      <c r="DI40" s="534" t="str">
        <f t="shared" si="39"/>
        <v/>
      </c>
      <c r="DJ40" s="533" t="str">
        <f t="shared" si="39"/>
        <v/>
      </c>
      <c r="DK40" s="532" t="str">
        <f t="shared" si="39"/>
        <v/>
      </c>
      <c r="DL40" s="858">
        <f>COUNT(B40:R40)</f>
        <v>0</v>
      </c>
      <c r="DM40" s="813">
        <f>COUNT(T40:AJ40)</f>
        <v>0</v>
      </c>
      <c r="DN40" s="813">
        <f>COUNT(AL40:BB40)</f>
        <v>0</v>
      </c>
      <c r="DO40" s="814">
        <f>COUNT(BD40:BT40)</f>
        <v>0</v>
      </c>
      <c r="DP40" s="849"/>
      <c r="DQ40" s="859"/>
      <c r="DR40" s="859"/>
      <c r="DS40" s="859"/>
      <c r="DT40" s="859"/>
      <c r="DU40" s="859"/>
      <c r="DV40" s="859"/>
      <c r="DW40" s="860"/>
      <c r="DX40" s="859"/>
      <c r="DY40" s="813"/>
      <c r="DZ40" s="849"/>
      <c r="EA40" s="849"/>
    </row>
    <row r="41" spans="1:131" ht="12.75" customHeight="1">
      <c r="A41" s="855" t="s">
        <v>295</v>
      </c>
      <c r="B41" s="281"/>
      <c r="C41" s="281"/>
      <c r="D41" s="281"/>
      <c r="E41" s="281"/>
      <c r="F41" s="281"/>
      <c r="G41" s="281"/>
      <c r="H41" s="281"/>
      <c r="I41" s="281"/>
      <c r="J41" s="281"/>
      <c r="K41" s="281"/>
      <c r="L41" s="281"/>
      <c r="M41" s="281"/>
      <c r="N41" s="281"/>
      <c r="O41" s="281"/>
      <c r="P41" s="281"/>
      <c r="Q41" s="281"/>
      <c r="R41" s="281"/>
      <c r="S41" s="850"/>
      <c r="T41" s="281"/>
      <c r="U41" s="281"/>
      <c r="V41" s="281"/>
      <c r="W41" s="281"/>
      <c r="X41" s="281"/>
      <c r="Y41" s="281"/>
      <c r="Z41" s="281"/>
      <c r="AA41" s="281"/>
      <c r="AB41" s="281"/>
      <c r="AC41" s="281"/>
      <c r="AD41" s="281"/>
      <c r="AE41" s="281"/>
      <c r="AF41" s="281"/>
      <c r="AG41" s="281"/>
      <c r="AH41" s="281"/>
      <c r="AI41" s="281"/>
      <c r="AJ41" s="281"/>
      <c r="AK41" s="850"/>
      <c r="AL41" s="281"/>
      <c r="AM41" s="281"/>
      <c r="AN41" s="281"/>
      <c r="AO41" s="281"/>
      <c r="AP41" s="281"/>
      <c r="AQ41" s="281"/>
      <c r="AR41" s="281"/>
      <c r="AS41" s="281"/>
      <c r="AT41" s="281"/>
      <c r="AU41" s="281"/>
      <c r="AV41" s="281"/>
      <c r="AW41" s="281"/>
      <c r="AX41" s="281"/>
      <c r="AY41" s="281"/>
      <c r="AZ41" s="281"/>
      <c r="BA41" s="281"/>
      <c r="BB41" s="281"/>
      <c r="BC41" s="850"/>
      <c r="BD41" s="281"/>
      <c r="BE41" s="281"/>
      <c r="BF41" s="281"/>
      <c r="BG41" s="281"/>
      <c r="BH41" s="281"/>
      <c r="BI41" s="281"/>
      <c r="BJ41" s="281"/>
      <c r="BK41" s="281"/>
      <c r="BL41" s="281"/>
      <c r="BM41" s="281"/>
      <c r="BN41" s="281"/>
      <c r="BO41" s="281"/>
      <c r="BP41" s="281"/>
      <c r="BQ41" s="281"/>
      <c r="BR41" s="281"/>
      <c r="BS41" s="281"/>
      <c r="BT41" s="281"/>
      <c r="BU41" s="850"/>
      <c r="BV41" s="281"/>
      <c r="BW41" s="281"/>
      <c r="BX41" s="281"/>
      <c r="BY41" s="281"/>
      <c r="BZ41" s="856" t="str">
        <f>IF(DL41&lt;3,"",(SUM(B41:R41)-MIN(B41:R41)-MAX(B41:R41))/(DL41-2))</f>
        <v/>
      </c>
      <c r="CA41" s="856" t="str">
        <f>IF(DM41&lt;3,"",(SUM(T41:AJ41)-MIN(T41:AJ41)-MAX(T41:AJ41))/(DM41-2))</f>
        <v/>
      </c>
      <c r="CB41" s="856" t="str">
        <f>IF(DN41&lt;3,"",(SUM(AL41:BB41)-MIN(AL41:BB41)-MAX(AL41:BB41))/(DN41-2))</f>
        <v/>
      </c>
      <c r="CC41" s="857" t="str">
        <f>IF(DO41&lt;3,"",(SUM(BD41:BT41)-MIN(BD41:BT41)-MAX(BD41:BT41))/(DO41-2))</f>
        <v/>
      </c>
      <c r="CD41" s="50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0" t="str">
        <f t="shared" si="37"/>
        <v/>
      </c>
      <c r="CF41" s="81" t="str">
        <f t="shared" si="37"/>
        <v/>
      </c>
      <c r="CG41" s="81" t="str">
        <f t="shared" si="37"/>
        <v/>
      </c>
      <c r="CH41" s="81" t="str">
        <f t="shared" si="37"/>
        <v/>
      </c>
      <c r="CI41" s="81" t="str">
        <f t="shared" si="37"/>
        <v/>
      </c>
      <c r="CJ41" s="81" t="str">
        <f t="shared" si="37"/>
        <v/>
      </c>
      <c r="CK41" s="144" t="str">
        <f t="shared" si="37"/>
        <v/>
      </c>
      <c r="CL41" s="144" t="str">
        <f t="shared" si="37"/>
        <v/>
      </c>
      <c r="CM41" s="144" t="str">
        <f t="shared" si="37"/>
        <v/>
      </c>
      <c r="CN41" s="81" t="str">
        <f t="shared" si="37"/>
        <v/>
      </c>
      <c r="CO41" s="81" t="str">
        <f t="shared" si="37"/>
        <v/>
      </c>
      <c r="CP41" s="81" t="str">
        <f t="shared" si="37"/>
        <v/>
      </c>
      <c r="CQ41" s="81" t="str">
        <f t="shared" si="37"/>
        <v/>
      </c>
      <c r="CR41" s="81" t="str">
        <f t="shared" si="37"/>
        <v/>
      </c>
      <c r="CS41" s="80" t="str">
        <f t="shared" si="37"/>
        <v/>
      </c>
      <c r="CT41" s="504" t="str">
        <f t="shared" si="37"/>
        <v/>
      </c>
      <c r="CU41" s="532" t="str">
        <f t="shared" si="38"/>
        <v/>
      </c>
      <c r="CV41" s="533" t="str">
        <f t="shared" si="38"/>
        <v/>
      </c>
      <c r="CW41" s="534" t="str">
        <f t="shared" si="38"/>
        <v/>
      </c>
      <c r="CX41" s="534" t="str">
        <f t="shared" si="38"/>
        <v/>
      </c>
      <c r="CY41" s="534" t="str">
        <f t="shared" si="38"/>
        <v/>
      </c>
      <c r="CZ41" s="534" t="str">
        <f t="shared" si="38"/>
        <v/>
      </c>
      <c r="DA41" s="534" t="str">
        <f t="shared" si="38"/>
        <v/>
      </c>
      <c r="DB41" s="535" t="str">
        <f t="shared" si="38"/>
        <v/>
      </c>
      <c r="DC41" s="535" t="str">
        <f t="shared" si="38"/>
        <v/>
      </c>
      <c r="DD41" s="535" t="str">
        <f t="shared" si="38"/>
        <v/>
      </c>
      <c r="DE41" s="534" t="str">
        <f t="shared" si="39"/>
        <v/>
      </c>
      <c r="DF41" s="534" t="str">
        <f t="shared" si="39"/>
        <v/>
      </c>
      <c r="DG41" s="534" t="str">
        <f t="shared" si="39"/>
        <v/>
      </c>
      <c r="DH41" s="534" t="str">
        <f t="shared" si="39"/>
        <v/>
      </c>
      <c r="DI41" s="534" t="str">
        <f t="shared" si="39"/>
        <v/>
      </c>
      <c r="DJ41" s="533" t="str">
        <f t="shared" si="39"/>
        <v/>
      </c>
      <c r="DK41" s="532" t="str">
        <f t="shared" si="39"/>
        <v/>
      </c>
      <c r="DL41" s="858">
        <f>COUNT(B41:R41)</f>
        <v>0</v>
      </c>
      <c r="DM41" s="813">
        <f>COUNT(T41:AJ41)</f>
        <v>0</v>
      </c>
      <c r="DN41" s="813">
        <f>COUNT(AL41:BB41)</f>
        <v>0</v>
      </c>
      <c r="DO41" s="814">
        <f>COUNT(BD41:BT41)</f>
        <v>0</v>
      </c>
      <c r="DP41" s="849"/>
      <c r="DQ41" s="859"/>
      <c r="DR41" s="859"/>
      <c r="DS41" s="859"/>
      <c r="DT41" s="859"/>
      <c r="DU41" s="859"/>
      <c r="DV41" s="859"/>
      <c r="DW41" s="860"/>
      <c r="DX41" s="859"/>
      <c r="DY41" s="813"/>
      <c r="DZ41" s="849"/>
      <c r="EA41" s="849"/>
    </row>
    <row r="42" spans="1:131" ht="12.75" customHeight="1">
      <c r="A42" s="855" t="s">
        <v>280</v>
      </c>
      <c r="B42" s="281"/>
      <c r="C42" s="281"/>
      <c r="D42" s="281"/>
      <c r="E42" s="281"/>
      <c r="F42" s="281"/>
      <c r="G42" s="281"/>
      <c r="H42" s="281"/>
      <c r="I42" s="281"/>
      <c r="J42" s="281"/>
      <c r="K42" s="281"/>
      <c r="L42" s="281"/>
      <c r="M42" s="281"/>
      <c r="N42" s="281"/>
      <c r="O42" s="281"/>
      <c r="P42" s="281"/>
      <c r="Q42" s="281"/>
      <c r="R42" s="281"/>
      <c r="S42" s="850"/>
      <c r="T42" s="281"/>
      <c r="U42" s="281"/>
      <c r="V42" s="281"/>
      <c r="W42" s="281"/>
      <c r="X42" s="281"/>
      <c r="Y42" s="281"/>
      <c r="Z42" s="281"/>
      <c r="AA42" s="281"/>
      <c r="AB42" s="281"/>
      <c r="AC42" s="281"/>
      <c r="AD42" s="281"/>
      <c r="AE42" s="281"/>
      <c r="AF42" s="281"/>
      <c r="AG42" s="281"/>
      <c r="AH42" s="281"/>
      <c r="AI42" s="281"/>
      <c r="AJ42" s="281"/>
      <c r="AK42" s="850"/>
      <c r="AL42" s="281"/>
      <c r="AM42" s="281"/>
      <c r="AN42" s="281"/>
      <c r="AO42" s="281"/>
      <c r="AP42" s="281"/>
      <c r="AQ42" s="281"/>
      <c r="AR42" s="281"/>
      <c r="AS42" s="281"/>
      <c r="AT42" s="281"/>
      <c r="AU42" s="281"/>
      <c r="AV42" s="281"/>
      <c r="AW42" s="281"/>
      <c r="AX42" s="281"/>
      <c r="AY42" s="281"/>
      <c r="AZ42" s="281"/>
      <c r="BA42" s="281"/>
      <c r="BB42" s="281"/>
      <c r="BC42" s="850"/>
      <c r="BD42" s="281"/>
      <c r="BE42" s="281"/>
      <c r="BF42" s="281"/>
      <c r="BG42" s="281"/>
      <c r="BH42" s="281"/>
      <c r="BI42" s="281"/>
      <c r="BJ42" s="281"/>
      <c r="BK42" s="281"/>
      <c r="BL42" s="281"/>
      <c r="BM42" s="281"/>
      <c r="BN42" s="281"/>
      <c r="BO42" s="281"/>
      <c r="BP42" s="281"/>
      <c r="BQ42" s="281"/>
      <c r="BR42" s="281"/>
      <c r="BS42" s="281"/>
      <c r="BT42" s="281"/>
      <c r="BU42" s="850"/>
      <c r="BV42" s="281"/>
      <c r="BW42" s="281"/>
      <c r="BX42" s="281"/>
      <c r="BY42" s="281"/>
      <c r="BZ42" s="856" t="str">
        <f>IF(DL42&lt;3,"",(SUM(B42:R42)-MIN(B42:R42)-MAX(B42:R42))/(DL42-2))</f>
        <v/>
      </c>
      <c r="CA42" s="856" t="str">
        <f>IF(DM42&lt;3,"",(SUM(T42:AJ42)-MIN(T42:AJ42)-MAX(T42:AJ42))/(DM42-2))</f>
        <v/>
      </c>
      <c r="CB42" s="856" t="str">
        <f>IF(DN42&lt;3,"",(SUM(AL42:BB42)-MIN(AL42:BB42)-MAX(AL42:BB42))/(DN42-2))</f>
        <v/>
      </c>
      <c r="CC42" s="857" t="str">
        <f>IF(DO42&lt;3,"",(SUM(BD42:BT42)-MIN(BD42:BT42)-MAX(BD42:BT42))/(DO42-2))</f>
        <v/>
      </c>
      <c r="CD42" s="50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0" t="str">
        <f t="shared" si="37"/>
        <v/>
      </c>
      <c r="CF42" s="81" t="str">
        <f t="shared" si="37"/>
        <v/>
      </c>
      <c r="CG42" s="81" t="str">
        <f t="shared" si="37"/>
        <v/>
      </c>
      <c r="CH42" s="81" t="str">
        <f t="shared" si="37"/>
        <v/>
      </c>
      <c r="CI42" s="81" t="str">
        <f t="shared" si="37"/>
        <v/>
      </c>
      <c r="CJ42" s="81" t="str">
        <f t="shared" si="37"/>
        <v/>
      </c>
      <c r="CK42" s="144" t="str">
        <f t="shared" si="37"/>
        <v/>
      </c>
      <c r="CL42" s="144" t="str">
        <f t="shared" si="37"/>
        <v/>
      </c>
      <c r="CM42" s="144" t="str">
        <f t="shared" si="37"/>
        <v/>
      </c>
      <c r="CN42" s="81" t="str">
        <f t="shared" si="37"/>
        <v/>
      </c>
      <c r="CO42" s="81" t="str">
        <f t="shared" si="37"/>
        <v/>
      </c>
      <c r="CP42" s="81" t="str">
        <f t="shared" si="37"/>
        <v/>
      </c>
      <c r="CQ42" s="81" t="str">
        <f t="shared" si="37"/>
        <v/>
      </c>
      <c r="CR42" s="81" t="str">
        <f t="shared" si="37"/>
        <v/>
      </c>
      <c r="CS42" s="80" t="str">
        <f t="shared" si="37"/>
        <v/>
      </c>
      <c r="CT42" s="504" t="str">
        <f t="shared" si="37"/>
        <v/>
      </c>
      <c r="CU42" s="532" t="str">
        <f t="shared" si="38"/>
        <v/>
      </c>
      <c r="CV42" s="533" t="str">
        <f t="shared" si="38"/>
        <v/>
      </c>
      <c r="CW42" s="534" t="str">
        <f t="shared" si="38"/>
        <v/>
      </c>
      <c r="CX42" s="534" t="str">
        <f t="shared" si="38"/>
        <v/>
      </c>
      <c r="CY42" s="534" t="str">
        <f t="shared" si="38"/>
        <v/>
      </c>
      <c r="CZ42" s="534" t="str">
        <f t="shared" si="38"/>
        <v/>
      </c>
      <c r="DA42" s="534" t="str">
        <f t="shared" si="38"/>
        <v/>
      </c>
      <c r="DB42" s="535" t="str">
        <f t="shared" si="38"/>
        <v/>
      </c>
      <c r="DC42" s="535" t="str">
        <f t="shared" si="38"/>
        <v/>
      </c>
      <c r="DD42" s="535" t="str">
        <f t="shared" si="38"/>
        <v/>
      </c>
      <c r="DE42" s="534" t="str">
        <f t="shared" si="39"/>
        <v/>
      </c>
      <c r="DF42" s="534" t="str">
        <f t="shared" si="39"/>
        <v/>
      </c>
      <c r="DG42" s="534" t="str">
        <f t="shared" si="39"/>
        <v/>
      </c>
      <c r="DH42" s="534" t="str">
        <f t="shared" si="39"/>
        <v/>
      </c>
      <c r="DI42" s="534" t="str">
        <f t="shared" si="39"/>
        <v/>
      </c>
      <c r="DJ42" s="533" t="str">
        <f t="shared" si="39"/>
        <v/>
      </c>
      <c r="DK42" s="532" t="str">
        <f t="shared" si="39"/>
        <v/>
      </c>
      <c r="DL42" s="858">
        <f>COUNT(B42:R42)</f>
        <v>0</v>
      </c>
      <c r="DM42" s="813">
        <f>COUNT(T42:AJ42)</f>
        <v>0</v>
      </c>
      <c r="DN42" s="813">
        <f>COUNT(AL42:BB42)</f>
        <v>0</v>
      </c>
      <c r="DO42" s="814">
        <f>COUNT(BD42:BT42)</f>
        <v>0</v>
      </c>
      <c r="DP42" s="849"/>
      <c r="DQ42" s="859"/>
      <c r="DR42" s="859"/>
      <c r="DS42" s="859"/>
      <c r="DT42" s="859"/>
      <c r="DU42" s="859"/>
      <c r="DV42" s="859"/>
      <c r="DW42" s="860"/>
      <c r="DX42" s="859"/>
      <c r="DY42" s="813"/>
      <c r="DZ42" s="849"/>
      <c r="EA42" s="849"/>
    </row>
    <row r="43" spans="1:131" ht="12.75" customHeight="1">
      <c r="A43" s="855" t="s">
        <v>311</v>
      </c>
      <c r="B43" s="281"/>
      <c r="C43" s="281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N43" s="281"/>
      <c r="O43" s="281"/>
      <c r="P43" s="281"/>
      <c r="Q43" s="281"/>
      <c r="R43" s="281"/>
      <c r="S43" s="850"/>
      <c r="T43" s="281"/>
      <c r="U43" s="281"/>
      <c r="V43" s="281"/>
      <c r="W43" s="281"/>
      <c r="X43" s="281"/>
      <c r="Y43" s="281"/>
      <c r="Z43" s="281"/>
      <c r="AA43" s="281"/>
      <c r="AB43" s="281"/>
      <c r="AC43" s="281"/>
      <c r="AD43" s="281"/>
      <c r="AE43" s="281"/>
      <c r="AF43" s="281"/>
      <c r="AG43" s="281"/>
      <c r="AH43" s="281"/>
      <c r="AI43" s="281"/>
      <c r="AJ43" s="281"/>
      <c r="AK43" s="850"/>
      <c r="AL43" s="281"/>
      <c r="AM43" s="281"/>
      <c r="AN43" s="281"/>
      <c r="AO43" s="281"/>
      <c r="AP43" s="281"/>
      <c r="AQ43" s="281"/>
      <c r="AR43" s="281"/>
      <c r="AS43" s="281"/>
      <c r="AT43" s="281"/>
      <c r="AU43" s="281"/>
      <c r="AV43" s="281"/>
      <c r="AW43" s="281"/>
      <c r="AX43" s="281"/>
      <c r="AY43" s="281"/>
      <c r="AZ43" s="281"/>
      <c r="BA43" s="281"/>
      <c r="BB43" s="281"/>
      <c r="BC43" s="850"/>
      <c r="BD43" s="281"/>
      <c r="BE43" s="281"/>
      <c r="BF43" s="281"/>
      <c r="BG43" s="281"/>
      <c r="BH43" s="281"/>
      <c r="BI43" s="281"/>
      <c r="BJ43" s="281"/>
      <c r="BK43" s="281"/>
      <c r="BL43" s="281"/>
      <c r="BM43" s="281"/>
      <c r="BN43" s="281"/>
      <c r="BO43" s="281"/>
      <c r="BP43" s="281"/>
      <c r="BQ43" s="281"/>
      <c r="BR43" s="281"/>
      <c r="BS43" s="281"/>
      <c r="BT43" s="281"/>
      <c r="BU43" s="850"/>
      <c r="BV43" s="281"/>
      <c r="BW43" s="281"/>
      <c r="BX43" s="281"/>
      <c r="BY43" s="281"/>
      <c r="BZ43" s="856" t="str">
        <f>IF(DL43&lt;3,"",(SUM(B43:R43)-MIN(B43:R43)-MAX(B43:R43))/(DL43-2))</f>
        <v/>
      </c>
      <c r="CA43" s="856" t="str">
        <f>IF(DM43&lt;3,"",(SUM(T43:AJ43)-MIN(T43:AJ43)-MAX(T43:AJ43))/(DM43-2))</f>
        <v/>
      </c>
      <c r="CB43" s="856" t="str">
        <f>IF(DN43&lt;3,"",(SUM(AL43:BB43)-MIN(AL43:BB43)-MAX(AL43:BB43))/(DN43-2))</f>
        <v/>
      </c>
      <c r="CC43" s="857" t="str">
        <f>IF(DO43&lt;3,"",(SUM(BD43:BT43)-MIN(BD43:BT43)-MAX(BD43:BT43))/(DO43-2))</f>
        <v/>
      </c>
      <c r="CD43" s="50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0" t="str">
        <f t="shared" si="37"/>
        <v/>
      </c>
      <c r="CF43" s="81" t="str">
        <f t="shared" si="37"/>
        <v/>
      </c>
      <c r="CG43" s="81" t="str">
        <f t="shared" si="37"/>
        <v/>
      </c>
      <c r="CH43" s="81" t="str">
        <f t="shared" si="37"/>
        <v/>
      </c>
      <c r="CI43" s="81" t="str">
        <f t="shared" si="37"/>
        <v/>
      </c>
      <c r="CJ43" s="81" t="str">
        <f t="shared" si="37"/>
        <v/>
      </c>
      <c r="CK43" s="144" t="str">
        <f t="shared" si="37"/>
        <v/>
      </c>
      <c r="CL43" s="144" t="str">
        <f t="shared" si="37"/>
        <v/>
      </c>
      <c r="CM43" s="144" t="str">
        <f t="shared" si="37"/>
        <v/>
      </c>
      <c r="CN43" s="81" t="str">
        <f t="shared" si="37"/>
        <v/>
      </c>
      <c r="CO43" s="81" t="str">
        <f t="shared" si="37"/>
        <v/>
      </c>
      <c r="CP43" s="81" t="str">
        <f t="shared" si="37"/>
        <v/>
      </c>
      <c r="CQ43" s="81" t="str">
        <f t="shared" si="37"/>
        <v/>
      </c>
      <c r="CR43" s="81" t="str">
        <f t="shared" si="37"/>
        <v/>
      </c>
      <c r="CS43" s="80" t="str">
        <f t="shared" si="37"/>
        <v/>
      </c>
      <c r="CT43" s="504" t="str">
        <f t="shared" si="37"/>
        <v/>
      </c>
      <c r="CU43" s="532" t="str">
        <f t="shared" si="38"/>
        <v/>
      </c>
      <c r="CV43" s="533" t="str">
        <f t="shared" si="38"/>
        <v/>
      </c>
      <c r="CW43" s="534" t="str">
        <f t="shared" si="38"/>
        <v/>
      </c>
      <c r="CX43" s="534" t="str">
        <f t="shared" si="38"/>
        <v/>
      </c>
      <c r="CY43" s="534" t="str">
        <f t="shared" si="38"/>
        <v/>
      </c>
      <c r="CZ43" s="534" t="str">
        <f t="shared" si="38"/>
        <v/>
      </c>
      <c r="DA43" s="534" t="str">
        <f t="shared" si="38"/>
        <v/>
      </c>
      <c r="DB43" s="535" t="str">
        <f t="shared" si="38"/>
        <v/>
      </c>
      <c r="DC43" s="535" t="str">
        <f t="shared" si="38"/>
        <v/>
      </c>
      <c r="DD43" s="535" t="str">
        <f t="shared" si="38"/>
        <v/>
      </c>
      <c r="DE43" s="534" t="str">
        <f t="shared" si="39"/>
        <v/>
      </c>
      <c r="DF43" s="534" t="str">
        <f t="shared" si="39"/>
        <v/>
      </c>
      <c r="DG43" s="534" t="str">
        <f t="shared" si="39"/>
        <v/>
      </c>
      <c r="DH43" s="534" t="str">
        <f t="shared" si="39"/>
        <v/>
      </c>
      <c r="DI43" s="534" t="str">
        <f t="shared" si="39"/>
        <v/>
      </c>
      <c r="DJ43" s="533" t="str">
        <f t="shared" si="39"/>
        <v/>
      </c>
      <c r="DK43" s="532" t="str">
        <f t="shared" si="39"/>
        <v/>
      </c>
      <c r="DL43" s="858">
        <f>COUNT(B43:R43)</f>
        <v>0</v>
      </c>
      <c r="DM43" s="813">
        <f>COUNT(T43:AJ43)</f>
        <v>0</v>
      </c>
      <c r="DN43" s="813">
        <f>COUNT(AL43:BB43)</f>
        <v>0</v>
      </c>
      <c r="DO43" s="814">
        <f>COUNT(BD43:BT43)</f>
        <v>0</v>
      </c>
      <c r="DP43" s="849"/>
      <c r="DQ43" s="859"/>
      <c r="DR43" s="859"/>
      <c r="DS43" s="859"/>
      <c r="DT43" s="859"/>
      <c r="DU43" s="859"/>
      <c r="DV43" s="859"/>
      <c r="DW43" s="860"/>
      <c r="DX43" s="859"/>
      <c r="DY43" s="813"/>
      <c r="DZ43" s="849"/>
      <c r="EA43" s="849"/>
    </row>
    <row r="44" spans="1:131" ht="12.75" customHeight="1">
      <c r="A44" s="861" t="s">
        <v>312</v>
      </c>
      <c r="B44" s="862" t="str">
        <f t="shared" ref="B44:R44" si="40">IF(B41="","",B40*B41*B42*B43)</f>
        <v/>
      </c>
      <c r="C44" s="862" t="str">
        <f t="shared" si="40"/>
        <v/>
      </c>
      <c r="D44" s="862" t="str">
        <f t="shared" si="40"/>
        <v/>
      </c>
      <c r="E44" s="862" t="str">
        <f t="shared" si="40"/>
        <v/>
      </c>
      <c r="F44" s="862" t="str">
        <f t="shared" si="40"/>
        <v/>
      </c>
      <c r="G44" s="862" t="str">
        <f t="shared" si="40"/>
        <v/>
      </c>
      <c r="H44" s="862" t="str">
        <f t="shared" si="40"/>
        <v/>
      </c>
      <c r="I44" s="862" t="str">
        <f t="shared" si="40"/>
        <v/>
      </c>
      <c r="J44" s="862" t="str">
        <f t="shared" si="40"/>
        <v/>
      </c>
      <c r="K44" s="862" t="str">
        <f t="shared" si="40"/>
        <v/>
      </c>
      <c r="L44" s="862" t="str">
        <f t="shared" si="40"/>
        <v/>
      </c>
      <c r="M44" s="862" t="str">
        <f t="shared" si="40"/>
        <v/>
      </c>
      <c r="N44" s="862" t="str">
        <f t="shared" si="40"/>
        <v/>
      </c>
      <c r="O44" s="862" t="str">
        <f t="shared" si="40"/>
        <v/>
      </c>
      <c r="P44" s="862" t="str">
        <f t="shared" si="40"/>
        <v/>
      </c>
      <c r="Q44" s="862" t="str">
        <f t="shared" si="40"/>
        <v/>
      </c>
      <c r="R44" s="862" t="str">
        <f t="shared" si="40"/>
        <v/>
      </c>
      <c r="S44" s="850"/>
      <c r="T44" s="862" t="str">
        <f t="shared" ref="T44:AJ44" si="41">IF(T41="","",T40*T41*T42*T43)</f>
        <v/>
      </c>
      <c r="U44" s="862" t="str">
        <f t="shared" si="41"/>
        <v/>
      </c>
      <c r="V44" s="862" t="str">
        <f t="shared" si="41"/>
        <v/>
      </c>
      <c r="W44" s="862" t="str">
        <f t="shared" si="41"/>
        <v/>
      </c>
      <c r="X44" s="862" t="str">
        <f t="shared" si="41"/>
        <v/>
      </c>
      <c r="Y44" s="862" t="str">
        <f t="shared" si="41"/>
        <v/>
      </c>
      <c r="Z44" s="862" t="str">
        <f t="shared" si="41"/>
        <v/>
      </c>
      <c r="AA44" s="862" t="str">
        <f t="shared" si="41"/>
        <v/>
      </c>
      <c r="AB44" s="862" t="str">
        <f t="shared" si="41"/>
        <v/>
      </c>
      <c r="AC44" s="862" t="str">
        <f t="shared" si="41"/>
        <v/>
      </c>
      <c r="AD44" s="862" t="str">
        <f t="shared" si="41"/>
        <v/>
      </c>
      <c r="AE44" s="862" t="str">
        <f t="shared" si="41"/>
        <v/>
      </c>
      <c r="AF44" s="862" t="str">
        <f t="shared" si="41"/>
        <v/>
      </c>
      <c r="AG44" s="862" t="str">
        <f t="shared" si="41"/>
        <v/>
      </c>
      <c r="AH44" s="862" t="str">
        <f t="shared" si="41"/>
        <v/>
      </c>
      <c r="AI44" s="862" t="str">
        <f t="shared" si="41"/>
        <v/>
      </c>
      <c r="AJ44" s="862" t="str">
        <f t="shared" si="41"/>
        <v/>
      </c>
      <c r="AK44" s="850"/>
      <c r="AL44" s="862" t="str">
        <f t="shared" ref="AL44:BB44" si="42">IF(AL41="","",AL40*AL41*AL42*AL43)</f>
        <v/>
      </c>
      <c r="AM44" s="862" t="str">
        <f t="shared" si="42"/>
        <v/>
      </c>
      <c r="AN44" s="862" t="str">
        <f t="shared" si="42"/>
        <v/>
      </c>
      <c r="AO44" s="862" t="str">
        <f t="shared" si="42"/>
        <v/>
      </c>
      <c r="AP44" s="862" t="str">
        <f t="shared" si="42"/>
        <v/>
      </c>
      <c r="AQ44" s="862" t="str">
        <f t="shared" si="42"/>
        <v/>
      </c>
      <c r="AR44" s="862" t="str">
        <f t="shared" si="42"/>
        <v/>
      </c>
      <c r="AS44" s="862" t="str">
        <f t="shared" si="42"/>
        <v/>
      </c>
      <c r="AT44" s="862" t="str">
        <f t="shared" si="42"/>
        <v/>
      </c>
      <c r="AU44" s="862" t="str">
        <f t="shared" si="42"/>
        <v/>
      </c>
      <c r="AV44" s="862" t="str">
        <f t="shared" si="42"/>
        <v/>
      </c>
      <c r="AW44" s="862" t="str">
        <f t="shared" si="42"/>
        <v/>
      </c>
      <c r="AX44" s="862" t="str">
        <f t="shared" si="42"/>
        <v/>
      </c>
      <c r="AY44" s="862" t="str">
        <f t="shared" si="42"/>
        <v/>
      </c>
      <c r="AZ44" s="862" t="str">
        <f t="shared" si="42"/>
        <v/>
      </c>
      <c r="BA44" s="862" t="str">
        <f t="shared" si="42"/>
        <v/>
      </c>
      <c r="BB44" s="862" t="str">
        <f t="shared" si="42"/>
        <v/>
      </c>
      <c r="BC44" s="850"/>
      <c r="BD44" s="862" t="str">
        <f t="shared" ref="BD44:BT44" si="43">IF(BD41="","",BD40*BD41*BD42*BD43)</f>
        <v/>
      </c>
      <c r="BE44" s="862" t="str">
        <f t="shared" si="43"/>
        <v/>
      </c>
      <c r="BF44" s="862" t="str">
        <f t="shared" si="43"/>
        <v/>
      </c>
      <c r="BG44" s="862" t="str">
        <f t="shared" si="43"/>
        <v/>
      </c>
      <c r="BH44" s="862" t="str">
        <f t="shared" si="43"/>
        <v/>
      </c>
      <c r="BI44" s="862" t="str">
        <f t="shared" si="43"/>
        <v/>
      </c>
      <c r="BJ44" s="862" t="str">
        <f t="shared" si="43"/>
        <v/>
      </c>
      <c r="BK44" s="862" t="str">
        <f t="shared" si="43"/>
        <v/>
      </c>
      <c r="BL44" s="862" t="str">
        <f t="shared" si="43"/>
        <v/>
      </c>
      <c r="BM44" s="862" t="str">
        <f t="shared" si="43"/>
        <v/>
      </c>
      <c r="BN44" s="862" t="str">
        <f t="shared" si="43"/>
        <v/>
      </c>
      <c r="BO44" s="862" t="str">
        <f t="shared" si="43"/>
        <v/>
      </c>
      <c r="BP44" s="862" t="str">
        <f t="shared" si="43"/>
        <v/>
      </c>
      <c r="BQ44" s="862" t="str">
        <f t="shared" si="43"/>
        <v/>
      </c>
      <c r="BR44" s="862" t="str">
        <f t="shared" si="43"/>
        <v/>
      </c>
      <c r="BS44" s="862" t="str">
        <f t="shared" si="43"/>
        <v/>
      </c>
      <c r="BT44" s="862" t="str">
        <f t="shared" si="43"/>
        <v/>
      </c>
      <c r="BU44" s="850"/>
      <c r="BV44" s="862" t="str">
        <f>IF(BV41="","",BV40*BV41*BV42*BV43)</f>
        <v/>
      </c>
      <c r="BW44" s="862" t="str">
        <f>IF(BW41="","",BW40*BW41*BW42*BW43)</f>
        <v/>
      </c>
      <c r="BX44" s="862" t="str">
        <f>IF(BX41="","",BX40*BX41*BX42*BX43)</f>
        <v/>
      </c>
      <c r="BY44" s="735" t="str">
        <f>IF(BY41="","",BY40*BY41*BY42*BY43)</f>
        <v/>
      </c>
      <c r="BZ44" s="856" t="str">
        <f>IF(DL44&lt;3,"",(SUM(B44:R44)-MIN(B44:R44)-MAX(B44:R44))/(DL44-2))</f>
        <v/>
      </c>
      <c r="CA44" s="856" t="str">
        <f>IF(DM44&lt;3,"",(SUM(T44:AJ44)-MIN(T44:AJ44)-MAX(T44:AJ44))/(DM44-2))</f>
        <v/>
      </c>
      <c r="CB44" s="856" t="str">
        <f>IF(DN44&lt;3,"",(SUM(AL44:BB44)-MIN(AL44:BB44)-MAX(AL44:BB44))/(DN44-2))</f>
        <v/>
      </c>
      <c r="CC44" s="857" t="str">
        <f>IF(DO44&lt;3,"",(SUM(BD44:BT44)-MIN(BD44:BT44)-MAX(BD44:BT44))/(DO44-2))</f>
        <v/>
      </c>
      <c r="CD44" s="50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0" t="str">
        <f t="shared" si="37"/>
        <v/>
      </c>
      <c r="CF44" s="81" t="str">
        <f t="shared" si="37"/>
        <v/>
      </c>
      <c r="CG44" s="81" t="str">
        <f t="shared" si="37"/>
        <v/>
      </c>
      <c r="CH44" s="81" t="str">
        <f t="shared" si="37"/>
        <v/>
      </c>
      <c r="CI44" s="81" t="str">
        <f t="shared" si="37"/>
        <v/>
      </c>
      <c r="CJ44" s="81" t="str">
        <f t="shared" si="37"/>
        <v/>
      </c>
      <c r="CK44" s="144" t="str">
        <f t="shared" si="37"/>
        <v/>
      </c>
      <c r="CL44" s="144" t="str">
        <f t="shared" si="37"/>
        <v/>
      </c>
      <c r="CM44" s="144" t="str">
        <f t="shared" si="37"/>
        <v/>
      </c>
      <c r="CN44" s="81" t="str">
        <f t="shared" si="37"/>
        <v/>
      </c>
      <c r="CO44" s="81" t="str">
        <f t="shared" si="37"/>
        <v/>
      </c>
      <c r="CP44" s="81" t="str">
        <f t="shared" si="37"/>
        <v/>
      </c>
      <c r="CQ44" s="81" t="str">
        <f t="shared" si="37"/>
        <v/>
      </c>
      <c r="CR44" s="81" t="str">
        <f t="shared" si="37"/>
        <v/>
      </c>
      <c r="CS44" s="80" t="str">
        <f t="shared" si="37"/>
        <v/>
      </c>
      <c r="CT44" s="504" t="str">
        <f t="shared" si="37"/>
        <v/>
      </c>
      <c r="CU44" s="532" t="str">
        <f t="shared" si="38"/>
        <v/>
      </c>
      <c r="CV44" s="533" t="str">
        <f t="shared" si="38"/>
        <v/>
      </c>
      <c r="CW44" s="534" t="str">
        <f t="shared" si="38"/>
        <v/>
      </c>
      <c r="CX44" s="534" t="str">
        <f t="shared" si="38"/>
        <v/>
      </c>
      <c r="CY44" s="534" t="str">
        <f t="shared" si="38"/>
        <v/>
      </c>
      <c r="CZ44" s="534" t="str">
        <f t="shared" si="38"/>
        <v/>
      </c>
      <c r="DA44" s="534" t="str">
        <f t="shared" si="38"/>
        <v/>
      </c>
      <c r="DB44" s="535" t="str">
        <f t="shared" si="38"/>
        <v/>
      </c>
      <c r="DC44" s="535" t="str">
        <f t="shared" si="38"/>
        <v/>
      </c>
      <c r="DD44" s="535" t="str">
        <f t="shared" si="38"/>
        <v/>
      </c>
      <c r="DE44" s="534" t="str">
        <f t="shared" si="39"/>
        <v/>
      </c>
      <c r="DF44" s="534" t="str">
        <f t="shared" si="39"/>
        <v/>
      </c>
      <c r="DG44" s="534" t="str">
        <f t="shared" si="39"/>
        <v/>
      </c>
      <c r="DH44" s="534" t="str">
        <f t="shared" si="39"/>
        <v/>
      </c>
      <c r="DI44" s="534" t="str">
        <f t="shared" si="39"/>
        <v/>
      </c>
      <c r="DJ44" s="533" t="str">
        <f t="shared" si="39"/>
        <v/>
      </c>
      <c r="DK44" s="532" t="str">
        <f t="shared" si="39"/>
        <v/>
      </c>
      <c r="DL44" s="858">
        <f>COUNT(B44:R44)</f>
        <v>0</v>
      </c>
      <c r="DM44" s="813">
        <f>COUNT(T44:AJ44)</f>
        <v>0</v>
      </c>
      <c r="DN44" s="813">
        <f>COUNT(AL44:BB44)</f>
        <v>0</v>
      </c>
      <c r="DO44" s="814">
        <f>COUNT(BD44:BT44)</f>
        <v>0</v>
      </c>
      <c r="DP44" s="849"/>
      <c r="DQ44" s="859"/>
      <c r="DR44" s="859"/>
      <c r="DS44" s="859"/>
      <c r="DT44" s="859"/>
      <c r="DU44" s="859"/>
      <c r="DV44" s="859"/>
      <c r="DW44" s="860"/>
      <c r="DX44" s="859"/>
      <c r="DY44" s="813"/>
      <c r="DZ44" s="849"/>
      <c r="EA44" s="849"/>
    </row>
    <row r="45" spans="1:131" ht="12.75" customHeight="1">
      <c r="A45" s="854" t="s">
        <v>437</v>
      </c>
      <c r="B45" s="647"/>
      <c r="C45" s="647"/>
      <c r="D45" s="647"/>
      <c r="E45" s="647"/>
      <c r="F45" s="647"/>
      <c r="G45" s="647"/>
      <c r="H45" s="647"/>
      <c r="I45" s="647"/>
      <c r="J45" s="647"/>
      <c r="K45" s="647"/>
      <c r="L45" s="647"/>
      <c r="M45" s="647"/>
      <c r="N45" s="647"/>
      <c r="O45" s="647"/>
      <c r="P45" s="647"/>
      <c r="Q45" s="647"/>
      <c r="R45" s="647"/>
      <c r="S45" s="850"/>
      <c r="T45" s="647"/>
      <c r="U45" s="647"/>
      <c r="V45" s="647"/>
      <c r="W45" s="647"/>
      <c r="X45" s="647"/>
      <c r="Y45" s="647"/>
      <c r="Z45" s="647"/>
      <c r="AA45" s="647"/>
      <c r="AB45" s="647"/>
      <c r="AC45" s="647"/>
      <c r="AD45" s="647"/>
      <c r="AE45" s="647"/>
      <c r="AF45" s="647"/>
      <c r="AG45" s="647"/>
      <c r="AH45" s="647"/>
      <c r="AI45" s="647"/>
      <c r="AJ45" s="647"/>
      <c r="AK45" s="850"/>
      <c r="AL45" s="647"/>
      <c r="AM45" s="647"/>
      <c r="AN45" s="647"/>
      <c r="AO45" s="647"/>
      <c r="AP45" s="647"/>
      <c r="AQ45" s="647"/>
      <c r="AR45" s="647"/>
      <c r="AS45" s="647"/>
      <c r="AT45" s="647"/>
      <c r="AU45" s="647"/>
      <c r="AV45" s="647"/>
      <c r="AW45" s="647"/>
      <c r="AX45" s="647"/>
      <c r="AY45" s="647"/>
      <c r="AZ45" s="647"/>
      <c r="BA45" s="647"/>
      <c r="BB45" s="647"/>
      <c r="BC45" s="850"/>
      <c r="BD45" s="647"/>
      <c r="BE45" s="647"/>
      <c r="BF45" s="647"/>
      <c r="BG45" s="647"/>
      <c r="BH45" s="647"/>
      <c r="BI45" s="647"/>
      <c r="BJ45" s="647"/>
      <c r="BK45" s="647"/>
      <c r="BL45" s="647"/>
      <c r="BM45" s="647"/>
      <c r="BN45" s="647"/>
      <c r="BO45" s="647"/>
      <c r="BP45" s="647"/>
      <c r="BQ45" s="647"/>
      <c r="BR45" s="647"/>
      <c r="BS45" s="647"/>
      <c r="BT45" s="647"/>
      <c r="BU45" s="850"/>
      <c r="BV45" s="647"/>
      <c r="BW45" s="647"/>
      <c r="BX45" s="647"/>
      <c r="BY45" s="647"/>
      <c r="BZ45" s="863"/>
      <c r="CA45" s="863"/>
      <c r="CB45" s="863"/>
      <c r="CC45" s="864"/>
      <c r="CD45" s="865"/>
      <c r="CE45" s="865"/>
      <c r="CF45" s="865"/>
      <c r="CG45" s="865"/>
      <c r="CH45" s="865"/>
      <c r="CI45" s="865"/>
      <c r="CJ45" s="865"/>
      <c r="CK45" s="865"/>
      <c r="CL45" s="865"/>
      <c r="CM45" s="865"/>
      <c r="CN45" s="865"/>
      <c r="CO45" s="865"/>
      <c r="CP45" s="865"/>
      <c r="CQ45" s="865"/>
      <c r="CR45" s="865"/>
      <c r="CS45" s="865"/>
      <c r="CT45" s="866"/>
      <c r="CU45" s="867"/>
      <c r="CV45" s="865"/>
      <c r="CW45" s="865"/>
      <c r="CX45" s="865"/>
      <c r="CY45" s="865"/>
      <c r="CZ45" s="865"/>
      <c r="DA45" s="865"/>
      <c r="DB45" s="865"/>
      <c r="DC45" s="865"/>
      <c r="DD45" s="865"/>
      <c r="DE45" s="865"/>
      <c r="DF45" s="865"/>
      <c r="DG45" s="865"/>
      <c r="DH45" s="865"/>
      <c r="DI45" s="865"/>
      <c r="DJ45" s="865"/>
      <c r="DK45" s="865"/>
      <c r="DL45" s="867"/>
      <c r="DM45" s="848"/>
      <c r="DN45" s="848"/>
      <c r="DO45" s="847"/>
      <c r="DP45" s="848"/>
      <c r="DQ45" s="848"/>
      <c r="DR45" s="848"/>
      <c r="DS45" s="848"/>
      <c r="DT45" s="848"/>
      <c r="DU45" s="848"/>
      <c r="DV45" s="848"/>
      <c r="DW45" s="847"/>
      <c r="DX45" s="848"/>
      <c r="DY45" s="813"/>
      <c r="DZ45" s="849"/>
      <c r="EA45" s="849"/>
    </row>
    <row r="46" spans="1:131" ht="12.75" customHeight="1">
      <c r="A46" s="855" t="s">
        <v>294</v>
      </c>
      <c r="B46" s="647"/>
      <c r="C46" s="647"/>
      <c r="D46" s="647"/>
      <c r="E46" s="647"/>
      <c r="F46" s="647"/>
      <c r="G46" s="647"/>
      <c r="H46" s="647"/>
      <c r="I46" s="647"/>
      <c r="J46" s="647"/>
      <c r="K46" s="647"/>
      <c r="L46" s="647"/>
      <c r="M46" s="647"/>
      <c r="N46" s="647"/>
      <c r="O46" s="647"/>
      <c r="P46" s="647"/>
      <c r="Q46" s="647"/>
      <c r="R46" s="647"/>
      <c r="S46" s="850"/>
      <c r="T46" s="647"/>
      <c r="U46" s="647"/>
      <c r="V46" s="647"/>
      <c r="W46" s="647"/>
      <c r="X46" s="647"/>
      <c r="Y46" s="647"/>
      <c r="Z46" s="647"/>
      <c r="AA46" s="647"/>
      <c r="AB46" s="647"/>
      <c r="AC46" s="647"/>
      <c r="AD46" s="647"/>
      <c r="AE46" s="647"/>
      <c r="AF46" s="647"/>
      <c r="AG46" s="647"/>
      <c r="AH46" s="647"/>
      <c r="AI46" s="647"/>
      <c r="AJ46" s="647"/>
      <c r="AK46" s="850"/>
      <c r="AL46" s="647"/>
      <c r="AM46" s="647"/>
      <c r="AN46" s="647"/>
      <c r="AO46" s="647"/>
      <c r="AP46" s="647"/>
      <c r="AQ46" s="647"/>
      <c r="AR46" s="647"/>
      <c r="AS46" s="647"/>
      <c r="AT46" s="647"/>
      <c r="AU46" s="647"/>
      <c r="AV46" s="647"/>
      <c r="AW46" s="647"/>
      <c r="AX46" s="647"/>
      <c r="AY46" s="647"/>
      <c r="AZ46" s="647"/>
      <c r="BA46" s="647"/>
      <c r="BB46" s="647"/>
      <c r="BC46" s="850"/>
      <c r="BD46" s="647"/>
      <c r="BE46" s="647"/>
      <c r="BF46" s="647"/>
      <c r="BG46" s="647"/>
      <c r="BH46" s="647"/>
      <c r="BI46" s="647"/>
      <c r="BJ46" s="647"/>
      <c r="BK46" s="647"/>
      <c r="BL46" s="647"/>
      <c r="BM46" s="647"/>
      <c r="BN46" s="647"/>
      <c r="BO46" s="647"/>
      <c r="BP46" s="647"/>
      <c r="BQ46" s="647"/>
      <c r="BR46" s="647"/>
      <c r="BS46" s="647"/>
      <c r="BT46" s="647"/>
      <c r="BU46" s="850"/>
      <c r="BV46" s="647"/>
      <c r="BW46" s="647"/>
      <c r="BX46" s="647"/>
      <c r="BY46" s="647"/>
      <c r="BZ46" s="856" t="str">
        <f>IF(DL46&lt;3,"",(SUM(B46:R46)-MIN(B46:R46)-MAX(B46:R46))/(DL46-2))</f>
        <v/>
      </c>
      <c r="CA46" s="856" t="str">
        <f>IF(DM46&lt;3,"",(SUM(T46:AJ46)-MIN(T46:AJ46)-MAX(T46:AJ46))/(DM46-2))</f>
        <v/>
      </c>
      <c r="CB46" s="856" t="str">
        <f>IF(DN46&lt;3,"",(SUM(AL46:BB46)-MIN(AL46:BB46)-MAX(AL46:BB46))/(DN46-2))</f>
        <v/>
      </c>
      <c r="CC46" s="857" t="str">
        <f>IF(DO46&lt;3,"",(SUM(BD46:BT46)-MIN(BD46:BT46)-MAX(BD46:BT46))/(DO46-2))</f>
        <v/>
      </c>
      <c r="CD46" s="50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0" t="str">
        <f t="shared" si="44"/>
        <v/>
      </c>
      <c r="CF46" s="81" t="str">
        <f t="shared" si="44"/>
        <v/>
      </c>
      <c r="CG46" s="81" t="str">
        <f t="shared" si="44"/>
        <v/>
      </c>
      <c r="CH46" s="81" t="str">
        <f t="shared" si="44"/>
        <v/>
      </c>
      <c r="CI46" s="81" t="str">
        <f t="shared" si="44"/>
        <v/>
      </c>
      <c r="CJ46" s="81" t="str">
        <f t="shared" si="44"/>
        <v/>
      </c>
      <c r="CK46" s="144" t="str">
        <f t="shared" si="44"/>
        <v/>
      </c>
      <c r="CL46" s="144" t="str">
        <f t="shared" si="44"/>
        <v/>
      </c>
      <c r="CM46" s="144" t="str">
        <f t="shared" si="44"/>
        <v/>
      </c>
      <c r="CN46" s="81" t="str">
        <f t="shared" si="44"/>
        <v/>
      </c>
      <c r="CO46" s="81" t="str">
        <f t="shared" si="44"/>
        <v/>
      </c>
      <c r="CP46" s="81" t="str">
        <f t="shared" si="44"/>
        <v/>
      </c>
      <c r="CQ46" s="81" t="str">
        <f t="shared" si="44"/>
        <v/>
      </c>
      <c r="CR46" s="81" t="str">
        <f t="shared" si="44"/>
        <v/>
      </c>
      <c r="CS46" s="80" t="str">
        <f t="shared" si="44"/>
        <v/>
      </c>
      <c r="CT46" s="50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3" t="str">
        <f t="shared" si="46"/>
        <v/>
      </c>
      <c r="CW46" s="534" t="str">
        <f t="shared" si="46"/>
        <v/>
      </c>
      <c r="CX46" s="534" t="str">
        <f t="shared" si="46"/>
        <v/>
      </c>
      <c r="CY46" s="534" t="str">
        <f t="shared" si="46"/>
        <v/>
      </c>
      <c r="CZ46" s="534" t="str">
        <f t="shared" si="46"/>
        <v/>
      </c>
      <c r="DA46" s="534" t="str">
        <f t="shared" si="46"/>
        <v/>
      </c>
      <c r="DB46" s="535" t="str">
        <f t="shared" si="46"/>
        <v/>
      </c>
      <c r="DC46" s="535" t="str">
        <f t="shared" si="46"/>
        <v/>
      </c>
      <c r="DD46" s="535" t="str">
        <f t="shared" si="46"/>
        <v/>
      </c>
      <c r="DE46" s="53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4" t="str">
        <f t="shared" si="47"/>
        <v/>
      </c>
      <c r="DG46" s="534" t="str">
        <f t="shared" si="47"/>
        <v/>
      </c>
      <c r="DH46" s="534" t="str">
        <f t="shared" si="47"/>
        <v/>
      </c>
      <c r="DI46" s="534" t="str">
        <f t="shared" si="47"/>
        <v/>
      </c>
      <c r="DJ46" s="533" t="str">
        <f t="shared" si="47"/>
        <v/>
      </c>
      <c r="DK46" s="532" t="str">
        <f t="shared" si="47"/>
        <v/>
      </c>
      <c r="DL46" s="858">
        <f>COUNT(B46:R46)</f>
        <v>0</v>
      </c>
      <c r="DM46" s="813">
        <f>COUNT(T46:AJ46)</f>
        <v>0</v>
      </c>
      <c r="DN46" s="813">
        <f>COUNT(AL46:BB46)</f>
        <v>0</v>
      </c>
      <c r="DO46" s="814">
        <f>COUNT(BD46:BT46)</f>
        <v>0</v>
      </c>
      <c r="DP46" s="849"/>
      <c r="DQ46" s="859"/>
      <c r="DR46" s="859"/>
      <c r="DS46" s="859"/>
      <c r="DT46" s="859"/>
      <c r="DU46" s="859"/>
      <c r="DV46" s="859"/>
      <c r="DW46" s="860"/>
      <c r="DX46" s="859"/>
      <c r="DY46" s="813"/>
      <c r="DZ46" s="849"/>
      <c r="EA46" s="849"/>
    </row>
    <row r="47" spans="1:131" ht="12.75" customHeight="1">
      <c r="A47" s="855" t="s">
        <v>295</v>
      </c>
      <c r="B47" s="281"/>
      <c r="C47" s="281"/>
      <c r="D47" s="281"/>
      <c r="E47" s="281"/>
      <c r="F47" s="281"/>
      <c r="G47" s="281"/>
      <c r="H47" s="281"/>
      <c r="I47" s="281"/>
      <c r="J47" s="281"/>
      <c r="K47" s="281"/>
      <c r="L47" s="281"/>
      <c r="M47" s="281"/>
      <c r="N47" s="281"/>
      <c r="O47" s="281"/>
      <c r="P47" s="281"/>
      <c r="Q47" s="281"/>
      <c r="R47" s="281"/>
      <c r="S47" s="850"/>
      <c r="T47" s="281"/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281"/>
      <c r="AI47" s="281"/>
      <c r="AJ47" s="281"/>
      <c r="AK47" s="850"/>
      <c r="AL47" s="281"/>
      <c r="AM47" s="281"/>
      <c r="AN47" s="281"/>
      <c r="AO47" s="281"/>
      <c r="AP47" s="281"/>
      <c r="AQ47" s="281"/>
      <c r="AR47" s="281"/>
      <c r="AS47" s="281"/>
      <c r="AT47" s="281"/>
      <c r="AU47" s="281"/>
      <c r="AV47" s="281"/>
      <c r="AW47" s="281"/>
      <c r="AX47" s="281"/>
      <c r="AY47" s="281"/>
      <c r="AZ47" s="281"/>
      <c r="BA47" s="281"/>
      <c r="BB47" s="281"/>
      <c r="BC47" s="850"/>
      <c r="BD47" s="281"/>
      <c r="BE47" s="281"/>
      <c r="BF47" s="281"/>
      <c r="BG47" s="281"/>
      <c r="BH47" s="281"/>
      <c r="BI47" s="281"/>
      <c r="BJ47" s="281"/>
      <c r="BK47" s="281"/>
      <c r="BL47" s="281"/>
      <c r="BM47" s="281"/>
      <c r="BN47" s="281"/>
      <c r="BO47" s="281"/>
      <c r="BP47" s="281"/>
      <c r="BQ47" s="281"/>
      <c r="BR47" s="281"/>
      <c r="BS47" s="281"/>
      <c r="BT47" s="281"/>
      <c r="BU47" s="850"/>
      <c r="BV47" s="281"/>
      <c r="BW47" s="281"/>
      <c r="BX47" s="281"/>
      <c r="BY47" s="281"/>
      <c r="BZ47" s="856" t="str">
        <f>IF(DL47&lt;3,"",(SUM(B47:R47)-MIN(B47:R47)-MAX(B47:R47))/(DL47-2))</f>
        <v/>
      </c>
      <c r="CA47" s="856" t="str">
        <f>IF(DM47&lt;3,"",(SUM(T47:AJ47)-MIN(T47:AJ47)-MAX(T47:AJ47))/(DM47-2))</f>
        <v/>
      </c>
      <c r="CB47" s="856" t="str">
        <f>IF(DN47&lt;3,"",(SUM(AL47:BB47)-MIN(AL47:BB47)-MAX(AL47:BB47))/(DN47-2))</f>
        <v/>
      </c>
      <c r="CC47" s="857" t="str">
        <f>IF(DO47&lt;3,"",(SUM(BD47:BT47)-MIN(BD47:BT47)-MAX(BD47:BT47))/(DO47-2))</f>
        <v/>
      </c>
      <c r="CD47" s="50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0" t="str">
        <f t="shared" si="45"/>
        <v/>
      </c>
      <c r="CF47" s="81" t="str">
        <f t="shared" si="45"/>
        <v/>
      </c>
      <c r="CG47" s="81" t="str">
        <f t="shared" si="45"/>
        <v/>
      </c>
      <c r="CH47" s="81" t="str">
        <f t="shared" si="45"/>
        <v/>
      </c>
      <c r="CI47" s="81" t="str">
        <f t="shared" si="45"/>
        <v/>
      </c>
      <c r="CJ47" s="81" t="str">
        <f t="shared" si="45"/>
        <v/>
      </c>
      <c r="CK47" s="144" t="str">
        <f t="shared" si="45"/>
        <v/>
      </c>
      <c r="CL47" s="144" t="str">
        <f t="shared" si="45"/>
        <v/>
      </c>
      <c r="CM47" s="144" t="str">
        <f t="shared" si="45"/>
        <v/>
      </c>
      <c r="CN47" s="81" t="str">
        <f t="shared" si="45"/>
        <v/>
      </c>
      <c r="CO47" s="81" t="str">
        <f t="shared" si="45"/>
        <v/>
      </c>
      <c r="CP47" s="81" t="str">
        <f t="shared" si="45"/>
        <v/>
      </c>
      <c r="CQ47" s="81" t="str">
        <f t="shared" si="45"/>
        <v/>
      </c>
      <c r="CR47" s="81" t="str">
        <f t="shared" si="45"/>
        <v/>
      </c>
      <c r="CS47" s="80" t="str">
        <f t="shared" si="45"/>
        <v/>
      </c>
      <c r="CT47" s="504" t="str">
        <f t="shared" si="45"/>
        <v/>
      </c>
      <c r="CU47" s="532" t="str">
        <f t="shared" si="46"/>
        <v/>
      </c>
      <c r="CV47" s="533" t="str">
        <f t="shared" si="46"/>
        <v/>
      </c>
      <c r="CW47" s="534" t="str">
        <f t="shared" si="46"/>
        <v/>
      </c>
      <c r="CX47" s="534" t="str">
        <f t="shared" si="46"/>
        <v/>
      </c>
      <c r="CY47" s="534" t="str">
        <f t="shared" si="46"/>
        <v/>
      </c>
      <c r="CZ47" s="534" t="str">
        <f t="shared" si="46"/>
        <v/>
      </c>
      <c r="DA47" s="534" t="str">
        <f t="shared" si="46"/>
        <v/>
      </c>
      <c r="DB47" s="535" t="str">
        <f t="shared" si="46"/>
        <v/>
      </c>
      <c r="DC47" s="535" t="str">
        <f t="shared" si="46"/>
        <v/>
      </c>
      <c r="DD47" s="535" t="str">
        <f t="shared" si="46"/>
        <v/>
      </c>
      <c r="DE47" s="534" t="str">
        <f t="shared" si="47"/>
        <v/>
      </c>
      <c r="DF47" s="534" t="str">
        <f t="shared" si="47"/>
        <v/>
      </c>
      <c r="DG47" s="534" t="str">
        <f t="shared" si="47"/>
        <v/>
      </c>
      <c r="DH47" s="534" t="str">
        <f t="shared" si="47"/>
        <v/>
      </c>
      <c r="DI47" s="534" t="str">
        <f t="shared" si="47"/>
        <v/>
      </c>
      <c r="DJ47" s="533" t="str">
        <f t="shared" si="47"/>
        <v/>
      </c>
      <c r="DK47" s="532" t="str">
        <f t="shared" si="47"/>
        <v/>
      </c>
      <c r="DL47" s="858">
        <f>COUNT(B47:R47)</f>
        <v>0</v>
      </c>
      <c r="DM47" s="813">
        <f>COUNT(T47:AJ47)</f>
        <v>0</v>
      </c>
      <c r="DN47" s="813">
        <f>COUNT(AL47:BB47)</f>
        <v>0</v>
      </c>
      <c r="DO47" s="814">
        <f>COUNT(BD47:BT47)</f>
        <v>0</v>
      </c>
      <c r="DP47" s="849"/>
      <c r="DQ47" s="859"/>
      <c r="DR47" s="859"/>
      <c r="DS47" s="859"/>
      <c r="DT47" s="859"/>
      <c r="DU47" s="859"/>
      <c r="DV47" s="859"/>
      <c r="DW47" s="860"/>
      <c r="DX47" s="859"/>
      <c r="DY47" s="813"/>
      <c r="DZ47" s="849"/>
      <c r="EA47" s="849"/>
    </row>
    <row r="48" spans="1:131" ht="12.75" customHeight="1">
      <c r="A48" s="855" t="s">
        <v>280</v>
      </c>
      <c r="B48" s="281"/>
      <c r="C48" s="281"/>
      <c r="D48" s="281"/>
      <c r="E48" s="281"/>
      <c r="F48" s="281"/>
      <c r="G48" s="281"/>
      <c r="H48" s="281"/>
      <c r="I48" s="281"/>
      <c r="J48" s="281"/>
      <c r="K48" s="281"/>
      <c r="L48" s="281"/>
      <c r="M48" s="281"/>
      <c r="N48" s="281"/>
      <c r="O48" s="281"/>
      <c r="P48" s="281"/>
      <c r="Q48" s="281"/>
      <c r="R48" s="281"/>
      <c r="S48" s="850"/>
      <c r="T48" s="281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281"/>
      <c r="AI48" s="281"/>
      <c r="AJ48" s="281"/>
      <c r="AK48" s="850"/>
      <c r="AL48" s="281"/>
      <c r="AM48" s="281"/>
      <c r="AN48" s="281"/>
      <c r="AO48" s="281"/>
      <c r="AP48" s="281"/>
      <c r="AQ48" s="281"/>
      <c r="AR48" s="281"/>
      <c r="AS48" s="281"/>
      <c r="AT48" s="281"/>
      <c r="AU48" s="281"/>
      <c r="AV48" s="281"/>
      <c r="AW48" s="281"/>
      <c r="AX48" s="281"/>
      <c r="AY48" s="281"/>
      <c r="AZ48" s="281"/>
      <c r="BA48" s="281"/>
      <c r="BB48" s="281"/>
      <c r="BC48" s="850"/>
      <c r="BD48" s="281"/>
      <c r="BE48" s="281"/>
      <c r="BF48" s="281"/>
      <c r="BG48" s="281"/>
      <c r="BH48" s="281"/>
      <c r="BI48" s="281"/>
      <c r="BJ48" s="281"/>
      <c r="BK48" s="281"/>
      <c r="BL48" s="281"/>
      <c r="BM48" s="281"/>
      <c r="BN48" s="281"/>
      <c r="BO48" s="281"/>
      <c r="BP48" s="281"/>
      <c r="BQ48" s="281"/>
      <c r="BR48" s="281"/>
      <c r="BS48" s="281"/>
      <c r="BT48" s="281"/>
      <c r="BU48" s="850"/>
      <c r="BV48" s="281"/>
      <c r="BW48" s="281"/>
      <c r="BX48" s="281"/>
      <c r="BY48" s="281"/>
      <c r="BZ48" s="856" t="str">
        <f>IF(DL48&lt;3,"",(SUM(B48:R48)-MIN(B48:R48)-MAX(B48:R48))/(DL48-2))</f>
        <v/>
      </c>
      <c r="CA48" s="856" t="str">
        <f>IF(DM48&lt;3,"",(SUM(T48:AJ48)-MIN(T48:AJ48)-MAX(T48:AJ48))/(DM48-2))</f>
        <v/>
      </c>
      <c r="CB48" s="856" t="str">
        <f>IF(DN48&lt;3,"",(SUM(AL48:BB48)-MIN(AL48:BB48)-MAX(AL48:BB48))/(DN48-2))</f>
        <v/>
      </c>
      <c r="CC48" s="857" t="str">
        <f>IF(DO48&lt;3,"",(SUM(BD48:BT48)-MIN(BD48:BT48)-MAX(BD48:BT48))/(DO48-2))</f>
        <v/>
      </c>
      <c r="CD48" s="50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0" t="str">
        <f t="shared" si="45"/>
        <v/>
      </c>
      <c r="CF48" s="81" t="str">
        <f t="shared" si="45"/>
        <v/>
      </c>
      <c r="CG48" s="81" t="str">
        <f t="shared" si="45"/>
        <v/>
      </c>
      <c r="CH48" s="81" t="str">
        <f t="shared" si="45"/>
        <v/>
      </c>
      <c r="CI48" s="81" t="str">
        <f t="shared" si="45"/>
        <v/>
      </c>
      <c r="CJ48" s="81" t="str">
        <f t="shared" si="45"/>
        <v/>
      </c>
      <c r="CK48" s="144" t="str">
        <f t="shared" si="45"/>
        <v/>
      </c>
      <c r="CL48" s="144" t="str">
        <f t="shared" si="45"/>
        <v/>
      </c>
      <c r="CM48" s="144" t="str">
        <f t="shared" si="45"/>
        <v/>
      </c>
      <c r="CN48" s="81" t="str">
        <f t="shared" si="45"/>
        <v/>
      </c>
      <c r="CO48" s="81" t="str">
        <f t="shared" si="45"/>
        <v/>
      </c>
      <c r="CP48" s="81" t="str">
        <f t="shared" si="45"/>
        <v/>
      </c>
      <c r="CQ48" s="81" t="str">
        <f t="shared" si="45"/>
        <v/>
      </c>
      <c r="CR48" s="81" t="str">
        <f t="shared" si="45"/>
        <v/>
      </c>
      <c r="CS48" s="80" t="str">
        <f t="shared" si="45"/>
        <v/>
      </c>
      <c r="CT48" s="504" t="str">
        <f t="shared" si="45"/>
        <v/>
      </c>
      <c r="CU48" s="532" t="str">
        <f t="shared" si="46"/>
        <v/>
      </c>
      <c r="CV48" s="533" t="str">
        <f t="shared" si="46"/>
        <v/>
      </c>
      <c r="CW48" s="534" t="str">
        <f t="shared" si="46"/>
        <v/>
      </c>
      <c r="CX48" s="534" t="str">
        <f t="shared" si="46"/>
        <v/>
      </c>
      <c r="CY48" s="534" t="str">
        <f t="shared" si="46"/>
        <v/>
      </c>
      <c r="CZ48" s="534" t="str">
        <f t="shared" si="46"/>
        <v/>
      </c>
      <c r="DA48" s="534" t="str">
        <f t="shared" si="46"/>
        <v/>
      </c>
      <c r="DB48" s="535" t="str">
        <f t="shared" si="46"/>
        <v/>
      </c>
      <c r="DC48" s="535" t="str">
        <f t="shared" si="46"/>
        <v/>
      </c>
      <c r="DD48" s="535" t="str">
        <f t="shared" si="46"/>
        <v/>
      </c>
      <c r="DE48" s="534" t="str">
        <f t="shared" si="47"/>
        <v/>
      </c>
      <c r="DF48" s="534" t="str">
        <f t="shared" si="47"/>
        <v/>
      </c>
      <c r="DG48" s="534" t="str">
        <f t="shared" si="47"/>
        <v/>
      </c>
      <c r="DH48" s="534" t="str">
        <f t="shared" si="47"/>
        <v/>
      </c>
      <c r="DI48" s="534" t="str">
        <f t="shared" si="47"/>
        <v/>
      </c>
      <c r="DJ48" s="533" t="str">
        <f t="shared" si="47"/>
        <v/>
      </c>
      <c r="DK48" s="532" t="str">
        <f t="shared" si="47"/>
        <v/>
      </c>
      <c r="DL48" s="858">
        <f>COUNT(B48:R48)</f>
        <v>0</v>
      </c>
      <c r="DM48" s="813">
        <f>COUNT(T48:AJ48)</f>
        <v>0</v>
      </c>
      <c r="DN48" s="813">
        <f>COUNT(AL48:BB48)</f>
        <v>0</v>
      </c>
      <c r="DO48" s="814">
        <f>COUNT(BD48:BT48)</f>
        <v>0</v>
      </c>
      <c r="DP48" s="849"/>
      <c r="DQ48" s="859"/>
      <c r="DR48" s="859"/>
      <c r="DS48" s="859"/>
      <c r="DT48" s="859"/>
      <c r="DU48" s="859"/>
      <c r="DV48" s="859"/>
      <c r="DW48" s="860"/>
      <c r="DX48" s="859"/>
      <c r="DY48" s="813"/>
      <c r="DZ48" s="849"/>
      <c r="EA48" s="849"/>
    </row>
    <row r="49" spans="1:131" ht="12.75" customHeight="1">
      <c r="A49" s="855" t="s">
        <v>311</v>
      </c>
      <c r="B49" s="281"/>
      <c r="C49" s="281"/>
      <c r="D49" s="281"/>
      <c r="E49" s="281"/>
      <c r="F49" s="281"/>
      <c r="G49" s="281"/>
      <c r="H49" s="281"/>
      <c r="I49" s="281"/>
      <c r="J49" s="281"/>
      <c r="K49" s="281"/>
      <c r="L49" s="281"/>
      <c r="M49" s="281"/>
      <c r="N49" s="281"/>
      <c r="O49" s="281"/>
      <c r="P49" s="281"/>
      <c r="Q49" s="281"/>
      <c r="R49" s="281"/>
      <c r="S49" s="850"/>
      <c r="T49" s="281"/>
      <c r="U49" s="281"/>
      <c r="V49" s="281"/>
      <c r="W49" s="281"/>
      <c r="X49" s="281"/>
      <c r="Y49" s="281"/>
      <c r="Z49" s="281"/>
      <c r="AA49" s="281"/>
      <c r="AB49" s="281"/>
      <c r="AC49" s="281"/>
      <c r="AD49" s="281"/>
      <c r="AE49" s="281"/>
      <c r="AF49" s="281"/>
      <c r="AG49" s="281"/>
      <c r="AH49" s="281"/>
      <c r="AI49" s="281"/>
      <c r="AJ49" s="281"/>
      <c r="AK49" s="850"/>
      <c r="AL49" s="281"/>
      <c r="AM49" s="281"/>
      <c r="AN49" s="281"/>
      <c r="AO49" s="281"/>
      <c r="AP49" s="281"/>
      <c r="AQ49" s="281"/>
      <c r="AR49" s="281"/>
      <c r="AS49" s="281"/>
      <c r="AT49" s="281"/>
      <c r="AU49" s="281"/>
      <c r="AV49" s="281"/>
      <c r="AW49" s="281"/>
      <c r="AX49" s="281"/>
      <c r="AY49" s="281"/>
      <c r="AZ49" s="281"/>
      <c r="BA49" s="281"/>
      <c r="BB49" s="281"/>
      <c r="BC49" s="850"/>
      <c r="BD49" s="281"/>
      <c r="BE49" s="281"/>
      <c r="BF49" s="281"/>
      <c r="BG49" s="281"/>
      <c r="BH49" s="281"/>
      <c r="BI49" s="281"/>
      <c r="BJ49" s="281"/>
      <c r="BK49" s="281"/>
      <c r="BL49" s="281"/>
      <c r="BM49" s="281"/>
      <c r="BN49" s="281"/>
      <c r="BO49" s="281"/>
      <c r="BP49" s="281"/>
      <c r="BQ49" s="281"/>
      <c r="BR49" s="281"/>
      <c r="BS49" s="281"/>
      <c r="BT49" s="281"/>
      <c r="BU49" s="850"/>
      <c r="BV49" s="281"/>
      <c r="BW49" s="281"/>
      <c r="BX49" s="281"/>
      <c r="BY49" s="281"/>
      <c r="BZ49" s="856" t="str">
        <f>IF(DL49&lt;3,"",(SUM(B49:R49)-MIN(B49:R49)-MAX(B49:R49))/(DL49-2))</f>
        <v/>
      </c>
      <c r="CA49" s="856" t="str">
        <f>IF(DM49&lt;3,"",(SUM(T49:AJ49)-MIN(T49:AJ49)-MAX(T49:AJ49))/(DM49-2))</f>
        <v/>
      </c>
      <c r="CB49" s="856" t="str">
        <f>IF(DN49&lt;3,"",(SUM(AL49:BB49)-MIN(AL49:BB49)-MAX(AL49:BB49))/(DN49-2))</f>
        <v/>
      </c>
      <c r="CC49" s="857" t="str">
        <f>IF(DO49&lt;3,"",(SUM(BD49:BT49)-MIN(BD49:BT49)-MAX(BD49:BT49))/(DO49-2))</f>
        <v/>
      </c>
      <c r="CD49" s="50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0" t="str">
        <f t="shared" si="45"/>
        <v/>
      </c>
      <c r="CF49" s="81" t="str">
        <f t="shared" si="45"/>
        <v/>
      </c>
      <c r="CG49" s="81" t="str">
        <f t="shared" si="45"/>
        <v/>
      </c>
      <c r="CH49" s="81" t="str">
        <f t="shared" si="45"/>
        <v/>
      </c>
      <c r="CI49" s="81" t="str">
        <f t="shared" si="45"/>
        <v/>
      </c>
      <c r="CJ49" s="81" t="str">
        <f t="shared" si="45"/>
        <v/>
      </c>
      <c r="CK49" s="144" t="str">
        <f t="shared" si="45"/>
        <v/>
      </c>
      <c r="CL49" s="144" t="str">
        <f t="shared" si="45"/>
        <v/>
      </c>
      <c r="CM49" s="144" t="str">
        <f t="shared" si="45"/>
        <v/>
      </c>
      <c r="CN49" s="81" t="str">
        <f t="shared" si="45"/>
        <v/>
      </c>
      <c r="CO49" s="81" t="str">
        <f t="shared" si="45"/>
        <v/>
      </c>
      <c r="CP49" s="81" t="str">
        <f t="shared" si="45"/>
        <v/>
      </c>
      <c r="CQ49" s="81" t="str">
        <f t="shared" si="45"/>
        <v/>
      </c>
      <c r="CR49" s="81" t="str">
        <f t="shared" si="45"/>
        <v/>
      </c>
      <c r="CS49" s="80" t="str">
        <f t="shared" si="45"/>
        <v/>
      </c>
      <c r="CT49" s="504" t="str">
        <f t="shared" si="45"/>
        <v/>
      </c>
      <c r="CU49" s="532" t="str">
        <f t="shared" si="46"/>
        <v/>
      </c>
      <c r="CV49" s="533" t="str">
        <f t="shared" si="46"/>
        <v/>
      </c>
      <c r="CW49" s="534" t="str">
        <f t="shared" si="46"/>
        <v/>
      </c>
      <c r="CX49" s="534" t="str">
        <f t="shared" si="46"/>
        <v/>
      </c>
      <c r="CY49" s="534" t="str">
        <f t="shared" si="46"/>
        <v/>
      </c>
      <c r="CZ49" s="534" t="str">
        <f t="shared" si="46"/>
        <v/>
      </c>
      <c r="DA49" s="534" t="str">
        <f t="shared" si="46"/>
        <v/>
      </c>
      <c r="DB49" s="535" t="str">
        <f t="shared" si="46"/>
        <v/>
      </c>
      <c r="DC49" s="535" t="str">
        <f t="shared" si="46"/>
        <v/>
      </c>
      <c r="DD49" s="535" t="str">
        <f t="shared" si="46"/>
        <v/>
      </c>
      <c r="DE49" s="534" t="str">
        <f t="shared" si="47"/>
        <v/>
      </c>
      <c r="DF49" s="534" t="str">
        <f t="shared" si="47"/>
        <v/>
      </c>
      <c r="DG49" s="534" t="str">
        <f t="shared" si="47"/>
        <v/>
      </c>
      <c r="DH49" s="534" t="str">
        <f t="shared" si="47"/>
        <v/>
      </c>
      <c r="DI49" s="534" t="str">
        <f t="shared" si="47"/>
        <v/>
      </c>
      <c r="DJ49" s="533" t="str">
        <f t="shared" si="47"/>
        <v/>
      </c>
      <c r="DK49" s="532" t="str">
        <f t="shared" si="47"/>
        <v/>
      </c>
      <c r="DL49" s="858">
        <f>COUNT(B49:R49)</f>
        <v>0</v>
      </c>
      <c r="DM49" s="813">
        <f>COUNT(T49:AJ49)</f>
        <v>0</v>
      </c>
      <c r="DN49" s="813">
        <f>COUNT(AL49:BB49)</f>
        <v>0</v>
      </c>
      <c r="DO49" s="814">
        <f>COUNT(BD49:BT49)</f>
        <v>0</v>
      </c>
      <c r="DP49" s="849"/>
      <c r="DQ49" s="859"/>
      <c r="DR49" s="859"/>
      <c r="DS49" s="859"/>
      <c r="DT49" s="859"/>
      <c r="DU49" s="859"/>
      <c r="DV49" s="859"/>
      <c r="DW49" s="860"/>
      <c r="DX49" s="859"/>
      <c r="DY49" s="813"/>
      <c r="DZ49" s="849"/>
      <c r="EA49" s="849"/>
    </row>
    <row r="50" spans="1:131" ht="12.75" customHeight="1">
      <c r="A50" s="861" t="s">
        <v>312</v>
      </c>
      <c r="B50" s="862" t="str">
        <f t="shared" ref="B50:R50" si="48">IF(B47="","",B46*B47*B48*B49)</f>
        <v/>
      </c>
      <c r="C50" s="862" t="str">
        <f t="shared" si="48"/>
        <v/>
      </c>
      <c r="D50" s="862" t="str">
        <f t="shared" si="48"/>
        <v/>
      </c>
      <c r="E50" s="862" t="str">
        <f t="shared" si="48"/>
        <v/>
      </c>
      <c r="F50" s="862" t="str">
        <f t="shared" si="48"/>
        <v/>
      </c>
      <c r="G50" s="862" t="str">
        <f t="shared" si="48"/>
        <v/>
      </c>
      <c r="H50" s="862" t="str">
        <f t="shared" si="48"/>
        <v/>
      </c>
      <c r="I50" s="862" t="str">
        <f t="shared" si="48"/>
        <v/>
      </c>
      <c r="J50" s="862" t="str">
        <f t="shared" si="48"/>
        <v/>
      </c>
      <c r="K50" s="862" t="str">
        <f t="shared" si="48"/>
        <v/>
      </c>
      <c r="L50" s="862" t="str">
        <f t="shared" si="48"/>
        <v/>
      </c>
      <c r="M50" s="862" t="str">
        <f t="shared" si="48"/>
        <v/>
      </c>
      <c r="N50" s="862" t="str">
        <f t="shared" si="48"/>
        <v/>
      </c>
      <c r="O50" s="862" t="str">
        <f t="shared" si="48"/>
        <v/>
      </c>
      <c r="P50" s="862" t="str">
        <f t="shared" si="48"/>
        <v/>
      </c>
      <c r="Q50" s="862" t="str">
        <f t="shared" si="48"/>
        <v/>
      </c>
      <c r="R50" s="862" t="str">
        <f t="shared" si="48"/>
        <v/>
      </c>
      <c r="S50" s="850"/>
      <c r="T50" s="862" t="str">
        <f t="shared" ref="T50:AJ50" si="49">IF(T47="","",T46*T47*T48*T49)</f>
        <v/>
      </c>
      <c r="U50" s="862" t="str">
        <f t="shared" si="49"/>
        <v/>
      </c>
      <c r="V50" s="862" t="str">
        <f t="shared" si="49"/>
        <v/>
      </c>
      <c r="W50" s="862" t="str">
        <f t="shared" si="49"/>
        <v/>
      </c>
      <c r="X50" s="862" t="str">
        <f t="shared" si="49"/>
        <v/>
      </c>
      <c r="Y50" s="862" t="str">
        <f t="shared" si="49"/>
        <v/>
      </c>
      <c r="Z50" s="862" t="str">
        <f t="shared" si="49"/>
        <v/>
      </c>
      <c r="AA50" s="862" t="str">
        <f t="shared" si="49"/>
        <v/>
      </c>
      <c r="AB50" s="862" t="str">
        <f t="shared" si="49"/>
        <v/>
      </c>
      <c r="AC50" s="862" t="str">
        <f t="shared" si="49"/>
        <v/>
      </c>
      <c r="AD50" s="862" t="str">
        <f t="shared" si="49"/>
        <v/>
      </c>
      <c r="AE50" s="862" t="str">
        <f t="shared" si="49"/>
        <v/>
      </c>
      <c r="AF50" s="862" t="str">
        <f t="shared" si="49"/>
        <v/>
      </c>
      <c r="AG50" s="862" t="str">
        <f t="shared" si="49"/>
        <v/>
      </c>
      <c r="AH50" s="862" t="str">
        <f t="shared" si="49"/>
        <v/>
      </c>
      <c r="AI50" s="862" t="str">
        <f t="shared" si="49"/>
        <v/>
      </c>
      <c r="AJ50" s="862" t="str">
        <f t="shared" si="49"/>
        <v/>
      </c>
      <c r="AK50" s="850"/>
      <c r="AL50" s="862" t="str">
        <f t="shared" ref="AL50:BB50" si="50">IF(AL47="","",AL46*AL47*AL48*AL49)</f>
        <v/>
      </c>
      <c r="AM50" s="862" t="str">
        <f t="shared" si="50"/>
        <v/>
      </c>
      <c r="AN50" s="862" t="str">
        <f t="shared" si="50"/>
        <v/>
      </c>
      <c r="AO50" s="862" t="str">
        <f t="shared" si="50"/>
        <v/>
      </c>
      <c r="AP50" s="862" t="str">
        <f t="shared" si="50"/>
        <v/>
      </c>
      <c r="AQ50" s="862" t="str">
        <f t="shared" si="50"/>
        <v/>
      </c>
      <c r="AR50" s="862" t="str">
        <f t="shared" si="50"/>
        <v/>
      </c>
      <c r="AS50" s="862" t="str">
        <f t="shared" si="50"/>
        <v/>
      </c>
      <c r="AT50" s="862" t="str">
        <f t="shared" si="50"/>
        <v/>
      </c>
      <c r="AU50" s="862" t="str">
        <f t="shared" si="50"/>
        <v/>
      </c>
      <c r="AV50" s="862" t="str">
        <f t="shared" si="50"/>
        <v/>
      </c>
      <c r="AW50" s="862" t="str">
        <f t="shared" si="50"/>
        <v/>
      </c>
      <c r="AX50" s="862" t="str">
        <f t="shared" si="50"/>
        <v/>
      </c>
      <c r="AY50" s="862" t="str">
        <f t="shared" si="50"/>
        <v/>
      </c>
      <c r="AZ50" s="862" t="str">
        <f t="shared" si="50"/>
        <v/>
      </c>
      <c r="BA50" s="862" t="str">
        <f t="shared" si="50"/>
        <v/>
      </c>
      <c r="BB50" s="862" t="str">
        <f t="shared" si="50"/>
        <v/>
      </c>
      <c r="BC50" s="850"/>
      <c r="BD50" s="862" t="str">
        <f t="shared" ref="BD50:BT50" si="51">IF(BD47="","",BD46*BD47*BD48*BD49)</f>
        <v/>
      </c>
      <c r="BE50" s="862" t="str">
        <f t="shared" si="51"/>
        <v/>
      </c>
      <c r="BF50" s="862" t="str">
        <f t="shared" si="51"/>
        <v/>
      </c>
      <c r="BG50" s="862" t="str">
        <f t="shared" si="51"/>
        <v/>
      </c>
      <c r="BH50" s="862" t="str">
        <f t="shared" si="51"/>
        <v/>
      </c>
      <c r="BI50" s="862" t="str">
        <f t="shared" si="51"/>
        <v/>
      </c>
      <c r="BJ50" s="862" t="str">
        <f t="shared" si="51"/>
        <v/>
      </c>
      <c r="BK50" s="862" t="str">
        <f t="shared" si="51"/>
        <v/>
      </c>
      <c r="BL50" s="862" t="str">
        <f t="shared" si="51"/>
        <v/>
      </c>
      <c r="BM50" s="862" t="str">
        <f t="shared" si="51"/>
        <v/>
      </c>
      <c r="BN50" s="862" t="str">
        <f t="shared" si="51"/>
        <v/>
      </c>
      <c r="BO50" s="862" t="str">
        <f t="shared" si="51"/>
        <v/>
      </c>
      <c r="BP50" s="862" t="str">
        <f t="shared" si="51"/>
        <v/>
      </c>
      <c r="BQ50" s="862" t="str">
        <f t="shared" si="51"/>
        <v/>
      </c>
      <c r="BR50" s="862" t="str">
        <f t="shared" si="51"/>
        <v/>
      </c>
      <c r="BS50" s="862" t="str">
        <f t="shared" si="51"/>
        <v/>
      </c>
      <c r="BT50" s="862" t="str">
        <f t="shared" si="51"/>
        <v/>
      </c>
      <c r="BU50" s="850"/>
      <c r="BV50" s="862" t="str">
        <f>IF(BV47="","",BV46*BV47*BV48*BV49)</f>
        <v/>
      </c>
      <c r="BW50" s="862" t="str">
        <f>IF(BW47="","",BW46*BW47*BW48*BW49)</f>
        <v/>
      </c>
      <c r="BX50" s="862" t="str">
        <f>IF(BX47="","",BX46*BX47*BX48*BX49)</f>
        <v/>
      </c>
      <c r="BY50" s="735" t="str">
        <f>IF(BY47="","",BY46*BY47*BY48*BY49)</f>
        <v/>
      </c>
      <c r="BZ50" s="856" t="str">
        <f>IF(DL50&lt;3,"",(SUM(B50:R50)-MIN(B50:R50)-MAX(B50:R50))/(DL50-2))</f>
        <v/>
      </c>
      <c r="CA50" s="856" t="str">
        <f>IF(DM50&lt;3,"",(SUM(T50:AJ50)-MIN(T50:AJ50)-MAX(T50:AJ50))/(DM50-2))</f>
        <v/>
      </c>
      <c r="CB50" s="856" t="str">
        <f>IF(DN50&lt;3,"",(SUM(AL50:BB50)-MIN(AL50:BB50)-MAX(AL50:BB50))/(DN50-2))</f>
        <v/>
      </c>
      <c r="CC50" s="857" t="str">
        <f>IF(DO50&lt;3,"",(SUM(BD50:BT50)-MIN(BD50:BT50)-MAX(BD50:BT50))/(DO50-2))</f>
        <v/>
      </c>
      <c r="CD50" s="50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0" t="str">
        <f t="shared" si="45"/>
        <v/>
      </c>
      <c r="CF50" s="81" t="str">
        <f t="shared" si="45"/>
        <v/>
      </c>
      <c r="CG50" s="81" t="str">
        <f t="shared" si="45"/>
        <v/>
      </c>
      <c r="CH50" s="81" t="str">
        <f t="shared" si="45"/>
        <v/>
      </c>
      <c r="CI50" s="81" t="str">
        <f t="shared" si="45"/>
        <v/>
      </c>
      <c r="CJ50" s="81" t="str">
        <f t="shared" si="45"/>
        <v/>
      </c>
      <c r="CK50" s="144" t="str">
        <f t="shared" si="45"/>
        <v/>
      </c>
      <c r="CL50" s="144" t="str">
        <f t="shared" si="45"/>
        <v/>
      </c>
      <c r="CM50" s="144" t="str">
        <f t="shared" si="45"/>
        <v/>
      </c>
      <c r="CN50" s="81" t="str">
        <f t="shared" si="45"/>
        <v/>
      </c>
      <c r="CO50" s="81" t="str">
        <f t="shared" si="45"/>
        <v/>
      </c>
      <c r="CP50" s="81" t="str">
        <f t="shared" si="45"/>
        <v/>
      </c>
      <c r="CQ50" s="81" t="str">
        <f t="shared" si="45"/>
        <v/>
      </c>
      <c r="CR50" s="81" t="str">
        <f t="shared" si="45"/>
        <v/>
      </c>
      <c r="CS50" s="80" t="str">
        <f t="shared" si="45"/>
        <v/>
      </c>
      <c r="CT50" s="504" t="str">
        <f t="shared" si="45"/>
        <v/>
      </c>
      <c r="CU50" s="532" t="str">
        <f t="shared" si="46"/>
        <v/>
      </c>
      <c r="CV50" s="533" t="str">
        <f t="shared" si="46"/>
        <v/>
      </c>
      <c r="CW50" s="534" t="str">
        <f t="shared" si="46"/>
        <v/>
      </c>
      <c r="CX50" s="534" t="str">
        <f t="shared" si="46"/>
        <v/>
      </c>
      <c r="CY50" s="534" t="str">
        <f t="shared" si="46"/>
        <v/>
      </c>
      <c r="CZ50" s="534" t="str">
        <f t="shared" si="46"/>
        <v/>
      </c>
      <c r="DA50" s="534" t="str">
        <f t="shared" si="46"/>
        <v/>
      </c>
      <c r="DB50" s="535" t="str">
        <f t="shared" si="46"/>
        <v/>
      </c>
      <c r="DC50" s="535" t="str">
        <f t="shared" si="46"/>
        <v/>
      </c>
      <c r="DD50" s="535" t="str">
        <f t="shared" si="46"/>
        <v/>
      </c>
      <c r="DE50" s="534" t="str">
        <f t="shared" si="47"/>
        <v/>
      </c>
      <c r="DF50" s="534" t="str">
        <f t="shared" si="47"/>
        <v/>
      </c>
      <c r="DG50" s="534" t="str">
        <f t="shared" si="47"/>
        <v/>
      </c>
      <c r="DH50" s="534" t="str">
        <f t="shared" si="47"/>
        <v/>
      </c>
      <c r="DI50" s="534" t="str">
        <f t="shared" si="47"/>
        <v/>
      </c>
      <c r="DJ50" s="533" t="str">
        <f t="shared" si="47"/>
        <v/>
      </c>
      <c r="DK50" s="532" t="str">
        <f t="shared" si="47"/>
        <v/>
      </c>
      <c r="DL50" s="858">
        <f>COUNT(B50:R50)</f>
        <v>0</v>
      </c>
      <c r="DM50" s="813">
        <f>COUNT(T50:AJ50)</f>
        <v>0</v>
      </c>
      <c r="DN50" s="813">
        <f>COUNT(AL50:BB50)</f>
        <v>0</v>
      </c>
      <c r="DO50" s="814">
        <f>COUNT(BD50:BT50)</f>
        <v>0</v>
      </c>
      <c r="DP50" s="849"/>
      <c r="DQ50" s="859"/>
      <c r="DR50" s="859"/>
      <c r="DS50" s="859"/>
      <c r="DT50" s="859"/>
      <c r="DU50" s="859"/>
      <c r="DV50" s="859"/>
      <c r="DW50" s="860"/>
      <c r="DX50" s="859"/>
      <c r="DY50" s="813"/>
      <c r="DZ50" s="849"/>
      <c r="EA50" s="849"/>
    </row>
    <row r="51" spans="1:131" ht="12.75" customHeight="1">
      <c r="A51" s="854" t="s">
        <v>438</v>
      </c>
      <c r="B51" s="647"/>
      <c r="C51" s="647"/>
      <c r="D51" s="647"/>
      <c r="E51" s="647"/>
      <c r="F51" s="647"/>
      <c r="G51" s="647"/>
      <c r="H51" s="647"/>
      <c r="I51" s="647"/>
      <c r="J51" s="647"/>
      <c r="K51" s="647"/>
      <c r="L51" s="647"/>
      <c r="M51" s="647"/>
      <c r="N51" s="647"/>
      <c r="O51" s="647"/>
      <c r="P51" s="647"/>
      <c r="Q51" s="647"/>
      <c r="R51" s="647"/>
      <c r="S51" s="850"/>
      <c r="T51" s="647"/>
      <c r="U51" s="647"/>
      <c r="V51" s="647"/>
      <c r="W51" s="647"/>
      <c r="X51" s="647"/>
      <c r="Y51" s="647"/>
      <c r="Z51" s="647"/>
      <c r="AA51" s="647"/>
      <c r="AB51" s="647"/>
      <c r="AC51" s="647"/>
      <c r="AD51" s="647"/>
      <c r="AE51" s="647"/>
      <c r="AF51" s="647"/>
      <c r="AG51" s="647"/>
      <c r="AH51" s="647"/>
      <c r="AI51" s="647"/>
      <c r="AJ51" s="647"/>
      <c r="AK51" s="850"/>
      <c r="AL51" s="647"/>
      <c r="AM51" s="647"/>
      <c r="AN51" s="647"/>
      <c r="AO51" s="647"/>
      <c r="AP51" s="647"/>
      <c r="AQ51" s="647"/>
      <c r="AR51" s="647"/>
      <c r="AS51" s="647"/>
      <c r="AT51" s="647"/>
      <c r="AU51" s="647"/>
      <c r="AV51" s="647"/>
      <c r="AW51" s="647"/>
      <c r="AX51" s="647"/>
      <c r="AY51" s="647"/>
      <c r="AZ51" s="647"/>
      <c r="BA51" s="647"/>
      <c r="BB51" s="647"/>
      <c r="BC51" s="850"/>
      <c r="BD51" s="647"/>
      <c r="BE51" s="647"/>
      <c r="BF51" s="647"/>
      <c r="BG51" s="647"/>
      <c r="BH51" s="647"/>
      <c r="BI51" s="647"/>
      <c r="BJ51" s="647"/>
      <c r="BK51" s="647"/>
      <c r="BL51" s="647"/>
      <c r="BM51" s="647"/>
      <c r="BN51" s="647"/>
      <c r="BO51" s="647"/>
      <c r="BP51" s="647"/>
      <c r="BQ51" s="647"/>
      <c r="BR51" s="647"/>
      <c r="BS51" s="647"/>
      <c r="BT51" s="647"/>
      <c r="BU51" s="850"/>
      <c r="BV51" s="647"/>
      <c r="BW51" s="647"/>
      <c r="BX51" s="647"/>
      <c r="BY51" s="647"/>
      <c r="BZ51" s="863"/>
      <c r="CA51" s="863"/>
      <c r="CB51" s="863"/>
      <c r="CC51" s="864"/>
      <c r="CD51" s="865"/>
      <c r="CE51" s="865"/>
      <c r="CF51" s="865"/>
      <c r="CG51" s="865"/>
      <c r="CH51" s="865"/>
      <c r="CI51" s="865"/>
      <c r="CJ51" s="865"/>
      <c r="CK51" s="865"/>
      <c r="CL51" s="865"/>
      <c r="CM51" s="865"/>
      <c r="CN51" s="865"/>
      <c r="CO51" s="865"/>
      <c r="CP51" s="865"/>
      <c r="CQ51" s="865"/>
      <c r="CR51" s="865"/>
      <c r="CS51" s="865"/>
      <c r="CT51" s="866"/>
      <c r="CU51" s="867"/>
      <c r="CV51" s="865"/>
      <c r="CW51" s="865"/>
      <c r="CX51" s="865"/>
      <c r="CY51" s="865"/>
      <c r="CZ51" s="865"/>
      <c r="DA51" s="865"/>
      <c r="DB51" s="865"/>
      <c r="DC51" s="865"/>
      <c r="DD51" s="865"/>
      <c r="DE51" s="865"/>
      <c r="DF51" s="865"/>
      <c r="DG51" s="865"/>
      <c r="DH51" s="865"/>
      <c r="DI51" s="865"/>
      <c r="DJ51" s="865"/>
      <c r="DK51" s="865"/>
      <c r="DL51" s="867"/>
      <c r="DM51" s="848"/>
      <c r="DN51" s="848"/>
      <c r="DO51" s="847"/>
      <c r="DP51" s="848"/>
      <c r="DQ51" s="848"/>
      <c r="DR51" s="848"/>
      <c r="DS51" s="848"/>
      <c r="DT51" s="848"/>
      <c r="DU51" s="848"/>
      <c r="DV51" s="848"/>
      <c r="DW51" s="847"/>
      <c r="DX51" s="848"/>
      <c r="DY51" s="813"/>
      <c r="DZ51" s="849"/>
      <c r="EA51" s="849"/>
    </row>
    <row r="52" spans="1:131" ht="12.75" customHeight="1">
      <c r="A52" s="855" t="s">
        <v>294</v>
      </c>
      <c r="B52" s="647"/>
      <c r="C52" s="647"/>
      <c r="D52" s="647"/>
      <c r="E52" s="647"/>
      <c r="F52" s="647">
        <v>1</v>
      </c>
      <c r="G52" s="647"/>
      <c r="H52" s="647"/>
      <c r="I52" s="647"/>
      <c r="J52" s="647"/>
      <c r="K52" s="647">
        <v>1</v>
      </c>
      <c r="L52" s="647"/>
      <c r="M52" s="647"/>
      <c r="N52" s="647"/>
      <c r="O52" s="647"/>
      <c r="P52" s="647"/>
      <c r="Q52" s="647"/>
      <c r="R52" s="647"/>
      <c r="S52" s="850"/>
      <c r="T52" s="647">
        <v>1</v>
      </c>
      <c r="U52" s="647"/>
      <c r="V52" s="647"/>
      <c r="W52" s="647">
        <v>1</v>
      </c>
      <c r="X52" s="647">
        <v>1</v>
      </c>
      <c r="Y52" s="647">
        <v>1</v>
      </c>
      <c r="Z52" s="647"/>
      <c r="AA52" s="647"/>
      <c r="AB52" s="647"/>
      <c r="AC52" s="647"/>
      <c r="AD52" s="647"/>
      <c r="AE52" s="647"/>
      <c r="AF52" s="647"/>
      <c r="AG52" s="647"/>
      <c r="AH52" s="647"/>
      <c r="AI52" s="647"/>
      <c r="AJ52" s="647"/>
      <c r="AK52" s="850"/>
      <c r="AL52" s="647"/>
      <c r="AM52" s="647"/>
      <c r="AN52" s="647"/>
      <c r="AO52" s="647"/>
      <c r="AP52" s="647"/>
      <c r="AQ52" s="647"/>
      <c r="AR52" s="647"/>
      <c r="AS52" s="647"/>
      <c r="AT52" s="647"/>
      <c r="AU52" s="647"/>
      <c r="AV52" s="647"/>
      <c r="AW52" s="647"/>
      <c r="AX52" s="647"/>
      <c r="AY52" s="647"/>
      <c r="AZ52" s="647"/>
      <c r="BA52" s="647"/>
      <c r="BB52" s="647"/>
      <c r="BC52" s="850"/>
      <c r="BD52" s="647"/>
      <c r="BE52" s="647"/>
      <c r="BF52" s="647"/>
      <c r="BG52" s="647"/>
      <c r="BH52" s="647"/>
      <c r="BI52" s="647"/>
      <c r="BJ52" s="647"/>
      <c r="BK52" s="647"/>
      <c r="BL52" s="647"/>
      <c r="BM52" s="647"/>
      <c r="BN52" s="647"/>
      <c r="BO52" s="647"/>
      <c r="BP52" s="647"/>
      <c r="BQ52" s="647"/>
      <c r="BR52" s="647"/>
      <c r="BS52" s="647"/>
      <c r="BT52" s="647"/>
      <c r="BU52" s="850"/>
      <c r="BV52" s="647"/>
      <c r="BW52" s="647">
        <v>1</v>
      </c>
      <c r="BX52" s="647"/>
      <c r="BY52" s="647"/>
      <c r="BZ52" s="856" t="str">
        <f>IF(DL52&lt;3,"",(SUM(B52:R52)-MIN(B52:R52)-MAX(B52:R52))/(DL52-2))</f>
        <v/>
      </c>
      <c r="CA52" s="856">
        <f>IF(DM52&lt;3,"",(SUM(T52:AJ52)-MIN(T52:AJ52)-MAX(T52:AJ52))/(DM52-2))</f>
        <v>1</v>
      </c>
      <c r="CB52" s="856" t="str">
        <f>IF(DN52&lt;3,"",(SUM(AL52:BB52)-MIN(AL52:BB52)-MAX(AL52:BB52))/(DN52-2))</f>
        <v/>
      </c>
      <c r="CC52" s="857" t="str">
        <f>IF(DO52&lt;3,"",(SUM(BD52:BT52)-MIN(BD52:BT52)-MAX(BD52:BT52))/(DO52-2))</f>
        <v/>
      </c>
      <c r="CD52" s="50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0" t="str">
        <f t="shared" si="52"/>
        <v/>
      </c>
      <c r="CF52" s="81" t="str">
        <f t="shared" si="52"/>
        <v/>
      </c>
      <c r="CG52" s="81" t="str">
        <f t="shared" si="52"/>
        <v/>
      </c>
      <c r="CH52" s="81" t="str">
        <f t="shared" si="52"/>
        <v/>
      </c>
      <c r="CI52" s="81" t="str">
        <f t="shared" si="52"/>
        <v/>
      </c>
      <c r="CJ52" s="81" t="str">
        <f t="shared" si="52"/>
        <v/>
      </c>
      <c r="CK52" s="144" t="str">
        <f t="shared" si="52"/>
        <v/>
      </c>
      <c r="CL52" s="144" t="str">
        <f t="shared" si="52"/>
        <v/>
      </c>
      <c r="CM52" s="144" t="str">
        <f t="shared" si="52"/>
        <v/>
      </c>
      <c r="CN52" s="81" t="str">
        <f t="shared" si="52"/>
        <v/>
      </c>
      <c r="CO52" s="81" t="str">
        <f t="shared" si="52"/>
        <v/>
      </c>
      <c r="CP52" s="81" t="str">
        <f t="shared" si="52"/>
        <v/>
      </c>
      <c r="CQ52" s="81" t="str">
        <f t="shared" si="52"/>
        <v/>
      </c>
      <c r="CR52" s="81" t="str">
        <f t="shared" si="52"/>
        <v/>
      </c>
      <c r="CS52" s="80" t="str">
        <f t="shared" si="52"/>
        <v/>
      </c>
      <c r="CT52" s="50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3" t="str">
        <f t="shared" si="54"/>
        <v/>
      </c>
      <c r="CW52" s="534" t="str">
        <f t="shared" si="54"/>
        <v/>
      </c>
      <c r="CX52" s="534" t="str">
        <f t="shared" si="54"/>
        <v/>
      </c>
      <c r="CY52" s="534" t="str">
        <f t="shared" si="54"/>
        <v/>
      </c>
      <c r="CZ52" s="534" t="str">
        <f t="shared" si="54"/>
        <v/>
      </c>
      <c r="DA52" s="534" t="str">
        <f t="shared" si="54"/>
        <v/>
      </c>
      <c r="DB52" s="535" t="str">
        <f t="shared" si="54"/>
        <v/>
      </c>
      <c r="DC52" s="535" t="str">
        <f t="shared" si="54"/>
        <v/>
      </c>
      <c r="DD52" s="535" t="str">
        <f t="shared" si="54"/>
        <v/>
      </c>
      <c r="DE52" s="53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4" t="str">
        <f t="shared" si="55"/>
        <v/>
      </c>
      <c r="DG52" s="534" t="str">
        <f t="shared" si="55"/>
        <v/>
      </c>
      <c r="DH52" s="534" t="str">
        <f t="shared" si="55"/>
        <v/>
      </c>
      <c r="DI52" s="534" t="str">
        <f t="shared" si="55"/>
        <v/>
      </c>
      <c r="DJ52" s="533" t="str">
        <f t="shared" si="55"/>
        <v/>
      </c>
      <c r="DK52" s="532" t="str">
        <f t="shared" si="55"/>
        <v/>
      </c>
      <c r="DL52" s="858">
        <f>COUNT(B52:R52)</f>
        <v>2</v>
      </c>
      <c r="DM52" s="813">
        <f>COUNT(T52:AJ52)</f>
        <v>4</v>
      </c>
      <c r="DN52" s="813">
        <f>COUNT(AL52:BB52)</f>
        <v>0</v>
      </c>
      <c r="DO52" s="814">
        <f>COUNT(BD52:BT52)</f>
        <v>0</v>
      </c>
      <c r="DP52" s="849"/>
      <c r="DQ52" s="859"/>
      <c r="DR52" s="859"/>
      <c r="DS52" s="859"/>
      <c r="DT52" s="859"/>
      <c r="DU52" s="859"/>
      <c r="DV52" s="859"/>
      <c r="DW52" s="860"/>
      <c r="DX52" s="859"/>
      <c r="DY52" s="813"/>
      <c r="DZ52" s="849"/>
      <c r="EA52" s="849"/>
    </row>
    <row r="53" spans="1:131" ht="12.75" customHeight="1">
      <c r="A53" s="855" t="s">
        <v>295</v>
      </c>
      <c r="B53" s="281"/>
      <c r="C53" s="281"/>
      <c r="D53" s="281"/>
      <c r="E53" s="281"/>
      <c r="F53" s="281">
        <v>30</v>
      </c>
      <c r="G53" s="281"/>
      <c r="H53" s="281"/>
      <c r="I53" s="281"/>
      <c r="J53" s="281"/>
      <c r="K53" s="281">
        <v>4</v>
      </c>
      <c r="L53" s="281"/>
      <c r="M53" s="281"/>
      <c r="N53" s="281"/>
      <c r="O53" s="281"/>
      <c r="P53" s="281"/>
      <c r="Q53" s="281"/>
      <c r="R53" s="281"/>
      <c r="S53" s="850"/>
      <c r="T53" s="281">
        <v>6</v>
      </c>
      <c r="U53" s="281"/>
      <c r="V53" s="281"/>
      <c r="W53" s="281">
        <v>6</v>
      </c>
      <c r="X53" s="281">
        <v>6</v>
      </c>
      <c r="Y53" s="281">
        <v>4</v>
      </c>
      <c r="Z53" s="281"/>
      <c r="AA53" s="281"/>
      <c r="AB53" s="281"/>
      <c r="AC53" s="281"/>
      <c r="AD53" s="281"/>
      <c r="AE53" s="281"/>
      <c r="AF53" s="281"/>
      <c r="AG53" s="281"/>
      <c r="AH53" s="281"/>
      <c r="AI53" s="281"/>
      <c r="AJ53" s="281"/>
      <c r="AK53" s="850"/>
      <c r="AL53" s="281"/>
      <c r="AM53" s="281"/>
      <c r="AN53" s="281"/>
      <c r="AO53" s="281"/>
      <c r="AP53" s="281"/>
      <c r="AQ53" s="281"/>
      <c r="AR53" s="281"/>
      <c r="AS53" s="281"/>
      <c r="AT53" s="281"/>
      <c r="AU53" s="281"/>
      <c r="AV53" s="281"/>
      <c r="AW53" s="281"/>
      <c r="AX53" s="281"/>
      <c r="AY53" s="281"/>
      <c r="AZ53" s="281"/>
      <c r="BA53" s="281"/>
      <c r="BB53" s="281"/>
      <c r="BC53" s="850"/>
      <c r="BD53" s="281"/>
      <c r="BE53" s="281"/>
      <c r="BF53" s="281"/>
      <c r="BG53" s="281"/>
      <c r="BH53" s="281"/>
      <c r="BI53" s="281"/>
      <c r="BJ53" s="281"/>
      <c r="BK53" s="281"/>
      <c r="BL53" s="281"/>
      <c r="BM53" s="281"/>
      <c r="BN53" s="281"/>
      <c r="BO53" s="281"/>
      <c r="BP53" s="281"/>
      <c r="BQ53" s="281"/>
      <c r="BR53" s="281"/>
      <c r="BS53" s="281"/>
      <c r="BT53" s="281"/>
      <c r="BU53" s="850"/>
      <c r="BV53" s="281"/>
      <c r="BW53" s="281">
        <v>6</v>
      </c>
      <c r="BX53" s="281"/>
      <c r="BY53" s="281"/>
      <c r="BZ53" s="856" t="str">
        <f>IF(DL53&lt;3,"",(SUM(B53:R53)-MIN(B53:R53)-MAX(B53:R53))/(DL53-2))</f>
        <v/>
      </c>
      <c r="CA53" s="856">
        <f>IF(DM53&lt;3,"",(SUM(T53:AJ53)-MIN(T53:AJ53)-MAX(T53:AJ53))/(DM53-2))</f>
        <v>6</v>
      </c>
      <c r="CB53" s="856" t="str">
        <f>IF(DN53&lt;3,"",(SUM(AL53:BB53)-MIN(AL53:BB53)-MAX(AL53:BB53))/(DN53-2))</f>
        <v/>
      </c>
      <c r="CC53" s="857" t="str">
        <f>IF(DO53&lt;3,"",(SUM(BD53:BT53)-MIN(BD53:BT53)-MAX(BD53:BT53))/(DO53-2))</f>
        <v/>
      </c>
      <c r="CD53" s="50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0" t="str">
        <f t="shared" si="53"/>
        <v/>
      </c>
      <c r="CF53" s="81" t="str">
        <f t="shared" si="53"/>
        <v/>
      </c>
      <c r="CG53" s="81" t="str">
        <f t="shared" si="53"/>
        <v/>
      </c>
      <c r="CH53" s="81" t="str">
        <f t="shared" si="53"/>
        <v/>
      </c>
      <c r="CI53" s="81" t="str">
        <f t="shared" si="53"/>
        <v/>
      </c>
      <c r="CJ53" s="81" t="str">
        <f t="shared" si="53"/>
        <v/>
      </c>
      <c r="CK53" s="144" t="str">
        <f t="shared" si="53"/>
        <v/>
      </c>
      <c r="CL53" s="144" t="str">
        <f t="shared" si="53"/>
        <v/>
      </c>
      <c r="CM53" s="144" t="str">
        <f t="shared" si="53"/>
        <v/>
      </c>
      <c r="CN53" s="81" t="str">
        <f t="shared" si="53"/>
        <v/>
      </c>
      <c r="CO53" s="81" t="str">
        <f t="shared" si="53"/>
        <v/>
      </c>
      <c r="CP53" s="81" t="str">
        <f t="shared" si="53"/>
        <v/>
      </c>
      <c r="CQ53" s="81" t="str">
        <f t="shared" si="53"/>
        <v/>
      </c>
      <c r="CR53" s="81" t="str">
        <f t="shared" si="53"/>
        <v/>
      </c>
      <c r="CS53" s="80" t="str">
        <f t="shared" si="53"/>
        <v/>
      </c>
      <c r="CT53" s="504" t="str">
        <f t="shared" si="53"/>
        <v/>
      </c>
      <c r="CU53" s="532" t="str">
        <f t="shared" si="54"/>
        <v/>
      </c>
      <c r="CV53" s="533" t="str">
        <f t="shared" si="54"/>
        <v/>
      </c>
      <c r="CW53" s="534" t="str">
        <f t="shared" si="54"/>
        <v/>
      </c>
      <c r="CX53" s="534" t="str">
        <f t="shared" si="54"/>
        <v/>
      </c>
      <c r="CY53" s="534" t="str">
        <f t="shared" si="54"/>
        <v/>
      </c>
      <c r="CZ53" s="534" t="str">
        <f t="shared" si="54"/>
        <v/>
      </c>
      <c r="DA53" s="534" t="str">
        <f t="shared" si="54"/>
        <v/>
      </c>
      <c r="DB53" s="535" t="str">
        <f t="shared" si="54"/>
        <v/>
      </c>
      <c r="DC53" s="535" t="str">
        <f t="shared" si="54"/>
        <v/>
      </c>
      <c r="DD53" s="535" t="str">
        <f t="shared" si="54"/>
        <v/>
      </c>
      <c r="DE53" s="534" t="str">
        <f t="shared" si="55"/>
        <v/>
      </c>
      <c r="DF53" s="534" t="str">
        <f t="shared" si="55"/>
        <v/>
      </c>
      <c r="DG53" s="534" t="str">
        <f t="shared" si="55"/>
        <v/>
      </c>
      <c r="DH53" s="534" t="str">
        <f t="shared" si="55"/>
        <v/>
      </c>
      <c r="DI53" s="534" t="str">
        <f t="shared" si="55"/>
        <v/>
      </c>
      <c r="DJ53" s="533" t="str">
        <f t="shared" si="55"/>
        <v/>
      </c>
      <c r="DK53" s="532" t="str">
        <f t="shared" si="55"/>
        <v/>
      </c>
      <c r="DL53" s="858">
        <f>COUNT(B53:R53)</f>
        <v>2</v>
      </c>
      <c r="DM53" s="813">
        <f>COUNT(T53:AJ53)</f>
        <v>4</v>
      </c>
      <c r="DN53" s="813">
        <f>COUNT(AL53:BB53)</f>
        <v>0</v>
      </c>
      <c r="DO53" s="814">
        <f>COUNT(BD53:BT53)</f>
        <v>0</v>
      </c>
      <c r="DP53" s="849"/>
      <c r="DQ53" s="859"/>
      <c r="DR53" s="859"/>
      <c r="DS53" s="859"/>
      <c r="DT53" s="859"/>
      <c r="DU53" s="859"/>
      <c r="DV53" s="859"/>
      <c r="DW53" s="860"/>
      <c r="DX53" s="859"/>
      <c r="DY53" s="813"/>
      <c r="DZ53" s="849"/>
      <c r="EA53" s="849"/>
    </row>
    <row r="54" spans="1:131" ht="12.75" customHeight="1">
      <c r="A54" s="855" t="s">
        <v>280</v>
      </c>
      <c r="B54" s="281"/>
      <c r="C54" s="281"/>
      <c r="D54" s="281"/>
      <c r="E54" s="281"/>
      <c r="F54" s="281">
        <v>12</v>
      </c>
      <c r="G54" s="281"/>
      <c r="H54" s="281"/>
      <c r="I54" s="281"/>
      <c r="J54" s="281"/>
      <c r="K54" s="281">
        <v>12</v>
      </c>
      <c r="L54" s="281"/>
      <c r="M54" s="281"/>
      <c r="N54" s="281"/>
      <c r="O54" s="281"/>
      <c r="P54" s="281"/>
      <c r="Q54" s="281"/>
      <c r="R54" s="281"/>
      <c r="S54" s="850"/>
      <c r="T54" s="281">
        <v>12</v>
      </c>
      <c r="U54" s="281"/>
      <c r="V54" s="281"/>
      <c r="W54" s="281">
        <v>12</v>
      </c>
      <c r="X54" s="281">
        <v>12</v>
      </c>
      <c r="Y54" s="281">
        <v>12</v>
      </c>
      <c r="Z54" s="281"/>
      <c r="AA54" s="281"/>
      <c r="AB54" s="281"/>
      <c r="AC54" s="281"/>
      <c r="AD54" s="281"/>
      <c r="AE54" s="281"/>
      <c r="AF54" s="281"/>
      <c r="AG54" s="281"/>
      <c r="AH54" s="281"/>
      <c r="AI54" s="281"/>
      <c r="AJ54" s="281"/>
      <c r="AK54" s="850"/>
      <c r="AL54" s="281"/>
      <c r="AM54" s="281"/>
      <c r="AN54" s="281"/>
      <c r="AO54" s="281"/>
      <c r="AP54" s="281"/>
      <c r="AQ54" s="281"/>
      <c r="AR54" s="281"/>
      <c r="AS54" s="281"/>
      <c r="AT54" s="281"/>
      <c r="AU54" s="281"/>
      <c r="AV54" s="281"/>
      <c r="AW54" s="281"/>
      <c r="AX54" s="281"/>
      <c r="AY54" s="281"/>
      <c r="AZ54" s="281"/>
      <c r="BA54" s="281"/>
      <c r="BB54" s="281"/>
      <c r="BC54" s="850"/>
      <c r="BD54" s="281"/>
      <c r="BE54" s="281"/>
      <c r="BF54" s="281"/>
      <c r="BG54" s="281"/>
      <c r="BH54" s="281"/>
      <c r="BI54" s="281"/>
      <c r="BJ54" s="281"/>
      <c r="BK54" s="281"/>
      <c r="BL54" s="281"/>
      <c r="BM54" s="281"/>
      <c r="BN54" s="281"/>
      <c r="BO54" s="281"/>
      <c r="BP54" s="281"/>
      <c r="BQ54" s="281"/>
      <c r="BR54" s="281"/>
      <c r="BS54" s="281"/>
      <c r="BT54" s="281"/>
      <c r="BU54" s="850"/>
      <c r="BV54" s="281"/>
      <c r="BW54" s="281">
        <v>12</v>
      </c>
      <c r="BX54" s="281"/>
      <c r="BY54" s="281"/>
      <c r="BZ54" s="856" t="str">
        <f>IF(DL54&lt;3,"",(SUM(B54:R54)-MIN(B54:R54)-MAX(B54:R54))/(DL54-2))</f>
        <v/>
      </c>
      <c r="CA54" s="856">
        <f>IF(DM54&lt;3,"",(SUM(T54:AJ54)-MIN(T54:AJ54)-MAX(T54:AJ54))/(DM54-2))</f>
        <v>12</v>
      </c>
      <c r="CB54" s="856" t="str">
        <f>IF(DN54&lt;3,"",(SUM(AL54:BB54)-MIN(AL54:BB54)-MAX(AL54:BB54))/(DN54-2))</f>
        <v/>
      </c>
      <c r="CC54" s="857" t="str">
        <f>IF(DO54&lt;3,"",(SUM(BD54:BT54)-MIN(BD54:BT54)-MAX(BD54:BT54))/(DO54-2))</f>
        <v/>
      </c>
      <c r="CD54" s="50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0" t="str">
        <f t="shared" si="53"/>
        <v/>
      </c>
      <c r="CF54" s="81" t="str">
        <f t="shared" si="53"/>
        <v/>
      </c>
      <c r="CG54" s="81" t="str">
        <f t="shared" si="53"/>
        <v/>
      </c>
      <c r="CH54" s="81" t="str">
        <f t="shared" si="53"/>
        <v/>
      </c>
      <c r="CI54" s="81" t="str">
        <f t="shared" si="53"/>
        <v/>
      </c>
      <c r="CJ54" s="81" t="str">
        <f t="shared" si="53"/>
        <v/>
      </c>
      <c r="CK54" s="144" t="str">
        <f t="shared" si="53"/>
        <v/>
      </c>
      <c r="CL54" s="144" t="str">
        <f t="shared" si="53"/>
        <v/>
      </c>
      <c r="CM54" s="144" t="str">
        <f t="shared" si="53"/>
        <v/>
      </c>
      <c r="CN54" s="81" t="str">
        <f t="shared" si="53"/>
        <v/>
      </c>
      <c r="CO54" s="81" t="str">
        <f t="shared" si="53"/>
        <v/>
      </c>
      <c r="CP54" s="81" t="str">
        <f t="shared" si="53"/>
        <v/>
      </c>
      <c r="CQ54" s="81" t="str">
        <f t="shared" si="53"/>
        <v/>
      </c>
      <c r="CR54" s="81" t="str">
        <f t="shared" si="53"/>
        <v/>
      </c>
      <c r="CS54" s="80" t="str">
        <f t="shared" si="53"/>
        <v/>
      </c>
      <c r="CT54" s="504" t="str">
        <f t="shared" si="53"/>
        <v/>
      </c>
      <c r="CU54" s="532" t="str">
        <f t="shared" si="54"/>
        <v/>
      </c>
      <c r="CV54" s="533" t="str">
        <f t="shared" si="54"/>
        <v/>
      </c>
      <c r="CW54" s="534" t="str">
        <f t="shared" si="54"/>
        <v/>
      </c>
      <c r="CX54" s="534" t="str">
        <f t="shared" si="54"/>
        <v/>
      </c>
      <c r="CY54" s="534" t="str">
        <f t="shared" si="54"/>
        <v/>
      </c>
      <c r="CZ54" s="534" t="str">
        <f t="shared" si="54"/>
        <v/>
      </c>
      <c r="DA54" s="534" t="str">
        <f t="shared" si="54"/>
        <v/>
      </c>
      <c r="DB54" s="535" t="str">
        <f t="shared" si="54"/>
        <v/>
      </c>
      <c r="DC54" s="535" t="str">
        <f t="shared" si="54"/>
        <v/>
      </c>
      <c r="DD54" s="535" t="str">
        <f t="shared" si="54"/>
        <v/>
      </c>
      <c r="DE54" s="534" t="str">
        <f t="shared" si="55"/>
        <v/>
      </c>
      <c r="DF54" s="534" t="str">
        <f t="shared" si="55"/>
        <v/>
      </c>
      <c r="DG54" s="534" t="str">
        <f t="shared" si="55"/>
        <v/>
      </c>
      <c r="DH54" s="534" t="str">
        <f t="shared" si="55"/>
        <v/>
      </c>
      <c r="DI54" s="534" t="str">
        <f t="shared" si="55"/>
        <v/>
      </c>
      <c r="DJ54" s="533" t="str">
        <f t="shared" si="55"/>
        <v/>
      </c>
      <c r="DK54" s="532" t="str">
        <f t="shared" si="55"/>
        <v/>
      </c>
      <c r="DL54" s="858">
        <f>COUNT(B54:R54)</f>
        <v>2</v>
      </c>
      <c r="DM54" s="813">
        <f>COUNT(T54:AJ54)</f>
        <v>4</v>
      </c>
      <c r="DN54" s="813">
        <f>COUNT(AL54:BB54)</f>
        <v>0</v>
      </c>
      <c r="DO54" s="814">
        <f>COUNT(BD54:BT54)</f>
        <v>0</v>
      </c>
      <c r="DP54" s="849"/>
      <c r="DQ54" s="859"/>
      <c r="DR54" s="859"/>
      <c r="DS54" s="859"/>
      <c r="DT54" s="859"/>
      <c r="DU54" s="859"/>
      <c r="DV54" s="859"/>
      <c r="DW54" s="860"/>
      <c r="DX54" s="859"/>
      <c r="DY54" s="813"/>
      <c r="DZ54" s="849"/>
      <c r="EA54" s="849"/>
    </row>
    <row r="55" spans="1:131" ht="12.75" customHeight="1">
      <c r="A55" s="855" t="s">
        <v>311</v>
      </c>
      <c r="B55" s="281"/>
      <c r="C55" s="281"/>
      <c r="D55" s="281"/>
      <c r="E55" s="281"/>
      <c r="F55" s="281">
        <v>65</v>
      </c>
      <c r="G55" s="281"/>
      <c r="H55" s="281"/>
      <c r="I55" s="281"/>
      <c r="J55" s="281"/>
      <c r="K55" s="281">
        <v>40</v>
      </c>
      <c r="L55" s="281"/>
      <c r="M55" s="281"/>
      <c r="N55" s="281"/>
      <c r="O55" s="281"/>
      <c r="P55" s="281"/>
      <c r="Q55" s="281"/>
      <c r="R55" s="281"/>
      <c r="S55" s="850"/>
      <c r="T55" s="281">
        <v>60</v>
      </c>
      <c r="U55" s="281"/>
      <c r="V55" s="281"/>
      <c r="W55" s="281">
        <v>58</v>
      </c>
      <c r="X55" s="281">
        <v>53</v>
      </c>
      <c r="Y55" s="281">
        <v>53.6</v>
      </c>
      <c r="Z55" s="281"/>
      <c r="AA55" s="281"/>
      <c r="AB55" s="281"/>
      <c r="AC55" s="281"/>
      <c r="AD55" s="281"/>
      <c r="AE55" s="281"/>
      <c r="AF55" s="281"/>
      <c r="AG55" s="281"/>
      <c r="AH55" s="281"/>
      <c r="AI55" s="281"/>
      <c r="AJ55" s="281"/>
      <c r="AK55" s="850"/>
      <c r="AL55" s="281"/>
      <c r="AM55" s="281"/>
      <c r="AN55" s="281"/>
      <c r="AO55" s="281"/>
      <c r="AP55" s="281"/>
      <c r="AQ55" s="281"/>
      <c r="AR55" s="281"/>
      <c r="AS55" s="281"/>
      <c r="AT55" s="281"/>
      <c r="AU55" s="281"/>
      <c r="AV55" s="281"/>
      <c r="AW55" s="281"/>
      <c r="AX55" s="281"/>
      <c r="AY55" s="281"/>
      <c r="AZ55" s="281"/>
      <c r="BA55" s="281"/>
      <c r="BB55" s="281"/>
      <c r="BC55" s="850"/>
      <c r="BD55" s="281"/>
      <c r="BE55" s="281"/>
      <c r="BF55" s="281"/>
      <c r="BG55" s="281"/>
      <c r="BH55" s="281"/>
      <c r="BI55" s="281"/>
      <c r="BJ55" s="281"/>
      <c r="BK55" s="281"/>
      <c r="BL55" s="281"/>
      <c r="BM55" s="281"/>
      <c r="BN55" s="281"/>
      <c r="BO55" s="281"/>
      <c r="BP55" s="281"/>
      <c r="BQ55" s="281"/>
      <c r="BR55" s="281"/>
      <c r="BS55" s="281"/>
      <c r="BT55" s="281"/>
      <c r="BU55" s="850"/>
      <c r="BV55" s="281"/>
      <c r="BW55" s="281">
        <v>60</v>
      </c>
      <c r="BX55" s="281"/>
      <c r="BY55" s="281"/>
      <c r="BZ55" s="856" t="str">
        <f>IF(DL55&lt;3,"",(SUM(B55:R55)-MIN(B55:R55)-MAX(B55:R55))/(DL55-2))</f>
        <v/>
      </c>
      <c r="CA55" s="856">
        <f>IF(DM55&lt;3,"",(SUM(T55:AJ55)-MIN(T55:AJ55)-MAX(T55:AJ55))/(DM55-2))</f>
        <v>55.8</v>
      </c>
      <c r="CB55" s="856" t="str">
        <f>IF(DN55&lt;3,"",(SUM(AL55:BB55)-MIN(AL55:BB55)-MAX(AL55:BB55))/(DN55-2))</f>
        <v/>
      </c>
      <c r="CC55" s="857" t="str">
        <f>IF(DO55&lt;3,"",(SUM(BD55:BT55)-MIN(BD55:BT55)-MAX(BD55:BT55))/(DO55-2))</f>
        <v/>
      </c>
      <c r="CD55" s="50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0" t="str">
        <f t="shared" si="53"/>
        <v/>
      </c>
      <c r="CF55" s="81" t="str">
        <f t="shared" si="53"/>
        <v/>
      </c>
      <c r="CG55" s="81" t="str">
        <f t="shared" si="53"/>
        <v/>
      </c>
      <c r="CH55" s="81" t="str">
        <f t="shared" si="53"/>
        <v/>
      </c>
      <c r="CI55" s="81" t="str">
        <f t="shared" si="53"/>
        <v/>
      </c>
      <c r="CJ55" s="81" t="str">
        <f t="shared" si="53"/>
        <v/>
      </c>
      <c r="CK55" s="144" t="str">
        <f t="shared" si="53"/>
        <v/>
      </c>
      <c r="CL55" s="144" t="str">
        <f t="shared" si="53"/>
        <v/>
      </c>
      <c r="CM55" s="144" t="str">
        <f t="shared" si="53"/>
        <v/>
      </c>
      <c r="CN55" s="81" t="str">
        <f t="shared" si="53"/>
        <v/>
      </c>
      <c r="CO55" s="81" t="str">
        <f t="shared" si="53"/>
        <v/>
      </c>
      <c r="CP55" s="81" t="str">
        <f t="shared" si="53"/>
        <v/>
      </c>
      <c r="CQ55" s="81" t="str">
        <f t="shared" si="53"/>
        <v/>
      </c>
      <c r="CR55" s="81" t="str">
        <f t="shared" si="53"/>
        <v/>
      </c>
      <c r="CS55" s="80" t="str">
        <f t="shared" si="53"/>
        <v/>
      </c>
      <c r="CT55" s="504" t="str">
        <f t="shared" si="53"/>
        <v/>
      </c>
      <c r="CU55" s="532" t="str">
        <f t="shared" si="54"/>
        <v/>
      </c>
      <c r="CV55" s="533" t="str">
        <f t="shared" si="54"/>
        <v/>
      </c>
      <c r="CW55" s="534" t="str">
        <f t="shared" si="54"/>
        <v/>
      </c>
      <c r="CX55" s="534" t="str">
        <f t="shared" si="54"/>
        <v/>
      </c>
      <c r="CY55" s="534" t="str">
        <f t="shared" si="54"/>
        <v/>
      </c>
      <c r="CZ55" s="534" t="str">
        <f t="shared" si="54"/>
        <v/>
      </c>
      <c r="DA55" s="534" t="str">
        <f t="shared" si="54"/>
        <v/>
      </c>
      <c r="DB55" s="535" t="str">
        <f t="shared" si="54"/>
        <v/>
      </c>
      <c r="DC55" s="535" t="str">
        <f t="shared" si="54"/>
        <v/>
      </c>
      <c r="DD55" s="535" t="str">
        <f t="shared" si="54"/>
        <v/>
      </c>
      <c r="DE55" s="534" t="str">
        <f t="shared" si="55"/>
        <v/>
      </c>
      <c r="DF55" s="534" t="str">
        <f t="shared" si="55"/>
        <v/>
      </c>
      <c r="DG55" s="534" t="str">
        <f t="shared" si="55"/>
        <v/>
      </c>
      <c r="DH55" s="534" t="str">
        <f t="shared" si="55"/>
        <v/>
      </c>
      <c r="DI55" s="534" t="str">
        <f t="shared" si="55"/>
        <v/>
      </c>
      <c r="DJ55" s="533" t="str">
        <f t="shared" si="55"/>
        <v/>
      </c>
      <c r="DK55" s="532" t="str">
        <f t="shared" si="55"/>
        <v/>
      </c>
      <c r="DL55" s="858">
        <f>COUNT(B55:R55)</f>
        <v>2</v>
      </c>
      <c r="DM55" s="813">
        <f>COUNT(T55:AJ55)</f>
        <v>4</v>
      </c>
      <c r="DN55" s="813">
        <f>COUNT(AL55:BB55)</f>
        <v>0</v>
      </c>
      <c r="DO55" s="814">
        <f>COUNT(BD55:BT55)</f>
        <v>0</v>
      </c>
      <c r="DP55" s="849"/>
      <c r="DQ55" s="859"/>
      <c r="DR55" s="859"/>
      <c r="DS55" s="859"/>
      <c r="DT55" s="859"/>
      <c r="DU55" s="859"/>
      <c r="DV55" s="859"/>
      <c r="DW55" s="860"/>
      <c r="DX55" s="859"/>
      <c r="DY55" s="813"/>
      <c r="DZ55" s="849"/>
      <c r="EA55" s="849"/>
    </row>
    <row r="56" spans="1:131" ht="12.75" customHeight="1">
      <c r="A56" s="861" t="s">
        <v>312</v>
      </c>
      <c r="B56" s="862" t="str">
        <f t="shared" ref="B56:R56" si="56">IF(B53="","",B52*B53*B54*B55)</f>
        <v/>
      </c>
      <c r="C56" s="862" t="str">
        <f t="shared" si="56"/>
        <v/>
      </c>
      <c r="D56" s="862" t="str">
        <f t="shared" si="56"/>
        <v/>
      </c>
      <c r="E56" s="862" t="str">
        <f t="shared" si="56"/>
        <v/>
      </c>
      <c r="F56" s="862">
        <f t="shared" si="56"/>
        <v>23400</v>
      </c>
      <c r="G56" s="862" t="str">
        <f t="shared" si="56"/>
        <v/>
      </c>
      <c r="H56" s="862" t="str">
        <f t="shared" si="56"/>
        <v/>
      </c>
      <c r="I56" s="862" t="str">
        <f t="shared" si="56"/>
        <v/>
      </c>
      <c r="J56" s="862" t="str">
        <f t="shared" si="56"/>
        <v/>
      </c>
      <c r="K56" s="862">
        <f t="shared" si="56"/>
        <v>1920</v>
      </c>
      <c r="L56" s="862" t="str">
        <f t="shared" si="56"/>
        <v/>
      </c>
      <c r="M56" s="862" t="str">
        <f t="shared" si="56"/>
        <v/>
      </c>
      <c r="N56" s="862" t="str">
        <f t="shared" si="56"/>
        <v/>
      </c>
      <c r="O56" s="862" t="str">
        <f t="shared" si="56"/>
        <v/>
      </c>
      <c r="P56" s="862" t="str">
        <f t="shared" si="56"/>
        <v/>
      </c>
      <c r="Q56" s="862" t="str">
        <f t="shared" si="56"/>
        <v/>
      </c>
      <c r="R56" s="862" t="str">
        <f t="shared" si="56"/>
        <v/>
      </c>
      <c r="S56" s="850"/>
      <c r="T56" s="862">
        <f t="shared" ref="T56:AJ56" si="57">IF(T53="","",T52*T53*T54*T55)</f>
        <v>4320</v>
      </c>
      <c r="U56" s="862" t="str">
        <f t="shared" si="57"/>
        <v/>
      </c>
      <c r="V56" s="862" t="str">
        <f t="shared" si="57"/>
        <v/>
      </c>
      <c r="W56" s="862">
        <f t="shared" si="57"/>
        <v>4176</v>
      </c>
      <c r="X56" s="862">
        <f t="shared" si="57"/>
        <v>3816</v>
      </c>
      <c r="Y56" s="862">
        <f t="shared" si="57"/>
        <v>2572.8000000000002</v>
      </c>
      <c r="Z56" s="862" t="str">
        <f t="shared" si="57"/>
        <v/>
      </c>
      <c r="AA56" s="862" t="str">
        <f t="shared" si="57"/>
        <v/>
      </c>
      <c r="AB56" s="862" t="str">
        <f t="shared" si="57"/>
        <v/>
      </c>
      <c r="AC56" s="862" t="str">
        <f t="shared" si="57"/>
        <v/>
      </c>
      <c r="AD56" s="862" t="str">
        <f t="shared" si="57"/>
        <v/>
      </c>
      <c r="AE56" s="862" t="str">
        <f t="shared" si="57"/>
        <v/>
      </c>
      <c r="AF56" s="862" t="str">
        <f t="shared" si="57"/>
        <v/>
      </c>
      <c r="AG56" s="862" t="str">
        <f t="shared" si="57"/>
        <v/>
      </c>
      <c r="AH56" s="862" t="str">
        <f t="shared" si="57"/>
        <v/>
      </c>
      <c r="AI56" s="862" t="str">
        <f t="shared" si="57"/>
        <v/>
      </c>
      <c r="AJ56" s="862" t="str">
        <f t="shared" si="57"/>
        <v/>
      </c>
      <c r="AK56" s="850"/>
      <c r="AL56" s="862" t="str">
        <f t="shared" ref="AL56:BB56" si="58">IF(AL53="","",AL52*AL53*AL54*AL55)</f>
        <v/>
      </c>
      <c r="AM56" s="862" t="str">
        <f t="shared" si="58"/>
        <v/>
      </c>
      <c r="AN56" s="862" t="str">
        <f t="shared" si="58"/>
        <v/>
      </c>
      <c r="AO56" s="862" t="str">
        <f t="shared" si="58"/>
        <v/>
      </c>
      <c r="AP56" s="862" t="str">
        <f t="shared" si="58"/>
        <v/>
      </c>
      <c r="AQ56" s="862" t="str">
        <f t="shared" si="58"/>
        <v/>
      </c>
      <c r="AR56" s="862" t="str">
        <f t="shared" si="58"/>
        <v/>
      </c>
      <c r="AS56" s="862" t="str">
        <f t="shared" si="58"/>
        <v/>
      </c>
      <c r="AT56" s="862" t="str">
        <f t="shared" si="58"/>
        <v/>
      </c>
      <c r="AU56" s="862" t="str">
        <f t="shared" si="58"/>
        <v/>
      </c>
      <c r="AV56" s="862" t="str">
        <f t="shared" si="58"/>
        <v/>
      </c>
      <c r="AW56" s="862" t="str">
        <f t="shared" si="58"/>
        <v/>
      </c>
      <c r="AX56" s="862" t="str">
        <f t="shared" si="58"/>
        <v/>
      </c>
      <c r="AY56" s="862" t="str">
        <f t="shared" si="58"/>
        <v/>
      </c>
      <c r="AZ56" s="862" t="str">
        <f t="shared" si="58"/>
        <v/>
      </c>
      <c r="BA56" s="862" t="str">
        <f t="shared" si="58"/>
        <v/>
      </c>
      <c r="BB56" s="862" t="str">
        <f t="shared" si="58"/>
        <v/>
      </c>
      <c r="BC56" s="850"/>
      <c r="BD56" s="862" t="str">
        <f t="shared" ref="BD56:BT56" si="59">IF(BD53="","",BD52*BD53*BD54*BD55)</f>
        <v/>
      </c>
      <c r="BE56" s="862" t="str">
        <f t="shared" si="59"/>
        <v/>
      </c>
      <c r="BF56" s="862" t="str">
        <f t="shared" si="59"/>
        <v/>
      </c>
      <c r="BG56" s="862" t="str">
        <f t="shared" si="59"/>
        <v/>
      </c>
      <c r="BH56" s="862" t="str">
        <f t="shared" si="59"/>
        <v/>
      </c>
      <c r="BI56" s="862" t="str">
        <f t="shared" si="59"/>
        <v/>
      </c>
      <c r="BJ56" s="862" t="str">
        <f t="shared" si="59"/>
        <v/>
      </c>
      <c r="BK56" s="862" t="str">
        <f t="shared" si="59"/>
        <v/>
      </c>
      <c r="BL56" s="862" t="str">
        <f t="shared" si="59"/>
        <v/>
      </c>
      <c r="BM56" s="862" t="str">
        <f t="shared" si="59"/>
        <v/>
      </c>
      <c r="BN56" s="862" t="str">
        <f t="shared" si="59"/>
        <v/>
      </c>
      <c r="BO56" s="862" t="str">
        <f t="shared" si="59"/>
        <v/>
      </c>
      <c r="BP56" s="862" t="str">
        <f t="shared" si="59"/>
        <v/>
      </c>
      <c r="BQ56" s="862" t="str">
        <f t="shared" si="59"/>
        <v/>
      </c>
      <c r="BR56" s="862" t="str">
        <f t="shared" si="59"/>
        <v/>
      </c>
      <c r="BS56" s="862" t="str">
        <f t="shared" si="59"/>
        <v/>
      </c>
      <c r="BT56" s="862" t="str">
        <f t="shared" si="59"/>
        <v/>
      </c>
      <c r="BU56" s="850"/>
      <c r="BV56" s="862" t="str">
        <f>IF(BV53="","",BV52*BV53*BV54*BV55)</f>
        <v/>
      </c>
      <c r="BW56" s="862">
        <f>IF(BW53="","",BW52*BW53*BW54*BW55)</f>
        <v>4320</v>
      </c>
      <c r="BX56" s="862" t="str">
        <f>IF(BX53="","",BX52*BX53*BX54*BX55)</f>
        <v/>
      </c>
      <c r="BY56" s="735" t="str">
        <f>IF(BY53="","",BY52*BY53*BY54*BY55)</f>
        <v/>
      </c>
      <c r="BZ56" s="856" t="str">
        <f>IF(DL56&lt;3,"",(SUM(B56:R56)-MIN(B56:R56)-MAX(B56:R56))/(DL56-2))</f>
        <v/>
      </c>
      <c r="CA56" s="856">
        <f>IF(DM56&lt;3,"",(SUM(T56:AJ56)-MIN(T56:AJ56)-MAX(T56:AJ56))/(DM56-2))</f>
        <v>3996</v>
      </c>
      <c r="CB56" s="856" t="str">
        <f>IF(DN56&lt;3,"",(SUM(AL56:BB56)-MIN(AL56:BB56)-MAX(AL56:BB56))/(DN56-2))</f>
        <v/>
      </c>
      <c r="CC56" s="857" t="str">
        <f>IF(DO56&lt;3,"",(SUM(BD56:BT56)-MIN(BD56:BT56)-MAX(BD56:BT56))/(DO56-2))</f>
        <v/>
      </c>
      <c r="CD56" s="50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0" t="str">
        <f t="shared" si="53"/>
        <v/>
      </c>
      <c r="CF56" s="81" t="str">
        <f t="shared" si="53"/>
        <v/>
      </c>
      <c r="CG56" s="81" t="str">
        <f t="shared" si="53"/>
        <v/>
      </c>
      <c r="CH56" s="81" t="str">
        <f t="shared" si="53"/>
        <v/>
      </c>
      <c r="CI56" s="81" t="str">
        <f t="shared" si="53"/>
        <v/>
      </c>
      <c r="CJ56" s="81" t="str">
        <f t="shared" si="53"/>
        <v/>
      </c>
      <c r="CK56" s="144" t="str">
        <f t="shared" si="53"/>
        <v/>
      </c>
      <c r="CL56" s="144" t="str">
        <f t="shared" si="53"/>
        <v/>
      </c>
      <c r="CM56" s="144" t="str">
        <f t="shared" si="53"/>
        <v/>
      </c>
      <c r="CN56" s="81" t="str">
        <f t="shared" si="53"/>
        <v/>
      </c>
      <c r="CO56" s="81" t="str">
        <f t="shared" si="53"/>
        <v/>
      </c>
      <c r="CP56" s="81" t="str">
        <f t="shared" si="53"/>
        <v/>
      </c>
      <c r="CQ56" s="81" t="str">
        <f t="shared" si="53"/>
        <v/>
      </c>
      <c r="CR56" s="81" t="str">
        <f t="shared" si="53"/>
        <v/>
      </c>
      <c r="CS56" s="80" t="str">
        <f t="shared" si="53"/>
        <v/>
      </c>
      <c r="CT56" s="504" t="str">
        <f t="shared" si="53"/>
        <v/>
      </c>
      <c r="CU56" s="532" t="str">
        <f t="shared" si="54"/>
        <v/>
      </c>
      <c r="CV56" s="533" t="str">
        <f t="shared" si="54"/>
        <v/>
      </c>
      <c r="CW56" s="534" t="str">
        <f t="shared" si="54"/>
        <v/>
      </c>
      <c r="CX56" s="534" t="str">
        <f t="shared" si="54"/>
        <v/>
      </c>
      <c r="CY56" s="534" t="str">
        <f t="shared" si="54"/>
        <v/>
      </c>
      <c r="CZ56" s="534" t="str">
        <f t="shared" si="54"/>
        <v/>
      </c>
      <c r="DA56" s="534" t="str">
        <f t="shared" si="54"/>
        <v/>
      </c>
      <c r="DB56" s="535" t="str">
        <f t="shared" si="54"/>
        <v/>
      </c>
      <c r="DC56" s="535" t="str">
        <f t="shared" si="54"/>
        <v/>
      </c>
      <c r="DD56" s="535" t="str">
        <f t="shared" si="54"/>
        <v/>
      </c>
      <c r="DE56" s="534" t="str">
        <f t="shared" si="55"/>
        <v/>
      </c>
      <c r="DF56" s="534" t="str">
        <f t="shared" si="55"/>
        <v/>
      </c>
      <c r="DG56" s="534" t="str">
        <f t="shared" si="55"/>
        <v/>
      </c>
      <c r="DH56" s="534" t="str">
        <f t="shared" si="55"/>
        <v/>
      </c>
      <c r="DI56" s="534" t="str">
        <f t="shared" si="55"/>
        <v/>
      </c>
      <c r="DJ56" s="533" t="str">
        <f t="shared" si="55"/>
        <v/>
      </c>
      <c r="DK56" s="532" t="str">
        <f t="shared" si="55"/>
        <v/>
      </c>
      <c r="DL56" s="858">
        <f>COUNT(B56:R56)</f>
        <v>2</v>
      </c>
      <c r="DM56" s="813">
        <f>COUNT(T56:AJ56)</f>
        <v>4</v>
      </c>
      <c r="DN56" s="813">
        <f>COUNT(AL56:BB56)</f>
        <v>0</v>
      </c>
      <c r="DO56" s="814">
        <f>COUNT(BD56:BT56)</f>
        <v>0</v>
      </c>
      <c r="DP56" s="849"/>
      <c r="DQ56" s="859"/>
      <c r="DR56" s="859"/>
      <c r="DS56" s="859"/>
      <c r="DT56" s="859"/>
      <c r="DU56" s="859"/>
      <c r="DV56" s="859"/>
      <c r="DW56" s="860"/>
      <c r="DX56" s="859"/>
      <c r="DY56" s="813"/>
      <c r="DZ56" s="849"/>
      <c r="EA56" s="849"/>
    </row>
    <row r="57" spans="1:131" ht="12.75" customHeight="1">
      <c r="A57" s="854" t="s">
        <v>911</v>
      </c>
      <c r="B57" s="647"/>
      <c r="C57" s="647"/>
      <c r="D57" s="647"/>
      <c r="E57" s="647"/>
      <c r="F57" s="647"/>
      <c r="G57" s="647"/>
      <c r="H57" s="647"/>
      <c r="I57" s="647"/>
      <c r="J57" s="647"/>
      <c r="K57" s="647"/>
      <c r="L57" s="647"/>
      <c r="M57" s="647"/>
      <c r="N57" s="647"/>
      <c r="O57" s="647"/>
      <c r="P57" s="647"/>
      <c r="Q57" s="647"/>
      <c r="R57" s="647"/>
      <c r="S57" s="850"/>
      <c r="T57" s="647"/>
      <c r="U57" s="647"/>
      <c r="V57" s="647"/>
      <c r="W57" s="647"/>
      <c r="X57" s="647"/>
      <c r="Y57" s="647"/>
      <c r="Z57" s="647"/>
      <c r="AA57" s="647"/>
      <c r="AB57" s="647"/>
      <c r="AC57" s="647"/>
      <c r="AD57" s="647"/>
      <c r="AE57" s="647"/>
      <c r="AF57" s="647"/>
      <c r="AG57" s="647"/>
      <c r="AH57" s="647"/>
      <c r="AI57" s="647"/>
      <c r="AJ57" s="647"/>
      <c r="AK57" s="850"/>
      <c r="AL57" s="647"/>
      <c r="AM57" s="647"/>
      <c r="AN57" s="647"/>
      <c r="AO57" s="647"/>
      <c r="AP57" s="647"/>
      <c r="AQ57" s="647"/>
      <c r="AR57" s="647"/>
      <c r="AS57" s="647"/>
      <c r="AT57" s="647"/>
      <c r="AU57" s="647"/>
      <c r="AV57" s="647"/>
      <c r="AW57" s="647"/>
      <c r="AX57" s="647"/>
      <c r="AY57" s="647"/>
      <c r="AZ57" s="647"/>
      <c r="BA57" s="647"/>
      <c r="BB57" s="647"/>
      <c r="BC57" s="850"/>
      <c r="BD57" s="647"/>
      <c r="BE57" s="647"/>
      <c r="BF57" s="647"/>
      <c r="BG57" s="647"/>
      <c r="BH57" s="647"/>
      <c r="BI57" s="647"/>
      <c r="BJ57" s="647"/>
      <c r="BK57" s="647"/>
      <c r="BL57" s="647"/>
      <c r="BM57" s="647"/>
      <c r="BN57" s="647"/>
      <c r="BO57" s="647"/>
      <c r="BP57" s="647"/>
      <c r="BQ57" s="647"/>
      <c r="BR57" s="647"/>
      <c r="BS57" s="647"/>
      <c r="BT57" s="647"/>
      <c r="BU57" s="850"/>
      <c r="BV57" s="647"/>
      <c r="BW57" s="647"/>
      <c r="BX57" s="647"/>
      <c r="BY57" s="647"/>
      <c r="BZ57" s="863"/>
      <c r="CA57" s="863"/>
      <c r="CB57" s="863"/>
      <c r="CC57" s="864"/>
      <c r="CD57" s="865"/>
      <c r="CE57" s="865"/>
      <c r="CF57" s="865"/>
      <c r="CG57" s="865"/>
      <c r="CH57" s="865"/>
      <c r="CI57" s="865"/>
      <c r="CJ57" s="865"/>
      <c r="CK57" s="865"/>
      <c r="CL57" s="865"/>
      <c r="CM57" s="865"/>
      <c r="CN57" s="865"/>
      <c r="CO57" s="865"/>
      <c r="CP57" s="865"/>
      <c r="CQ57" s="865"/>
      <c r="CR57" s="865"/>
      <c r="CS57" s="865"/>
      <c r="CT57" s="866"/>
      <c r="CU57" s="867"/>
      <c r="CV57" s="865"/>
      <c r="CW57" s="865"/>
      <c r="CX57" s="865"/>
      <c r="CY57" s="865"/>
      <c r="CZ57" s="865"/>
      <c r="DA57" s="865"/>
      <c r="DB57" s="865"/>
      <c r="DC57" s="865"/>
      <c r="DD57" s="865"/>
      <c r="DE57" s="865"/>
      <c r="DF57" s="865"/>
      <c r="DG57" s="865"/>
      <c r="DH57" s="865"/>
      <c r="DI57" s="865"/>
      <c r="DJ57" s="865"/>
      <c r="DK57" s="865"/>
      <c r="DL57" s="867"/>
      <c r="DM57" s="848"/>
      <c r="DN57" s="848"/>
      <c r="DO57" s="847"/>
      <c r="DP57" s="848"/>
      <c r="DQ57" s="848"/>
      <c r="DR57" s="848"/>
      <c r="DS57" s="848"/>
      <c r="DT57" s="848"/>
      <c r="DU57" s="848"/>
      <c r="DV57" s="848"/>
      <c r="DW57" s="847"/>
      <c r="DX57" s="848"/>
      <c r="DY57" s="813"/>
      <c r="DZ57" s="849"/>
      <c r="EA57" s="849"/>
    </row>
    <row r="58" spans="1:131" ht="12.75" customHeight="1">
      <c r="A58" s="855" t="s">
        <v>294</v>
      </c>
      <c r="B58" s="647"/>
      <c r="C58" s="647"/>
      <c r="D58" s="647"/>
      <c r="E58" s="647"/>
      <c r="F58" s="647"/>
      <c r="G58" s="647"/>
      <c r="H58" s="647"/>
      <c r="I58" s="647"/>
      <c r="J58" s="647"/>
      <c r="K58" s="647"/>
      <c r="L58" s="647"/>
      <c r="M58" s="647"/>
      <c r="N58" s="647"/>
      <c r="O58" s="647"/>
      <c r="P58" s="647"/>
      <c r="Q58" s="647"/>
      <c r="R58" s="647"/>
      <c r="S58" s="850"/>
      <c r="T58" s="647"/>
      <c r="U58" s="647"/>
      <c r="V58" s="647"/>
      <c r="W58" s="647"/>
      <c r="X58" s="647"/>
      <c r="Y58" s="647"/>
      <c r="Z58" s="647"/>
      <c r="AA58" s="647"/>
      <c r="AB58" s="647"/>
      <c r="AC58" s="647"/>
      <c r="AD58" s="647"/>
      <c r="AE58" s="647"/>
      <c r="AF58" s="647"/>
      <c r="AG58" s="647"/>
      <c r="AH58" s="647"/>
      <c r="AI58" s="647"/>
      <c r="AJ58" s="647"/>
      <c r="AK58" s="850"/>
      <c r="AL58" s="647"/>
      <c r="AM58" s="647"/>
      <c r="AN58" s="647"/>
      <c r="AO58" s="647"/>
      <c r="AP58" s="647"/>
      <c r="AQ58" s="647"/>
      <c r="AR58" s="647"/>
      <c r="AS58" s="647"/>
      <c r="AT58" s="647"/>
      <c r="AU58" s="647"/>
      <c r="AV58" s="647"/>
      <c r="AW58" s="647"/>
      <c r="AX58" s="647"/>
      <c r="AY58" s="647"/>
      <c r="AZ58" s="647"/>
      <c r="BA58" s="647"/>
      <c r="BB58" s="647"/>
      <c r="BC58" s="850"/>
      <c r="BD58" s="647"/>
      <c r="BE58" s="647"/>
      <c r="BF58" s="647"/>
      <c r="BG58" s="647"/>
      <c r="BH58" s="647"/>
      <c r="BI58" s="647"/>
      <c r="BJ58" s="647"/>
      <c r="BK58" s="647"/>
      <c r="BL58" s="647"/>
      <c r="BM58" s="647"/>
      <c r="BN58" s="647"/>
      <c r="BO58" s="647"/>
      <c r="BP58" s="647"/>
      <c r="BQ58" s="647"/>
      <c r="BR58" s="647"/>
      <c r="BS58" s="647"/>
      <c r="BT58" s="647"/>
      <c r="BU58" s="850"/>
      <c r="BV58" s="647"/>
      <c r="BW58" s="647"/>
      <c r="BX58" s="647"/>
      <c r="BY58" s="647"/>
      <c r="BZ58" s="856" t="str">
        <f t="shared" ref="BZ58:BZ63" si="60">IF(DL58&lt;3,"",(SUM(B58:R58)-MIN(B58:R58)-MAX(B58:R58))/(DL58-2))</f>
        <v/>
      </c>
      <c r="CA58" s="856" t="str">
        <f t="shared" ref="CA58:CA63" si="61">IF(DM58&lt;3,"",(SUM(T58:AJ58)-MIN(T58:AJ58)-MAX(T58:AJ58))/(DM58-2))</f>
        <v/>
      </c>
      <c r="CB58" s="856" t="str">
        <f t="shared" ref="CB58:CB63" si="62">IF(DN58&lt;3,"",(SUM(AL58:BB58)-MIN(AL58:BB58)-MAX(AL58:BB58))/(DN58-2))</f>
        <v/>
      </c>
      <c r="CC58" s="857" t="str">
        <f t="shared" ref="CC58:CC63" si="63">IF(DO58&lt;3,"",(SUM(BD58:BT58)-MIN(BD58:BT58)-MAX(BD58:BT58))/(DO58-2))</f>
        <v/>
      </c>
      <c r="CD58" s="50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0" t="str">
        <f t="shared" si="64"/>
        <v/>
      </c>
      <c r="CF58" s="81" t="str">
        <f t="shared" si="64"/>
        <v/>
      </c>
      <c r="CG58" s="81" t="str">
        <f t="shared" si="64"/>
        <v/>
      </c>
      <c r="CH58" s="81" t="str">
        <f t="shared" si="64"/>
        <v/>
      </c>
      <c r="CI58" s="81" t="str">
        <f t="shared" si="64"/>
        <v/>
      </c>
      <c r="CJ58" s="81" t="str">
        <f t="shared" si="64"/>
        <v/>
      </c>
      <c r="CK58" s="144" t="str">
        <f t="shared" si="64"/>
        <v/>
      </c>
      <c r="CL58" s="144" t="str">
        <f t="shared" si="64"/>
        <v/>
      </c>
      <c r="CM58" s="144" t="str">
        <f t="shared" si="64"/>
        <v/>
      </c>
      <c r="CN58" s="81" t="str">
        <f t="shared" si="64"/>
        <v/>
      </c>
      <c r="CO58" s="81" t="str">
        <f t="shared" si="64"/>
        <v/>
      </c>
      <c r="CP58" s="81" t="str">
        <f t="shared" si="64"/>
        <v/>
      </c>
      <c r="CQ58" s="81" t="str">
        <f t="shared" si="64"/>
        <v/>
      </c>
      <c r="CR58" s="81" t="str">
        <f t="shared" si="64"/>
        <v/>
      </c>
      <c r="CS58" s="80" t="str">
        <f t="shared" si="64"/>
        <v/>
      </c>
      <c r="CT58" s="50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58">
        <f t="shared" ref="DL58:DL63" si="83">COUNT(B58:R58)</f>
        <v>0</v>
      </c>
      <c r="DM58" s="813">
        <f t="shared" ref="DM58:DM63" si="84">COUNT(T58:AJ58)</f>
        <v>0</v>
      </c>
      <c r="DN58" s="813">
        <f t="shared" ref="DN58:DN63" si="85">COUNT(AL58:BB58)</f>
        <v>0</v>
      </c>
      <c r="DO58" s="814">
        <f t="shared" ref="DO58:DO63" si="86">COUNT(BD58:BT58)</f>
        <v>0</v>
      </c>
      <c r="DP58" s="849"/>
      <c r="DQ58" s="859"/>
      <c r="DR58" s="859"/>
      <c r="DS58" s="859"/>
      <c r="DT58" s="859"/>
      <c r="DU58" s="859"/>
      <c r="DV58" s="859"/>
      <c r="DW58" s="860"/>
      <c r="DX58" s="859"/>
      <c r="DY58" s="813"/>
      <c r="DZ58" s="849"/>
      <c r="EA58" s="849"/>
    </row>
    <row r="59" spans="1:131" ht="12.75" customHeight="1">
      <c r="A59" s="855" t="s">
        <v>295</v>
      </c>
      <c r="B59" s="281"/>
      <c r="C59" s="281"/>
      <c r="D59" s="281"/>
      <c r="E59" s="281"/>
      <c r="F59" s="281"/>
      <c r="G59" s="281"/>
      <c r="H59" s="281"/>
      <c r="I59" s="281"/>
      <c r="J59" s="281"/>
      <c r="K59" s="281"/>
      <c r="L59" s="281"/>
      <c r="M59" s="281"/>
      <c r="N59" s="281"/>
      <c r="O59" s="281"/>
      <c r="P59" s="281"/>
      <c r="Q59" s="281"/>
      <c r="R59" s="281"/>
      <c r="S59" s="850"/>
      <c r="T59" s="281"/>
      <c r="U59" s="281"/>
      <c r="V59" s="281"/>
      <c r="W59" s="281"/>
      <c r="X59" s="281"/>
      <c r="Y59" s="281"/>
      <c r="Z59" s="281"/>
      <c r="AA59" s="281"/>
      <c r="AB59" s="281"/>
      <c r="AC59" s="281"/>
      <c r="AD59" s="281"/>
      <c r="AE59" s="281"/>
      <c r="AF59" s="281"/>
      <c r="AG59" s="281"/>
      <c r="AH59" s="281"/>
      <c r="AI59" s="281"/>
      <c r="AJ59" s="281"/>
      <c r="AK59" s="850"/>
      <c r="AL59" s="281"/>
      <c r="AM59" s="281"/>
      <c r="AN59" s="281"/>
      <c r="AO59" s="281"/>
      <c r="AP59" s="281"/>
      <c r="AQ59" s="281"/>
      <c r="AR59" s="281"/>
      <c r="AS59" s="281"/>
      <c r="AT59" s="281"/>
      <c r="AU59" s="281"/>
      <c r="AV59" s="281"/>
      <c r="AW59" s="281"/>
      <c r="AX59" s="281"/>
      <c r="AY59" s="281"/>
      <c r="AZ59" s="281"/>
      <c r="BA59" s="281"/>
      <c r="BB59" s="281"/>
      <c r="BC59" s="850"/>
      <c r="BD59" s="281"/>
      <c r="BE59" s="281"/>
      <c r="BF59" s="281"/>
      <c r="BG59" s="281"/>
      <c r="BH59" s="281"/>
      <c r="BI59" s="281"/>
      <c r="BJ59" s="281"/>
      <c r="BK59" s="281"/>
      <c r="BL59" s="281"/>
      <c r="BM59" s="281"/>
      <c r="BN59" s="281"/>
      <c r="BO59" s="281"/>
      <c r="BP59" s="281"/>
      <c r="BQ59" s="281"/>
      <c r="BR59" s="281"/>
      <c r="BS59" s="281"/>
      <c r="BT59" s="281"/>
      <c r="BU59" s="850"/>
      <c r="BV59" s="281"/>
      <c r="BW59" s="281"/>
      <c r="BX59" s="281"/>
      <c r="BY59" s="281"/>
      <c r="BZ59" s="856" t="str">
        <f t="shared" si="60"/>
        <v/>
      </c>
      <c r="CA59" s="856" t="str">
        <f t="shared" si="61"/>
        <v/>
      </c>
      <c r="CB59" s="856" t="str">
        <f t="shared" si="62"/>
        <v/>
      </c>
      <c r="CC59" s="857" t="str">
        <f t="shared" si="63"/>
        <v/>
      </c>
      <c r="CD59" s="50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0" t="str">
        <f t="shared" si="65"/>
        <v/>
      </c>
      <c r="CF59" s="81" t="str">
        <f t="shared" si="65"/>
        <v/>
      </c>
      <c r="CG59" s="81" t="str">
        <f t="shared" si="65"/>
        <v/>
      </c>
      <c r="CH59" s="81" t="str">
        <f t="shared" si="65"/>
        <v/>
      </c>
      <c r="CI59" s="81" t="str">
        <f t="shared" si="65"/>
        <v/>
      </c>
      <c r="CJ59" s="81" t="str">
        <f t="shared" si="65"/>
        <v/>
      </c>
      <c r="CK59" s="144" t="str">
        <f t="shared" si="65"/>
        <v/>
      </c>
      <c r="CL59" s="144" t="str">
        <f t="shared" si="65"/>
        <v/>
      </c>
      <c r="CM59" s="144" t="str">
        <f t="shared" si="65"/>
        <v/>
      </c>
      <c r="CN59" s="81" t="str">
        <f t="shared" si="65"/>
        <v/>
      </c>
      <c r="CO59" s="81" t="str">
        <f t="shared" si="65"/>
        <v/>
      </c>
      <c r="CP59" s="81" t="str">
        <f t="shared" si="65"/>
        <v/>
      </c>
      <c r="CQ59" s="81" t="str">
        <f t="shared" si="65"/>
        <v/>
      </c>
      <c r="CR59" s="81" t="str">
        <f t="shared" si="65"/>
        <v/>
      </c>
      <c r="CS59" s="80" t="str">
        <f t="shared" si="65"/>
        <v/>
      </c>
      <c r="CT59" s="504" t="str">
        <f t="shared" si="65"/>
        <v/>
      </c>
      <c r="CU59" s="532" t="str">
        <f t="shared" si="66"/>
        <v/>
      </c>
      <c r="CV59" s="533" t="str">
        <f t="shared" si="67"/>
        <v/>
      </c>
      <c r="CW59" s="534" t="str">
        <f t="shared" si="68"/>
        <v/>
      </c>
      <c r="CX59" s="534" t="str">
        <f t="shared" si="69"/>
        <v/>
      </c>
      <c r="CY59" s="534" t="str">
        <f t="shared" si="70"/>
        <v/>
      </c>
      <c r="CZ59" s="534" t="str">
        <f t="shared" si="71"/>
        <v/>
      </c>
      <c r="DA59" s="534" t="str">
        <f t="shared" si="72"/>
        <v/>
      </c>
      <c r="DB59" s="535" t="str">
        <f t="shared" si="73"/>
        <v/>
      </c>
      <c r="DC59" s="535" t="str">
        <f t="shared" si="74"/>
        <v/>
      </c>
      <c r="DD59" s="535" t="str">
        <f t="shared" si="75"/>
        <v/>
      </c>
      <c r="DE59" s="534" t="str">
        <f t="shared" si="76"/>
        <v/>
      </c>
      <c r="DF59" s="534" t="str">
        <f t="shared" si="77"/>
        <v/>
      </c>
      <c r="DG59" s="534" t="str">
        <f t="shared" si="78"/>
        <v/>
      </c>
      <c r="DH59" s="534" t="str">
        <f t="shared" si="79"/>
        <v/>
      </c>
      <c r="DI59" s="534" t="str">
        <f t="shared" si="80"/>
        <v/>
      </c>
      <c r="DJ59" s="533" t="str">
        <f t="shared" si="81"/>
        <v/>
      </c>
      <c r="DK59" s="532" t="str">
        <f t="shared" si="82"/>
        <v/>
      </c>
      <c r="DL59" s="858">
        <f t="shared" si="83"/>
        <v>0</v>
      </c>
      <c r="DM59" s="813">
        <f t="shared" si="84"/>
        <v>0</v>
      </c>
      <c r="DN59" s="813">
        <f t="shared" si="85"/>
        <v>0</v>
      </c>
      <c r="DO59" s="814">
        <f t="shared" si="86"/>
        <v>0</v>
      </c>
      <c r="DP59" s="849"/>
      <c r="DQ59" s="859"/>
      <c r="DR59" s="859"/>
      <c r="DS59" s="859"/>
      <c r="DT59" s="859"/>
      <c r="DU59" s="859"/>
      <c r="DV59" s="859"/>
      <c r="DW59" s="860"/>
      <c r="DX59" s="859"/>
      <c r="DY59" s="813"/>
      <c r="DZ59" s="849"/>
      <c r="EA59" s="849"/>
    </row>
    <row r="60" spans="1:131" ht="12.75" customHeight="1">
      <c r="A60" s="855" t="s">
        <v>280</v>
      </c>
      <c r="B60" s="281"/>
      <c r="C60" s="281"/>
      <c r="D60" s="281"/>
      <c r="E60" s="281"/>
      <c r="F60" s="281"/>
      <c r="G60" s="281"/>
      <c r="H60" s="281"/>
      <c r="I60" s="281"/>
      <c r="J60" s="281"/>
      <c r="K60" s="281"/>
      <c r="L60" s="281"/>
      <c r="M60" s="281"/>
      <c r="N60" s="281"/>
      <c r="O60" s="281"/>
      <c r="P60" s="281"/>
      <c r="Q60" s="281"/>
      <c r="R60" s="281"/>
      <c r="S60" s="850"/>
      <c r="T60" s="281"/>
      <c r="U60" s="281"/>
      <c r="V60" s="281"/>
      <c r="W60" s="281"/>
      <c r="X60" s="281"/>
      <c r="Y60" s="281"/>
      <c r="Z60" s="281"/>
      <c r="AA60" s="281"/>
      <c r="AB60" s="281"/>
      <c r="AC60" s="281"/>
      <c r="AD60" s="281"/>
      <c r="AE60" s="281"/>
      <c r="AF60" s="281"/>
      <c r="AG60" s="281"/>
      <c r="AH60" s="281"/>
      <c r="AI60" s="281"/>
      <c r="AJ60" s="281"/>
      <c r="AK60" s="850"/>
      <c r="AL60" s="281"/>
      <c r="AM60" s="281"/>
      <c r="AN60" s="281"/>
      <c r="AO60" s="281"/>
      <c r="AP60" s="281"/>
      <c r="AQ60" s="281"/>
      <c r="AR60" s="281"/>
      <c r="AS60" s="281"/>
      <c r="AT60" s="281"/>
      <c r="AU60" s="281"/>
      <c r="AV60" s="281"/>
      <c r="AW60" s="281"/>
      <c r="AX60" s="281"/>
      <c r="AY60" s="281"/>
      <c r="AZ60" s="281"/>
      <c r="BA60" s="281"/>
      <c r="BB60" s="281"/>
      <c r="BC60" s="850"/>
      <c r="BD60" s="281"/>
      <c r="BE60" s="281"/>
      <c r="BF60" s="281"/>
      <c r="BG60" s="281"/>
      <c r="BH60" s="281"/>
      <c r="BI60" s="281"/>
      <c r="BJ60" s="281"/>
      <c r="BK60" s="281"/>
      <c r="BL60" s="281"/>
      <c r="BM60" s="281"/>
      <c r="BN60" s="281"/>
      <c r="BO60" s="281"/>
      <c r="BP60" s="281"/>
      <c r="BQ60" s="281"/>
      <c r="BR60" s="281"/>
      <c r="BS60" s="281"/>
      <c r="BT60" s="281"/>
      <c r="BU60" s="850"/>
      <c r="BV60" s="281"/>
      <c r="BW60" s="281"/>
      <c r="BX60" s="281"/>
      <c r="BY60" s="281"/>
      <c r="BZ60" s="856" t="str">
        <f t="shared" si="60"/>
        <v/>
      </c>
      <c r="CA60" s="856" t="str">
        <f t="shared" si="61"/>
        <v/>
      </c>
      <c r="CB60" s="856" t="str">
        <f t="shared" si="62"/>
        <v/>
      </c>
      <c r="CC60" s="857" t="str">
        <f t="shared" si="63"/>
        <v/>
      </c>
      <c r="CD60" s="50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0" t="str">
        <f t="shared" si="65"/>
        <v/>
      </c>
      <c r="CF60" s="81" t="str">
        <f t="shared" si="65"/>
        <v/>
      </c>
      <c r="CG60" s="81" t="str">
        <f t="shared" si="65"/>
        <v/>
      </c>
      <c r="CH60" s="81" t="str">
        <f t="shared" si="65"/>
        <v/>
      </c>
      <c r="CI60" s="81" t="str">
        <f t="shared" si="65"/>
        <v/>
      </c>
      <c r="CJ60" s="81" t="str">
        <f t="shared" si="65"/>
        <v/>
      </c>
      <c r="CK60" s="144" t="str">
        <f t="shared" si="65"/>
        <v/>
      </c>
      <c r="CL60" s="144" t="str">
        <f t="shared" si="65"/>
        <v/>
      </c>
      <c r="CM60" s="144" t="str">
        <f t="shared" si="65"/>
        <v/>
      </c>
      <c r="CN60" s="81" t="str">
        <f t="shared" si="65"/>
        <v/>
      </c>
      <c r="CO60" s="81" t="str">
        <f t="shared" si="65"/>
        <v/>
      </c>
      <c r="CP60" s="81" t="str">
        <f t="shared" si="65"/>
        <v/>
      </c>
      <c r="CQ60" s="81" t="str">
        <f t="shared" si="65"/>
        <v/>
      </c>
      <c r="CR60" s="81" t="str">
        <f t="shared" si="65"/>
        <v/>
      </c>
      <c r="CS60" s="80" t="str">
        <f t="shared" si="65"/>
        <v/>
      </c>
      <c r="CT60" s="504" t="str">
        <f t="shared" si="65"/>
        <v/>
      </c>
      <c r="CU60" s="532" t="str">
        <f t="shared" si="66"/>
        <v/>
      </c>
      <c r="CV60" s="533" t="str">
        <f t="shared" si="67"/>
        <v/>
      </c>
      <c r="CW60" s="534" t="str">
        <f t="shared" si="68"/>
        <v/>
      </c>
      <c r="CX60" s="534" t="str">
        <f t="shared" si="69"/>
        <v/>
      </c>
      <c r="CY60" s="534" t="str">
        <f t="shared" si="70"/>
        <v/>
      </c>
      <c r="CZ60" s="534" t="str">
        <f t="shared" si="71"/>
        <v/>
      </c>
      <c r="DA60" s="534" t="str">
        <f t="shared" si="72"/>
        <v/>
      </c>
      <c r="DB60" s="535" t="str">
        <f t="shared" si="73"/>
        <v/>
      </c>
      <c r="DC60" s="535" t="str">
        <f t="shared" si="74"/>
        <v/>
      </c>
      <c r="DD60" s="535" t="str">
        <f t="shared" si="75"/>
        <v/>
      </c>
      <c r="DE60" s="534" t="str">
        <f t="shared" si="76"/>
        <v/>
      </c>
      <c r="DF60" s="534" t="str">
        <f t="shared" si="77"/>
        <v/>
      </c>
      <c r="DG60" s="534" t="str">
        <f t="shared" si="78"/>
        <v/>
      </c>
      <c r="DH60" s="534" t="str">
        <f t="shared" si="79"/>
        <v/>
      </c>
      <c r="DI60" s="534" t="str">
        <f t="shared" si="80"/>
        <v/>
      </c>
      <c r="DJ60" s="533" t="str">
        <f t="shared" si="81"/>
        <v/>
      </c>
      <c r="DK60" s="532" t="str">
        <f t="shared" si="82"/>
        <v/>
      </c>
      <c r="DL60" s="858">
        <f t="shared" si="83"/>
        <v>0</v>
      </c>
      <c r="DM60" s="813">
        <f t="shared" si="84"/>
        <v>0</v>
      </c>
      <c r="DN60" s="813">
        <f t="shared" si="85"/>
        <v>0</v>
      </c>
      <c r="DO60" s="814">
        <f t="shared" si="86"/>
        <v>0</v>
      </c>
      <c r="DP60" s="849"/>
      <c r="DQ60" s="859"/>
      <c r="DR60" s="859"/>
      <c r="DS60" s="859"/>
      <c r="DT60" s="859"/>
      <c r="DU60" s="859"/>
      <c r="DV60" s="859"/>
      <c r="DW60" s="860"/>
      <c r="DX60" s="859"/>
      <c r="DY60" s="813"/>
      <c r="DZ60" s="849"/>
      <c r="EA60" s="849"/>
    </row>
    <row r="61" spans="1:131" ht="12.75" customHeight="1">
      <c r="A61" s="855" t="s">
        <v>311</v>
      </c>
      <c r="B61" s="281"/>
      <c r="C61" s="281"/>
      <c r="D61" s="281"/>
      <c r="E61" s="281"/>
      <c r="F61" s="281"/>
      <c r="G61" s="281"/>
      <c r="H61" s="281"/>
      <c r="I61" s="281"/>
      <c r="J61" s="281"/>
      <c r="K61" s="281"/>
      <c r="L61" s="281"/>
      <c r="M61" s="281"/>
      <c r="N61" s="281"/>
      <c r="O61" s="281"/>
      <c r="P61" s="281"/>
      <c r="Q61" s="281"/>
      <c r="R61" s="281"/>
      <c r="S61" s="850"/>
      <c r="T61" s="281"/>
      <c r="U61" s="281"/>
      <c r="V61" s="281"/>
      <c r="W61" s="281"/>
      <c r="X61" s="281"/>
      <c r="Y61" s="281"/>
      <c r="Z61" s="281"/>
      <c r="AA61" s="281"/>
      <c r="AB61" s="281"/>
      <c r="AC61" s="281"/>
      <c r="AD61" s="281"/>
      <c r="AE61" s="281"/>
      <c r="AF61" s="281"/>
      <c r="AG61" s="281"/>
      <c r="AH61" s="281"/>
      <c r="AI61" s="281"/>
      <c r="AJ61" s="281"/>
      <c r="AK61" s="850"/>
      <c r="AL61" s="281"/>
      <c r="AM61" s="281"/>
      <c r="AN61" s="281"/>
      <c r="AO61" s="281"/>
      <c r="AP61" s="281"/>
      <c r="AQ61" s="281"/>
      <c r="AR61" s="281"/>
      <c r="AS61" s="281"/>
      <c r="AT61" s="281"/>
      <c r="AU61" s="281"/>
      <c r="AV61" s="281"/>
      <c r="AW61" s="281"/>
      <c r="AX61" s="281"/>
      <c r="AY61" s="281"/>
      <c r="AZ61" s="281"/>
      <c r="BA61" s="281"/>
      <c r="BB61" s="281"/>
      <c r="BC61" s="850"/>
      <c r="BD61" s="281"/>
      <c r="BE61" s="281"/>
      <c r="BF61" s="281"/>
      <c r="BG61" s="281"/>
      <c r="BH61" s="281"/>
      <c r="BI61" s="281"/>
      <c r="BJ61" s="281"/>
      <c r="BK61" s="281"/>
      <c r="BL61" s="281"/>
      <c r="BM61" s="281"/>
      <c r="BN61" s="281"/>
      <c r="BO61" s="281"/>
      <c r="BP61" s="281"/>
      <c r="BQ61" s="281"/>
      <c r="BR61" s="281"/>
      <c r="BS61" s="281"/>
      <c r="BT61" s="281"/>
      <c r="BU61" s="850"/>
      <c r="BV61" s="281"/>
      <c r="BW61" s="281"/>
      <c r="BX61" s="281"/>
      <c r="BY61" s="281"/>
      <c r="BZ61" s="856" t="str">
        <f t="shared" si="60"/>
        <v/>
      </c>
      <c r="CA61" s="856" t="str">
        <f t="shared" si="61"/>
        <v/>
      </c>
      <c r="CB61" s="856" t="str">
        <f t="shared" si="62"/>
        <v/>
      </c>
      <c r="CC61" s="857" t="str">
        <f t="shared" si="63"/>
        <v/>
      </c>
      <c r="CD61" s="50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0" t="str">
        <f t="shared" si="65"/>
        <v/>
      </c>
      <c r="CF61" s="81" t="str">
        <f t="shared" si="65"/>
        <v/>
      </c>
      <c r="CG61" s="81" t="str">
        <f t="shared" si="65"/>
        <v/>
      </c>
      <c r="CH61" s="81" t="str">
        <f t="shared" si="65"/>
        <v/>
      </c>
      <c r="CI61" s="81" t="str">
        <f t="shared" si="65"/>
        <v/>
      </c>
      <c r="CJ61" s="81" t="str">
        <f t="shared" si="65"/>
        <v/>
      </c>
      <c r="CK61" s="144" t="str">
        <f t="shared" si="65"/>
        <v/>
      </c>
      <c r="CL61" s="144" t="str">
        <f t="shared" si="65"/>
        <v/>
      </c>
      <c r="CM61" s="144" t="str">
        <f t="shared" si="65"/>
        <v/>
      </c>
      <c r="CN61" s="81" t="str">
        <f t="shared" si="65"/>
        <v/>
      </c>
      <c r="CO61" s="81" t="str">
        <f t="shared" si="65"/>
        <v/>
      </c>
      <c r="CP61" s="81" t="str">
        <f t="shared" si="65"/>
        <v/>
      </c>
      <c r="CQ61" s="81" t="str">
        <f t="shared" si="65"/>
        <v/>
      </c>
      <c r="CR61" s="81" t="str">
        <f t="shared" si="65"/>
        <v/>
      </c>
      <c r="CS61" s="80" t="str">
        <f t="shared" si="65"/>
        <v/>
      </c>
      <c r="CT61" s="504" t="str">
        <f t="shared" si="65"/>
        <v/>
      </c>
      <c r="CU61" s="532" t="str">
        <f t="shared" si="66"/>
        <v/>
      </c>
      <c r="CV61" s="533" t="str">
        <f t="shared" si="67"/>
        <v/>
      </c>
      <c r="CW61" s="534" t="str">
        <f t="shared" si="68"/>
        <v/>
      </c>
      <c r="CX61" s="534" t="str">
        <f t="shared" si="69"/>
        <v/>
      </c>
      <c r="CY61" s="534" t="str">
        <f t="shared" si="70"/>
        <v/>
      </c>
      <c r="CZ61" s="534" t="str">
        <f t="shared" si="71"/>
        <v/>
      </c>
      <c r="DA61" s="534" t="str">
        <f t="shared" si="72"/>
        <v/>
      </c>
      <c r="DB61" s="535" t="str">
        <f t="shared" si="73"/>
        <v/>
      </c>
      <c r="DC61" s="535" t="str">
        <f t="shared" si="74"/>
        <v/>
      </c>
      <c r="DD61" s="535" t="str">
        <f t="shared" si="75"/>
        <v/>
      </c>
      <c r="DE61" s="534" t="str">
        <f t="shared" si="76"/>
        <v/>
      </c>
      <c r="DF61" s="534" t="str">
        <f t="shared" si="77"/>
        <v/>
      </c>
      <c r="DG61" s="534" t="str">
        <f t="shared" si="78"/>
        <v/>
      </c>
      <c r="DH61" s="534" t="str">
        <f t="shared" si="79"/>
        <v/>
      </c>
      <c r="DI61" s="534" t="str">
        <f t="shared" si="80"/>
        <v/>
      </c>
      <c r="DJ61" s="533" t="str">
        <f t="shared" si="81"/>
        <v/>
      </c>
      <c r="DK61" s="532" t="str">
        <f t="shared" si="82"/>
        <v/>
      </c>
      <c r="DL61" s="858">
        <f t="shared" si="83"/>
        <v>0</v>
      </c>
      <c r="DM61" s="813">
        <f t="shared" si="84"/>
        <v>0</v>
      </c>
      <c r="DN61" s="813">
        <f t="shared" si="85"/>
        <v>0</v>
      </c>
      <c r="DO61" s="814">
        <f t="shared" si="86"/>
        <v>0</v>
      </c>
      <c r="DP61" s="849"/>
      <c r="DQ61" s="859"/>
      <c r="DR61" s="859"/>
      <c r="DS61" s="859"/>
      <c r="DT61" s="859"/>
      <c r="DU61" s="859"/>
      <c r="DV61" s="859"/>
      <c r="DW61" s="860"/>
      <c r="DX61" s="859"/>
      <c r="DY61" s="813"/>
      <c r="DZ61" s="849"/>
      <c r="EA61" s="849"/>
    </row>
    <row r="62" spans="1:131" ht="14" customHeight="1">
      <c r="A62" s="861" t="s">
        <v>312</v>
      </c>
      <c r="B62" s="862" t="str">
        <f t="shared" ref="B62:R62" si="87">IF(B59="","",B58*B59*B60*B61)</f>
        <v/>
      </c>
      <c r="C62" s="862" t="str">
        <f t="shared" si="87"/>
        <v/>
      </c>
      <c r="D62" s="862" t="str">
        <f t="shared" si="87"/>
        <v/>
      </c>
      <c r="E62" s="862" t="str">
        <f t="shared" si="87"/>
        <v/>
      </c>
      <c r="F62" s="862" t="str">
        <f t="shared" si="87"/>
        <v/>
      </c>
      <c r="G62" s="862" t="str">
        <f t="shared" si="87"/>
        <v/>
      </c>
      <c r="H62" s="862" t="str">
        <f t="shared" si="87"/>
        <v/>
      </c>
      <c r="I62" s="862" t="str">
        <f t="shared" si="87"/>
        <v/>
      </c>
      <c r="J62" s="862" t="str">
        <f t="shared" si="87"/>
        <v/>
      </c>
      <c r="K62" s="862" t="str">
        <f t="shared" si="87"/>
        <v/>
      </c>
      <c r="L62" s="862" t="str">
        <f t="shared" si="87"/>
        <v/>
      </c>
      <c r="M62" s="862" t="str">
        <f t="shared" si="87"/>
        <v/>
      </c>
      <c r="N62" s="862" t="str">
        <f t="shared" si="87"/>
        <v/>
      </c>
      <c r="O62" s="862" t="str">
        <f t="shared" si="87"/>
        <v/>
      </c>
      <c r="P62" s="862" t="str">
        <f t="shared" si="87"/>
        <v/>
      </c>
      <c r="Q62" s="862" t="str">
        <f t="shared" si="87"/>
        <v/>
      </c>
      <c r="R62" s="862" t="str">
        <f t="shared" si="87"/>
        <v/>
      </c>
      <c r="S62" s="850"/>
      <c r="T62" s="862" t="str">
        <f t="shared" ref="T62:AJ62" si="88">IF(T59="","",T58*T59*T60*T61)</f>
        <v/>
      </c>
      <c r="U62" s="862" t="str">
        <f t="shared" si="88"/>
        <v/>
      </c>
      <c r="V62" s="862" t="str">
        <f t="shared" si="88"/>
        <v/>
      </c>
      <c r="W62" s="862" t="str">
        <f t="shared" si="88"/>
        <v/>
      </c>
      <c r="X62" s="862" t="str">
        <f t="shared" si="88"/>
        <v/>
      </c>
      <c r="Y62" s="862" t="str">
        <f t="shared" si="88"/>
        <v/>
      </c>
      <c r="Z62" s="862" t="str">
        <f t="shared" si="88"/>
        <v/>
      </c>
      <c r="AA62" s="862" t="str">
        <f t="shared" si="88"/>
        <v/>
      </c>
      <c r="AB62" s="862" t="str">
        <f t="shared" si="88"/>
        <v/>
      </c>
      <c r="AC62" s="862" t="str">
        <f t="shared" si="88"/>
        <v/>
      </c>
      <c r="AD62" s="862" t="str">
        <f t="shared" si="88"/>
        <v/>
      </c>
      <c r="AE62" s="862" t="str">
        <f t="shared" si="88"/>
        <v/>
      </c>
      <c r="AF62" s="862" t="str">
        <f t="shared" si="88"/>
        <v/>
      </c>
      <c r="AG62" s="862" t="str">
        <f t="shared" si="88"/>
        <v/>
      </c>
      <c r="AH62" s="862" t="str">
        <f t="shared" si="88"/>
        <v/>
      </c>
      <c r="AI62" s="862" t="str">
        <f t="shared" si="88"/>
        <v/>
      </c>
      <c r="AJ62" s="862" t="str">
        <f t="shared" si="88"/>
        <v/>
      </c>
      <c r="AK62" s="850"/>
      <c r="AL62" s="862" t="str">
        <f t="shared" ref="AL62:BB62" si="89">IF(AL59="","",AL58*AL59*AL60*AL61)</f>
        <v/>
      </c>
      <c r="AM62" s="862" t="str">
        <f t="shared" si="89"/>
        <v/>
      </c>
      <c r="AN62" s="862" t="str">
        <f t="shared" si="89"/>
        <v/>
      </c>
      <c r="AO62" s="862" t="str">
        <f t="shared" si="89"/>
        <v/>
      </c>
      <c r="AP62" s="862" t="str">
        <f t="shared" si="89"/>
        <v/>
      </c>
      <c r="AQ62" s="862" t="str">
        <f t="shared" si="89"/>
        <v/>
      </c>
      <c r="AR62" s="862" t="str">
        <f t="shared" si="89"/>
        <v/>
      </c>
      <c r="AS62" s="862" t="str">
        <f t="shared" si="89"/>
        <v/>
      </c>
      <c r="AT62" s="862" t="str">
        <f t="shared" si="89"/>
        <v/>
      </c>
      <c r="AU62" s="862" t="str">
        <f t="shared" si="89"/>
        <v/>
      </c>
      <c r="AV62" s="862" t="str">
        <f t="shared" si="89"/>
        <v/>
      </c>
      <c r="AW62" s="862" t="str">
        <f t="shared" si="89"/>
        <v/>
      </c>
      <c r="AX62" s="862" t="str">
        <f t="shared" si="89"/>
        <v/>
      </c>
      <c r="AY62" s="862" t="str">
        <f t="shared" si="89"/>
        <v/>
      </c>
      <c r="AZ62" s="862" t="str">
        <f t="shared" si="89"/>
        <v/>
      </c>
      <c r="BA62" s="862" t="str">
        <f t="shared" si="89"/>
        <v/>
      </c>
      <c r="BB62" s="862" t="str">
        <f t="shared" si="89"/>
        <v/>
      </c>
      <c r="BC62" s="850"/>
      <c r="BD62" s="862" t="str">
        <f t="shared" ref="BD62:BT62" si="90">IF(BD59="","",BD58*BD59*BD60*BD61)</f>
        <v/>
      </c>
      <c r="BE62" s="862" t="str">
        <f t="shared" si="90"/>
        <v/>
      </c>
      <c r="BF62" s="862" t="str">
        <f t="shared" si="90"/>
        <v/>
      </c>
      <c r="BG62" s="862" t="str">
        <f t="shared" si="90"/>
        <v/>
      </c>
      <c r="BH62" s="862" t="str">
        <f t="shared" si="90"/>
        <v/>
      </c>
      <c r="BI62" s="862" t="str">
        <f t="shared" si="90"/>
        <v/>
      </c>
      <c r="BJ62" s="862" t="str">
        <f t="shared" si="90"/>
        <v/>
      </c>
      <c r="BK62" s="862" t="str">
        <f t="shared" si="90"/>
        <v/>
      </c>
      <c r="BL62" s="862" t="str">
        <f t="shared" si="90"/>
        <v/>
      </c>
      <c r="BM62" s="862" t="str">
        <f t="shared" si="90"/>
        <v/>
      </c>
      <c r="BN62" s="862" t="str">
        <f t="shared" si="90"/>
        <v/>
      </c>
      <c r="BO62" s="862" t="str">
        <f t="shared" si="90"/>
        <v/>
      </c>
      <c r="BP62" s="862" t="str">
        <f t="shared" si="90"/>
        <v/>
      </c>
      <c r="BQ62" s="862" t="str">
        <f t="shared" si="90"/>
        <v/>
      </c>
      <c r="BR62" s="862" t="str">
        <f t="shared" si="90"/>
        <v/>
      </c>
      <c r="BS62" s="862" t="str">
        <f t="shared" si="90"/>
        <v/>
      </c>
      <c r="BT62" s="862" t="str">
        <f t="shared" si="90"/>
        <v/>
      </c>
      <c r="BU62" s="850"/>
      <c r="BV62" s="862" t="str">
        <f>IF(BV59="","",BV58*BV59*BV60*BV61)</f>
        <v/>
      </c>
      <c r="BW62" s="862" t="str">
        <f>IF(BW59="","",BW58*BW59*BW60*BW61)</f>
        <v/>
      </c>
      <c r="BX62" s="862" t="str">
        <f>IF(BX59="","",BX58*BX59*BX60*BX61)</f>
        <v/>
      </c>
      <c r="BY62" s="862" t="str">
        <f>IF(BY59="","",BY58*BY59*BY60*BY61)</f>
        <v/>
      </c>
      <c r="BZ62" s="856" t="str">
        <f t="shared" si="60"/>
        <v/>
      </c>
      <c r="CA62" s="856" t="str">
        <f t="shared" si="61"/>
        <v/>
      </c>
      <c r="CB62" s="856" t="str">
        <f t="shared" si="62"/>
        <v/>
      </c>
      <c r="CC62" s="857" t="str">
        <f t="shared" si="63"/>
        <v/>
      </c>
      <c r="CD62" s="50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0" t="str">
        <f t="shared" si="65"/>
        <v/>
      </c>
      <c r="CF62" s="81" t="str">
        <f t="shared" si="65"/>
        <v/>
      </c>
      <c r="CG62" s="81" t="str">
        <f t="shared" si="65"/>
        <v/>
      </c>
      <c r="CH62" s="81" t="str">
        <f t="shared" si="65"/>
        <v/>
      </c>
      <c r="CI62" s="81" t="str">
        <f t="shared" si="65"/>
        <v/>
      </c>
      <c r="CJ62" s="81" t="str">
        <f t="shared" si="65"/>
        <v/>
      </c>
      <c r="CK62" s="144" t="str">
        <f t="shared" si="65"/>
        <v/>
      </c>
      <c r="CL62" s="144" t="str">
        <f t="shared" si="65"/>
        <v/>
      </c>
      <c r="CM62" s="144" t="str">
        <f t="shared" si="65"/>
        <v/>
      </c>
      <c r="CN62" s="81" t="str">
        <f t="shared" si="65"/>
        <v/>
      </c>
      <c r="CO62" s="81" t="str">
        <f t="shared" si="65"/>
        <v/>
      </c>
      <c r="CP62" s="81" t="str">
        <f t="shared" si="65"/>
        <v/>
      </c>
      <c r="CQ62" s="81" t="str">
        <f t="shared" si="65"/>
        <v/>
      </c>
      <c r="CR62" s="81" t="str">
        <f t="shared" si="65"/>
        <v/>
      </c>
      <c r="CS62" s="80" t="str">
        <f t="shared" si="65"/>
        <v/>
      </c>
      <c r="CT62" s="504" t="str">
        <f t="shared" si="65"/>
        <v/>
      </c>
      <c r="CU62" s="532" t="str">
        <f t="shared" si="66"/>
        <v/>
      </c>
      <c r="CV62" s="533" t="str">
        <f t="shared" si="67"/>
        <v/>
      </c>
      <c r="CW62" s="534" t="str">
        <f t="shared" si="68"/>
        <v/>
      </c>
      <c r="CX62" s="534" t="str">
        <f t="shared" si="69"/>
        <v/>
      </c>
      <c r="CY62" s="534" t="str">
        <f t="shared" si="70"/>
        <v/>
      </c>
      <c r="CZ62" s="534" t="str">
        <f t="shared" si="71"/>
        <v/>
      </c>
      <c r="DA62" s="534" t="str">
        <f t="shared" si="72"/>
        <v/>
      </c>
      <c r="DB62" s="535" t="str">
        <f t="shared" si="73"/>
        <v/>
      </c>
      <c r="DC62" s="535" t="str">
        <f t="shared" si="74"/>
        <v/>
      </c>
      <c r="DD62" s="535" t="str">
        <f t="shared" si="75"/>
        <v/>
      </c>
      <c r="DE62" s="534" t="str">
        <f t="shared" si="76"/>
        <v/>
      </c>
      <c r="DF62" s="534" t="str">
        <f t="shared" si="77"/>
        <v/>
      </c>
      <c r="DG62" s="534" t="str">
        <f t="shared" si="78"/>
        <v/>
      </c>
      <c r="DH62" s="534" t="str">
        <f t="shared" si="79"/>
        <v/>
      </c>
      <c r="DI62" s="534" t="str">
        <f t="shared" si="80"/>
        <v/>
      </c>
      <c r="DJ62" s="533" t="str">
        <f t="shared" si="81"/>
        <v/>
      </c>
      <c r="DK62" s="532" t="str">
        <f t="shared" si="82"/>
        <v/>
      </c>
      <c r="DL62" s="858">
        <f t="shared" si="83"/>
        <v>0</v>
      </c>
      <c r="DM62" s="813">
        <f t="shared" si="84"/>
        <v>0</v>
      </c>
      <c r="DN62" s="813">
        <f t="shared" si="85"/>
        <v>0</v>
      </c>
      <c r="DO62" s="814">
        <f t="shared" si="86"/>
        <v>0</v>
      </c>
      <c r="DP62" s="849"/>
      <c r="DQ62" s="859"/>
      <c r="DR62" s="859"/>
      <c r="DS62" s="859"/>
      <c r="DT62" s="859"/>
      <c r="DU62" s="859"/>
      <c r="DV62" s="859"/>
      <c r="DW62" s="860"/>
      <c r="DX62" s="859"/>
      <c r="DY62" s="813"/>
      <c r="DZ62" s="849"/>
      <c r="EA62" s="849"/>
    </row>
    <row r="63" spans="1:131" ht="14" customHeight="1">
      <c r="A63" s="868" t="s">
        <v>440</v>
      </c>
      <c r="B63" s="869">
        <f>SUM(B14,B20,B26,B32,B38,B44,B50,B56,B62)</f>
        <v>0</v>
      </c>
      <c r="C63" s="869">
        <f t="shared" ref="C63:R63" si="91">SUM(C14,C20,C26,C32,C38,C44,C50,C56,C62)</f>
        <v>0</v>
      </c>
      <c r="D63" s="869">
        <f t="shared" si="91"/>
        <v>0</v>
      </c>
      <c r="E63" s="869">
        <f t="shared" si="91"/>
        <v>0</v>
      </c>
      <c r="F63" s="869">
        <f t="shared" si="91"/>
        <v>23400</v>
      </c>
      <c r="G63" s="869">
        <f t="shared" si="91"/>
        <v>0</v>
      </c>
      <c r="H63" s="869">
        <f t="shared" si="91"/>
        <v>0</v>
      </c>
      <c r="I63" s="869">
        <f t="shared" si="91"/>
        <v>0</v>
      </c>
      <c r="J63" s="869">
        <f t="shared" si="91"/>
        <v>0</v>
      </c>
      <c r="K63" s="869">
        <f t="shared" si="91"/>
        <v>1920</v>
      </c>
      <c r="L63" s="869">
        <f t="shared" si="91"/>
        <v>0</v>
      </c>
      <c r="M63" s="869">
        <f t="shared" si="91"/>
        <v>0</v>
      </c>
      <c r="N63" s="869">
        <f t="shared" si="91"/>
        <v>0</v>
      </c>
      <c r="O63" s="869">
        <f t="shared" si="91"/>
        <v>0</v>
      </c>
      <c r="P63" s="869">
        <f t="shared" si="91"/>
        <v>0</v>
      </c>
      <c r="Q63" s="869">
        <f t="shared" si="91"/>
        <v>0</v>
      </c>
      <c r="R63" s="869">
        <f t="shared" si="91"/>
        <v>0</v>
      </c>
      <c r="S63" s="870"/>
      <c r="T63" s="869">
        <f t="shared" ref="T63:AJ63" si="92">SUM(T14,T20,T26,T32,T38,T44,T50,T56,T62)</f>
        <v>11720</v>
      </c>
      <c r="U63" s="869">
        <f t="shared" si="92"/>
        <v>0</v>
      </c>
      <c r="V63" s="869">
        <f t="shared" si="92"/>
        <v>0</v>
      </c>
      <c r="W63" s="869">
        <f t="shared" si="92"/>
        <v>4176</v>
      </c>
      <c r="X63" s="869">
        <f t="shared" si="92"/>
        <v>3816</v>
      </c>
      <c r="Y63" s="869">
        <f t="shared" si="92"/>
        <v>2572.8000000000002</v>
      </c>
      <c r="Z63" s="869">
        <f t="shared" si="92"/>
        <v>0</v>
      </c>
      <c r="AA63" s="869">
        <f t="shared" si="92"/>
        <v>0</v>
      </c>
      <c r="AB63" s="869">
        <f t="shared" si="92"/>
        <v>7200</v>
      </c>
      <c r="AC63" s="869">
        <f t="shared" si="92"/>
        <v>7200</v>
      </c>
      <c r="AD63" s="869">
        <f t="shared" si="92"/>
        <v>0</v>
      </c>
      <c r="AE63" s="869">
        <f t="shared" si="92"/>
        <v>3600</v>
      </c>
      <c r="AF63" s="869">
        <f t="shared" si="92"/>
        <v>0</v>
      </c>
      <c r="AG63" s="869">
        <f t="shared" si="92"/>
        <v>0</v>
      </c>
      <c r="AH63" s="869">
        <f t="shared" si="92"/>
        <v>0</v>
      </c>
      <c r="AI63" s="869">
        <f t="shared" si="92"/>
        <v>0</v>
      </c>
      <c r="AJ63" s="869">
        <f t="shared" si="92"/>
        <v>0</v>
      </c>
      <c r="AK63" s="870"/>
      <c r="AL63" s="869">
        <f t="shared" ref="AL63:BB63" si="93">SUM(AL14,AL20,AL26,AL32,AL38,AL44,AL50,AL56,AL62)</f>
        <v>0</v>
      </c>
      <c r="AM63" s="869">
        <f t="shared" si="93"/>
        <v>0</v>
      </c>
      <c r="AN63" s="869">
        <f t="shared" si="93"/>
        <v>0</v>
      </c>
      <c r="AO63" s="869">
        <f t="shared" si="93"/>
        <v>0</v>
      </c>
      <c r="AP63" s="869">
        <f t="shared" si="93"/>
        <v>0</v>
      </c>
      <c r="AQ63" s="869">
        <f t="shared" si="93"/>
        <v>0</v>
      </c>
      <c r="AR63" s="869">
        <f t="shared" si="93"/>
        <v>0</v>
      </c>
      <c r="AS63" s="869">
        <f t="shared" si="93"/>
        <v>0</v>
      </c>
      <c r="AT63" s="869">
        <f t="shared" si="93"/>
        <v>0</v>
      </c>
      <c r="AU63" s="869">
        <f t="shared" si="93"/>
        <v>0</v>
      </c>
      <c r="AV63" s="869">
        <f t="shared" si="93"/>
        <v>0</v>
      </c>
      <c r="AW63" s="869">
        <f t="shared" si="93"/>
        <v>0</v>
      </c>
      <c r="AX63" s="869">
        <f t="shared" si="93"/>
        <v>0</v>
      </c>
      <c r="AY63" s="869">
        <f t="shared" si="93"/>
        <v>0</v>
      </c>
      <c r="AZ63" s="869">
        <f t="shared" si="93"/>
        <v>0</v>
      </c>
      <c r="BA63" s="869">
        <f t="shared" si="93"/>
        <v>0</v>
      </c>
      <c r="BB63" s="869">
        <f t="shared" si="93"/>
        <v>0</v>
      </c>
      <c r="BC63" s="870"/>
      <c r="BD63" s="869">
        <f t="shared" ref="BD63:BJ63" si="94">SUM(BD14,BD20,BD26,BD32,BD38,BD44,BD50,BD56,BD62)</f>
        <v>0</v>
      </c>
      <c r="BE63" s="869">
        <f t="shared" si="94"/>
        <v>0</v>
      </c>
      <c r="BF63" s="869">
        <f t="shared" si="94"/>
        <v>0</v>
      </c>
      <c r="BG63" s="869">
        <f t="shared" si="94"/>
        <v>0</v>
      </c>
      <c r="BH63" s="869">
        <f t="shared" si="94"/>
        <v>0</v>
      </c>
      <c r="BI63" s="869">
        <f t="shared" si="94"/>
        <v>0</v>
      </c>
      <c r="BJ63" s="869">
        <f t="shared" si="94"/>
        <v>0</v>
      </c>
      <c r="BK63" s="869">
        <f t="shared" ref="BK63:BT63" si="95">SUM(BK14,BK20,BK26,BK32,BK38,BK44,BK50,BK56,BK62)</f>
        <v>0</v>
      </c>
      <c r="BL63" s="869">
        <f t="shared" si="95"/>
        <v>0</v>
      </c>
      <c r="BM63" s="869">
        <f t="shared" si="95"/>
        <v>0</v>
      </c>
      <c r="BN63" s="869">
        <f t="shared" si="95"/>
        <v>0</v>
      </c>
      <c r="BO63" s="869">
        <f t="shared" si="95"/>
        <v>0</v>
      </c>
      <c r="BP63" s="869">
        <f t="shared" si="95"/>
        <v>0</v>
      </c>
      <c r="BQ63" s="869">
        <f t="shared" si="95"/>
        <v>0</v>
      </c>
      <c r="BR63" s="869">
        <f t="shared" si="95"/>
        <v>0</v>
      </c>
      <c r="BS63" s="869">
        <f t="shared" si="95"/>
        <v>0</v>
      </c>
      <c r="BT63" s="869">
        <f t="shared" si="95"/>
        <v>0</v>
      </c>
      <c r="BU63" s="870"/>
      <c r="BV63" s="869">
        <f>SUM(BV14,BV20,BV26,BV32,BV38,BV44,BV50,BV56,BV62)</f>
        <v>0</v>
      </c>
      <c r="BW63" s="869">
        <f>SUM(BW14,BW20,BW26,BW32,BW38,BW44,BW50,BW56,BW62)</f>
        <v>11520</v>
      </c>
      <c r="BX63" s="869">
        <f>SUM(BX14,BX20,BX26,BX32,BX38,BX44,BX50,BX56,BX62)</f>
        <v>0</v>
      </c>
      <c r="BY63" s="869">
        <f>SUM(BY14,BY20,BY26,BY32,BY38,BY44,BY50,BY56,BY62)</f>
        <v>0</v>
      </c>
      <c r="BZ63" s="856">
        <f t="shared" si="60"/>
        <v>128</v>
      </c>
      <c r="CA63" s="856">
        <f t="shared" si="61"/>
        <v>1904.3200000000002</v>
      </c>
      <c r="CB63" s="856">
        <f t="shared" si="62"/>
        <v>0</v>
      </c>
      <c r="CC63" s="857">
        <f t="shared" si="63"/>
        <v>0</v>
      </c>
      <c r="CD63" s="50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0">
        <f t="shared" si="65"/>
        <v>0</v>
      </c>
      <c r="CF63" s="81">
        <f t="shared" si="65"/>
        <v>0</v>
      </c>
      <c r="CG63" s="81">
        <f t="shared" si="65"/>
        <v>0</v>
      </c>
      <c r="CH63" s="81">
        <f t="shared" si="65"/>
        <v>0</v>
      </c>
      <c r="CI63" s="81">
        <f t="shared" si="65"/>
        <v>0</v>
      </c>
      <c r="CJ63" s="81">
        <f t="shared" si="65"/>
        <v>0</v>
      </c>
      <c r="CK63" s="144">
        <f t="shared" si="65"/>
        <v>0</v>
      </c>
      <c r="CL63" s="144">
        <f t="shared" si="65"/>
        <v>0</v>
      </c>
      <c r="CM63" s="144">
        <f t="shared" si="65"/>
        <v>0</v>
      </c>
      <c r="CN63" s="81">
        <f t="shared" si="65"/>
        <v>0</v>
      </c>
      <c r="CO63" s="81">
        <f t="shared" si="65"/>
        <v>0</v>
      </c>
      <c r="CP63" s="81">
        <f t="shared" si="65"/>
        <v>0</v>
      </c>
      <c r="CQ63" s="81">
        <f t="shared" si="65"/>
        <v>0</v>
      </c>
      <c r="CR63" s="81">
        <f t="shared" si="65"/>
        <v>0</v>
      </c>
      <c r="CS63" s="80">
        <f t="shared" si="65"/>
        <v>0</v>
      </c>
      <c r="CT63" s="504">
        <f t="shared" si="65"/>
        <v>0</v>
      </c>
      <c r="CU63" s="532">
        <f t="shared" si="66"/>
        <v>0</v>
      </c>
      <c r="CV63" s="533">
        <f t="shared" si="67"/>
        <v>0</v>
      </c>
      <c r="CW63" s="534">
        <f t="shared" si="68"/>
        <v>0</v>
      </c>
      <c r="CX63" s="534">
        <f t="shared" si="69"/>
        <v>0</v>
      </c>
      <c r="CY63" s="534">
        <f t="shared" si="70"/>
        <v>0</v>
      </c>
      <c r="CZ63" s="534">
        <f t="shared" si="71"/>
        <v>0</v>
      </c>
      <c r="DA63" s="534">
        <f t="shared" si="72"/>
        <v>0</v>
      </c>
      <c r="DB63" s="535">
        <f t="shared" si="73"/>
        <v>0</v>
      </c>
      <c r="DC63" s="535">
        <f t="shared" si="74"/>
        <v>0</v>
      </c>
      <c r="DD63" s="535">
        <f t="shared" si="75"/>
        <v>0</v>
      </c>
      <c r="DE63" s="534">
        <f t="shared" si="76"/>
        <v>0</v>
      </c>
      <c r="DF63" s="534">
        <f t="shared" si="77"/>
        <v>0</v>
      </c>
      <c r="DG63" s="534">
        <f t="shared" si="78"/>
        <v>0</v>
      </c>
      <c r="DH63" s="534">
        <f t="shared" si="79"/>
        <v>0</v>
      </c>
      <c r="DI63" s="534">
        <f t="shared" si="80"/>
        <v>0</v>
      </c>
      <c r="DJ63" s="533">
        <f t="shared" si="81"/>
        <v>0</v>
      </c>
      <c r="DK63" s="532">
        <f t="shared" si="82"/>
        <v>0</v>
      </c>
      <c r="DL63" s="858">
        <f t="shared" si="83"/>
        <v>17</v>
      </c>
      <c r="DM63" s="813">
        <f t="shared" si="84"/>
        <v>17</v>
      </c>
      <c r="DN63" s="813">
        <f t="shared" si="85"/>
        <v>17</v>
      </c>
      <c r="DO63" s="814">
        <f t="shared" si="86"/>
        <v>17</v>
      </c>
      <c r="DP63" s="849"/>
      <c r="DQ63" s="859"/>
      <c r="DR63" s="859"/>
      <c r="DS63" s="859"/>
      <c r="DT63" s="859"/>
      <c r="DU63" s="859"/>
      <c r="DV63" s="859"/>
      <c r="DW63" s="860"/>
      <c r="DX63" s="859"/>
      <c r="DY63" s="813"/>
      <c r="DZ63" s="849"/>
      <c r="EA63" s="849"/>
    </row>
    <row r="64" spans="1:131" ht="12" customHeight="1">
      <c r="A64" s="432"/>
      <c r="B64" s="432"/>
      <c r="C64" s="432"/>
      <c r="D64" s="432"/>
      <c r="E64" s="432"/>
      <c r="F64" s="432"/>
      <c r="G64" s="432"/>
      <c r="H64" s="432"/>
      <c r="I64" s="432"/>
      <c r="J64" s="432"/>
      <c r="K64" s="432"/>
      <c r="L64" s="432"/>
      <c r="M64" s="432"/>
      <c r="N64" s="432"/>
      <c r="O64" s="432"/>
      <c r="P64" s="432"/>
      <c r="Q64" s="432"/>
      <c r="R64" s="432"/>
      <c r="S64" s="850"/>
      <c r="T64" s="432"/>
      <c r="U64" s="432"/>
      <c r="V64" s="432"/>
      <c r="W64" s="432"/>
      <c r="X64" s="432"/>
      <c r="Y64" s="432"/>
      <c r="Z64" s="432"/>
      <c r="AA64" s="432"/>
      <c r="AB64" s="432"/>
      <c r="AC64" s="432"/>
      <c r="AD64" s="432"/>
      <c r="AE64" s="432"/>
      <c r="AF64" s="432"/>
      <c r="AG64" s="432"/>
      <c r="AH64" s="432"/>
      <c r="AI64" s="432"/>
      <c r="AJ64" s="432"/>
      <c r="AK64" s="850"/>
      <c r="AL64" s="432"/>
      <c r="AM64" s="432"/>
      <c r="AN64" s="432"/>
      <c r="AO64" s="432"/>
      <c r="AP64" s="432"/>
      <c r="AQ64" s="432"/>
      <c r="AR64" s="432"/>
      <c r="AS64" s="432"/>
      <c r="AT64" s="432"/>
      <c r="AU64" s="432"/>
      <c r="AV64" s="432"/>
      <c r="AW64" s="432"/>
      <c r="AX64" s="432"/>
      <c r="AY64" s="432"/>
      <c r="AZ64" s="432"/>
      <c r="BA64" s="432"/>
      <c r="BB64" s="432"/>
      <c r="BC64" s="850"/>
      <c r="BD64" s="432"/>
      <c r="BE64" s="432"/>
      <c r="BF64" s="432"/>
      <c r="BG64" s="432"/>
      <c r="BH64" s="432"/>
      <c r="BI64" s="432"/>
      <c r="BJ64" s="432"/>
      <c r="BK64" s="432"/>
      <c r="BL64" s="432"/>
      <c r="BM64" s="432"/>
      <c r="BN64" s="432"/>
      <c r="BO64" s="432"/>
      <c r="BP64" s="432"/>
      <c r="BQ64" s="432"/>
      <c r="BR64" s="432"/>
      <c r="BS64" s="432"/>
      <c r="BT64" s="432"/>
      <c r="BU64" s="850"/>
      <c r="BV64" s="432"/>
      <c r="BW64" s="432"/>
      <c r="BX64" s="432"/>
      <c r="BY64" s="432"/>
      <c r="BZ64" s="871"/>
      <c r="CA64" s="871"/>
      <c r="CB64" s="871"/>
      <c r="CC64" s="872"/>
      <c r="CD64" s="432"/>
      <c r="CE64" s="432"/>
      <c r="CF64" s="432"/>
      <c r="CG64" s="432"/>
      <c r="CH64" s="432"/>
      <c r="CI64" s="432"/>
      <c r="CJ64" s="432"/>
      <c r="CK64" s="432"/>
      <c r="CL64" s="432"/>
      <c r="CM64" s="432"/>
      <c r="CN64" s="432"/>
      <c r="CO64" s="432"/>
      <c r="CP64" s="432"/>
      <c r="CQ64" s="432"/>
      <c r="CR64" s="432"/>
      <c r="CS64" s="432"/>
      <c r="CT64" s="873"/>
      <c r="CU64" s="432"/>
      <c r="CV64" s="432"/>
      <c r="CW64" s="432"/>
      <c r="CX64" s="432"/>
      <c r="CY64" s="432"/>
      <c r="CZ64" s="432"/>
      <c r="DA64" s="432"/>
      <c r="DB64" s="432"/>
      <c r="DC64" s="432"/>
      <c r="DD64" s="432"/>
      <c r="DE64" s="432"/>
      <c r="DF64" s="432"/>
      <c r="DG64" s="432"/>
      <c r="DH64" s="432"/>
      <c r="DI64" s="432"/>
      <c r="DJ64" s="432"/>
      <c r="DK64" s="873"/>
      <c r="DL64" s="874"/>
      <c r="DM64" s="874"/>
      <c r="DN64" s="874"/>
      <c r="DO64" s="873"/>
      <c r="DP64" s="432"/>
      <c r="DQ64" s="432"/>
      <c r="DR64" s="432"/>
      <c r="DS64" s="432"/>
      <c r="DT64" s="432"/>
      <c r="DU64" s="432"/>
      <c r="DV64" s="432"/>
      <c r="DW64" s="873"/>
      <c r="DX64" s="432"/>
      <c r="DY64" s="60"/>
    </row>
    <row r="65" spans="1:131" ht="12.75" customHeight="1">
      <c r="A65" s="875" t="s">
        <v>441</v>
      </c>
      <c r="B65" s="853"/>
      <c r="C65" s="853"/>
      <c r="D65" s="853"/>
      <c r="E65" s="853"/>
      <c r="F65" s="853"/>
      <c r="G65" s="853"/>
      <c r="H65" s="853"/>
      <c r="I65" s="853"/>
      <c r="J65" s="853"/>
      <c r="K65" s="853"/>
      <c r="L65" s="853"/>
      <c r="M65" s="853"/>
      <c r="N65" s="853"/>
      <c r="O65" s="853"/>
      <c r="P65" s="853"/>
      <c r="Q65" s="853"/>
      <c r="R65" s="853"/>
      <c r="S65" s="850"/>
      <c r="T65" s="853"/>
      <c r="U65" s="853"/>
      <c r="V65" s="853"/>
      <c r="W65" s="853"/>
      <c r="X65" s="853"/>
      <c r="Y65" s="853"/>
      <c r="Z65" s="853"/>
      <c r="AA65" s="853"/>
      <c r="AB65" s="853"/>
      <c r="AC65" s="853"/>
      <c r="AD65" s="853"/>
      <c r="AE65" s="853"/>
      <c r="AF65" s="853"/>
      <c r="AG65" s="853"/>
      <c r="AH65" s="853"/>
      <c r="AI65" s="853"/>
      <c r="AJ65" s="853"/>
      <c r="AK65" s="850"/>
      <c r="AL65" s="853"/>
      <c r="AM65" s="853"/>
      <c r="AN65" s="853"/>
      <c r="AO65" s="853"/>
      <c r="AP65" s="853"/>
      <c r="AQ65" s="853"/>
      <c r="AR65" s="853"/>
      <c r="AS65" s="853"/>
      <c r="AT65" s="853"/>
      <c r="AU65" s="853"/>
      <c r="AV65" s="853"/>
      <c r="AW65" s="853"/>
      <c r="AX65" s="853"/>
      <c r="AY65" s="853"/>
      <c r="AZ65" s="853"/>
      <c r="BA65" s="853"/>
      <c r="BB65" s="853"/>
      <c r="BC65" s="850"/>
      <c r="BD65" s="853"/>
      <c r="BE65" s="853"/>
      <c r="BF65" s="853"/>
      <c r="BG65" s="853"/>
      <c r="BH65" s="853"/>
      <c r="BI65" s="853"/>
      <c r="BJ65" s="853"/>
      <c r="BK65" s="853"/>
      <c r="BL65" s="853"/>
      <c r="BM65" s="853"/>
      <c r="BN65" s="853"/>
      <c r="BO65" s="853"/>
      <c r="BP65" s="853"/>
      <c r="BQ65" s="853"/>
      <c r="BR65" s="853"/>
      <c r="BS65" s="853"/>
      <c r="BT65" s="853"/>
      <c r="BU65" s="850"/>
      <c r="BV65" s="853"/>
      <c r="BW65" s="853"/>
      <c r="BX65" s="853"/>
      <c r="BY65" s="853"/>
      <c r="BZ65" s="863"/>
      <c r="CA65" s="863"/>
      <c r="CB65" s="863"/>
      <c r="CC65" s="864"/>
      <c r="CD65" s="865"/>
      <c r="CE65" s="865"/>
      <c r="CF65" s="865"/>
      <c r="CG65" s="865"/>
      <c r="CH65" s="865"/>
      <c r="CI65" s="865"/>
      <c r="CJ65" s="865"/>
      <c r="CK65" s="865"/>
      <c r="CL65" s="865"/>
      <c r="CM65" s="865"/>
      <c r="CN65" s="865"/>
      <c r="CO65" s="865"/>
      <c r="CP65" s="865"/>
      <c r="CQ65" s="865"/>
      <c r="CR65" s="865"/>
      <c r="CS65" s="865"/>
      <c r="CT65" s="866"/>
      <c r="CU65" s="867"/>
      <c r="CV65" s="865"/>
      <c r="CW65" s="865"/>
      <c r="CX65" s="865"/>
      <c r="CY65" s="865"/>
      <c r="CZ65" s="865"/>
      <c r="DA65" s="865"/>
      <c r="DB65" s="865"/>
      <c r="DC65" s="865"/>
      <c r="DD65" s="865"/>
      <c r="DE65" s="865"/>
      <c r="DF65" s="865"/>
      <c r="DG65" s="865"/>
      <c r="DH65" s="865"/>
      <c r="DI65" s="865"/>
      <c r="DJ65" s="865"/>
      <c r="DK65" s="865"/>
      <c r="DL65" s="867"/>
      <c r="DM65" s="848"/>
      <c r="DN65" s="848"/>
      <c r="DO65" s="847"/>
      <c r="DP65" s="848"/>
      <c r="DQ65" s="848"/>
      <c r="DR65" s="848"/>
      <c r="DS65" s="848"/>
      <c r="DT65" s="848"/>
      <c r="DU65" s="848"/>
      <c r="DV65" s="848"/>
      <c r="DW65" s="847"/>
      <c r="DX65" s="848"/>
      <c r="DY65" s="813"/>
      <c r="DZ65" s="849"/>
      <c r="EA65" s="849"/>
    </row>
    <row r="66" spans="1:131" ht="12.75" customHeight="1">
      <c r="A66" s="854" t="s">
        <v>442</v>
      </c>
      <c r="B66" s="647"/>
      <c r="C66" s="647"/>
      <c r="D66" s="647"/>
      <c r="E66" s="647"/>
      <c r="F66" s="647"/>
      <c r="G66" s="647"/>
      <c r="H66" s="647"/>
      <c r="I66" s="647"/>
      <c r="J66" s="647"/>
      <c r="K66" s="647"/>
      <c r="L66" s="647"/>
      <c r="M66" s="647"/>
      <c r="N66" s="647"/>
      <c r="O66" s="647"/>
      <c r="P66" s="647"/>
      <c r="Q66" s="647"/>
      <c r="R66" s="647"/>
      <c r="S66" s="850"/>
      <c r="T66" s="647"/>
      <c r="U66" s="647"/>
      <c r="V66" s="647"/>
      <c r="W66" s="647"/>
      <c r="X66" s="647"/>
      <c r="Y66" s="647"/>
      <c r="Z66" s="647"/>
      <c r="AA66" s="647"/>
      <c r="AB66" s="647"/>
      <c r="AC66" s="647"/>
      <c r="AD66" s="647"/>
      <c r="AE66" s="647"/>
      <c r="AF66" s="647"/>
      <c r="AG66" s="647"/>
      <c r="AH66" s="647"/>
      <c r="AI66" s="647"/>
      <c r="AJ66" s="647"/>
      <c r="AK66" s="850"/>
      <c r="AL66" s="647"/>
      <c r="AM66" s="647"/>
      <c r="AN66" s="647"/>
      <c r="AO66" s="647"/>
      <c r="AP66" s="647"/>
      <c r="AQ66" s="647"/>
      <c r="AR66" s="647"/>
      <c r="AS66" s="647"/>
      <c r="AT66" s="647"/>
      <c r="AU66" s="647"/>
      <c r="AV66" s="647"/>
      <c r="AW66" s="647"/>
      <c r="AX66" s="647"/>
      <c r="AY66" s="647"/>
      <c r="AZ66" s="647"/>
      <c r="BA66" s="647"/>
      <c r="BB66" s="647"/>
      <c r="BC66" s="850"/>
      <c r="BD66" s="647"/>
      <c r="BE66" s="647"/>
      <c r="BF66" s="647"/>
      <c r="BG66" s="647"/>
      <c r="BH66" s="647"/>
      <c r="BI66" s="647"/>
      <c r="BJ66" s="647"/>
      <c r="BK66" s="647"/>
      <c r="BL66" s="647"/>
      <c r="BM66" s="647"/>
      <c r="BN66" s="647"/>
      <c r="BO66" s="647"/>
      <c r="BP66" s="647"/>
      <c r="BQ66" s="647"/>
      <c r="BR66" s="647"/>
      <c r="BS66" s="647"/>
      <c r="BT66" s="647"/>
      <c r="BU66" s="850"/>
      <c r="BV66" s="647"/>
      <c r="BW66" s="647"/>
      <c r="BX66" s="647"/>
      <c r="BY66" s="647"/>
      <c r="BZ66" s="863"/>
      <c r="CA66" s="863"/>
      <c r="CB66" s="863"/>
      <c r="CC66" s="864"/>
      <c r="CD66" s="693"/>
      <c r="CE66" s="694"/>
      <c r="CF66" s="694"/>
      <c r="CG66" s="694"/>
      <c r="CH66" s="694"/>
      <c r="CI66" s="694"/>
      <c r="CJ66" s="694"/>
      <c r="CK66" s="694"/>
      <c r="CL66" s="694"/>
      <c r="CM66" s="694"/>
      <c r="CN66" s="694"/>
      <c r="CO66" s="694"/>
      <c r="CP66" s="694"/>
      <c r="CQ66" s="694"/>
      <c r="CR66" s="694"/>
      <c r="CS66" s="694"/>
      <c r="CT66" s="615"/>
      <c r="CU66" s="695"/>
      <c r="CV66" s="695"/>
      <c r="CW66" s="695"/>
      <c r="CX66" s="695"/>
      <c r="CY66" s="695"/>
      <c r="CZ66" s="695"/>
      <c r="DA66" s="695"/>
      <c r="DB66" s="695"/>
      <c r="DC66" s="695"/>
      <c r="DD66" s="695"/>
      <c r="DE66" s="695"/>
      <c r="DF66" s="695"/>
      <c r="DG66" s="695"/>
      <c r="DH66" s="695"/>
      <c r="DI66" s="695"/>
      <c r="DJ66" s="695"/>
      <c r="DK66" s="695"/>
      <c r="DL66" s="867"/>
      <c r="DM66" s="848"/>
      <c r="DN66" s="848"/>
      <c r="DO66" s="847"/>
      <c r="DP66" s="848"/>
      <c r="DQ66" s="848"/>
      <c r="DR66" s="848"/>
      <c r="DS66" s="848"/>
      <c r="DT66" s="848"/>
      <c r="DU66" s="848"/>
      <c r="DV66" s="848"/>
      <c r="DW66" s="847"/>
      <c r="DX66" s="848"/>
      <c r="DY66" s="813"/>
      <c r="DZ66" s="849"/>
      <c r="EA66" s="849"/>
    </row>
    <row r="67" spans="1:131" ht="12.75" customHeight="1">
      <c r="A67" s="855" t="s">
        <v>294</v>
      </c>
      <c r="B67" s="647"/>
      <c r="C67" s="647"/>
      <c r="D67" s="647">
        <v>1</v>
      </c>
      <c r="E67" s="647">
        <v>1</v>
      </c>
      <c r="F67" s="647"/>
      <c r="G67" s="647"/>
      <c r="H67" s="647"/>
      <c r="I67" s="647"/>
      <c r="J67" s="647"/>
      <c r="K67" s="647"/>
      <c r="L67" s="647"/>
      <c r="M67" s="647"/>
      <c r="N67" s="647"/>
      <c r="O67" s="647"/>
      <c r="P67" s="647"/>
      <c r="Q67" s="647"/>
      <c r="R67" s="647"/>
      <c r="S67" s="850"/>
      <c r="T67" s="647"/>
      <c r="U67" s="647"/>
      <c r="V67" s="647"/>
      <c r="W67" s="647"/>
      <c r="X67" s="647"/>
      <c r="Y67" s="647"/>
      <c r="Z67" s="647"/>
      <c r="AA67" s="647"/>
      <c r="AB67" s="647"/>
      <c r="AC67" s="647"/>
      <c r="AD67" s="647"/>
      <c r="AE67" s="647"/>
      <c r="AF67" s="647"/>
      <c r="AG67" s="647"/>
      <c r="AH67" s="647"/>
      <c r="AI67" s="647"/>
      <c r="AJ67" s="647"/>
      <c r="AK67" s="850"/>
      <c r="AL67" s="647"/>
      <c r="AM67" s="647"/>
      <c r="AN67" s="647"/>
      <c r="AO67" s="647"/>
      <c r="AP67" s="647"/>
      <c r="AQ67" s="647"/>
      <c r="AR67" s="647"/>
      <c r="AS67" s="647"/>
      <c r="AT67" s="647"/>
      <c r="AU67" s="647"/>
      <c r="AV67" s="647"/>
      <c r="AW67" s="647"/>
      <c r="AX67" s="647"/>
      <c r="AY67" s="647"/>
      <c r="AZ67" s="647"/>
      <c r="BA67" s="647"/>
      <c r="BB67" s="647"/>
      <c r="BC67" s="850"/>
      <c r="BD67" s="647"/>
      <c r="BE67" s="647"/>
      <c r="BF67" s="647"/>
      <c r="BG67" s="647"/>
      <c r="BH67" s="647"/>
      <c r="BI67" s="647"/>
      <c r="BJ67" s="647"/>
      <c r="BK67" s="647"/>
      <c r="BL67" s="647"/>
      <c r="BM67" s="647"/>
      <c r="BN67" s="647"/>
      <c r="BO67" s="647"/>
      <c r="BP67" s="647"/>
      <c r="BQ67" s="647"/>
      <c r="BR67" s="647"/>
      <c r="BS67" s="647"/>
      <c r="BT67" s="647"/>
      <c r="BU67" s="850"/>
      <c r="BV67" s="647"/>
      <c r="BW67" s="281"/>
      <c r="BX67" s="647"/>
      <c r="BY67" s="647"/>
      <c r="BZ67" s="856" t="str">
        <f>IF(DL67&lt;3,"",(SUM(B67:R67)-MIN(B67:R67)-MAX(B67:R67))/(DL67-2))</f>
        <v/>
      </c>
      <c r="CA67" s="856" t="str">
        <f>IF(DM67&lt;3,"",(SUM(T67:AJ67)-MIN(T67:AJ67)-MAX(T67:AJ67))/(DM67-2))</f>
        <v/>
      </c>
      <c r="CB67" s="856" t="str">
        <f>IF(DN67&lt;3,"",(SUM(AL67:BB67)-MIN(AL67:BB67)-MAX(AL67:BB67))/(DN67-2))</f>
        <v/>
      </c>
      <c r="CC67" s="857" t="str">
        <f>IF(DO67&lt;3,"",(SUM(BD67:BT67)-MIN(BD67:BT67)-MAX(BD67:BT67))/(DO67-2))</f>
        <v/>
      </c>
      <c r="CD67" s="50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0" t="str">
        <f t="shared" si="96"/>
        <v/>
      </c>
      <c r="CF67" s="81" t="str">
        <f t="shared" si="96"/>
        <v/>
      </c>
      <c r="CG67" s="81" t="str">
        <f t="shared" si="96"/>
        <v/>
      </c>
      <c r="CH67" s="81" t="str">
        <f t="shared" si="96"/>
        <v/>
      </c>
      <c r="CI67" s="81" t="str">
        <f t="shared" si="96"/>
        <v/>
      </c>
      <c r="CJ67" s="81" t="str">
        <f t="shared" si="96"/>
        <v/>
      </c>
      <c r="CK67" s="144" t="str">
        <f t="shared" si="96"/>
        <v/>
      </c>
      <c r="CL67" s="144" t="str">
        <f t="shared" si="96"/>
        <v/>
      </c>
      <c r="CM67" s="144" t="str">
        <f t="shared" si="96"/>
        <v/>
      </c>
      <c r="CN67" s="81" t="str">
        <f t="shared" si="96"/>
        <v/>
      </c>
      <c r="CO67" s="81" t="str">
        <f t="shared" si="96"/>
        <v/>
      </c>
      <c r="CP67" s="81" t="str">
        <f t="shared" si="96"/>
        <v/>
      </c>
      <c r="CQ67" s="81" t="str">
        <f t="shared" si="96"/>
        <v/>
      </c>
      <c r="CR67" s="81" t="str">
        <f t="shared" si="96"/>
        <v/>
      </c>
      <c r="CS67" s="80" t="str">
        <f t="shared" si="96"/>
        <v/>
      </c>
      <c r="CT67" s="50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2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3" t="str">
        <f t="shared" si="98"/>
        <v/>
      </c>
      <c r="CW67" s="534" t="str">
        <f t="shared" si="98"/>
        <v/>
      </c>
      <c r="CX67" s="534" t="str">
        <f t="shared" si="98"/>
        <v/>
      </c>
      <c r="CY67" s="534" t="str">
        <f t="shared" si="98"/>
        <v/>
      </c>
      <c r="CZ67" s="534" t="str">
        <f t="shared" si="98"/>
        <v/>
      </c>
      <c r="DA67" s="534" t="str">
        <f t="shared" si="98"/>
        <v/>
      </c>
      <c r="DB67" s="535" t="str">
        <f t="shared" si="98"/>
        <v/>
      </c>
      <c r="DC67" s="535" t="str">
        <f t="shared" si="98"/>
        <v/>
      </c>
      <c r="DD67" s="535" t="str">
        <f t="shared" si="98"/>
        <v/>
      </c>
      <c r="DE67" s="534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4" t="str">
        <f t="shared" si="99"/>
        <v/>
      </c>
      <c r="DG67" s="534" t="str">
        <f t="shared" si="99"/>
        <v/>
      </c>
      <c r="DH67" s="534" t="str">
        <f t="shared" si="99"/>
        <v/>
      </c>
      <c r="DI67" s="534" t="str">
        <f t="shared" si="99"/>
        <v/>
      </c>
      <c r="DJ67" s="533" t="str">
        <f t="shared" si="99"/>
        <v/>
      </c>
      <c r="DK67" s="532" t="str">
        <f t="shared" si="99"/>
        <v/>
      </c>
      <c r="DL67" s="858">
        <f>COUNT(B67:R67)</f>
        <v>2</v>
      </c>
      <c r="DM67" s="813">
        <f>COUNT(T67:AJ67)</f>
        <v>0</v>
      </c>
      <c r="DN67" s="813">
        <f>COUNT(AL67:BB67)</f>
        <v>0</v>
      </c>
      <c r="DO67" s="814">
        <f>COUNT(BD67:BT67)</f>
        <v>0</v>
      </c>
      <c r="DP67" s="849"/>
      <c r="DQ67" s="859"/>
      <c r="DR67" s="859"/>
      <c r="DS67" s="859"/>
      <c r="DT67" s="859"/>
      <c r="DU67" s="859"/>
      <c r="DV67" s="859"/>
      <c r="DW67" s="860"/>
      <c r="DX67" s="859"/>
      <c r="DY67" s="813"/>
      <c r="DZ67" s="849"/>
      <c r="EA67" s="849"/>
    </row>
    <row r="68" spans="1:131" ht="12.75" customHeight="1">
      <c r="A68" s="855" t="s">
        <v>295</v>
      </c>
      <c r="B68" s="281"/>
      <c r="C68" s="281"/>
      <c r="D68" s="281">
        <v>1</v>
      </c>
      <c r="E68" s="281">
        <v>12</v>
      </c>
      <c r="F68" s="281"/>
      <c r="G68" s="281"/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850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647"/>
      <c r="AJ68" s="281"/>
      <c r="AK68" s="850"/>
      <c r="AL68" s="281"/>
      <c r="AM68" s="281"/>
      <c r="AN68" s="281"/>
      <c r="AO68" s="281"/>
      <c r="AP68" s="281"/>
      <c r="AQ68" s="281"/>
      <c r="AR68" s="281"/>
      <c r="AS68" s="281"/>
      <c r="AT68" s="281"/>
      <c r="AU68" s="281"/>
      <c r="AV68" s="281"/>
      <c r="AW68" s="281"/>
      <c r="AX68" s="281"/>
      <c r="AY68" s="281"/>
      <c r="AZ68" s="647"/>
      <c r="BA68" s="647"/>
      <c r="BB68" s="281"/>
      <c r="BC68" s="850"/>
      <c r="BD68" s="281"/>
      <c r="BE68" s="281"/>
      <c r="BF68" s="281"/>
      <c r="BG68" s="281"/>
      <c r="BH68" s="281"/>
      <c r="BI68" s="281"/>
      <c r="BJ68" s="281"/>
      <c r="BK68" s="281"/>
      <c r="BL68" s="281"/>
      <c r="BM68" s="281"/>
      <c r="BN68" s="281"/>
      <c r="BO68" s="281"/>
      <c r="BP68" s="281"/>
      <c r="BQ68" s="281"/>
      <c r="BR68" s="281"/>
      <c r="BS68" s="281"/>
      <c r="BT68" s="281"/>
      <c r="BU68" s="850"/>
      <c r="BV68" s="281"/>
      <c r="BW68" s="926"/>
      <c r="BX68" s="281"/>
      <c r="BY68" s="281"/>
      <c r="BZ68" s="856" t="str">
        <f>IF(DL68&lt;3,"",(SUM(B68:R68)-MIN(B68:R68)-MAX(B68:R68))/(DL68-2))</f>
        <v/>
      </c>
      <c r="CA68" s="856" t="str">
        <f>IF(DM68&lt;3,"",(SUM(T68:AJ68)-MIN(T68:AJ68)-MAX(T68:AJ68))/(DM68-2))</f>
        <v/>
      </c>
      <c r="CB68" s="856" t="str">
        <f>IF(DN68&lt;3,"",(SUM(AL68:BB68)-MIN(AL68:BB68)-MAX(AL68:BB68))/(DN68-2))</f>
        <v/>
      </c>
      <c r="CC68" s="857" t="str">
        <f>IF(DO68&lt;3,"",(SUM(BD68:BT68)-MIN(BD68:BT68)-MAX(BD68:BT68))/(DO68-2))</f>
        <v/>
      </c>
      <c r="CD68" s="50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0" t="str">
        <f t="shared" si="97"/>
        <v/>
      </c>
      <c r="CF68" s="81" t="str">
        <f t="shared" si="97"/>
        <v/>
      </c>
      <c r="CG68" s="81" t="str">
        <f t="shared" si="97"/>
        <v/>
      </c>
      <c r="CH68" s="81" t="str">
        <f t="shared" si="97"/>
        <v/>
      </c>
      <c r="CI68" s="81" t="str">
        <f t="shared" si="97"/>
        <v/>
      </c>
      <c r="CJ68" s="81" t="str">
        <f t="shared" si="97"/>
        <v/>
      </c>
      <c r="CK68" s="144" t="str">
        <f t="shared" si="97"/>
        <v/>
      </c>
      <c r="CL68" s="144" t="str">
        <f t="shared" si="97"/>
        <v/>
      </c>
      <c r="CM68" s="144" t="str">
        <f t="shared" si="97"/>
        <v/>
      </c>
      <c r="CN68" s="81" t="str">
        <f t="shared" si="97"/>
        <v/>
      </c>
      <c r="CO68" s="81" t="str">
        <f t="shared" si="97"/>
        <v/>
      </c>
      <c r="CP68" s="81" t="str">
        <f t="shared" si="97"/>
        <v/>
      </c>
      <c r="CQ68" s="81" t="str">
        <f t="shared" si="97"/>
        <v/>
      </c>
      <c r="CR68" s="81" t="str">
        <f t="shared" si="97"/>
        <v/>
      </c>
      <c r="CS68" s="80" t="str">
        <f t="shared" si="97"/>
        <v/>
      </c>
      <c r="CT68" s="504" t="str">
        <f t="shared" si="97"/>
        <v/>
      </c>
      <c r="CU68" s="532" t="str">
        <f t="shared" si="98"/>
        <v/>
      </c>
      <c r="CV68" s="533" t="str">
        <f t="shared" si="98"/>
        <v/>
      </c>
      <c r="CW68" s="534" t="str">
        <f t="shared" si="98"/>
        <v/>
      </c>
      <c r="CX68" s="534" t="str">
        <f t="shared" si="98"/>
        <v/>
      </c>
      <c r="CY68" s="534" t="str">
        <f t="shared" si="98"/>
        <v/>
      </c>
      <c r="CZ68" s="534" t="str">
        <f t="shared" si="98"/>
        <v/>
      </c>
      <c r="DA68" s="534" t="str">
        <f t="shared" si="98"/>
        <v/>
      </c>
      <c r="DB68" s="535" t="str">
        <f t="shared" si="98"/>
        <v/>
      </c>
      <c r="DC68" s="535" t="str">
        <f t="shared" si="98"/>
        <v/>
      </c>
      <c r="DD68" s="535" t="str">
        <f t="shared" si="98"/>
        <v/>
      </c>
      <c r="DE68" s="534" t="str">
        <f t="shared" si="99"/>
        <v/>
      </c>
      <c r="DF68" s="534" t="str">
        <f t="shared" si="99"/>
        <v/>
      </c>
      <c r="DG68" s="534" t="str">
        <f t="shared" si="99"/>
        <v/>
      </c>
      <c r="DH68" s="534" t="str">
        <f t="shared" si="99"/>
        <v/>
      </c>
      <c r="DI68" s="534" t="str">
        <f t="shared" si="99"/>
        <v/>
      </c>
      <c r="DJ68" s="533" t="str">
        <f t="shared" si="99"/>
        <v/>
      </c>
      <c r="DK68" s="532" t="str">
        <f t="shared" si="99"/>
        <v/>
      </c>
      <c r="DL68" s="858">
        <f>COUNT(B68:R68)</f>
        <v>2</v>
      </c>
      <c r="DM68" s="813">
        <f>COUNT(T68:AJ68)</f>
        <v>0</v>
      </c>
      <c r="DN68" s="813">
        <f>COUNT(AL68:BB68)</f>
        <v>0</v>
      </c>
      <c r="DO68" s="814">
        <f>COUNT(BD68:BT68)</f>
        <v>0</v>
      </c>
      <c r="DP68" s="849"/>
      <c r="DQ68" s="859"/>
      <c r="DR68" s="859"/>
      <c r="DS68" s="859"/>
      <c r="DT68" s="859"/>
      <c r="DU68" s="859"/>
      <c r="DV68" s="859"/>
      <c r="DW68" s="860"/>
      <c r="DX68" s="859"/>
      <c r="DY68" s="813"/>
      <c r="DZ68" s="849"/>
      <c r="EA68" s="849"/>
    </row>
    <row r="69" spans="1:131" ht="12.75" customHeight="1">
      <c r="A69" s="855" t="s">
        <v>280</v>
      </c>
      <c r="B69" s="281"/>
      <c r="C69" s="281"/>
      <c r="D69" s="281">
        <v>1</v>
      </c>
      <c r="E69" s="281">
        <v>12</v>
      </c>
      <c r="F69" s="281"/>
      <c r="G69" s="281"/>
      <c r="H69" s="281"/>
      <c r="I69" s="281"/>
      <c r="J69" s="281"/>
      <c r="K69" s="281"/>
      <c r="L69" s="281"/>
      <c r="M69" s="281"/>
      <c r="N69" s="281"/>
      <c r="O69" s="281"/>
      <c r="P69" s="281"/>
      <c r="Q69" s="281"/>
      <c r="R69" s="281"/>
      <c r="S69" s="850"/>
      <c r="T69" s="281"/>
      <c r="U69" s="281"/>
      <c r="V69" s="281"/>
      <c r="W69" s="281"/>
      <c r="X69" s="281"/>
      <c r="Y69" s="281"/>
      <c r="Z69" s="281"/>
      <c r="AA69" s="281"/>
      <c r="AB69" s="281"/>
      <c r="AC69" s="281"/>
      <c r="AD69" s="281"/>
      <c r="AE69" s="281"/>
      <c r="AF69" s="281"/>
      <c r="AG69" s="281"/>
      <c r="AH69" s="281"/>
      <c r="AI69" s="281"/>
      <c r="AJ69" s="281"/>
      <c r="AK69" s="850"/>
      <c r="AL69" s="281"/>
      <c r="AM69" s="281"/>
      <c r="AN69" s="281"/>
      <c r="AO69" s="281"/>
      <c r="AP69" s="281"/>
      <c r="AQ69" s="281"/>
      <c r="AR69" s="281"/>
      <c r="AS69" s="281"/>
      <c r="AT69" s="281"/>
      <c r="AU69" s="281"/>
      <c r="AV69" s="281"/>
      <c r="AW69" s="281"/>
      <c r="AX69" s="281"/>
      <c r="AY69" s="281"/>
      <c r="AZ69" s="281"/>
      <c r="BA69" s="281"/>
      <c r="BB69" s="281"/>
      <c r="BC69" s="850"/>
      <c r="BD69" s="281"/>
      <c r="BE69" s="281"/>
      <c r="BF69" s="281"/>
      <c r="BG69" s="281"/>
      <c r="BH69" s="281"/>
      <c r="BI69" s="281"/>
      <c r="BJ69" s="281"/>
      <c r="BK69" s="281"/>
      <c r="BL69" s="281"/>
      <c r="BM69" s="281"/>
      <c r="BN69" s="281"/>
      <c r="BO69" s="281"/>
      <c r="BP69" s="281"/>
      <c r="BQ69" s="281"/>
      <c r="BR69" s="281"/>
      <c r="BS69" s="281"/>
      <c r="BT69" s="281"/>
      <c r="BU69" s="850"/>
      <c r="BV69" s="281"/>
      <c r="BW69" s="281"/>
      <c r="BX69" s="281"/>
      <c r="BY69" s="281"/>
      <c r="BZ69" s="856" t="str">
        <f>IF(DL69&lt;3,"",(SUM(B69:R69)-MIN(B69:R69)-MAX(B69:R69))/(DL69-2))</f>
        <v/>
      </c>
      <c r="CA69" s="856" t="str">
        <f>IF(DM69&lt;3,"",(SUM(T69:AJ69)-MIN(T69:AJ69)-MAX(T69:AJ69))/(DM69-2))</f>
        <v/>
      </c>
      <c r="CB69" s="856" t="str">
        <f>IF(DN69&lt;3,"",(SUM(AL69:BB69)-MIN(AL69:BB69)-MAX(AL69:BB69))/(DN69-2))</f>
        <v/>
      </c>
      <c r="CC69" s="857" t="str">
        <f>IF(DO69&lt;3,"",(SUM(BD69:BT69)-MIN(BD69:BT69)-MAX(BD69:BT69))/(DO69-2))</f>
        <v/>
      </c>
      <c r="CD69" s="50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0" t="str">
        <f t="shared" si="97"/>
        <v/>
      </c>
      <c r="CF69" s="81" t="str">
        <f t="shared" si="97"/>
        <v/>
      </c>
      <c r="CG69" s="81" t="str">
        <f t="shared" si="97"/>
        <v/>
      </c>
      <c r="CH69" s="81" t="str">
        <f t="shared" si="97"/>
        <v/>
      </c>
      <c r="CI69" s="81" t="str">
        <f t="shared" si="97"/>
        <v/>
      </c>
      <c r="CJ69" s="81" t="str">
        <f t="shared" si="97"/>
        <v/>
      </c>
      <c r="CK69" s="144" t="str">
        <f t="shared" si="97"/>
        <v/>
      </c>
      <c r="CL69" s="144" t="str">
        <f t="shared" si="97"/>
        <v/>
      </c>
      <c r="CM69" s="144" t="str">
        <f t="shared" si="97"/>
        <v/>
      </c>
      <c r="CN69" s="81" t="str">
        <f t="shared" si="97"/>
        <v/>
      </c>
      <c r="CO69" s="81" t="str">
        <f t="shared" si="97"/>
        <v/>
      </c>
      <c r="CP69" s="81" t="str">
        <f t="shared" si="97"/>
        <v/>
      </c>
      <c r="CQ69" s="81" t="str">
        <f t="shared" si="97"/>
        <v/>
      </c>
      <c r="CR69" s="81" t="str">
        <f t="shared" si="97"/>
        <v/>
      </c>
      <c r="CS69" s="80" t="str">
        <f t="shared" si="97"/>
        <v/>
      </c>
      <c r="CT69" s="504" t="str">
        <f t="shared" si="97"/>
        <v/>
      </c>
      <c r="CU69" s="532" t="str">
        <f t="shared" si="98"/>
        <v/>
      </c>
      <c r="CV69" s="533" t="str">
        <f t="shared" si="98"/>
        <v/>
      </c>
      <c r="CW69" s="534" t="str">
        <f t="shared" si="98"/>
        <v/>
      </c>
      <c r="CX69" s="534" t="str">
        <f t="shared" si="98"/>
        <v/>
      </c>
      <c r="CY69" s="534" t="str">
        <f t="shared" si="98"/>
        <v/>
      </c>
      <c r="CZ69" s="534" t="str">
        <f t="shared" si="98"/>
        <v/>
      </c>
      <c r="DA69" s="534" t="str">
        <f t="shared" si="98"/>
        <v/>
      </c>
      <c r="DB69" s="535" t="str">
        <f t="shared" si="98"/>
        <v/>
      </c>
      <c r="DC69" s="535" t="str">
        <f t="shared" si="98"/>
        <v/>
      </c>
      <c r="DD69" s="535" t="str">
        <f t="shared" si="98"/>
        <v/>
      </c>
      <c r="DE69" s="534" t="str">
        <f t="shared" si="99"/>
        <v/>
      </c>
      <c r="DF69" s="534" t="str">
        <f t="shared" si="99"/>
        <v/>
      </c>
      <c r="DG69" s="534" t="str">
        <f t="shared" si="99"/>
        <v/>
      </c>
      <c r="DH69" s="534" t="str">
        <f t="shared" si="99"/>
        <v/>
      </c>
      <c r="DI69" s="534" t="str">
        <f t="shared" si="99"/>
        <v/>
      </c>
      <c r="DJ69" s="533" t="str">
        <f t="shared" si="99"/>
        <v/>
      </c>
      <c r="DK69" s="532" t="str">
        <f t="shared" si="99"/>
        <v/>
      </c>
      <c r="DL69" s="858">
        <f>COUNT(B69:R69)</f>
        <v>2</v>
      </c>
      <c r="DM69" s="813">
        <f>COUNT(T69:AJ69)</f>
        <v>0</v>
      </c>
      <c r="DN69" s="813">
        <f>COUNT(AL69:BB69)</f>
        <v>0</v>
      </c>
      <c r="DO69" s="814">
        <f>COUNT(BD69:BT69)</f>
        <v>0</v>
      </c>
      <c r="DP69" s="849"/>
      <c r="DQ69" s="859"/>
      <c r="DR69" s="859"/>
      <c r="DS69" s="859"/>
      <c r="DT69" s="859"/>
      <c r="DU69" s="859"/>
      <c r="DV69" s="859"/>
      <c r="DW69" s="860"/>
      <c r="DX69" s="859"/>
      <c r="DY69" s="813"/>
      <c r="DZ69" s="849"/>
      <c r="EA69" s="849"/>
    </row>
    <row r="70" spans="1:131" ht="12.75" customHeight="1">
      <c r="A70" s="855" t="s">
        <v>311</v>
      </c>
      <c r="B70" s="281"/>
      <c r="C70" s="281"/>
      <c r="D70" s="281">
        <v>4000</v>
      </c>
      <c r="E70" s="281">
        <v>20</v>
      </c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850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850"/>
      <c r="AL70" s="281"/>
      <c r="AM70" s="281"/>
      <c r="AN70" s="281"/>
      <c r="AO70" s="281"/>
      <c r="AP70" s="281"/>
      <c r="AQ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850"/>
      <c r="BD70" s="281"/>
      <c r="BE70" s="281"/>
      <c r="BF70" s="281"/>
      <c r="BG70" s="281"/>
      <c r="BH70" s="281"/>
      <c r="BI70" s="281"/>
      <c r="BJ70" s="281"/>
      <c r="BK70" s="281"/>
      <c r="BL70" s="281"/>
      <c r="BM70" s="281"/>
      <c r="BN70" s="281"/>
      <c r="BO70" s="281"/>
      <c r="BP70" s="281"/>
      <c r="BQ70" s="281"/>
      <c r="BR70" s="281"/>
      <c r="BS70" s="281"/>
      <c r="BT70" s="281"/>
      <c r="BU70" s="850"/>
      <c r="BV70" s="281"/>
      <c r="BW70" s="281"/>
      <c r="BX70" s="281"/>
      <c r="BY70" s="281"/>
      <c r="BZ70" s="856" t="str">
        <f>IF(DL70&lt;3,"",(SUM(B70:R70)-MIN(B70:R70)-MAX(B70:R70))/(DL70-2))</f>
        <v/>
      </c>
      <c r="CA70" s="856" t="str">
        <f>IF(DM70&lt;3,"",(SUM(T70:AJ70)-MIN(T70:AJ70)-MAX(T70:AJ70))/(DM70-2))</f>
        <v/>
      </c>
      <c r="CB70" s="856" t="str">
        <f>IF(DN70&lt;3,"",(SUM(AL70:BB70)-MIN(AL70:BB70)-MAX(AL70:BB70))/(DN70-2))</f>
        <v/>
      </c>
      <c r="CC70" s="857" t="str">
        <f>IF(DO70&lt;3,"",(SUM(BD70:BT70)-MIN(BD70:BT70)-MAX(BD70:BT70))/(DO70-2))</f>
        <v/>
      </c>
      <c r="CD70" s="50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0" t="str">
        <f t="shared" si="97"/>
        <v/>
      </c>
      <c r="CF70" s="81" t="str">
        <f t="shared" si="97"/>
        <v/>
      </c>
      <c r="CG70" s="81" t="str">
        <f t="shared" si="97"/>
        <v/>
      </c>
      <c r="CH70" s="81" t="str">
        <f t="shared" si="97"/>
        <v/>
      </c>
      <c r="CI70" s="81" t="str">
        <f t="shared" si="97"/>
        <v/>
      </c>
      <c r="CJ70" s="81" t="str">
        <f t="shared" si="97"/>
        <v/>
      </c>
      <c r="CK70" s="144" t="str">
        <f t="shared" si="97"/>
        <v/>
      </c>
      <c r="CL70" s="144" t="str">
        <f t="shared" si="97"/>
        <v/>
      </c>
      <c r="CM70" s="144" t="str">
        <f t="shared" si="97"/>
        <v/>
      </c>
      <c r="CN70" s="81" t="str">
        <f t="shared" si="97"/>
        <v/>
      </c>
      <c r="CO70" s="81" t="str">
        <f t="shared" si="97"/>
        <v/>
      </c>
      <c r="CP70" s="81" t="str">
        <f t="shared" si="97"/>
        <v/>
      </c>
      <c r="CQ70" s="81" t="str">
        <f t="shared" si="97"/>
        <v/>
      </c>
      <c r="CR70" s="81" t="str">
        <f t="shared" si="97"/>
        <v/>
      </c>
      <c r="CS70" s="80" t="str">
        <f t="shared" si="97"/>
        <v/>
      </c>
      <c r="CT70" s="504" t="str">
        <f t="shared" si="97"/>
        <v/>
      </c>
      <c r="CU70" s="532" t="str">
        <f t="shared" si="98"/>
        <v/>
      </c>
      <c r="CV70" s="533" t="str">
        <f t="shared" si="98"/>
        <v/>
      </c>
      <c r="CW70" s="534" t="str">
        <f t="shared" si="98"/>
        <v/>
      </c>
      <c r="CX70" s="534" t="str">
        <f t="shared" si="98"/>
        <v/>
      </c>
      <c r="CY70" s="534" t="str">
        <f t="shared" si="98"/>
        <v/>
      </c>
      <c r="CZ70" s="534" t="str">
        <f t="shared" si="98"/>
        <v/>
      </c>
      <c r="DA70" s="534" t="str">
        <f t="shared" si="98"/>
        <v/>
      </c>
      <c r="DB70" s="535" t="str">
        <f t="shared" si="98"/>
        <v/>
      </c>
      <c r="DC70" s="535" t="str">
        <f t="shared" si="98"/>
        <v/>
      </c>
      <c r="DD70" s="535" t="str">
        <f t="shared" si="98"/>
        <v/>
      </c>
      <c r="DE70" s="534" t="str">
        <f t="shared" si="99"/>
        <v/>
      </c>
      <c r="DF70" s="534" t="str">
        <f t="shared" si="99"/>
        <v/>
      </c>
      <c r="DG70" s="534" t="str">
        <f t="shared" si="99"/>
        <v/>
      </c>
      <c r="DH70" s="534" t="str">
        <f t="shared" si="99"/>
        <v/>
      </c>
      <c r="DI70" s="534" t="str">
        <f t="shared" si="99"/>
        <v/>
      </c>
      <c r="DJ70" s="533" t="str">
        <f t="shared" si="99"/>
        <v/>
      </c>
      <c r="DK70" s="532" t="str">
        <f t="shared" si="99"/>
        <v/>
      </c>
      <c r="DL70" s="858">
        <f>COUNT(B70:R70)</f>
        <v>2</v>
      </c>
      <c r="DM70" s="813">
        <f>COUNT(T70:AJ70)</f>
        <v>0</v>
      </c>
      <c r="DN70" s="813">
        <f>COUNT(AL70:BB70)</f>
        <v>0</v>
      </c>
      <c r="DO70" s="814">
        <f>COUNT(BD70:BT70)</f>
        <v>0</v>
      </c>
      <c r="DP70" s="849"/>
      <c r="DQ70" s="859"/>
      <c r="DR70" s="859"/>
      <c r="DS70" s="859"/>
      <c r="DT70" s="859"/>
      <c r="DU70" s="859"/>
      <c r="DV70" s="859"/>
      <c r="DW70" s="860"/>
      <c r="DX70" s="859"/>
      <c r="DY70" s="813"/>
      <c r="DZ70" s="849"/>
      <c r="EA70" s="849"/>
    </row>
    <row r="71" spans="1:131" ht="12.75" customHeight="1">
      <c r="A71" s="861" t="s">
        <v>312</v>
      </c>
      <c r="B71" s="862" t="str">
        <f t="shared" ref="B71:R71" si="100">IF(B68="","",B67*B68*B69*B70)</f>
        <v/>
      </c>
      <c r="C71" s="862" t="str">
        <f t="shared" si="100"/>
        <v/>
      </c>
      <c r="D71" s="862">
        <f t="shared" si="100"/>
        <v>4000</v>
      </c>
      <c r="E71" s="862">
        <f t="shared" si="100"/>
        <v>2880</v>
      </c>
      <c r="F71" s="862" t="str">
        <f t="shared" si="100"/>
        <v/>
      </c>
      <c r="G71" s="862" t="str">
        <f t="shared" si="100"/>
        <v/>
      </c>
      <c r="H71" s="862" t="str">
        <f t="shared" si="100"/>
        <v/>
      </c>
      <c r="I71" s="862" t="str">
        <f t="shared" si="100"/>
        <v/>
      </c>
      <c r="J71" s="862" t="str">
        <f t="shared" si="100"/>
        <v/>
      </c>
      <c r="K71" s="862" t="str">
        <f t="shared" si="100"/>
        <v/>
      </c>
      <c r="L71" s="862" t="str">
        <f t="shared" si="100"/>
        <v/>
      </c>
      <c r="M71" s="862" t="str">
        <f t="shared" si="100"/>
        <v/>
      </c>
      <c r="N71" s="862" t="str">
        <f t="shared" si="100"/>
        <v/>
      </c>
      <c r="O71" s="862" t="str">
        <f t="shared" si="100"/>
        <v/>
      </c>
      <c r="P71" s="862" t="str">
        <f t="shared" si="100"/>
        <v/>
      </c>
      <c r="Q71" s="862" t="str">
        <f t="shared" si="100"/>
        <v/>
      </c>
      <c r="R71" s="862" t="str">
        <f t="shared" si="100"/>
        <v/>
      </c>
      <c r="S71" s="850"/>
      <c r="T71" s="862" t="str">
        <f t="shared" ref="T71:AJ71" si="101">IF(T68="","",T67*T68*T69*T70)</f>
        <v/>
      </c>
      <c r="U71" s="862" t="str">
        <f t="shared" si="101"/>
        <v/>
      </c>
      <c r="V71" s="862" t="str">
        <f t="shared" si="101"/>
        <v/>
      </c>
      <c r="W71" s="862" t="str">
        <f t="shared" si="101"/>
        <v/>
      </c>
      <c r="X71" s="862" t="str">
        <f t="shared" si="101"/>
        <v/>
      </c>
      <c r="Y71" s="862" t="str">
        <f t="shared" si="101"/>
        <v/>
      </c>
      <c r="Z71" s="862" t="str">
        <f t="shared" si="101"/>
        <v/>
      </c>
      <c r="AA71" s="862" t="str">
        <f t="shared" si="101"/>
        <v/>
      </c>
      <c r="AB71" s="862" t="str">
        <f t="shared" si="101"/>
        <v/>
      </c>
      <c r="AC71" s="862" t="str">
        <f t="shared" si="101"/>
        <v/>
      </c>
      <c r="AD71" s="862" t="str">
        <f t="shared" si="101"/>
        <v/>
      </c>
      <c r="AE71" s="862" t="str">
        <f t="shared" si="101"/>
        <v/>
      </c>
      <c r="AF71" s="862" t="str">
        <f t="shared" si="101"/>
        <v/>
      </c>
      <c r="AG71" s="862" t="str">
        <f t="shared" si="101"/>
        <v/>
      </c>
      <c r="AH71" s="862" t="str">
        <f t="shared" si="101"/>
        <v/>
      </c>
      <c r="AI71" s="862" t="str">
        <f t="shared" si="101"/>
        <v/>
      </c>
      <c r="AJ71" s="862" t="str">
        <f t="shared" si="101"/>
        <v/>
      </c>
      <c r="AK71" s="850"/>
      <c r="AL71" s="862" t="str">
        <f t="shared" ref="AL71:BB71" si="102">IF(AL68="","",AL67*AL68*AL69*AL70)</f>
        <v/>
      </c>
      <c r="AM71" s="862" t="str">
        <f t="shared" si="102"/>
        <v/>
      </c>
      <c r="AN71" s="862" t="str">
        <f t="shared" si="102"/>
        <v/>
      </c>
      <c r="AO71" s="862" t="str">
        <f t="shared" si="102"/>
        <v/>
      </c>
      <c r="AP71" s="862" t="str">
        <f t="shared" si="102"/>
        <v/>
      </c>
      <c r="AQ71" s="862" t="str">
        <f t="shared" si="102"/>
        <v/>
      </c>
      <c r="AR71" s="862" t="str">
        <f t="shared" si="102"/>
        <v/>
      </c>
      <c r="AS71" s="862" t="str">
        <f t="shared" si="102"/>
        <v/>
      </c>
      <c r="AT71" s="862" t="str">
        <f t="shared" si="102"/>
        <v/>
      </c>
      <c r="AU71" s="862" t="str">
        <f t="shared" si="102"/>
        <v/>
      </c>
      <c r="AV71" s="862" t="str">
        <f t="shared" si="102"/>
        <v/>
      </c>
      <c r="AW71" s="862" t="str">
        <f t="shared" si="102"/>
        <v/>
      </c>
      <c r="AX71" s="862" t="str">
        <f t="shared" si="102"/>
        <v/>
      </c>
      <c r="AY71" s="862" t="str">
        <f t="shared" si="102"/>
        <v/>
      </c>
      <c r="AZ71" s="862" t="str">
        <f t="shared" si="102"/>
        <v/>
      </c>
      <c r="BA71" s="862" t="str">
        <f t="shared" si="102"/>
        <v/>
      </c>
      <c r="BB71" s="862" t="str">
        <f t="shared" si="102"/>
        <v/>
      </c>
      <c r="BC71" s="850"/>
      <c r="BD71" s="862" t="str">
        <f t="shared" ref="BD71:BT71" si="103">IF(BD68="","",BD67*BD68*BD69*BD70)</f>
        <v/>
      </c>
      <c r="BE71" s="862" t="str">
        <f t="shared" si="103"/>
        <v/>
      </c>
      <c r="BF71" s="862" t="str">
        <f t="shared" si="103"/>
        <v/>
      </c>
      <c r="BG71" s="862" t="str">
        <f t="shared" si="103"/>
        <v/>
      </c>
      <c r="BH71" s="862" t="str">
        <f t="shared" si="103"/>
        <v/>
      </c>
      <c r="BI71" s="862" t="str">
        <f t="shared" si="103"/>
        <v/>
      </c>
      <c r="BJ71" s="862" t="str">
        <f t="shared" si="103"/>
        <v/>
      </c>
      <c r="BK71" s="862" t="str">
        <f t="shared" si="103"/>
        <v/>
      </c>
      <c r="BL71" s="862" t="str">
        <f t="shared" si="103"/>
        <v/>
      </c>
      <c r="BM71" s="862" t="str">
        <f t="shared" si="103"/>
        <v/>
      </c>
      <c r="BN71" s="862" t="str">
        <f t="shared" si="103"/>
        <v/>
      </c>
      <c r="BO71" s="862" t="str">
        <f t="shared" si="103"/>
        <v/>
      </c>
      <c r="BP71" s="862" t="str">
        <f t="shared" si="103"/>
        <v/>
      </c>
      <c r="BQ71" s="862" t="str">
        <f t="shared" si="103"/>
        <v/>
      </c>
      <c r="BR71" s="862" t="str">
        <f t="shared" si="103"/>
        <v/>
      </c>
      <c r="BS71" s="862" t="str">
        <f t="shared" si="103"/>
        <v/>
      </c>
      <c r="BT71" s="862" t="str">
        <f t="shared" si="103"/>
        <v/>
      </c>
      <c r="BU71" s="850"/>
      <c r="BV71" s="862" t="str">
        <f>IF(BV68="","",BV67*BV68*BV69*BV70)</f>
        <v/>
      </c>
      <c r="BW71" s="862" t="str">
        <f>IF(BW68="","",BW67*BW68*BW69*BW70)</f>
        <v/>
      </c>
      <c r="BX71" s="862" t="str">
        <f>IF(BX68="","",BX67*BX68*BX69*BX70)</f>
        <v/>
      </c>
      <c r="BY71" s="735" t="str">
        <f>IF(BY68="","",BY67*BY68*BY69*BY70)</f>
        <v/>
      </c>
      <c r="BZ71" s="856" t="str">
        <f>IF(DL71&lt;3,"",(SUM(B71:R71)-MIN(B71:R71)-MAX(B71:R71))/(DL71-2))</f>
        <v/>
      </c>
      <c r="CA71" s="856" t="str">
        <f>IF(DM71&lt;3,"",(SUM(T71:AJ71)-MIN(T71:AJ71)-MAX(T71:AJ71))/(DM71-2))</f>
        <v/>
      </c>
      <c r="CB71" s="856" t="str">
        <f>IF(DN71&lt;3,"",(SUM(AL71:BB71)-MIN(AL71:BB71)-MAX(AL71:BB71))/(DN71-2))</f>
        <v/>
      </c>
      <c r="CC71" s="857" t="str">
        <f>IF(DO71&lt;3,"",(SUM(BD71:BT71)-MIN(BD71:BT71)-MAX(BD71:BT71))/(DO71-2))</f>
        <v/>
      </c>
      <c r="CD71" s="50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0" t="str">
        <f t="shared" si="97"/>
        <v/>
      </c>
      <c r="CF71" s="81" t="str">
        <f t="shared" si="97"/>
        <v/>
      </c>
      <c r="CG71" s="81" t="str">
        <f t="shared" si="97"/>
        <v/>
      </c>
      <c r="CH71" s="81" t="str">
        <f t="shared" si="97"/>
        <v/>
      </c>
      <c r="CI71" s="81" t="str">
        <f t="shared" si="97"/>
        <v/>
      </c>
      <c r="CJ71" s="81" t="str">
        <f t="shared" si="97"/>
        <v/>
      </c>
      <c r="CK71" s="144" t="str">
        <f t="shared" si="97"/>
        <v/>
      </c>
      <c r="CL71" s="144" t="str">
        <f t="shared" si="97"/>
        <v/>
      </c>
      <c r="CM71" s="144" t="str">
        <f t="shared" si="97"/>
        <v/>
      </c>
      <c r="CN71" s="81" t="str">
        <f t="shared" si="97"/>
        <v/>
      </c>
      <c r="CO71" s="81" t="str">
        <f t="shared" si="97"/>
        <v/>
      </c>
      <c r="CP71" s="81" t="str">
        <f t="shared" si="97"/>
        <v/>
      </c>
      <c r="CQ71" s="81" t="str">
        <f t="shared" si="97"/>
        <v/>
      </c>
      <c r="CR71" s="81" t="str">
        <f t="shared" si="97"/>
        <v/>
      </c>
      <c r="CS71" s="80" t="str">
        <f t="shared" si="97"/>
        <v/>
      </c>
      <c r="CT71" s="504" t="str">
        <f t="shared" si="97"/>
        <v/>
      </c>
      <c r="CU71" s="532" t="str">
        <f t="shared" si="98"/>
        <v/>
      </c>
      <c r="CV71" s="533" t="str">
        <f t="shared" si="98"/>
        <v/>
      </c>
      <c r="CW71" s="534" t="str">
        <f t="shared" si="98"/>
        <v/>
      </c>
      <c r="CX71" s="534" t="str">
        <f t="shared" si="98"/>
        <v/>
      </c>
      <c r="CY71" s="534" t="str">
        <f t="shared" si="98"/>
        <v/>
      </c>
      <c r="CZ71" s="534" t="str">
        <f t="shared" si="98"/>
        <v/>
      </c>
      <c r="DA71" s="534" t="str">
        <f t="shared" si="98"/>
        <v/>
      </c>
      <c r="DB71" s="535" t="str">
        <f t="shared" si="98"/>
        <v/>
      </c>
      <c r="DC71" s="535" t="str">
        <f t="shared" si="98"/>
        <v/>
      </c>
      <c r="DD71" s="535" t="str">
        <f t="shared" si="98"/>
        <v/>
      </c>
      <c r="DE71" s="534" t="str">
        <f t="shared" si="99"/>
        <v/>
      </c>
      <c r="DF71" s="534" t="str">
        <f t="shared" si="99"/>
        <v/>
      </c>
      <c r="DG71" s="534" t="str">
        <f t="shared" si="99"/>
        <v/>
      </c>
      <c r="DH71" s="534" t="str">
        <f t="shared" si="99"/>
        <v/>
      </c>
      <c r="DI71" s="534" t="str">
        <f t="shared" si="99"/>
        <v/>
      </c>
      <c r="DJ71" s="533" t="str">
        <f t="shared" si="99"/>
        <v/>
      </c>
      <c r="DK71" s="532" t="str">
        <f t="shared" si="99"/>
        <v/>
      </c>
      <c r="DL71" s="858">
        <f>COUNT(B71:R71)</f>
        <v>2</v>
      </c>
      <c r="DM71" s="813">
        <f>COUNT(T71:AJ71)</f>
        <v>0</v>
      </c>
      <c r="DN71" s="813">
        <f>COUNT(AL71:BB71)</f>
        <v>0</v>
      </c>
      <c r="DO71" s="814">
        <f>COUNT(BD71:BT71)</f>
        <v>0</v>
      </c>
      <c r="DP71" s="849"/>
      <c r="DQ71" s="859"/>
      <c r="DR71" s="859"/>
      <c r="DS71" s="859"/>
      <c r="DT71" s="859"/>
      <c r="DU71" s="859"/>
      <c r="DV71" s="859"/>
      <c r="DW71" s="860"/>
      <c r="DX71" s="859"/>
      <c r="DY71" s="813"/>
      <c r="DZ71" s="849"/>
      <c r="EA71" s="849"/>
    </row>
    <row r="72" spans="1:131" ht="12.75" customHeight="1">
      <c r="A72" s="854" t="s">
        <v>443</v>
      </c>
      <c r="B72" s="647"/>
      <c r="C72" s="647"/>
      <c r="D72" s="647"/>
      <c r="E72" s="647"/>
      <c r="F72" s="647"/>
      <c r="G72" s="647"/>
      <c r="H72" s="647"/>
      <c r="I72" s="647"/>
      <c r="J72" s="647"/>
      <c r="K72" s="647"/>
      <c r="L72" s="647"/>
      <c r="M72" s="647"/>
      <c r="N72" s="647"/>
      <c r="O72" s="647"/>
      <c r="P72" s="647"/>
      <c r="Q72" s="647"/>
      <c r="R72" s="647"/>
      <c r="S72" s="850"/>
      <c r="T72" s="647"/>
      <c r="U72" s="647"/>
      <c r="V72" s="647"/>
      <c r="W72" s="647"/>
      <c r="X72" s="647"/>
      <c r="Y72" s="647"/>
      <c r="Z72" s="647"/>
      <c r="AA72" s="647"/>
      <c r="AB72" s="647"/>
      <c r="AC72" s="647"/>
      <c r="AD72" s="647"/>
      <c r="AE72" s="647"/>
      <c r="AF72" s="647"/>
      <c r="AG72" s="647"/>
      <c r="AH72" s="647"/>
      <c r="AI72" s="647"/>
      <c r="AJ72" s="647"/>
      <c r="AK72" s="850"/>
      <c r="AL72" s="647"/>
      <c r="AM72" s="647"/>
      <c r="AN72" s="647"/>
      <c r="AO72" s="647"/>
      <c r="AP72" s="647"/>
      <c r="AQ72" s="647"/>
      <c r="AR72" s="647"/>
      <c r="AS72" s="647"/>
      <c r="AT72" s="647"/>
      <c r="AU72" s="647"/>
      <c r="AV72" s="647"/>
      <c r="AW72" s="647"/>
      <c r="AX72" s="647"/>
      <c r="AY72" s="647"/>
      <c r="AZ72" s="647"/>
      <c r="BA72" s="647"/>
      <c r="BB72" s="647"/>
      <c r="BC72" s="850"/>
      <c r="BD72" s="647"/>
      <c r="BE72" s="647"/>
      <c r="BF72" s="647"/>
      <c r="BG72" s="647"/>
      <c r="BH72" s="647"/>
      <c r="BI72" s="647"/>
      <c r="BJ72" s="647"/>
      <c r="BK72" s="647"/>
      <c r="BL72" s="647"/>
      <c r="BM72" s="647"/>
      <c r="BN72" s="647"/>
      <c r="BO72" s="647"/>
      <c r="BP72" s="647"/>
      <c r="BQ72" s="647"/>
      <c r="BR72" s="647"/>
      <c r="BS72" s="647"/>
      <c r="BT72" s="647"/>
      <c r="BU72" s="850"/>
      <c r="BV72" s="647"/>
      <c r="BW72" s="647"/>
      <c r="BX72" s="647"/>
      <c r="BY72" s="281"/>
      <c r="BZ72" s="863"/>
      <c r="CA72" s="863"/>
      <c r="CB72" s="863"/>
      <c r="CC72" s="864"/>
      <c r="CD72" s="865"/>
      <c r="CE72" s="865"/>
      <c r="CF72" s="865"/>
      <c r="CG72" s="865"/>
      <c r="CH72" s="865"/>
      <c r="CI72" s="865"/>
      <c r="CJ72" s="865"/>
      <c r="CK72" s="865"/>
      <c r="CL72" s="865"/>
      <c r="CM72" s="865"/>
      <c r="CN72" s="865"/>
      <c r="CO72" s="865"/>
      <c r="CP72" s="865"/>
      <c r="CQ72" s="865"/>
      <c r="CR72" s="865"/>
      <c r="CS72" s="865"/>
      <c r="CT72" s="866"/>
      <c r="CU72" s="867"/>
      <c r="CV72" s="865"/>
      <c r="CW72" s="865"/>
      <c r="CX72" s="865"/>
      <c r="CY72" s="865"/>
      <c r="CZ72" s="865"/>
      <c r="DA72" s="865"/>
      <c r="DB72" s="865"/>
      <c r="DC72" s="865"/>
      <c r="DD72" s="865"/>
      <c r="DE72" s="865"/>
      <c r="DF72" s="865"/>
      <c r="DG72" s="865"/>
      <c r="DH72" s="865"/>
      <c r="DI72" s="865"/>
      <c r="DJ72" s="865"/>
      <c r="DK72" s="865"/>
      <c r="DL72" s="858"/>
      <c r="DM72" s="813"/>
      <c r="DN72" s="813"/>
      <c r="DO72" s="814"/>
      <c r="DP72" s="813"/>
      <c r="DQ72" s="876"/>
      <c r="DR72" s="876"/>
      <c r="DS72" s="876"/>
      <c r="DT72" s="876"/>
      <c r="DU72" s="876"/>
      <c r="DV72" s="876"/>
      <c r="DW72" s="877"/>
      <c r="DX72" s="876"/>
      <c r="DY72" s="813"/>
      <c r="DZ72" s="849"/>
      <c r="EA72" s="849"/>
    </row>
    <row r="73" spans="1:131" ht="12.75" customHeight="1">
      <c r="A73" s="855" t="s">
        <v>294</v>
      </c>
      <c r="B73" s="647"/>
      <c r="C73" s="647"/>
      <c r="D73" s="647"/>
      <c r="E73" s="647"/>
      <c r="F73" s="647"/>
      <c r="G73" s="647"/>
      <c r="H73" s="647"/>
      <c r="I73" s="647"/>
      <c r="J73" s="647"/>
      <c r="K73" s="647"/>
      <c r="L73" s="647"/>
      <c r="M73" s="647"/>
      <c r="N73" s="647"/>
      <c r="O73" s="647"/>
      <c r="P73" s="647"/>
      <c r="Q73" s="647"/>
      <c r="R73" s="647"/>
      <c r="S73" s="850"/>
      <c r="T73" s="647"/>
      <c r="U73" s="647"/>
      <c r="V73" s="647"/>
      <c r="W73" s="647"/>
      <c r="X73" s="647"/>
      <c r="Y73" s="647"/>
      <c r="Z73" s="647"/>
      <c r="AA73" s="647"/>
      <c r="AB73" s="647"/>
      <c r="AC73" s="647"/>
      <c r="AD73" s="647"/>
      <c r="AE73" s="647"/>
      <c r="AF73" s="647"/>
      <c r="AG73" s="647"/>
      <c r="AH73" s="647"/>
      <c r="AI73" s="647"/>
      <c r="AJ73" s="647"/>
      <c r="AK73" s="850"/>
      <c r="AL73" s="647"/>
      <c r="AM73" s="647"/>
      <c r="AN73" s="647"/>
      <c r="AO73" s="647"/>
      <c r="AP73" s="647"/>
      <c r="AQ73" s="647"/>
      <c r="AR73" s="647"/>
      <c r="AS73" s="647"/>
      <c r="AT73" s="647"/>
      <c r="AU73" s="647"/>
      <c r="AV73" s="647"/>
      <c r="AW73" s="647"/>
      <c r="AX73" s="647"/>
      <c r="AY73" s="647"/>
      <c r="AZ73" s="647"/>
      <c r="BA73" s="647"/>
      <c r="BB73" s="647"/>
      <c r="BC73" s="850"/>
      <c r="BD73" s="647"/>
      <c r="BE73" s="647"/>
      <c r="BF73" s="647"/>
      <c r="BG73" s="647"/>
      <c r="BH73" s="647"/>
      <c r="BI73" s="647"/>
      <c r="BJ73" s="647"/>
      <c r="BK73" s="647"/>
      <c r="BL73" s="647"/>
      <c r="BM73" s="647"/>
      <c r="BN73" s="647"/>
      <c r="BO73" s="647"/>
      <c r="BP73" s="647"/>
      <c r="BQ73" s="647"/>
      <c r="BR73" s="647"/>
      <c r="BS73" s="647"/>
      <c r="BT73" s="647"/>
      <c r="BU73" s="850"/>
      <c r="BV73" s="647"/>
      <c r="BW73" s="647"/>
      <c r="BX73" s="647"/>
      <c r="BY73" s="281"/>
      <c r="BZ73" s="856" t="str">
        <f>IF(DL73&lt;3,"",(SUM(B73:R73)-MIN(B73:R73)-MAX(B73:R73))/(DL73-2))</f>
        <v/>
      </c>
      <c r="CA73" s="856" t="str">
        <f>IF(DM73&lt;3,"",(SUM(T73:AJ73)-MIN(T73:AJ73)-MAX(T73:AJ73))/(DM73-2))</f>
        <v/>
      </c>
      <c r="CB73" s="856" t="str">
        <f>IF(DN73&lt;3,"",(SUM(AL73:BB73)-MIN(AL73:BB73)-MAX(AL73:BB73))/(DN73-2))</f>
        <v/>
      </c>
      <c r="CC73" s="857" t="str">
        <f>IF(DO73&lt;3,"",(SUM(BD73:BT73)-MIN(BD73:BT73)-MAX(BD73:BT73))/(DO73-2))</f>
        <v/>
      </c>
      <c r="CD73" s="50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0" t="str">
        <f t="shared" si="104"/>
        <v/>
      </c>
      <c r="CF73" s="81" t="str">
        <f t="shared" si="104"/>
        <v/>
      </c>
      <c r="CG73" s="81" t="str">
        <f t="shared" si="104"/>
        <v/>
      </c>
      <c r="CH73" s="81" t="str">
        <f t="shared" si="104"/>
        <v/>
      </c>
      <c r="CI73" s="81" t="str">
        <f t="shared" si="104"/>
        <v/>
      </c>
      <c r="CJ73" s="81" t="str">
        <f t="shared" si="104"/>
        <v/>
      </c>
      <c r="CK73" s="144" t="str">
        <f t="shared" si="104"/>
        <v/>
      </c>
      <c r="CL73" s="144" t="str">
        <f t="shared" si="104"/>
        <v/>
      </c>
      <c r="CM73" s="144" t="str">
        <f t="shared" si="104"/>
        <v/>
      </c>
      <c r="CN73" s="81" t="str">
        <f t="shared" si="104"/>
        <v/>
      </c>
      <c r="CO73" s="81" t="str">
        <f t="shared" si="104"/>
        <v/>
      </c>
      <c r="CP73" s="81" t="str">
        <f t="shared" si="104"/>
        <v/>
      </c>
      <c r="CQ73" s="81" t="str">
        <f t="shared" si="104"/>
        <v/>
      </c>
      <c r="CR73" s="81" t="str">
        <f t="shared" si="104"/>
        <v/>
      </c>
      <c r="CS73" s="80" t="str">
        <f t="shared" si="104"/>
        <v/>
      </c>
      <c r="CT73" s="50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2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3" t="str">
        <f t="shared" si="106"/>
        <v/>
      </c>
      <c r="CW73" s="534" t="str">
        <f t="shared" si="106"/>
        <v/>
      </c>
      <c r="CX73" s="534" t="str">
        <f t="shared" si="106"/>
        <v/>
      </c>
      <c r="CY73" s="534" t="str">
        <f t="shared" si="106"/>
        <v/>
      </c>
      <c r="CZ73" s="534" t="str">
        <f t="shared" si="106"/>
        <v/>
      </c>
      <c r="DA73" s="534" t="str">
        <f t="shared" si="106"/>
        <v/>
      </c>
      <c r="DB73" s="535" t="str">
        <f t="shared" si="106"/>
        <v/>
      </c>
      <c r="DC73" s="535" t="str">
        <f t="shared" si="106"/>
        <v/>
      </c>
      <c r="DD73" s="535" t="str">
        <f t="shared" si="106"/>
        <v/>
      </c>
      <c r="DE73" s="534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4" t="str">
        <f t="shared" si="107"/>
        <v/>
      </c>
      <c r="DG73" s="534" t="str">
        <f t="shared" si="107"/>
        <v/>
      </c>
      <c r="DH73" s="534" t="str">
        <f t="shared" si="107"/>
        <v/>
      </c>
      <c r="DI73" s="534" t="str">
        <f t="shared" si="107"/>
        <v/>
      </c>
      <c r="DJ73" s="533" t="str">
        <f t="shared" si="107"/>
        <v/>
      </c>
      <c r="DK73" s="532" t="str">
        <f t="shared" si="107"/>
        <v/>
      </c>
      <c r="DL73" s="858">
        <f>COUNT(B73:R73)</f>
        <v>0</v>
      </c>
      <c r="DM73" s="813">
        <f>COUNT(T73:AJ73)</f>
        <v>0</v>
      </c>
      <c r="DN73" s="813">
        <f>COUNT(AL73:BB73)</f>
        <v>0</v>
      </c>
      <c r="DO73" s="814">
        <f>COUNT(BD73:BT73)</f>
        <v>0</v>
      </c>
      <c r="DP73" s="849"/>
      <c r="DQ73" s="859"/>
      <c r="DR73" s="859"/>
      <c r="DS73" s="859"/>
      <c r="DT73" s="859"/>
      <c r="DU73" s="859"/>
      <c r="DV73" s="859"/>
      <c r="DW73" s="860"/>
      <c r="DX73" s="859"/>
      <c r="DY73" s="813"/>
      <c r="DZ73" s="849"/>
      <c r="EA73" s="849"/>
    </row>
    <row r="74" spans="1:131" ht="12.75" customHeight="1">
      <c r="A74" s="855" t="s">
        <v>295</v>
      </c>
      <c r="B74" s="281"/>
      <c r="C74" s="281"/>
      <c r="D74" s="281"/>
      <c r="E74" s="281"/>
      <c r="F74" s="281"/>
      <c r="G74" s="281"/>
      <c r="H74" s="281"/>
      <c r="I74" s="281"/>
      <c r="J74" s="281"/>
      <c r="K74" s="281"/>
      <c r="L74" s="281"/>
      <c r="M74" s="281"/>
      <c r="N74" s="281"/>
      <c r="O74" s="281"/>
      <c r="P74" s="281"/>
      <c r="Q74" s="281"/>
      <c r="R74" s="281"/>
      <c r="S74" s="850"/>
      <c r="T74" s="281"/>
      <c r="U74" s="281"/>
      <c r="V74" s="281"/>
      <c r="W74" s="281"/>
      <c r="X74" s="281"/>
      <c r="Y74" s="281"/>
      <c r="Z74" s="281"/>
      <c r="AA74" s="281"/>
      <c r="AB74" s="281"/>
      <c r="AC74" s="281"/>
      <c r="AD74" s="281"/>
      <c r="AE74" s="281"/>
      <c r="AF74" s="281"/>
      <c r="AG74" s="281"/>
      <c r="AH74" s="281"/>
      <c r="AI74" s="281"/>
      <c r="AJ74" s="281"/>
      <c r="AK74" s="850"/>
      <c r="AL74" s="281"/>
      <c r="AM74" s="281"/>
      <c r="AN74" s="281"/>
      <c r="AO74" s="281"/>
      <c r="AP74" s="281"/>
      <c r="AQ74" s="281"/>
      <c r="AR74" s="281"/>
      <c r="AS74" s="281"/>
      <c r="AT74" s="281"/>
      <c r="AU74" s="281"/>
      <c r="AV74" s="281"/>
      <c r="AW74" s="281"/>
      <c r="AX74" s="281"/>
      <c r="AY74" s="281"/>
      <c r="AZ74" s="281"/>
      <c r="BA74" s="281"/>
      <c r="BB74" s="281"/>
      <c r="BC74" s="850"/>
      <c r="BD74" s="281"/>
      <c r="BE74" s="281"/>
      <c r="BF74" s="281"/>
      <c r="BG74" s="281"/>
      <c r="BH74" s="281"/>
      <c r="BI74" s="281"/>
      <c r="BJ74" s="281"/>
      <c r="BK74" s="281"/>
      <c r="BL74" s="281"/>
      <c r="BM74" s="281"/>
      <c r="BN74" s="281"/>
      <c r="BO74" s="281"/>
      <c r="BP74" s="281"/>
      <c r="BQ74" s="281"/>
      <c r="BR74" s="281"/>
      <c r="BS74" s="281"/>
      <c r="BT74" s="281"/>
      <c r="BU74" s="850"/>
      <c r="BV74" s="281"/>
      <c r="BW74" s="281"/>
      <c r="BX74" s="281"/>
      <c r="BY74" s="281"/>
      <c r="BZ74" s="856" t="str">
        <f>IF(DL74&lt;3,"",(SUM(B74:R74)-MIN(B74:R74)-MAX(B74:R74))/(DL74-2))</f>
        <v/>
      </c>
      <c r="CA74" s="856" t="str">
        <f>IF(DM74&lt;3,"",(SUM(T74:AJ74)-MIN(T74:AJ74)-MAX(T74:AJ74))/(DM74-2))</f>
        <v/>
      </c>
      <c r="CB74" s="856" t="str">
        <f>IF(DN74&lt;3,"",(SUM(AL74:BB74)-MIN(AL74:BB74)-MAX(AL74:BB74))/(DN74-2))</f>
        <v/>
      </c>
      <c r="CC74" s="857" t="str">
        <f>IF(DO74&lt;3,"",(SUM(BD74:BT74)-MIN(BD74:BT74)-MAX(BD74:BT74))/(DO74-2))</f>
        <v/>
      </c>
      <c r="CD74" s="50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0" t="str">
        <f t="shared" si="105"/>
        <v/>
      </c>
      <c r="CF74" s="81" t="str">
        <f t="shared" si="105"/>
        <v/>
      </c>
      <c r="CG74" s="81" t="str">
        <f t="shared" si="105"/>
        <v/>
      </c>
      <c r="CH74" s="81" t="str">
        <f t="shared" si="105"/>
        <v/>
      </c>
      <c r="CI74" s="81" t="str">
        <f t="shared" si="105"/>
        <v/>
      </c>
      <c r="CJ74" s="81" t="str">
        <f t="shared" si="105"/>
        <v/>
      </c>
      <c r="CK74" s="144" t="str">
        <f t="shared" si="105"/>
        <v/>
      </c>
      <c r="CL74" s="144" t="str">
        <f t="shared" si="105"/>
        <v/>
      </c>
      <c r="CM74" s="144" t="str">
        <f t="shared" si="105"/>
        <v/>
      </c>
      <c r="CN74" s="81" t="str">
        <f t="shared" si="105"/>
        <v/>
      </c>
      <c r="CO74" s="81" t="str">
        <f t="shared" si="105"/>
        <v/>
      </c>
      <c r="CP74" s="81" t="str">
        <f t="shared" si="105"/>
        <v/>
      </c>
      <c r="CQ74" s="81" t="str">
        <f t="shared" si="105"/>
        <v/>
      </c>
      <c r="CR74" s="81" t="str">
        <f t="shared" si="105"/>
        <v/>
      </c>
      <c r="CS74" s="80" t="str">
        <f t="shared" si="105"/>
        <v/>
      </c>
      <c r="CT74" s="504" t="str">
        <f t="shared" si="105"/>
        <v/>
      </c>
      <c r="CU74" s="532" t="str">
        <f t="shared" si="106"/>
        <v/>
      </c>
      <c r="CV74" s="533" t="str">
        <f t="shared" si="106"/>
        <v/>
      </c>
      <c r="CW74" s="534" t="str">
        <f t="shared" si="106"/>
        <v/>
      </c>
      <c r="CX74" s="534" t="str">
        <f t="shared" si="106"/>
        <v/>
      </c>
      <c r="CY74" s="534" t="str">
        <f t="shared" si="106"/>
        <v/>
      </c>
      <c r="CZ74" s="534" t="str">
        <f t="shared" si="106"/>
        <v/>
      </c>
      <c r="DA74" s="534" t="str">
        <f t="shared" si="106"/>
        <v/>
      </c>
      <c r="DB74" s="535" t="str">
        <f t="shared" si="106"/>
        <v/>
      </c>
      <c r="DC74" s="535" t="str">
        <f t="shared" si="106"/>
        <v/>
      </c>
      <c r="DD74" s="535" t="str">
        <f t="shared" si="106"/>
        <v/>
      </c>
      <c r="DE74" s="534" t="str">
        <f t="shared" si="107"/>
        <v/>
      </c>
      <c r="DF74" s="534" t="str">
        <f t="shared" si="107"/>
        <v/>
      </c>
      <c r="DG74" s="534" t="str">
        <f t="shared" si="107"/>
        <v/>
      </c>
      <c r="DH74" s="534" t="str">
        <f t="shared" si="107"/>
        <v/>
      </c>
      <c r="DI74" s="534" t="str">
        <f t="shared" si="107"/>
        <v/>
      </c>
      <c r="DJ74" s="533" t="str">
        <f t="shared" si="107"/>
        <v/>
      </c>
      <c r="DK74" s="532" t="str">
        <f t="shared" si="107"/>
        <v/>
      </c>
      <c r="DL74" s="858">
        <f>COUNT(B74:R74)</f>
        <v>0</v>
      </c>
      <c r="DM74" s="813">
        <f>COUNT(T74:AJ74)</f>
        <v>0</v>
      </c>
      <c r="DN74" s="813">
        <f>COUNT(AL74:BB74)</f>
        <v>0</v>
      </c>
      <c r="DO74" s="814">
        <f>COUNT(BD74:BT74)</f>
        <v>0</v>
      </c>
      <c r="DP74" s="849"/>
      <c r="DQ74" s="859"/>
      <c r="DR74" s="859"/>
      <c r="DS74" s="859"/>
      <c r="DT74" s="859"/>
      <c r="DU74" s="859"/>
      <c r="DV74" s="859"/>
      <c r="DW74" s="860"/>
      <c r="DX74" s="859"/>
      <c r="DY74" s="813"/>
      <c r="DZ74" s="849"/>
      <c r="EA74" s="849"/>
    </row>
    <row r="75" spans="1:131" ht="12.75" customHeight="1">
      <c r="A75" s="855" t="s">
        <v>280</v>
      </c>
      <c r="B75" s="281"/>
      <c r="C75" s="281"/>
      <c r="D75" s="281"/>
      <c r="E75" s="281"/>
      <c r="F75" s="281"/>
      <c r="G75" s="281"/>
      <c r="H75" s="281"/>
      <c r="I75" s="281"/>
      <c r="J75" s="281"/>
      <c r="K75" s="281"/>
      <c r="L75" s="281"/>
      <c r="M75" s="281"/>
      <c r="N75" s="281"/>
      <c r="O75" s="281"/>
      <c r="P75" s="281"/>
      <c r="Q75" s="281"/>
      <c r="R75" s="281"/>
      <c r="S75" s="850"/>
      <c r="T75" s="281"/>
      <c r="U75" s="281"/>
      <c r="V75" s="281"/>
      <c r="W75" s="281"/>
      <c r="X75" s="281"/>
      <c r="Y75" s="281"/>
      <c r="Z75" s="281"/>
      <c r="AA75" s="281"/>
      <c r="AB75" s="281"/>
      <c r="AC75" s="281"/>
      <c r="AD75" s="281"/>
      <c r="AE75" s="281"/>
      <c r="AF75" s="281"/>
      <c r="AG75" s="281"/>
      <c r="AH75" s="281"/>
      <c r="AI75" s="281"/>
      <c r="AJ75" s="281"/>
      <c r="AK75" s="850"/>
      <c r="AL75" s="281"/>
      <c r="AM75" s="281"/>
      <c r="AN75" s="281"/>
      <c r="AO75" s="281"/>
      <c r="AP75" s="281"/>
      <c r="AQ75" s="281"/>
      <c r="AR75" s="281"/>
      <c r="AS75" s="281"/>
      <c r="AT75" s="281"/>
      <c r="AU75" s="281"/>
      <c r="AV75" s="281"/>
      <c r="AW75" s="281"/>
      <c r="AX75" s="281"/>
      <c r="AY75" s="281"/>
      <c r="AZ75" s="281"/>
      <c r="BA75" s="281"/>
      <c r="BB75" s="281"/>
      <c r="BC75" s="850"/>
      <c r="BD75" s="281"/>
      <c r="BE75" s="281"/>
      <c r="BF75" s="281"/>
      <c r="BG75" s="281"/>
      <c r="BH75" s="281"/>
      <c r="BI75" s="281"/>
      <c r="BJ75" s="281"/>
      <c r="BK75" s="281"/>
      <c r="BL75" s="281"/>
      <c r="BM75" s="281"/>
      <c r="BN75" s="281"/>
      <c r="BO75" s="281"/>
      <c r="BP75" s="281"/>
      <c r="BQ75" s="281"/>
      <c r="BR75" s="281"/>
      <c r="BS75" s="281"/>
      <c r="BT75" s="281"/>
      <c r="BU75" s="850"/>
      <c r="BV75" s="281"/>
      <c r="BW75" s="281"/>
      <c r="BX75" s="281"/>
      <c r="BY75" s="281"/>
      <c r="BZ75" s="856" t="str">
        <f>IF(DL75&lt;3,"",(SUM(B75:R75)-MIN(B75:R75)-MAX(B75:R75))/(DL75-2))</f>
        <v/>
      </c>
      <c r="CA75" s="856" t="str">
        <f>IF(DM75&lt;3,"",(SUM(T75:AJ75)-MIN(T75:AJ75)-MAX(T75:AJ75))/(DM75-2))</f>
        <v/>
      </c>
      <c r="CB75" s="856" t="str">
        <f>IF(DN75&lt;3,"",(SUM(AL75:BB75)-MIN(AL75:BB75)-MAX(AL75:BB75))/(DN75-2))</f>
        <v/>
      </c>
      <c r="CC75" s="857" t="str">
        <f>IF(DO75&lt;3,"",(SUM(BD75:BT75)-MIN(BD75:BT75)-MAX(BD75:BT75))/(DO75-2))</f>
        <v/>
      </c>
      <c r="CD75" s="50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0" t="str">
        <f t="shared" si="105"/>
        <v/>
      </c>
      <c r="CF75" s="81" t="str">
        <f t="shared" si="105"/>
        <v/>
      </c>
      <c r="CG75" s="81" t="str">
        <f t="shared" si="105"/>
        <v/>
      </c>
      <c r="CH75" s="81" t="str">
        <f t="shared" si="105"/>
        <v/>
      </c>
      <c r="CI75" s="81" t="str">
        <f t="shared" si="105"/>
        <v/>
      </c>
      <c r="CJ75" s="81" t="str">
        <f t="shared" si="105"/>
        <v/>
      </c>
      <c r="CK75" s="144" t="str">
        <f t="shared" si="105"/>
        <v/>
      </c>
      <c r="CL75" s="144" t="str">
        <f t="shared" si="105"/>
        <v/>
      </c>
      <c r="CM75" s="144" t="str">
        <f t="shared" si="105"/>
        <v/>
      </c>
      <c r="CN75" s="81" t="str">
        <f t="shared" si="105"/>
        <v/>
      </c>
      <c r="CO75" s="81" t="str">
        <f t="shared" si="105"/>
        <v/>
      </c>
      <c r="CP75" s="81" t="str">
        <f t="shared" si="105"/>
        <v/>
      </c>
      <c r="CQ75" s="81" t="str">
        <f t="shared" si="105"/>
        <v/>
      </c>
      <c r="CR75" s="81" t="str">
        <f t="shared" si="105"/>
        <v/>
      </c>
      <c r="CS75" s="80" t="str">
        <f t="shared" si="105"/>
        <v/>
      </c>
      <c r="CT75" s="504" t="str">
        <f t="shared" si="105"/>
        <v/>
      </c>
      <c r="CU75" s="532" t="str">
        <f t="shared" si="106"/>
        <v/>
      </c>
      <c r="CV75" s="533" t="str">
        <f t="shared" si="106"/>
        <v/>
      </c>
      <c r="CW75" s="534" t="str">
        <f t="shared" si="106"/>
        <v/>
      </c>
      <c r="CX75" s="534" t="str">
        <f t="shared" si="106"/>
        <v/>
      </c>
      <c r="CY75" s="534" t="str">
        <f t="shared" si="106"/>
        <v/>
      </c>
      <c r="CZ75" s="534" t="str">
        <f t="shared" si="106"/>
        <v/>
      </c>
      <c r="DA75" s="534" t="str">
        <f t="shared" si="106"/>
        <v/>
      </c>
      <c r="DB75" s="535" t="str">
        <f t="shared" si="106"/>
        <v/>
      </c>
      <c r="DC75" s="535" t="str">
        <f t="shared" si="106"/>
        <v/>
      </c>
      <c r="DD75" s="535" t="str">
        <f t="shared" si="106"/>
        <v/>
      </c>
      <c r="DE75" s="534" t="str">
        <f t="shared" si="107"/>
        <v/>
      </c>
      <c r="DF75" s="534" t="str">
        <f t="shared" si="107"/>
        <v/>
      </c>
      <c r="DG75" s="534" t="str">
        <f t="shared" si="107"/>
        <v/>
      </c>
      <c r="DH75" s="534" t="str">
        <f t="shared" si="107"/>
        <v/>
      </c>
      <c r="DI75" s="534" t="str">
        <f t="shared" si="107"/>
        <v/>
      </c>
      <c r="DJ75" s="533" t="str">
        <f t="shared" si="107"/>
        <v/>
      </c>
      <c r="DK75" s="532" t="str">
        <f t="shared" si="107"/>
        <v/>
      </c>
      <c r="DL75" s="858">
        <f>COUNT(B75:R75)</f>
        <v>0</v>
      </c>
      <c r="DM75" s="813">
        <f>COUNT(T75:AJ75)</f>
        <v>0</v>
      </c>
      <c r="DN75" s="813">
        <f>COUNT(AL75:BB75)</f>
        <v>0</v>
      </c>
      <c r="DO75" s="814">
        <f>COUNT(BD75:BT75)</f>
        <v>0</v>
      </c>
      <c r="DP75" s="849"/>
      <c r="DQ75" s="859"/>
      <c r="DR75" s="859"/>
      <c r="DS75" s="859"/>
      <c r="DT75" s="859"/>
      <c r="DU75" s="859"/>
      <c r="DV75" s="859"/>
      <c r="DW75" s="860"/>
      <c r="DX75" s="859"/>
      <c r="DY75" s="813"/>
      <c r="DZ75" s="849"/>
      <c r="EA75" s="849"/>
    </row>
    <row r="76" spans="1:131" ht="12.75" customHeight="1">
      <c r="A76" s="855" t="s">
        <v>311</v>
      </c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850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850"/>
      <c r="AL76" s="281"/>
      <c r="AM76" s="281"/>
      <c r="AN76" s="281"/>
      <c r="AO76" s="281"/>
      <c r="AP76" s="281"/>
      <c r="AQ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850"/>
      <c r="BD76" s="281"/>
      <c r="BE76" s="281"/>
      <c r="BF76" s="281"/>
      <c r="BG76" s="281"/>
      <c r="BH76" s="281"/>
      <c r="BI76" s="281"/>
      <c r="BJ76" s="281"/>
      <c r="BK76" s="281"/>
      <c r="BL76" s="281"/>
      <c r="BM76" s="281"/>
      <c r="BN76" s="281"/>
      <c r="BO76" s="281"/>
      <c r="BP76" s="281"/>
      <c r="BQ76" s="281"/>
      <c r="BR76" s="281"/>
      <c r="BS76" s="281"/>
      <c r="BT76" s="281"/>
      <c r="BU76" s="850"/>
      <c r="BV76" s="281"/>
      <c r="BW76" s="281"/>
      <c r="BX76" s="281"/>
      <c r="BY76" s="281"/>
      <c r="BZ76" s="856" t="str">
        <f>IF(DL76&lt;3,"",(SUM(B76:R76)-MIN(B76:R76)-MAX(B76:R76))/(DL76-2))</f>
        <v/>
      </c>
      <c r="CA76" s="856" t="str">
        <f>IF(DM76&lt;3,"",(SUM(T76:AJ76)-MIN(T76:AJ76)-MAX(T76:AJ76))/(DM76-2))</f>
        <v/>
      </c>
      <c r="CB76" s="856" t="str">
        <f>IF(DN76&lt;3,"",(SUM(AL76:BB76)-MIN(AL76:BB76)-MAX(AL76:BB76))/(DN76-2))</f>
        <v/>
      </c>
      <c r="CC76" s="857" t="str">
        <f>IF(DO76&lt;3,"",(SUM(BD76:BT76)-MIN(BD76:BT76)-MAX(BD76:BT76))/(DO76-2))</f>
        <v/>
      </c>
      <c r="CD76" s="50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0" t="str">
        <f t="shared" si="105"/>
        <v/>
      </c>
      <c r="CF76" s="81" t="str">
        <f t="shared" si="105"/>
        <v/>
      </c>
      <c r="CG76" s="81" t="str">
        <f t="shared" si="105"/>
        <v/>
      </c>
      <c r="CH76" s="81" t="str">
        <f t="shared" si="105"/>
        <v/>
      </c>
      <c r="CI76" s="81" t="str">
        <f t="shared" si="105"/>
        <v/>
      </c>
      <c r="CJ76" s="81" t="str">
        <f t="shared" si="105"/>
        <v/>
      </c>
      <c r="CK76" s="144" t="str">
        <f t="shared" si="105"/>
        <v/>
      </c>
      <c r="CL76" s="144" t="str">
        <f t="shared" si="105"/>
        <v/>
      </c>
      <c r="CM76" s="144" t="str">
        <f t="shared" si="105"/>
        <v/>
      </c>
      <c r="CN76" s="81" t="str">
        <f t="shared" si="105"/>
        <v/>
      </c>
      <c r="CO76" s="81" t="str">
        <f t="shared" si="105"/>
        <v/>
      </c>
      <c r="CP76" s="81" t="str">
        <f t="shared" si="105"/>
        <v/>
      </c>
      <c r="CQ76" s="81" t="str">
        <f t="shared" si="105"/>
        <v/>
      </c>
      <c r="CR76" s="81" t="str">
        <f t="shared" si="105"/>
        <v/>
      </c>
      <c r="CS76" s="80" t="str">
        <f t="shared" si="105"/>
        <v/>
      </c>
      <c r="CT76" s="504" t="str">
        <f t="shared" si="105"/>
        <v/>
      </c>
      <c r="CU76" s="532" t="str">
        <f t="shared" si="106"/>
        <v/>
      </c>
      <c r="CV76" s="533" t="str">
        <f t="shared" si="106"/>
        <v/>
      </c>
      <c r="CW76" s="534" t="str">
        <f t="shared" si="106"/>
        <v/>
      </c>
      <c r="CX76" s="534" t="str">
        <f t="shared" si="106"/>
        <v/>
      </c>
      <c r="CY76" s="534" t="str">
        <f t="shared" si="106"/>
        <v/>
      </c>
      <c r="CZ76" s="534" t="str">
        <f t="shared" si="106"/>
        <v/>
      </c>
      <c r="DA76" s="534" t="str">
        <f t="shared" si="106"/>
        <v/>
      </c>
      <c r="DB76" s="535" t="str">
        <f t="shared" si="106"/>
        <v/>
      </c>
      <c r="DC76" s="535" t="str">
        <f t="shared" si="106"/>
        <v/>
      </c>
      <c r="DD76" s="535" t="str">
        <f t="shared" si="106"/>
        <v/>
      </c>
      <c r="DE76" s="534" t="str">
        <f t="shared" si="107"/>
        <v/>
      </c>
      <c r="DF76" s="534" t="str">
        <f t="shared" si="107"/>
        <v/>
      </c>
      <c r="DG76" s="534" t="str">
        <f t="shared" si="107"/>
        <v/>
      </c>
      <c r="DH76" s="534" t="str">
        <f t="shared" si="107"/>
        <v/>
      </c>
      <c r="DI76" s="534" t="str">
        <f t="shared" si="107"/>
        <v/>
      </c>
      <c r="DJ76" s="533" t="str">
        <f t="shared" si="107"/>
        <v/>
      </c>
      <c r="DK76" s="532" t="str">
        <f t="shared" si="107"/>
        <v/>
      </c>
      <c r="DL76" s="858">
        <f>COUNT(B76:R76)</f>
        <v>0</v>
      </c>
      <c r="DM76" s="813">
        <f>COUNT(T76:AJ76)</f>
        <v>0</v>
      </c>
      <c r="DN76" s="813">
        <f>COUNT(AL76:BB76)</f>
        <v>0</v>
      </c>
      <c r="DO76" s="814">
        <f>COUNT(BD76:BT76)</f>
        <v>0</v>
      </c>
      <c r="DP76" s="849"/>
      <c r="DQ76" s="859"/>
      <c r="DR76" s="859"/>
      <c r="DS76" s="859"/>
      <c r="DT76" s="859"/>
      <c r="DU76" s="859"/>
      <c r="DV76" s="859"/>
      <c r="DW76" s="860"/>
      <c r="DX76" s="859"/>
      <c r="DY76" s="813"/>
      <c r="DZ76" s="849"/>
      <c r="EA76" s="849"/>
    </row>
    <row r="77" spans="1:131" ht="12.75" customHeight="1">
      <c r="A77" s="861" t="s">
        <v>312</v>
      </c>
      <c r="B77" s="862" t="str">
        <f t="shared" ref="B77:R77" si="108">IF(B74="","",B73*B74*B75*B76)</f>
        <v/>
      </c>
      <c r="C77" s="862" t="str">
        <f t="shared" si="108"/>
        <v/>
      </c>
      <c r="D77" s="862" t="str">
        <f t="shared" si="108"/>
        <v/>
      </c>
      <c r="E77" s="862" t="str">
        <f t="shared" si="108"/>
        <v/>
      </c>
      <c r="F77" s="862" t="str">
        <f t="shared" si="108"/>
        <v/>
      </c>
      <c r="G77" s="862" t="str">
        <f t="shared" si="108"/>
        <v/>
      </c>
      <c r="H77" s="862" t="str">
        <f t="shared" si="108"/>
        <v/>
      </c>
      <c r="I77" s="862" t="str">
        <f t="shared" si="108"/>
        <v/>
      </c>
      <c r="J77" s="862" t="str">
        <f t="shared" si="108"/>
        <v/>
      </c>
      <c r="K77" s="862" t="str">
        <f t="shared" si="108"/>
        <v/>
      </c>
      <c r="L77" s="862" t="str">
        <f t="shared" si="108"/>
        <v/>
      </c>
      <c r="M77" s="862" t="str">
        <f t="shared" si="108"/>
        <v/>
      </c>
      <c r="N77" s="862" t="str">
        <f t="shared" si="108"/>
        <v/>
      </c>
      <c r="O77" s="862" t="str">
        <f t="shared" si="108"/>
        <v/>
      </c>
      <c r="P77" s="862" t="str">
        <f t="shared" si="108"/>
        <v/>
      </c>
      <c r="Q77" s="862" t="str">
        <f t="shared" si="108"/>
        <v/>
      </c>
      <c r="R77" s="862" t="str">
        <f t="shared" si="108"/>
        <v/>
      </c>
      <c r="S77" s="850"/>
      <c r="T77" s="862" t="str">
        <f t="shared" ref="T77:AJ77" si="109">IF(T74="","",T73*T74*T75*T76)</f>
        <v/>
      </c>
      <c r="U77" s="862" t="str">
        <f t="shared" si="109"/>
        <v/>
      </c>
      <c r="V77" s="862" t="str">
        <f t="shared" si="109"/>
        <v/>
      </c>
      <c r="W77" s="862" t="str">
        <f t="shared" si="109"/>
        <v/>
      </c>
      <c r="X77" s="862" t="str">
        <f t="shared" si="109"/>
        <v/>
      </c>
      <c r="Y77" s="862" t="str">
        <f t="shared" si="109"/>
        <v/>
      </c>
      <c r="Z77" s="862" t="str">
        <f t="shared" si="109"/>
        <v/>
      </c>
      <c r="AA77" s="862" t="str">
        <f t="shared" si="109"/>
        <v/>
      </c>
      <c r="AB77" s="862" t="str">
        <f t="shared" si="109"/>
        <v/>
      </c>
      <c r="AC77" s="862" t="str">
        <f t="shared" si="109"/>
        <v/>
      </c>
      <c r="AD77" s="862" t="str">
        <f t="shared" si="109"/>
        <v/>
      </c>
      <c r="AE77" s="862" t="str">
        <f t="shared" si="109"/>
        <v/>
      </c>
      <c r="AF77" s="862" t="str">
        <f t="shared" si="109"/>
        <v/>
      </c>
      <c r="AG77" s="862" t="str">
        <f t="shared" si="109"/>
        <v/>
      </c>
      <c r="AH77" s="862" t="str">
        <f t="shared" si="109"/>
        <v/>
      </c>
      <c r="AI77" s="862" t="str">
        <f t="shared" si="109"/>
        <v/>
      </c>
      <c r="AJ77" s="862" t="str">
        <f t="shared" si="109"/>
        <v/>
      </c>
      <c r="AK77" s="850"/>
      <c r="AL77" s="862" t="str">
        <f t="shared" ref="AL77:BB77" si="110">IF(AL74="","",AL73*AL74*AL75*AL76)</f>
        <v/>
      </c>
      <c r="AM77" s="862" t="str">
        <f t="shared" si="110"/>
        <v/>
      </c>
      <c r="AN77" s="862" t="str">
        <f t="shared" si="110"/>
        <v/>
      </c>
      <c r="AO77" s="862" t="str">
        <f t="shared" si="110"/>
        <v/>
      </c>
      <c r="AP77" s="862" t="str">
        <f t="shared" si="110"/>
        <v/>
      </c>
      <c r="AQ77" s="862" t="str">
        <f t="shared" si="110"/>
        <v/>
      </c>
      <c r="AR77" s="862" t="str">
        <f t="shared" si="110"/>
        <v/>
      </c>
      <c r="AS77" s="862" t="str">
        <f t="shared" si="110"/>
        <v/>
      </c>
      <c r="AT77" s="862" t="str">
        <f t="shared" si="110"/>
        <v/>
      </c>
      <c r="AU77" s="862" t="str">
        <f t="shared" si="110"/>
        <v/>
      </c>
      <c r="AV77" s="862" t="str">
        <f t="shared" si="110"/>
        <v/>
      </c>
      <c r="AW77" s="862" t="str">
        <f t="shared" si="110"/>
        <v/>
      </c>
      <c r="AX77" s="862" t="str">
        <f t="shared" si="110"/>
        <v/>
      </c>
      <c r="AY77" s="862" t="str">
        <f t="shared" si="110"/>
        <v/>
      </c>
      <c r="AZ77" s="862" t="str">
        <f t="shared" si="110"/>
        <v/>
      </c>
      <c r="BA77" s="862" t="str">
        <f t="shared" si="110"/>
        <v/>
      </c>
      <c r="BB77" s="862" t="str">
        <f t="shared" si="110"/>
        <v/>
      </c>
      <c r="BC77" s="850"/>
      <c r="BD77" s="862" t="str">
        <f t="shared" ref="BD77:BT77" si="111">IF(BD74="","",BD73*BD74*BD75*BD76)</f>
        <v/>
      </c>
      <c r="BE77" s="862" t="str">
        <f t="shared" si="111"/>
        <v/>
      </c>
      <c r="BF77" s="862" t="str">
        <f t="shared" si="111"/>
        <v/>
      </c>
      <c r="BG77" s="862" t="str">
        <f t="shared" si="111"/>
        <v/>
      </c>
      <c r="BH77" s="862" t="str">
        <f t="shared" si="111"/>
        <v/>
      </c>
      <c r="BI77" s="862" t="str">
        <f t="shared" si="111"/>
        <v/>
      </c>
      <c r="BJ77" s="862" t="str">
        <f t="shared" si="111"/>
        <v/>
      </c>
      <c r="BK77" s="862" t="str">
        <f t="shared" si="111"/>
        <v/>
      </c>
      <c r="BL77" s="862" t="str">
        <f t="shared" si="111"/>
        <v/>
      </c>
      <c r="BM77" s="862" t="str">
        <f t="shared" si="111"/>
        <v/>
      </c>
      <c r="BN77" s="862" t="str">
        <f t="shared" si="111"/>
        <v/>
      </c>
      <c r="BO77" s="862" t="str">
        <f t="shared" si="111"/>
        <v/>
      </c>
      <c r="BP77" s="862" t="str">
        <f t="shared" si="111"/>
        <v/>
      </c>
      <c r="BQ77" s="862" t="str">
        <f t="shared" si="111"/>
        <v/>
      </c>
      <c r="BR77" s="862" t="str">
        <f t="shared" si="111"/>
        <v/>
      </c>
      <c r="BS77" s="862" t="str">
        <f t="shared" si="111"/>
        <v/>
      </c>
      <c r="BT77" s="862" t="str">
        <f t="shared" si="111"/>
        <v/>
      </c>
      <c r="BU77" s="850"/>
      <c r="BV77" s="862" t="str">
        <f>IF(BV74="","",BV73*BV74*BV75*BV76)</f>
        <v/>
      </c>
      <c r="BW77" s="862" t="str">
        <f>IF(BW74="","",BW73*BW74*BW75*BW76)</f>
        <v/>
      </c>
      <c r="BX77" s="862" t="str">
        <f>IF(BX74="","",BX73*BX74*BX75*BX76)</f>
        <v/>
      </c>
      <c r="BY77" s="735" t="str">
        <f>IF(BY74="","",BY73*BY74*BY75*BY76)</f>
        <v/>
      </c>
      <c r="BZ77" s="856" t="str">
        <f>IF(DL77&lt;3,"",(SUM(B77:R77)-MIN(B77:R77)-MAX(B77:R77))/(DL77-2))</f>
        <v/>
      </c>
      <c r="CA77" s="856" t="str">
        <f>IF(DM77&lt;3,"",(SUM(T77:AJ77)-MIN(T77:AJ77)-MAX(T77:AJ77))/(DM77-2))</f>
        <v/>
      </c>
      <c r="CB77" s="856" t="str">
        <f>IF(DN77&lt;3,"",(SUM(AL77:BB77)-MIN(AL77:BB77)-MAX(AL77:BB77))/(DN77-2))</f>
        <v/>
      </c>
      <c r="CC77" s="857" t="str">
        <f>IF(DO77&lt;3,"",(SUM(BD77:BT77)-MIN(BD77:BT77)-MAX(BD77:BT77))/(DO77-2))</f>
        <v/>
      </c>
      <c r="CD77" s="50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0" t="str">
        <f t="shared" si="105"/>
        <v/>
      </c>
      <c r="CF77" s="81" t="str">
        <f t="shared" si="105"/>
        <v/>
      </c>
      <c r="CG77" s="81" t="str">
        <f t="shared" si="105"/>
        <v/>
      </c>
      <c r="CH77" s="81" t="str">
        <f t="shared" si="105"/>
        <v/>
      </c>
      <c r="CI77" s="81" t="str">
        <f t="shared" si="105"/>
        <v/>
      </c>
      <c r="CJ77" s="81" t="str">
        <f t="shared" si="105"/>
        <v/>
      </c>
      <c r="CK77" s="144" t="str">
        <f t="shared" si="105"/>
        <v/>
      </c>
      <c r="CL77" s="144" t="str">
        <f t="shared" si="105"/>
        <v/>
      </c>
      <c r="CM77" s="144" t="str">
        <f t="shared" si="105"/>
        <v/>
      </c>
      <c r="CN77" s="81" t="str">
        <f t="shared" si="105"/>
        <v/>
      </c>
      <c r="CO77" s="81" t="str">
        <f t="shared" si="105"/>
        <v/>
      </c>
      <c r="CP77" s="81" t="str">
        <f t="shared" si="105"/>
        <v/>
      </c>
      <c r="CQ77" s="81" t="str">
        <f t="shared" si="105"/>
        <v/>
      </c>
      <c r="CR77" s="81" t="str">
        <f t="shared" si="105"/>
        <v/>
      </c>
      <c r="CS77" s="80" t="str">
        <f t="shared" si="105"/>
        <v/>
      </c>
      <c r="CT77" s="504" t="str">
        <f t="shared" si="105"/>
        <v/>
      </c>
      <c r="CU77" s="532" t="str">
        <f t="shared" si="106"/>
        <v/>
      </c>
      <c r="CV77" s="533" t="str">
        <f t="shared" si="106"/>
        <v/>
      </c>
      <c r="CW77" s="534" t="str">
        <f t="shared" si="106"/>
        <v/>
      </c>
      <c r="CX77" s="534" t="str">
        <f t="shared" si="106"/>
        <v/>
      </c>
      <c r="CY77" s="534" t="str">
        <f t="shared" si="106"/>
        <v/>
      </c>
      <c r="CZ77" s="534" t="str">
        <f t="shared" si="106"/>
        <v/>
      </c>
      <c r="DA77" s="534" t="str">
        <f t="shared" si="106"/>
        <v/>
      </c>
      <c r="DB77" s="535" t="str">
        <f t="shared" si="106"/>
        <v/>
      </c>
      <c r="DC77" s="535" t="str">
        <f t="shared" si="106"/>
        <v/>
      </c>
      <c r="DD77" s="535" t="str">
        <f t="shared" si="106"/>
        <v/>
      </c>
      <c r="DE77" s="534" t="str">
        <f t="shared" si="107"/>
        <v/>
      </c>
      <c r="DF77" s="534" t="str">
        <f t="shared" si="107"/>
        <v/>
      </c>
      <c r="DG77" s="534" t="str">
        <f t="shared" si="107"/>
        <v/>
      </c>
      <c r="DH77" s="534" t="str">
        <f t="shared" si="107"/>
        <v/>
      </c>
      <c r="DI77" s="534" t="str">
        <f t="shared" si="107"/>
        <v/>
      </c>
      <c r="DJ77" s="533" t="str">
        <f t="shared" si="107"/>
        <v/>
      </c>
      <c r="DK77" s="532" t="str">
        <f t="shared" si="107"/>
        <v/>
      </c>
      <c r="DL77" s="858">
        <f>COUNT(B77:R77)</f>
        <v>0</v>
      </c>
      <c r="DM77" s="813">
        <f>COUNT(T77:AJ77)</f>
        <v>0</v>
      </c>
      <c r="DN77" s="813">
        <f>COUNT(AL77:BB77)</f>
        <v>0</v>
      </c>
      <c r="DO77" s="814">
        <f>COUNT(BD77:BT77)</f>
        <v>0</v>
      </c>
      <c r="DP77" s="849"/>
      <c r="DQ77" s="859"/>
      <c r="DR77" s="859"/>
      <c r="DS77" s="859"/>
      <c r="DT77" s="859"/>
      <c r="DU77" s="859"/>
      <c r="DV77" s="859"/>
      <c r="DW77" s="860"/>
      <c r="DX77" s="859"/>
      <c r="DY77" s="813"/>
      <c r="DZ77" s="849"/>
      <c r="EA77" s="849"/>
    </row>
    <row r="78" spans="1:131" ht="12.75" customHeight="1">
      <c r="A78" s="854" t="s">
        <v>444</v>
      </c>
      <c r="B78" s="647"/>
      <c r="C78" s="647"/>
      <c r="D78" s="647"/>
      <c r="E78" s="647"/>
      <c r="F78" s="647"/>
      <c r="G78" s="647"/>
      <c r="H78" s="647"/>
      <c r="I78" s="647"/>
      <c r="J78" s="647"/>
      <c r="K78" s="647"/>
      <c r="L78" s="647"/>
      <c r="M78" s="647"/>
      <c r="N78" s="647"/>
      <c r="O78" s="647"/>
      <c r="P78" s="647"/>
      <c r="Q78" s="647"/>
      <c r="R78" s="647"/>
      <c r="S78" s="850"/>
      <c r="T78" s="647"/>
      <c r="U78" s="647"/>
      <c r="V78" s="647"/>
      <c r="W78" s="647"/>
      <c r="X78" s="647"/>
      <c r="Y78" s="647"/>
      <c r="Z78" s="647"/>
      <c r="AA78" s="647"/>
      <c r="AB78" s="647"/>
      <c r="AC78" s="647"/>
      <c r="AD78" s="647"/>
      <c r="AE78" s="647"/>
      <c r="AF78" s="647"/>
      <c r="AG78" s="647"/>
      <c r="AH78" s="647"/>
      <c r="AI78" s="647"/>
      <c r="AJ78" s="647"/>
      <c r="AK78" s="850"/>
      <c r="AL78" s="647"/>
      <c r="AM78" s="647"/>
      <c r="AN78" s="647"/>
      <c r="AO78" s="647"/>
      <c r="AP78" s="647"/>
      <c r="AQ78" s="647"/>
      <c r="AR78" s="647"/>
      <c r="AS78" s="647"/>
      <c r="AT78" s="647"/>
      <c r="AU78" s="647"/>
      <c r="AV78" s="647"/>
      <c r="AW78" s="647"/>
      <c r="AX78" s="647"/>
      <c r="AY78" s="647"/>
      <c r="AZ78" s="647"/>
      <c r="BA78" s="647"/>
      <c r="BB78" s="647"/>
      <c r="BC78" s="850"/>
      <c r="BD78" s="647"/>
      <c r="BE78" s="647"/>
      <c r="BF78" s="647"/>
      <c r="BG78" s="647"/>
      <c r="BH78" s="647"/>
      <c r="BI78" s="647"/>
      <c r="BJ78" s="647"/>
      <c r="BK78" s="647"/>
      <c r="BL78" s="647"/>
      <c r="BM78" s="647"/>
      <c r="BN78" s="647"/>
      <c r="BO78" s="647"/>
      <c r="BP78" s="647"/>
      <c r="BQ78" s="647"/>
      <c r="BR78" s="647"/>
      <c r="BS78" s="647"/>
      <c r="BT78" s="647"/>
      <c r="BU78" s="850"/>
      <c r="BV78" s="647"/>
      <c r="BW78" s="647"/>
      <c r="BX78" s="647"/>
      <c r="BY78" s="281"/>
      <c r="BZ78" s="863"/>
      <c r="CA78" s="863"/>
      <c r="CB78" s="863"/>
      <c r="CC78" s="864"/>
      <c r="CD78" s="865"/>
      <c r="CE78" s="865"/>
      <c r="CF78" s="865"/>
      <c r="CG78" s="865"/>
      <c r="CH78" s="865"/>
      <c r="CI78" s="865"/>
      <c r="CJ78" s="865"/>
      <c r="CK78" s="865"/>
      <c r="CL78" s="865"/>
      <c r="CM78" s="865"/>
      <c r="CN78" s="865"/>
      <c r="CO78" s="865"/>
      <c r="CP78" s="865"/>
      <c r="CQ78" s="865"/>
      <c r="CR78" s="865"/>
      <c r="CS78" s="865"/>
      <c r="CT78" s="866"/>
      <c r="CU78" s="867"/>
      <c r="CV78" s="865"/>
      <c r="CW78" s="865"/>
      <c r="CX78" s="865"/>
      <c r="CY78" s="865"/>
      <c r="CZ78" s="865"/>
      <c r="DA78" s="865"/>
      <c r="DB78" s="865"/>
      <c r="DC78" s="865"/>
      <c r="DD78" s="865"/>
      <c r="DE78" s="865"/>
      <c r="DF78" s="865"/>
      <c r="DG78" s="865"/>
      <c r="DH78" s="865"/>
      <c r="DI78" s="865"/>
      <c r="DJ78" s="865"/>
      <c r="DK78" s="865"/>
      <c r="DL78" s="867"/>
      <c r="DM78" s="848"/>
      <c r="DN78" s="848"/>
      <c r="DO78" s="847"/>
      <c r="DP78" s="848"/>
      <c r="DQ78" s="848"/>
      <c r="DR78" s="848"/>
      <c r="DS78" s="848"/>
      <c r="DT78" s="848"/>
      <c r="DU78" s="848"/>
      <c r="DV78" s="848"/>
      <c r="DW78" s="847"/>
      <c r="DX78" s="848"/>
      <c r="DY78" s="813"/>
      <c r="DZ78" s="849"/>
      <c r="EA78" s="849"/>
    </row>
    <row r="79" spans="1:131" ht="12.75" customHeight="1">
      <c r="A79" s="855" t="s">
        <v>294</v>
      </c>
      <c r="B79" s="647"/>
      <c r="C79" s="647"/>
      <c r="D79" s="647"/>
      <c r="E79" s="647"/>
      <c r="F79" s="647"/>
      <c r="G79" s="647"/>
      <c r="H79" s="647"/>
      <c r="I79" s="647"/>
      <c r="J79" s="647"/>
      <c r="K79" s="647"/>
      <c r="L79" s="647"/>
      <c r="M79" s="647"/>
      <c r="N79" s="647"/>
      <c r="O79" s="647"/>
      <c r="P79" s="647"/>
      <c r="Q79" s="647"/>
      <c r="R79" s="647"/>
      <c r="S79" s="850"/>
      <c r="T79" s="647"/>
      <c r="U79" s="647"/>
      <c r="V79" s="647"/>
      <c r="W79" s="647"/>
      <c r="X79" s="647"/>
      <c r="Y79" s="647"/>
      <c r="Z79" s="647"/>
      <c r="AA79" s="647"/>
      <c r="AB79" s="647"/>
      <c r="AC79" s="647"/>
      <c r="AD79" s="647"/>
      <c r="AE79" s="647"/>
      <c r="AF79" s="647"/>
      <c r="AG79" s="647"/>
      <c r="AH79" s="647"/>
      <c r="AI79" s="647"/>
      <c r="AJ79" s="647"/>
      <c r="AK79" s="850"/>
      <c r="AL79" s="647"/>
      <c r="AM79" s="647"/>
      <c r="AN79" s="647"/>
      <c r="AO79" s="647"/>
      <c r="AP79" s="647"/>
      <c r="AQ79" s="647"/>
      <c r="AR79" s="647"/>
      <c r="AS79" s="647"/>
      <c r="AT79" s="647"/>
      <c r="AU79" s="647"/>
      <c r="AV79" s="647"/>
      <c r="AW79" s="647"/>
      <c r="AX79" s="647"/>
      <c r="AY79" s="647"/>
      <c r="AZ79" s="647"/>
      <c r="BA79" s="647"/>
      <c r="BB79" s="647"/>
      <c r="BC79" s="850"/>
      <c r="BD79" s="647"/>
      <c r="BE79" s="647"/>
      <c r="BF79" s="647"/>
      <c r="BG79" s="647"/>
      <c r="BH79" s="647"/>
      <c r="BI79" s="647"/>
      <c r="BJ79" s="647"/>
      <c r="BK79" s="647"/>
      <c r="BL79" s="647"/>
      <c r="BM79" s="647"/>
      <c r="BN79" s="647"/>
      <c r="BO79" s="647"/>
      <c r="BP79" s="647"/>
      <c r="BQ79" s="647"/>
      <c r="BR79" s="647"/>
      <c r="BS79" s="647"/>
      <c r="BT79" s="647"/>
      <c r="BU79" s="850"/>
      <c r="BV79" s="647"/>
      <c r="BW79" s="647"/>
      <c r="BX79" s="647"/>
      <c r="BY79" s="281"/>
      <c r="BZ79" s="856" t="str">
        <f>IF(DL79&lt;3,"",(SUM(B79:R79)-MIN(B79:R79)-MAX(B79:R79))/(DL79-2))</f>
        <v/>
      </c>
      <c r="CA79" s="856" t="str">
        <f>IF(DM79&lt;3,"",(SUM(T79:AJ79)-MIN(T79:AJ79)-MAX(T79:AJ79))/(DM79-2))</f>
        <v/>
      </c>
      <c r="CB79" s="856" t="str">
        <f>IF(DN79&lt;3,"",(SUM(AL79:BB79)-MIN(AL79:BB79)-MAX(AL79:BB79))/(DN79-2))</f>
        <v/>
      </c>
      <c r="CC79" s="857" t="str">
        <f>IF(DO79&lt;3,"",(SUM(BD79:BT79)-MIN(BD79:BT79)-MAX(BD79:BT79))/(DO79-2))</f>
        <v/>
      </c>
      <c r="CD79" s="50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0" t="str">
        <f t="shared" si="112"/>
        <v/>
      </c>
      <c r="CF79" s="81" t="str">
        <f t="shared" si="112"/>
        <v/>
      </c>
      <c r="CG79" s="81" t="str">
        <f t="shared" si="112"/>
        <v/>
      </c>
      <c r="CH79" s="81" t="str">
        <f t="shared" si="112"/>
        <v/>
      </c>
      <c r="CI79" s="81" t="str">
        <f t="shared" si="112"/>
        <v/>
      </c>
      <c r="CJ79" s="81" t="str">
        <f t="shared" si="112"/>
        <v/>
      </c>
      <c r="CK79" s="144" t="str">
        <f t="shared" si="112"/>
        <v/>
      </c>
      <c r="CL79" s="144" t="str">
        <f t="shared" si="112"/>
        <v/>
      </c>
      <c r="CM79" s="144" t="str">
        <f t="shared" si="112"/>
        <v/>
      </c>
      <c r="CN79" s="81" t="str">
        <f t="shared" si="112"/>
        <v/>
      </c>
      <c r="CO79" s="81" t="str">
        <f t="shared" si="112"/>
        <v/>
      </c>
      <c r="CP79" s="81" t="str">
        <f t="shared" si="112"/>
        <v/>
      </c>
      <c r="CQ79" s="81" t="str">
        <f t="shared" si="112"/>
        <v/>
      </c>
      <c r="CR79" s="81" t="str">
        <f t="shared" si="112"/>
        <v/>
      </c>
      <c r="CS79" s="80" t="str">
        <f t="shared" si="112"/>
        <v/>
      </c>
      <c r="CT79" s="50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2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3" t="str">
        <f t="shared" si="114"/>
        <v/>
      </c>
      <c r="CW79" s="534" t="str">
        <f t="shared" si="114"/>
        <v/>
      </c>
      <c r="CX79" s="534" t="str">
        <f t="shared" si="114"/>
        <v/>
      </c>
      <c r="CY79" s="534" t="str">
        <f t="shared" si="114"/>
        <v/>
      </c>
      <c r="CZ79" s="534" t="str">
        <f t="shared" si="114"/>
        <v/>
      </c>
      <c r="DA79" s="534" t="str">
        <f t="shared" si="114"/>
        <v/>
      </c>
      <c r="DB79" s="535" t="str">
        <f t="shared" si="114"/>
        <v/>
      </c>
      <c r="DC79" s="535" t="str">
        <f t="shared" si="114"/>
        <v/>
      </c>
      <c r="DD79" s="535" t="str">
        <f t="shared" si="114"/>
        <v/>
      </c>
      <c r="DE79" s="534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4" t="str">
        <f t="shared" si="115"/>
        <v/>
      </c>
      <c r="DG79" s="534" t="str">
        <f t="shared" si="115"/>
        <v/>
      </c>
      <c r="DH79" s="534" t="str">
        <f t="shared" si="115"/>
        <v/>
      </c>
      <c r="DI79" s="534" t="str">
        <f t="shared" si="115"/>
        <v/>
      </c>
      <c r="DJ79" s="533" t="str">
        <f t="shared" si="115"/>
        <v/>
      </c>
      <c r="DK79" s="532" t="str">
        <f t="shared" si="115"/>
        <v/>
      </c>
      <c r="DL79" s="858">
        <f>COUNT(B79:R79)</f>
        <v>0</v>
      </c>
      <c r="DM79" s="813">
        <f>COUNT(T79:AJ79)</f>
        <v>0</v>
      </c>
      <c r="DN79" s="813">
        <f>COUNT(AL79:BB79)</f>
        <v>0</v>
      </c>
      <c r="DO79" s="814">
        <f>COUNT(BD79:BT79)</f>
        <v>0</v>
      </c>
      <c r="DP79" s="849"/>
      <c r="DQ79" s="859"/>
      <c r="DR79" s="859"/>
      <c r="DS79" s="859"/>
      <c r="DT79" s="859"/>
      <c r="DU79" s="859"/>
      <c r="DV79" s="859"/>
      <c r="DW79" s="860"/>
      <c r="DX79" s="859"/>
      <c r="DY79" s="813"/>
      <c r="DZ79" s="849"/>
      <c r="EA79" s="849"/>
    </row>
    <row r="80" spans="1:131" ht="12.75" customHeight="1">
      <c r="A80" s="855" t="s">
        <v>295</v>
      </c>
      <c r="B80" s="281"/>
      <c r="C80" s="281"/>
      <c r="D80" s="281"/>
      <c r="E80" s="281"/>
      <c r="F80" s="281"/>
      <c r="G80" s="281"/>
      <c r="H80" s="281"/>
      <c r="I80" s="281"/>
      <c r="J80" s="281"/>
      <c r="K80" s="281"/>
      <c r="L80" s="281"/>
      <c r="M80" s="281"/>
      <c r="N80" s="281"/>
      <c r="O80" s="281"/>
      <c r="P80" s="281"/>
      <c r="Q80" s="281"/>
      <c r="R80" s="281"/>
      <c r="S80" s="850"/>
      <c r="T80" s="281"/>
      <c r="U80" s="281"/>
      <c r="V80" s="281"/>
      <c r="W80" s="281"/>
      <c r="X80" s="281"/>
      <c r="Y80" s="281"/>
      <c r="Z80" s="281"/>
      <c r="AA80" s="281"/>
      <c r="AB80" s="281"/>
      <c r="AC80" s="281"/>
      <c r="AD80" s="281"/>
      <c r="AE80" s="281"/>
      <c r="AF80" s="281"/>
      <c r="AG80" s="281"/>
      <c r="AH80" s="281"/>
      <c r="AI80" s="281"/>
      <c r="AJ80" s="281"/>
      <c r="AK80" s="850"/>
      <c r="AL80" s="281"/>
      <c r="AM80" s="281"/>
      <c r="AN80" s="281"/>
      <c r="AO80" s="281"/>
      <c r="AP80" s="281"/>
      <c r="AQ80" s="281"/>
      <c r="AR80" s="281"/>
      <c r="AS80" s="281"/>
      <c r="AT80" s="281"/>
      <c r="AU80" s="281"/>
      <c r="AV80" s="281"/>
      <c r="AW80" s="281"/>
      <c r="AX80" s="281"/>
      <c r="AY80" s="281"/>
      <c r="AZ80" s="281"/>
      <c r="BA80" s="281"/>
      <c r="BB80" s="281"/>
      <c r="BC80" s="850"/>
      <c r="BD80" s="281"/>
      <c r="BE80" s="281"/>
      <c r="BF80" s="281"/>
      <c r="BG80" s="281"/>
      <c r="BH80" s="281"/>
      <c r="BI80" s="281"/>
      <c r="BJ80" s="281"/>
      <c r="BK80" s="281"/>
      <c r="BL80" s="281"/>
      <c r="BM80" s="281"/>
      <c r="BN80" s="281"/>
      <c r="BO80" s="281"/>
      <c r="BP80" s="281"/>
      <c r="BQ80" s="281"/>
      <c r="BR80" s="281"/>
      <c r="BS80" s="281"/>
      <c r="BT80" s="281"/>
      <c r="BU80" s="850"/>
      <c r="BV80" s="281"/>
      <c r="BW80" s="281"/>
      <c r="BX80" s="281"/>
      <c r="BY80" s="281"/>
      <c r="BZ80" s="856" t="str">
        <f>IF(DL80&lt;3,"",(SUM(B80:R80)-MIN(B80:R80)-MAX(B80:R80))/(DL80-2))</f>
        <v/>
      </c>
      <c r="CA80" s="856" t="str">
        <f>IF(DM80&lt;3,"",(SUM(T80:AJ80)-MIN(T80:AJ80)-MAX(T80:AJ80))/(DM80-2))</f>
        <v/>
      </c>
      <c r="CB80" s="856" t="str">
        <f>IF(DN80&lt;3,"",(SUM(AL80:BB80)-MIN(AL80:BB80)-MAX(AL80:BB80))/(DN80-2))</f>
        <v/>
      </c>
      <c r="CC80" s="857" t="str">
        <f>IF(DO80&lt;3,"",(SUM(BD80:BT80)-MIN(BD80:BT80)-MAX(BD80:BT80))/(DO80-2))</f>
        <v/>
      </c>
      <c r="CD80" s="50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0" t="str">
        <f t="shared" si="113"/>
        <v/>
      </c>
      <c r="CF80" s="81" t="str">
        <f t="shared" si="113"/>
        <v/>
      </c>
      <c r="CG80" s="81" t="str">
        <f t="shared" si="113"/>
        <v/>
      </c>
      <c r="CH80" s="81" t="str">
        <f t="shared" si="113"/>
        <v/>
      </c>
      <c r="CI80" s="81" t="str">
        <f t="shared" si="113"/>
        <v/>
      </c>
      <c r="CJ80" s="81" t="str">
        <f t="shared" si="113"/>
        <v/>
      </c>
      <c r="CK80" s="144" t="str">
        <f t="shared" si="113"/>
        <v/>
      </c>
      <c r="CL80" s="144" t="str">
        <f t="shared" si="113"/>
        <v/>
      </c>
      <c r="CM80" s="144" t="str">
        <f t="shared" si="113"/>
        <v/>
      </c>
      <c r="CN80" s="81" t="str">
        <f t="shared" si="113"/>
        <v/>
      </c>
      <c r="CO80" s="81" t="str">
        <f t="shared" si="113"/>
        <v/>
      </c>
      <c r="CP80" s="81" t="str">
        <f t="shared" si="113"/>
        <v/>
      </c>
      <c r="CQ80" s="81" t="str">
        <f t="shared" si="113"/>
        <v/>
      </c>
      <c r="CR80" s="81" t="str">
        <f t="shared" si="113"/>
        <v/>
      </c>
      <c r="CS80" s="80" t="str">
        <f t="shared" si="113"/>
        <v/>
      </c>
      <c r="CT80" s="504" t="str">
        <f t="shared" si="113"/>
        <v/>
      </c>
      <c r="CU80" s="532" t="str">
        <f t="shared" si="114"/>
        <v/>
      </c>
      <c r="CV80" s="533" t="str">
        <f t="shared" si="114"/>
        <v/>
      </c>
      <c r="CW80" s="534" t="str">
        <f t="shared" si="114"/>
        <v/>
      </c>
      <c r="CX80" s="534" t="str">
        <f t="shared" si="114"/>
        <v/>
      </c>
      <c r="CY80" s="534" t="str">
        <f t="shared" si="114"/>
        <v/>
      </c>
      <c r="CZ80" s="534" t="str">
        <f t="shared" si="114"/>
        <v/>
      </c>
      <c r="DA80" s="534" t="str">
        <f t="shared" si="114"/>
        <v/>
      </c>
      <c r="DB80" s="535" t="str">
        <f t="shared" si="114"/>
        <v/>
      </c>
      <c r="DC80" s="535" t="str">
        <f t="shared" si="114"/>
        <v/>
      </c>
      <c r="DD80" s="535" t="str">
        <f t="shared" si="114"/>
        <v/>
      </c>
      <c r="DE80" s="534" t="str">
        <f t="shared" si="115"/>
        <v/>
      </c>
      <c r="DF80" s="534" t="str">
        <f t="shared" si="115"/>
        <v/>
      </c>
      <c r="DG80" s="534" t="str">
        <f t="shared" si="115"/>
        <v/>
      </c>
      <c r="DH80" s="534" t="str">
        <f t="shared" si="115"/>
        <v/>
      </c>
      <c r="DI80" s="534" t="str">
        <f t="shared" si="115"/>
        <v/>
      </c>
      <c r="DJ80" s="533" t="str">
        <f t="shared" si="115"/>
        <v/>
      </c>
      <c r="DK80" s="532" t="str">
        <f t="shared" si="115"/>
        <v/>
      </c>
      <c r="DL80" s="858">
        <f>COUNT(B80:R80)</f>
        <v>0</v>
      </c>
      <c r="DM80" s="813">
        <f>COUNT(T80:AJ80)</f>
        <v>0</v>
      </c>
      <c r="DN80" s="813">
        <f>COUNT(AL80:BB80)</f>
        <v>0</v>
      </c>
      <c r="DO80" s="814">
        <f>COUNT(BD80:BT80)</f>
        <v>0</v>
      </c>
      <c r="DP80" s="849"/>
      <c r="DQ80" s="859"/>
      <c r="DR80" s="859"/>
      <c r="DS80" s="859"/>
      <c r="DT80" s="859"/>
      <c r="DU80" s="859"/>
      <c r="DV80" s="859"/>
      <c r="DW80" s="860"/>
      <c r="DX80" s="859"/>
      <c r="DY80" s="813"/>
      <c r="DZ80" s="849"/>
      <c r="EA80" s="849"/>
    </row>
    <row r="81" spans="1:131" ht="12.75" customHeight="1">
      <c r="A81" s="855" t="s">
        <v>280</v>
      </c>
      <c r="B81" s="281"/>
      <c r="C81" s="281"/>
      <c r="D81" s="281"/>
      <c r="E81" s="281"/>
      <c r="F81" s="281"/>
      <c r="G81" s="281"/>
      <c r="H81" s="281"/>
      <c r="I81" s="281"/>
      <c r="J81" s="281"/>
      <c r="K81" s="281"/>
      <c r="L81" s="281"/>
      <c r="M81" s="281"/>
      <c r="N81" s="281"/>
      <c r="O81" s="281"/>
      <c r="P81" s="281"/>
      <c r="Q81" s="281"/>
      <c r="R81" s="281"/>
      <c r="S81" s="850"/>
      <c r="T81" s="281"/>
      <c r="U81" s="281"/>
      <c r="V81" s="281"/>
      <c r="W81" s="281"/>
      <c r="X81" s="281"/>
      <c r="Y81" s="281"/>
      <c r="Z81" s="281"/>
      <c r="AA81" s="281"/>
      <c r="AB81" s="281"/>
      <c r="AC81" s="281"/>
      <c r="AD81" s="281"/>
      <c r="AE81" s="281"/>
      <c r="AF81" s="281"/>
      <c r="AG81" s="281"/>
      <c r="AH81" s="281"/>
      <c r="AI81" s="281"/>
      <c r="AJ81" s="281"/>
      <c r="AK81" s="850"/>
      <c r="AL81" s="281"/>
      <c r="AM81" s="281"/>
      <c r="AN81" s="281"/>
      <c r="AO81" s="281"/>
      <c r="AP81" s="281"/>
      <c r="AQ81" s="281"/>
      <c r="AR81" s="281"/>
      <c r="AS81" s="281"/>
      <c r="AT81" s="281"/>
      <c r="AU81" s="281"/>
      <c r="AV81" s="281"/>
      <c r="AW81" s="281"/>
      <c r="AX81" s="281"/>
      <c r="AY81" s="281"/>
      <c r="AZ81" s="281"/>
      <c r="BA81" s="281"/>
      <c r="BB81" s="281"/>
      <c r="BC81" s="850"/>
      <c r="BD81" s="281"/>
      <c r="BE81" s="281"/>
      <c r="BF81" s="281"/>
      <c r="BG81" s="281"/>
      <c r="BH81" s="281"/>
      <c r="BI81" s="281"/>
      <c r="BJ81" s="281"/>
      <c r="BK81" s="281"/>
      <c r="BL81" s="281"/>
      <c r="BM81" s="281"/>
      <c r="BN81" s="281"/>
      <c r="BO81" s="281"/>
      <c r="BP81" s="281"/>
      <c r="BQ81" s="281"/>
      <c r="BR81" s="281"/>
      <c r="BS81" s="281"/>
      <c r="BT81" s="281"/>
      <c r="BU81" s="850"/>
      <c r="BV81" s="281"/>
      <c r="BW81" s="281"/>
      <c r="BX81" s="281"/>
      <c r="BY81" s="281"/>
      <c r="BZ81" s="856" t="str">
        <f>IF(DL81&lt;3,"",(SUM(B81:R81)-MIN(B81:R81)-MAX(B81:R81))/(DL81-2))</f>
        <v/>
      </c>
      <c r="CA81" s="856" t="str">
        <f>IF(DM81&lt;3,"",(SUM(T81:AJ81)-MIN(T81:AJ81)-MAX(T81:AJ81))/(DM81-2))</f>
        <v/>
      </c>
      <c r="CB81" s="856" t="str">
        <f>IF(DN81&lt;3,"",(SUM(AL81:BB81)-MIN(AL81:BB81)-MAX(AL81:BB81))/(DN81-2))</f>
        <v/>
      </c>
      <c r="CC81" s="857" t="str">
        <f>IF(DO81&lt;3,"",(SUM(BD81:BT81)-MIN(BD81:BT81)-MAX(BD81:BT81))/(DO81-2))</f>
        <v/>
      </c>
      <c r="CD81" s="50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0" t="str">
        <f t="shared" si="113"/>
        <v/>
      </c>
      <c r="CF81" s="81" t="str">
        <f t="shared" si="113"/>
        <v/>
      </c>
      <c r="CG81" s="81" t="str">
        <f t="shared" si="113"/>
        <v/>
      </c>
      <c r="CH81" s="81" t="str">
        <f t="shared" si="113"/>
        <v/>
      </c>
      <c r="CI81" s="81" t="str">
        <f t="shared" si="113"/>
        <v/>
      </c>
      <c r="CJ81" s="81" t="str">
        <f t="shared" si="113"/>
        <v/>
      </c>
      <c r="CK81" s="144" t="str">
        <f t="shared" si="113"/>
        <v/>
      </c>
      <c r="CL81" s="144" t="str">
        <f t="shared" si="113"/>
        <v/>
      </c>
      <c r="CM81" s="144" t="str">
        <f t="shared" si="113"/>
        <v/>
      </c>
      <c r="CN81" s="81" t="str">
        <f t="shared" si="113"/>
        <v/>
      </c>
      <c r="CO81" s="81" t="str">
        <f t="shared" si="113"/>
        <v/>
      </c>
      <c r="CP81" s="81" t="str">
        <f t="shared" si="113"/>
        <v/>
      </c>
      <c r="CQ81" s="81" t="str">
        <f t="shared" si="113"/>
        <v/>
      </c>
      <c r="CR81" s="81" t="str">
        <f t="shared" si="113"/>
        <v/>
      </c>
      <c r="CS81" s="80" t="str">
        <f t="shared" si="113"/>
        <v/>
      </c>
      <c r="CT81" s="504" t="str">
        <f t="shared" si="113"/>
        <v/>
      </c>
      <c r="CU81" s="532" t="str">
        <f t="shared" si="114"/>
        <v/>
      </c>
      <c r="CV81" s="533" t="str">
        <f t="shared" si="114"/>
        <v/>
      </c>
      <c r="CW81" s="534" t="str">
        <f t="shared" si="114"/>
        <v/>
      </c>
      <c r="CX81" s="534" t="str">
        <f t="shared" si="114"/>
        <v/>
      </c>
      <c r="CY81" s="534" t="str">
        <f t="shared" si="114"/>
        <v/>
      </c>
      <c r="CZ81" s="534" t="str">
        <f t="shared" si="114"/>
        <v/>
      </c>
      <c r="DA81" s="534" t="str">
        <f t="shared" si="114"/>
        <v/>
      </c>
      <c r="DB81" s="535" t="str">
        <f t="shared" si="114"/>
        <v/>
      </c>
      <c r="DC81" s="535" t="str">
        <f t="shared" si="114"/>
        <v/>
      </c>
      <c r="DD81" s="535" t="str">
        <f t="shared" si="114"/>
        <v/>
      </c>
      <c r="DE81" s="534" t="str">
        <f t="shared" si="115"/>
        <v/>
      </c>
      <c r="DF81" s="534" t="str">
        <f t="shared" si="115"/>
        <v/>
      </c>
      <c r="DG81" s="534" t="str">
        <f t="shared" si="115"/>
        <v/>
      </c>
      <c r="DH81" s="534" t="str">
        <f t="shared" si="115"/>
        <v/>
      </c>
      <c r="DI81" s="534" t="str">
        <f t="shared" si="115"/>
        <v/>
      </c>
      <c r="DJ81" s="533" t="str">
        <f t="shared" si="115"/>
        <v/>
      </c>
      <c r="DK81" s="532" t="str">
        <f t="shared" si="115"/>
        <v/>
      </c>
      <c r="DL81" s="858">
        <f>COUNT(B81:R81)</f>
        <v>0</v>
      </c>
      <c r="DM81" s="813">
        <f>COUNT(T81:AJ81)</f>
        <v>0</v>
      </c>
      <c r="DN81" s="813">
        <f>COUNT(AL81:BB81)</f>
        <v>0</v>
      </c>
      <c r="DO81" s="814">
        <f>COUNT(BD81:BT81)</f>
        <v>0</v>
      </c>
      <c r="DP81" s="849"/>
      <c r="DQ81" s="859"/>
      <c r="DR81" s="859"/>
      <c r="DS81" s="859"/>
      <c r="DT81" s="859"/>
      <c r="DU81" s="859"/>
      <c r="DV81" s="859"/>
      <c r="DW81" s="860"/>
      <c r="DX81" s="859"/>
      <c r="DY81" s="813"/>
      <c r="DZ81" s="849"/>
      <c r="EA81" s="849"/>
    </row>
    <row r="82" spans="1:131" ht="12.75" customHeight="1">
      <c r="A82" s="855" t="s">
        <v>311</v>
      </c>
      <c r="B82" s="281"/>
      <c r="C82" s="281"/>
      <c r="D82" s="281"/>
      <c r="E82" s="281"/>
      <c r="F82" s="281"/>
      <c r="G82" s="281"/>
      <c r="H82" s="281"/>
      <c r="I82" s="281"/>
      <c r="J82" s="281"/>
      <c r="K82" s="281"/>
      <c r="L82" s="281"/>
      <c r="M82" s="281"/>
      <c r="N82" s="281"/>
      <c r="O82" s="281"/>
      <c r="P82" s="281"/>
      <c r="Q82" s="281"/>
      <c r="R82" s="281"/>
      <c r="S82" s="850"/>
      <c r="T82" s="281"/>
      <c r="U82" s="281"/>
      <c r="V82" s="281"/>
      <c r="W82" s="281"/>
      <c r="X82" s="281"/>
      <c r="Y82" s="281"/>
      <c r="Z82" s="281"/>
      <c r="AA82" s="281"/>
      <c r="AB82" s="281"/>
      <c r="AC82" s="281"/>
      <c r="AD82" s="281"/>
      <c r="AE82" s="281"/>
      <c r="AF82" s="281"/>
      <c r="AG82" s="281"/>
      <c r="AH82" s="281"/>
      <c r="AI82" s="281"/>
      <c r="AJ82" s="281"/>
      <c r="AK82" s="850"/>
      <c r="AL82" s="281"/>
      <c r="AM82" s="281"/>
      <c r="AN82" s="281"/>
      <c r="AO82" s="281"/>
      <c r="AP82" s="281"/>
      <c r="AQ82" s="281"/>
      <c r="AR82" s="281"/>
      <c r="AS82" s="281"/>
      <c r="AT82" s="281"/>
      <c r="AU82" s="281"/>
      <c r="AV82" s="281"/>
      <c r="AW82" s="281"/>
      <c r="AX82" s="281"/>
      <c r="AY82" s="281"/>
      <c r="AZ82" s="281"/>
      <c r="BA82" s="281"/>
      <c r="BB82" s="281"/>
      <c r="BC82" s="850"/>
      <c r="BD82" s="281"/>
      <c r="BE82" s="281"/>
      <c r="BF82" s="281"/>
      <c r="BG82" s="281"/>
      <c r="BH82" s="281"/>
      <c r="BI82" s="281"/>
      <c r="BJ82" s="281"/>
      <c r="BK82" s="281"/>
      <c r="BL82" s="281"/>
      <c r="BM82" s="281"/>
      <c r="BN82" s="281"/>
      <c r="BO82" s="281"/>
      <c r="BP82" s="281"/>
      <c r="BQ82" s="281"/>
      <c r="BR82" s="281"/>
      <c r="BS82" s="281"/>
      <c r="BT82" s="281"/>
      <c r="BU82" s="850"/>
      <c r="BV82" s="281"/>
      <c r="BW82" s="281"/>
      <c r="BX82" s="281"/>
      <c r="BY82" s="281"/>
      <c r="BZ82" s="856" t="str">
        <f>IF(DL82&lt;3,"",(SUM(B82:R82)-MIN(B82:R82)-MAX(B82:R82))/(DL82-2))</f>
        <v/>
      </c>
      <c r="CA82" s="856" t="str">
        <f>IF(DM82&lt;3,"",(SUM(T82:AJ82)-MIN(T82:AJ82)-MAX(T82:AJ82))/(DM82-2))</f>
        <v/>
      </c>
      <c r="CB82" s="856" t="str">
        <f>IF(DN82&lt;3,"",(SUM(AL82:BB82)-MIN(AL82:BB82)-MAX(AL82:BB82))/(DN82-2))</f>
        <v/>
      </c>
      <c r="CC82" s="857" t="str">
        <f>IF(DO82&lt;3,"",(SUM(BD82:BT82)-MIN(BD82:BT82)-MAX(BD82:BT82))/(DO82-2))</f>
        <v/>
      </c>
      <c r="CD82" s="50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0" t="str">
        <f t="shared" si="113"/>
        <v/>
      </c>
      <c r="CF82" s="81" t="str">
        <f t="shared" si="113"/>
        <v/>
      </c>
      <c r="CG82" s="81" t="str">
        <f t="shared" si="113"/>
        <v/>
      </c>
      <c r="CH82" s="81" t="str">
        <f t="shared" si="113"/>
        <v/>
      </c>
      <c r="CI82" s="81" t="str">
        <f t="shared" si="113"/>
        <v/>
      </c>
      <c r="CJ82" s="81" t="str">
        <f t="shared" si="113"/>
        <v/>
      </c>
      <c r="CK82" s="144" t="str">
        <f t="shared" si="113"/>
        <v/>
      </c>
      <c r="CL82" s="144" t="str">
        <f t="shared" si="113"/>
        <v/>
      </c>
      <c r="CM82" s="144" t="str">
        <f t="shared" si="113"/>
        <v/>
      </c>
      <c r="CN82" s="81" t="str">
        <f t="shared" si="113"/>
        <v/>
      </c>
      <c r="CO82" s="81" t="str">
        <f t="shared" si="113"/>
        <v/>
      </c>
      <c r="CP82" s="81" t="str">
        <f t="shared" si="113"/>
        <v/>
      </c>
      <c r="CQ82" s="81" t="str">
        <f t="shared" si="113"/>
        <v/>
      </c>
      <c r="CR82" s="81" t="str">
        <f t="shared" si="113"/>
        <v/>
      </c>
      <c r="CS82" s="80" t="str">
        <f t="shared" si="113"/>
        <v/>
      </c>
      <c r="CT82" s="504" t="str">
        <f t="shared" si="113"/>
        <v/>
      </c>
      <c r="CU82" s="532" t="str">
        <f t="shared" si="114"/>
        <v/>
      </c>
      <c r="CV82" s="533" t="str">
        <f t="shared" si="114"/>
        <v/>
      </c>
      <c r="CW82" s="534" t="str">
        <f t="shared" si="114"/>
        <v/>
      </c>
      <c r="CX82" s="534" t="str">
        <f t="shared" si="114"/>
        <v/>
      </c>
      <c r="CY82" s="534" t="str">
        <f t="shared" si="114"/>
        <v/>
      </c>
      <c r="CZ82" s="534" t="str">
        <f t="shared" si="114"/>
        <v/>
      </c>
      <c r="DA82" s="534" t="str">
        <f t="shared" si="114"/>
        <v/>
      </c>
      <c r="DB82" s="535" t="str">
        <f t="shared" si="114"/>
        <v/>
      </c>
      <c r="DC82" s="535" t="str">
        <f t="shared" si="114"/>
        <v/>
      </c>
      <c r="DD82" s="535" t="str">
        <f t="shared" si="114"/>
        <v/>
      </c>
      <c r="DE82" s="534" t="str">
        <f t="shared" si="115"/>
        <v/>
      </c>
      <c r="DF82" s="534" t="str">
        <f t="shared" si="115"/>
        <v/>
      </c>
      <c r="DG82" s="534" t="str">
        <f t="shared" si="115"/>
        <v/>
      </c>
      <c r="DH82" s="534" t="str">
        <f t="shared" si="115"/>
        <v/>
      </c>
      <c r="DI82" s="534" t="str">
        <f t="shared" si="115"/>
        <v/>
      </c>
      <c r="DJ82" s="533" t="str">
        <f t="shared" si="115"/>
        <v/>
      </c>
      <c r="DK82" s="532" t="str">
        <f t="shared" si="115"/>
        <v/>
      </c>
      <c r="DL82" s="858">
        <f>COUNT(B82:R82)</f>
        <v>0</v>
      </c>
      <c r="DM82" s="813">
        <f>COUNT(T82:AJ82)</f>
        <v>0</v>
      </c>
      <c r="DN82" s="813">
        <f>COUNT(AL82:BB82)</f>
        <v>0</v>
      </c>
      <c r="DO82" s="814">
        <f>COUNT(BD82:BT82)</f>
        <v>0</v>
      </c>
      <c r="DP82" s="849"/>
      <c r="DQ82" s="859"/>
      <c r="DR82" s="859"/>
      <c r="DS82" s="859"/>
      <c r="DT82" s="859"/>
      <c r="DU82" s="859"/>
      <c r="DV82" s="859"/>
      <c r="DW82" s="860"/>
      <c r="DX82" s="859"/>
      <c r="DY82" s="813"/>
      <c r="DZ82" s="849"/>
      <c r="EA82" s="849"/>
    </row>
    <row r="83" spans="1:131" ht="12.75" customHeight="1">
      <c r="A83" s="861" t="s">
        <v>312</v>
      </c>
      <c r="B83" s="862" t="str">
        <f t="shared" ref="B83:R83" si="116">IF(B80="","",B79*B80*B81*B82)</f>
        <v/>
      </c>
      <c r="C83" s="862" t="str">
        <f t="shared" si="116"/>
        <v/>
      </c>
      <c r="D83" s="862" t="str">
        <f t="shared" si="116"/>
        <v/>
      </c>
      <c r="E83" s="862" t="str">
        <f t="shared" si="116"/>
        <v/>
      </c>
      <c r="F83" s="862" t="str">
        <f t="shared" si="116"/>
        <v/>
      </c>
      <c r="G83" s="862" t="str">
        <f t="shared" si="116"/>
        <v/>
      </c>
      <c r="H83" s="862" t="str">
        <f t="shared" si="116"/>
        <v/>
      </c>
      <c r="I83" s="862" t="str">
        <f t="shared" si="116"/>
        <v/>
      </c>
      <c r="J83" s="862" t="str">
        <f t="shared" si="116"/>
        <v/>
      </c>
      <c r="K83" s="862" t="str">
        <f t="shared" si="116"/>
        <v/>
      </c>
      <c r="L83" s="862" t="str">
        <f t="shared" si="116"/>
        <v/>
      </c>
      <c r="M83" s="862" t="str">
        <f t="shared" si="116"/>
        <v/>
      </c>
      <c r="N83" s="862" t="str">
        <f t="shared" si="116"/>
        <v/>
      </c>
      <c r="O83" s="862" t="str">
        <f t="shared" si="116"/>
        <v/>
      </c>
      <c r="P83" s="862" t="str">
        <f t="shared" si="116"/>
        <v/>
      </c>
      <c r="Q83" s="862" t="str">
        <f t="shared" si="116"/>
        <v/>
      </c>
      <c r="R83" s="862" t="str">
        <f t="shared" si="116"/>
        <v/>
      </c>
      <c r="S83" s="850"/>
      <c r="T83" s="862" t="str">
        <f t="shared" ref="T83:AJ83" si="117">IF(T80="","",T79*T80*T81*T82)</f>
        <v/>
      </c>
      <c r="U83" s="862" t="str">
        <f t="shared" si="117"/>
        <v/>
      </c>
      <c r="V83" s="862" t="str">
        <f t="shared" si="117"/>
        <v/>
      </c>
      <c r="W83" s="862" t="str">
        <f t="shared" si="117"/>
        <v/>
      </c>
      <c r="X83" s="862" t="str">
        <f t="shared" si="117"/>
        <v/>
      </c>
      <c r="Y83" s="862" t="str">
        <f t="shared" si="117"/>
        <v/>
      </c>
      <c r="Z83" s="862" t="str">
        <f t="shared" si="117"/>
        <v/>
      </c>
      <c r="AA83" s="862" t="str">
        <f t="shared" si="117"/>
        <v/>
      </c>
      <c r="AB83" s="862" t="str">
        <f t="shared" si="117"/>
        <v/>
      </c>
      <c r="AC83" s="862" t="str">
        <f t="shared" si="117"/>
        <v/>
      </c>
      <c r="AD83" s="862" t="str">
        <f t="shared" si="117"/>
        <v/>
      </c>
      <c r="AE83" s="862" t="str">
        <f t="shared" si="117"/>
        <v/>
      </c>
      <c r="AF83" s="862" t="str">
        <f t="shared" si="117"/>
        <v/>
      </c>
      <c r="AG83" s="862" t="str">
        <f t="shared" si="117"/>
        <v/>
      </c>
      <c r="AH83" s="862" t="str">
        <f t="shared" si="117"/>
        <v/>
      </c>
      <c r="AI83" s="862" t="str">
        <f t="shared" si="117"/>
        <v/>
      </c>
      <c r="AJ83" s="862" t="str">
        <f t="shared" si="117"/>
        <v/>
      </c>
      <c r="AK83" s="850"/>
      <c r="AL83" s="862" t="str">
        <f t="shared" ref="AL83:BB83" si="118">IF(AL80="","",AL79*AL80*AL81*AL82)</f>
        <v/>
      </c>
      <c r="AM83" s="862" t="str">
        <f t="shared" si="118"/>
        <v/>
      </c>
      <c r="AN83" s="862" t="str">
        <f t="shared" si="118"/>
        <v/>
      </c>
      <c r="AO83" s="862" t="str">
        <f t="shared" si="118"/>
        <v/>
      </c>
      <c r="AP83" s="862" t="str">
        <f t="shared" si="118"/>
        <v/>
      </c>
      <c r="AQ83" s="862" t="str">
        <f t="shared" si="118"/>
        <v/>
      </c>
      <c r="AR83" s="862" t="str">
        <f t="shared" si="118"/>
        <v/>
      </c>
      <c r="AS83" s="862" t="str">
        <f t="shared" si="118"/>
        <v/>
      </c>
      <c r="AT83" s="862" t="str">
        <f t="shared" si="118"/>
        <v/>
      </c>
      <c r="AU83" s="862" t="str">
        <f t="shared" si="118"/>
        <v/>
      </c>
      <c r="AV83" s="862" t="str">
        <f t="shared" si="118"/>
        <v/>
      </c>
      <c r="AW83" s="862" t="str">
        <f t="shared" si="118"/>
        <v/>
      </c>
      <c r="AX83" s="862" t="str">
        <f t="shared" si="118"/>
        <v/>
      </c>
      <c r="AY83" s="862" t="str">
        <f t="shared" si="118"/>
        <v/>
      </c>
      <c r="AZ83" s="862" t="str">
        <f t="shared" si="118"/>
        <v/>
      </c>
      <c r="BA83" s="862" t="str">
        <f t="shared" si="118"/>
        <v/>
      </c>
      <c r="BB83" s="862" t="str">
        <f t="shared" si="118"/>
        <v/>
      </c>
      <c r="BC83" s="850"/>
      <c r="BD83" s="862" t="str">
        <f t="shared" ref="BD83:BT83" si="119">IF(BD80="","",BD79*BD80*BD81*BD82)</f>
        <v/>
      </c>
      <c r="BE83" s="862" t="str">
        <f t="shared" si="119"/>
        <v/>
      </c>
      <c r="BF83" s="862" t="str">
        <f t="shared" si="119"/>
        <v/>
      </c>
      <c r="BG83" s="862" t="str">
        <f t="shared" si="119"/>
        <v/>
      </c>
      <c r="BH83" s="862" t="str">
        <f t="shared" si="119"/>
        <v/>
      </c>
      <c r="BI83" s="862" t="str">
        <f t="shared" si="119"/>
        <v/>
      </c>
      <c r="BJ83" s="862" t="str">
        <f t="shared" si="119"/>
        <v/>
      </c>
      <c r="BK83" s="862" t="str">
        <f t="shared" si="119"/>
        <v/>
      </c>
      <c r="BL83" s="862" t="str">
        <f t="shared" si="119"/>
        <v/>
      </c>
      <c r="BM83" s="862" t="str">
        <f t="shared" si="119"/>
        <v/>
      </c>
      <c r="BN83" s="862" t="str">
        <f t="shared" si="119"/>
        <v/>
      </c>
      <c r="BO83" s="862" t="str">
        <f t="shared" si="119"/>
        <v/>
      </c>
      <c r="BP83" s="862" t="str">
        <f t="shared" si="119"/>
        <v/>
      </c>
      <c r="BQ83" s="862" t="str">
        <f t="shared" si="119"/>
        <v/>
      </c>
      <c r="BR83" s="862" t="str">
        <f t="shared" si="119"/>
        <v/>
      </c>
      <c r="BS83" s="862" t="str">
        <f t="shared" si="119"/>
        <v/>
      </c>
      <c r="BT83" s="862" t="str">
        <f t="shared" si="119"/>
        <v/>
      </c>
      <c r="BU83" s="850"/>
      <c r="BV83" s="862" t="str">
        <f>IF(BV80="","",BV79*BV80*BV81*BV82)</f>
        <v/>
      </c>
      <c r="BW83" s="862" t="str">
        <f>IF(BW80="","",BW79*BW80*BW81*BW82)</f>
        <v/>
      </c>
      <c r="BX83" s="862" t="str">
        <f>IF(BX80="","",BX79*BX80*BX81*BX82)</f>
        <v/>
      </c>
      <c r="BY83" s="735" t="str">
        <f>IF(BY80="","",BY79*BY80*BY81*BY82)</f>
        <v/>
      </c>
      <c r="BZ83" s="856" t="str">
        <f>IF(DL83&lt;3,"",(SUM(B83:R83)-MIN(B83:R83)-MAX(B83:R83))/(DL83-2))</f>
        <v/>
      </c>
      <c r="CA83" s="856" t="str">
        <f>IF(DM83&lt;3,"",(SUM(T83:AJ83)-MIN(T83:AJ83)-MAX(T83:AJ83))/(DM83-2))</f>
        <v/>
      </c>
      <c r="CB83" s="856" t="str">
        <f>IF(DN83&lt;3,"",(SUM(AL83:BB83)-MIN(AL83:BB83)-MAX(AL83:BB83))/(DN83-2))</f>
        <v/>
      </c>
      <c r="CC83" s="857" t="str">
        <f>IF(DO83&lt;3,"",(SUM(BD83:BT83)-MIN(BD83:BT83)-MAX(BD83:BT83))/(DO83-2))</f>
        <v/>
      </c>
      <c r="CD83" s="50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0" t="str">
        <f t="shared" si="113"/>
        <v/>
      </c>
      <c r="CF83" s="81" t="str">
        <f t="shared" si="113"/>
        <v/>
      </c>
      <c r="CG83" s="81" t="str">
        <f t="shared" si="113"/>
        <v/>
      </c>
      <c r="CH83" s="81" t="str">
        <f t="shared" si="113"/>
        <v/>
      </c>
      <c r="CI83" s="81" t="str">
        <f t="shared" si="113"/>
        <v/>
      </c>
      <c r="CJ83" s="81" t="str">
        <f t="shared" si="113"/>
        <v/>
      </c>
      <c r="CK83" s="144" t="str">
        <f t="shared" si="113"/>
        <v/>
      </c>
      <c r="CL83" s="144" t="str">
        <f t="shared" si="113"/>
        <v/>
      </c>
      <c r="CM83" s="144" t="str">
        <f t="shared" si="113"/>
        <v/>
      </c>
      <c r="CN83" s="81" t="str">
        <f t="shared" si="113"/>
        <v/>
      </c>
      <c r="CO83" s="81" t="str">
        <f t="shared" si="113"/>
        <v/>
      </c>
      <c r="CP83" s="81" t="str">
        <f t="shared" si="113"/>
        <v/>
      </c>
      <c r="CQ83" s="81" t="str">
        <f t="shared" si="113"/>
        <v/>
      </c>
      <c r="CR83" s="81" t="str">
        <f t="shared" si="113"/>
        <v/>
      </c>
      <c r="CS83" s="80" t="str">
        <f t="shared" si="113"/>
        <v/>
      </c>
      <c r="CT83" s="504" t="str">
        <f t="shared" si="113"/>
        <v/>
      </c>
      <c r="CU83" s="532" t="str">
        <f t="shared" si="114"/>
        <v/>
      </c>
      <c r="CV83" s="533" t="str">
        <f t="shared" si="114"/>
        <v/>
      </c>
      <c r="CW83" s="534" t="str">
        <f t="shared" si="114"/>
        <v/>
      </c>
      <c r="CX83" s="534" t="str">
        <f t="shared" si="114"/>
        <v/>
      </c>
      <c r="CY83" s="534" t="str">
        <f t="shared" si="114"/>
        <v/>
      </c>
      <c r="CZ83" s="534" t="str">
        <f t="shared" si="114"/>
        <v/>
      </c>
      <c r="DA83" s="534" t="str">
        <f t="shared" si="114"/>
        <v/>
      </c>
      <c r="DB83" s="535" t="str">
        <f t="shared" si="114"/>
        <v/>
      </c>
      <c r="DC83" s="535" t="str">
        <f t="shared" si="114"/>
        <v/>
      </c>
      <c r="DD83" s="535" t="str">
        <f t="shared" si="114"/>
        <v/>
      </c>
      <c r="DE83" s="534" t="str">
        <f t="shared" si="115"/>
        <v/>
      </c>
      <c r="DF83" s="534" t="str">
        <f t="shared" si="115"/>
        <v/>
      </c>
      <c r="DG83" s="534" t="str">
        <f t="shared" si="115"/>
        <v/>
      </c>
      <c r="DH83" s="534" t="str">
        <f t="shared" si="115"/>
        <v/>
      </c>
      <c r="DI83" s="534" t="str">
        <f t="shared" si="115"/>
        <v/>
      </c>
      <c r="DJ83" s="533" t="str">
        <f t="shared" si="115"/>
        <v/>
      </c>
      <c r="DK83" s="532" t="str">
        <f t="shared" si="115"/>
        <v/>
      </c>
      <c r="DL83" s="858">
        <f>COUNT(B83:R83)</f>
        <v>0</v>
      </c>
      <c r="DM83" s="813">
        <f>COUNT(T83:AJ83)</f>
        <v>0</v>
      </c>
      <c r="DN83" s="813">
        <f>COUNT(AL83:BB83)</f>
        <v>0</v>
      </c>
      <c r="DO83" s="814">
        <f>COUNT(BD83:BT83)</f>
        <v>0</v>
      </c>
      <c r="DP83" s="849"/>
      <c r="DQ83" s="859"/>
      <c r="DR83" s="859"/>
      <c r="DS83" s="859"/>
      <c r="DT83" s="859"/>
      <c r="DU83" s="859"/>
      <c r="DV83" s="859"/>
      <c r="DW83" s="860"/>
      <c r="DX83" s="859"/>
      <c r="DY83" s="813"/>
      <c r="DZ83" s="849"/>
      <c r="EA83" s="849"/>
    </row>
    <row r="84" spans="1:131" ht="12.75" customHeight="1">
      <c r="A84" s="854" t="s">
        <v>445</v>
      </c>
      <c r="B84" s="647"/>
      <c r="C84" s="647"/>
      <c r="D84" s="647"/>
      <c r="E84" s="647"/>
      <c r="F84" s="647"/>
      <c r="G84" s="647"/>
      <c r="H84" s="647"/>
      <c r="I84" s="647"/>
      <c r="J84" s="647"/>
      <c r="K84" s="647"/>
      <c r="L84" s="647"/>
      <c r="M84" s="647"/>
      <c r="N84" s="647"/>
      <c r="O84" s="647"/>
      <c r="P84" s="647"/>
      <c r="Q84" s="647"/>
      <c r="R84" s="647"/>
      <c r="S84" s="850"/>
      <c r="T84" s="647"/>
      <c r="U84" s="647"/>
      <c r="V84" s="647"/>
      <c r="W84" s="647"/>
      <c r="X84" s="647"/>
      <c r="Y84" s="647"/>
      <c r="Z84" s="647"/>
      <c r="AA84" s="647"/>
      <c r="AB84" s="647"/>
      <c r="AC84" s="647"/>
      <c r="AD84" s="647"/>
      <c r="AE84" s="647"/>
      <c r="AF84" s="647"/>
      <c r="AG84" s="647"/>
      <c r="AH84" s="647"/>
      <c r="AI84" s="647"/>
      <c r="AJ84" s="647"/>
      <c r="AK84" s="850"/>
      <c r="AL84" s="647"/>
      <c r="AM84" s="647"/>
      <c r="AN84" s="647"/>
      <c r="AO84" s="647"/>
      <c r="AP84" s="647"/>
      <c r="AQ84" s="647"/>
      <c r="AR84" s="647"/>
      <c r="AS84" s="647"/>
      <c r="AT84" s="647"/>
      <c r="AU84" s="647"/>
      <c r="AV84" s="647"/>
      <c r="AW84" s="647"/>
      <c r="AX84" s="647"/>
      <c r="AY84" s="647"/>
      <c r="AZ84" s="647"/>
      <c r="BA84" s="647"/>
      <c r="BB84" s="647"/>
      <c r="BC84" s="850"/>
      <c r="BD84" s="647"/>
      <c r="BE84" s="647"/>
      <c r="BF84" s="647"/>
      <c r="BG84" s="647"/>
      <c r="BH84" s="647"/>
      <c r="BI84" s="647"/>
      <c r="BJ84" s="647"/>
      <c r="BK84" s="647"/>
      <c r="BL84" s="647"/>
      <c r="BM84" s="647"/>
      <c r="BN84" s="647"/>
      <c r="BO84" s="647"/>
      <c r="BP84" s="647"/>
      <c r="BQ84" s="647"/>
      <c r="BR84" s="647"/>
      <c r="BS84" s="647"/>
      <c r="BT84" s="647"/>
      <c r="BU84" s="850"/>
      <c r="BV84" s="647"/>
      <c r="BW84" s="647"/>
      <c r="BX84" s="647"/>
      <c r="BY84" s="647"/>
      <c r="BZ84" s="863"/>
      <c r="CA84" s="863"/>
      <c r="CB84" s="863"/>
      <c r="CC84" s="864"/>
      <c r="CD84" s="865"/>
      <c r="CE84" s="865"/>
      <c r="CF84" s="865"/>
      <c r="CG84" s="865"/>
      <c r="CH84" s="865"/>
      <c r="CI84" s="865"/>
      <c r="CJ84" s="865"/>
      <c r="CK84" s="865"/>
      <c r="CL84" s="865"/>
      <c r="CM84" s="865"/>
      <c r="CN84" s="865"/>
      <c r="CO84" s="865"/>
      <c r="CP84" s="865"/>
      <c r="CQ84" s="865"/>
      <c r="CR84" s="865"/>
      <c r="CS84" s="865"/>
      <c r="CT84" s="866"/>
      <c r="CU84" s="867"/>
      <c r="CV84" s="865"/>
      <c r="CW84" s="865"/>
      <c r="CX84" s="865"/>
      <c r="CY84" s="865"/>
      <c r="CZ84" s="865"/>
      <c r="DA84" s="865"/>
      <c r="DB84" s="865"/>
      <c r="DC84" s="865"/>
      <c r="DD84" s="865"/>
      <c r="DE84" s="865"/>
      <c r="DF84" s="865"/>
      <c r="DG84" s="865"/>
      <c r="DH84" s="865"/>
      <c r="DI84" s="865"/>
      <c r="DJ84" s="865"/>
      <c r="DK84" s="865"/>
      <c r="DL84" s="867"/>
      <c r="DM84" s="848"/>
      <c r="DN84" s="848"/>
      <c r="DO84" s="847"/>
      <c r="DP84" s="848"/>
      <c r="DQ84" s="848"/>
      <c r="DR84" s="848"/>
      <c r="DS84" s="848"/>
      <c r="DT84" s="848"/>
      <c r="DU84" s="848"/>
      <c r="DV84" s="848"/>
      <c r="DW84" s="847"/>
      <c r="DX84" s="848"/>
      <c r="DY84" s="813"/>
      <c r="DZ84" s="849"/>
      <c r="EA84" s="849"/>
    </row>
    <row r="85" spans="1:131" ht="12.75" customHeight="1">
      <c r="A85" s="855" t="s">
        <v>294</v>
      </c>
      <c r="B85" s="647"/>
      <c r="C85" s="647"/>
      <c r="D85" s="647"/>
      <c r="E85" s="647"/>
      <c r="F85" s="647"/>
      <c r="G85" s="647"/>
      <c r="H85" s="647"/>
      <c r="I85" s="647"/>
      <c r="J85" s="647"/>
      <c r="K85" s="647"/>
      <c r="L85" s="647"/>
      <c r="M85" s="647"/>
      <c r="N85" s="647"/>
      <c r="O85" s="647"/>
      <c r="P85" s="647"/>
      <c r="Q85" s="647"/>
      <c r="R85" s="647"/>
      <c r="S85" s="850"/>
      <c r="T85" s="647"/>
      <c r="U85" s="647"/>
      <c r="V85" s="647"/>
      <c r="W85" s="647"/>
      <c r="X85" s="647"/>
      <c r="Y85" s="647"/>
      <c r="Z85" s="647"/>
      <c r="AA85" s="647"/>
      <c r="AB85" s="647"/>
      <c r="AC85" s="647"/>
      <c r="AD85" s="647"/>
      <c r="AE85" s="647"/>
      <c r="AF85" s="647"/>
      <c r="AG85" s="647"/>
      <c r="AH85" s="647"/>
      <c r="AI85" s="647"/>
      <c r="AJ85" s="647"/>
      <c r="AK85" s="850"/>
      <c r="AL85" s="647"/>
      <c r="AM85" s="647"/>
      <c r="AN85" s="647"/>
      <c r="AO85" s="647">
        <v>1</v>
      </c>
      <c r="AP85" s="647"/>
      <c r="AQ85" s="647"/>
      <c r="AR85" s="647"/>
      <c r="AS85" s="647"/>
      <c r="AT85" s="647"/>
      <c r="AU85" s="647"/>
      <c r="AV85" s="647"/>
      <c r="AW85" s="647"/>
      <c r="AX85" s="647"/>
      <c r="AY85" s="647"/>
      <c r="AZ85" s="647"/>
      <c r="BA85" s="647"/>
      <c r="BB85" s="647"/>
      <c r="BC85" s="850"/>
      <c r="BD85" s="647"/>
      <c r="BE85" s="647"/>
      <c r="BF85" s="647"/>
      <c r="BG85" s="647"/>
      <c r="BH85" s="647"/>
      <c r="BI85" s="647"/>
      <c r="BJ85" s="647"/>
      <c r="BK85" s="647"/>
      <c r="BL85" s="647"/>
      <c r="BM85" s="647"/>
      <c r="BN85" s="647"/>
      <c r="BO85" s="647"/>
      <c r="BP85" s="647"/>
      <c r="BQ85" s="647"/>
      <c r="BR85" s="647"/>
      <c r="BS85" s="647"/>
      <c r="BT85" s="647"/>
      <c r="BU85" s="850"/>
      <c r="BV85" s="647"/>
      <c r="BW85" s="647"/>
      <c r="BX85" s="647"/>
      <c r="BY85" s="647"/>
      <c r="BZ85" s="856" t="str">
        <f>IF(DL85&lt;3,"",(SUM(B85:R85)-MIN(B85:R85)-MAX(B85:R85))/(DL85-2))</f>
        <v/>
      </c>
      <c r="CA85" s="856" t="str">
        <f>IF(DM85&lt;3,"",(SUM(T85:AJ85)-MIN(T85:AJ85)-MAX(T85:AJ85))/(DM85-2))</f>
        <v/>
      </c>
      <c r="CB85" s="856" t="str">
        <f>IF(DN85&lt;3,"",(SUM(AL85:BB85)-MIN(AL85:BB85)-MAX(AL85:BB85))/(DN85-2))</f>
        <v/>
      </c>
      <c r="CC85" s="857" t="str">
        <f>IF(DO85&lt;3,"",(SUM(BD85:BT85)-MIN(BD85:BT85)-MAX(BD85:BT85))/(DO85-2))</f>
        <v/>
      </c>
      <c r="CD85" s="50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0" t="str">
        <f t="shared" si="120"/>
        <v/>
      </c>
      <c r="CF85" s="81" t="str">
        <f t="shared" si="120"/>
        <v/>
      </c>
      <c r="CG85" s="81" t="str">
        <f t="shared" si="120"/>
        <v/>
      </c>
      <c r="CH85" s="81" t="str">
        <f t="shared" si="120"/>
        <v/>
      </c>
      <c r="CI85" s="81" t="str">
        <f t="shared" si="120"/>
        <v/>
      </c>
      <c r="CJ85" s="81" t="str">
        <f t="shared" si="120"/>
        <v/>
      </c>
      <c r="CK85" s="144" t="str">
        <f t="shared" si="120"/>
        <v/>
      </c>
      <c r="CL85" s="144">
        <f t="shared" si="120"/>
        <v>1</v>
      </c>
      <c r="CM85" s="144" t="str">
        <f t="shared" si="120"/>
        <v/>
      </c>
      <c r="CN85" s="81" t="str">
        <f t="shared" si="120"/>
        <v/>
      </c>
      <c r="CO85" s="81" t="str">
        <f t="shared" si="120"/>
        <v/>
      </c>
      <c r="CP85" s="81" t="str">
        <f t="shared" si="120"/>
        <v/>
      </c>
      <c r="CQ85" s="81" t="str">
        <f t="shared" si="120"/>
        <v/>
      </c>
      <c r="CR85" s="81" t="str">
        <f t="shared" si="120"/>
        <v/>
      </c>
      <c r="CS85" s="80" t="str">
        <f t="shared" si="120"/>
        <v/>
      </c>
      <c r="CT85" s="50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2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3" t="str">
        <f t="shared" si="122"/>
        <v/>
      </c>
      <c r="CW85" s="534" t="str">
        <f t="shared" si="122"/>
        <v/>
      </c>
      <c r="CX85" s="534" t="str">
        <f t="shared" si="122"/>
        <v/>
      </c>
      <c r="CY85" s="534" t="str">
        <f t="shared" si="122"/>
        <v/>
      </c>
      <c r="CZ85" s="534" t="str">
        <f t="shared" si="122"/>
        <v/>
      </c>
      <c r="DA85" s="534" t="str">
        <f t="shared" si="122"/>
        <v/>
      </c>
      <c r="DB85" s="535" t="str">
        <f t="shared" si="122"/>
        <v/>
      </c>
      <c r="DC85" s="535" t="str">
        <f t="shared" si="122"/>
        <v/>
      </c>
      <c r="DD85" s="535" t="str">
        <f t="shared" si="122"/>
        <v/>
      </c>
      <c r="DE85" s="534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4" t="str">
        <f t="shared" si="123"/>
        <v/>
      </c>
      <c r="DG85" s="534" t="str">
        <f t="shared" si="123"/>
        <v/>
      </c>
      <c r="DH85" s="534" t="str">
        <f t="shared" si="123"/>
        <v/>
      </c>
      <c r="DI85" s="534" t="str">
        <f t="shared" si="123"/>
        <v/>
      </c>
      <c r="DJ85" s="533" t="str">
        <f t="shared" si="123"/>
        <v/>
      </c>
      <c r="DK85" s="532" t="str">
        <f t="shared" si="123"/>
        <v/>
      </c>
      <c r="DL85" s="858">
        <f>COUNT(B85:R85)</f>
        <v>0</v>
      </c>
      <c r="DM85" s="813">
        <f>COUNT(T85:AJ85)</f>
        <v>0</v>
      </c>
      <c r="DN85" s="813">
        <f>COUNT(AL85:BB85)</f>
        <v>1</v>
      </c>
      <c r="DO85" s="814">
        <f>COUNT(BD85:BT85)</f>
        <v>0</v>
      </c>
      <c r="DP85" s="849"/>
      <c r="DQ85" s="859"/>
      <c r="DR85" s="859"/>
      <c r="DS85" s="859"/>
      <c r="DT85" s="859"/>
      <c r="DU85" s="859"/>
      <c r="DV85" s="859"/>
      <c r="DW85" s="860"/>
      <c r="DX85" s="859"/>
      <c r="DY85" s="813"/>
      <c r="DZ85" s="849"/>
      <c r="EA85" s="849"/>
    </row>
    <row r="86" spans="1:131" ht="12.75" customHeight="1">
      <c r="A86" s="855" t="s">
        <v>295</v>
      </c>
      <c r="B86" s="281"/>
      <c r="C86" s="281"/>
      <c r="D86" s="281"/>
      <c r="E86" s="281"/>
      <c r="F86" s="281"/>
      <c r="G86" s="281"/>
      <c r="H86" s="281"/>
      <c r="I86" s="281"/>
      <c r="J86" s="281"/>
      <c r="K86" s="281"/>
      <c r="L86" s="281"/>
      <c r="M86" s="281"/>
      <c r="N86" s="281"/>
      <c r="O86" s="281"/>
      <c r="P86" s="281"/>
      <c r="Q86" s="281"/>
      <c r="R86" s="281"/>
      <c r="S86" s="850"/>
      <c r="T86" s="281"/>
      <c r="U86" s="281"/>
      <c r="V86" s="281"/>
      <c r="W86" s="281"/>
      <c r="X86" s="281"/>
      <c r="Y86" s="281"/>
      <c r="Z86" s="281"/>
      <c r="AA86" s="281"/>
      <c r="AB86" s="281"/>
      <c r="AC86" s="281"/>
      <c r="AD86" s="281"/>
      <c r="AE86" s="281"/>
      <c r="AF86" s="281"/>
      <c r="AG86" s="281"/>
      <c r="AH86" s="281"/>
      <c r="AI86" s="281"/>
      <c r="AJ86" s="281"/>
      <c r="AK86" s="850"/>
      <c r="AL86" s="281"/>
      <c r="AM86" s="281"/>
      <c r="AN86" s="281"/>
      <c r="AO86" s="281">
        <v>20</v>
      </c>
      <c r="AP86" s="281"/>
      <c r="AQ86" s="281"/>
      <c r="AR86" s="281"/>
      <c r="AS86" s="281"/>
      <c r="AT86" s="281"/>
      <c r="AU86" s="281"/>
      <c r="AV86" s="281"/>
      <c r="AW86" s="281"/>
      <c r="AX86" s="281"/>
      <c r="AY86" s="281"/>
      <c r="AZ86" s="281"/>
      <c r="BA86" s="281"/>
      <c r="BB86" s="281"/>
      <c r="BC86" s="850"/>
      <c r="BD86" s="281"/>
      <c r="BE86" s="281"/>
      <c r="BF86" s="281"/>
      <c r="BG86" s="281"/>
      <c r="BH86" s="281"/>
      <c r="BI86" s="281"/>
      <c r="BJ86" s="281"/>
      <c r="BK86" s="281"/>
      <c r="BL86" s="281"/>
      <c r="BM86" s="281"/>
      <c r="BN86" s="281"/>
      <c r="BO86" s="281"/>
      <c r="BP86" s="281"/>
      <c r="BQ86" s="281"/>
      <c r="BR86" s="281"/>
      <c r="BS86" s="281"/>
      <c r="BT86" s="281"/>
      <c r="BU86" s="850"/>
      <c r="BV86" s="281"/>
      <c r="BW86" s="281"/>
      <c r="BX86" s="281"/>
      <c r="BY86" s="281"/>
      <c r="BZ86" s="856" t="str">
        <f>IF(DL86&lt;3,"",(SUM(B86:R86)-MIN(B86:R86)-MAX(B86:R86))/(DL86-2))</f>
        <v/>
      </c>
      <c r="CA86" s="856" t="str">
        <f>IF(DM86&lt;3,"",(SUM(T86:AJ86)-MIN(T86:AJ86)-MAX(T86:AJ86))/(DM86-2))</f>
        <v/>
      </c>
      <c r="CB86" s="856" t="str">
        <f>IF(DN86&lt;3,"",(SUM(AL86:BB86)-MIN(AL86:BB86)-MAX(AL86:BB86))/(DN86-2))</f>
        <v/>
      </c>
      <c r="CC86" s="857" t="str">
        <f>IF(DO86&lt;3,"",(SUM(BD86:BT86)-MIN(BD86:BT86)-MAX(BD86:BT86))/(DO86-2))</f>
        <v/>
      </c>
      <c r="CD86" s="50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0" t="str">
        <f t="shared" si="121"/>
        <v/>
      </c>
      <c r="CF86" s="81" t="str">
        <f t="shared" si="121"/>
        <v/>
      </c>
      <c r="CG86" s="81" t="str">
        <f t="shared" si="121"/>
        <v/>
      </c>
      <c r="CH86" s="81" t="str">
        <f t="shared" si="121"/>
        <v/>
      </c>
      <c r="CI86" s="81" t="str">
        <f t="shared" si="121"/>
        <v/>
      </c>
      <c r="CJ86" s="81" t="str">
        <f t="shared" si="121"/>
        <v/>
      </c>
      <c r="CK86" s="144" t="str">
        <f t="shared" si="121"/>
        <v/>
      </c>
      <c r="CL86" s="144">
        <f t="shared" si="121"/>
        <v>20</v>
      </c>
      <c r="CM86" s="144" t="str">
        <f t="shared" si="121"/>
        <v/>
      </c>
      <c r="CN86" s="81" t="str">
        <f t="shared" si="121"/>
        <v/>
      </c>
      <c r="CO86" s="81" t="str">
        <f t="shared" si="121"/>
        <v/>
      </c>
      <c r="CP86" s="81" t="str">
        <f t="shared" si="121"/>
        <v/>
      </c>
      <c r="CQ86" s="81" t="str">
        <f t="shared" si="121"/>
        <v/>
      </c>
      <c r="CR86" s="81" t="str">
        <f t="shared" si="121"/>
        <v/>
      </c>
      <c r="CS86" s="80" t="str">
        <f t="shared" si="121"/>
        <v/>
      </c>
      <c r="CT86" s="504" t="str">
        <f t="shared" si="121"/>
        <v/>
      </c>
      <c r="CU86" s="532" t="str">
        <f t="shared" si="122"/>
        <v/>
      </c>
      <c r="CV86" s="533" t="str">
        <f t="shared" si="122"/>
        <v/>
      </c>
      <c r="CW86" s="534" t="str">
        <f t="shared" si="122"/>
        <v/>
      </c>
      <c r="CX86" s="534" t="str">
        <f t="shared" si="122"/>
        <v/>
      </c>
      <c r="CY86" s="534" t="str">
        <f t="shared" si="122"/>
        <v/>
      </c>
      <c r="CZ86" s="534" t="str">
        <f t="shared" si="122"/>
        <v/>
      </c>
      <c r="DA86" s="534" t="str">
        <f t="shared" si="122"/>
        <v/>
      </c>
      <c r="DB86" s="535" t="str">
        <f t="shared" si="122"/>
        <v/>
      </c>
      <c r="DC86" s="535" t="str">
        <f t="shared" si="122"/>
        <v/>
      </c>
      <c r="DD86" s="535" t="str">
        <f t="shared" si="122"/>
        <v/>
      </c>
      <c r="DE86" s="534" t="str">
        <f t="shared" si="123"/>
        <v/>
      </c>
      <c r="DF86" s="534" t="str">
        <f t="shared" si="123"/>
        <v/>
      </c>
      <c r="DG86" s="534" t="str">
        <f t="shared" si="123"/>
        <v/>
      </c>
      <c r="DH86" s="534" t="str">
        <f t="shared" si="123"/>
        <v/>
      </c>
      <c r="DI86" s="534" t="str">
        <f t="shared" si="123"/>
        <v/>
      </c>
      <c r="DJ86" s="533" t="str">
        <f t="shared" si="123"/>
        <v/>
      </c>
      <c r="DK86" s="532" t="str">
        <f t="shared" si="123"/>
        <v/>
      </c>
      <c r="DL86" s="858">
        <f>COUNT(B86:R86)</f>
        <v>0</v>
      </c>
      <c r="DM86" s="813">
        <f>COUNT(T86:AJ86)</f>
        <v>0</v>
      </c>
      <c r="DN86" s="813">
        <f>COUNT(AL86:BB86)</f>
        <v>1</v>
      </c>
      <c r="DO86" s="814">
        <f>COUNT(BD86:BT86)</f>
        <v>0</v>
      </c>
      <c r="DP86" s="849"/>
      <c r="DQ86" s="859"/>
      <c r="DR86" s="859"/>
      <c r="DS86" s="859"/>
      <c r="DT86" s="859"/>
      <c r="DU86" s="859"/>
      <c r="DV86" s="859"/>
      <c r="DW86" s="860"/>
      <c r="DX86" s="859"/>
      <c r="DY86" s="813"/>
      <c r="DZ86" s="849"/>
      <c r="EA86" s="849"/>
    </row>
    <row r="87" spans="1:131" ht="12.75" customHeight="1">
      <c r="A87" s="855" t="s">
        <v>280</v>
      </c>
      <c r="B87" s="281"/>
      <c r="C87" s="281"/>
      <c r="D87" s="281"/>
      <c r="E87" s="281"/>
      <c r="F87" s="281"/>
      <c r="G87" s="281"/>
      <c r="H87" s="281"/>
      <c r="I87" s="281"/>
      <c r="J87" s="281"/>
      <c r="K87" s="281"/>
      <c r="L87" s="281"/>
      <c r="M87" s="281"/>
      <c r="N87" s="281"/>
      <c r="O87" s="281"/>
      <c r="P87" s="281"/>
      <c r="Q87" s="281"/>
      <c r="R87" s="281"/>
      <c r="S87" s="850"/>
      <c r="T87" s="281"/>
      <c r="U87" s="281"/>
      <c r="V87" s="281"/>
      <c r="W87" s="281"/>
      <c r="X87" s="281"/>
      <c r="Y87" s="281"/>
      <c r="Z87" s="281"/>
      <c r="AA87" s="281"/>
      <c r="AB87" s="281"/>
      <c r="AC87" s="281"/>
      <c r="AD87" s="281"/>
      <c r="AE87" s="281"/>
      <c r="AF87" s="281"/>
      <c r="AG87" s="281"/>
      <c r="AH87" s="281"/>
      <c r="AI87" s="281"/>
      <c r="AJ87" s="281"/>
      <c r="AK87" s="850"/>
      <c r="AL87" s="281"/>
      <c r="AM87" s="281"/>
      <c r="AN87" s="281"/>
      <c r="AO87" s="281">
        <v>6</v>
      </c>
      <c r="AP87" s="281"/>
      <c r="AQ87" s="281"/>
      <c r="AR87" s="281"/>
      <c r="AS87" s="281"/>
      <c r="AT87" s="281"/>
      <c r="AU87" s="281"/>
      <c r="AV87" s="281"/>
      <c r="AW87" s="281"/>
      <c r="AX87" s="281"/>
      <c r="AY87" s="281"/>
      <c r="AZ87" s="281"/>
      <c r="BA87" s="281"/>
      <c r="BB87" s="281"/>
      <c r="BC87" s="850"/>
      <c r="BD87" s="281"/>
      <c r="BE87" s="281"/>
      <c r="BF87" s="281"/>
      <c r="BG87" s="281"/>
      <c r="BH87" s="281"/>
      <c r="BI87" s="281"/>
      <c r="BJ87" s="281"/>
      <c r="BK87" s="281"/>
      <c r="BL87" s="281"/>
      <c r="BM87" s="281"/>
      <c r="BN87" s="281"/>
      <c r="BO87" s="281"/>
      <c r="BP87" s="281"/>
      <c r="BQ87" s="281"/>
      <c r="BR87" s="281"/>
      <c r="BS87" s="281"/>
      <c r="BT87" s="281"/>
      <c r="BU87" s="850"/>
      <c r="BV87" s="281"/>
      <c r="BW87" s="281"/>
      <c r="BX87" s="281"/>
      <c r="BY87" s="281"/>
      <c r="BZ87" s="856" t="str">
        <f>IF(DL87&lt;3,"",(SUM(B87:R87)-MIN(B87:R87)-MAX(B87:R87))/(DL87-2))</f>
        <v/>
      </c>
      <c r="CA87" s="856" t="str">
        <f>IF(DM87&lt;3,"",(SUM(T87:AJ87)-MIN(T87:AJ87)-MAX(T87:AJ87))/(DM87-2))</f>
        <v/>
      </c>
      <c r="CB87" s="856" t="str">
        <f>IF(DN87&lt;3,"",(SUM(AL87:BB87)-MIN(AL87:BB87)-MAX(AL87:BB87))/(DN87-2))</f>
        <v/>
      </c>
      <c r="CC87" s="857" t="str">
        <f>IF(DO87&lt;3,"",(SUM(BD87:BT87)-MIN(BD87:BT87)-MAX(BD87:BT87))/(DO87-2))</f>
        <v/>
      </c>
      <c r="CD87" s="50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0" t="str">
        <f t="shared" si="121"/>
        <v/>
      </c>
      <c r="CF87" s="81" t="str">
        <f t="shared" si="121"/>
        <v/>
      </c>
      <c r="CG87" s="81" t="str">
        <f t="shared" si="121"/>
        <v/>
      </c>
      <c r="CH87" s="81" t="str">
        <f t="shared" si="121"/>
        <v/>
      </c>
      <c r="CI87" s="81" t="str">
        <f t="shared" si="121"/>
        <v/>
      </c>
      <c r="CJ87" s="81" t="str">
        <f t="shared" si="121"/>
        <v/>
      </c>
      <c r="CK87" s="144" t="str">
        <f t="shared" si="121"/>
        <v/>
      </c>
      <c r="CL87" s="144">
        <f t="shared" si="121"/>
        <v>6</v>
      </c>
      <c r="CM87" s="144" t="str">
        <f t="shared" si="121"/>
        <v/>
      </c>
      <c r="CN87" s="81" t="str">
        <f t="shared" si="121"/>
        <v/>
      </c>
      <c r="CO87" s="81" t="str">
        <f t="shared" si="121"/>
        <v/>
      </c>
      <c r="CP87" s="81" t="str">
        <f t="shared" si="121"/>
        <v/>
      </c>
      <c r="CQ87" s="81" t="str">
        <f t="shared" si="121"/>
        <v/>
      </c>
      <c r="CR87" s="81" t="str">
        <f t="shared" si="121"/>
        <v/>
      </c>
      <c r="CS87" s="80" t="str">
        <f t="shared" si="121"/>
        <v/>
      </c>
      <c r="CT87" s="504" t="str">
        <f t="shared" si="121"/>
        <v/>
      </c>
      <c r="CU87" s="532" t="str">
        <f t="shared" si="122"/>
        <v/>
      </c>
      <c r="CV87" s="533" t="str">
        <f t="shared" si="122"/>
        <v/>
      </c>
      <c r="CW87" s="534" t="str">
        <f t="shared" si="122"/>
        <v/>
      </c>
      <c r="CX87" s="534" t="str">
        <f t="shared" si="122"/>
        <v/>
      </c>
      <c r="CY87" s="534" t="str">
        <f t="shared" si="122"/>
        <v/>
      </c>
      <c r="CZ87" s="534" t="str">
        <f t="shared" si="122"/>
        <v/>
      </c>
      <c r="DA87" s="534" t="str">
        <f t="shared" si="122"/>
        <v/>
      </c>
      <c r="DB87" s="535" t="str">
        <f t="shared" si="122"/>
        <v/>
      </c>
      <c r="DC87" s="535" t="str">
        <f t="shared" si="122"/>
        <v/>
      </c>
      <c r="DD87" s="535" t="str">
        <f t="shared" si="122"/>
        <v/>
      </c>
      <c r="DE87" s="534" t="str">
        <f t="shared" si="123"/>
        <v/>
      </c>
      <c r="DF87" s="534" t="str">
        <f t="shared" si="123"/>
        <v/>
      </c>
      <c r="DG87" s="534" t="str">
        <f t="shared" si="123"/>
        <v/>
      </c>
      <c r="DH87" s="534" t="str">
        <f t="shared" si="123"/>
        <v/>
      </c>
      <c r="DI87" s="534" t="str">
        <f t="shared" si="123"/>
        <v/>
      </c>
      <c r="DJ87" s="533" t="str">
        <f t="shared" si="123"/>
        <v/>
      </c>
      <c r="DK87" s="532" t="str">
        <f t="shared" si="123"/>
        <v/>
      </c>
      <c r="DL87" s="858">
        <f>COUNT(B87:R87)</f>
        <v>0</v>
      </c>
      <c r="DM87" s="813">
        <f>COUNT(T87:AJ87)</f>
        <v>0</v>
      </c>
      <c r="DN87" s="813">
        <f>COUNT(AL87:BB87)</f>
        <v>1</v>
      </c>
      <c r="DO87" s="814">
        <f>COUNT(BD87:BT87)</f>
        <v>0</v>
      </c>
      <c r="DP87" s="849"/>
      <c r="DQ87" s="859"/>
      <c r="DR87" s="859"/>
      <c r="DS87" s="859"/>
      <c r="DT87" s="859"/>
      <c r="DU87" s="859"/>
      <c r="DV87" s="859"/>
      <c r="DW87" s="860"/>
      <c r="DX87" s="859"/>
      <c r="DY87" s="813"/>
      <c r="DZ87" s="849"/>
      <c r="EA87" s="849"/>
    </row>
    <row r="88" spans="1:131" ht="12.75" customHeight="1">
      <c r="A88" s="855" t="s">
        <v>311</v>
      </c>
      <c r="B88" s="281"/>
      <c r="C88" s="281"/>
      <c r="D88" s="281"/>
      <c r="E88" s="281"/>
      <c r="F88" s="281"/>
      <c r="G88" s="281"/>
      <c r="H88" s="281"/>
      <c r="I88" s="281"/>
      <c r="J88" s="281"/>
      <c r="K88" s="281"/>
      <c r="L88" s="281"/>
      <c r="M88" s="281"/>
      <c r="N88" s="281"/>
      <c r="O88" s="281"/>
      <c r="P88" s="281"/>
      <c r="Q88" s="281"/>
      <c r="R88" s="281"/>
      <c r="S88" s="850"/>
      <c r="T88" s="281"/>
      <c r="U88" s="281"/>
      <c r="V88" s="281"/>
      <c r="W88" s="281"/>
      <c r="X88" s="281"/>
      <c r="Y88" s="281"/>
      <c r="Z88" s="281"/>
      <c r="AA88" s="281"/>
      <c r="AB88" s="281"/>
      <c r="AC88" s="281"/>
      <c r="AD88" s="281"/>
      <c r="AE88" s="281"/>
      <c r="AF88" s="281"/>
      <c r="AG88" s="281"/>
      <c r="AH88" s="281"/>
      <c r="AI88" s="281"/>
      <c r="AJ88" s="281"/>
      <c r="AK88" s="850"/>
      <c r="AL88" s="281"/>
      <c r="AM88" s="281"/>
      <c r="AN88" s="281"/>
      <c r="AO88" s="281">
        <v>500</v>
      </c>
      <c r="AP88" s="281"/>
      <c r="AQ88" s="281"/>
      <c r="AR88" s="281"/>
      <c r="AS88" s="281"/>
      <c r="AT88" s="281"/>
      <c r="AU88" s="281"/>
      <c r="AV88" s="281"/>
      <c r="AW88" s="281"/>
      <c r="AX88" s="281"/>
      <c r="AY88" s="281"/>
      <c r="AZ88" s="281"/>
      <c r="BA88" s="281"/>
      <c r="BB88" s="281"/>
      <c r="BC88" s="850"/>
      <c r="BD88" s="281"/>
      <c r="BE88" s="281"/>
      <c r="BF88" s="281"/>
      <c r="BG88" s="281"/>
      <c r="BH88" s="281"/>
      <c r="BI88" s="281"/>
      <c r="BJ88" s="281"/>
      <c r="BK88" s="281"/>
      <c r="BL88" s="281"/>
      <c r="BM88" s="281"/>
      <c r="BN88" s="281"/>
      <c r="BO88" s="281"/>
      <c r="BP88" s="281"/>
      <c r="BQ88" s="281"/>
      <c r="BR88" s="281"/>
      <c r="BS88" s="281"/>
      <c r="BT88" s="281"/>
      <c r="BU88" s="850"/>
      <c r="BV88" s="281"/>
      <c r="BW88" s="281"/>
      <c r="BX88" s="281"/>
      <c r="BY88" s="281"/>
      <c r="BZ88" s="856" t="str">
        <f>IF(DL88&lt;3,"",(SUM(B88:R88)-MIN(B88:R88)-MAX(B88:R88))/(DL88-2))</f>
        <v/>
      </c>
      <c r="CA88" s="856" t="str">
        <f>IF(DM88&lt;3,"",(SUM(T88:AJ88)-MIN(T88:AJ88)-MAX(T88:AJ88))/(DM88-2))</f>
        <v/>
      </c>
      <c r="CB88" s="856" t="str">
        <f>IF(DN88&lt;3,"",(SUM(AL88:BB88)-MIN(AL88:BB88)-MAX(AL88:BB88))/(DN88-2))</f>
        <v/>
      </c>
      <c r="CC88" s="857" t="str">
        <f>IF(DO88&lt;3,"",(SUM(BD88:BT88)-MIN(BD88:BT88)-MAX(BD88:BT88))/(DO88-2))</f>
        <v/>
      </c>
      <c r="CD88" s="50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0" t="str">
        <f t="shared" si="121"/>
        <v/>
      </c>
      <c r="CF88" s="81" t="str">
        <f t="shared" si="121"/>
        <v/>
      </c>
      <c r="CG88" s="81" t="str">
        <f t="shared" si="121"/>
        <v/>
      </c>
      <c r="CH88" s="81" t="str">
        <f t="shared" si="121"/>
        <v/>
      </c>
      <c r="CI88" s="81" t="str">
        <f t="shared" si="121"/>
        <v/>
      </c>
      <c r="CJ88" s="81" t="str">
        <f t="shared" si="121"/>
        <v/>
      </c>
      <c r="CK88" s="144" t="str">
        <f t="shared" si="121"/>
        <v/>
      </c>
      <c r="CL88" s="144">
        <f t="shared" si="121"/>
        <v>500</v>
      </c>
      <c r="CM88" s="144" t="str">
        <f t="shared" si="121"/>
        <v/>
      </c>
      <c r="CN88" s="81" t="str">
        <f t="shared" si="121"/>
        <v/>
      </c>
      <c r="CO88" s="81" t="str">
        <f t="shared" si="121"/>
        <v/>
      </c>
      <c r="CP88" s="81" t="str">
        <f t="shared" si="121"/>
        <v/>
      </c>
      <c r="CQ88" s="81" t="str">
        <f t="shared" si="121"/>
        <v/>
      </c>
      <c r="CR88" s="81" t="str">
        <f t="shared" si="121"/>
        <v/>
      </c>
      <c r="CS88" s="80" t="str">
        <f t="shared" si="121"/>
        <v/>
      </c>
      <c r="CT88" s="504" t="str">
        <f t="shared" si="121"/>
        <v/>
      </c>
      <c r="CU88" s="532" t="str">
        <f t="shared" si="122"/>
        <v/>
      </c>
      <c r="CV88" s="533" t="str">
        <f t="shared" si="122"/>
        <v/>
      </c>
      <c r="CW88" s="534" t="str">
        <f t="shared" si="122"/>
        <v/>
      </c>
      <c r="CX88" s="534" t="str">
        <f t="shared" si="122"/>
        <v/>
      </c>
      <c r="CY88" s="534" t="str">
        <f t="shared" si="122"/>
        <v/>
      </c>
      <c r="CZ88" s="534" t="str">
        <f t="shared" si="122"/>
        <v/>
      </c>
      <c r="DA88" s="534" t="str">
        <f t="shared" si="122"/>
        <v/>
      </c>
      <c r="DB88" s="535" t="str">
        <f t="shared" si="122"/>
        <v/>
      </c>
      <c r="DC88" s="535" t="str">
        <f t="shared" si="122"/>
        <v/>
      </c>
      <c r="DD88" s="535" t="str">
        <f t="shared" si="122"/>
        <v/>
      </c>
      <c r="DE88" s="534" t="str">
        <f t="shared" si="123"/>
        <v/>
      </c>
      <c r="DF88" s="534" t="str">
        <f t="shared" si="123"/>
        <v/>
      </c>
      <c r="DG88" s="534" t="str">
        <f t="shared" si="123"/>
        <v/>
      </c>
      <c r="DH88" s="534" t="str">
        <f t="shared" si="123"/>
        <v/>
      </c>
      <c r="DI88" s="534" t="str">
        <f t="shared" si="123"/>
        <v/>
      </c>
      <c r="DJ88" s="533" t="str">
        <f t="shared" si="123"/>
        <v/>
      </c>
      <c r="DK88" s="532" t="str">
        <f t="shared" si="123"/>
        <v/>
      </c>
      <c r="DL88" s="858">
        <f>COUNT(B88:R88)</f>
        <v>0</v>
      </c>
      <c r="DM88" s="813">
        <f>COUNT(T88:AJ88)</f>
        <v>0</v>
      </c>
      <c r="DN88" s="813">
        <f>COUNT(AL88:BB88)</f>
        <v>1</v>
      </c>
      <c r="DO88" s="814">
        <f>COUNT(BD88:BT88)</f>
        <v>0</v>
      </c>
      <c r="DP88" s="849"/>
      <c r="DQ88" s="859"/>
      <c r="DR88" s="859"/>
      <c r="DS88" s="859"/>
      <c r="DT88" s="859"/>
      <c r="DU88" s="859"/>
      <c r="DV88" s="859"/>
      <c r="DW88" s="860"/>
      <c r="DX88" s="859"/>
      <c r="DY88" s="813"/>
      <c r="DZ88" s="849"/>
      <c r="EA88" s="849"/>
    </row>
    <row r="89" spans="1:131" ht="12.75" customHeight="1">
      <c r="A89" s="861" t="s">
        <v>312</v>
      </c>
      <c r="B89" s="862" t="str">
        <f t="shared" ref="B89:R89" si="124">IF(B86="","",B85*B86*B87*B88)</f>
        <v/>
      </c>
      <c r="C89" s="862" t="str">
        <f t="shared" si="124"/>
        <v/>
      </c>
      <c r="D89" s="862" t="str">
        <f t="shared" si="124"/>
        <v/>
      </c>
      <c r="E89" s="862" t="str">
        <f t="shared" si="124"/>
        <v/>
      </c>
      <c r="F89" s="862" t="str">
        <f t="shared" si="124"/>
        <v/>
      </c>
      <c r="G89" s="862" t="str">
        <f t="shared" si="124"/>
        <v/>
      </c>
      <c r="H89" s="862" t="str">
        <f t="shared" si="124"/>
        <v/>
      </c>
      <c r="I89" s="862" t="str">
        <f t="shared" si="124"/>
        <v/>
      </c>
      <c r="J89" s="862" t="str">
        <f t="shared" si="124"/>
        <v/>
      </c>
      <c r="K89" s="862" t="str">
        <f t="shared" si="124"/>
        <v/>
      </c>
      <c r="L89" s="862" t="str">
        <f t="shared" si="124"/>
        <v/>
      </c>
      <c r="M89" s="862" t="str">
        <f t="shared" si="124"/>
        <v/>
      </c>
      <c r="N89" s="862" t="str">
        <f t="shared" si="124"/>
        <v/>
      </c>
      <c r="O89" s="862" t="str">
        <f t="shared" si="124"/>
        <v/>
      </c>
      <c r="P89" s="862" t="str">
        <f t="shared" si="124"/>
        <v/>
      </c>
      <c r="Q89" s="862" t="str">
        <f t="shared" si="124"/>
        <v/>
      </c>
      <c r="R89" s="862" t="str">
        <f t="shared" si="124"/>
        <v/>
      </c>
      <c r="S89" s="850"/>
      <c r="T89" s="862" t="str">
        <f t="shared" ref="T89:AJ89" si="125">IF(T86="","",T85*T86*T87*T88)</f>
        <v/>
      </c>
      <c r="U89" s="862" t="str">
        <f t="shared" si="125"/>
        <v/>
      </c>
      <c r="V89" s="862" t="str">
        <f t="shared" si="125"/>
        <v/>
      </c>
      <c r="W89" s="862" t="str">
        <f t="shared" si="125"/>
        <v/>
      </c>
      <c r="X89" s="862" t="str">
        <f t="shared" si="125"/>
        <v/>
      </c>
      <c r="Y89" s="862" t="str">
        <f t="shared" si="125"/>
        <v/>
      </c>
      <c r="Z89" s="862" t="str">
        <f t="shared" si="125"/>
        <v/>
      </c>
      <c r="AA89" s="862" t="str">
        <f t="shared" si="125"/>
        <v/>
      </c>
      <c r="AB89" s="862" t="str">
        <f t="shared" si="125"/>
        <v/>
      </c>
      <c r="AC89" s="862" t="str">
        <f t="shared" si="125"/>
        <v/>
      </c>
      <c r="AD89" s="862" t="str">
        <f t="shared" si="125"/>
        <v/>
      </c>
      <c r="AE89" s="862" t="str">
        <f t="shared" si="125"/>
        <v/>
      </c>
      <c r="AF89" s="862" t="str">
        <f t="shared" si="125"/>
        <v/>
      </c>
      <c r="AG89" s="862" t="str">
        <f t="shared" si="125"/>
        <v/>
      </c>
      <c r="AH89" s="862" t="str">
        <f t="shared" si="125"/>
        <v/>
      </c>
      <c r="AI89" s="862" t="str">
        <f t="shared" si="125"/>
        <v/>
      </c>
      <c r="AJ89" s="862" t="str">
        <f t="shared" si="125"/>
        <v/>
      </c>
      <c r="AK89" s="850"/>
      <c r="AL89" s="862" t="str">
        <f t="shared" ref="AL89:BB89" si="126">IF(AL86="","",AL85*AL86*AL87*AL88)</f>
        <v/>
      </c>
      <c r="AM89" s="862" t="str">
        <f t="shared" si="126"/>
        <v/>
      </c>
      <c r="AN89" s="862" t="str">
        <f t="shared" si="126"/>
        <v/>
      </c>
      <c r="AO89" s="862">
        <f t="shared" si="126"/>
        <v>60000</v>
      </c>
      <c r="AP89" s="862" t="str">
        <f t="shared" si="126"/>
        <v/>
      </c>
      <c r="AQ89" s="862" t="str">
        <f t="shared" si="126"/>
        <v/>
      </c>
      <c r="AR89" s="862" t="str">
        <f t="shared" si="126"/>
        <v/>
      </c>
      <c r="AS89" s="862" t="str">
        <f t="shared" si="126"/>
        <v/>
      </c>
      <c r="AT89" s="862" t="str">
        <f t="shared" si="126"/>
        <v/>
      </c>
      <c r="AU89" s="862" t="str">
        <f t="shared" si="126"/>
        <v/>
      </c>
      <c r="AV89" s="862" t="str">
        <f t="shared" si="126"/>
        <v/>
      </c>
      <c r="AW89" s="862" t="str">
        <f t="shared" si="126"/>
        <v/>
      </c>
      <c r="AX89" s="862" t="str">
        <f t="shared" si="126"/>
        <v/>
      </c>
      <c r="AY89" s="862" t="str">
        <f t="shared" si="126"/>
        <v/>
      </c>
      <c r="AZ89" s="862" t="str">
        <f t="shared" si="126"/>
        <v/>
      </c>
      <c r="BA89" s="862" t="str">
        <f t="shared" si="126"/>
        <v/>
      </c>
      <c r="BB89" s="862" t="str">
        <f t="shared" si="126"/>
        <v/>
      </c>
      <c r="BC89" s="850"/>
      <c r="BD89" s="862" t="str">
        <f t="shared" ref="BD89:BT89" si="127">IF(BD86="","",BD85*BD86*BD87*BD88)</f>
        <v/>
      </c>
      <c r="BE89" s="862" t="str">
        <f t="shared" si="127"/>
        <v/>
      </c>
      <c r="BF89" s="862" t="str">
        <f t="shared" si="127"/>
        <v/>
      </c>
      <c r="BG89" s="862" t="str">
        <f t="shared" si="127"/>
        <v/>
      </c>
      <c r="BH89" s="862" t="str">
        <f t="shared" si="127"/>
        <v/>
      </c>
      <c r="BI89" s="862" t="str">
        <f t="shared" si="127"/>
        <v/>
      </c>
      <c r="BJ89" s="862" t="str">
        <f t="shared" si="127"/>
        <v/>
      </c>
      <c r="BK89" s="862" t="str">
        <f t="shared" si="127"/>
        <v/>
      </c>
      <c r="BL89" s="862" t="str">
        <f t="shared" si="127"/>
        <v/>
      </c>
      <c r="BM89" s="862" t="str">
        <f t="shared" si="127"/>
        <v/>
      </c>
      <c r="BN89" s="862" t="str">
        <f t="shared" si="127"/>
        <v/>
      </c>
      <c r="BO89" s="862" t="str">
        <f t="shared" si="127"/>
        <v/>
      </c>
      <c r="BP89" s="862" t="str">
        <f t="shared" si="127"/>
        <v/>
      </c>
      <c r="BQ89" s="862" t="str">
        <f t="shared" si="127"/>
        <v/>
      </c>
      <c r="BR89" s="862" t="str">
        <f t="shared" si="127"/>
        <v/>
      </c>
      <c r="BS89" s="862" t="str">
        <f t="shared" si="127"/>
        <v/>
      </c>
      <c r="BT89" s="862" t="str">
        <f t="shared" si="127"/>
        <v/>
      </c>
      <c r="BU89" s="850"/>
      <c r="BV89" s="862" t="str">
        <f>IF(BV86="","",BV85*BV86*BV87*BV88)</f>
        <v/>
      </c>
      <c r="BW89" s="862" t="str">
        <f>IF(BW86="","",BW85*BW86*BW87*BW88)</f>
        <v/>
      </c>
      <c r="BX89" s="862" t="str">
        <f>IF(BX86="","",BX85*BX86*BX87*BX88)</f>
        <v/>
      </c>
      <c r="BY89" s="735" t="str">
        <f>IF(BY86="","",BY85*BY86*BY87*BY88)</f>
        <v/>
      </c>
      <c r="BZ89" s="856" t="str">
        <f>IF(DL89&lt;3,"",(SUM(B89:R89)-MIN(B89:R89)-MAX(B89:R89))/(DL89-2))</f>
        <v/>
      </c>
      <c r="CA89" s="856" t="str">
        <f>IF(DM89&lt;3,"",(SUM(T89:AJ89)-MIN(T89:AJ89)-MAX(T89:AJ89))/(DM89-2))</f>
        <v/>
      </c>
      <c r="CB89" s="856" t="str">
        <f>IF(DN89&lt;3,"",(SUM(AL89:BB89)-MIN(AL89:BB89)-MAX(AL89:BB89))/(DN89-2))</f>
        <v/>
      </c>
      <c r="CC89" s="857" t="str">
        <f>IF(DO89&lt;3,"",(SUM(BD89:BT89)-MIN(BD89:BT89)-MAX(BD89:BT89))/(DO89-2))</f>
        <v/>
      </c>
      <c r="CD89" s="50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0" t="str">
        <f t="shared" si="121"/>
        <v/>
      </c>
      <c r="CF89" s="81" t="str">
        <f t="shared" si="121"/>
        <v/>
      </c>
      <c r="CG89" s="81" t="str">
        <f t="shared" si="121"/>
        <v/>
      </c>
      <c r="CH89" s="81" t="str">
        <f t="shared" si="121"/>
        <v/>
      </c>
      <c r="CI89" s="81" t="str">
        <f t="shared" si="121"/>
        <v/>
      </c>
      <c r="CJ89" s="81" t="str">
        <f t="shared" si="121"/>
        <v/>
      </c>
      <c r="CK89" s="144" t="str">
        <f t="shared" si="121"/>
        <v/>
      </c>
      <c r="CL89" s="144">
        <f t="shared" si="121"/>
        <v>60000</v>
      </c>
      <c r="CM89" s="144" t="str">
        <f t="shared" si="121"/>
        <v/>
      </c>
      <c r="CN89" s="81" t="str">
        <f t="shared" si="121"/>
        <v/>
      </c>
      <c r="CO89" s="81" t="str">
        <f t="shared" si="121"/>
        <v/>
      </c>
      <c r="CP89" s="81" t="str">
        <f t="shared" si="121"/>
        <v/>
      </c>
      <c r="CQ89" s="81" t="str">
        <f t="shared" si="121"/>
        <v/>
      </c>
      <c r="CR89" s="81" t="str">
        <f t="shared" si="121"/>
        <v/>
      </c>
      <c r="CS89" s="80" t="str">
        <f t="shared" si="121"/>
        <v/>
      </c>
      <c r="CT89" s="504" t="str">
        <f t="shared" si="121"/>
        <v/>
      </c>
      <c r="CU89" s="532" t="str">
        <f t="shared" si="122"/>
        <v/>
      </c>
      <c r="CV89" s="533" t="str">
        <f t="shared" si="122"/>
        <v/>
      </c>
      <c r="CW89" s="534" t="str">
        <f t="shared" si="122"/>
        <v/>
      </c>
      <c r="CX89" s="534" t="str">
        <f t="shared" si="122"/>
        <v/>
      </c>
      <c r="CY89" s="534" t="str">
        <f t="shared" si="122"/>
        <v/>
      </c>
      <c r="CZ89" s="534" t="str">
        <f t="shared" si="122"/>
        <v/>
      </c>
      <c r="DA89" s="534" t="str">
        <f t="shared" si="122"/>
        <v/>
      </c>
      <c r="DB89" s="535" t="str">
        <f t="shared" si="122"/>
        <v/>
      </c>
      <c r="DC89" s="535" t="str">
        <f t="shared" si="122"/>
        <v/>
      </c>
      <c r="DD89" s="535" t="str">
        <f t="shared" si="122"/>
        <v/>
      </c>
      <c r="DE89" s="534" t="str">
        <f t="shared" si="123"/>
        <v/>
      </c>
      <c r="DF89" s="534" t="str">
        <f t="shared" si="123"/>
        <v/>
      </c>
      <c r="DG89" s="534" t="str">
        <f t="shared" si="123"/>
        <v/>
      </c>
      <c r="DH89" s="534" t="str">
        <f t="shared" si="123"/>
        <v/>
      </c>
      <c r="DI89" s="534" t="str">
        <f t="shared" si="123"/>
        <v/>
      </c>
      <c r="DJ89" s="533" t="str">
        <f t="shared" si="123"/>
        <v/>
      </c>
      <c r="DK89" s="532" t="str">
        <f t="shared" si="123"/>
        <v/>
      </c>
      <c r="DL89" s="858">
        <f>COUNT(B89:R89)</f>
        <v>0</v>
      </c>
      <c r="DM89" s="813">
        <f>COUNT(T89:AJ89)</f>
        <v>0</v>
      </c>
      <c r="DN89" s="813">
        <f>COUNT(AL89:BB89)</f>
        <v>1</v>
      </c>
      <c r="DO89" s="814">
        <f>COUNT(BD89:BT89)</f>
        <v>0</v>
      </c>
      <c r="DP89" s="849"/>
      <c r="DQ89" s="859"/>
      <c r="DR89" s="859"/>
      <c r="DS89" s="859"/>
      <c r="DT89" s="859"/>
      <c r="DU89" s="859"/>
      <c r="DV89" s="859"/>
      <c r="DW89" s="860"/>
      <c r="DX89" s="859"/>
      <c r="DY89" s="813"/>
      <c r="DZ89" s="849"/>
      <c r="EA89" s="849"/>
    </row>
    <row r="90" spans="1:131" ht="12.75" customHeight="1">
      <c r="A90" s="854" t="s">
        <v>446</v>
      </c>
      <c r="B90" s="647"/>
      <c r="C90" s="647"/>
      <c r="D90" s="647"/>
      <c r="E90" s="647"/>
      <c r="F90" s="647"/>
      <c r="G90" s="647"/>
      <c r="H90" s="647"/>
      <c r="I90" s="647"/>
      <c r="J90" s="647"/>
      <c r="K90" s="647"/>
      <c r="L90" s="647"/>
      <c r="M90" s="647"/>
      <c r="N90" s="647"/>
      <c r="O90" s="647"/>
      <c r="P90" s="647"/>
      <c r="Q90" s="647"/>
      <c r="R90" s="647"/>
      <c r="S90" s="850"/>
      <c r="T90" s="647"/>
      <c r="U90" s="647"/>
      <c r="V90" s="647"/>
      <c r="W90" s="647"/>
      <c r="X90" s="647"/>
      <c r="Y90" s="647"/>
      <c r="Z90" s="647"/>
      <c r="AA90" s="647"/>
      <c r="AB90" s="647"/>
      <c r="AC90" s="647"/>
      <c r="AD90" s="647"/>
      <c r="AE90" s="647"/>
      <c r="AF90" s="647"/>
      <c r="AG90" s="647"/>
      <c r="AH90" s="647"/>
      <c r="AI90" s="647"/>
      <c r="AJ90" s="647"/>
      <c r="AK90" s="850"/>
      <c r="AL90" s="647"/>
      <c r="AM90" s="647"/>
      <c r="AN90" s="647"/>
      <c r="AO90" s="647"/>
      <c r="AP90" s="647"/>
      <c r="AQ90" s="647"/>
      <c r="AR90" s="647"/>
      <c r="AS90" s="647"/>
      <c r="AT90" s="647"/>
      <c r="AU90" s="647"/>
      <c r="AV90" s="647"/>
      <c r="AW90" s="647"/>
      <c r="AX90" s="647"/>
      <c r="AY90" s="647"/>
      <c r="AZ90" s="647"/>
      <c r="BA90" s="647"/>
      <c r="BB90" s="647"/>
      <c r="BC90" s="850"/>
      <c r="BD90" s="647"/>
      <c r="BE90" s="647"/>
      <c r="BF90" s="647"/>
      <c r="BG90" s="647"/>
      <c r="BH90" s="647"/>
      <c r="BI90" s="647"/>
      <c r="BJ90" s="647"/>
      <c r="BK90" s="647"/>
      <c r="BL90" s="647"/>
      <c r="BM90" s="647"/>
      <c r="BN90" s="647"/>
      <c r="BO90" s="647"/>
      <c r="BP90" s="647"/>
      <c r="BQ90" s="647"/>
      <c r="BR90" s="647"/>
      <c r="BS90" s="647"/>
      <c r="BT90" s="647"/>
      <c r="BU90" s="850"/>
      <c r="BV90" s="647"/>
      <c r="BW90" s="647"/>
      <c r="BX90" s="647"/>
      <c r="BY90" s="281"/>
      <c r="BZ90" s="863"/>
      <c r="CA90" s="863"/>
      <c r="CB90" s="863"/>
      <c r="CC90" s="864"/>
      <c r="CD90" s="865"/>
      <c r="CE90" s="865"/>
      <c r="CF90" s="865"/>
      <c r="CG90" s="865"/>
      <c r="CH90" s="865"/>
      <c r="CI90" s="865"/>
      <c r="CJ90" s="865"/>
      <c r="CK90" s="865"/>
      <c r="CL90" s="865"/>
      <c r="CM90" s="865"/>
      <c r="CN90" s="865"/>
      <c r="CO90" s="865"/>
      <c r="CP90" s="865"/>
      <c r="CQ90" s="865"/>
      <c r="CR90" s="865"/>
      <c r="CS90" s="865"/>
      <c r="CT90" s="866"/>
      <c r="CU90" s="867"/>
      <c r="CV90" s="865"/>
      <c r="CW90" s="865"/>
      <c r="CX90" s="865"/>
      <c r="CY90" s="865"/>
      <c r="CZ90" s="865"/>
      <c r="DA90" s="865"/>
      <c r="DB90" s="865"/>
      <c r="DC90" s="865"/>
      <c r="DD90" s="865"/>
      <c r="DE90" s="865"/>
      <c r="DF90" s="865"/>
      <c r="DG90" s="865"/>
      <c r="DH90" s="865"/>
      <c r="DI90" s="865"/>
      <c r="DJ90" s="865"/>
      <c r="DK90" s="865"/>
      <c r="DL90" s="867"/>
      <c r="DM90" s="848"/>
      <c r="DN90" s="848"/>
      <c r="DO90" s="847"/>
      <c r="DP90" s="848"/>
      <c r="DQ90" s="848"/>
      <c r="DR90" s="848"/>
      <c r="DS90" s="848"/>
      <c r="DT90" s="848"/>
      <c r="DU90" s="848"/>
      <c r="DV90" s="848"/>
      <c r="DW90" s="847"/>
      <c r="DX90" s="848"/>
      <c r="DY90" s="813"/>
      <c r="DZ90" s="849"/>
      <c r="EA90" s="849"/>
    </row>
    <row r="91" spans="1:131" ht="12.75" customHeight="1">
      <c r="A91" s="855" t="s">
        <v>294</v>
      </c>
      <c r="B91" s="647"/>
      <c r="C91" s="647"/>
      <c r="D91" s="647"/>
      <c r="E91" s="647"/>
      <c r="F91" s="647"/>
      <c r="G91" s="647"/>
      <c r="H91" s="647"/>
      <c r="I91" s="647"/>
      <c r="J91" s="647"/>
      <c r="K91" s="647"/>
      <c r="L91" s="647"/>
      <c r="M91" s="647"/>
      <c r="N91" s="647"/>
      <c r="O91" s="647"/>
      <c r="P91" s="647"/>
      <c r="Q91" s="647"/>
      <c r="R91" s="647"/>
      <c r="S91" s="850"/>
      <c r="T91" s="647"/>
      <c r="U91" s="647"/>
      <c r="V91" s="647"/>
      <c r="W91" s="647"/>
      <c r="X91" s="647"/>
      <c r="Y91" s="647"/>
      <c r="Z91" s="647"/>
      <c r="AA91" s="647"/>
      <c r="AB91" s="647"/>
      <c r="AC91" s="647"/>
      <c r="AD91" s="647"/>
      <c r="AE91" s="647"/>
      <c r="AF91" s="647"/>
      <c r="AG91" s="647"/>
      <c r="AH91" s="647"/>
      <c r="AI91" s="647"/>
      <c r="AJ91" s="647"/>
      <c r="AK91" s="850"/>
      <c r="AL91" s="647"/>
      <c r="AM91" s="647"/>
      <c r="AN91" s="647"/>
      <c r="AO91" s="647"/>
      <c r="AP91" s="647"/>
      <c r="AQ91" s="647"/>
      <c r="AR91" s="647"/>
      <c r="AS91" s="647"/>
      <c r="AT91" s="647"/>
      <c r="AU91" s="647"/>
      <c r="AV91" s="647"/>
      <c r="AW91" s="647"/>
      <c r="AX91" s="647"/>
      <c r="AY91" s="647"/>
      <c r="AZ91" s="647"/>
      <c r="BA91" s="647"/>
      <c r="BB91" s="647"/>
      <c r="BC91" s="850"/>
      <c r="BD91" s="647"/>
      <c r="BE91" s="647"/>
      <c r="BF91" s="647"/>
      <c r="BG91" s="647"/>
      <c r="BH91" s="647"/>
      <c r="BI91" s="647"/>
      <c r="BJ91" s="647"/>
      <c r="BK91" s="647"/>
      <c r="BL91" s="647"/>
      <c r="BM91" s="647"/>
      <c r="BN91" s="647"/>
      <c r="BO91" s="647"/>
      <c r="BP91" s="647"/>
      <c r="BQ91" s="647"/>
      <c r="BR91" s="647"/>
      <c r="BS91" s="647"/>
      <c r="BT91" s="647"/>
      <c r="BU91" s="850"/>
      <c r="BV91" s="647"/>
      <c r="BW91" s="647"/>
      <c r="BX91" s="647"/>
      <c r="BY91" s="281"/>
      <c r="BZ91" s="856" t="str">
        <f>IF(DL91&lt;3,"",(SUM(B91:R91)-MIN(B91:R91)-MAX(B91:R91))/(DL91-2))</f>
        <v/>
      </c>
      <c r="CA91" s="856" t="str">
        <f>IF(DM91&lt;3,"",(SUM(T91:AJ91)-MIN(T91:AJ91)-MAX(T91:AJ91))/(DM91-2))</f>
        <v/>
      </c>
      <c r="CB91" s="856" t="str">
        <f>IF(DN91&lt;3,"",(SUM(AL91:BB91)-MIN(AL91:BB91)-MAX(AL91:BB91))/(DN91-2))</f>
        <v/>
      </c>
      <c r="CC91" s="857" t="str">
        <f>IF(DO91&lt;3,"",(SUM(BD91:BT91)-MIN(BD91:BT91)-MAX(BD91:BT91))/(DO91-2))</f>
        <v/>
      </c>
      <c r="CD91" s="50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0" t="str">
        <f t="shared" si="128"/>
        <v/>
      </c>
      <c r="CF91" s="81" t="str">
        <f t="shared" si="128"/>
        <v/>
      </c>
      <c r="CG91" s="81" t="str">
        <f t="shared" si="128"/>
        <v/>
      </c>
      <c r="CH91" s="81" t="str">
        <f t="shared" si="128"/>
        <v/>
      </c>
      <c r="CI91" s="81" t="str">
        <f t="shared" si="128"/>
        <v/>
      </c>
      <c r="CJ91" s="81" t="str">
        <f t="shared" si="128"/>
        <v/>
      </c>
      <c r="CK91" s="144" t="str">
        <f t="shared" si="128"/>
        <v/>
      </c>
      <c r="CL91" s="144" t="str">
        <f t="shared" si="128"/>
        <v/>
      </c>
      <c r="CM91" s="144" t="str">
        <f t="shared" si="128"/>
        <v/>
      </c>
      <c r="CN91" s="81" t="str">
        <f t="shared" si="128"/>
        <v/>
      </c>
      <c r="CO91" s="81" t="str">
        <f t="shared" si="128"/>
        <v/>
      </c>
      <c r="CP91" s="81" t="str">
        <f t="shared" si="128"/>
        <v/>
      </c>
      <c r="CQ91" s="81" t="str">
        <f t="shared" si="128"/>
        <v/>
      </c>
      <c r="CR91" s="81" t="str">
        <f t="shared" si="128"/>
        <v/>
      </c>
      <c r="CS91" s="80" t="str">
        <f t="shared" si="128"/>
        <v/>
      </c>
      <c r="CT91" s="50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2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3" t="str">
        <f t="shared" si="130"/>
        <v/>
      </c>
      <c r="CW91" s="534" t="str">
        <f t="shared" si="130"/>
        <v/>
      </c>
      <c r="CX91" s="534" t="str">
        <f t="shared" si="130"/>
        <v/>
      </c>
      <c r="CY91" s="534" t="str">
        <f t="shared" si="130"/>
        <v/>
      </c>
      <c r="CZ91" s="534" t="str">
        <f t="shared" si="130"/>
        <v/>
      </c>
      <c r="DA91" s="534" t="str">
        <f t="shared" si="130"/>
        <v/>
      </c>
      <c r="DB91" s="535" t="str">
        <f t="shared" si="130"/>
        <v/>
      </c>
      <c r="DC91" s="535" t="str">
        <f t="shared" si="130"/>
        <v/>
      </c>
      <c r="DD91" s="535" t="str">
        <f t="shared" si="130"/>
        <v/>
      </c>
      <c r="DE91" s="534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4" t="str">
        <f t="shared" si="131"/>
        <v/>
      </c>
      <c r="DG91" s="534" t="str">
        <f t="shared" si="131"/>
        <v/>
      </c>
      <c r="DH91" s="534" t="str">
        <f t="shared" si="131"/>
        <v/>
      </c>
      <c r="DI91" s="534" t="str">
        <f t="shared" si="131"/>
        <v/>
      </c>
      <c r="DJ91" s="533" t="str">
        <f t="shared" si="131"/>
        <v/>
      </c>
      <c r="DK91" s="532" t="str">
        <f t="shared" si="131"/>
        <v/>
      </c>
      <c r="DL91" s="858">
        <f>COUNT(B91:R91)</f>
        <v>0</v>
      </c>
      <c r="DM91" s="813">
        <f>COUNT(T91:AJ91)</f>
        <v>0</v>
      </c>
      <c r="DN91" s="813">
        <f>COUNT(AL91:BB91)</f>
        <v>0</v>
      </c>
      <c r="DO91" s="814">
        <f>COUNT(BD91:BT91)</f>
        <v>0</v>
      </c>
      <c r="DP91" s="849"/>
      <c r="DQ91" s="859"/>
      <c r="DR91" s="859"/>
      <c r="DS91" s="859"/>
      <c r="DT91" s="859"/>
      <c r="DU91" s="859"/>
      <c r="DV91" s="859"/>
      <c r="DW91" s="860"/>
      <c r="DX91" s="859"/>
      <c r="DY91" s="813"/>
      <c r="DZ91" s="849"/>
      <c r="EA91" s="849"/>
    </row>
    <row r="92" spans="1:131" ht="12.75" customHeight="1">
      <c r="A92" s="855" t="s">
        <v>295</v>
      </c>
      <c r="B92" s="281"/>
      <c r="C92" s="281"/>
      <c r="D92" s="281"/>
      <c r="E92" s="281"/>
      <c r="F92" s="281"/>
      <c r="G92" s="281"/>
      <c r="H92" s="281"/>
      <c r="I92" s="281"/>
      <c r="J92" s="281"/>
      <c r="K92" s="281"/>
      <c r="L92" s="281"/>
      <c r="M92" s="281"/>
      <c r="N92" s="281"/>
      <c r="O92" s="281"/>
      <c r="P92" s="281"/>
      <c r="Q92" s="281"/>
      <c r="R92" s="281"/>
      <c r="S92" s="850"/>
      <c r="T92" s="281"/>
      <c r="U92" s="281"/>
      <c r="V92" s="281"/>
      <c r="W92" s="281"/>
      <c r="X92" s="281"/>
      <c r="Y92" s="281"/>
      <c r="Z92" s="281"/>
      <c r="AA92" s="281"/>
      <c r="AB92" s="281"/>
      <c r="AC92" s="281"/>
      <c r="AD92" s="281"/>
      <c r="AE92" s="281"/>
      <c r="AF92" s="281"/>
      <c r="AG92" s="281"/>
      <c r="AH92" s="281"/>
      <c r="AI92" s="281"/>
      <c r="AJ92" s="281"/>
      <c r="AK92" s="850"/>
      <c r="AL92" s="281"/>
      <c r="AM92" s="281"/>
      <c r="AN92" s="281"/>
      <c r="AO92" s="281"/>
      <c r="AP92" s="281"/>
      <c r="AQ92" s="281"/>
      <c r="AR92" s="281"/>
      <c r="AS92" s="281"/>
      <c r="AT92" s="281"/>
      <c r="AU92" s="281"/>
      <c r="AV92" s="281"/>
      <c r="AW92" s="281"/>
      <c r="AX92" s="281"/>
      <c r="AY92" s="281"/>
      <c r="AZ92" s="281"/>
      <c r="BA92" s="281"/>
      <c r="BB92" s="281"/>
      <c r="BC92" s="850"/>
      <c r="BD92" s="281"/>
      <c r="BE92" s="281"/>
      <c r="BF92" s="281"/>
      <c r="BG92" s="281"/>
      <c r="BH92" s="281"/>
      <c r="BI92" s="281"/>
      <c r="BJ92" s="281"/>
      <c r="BK92" s="281"/>
      <c r="BL92" s="281"/>
      <c r="BM92" s="281"/>
      <c r="BN92" s="281"/>
      <c r="BO92" s="281"/>
      <c r="BP92" s="281"/>
      <c r="BQ92" s="281"/>
      <c r="BR92" s="281"/>
      <c r="BS92" s="281"/>
      <c r="BT92" s="281"/>
      <c r="BU92" s="850"/>
      <c r="BV92" s="281"/>
      <c r="BW92" s="281"/>
      <c r="BX92" s="281"/>
      <c r="BY92" s="281"/>
      <c r="BZ92" s="856" t="str">
        <f>IF(DL92&lt;3,"",(SUM(B92:R92)-MIN(B92:R92)-MAX(B92:R92))/(DL92-2))</f>
        <v/>
      </c>
      <c r="CA92" s="856" t="str">
        <f>IF(DM92&lt;3,"",(SUM(T92:AJ92)-MIN(T92:AJ92)-MAX(T92:AJ92))/(DM92-2))</f>
        <v/>
      </c>
      <c r="CB92" s="856" t="str">
        <f>IF(DN92&lt;3,"",(SUM(AL92:BB92)-MIN(AL92:BB92)-MAX(AL92:BB92))/(DN92-2))</f>
        <v/>
      </c>
      <c r="CC92" s="857" t="str">
        <f>IF(DO92&lt;3,"",(SUM(BD92:BT92)-MIN(BD92:BT92)-MAX(BD92:BT92))/(DO92-2))</f>
        <v/>
      </c>
      <c r="CD92" s="50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0" t="str">
        <f t="shared" si="129"/>
        <v/>
      </c>
      <c r="CF92" s="81" t="str">
        <f t="shared" si="129"/>
        <v/>
      </c>
      <c r="CG92" s="81" t="str">
        <f t="shared" si="129"/>
        <v/>
      </c>
      <c r="CH92" s="81" t="str">
        <f t="shared" si="129"/>
        <v/>
      </c>
      <c r="CI92" s="81" t="str">
        <f t="shared" si="129"/>
        <v/>
      </c>
      <c r="CJ92" s="81" t="str">
        <f t="shared" si="129"/>
        <v/>
      </c>
      <c r="CK92" s="144" t="str">
        <f t="shared" si="129"/>
        <v/>
      </c>
      <c r="CL92" s="144" t="str">
        <f t="shared" si="129"/>
        <v/>
      </c>
      <c r="CM92" s="144" t="str">
        <f t="shared" si="129"/>
        <v/>
      </c>
      <c r="CN92" s="81" t="str">
        <f t="shared" si="129"/>
        <v/>
      </c>
      <c r="CO92" s="81" t="str">
        <f t="shared" si="129"/>
        <v/>
      </c>
      <c r="CP92" s="81" t="str">
        <f t="shared" si="129"/>
        <v/>
      </c>
      <c r="CQ92" s="81" t="str">
        <f t="shared" si="129"/>
        <v/>
      </c>
      <c r="CR92" s="81" t="str">
        <f t="shared" si="129"/>
        <v/>
      </c>
      <c r="CS92" s="80" t="str">
        <f t="shared" si="129"/>
        <v/>
      </c>
      <c r="CT92" s="504" t="str">
        <f t="shared" si="129"/>
        <v/>
      </c>
      <c r="CU92" s="532" t="str">
        <f t="shared" si="130"/>
        <v/>
      </c>
      <c r="CV92" s="533" t="str">
        <f t="shared" si="130"/>
        <v/>
      </c>
      <c r="CW92" s="534" t="str">
        <f t="shared" si="130"/>
        <v/>
      </c>
      <c r="CX92" s="534" t="str">
        <f t="shared" si="130"/>
        <v/>
      </c>
      <c r="CY92" s="534" t="str">
        <f t="shared" si="130"/>
        <v/>
      </c>
      <c r="CZ92" s="534" t="str">
        <f t="shared" si="130"/>
        <v/>
      </c>
      <c r="DA92" s="534" t="str">
        <f t="shared" si="130"/>
        <v/>
      </c>
      <c r="DB92" s="535" t="str">
        <f t="shared" si="130"/>
        <v/>
      </c>
      <c r="DC92" s="535" t="str">
        <f t="shared" si="130"/>
        <v/>
      </c>
      <c r="DD92" s="535" t="str">
        <f t="shared" si="130"/>
        <v/>
      </c>
      <c r="DE92" s="534" t="str">
        <f t="shared" si="131"/>
        <v/>
      </c>
      <c r="DF92" s="534" t="str">
        <f t="shared" si="131"/>
        <v/>
      </c>
      <c r="DG92" s="534" t="str">
        <f t="shared" si="131"/>
        <v/>
      </c>
      <c r="DH92" s="534" t="str">
        <f t="shared" si="131"/>
        <v/>
      </c>
      <c r="DI92" s="534" t="str">
        <f t="shared" si="131"/>
        <v/>
      </c>
      <c r="DJ92" s="533" t="str">
        <f t="shared" si="131"/>
        <v/>
      </c>
      <c r="DK92" s="532" t="str">
        <f t="shared" si="131"/>
        <v/>
      </c>
      <c r="DL92" s="858">
        <f>COUNT(B92:R92)</f>
        <v>0</v>
      </c>
      <c r="DM92" s="813">
        <f>COUNT(T92:AJ92)</f>
        <v>0</v>
      </c>
      <c r="DN92" s="813">
        <f>COUNT(AL92:BB92)</f>
        <v>0</v>
      </c>
      <c r="DO92" s="814">
        <f>COUNT(BD92:BT92)</f>
        <v>0</v>
      </c>
      <c r="DP92" s="849"/>
      <c r="DQ92" s="859"/>
      <c r="DR92" s="859"/>
      <c r="DS92" s="859"/>
      <c r="DT92" s="859"/>
      <c r="DU92" s="859"/>
      <c r="DV92" s="859"/>
      <c r="DW92" s="860"/>
      <c r="DX92" s="859"/>
      <c r="DY92" s="813"/>
      <c r="DZ92" s="849"/>
      <c r="EA92" s="849"/>
    </row>
    <row r="93" spans="1:131" ht="12.75" customHeight="1">
      <c r="A93" s="855" t="s">
        <v>280</v>
      </c>
      <c r="B93" s="281"/>
      <c r="C93" s="281"/>
      <c r="D93" s="281"/>
      <c r="E93" s="281"/>
      <c r="F93" s="281"/>
      <c r="G93" s="281"/>
      <c r="H93" s="281"/>
      <c r="I93" s="281"/>
      <c r="J93" s="281"/>
      <c r="K93" s="281"/>
      <c r="L93" s="281"/>
      <c r="M93" s="281"/>
      <c r="N93" s="281"/>
      <c r="O93" s="281"/>
      <c r="P93" s="281"/>
      <c r="Q93" s="281"/>
      <c r="R93" s="281"/>
      <c r="S93" s="850"/>
      <c r="T93" s="281"/>
      <c r="U93" s="281"/>
      <c r="V93" s="281"/>
      <c r="W93" s="281"/>
      <c r="X93" s="281"/>
      <c r="Y93" s="281"/>
      <c r="Z93" s="281"/>
      <c r="AA93" s="281"/>
      <c r="AB93" s="281"/>
      <c r="AC93" s="281"/>
      <c r="AD93" s="281"/>
      <c r="AE93" s="281"/>
      <c r="AF93" s="281"/>
      <c r="AG93" s="281"/>
      <c r="AH93" s="281"/>
      <c r="AI93" s="281"/>
      <c r="AJ93" s="281"/>
      <c r="AK93" s="850"/>
      <c r="AL93" s="281"/>
      <c r="AM93" s="281"/>
      <c r="AN93" s="281"/>
      <c r="AO93" s="281"/>
      <c r="AP93" s="281"/>
      <c r="AQ93" s="281"/>
      <c r="AR93" s="281"/>
      <c r="AS93" s="281"/>
      <c r="AT93" s="281"/>
      <c r="AU93" s="281"/>
      <c r="AV93" s="281"/>
      <c r="AW93" s="281"/>
      <c r="AX93" s="281"/>
      <c r="AY93" s="281"/>
      <c r="AZ93" s="281"/>
      <c r="BA93" s="281"/>
      <c r="BB93" s="281"/>
      <c r="BC93" s="850"/>
      <c r="BD93" s="281"/>
      <c r="BE93" s="281"/>
      <c r="BF93" s="281"/>
      <c r="BG93" s="281"/>
      <c r="BH93" s="281"/>
      <c r="BI93" s="281"/>
      <c r="BJ93" s="281"/>
      <c r="BK93" s="281"/>
      <c r="BL93" s="281"/>
      <c r="BM93" s="281"/>
      <c r="BN93" s="281"/>
      <c r="BO93" s="281"/>
      <c r="BP93" s="281"/>
      <c r="BQ93" s="281"/>
      <c r="BR93" s="281"/>
      <c r="BS93" s="281"/>
      <c r="BT93" s="281"/>
      <c r="BU93" s="850"/>
      <c r="BV93" s="281"/>
      <c r="BW93" s="281"/>
      <c r="BX93" s="281"/>
      <c r="BY93" s="281"/>
      <c r="BZ93" s="856" t="str">
        <f>IF(DL93&lt;3,"",(SUM(B93:R93)-MIN(B93:R93)-MAX(B93:R93))/(DL93-2))</f>
        <v/>
      </c>
      <c r="CA93" s="856" t="str">
        <f>IF(DM93&lt;3,"",(SUM(T93:AJ93)-MIN(T93:AJ93)-MAX(T93:AJ93))/(DM93-2))</f>
        <v/>
      </c>
      <c r="CB93" s="856" t="str">
        <f>IF(DN93&lt;3,"",(SUM(AL93:BB93)-MIN(AL93:BB93)-MAX(AL93:BB93))/(DN93-2))</f>
        <v/>
      </c>
      <c r="CC93" s="857" t="str">
        <f>IF(DO93&lt;3,"",(SUM(BD93:BT93)-MIN(BD93:BT93)-MAX(BD93:BT93))/(DO93-2))</f>
        <v/>
      </c>
      <c r="CD93" s="50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0" t="str">
        <f t="shared" si="129"/>
        <v/>
      </c>
      <c r="CF93" s="81" t="str">
        <f t="shared" si="129"/>
        <v/>
      </c>
      <c r="CG93" s="81" t="str">
        <f t="shared" si="129"/>
        <v/>
      </c>
      <c r="CH93" s="81" t="str">
        <f t="shared" si="129"/>
        <v/>
      </c>
      <c r="CI93" s="81" t="str">
        <f t="shared" si="129"/>
        <v/>
      </c>
      <c r="CJ93" s="81" t="str">
        <f t="shared" si="129"/>
        <v/>
      </c>
      <c r="CK93" s="144" t="str">
        <f t="shared" si="129"/>
        <v/>
      </c>
      <c r="CL93" s="144" t="str">
        <f t="shared" si="129"/>
        <v/>
      </c>
      <c r="CM93" s="144" t="str">
        <f t="shared" si="129"/>
        <v/>
      </c>
      <c r="CN93" s="81" t="str">
        <f t="shared" si="129"/>
        <v/>
      </c>
      <c r="CO93" s="81" t="str">
        <f t="shared" si="129"/>
        <v/>
      </c>
      <c r="CP93" s="81" t="str">
        <f t="shared" si="129"/>
        <v/>
      </c>
      <c r="CQ93" s="81" t="str">
        <f t="shared" si="129"/>
        <v/>
      </c>
      <c r="CR93" s="81" t="str">
        <f t="shared" si="129"/>
        <v/>
      </c>
      <c r="CS93" s="80" t="str">
        <f t="shared" si="129"/>
        <v/>
      </c>
      <c r="CT93" s="504" t="str">
        <f t="shared" si="129"/>
        <v/>
      </c>
      <c r="CU93" s="532" t="str">
        <f t="shared" si="130"/>
        <v/>
      </c>
      <c r="CV93" s="533" t="str">
        <f t="shared" si="130"/>
        <v/>
      </c>
      <c r="CW93" s="534" t="str">
        <f t="shared" si="130"/>
        <v/>
      </c>
      <c r="CX93" s="534" t="str">
        <f t="shared" si="130"/>
        <v/>
      </c>
      <c r="CY93" s="534" t="str">
        <f t="shared" si="130"/>
        <v/>
      </c>
      <c r="CZ93" s="534" t="str">
        <f t="shared" si="130"/>
        <v/>
      </c>
      <c r="DA93" s="534" t="str">
        <f t="shared" si="130"/>
        <v/>
      </c>
      <c r="DB93" s="535" t="str">
        <f t="shared" si="130"/>
        <v/>
      </c>
      <c r="DC93" s="535" t="str">
        <f t="shared" si="130"/>
        <v/>
      </c>
      <c r="DD93" s="535" t="str">
        <f t="shared" si="130"/>
        <v/>
      </c>
      <c r="DE93" s="534" t="str">
        <f t="shared" si="131"/>
        <v/>
      </c>
      <c r="DF93" s="534" t="str">
        <f t="shared" si="131"/>
        <v/>
      </c>
      <c r="DG93" s="534" t="str">
        <f t="shared" si="131"/>
        <v/>
      </c>
      <c r="DH93" s="534" t="str">
        <f t="shared" si="131"/>
        <v/>
      </c>
      <c r="DI93" s="534" t="str">
        <f t="shared" si="131"/>
        <v/>
      </c>
      <c r="DJ93" s="533" t="str">
        <f t="shared" si="131"/>
        <v/>
      </c>
      <c r="DK93" s="532" t="str">
        <f t="shared" si="131"/>
        <v/>
      </c>
      <c r="DL93" s="858">
        <f>COUNT(B93:R93)</f>
        <v>0</v>
      </c>
      <c r="DM93" s="813">
        <f>COUNT(T93:AJ93)</f>
        <v>0</v>
      </c>
      <c r="DN93" s="813">
        <f>COUNT(AL93:BB93)</f>
        <v>0</v>
      </c>
      <c r="DO93" s="814">
        <f>COUNT(BD93:BT93)</f>
        <v>0</v>
      </c>
      <c r="DP93" s="849"/>
      <c r="DQ93" s="859"/>
      <c r="DR93" s="859"/>
      <c r="DS93" s="859"/>
      <c r="DT93" s="859"/>
      <c r="DU93" s="859"/>
      <c r="DV93" s="859"/>
      <c r="DW93" s="860"/>
      <c r="DX93" s="859"/>
      <c r="DY93" s="813"/>
      <c r="DZ93" s="849"/>
      <c r="EA93" s="849"/>
    </row>
    <row r="94" spans="1:131" ht="12.75" customHeight="1">
      <c r="A94" s="855" t="s">
        <v>311</v>
      </c>
      <c r="B94" s="281"/>
      <c r="C94" s="281"/>
      <c r="D94" s="281"/>
      <c r="E94" s="281"/>
      <c r="F94" s="281"/>
      <c r="G94" s="281"/>
      <c r="H94" s="281"/>
      <c r="I94" s="281"/>
      <c r="J94" s="281"/>
      <c r="K94" s="281"/>
      <c r="L94" s="281"/>
      <c r="M94" s="281"/>
      <c r="N94" s="281"/>
      <c r="O94" s="281"/>
      <c r="P94" s="281"/>
      <c r="Q94" s="281"/>
      <c r="R94" s="281"/>
      <c r="S94" s="850"/>
      <c r="T94" s="281"/>
      <c r="U94" s="281"/>
      <c r="V94" s="281"/>
      <c r="W94" s="281"/>
      <c r="X94" s="281"/>
      <c r="Y94" s="281"/>
      <c r="Z94" s="281"/>
      <c r="AA94" s="281"/>
      <c r="AB94" s="281"/>
      <c r="AC94" s="281"/>
      <c r="AD94" s="281"/>
      <c r="AE94" s="281"/>
      <c r="AF94" s="281"/>
      <c r="AG94" s="281"/>
      <c r="AH94" s="281"/>
      <c r="AI94" s="281"/>
      <c r="AJ94" s="281"/>
      <c r="AK94" s="850"/>
      <c r="AL94" s="281"/>
      <c r="AM94" s="281"/>
      <c r="AN94" s="281"/>
      <c r="AO94" s="281"/>
      <c r="AP94" s="281"/>
      <c r="AQ94" s="281"/>
      <c r="AR94" s="281"/>
      <c r="AS94" s="281"/>
      <c r="AT94" s="281"/>
      <c r="AU94" s="281"/>
      <c r="AV94" s="281"/>
      <c r="AW94" s="281"/>
      <c r="AX94" s="281"/>
      <c r="AY94" s="281"/>
      <c r="AZ94" s="281"/>
      <c r="BA94" s="281"/>
      <c r="BB94" s="281"/>
      <c r="BC94" s="850"/>
      <c r="BD94" s="281"/>
      <c r="BE94" s="281"/>
      <c r="BF94" s="281"/>
      <c r="BG94" s="281"/>
      <c r="BH94" s="281"/>
      <c r="BI94" s="281"/>
      <c r="BJ94" s="281"/>
      <c r="BK94" s="281"/>
      <c r="BL94" s="281"/>
      <c r="BM94" s="281"/>
      <c r="BN94" s="281"/>
      <c r="BO94" s="281"/>
      <c r="BP94" s="281"/>
      <c r="BQ94" s="281"/>
      <c r="BR94" s="281"/>
      <c r="BS94" s="281"/>
      <c r="BT94" s="281"/>
      <c r="BU94" s="850"/>
      <c r="BV94" s="281"/>
      <c r="BW94" s="281"/>
      <c r="BX94" s="281"/>
      <c r="BY94" s="281"/>
      <c r="BZ94" s="856" t="str">
        <f>IF(DL94&lt;3,"",(SUM(B94:R94)-MIN(B94:R94)-MAX(B94:R94))/(DL94-2))</f>
        <v/>
      </c>
      <c r="CA94" s="856" t="str">
        <f>IF(DM94&lt;3,"",(SUM(T94:AJ94)-MIN(T94:AJ94)-MAX(T94:AJ94))/(DM94-2))</f>
        <v/>
      </c>
      <c r="CB94" s="856" t="str">
        <f>IF(DN94&lt;3,"",(SUM(AL94:BB94)-MIN(AL94:BB94)-MAX(AL94:BB94))/(DN94-2))</f>
        <v/>
      </c>
      <c r="CC94" s="857" t="str">
        <f>IF(DO94&lt;3,"",(SUM(BD94:BT94)-MIN(BD94:BT94)-MAX(BD94:BT94))/(DO94-2))</f>
        <v/>
      </c>
      <c r="CD94" s="50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0" t="str">
        <f t="shared" si="129"/>
        <v/>
      </c>
      <c r="CF94" s="81" t="str">
        <f t="shared" si="129"/>
        <v/>
      </c>
      <c r="CG94" s="81" t="str">
        <f t="shared" si="129"/>
        <v/>
      </c>
      <c r="CH94" s="81" t="str">
        <f t="shared" si="129"/>
        <v/>
      </c>
      <c r="CI94" s="81" t="str">
        <f t="shared" si="129"/>
        <v/>
      </c>
      <c r="CJ94" s="81" t="str">
        <f t="shared" si="129"/>
        <v/>
      </c>
      <c r="CK94" s="144" t="str">
        <f t="shared" si="129"/>
        <v/>
      </c>
      <c r="CL94" s="144" t="str">
        <f t="shared" si="129"/>
        <v/>
      </c>
      <c r="CM94" s="144" t="str">
        <f t="shared" si="129"/>
        <v/>
      </c>
      <c r="CN94" s="81" t="str">
        <f t="shared" si="129"/>
        <v/>
      </c>
      <c r="CO94" s="81" t="str">
        <f t="shared" si="129"/>
        <v/>
      </c>
      <c r="CP94" s="81" t="str">
        <f t="shared" si="129"/>
        <v/>
      </c>
      <c r="CQ94" s="81" t="str">
        <f t="shared" si="129"/>
        <v/>
      </c>
      <c r="CR94" s="81" t="str">
        <f t="shared" si="129"/>
        <v/>
      </c>
      <c r="CS94" s="80" t="str">
        <f t="shared" si="129"/>
        <v/>
      </c>
      <c r="CT94" s="504" t="str">
        <f t="shared" si="129"/>
        <v/>
      </c>
      <c r="CU94" s="532" t="str">
        <f t="shared" si="130"/>
        <v/>
      </c>
      <c r="CV94" s="533" t="str">
        <f t="shared" si="130"/>
        <v/>
      </c>
      <c r="CW94" s="534" t="str">
        <f t="shared" si="130"/>
        <v/>
      </c>
      <c r="CX94" s="534" t="str">
        <f t="shared" si="130"/>
        <v/>
      </c>
      <c r="CY94" s="534" t="str">
        <f t="shared" si="130"/>
        <v/>
      </c>
      <c r="CZ94" s="534" t="str">
        <f t="shared" si="130"/>
        <v/>
      </c>
      <c r="DA94" s="534" t="str">
        <f t="shared" si="130"/>
        <v/>
      </c>
      <c r="DB94" s="535" t="str">
        <f t="shared" si="130"/>
        <v/>
      </c>
      <c r="DC94" s="535" t="str">
        <f t="shared" si="130"/>
        <v/>
      </c>
      <c r="DD94" s="535" t="str">
        <f t="shared" si="130"/>
        <v/>
      </c>
      <c r="DE94" s="534" t="str">
        <f t="shared" si="131"/>
        <v/>
      </c>
      <c r="DF94" s="534" t="str">
        <f t="shared" si="131"/>
        <v/>
      </c>
      <c r="DG94" s="534" t="str">
        <f t="shared" si="131"/>
        <v/>
      </c>
      <c r="DH94" s="534" t="str">
        <f t="shared" si="131"/>
        <v/>
      </c>
      <c r="DI94" s="534" t="str">
        <f t="shared" si="131"/>
        <v/>
      </c>
      <c r="DJ94" s="533" t="str">
        <f t="shared" si="131"/>
        <v/>
      </c>
      <c r="DK94" s="532" t="str">
        <f t="shared" si="131"/>
        <v/>
      </c>
      <c r="DL94" s="858">
        <f>COUNT(B94:R94)</f>
        <v>0</v>
      </c>
      <c r="DM94" s="813">
        <f>COUNT(T94:AJ94)</f>
        <v>0</v>
      </c>
      <c r="DN94" s="813">
        <f>COUNT(AL94:BB94)</f>
        <v>0</v>
      </c>
      <c r="DO94" s="814">
        <f>COUNT(BD94:BT94)</f>
        <v>0</v>
      </c>
      <c r="DP94" s="849"/>
      <c r="DQ94" s="859"/>
      <c r="DR94" s="859"/>
      <c r="DS94" s="859"/>
      <c r="DT94" s="859"/>
      <c r="DU94" s="859"/>
      <c r="DV94" s="859"/>
      <c r="DW94" s="860"/>
      <c r="DX94" s="859"/>
      <c r="DY94" s="813"/>
      <c r="DZ94" s="849"/>
      <c r="EA94" s="849"/>
    </row>
    <row r="95" spans="1:131" ht="12.75" customHeight="1">
      <c r="A95" s="861" t="s">
        <v>312</v>
      </c>
      <c r="B95" s="862" t="str">
        <f t="shared" ref="B95:R95" si="132">IF(B92="","",B91*B92*B93*B94)</f>
        <v/>
      </c>
      <c r="C95" s="862" t="str">
        <f t="shared" si="132"/>
        <v/>
      </c>
      <c r="D95" s="862" t="str">
        <f t="shared" si="132"/>
        <v/>
      </c>
      <c r="E95" s="862" t="str">
        <f t="shared" si="132"/>
        <v/>
      </c>
      <c r="F95" s="862" t="str">
        <f t="shared" si="132"/>
        <v/>
      </c>
      <c r="G95" s="862" t="str">
        <f t="shared" si="132"/>
        <v/>
      </c>
      <c r="H95" s="862" t="str">
        <f t="shared" si="132"/>
        <v/>
      </c>
      <c r="I95" s="862" t="str">
        <f t="shared" si="132"/>
        <v/>
      </c>
      <c r="J95" s="862" t="str">
        <f t="shared" si="132"/>
        <v/>
      </c>
      <c r="K95" s="862" t="str">
        <f t="shared" si="132"/>
        <v/>
      </c>
      <c r="L95" s="862" t="str">
        <f t="shared" si="132"/>
        <v/>
      </c>
      <c r="M95" s="862" t="str">
        <f t="shared" si="132"/>
        <v/>
      </c>
      <c r="N95" s="862" t="str">
        <f t="shared" si="132"/>
        <v/>
      </c>
      <c r="O95" s="862" t="str">
        <f t="shared" si="132"/>
        <v/>
      </c>
      <c r="P95" s="862" t="str">
        <f t="shared" si="132"/>
        <v/>
      </c>
      <c r="Q95" s="862" t="str">
        <f t="shared" si="132"/>
        <v/>
      </c>
      <c r="R95" s="862" t="str">
        <f t="shared" si="132"/>
        <v/>
      </c>
      <c r="S95" s="850"/>
      <c r="T95" s="862" t="str">
        <f t="shared" ref="T95:AJ95" si="133">IF(T92="","",T91*T92*T93*T94)</f>
        <v/>
      </c>
      <c r="U95" s="862" t="str">
        <f t="shared" si="133"/>
        <v/>
      </c>
      <c r="V95" s="862" t="str">
        <f t="shared" si="133"/>
        <v/>
      </c>
      <c r="W95" s="862" t="str">
        <f t="shared" si="133"/>
        <v/>
      </c>
      <c r="X95" s="862" t="str">
        <f t="shared" si="133"/>
        <v/>
      </c>
      <c r="Y95" s="862" t="str">
        <f t="shared" si="133"/>
        <v/>
      </c>
      <c r="Z95" s="862" t="str">
        <f t="shared" si="133"/>
        <v/>
      </c>
      <c r="AA95" s="862" t="str">
        <f t="shared" si="133"/>
        <v/>
      </c>
      <c r="AB95" s="862" t="str">
        <f t="shared" si="133"/>
        <v/>
      </c>
      <c r="AC95" s="862" t="str">
        <f t="shared" si="133"/>
        <v/>
      </c>
      <c r="AD95" s="862" t="str">
        <f t="shared" si="133"/>
        <v/>
      </c>
      <c r="AE95" s="862" t="str">
        <f t="shared" si="133"/>
        <v/>
      </c>
      <c r="AF95" s="862" t="str">
        <f t="shared" si="133"/>
        <v/>
      </c>
      <c r="AG95" s="862" t="str">
        <f t="shared" si="133"/>
        <v/>
      </c>
      <c r="AH95" s="862" t="str">
        <f t="shared" si="133"/>
        <v/>
      </c>
      <c r="AI95" s="862" t="str">
        <f t="shared" si="133"/>
        <v/>
      </c>
      <c r="AJ95" s="862" t="str">
        <f t="shared" si="133"/>
        <v/>
      </c>
      <c r="AK95" s="850"/>
      <c r="AL95" s="862" t="str">
        <f t="shared" ref="AL95:BB95" si="134">IF(AL92="","",AL91*AL92*AL93*AL94)</f>
        <v/>
      </c>
      <c r="AM95" s="862" t="str">
        <f t="shared" si="134"/>
        <v/>
      </c>
      <c r="AN95" s="862" t="str">
        <f t="shared" si="134"/>
        <v/>
      </c>
      <c r="AO95" s="862" t="str">
        <f t="shared" si="134"/>
        <v/>
      </c>
      <c r="AP95" s="862" t="str">
        <f t="shared" si="134"/>
        <v/>
      </c>
      <c r="AQ95" s="862" t="str">
        <f t="shared" si="134"/>
        <v/>
      </c>
      <c r="AR95" s="862" t="str">
        <f t="shared" si="134"/>
        <v/>
      </c>
      <c r="AS95" s="862" t="str">
        <f t="shared" si="134"/>
        <v/>
      </c>
      <c r="AT95" s="862" t="str">
        <f t="shared" si="134"/>
        <v/>
      </c>
      <c r="AU95" s="862" t="str">
        <f t="shared" si="134"/>
        <v/>
      </c>
      <c r="AV95" s="862" t="str">
        <f t="shared" si="134"/>
        <v/>
      </c>
      <c r="AW95" s="862" t="str">
        <f t="shared" si="134"/>
        <v/>
      </c>
      <c r="AX95" s="862" t="str">
        <f t="shared" si="134"/>
        <v/>
      </c>
      <c r="AY95" s="862" t="str">
        <f t="shared" si="134"/>
        <v/>
      </c>
      <c r="AZ95" s="862" t="str">
        <f t="shared" si="134"/>
        <v/>
      </c>
      <c r="BA95" s="862" t="str">
        <f t="shared" si="134"/>
        <v/>
      </c>
      <c r="BB95" s="862" t="str">
        <f t="shared" si="134"/>
        <v/>
      </c>
      <c r="BC95" s="850"/>
      <c r="BD95" s="862" t="str">
        <f t="shared" ref="BD95:BT95" si="135">IF(BD92="","",BD91*BD92*BD93*BD94)</f>
        <v/>
      </c>
      <c r="BE95" s="862" t="str">
        <f t="shared" si="135"/>
        <v/>
      </c>
      <c r="BF95" s="862" t="str">
        <f t="shared" si="135"/>
        <v/>
      </c>
      <c r="BG95" s="862" t="str">
        <f t="shared" si="135"/>
        <v/>
      </c>
      <c r="BH95" s="862" t="str">
        <f t="shared" si="135"/>
        <v/>
      </c>
      <c r="BI95" s="862" t="str">
        <f t="shared" si="135"/>
        <v/>
      </c>
      <c r="BJ95" s="862" t="str">
        <f t="shared" si="135"/>
        <v/>
      </c>
      <c r="BK95" s="862" t="str">
        <f t="shared" si="135"/>
        <v/>
      </c>
      <c r="BL95" s="862" t="str">
        <f t="shared" si="135"/>
        <v/>
      </c>
      <c r="BM95" s="862" t="str">
        <f t="shared" si="135"/>
        <v/>
      </c>
      <c r="BN95" s="862" t="str">
        <f t="shared" si="135"/>
        <v/>
      </c>
      <c r="BO95" s="862" t="str">
        <f t="shared" si="135"/>
        <v/>
      </c>
      <c r="BP95" s="862" t="str">
        <f t="shared" si="135"/>
        <v/>
      </c>
      <c r="BQ95" s="862" t="str">
        <f t="shared" si="135"/>
        <v/>
      </c>
      <c r="BR95" s="862" t="str">
        <f t="shared" si="135"/>
        <v/>
      </c>
      <c r="BS95" s="862" t="str">
        <f t="shared" si="135"/>
        <v/>
      </c>
      <c r="BT95" s="862" t="str">
        <f t="shared" si="135"/>
        <v/>
      </c>
      <c r="BU95" s="850"/>
      <c r="BV95" s="862" t="str">
        <f>IF(BV92="","",BV91*BV92*BV93*BV94)</f>
        <v/>
      </c>
      <c r="BW95" s="862" t="str">
        <f>IF(BW92="","",BW91*BW92*BW93*BW94)</f>
        <v/>
      </c>
      <c r="BX95" s="862" t="str">
        <f>IF(BX92="","",BX91*BX92*BX93*BX94)</f>
        <v/>
      </c>
      <c r="BY95" s="735" t="str">
        <f>IF(BY92="","",BY91*BY92*BY93*BY94)</f>
        <v/>
      </c>
      <c r="BZ95" s="856" t="str">
        <f>IF(DL95&lt;3,"",(SUM(B95:R95)-MIN(B95:R95)-MAX(B95:R95))/(DL95-2))</f>
        <v/>
      </c>
      <c r="CA95" s="856" t="str">
        <f>IF(DM95&lt;3,"",(SUM(T95:AJ95)-MIN(T95:AJ95)-MAX(T95:AJ95))/(DM95-2))</f>
        <v/>
      </c>
      <c r="CB95" s="856" t="str">
        <f>IF(DN95&lt;3,"",(SUM(AL95:BB95)-MIN(AL95:BB95)-MAX(AL95:BB95))/(DN95-2))</f>
        <v/>
      </c>
      <c r="CC95" s="857" t="str">
        <f>IF(DO95&lt;3,"",(SUM(BD95:BT95)-MIN(BD95:BT95)-MAX(BD95:BT95))/(DO95-2))</f>
        <v/>
      </c>
      <c r="CD95" s="50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0" t="str">
        <f t="shared" si="129"/>
        <v/>
      </c>
      <c r="CF95" s="81" t="str">
        <f t="shared" si="129"/>
        <v/>
      </c>
      <c r="CG95" s="81" t="str">
        <f t="shared" si="129"/>
        <v/>
      </c>
      <c r="CH95" s="81" t="str">
        <f t="shared" si="129"/>
        <v/>
      </c>
      <c r="CI95" s="81" t="str">
        <f t="shared" si="129"/>
        <v/>
      </c>
      <c r="CJ95" s="81" t="str">
        <f t="shared" si="129"/>
        <v/>
      </c>
      <c r="CK95" s="144" t="str">
        <f t="shared" si="129"/>
        <v/>
      </c>
      <c r="CL95" s="144" t="str">
        <f t="shared" si="129"/>
        <v/>
      </c>
      <c r="CM95" s="144" t="str">
        <f t="shared" si="129"/>
        <v/>
      </c>
      <c r="CN95" s="81" t="str">
        <f t="shared" si="129"/>
        <v/>
      </c>
      <c r="CO95" s="81" t="str">
        <f t="shared" si="129"/>
        <v/>
      </c>
      <c r="CP95" s="81" t="str">
        <f t="shared" si="129"/>
        <v/>
      </c>
      <c r="CQ95" s="81" t="str">
        <f t="shared" si="129"/>
        <v/>
      </c>
      <c r="CR95" s="81" t="str">
        <f t="shared" si="129"/>
        <v/>
      </c>
      <c r="CS95" s="80" t="str">
        <f t="shared" si="129"/>
        <v/>
      </c>
      <c r="CT95" s="504" t="str">
        <f t="shared" si="129"/>
        <v/>
      </c>
      <c r="CU95" s="532" t="str">
        <f t="shared" si="130"/>
        <v/>
      </c>
      <c r="CV95" s="533" t="str">
        <f t="shared" si="130"/>
        <v/>
      </c>
      <c r="CW95" s="534" t="str">
        <f t="shared" si="130"/>
        <v/>
      </c>
      <c r="CX95" s="534" t="str">
        <f t="shared" si="130"/>
        <v/>
      </c>
      <c r="CY95" s="534" t="str">
        <f t="shared" si="130"/>
        <v/>
      </c>
      <c r="CZ95" s="534" t="str">
        <f t="shared" si="130"/>
        <v/>
      </c>
      <c r="DA95" s="534" t="str">
        <f t="shared" si="130"/>
        <v/>
      </c>
      <c r="DB95" s="535" t="str">
        <f t="shared" si="130"/>
        <v/>
      </c>
      <c r="DC95" s="535" t="str">
        <f t="shared" si="130"/>
        <v/>
      </c>
      <c r="DD95" s="535" t="str">
        <f t="shared" si="130"/>
        <v/>
      </c>
      <c r="DE95" s="534" t="str">
        <f t="shared" si="131"/>
        <v/>
      </c>
      <c r="DF95" s="534" t="str">
        <f t="shared" si="131"/>
        <v/>
      </c>
      <c r="DG95" s="534" t="str">
        <f t="shared" si="131"/>
        <v/>
      </c>
      <c r="DH95" s="534" t="str">
        <f t="shared" si="131"/>
        <v/>
      </c>
      <c r="DI95" s="534" t="str">
        <f t="shared" si="131"/>
        <v/>
      </c>
      <c r="DJ95" s="533" t="str">
        <f t="shared" si="131"/>
        <v/>
      </c>
      <c r="DK95" s="532" t="str">
        <f t="shared" si="131"/>
        <v/>
      </c>
      <c r="DL95" s="858">
        <f>COUNT(B95:R95)</f>
        <v>0</v>
      </c>
      <c r="DM95" s="813">
        <f>COUNT(T95:AJ95)</f>
        <v>0</v>
      </c>
      <c r="DN95" s="813">
        <f>COUNT(AL95:BB95)</f>
        <v>0</v>
      </c>
      <c r="DO95" s="814">
        <f>COUNT(BD95:BT95)</f>
        <v>0</v>
      </c>
      <c r="DP95" s="849"/>
      <c r="DQ95" s="859"/>
      <c r="DR95" s="859"/>
      <c r="DS95" s="859"/>
      <c r="DT95" s="859"/>
      <c r="DU95" s="859"/>
      <c r="DV95" s="859"/>
      <c r="DW95" s="860"/>
      <c r="DX95" s="859"/>
      <c r="DY95" s="813"/>
      <c r="DZ95" s="849"/>
      <c r="EA95" s="849"/>
    </row>
    <row r="96" spans="1:131" ht="12.75" customHeight="1">
      <c r="A96" s="854" t="s">
        <v>447</v>
      </c>
      <c r="B96" s="647"/>
      <c r="C96" s="647"/>
      <c r="D96" s="647"/>
      <c r="E96" s="647"/>
      <c r="F96" s="647"/>
      <c r="G96" s="647"/>
      <c r="H96" s="647"/>
      <c r="I96" s="647"/>
      <c r="J96" s="647"/>
      <c r="K96" s="647"/>
      <c r="L96" s="647"/>
      <c r="M96" s="647"/>
      <c r="N96" s="647"/>
      <c r="O96" s="647"/>
      <c r="P96" s="647"/>
      <c r="Q96" s="647"/>
      <c r="R96" s="647"/>
      <c r="S96" s="850"/>
      <c r="T96" s="647"/>
      <c r="U96" s="647"/>
      <c r="V96" s="647"/>
      <c r="W96" s="647"/>
      <c r="X96" s="647"/>
      <c r="Y96" s="647"/>
      <c r="Z96" s="647"/>
      <c r="AA96" s="647"/>
      <c r="AB96" s="647"/>
      <c r="AC96" s="647"/>
      <c r="AD96" s="647"/>
      <c r="AE96" s="647"/>
      <c r="AF96" s="647"/>
      <c r="AG96" s="647"/>
      <c r="AH96" s="647"/>
      <c r="AI96" s="647"/>
      <c r="AJ96" s="647"/>
      <c r="AK96" s="850"/>
      <c r="AL96" s="647"/>
      <c r="AM96" s="647"/>
      <c r="AN96" s="647"/>
      <c r="AO96" s="647"/>
      <c r="AP96" s="647"/>
      <c r="AQ96" s="647"/>
      <c r="AR96" s="647"/>
      <c r="AS96" s="647"/>
      <c r="AT96" s="647"/>
      <c r="AU96" s="647"/>
      <c r="AV96" s="647"/>
      <c r="AW96" s="647"/>
      <c r="AX96" s="647"/>
      <c r="AY96" s="647"/>
      <c r="AZ96" s="647"/>
      <c r="BA96" s="647"/>
      <c r="BB96" s="647"/>
      <c r="BC96" s="850"/>
      <c r="BD96" s="647"/>
      <c r="BE96" s="647"/>
      <c r="BF96" s="647"/>
      <c r="BG96" s="647"/>
      <c r="BH96" s="647"/>
      <c r="BI96" s="647"/>
      <c r="BJ96" s="647"/>
      <c r="BK96" s="647"/>
      <c r="BL96" s="647"/>
      <c r="BM96" s="647"/>
      <c r="BN96" s="647"/>
      <c r="BO96" s="647"/>
      <c r="BP96" s="647"/>
      <c r="BQ96" s="647"/>
      <c r="BR96" s="647"/>
      <c r="BS96" s="647"/>
      <c r="BT96" s="647"/>
      <c r="BU96" s="850"/>
      <c r="BV96" s="647"/>
      <c r="BW96" s="647"/>
      <c r="BX96" s="647"/>
      <c r="BY96" s="281"/>
      <c r="BZ96" s="863"/>
      <c r="CA96" s="863"/>
      <c r="CB96" s="863"/>
      <c r="CC96" s="864"/>
      <c r="CD96" s="865"/>
      <c r="CE96" s="865"/>
      <c r="CF96" s="865"/>
      <c r="CG96" s="865"/>
      <c r="CH96" s="865"/>
      <c r="CI96" s="865"/>
      <c r="CJ96" s="865"/>
      <c r="CK96" s="865"/>
      <c r="CL96" s="865"/>
      <c r="CM96" s="865"/>
      <c r="CN96" s="865"/>
      <c r="CO96" s="865"/>
      <c r="CP96" s="865"/>
      <c r="CQ96" s="865"/>
      <c r="CR96" s="865"/>
      <c r="CS96" s="865"/>
      <c r="CT96" s="866"/>
      <c r="CU96" s="867"/>
      <c r="CV96" s="865"/>
      <c r="CW96" s="865"/>
      <c r="CX96" s="865"/>
      <c r="CY96" s="865"/>
      <c r="CZ96" s="865"/>
      <c r="DA96" s="865"/>
      <c r="DB96" s="865"/>
      <c r="DC96" s="865"/>
      <c r="DD96" s="865"/>
      <c r="DE96" s="865"/>
      <c r="DF96" s="865"/>
      <c r="DG96" s="865"/>
      <c r="DH96" s="865"/>
      <c r="DI96" s="865"/>
      <c r="DJ96" s="865"/>
      <c r="DK96" s="865"/>
      <c r="DL96" s="867"/>
      <c r="DM96" s="848"/>
      <c r="DN96" s="848"/>
      <c r="DO96" s="847"/>
      <c r="DP96" s="848"/>
      <c r="DQ96" s="848"/>
      <c r="DR96" s="848"/>
      <c r="DS96" s="848"/>
      <c r="DT96" s="848"/>
      <c r="DU96" s="848"/>
      <c r="DV96" s="848"/>
      <c r="DW96" s="847"/>
      <c r="DX96" s="848"/>
      <c r="DY96" s="813"/>
      <c r="DZ96" s="849"/>
      <c r="EA96" s="849"/>
    </row>
    <row r="97" spans="1:131" ht="12.75" customHeight="1">
      <c r="A97" s="855" t="s">
        <v>294</v>
      </c>
      <c r="B97" s="647"/>
      <c r="C97" s="647"/>
      <c r="D97" s="647"/>
      <c r="E97" s="647"/>
      <c r="F97" s="647"/>
      <c r="G97" s="647"/>
      <c r="H97" s="647"/>
      <c r="I97" s="647"/>
      <c r="J97" s="647"/>
      <c r="K97" s="647"/>
      <c r="L97" s="647"/>
      <c r="M97" s="647"/>
      <c r="N97" s="647"/>
      <c r="O97" s="647"/>
      <c r="P97" s="647"/>
      <c r="Q97" s="647"/>
      <c r="R97" s="647"/>
      <c r="S97" s="850"/>
      <c r="T97" s="647"/>
      <c r="U97" s="647"/>
      <c r="V97" s="647"/>
      <c r="W97" s="647"/>
      <c r="X97" s="647"/>
      <c r="Y97" s="647"/>
      <c r="Z97" s="647"/>
      <c r="AA97" s="647"/>
      <c r="AB97" s="647"/>
      <c r="AC97" s="647"/>
      <c r="AD97" s="647"/>
      <c r="AE97" s="647"/>
      <c r="AF97" s="647"/>
      <c r="AG97" s="647"/>
      <c r="AH97" s="647"/>
      <c r="AI97" s="647"/>
      <c r="AJ97" s="647"/>
      <c r="AK97" s="850"/>
      <c r="AL97" s="647"/>
      <c r="AM97" s="647"/>
      <c r="AN97" s="647"/>
      <c r="AO97" s="647"/>
      <c r="AP97" s="647"/>
      <c r="AQ97" s="647"/>
      <c r="AR97" s="647"/>
      <c r="AS97" s="647"/>
      <c r="AT97" s="647"/>
      <c r="AU97" s="647"/>
      <c r="AV97" s="647"/>
      <c r="AW97" s="647"/>
      <c r="AX97" s="647"/>
      <c r="AY97" s="647"/>
      <c r="AZ97" s="647"/>
      <c r="BA97" s="647"/>
      <c r="BB97" s="647"/>
      <c r="BC97" s="850"/>
      <c r="BD97" s="647"/>
      <c r="BE97" s="647"/>
      <c r="BF97" s="647"/>
      <c r="BG97" s="647"/>
      <c r="BH97" s="647"/>
      <c r="BI97" s="647"/>
      <c r="BJ97" s="647"/>
      <c r="BK97" s="647"/>
      <c r="BL97" s="647"/>
      <c r="BM97" s="647"/>
      <c r="BN97" s="647"/>
      <c r="BO97" s="647"/>
      <c r="BP97" s="647"/>
      <c r="BQ97" s="647"/>
      <c r="BR97" s="647"/>
      <c r="BS97" s="647"/>
      <c r="BT97" s="647"/>
      <c r="BU97" s="850"/>
      <c r="BV97" s="647"/>
      <c r="BW97" s="647"/>
      <c r="BX97" s="647"/>
      <c r="BY97" s="281"/>
      <c r="BZ97" s="856" t="str">
        <f>IF(DL97&lt;3,"",(SUM(B97:R97)-MIN(B97:R97)-MAX(B97:R97))/(DL97-2))</f>
        <v/>
      </c>
      <c r="CA97" s="856" t="str">
        <f>IF(DM97&lt;3,"",(SUM(T97:AJ97)-MIN(T97:AJ97)-MAX(T97:AJ97))/(DM97-2))</f>
        <v/>
      </c>
      <c r="CB97" s="856" t="str">
        <f>IF(DN97&lt;3,"",(SUM(AL97:BB97)-MIN(AL97:BB97)-MAX(AL97:BB97))/(DN97-2))</f>
        <v/>
      </c>
      <c r="CC97" s="857" t="str">
        <f>IF(DO97&lt;3,"",(SUM(BD97:BT97)-MIN(BD97:BT97)-MAX(BD97:BT97))/(DO97-2))</f>
        <v/>
      </c>
      <c r="CD97" s="50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0" t="str">
        <f t="shared" si="136"/>
        <v/>
      </c>
      <c r="CF97" s="81" t="str">
        <f t="shared" si="136"/>
        <v/>
      </c>
      <c r="CG97" s="81" t="str">
        <f t="shared" si="136"/>
        <v/>
      </c>
      <c r="CH97" s="81" t="str">
        <f t="shared" si="136"/>
        <v/>
      </c>
      <c r="CI97" s="81" t="str">
        <f t="shared" si="136"/>
        <v/>
      </c>
      <c r="CJ97" s="81" t="str">
        <f t="shared" si="136"/>
        <v/>
      </c>
      <c r="CK97" s="144" t="str">
        <f t="shared" si="136"/>
        <v/>
      </c>
      <c r="CL97" s="144" t="str">
        <f t="shared" si="136"/>
        <v/>
      </c>
      <c r="CM97" s="144" t="str">
        <f t="shared" si="136"/>
        <v/>
      </c>
      <c r="CN97" s="81" t="str">
        <f t="shared" si="136"/>
        <v/>
      </c>
      <c r="CO97" s="81" t="str">
        <f t="shared" si="136"/>
        <v/>
      </c>
      <c r="CP97" s="81" t="str">
        <f t="shared" si="136"/>
        <v/>
      </c>
      <c r="CQ97" s="81" t="str">
        <f t="shared" si="136"/>
        <v/>
      </c>
      <c r="CR97" s="81" t="str">
        <f t="shared" si="136"/>
        <v/>
      </c>
      <c r="CS97" s="80" t="str">
        <f t="shared" si="136"/>
        <v/>
      </c>
      <c r="CT97" s="50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2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3" t="str">
        <f t="shared" si="138"/>
        <v/>
      </c>
      <c r="CW97" s="534" t="str">
        <f t="shared" si="138"/>
        <v/>
      </c>
      <c r="CX97" s="534" t="str">
        <f t="shared" si="138"/>
        <v/>
      </c>
      <c r="CY97" s="534" t="str">
        <f t="shared" si="138"/>
        <v/>
      </c>
      <c r="CZ97" s="534" t="str">
        <f t="shared" si="138"/>
        <v/>
      </c>
      <c r="DA97" s="534" t="str">
        <f t="shared" si="138"/>
        <v/>
      </c>
      <c r="DB97" s="535" t="str">
        <f t="shared" si="138"/>
        <v/>
      </c>
      <c r="DC97" s="535" t="str">
        <f t="shared" si="138"/>
        <v/>
      </c>
      <c r="DD97" s="535" t="str">
        <f t="shared" si="138"/>
        <v/>
      </c>
      <c r="DE97" s="534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4" t="str">
        <f t="shared" si="139"/>
        <v/>
      </c>
      <c r="DG97" s="534" t="str">
        <f t="shared" si="139"/>
        <v/>
      </c>
      <c r="DH97" s="534" t="str">
        <f t="shared" si="139"/>
        <v/>
      </c>
      <c r="DI97" s="534" t="str">
        <f t="shared" si="139"/>
        <v/>
      </c>
      <c r="DJ97" s="533" t="str">
        <f t="shared" si="139"/>
        <v/>
      </c>
      <c r="DK97" s="532" t="str">
        <f t="shared" si="139"/>
        <v/>
      </c>
      <c r="DL97" s="858">
        <f>COUNT(B97:R97)</f>
        <v>0</v>
      </c>
      <c r="DM97" s="813">
        <f>COUNT(T97:AJ97)</f>
        <v>0</v>
      </c>
      <c r="DN97" s="813">
        <f>COUNT(AL97:BB97)</f>
        <v>0</v>
      </c>
      <c r="DO97" s="814">
        <f>COUNT(BD97:BT97)</f>
        <v>0</v>
      </c>
      <c r="DP97" s="849"/>
      <c r="DQ97" s="859"/>
      <c r="DR97" s="859"/>
      <c r="DS97" s="859"/>
      <c r="DT97" s="859"/>
      <c r="DU97" s="859"/>
      <c r="DV97" s="859"/>
      <c r="DW97" s="860"/>
      <c r="DX97" s="859"/>
      <c r="DY97" s="813"/>
      <c r="DZ97" s="849"/>
      <c r="EA97" s="849"/>
    </row>
    <row r="98" spans="1:131" ht="12.75" customHeight="1">
      <c r="A98" s="855" t="s">
        <v>295</v>
      </c>
      <c r="B98" s="281"/>
      <c r="C98" s="281"/>
      <c r="D98" s="281"/>
      <c r="E98" s="281"/>
      <c r="F98" s="281"/>
      <c r="G98" s="281"/>
      <c r="H98" s="281"/>
      <c r="I98" s="281"/>
      <c r="J98" s="281"/>
      <c r="K98" s="281"/>
      <c r="L98" s="281"/>
      <c r="M98" s="281"/>
      <c r="N98" s="281"/>
      <c r="O98" s="281"/>
      <c r="P98" s="281"/>
      <c r="Q98" s="281"/>
      <c r="R98" s="281"/>
      <c r="S98" s="850"/>
      <c r="T98" s="281"/>
      <c r="U98" s="281"/>
      <c r="V98" s="281"/>
      <c r="W98" s="281"/>
      <c r="X98" s="281"/>
      <c r="Y98" s="281"/>
      <c r="Z98" s="281"/>
      <c r="AA98" s="281"/>
      <c r="AB98" s="281"/>
      <c r="AC98" s="281"/>
      <c r="AD98" s="281"/>
      <c r="AE98" s="281"/>
      <c r="AF98" s="281"/>
      <c r="AG98" s="281"/>
      <c r="AH98" s="281"/>
      <c r="AI98" s="281"/>
      <c r="AJ98" s="281"/>
      <c r="AK98" s="850"/>
      <c r="AL98" s="281"/>
      <c r="AM98" s="281"/>
      <c r="AN98" s="281"/>
      <c r="AO98" s="281"/>
      <c r="AP98" s="281"/>
      <c r="AQ98" s="281"/>
      <c r="AR98" s="281"/>
      <c r="AS98" s="281"/>
      <c r="AT98" s="281"/>
      <c r="AU98" s="281"/>
      <c r="AV98" s="281"/>
      <c r="AW98" s="281"/>
      <c r="AX98" s="281"/>
      <c r="AY98" s="281"/>
      <c r="AZ98" s="281"/>
      <c r="BA98" s="281"/>
      <c r="BB98" s="281"/>
      <c r="BC98" s="850"/>
      <c r="BD98" s="281"/>
      <c r="BE98" s="281"/>
      <c r="BF98" s="281"/>
      <c r="BG98" s="281"/>
      <c r="BH98" s="281"/>
      <c r="BI98" s="281"/>
      <c r="BJ98" s="281"/>
      <c r="BK98" s="281"/>
      <c r="BL98" s="281"/>
      <c r="BM98" s="281"/>
      <c r="BN98" s="281"/>
      <c r="BO98" s="281"/>
      <c r="BP98" s="281"/>
      <c r="BQ98" s="281"/>
      <c r="BR98" s="281"/>
      <c r="BS98" s="281"/>
      <c r="BT98" s="281"/>
      <c r="BU98" s="850"/>
      <c r="BV98" s="281"/>
      <c r="BW98" s="281"/>
      <c r="BX98" s="281"/>
      <c r="BY98" s="281"/>
      <c r="BZ98" s="856" t="str">
        <f>IF(DL98&lt;3,"",(SUM(B98:R98)-MIN(B98:R98)-MAX(B98:R98))/(DL98-2))</f>
        <v/>
      </c>
      <c r="CA98" s="856" t="str">
        <f>IF(DM98&lt;3,"",(SUM(T98:AJ98)-MIN(T98:AJ98)-MAX(T98:AJ98))/(DM98-2))</f>
        <v/>
      </c>
      <c r="CB98" s="856" t="str">
        <f>IF(DN98&lt;3,"",(SUM(AL98:BB98)-MIN(AL98:BB98)-MAX(AL98:BB98))/(DN98-2))</f>
        <v/>
      </c>
      <c r="CC98" s="857" t="str">
        <f>IF(DO98&lt;3,"",(SUM(BD98:BT98)-MIN(BD98:BT98)-MAX(BD98:BT98))/(DO98-2))</f>
        <v/>
      </c>
      <c r="CD98" s="50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0" t="str">
        <f t="shared" si="137"/>
        <v/>
      </c>
      <c r="CF98" s="81" t="str">
        <f t="shared" si="137"/>
        <v/>
      </c>
      <c r="CG98" s="81" t="str">
        <f t="shared" si="137"/>
        <v/>
      </c>
      <c r="CH98" s="81" t="str">
        <f t="shared" si="137"/>
        <v/>
      </c>
      <c r="CI98" s="81" t="str">
        <f t="shared" si="137"/>
        <v/>
      </c>
      <c r="CJ98" s="81" t="str">
        <f t="shared" si="137"/>
        <v/>
      </c>
      <c r="CK98" s="144" t="str">
        <f t="shared" si="137"/>
        <v/>
      </c>
      <c r="CL98" s="144" t="str">
        <f t="shared" si="137"/>
        <v/>
      </c>
      <c r="CM98" s="144" t="str">
        <f t="shared" si="137"/>
        <v/>
      </c>
      <c r="CN98" s="81" t="str">
        <f t="shared" si="137"/>
        <v/>
      </c>
      <c r="CO98" s="81" t="str">
        <f t="shared" si="137"/>
        <v/>
      </c>
      <c r="CP98" s="81" t="str">
        <f t="shared" si="137"/>
        <v/>
      </c>
      <c r="CQ98" s="81" t="str">
        <f t="shared" si="137"/>
        <v/>
      </c>
      <c r="CR98" s="81" t="str">
        <f t="shared" si="137"/>
        <v/>
      </c>
      <c r="CS98" s="80" t="str">
        <f t="shared" si="137"/>
        <v/>
      </c>
      <c r="CT98" s="504" t="str">
        <f t="shared" si="137"/>
        <v/>
      </c>
      <c r="CU98" s="532" t="str">
        <f t="shared" si="138"/>
        <v/>
      </c>
      <c r="CV98" s="533" t="str">
        <f t="shared" si="138"/>
        <v/>
      </c>
      <c r="CW98" s="534" t="str">
        <f t="shared" si="138"/>
        <v/>
      </c>
      <c r="CX98" s="534" t="str">
        <f t="shared" si="138"/>
        <v/>
      </c>
      <c r="CY98" s="534" t="str">
        <f t="shared" si="138"/>
        <v/>
      </c>
      <c r="CZ98" s="534" t="str">
        <f t="shared" si="138"/>
        <v/>
      </c>
      <c r="DA98" s="534" t="str">
        <f t="shared" si="138"/>
        <v/>
      </c>
      <c r="DB98" s="535" t="str">
        <f t="shared" si="138"/>
        <v/>
      </c>
      <c r="DC98" s="535" t="str">
        <f t="shared" si="138"/>
        <v/>
      </c>
      <c r="DD98" s="535" t="str">
        <f t="shared" si="138"/>
        <v/>
      </c>
      <c r="DE98" s="534" t="str">
        <f t="shared" si="139"/>
        <v/>
      </c>
      <c r="DF98" s="534" t="str">
        <f t="shared" si="139"/>
        <v/>
      </c>
      <c r="DG98" s="534" t="str">
        <f t="shared" si="139"/>
        <v/>
      </c>
      <c r="DH98" s="534" t="str">
        <f t="shared" si="139"/>
        <v/>
      </c>
      <c r="DI98" s="534" t="str">
        <f t="shared" si="139"/>
        <v/>
      </c>
      <c r="DJ98" s="533" t="str">
        <f t="shared" si="139"/>
        <v/>
      </c>
      <c r="DK98" s="532" t="str">
        <f t="shared" si="139"/>
        <v/>
      </c>
      <c r="DL98" s="858">
        <f>COUNT(B98:R98)</f>
        <v>0</v>
      </c>
      <c r="DM98" s="813">
        <f>COUNT(T98:AJ98)</f>
        <v>0</v>
      </c>
      <c r="DN98" s="813">
        <f>COUNT(AL98:BB98)</f>
        <v>0</v>
      </c>
      <c r="DO98" s="814">
        <f>COUNT(BD98:BT98)</f>
        <v>0</v>
      </c>
      <c r="DP98" s="849"/>
      <c r="DQ98" s="859"/>
      <c r="DR98" s="859"/>
      <c r="DS98" s="859"/>
      <c r="DT98" s="859"/>
      <c r="DU98" s="859"/>
      <c r="DV98" s="859"/>
      <c r="DW98" s="860"/>
      <c r="DX98" s="859"/>
      <c r="DY98" s="813"/>
      <c r="DZ98" s="849"/>
      <c r="EA98" s="849"/>
    </row>
    <row r="99" spans="1:131" ht="12.75" customHeight="1">
      <c r="A99" s="855" t="s">
        <v>280</v>
      </c>
      <c r="B99" s="281"/>
      <c r="C99" s="281"/>
      <c r="D99" s="281"/>
      <c r="E99" s="281"/>
      <c r="F99" s="281"/>
      <c r="G99" s="281"/>
      <c r="H99" s="281"/>
      <c r="I99" s="281"/>
      <c r="J99" s="281"/>
      <c r="K99" s="281"/>
      <c r="L99" s="281"/>
      <c r="M99" s="281"/>
      <c r="N99" s="281"/>
      <c r="O99" s="281"/>
      <c r="P99" s="281"/>
      <c r="Q99" s="281"/>
      <c r="R99" s="281"/>
      <c r="S99" s="850"/>
      <c r="T99" s="281"/>
      <c r="U99" s="281"/>
      <c r="V99" s="281"/>
      <c r="W99" s="281"/>
      <c r="X99" s="281"/>
      <c r="Y99" s="281"/>
      <c r="Z99" s="281"/>
      <c r="AA99" s="281"/>
      <c r="AB99" s="281"/>
      <c r="AC99" s="281"/>
      <c r="AD99" s="281"/>
      <c r="AE99" s="281"/>
      <c r="AF99" s="281"/>
      <c r="AG99" s="281"/>
      <c r="AH99" s="281"/>
      <c r="AI99" s="281"/>
      <c r="AJ99" s="281"/>
      <c r="AK99" s="850"/>
      <c r="AL99" s="281"/>
      <c r="AM99" s="281"/>
      <c r="AN99" s="281"/>
      <c r="AO99" s="281"/>
      <c r="AP99" s="281"/>
      <c r="AQ99" s="281"/>
      <c r="AR99" s="281"/>
      <c r="AS99" s="281"/>
      <c r="AT99" s="281"/>
      <c r="AU99" s="281"/>
      <c r="AV99" s="281"/>
      <c r="AW99" s="281"/>
      <c r="AX99" s="281"/>
      <c r="AY99" s="281"/>
      <c r="AZ99" s="281"/>
      <c r="BA99" s="281"/>
      <c r="BB99" s="281"/>
      <c r="BC99" s="850"/>
      <c r="BD99" s="281"/>
      <c r="BE99" s="281"/>
      <c r="BF99" s="281"/>
      <c r="BG99" s="281"/>
      <c r="BH99" s="281"/>
      <c r="BI99" s="281"/>
      <c r="BJ99" s="281"/>
      <c r="BK99" s="281"/>
      <c r="BL99" s="281"/>
      <c r="BM99" s="281"/>
      <c r="BN99" s="281"/>
      <c r="BO99" s="281"/>
      <c r="BP99" s="281"/>
      <c r="BQ99" s="281"/>
      <c r="BR99" s="281"/>
      <c r="BS99" s="281"/>
      <c r="BT99" s="281"/>
      <c r="BU99" s="850"/>
      <c r="BV99" s="281"/>
      <c r="BW99" s="281"/>
      <c r="BX99" s="281"/>
      <c r="BY99" s="281"/>
      <c r="BZ99" s="856" t="str">
        <f>IF(DL99&lt;3,"",(SUM(B99:R99)-MIN(B99:R99)-MAX(B99:R99))/(DL99-2))</f>
        <v/>
      </c>
      <c r="CA99" s="856" t="str">
        <f>IF(DM99&lt;3,"",(SUM(T99:AJ99)-MIN(T99:AJ99)-MAX(T99:AJ99))/(DM99-2))</f>
        <v/>
      </c>
      <c r="CB99" s="856" t="str">
        <f>IF(DN99&lt;3,"",(SUM(AL99:BB99)-MIN(AL99:BB99)-MAX(AL99:BB99))/(DN99-2))</f>
        <v/>
      </c>
      <c r="CC99" s="857" t="str">
        <f>IF(DO99&lt;3,"",(SUM(BD99:BT99)-MIN(BD99:BT99)-MAX(BD99:BT99))/(DO99-2))</f>
        <v/>
      </c>
      <c r="CD99" s="50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0" t="str">
        <f t="shared" si="137"/>
        <v/>
      </c>
      <c r="CF99" s="81" t="str">
        <f t="shared" si="137"/>
        <v/>
      </c>
      <c r="CG99" s="81" t="str">
        <f t="shared" si="137"/>
        <v/>
      </c>
      <c r="CH99" s="81" t="str">
        <f t="shared" si="137"/>
        <v/>
      </c>
      <c r="CI99" s="81" t="str">
        <f t="shared" si="137"/>
        <v/>
      </c>
      <c r="CJ99" s="81" t="str">
        <f t="shared" si="137"/>
        <v/>
      </c>
      <c r="CK99" s="144" t="str">
        <f t="shared" si="137"/>
        <v/>
      </c>
      <c r="CL99" s="144" t="str">
        <f t="shared" si="137"/>
        <v/>
      </c>
      <c r="CM99" s="144" t="str">
        <f t="shared" si="137"/>
        <v/>
      </c>
      <c r="CN99" s="81" t="str">
        <f t="shared" si="137"/>
        <v/>
      </c>
      <c r="CO99" s="81" t="str">
        <f t="shared" si="137"/>
        <v/>
      </c>
      <c r="CP99" s="81" t="str">
        <f t="shared" si="137"/>
        <v/>
      </c>
      <c r="CQ99" s="81" t="str">
        <f t="shared" si="137"/>
        <v/>
      </c>
      <c r="CR99" s="81" t="str">
        <f t="shared" si="137"/>
        <v/>
      </c>
      <c r="CS99" s="80" t="str">
        <f t="shared" si="137"/>
        <v/>
      </c>
      <c r="CT99" s="504" t="str">
        <f t="shared" si="137"/>
        <v/>
      </c>
      <c r="CU99" s="532" t="str">
        <f t="shared" si="138"/>
        <v/>
      </c>
      <c r="CV99" s="533" t="str">
        <f t="shared" si="138"/>
        <v/>
      </c>
      <c r="CW99" s="534" t="str">
        <f t="shared" si="138"/>
        <v/>
      </c>
      <c r="CX99" s="534" t="str">
        <f t="shared" si="138"/>
        <v/>
      </c>
      <c r="CY99" s="534" t="str">
        <f t="shared" si="138"/>
        <v/>
      </c>
      <c r="CZ99" s="534" t="str">
        <f t="shared" si="138"/>
        <v/>
      </c>
      <c r="DA99" s="534" t="str">
        <f t="shared" si="138"/>
        <v/>
      </c>
      <c r="DB99" s="535" t="str">
        <f t="shared" si="138"/>
        <v/>
      </c>
      <c r="DC99" s="535" t="str">
        <f t="shared" si="138"/>
        <v/>
      </c>
      <c r="DD99" s="535" t="str">
        <f t="shared" si="138"/>
        <v/>
      </c>
      <c r="DE99" s="534" t="str">
        <f t="shared" si="139"/>
        <v/>
      </c>
      <c r="DF99" s="534" t="str">
        <f t="shared" si="139"/>
        <v/>
      </c>
      <c r="DG99" s="534" t="str">
        <f t="shared" si="139"/>
        <v/>
      </c>
      <c r="DH99" s="534" t="str">
        <f t="shared" si="139"/>
        <v/>
      </c>
      <c r="DI99" s="534" t="str">
        <f t="shared" si="139"/>
        <v/>
      </c>
      <c r="DJ99" s="533" t="str">
        <f t="shared" si="139"/>
        <v/>
      </c>
      <c r="DK99" s="532" t="str">
        <f t="shared" si="139"/>
        <v/>
      </c>
      <c r="DL99" s="858">
        <f>COUNT(B99:R99)</f>
        <v>0</v>
      </c>
      <c r="DM99" s="813">
        <f>COUNT(T99:AJ99)</f>
        <v>0</v>
      </c>
      <c r="DN99" s="813">
        <f>COUNT(AL99:BB99)</f>
        <v>0</v>
      </c>
      <c r="DO99" s="814">
        <f>COUNT(BD99:BT99)</f>
        <v>0</v>
      </c>
      <c r="DP99" s="849"/>
      <c r="DQ99" s="859"/>
      <c r="DR99" s="859"/>
      <c r="DS99" s="859"/>
      <c r="DT99" s="859"/>
      <c r="DU99" s="859"/>
      <c r="DV99" s="859"/>
      <c r="DW99" s="860"/>
      <c r="DX99" s="859"/>
      <c r="DY99" s="813"/>
      <c r="DZ99" s="849"/>
      <c r="EA99" s="849"/>
    </row>
    <row r="100" spans="1:131" ht="12.75" customHeight="1">
      <c r="A100" s="855" t="s">
        <v>311</v>
      </c>
      <c r="B100" s="281"/>
      <c r="C100" s="281"/>
      <c r="D100" s="281"/>
      <c r="E100" s="281"/>
      <c r="F100" s="281"/>
      <c r="G100" s="281"/>
      <c r="H100" s="281"/>
      <c r="I100" s="281"/>
      <c r="J100" s="281"/>
      <c r="K100" s="281"/>
      <c r="L100" s="281"/>
      <c r="M100" s="281"/>
      <c r="N100" s="281"/>
      <c r="O100" s="281"/>
      <c r="P100" s="281"/>
      <c r="Q100" s="281"/>
      <c r="R100" s="281"/>
      <c r="S100" s="850"/>
      <c r="T100" s="281"/>
      <c r="U100" s="281"/>
      <c r="V100" s="281"/>
      <c r="W100" s="281"/>
      <c r="X100" s="281"/>
      <c r="Y100" s="281"/>
      <c r="Z100" s="281"/>
      <c r="AA100" s="281"/>
      <c r="AB100" s="281"/>
      <c r="AC100" s="281"/>
      <c r="AD100" s="281"/>
      <c r="AE100" s="281"/>
      <c r="AF100" s="281"/>
      <c r="AG100" s="281"/>
      <c r="AH100" s="281"/>
      <c r="AI100" s="281"/>
      <c r="AJ100" s="281"/>
      <c r="AK100" s="850"/>
      <c r="AL100" s="281"/>
      <c r="AM100" s="281"/>
      <c r="AN100" s="281"/>
      <c r="AO100" s="281"/>
      <c r="AP100" s="281"/>
      <c r="AQ100" s="281"/>
      <c r="AR100" s="281"/>
      <c r="AS100" s="281"/>
      <c r="AT100" s="281"/>
      <c r="AU100" s="281"/>
      <c r="AV100" s="281"/>
      <c r="AW100" s="281"/>
      <c r="AX100" s="281"/>
      <c r="AY100" s="281"/>
      <c r="AZ100" s="281"/>
      <c r="BA100" s="281"/>
      <c r="BB100" s="281"/>
      <c r="BC100" s="850"/>
      <c r="BD100" s="281"/>
      <c r="BE100" s="281"/>
      <c r="BF100" s="281"/>
      <c r="BG100" s="281"/>
      <c r="BH100" s="281"/>
      <c r="BI100" s="281"/>
      <c r="BJ100" s="281"/>
      <c r="BK100" s="281"/>
      <c r="BL100" s="281"/>
      <c r="BM100" s="281"/>
      <c r="BN100" s="281"/>
      <c r="BO100" s="281"/>
      <c r="BP100" s="281"/>
      <c r="BQ100" s="281"/>
      <c r="BR100" s="281"/>
      <c r="BS100" s="281"/>
      <c r="BT100" s="281"/>
      <c r="BU100" s="850"/>
      <c r="BV100" s="281"/>
      <c r="BW100" s="281"/>
      <c r="BX100" s="281"/>
      <c r="BY100" s="281"/>
      <c r="BZ100" s="856" t="str">
        <f>IF(DL100&lt;3,"",(SUM(B100:R100)-MIN(B100:R100)-MAX(B100:R100))/(DL100-2))</f>
        <v/>
      </c>
      <c r="CA100" s="856" t="str">
        <f>IF(DM100&lt;3,"",(SUM(T100:AJ100)-MIN(T100:AJ100)-MAX(T100:AJ100))/(DM100-2))</f>
        <v/>
      </c>
      <c r="CB100" s="856" t="str">
        <f>IF(DN100&lt;3,"",(SUM(AL100:BB100)-MIN(AL100:BB100)-MAX(AL100:BB100))/(DN100-2))</f>
        <v/>
      </c>
      <c r="CC100" s="857" t="str">
        <f>IF(DO100&lt;3,"",(SUM(BD100:BT100)-MIN(BD100:BT100)-MAX(BD100:BT100))/(DO100-2))</f>
        <v/>
      </c>
      <c r="CD100" s="50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0" t="str">
        <f t="shared" si="137"/>
        <v/>
      </c>
      <c r="CF100" s="81" t="str">
        <f t="shared" si="137"/>
        <v/>
      </c>
      <c r="CG100" s="81" t="str">
        <f t="shared" si="137"/>
        <v/>
      </c>
      <c r="CH100" s="81" t="str">
        <f t="shared" si="137"/>
        <v/>
      </c>
      <c r="CI100" s="81" t="str">
        <f t="shared" si="137"/>
        <v/>
      </c>
      <c r="CJ100" s="81" t="str">
        <f t="shared" si="137"/>
        <v/>
      </c>
      <c r="CK100" s="144" t="str">
        <f t="shared" si="137"/>
        <v/>
      </c>
      <c r="CL100" s="144" t="str">
        <f t="shared" si="137"/>
        <v/>
      </c>
      <c r="CM100" s="144" t="str">
        <f t="shared" si="137"/>
        <v/>
      </c>
      <c r="CN100" s="81" t="str">
        <f t="shared" si="137"/>
        <v/>
      </c>
      <c r="CO100" s="81" t="str">
        <f t="shared" si="137"/>
        <v/>
      </c>
      <c r="CP100" s="81" t="str">
        <f t="shared" si="137"/>
        <v/>
      </c>
      <c r="CQ100" s="81" t="str">
        <f t="shared" si="137"/>
        <v/>
      </c>
      <c r="CR100" s="81" t="str">
        <f t="shared" si="137"/>
        <v/>
      </c>
      <c r="CS100" s="80" t="str">
        <f t="shared" si="137"/>
        <v/>
      </c>
      <c r="CT100" s="504" t="str">
        <f t="shared" si="137"/>
        <v/>
      </c>
      <c r="CU100" s="532" t="str">
        <f t="shared" si="138"/>
        <v/>
      </c>
      <c r="CV100" s="533" t="str">
        <f t="shared" si="138"/>
        <v/>
      </c>
      <c r="CW100" s="534" t="str">
        <f t="shared" si="138"/>
        <v/>
      </c>
      <c r="CX100" s="534" t="str">
        <f t="shared" si="138"/>
        <v/>
      </c>
      <c r="CY100" s="534" t="str">
        <f t="shared" si="138"/>
        <v/>
      </c>
      <c r="CZ100" s="534" t="str">
        <f t="shared" si="138"/>
        <v/>
      </c>
      <c r="DA100" s="534" t="str">
        <f t="shared" si="138"/>
        <v/>
      </c>
      <c r="DB100" s="535" t="str">
        <f t="shared" si="138"/>
        <v/>
      </c>
      <c r="DC100" s="535" t="str">
        <f t="shared" si="138"/>
        <v/>
      </c>
      <c r="DD100" s="535" t="str">
        <f t="shared" si="138"/>
        <v/>
      </c>
      <c r="DE100" s="534" t="str">
        <f t="shared" si="139"/>
        <v/>
      </c>
      <c r="DF100" s="534" t="str">
        <f t="shared" si="139"/>
        <v/>
      </c>
      <c r="DG100" s="534" t="str">
        <f t="shared" si="139"/>
        <v/>
      </c>
      <c r="DH100" s="534" t="str">
        <f t="shared" si="139"/>
        <v/>
      </c>
      <c r="DI100" s="534" t="str">
        <f t="shared" si="139"/>
        <v/>
      </c>
      <c r="DJ100" s="533" t="str">
        <f t="shared" si="139"/>
        <v/>
      </c>
      <c r="DK100" s="532" t="str">
        <f t="shared" si="139"/>
        <v/>
      </c>
      <c r="DL100" s="858">
        <f>COUNT(B100:R100)</f>
        <v>0</v>
      </c>
      <c r="DM100" s="813">
        <f>COUNT(T100:AJ100)</f>
        <v>0</v>
      </c>
      <c r="DN100" s="813">
        <f>COUNT(AL100:BB100)</f>
        <v>0</v>
      </c>
      <c r="DO100" s="814">
        <f>COUNT(BD100:BT100)</f>
        <v>0</v>
      </c>
      <c r="DP100" s="849"/>
      <c r="DQ100" s="859"/>
      <c r="DR100" s="859"/>
      <c r="DS100" s="859"/>
      <c r="DT100" s="859"/>
      <c r="DU100" s="859"/>
      <c r="DV100" s="859"/>
      <c r="DW100" s="860"/>
      <c r="DX100" s="859"/>
      <c r="DY100" s="813"/>
      <c r="DZ100" s="849"/>
      <c r="EA100" s="849"/>
    </row>
    <row r="101" spans="1:131" ht="12.75" customHeight="1">
      <c r="A101" s="861" t="s">
        <v>312</v>
      </c>
      <c r="B101" s="862" t="str">
        <f t="shared" ref="B101:R101" si="140">IF(B98="","",B97*B98*B99*B100)</f>
        <v/>
      </c>
      <c r="C101" s="862" t="str">
        <f t="shared" si="140"/>
        <v/>
      </c>
      <c r="D101" s="862" t="str">
        <f t="shared" si="140"/>
        <v/>
      </c>
      <c r="E101" s="862" t="str">
        <f t="shared" si="140"/>
        <v/>
      </c>
      <c r="F101" s="862" t="str">
        <f t="shared" si="140"/>
        <v/>
      </c>
      <c r="G101" s="862" t="str">
        <f t="shared" si="140"/>
        <v/>
      </c>
      <c r="H101" s="862" t="str">
        <f t="shared" si="140"/>
        <v/>
      </c>
      <c r="I101" s="862" t="str">
        <f t="shared" si="140"/>
        <v/>
      </c>
      <c r="J101" s="862" t="str">
        <f t="shared" si="140"/>
        <v/>
      </c>
      <c r="K101" s="862" t="str">
        <f t="shared" si="140"/>
        <v/>
      </c>
      <c r="L101" s="862" t="str">
        <f t="shared" si="140"/>
        <v/>
      </c>
      <c r="M101" s="862" t="str">
        <f t="shared" si="140"/>
        <v/>
      </c>
      <c r="N101" s="862" t="str">
        <f t="shared" si="140"/>
        <v/>
      </c>
      <c r="O101" s="862" t="str">
        <f t="shared" si="140"/>
        <v/>
      </c>
      <c r="P101" s="862" t="str">
        <f t="shared" si="140"/>
        <v/>
      </c>
      <c r="Q101" s="862" t="str">
        <f t="shared" si="140"/>
        <v/>
      </c>
      <c r="R101" s="862" t="str">
        <f t="shared" si="140"/>
        <v/>
      </c>
      <c r="S101" s="850"/>
      <c r="T101" s="862" t="str">
        <f t="shared" ref="T101:AJ101" si="141">IF(T98="","",T97*T98*T99*T100)</f>
        <v/>
      </c>
      <c r="U101" s="862" t="str">
        <f t="shared" si="141"/>
        <v/>
      </c>
      <c r="V101" s="862" t="str">
        <f t="shared" si="141"/>
        <v/>
      </c>
      <c r="W101" s="862" t="str">
        <f t="shared" si="141"/>
        <v/>
      </c>
      <c r="X101" s="862" t="str">
        <f t="shared" si="141"/>
        <v/>
      </c>
      <c r="Y101" s="862" t="str">
        <f t="shared" si="141"/>
        <v/>
      </c>
      <c r="Z101" s="862" t="str">
        <f t="shared" si="141"/>
        <v/>
      </c>
      <c r="AA101" s="862" t="str">
        <f t="shared" si="141"/>
        <v/>
      </c>
      <c r="AB101" s="862" t="str">
        <f t="shared" si="141"/>
        <v/>
      </c>
      <c r="AC101" s="862" t="str">
        <f t="shared" si="141"/>
        <v/>
      </c>
      <c r="AD101" s="862" t="str">
        <f t="shared" si="141"/>
        <v/>
      </c>
      <c r="AE101" s="862" t="str">
        <f t="shared" si="141"/>
        <v/>
      </c>
      <c r="AF101" s="862" t="str">
        <f t="shared" si="141"/>
        <v/>
      </c>
      <c r="AG101" s="862" t="str">
        <f t="shared" si="141"/>
        <v/>
      </c>
      <c r="AH101" s="862" t="str">
        <f t="shared" si="141"/>
        <v/>
      </c>
      <c r="AI101" s="862" t="str">
        <f t="shared" si="141"/>
        <v/>
      </c>
      <c r="AJ101" s="862" t="str">
        <f t="shared" si="141"/>
        <v/>
      </c>
      <c r="AK101" s="850"/>
      <c r="AL101" s="862" t="str">
        <f t="shared" ref="AL101:BB101" si="142">IF(AL98="","",AL97*AL98*AL99*AL100)</f>
        <v/>
      </c>
      <c r="AM101" s="862" t="str">
        <f t="shared" si="142"/>
        <v/>
      </c>
      <c r="AN101" s="862" t="str">
        <f t="shared" si="142"/>
        <v/>
      </c>
      <c r="AO101" s="862" t="str">
        <f t="shared" si="142"/>
        <v/>
      </c>
      <c r="AP101" s="862" t="str">
        <f t="shared" si="142"/>
        <v/>
      </c>
      <c r="AQ101" s="862" t="str">
        <f t="shared" si="142"/>
        <v/>
      </c>
      <c r="AR101" s="862" t="str">
        <f t="shared" si="142"/>
        <v/>
      </c>
      <c r="AS101" s="862" t="str">
        <f t="shared" si="142"/>
        <v/>
      </c>
      <c r="AT101" s="862" t="str">
        <f t="shared" si="142"/>
        <v/>
      </c>
      <c r="AU101" s="862" t="str">
        <f t="shared" si="142"/>
        <v/>
      </c>
      <c r="AV101" s="862" t="str">
        <f t="shared" si="142"/>
        <v/>
      </c>
      <c r="AW101" s="862" t="str">
        <f t="shared" si="142"/>
        <v/>
      </c>
      <c r="AX101" s="862" t="str">
        <f t="shared" si="142"/>
        <v/>
      </c>
      <c r="AY101" s="862" t="str">
        <f t="shared" si="142"/>
        <v/>
      </c>
      <c r="AZ101" s="862" t="str">
        <f t="shared" si="142"/>
        <v/>
      </c>
      <c r="BA101" s="862" t="str">
        <f t="shared" si="142"/>
        <v/>
      </c>
      <c r="BB101" s="862" t="str">
        <f t="shared" si="142"/>
        <v/>
      </c>
      <c r="BC101" s="850"/>
      <c r="BD101" s="862" t="str">
        <f t="shared" ref="BD101:BT101" si="143">IF(BD98="","",BD97*BD98*BD99*BD100)</f>
        <v/>
      </c>
      <c r="BE101" s="862" t="str">
        <f t="shared" si="143"/>
        <v/>
      </c>
      <c r="BF101" s="862" t="str">
        <f t="shared" si="143"/>
        <v/>
      </c>
      <c r="BG101" s="862" t="str">
        <f t="shared" si="143"/>
        <v/>
      </c>
      <c r="BH101" s="862" t="str">
        <f t="shared" si="143"/>
        <v/>
      </c>
      <c r="BI101" s="862" t="str">
        <f t="shared" si="143"/>
        <v/>
      </c>
      <c r="BJ101" s="862" t="str">
        <f t="shared" si="143"/>
        <v/>
      </c>
      <c r="BK101" s="862" t="str">
        <f t="shared" si="143"/>
        <v/>
      </c>
      <c r="BL101" s="862" t="str">
        <f t="shared" si="143"/>
        <v/>
      </c>
      <c r="BM101" s="862" t="str">
        <f t="shared" si="143"/>
        <v/>
      </c>
      <c r="BN101" s="862" t="str">
        <f t="shared" si="143"/>
        <v/>
      </c>
      <c r="BO101" s="862" t="str">
        <f t="shared" si="143"/>
        <v/>
      </c>
      <c r="BP101" s="862" t="str">
        <f t="shared" si="143"/>
        <v/>
      </c>
      <c r="BQ101" s="862" t="str">
        <f t="shared" si="143"/>
        <v/>
      </c>
      <c r="BR101" s="862" t="str">
        <f t="shared" si="143"/>
        <v/>
      </c>
      <c r="BS101" s="862" t="str">
        <f t="shared" si="143"/>
        <v/>
      </c>
      <c r="BT101" s="862" t="str">
        <f t="shared" si="143"/>
        <v/>
      </c>
      <c r="BU101" s="850"/>
      <c r="BV101" s="862" t="str">
        <f>IF(BV98="","",BV97*BV98*BV99*BV100)</f>
        <v/>
      </c>
      <c r="BW101" s="862" t="str">
        <f>IF(BW98="","",BW97*BW98*BW99*BW100)</f>
        <v/>
      </c>
      <c r="BX101" s="862" t="str">
        <f>IF(BX98="","",BX97*BX98*BX99*BX100)</f>
        <v/>
      </c>
      <c r="BY101" s="735" t="str">
        <f>IF(BY98="","",BY97*BY98*BY99*BY100)</f>
        <v/>
      </c>
      <c r="BZ101" s="856" t="str">
        <f>IF(DL101&lt;3,"",(SUM(B101:R101)-MIN(B101:R101)-MAX(B101:R101))/(DL101-2))</f>
        <v/>
      </c>
      <c r="CA101" s="856" t="str">
        <f>IF(DM101&lt;3,"",(SUM(T101:AJ101)-MIN(T101:AJ101)-MAX(T101:AJ101))/(DM101-2))</f>
        <v/>
      </c>
      <c r="CB101" s="856" t="str">
        <f>IF(DN101&lt;3,"",(SUM(AL101:BB101)-MIN(AL101:BB101)-MAX(AL101:BB101))/(DN101-2))</f>
        <v/>
      </c>
      <c r="CC101" s="857" t="str">
        <f>IF(DO101&lt;3,"",(SUM(BD101:BT101)-MIN(BD101:BT101)-MAX(BD101:BT101))/(DO101-2))</f>
        <v/>
      </c>
      <c r="CD101" s="50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0" t="str">
        <f t="shared" si="137"/>
        <v/>
      </c>
      <c r="CF101" s="81" t="str">
        <f t="shared" si="137"/>
        <v/>
      </c>
      <c r="CG101" s="81" t="str">
        <f t="shared" si="137"/>
        <v/>
      </c>
      <c r="CH101" s="81" t="str">
        <f t="shared" si="137"/>
        <v/>
      </c>
      <c r="CI101" s="81" t="str">
        <f t="shared" si="137"/>
        <v/>
      </c>
      <c r="CJ101" s="81" t="str">
        <f t="shared" si="137"/>
        <v/>
      </c>
      <c r="CK101" s="144" t="str">
        <f t="shared" si="137"/>
        <v/>
      </c>
      <c r="CL101" s="144" t="str">
        <f t="shared" si="137"/>
        <v/>
      </c>
      <c r="CM101" s="144" t="str">
        <f t="shared" si="137"/>
        <v/>
      </c>
      <c r="CN101" s="81" t="str">
        <f t="shared" si="137"/>
        <v/>
      </c>
      <c r="CO101" s="81" t="str">
        <f t="shared" si="137"/>
        <v/>
      </c>
      <c r="CP101" s="81" t="str">
        <f t="shared" si="137"/>
        <v/>
      </c>
      <c r="CQ101" s="81" t="str">
        <f t="shared" si="137"/>
        <v/>
      </c>
      <c r="CR101" s="81" t="str">
        <f t="shared" si="137"/>
        <v/>
      </c>
      <c r="CS101" s="80" t="str">
        <f t="shared" si="137"/>
        <v/>
      </c>
      <c r="CT101" s="504" t="str">
        <f t="shared" si="137"/>
        <v/>
      </c>
      <c r="CU101" s="532" t="str">
        <f t="shared" si="138"/>
        <v/>
      </c>
      <c r="CV101" s="533" t="str">
        <f t="shared" si="138"/>
        <v/>
      </c>
      <c r="CW101" s="534" t="str">
        <f t="shared" si="138"/>
        <v/>
      </c>
      <c r="CX101" s="534" t="str">
        <f t="shared" si="138"/>
        <v/>
      </c>
      <c r="CY101" s="534" t="str">
        <f t="shared" si="138"/>
        <v/>
      </c>
      <c r="CZ101" s="534" t="str">
        <f t="shared" si="138"/>
        <v/>
      </c>
      <c r="DA101" s="534" t="str">
        <f t="shared" si="138"/>
        <v/>
      </c>
      <c r="DB101" s="535" t="str">
        <f t="shared" si="138"/>
        <v/>
      </c>
      <c r="DC101" s="535" t="str">
        <f t="shared" si="138"/>
        <v/>
      </c>
      <c r="DD101" s="535" t="str">
        <f t="shared" si="138"/>
        <v/>
      </c>
      <c r="DE101" s="534" t="str">
        <f t="shared" si="139"/>
        <v/>
      </c>
      <c r="DF101" s="534" t="str">
        <f t="shared" si="139"/>
        <v/>
      </c>
      <c r="DG101" s="534" t="str">
        <f t="shared" si="139"/>
        <v/>
      </c>
      <c r="DH101" s="534" t="str">
        <f t="shared" si="139"/>
        <v/>
      </c>
      <c r="DI101" s="534" t="str">
        <f t="shared" si="139"/>
        <v/>
      </c>
      <c r="DJ101" s="533" t="str">
        <f t="shared" si="139"/>
        <v/>
      </c>
      <c r="DK101" s="532" t="str">
        <f t="shared" si="139"/>
        <v/>
      </c>
      <c r="DL101" s="858">
        <f>COUNT(B101:R101)</f>
        <v>0</v>
      </c>
      <c r="DM101" s="813">
        <f>COUNT(T101:AJ101)</f>
        <v>0</v>
      </c>
      <c r="DN101" s="813">
        <f>COUNT(AL101:BB101)</f>
        <v>0</v>
      </c>
      <c r="DO101" s="814">
        <f>COUNT(BD101:BT101)</f>
        <v>0</v>
      </c>
      <c r="DP101" s="849"/>
      <c r="DQ101" s="859"/>
      <c r="DR101" s="859"/>
      <c r="DS101" s="859"/>
      <c r="DT101" s="859"/>
      <c r="DU101" s="859"/>
      <c r="DV101" s="859"/>
      <c r="DW101" s="860"/>
      <c r="DX101" s="859"/>
      <c r="DY101" s="813"/>
      <c r="DZ101" s="849"/>
      <c r="EA101" s="849"/>
    </row>
    <row r="102" spans="1:131" ht="12.75" customHeight="1">
      <c r="A102" s="854" t="s">
        <v>448</v>
      </c>
      <c r="B102" s="647"/>
      <c r="C102" s="647"/>
      <c r="D102" s="647"/>
      <c r="E102" s="647"/>
      <c r="F102" s="647"/>
      <c r="G102" s="647"/>
      <c r="H102" s="647"/>
      <c r="I102" s="647"/>
      <c r="J102" s="647"/>
      <c r="K102" s="647"/>
      <c r="L102" s="647"/>
      <c r="M102" s="647"/>
      <c r="N102" s="647"/>
      <c r="O102" s="647"/>
      <c r="P102" s="647"/>
      <c r="Q102" s="647"/>
      <c r="R102" s="647"/>
      <c r="S102" s="850"/>
      <c r="T102" s="647"/>
      <c r="U102" s="647"/>
      <c r="V102" s="647"/>
      <c r="W102" s="647"/>
      <c r="X102" s="647"/>
      <c r="Y102" s="647"/>
      <c r="Z102" s="647"/>
      <c r="AA102" s="647"/>
      <c r="AB102" s="647"/>
      <c r="AC102" s="647"/>
      <c r="AD102" s="647"/>
      <c r="AE102" s="647"/>
      <c r="AF102" s="647"/>
      <c r="AG102" s="647"/>
      <c r="AH102" s="647"/>
      <c r="AI102" s="647"/>
      <c r="AJ102" s="647"/>
      <c r="AK102" s="850"/>
      <c r="AL102" s="647"/>
      <c r="AM102" s="647"/>
      <c r="AN102" s="647"/>
      <c r="AO102" s="647"/>
      <c r="AP102" s="647"/>
      <c r="AQ102" s="647"/>
      <c r="AR102" s="647"/>
      <c r="AS102" s="647"/>
      <c r="AT102" s="647"/>
      <c r="AU102" s="647"/>
      <c r="AV102" s="647"/>
      <c r="AW102" s="647"/>
      <c r="AX102" s="647"/>
      <c r="AY102" s="647"/>
      <c r="AZ102" s="647"/>
      <c r="BA102" s="647"/>
      <c r="BB102" s="647"/>
      <c r="BC102" s="850"/>
      <c r="BD102" s="647"/>
      <c r="BE102" s="647"/>
      <c r="BF102" s="647"/>
      <c r="BG102" s="647"/>
      <c r="BH102" s="647"/>
      <c r="BI102" s="647"/>
      <c r="BJ102" s="647"/>
      <c r="BK102" s="647"/>
      <c r="BL102" s="647"/>
      <c r="BM102" s="647"/>
      <c r="BN102" s="647"/>
      <c r="BO102" s="647"/>
      <c r="BP102" s="647"/>
      <c r="BQ102" s="647"/>
      <c r="BR102" s="647"/>
      <c r="BS102" s="647"/>
      <c r="BT102" s="647"/>
      <c r="BU102" s="850"/>
      <c r="BV102" s="647"/>
      <c r="BW102" s="647"/>
      <c r="BX102" s="647"/>
      <c r="BY102" s="647"/>
      <c r="BZ102" s="863"/>
      <c r="CA102" s="863"/>
      <c r="CB102" s="863"/>
      <c r="CC102" s="864"/>
      <c r="CD102" s="865"/>
      <c r="CE102" s="865"/>
      <c r="CF102" s="865"/>
      <c r="CG102" s="865"/>
      <c r="CH102" s="865"/>
      <c r="CI102" s="865"/>
      <c r="CJ102" s="865"/>
      <c r="CK102" s="865"/>
      <c r="CL102" s="865"/>
      <c r="CM102" s="865"/>
      <c r="CN102" s="865"/>
      <c r="CO102" s="865"/>
      <c r="CP102" s="865"/>
      <c r="CQ102" s="865"/>
      <c r="CR102" s="865"/>
      <c r="CS102" s="865"/>
      <c r="CT102" s="866"/>
      <c r="CU102" s="867"/>
      <c r="CV102" s="865"/>
      <c r="CW102" s="865"/>
      <c r="CX102" s="865"/>
      <c r="CY102" s="865"/>
      <c r="CZ102" s="865"/>
      <c r="DA102" s="865"/>
      <c r="DB102" s="865"/>
      <c r="DC102" s="865"/>
      <c r="DD102" s="865"/>
      <c r="DE102" s="865"/>
      <c r="DF102" s="865"/>
      <c r="DG102" s="865"/>
      <c r="DH102" s="865"/>
      <c r="DI102" s="865"/>
      <c r="DJ102" s="865"/>
      <c r="DK102" s="865"/>
      <c r="DL102" s="867"/>
      <c r="DM102" s="848"/>
      <c r="DN102" s="848"/>
      <c r="DO102" s="847"/>
      <c r="DP102" s="848"/>
      <c r="DQ102" s="848"/>
      <c r="DR102" s="848"/>
      <c r="DS102" s="848"/>
      <c r="DT102" s="848"/>
      <c r="DU102" s="848"/>
      <c r="DV102" s="848"/>
      <c r="DW102" s="847"/>
      <c r="DX102" s="848"/>
      <c r="DY102" s="813"/>
      <c r="DZ102" s="849"/>
      <c r="EA102" s="849"/>
    </row>
    <row r="103" spans="1:131" ht="12.75" customHeight="1">
      <c r="A103" s="855" t="s">
        <v>294</v>
      </c>
      <c r="B103" s="647"/>
      <c r="C103" s="647"/>
      <c r="D103" s="647"/>
      <c r="E103" s="647"/>
      <c r="F103" s="647"/>
      <c r="G103" s="647"/>
      <c r="H103" s="647"/>
      <c r="I103" s="647"/>
      <c r="J103" s="647"/>
      <c r="K103" s="647"/>
      <c r="L103" s="647"/>
      <c r="M103" s="647"/>
      <c r="N103" s="647"/>
      <c r="O103" s="647"/>
      <c r="P103" s="647"/>
      <c r="Q103" s="647"/>
      <c r="R103" s="647"/>
      <c r="S103" s="850"/>
      <c r="T103" s="647"/>
      <c r="U103" s="647"/>
      <c r="V103" s="647"/>
      <c r="W103" s="647"/>
      <c r="X103" s="647"/>
      <c r="Y103" s="647"/>
      <c r="Z103" s="647"/>
      <c r="AA103" s="647"/>
      <c r="AB103" s="647"/>
      <c r="AC103" s="647"/>
      <c r="AD103" s="647"/>
      <c r="AE103" s="647"/>
      <c r="AF103" s="647"/>
      <c r="AG103" s="647"/>
      <c r="AH103" s="647"/>
      <c r="AI103" s="647"/>
      <c r="AJ103" s="647"/>
      <c r="AK103" s="850"/>
      <c r="AL103" s="647"/>
      <c r="AM103" s="647"/>
      <c r="AN103" s="647"/>
      <c r="AO103" s="647"/>
      <c r="AP103" s="647"/>
      <c r="AQ103" s="647"/>
      <c r="AR103" s="647"/>
      <c r="AS103" s="647"/>
      <c r="AT103" s="647"/>
      <c r="AU103" s="647"/>
      <c r="AV103" s="647"/>
      <c r="AW103" s="647"/>
      <c r="AX103" s="647"/>
      <c r="AY103" s="647"/>
      <c r="AZ103" s="647"/>
      <c r="BA103" s="647"/>
      <c r="BB103" s="647"/>
      <c r="BC103" s="850"/>
      <c r="BD103" s="647"/>
      <c r="BE103" s="647"/>
      <c r="BF103" s="647"/>
      <c r="BG103" s="647"/>
      <c r="BH103" s="647"/>
      <c r="BI103" s="647"/>
      <c r="BJ103" s="647"/>
      <c r="BK103" s="647"/>
      <c r="BL103" s="647"/>
      <c r="BM103" s="647"/>
      <c r="BN103" s="647"/>
      <c r="BO103" s="647"/>
      <c r="BP103" s="647"/>
      <c r="BQ103" s="647"/>
      <c r="BR103" s="647"/>
      <c r="BS103" s="647"/>
      <c r="BT103" s="647"/>
      <c r="BU103" s="850"/>
      <c r="BV103" s="647"/>
      <c r="BW103" s="647"/>
      <c r="BX103" s="647"/>
      <c r="BY103" s="647"/>
      <c r="BZ103" s="856" t="str">
        <f>IF(DL103&lt;3,"",(SUM(B103:R103)-MIN(B103:R103)-MAX(B103:R103))/(DL103-2))</f>
        <v/>
      </c>
      <c r="CA103" s="856" t="str">
        <f>IF(DM103&lt;3,"",(SUM(T103:AJ103)-MIN(T103:AJ103)-MAX(T103:AJ103))/(DM103-2))</f>
        <v/>
      </c>
      <c r="CB103" s="856" t="str">
        <f>IF(DN103&lt;3,"",(SUM(AL103:BB103)-MIN(AL103:BB103)-MAX(AL103:BB103))/(DN103-2))</f>
        <v/>
      </c>
      <c r="CC103" s="857" t="str">
        <f>IF(DO103&lt;3,"",(SUM(BD103:BT103)-MIN(BD103:BT103)-MAX(BD103:BT103))/(DO103-2))</f>
        <v/>
      </c>
      <c r="CD103" s="50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0" t="str">
        <f t="shared" si="144"/>
        <v/>
      </c>
      <c r="CF103" s="81" t="str">
        <f t="shared" si="144"/>
        <v/>
      </c>
      <c r="CG103" s="81" t="str">
        <f t="shared" si="144"/>
        <v/>
      </c>
      <c r="CH103" s="81" t="str">
        <f t="shared" si="144"/>
        <v/>
      </c>
      <c r="CI103" s="81" t="str">
        <f t="shared" si="144"/>
        <v/>
      </c>
      <c r="CJ103" s="81" t="str">
        <f t="shared" si="144"/>
        <v/>
      </c>
      <c r="CK103" s="144" t="str">
        <f t="shared" si="144"/>
        <v/>
      </c>
      <c r="CL103" s="144" t="str">
        <f t="shared" si="144"/>
        <v/>
      </c>
      <c r="CM103" s="144" t="str">
        <f t="shared" si="144"/>
        <v/>
      </c>
      <c r="CN103" s="81" t="str">
        <f t="shared" si="144"/>
        <v/>
      </c>
      <c r="CO103" s="81" t="str">
        <f t="shared" si="144"/>
        <v/>
      </c>
      <c r="CP103" s="81" t="str">
        <f t="shared" si="144"/>
        <v/>
      </c>
      <c r="CQ103" s="81" t="str">
        <f t="shared" si="144"/>
        <v/>
      </c>
      <c r="CR103" s="81" t="str">
        <f t="shared" si="144"/>
        <v/>
      </c>
      <c r="CS103" s="80" t="str">
        <f t="shared" si="144"/>
        <v/>
      </c>
      <c r="CT103" s="50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2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3" t="str">
        <f t="shared" si="146"/>
        <v/>
      </c>
      <c r="CW103" s="534" t="str">
        <f t="shared" si="146"/>
        <v/>
      </c>
      <c r="CX103" s="534" t="str">
        <f t="shared" si="146"/>
        <v/>
      </c>
      <c r="CY103" s="534" t="str">
        <f t="shared" si="146"/>
        <v/>
      </c>
      <c r="CZ103" s="534" t="str">
        <f t="shared" si="146"/>
        <v/>
      </c>
      <c r="DA103" s="534" t="str">
        <f t="shared" si="146"/>
        <v/>
      </c>
      <c r="DB103" s="535" t="str">
        <f t="shared" si="146"/>
        <v/>
      </c>
      <c r="DC103" s="535" t="str">
        <f t="shared" si="146"/>
        <v/>
      </c>
      <c r="DD103" s="535" t="str">
        <f t="shared" si="146"/>
        <v/>
      </c>
      <c r="DE103" s="534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4" t="str">
        <f t="shared" si="147"/>
        <v/>
      </c>
      <c r="DG103" s="534" t="str">
        <f t="shared" si="147"/>
        <v/>
      </c>
      <c r="DH103" s="534" t="str">
        <f t="shared" si="147"/>
        <v/>
      </c>
      <c r="DI103" s="534" t="str">
        <f t="shared" si="147"/>
        <v/>
      </c>
      <c r="DJ103" s="533" t="str">
        <f t="shared" si="147"/>
        <v/>
      </c>
      <c r="DK103" s="532" t="str">
        <f t="shared" si="147"/>
        <v/>
      </c>
      <c r="DL103" s="858">
        <f>COUNT(B103:R103)</f>
        <v>0</v>
      </c>
      <c r="DM103" s="813">
        <f>COUNT(T103:AJ103)</f>
        <v>0</v>
      </c>
      <c r="DN103" s="813">
        <f>COUNT(AL103:BB103)</f>
        <v>0</v>
      </c>
      <c r="DO103" s="814">
        <f>COUNT(BD103:BT103)</f>
        <v>0</v>
      </c>
      <c r="DP103" s="849"/>
      <c r="DQ103" s="859"/>
      <c r="DR103" s="859"/>
      <c r="DS103" s="859"/>
      <c r="DT103" s="859"/>
      <c r="DU103" s="859"/>
      <c r="DV103" s="859"/>
      <c r="DW103" s="860"/>
      <c r="DX103" s="859"/>
      <c r="DY103" s="813"/>
      <c r="DZ103" s="849"/>
      <c r="EA103" s="849"/>
    </row>
    <row r="104" spans="1:131" ht="12.75" customHeight="1">
      <c r="A104" s="855" t="s">
        <v>295</v>
      </c>
      <c r="B104" s="281"/>
      <c r="C104" s="281"/>
      <c r="D104" s="281"/>
      <c r="E104" s="281"/>
      <c r="F104" s="281"/>
      <c r="G104" s="281"/>
      <c r="H104" s="281"/>
      <c r="I104" s="281"/>
      <c r="J104" s="281"/>
      <c r="K104" s="281"/>
      <c r="L104" s="281"/>
      <c r="M104" s="281"/>
      <c r="N104" s="281"/>
      <c r="O104" s="281"/>
      <c r="P104" s="281"/>
      <c r="Q104" s="281"/>
      <c r="R104" s="281"/>
      <c r="S104" s="850"/>
      <c r="T104" s="281"/>
      <c r="U104" s="281"/>
      <c r="V104" s="281"/>
      <c r="W104" s="281"/>
      <c r="X104" s="281"/>
      <c r="Y104" s="281"/>
      <c r="Z104" s="281"/>
      <c r="AA104" s="281"/>
      <c r="AB104" s="281"/>
      <c r="AC104" s="281"/>
      <c r="AD104" s="281"/>
      <c r="AE104" s="281"/>
      <c r="AF104" s="281"/>
      <c r="AG104" s="281"/>
      <c r="AH104" s="281"/>
      <c r="AI104" s="281"/>
      <c r="AJ104" s="281"/>
      <c r="AK104" s="850"/>
      <c r="AL104" s="281"/>
      <c r="AM104" s="281"/>
      <c r="AN104" s="281"/>
      <c r="AO104" s="281"/>
      <c r="AP104" s="281"/>
      <c r="AQ104" s="281"/>
      <c r="AR104" s="281"/>
      <c r="AS104" s="281"/>
      <c r="AT104" s="281"/>
      <c r="AU104" s="281"/>
      <c r="AV104" s="281"/>
      <c r="AW104" s="281"/>
      <c r="AX104" s="281"/>
      <c r="AY104" s="281"/>
      <c r="AZ104" s="281"/>
      <c r="BA104" s="281"/>
      <c r="BB104" s="281"/>
      <c r="BC104" s="850"/>
      <c r="BD104" s="281"/>
      <c r="BE104" s="281"/>
      <c r="BF104" s="281"/>
      <c r="BG104" s="281"/>
      <c r="BH104" s="281"/>
      <c r="BI104" s="281"/>
      <c r="BJ104" s="281"/>
      <c r="BK104" s="281"/>
      <c r="BL104" s="281"/>
      <c r="BM104" s="281"/>
      <c r="BN104" s="281"/>
      <c r="BO104" s="281"/>
      <c r="BP104" s="281"/>
      <c r="BQ104" s="281"/>
      <c r="BR104" s="281"/>
      <c r="BS104" s="281"/>
      <c r="BT104" s="281"/>
      <c r="BU104" s="850"/>
      <c r="BV104" s="281"/>
      <c r="BW104" s="281"/>
      <c r="BX104" s="281"/>
      <c r="BY104" s="281"/>
      <c r="BZ104" s="856" t="str">
        <f>IF(DL104&lt;3,"",(SUM(B104:R104)-MIN(B104:R104)-MAX(B104:R104))/(DL104-2))</f>
        <v/>
      </c>
      <c r="CA104" s="856" t="str">
        <f>IF(DM104&lt;3,"",(SUM(T104:AJ104)-MIN(T104:AJ104)-MAX(T104:AJ104))/(DM104-2))</f>
        <v/>
      </c>
      <c r="CB104" s="856" t="str">
        <f>IF(DN104&lt;3,"",(SUM(AL104:BB104)-MIN(AL104:BB104)-MAX(AL104:BB104))/(DN104-2))</f>
        <v/>
      </c>
      <c r="CC104" s="857" t="str">
        <f>IF(DO104&lt;3,"",(SUM(BD104:BT104)-MIN(BD104:BT104)-MAX(BD104:BT104))/(DO104-2))</f>
        <v/>
      </c>
      <c r="CD104" s="50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0" t="str">
        <f t="shared" si="145"/>
        <v/>
      </c>
      <c r="CF104" s="81" t="str">
        <f t="shared" si="145"/>
        <v/>
      </c>
      <c r="CG104" s="81" t="str">
        <f t="shared" si="145"/>
        <v/>
      </c>
      <c r="CH104" s="81" t="str">
        <f t="shared" si="145"/>
        <v/>
      </c>
      <c r="CI104" s="81" t="str">
        <f t="shared" si="145"/>
        <v/>
      </c>
      <c r="CJ104" s="81" t="str">
        <f t="shared" si="145"/>
        <v/>
      </c>
      <c r="CK104" s="144" t="str">
        <f t="shared" si="145"/>
        <v/>
      </c>
      <c r="CL104" s="144" t="str">
        <f t="shared" si="145"/>
        <v/>
      </c>
      <c r="CM104" s="144" t="str">
        <f t="shared" si="145"/>
        <v/>
      </c>
      <c r="CN104" s="81" t="str">
        <f t="shared" si="145"/>
        <v/>
      </c>
      <c r="CO104" s="81" t="str">
        <f t="shared" si="145"/>
        <v/>
      </c>
      <c r="CP104" s="81" t="str">
        <f t="shared" si="145"/>
        <v/>
      </c>
      <c r="CQ104" s="81" t="str">
        <f t="shared" si="145"/>
        <v/>
      </c>
      <c r="CR104" s="81" t="str">
        <f t="shared" si="145"/>
        <v/>
      </c>
      <c r="CS104" s="80" t="str">
        <f t="shared" si="145"/>
        <v/>
      </c>
      <c r="CT104" s="504" t="str">
        <f t="shared" si="145"/>
        <v/>
      </c>
      <c r="CU104" s="532" t="str">
        <f t="shared" si="146"/>
        <v/>
      </c>
      <c r="CV104" s="533" t="str">
        <f t="shared" si="146"/>
        <v/>
      </c>
      <c r="CW104" s="534" t="str">
        <f t="shared" si="146"/>
        <v/>
      </c>
      <c r="CX104" s="534" t="str">
        <f t="shared" si="146"/>
        <v/>
      </c>
      <c r="CY104" s="534" t="str">
        <f t="shared" si="146"/>
        <v/>
      </c>
      <c r="CZ104" s="534" t="str">
        <f t="shared" si="146"/>
        <v/>
      </c>
      <c r="DA104" s="534" t="str">
        <f t="shared" si="146"/>
        <v/>
      </c>
      <c r="DB104" s="535" t="str">
        <f t="shared" si="146"/>
        <v/>
      </c>
      <c r="DC104" s="535" t="str">
        <f t="shared" si="146"/>
        <v/>
      </c>
      <c r="DD104" s="535" t="str">
        <f t="shared" si="146"/>
        <v/>
      </c>
      <c r="DE104" s="534" t="str">
        <f t="shared" si="147"/>
        <v/>
      </c>
      <c r="DF104" s="534" t="str">
        <f t="shared" si="147"/>
        <v/>
      </c>
      <c r="DG104" s="534" t="str">
        <f t="shared" si="147"/>
        <v/>
      </c>
      <c r="DH104" s="534" t="str">
        <f t="shared" si="147"/>
        <v/>
      </c>
      <c r="DI104" s="534" t="str">
        <f t="shared" si="147"/>
        <v/>
      </c>
      <c r="DJ104" s="533" t="str">
        <f t="shared" si="147"/>
        <v/>
      </c>
      <c r="DK104" s="532" t="str">
        <f t="shared" si="147"/>
        <v/>
      </c>
      <c r="DL104" s="858">
        <f>COUNT(B104:R104)</f>
        <v>0</v>
      </c>
      <c r="DM104" s="813">
        <f>COUNT(T104:AJ104)</f>
        <v>0</v>
      </c>
      <c r="DN104" s="813">
        <f>COUNT(AL104:BB104)</f>
        <v>0</v>
      </c>
      <c r="DO104" s="814">
        <f>COUNT(BD104:BT104)</f>
        <v>0</v>
      </c>
      <c r="DP104" s="849"/>
      <c r="DQ104" s="859"/>
      <c r="DR104" s="859"/>
      <c r="DS104" s="859"/>
      <c r="DT104" s="859"/>
      <c r="DU104" s="859"/>
      <c r="DV104" s="859"/>
      <c r="DW104" s="860"/>
      <c r="DX104" s="859"/>
      <c r="DY104" s="813"/>
      <c r="DZ104" s="849"/>
      <c r="EA104" s="849"/>
    </row>
    <row r="105" spans="1:131" ht="12.75" customHeight="1">
      <c r="A105" s="855" t="s">
        <v>280</v>
      </c>
      <c r="B105" s="281"/>
      <c r="C105" s="281"/>
      <c r="D105" s="281"/>
      <c r="E105" s="281"/>
      <c r="F105" s="281"/>
      <c r="G105" s="281"/>
      <c r="H105" s="281"/>
      <c r="I105" s="281"/>
      <c r="J105" s="281"/>
      <c r="K105" s="281"/>
      <c r="L105" s="281"/>
      <c r="M105" s="281"/>
      <c r="N105" s="281"/>
      <c r="O105" s="281"/>
      <c r="P105" s="281"/>
      <c r="Q105" s="281"/>
      <c r="R105" s="281"/>
      <c r="S105" s="850"/>
      <c r="T105" s="281"/>
      <c r="U105" s="281"/>
      <c r="V105" s="281"/>
      <c r="W105" s="281"/>
      <c r="X105" s="281"/>
      <c r="Y105" s="281"/>
      <c r="Z105" s="281"/>
      <c r="AA105" s="281"/>
      <c r="AB105" s="281"/>
      <c r="AC105" s="281"/>
      <c r="AD105" s="281"/>
      <c r="AE105" s="281"/>
      <c r="AF105" s="281"/>
      <c r="AG105" s="281"/>
      <c r="AH105" s="281"/>
      <c r="AI105" s="281"/>
      <c r="AJ105" s="281"/>
      <c r="AK105" s="850"/>
      <c r="AL105" s="281"/>
      <c r="AM105" s="281"/>
      <c r="AN105" s="281"/>
      <c r="AO105" s="281"/>
      <c r="AP105" s="281"/>
      <c r="AQ105" s="281"/>
      <c r="AR105" s="281"/>
      <c r="AS105" s="281"/>
      <c r="AT105" s="281"/>
      <c r="AU105" s="281"/>
      <c r="AV105" s="281"/>
      <c r="AW105" s="281"/>
      <c r="AX105" s="281"/>
      <c r="AY105" s="281"/>
      <c r="AZ105" s="281"/>
      <c r="BA105" s="281"/>
      <c r="BB105" s="281"/>
      <c r="BC105" s="850"/>
      <c r="BD105" s="281"/>
      <c r="BE105" s="281"/>
      <c r="BF105" s="281"/>
      <c r="BG105" s="281"/>
      <c r="BH105" s="281"/>
      <c r="BI105" s="281"/>
      <c r="BJ105" s="281"/>
      <c r="BK105" s="281"/>
      <c r="BL105" s="281"/>
      <c r="BM105" s="281"/>
      <c r="BN105" s="281"/>
      <c r="BO105" s="281"/>
      <c r="BP105" s="281"/>
      <c r="BQ105" s="281"/>
      <c r="BR105" s="281"/>
      <c r="BS105" s="281"/>
      <c r="BT105" s="281"/>
      <c r="BU105" s="850"/>
      <c r="BV105" s="281"/>
      <c r="BW105" s="281"/>
      <c r="BX105" s="281"/>
      <c r="BY105" s="281"/>
      <c r="BZ105" s="856" t="str">
        <f>IF(DL105&lt;3,"",(SUM(B105:R105)-MIN(B105:R105)-MAX(B105:R105))/(DL105-2))</f>
        <v/>
      </c>
      <c r="CA105" s="856" t="str">
        <f>IF(DM105&lt;3,"",(SUM(T105:AJ105)-MIN(T105:AJ105)-MAX(T105:AJ105))/(DM105-2))</f>
        <v/>
      </c>
      <c r="CB105" s="856" t="str">
        <f>IF(DN105&lt;3,"",(SUM(AL105:BB105)-MIN(AL105:BB105)-MAX(AL105:BB105))/(DN105-2))</f>
        <v/>
      </c>
      <c r="CC105" s="857" t="str">
        <f>IF(DO105&lt;3,"",(SUM(BD105:BT105)-MIN(BD105:BT105)-MAX(BD105:BT105))/(DO105-2))</f>
        <v/>
      </c>
      <c r="CD105" s="50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0" t="str">
        <f t="shared" si="145"/>
        <v/>
      </c>
      <c r="CF105" s="81" t="str">
        <f t="shared" si="145"/>
        <v/>
      </c>
      <c r="CG105" s="81" t="str">
        <f t="shared" si="145"/>
        <v/>
      </c>
      <c r="CH105" s="81" t="str">
        <f t="shared" si="145"/>
        <v/>
      </c>
      <c r="CI105" s="81" t="str">
        <f t="shared" si="145"/>
        <v/>
      </c>
      <c r="CJ105" s="81" t="str">
        <f t="shared" si="145"/>
        <v/>
      </c>
      <c r="CK105" s="144" t="str">
        <f t="shared" si="145"/>
        <v/>
      </c>
      <c r="CL105" s="144" t="str">
        <f t="shared" si="145"/>
        <v/>
      </c>
      <c r="CM105" s="144" t="str">
        <f t="shared" si="145"/>
        <v/>
      </c>
      <c r="CN105" s="81" t="str">
        <f t="shared" si="145"/>
        <v/>
      </c>
      <c r="CO105" s="81" t="str">
        <f t="shared" si="145"/>
        <v/>
      </c>
      <c r="CP105" s="81" t="str">
        <f t="shared" si="145"/>
        <v/>
      </c>
      <c r="CQ105" s="81" t="str">
        <f t="shared" si="145"/>
        <v/>
      </c>
      <c r="CR105" s="81" t="str">
        <f t="shared" si="145"/>
        <v/>
      </c>
      <c r="CS105" s="80" t="str">
        <f t="shared" si="145"/>
        <v/>
      </c>
      <c r="CT105" s="504" t="str">
        <f t="shared" si="145"/>
        <v/>
      </c>
      <c r="CU105" s="532" t="str">
        <f t="shared" si="146"/>
        <v/>
      </c>
      <c r="CV105" s="533" t="str">
        <f t="shared" si="146"/>
        <v/>
      </c>
      <c r="CW105" s="534" t="str">
        <f t="shared" si="146"/>
        <v/>
      </c>
      <c r="CX105" s="534" t="str">
        <f t="shared" si="146"/>
        <v/>
      </c>
      <c r="CY105" s="534" t="str">
        <f t="shared" si="146"/>
        <v/>
      </c>
      <c r="CZ105" s="534" t="str">
        <f t="shared" si="146"/>
        <v/>
      </c>
      <c r="DA105" s="534" t="str">
        <f t="shared" si="146"/>
        <v/>
      </c>
      <c r="DB105" s="535" t="str">
        <f t="shared" si="146"/>
        <v/>
      </c>
      <c r="DC105" s="535" t="str">
        <f t="shared" si="146"/>
        <v/>
      </c>
      <c r="DD105" s="535" t="str">
        <f t="shared" si="146"/>
        <v/>
      </c>
      <c r="DE105" s="534" t="str">
        <f t="shared" si="147"/>
        <v/>
      </c>
      <c r="DF105" s="534" t="str">
        <f t="shared" si="147"/>
        <v/>
      </c>
      <c r="DG105" s="534" t="str">
        <f t="shared" si="147"/>
        <v/>
      </c>
      <c r="DH105" s="534" t="str">
        <f t="shared" si="147"/>
        <v/>
      </c>
      <c r="DI105" s="534" t="str">
        <f t="shared" si="147"/>
        <v/>
      </c>
      <c r="DJ105" s="533" t="str">
        <f t="shared" si="147"/>
        <v/>
      </c>
      <c r="DK105" s="532" t="str">
        <f t="shared" si="147"/>
        <v/>
      </c>
      <c r="DL105" s="858">
        <f>COUNT(B105:R105)</f>
        <v>0</v>
      </c>
      <c r="DM105" s="813">
        <f>COUNT(T105:AJ105)</f>
        <v>0</v>
      </c>
      <c r="DN105" s="813">
        <f>COUNT(AL105:BB105)</f>
        <v>0</v>
      </c>
      <c r="DO105" s="814">
        <f>COUNT(BD105:BT105)</f>
        <v>0</v>
      </c>
      <c r="DP105" s="849"/>
      <c r="DQ105" s="859"/>
      <c r="DR105" s="859"/>
      <c r="DS105" s="859"/>
      <c r="DT105" s="859"/>
      <c r="DU105" s="859"/>
      <c r="DV105" s="859"/>
      <c r="DW105" s="860"/>
      <c r="DX105" s="859"/>
      <c r="DY105" s="813"/>
      <c r="DZ105" s="849"/>
      <c r="EA105" s="849"/>
    </row>
    <row r="106" spans="1:131" ht="12.75" customHeight="1">
      <c r="A106" s="855" t="s">
        <v>311</v>
      </c>
      <c r="B106" s="281"/>
      <c r="C106" s="281"/>
      <c r="D106" s="281"/>
      <c r="E106" s="281"/>
      <c r="F106" s="281"/>
      <c r="G106" s="281"/>
      <c r="H106" s="281"/>
      <c r="I106" s="281"/>
      <c r="J106" s="281"/>
      <c r="K106" s="281"/>
      <c r="L106" s="281"/>
      <c r="M106" s="281"/>
      <c r="N106" s="281"/>
      <c r="O106" s="281"/>
      <c r="P106" s="281"/>
      <c r="Q106" s="281"/>
      <c r="R106" s="281"/>
      <c r="S106" s="850"/>
      <c r="T106" s="281"/>
      <c r="U106" s="281"/>
      <c r="V106" s="281"/>
      <c r="W106" s="281"/>
      <c r="X106" s="281"/>
      <c r="Y106" s="281"/>
      <c r="Z106" s="281"/>
      <c r="AA106" s="281"/>
      <c r="AB106" s="281"/>
      <c r="AC106" s="281"/>
      <c r="AD106" s="281"/>
      <c r="AE106" s="281"/>
      <c r="AF106" s="281"/>
      <c r="AG106" s="281"/>
      <c r="AH106" s="281"/>
      <c r="AI106" s="281"/>
      <c r="AJ106" s="281"/>
      <c r="AK106" s="850"/>
      <c r="AL106" s="281"/>
      <c r="AM106" s="281"/>
      <c r="AN106" s="281"/>
      <c r="AO106" s="281"/>
      <c r="AP106" s="281"/>
      <c r="AQ106" s="281"/>
      <c r="AR106" s="281"/>
      <c r="AS106" s="281"/>
      <c r="AT106" s="281"/>
      <c r="AU106" s="281"/>
      <c r="AV106" s="281"/>
      <c r="AW106" s="281"/>
      <c r="AX106" s="281"/>
      <c r="AY106" s="281"/>
      <c r="AZ106" s="281"/>
      <c r="BA106" s="281"/>
      <c r="BB106" s="281"/>
      <c r="BC106" s="850"/>
      <c r="BD106" s="281"/>
      <c r="BE106" s="281"/>
      <c r="BF106" s="281"/>
      <c r="BG106" s="281"/>
      <c r="BH106" s="281"/>
      <c r="BI106" s="281"/>
      <c r="BJ106" s="281"/>
      <c r="BK106" s="281"/>
      <c r="BL106" s="281"/>
      <c r="BM106" s="281"/>
      <c r="BN106" s="281"/>
      <c r="BO106" s="281"/>
      <c r="BP106" s="281"/>
      <c r="BQ106" s="281"/>
      <c r="BR106" s="281"/>
      <c r="BS106" s="281"/>
      <c r="BT106" s="281"/>
      <c r="BU106" s="850"/>
      <c r="BV106" s="281"/>
      <c r="BW106" s="281"/>
      <c r="BX106" s="281"/>
      <c r="BY106" s="281"/>
      <c r="BZ106" s="856" t="str">
        <f>IF(DL106&lt;3,"",(SUM(B106:R106)-MIN(B106:R106)-MAX(B106:R106))/(DL106-2))</f>
        <v/>
      </c>
      <c r="CA106" s="856" t="str">
        <f>IF(DM106&lt;3,"",(SUM(T106:AJ106)-MIN(T106:AJ106)-MAX(T106:AJ106))/(DM106-2))</f>
        <v/>
      </c>
      <c r="CB106" s="856" t="str">
        <f>IF(DN106&lt;3,"",(SUM(AL106:BB106)-MIN(AL106:BB106)-MAX(AL106:BB106))/(DN106-2))</f>
        <v/>
      </c>
      <c r="CC106" s="857" t="str">
        <f>IF(DO106&lt;3,"",(SUM(BD106:BT106)-MIN(BD106:BT106)-MAX(BD106:BT106))/(DO106-2))</f>
        <v/>
      </c>
      <c r="CD106" s="50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0" t="str">
        <f t="shared" si="145"/>
        <v/>
      </c>
      <c r="CF106" s="81" t="str">
        <f t="shared" si="145"/>
        <v/>
      </c>
      <c r="CG106" s="81" t="str">
        <f t="shared" si="145"/>
        <v/>
      </c>
      <c r="CH106" s="81" t="str">
        <f t="shared" si="145"/>
        <v/>
      </c>
      <c r="CI106" s="81" t="str">
        <f t="shared" si="145"/>
        <v/>
      </c>
      <c r="CJ106" s="81" t="str">
        <f t="shared" si="145"/>
        <v/>
      </c>
      <c r="CK106" s="144" t="str">
        <f t="shared" si="145"/>
        <v/>
      </c>
      <c r="CL106" s="144" t="str">
        <f t="shared" si="145"/>
        <v/>
      </c>
      <c r="CM106" s="144" t="str">
        <f t="shared" si="145"/>
        <v/>
      </c>
      <c r="CN106" s="81" t="str">
        <f t="shared" si="145"/>
        <v/>
      </c>
      <c r="CO106" s="81" t="str">
        <f t="shared" si="145"/>
        <v/>
      </c>
      <c r="CP106" s="81" t="str">
        <f t="shared" si="145"/>
        <v/>
      </c>
      <c r="CQ106" s="81" t="str">
        <f t="shared" si="145"/>
        <v/>
      </c>
      <c r="CR106" s="81" t="str">
        <f t="shared" si="145"/>
        <v/>
      </c>
      <c r="CS106" s="80" t="str">
        <f t="shared" si="145"/>
        <v/>
      </c>
      <c r="CT106" s="504" t="str">
        <f t="shared" si="145"/>
        <v/>
      </c>
      <c r="CU106" s="532" t="str">
        <f t="shared" si="146"/>
        <v/>
      </c>
      <c r="CV106" s="533" t="str">
        <f t="shared" si="146"/>
        <v/>
      </c>
      <c r="CW106" s="534" t="str">
        <f t="shared" si="146"/>
        <v/>
      </c>
      <c r="CX106" s="534" t="str">
        <f t="shared" si="146"/>
        <v/>
      </c>
      <c r="CY106" s="534" t="str">
        <f t="shared" si="146"/>
        <v/>
      </c>
      <c r="CZ106" s="534" t="str">
        <f t="shared" si="146"/>
        <v/>
      </c>
      <c r="DA106" s="534" t="str">
        <f t="shared" si="146"/>
        <v/>
      </c>
      <c r="DB106" s="535" t="str">
        <f t="shared" si="146"/>
        <v/>
      </c>
      <c r="DC106" s="535" t="str">
        <f t="shared" si="146"/>
        <v/>
      </c>
      <c r="DD106" s="535" t="str">
        <f t="shared" si="146"/>
        <v/>
      </c>
      <c r="DE106" s="534" t="str">
        <f t="shared" si="147"/>
        <v/>
      </c>
      <c r="DF106" s="534" t="str">
        <f t="shared" si="147"/>
        <v/>
      </c>
      <c r="DG106" s="534" t="str">
        <f t="shared" si="147"/>
        <v/>
      </c>
      <c r="DH106" s="534" t="str">
        <f t="shared" si="147"/>
        <v/>
      </c>
      <c r="DI106" s="534" t="str">
        <f t="shared" si="147"/>
        <v/>
      </c>
      <c r="DJ106" s="533" t="str">
        <f t="shared" si="147"/>
        <v/>
      </c>
      <c r="DK106" s="532" t="str">
        <f t="shared" si="147"/>
        <v/>
      </c>
      <c r="DL106" s="858">
        <f>COUNT(B106:R106)</f>
        <v>0</v>
      </c>
      <c r="DM106" s="813">
        <f>COUNT(T106:AJ106)</f>
        <v>0</v>
      </c>
      <c r="DN106" s="813">
        <f>COUNT(AL106:BB106)</f>
        <v>0</v>
      </c>
      <c r="DO106" s="814">
        <f>COUNT(BD106:BT106)</f>
        <v>0</v>
      </c>
      <c r="DP106" s="849"/>
      <c r="DQ106" s="859"/>
      <c r="DR106" s="859"/>
      <c r="DS106" s="859"/>
      <c r="DT106" s="859"/>
      <c r="DU106" s="859"/>
      <c r="DV106" s="859"/>
      <c r="DW106" s="860"/>
      <c r="DX106" s="859"/>
      <c r="DY106" s="813"/>
      <c r="DZ106" s="849"/>
      <c r="EA106" s="849"/>
    </row>
    <row r="107" spans="1:131" ht="12.75" customHeight="1">
      <c r="A107" s="861" t="s">
        <v>312</v>
      </c>
      <c r="B107" s="862" t="str">
        <f t="shared" ref="B107:R107" si="148">IF(B104="","",B103*B104*B105*B106)</f>
        <v/>
      </c>
      <c r="C107" s="862" t="str">
        <f t="shared" si="148"/>
        <v/>
      </c>
      <c r="D107" s="862" t="str">
        <f t="shared" si="148"/>
        <v/>
      </c>
      <c r="E107" s="862" t="str">
        <f t="shared" si="148"/>
        <v/>
      </c>
      <c r="F107" s="862" t="str">
        <f t="shared" si="148"/>
        <v/>
      </c>
      <c r="G107" s="862" t="str">
        <f t="shared" si="148"/>
        <v/>
      </c>
      <c r="H107" s="862" t="str">
        <f t="shared" si="148"/>
        <v/>
      </c>
      <c r="I107" s="862" t="str">
        <f t="shared" si="148"/>
        <v/>
      </c>
      <c r="J107" s="862" t="str">
        <f t="shared" si="148"/>
        <v/>
      </c>
      <c r="K107" s="862" t="str">
        <f t="shared" si="148"/>
        <v/>
      </c>
      <c r="L107" s="862" t="str">
        <f t="shared" si="148"/>
        <v/>
      </c>
      <c r="M107" s="862" t="str">
        <f t="shared" si="148"/>
        <v/>
      </c>
      <c r="N107" s="862" t="str">
        <f t="shared" si="148"/>
        <v/>
      </c>
      <c r="O107" s="862" t="str">
        <f t="shared" si="148"/>
        <v/>
      </c>
      <c r="P107" s="862" t="str">
        <f t="shared" si="148"/>
        <v/>
      </c>
      <c r="Q107" s="862" t="str">
        <f t="shared" si="148"/>
        <v/>
      </c>
      <c r="R107" s="862" t="str">
        <f t="shared" si="148"/>
        <v/>
      </c>
      <c r="S107" s="850"/>
      <c r="T107" s="862" t="str">
        <f t="shared" ref="T107:AJ107" si="149">IF(T104="","",T103*T104*T105*T106)</f>
        <v/>
      </c>
      <c r="U107" s="862" t="str">
        <f t="shared" si="149"/>
        <v/>
      </c>
      <c r="V107" s="862" t="str">
        <f t="shared" si="149"/>
        <v/>
      </c>
      <c r="W107" s="862" t="str">
        <f t="shared" si="149"/>
        <v/>
      </c>
      <c r="X107" s="862" t="str">
        <f t="shared" si="149"/>
        <v/>
      </c>
      <c r="Y107" s="862" t="str">
        <f t="shared" si="149"/>
        <v/>
      </c>
      <c r="Z107" s="862" t="str">
        <f t="shared" si="149"/>
        <v/>
      </c>
      <c r="AA107" s="862" t="str">
        <f t="shared" si="149"/>
        <v/>
      </c>
      <c r="AB107" s="862" t="str">
        <f t="shared" si="149"/>
        <v/>
      </c>
      <c r="AC107" s="862" t="str">
        <f t="shared" si="149"/>
        <v/>
      </c>
      <c r="AD107" s="862" t="str">
        <f t="shared" si="149"/>
        <v/>
      </c>
      <c r="AE107" s="862" t="str">
        <f t="shared" si="149"/>
        <v/>
      </c>
      <c r="AF107" s="862" t="str">
        <f t="shared" si="149"/>
        <v/>
      </c>
      <c r="AG107" s="862" t="str">
        <f t="shared" si="149"/>
        <v/>
      </c>
      <c r="AH107" s="862" t="str">
        <f t="shared" si="149"/>
        <v/>
      </c>
      <c r="AI107" s="862" t="str">
        <f t="shared" si="149"/>
        <v/>
      </c>
      <c r="AJ107" s="862" t="str">
        <f t="shared" si="149"/>
        <v/>
      </c>
      <c r="AK107" s="850"/>
      <c r="AL107" s="862" t="str">
        <f t="shared" ref="AL107:BB107" si="150">IF(AL104="","",AL103*AL104*AL105*AL106)</f>
        <v/>
      </c>
      <c r="AM107" s="862" t="str">
        <f t="shared" si="150"/>
        <v/>
      </c>
      <c r="AN107" s="862" t="str">
        <f t="shared" si="150"/>
        <v/>
      </c>
      <c r="AO107" s="862" t="str">
        <f t="shared" si="150"/>
        <v/>
      </c>
      <c r="AP107" s="862" t="str">
        <f t="shared" si="150"/>
        <v/>
      </c>
      <c r="AQ107" s="862" t="str">
        <f t="shared" si="150"/>
        <v/>
      </c>
      <c r="AR107" s="862" t="str">
        <f t="shared" si="150"/>
        <v/>
      </c>
      <c r="AS107" s="862" t="str">
        <f t="shared" si="150"/>
        <v/>
      </c>
      <c r="AT107" s="862" t="str">
        <f t="shared" si="150"/>
        <v/>
      </c>
      <c r="AU107" s="862" t="str">
        <f t="shared" si="150"/>
        <v/>
      </c>
      <c r="AV107" s="862" t="str">
        <f t="shared" si="150"/>
        <v/>
      </c>
      <c r="AW107" s="862" t="str">
        <f t="shared" si="150"/>
        <v/>
      </c>
      <c r="AX107" s="862" t="str">
        <f t="shared" si="150"/>
        <v/>
      </c>
      <c r="AY107" s="862" t="str">
        <f t="shared" si="150"/>
        <v/>
      </c>
      <c r="AZ107" s="862" t="str">
        <f t="shared" si="150"/>
        <v/>
      </c>
      <c r="BA107" s="862" t="str">
        <f t="shared" si="150"/>
        <v/>
      </c>
      <c r="BB107" s="862" t="str">
        <f t="shared" si="150"/>
        <v/>
      </c>
      <c r="BC107" s="850"/>
      <c r="BD107" s="862" t="str">
        <f t="shared" ref="BD107:BT107" si="151">IF(BD104="","",BD103*BD104*BD105*BD106)</f>
        <v/>
      </c>
      <c r="BE107" s="862" t="str">
        <f t="shared" si="151"/>
        <v/>
      </c>
      <c r="BF107" s="862" t="str">
        <f t="shared" si="151"/>
        <v/>
      </c>
      <c r="BG107" s="862" t="str">
        <f t="shared" si="151"/>
        <v/>
      </c>
      <c r="BH107" s="862" t="str">
        <f t="shared" si="151"/>
        <v/>
      </c>
      <c r="BI107" s="862" t="str">
        <f t="shared" si="151"/>
        <v/>
      </c>
      <c r="BJ107" s="862" t="str">
        <f t="shared" si="151"/>
        <v/>
      </c>
      <c r="BK107" s="862" t="str">
        <f t="shared" si="151"/>
        <v/>
      </c>
      <c r="BL107" s="862" t="str">
        <f t="shared" si="151"/>
        <v/>
      </c>
      <c r="BM107" s="862" t="str">
        <f t="shared" si="151"/>
        <v/>
      </c>
      <c r="BN107" s="862" t="str">
        <f t="shared" si="151"/>
        <v/>
      </c>
      <c r="BO107" s="862" t="str">
        <f t="shared" si="151"/>
        <v/>
      </c>
      <c r="BP107" s="862" t="str">
        <f t="shared" si="151"/>
        <v/>
      </c>
      <c r="BQ107" s="862" t="str">
        <f t="shared" si="151"/>
        <v/>
      </c>
      <c r="BR107" s="862" t="str">
        <f t="shared" si="151"/>
        <v/>
      </c>
      <c r="BS107" s="862" t="str">
        <f t="shared" si="151"/>
        <v/>
      </c>
      <c r="BT107" s="862" t="str">
        <f t="shared" si="151"/>
        <v/>
      </c>
      <c r="BU107" s="850"/>
      <c r="BV107" s="862" t="str">
        <f>IF(BV104="","",BV103*BV104*BV105*BV106)</f>
        <v/>
      </c>
      <c r="BW107" s="862" t="str">
        <f>IF(BW104="","",BW103*BW104*BW105*BW106)</f>
        <v/>
      </c>
      <c r="BX107" s="862" t="str">
        <f>IF(BX104="","",BX103*BX104*BX105*BX106)</f>
        <v/>
      </c>
      <c r="BY107" s="735" t="str">
        <f>IF(BY104="","",BY103*BY104*BY105*BY106)</f>
        <v/>
      </c>
      <c r="BZ107" s="856" t="str">
        <f>IF(DL107&lt;3,"",(SUM(B107:R107)-MIN(B107:R107)-MAX(B107:R107))/(DL107-2))</f>
        <v/>
      </c>
      <c r="CA107" s="856" t="str">
        <f>IF(DM107&lt;3,"",(SUM(T107:AJ107)-MIN(T107:AJ107)-MAX(T107:AJ107))/(DM107-2))</f>
        <v/>
      </c>
      <c r="CB107" s="856" t="str">
        <f>IF(DN107&lt;3,"",(SUM(AL107:BB107)-MIN(AL107:BB107)-MAX(AL107:BB107))/(DN107-2))</f>
        <v/>
      </c>
      <c r="CC107" s="857" t="str">
        <f>IF(DO107&lt;3,"",(SUM(BD107:BT107)-MIN(BD107:BT107)-MAX(BD107:BT107))/(DO107-2))</f>
        <v/>
      </c>
      <c r="CD107" s="50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0" t="str">
        <f t="shared" si="145"/>
        <v/>
      </c>
      <c r="CF107" s="81" t="str">
        <f t="shared" si="145"/>
        <v/>
      </c>
      <c r="CG107" s="81" t="str">
        <f t="shared" si="145"/>
        <v/>
      </c>
      <c r="CH107" s="81" t="str">
        <f t="shared" si="145"/>
        <v/>
      </c>
      <c r="CI107" s="81" t="str">
        <f t="shared" si="145"/>
        <v/>
      </c>
      <c r="CJ107" s="81" t="str">
        <f t="shared" si="145"/>
        <v/>
      </c>
      <c r="CK107" s="144" t="str">
        <f t="shared" si="145"/>
        <v/>
      </c>
      <c r="CL107" s="144" t="str">
        <f t="shared" si="145"/>
        <v/>
      </c>
      <c r="CM107" s="144" t="str">
        <f t="shared" si="145"/>
        <v/>
      </c>
      <c r="CN107" s="81" t="str">
        <f t="shared" si="145"/>
        <v/>
      </c>
      <c r="CO107" s="81" t="str">
        <f t="shared" si="145"/>
        <v/>
      </c>
      <c r="CP107" s="81" t="str">
        <f t="shared" si="145"/>
        <v/>
      </c>
      <c r="CQ107" s="81" t="str">
        <f t="shared" si="145"/>
        <v/>
      </c>
      <c r="CR107" s="81" t="str">
        <f t="shared" si="145"/>
        <v/>
      </c>
      <c r="CS107" s="80" t="str">
        <f t="shared" si="145"/>
        <v/>
      </c>
      <c r="CT107" s="504" t="str">
        <f t="shared" si="145"/>
        <v/>
      </c>
      <c r="CU107" s="532" t="str">
        <f t="shared" si="146"/>
        <v/>
      </c>
      <c r="CV107" s="533" t="str">
        <f t="shared" si="146"/>
        <v/>
      </c>
      <c r="CW107" s="534" t="str">
        <f t="shared" si="146"/>
        <v/>
      </c>
      <c r="CX107" s="534" t="str">
        <f t="shared" si="146"/>
        <v/>
      </c>
      <c r="CY107" s="534" t="str">
        <f t="shared" si="146"/>
        <v/>
      </c>
      <c r="CZ107" s="534" t="str">
        <f t="shared" si="146"/>
        <v/>
      </c>
      <c r="DA107" s="534" t="str">
        <f t="shared" si="146"/>
        <v/>
      </c>
      <c r="DB107" s="535" t="str">
        <f t="shared" si="146"/>
        <v/>
      </c>
      <c r="DC107" s="535" t="str">
        <f t="shared" si="146"/>
        <v/>
      </c>
      <c r="DD107" s="535" t="str">
        <f t="shared" si="146"/>
        <v/>
      </c>
      <c r="DE107" s="534" t="str">
        <f t="shared" si="147"/>
        <v/>
      </c>
      <c r="DF107" s="534" t="str">
        <f t="shared" si="147"/>
        <v/>
      </c>
      <c r="DG107" s="534" t="str">
        <f t="shared" si="147"/>
        <v/>
      </c>
      <c r="DH107" s="534" t="str">
        <f t="shared" si="147"/>
        <v/>
      </c>
      <c r="DI107" s="534" t="str">
        <f t="shared" si="147"/>
        <v/>
      </c>
      <c r="DJ107" s="533" t="str">
        <f t="shared" si="147"/>
        <v/>
      </c>
      <c r="DK107" s="532" t="str">
        <f t="shared" si="147"/>
        <v/>
      </c>
      <c r="DL107" s="858">
        <f>COUNT(B107:R107)</f>
        <v>0</v>
      </c>
      <c r="DM107" s="813">
        <f>COUNT(T107:AJ107)</f>
        <v>0</v>
      </c>
      <c r="DN107" s="813">
        <f>COUNT(AL107:BB107)</f>
        <v>0</v>
      </c>
      <c r="DO107" s="814">
        <f>COUNT(BD107:BT107)</f>
        <v>0</v>
      </c>
      <c r="DP107" s="849"/>
      <c r="DQ107" s="859"/>
      <c r="DR107" s="859"/>
      <c r="DS107" s="859"/>
      <c r="DT107" s="859"/>
      <c r="DU107" s="859"/>
      <c r="DV107" s="859"/>
      <c r="DW107" s="860"/>
      <c r="DX107" s="859"/>
      <c r="DY107" s="813"/>
      <c r="DZ107" s="849"/>
      <c r="EA107" s="849"/>
    </row>
    <row r="108" spans="1:131" ht="12.75" customHeight="1">
      <c r="A108" s="854" t="s">
        <v>449</v>
      </c>
      <c r="B108" s="647"/>
      <c r="C108" s="647"/>
      <c r="D108" s="647"/>
      <c r="E108" s="647"/>
      <c r="F108" s="647"/>
      <c r="G108" s="647"/>
      <c r="H108" s="647"/>
      <c r="I108" s="647"/>
      <c r="J108" s="647"/>
      <c r="K108" s="647"/>
      <c r="L108" s="647"/>
      <c r="M108" s="647"/>
      <c r="N108" s="647"/>
      <c r="O108" s="647"/>
      <c r="P108" s="647"/>
      <c r="Q108" s="647"/>
      <c r="R108" s="647"/>
      <c r="S108" s="850"/>
      <c r="T108" s="647"/>
      <c r="U108" s="647"/>
      <c r="V108" s="647"/>
      <c r="W108" s="647"/>
      <c r="X108" s="647"/>
      <c r="Y108" s="647"/>
      <c r="Z108" s="647"/>
      <c r="AA108" s="647"/>
      <c r="AB108" s="647"/>
      <c r="AC108" s="647"/>
      <c r="AD108" s="647"/>
      <c r="AE108" s="647"/>
      <c r="AF108" s="647"/>
      <c r="AG108" s="647"/>
      <c r="AH108" s="647"/>
      <c r="AI108" s="647"/>
      <c r="AJ108" s="647"/>
      <c r="AK108" s="850"/>
      <c r="AL108" s="647"/>
      <c r="AM108" s="647"/>
      <c r="AN108" s="647"/>
      <c r="AO108" s="647"/>
      <c r="AP108" s="647"/>
      <c r="AQ108" s="647"/>
      <c r="AR108" s="647"/>
      <c r="AS108" s="647"/>
      <c r="AT108" s="647"/>
      <c r="AU108" s="647"/>
      <c r="AV108" s="647"/>
      <c r="AW108" s="647"/>
      <c r="AX108" s="647"/>
      <c r="AY108" s="647"/>
      <c r="AZ108" s="647"/>
      <c r="BA108" s="647"/>
      <c r="BB108" s="647"/>
      <c r="BC108" s="850"/>
      <c r="BD108" s="647"/>
      <c r="BE108" s="647"/>
      <c r="BF108" s="647"/>
      <c r="BG108" s="647"/>
      <c r="BH108" s="647"/>
      <c r="BI108" s="647"/>
      <c r="BJ108" s="647"/>
      <c r="BK108" s="647"/>
      <c r="BL108" s="647"/>
      <c r="BM108" s="647"/>
      <c r="BN108" s="647"/>
      <c r="BO108" s="647"/>
      <c r="BP108" s="647"/>
      <c r="BQ108" s="647"/>
      <c r="BR108" s="647"/>
      <c r="BS108" s="647"/>
      <c r="BT108" s="647"/>
      <c r="BU108" s="850"/>
      <c r="BV108" s="647"/>
      <c r="BW108" s="647"/>
      <c r="BX108" s="647"/>
      <c r="BY108" s="647"/>
      <c r="BZ108" s="863"/>
      <c r="CA108" s="863"/>
      <c r="CB108" s="863"/>
      <c r="CC108" s="864"/>
      <c r="CD108" s="865"/>
      <c r="CE108" s="865"/>
      <c r="CF108" s="865"/>
      <c r="CG108" s="865"/>
      <c r="CH108" s="865"/>
      <c r="CI108" s="865"/>
      <c r="CJ108" s="865"/>
      <c r="CK108" s="865"/>
      <c r="CL108" s="865"/>
      <c r="CM108" s="865"/>
      <c r="CN108" s="865"/>
      <c r="CO108" s="865"/>
      <c r="CP108" s="865"/>
      <c r="CQ108" s="865"/>
      <c r="CR108" s="865"/>
      <c r="CS108" s="865"/>
      <c r="CT108" s="866"/>
      <c r="CU108" s="867"/>
      <c r="CV108" s="865"/>
      <c r="CW108" s="865"/>
      <c r="CX108" s="865"/>
      <c r="CY108" s="865"/>
      <c r="CZ108" s="865"/>
      <c r="DA108" s="865"/>
      <c r="DB108" s="865"/>
      <c r="DC108" s="865"/>
      <c r="DD108" s="865"/>
      <c r="DE108" s="865"/>
      <c r="DF108" s="865"/>
      <c r="DG108" s="865"/>
      <c r="DH108" s="865"/>
      <c r="DI108" s="865"/>
      <c r="DJ108" s="865"/>
      <c r="DK108" s="865"/>
      <c r="DL108" s="867"/>
      <c r="DM108" s="848"/>
      <c r="DN108" s="848"/>
      <c r="DO108" s="847"/>
      <c r="DP108" s="848"/>
      <c r="DQ108" s="848"/>
      <c r="DR108" s="848"/>
      <c r="DS108" s="848"/>
      <c r="DT108" s="848"/>
      <c r="DU108" s="848"/>
      <c r="DV108" s="848"/>
      <c r="DW108" s="847"/>
      <c r="DX108" s="848"/>
      <c r="DY108" s="813"/>
      <c r="DZ108" s="849"/>
      <c r="EA108" s="849"/>
    </row>
    <row r="109" spans="1:131" ht="12.75" customHeight="1">
      <c r="A109" s="855" t="s">
        <v>294</v>
      </c>
      <c r="B109" s="647"/>
      <c r="C109" s="647"/>
      <c r="D109" s="647"/>
      <c r="E109" s="647"/>
      <c r="F109" s="647"/>
      <c r="G109" s="647"/>
      <c r="H109" s="647"/>
      <c r="I109" s="647"/>
      <c r="J109" s="647"/>
      <c r="K109" s="647"/>
      <c r="L109" s="647"/>
      <c r="M109" s="647"/>
      <c r="N109" s="647"/>
      <c r="O109" s="647"/>
      <c r="P109" s="647"/>
      <c r="Q109" s="647"/>
      <c r="R109" s="647"/>
      <c r="S109" s="850"/>
      <c r="T109" s="647"/>
      <c r="U109" s="647"/>
      <c r="V109" s="647"/>
      <c r="W109" s="647"/>
      <c r="X109" s="647"/>
      <c r="Y109" s="647"/>
      <c r="Z109" s="647"/>
      <c r="AA109" s="647"/>
      <c r="AB109" s="647"/>
      <c r="AC109" s="647"/>
      <c r="AD109" s="647"/>
      <c r="AE109" s="647"/>
      <c r="AF109" s="647"/>
      <c r="AG109" s="647"/>
      <c r="AH109" s="647"/>
      <c r="AI109" s="647"/>
      <c r="AJ109" s="647"/>
      <c r="AK109" s="850"/>
      <c r="AL109" s="647"/>
      <c r="AM109" s="647"/>
      <c r="AN109" s="647"/>
      <c r="AO109" s="647"/>
      <c r="AP109" s="647"/>
      <c r="AQ109" s="647"/>
      <c r="AR109" s="647"/>
      <c r="AS109" s="647"/>
      <c r="AT109" s="647"/>
      <c r="AU109" s="647"/>
      <c r="AV109" s="647"/>
      <c r="AW109" s="647"/>
      <c r="AX109" s="647"/>
      <c r="AY109" s="647"/>
      <c r="AZ109" s="647"/>
      <c r="BA109" s="647"/>
      <c r="BB109" s="647"/>
      <c r="BC109" s="850"/>
      <c r="BD109" s="647"/>
      <c r="BE109" s="647"/>
      <c r="BF109" s="647"/>
      <c r="BG109" s="647"/>
      <c r="BH109" s="647"/>
      <c r="BI109" s="647"/>
      <c r="BJ109" s="647"/>
      <c r="BK109" s="647"/>
      <c r="BL109" s="647"/>
      <c r="BM109" s="647"/>
      <c r="BN109" s="647"/>
      <c r="BO109" s="647"/>
      <c r="BP109" s="647"/>
      <c r="BQ109" s="647"/>
      <c r="BR109" s="647"/>
      <c r="BS109" s="647"/>
      <c r="BT109" s="647"/>
      <c r="BU109" s="850"/>
      <c r="BV109" s="647"/>
      <c r="BW109" s="647"/>
      <c r="BX109" s="647"/>
      <c r="BY109" s="647"/>
      <c r="BZ109" s="856" t="str">
        <f>IF(DL109&lt;3,"",(SUM(B109:R109)-MIN(B109:R109)-MAX(B109:R109))/(DL109-2))</f>
        <v/>
      </c>
      <c r="CA109" s="856" t="str">
        <f>IF(DM109&lt;3,"",(SUM(T109:AJ109)-MIN(T109:AJ109)-MAX(T109:AJ109))/(DM109-2))</f>
        <v/>
      </c>
      <c r="CB109" s="856" t="str">
        <f>IF(DN109&lt;3,"",(SUM(AL109:BB109)-MIN(AL109:BB109)-MAX(AL109:BB109))/(DN109-2))</f>
        <v/>
      </c>
      <c r="CC109" s="857" t="str">
        <f>IF(DO109&lt;3,"",(SUM(BD109:BT109)-MIN(BD109:BT109)-MAX(BD109:BT109))/(DO109-2))</f>
        <v/>
      </c>
      <c r="CD109" s="50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0" t="str">
        <f t="shared" si="152"/>
        <v/>
      </c>
      <c r="CF109" s="81" t="str">
        <f t="shared" si="152"/>
        <v/>
      </c>
      <c r="CG109" s="81" t="str">
        <f t="shared" si="152"/>
        <v/>
      </c>
      <c r="CH109" s="81" t="str">
        <f t="shared" si="152"/>
        <v/>
      </c>
      <c r="CI109" s="81" t="str">
        <f t="shared" si="152"/>
        <v/>
      </c>
      <c r="CJ109" s="81" t="str">
        <f t="shared" si="152"/>
        <v/>
      </c>
      <c r="CK109" s="144" t="str">
        <f t="shared" si="152"/>
        <v/>
      </c>
      <c r="CL109" s="144" t="str">
        <f t="shared" si="152"/>
        <v/>
      </c>
      <c r="CM109" s="144" t="str">
        <f t="shared" si="152"/>
        <v/>
      </c>
      <c r="CN109" s="81" t="str">
        <f t="shared" si="152"/>
        <v/>
      </c>
      <c r="CO109" s="81" t="str">
        <f t="shared" si="152"/>
        <v/>
      </c>
      <c r="CP109" s="81" t="str">
        <f t="shared" si="152"/>
        <v/>
      </c>
      <c r="CQ109" s="81" t="str">
        <f t="shared" si="152"/>
        <v/>
      </c>
      <c r="CR109" s="81" t="str">
        <f t="shared" si="152"/>
        <v/>
      </c>
      <c r="CS109" s="80" t="str">
        <f t="shared" si="152"/>
        <v/>
      </c>
      <c r="CT109" s="50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2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3" t="str">
        <f t="shared" si="154"/>
        <v/>
      </c>
      <c r="CW109" s="534" t="str">
        <f t="shared" si="154"/>
        <v/>
      </c>
      <c r="CX109" s="534" t="str">
        <f t="shared" si="154"/>
        <v/>
      </c>
      <c r="CY109" s="534" t="str">
        <f t="shared" si="154"/>
        <v/>
      </c>
      <c r="CZ109" s="534" t="str">
        <f t="shared" si="154"/>
        <v/>
      </c>
      <c r="DA109" s="534" t="str">
        <f t="shared" si="154"/>
        <v/>
      </c>
      <c r="DB109" s="535" t="str">
        <f t="shared" si="154"/>
        <v/>
      </c>
      <c r="DC109" s="535" t="str">
        <f t="shared" si="154"/>
        <v/>
      </c>
      <c r="DD109" s="535" t="str">
        <f t="shared" si="154"/>
        <v/>
      </c>
      <c r="DE109" s="534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4" t="str">
        <f t="shared" si="155"/>
        <v/>
      </c>
      <c r="DG109" s="534" t="str">
        <f t="shared" si="155"/>
        <v/>
      </c>
      <c r="DH109" s="534" t="str">
        <f t="shared" si="155"/>
        <v/>
      </c>
      <c r="DI109" s="534" t="str">
        <f t="shared" si="155"/>
        <v/>
      </c>
      <c r="DJ109" s="533" t="str">
        <f t="shared" si="155"/>
        <v/>
      </c>
      <c r="DK109" s="532" t="str">
        <f t="shared" si="155"/>
        <v/>
      </c>
      <c r="DL109" s="858">
        <f>COUNT(B109:R109)</f>
        <v>0</v>
      </c>
      <c r="DM109" s="813">
        <f>COUNT(T109:AJ109)</f>
        <v>0</v>
      </c>
      <c r="DN109" s="813">
        <f>COUNT(AL109:BB109)</f>
        <v>0</v>
      </c>
      <c r="DO109" s="814">
        <f>COUNT(BD109:BT109)</f>
        <v>0</v>
      </c>
      <c r="DP109" s="849"/>
      <c r="DQ109" s="859"/>
      <c r="DR109" s="859"/>
      <c r="DS109" s="859"/>
      <c r="DT109" s="859"/>
      <c r="DU109" s="859"/>
      <c r="DV109" s="859"/>
      <c r="DW109" s="860"/>
      <c r="DX109" s="859"/>
      <c r="DY109" s="813"/>
      <c r="DZ109" s="849"/>
      <c r="EA109" s="849"/>
    </row>
    <row r="110" spans="1:131" ht="12.75" customHeight="1">
      <c r="A110" s="855" t="s">
        <v>295</v>
      </c>
      <c r="B110" s="281"/>
      <c r="C110" s="281"/>
      <c r="D110" s="281"/>
      <c r="E110" s="281"/>
      <c r="F110" s="281"/>
      <c r="G110" s="281"/>
      <c r="H110" s="281"/>
      <c r="I110" s="281"/>
      <c r="J110" s="281"/>
      <c r="K110" s="281"/>
      <c r="L110" s="281"/>
      <c r="M110" s="281"/>
      <c r="N110" s="281"/>
      <c r="O110" s="281"/>
      <c r="P110" s="281"/>
      <c r="Q110" s="281"/>
      <c r="R110" s="281"/>
      <c r="S110" s="850"/>
      <c r="T110" s="281"/>
      <c r="U110" s="281"/>
      <c r="V110" s="281"/>
      <c r="W110" s="281"/>
      <c r="X110" s="281"/>
      <c r="Y110" s="281"/>
      <c r="Z110" s="281"/>
      <c r="AA110" s="281"/>
      <c r="AB110" s="281"/>
      <c r="AC110" s="281"/>
      <c r="AD110" s="281"/>
      <c r="AE110" s="281"/>
      <c r="AF110" s="281"/>
      <c r="AG110" s="281"/>
      <c r="AH110" s="281"/>
      <c r="AI110" s="281"/>
      <c r="AJ110" s="281"/>
      <c r="AK110" s="850"/>
      <c r="AL110" s="281"/>
      <c r="AM110" s="281"/>
      <c r="AN110" s="281"/>
      <c r="AO110" s="281"/>
      <c r="AP110" s="281"/>
      <c r="AQ110" s="281"/>
      <c r="AR110" s="281"/>
      <c r="AS110" s="281"/>
      <c r="AT110" s="281"/>
      <c r="AU110" s="281"/>
      <c r="AV110" s="281"/>
      <c r="AW110" s="281"/>
      <c r="AX110" s="281"/>
      <c r="AY110" s="281"/>
      <c r="AZ110" s="281"/>
      <c r="BA110" s="281"/>
      <c r="BB110" s="281"/>
      <c r="BC110" s="850"/>
      <c r="BD110" s="281"/>
      <c r="BE110" s="281"/>
      <c r="BF110" s="281"/>
      <c r="BG110" s="281"/>
      <c r="BH110" s="281"/>
      <c r="BI110" s="281"/>
      <c r="BJ110" s="281"/>
      <c r="BK110" s="281"/>
      <c r="BL110" s="281"/>
      <c r="BM110" s="281"/>
      <c r="BN110" s="281"/>
      <c r="BO110" s="281"/>
      <c r="BP110" s="281"/>
      <c r="BQ110" s="281"/>
      <c r="BR110" s="281"/>
      <c r="BS110" s="281"/>
      <c r="BT110" s="281"/>
      <c r="BU110" s="850"/>
      <c r="BV110" s="281"/>
      <c r="BW110" s="281"/>
      <c r="BX110" s="281"/>
      <c r="BY110" s="281"/>
      <c r="BZ110" s="856" t="str">
        <f>IF(DL110&lt;3,"",(SUM(B110:R110)-MIN(B110:R110)-MAX(B110:R110))/(DL110-2))</f>
        <v/>
      </c>
      <c r="CA110" s="856" t="str">
        <f>IF(DM110&lt;3,"",(SUM(T110:AJ110)-MIN(T110:AJ110)-MAX(T110:AJ110))/(DM110-2))</f>
        <v/>
      </c>
      <c r="CB110" s="856" t="str">
        <f>IF(DN110&lt;3,"",(SUM(AL110:BB110)-MIN(AL110:BB110)-MAX(AL110:BB110))/(DN110-2))</f>
        <v/>
      </c>
      <c r="CC110" s="857" t="str">
        <f>IF(DO110&lt;3,"",(SUM(BD110:BT110)-MIN(BD110:BT110)-MAX(BD110:BT110))/(DO110-2))</f>
        <v/>
      </c>
      <c r="CD110" s="50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0" t="str">
        <f t="shared" si="153"/>
        <v/>
      </c>
      <c r="CF110" s="81" t="str">
        <f t="shared" si="153"/>
        <v/>
      </c>
      <c r="CG110" s="81" t="str">
        <f t="shared" si="153"/>
        <v/>
      </c>
      <c r="CH110" s="81" t="str">
        <f t="shared" si="153"/>
        <v/>
      </c>
      <c r="CI110" s="81" t="str">
        <f t="shared" si="153"/>
        <v/>
      </c>
      <c r="CJ110" s="81" t="str">
        <f t="shared" si="153"/>
        <v/>
      </c>
      <c r="CK110" s="144" t="str">
        <f t="shared" si="153"/>
        <v/>
      </c>
      <c r="CL110" s="144" t="str">
        <f t="shared" si="153"/>
        <v/>
      </c>
      <c r="CM110" s="144" t="str">
        <f t="shared" si="153"/>
        <v/>
      </c>
      <c r="CN110" s="81" t="str">
        <f t="shared" si="153"/>
        <v/>
      </c>
      <c r="CO110" s="81" t="str">
        <f t="shared" si="153"/>
        <v/>
      </c>
      <c r="CP110" s="81" t="str">
        <f t="shared" si="153"/>
        <v/>
      </c>
      <c r="CQ110" s="81" t="str">
        <f t="shared" si="153"/>
        <v/>
      </c>
      <c r="CR110" s="81" t="str">
        <f t="shared" si="153"/>
        <v/>
      </c>
      <c r="CS110" s="80" t="str">
        <f t="shared" si="153"/>
        <v/>
      </c>
      <c r="CT110" s="504" t="str">
        <f t="shared" si="153"/>
        <v/>
      </c>
      <c r="CU110" s="532" t="str">
        <f t="shared" si="154"/>
        <v/>
      </c>
      <c r="CV110" s="533" t="str">
        <f t="shared" si="154"/>
        <v/>
      </c>
      <c r="CW110" s="534" t="str">
        <f t="shared" si="154"/>
        <v/>
      </c>
      <c r="CX110" s="534" t="str">
        <f t="shared" si="154"/>
        <v/>
      </c>
      <c r="CY110" s="534" t="str">
        <f t="shared" si="154"/>
        <v/>
      </c>
      <c r="CZ110" s="534" t="str">
        <f t="shared" si="154"/>
        <v/>
      </c>
      <c r="DA110" s="534" t="str">
        <f t="shared" si="154"/>
        <v/>
      </c>
      <c r="DB110" s="535" t="str">
        <f t="shared" si="154"/>
        <v/>
      </c>
      <c r="DC110" s="535" t="str">
        <f t="shared" si="154"/>
        <v/>
      </c>
      <c r="DD110" s="535" t="str">
        <f t="shared" si="154"/>
        <v/>
      </c>
      <c r="DE110" s="534" t="str">
        <f t="shared" si="155"/>
        <v/>
      </c>
      <c r="DF110" s="534" t="str">
        <f t="shared" si="155"/>
        <v/>
      </c>
      <c r="DG110" s="534" t="str">
        <f t="shared" si="155"/>
        <v/>
      </c>
      <c r="DH110" s="534" t="str">
        <f t="shared" si="155"/>
        <v/>
      </c>
      <c r="DI110" s="534" t="str">
        <f t="shared" si="155"/>
        <v/>
      </c>
      <c r="DJ110" s="533" t="str">
        <f t="shared" si="155"/>
        <v/>
      </c>
      <c r="DK110" s="532" t="str">
        <f t="shared" si="155"/>
        <v/>
      </c>
      <c r="DL110" s="858">
        <f>COUNT(B110:R110)</f>
        <v>0</v>
      </c>
      <c r="DM110" s="813">
        <f>COUNT(T110:AJ110)</f>
        <v>0</v>
      </c>
      <c r="DN110" s="813">
        <f>COUNT(AL110:BB110)</f>
        <v>0</v>
      </c>
      <c r="DO110" s="814">
        <f>COUNT(BD110:BT110)</f>
        <v>0</v>
      </c>
      <c r="DP110" s="849"/>
      <c r="DQ110" s="859"/>
      <c r="DR110" s="859"/>
      <c r="DS110" s="859"/>
      <c r="DT110" s="859"/>
      <c r="DU110" s="859"/>
      <c r="DV110" s="859"/>
      <c r="DW110" s="860"/>
      <c r="DX110" s="859"/>
      <c r="DY110" s="813"/>
      <c r="DZ110" s="849"/>
      <c r="EA110" s="849"/>
    </row>
    <row r="111" spans="1:131" ht="12.75" customHeight="1">
      <c r="A111" s="855" t="s">
        <v>280</v>
      </c>
      <c r="B111" s="281"/>
      <c r="C111" s="281"/>
      <c r="D111" s="281"/>
      <c r="E111" s="281"/>
      <c r="F111" s="281"/>
      <c r="G111" s="281"/>
      <c r="H111" s="281"/>
      <c r="I111" s="281"/>
      <c r="J111" s="281"/>
      <c r="K111" s="281"/>
      <c r="L111" s="281"/>
      <c r="M111" s="281"/>
      <c r="N111" s="281"/>
      <c r="O111" s="281"/>
      <c r="P111" s="281"/>
      <c r="Q111" s="281"/>
      <c r="R111" s="281"/>
      <c r="S111" s="850"/>
      <c r="T111" s="281"/>
      <c r="U111" s="281"/>
      <c r="V111" s="281"/>
      <c r="W111" s="281"/>
      <c r="X111" s="281"/>
      <c r="Y111" s="281"/>
      <c r="Z111" s="281"/>
      <c r="AA111" s="281"/>
      <c r="AB111" s="281"/>
      <c r="AC111" s="281"/>
      <c r="AD111" s="281"/>
      <c r="AE111" s="281"/>
      <c r="AF111" s="281"/>
      <c r="AG111" s="281"/>
      <c r="AH111" s="281"/>
      <c r="AI111" s="281"/>
      <c r="AJ111" s="281"/>
      <c r="AK111" s="850"/>
      <c r="AL111" s="281"/>
      <c r="AM111" s="281"/>
      <c r="AN111" s="281"/>
      <c r="AO111" s="281"/>
      <c r="AP111" s="281"/>
      <c r="AQ111" s="281"/>
      <c r="AR111" s="281"/>
      <c r="AS111" s="281"/>
      <c r="AT111" s="281"/>
      <c r="AU111" s="281"/>
      <c r="AV111" s="281"/>
      <c r="AW111" s="281"/>
      <c r="AX111" s="281"/>
      <c r="AY111" s="281"/>
      <c r="AZ111" s="281"/>
      <c r="BA111" s="281"/>
      <c r="BB111" s="281"/>
      <c r="BC111" s="850"/>
      <c r="BD111" s="281"/>
      <c r="BE111" s="281"/>
      <c r="BF111" s="281"/>
      <c r="BG111" s="281"/>
      <c r="BH111" s="281"/>
      <c r="BI111" s="281"/>
      <c r="BJ111" s="281"/>
      <c r="BK111" s="281"/>
      <c r="BL111" s="281"/>
      <c r="BM111" s="281"/>
      <c r="BN111" s="281"/>
      <c r="BO111" s="281"/>
      <c r="BP111" s="281"/>
      <c r="BQ111" s="281"/>
      <c r="BR111" s="281"/>
      <c r="BS111" s="281"/>
      <c r="BT111" s="281"/>
      <c r="BU111" s="850"/>
      <c r="BV111" s="281"/>
      <c r="BW111" s="281"/>
      <c r="BX111" s="281"/>
      <c r="BY111" s="281"/>
      <c r="BZ111" s="856" t="str">
        <f>IF(DL111&lt;3,"",(SUM(B111:R111)-MIN(B111:R111)-MAX(B111:R111))/(DL111-2))</f>
        <v/>
      </c>
      <c r="CA111" s="856" t="str">
        <f>IF(DM111&lt;3,"",(SUM(T111:AJ111)-MIN(T111:AJ111)-MAX(T111:AJ111))/(DM111-2))</f>
        <v/>
      </c>
      <c r="CB111" s="856" t="str">
        <f>IF(DN111&lt;3,"",(SUM(AL111:BB111)-MIN(AL111:BB111)-MAX(AL111:BB111))/(DN111-2))</f>
        <v/>
      </c>
      <c r="CC111" s="857" t="str">
        <f>IF(DO111&lt;3,"",(SUM(BD111:BT111)-MIN(BD111:BT111)-MAX(BD111:BT111))/(DO111-2))</f>
        <v/>
      </c>
      <c r="CD111" s="50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0" t="str">
        <f t="shared" si="153"/>
        <v/>
      </c>
      <c r="CF111" s="81" t="str">
        <f t="shared" si="153"/>
        <v/>
      </c>
      <c r="CG111" s="81" t="str">
        <f t="shared" si="153"/>
        <v/>
      </c>
      <c r="CH111" s="81" t="str">
        <f t="shared" si="153"/>
        <v/>
      </c>
      <c r="CI111" s="81" t="str">
        <f t="shared" si="153"/>
        <v/>
      </c>
      <c r="CJ111" s="81" t="str">
        <f t="shared" si="153"/>
        <v/>
      </c>
      <c r="CK111" s="144" t="str">
        <f t="shared" si="153"/>
        <v/>
      </c>
      <c r="CL111" s="144" t="str">
        <f t="shared" si="153"/>
        <v/>
      </c>
      <c r="CM111" s="144" t="str">
        <f t="shared" si="153"/>
        <v/>
      </c>
      <c r="CN111" s="81" t="str">
        <f t="shared" si="153"/>
        <v/>
      </c>
      <c r="CO111" s="81" t="str">
        <f t="shared" si="153"/>
        <v/>
      </c>
      <c r="CP111" s="81" t="str">
        <f t="shared" si="153"/>
        <v/>
      </c>
      <c r="CQ111" s="81" t="str">
        <f t="shared" si="153"/>
        <v/>
      </c>
      <c r="CR111" s="81" t="str">
        <f t="shared" si="153"/>
        <v/>
      </c>
      <c r="CS111" s="80" t="str">
        <f t="shared" si="153"/>
        <v/>
      </c>
      <c r="CT111" s="504" t="str">
        <f t="shared" si="153"/>
        <v/>
      </c>
      <c r="CU111" s="532" t="str">
        <f t="shared" si="154"/>
        <v/>
      </c>
      <c r="CV111" s="533" t="str">
        <f t="shared" si="154"/>
        <v/>
      </c>
      <c r="CW111" s="534" t="str">
        <f t="shared" si="154"/>
        <v/>
      </c>
      <c r="CX111" s="534" t="str">
        <f t="shared" si="154"/>
        <v/>
      </c>
      <c r="CY111" s="534" t="str">
        <f t="shared" si="154"/>
        <v/>
      </c>
      <c r="CZ111" s="534" t="str">
        <f t="shared" si="154"/>
        <v/>
      </c>
      <c r="DA111" s="534" t="str">
        <f t="shared" si="154"/>
        <v/>
      </c>
      <c r="DB111" s="535" t="str">
        <f t="shared" si="154"/>
        <v/>
      </c>
      <c r="DC111" s="535" t="str">
        <f t="shared" si="154"/>
        <v/>
      </c>
      <c r="DD111" s="535" t="str">
        <f t="shared" si="154"/>
        <v/>
      </c>
      <c r="DE111" s="534" t="str">
        <f t="shared" si="155"/>
        <v/>
      </c>
      <c r="DF111" s="534" t="str">
        <f t="shared" si="155"/>
        <v/>
      </c>
      <c r="DG111" s="534" t="str">
        <f t="shared" si="155"/>
        <v/>
      </c>
      <c r="DH111" s="534" t="str">
        <f t="shared" si="155"/>
        <v/>
      </c>
      <c r="DI111" s="534" t="str">
        <f t="shared" si="155"/>
        <v/>
      </c>
      <c r="DJ111" s="533" t="str">
        <f t="shared" si="155"/>
        <v/>
      </c>
      <c r="DK111" s="532" t="str">
        <f t="shared" si="155"/>
        <v/>
      </c>
      <c r="DL111" s="858">
        <f>COUNT(B111:R111)</f>
        <v>0</v>
      </c>
      <c r="DM111" s="813">
        <f>COUNT(T111:AJ111)</f>
        <v>0</v>
      </c>
      <c r="DN111" s="813">
        <f>COUNT(AL111:BB111)</f>
        <v>0</v>
      </c>
      <c r="DO111" s="814">
        <f>COUNT(BD111:BT111)</f>
        <v>0</v>
      </c>
      <c r="DP111" s="849"/>
      <c r="DQ111" s="859"/>
      <c r="DR111" s="859"/>
      <c r="DS111" s="859"/>
      <c r="DT111" s="859"/>
      <c r="DU111" s="859"/>
      <c r="DV111" s="859"/>
      <c r="DW111" s="860"/>
      <c r="DX111" s="859"/>
      <c r="DY111" s="813"/>
      <c r="DZ111" s="849"/>
      <c r="EA111" s="849"/>
    </row>
    <row r="112" spans="1:131" ht="12.75" customHeight="1">
      <c r="A112" s="855" t="s">
        <v>311</v>
      </c>
      <c r="B112" s="281"/>
      <c r="C112" s="281"/>
      <c r="D112" s="281"/>
      <c r="E112" s="281"/>
      <c r="F112" s="281"/>
      <c r="G112" s="281"/>
      <c r="H112" s="281"/>
      <c r="I112" s="281"/>
      <c r="J112" s="281"/>
      <c r="K112" s="281"/>
      <c r="L112" s="281"/>
      <c r="M112" s="281"/>
      <c r="N112" s="281"/>
      <c r="O112" s="281"/>
      <c r="P112" s="281"/>
      <c r="Q112" s="281"/>
      <c r="R112" s="281"/>
      <c r="S112" s="850"/>
      <c r="T112" s="281"/>
      <c r="U112" s="281"/>
      <c r="V112" s="281"/>
      <c r="W112" s="281"/>
      <c r="X112" s="281"/>
      <c r="Y112" s="281"/>
      <c r="Z112" s="281"/>
      <c r="AA112" s="281"/>
      <c r="AB112" s="281"/>
      <c r="AC112" s="281"/>
      <c r="AD112" s="281"/>
      <c r="AE112" s="281"/>
      <c r="AF112" s="281"/>
      <c r="AG112" s="281"/>
      <c r="AH112" s="281"/>
      <c r="AI112" s="281"/>
      <c r="AJ112" s="281"/>
      <c r="AK112" s="850"/>
      <c r="AL112" s="281"/>
      <c r="AM112" s="281"/>
      <c r="AN112" s="281"/>
      <c r="AO112" s="281"/>
      <c r="AP112" s="281"/>
      <c r="AQ112" s="281"/>
      <c r="AR112" s="281"/>
      <c r="AS112" s="281"/>
      <c r="AT112" s="281"/>
      <c r="AU112" s="281"/>
      <c r="AV112" s="281"/>
      <c r="AW112" s="281"/>
      <c r="AX112" s="281"/>
      <c r="AY112" s="281"/>
      <c r="AZ112" s="281"/>
      <c r="BA112" s="281"/>
      <c r="BB112" s="281"/>
      <c r="BC112" s="850"/>
      <c r="BD112" s="281"/>
      <c r="BE112" s="281"/>
      <c r="BF112" s="281"/>
      <c r="BG112" s="281"/>
      <c r="BH112" s="281"/>
      <c r="BI112" s="281"/>
      <c r="BJ112" s="281"/>
      <c r="BK112" s="281"/>
      <c r="BL112" s="281"/>
      <c r="BM112" s="281"/>
      <c r="BN112" s="281"/>
      <c r="BO112" s="281"/>
      <c r="BP112" s="281"/>
      <c r="BQ112" s="281"/>
      <c r="BR112" s="281"/>
      <c r="BS112" s="281"/>
      <c r="BT112" s="281"/>
      <c r="BU112" s="850"/>
      <c r="BV112" s="281"/>
      <c r="BW112" s="281"/>
      <c r="BX112" s="281"/>
      <c r="BY112" s="281"/>
      <c r="BZ112" s="856" t="str">
        <f>IF(DL112&lt;3,"",(SUM(B112:R112)-MIN(B112:R112)-MAX(B112:R112))/(DL112-2))</f>
        <v/>
      </c>
      <c r="CA112" s="856" t="str">
        <f>IF(DM112&lt;3,"",(SUM(T112:AJ112)-MIN(T112:AJ112)-MAX(T112:AJ112))/(DM112-2))</f>
        <v/>
      </c>
      <c r="CB112" s="856" t="str">
        <f>IF(DN112&lt;3,"",(SUM(AL112:BB112)-MIN(AL112:BB112)-MAX(AL112:BB112))/(DN112-2))</f>
        <v/>
      </c>
      <c r="CC112" s="857" t="str">
        <f>IF(DO112&lt;3,"",(SUM(BD112:BT112)-MIN(BD112:BT112)-MAX(BD112:BT112))/(DO112-2))</f>
        <v/>
      </c>
      <c r="CD112" s="50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0" t="str">
        <f t="shared" si="153"/>
        <v/>
      </c>
      <c r="CF112" s="81" t="str">
        <f t="shared" si="153"/>
        <v/>
      </c>
      <c r="CG112" s="81" t="str">
        <f t="shared" si="153"/>
        <v/>
      </c>
      <c r="CH112" s="81" t="str">
        <f t="shared" si="153"/>
        <v/>
      </c>
      <c r="CI112" s="81" t="str">
        <f t="shared" si="153"/>
        <v/>
      </c>
      <c r="CJ112" s="81" t="str">
        <f t="shared" si="153"/>
        <v/>
      </c>
      <c r="CK112" s="144" t="str">
        <f t="shared" si="153"/>
        <v/>
      </c>
      <c r="CL112" s="144" t="str">
        <f t="shared" si="153"/>
        <v/>
      </c>
      <c r="CM112" s="144" t="str">
        <f t="shared" si="153"/>
        <v/>
      </c>
      <c r="CN112" s="81" t="str">
        <f t="shared" si="153"/>
        <v/>
      </c>
      <c r="CO112" s="81" t="str">
        <f t="shared" si="153"/>
        <v/>
      </c>
      <c r="CP112" s="81" t="str">
        <f t="shared" si="153"/>
        <v/>
      </c>
      <c r="CQ112" s="81" t="str">
        <f t="shared" si="153"/>
        <v/>
      </c>
      <c r="CR112" s="81" t="str">
        <f t="shared" si="153"/>
        <v/>
      </c>
      <c r="CS112" s="80" t="str">
        <f t="shared" si="153"/>
        <v/>
      </c>
      <c r="CT112" s="504" t="str">
        <f t="shared" si="153"/>
        <v/>
      </c>
      <c r="CU112" s="532" t="str">
        <f t="shared" si="154"/>
        <v/>
      </c>
      <c r="CV112" s="533" t="str">
        <f t="shared" si="154"/>
        <v/>
      </c>
      <c r="CW112" s="534" t="str">
        <f t="shared" si="154"/>
        <v/>
      </c>
      <c r="CX112" s="534" t="str">
        <f t="shared" si="154"/>
        <v/>
      </c>
      <c r="CY112" s="534" t="str">
        <f t="shared" si="154"/>
        <v/>
      </c>
      <c r="CZ112" s="534" t="str">
        <f t="shared" si="154"/>
        <v/>
      </c>
      <c r="DA112" s="534" t="str">
        <f t="shared" si="154"/>
        <v/>
      </c>
      <c r="DB112" s="535" t="str">
        <f t="shared" si="154"/>
        <v/>
      </c>
      <c r="DC112" s="535" t="str">
        <f t="shared" si="154"/>
        <v/>
      </c>
      <c r="DD112" s="535" t="str">
        <f t="shared" si="154"/>
        <v/>
      </c>
      <c r="DE112" s="534" t="str">
        <f t="shared" si="155"/>
        <v/>
      </c>
      <c r="DF112" s="534" t="str">
        <f t="shared" si="155"/>
        <v/>
      </c>
      <c r="DG112" s="534" t="str">
        <f t="shared" si="155"/>
        <v/>
      </c>
      <c r="DH112" s="534" t="str">
        <f t="shared" si="155"/>
        <v/>
      </c>
      <c r="DI112" s="534" t="str">
        <f t="shared" si="155"/>
        <v/>
      </c>
      <c r="DJ112" s="533" t="str">
        <f t="shared" si="155"/>
        <v/>
      </c>
      <c r="DK112" s="532" t="str">
        <f t="shared" si="155"/>
        <v/>
      </c>
      <c r="DL112" s="858">
        <f>COUNT(B112:R112)</f>
        <v>0</v>
      </c>
      <c r="DM112" s="813">
        <f>COUNT(T112:AJ112)</f>
        <v>0</v>
      </c>
      <c r="DN112" s="813">
        <f>COUNT(AL112:BB112)</f>
        <v>0</v>
      </c>
      <c r="DO112" s="814">
        <f>COUNT(BD112:BT112)</f>
        <v>0</v>
      </c>
      <c r="DP112" s="849"/>
      <c r="DQ112" s="859"/>
      <c r="DR112" s="859"/>
      <c r="DS112" s="859"/>
      <c r="DT112" s="859"/>
      <c r="DU112" s="859"/>
      <c r="DV112" s="859"/>
      <c r="DW112" s="860"/>
      <c r="DX112" s="859"/>
      <c r="DY112" s="813"/>
      <c r="DZ112" s="849"/>
      <c r="EA112" s="849"/>
    </row>
    <row r="113" spans="1:131" ht="12.75" customHeight="1">
      <c r="A113" s="861" t="s">
        <v>312</v>
      </c>
      <c r="B113" s="862" t="str">
        <f t="shared" ref="B113:R113" si="156">IF(B110="","",B109*B110*B111*B112)</f>
        <v/>
      </c>
      <c r="C113" s="862" t="str">
        <f t="shared" si="156"/>
        <v/>
      </c>
      <c r="D113" s="862" t="str">
        <f t="shared" si="156"/>
        <v/>
      </c>
      <c r="E113" s="862" t="str">
        <f t="shared" si="156"/>
        <v/>
      </c>
      <c r="F113" s="862" t="str">
        <f t="shared" si="156"/>
        <v/>
      </c>
      <c r="G113" s="862" t="str">
        <f t="shared" si="156"/>
        <v/>
      </c>
      <c r="H113" s="862" t="str">
        <f t="shared" si="156"/>
        <v/>
      </c>
      <c r="I113" s="862" t="str">
        <f t="shared" si="156"/>
        <v/>
      </c>
      <c r="J113" s="862" t="str">
        <f t="shared" si="156"/>
        <v/>
      </c>
      <c r="K113" s="862" t="str">
        <f t="shared" si="156"/>
        <v/>
      </c>
      <c r="L113" s="862" t="str">
        <f t="shared" si="156"/>
        <v/>
      </c>
      <c r="M113" s="862" t="str">
        <f t="shared" si="156"/>
        <v/>
      </c>
      <c r="N113" s="862" t="str">
        <f t="shared" si="156"/>
        <v/>
      </c>
      <c r="O113" s="862" t="str">
        <f t="shared" si="156"/>
        <v/>
      </c>
      <c r="P113" s="862" t="str">
        <f t="shared" si="156"/>
        <v/>
      </c>
      <c r="Q113" s="862" t="str">
        <f t="shared" si="156"/>
        <v/>
      </c>
      <c r="R113" s="862" t="str">
        <f t="shared" si="156"/>
        <v/>
      </c>
      <c r="S113" s="850"/>
      <c r="T113" s="862" t="str">
        <f t="shared" ref="T113:AJ113" si="157">IF(T110="","",T109*T110*T111*T112)</f>
        <v/>
      </c>
      <c r="U113" s="862" t="str">
        <f t="shared" si="157"/>
        <v/>
      </c>
      <c r="V113" s="862" t="str">
        <f t="shared" si="157"/>
        <v/>
      </c>
      <c r="W113" s="862" t="str">
        <f t="shared" si="157"/>
        <v/>
      </c>
      <c r="X113" s="862" t="str">
        <f t="shared" si="157"/>
        <v/>
      </c>
      <c r="Y113" s="862" t="str">
        <f t="shared" si="157"/>
        <v/>
      </c>
      <c r="Z113" s="862" t="str">
        <f t="shared" si="157"/>
        <v/>
      </c>
      <c r="AA113" s="862" t="str">
        <f t="shared" si="157"/>
        <v/>
      </c>
      <c r="AB113" s="862" t="str">
        <f t="shared" si="157"/>
        <v/>
      </c>
      <c r="AC113" s="862" t="str">
        <f t="shared" si="157"/>
        <v/>
      </c>
      <c r="AD113" s="862" t="str">
        <f t="shared" si="157"/>
        <v/>
      </c>
      <c r="AE113" s="862" t="str">
        <f t="shared" si="157"/>
        <v/>
      </c>
      <c r="AF113" s="862" t="str">
        <f t="shared" si="157"/>
        <v/>
      </c>
      <c r="AG113" s="862" t="str">
        <f t="shared" si="157"/>
        <v/>
      </c>
      <c r="AH113" s="862" t="str">
        <f t="shared" si="157"/>
        <v/>
      </c>
      <c r="AI113" s="862" t="str">
        <f t="shared" si="157"/>
        <v/>
      </c>
      <c r="AJ113" s="862" t="str">
        <f t="shared" si="157"/>
        <v/>
      </c>
      <c r="AK113" s="850"/>
      <c r="AL113" s="862" t="str">
        <f t="shared" ref="AL113:BB113" si="158">IF(AL110="","",AL109*AL110*AL111*AL112)</f>
        <v/>
      </c>
      <c r="AM113" s="862" t="str">
        <f t="shared" si="158"/>
        <v/>
      </c>
      <c r="AN113" s="862" t="str">
        <f t="shared" si="158"/>
        <v/>
      </c>
      <c r="AO113" s="862" t="str">
        <f t="shared" si="158"/>
        <v/>
      </c>
      <c r="AP113" s="862" t="str">
        <f t="shared" si="158"/>
        <v/>
      </c>
      <c r="AQ113" s="862" t="str">
        <f t="shared" si="158"/>
        <v/>
      </c>
      <c r="AR113" s="862" t="str">
        <f t="shared" si="158"/>
        <v/>
      </c>
      <c r="AS113" s="862" t="str">
        <f t="shared" si="158"/>
        <v/>
      </c>
      <c r="AT113" s="862" t="str">
        <f t="shared" si="158"/>
        <v/>
      </c>
      <c r="AU113" s="862" t="str">
        <f t="shared" si="158"/>
        <v/>
      </c>
      <c r="AV113" s="862" t="str">
        <f t="shared" si="158"/>
        <v/>
      </c>
      <c r="AW113" s="862" t="str">
        <f t="shared" si="158"/>
        <v/>
      </c>
      <c r="AX113" s="862" t="str">
        <f t="shared" si="158"/>
        <v/>
      </c>
      <c r="AY113" s="862" t="str">
        <f t="shared" si="158"/>
        <v/>
      </c>
      <c r="AZ113" s="862" t="str">
        <f t="shared" si="158"/>
        <v/>
      </c>
      <c r="BA113" s="862" t="str">
        <f t="shared" si="158"/>
        <v/>
      </c>
      <c r="BB113" s="862" t="str">
        <f t="shared" si="158"/>
        <v/>
      </c>
      <c r="BC113" s="850"/>
      <c r="BD113" s="862" t="str">
        <f t="shared" ref="BD113:BT113" si="159">IF(BD110="","",BD109*BD110*BD111*BD112)</f>
        <v/>
      </c>
      <c r="BE113" s="862" t="str">
        <f t="shared" si="159"/>
        <v/>
      </c>
      <c r="BF113" s="862" t="str">
        <f t="shared" si="159"/>
        <v/>
      </c>
      <c r="BG113" s="862" t="str">
        <f t="shared" si="159"/>
        <v/>
      </c>
      <c r="BH113" s="862" t="str">
        <f t="shared" si="159"/>
        <v/>
      </c>
      <c r="BI113" s="862" t="str">
        <f t="shared" si="159"/>
        <v/>
      </c>
      <c r="BJ113" s="862" t="str">
        <f t="shared" si="159"/>
        <v/>
      </c>
      <c r="BK113" s="862" t="str">
        <f t="shared" si="159"/>
        <v/>
      </c>
      <c r="BL113" s="862" t="str">
        <f t="shared" si="159"/>
        <v/>
      </c>
      <c r="BM113" s="862" t="str">
        <f t="shared" si="159"/>
        <v/>
      </c>
      <c r="BN113" s="862" t="str">
        <f t="shared" si="159"/>
        <v/>
      </c>
      <c r="BO113" s="862" t="str">
        <f t="shared" si="159"/>
        <v/>
      </c>
      <c r="BP113" s="862" t="str">
        <f t="shared" si="159"/>
        <v/>
      </c>
      <c r="BQ113" s="862" t="str">
        <f t="shared" si="159"/>
        <v/>
      </c>
      <c r="BR113" s="862" t="str">
        <f t="shared" si="159"/>
        <v/>
      </c>
      <c r="BS113" s="862" t="str">
        <f t="shared" si="159"/>
        <v/>
      </c>
      <c r="BT113" s="862" t="str">
        <f t="shared" si="159"/>
        <v/>
      </c>
      <c r="BU113" s="850"/>
      <c r="BV113" s="862" t="str">
        <f>IF(BV110="","",BV109*BV110*BV111*BV112)</f>
        <v/>
      </c>
      <c r="BW113" s="862" t="str">
        <f>IF(BW110="","",BW109*BW110*BW111*BW112)</f>
        <v/>
      </c>
      <c r="BX113" s="862" t="str">
        <f>IF(BX110="","",BX109*BX110*BX111*BX112)</f>
        <v/>
      </c>
      <c r="BY113" s="735" t="str">
        <f>IF(BY110="","",BY109*BY110*BY111*BY112)</f>
        <v/>
      </c>
      <c r="BZ113" s="856" t="str">
        <f>IF(DL113&lt;3,"",(SUM(B113:R113)-MIN(B113:R113)-MAX(B113:R113))/(DL113-2))</f>
        <v/>
      </c>
      <c r="CA113" s="856" t="str">
        <f>IF(DM113&lt;3,"",(SUM(T113:AJ113)-MIN(T113:AJ113)-MAX(T113:AJ113))/(DM113-2))</f>
        <v/>
      </c>
      <c r="CB113" s="856" t="str">
        <f>IF(DN113&lt;3,"",(SUM(AL113:BB113)-MIN(AL113:BB113)-MAX(AL113:BB113))/(DN113-2))</f>
        <v/>
      </c>
      <c r="CC113" s="857" t="str">
        <f>IF(DO113&lt;3,"",(SUM(BD113:BT113)-MIN(BD113:BT113)-MAX(BD113:BT113))/(DO113-2))</f>
        <v/>
      </c>
      <c r="CD113" s="50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0" t="str">
        <f t="shared" si="153"/>
        <v/>
      </c>
      <c r="CF113" s="81" t="str">
        <f t="shared" si="153"/>
        <v/>
      </c>
      <c r="CG113" s="81" t="str">
        <f t="shared" si="153"/>
        <v/>
      </c>
      <c r="CH113" s="81" t="str">
        <f t="shared" si="153"/>
        <v/>
      </c>
      <c r="CI113" s="81" t="str">
        <f t="shared" si="153"/>
        <v/>
      </c>
      <c r="CJ113" s="81" t="str">
        <f t="shared" si="153"/>
        <v/>
      </c>
      <c r="CK113" s="144" t="str">
        <f t="shared" si="153"/>
        <v/>
      </c>
      <c r="CL113" s="144" t="str">
        <f t="shared" si="153"/>
        <v/>
      </c>
      <c r="CM113" s="144" t="str">
        <f t="shared" si="153"/>
        <v/>
      </c>
      <c r="CN113" s="81" t="str">
        <f t="shared" si="153"/>
        <v/>
      </c>
      <c r="CO113" s="81" t="str">
        <f t="shared" si="153"/>
        <v/>
      </c>
      <c r="CP113" s="81" t="str">
        <f t="shared" si="153"/>
        <v/>
      </c>
      <c r="CQ113" s="81" t="str">
        <f t="shared" si="153"/>
        <v/>
      </c>
      <c r="CR113" s="81" t="str">
        <f t="shared" si="153"/>
        <v/>
      </c>
      <c r="CS113" s="80" t="str">
        <f t="shared" si="153"/>
        <v/>
      </c>
      <c r="CT113" s="504" t="str">
        <f t="shared" si="153"/>
        <v/>
      </c>
      <c r="CU113" s="532" t="str">
        <f t="shared" si="154"/>
        <v/>
      </c>
      <c r="CV113" s="533" t="str">
        <f t="shared" si="154"/>
        <v/>
      </c>
      <c r="CW113" s="534" t="str">
        <f t="shared" si="154"/>
        <v/>
      </c>
      <c r="CX113" s="534" t="str">
        <f t="shared" si="154"/>
        <v/>
      </c>
      <c r="CY113" s="534" t="str">
        <f t="shared" si="154"/>
        <v/>
      </c>
      <c r="CZ113" s="534" t="str">
        <f t="shared" si="154"/>
        <v/>
      </c>
      <c r="DA113" s="534" t="str">
        <f t="shared" si="154"/>
        <v/>
      </c>
      <c r="DB113" s="535" t="str">
        <f t="shared" si="154"/>
        <v/>
      </c>
      <c r="DC113" s="535" t="str">
        <f t="shared" si="154"/>
        <v/>
      </c>
      <c r="DD113" s="535" t="str">
        <f t="shared" si="154"/>
        <v/>
      </c>
      <c r="DE113" s="534" t="str">
        <f t="shared" si="155"/>
        <v/>
      </c>
      <c r="DF113" s="534" t="str">
        <f t="shared" si="155"/>
        <v/>
      </c>
      <c r="DG113" s="534" t="str">
        <f t="shared" si="155"/>
        <v/>
      </c>
      <c r="DH113" s="534" t="str">
        <f t="shared" si="155"/>
        <v/>
      </c>
      <c r="DI113" s="534" t="str">
        <f t="shared" si="155"/>
        <v/>
      </c>
      <c r="DJ113" s="533" t="str">
        <f t="shared" si="155"/>
        <v/>
      </c>
      <c r="DK113" s="532" t="str">
        <f t="shared" si="155"/>
        <v/>
      </c>
      <c r="DL113" s="858">
        <f>COUNT(B113:R113)</f>
        <v>0</v>
      </c>
      <c r="DM113" s="813">
        <f>COUNT(T113:AJ113)</f>
        <v>0</v>
      </c>
      <c r="DN113" s="813">
        <f>COUNT(AL113:BB113)</f>
        <v>0</v>
      </c>
      <c r="DO113" s="814">
        <f>COUNT(BD113:BT113)</f>
        <v>0</v>
      </c>
      <c r="DP113" s="849"/>
      <c r="DQ113" s="859"/>
      <c r="DR113" s="859"/>
      <c r="DS113" s="859"/>
      <c r="DT113" s="859"/>
      <c r="DU113" s="859"/>
      <c r="DV113" s="859"/>
      <c r="DW113" s="860"/>
      <c r="DX113" s="859"/>
      <c r="DY113" s="813"/>
      <c r="DZ113" s="849"/>
      <c r="EA113" s="849"/>
    </row>
    <row r="114" spans="1:131" s="1221" customFormat="1" ht="12.75" customHeight="1">
      <c r="A114" s="854" t="s">
        <v>900</v>
      </c>
      <c r="B114" s="647"/>
      <c r="C114" s="647"/>
      <c r="D114" s="647"/>
      <c r="E114" s="647"/>
      <c r="F114" s="647"/>
      <c r="G114" s="647"/>
      <c r="H114" s="647"/>
      <c r="I114" s="647"/>
      <c r="J114" s="647"/>
      <c r="K114" s="647"/>
      <c r="L114" s="647"/>
      <c r="M114" s="647"/>
      <c r="N114" s="647"/>
      <c r="O114" s="647"/>
      <c r="P114" s="647"/>
      <c r="Q114" s="647"/>
      <c r="R114" s="647"/>
      <c r="S114" s="850"/>
      <c r="T114" s="647"/>
      <c r="U114" s="647"/>
      <c r="V114" s="647"/>
      <c r="W114" s="647"/>
      <c r="X114" s="647"/>
      <c r="Y114" s="647"/>
      <c r="Z114" s="647"/>
      <c r="AA114" s="647"/>
      <c r="AB114" s="647"/>
      <c r="AC114" s="647"/>
      <c r="AD114" s="647"/>
      <c r="AE114" s="647"/>
      <c r="AF114" s="647"/>
      <c r="AG114" s="647"/>
      <c r="AH114" s="647"/>
      <c r="AI114" s="647"/>
      <c r="AJ114" s="647"/>
      <c r="AK114" s="850"/>
      <c r="AL114" s="647"/>
      <c r="AM114" s="647"/>
      <c r="AN114" s="647"/>
      <c r="AO114" s="647"/>
      <c r="AP114" s="647"/>
      <c r="AQ114" s="647"/>
      <c r="AR114" s="647"/>
      <c r="AS114" s="647"/>
      <c r="AT114" s="647"/>
      <c r="AU114" s="647"/>
      <c r="AV114" s="647"/>
      <c r="AW114" s="647"/>
      <c r="AX114" s="647"/>
      <c r="AY114" s="647"/>
      <c r="AZ114" s="647"/>
      <c r="BA114" s="647"/>
      <c r="BB114" s="647"/>
      <c r="BC114" s="850"/>
      <c r="BD114" s="647"/>
      <c r="BE114" s="647"/>
      <c r="BF114" s="647"/>
      <c r="BG114" s="647"/>
      <c r="BH114" s="647"/>
      <c r="BI114" s="647"/>
      <c r="BJ114" s="647"/>
      <c r="BK114" s="647"/>
      <c r="BL114" s="647"/>
      <c r="BM114" s="647"/>
      <c r="BN114" s="647"/>
      <c r="BO114" s="647"/>
      <c r="BP114" s="647"/>
      <c r="BQ114" s="647"/>
      <c r="BR114" s="647"/>
      <c r="BS114" s="647"/>
      <c r="BT114" s="647"/>
      <c r="BU114" s="850"/>
      <c r="BV114" s="647"/>
      <c r="BW114" s="647"/>
      <c r="BX114" s="647"/>
      <c r="BY114" s="647"/>
      <c r="BZ114" s="959"/>
      <c r="CA114" s="959"/>
      <c r="CB114" s="959"/>
      <c r="CC114" s="960"/>
      <c r="CD114" s="865"/>
      <c r="CE114" s="865"/>
      <c r="CF114" s="865"/>
      <c r="CG114" s="865"/>
      <c r="CH114" s="865"/>
      <c r="CI114" s="865"/>
      <c r="CJ114" s="865"/>
      <c r="CK114" s="865"/>
      <c r="CL114" s="865"/>
      <c r="CM114" s="865"/>
      <c r="CN114" s="865"/>
      <c r="CO114" s="865"/>
      <c r="CP114" s="865"/>
      <c r="CQ114" s="865"/>
      <c r="CR114" s="865"/>
      <c r="CS114" s="865"/>
      <c r="CT114" s="866"/>
      <c r="CU114" s="867"/>
      <c r="CV114" s="865"/>
      <c r="CW114" s="865"/>
      <c r="CX114" s="865"/>
      <c r="CY114" s="865"/>
      <c r="CZ114" s="865"/>
      <c r="DA114" s="865"/>
      <c r="DB114" s="865"/>
      <c r="DC114" s="865"/>
      <c r="DD114" s="865"/>
      <c r="DE114" s="865"/>
      <c r="DF114" s="865"/>
      <c r="DG114" s="865"/>
      <c r="DH114" s="865"/>
      <c r="DI114" s="865"/>
      <c r="DJ114" s="865"/>
      <c r="DK114" s="865"/>
      <c r="DL114" s="867"/>
      <c r="DM114" s="848"/>
      <c r="DN114" s="848"/>
      <c r="DO114" s="847"/>
      <c r="DP114" s="848"/>
      <c r="DQ114" s="848"/>
      <c r="DR114" s="848"/>
      <c r="DS114" s="848"/>
      <c r="DT114" s="848"/>
      <c r="DU114" s="848"/>
      <c r="DV114" s="848"/>
      <c r="DW114" s="847"/>
      <c r="DX114" s="848"/>
      <c r="DY114" s="813"/>
      <c r="DZ114" s="849"/>
      <c r="EA114" s="849"/>
    </row>
    <row r="115" spans="1:131" ht="12.75" customHeight="1">
      <c r="A115" s="855" t="s">
        <v>294</v>
      </c>
      <c r="B115" s="647"/>
      <c r="C115" s="647"/>
      <c r="D115" s="647"/>
      <c r="E115" s="647"/>
      <c r="F115" s="647"/>
      <c r="G115" s="647"/>
      <c r="H115" s="647"/>
      <c r="I115" s="647"/>
      <c r="J115" s="647"/>
      <c r="K115" s="647"/>
      <c r="L115" s="647"/>
      <c r="M115" s="647"/>
      <c r="N115" s="647"/>
      <c r="O115" s="647"/>
      <c r="P115" s="647"/>
      <c r="Q115" s="647"/>
      <c r="R115" s="647"/>
      <c r="S115" s="850"/>
      <c r="T115" s="647"/>
      <c r="U115" s="647"/>
      <c r="V115" s="647"/>
      <c r="W115" s="647"/>
      <c r="X115" s="647"/>
      <c r="Y115" s="647"/>
      <c r="Z115" s="647"/>
      <c r="AA115" s="647"/>
      <c r="AB115" s="647"/>
      <c r="AC115" s="647"/>
      <c r="AD115" s="647"/>
      <c r="AE115" s="647"/>
      <c r="AF115" s="647"/>
      <c r="AG115" s="647"/>
      <c r="AH115" s="647"/>
      <c r="AI115" s="647"/>
      <c r="AJ115" s="647"/>
      <c r="AK115" s="850"/>
      <c r="AL115" s="647"/>
      <c r="AM115" s="647"/>
      <c r="AN115" s="647">
        <v>1</v>
      </c>
      <c r="AO115" s="647">
        <v>2</v>
      </c>
      <c r="AP115" s="647">
        <v>1</v>
      </c>
      <c r="AQ115" s="647">
        <v>1</v>
      </c>
      <c r="AR115" s="647"/>
      <c r="AS115" s="647"/>
      <c r="AT115" s="647"/>
      <c r="AU115" s="647"/>
      <c r="AV115" s="647"/>
      <c r="AW115" s="647"/>
      <c r="AX115" s="647"/>
      <c r="AY115" s="647"/>
      <c r="AZ115" s="647"/>
      <c r="BA115" s="647"/>
      <c r="BB115" s="647"/>
      <c r="BC115" s="850"/>
      <c r="BD115" s="647"/>
      <c r="BE115" s="647"/>
      <c r="BF115" s="647"/>
      <c r="BG115" s="647"/>
      <c r="BH115" s="647"/>
      <c r="BI115" s="647"/>
      <c r="BJ115" s="647"/>
      <c r="BK115" s="647"/>
      <c r="BL115" s="647"/>
      <c r="BM115" s="647"/>
      <c r="BN115" s="647"/>
      <c r="BO115" s="647"/>
      <c r="BP115" s="647"/>
      <c r="BQ115" s="647"/>
      <c r="BR115" s="647"/>
      <c r="BS115" s="647"/>
      <c r="BT115" s="647"/>
      <c r="BU115" s="850"/>
      <c r="BV115" s="647"/>
      <c r="BW115" s="647"/>
      <c r="BX115" s="647">
        <v>1</v>
      </c>
      <c r="BY115" s="647"/>
      <c r="BZ115" s="856" t="str">
        <f t="shared" ref="BZ115:BZ120" si="160">IF(DL115&lt;3,"",(SUM(B115:R115)-MIN(B115:R115)-MAX(B115:R115))/(DL115-2))</f>
        <v/>
      </c>
      <c r="CA115" s="856" t="str">
        <f t="shared" ref="CA115:CA120" si="161">IF(DM115&lt;3,"",(SUM(T115:AJ115)-MIN(T115:AJ115)-MAX(T115:AJ115))/(DM115-2))</f>
        <v/>
      </c>
      <c r="CB115" s="856">
        <f t="shared" ref="CB115:CB120" si="162">IF(DN115&lt;3,"",(SUM(AL115:BB115)-MIN(AL115:BB115)-MAX(AL115:BB115))/(DN115-2))</f>
        <v>1</v>
      </c>
      <c r="CC115" s="857" t="str">
        <f t="shared" ref="CC115:CC120" si="163">IF(DO115&lt;3,"",(SUM(BD115:BT115)-MIN(BD115:BT115)-MAX(BD115:BT115))/(DO115-2))</f>
        <v/>
      </c>
      <c r="CD115" s="50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0" t="str">
        <f t="shared" si="164"/>
        <v/>
      </c>
      <c r="CF115" s="81" t="str">
        <f t="shared" si="164"/>
        <v/>
      </c>
      <c r="CG115" s="81" t="str">
        <f t="shared" si="164"/>
        <v/>
      </c>
      <c r="CH115" s="81" t="str">
        <f t="shared" si="164"/>
        <v/>
      </c>
      <c r="CI115" s="81" t="str">
        <f t="shared" si="164"/>
        <v/>
      </c>
      <c r="CJ115" s="81" t="str">
        <f t="shared" si="164"/>
        <v/>
      </c>
      <c r="CK115" s="144">
        <f t="shared" si="164"/>
        <v>1</v>
      </c>
      <c r="CL115" s="144">
        <f t="shared" si="164"/>
        <v>1</v>
      </c>
      <c r="CM115" s="144">
        <f t="shared" si="164"/>
        <v>1</v>
      </c>
      <c r="CN115" s="81">
        <f t="shared" si="164"/>
        <v>2</v>
      </c>
      <c r="CO115" s="81" t="str">
        <f t="shared" si="164"/>
        <v/>
      </c>
      <c r="CP115" s="81" t="str">
        <f t="shared" si="164"/>
        <v/>
      </c>
      <c r="CQ115" s="81" t="str">
        <f t="shared" si="164"/>
        <v/>
      </c>
      <c r="CR115" s="81" t="str">
        <f t="shared" si="164"/>
        <v/>
      </c>
      <c r="CS115" s="80" t="str">
        <f t="shared" si="164"/>
        <v/>
      </c>
      <c r="CT115" s="50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2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3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4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4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4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4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4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5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5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5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4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4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4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4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4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3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2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58">
        <f t="shared" ref="DL115:DL120" si="183">COUNT(B115:R115)</f>
        <v>0</v>
      </c>
      <c r="DM115" s="813">
        <f t="shared" ref="DM115:DM120" si="184">COUNT(T115:AJ115)</f>
        <v>0</v>
      </c>
      <c r="DN115" s="813">
        <f t="shared" ref="DN115:DN120" si="185">COUNT(AL115:BB115)</f>
        <v>4</v>
      </c>
      <c r="DO115" s="814">
        <f t="shared" ref="DO115:DO120" si="186">COUNT(BD115:BT115)</f>
        <v>0</v>
      </c>
      <c r="DP115" s="849"/>
      <c r="DQ115" s="859"/>
      <c r="DR115" s="859"/>
      <c r="DS115" s="859"/>
      <c r="DT115" s="859"/>
      <c r="DU115" s="859"/>
      <c r="DV115" s="859"/>
      <c r="DW115" s="860"/>
      <c r="DX115" s="859"/>
      <c r="DY115" s="813"/>
      <c r="DZ115" s="849"/>
      <c r="EA115" s="849"/>
    </row>
    <row r="116" spans="1:131" ht="12.75" customHeight="1">
      <c r="A116" s="855" t="s">
        <v>295</v>
      </c>
      <c r="B116" s="281"/>
      <c r="C116" s="281"/>
      <c r="D116" s="281"/>
      <c r="E116" s="281"/>
      <c r="F116" s="281"/>
      <c r="G116" s="281"/>
      <c r="H116" s="281"/>
      <c r="I116" s="281"/>
      <c r="J116" s="281"/>
      <c r="K116" s="281"/>
      <c r="L116" s="281"/>
      <c r="M116" s="281"/>
      <c r="N116" s="281"/>
      <c r="O116" s="281"/>
      <c r="P116" s="281"/>
      <c r="Q116" s="281"/>
      <c r="R116" s="281"/>
      <c r="S116" s="850"/>
      <c r="T116" s="281"/>
      <c r="U116" s="281"/>
      <c r="V116" s="281"/>
      <c r="W116" s="281"/>
      <c r="X116" s="281"/>
      <c r="Y116" s="281"/>
      <c r="Z116" s="281"/>
      <c r="AA116" s="281"/>
      <c r="AB116" s="281"/>
      <c r="AC116" s="281"/>
      <c r="AD116" s="281"/>
      <c r="AE116" s="281"/>
      <c r="AF116" s="281"/>
      <c r="AG116" s="281"/>
      <c r="AH116" s="281"/>
      <c r="AI116" s="281"/>
      <c r="AJ116" s="281"/>
      <c r="AK116" s="850"/>
      <c r="AL116" s="281"/>
      <c r="AM116" s="281"/>
      <c r="AN116" s="281">
        <v>1</v>
      </c>
      <c r="AO116" s="281">
        <v>2</v>
      </c>
      <c r="AP116" s="281">
        <v>3</v>
      </c>
      <c r="AQ116" s="281">
        <v>1</v>
      </c>
      <c r="AR116" s="281"/>
      <c r="AS116" s="281"/>
      <c r="AT116" s="281"/>
      <c r="AU116" s="281"/>
      <c r="AV116" s="281"/>
      <c r="AW116" s="281"/>
      <c r="AX116" s="281"/>
      <c r="AY116" s="281"/>
      <c r="AZ116" s="281"/>
      <c r="BA116" s="281"/>
      <c r="BB116" s="281"/>
      <c r="BC116" s="850"/>
      <c r="BD116" s="281"/>
      <c r="BE116" s="281"/>
      <c r="BF116" s="281"/>
      <c r="BG116" s="281"/>
      <c r="BH116" s="281"/>
      <c r="BI116" s="281"/>
      <c r="BJ116" s="281"/>
      <c r="BK116" s="281"/>
      <c r="BL116" s="281"/>
      <c r="BM116" s="281"/>
      <c r="BN116" s="281"/>
      <c r="BO116" s="281"/>
      <c r="BP116" s="281"/>
      <c r="BQ116" s="281"/>
      <c r="BR116" s="281"/>
      <c r="BS116" s="281"/>
      <c r="BT116" s="281"/>
      <c r="BU116" s="850"/>
      <c r="BV116" s="281"/>
      <c r="BW116" s="281"/>
      <c r="BX116" s="281">
        <v>2</v>
      </c>
      <c r="BY116" s="281"/>
      <c r="BZ116" s="856" t="str">
        <f t="shared" si="160"/>
        <v/>
      </c>
      <c r="CA116" s="856" t="str">
        <f t="shared" si="161"/>
        <v/>
      </c>
      <c r="CB116" s="856">
        <f t="shared" si="162"/>
        <v>1.5</v>
      </c>
      <c r="CC116" s="857" t="str">
        <f t="shared" si="163"/>
        <v/>
      </c>
      <c r="CD116" s="50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0" t="str">
        <f t="shared" si="165"/>
        <v/>
      </c>
      <c r="CF116" s="81" t="str">
        <f t="shared" si="165"/>
        <v/>
      </c>
      <c r="CG116" s="81" t="str">
        <f t="shared" si="165"/>
        <v/>
      </c>
      <c r="CH116" s="81" t="str">
        <f t="shared" si="165"/>
        <v/>
      </c>
      <c r="CI116" s="81" t="str">
        <f t="shared" si="165"/>
        <v/>
      </c>
      <c r="CJ116" s="81" t="str">
        <f t="shared" si="165"/>
        <v/>
      </c>
      <c r="CK116" s="144">
        <f t="shared" si="165"/>
        <v>1</v>
      </c>
      <c r="CL116" s="144">
        <f t="shared" si="165"/>
        <v>1</v>
      </c>
      <c r="CM116" s="144">
        <f t="shared" si="165"/>
        <v>2</v>
      </c>
      <c r="CN116" s="81">
        <f t="shared" si="165"/>
        <v>3</v>
      </c>
      <c r="CO116" s="81" t="str">
        <f t="shared" si="165"/>
        <v/>
      </c>
      <c r="CP116" s="81" t="str">
        <f t="shared" si="165"/>
        <v/>
      </c>
      <c r="CQ116" s="81" t="str">
        <f t="shared" si="165"/>
        <v/>
      </c>
      <c r="CR116" s="81" t="str">
        <f t="shared" si="165"/>
        <v/>
      </c>
      <c r="CS116" s="80" t="str">
        <f t="shared" si="165"/>
        <v/>
      </c>
      <c r="CT116" s="504" t="str">
        <f t="shared" si="165"/>
        <v/>
      </c>
      <c r="CU116" s="532" t="str">
        <f t="shared" si="166"/>
        <v/>
      </c>
      <c r="CV116" s="533" t="str">
        <f t="shared" si="167"/>
        <v/>
      </c>
      <c r="CW116" s="534" t="str">
        <f t="shared" si="168"/>
        <v/>
      </c>
      <c r="CX116" s="534" t="str">
        <f t="shared" si="169"/>
        <v/>
      </c>
      <c r="CY116" s="534" t="str">
        <f t="shared" si="170"/>
        <v/>
      </c>
      <c r="CZ116" s="534" t="str">
        <f t="shared" si="171"/>
        <v/>
      </c>
      <c r="DA116" s="534" t="str">
        <f t="shared" si="172"/>
        <v/>
      </c>
      <c r="DB116" s="535" t="str">
        <f t="shared" si="173"/>
        <v/>
      </c>
      <c r="DC116" s="535" t="str">
        <f t="shared" si="174"/>
        <v/>
      </c>
      <c r="DD116" s="535" t="str">
        <f t="shared" si="175"/>
        <v/>
      </c>
      <c r="DE116" s="534" t="str">
        <f t="shared" si="176"/>
        <v/>
      </c>
      <c r="DF116" s="534" t="str">
        <f t="shared" si="177"/>
        <v/>
      </c>
      <c r="DG116" s="534" t="str">
        <f t="shared" si="178"/>
        <v/>
      </c>
      <c r="DH116" s="534" t="str">
        <f t="shared" si="179"/>
        <v/>
      </c>
      <c r="DI116" s="534" t="str">
        <f t="shared" si="180"/>
        <v/>
      </c>
      <c r="DJ116" s="533" t="str">
        <f t="shared" si="181"/>
        <v/>
      </c>
      <c r="DK116" s="532" t="str">
        <f t="shared" si="182"/>
        <v/>
      </c>
      <c r="DL116" s="858">
        <f t="shared" si="183"/>
        <v>0</v>
      </c>
      <c r="DM116" s="813">
        <f t="shared" si="184"/>
        <v>0</v>
      </c>
      <c r="DN116" s="813">
        <f t="shared" si="185"/>
        <v>4</v>
      </c>
      <c r="DO116" s="814">
        <f t="shared" si="186"/>
        <v>0</v>
      </c>
      <c r="DP116" s="849"/>
      <c r="DQ116" s="859"/>
      <c r="DR116" s="859"/>
      <c r="DS116" s="859"/>
      <c r="DT116" s="859"/>
      <c r="DU116" s="859"/>
      <c r="DV116" s="859"/>
      <c r="DW116" s="860"/>
      <c r="DX116" s="859"/>
      <c r="DY116" s="813"/>
      <c r="DZ116" s="849"/>
      <c r="EA116" s="849"/>
    </row>
    <row r="117" spans="1:131" ht="12.75" customHeight="1">
      <c r="A117" s="855" t="s">
        <v>280</v>
      </c>
      <c r="B117" s="281"/>
      <c r="C117" s="281"/>
      <c r="D117" s="281"/>
      <c r="E117" s="281"/>
      <c r="F117" s="281"/>
      <c r="G117" s="281"/>
      <c r="H117" s="281"/>
      <c r="I117" s="281"/>
      <c r="J117" s="281"/>
      <c r="K117" s="281"/>
      <c r="L117" s="281"/>
      <c r="M117" s="281"/>
      <c r="N117" s="281"/>
      <c r="O117" s="281"/>
      <c r="P117" s="281"/>
      <c r="Q117" s="281"/>
      <c r="R117" s="281"/>
      <c r="S117" s="850"/>
      <c r="T117" s="281"/>
      <c r="U117" s="281"/>
      <c r="V117" s="281"/>
      <c r="W117" s="281"/>
      <c r="X117" s="281"/>
      <c r="Y117" s="281"/>
      <c r="Z117" s="281"/>
      <c r="AA117" s="281"/>
      <c r="AB117" s="281"/>
      <c r="AC117" s="281"/>
      <c r="AD117" s="281"/>
      <c r="AE117" s="281"/>
      <c r="AF117" s="281"/>
      <c r="AG117" s="281"/>
      <c r="AH117" s="281"/>
      <c r="AI117" s="281"/>
      <c r="AJ117" s="281"/>
      <c r="AK117" s="850"/>
      <c r="AL117" s="281"/>
      <c r="AM117" s="281"/>
      <c r="AN117" s="281">
        <v>12</v>
      </c>
      <c r="AO117" s="281">
        <v>12</v>
      </c>
      <c r="AP117" s="281">
        <v>10</v>
      </c>
      <c r="AQ117" s="281">
        <v>12</v>
      </c>
      <c r="AR117" s="281"/>
      <c r="AS117" s="281"/>
      <c r="AT117" s="281"/>
      <c r="AU117" s="281"/>
      <c r="AV117" s="281"/>
      <c r="AW117" s="281"/>
      <c r="AX117" s="281"/>
      <c r="AY117" s="281"/>
      <c r="AZ117" s="281"/>
      <c r="BA117" s="281"/>
      <c r="BB117" s="281"/>
      <c r="BC117" s="850"/>
      <c r="BD117" s="281"/>
      <c r="BE117" s="281"/>
      <c r="BF117" s="281"/>
      <c r="BG117" s="281"/>
      <c r="BH117" s="281"/>
      <c r="BI117" s="281"/>
      <c r="BJ117" s="281"/>
      <c r="BK117" s="281"/>
      <c r="BL117" s="281"/>
      <c r="BM117" s="281"/>
      <c r="BN117" s="281"/>
      <c r="BO117" s="281"/>
      <c r="BP117" s="281"/>
      <c r="BQ117" s="281"/>
      <c r="BR117" s="281"/>
      <c r="BS117" s="281"/>
      <c r="BT117" s="281"/>
      <c r="BU117" s="850"/>
      <c r="BV117" s="281"/>
      <c r="BW117" s="281"/>
      <c r="BX117" s="281">
        <v>12</v>
      </c>
      <c r="BY117" s="281"/>
      <c r="BZ117" s="856" t="str">
        <f t="shared" si="160"/>
        <v/>
      </c>
      <c r="CA117" s="856" t="str">
        <f t="shared" si="161"/>
        <v/>
      </c>
      <c r="CB117" s="856">
        <f t="shared" si="162"/>
        <v>12</v>
      </c>
      <c r="CC117" s="857" t="str">
        <f t="shared" si="163"/>
        <v/>
      </c>
      <c r="CD117" s="50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0" t="str">
        <f t="shared" si="165"/>
        <v/>
      </c>
      <c r="CF117" s="81" t="str">
        <f t="shared" si="165"/>
        <v/>
      </c>
      <c r="CG117" s="81" t="str">
        <f t="shared" si="165"/>
        <v/>
      </c>
      <c r="CH117" s="81" t="str">
        <f t="shared" si="165"/>
        <v/>
      </c>
      <c r="CI117" s="81" t="str">
        <f t="shared" si="165"/>
        <v/>
      </c>
      <c r="CJ117" s="81" t="str">
        <f t="shared" si="165"/>
        <v/>
      </c>
      <c r="CK117" s="144">
        <f t="shared" si="165"/>
        <v>10</v>
      </c>
      <c r="CL117" s="144">
        <f t="shared" si="165"/>
        <v>12</v>
      </c>
      <c r="CM117" s="144">
        <f t="shared" si="165"/>
        <v>12</v>
      </c>
      <c r="CN117" s="81">
        <f t="shared" si="165"/>
        <v>12</v>
      </c>
      <c r="CO117" s="81" t="str">
        <f t="shared" si="165"/>
        <v/>
      </c>
      <c r="CP117" s="81" t="str">
        <f t="shared" si="165"/>
        <v/>
      </c>
      <c r="CQ117" s="81" t="str">
        <f t="shared" si="165"/>
        <v/>
      </c>
      <c r="CR117" s="81" t="str">
        <f t="shared" si="165"/>
        <v/>
      </c>
      <c r="CS117" s="80" t="str">
        <f t="shared" si="165"/>
        <v/>
      </c>
      <c r="CT117" s="504" t="str">
        <f t="shared" si="165"/>
        <v/>
      </c>
      <c r="CU117" s="532" t="str">
        <f t="shared" si="166"/>
        <v/>
      </c>
      <c r="CV117" s="533" t="str">
        <f t="shared" si="167"/>
        <v/>
      </c>
      <c r="CW117" s="534" t="str">
        <f t="shared" si="168"/>
        <v/>
      </c>
      <c r="CX117" s="534" t="str">
        <f t="shared" si="169"/>
        <v/>
      </c>
      <c r="CY117" s="534" t="str">
        <f t="shared" si="170"/>
        <v/>
      </c>
      <c r="CZ117" s="534" t="str">
        <f t="shared" si="171"/>
        <v/>
      </c>
      <c r="DA117" s="534" t="str">
        <f t="shared" si="172"/>
        <v/>
      </c>
      <c r="DB117" s="535" t="str">
        <f t="shared" si="173"/>
        <v/>
      </c>
      <c r="DC117" s="535" t="str">
        <f t="shared" si="174"/>
        <v/>
      </c>
      <c r="DD117" s="535" t="str">
        <f t="shared" si="175"/>
        <v/>
      </c>
      <c r="DE117" s="534" t="str">
        <f t="shared" si="176"/>
        <v/>
      </c>
      <c r="DF117" s="534" t="str">
        <f t="shared" si="177"/>
        <v/>
      </c>
      <c r="DG117" s="534" t="str">
        <f t="shared" si="178"/>
        <v/>
      </c>
      <c r="DH117" s="534" t="str">
        <f t="shared" si="179"/>
        <v/>
      </c>
      <c r="DI117" s="534" t="str">
        <f t="shared" si="180"/>
        <v/>
      </c>
      <c r="DJ117" s="533" t="str">
        <f t="shared" si="181"/>
        <v/>
      </c>
      <c r="DK117" s="532" t="str">
        <f t="shared" si="182"/>
        <v/>
      </c>
      <c r="DL117" s="858">
        <f t="shared" si="183"/>
        <v>0</v>
      </c>
      <c r="DM117" s="813">
        <f t="shared" si="184"/>
        <v>0</v>
      </c>
      <c r="DN117" s="813">
        <f t="shared" si="185"/>
        <v>4</v>
      </c>
      <c r="DO117" s="814">
        <f t="shared" si="186"/>
        <v>0</v>
      </c>
      <c r="DP117" s="849"/>
      <c r="DQ117" s="859"/>
      <c r="DR117" s="859"/>
      <c r="DS117" s="859"/>
      <c r="DT117" s="859"/>
      <c r="DU117" s="859"/>
      <c r="DV117" s="859"/>
      <c r="DW117" s="860"/>
      <c r="DX117" s="859"/>
      <c r="DY117" s="813"/>
      <c r="DZ117" s="849"/>
      <c r="EA117" s="849"/>
    </row>
    <row r="118" spans="1:131" ht="12.75" customHeight="1">
      <c r="A118" s="855" t="s">
        <v>311</v>
      </c>
      <c r="B118" s="281"/>
      <c r="C118" s="281"/>
      <c r="D118" s="281"/>
      <c r="E118" s="281"/>
      <c r="F118" s="281"/>
      <c r="G118" s="281"/>
      <c r="H118" s="281"/>
      <c r="I118" s="281"/>
      <c r="J118" s="281"/>
      <c r="K118" s="281"/>
      <c r="L118" s="281"/>
      <c r="M118" s="281"/>
      <c r="N118" s="281"/>
      <c r="O118" s="281"/>
      <c r="P118" s="281"/>
      <c r="Q118" s="281"/>
      <c r="R118" s="281"/>
      <c r="S118" s="850"/>
      <c r="T118" s="281"/>
      <c r="U118" s="281"/>
      <c r="V118" s="281"/>
      <c r="W118" s="281"/>
      <c r="X118" s="281"/>
      <c r="Y118" s="281"/>
      <c r="Z118" s="281"/>
      <c r="AA118" s="281"/>
      <c r="AB118" s="281"/>
      <c r="AC118" s="281"/>
      <c r="AD118" s="281"/>
      <c r="AE118" s="281"/>
      <c r="AF118" s="281"/>
      <c r="AG118" s="281"/>
      <c r="AH118" s="281"/>
      <c r="AI118" s="281"/>
      <c r="AJ118" s="281"/>
      <c r="AK118" s="850"/>
      <c r="AL118" s="281"/>
      <c r="AM118" s="281"/>
      <c r="AN118" s="281">
        <v>600</v>
      </c>
      <c r="AO118" s="281">
        <v>100</v>
      </c>
      <c r="AP118" s="281">
        <v>100</v>
      </c>
      <c r="AQ118" s="281">
        <v>130</v>
      </c>
      <c r="AR118" s="281"/>
      <c r="AS118" s="281"/>
      <c r="AT118" s="281"/>
      <c r="AU118" s="281"/>
      <c r="AV118" s="281"/>
      <c r="AW118" s="281"/>
      <c r="AX118" s="281"/>
      <c r="AY118" s="281"/>
      <c r="AZ118" s="281"/>
      <c r="BA118" s="281"/>
      <c r="BB118" s="281"/>
      <c r="BC118" s="850"/>
      <c r="BD118" s="281"/>
      <c r="BE118" s="281"/>
      <c r="BF118" s="281"/>
      <c r="BG118" s="281"/>
      <c r="BH118" s="281"/>
      <c r="BI118" s="281"/>
      <c r="BJ118" s="281"/>
      <c r="BK118" s="281"/>
      <c r="BL118" s="281"/>
      <c r="BM118" s="281"/>
      <c r="BN118" s="281"/>
      <c r="BO118" s="281"/>
      <c r="BP118" s="281"/>
      <c r="BQ118" s="281"/>
      <c r="BR118" s="281"/>
      <c r="BS118" s="281"/>
      <c r="BT118" s="281"/>
      <c r="BU118" s="850"/>
      <c r="BV118" s="281"/>
      <c r="BW118" s="281"/>
      <c r="BX118" s="281">
        <v>100</v>
      </c>
      <c r="BY118" s="281"/>
      <c r="BZ118" s="856" t="str">
        <f t="shared" si="160"/>
        <v/>
      </c>
      <c r="CA118" s="856" t="str">
        <f t="shared" si="161"/>
        <v/>
      </c>
      <c r="CB118" s="856">
        <f t="shared" si="162"/>
        <v>115</v>
      </c>
      <c r="CC118" s="857" t="str">
        <f t="shared" si="163"/>
        <v/>
      </c>
      <c r="CD118" s="50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0" t="str">
        <f t="shared" si="165"/>
        <v/>
      </c>
      <c r="CF118" s="81" t="str">
        <f t="shared" si="165"/>
        <v/>
      </c>
      <c r="CG118" s="81" t="str">
        <f t="shared" si="165"/>
        <v/>
      </c>
      <c r="CH118" s="81" t="str">
        <f t="shared" si="165"/>
        <v/>
      </c>
      <c r="CI118" s="81" t="str">
        <f t="shared" si="165"/>
        <v/>
      </c>
      <c r="CJ118" s="81" t="str">
        <f t="shared" si="165"/>
        <v/>
      </c>
      <c r="CK118" s="144">
        <f t="shared" si="165"/>
        <v>100</v>
      </c>
      <c r="CL118" s="144">
        <f t="shared" si="165"/>
        <v>100</v>
      </c>
      <c r="CM118" s="144">
        <f t="shared" si="165"/>
        <v>130</v>
      </c>
      <c r="CN118" s="81">
        <f t="shared" si="165"/>
        <v>600</v>
      </c>
      <c r="CO118" s="81" t="str">
        <f t="shared" si="165"/>
        <v/>
      </c>
      <c r="CP118" s="81" t="str">
        <f t="shared" si="165"/>
        <v/>
      </c>
      <c r="CQ118" s="81" t="str">
        <f t="shared" si="165"/>
        <v/>
      </c>
      <c r="CR118" s="81" t="str">
        <f t="shared" si="165"/>
        <v/>
      </c>
      <c r="CS118" s="80" t="str">
        <f t="shared" si="165"/>
        <v/>
      </c>
      <c r="CT118" s="504" t="str">
        <f t="shared" si="165"/>
        <v/>
      </c>
      <c r="CU118" s="532" t="str">
        <f t="shared" si="166"/>
        <v/>
      </c>
      <c r="CV118" s="533" t="str">
        <f t="shared" si="167"/>
        <v/>
      </c>
      <c r="CW118" s="534" t="str">
        <f t="shared" si="168"/>
        <v/>
      </c>
      <c r="CX118" s="534" t="str">
        <f t="shared" si="169"/>
        <v/>
      </c>
      <c r="CY118" s="534" t="str">
        <f t="shared" si="170"/>
        <v/>
      </c>
      <c r="CZ118" s="534" t="str">
        <f t="shared" si="171"/>
        <v/>
      </c>
      <c r="DA118" s="534" t="str">
        <f t="shared" si="172"/>
        <v/>
      </c>
      <c r="DB118" s="535" t="str">
        <f t="shared" si="173"/>
        <v/>
      </c>
      <c r="DC118" s="535" t="str">
        <f t="shared" si="174"/>
        <v/>
      </c>
      <c r="DD118" s="535" t="str">
        <f t="shared" si="175"/>
        <v/>
      </c>
      <c r="DE118" s="534" t="str">
        <f t="shared" si="176"/>
        <v/>
      </c>
      <c r="DF118" s="534" t="str">
        <f t="shared" si="177"/>
        <v/>
      </c>
      <c r="DG118" s="534" t="str">
        <f t="shared" si="178"/>
        <v/>
      </c>
      <c r="DH118" s="534" t="str">
        <f t="shared" si="179"/>
        <v/>
      </c>
      <c r="DI118" s="534" t="str">
        <f t="shared" si="180"/>
        <v/>
      </c>
      <c r="DJ118" s="533" t="str">
        <f t="shared" si="181"/>
        <v/>
      </c>
      <c r="DK118" s="532" t="str">
        <f t="shared" si="182"/>
        <v/>
      </c>
      <c r="DL118" s="858">
        <f t="shared" si="183"/>
        <v>0</v>
      </c>
      <c r="DM118" s="813">
        <f t="shared" si="184"/>
        <v>0</v>
      </c>
      <c r="DN118" s="813">
        <f t="shared" si="185"/>
        <v>4</v>
      </c>
      <c r="DO118" s="814">
        <f t="shared" si="186"/>
        <v>0</v>
      </c>
      <c r="DP118" s="849"/>
      <c r="DQ118" s="859"/>
      <c r="DR118" s="859"/>
      <c r="DS118" s="859"/>
      <c r="DT118" s="859"/>
      <c r="DU118" s="859"/>
      <c r="DV118" s="859"/>
      <c r="DW118" s="860"/>
      <c r="DX118" s="859"/>
      <c r="DY118" s="813"/>
      <c r="DZ118" s="849"/>
      <c r="EA118" s="849"/>
    </row>
    <row r="119" spans="1:131" ht="14" customHeight="1">
      <c r="A119" s="861" t="s">
        <v>312</v>
      </c>
      <c r="B119" s="862" t="str">
        <f t="shared" ref="B119:R119" si="187">IF(B116="","",B115*B116*B117*B118)</f>
        <v/>
      </c>
      <c r="C119" s="862" t="str">
        <f t="shared" si="187"/>
        <v/>
      </c>
      <c r="D119" s="862" t="str">
        <f t="shared" si="187"/>
        <v/>
      </c>
      <c r="E119" s="862" t="str">
        <f t="shared" si="187"/>
        <v/>
      </c>
      <c r="F119" s="862" t="str">
        <f t="shared" si="187"/>
        <v/>
      </c>
      <c r="G119" s="862" t="str">
        <f t="shared" si="187"/>
        <v/>
      </c>
      <c r="H119" s="862" t="str">
        <f t="shared" si="187"/>
        <v/>
      </c>
      <c r="I119" s="862" t="str">
        <f t="shared" si="187"/>
        <v/>
      </c>
      <c r="J119" s="862" t="str">
        <f t="shared" si="187"/>
        <v/>
      </c>
      <c r="K119" s="862" t="str">
        <f t="shared" si="187"/>
        <v/>
      </c>
      <c r="L119" s="862" t="str">
        <f t="shared" si="187"/>
        <v/>
      </c>
      <c r="M119" s="862" t="str">
        <f t="shared" si="187"/>
        <v/>
      </c>
      <c r="N119" s="862" t="str">
        <f t="shared" si="187"/>
        <v/>
      </c>
      <c r="O119" s="862" t="str">
        <f t="shared" si="187"/>
        <v/>
      </c>
      <c r="P119" s="862" t="str">
        <f t="shared" si="187"/>
        <v/>
      </c>
      <c r="Q119" s="862" t="str">
        <f t="shared" si="187"/>
        <v/>
      </c>
      <c r="R119" s="862" t="str">
        <f t="shared" si="187"/>
        <v/>
      </c>
      <c r="S119" s="850"/>
      <c r="T119" s="862" t="str">
        <f t="shared" ref="T119:AJ119" si="188">IF(T116="","",T115*T116*T117*T118)</f>
        <v/>
      </c>
      <c r="U119" s="862" t="str">
        <f t="shared" si="188"/>
        <v/>
      </c>
      <c r="V119" s="862" t="str">
        <f t="shared" si="188"/>
        <v/>
      </c>
      <c r="W119" s="862" t="str">
        <f t="shared" si="188"/>
        <v/>
      </c>
      <c r="X119" s="862" t="str">
        <f t="shared" si="188"/>
        <v/>
      </c>
      <c r="Y119" s="862" t="str">
        <f t="shared" si="188"/>
        <v/>
      </c>
      <c r="Z119" s="862" t="str">
        <f t="shared" si="188"/>
        <v/>
      </c>
      <c r="AA119" s="862" t="str">
        <f t="shared" si="188"/>
        <v/>
      </c>
      <c r="AB119" s="862" t="str">
        <f t="shared" si="188"/>
        <v/>
      </c>
      <c r="AC119" s="862" t="str">
        <f t="shared" si="188"/>
        <v/>
      </c>
      <c r="AD119" s="862" t="str">
        <f t="shared" si="188"/>
        <v/>
      </c>
      <c r="AE119" s="862" t="str">
        <f t="shared" si="188"/>
        <v/>
      </c>
      <c r="AF119" s="862" t="str">
        <f t="shared" si="188"/>
        <v/>
      </c>
      <c r="AG119" s="862" t="str">
        <f t="shared" si="188"/>
        <v/>
      </c>
      <c r="AH119" s="862" t="str">
        <f t="shared" si="188"/>
        <v/>
      </c>
      <c r="AI119" s="862" t="str">
        <f t="shared" si="188"/>
        <v/>
      </c>
      <c r="AJ119" s="862" t="str">
        <f t="shared" si="188"/>
        <v/>
      </c>
      <c r="AK119" s="850"/>
      <c r="AL119" s="862" t="str">
        <f t="shared" ref="AL119:BB119" si="189">IF(AL116="","",AL115*AL116*AL117*AL118)</f>
        <v/>
      </c>
      <c r="AM119" s="862" t="str">
        <f t="shared" si="189"/>
        <v/>
      </c>
      <c r="AN119" s="862">
        <f t="shared" si="189"/>
        <v>7200</v>
      </c>
      <c r="AO119" s="862">
        <f t="shared" si="189"/>
        <v>4800</v>
      </c>
      <c r="AP119" s="862">
        <f t="shared" si="189"/>
        <v>3000</v>
      </c>
      <c r="AQ119" s="862">
        <f t="shared" si="189"/>
        <v>1560</v>
      </c>
      <c r="AR119" s="862" t="str">
        <f t="shared" si="189"/>
        <v/>
      </c>
      <c r="AS119" s="862" t="str">
        <f t="shared" si="189"/>
        <v/>
      </c>
      <c r="AT119" s="862" t="str">
        <f t="shared" si="189"/>
        <v/>
      </c>
      <c r="AU119" s="862" t="str">
        <f t="shared" si="189"/>
        <v/>
      </c>
      <c r="AV119" s="862" t="str">
        <f t="shared" si="189"/>
        <v/>
      </c>
      <c r="AW119" s="862" t="str">
        <f t="shared" si="189"/>
        <v/>
      </c>
      <c r="AX119" s="862" t="str">
        <f t="shared" si="189"/>
        <v/>
      </c>
      <c r="AY119" s="862" t="str">
        <f t="shared" si="189"/>
        <v/>
      </c>
      <c r="AZ119" s="862" t="str">
        <f t="shared" si="189"/>
        <v/>
      </c>
      <c r="BA119" s="862" t="str">
        <f t="shared" si="189"/>
        <v/>
      </c>
      <c r="BB119" s="862" t="str">
        <f t="shared" si="189"/>
        <v/>
      </c>
      <c r="BC119" s="850"/>
      <c r="BD119" s="862" t="str">
        <f t="shared" ref="BD119:BT119" si="190">IF(BD116="","",BD115*BD116*BD117*BD118)</f>
        <v/>
      </c>
      <c r="BE119" s="862" t="str">
        <f t="shared" si="190"/>
        <v/>
      </c>
      <c r="BF119" s="862" t="str">
        <f t="shared" si="190"/>
        <v/>
      </c>
      <c r="BG119" s="862" t="str">
        <f t="shared" si="190"/>
        <v/>
      </c>
      <c r="BH119" s="862" t="str">
        <f t="shared" si="190"/>
        <v/>
      </c>
      <c r="BI119" s="862" t="str">
        <f t="shared" si="190"/>
        <v/>
      </c>
      <c r="BJ119" s="862" t="str">
        <f t="shared" si="190"/>
        <v/>
      </c>
      <c r="BK119" s="862" t="str">
        <f t="shared" si="190"/>
        <v/>
      </c>
      <c r="BL119" s="862" t="str">
        <f t="shared" si="190"/>
        <v/>
      </c>
      <c r="BM119" s="862" t="str">
        <f t="shared" si="190"/>
        <v/>
      </c>
      <c r="BN119" s="862" t="str">
        <f t="shared" si="190"/>
        <v/>
      </c>
      <c r="BO119" s="862" t="str">
        <f t="shared" si="190"/>
        <v/>
      </c>
      <c r="BP119" s="862" t="str">
        <f t="shared" si="190"/>
        <v/>
      </c>
      <c r="BQ119" s="862" t="str">
        <f t="shared" si="190"/>
        <v/>
      </c>
      <c r="BR119" s="862" t="str">
        <f t="shared" si="190"/>
        <v/>
      </c>
      <c r="BS119" s="862" t="str">
        <f t="shared" si="190"/>
        <v/>
      </c>
      <c r="BT119" s="862" t="str">
        <f t="shared" si="190"/>
        <v/>
      </c>
      <c r="BU119" s="850"/>
      <c r="BV119" s="862" t="str">
        <f>IF(BV116="","",BV115*BV116*BV117*BV118)</f>
        <v/>
      </c>
      <c r="BW119" s="862" t="str">
        <f>IF(BW116="","",BW115*BW116*BW117*BW118)</f>
        <v/>
      </c>
      <c r="BX119" s="862">
        <f>IF(BX116="","",BX115*BX116*BX117*BX118)</f>
        <v>2400</v>
      </c>
      <c r="BY119" s="735" t="str">
        <f>IF(BY116="","",BY115*BY116*BY117*BY118)</f>
        <v/>
      </c>
      <c r="BZ119" s="856" t="str">
        <f t="shared" si="160"/>
        <v/>
      </c>
      <c r="CA119" s="856" t="str">
        <f t="shared" si="161"/>
        <v/>
      </c>
      <c r="CB119" s="856">
        <f t="shared" si="162"/>
        <v>3900</v>
      </c>
      <c r="CC119" s="857" t="str">
        <f t="shared" si="163"/>
        <v/>
      </c>
      <c r="CD119" s="50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0" t="str">
        <f t="shared" si="165"/>
        <v/>
      </c>
      <c r="CF119" s="81" t="str">
        <f t="shared" si="165"/>
        <v/>
      </c>
      <c r="CG119" s="81" t="str">
        <f t="shared" si="165"/>
        <v/>
      </c>
      <c r="CH119" s="81" t="str">
        <f t="shared" si="165"/>
        <v/>
      </c>
      <c r="CI119" s="81" t="str">
        <f t="shared" si="165"/>
        <v/>
      </c>
      <c r="CJ119" s="81" t="str">
        <f t="shared" si="165"/>
        <v/>
      </c>
      <c r="CK119" s="144">
        <f t="shared" si="165"/>
        <v>1560</v>
      </c>
      <c r="CL119" s="144">
        <f t="shared" si="165"/>
        <v>3000</v>
      </c>
      <c r="CM119" s="144">
        <f t="shared" si="165"/>
        <v>4800</v>
      </c>
      <c r="CN119" s="81">
        <f t="shared" si="165"/>
        <v>7200</v>
      </c>
      <c r="CO119" s="81" t="str">
        <f t="shared" si="165"/>
        <v/>
      </c>
      <c r="CP119" s="81" t="str">
        <f t="shared" si="165"/>
        <v/>
      </c>
      <c r="CQ119" s="81" t="str">
        <f t="shared" si="165"/>
        <v/>
      </c>
      <c r="CR119" s="81" t="str">
        <f t="shared" si="165"/>
        <v/>
      </c>
      <c r="CS119" s="80" t="str">
        <f t="shared" si="165"/>
        <v/>
      </c>
      <c r="CT119" s="504" t="str">
        <f t="shared" si="165"/>
        <v/>
      </c>
      <c r="CU119" s="532" t="str">
        <f t="shared" si="166"/>
        <v/>
      </c>
      <c r="CV119" s="533" t="str">
        <f t="shared" si="167"/>
        <v/>
      </c>
      <c r="CW119" s="534" t="str">
        <f t="shared" si="168"/>
        <v/>
      </c>
      <c r="CX119" s="534" t="str">
        <f t="shared" si="169"/>
        <v/>
      </c>
      <c r="CY119" s="534" t="str">
        <f t="shared" si="170"/>
        <v/>
      </c>
      <c r="CZ119" s="534" t="str">
        <f t="shared" si="171"/>
        <v/>
      </c>
      <c r="DA119" s="534" t="str">
        <f t="shared" si="172"/>
        <v/>
      </c>
      <c r="DB119" s="535" t="str">
        <f t="shared" si="173"/>
        <v/>
      </c>
      <c r="DC119" s="535" t="str">
        <f t="shared" si="174"/>
        <v/>
      </c>
      <c r="DD119" s="535" t="str">
        <f t="shared" si="175"/>
        <v/>
      </c>
      <c r="DE119" s="534" t="str">
        <f t="shared" si="176"/>
        <v/>
      </c>
      <c r="DF119" s="534" t="str">
        <f t="shared" si="177"/>
        <v/>
      </c>
      <c r="DG119" s="534" t="str">
        <f t="shared" si="178"/>
        <v/>
      </c>
      <c r="DH119" s="534" t="str">
        <f t="shared" si="179"/>
        <v/>
      </c>
      <c r="DI119" s="534" t="str">
        <f t="shared" si="180"/>
        <v/>
      </c>
      <c r="DJ119" s="533" t="str">
        <f t="shared" si="181"/>
        <v/>
      </c>
      <c r="DK119" s="532" t="str">
        <f t="shared" si="182"/>
        <v/>
      </c>
      <c r="DL119" s="858">
        <f t="shared" si="183"/>
        <v>0</v>
      </c>
      <c r="DM119" s="813">
        <f t="shared" si="184"/>
        <v>0</v>
      </c>
      <c r="DN119" s="813">
        <f t="shared" si="185"/>
        <v>4</v>
      </c>
      <c r="DO119" s="814">
        <f t="shared" si="186"/>
        <v>0</v>
      </c>
      <c r="DP119" s="849"/>
      <c r="DQ119" s="859"/>
      <c r="DR119" s="859"/>
      <c r="DS119" s="859"/>
      <c r="DT119" s="859"/>
      <c r="DU119" s="859"/>
      <c r="DV119" s="859"/>
      <c r="DW119" s="860"/>
      <c r="DX119" s="859"/>
      <c r="DY119" s="813"/>
      <c r="DZ119" s="849"/>
      <c r="EA119" s="849"/>
    </row>
    <row r="120" spans="1:131" ht="14" customHeight="1">
      <c r="A120" s="815" t="s">
        <v>450</v>
      </c>
      <c r="B120" s="869">
        <f>SUM(B71,B77,B83,B89,B95,B101,B107,B113,B119)</f>
        <v>0</v>
      </c>
      <c r="C120" s="869">
        <f t="shared" ref="C120:R120" si="191">SUM(C71,C77,C83,C89,C95,C101,C107,C113,C119)</f>
        <v>0</v>
      </c>
      <c r="D120" s="869">
        <f t="shared" si="191"/>
        <v>4000</v>
      </c>
      <c r="E120" s="869">
        <f t="shared" si="191"/>
        <v>2880</v>
      </c>
      <c r="F120" s="869">
        <f t="shared" si="191"/>
        <v>0</v>
      </c>
      <c r="G120" s="869">
        <f t="shared" si="191"/>
        <v>0</v>
      </c>
      <c r="H120" s="869">
        <f t="shared" si="191"/>
        <v>0</v>
      </c>
      <c r="I120" s="869">
        <f t="shared" si="191"/>
        <v>0</v>
      </c>
      <c r="J120" s="869">
        <f t="shared" si="191"/>
        <v>0</v>
      </c>
      <c r="K120" s="869">
        <f t="shared" si="191"/>
        <v>0</v>
      </c>
      <c r="L120" s="869">
        <f t="shared" si="191"/>
        <v>0</v>
      </c>
      <c r="M120" s="869">
        <f t="shared" si="191"/>
        <v>0</v>
      </c>
      <c r="N120" s="869">
        <f t="shared" si="191"/>
        <v>0</v>
      </c>
      <c r="O120" s="869">
        <f t="shared" si="191"/>
        <v>0</v>
      </c>
      <c r="P120" s="869">
        <f t="shared" si="191"/>
        <v>0</v>
      </c>
      <c r="Q120" s="869">
        <f t="shared" si="191"/>
        <v>0</v>
      </c>
      <c r="R120" s="869">
        <f t="shared" si="191"/>
        <v>0</v>
      </c>
      <c r="S120" s="870"/>
      <c r="T120" s="869">
        <f t="shared" ref="T120:AJ120" si="192">SUM(T71,T77,T83,T89,T95,T101,T107,T113,T119)</f>
        <v>0</v>
      </c>
      <c r="U120" s="869">
        <f t="shared" si="192"/>
        <v>0</v>
      </c>
      <c r="V120" s="869">
        <f t="shared" si="192"/>
        <v>0</v>
      </c>
      <c r="W120" s="869">
        <f t="shared" si="192"/>
        <v>0</v>
      </c>
      <c r="X120" s="869">
        <f t="shared" si="192"/>
        <v>0</v>
      </c>
      <c r="Y120" s="869">
        <f t="shared" si="192"/>
        <v>0</v>
      </c>
      <c r="Z120" s="869">
        <f t="shared" si="192"/>
        <v>0</v>
      </c>
      <c r="AA120" s="869">
        <f t="shared" si="192"/>
        <v>0</v>
      </c>
      <c r="AB120" s="869">
        <f t="shared" si="192"/>
        <v>0</v>
      </c>
      <c r="AC120" s="869">
        <f t="shared" si="192"/>
        <v>0</v>
      </c>
      <c r="AD120" s="869">
        <f t="shared" si="192"/>
        <v>0</v>
      </c>
      <c r="AE120" s="869">
        <f t="shared" si="192"/>
        <v>0</v>
      </c>
      <c r="AF120" s="869">
        <f t="shared" si="192"/>
        <v>0</v>
      </c>
      <c r="AG120" s="869">
        <f t="shared" si="192"/>
        <v>0</v>
      </c>
      <c r="AH120" s="869">
        <f t="shared" si="192"/>
        <v>0</v>
      </c>
      <c r="AI120" s="869">
        <f t="shared" si="192"/>
        <v>0</v>
      </c>
      <c r="AJ120" s="869">
        <f t="shared" si="192"/>
        <v>0</v>
      </c>
      <c r="AK120" s="870"/>
      <c r="AL120" s="869">
        <f t="shared" ref="AL120:BB120" si="193">SUM(AL71,AL77,AL83,AL89,AL95,AL101,AL107,AL113,AL119)</f>
        <v>0</v>
      </c>
      <c r="AM120" s="869">
        <f t="shared" si="193"/>
        <v>0</v>
      </c>
      <c r="AN120" s="869">
        <f t="shared" si="193"/>
        <v>7200</v>
      </c>
      <c r="AO120" s="869">
        <f t="shared" si="193"/>
        <v>64800</v>
      </c>
      <c r="AP120" s="869">
        <f t="shared" si="193"/>
        <v>3000</v>
      </c>
      <c r="AQ120" s="869">
        <f t="shared" si="193"/>
        <v>1560</v>
      </c>
      <c r="AR120" s="869">
        <f t="shared" si="193"/>
        <v>0</v>
      </c>
      <c r="AS120" s="869">
        <f t="shared" si="193"/>
        <v>0</v>
      </c>
      <c r="AT120" s="869">
        <f t="shared" si="193"/>
        <v>0</v>
      </c>
      <c r="AU120" s="869">
        <f t="shared" si="193"/>
        <v>0</v>
      </c>
      <c r="AV120" s="869">
        <f t="shared" si="193"/>
        <v>0</v>
      </c>
      <c r="AW120" s="869">
        <f t="shared" si="193"/>
        <v>0</v>
      </c>
      <c r="AX120" s="869">
        <f t="shared" si="193"/>
        <v>0</v>
      </c>
      <c r="AY120" s="869">
        <f t="shared" si="193"/>
        <v>0</v>
      </c>
      <c r="AZ120" s="869">
        <f t="shared" si="193"/>
        <v>0</v>
      </c>
      <c r="BA120" s="869">
        <f t="shared" si="193"/>
        <v>0</v>
      </c>
      <c r="BB120" s="869">
        <f t="shared" si="193"/>
        <v>0</v>
      </c>
      <c r="BC120" s="870"/>
      <c r="BD120" s="869">
        <f t="shared" ref="BD120:BT120" si="194">SUM(BD71,BD77,BD83,BD89,BD95,BD101,BD107,BD113,BD119)</f>
        <v>0</v>
      </c>
      <c r="BE120" s="869">
        <f t="shared" si="194"/>
        <v>0</v>
      </c>
      <c r="BF120" s="869">
        <f t="shared" si="194"/>
        <v>0</v>
      </c>
      <c r="BG120" s="869">
        <f t="shared" si="194"/>
        <v>0</v>
      </c>
      <c r="BH120" s="869">
        <f t="shared" si="194"/>
        <v>0</v>
      </c>
      <c r="BI120" s="869">
        <f t="shared" si="194"/>
        <v>0</v>
      </c>
      <c r="BJ120" s="869">
        <f t="shared" si="194"/>
        <v>0</v>
      </c>
      <c r="BK120" s="869">
        <f t="shared" si="194"/>
        <v>0</v>
      </c>
      <c r="BL120" s="869">
        <f t="shared" si="194"/>
        <v>0</v>
      </c>
      <c r="BM120" s="869">
        <f t="shared" si="194"/>
        <v>0</v>
      </c>
      <c r="BN120" s="869">
        <f t="shared" si="194"/>
        <v>0</v>
      </c>
      <c r="BO120" s="869">
        <f t="shared" si="194"/>
        <v>0</v>
      </c>
      <c r="BP120" s="869">
        <f t="shared" si="194"/>
        <v>0</v>
      </c>
      <c r="BQ120" s="869">
        <f t="shared" si="194"/>
        <v>0</v>
      </c>
      <c r="BR120" s="869">
        <f t="shared" si="194"/>
        <v>0</v>
      </c>
      <c r="BS120" s="869">
        <f t="shared" si="194"/>
        <v>0</v>
      </c>
      <c r="BT120" s="869">
        <f t="shared" si="194"/>
        <v>0</v>
      </c>
      <c r="BU120" s="870"/>
      <c r="BV120" s="869">
        <f>SUM(BV71,BV77,BV83,BV89,BV95,BV101,BV107,BV113,BV119)</f>
        <v>0</v>
      </c>
      <c r="BW120" s="869">
        <f>SUM(BW71,BW77,BW83,BW89,BW95,BW101,BW107,BW113,BW119)</f>
        <v>0</v>
      </c>
      <c r="BX120" s="869">
        <f>SUM(BX71,BX77,BX83,BX89,BX95,BX101,BX107,BX113,BX119)</f>
        <v>2400</v>
      </c>
      <c r="BY120" s="869">
        <f>SUM(BY71,BY77,BY83,BY89,BY95,BY101,BY107,BY113,BY119)</f>
        <v>0</v>
      </c>
      <c r="BZ120" s="856">
        <f t="shared" si="160"/>
        <v>192</v>
      </c>
      <c r="CA120" s="856">
        <f t="shared" si="161"/>
        <v>0</v>
      </c>
      <c r="CB120" s="856">
        <f t="shared" si="162"/>
        <v>784</v>
      </c>
      <c r="CC120" s="857">
        <f t="shared" si="163"/>
        <v>0</v>
      </c>
      <c r="CD120" s="50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0">
        <f t="shared" si="165"/>
        <v>0</v>
      </c>
      <c r="CF120" s="81">
        <f t="shared" si="165"/>
        <v>0</v>
      </c>
      <c r="CG120" s="81">
        <f t="shared" si="165"/>
        <v>0</v>
      </c>
      <c r="CH120" s="81">
        <f t="shared" si="165"/>
        <v>0</v>
      </c>
      <c r="CI120" s="81">
        <f t="shared" si="165"/>
        <v>0</v>
      </c>
      <c r="CJ120" s="81">
        <f t="shared" si="165"/>
        <v>0</v>
      </c>
      <c r="CK120" s="144">
        <f t="shared" si="165"/>
        <v>0</v>
      </c>
      <c r="CL120" s="144">
        <f t="shared" si="165"/>
        <v>0</v>
      </c>
      <c r="CM120" s="144">
        <f t="shared" si="165"/>
        <v>0</v>
      </c>
      <c r="CN120" s="81">
        <f t="shared" si="165"/>
        <v>0</v>
      </c>
      <c r="CO120" s="81">
        <f t="shared" si="165"/>
        <v>0</v>
      </c>
      <c r="CP120" s="81">
        <f t="shared" si="165"/>
        <v>0</v>
      </c>
      <c r="CQ120" s="81">
        <f t="shared" si="165"/>
        <v>1560</v>
      </c>
      <c r="CR120" s="81">
        <f t="shared" si="165"/>
        <v>3000</v>
      </c>
      <c r="CS120" s="80">
        <f t="shared" si="165"/>
        <v>7200</v>
      </c>
      <c r="CT120" s="504">
        <f t="shared" si="165"/>
        <v>64800</v>
      </c>
      <c r="CU120" s="532">
        <f t="shared" si="166"/>
        <v>0</v>
      </c>
      <c r="CV120" s="533">
        <f t="shared" si="167"/>
        <v>0</v>
      </c>
      <c r="CW120" s="534">
        <f t="shared" si="168"/>
        <v>0</v>
      </c>
      <c r="CX120" s="534">
        <f t="shared" si="169"/>
        <v>0</v>
      </c>
      <c r="CY120" s="534">
        <f t="shared" si="170"/>
        <v>0</v>
      </c>
      <c r="CZ120" s="534">
        <f t="shared" si="171"/>
        <v>0</v>
      </c>
      <c r="DA120" s="534">
        <f t="shared" si="172"/>
        <v>0</v>
      </c>
      <c r="DB120" s="535">
        <f t="shared" si="173"/>
        <v>0</v>
      </c>
      <c r="DC120" s="535">
        <f t="shared" si="174"/>
        <v>0</v>
      </c>
      <c r="DD120" s="535">
        <f t="shared" si="175"/>
        <v>0</v>
      </c>
      <c r="DE120" s="534">
        <f t="shared" si="176"/>
        <v>0</v>
      </c>
      <c r="DF120" s="534">
        <f t="shared" si="177"/>
        <v>0</v>
      </c>
      <c r="DG120" s="534">
        <f t="shared" si="178"/>
        <v>0</v>
      </c>
      <c r="DH120" s="534">
        <f t="shared" si="179"/>
        <v>0</v>
      </c>
      <c r="DI120" s="534">
        <f t="shared" si="180"/>
        <v>0</v>
      </c>
      <c r="DJ120" s="533">
        <f t="shared" si="181"/>
        <v>0</v>
      </c>
      <c r="DK120" s="532">
        <f t="shared" si="182"/>
        <v>0</v>
      </c>
      <c r="DL120" s="858">
        <f t="shared" si="183"/>
        <v>17</v>
      </c>
      <c r="DM120" s="813">
        <f t="shared" si="184"/>
        <v>17</v>
      </c>
      <c r="DN120" s="813">
        <f t="shared" si="185"/>
        <v>17</v>
      </c>
      <c r="DO120" s="814">
        <f t="shared" si="186"/>
        <v>17</v>
      </c>
      <c r="DP120" s="849"/>
      <c r="DQ120" s="859"/>
      <c r="DR120" s="859"/>
      <c r="DS120" s="859"/>
      <c r="DT120" s="859"/>
      <c r="DU120" s="859"/>
      <c r="DV120" s="859"/>
      <c r="DW120" s="860"/>
      <c r="DX120" s="859"/>
      <c r="DY120" s="813"/>
      <c r="DZ120" s="849"/>
      <c r="EA120" s="849"/>
    </row>
    <row r="121" spans="1:131" ht="12" customHeight="1">
      <c r="A121" s="60"/>
      <c r="B121" s="432"/>
      <c r="C121" s="432"/>
      <c r="D121" s="432"/>
      <c r="E121" s="432"/>
      <c r="F121" s="432"/>
      <c r="G121" s="432"/>
      <c r="H121" s="432"/>
      <c r="I121" s="432"/>
      <c r="J121" s="432"/>
      <c r="K121" s="432"/>
      <c r="L121" s="432"/>
      <c r="M121" s="432"/>
      <c r="N121" s="432"/>
      <c r="O121" s="432"/>
      <c r="P121" s="432"/>
      <c r="Q121" s="432"/>
      <c r="R121" s="432"/>
      <c r="S121" s="850"/>
      <c r="T121" s="432"/>
      <c r="U121" s="432"/>
      <c r="V121" s="432"/>
      <c r="W121" s="432"/>
      <c r="X121" s="432"/>
      <c r="Y121" s="432"/>
      <c r="Z121" s="432"/>
      <c r="AA121" s="432"/>
      <c r="AB121" s="432"/>
      <c r="AC121" s="432"/>
      <c r="AD121" s="432"/>
      <c r="AE121" s="432"/>
      <c r="AF121" s="878" t="s">
        <v>284</v>
      </c>
      <c r="AG121" s="432"/>
      <c r="AH121" s="432"/>
      <c r="AI121" s="432"/>
      <c r="AJ121" s="432"/>
      <c r="AK121" s="850"/>
      <c r="AL121" s="432"/>
      <c r="AM121" s="432"/>
      <c r="AN121" s="432"/>
      <c r="AO121" s="432"/>
      <c r="AP121" s="432"/>
      <c r="AQ121" s="432"/>
      <c r="AR121" s="432"/>
      <c r="AS121" s="432"/>
      <c r="AT121" s="432"/>
      <c r="AU121" s="432"/>
      <c r="AV121" s="432"/>
      <c r="AW121" s="432"/>
      <c r="AX121" s="432"/>
      <c r="AY121" s="432"/>
      <c r="AZ121" s="432"/>
      <c r="BA121" s="432"/>
      <c r="BB121" s="432"/>
      <c r="BC121" s="850"/>
      <c r="BD121" s="432"/>
      <c r="BE121" s="432"/>
      <c r="BF121" s="432"/>
      <c r="BG121" s="432"/>
      <c r="BH121" s="432"/>
      <c r="BI121" s="432"/>
      <c r="BJ121" s="432"/>
      <c r="BK121" s="432"/>
      <c r="BL121" s="432"/>
      <c r="BM121" s="432"/>
      <c r="BN121" s="432"/>
      <c r="BO121" s="432"/>
      <c r="BP121" s="432"/>
      <c r="BQ121" s="432"/>
      <c r="BR121" s="432"/>
      <c r="BS121" s="432"/>
      <c r="BT121" s="432"/>
      <c r="BU121" s="850"/>
      <c r="BV121" s="432"/>
      <c r="BW121" s="432"/>
      <c r="BX121" s="432"/>
      <c r="BY121" s="432"/>
      <c r="BZ121" s="871"/>
      <c r="CA121" s="871"/>
      <c r="CB121" s="871"/>
      <c r="CC121" s="872"/>
      <c r="CD121" s="432"/>
      <c r="CE121" s="432"/>
      <c r="CF121" s="432"/>
      <c r="CG121" s="432"/>
      <c r="CH121" s="432"/>
      <c r="CI121" s="432"/>
      <c r="CJ121" s="432"/>
      <c r="CK121" s="432"/>
      <c r="CL121" s="432"/>
      <c r="CM121" s="432"/>
      <c r="CN121" s="432"/>
      <c r="CO121" s="432"/>
      <c r="CP121" s="432"/>
      <c r="CQ121" s="432"/>
      <c r="CR121" s="432"/>
      <c r="CS121" s="432"/>
      <c r="CT121" s="873"/>
      <c r="CU121" s="432"/>
      <c r="CV121" s="432"/>
      <c r="CW121" s="432"/>
      <c r="CX121" s="432"/>
      <c r="CY121" s="432"/>
      <c r="CZ121" s="432"/>
      <c r="DA121" s="432"/>
      <c r="DB121" s="432"/>
      <c r="DC121" s="432"/>
      <c r="DD121" s="432"/>
      <c r="DE121" s="432"/>
      <c r="DF121" s="432"/>
      <c r="DG121" s="432"/>
      <c r="DH121" s="432"/>
      <c r="DI121" s="432"/>
      <c r="DJ121" s="432"/>
      <c r="DK121" s="873"/>
      <c r="DL121" s="874"/>
      <c r="DM121" s="874"/>
      <c r="DN121" s="874"/>
      <c r="DO121" s="873"/>
      <c r="DP121" s="432"/>
      <c r="DQ121" s="432"/>
      <c r="DR121" s="432"/>
      <c r="DS121" s="432"/>
      <c r="DT121" s="432"/>
      <c r="DU121" s="432"/>
      <c r="DV121" s="432"/>
      <c r="DW121" s="873"/>
      <c r="DX121" s="432"/>
      <c r="DY121" s="60"/>
    </row>
    <row r="122" spans="1:131" ht="12.75" customHeight="1">
      <c r="A122" s="852" t="s">
        <v>451</v>
      </c>
      <c r="B122" s="853"/>
      <c r="C122" s="853"/>
      <c r="D122" s="853"/>
      <c r="E122" s="853"/>
      <c r="F122" s="853"/>
      <c r="G122" s="853"/>
      <c r="H122" s="853"/>
      <c r="I122" s="853"/>
      <c r="J122" s="853"/>
      <c r="K122" s="853"/>
      <c r="L122" s="853"/>
      <c r="M122" s="853"/>
      <c r="N122" s="853"/>
      <c r="O122" s="853"/>
      <c r="P122" s="853"/>
      <c r="Q122" s="853"/>
      <c r="R122" s="853"/>
      <c r="S122" s="850"/>
      <c r="T122" s="853"/>
      <c r="U122" s="853"/>
      <c r="V122" s="853"/>
      <c r="W122" s="853"/>
      <c r="X122" s="853"/>
      <c r="Y122" s="853"/>
      <c r="Z122" s="853"/>
      <c r="AA122" s="853"/>
      <c r="AB122" s="853"/>
      <c r="AC122" s="853"/>
      <c r="AD122" s="853"/>
      <c r="AE122" s="853"/>
      <c r="AF122" s="853"/>
      <c r="AG122" s="853"/>
      <c r="AH122" s="853"/>
      <c r="AI122" s="853"/>
      <c r="AJ122" s="853"/>
      <c r="AK122" s="850"/>
      <c r="AL122" s="853"/>
      <c r="AM122" s="853"/>
      <c r="AN122" s="853"/>
      <c r="AO122" s="853"/>
      <c r="AP122" s="853"/>
      <c r="AQ122" s="853"/>
      <c r="AR122" s="853"/>
      <c r="AS122" s="853"/>
      <c r="AT122" s="853"/>
      <c r="AU122" s="853"/>
      <c r="AV122" s="853"/>
      <c r="AW122" s="853"/>
      <c r="AX122" s="853"/>
      <c r="AY122" s="853"/>
      <c r="AZ122" s="853"/>
      <c r="BA122" s="853"/>
      <c r="BB122" s="853"/>
      <c r="BC122" s="850"/>
      <c r="BD122" s="853"/>
      <c r="BE122" s="853"/>
      <c r="BF122" s="853"/>
      <c r="BG122" s="853"/>
      <c r="BH122" s="853"/>
      <c r="BI122" s="853"/>
      <c r="BJ122" s="853"/>
      <c r="BK122" s="853"/>
      <c r="BL122" s="853"/>
      <c r="BM122" s="853"/>
      <c r="BN122" s="853"/>
      <c r="BO122" s="853"/>
      <c r="BP122" s="853"/>
      <c r="BQ122" s="853"/>
      <c r="BR122" s="853"/>
      <c r="BS122" s="853"/>
      <c r="BT122" s="853"/>
      <c r="BU122" s="850"/>
      <c r="BV122" s="853"/>
      <c r="BW122" s="853"/>
      <c r="BX122" s="853"/>
      <c r="BY122" s="853"/>
      <c r="BZ122" s="863"/>
      <c r="CA122" s="863"/>
      <c r="CB122" s="863"/>
      <c r="CC122" s="864"/>
      <c r="CD122" s="865"/>
      <c r="CE122" s="865"/>
      <c r="CF122" s="865"/>
      <c r="CG122" s="865"/>
      <c r="CH122" s="865"/>
      <c r="CI122" s="865"/>
      <c r="CJ122" s="865"/>
      <c r="CK122" s="865"/>
      <c r="CL122" s="865"/>
      <c r="CM122" s="865"/>
      <c r="CN122" s="865"/>
      <c r="CO122" s="865"/>
      <c r="CP122" s="865"/>
      <c r="CQ122" s="865"/>
      <c r="CR122" s="865"/>
      <c r="CS122" s="865"/>
      <c r="CT122" s="866"/>
      <c r="CU122" s="867"/>
      <c r="CV122" s="865"/>
      <c r="CW122" s="865"/>
      <c r="CX122" s="865"/>
      <c r="CY122" s="865"/>
      <c r="CZ122" s="865"/>
      <c r="DA122" s="865"/>
      <c r="DB122" s="865"/>
      <c r="DC122" s="865"/>
      <c r="DD122" s="865"/>
      <c r="DE122" s="865"/>
      <c r="DF122" s="865"/>
      <c r="DG122" s="865"/>
      <c r="DH122" s="865"/>
      <c r="DI122" s="865"/>
      <c r="DJ122" s="865"/>
      <c r="DK122" s="865"/>
      <c r="DL122" s="867"/>
      <c r="DM122" s="848"/>
      <c r="DN122" s="848"/>
      <c r="DO122" s="847"/>
      <c r="DP122" s="848"/>
      <c r="DQ122" s="848"/>
      <c r="DR122" s="848"/>
      <c r="DS122" s="848"/>
      <c r="DT122" s="848"/>
      <c r="DU122" s="848"/>
      <c r="DV122" s="848"/>
      <c r="DW122" s="847"/>
      <c r="DX122" s="848"/>
      <c r="DY122" s="813"/>
      <c r="DZ122" s="849"/>
      <c r="EA122" s="849"/>
    </row>
    <row r="123" spans="1:131" ht="12.75" customHeight="1">
      <c r="A123" s="854" t="s">
        <v>452</v>
      </c>
      <c r="B123" s="647"/>
      <c r="C123" s="647"/>
      <c r="D123" s="647"/>
      <c r="E123" s="647"/>
      <c r="F123" s="647"/>
      <c r="G123" s="647"/>
      <c r="H123" s="647"/>
      <c r="I123" s="647"/>
      <c r="J123" s="647"/>
      <c r="K123" s="647"/>
      <c r="L123" s="647"/>
      <c r="M123" s="647"/>
      <c r="N123" s="647"/>
      <c r="O123" s="647"/>
      <c r="P123" s="647"/>
      <c r="Q123" s="647"/>
      <c r="R123" s="647"/>
      <c r="S123" s="850"/>
      <c r="T123" s="647"/>
      <c r="U123" s="647"/>
      <c r="V123" s="647"/>
      <c r="W123" s="647"/>
      <c r="X123" s="647"/>
      <c r="Y123" s="647"/>
      <c r="Z123" s="647"/>
      <c r="AA123" s="647"/>
      <c r="AB123" s="647"/>
      <c r="AC123" s="647"/>
      <c r="AD123" s="647"/>
      <c r="AE123" s="647"/>
      <c r="AF123" s="647"/>
      <c r="AG123" s="647"/>
      <c r="AH123" s="647"/>
      <c r="AI123" s="647"/>
      <c r="AJ123" s="647"/>
      <c r="AK123" s="850"/>
      <c r="AL123" s="647"/>
      <c r="AM123" s="647"/>
      <c r="AN123" s="647"/>
      <c r="AO123" s="647"/>
      <c r="AP123" s="647"/>
      <c r="AQ123" s="647"/>
      <c r="AR123" s="647"/>
      <c r="AS123" s="647"/>
      <c r="AT123" s="647"/>
      <c r="AU123" s="647"/>
      <c r="AV123" s="647"/>
      <c r="AW123" s="647"/>
      <c r="AX123" s="647"/>
      <c r="AY123" s="647"/>
      <c r="AZ123" s="647"/>
      <c r="BA123" s="647"/>
      <c r="BB123" s="647"/>
      <c r="BC123" s="850"/>
      <c r="BD123" s="647"/>
      <c r="BE123" s="647"/>
      <c r="BF123" s="647"/>
      <c r="BG123" s="647"/>
      <c r="BH123" s="647"/>
      <c r="BI123" s="647"/>
      <c r="BJ123" s="647"/>
      <c r="BK123" s="647"/>
      <c r="BL123" s="647"/>
      <c r="BM123" s="647"/>
      <c r="BN123" s="647"/>
      <c r="BO123" s="647"/>
      <c r="BP123" s="647"/>
      <c r="BQ123" s="647"/>
      <c r="BR123" s="647"/>
      <c r="BS123" s="647"/>
      <c r="BT123" s="647"/>
      <c r="BU123" s="850"/>
      <c r="BV123" s="647"/>
      <c r="BW123" s="647"/>
      <c r="BX123" s="647"/>
      <c r="BY123" s="647"/>
      <c r="BZ123" s="863"/>
      <c r="CA123" s="863"/>
      <c r="CB123" s="863"/>
      <c r="CC123" s="864"/>
      <c r="CD123" s="865"/>
      <c r="CE123" s="865"/>
      <c r="CF123" s="865"/>
      <c r="CG123" s="865"/>
      <c r="CH123" s="865"/>
      <c r="CI123" s="865"/>
      <c r="CJ123" s="865"/>
      <c r="CK123" s="865"/>
      <c r="CL123" s="865"/>
      <c r="CM123" s="865"/>
      <c r="CN123" s="865"/>
      <c r="CO123" s="865"/>
      <c r="CP123" s="865"/>
      <c r="CQ123" s="865"/>
      <c r="CR123" s="865"/>
      <c r="CS123" s="865"/>
      <c r="CT123" s="866"/>
      <c r="CU123" s="867"/>
      <c r="CV123" s="865"/>
      <c r="CW123" s="865"/>
      <c r="CX123" s="865"/>
      <c r="CY123" s="865"/>
      <c r="CZ123" s="865"/>
      <c r="DA123" s="865"/>
      <c r="DB123" s="865"/>
      <c r="DC123" s="865"/>
      <c r="DD123" s="865"/>
      <c r="DE123" s="865"/>
      <c r="DF123" s="865"/>
      <c r="DG123" s="865"/>
      <c r="DH123" s="865"/>
      <c r="DI123" s="865"/>
      <c r="DJ123" s="865"/>
      <c r="DK123" s="865"/>
      <c r="DL123" s="867"/>
      <c r="DM123" s="848"/>
      <c r="DN123" s="848"/>
      <c r="DO123" s="847"/>
      <c r="DP123" s="848"/>
      <c r="DQ123" s="848"/>
      <c r="DR123" s="848"/>
      <c r="DS123" s="848"/>
      <c r="DT123" s="848"/>
      <c r="DU123" s="848"/>
      <c r="DV123" s="848"/>
      <c r="DW123" s="847"/>
      <c r="DX123" s="848"/>
      <c r="DY123" s="813"/>
      <c r="DZ123" s="849"/>
      <c r="EA123" s="849"/>
    </row>
    <row r="124" spans="1:131" ht="12.75" customHeight="1">
      <c r="A124" s="855" t="s">
        <v>294</v>
      </c>
      <c r="B124" s="647"/>
      <c r="C124" s="647"/>
      <c r="D124" s="647">
        <v>1</v>
      </c>
      <c r="E124" s="647"/>
      <c r="F124" s="647">
        <v>1</v>
      </c>
      <c r="G124" s="647"/>
      <c r="H124" s="647"/>
      <c r="I124" s="647"/>
      <c r="J124" s="647"/>
      <c r="K124" s="647">
        <v>1</v>
      </c>
      <c r="L124" s="647">
        <v>1</v>
      </c>
      <c r="M124" s="647">
        <v>1</v>
      </c>
      <c r="N124" s="647"/>
      <c r="O124" s="647"/>
      <c r="P124" s="647"/>
      <c r="Q124" s="647"/>
      <c r="R124" s="647"/>
      <c r="S124" s="850"/>
      <c r="T124" s="647">
        <v>1</v>
      </c>
      <c r="U124" s="647"/>
      <c r="V124" s="647"/>
      <c r="W124" s="647">
        <v>1</v>
      </c>
      <c r="X124" s="647"/>
      <c r="Y124" s="647">
        <v>1</v>
      </c>
      <c r="Z124" s="647"/>
      <c r="AA124" s="647"/>
      <c r="AB124" s="647"/>
      <c r="AC124" s="647">
        <v>1</v>
      </c>
      <c r="AD124" s="647"/>
      <c r="AE124" s="647"/>
      <c r="AF124" s="647"/>
      <c r="AG124" s="647"/>
      <c r="AH124" s="647"/>
      <c r="AI124" s="647"/>
      <c r="AJ124" s="647"/>
      <c r="AK124" s="850"/>
      <c r="AL124" s="647"/>
      <c r="AM124" s="647">
        <v>1</v>
      </c>
      <c r="AN124" s="647">
        <v>1</v>
      </c>
      <c r="AO124" s="647">
        <v>1</v>
      </c>
      <c r="AP124" s="647">
        <v>1</v>
      </c>
      <c r="AQ124" s="647"/>
      <c r="AR124" s="647"/>
      <c r="AS124" s="647"/>
      <c r="AT124" s="647"/>
      <c r="AU124" s="647"/>
      <c r="AV124" s="647"/>
      <c r="AW124" s="647"/>
      <c r="AX124" s="647"/>
      <c r="AY124" s="647"/>
      <c r="AZ124" s="647"/>
      <c r="BA124" s="647"/>
      <c r="BB124" s="647"/>
      <c r="BC124" s="850"/>
      <c r="BD124" s="647"/>
      <c r="BE124" s="647"/>
      <c r="BF124" s="647"/>
      <c r="BG124" s="647"/>
      <c r="BH124" s="647"/>
      <c r="BI124" s="647"/>
      <c r="BJ124" s="647"/>
      <c r="BK124" s="647"/>
      <c r="BL124" s="647"/>
      <c r="BM124" s="647"/>
      <c r="BN124" s="647"/>
      <c r="BO124" s="647"/>
      <c r="BP124" s="647"/>
      <c r="BQ124" s="647"/>
      <c r="BR124" s="647"/>
      <c r="BS124" s="647"/>
      <c r="BT124" s="647"/>
      <c r="BU124" s="850"/>
      <c r="BV124" s="647">
        <v>1</v>
      </c>
      <c r="BW124" s="647">
        <v>1</v>
      </c>
      <c r="BX124" s="647">
        <v>1</v>
      </c>
      <c r="BY124" s="647"/>
      <c r="BZ124" s="856">
        <f>IF(DL124&lt;3,"",(SUM(B124:R124)-MIN(B124:R124)-MAX(B124:R124))/(DL124-2))</f>
        <v>1</v>
      </c>
      <c r="CA124" s="856">
        <f>IF(DM124&lt;3,"",(SUM(T124:AJ124)-MIN(T124:AJ124)-MAX(T124:AJ124))/(DM124-2))</f>
        <v>1</v>
      </c>
      <c r="CB124" s="856">
        <f>IF(DN124&lt;3,"",(SUM(AL124:BB124)-MIN(AL124:BB124)-MAX(AL124:BB124))/(DN124-2))</f>
        <v>1</v>
      </c>
      <c r="CC124" s="857" t="str">
        <f>IF(DO124&lt;3,"",(SUM(BD124:BT124)-MIN(BD124:BT124)-MAX(BD124:BT124))/(DO124-2))</f>
        <v/>
      </c>
      <c r="CD124" s="50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0" t="str">
        <f t="shared" si="195"/>
        <v/>
      </c>
      <c r="CF124" s="81" t="str">
        <f t="shared" si="195"/>
        <v/>
      </c>
      <c r="CG124" s="81" t="str">
        <f t="shared" si="195"/>
        <v/>
      </c>
      <c r="CH124" s="81" t="str">
        <f t="shared" si="195"/>
        <v/>
      </c>
      <c r="CI124" s="81" t="str">
        <f t="shared" si="195"/>
        <v/>
      </c>
      <c r="CJ124" s="81" t="str">
        <f t="shared" si="195"/>
        <v/>
      </c>
      <c r="CK124" s="144">
        <f t="shared" si="195"/>
        <v>1</v>
      </c>
      <c r="CL124" s="144">
        <f t="shared" si="195"/>
        <v>1</v>
      </c>
      <c r="CM124" s="144">
        <f t="shared" si="195"/>
        <v>1</v>
      </c>
      <c r="CN124" s="81">
        <f t="shared" si="195"/>
        <v>1</v>
      </c>
      <c r="CO124" s="81" t="str">
        <f t="shared" si="195"/>
        <v/>
      </c>
      <c r="CP124" s="81" t="str">
        <f t="shared" si="195"/>
        <v/>
      </c>
      <c r="CQ124" s="81" t="str">
        <f t="shared" si="195"/>
        <v/>
      </c>
      <c r="CR124" s="81" t="str">
        <f t="shared" si="195"/>
        <v/>
      </c>
      <c r="CS124" s="80" t="str">
        <f t="shared" si="195"/>
        <v/>
      </c>
      <c r="CT124" s="50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2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3" t="str">
        <f t="shared" si="197"/>
        <v/>
      </c>
      <c r="CW124" s="534" t="str">
        <f t="shared" si="197"/>
        <v/>
      </c>
      <c r="CX124" s="534" t="str">
        <f t="shared" si="197"/>
        <v/>
      </c>
      <c r="CY124" s="534" t="str">
        <f t="shared" si="197"/>
        <v/>
      </c>
      <c r="CZ124" s="534" t="str">
        <f t="shared" si="197"/>
        <v/>
      </c>
      <c r="DA124" s="534" t="str">
        <f t="shared" si="197"/>
        <v/>
      </c>
      <c r="DB124" s="535" t="str">
        <f t="shared" si="197"/>
        <v/>
      </c>
      <c r="DC124" s="535" t="str">
        <f t="shared" si="197"/>
        <v/>
      </c>
      <c r="DD124" s="535" t="str">
        <f t="shared" si="197"/>
        <v/>
      </c>
      <c r="DE124" s="534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4" t="str">
        <f t="shared" si="198"/>
        <v/>
      </c>
      <c r="DG124" s="534" t="str">
        <f t="shared" si="198"/>
        <v/>
      </c>
      <c r="DH124" s="534" t="str">
        <f t="shared" si="198"/>
        <v/>
      </c>
      <c r="DI124" s="534" t="str">
        <f t="shared" si="198"/>
        <v/>
      </c>
      <c r="DJ124" s="533" t="str">
        <f t="shared" si="198"/>
        <v/>
      </c>
      <c r="DK124" s="532" t="str">
        <f t="shared" si="198"/>
        <v/>
      </c>
      <c r="DL124" s="858">
        <f>COUNT(B124:R124)</f>
        <v>5</v>
      </c>
      <c r="DM124" s="813">
        <f>COUNT(T124:AJ124)</f>
        <v>4</v>
      </c>
      <c r="DN124" s="813">
        <f>COUNT(AL124:BB124)</f>
        <v>4</v>
      </c>
      <c r="DO124" s="814">
        <f>COUNT(BD124:BT124)</f>
        <v>0</v>
      </c>
      <c r="DP124" s="849"/>
      <c r="DQ124" s="859"/>
      <c r="DR124" s="859"/>
      <c r="DS124" s="859"/>
      <c r="DT124" s="859"/>
      <c r="DU124" s="859"/>
      <c r="DV124" s="859"/>
      <c r="DW124" s="860"/>
      <c r="DX124" s="859"/>
      <c r="DY124" s="813"/>
      <c r="DZ124" s="849"/>
      <c r="EA124" s="849"/>
    </row>
    <row r="125" spans="1:131" ht="12.75" customHeight="1">
      <c r="A125" s="855" t="s">
        <v>295</v>
      </c>
      <c r="B125" s="281"/>
      <c r="C125" s="281"/>
      <c r="D125" s="281">
        <v>12</v>
      </c>
      <c r="E125" s="281"/>
      <c r="F125" s="281">
        <v>12</v>
      </c>
      <c r="G125" s="281"/>
      <c r="H125" s="281"/>
      <c r="I125" s="281"/>
      <c r="J125" s="281"/>
      <c r="K125" s="281">
        <v>1</v>
      </c>
      <c r="L125" s="281">
        <v>10</v>
      </c>
      <c r="M125" s="281">
        <v>7</v>
      </c>
      <c r="N125" s="281"/>
      <c r="O125" s="281"/>
      <c r="P125" s="281"/>
      <c r="Q125" s="281"/>
      <c r="R125" s="281"/>
      <c r="S125" s="850"/>
      <c r="T125" s="281">
        <v>1</v>
      </c>
      <c r="U125" s="281"/>
      <c r="V125" s="281"/>
      <c r="W125" s="281">
        <v>1</v>
      </c>
      <c r="X125" s="281"/>
      <c r="Y125" s="281">
        <v>1</v>
      </c>
      <c r="Z125" s="281"/>
      <c r="AA125" s="281"/>
      <c r="AB125" s="281"/>
      <c r="AC125" s="281">
        <v>9</v>
      </c>
      <c r="AD125" s="281"/>
      <c r="AE125" s="281"/>
      <c r="AF125" s="281"/>
      <c r="AG125" s="281"/>
      <c r="AH125" s="281"/>
      <c r="AI125" s="281"/>
      <c r="AJ125" s="281"/>
      <c r="AK125" s="850"/>
      <c r="AL125" s="281"/>
      <c r="AM125" s="281">
        <v>8</v>
      </c>
      <c r="AN125" s="281">
        <v>1</v>
      </c>
      <c r="AO125" s="281">
        <v>1</v>
      </c>
      <c r="AP125" s="281">
        <v>1</v>
      </c>
      <c r="AQ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850"/>
      <c r="BD125" s="281"/>
      <c r="BE125" s="281"/>
      <c r="BF125" s="281"/>
      <c r="BG125" s="281"/>
      <c r="BH125" s="281"/>
      <c r="BI125" s="281"/>
      <c r="BJ125" s="281"/>
      <c r="BK125" s="281"/>
      <c r="BL125" s="281"/>
      <c r="BM125" s="281"/>
      <c r="BN125" s="281"/>
      <c r="BO125" s="281"/>
      <c r="BP125" s="281"/>
      <c r="BQ125" s="281"/>
      <c r="BR125" s="281"/>
      <c r="BS125" s="281"/>
      <c r="BT125" s="281"/>
      <c r="BU125" s="850"/>
      <c r="BV125" s="281">
        <v>10</v>
      </c>
      <c r="BW125" s="281">
        <v>1</v>
      </c>
      <c r="BX125" s="281">
        <v>1</v>
      </c>
      <c r="BY125" s="281"/>
      <c r="BZ125" s="856">
        <f>IF(DL125&lt;3,"",(SUM(B125:R125)-MIN(B125:R125)-MAX(B125:R125))/(DL125-2))</f>
        <v>9.6666666666666661</v>
      </c>
      <c r="CA125" s="856">
        <f>IF(DM125&lt;3,"",(SUM(T125:AJ125)-MIN(T125:AJ125)-MAX(T125:AJ125))/(DM125-2))</f>
        <v>1</v>
      </c>
      <c r="CB125" s="856">
        <f>IF(DN125&lt;3,"",(SUM(AL125:BB125)-MIN(AL125:BB125)-MAX(AL125:BB125))/(DN125-2))</f>
        <v>1</v>
      </c>
      <c r="CC125" s="857" t="str">
        <f>IF(DO125&lt;3,"",(SUM(BD125:BT125)-MIN(BD125:BT125)-MAX(BD125:BT125))/(DO125-2))</f>
        <v/>
      </c>
      <c r="CD125" s="50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0" t="str">
        <f t="shared" si="196"/>
        <v/>
      </c>
      <c r="CF125" s="81" t="str">
        <f t="shared" si="196"/>
        <v/>
      </c>
      <c r="CG125" s="81" t="str">
        <f t="shared" si="196"/>
        <v/>
      </c>
      <c r="CH125" s="81" t="str">
        <f t="shared" si="196"/>
        <v/>
      </c>
      <c r="CI125" s="81" t="str">
        <f t="shared" si="196"/>
        <v/>
      </c>
      <c r="CJ125" s="81" t="str">
        <f t="shared" si="196"/>
        <v/>
      </c>
      <c r="CK125" s="144">
        <f t="shared" si="196"/>
        <v>1</v>
      </c>
      <c r="CL125" s="144">
        <f t="shared" si="196"/>
        <v>1</v>
      </c>
      <c r="CM125" s="144">
        <f t="shared" si="196"/>
        <v>1</v>
      </c>
      <c r="CN125" s="81">
        <f t="shared" si="196"/>
        <v>8</v>
      </c>
      <c r="CO125" s="81" t="str">
        <f t="shared" si="196"/>
        <v/>
      </c>
      <c r="CP125" s="81" t="str">
        <f t="shared" si="196"/>
        <v/>
      </c>
      <c r="CQ125" s="81" t="str">
        <f t="shared" si="196"/>
        <v/>
      </c>
      <c r="CR125" s="81" t="str">
        <f t="shared" si="196"/>
        <v/>
      </c>
      <c r="CS125" s="80" t="str">
        <f t="shared" si="196"/>
        <v/>
      </c>
      <c r="CT125" s="504" t="str">
        <f t="shared" si="196"/>
        <v/>
      </c>
      <c r="CU125" s="532" t="str">
        <f t="shared" si="197"/>
        <v/>
      </c>
      <c r="CV125" s="533" t="str">
        <f t="shared" si="197"/>
        <v/>
      </c>
      <c r="CW125" s="534" t="str">
        <f t="shared" si="197"/>
        <v/>
      </c>
      <c r="CX125" s="534" t="str">
        <f t="shared" si="197"/>
        <v/>
      </c>
      <c r="CY125" s="534" t="str">
        <f t="shared" si="197"/>
        <v/>
      </c>
      <c r="CZ125" s="534" t="str">
        <f t="shared" si="197"/>
        <v/>
      </c>
      <c r="DA125" s="534" t="str">
        <f t="shared" si="197"/>
        <v/>
      </c>
      <c r="DB125" s="535" t="str">
        <f t="shared" si="197"/>
        <v/>
      </c>
      <c r="DC125" s="535" t="str">
        <f t="shared" si="197"/>
        <v/>
      </c>
      <c r="DD125" s="535" t="str">
        <f t="shared" si="197"/>
        <v/>
      </c>
      <c r="DE125" s="534" t="str">
        <f t="shared" si="198"/>
        <v/>
      </c>
      <c r="DF125" s="534" t="str">
        <f t="shared" si="198"/>
        <v/>
      </c>
      <c r="DG125" s="534" t="str">
        <f t="shared" si="198"/>
        <v/>
      </c>
      <c r="DH125" s="534" t="str">
        <f t="shared" si="198"/>
        <v/>
      </c>
      <c r="DI125" s="534" t="str">
        <f t="shared" si="198"/>
        <v/>
      </c>
      <c r="DJ125" s="533" t="str">
        <f t="shared" si="198"/>
        <v/>
      </c>
      <c r="DK125" s="532" t="str">
        <f t="shared" si="198"/>
        <v/>
      </c>
      <c r="DL125" s="858">
        <f>COUNT(B125:R125)</f>
        <v>5</v>
      </c>
      <c r="DM125" s="813">
        <f>COUNT(T125:AJ125)</f>
        <v>4</v>
      </c>
      <c r="DN125" s="813">
        <f>COUNT(AL125:BB125)</f>
        <v>4</v>
      </c>
      <c r="DO125" s="814">
        <f>COUNT(BD125:BT125)</f>
        <v>0</v>
      </c>
      <c r="DP125" s="849"/>
      <c r="DQ125" s="859"/>
      <c r="DR125" s="859"/>
      <c r="DS125" s="859"/>
      <c r="DT125" s="859"/>
      <c r="DU125" s="859"/>
      <c r="DV125" s="859"/>
      <c r="DW125" s="860"/>
      <c r="DX125" s="859"/>
      <c r="DY125" s="813"/>
      <c r="DZ125" s="849"/>
      <c r="EA125" s="849"/>
    </row>
    <row r="126" spans="1:131" ht="12.75" customHeight="1">
      <c r="A126" s="855" t="s">
        <v>280</v>
      </c>
      <c r="B126" s="281"/>
      <c r="C126" s="281"/>
      <c r="D126" s="281">
        <v>12</v>
      </c>
      <c r="E126" s="281"/>
      <c r="F126" s="281">
        <v>12</v>
      </c>
      <c r="G126" s="281"/>
      <c r="H126" s="281"/>
      <c r="I126" s="281"/>
      <c r="J126" s="281"/>
      <c r="K126" s="281">
        <v>10</v>
      </c>
      <c r="L126" s="281">
        <v>12</v>
      </c>
      <c r="M126" s="281">
        <v>12</v>
      </c>
      <c r="N126" s="281"/>
      <c r="O126" s="281"/>
      <c r="P126" s="281"/>
      <c r="Q126" s="281"/>
      <c r="R126" s="281"/>
      <c r="S126" s="850"/>
      <c r="T126" s="281">
        <v>5</v>
      </c>
      <c r="U126" s="281"/>
      <c r="V126" s="281"/>
      <c r="W126" s="281">
        <v>4</v>
      </c>
      <c r="X126" s="281"/>
      <c r="Y126" s="281">
        <v>12</v>
      </c>
      <c r="Z126" s="281"/>
      <c r="AA126" s="281"/>
      <c r="AB126" s="281"/>
      <c r="AC126" s="281">
        <v>12</v>
      </c>
      <c r="AD126" s="281"/>
      <c r="AE126" s="281"/>
      <c r="AF126" s="281"/>
      <c r="AG126" s="281"/>
      <c r="AH126" s="281"/>
      <c r="AI126" s="281"/>
      <c r="AJ126" s="281"/>
      <c r="AK126" s="850"/>
      <c r="AL126" s="281"/>
      <c r="AM126" s="281">
        <v>12</v>
      </c>
      <c r="AN126" s="281">
        <v>12</v>
      </c>
      <c r="AO126" s="281">
        <v>12</v>
      </c>
      <c r="AP126" s="281">
        <v>12</v>
      </c>
      <c r="AQ126" s="281"/>
      <c r="AR126" s="281"/>
      <c r="AS126" s="281"/>
      <c r="AT126" s="281"/>
      <c r="AU126" s="281"/>
      <c r="AV126" s="281"/>
      <c r="AW126" s="281"/>
      <c r="AX126" s="281"/>
      <c r="AY126" s="281"/>
      <c r="AZ126" s="281"/>
      <c r="BA126" s="281"/>
      <c r="BB126" s="281"/>
      <c r="BC126" s="850"/>
      <c r="BD126" s="281"/>
      <c r="BE126" s="281"/>
      <c r="BF126" s="281"/>
      <c r="BG126" s="281"/>
      <c r="BH126" s="281"/>
      <c r="BI126" s="281"/>
      <c r="BJ126" s="281"/>
      <c r="BK126" s="281"/>
      <c r="BL126" s="281"/>
      <c r="BM126" s="281"/>
      <c r="BN126" s="281"/>
      <c r="BO126" s="281"/>
      <c r="BP126" s="281"/>
      <c r="BQ126" s="281"/>
      <c r="BR126" s="281"/>
      <c r="BS126" s="281"/>
      <c r="BT126" s="281"/>
      <c r="BU126" s="850"/>
      <c r="BV126" s="281">
        <v>12</v>
      </c>
      <c r="BW126" s="281">
        <v>12</v>
      </c>
      <c r="BX126" s="281">
        <v>12</v>
      </c>
      <c r="BY126" s="281"/>
      <c r="BZ126" s="856">
        <f>IF(DL126&lt;3,"",(SUM(B126:R126)-MIN(B126:R126)-MAX(B126:R126))/(DL126-2))</f>
        <v>12</v>
      </c>
      <c r="CA126" s="856">
        <f>IF(DM126&lt;3,"",(SUM(T126:AJ126)-MIN(T126:AJ126)-MAX(T126:AJ126))/(DM126-2))</f>
        <v>8.5</v>
      </c>
      <c r="CB126" s="856">
        <f>IF(DN126&lt;3,"",(SUM(AL126:BB126)-MIN(AL126:BB126)-MAX(AL126:BB126))/(DN126-2))</f>
        <v>12</v>
      </c>
      <c r="CC126" s="857" t="str">
        <f>IF(DO126&lt;3,"",(SUM(BD126:BT126)-MIN(BD126:BT126)-MAX(BD126:BT126))/(DO126-2))</f>
        <v/>
      </c>
      <c r="CD126" s="50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0" t="str">
        <f t="shared" si="196"/>
        <v/>
      </c>
      <c r="CF126" s="81" t="str">
        <f t="shared" si="196"/>
        <v/>
      </c>
      <c r="CG126" s="81" t="str">
        <f t="shared" si="196"/>
        <v/>
      </c>
      <c r="CH126" s="81" t="str">
        <f t="shared" si="196"/>
        <v/>
      </c>
      <c r="CI126" s="81" t="str">
        <f t="shared" si="196"/>
        <v/>
      </c>
      <c r="CJ126" s="81" t="str">
        <f t="shared" si="196"/>
        <v/>
      </c>
      <c r="CK126" s="144">
        <f t="shared" si="196"/>
        <v>12</v>
      </c>
      <c r="CL126" s="144">
        <f t="shared" si="196"/>
        <v>12</v>
      </c>
      <c r="CM126" s="144">
        <f t="shared" si="196"/>
        <v>12</v>
      </c>
      <c r="CN126" s="81">
        <f t="shared" si="196"/>
        <v>12</v>
      </c>
      <c r="CO126" s="81" t="str">
        <f t="shared" si="196"/>
        <v/>
      </c>
      <c r="CP126" s="81" t="str">
        <f t="shared" si="196"/>
        <v/>
      </c>
      <c r="CQ126" s="81" t="str">
        <f t="shared" si="196"/>
        <v/>
      </c>
      <c r="CR126" s="81" t="str">
        <f t="shared" si="196"/>
        <v/>
      </c>
      <c r="CS126" s="80" t="str">
        <f t="shared" si="196"/>
        <v/>
      </c>
      <c r="CT126" s="504" t="str">
        <f t="shared" si="196"/>
        <v/>
      </c>
      <c r="CU126" s="532" t="str">
        <f t="shared" si="197"/>
        <v/>
      </c>
      <c r="CV126" s="533" t="str">
        <f t="shared" si="197"/>
        <v/>
      </c>
      <c r="CW126" s="534" t="str">
        <f t="shared" si="197"/>
        <v/>
      </c>
      <c r="CX126" s="534" t="str">
        <f t="shared" si="197"/>
        <v/>
      </c>
      <c r="CY126" s="534" t="str">
        <f t="shared" si="197"/>
        <v/>
      </c>
      <c r="CZ126" s="534" t="str">
        <f t="shared" si="197"/>
        <v/>
      </c>
      <c r="DA126" s="534" t="str">
        <f t="shared" si="197"/>
        <v/>
      </c>
      <c r="DB126" s="535" t="str">
        <f t="shared" si="197"/>
        <v/>
      </c>
      <c r="DC126" s="535" t="str">
        <f t="shared" si="197"/>
        <v/>
      </c>
      <c r="DD126" s="535" t="str">
        <f t="shared" si="197"/>
        <v/>
      </c>
      <c r="DE126" s="534" t="str">
        <f t="shared" si="198"/>
        <v/>
      </c>
      <c r="DF126" s="534" t="str">
        <f t="shared" si="198"/>
        <v/>
      </c>
      <c r="DG126" s="534" t="str">
        <f t="shared" si="198"/>
        <v/>
      </c>
      <c r="DH126" s="534" t="str">
        <f t="shared" si="198"/>
        <v/>
      </c>
      <c r="DI126" s="534" t="str">
        <f t="shared" si="198"/>
        <v/>
      </c>
      <c r="DJ126" s="533" t="str">
        <f t="shared" si="198"/>
        <v/>
      </c>
      <c r="DK126" s="532" t="str">
        <f t="shared" si="198"/>
        <v/>
      </c>
      <c r="DL126" s="858">
        <f>COUNT(B126:R126)</f>
        <v>5</v>
      </c>
      <c r="DM126" s="813">
        <f>COUNT(T126:AJ126)</f>
        <v>4</v>
      </c>
      <c r="DN126" s="813">
        <f>COUNT(AL126:BB126)</f>
        <v>4</v>
      </c>
      <c r="DO126" s="814">
        <f>COUNT(BD126:BT126)</f>
        <v>0</v>
      </c>
      <c r="DP126" s="849"/>
      <c r="DQ126" s="859"/>
      <c r="DR126" s="859"/>
      <c r="DS126" s="859"/>
      <c r="DT126" s="859"/>
      <c r="DU126" s="859"/>
      <c r="DV126" s="859"/>
      <c r="DW126" s="860"/>
      <c r="DX126" s="859"/>
      <c r="DY126" s="813"/>
      <c r="DZ126" s="849"/>
      <c r="EA126" s="849"/>
    </row>
    <row r="127" spans="1:131" ht="12.75" customHeight="1">
      <c r="A127" s="855" t="s">
        <v>311</v>
      </c>
      <c r="B127" s="281"/>
      <c r="C127" s="281"/>
      <c r="D127" s="281">
        <v>54.1</v>
      </c>
      <c r="E127" s="281"/>
      <c r="F127" s="281">
        <v>20</v>
      </c>
      <c r="G127" s="281"/>
      <c r="H127" s="281"/>
      <c r="I127" s="281"/>
      <c r="J127" s="281"/>
      <c r="K127" s="281">
        <v>130</v>
      </c>
      <c r="L127" s="281">
        <v>50</v>
      </c>
      <c r="M127" s="281">
        <v>50</v>
      </c>
      <c r="N127" s="281"/>
      <c r="O127" s="281"/>
      <c r="P127" s="281"/>
      <c r="Q127" s="281"/>
      <c r="R127" s="281"/>
      <c r="S127" s="850"/>
      <c r="T127" s="281">
        <v>300</v>
      </c>
      <c r="U127" s="281"/>
      <c r="V127" s="281"/>
      <c r="W127" s="281">
        <v>1000</v>
      </c>
      <c r="X127" s="281"/>
      <c r="Y127" s="281">
        <v>62.5</v>
      </c>
      <c r="Z127" s="281"/>
      <c r="AA127" s="281"/>
      <c r="AB127" s="281"/>
      <c r="AC127" s="281">
        <v>80</v>
      </c>
      <c r="AD127" s="281"/>
      <c r="AE127" s="281"/>
      <c r="AF127" s="281"/>
      <c r="AG127" s="281"/>
      <c r="AH127" s="281"/>
      <c r="AI127" s="281"/>
      <c r="AJ127" s="281"/>
      <c r="AK127" s="850"/>
      <c r="AL127" s="281"/>
      <c r="AM127" s="281">
        <v>100</v>
      </c>
      <c r="AN127" s="281">
        <v>600</v>
      </c>
      <c r="AO127" s="281">
        <v>1800</v>
      </c>
      <c r="AP127" s="281">
        <v>1500</v>
      </c>
      <c r="AQ127" s="281"/>
      <c r="AR127" s="281"/>
      <c r="AS127" s="281"/>
      <c r="AT127" s="281"/>
      <c r="AU127" s="281"/>
      <c r="AV127" s="281"/>
      <c r="AW127" s="281"/>
      <c r="AX127" s="281"/>
      <c r="AY127" s="281"/>
      <c r="AZ127" s="281"/>
      <c r="BA127" s="281"/>
      <c r="BB127" s="281"/>
      <c r="BC127" s="850"/>
      <c r="BD127" s="281"/>
      <c r="BE127" s="281"/>
      <c r="BF127" s="281"/>
      <c r="BG127" s="281"/>
      <c r="BH127" s="281"/>
      <c r="BI127" s="281"/>
      <c r="BJ127" s="281"/>
      <c r="BK127" s="281"/>
      <c r="BL127" s="281"/>
      <c r="BM127" s="281"/>
      <c r="BN127" s="281"/>
      <c r="BO127" s="281"/>
      <c r="BP127" s="281"/>
      <c r="BQ127" s="281"/>
      <c r="BR127" s="281"/>
      <c r="BS127" s="281"/>
      <c r="BT127" s="281"/>
      <c r="BU127" s="850"/>
      <c r="BV127" s="281">
        <v>50</v>
      </c>
      <c r="BW127" s="281">
        <v>300</v>
      </c>
      <c r="BX127" s="281">
        <v>600</v>
      </c>
      <c r="BY127" s="281"/>
      <c r="BZ127" s="856">
        <f>IF(DL127&lt;3,"",(SUM(B127:R127)-MIN(B127:R127)-MAX(B127:R127))/(DL127-2))</f>
        <v>51.366666666666674</v>
      </c>
      <c r="CA127" s="856">
        <f>IF(DM127&lt;3,"",(SUM(T127:AJ127)-MIN(T127:AJ127)-MAX(T127:AJ127))/(DM127-2))</f>
        <v>190</v>
      </c>
      <c r="CB127" s="856">
        <f>IF(DN127&lt;3,"",(SUM(AL127:BB127)-MIN(AL127:BB127)-MAX(AL127:BB127))/(DN127-2))</f>
        <v>1050</v>
      </c>
      <c r="CC127" s="857" t="str">
        <f>IF(DO127&lt;3,"",(SUM(BD127:BT127)-MIN(BD127:BT127)-MAX(BD127:BT127))/(DO127-2))</f>
        <v/>
      </c>
      <c r="CD127" s="50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0" t="str">
        <f t="shared" si="196"/>
        <v/>
      </c>
      <c r="CF127" s="81" t="str">
        <f t="shared" si="196"/>
        <v/>
      </c>
      <c r="CG127" s="81" t="str">
        <f t="shared" si="196"/>
        <v/>
      </c>
      <c r="CH127" s="81" t="str">
        <f t="shared" si="196"/>
        <v/>
      </c>
      <c r="CI127" s="81" t="str">
        <f t="shared" si="196"/>
        <v/>
      </c>
      <c r="CJ127" s="81" t="str">
        <f t="shared" si="196"/>
        <v/>
      </c>
      <c r="CK127" s="144">
        <f t="shared" si="196"/>
        <v>100</v>
      </c>
      <c r="CL127" s="144">
        <f t="shared" si="196"/>
        <v>600</v>
      </c>
      <c r="CM127" s="144">
        <f t="shared" si="196"/>
        <v>1500</v>
      </c>
      <c r="CN127" s="81">
        <f t="shared" si="196"/>
        <v>1800</v>
      </c>
      <c r="CO127" s="81" t="str">
        <f t="shared" si="196"/>
        <v/>
      </c>
      <c r="CP127" s="81" t="str">
        <f t="shared" si="196"/>
        <v/>
      </c>
      <c r="CQ127" s="81" t="str">
        <f t="shared" si="196"/>
        <v/>
      </c>
      <c r="CR127" s="81" t="str">
        <f t="shared" si="196"/>
        <v/>
      </c>
      <c r="CS127" s="80" t="str">
        <f t="shared" si="196"/>
        <v/>
      </c>
      <c r="CT127" s="504" t="str">
        <f t="shared" si="196"/>
        <v/>
      </c>
      <c r="CU127" s="532" t="str">
        <f t="shared" si="197"/>
        <v/>
      </c>
      <c r="CV127" s="533" t="str">
        <f t="shared" si="197"/>
        <v/>
      </c>
      <c r="CW127" s="534" t="str">
        <f t="shared" si="197"/>
        <v/>
      </c>
      <c r="CX127" s="534" t="str">
        <f t="shared" si="197"/>
        <v/>
      </c>
      <c r="CY127" s="534" t="str">
        <f t="shared" si="197"/>
        <v/>
      </c>
      <c r="CZ127" s="534" t="str">
        <f t="shared" si="197"/>
        <v/>
      </c>
      <c r="DA127" s="534" t="str">
        <f t="shared" si="197"/>
        <v/>
      </c>
      <c r="DB127" s="535" t="str">
        <f t="shared" si="197"/>
        <v/>
      </c>
      <c r="DC127" s="535" t="str">
        <f t="shared" si="197"/>
        <v/>
      </c>
      <c r="DD127" s="535" t="str">
        <f t="shared" si="197"/>
        <v/>
      </c>
      <c r="DE127" s="534" t="str">
        <f t="shared" si="198"/>
        <v/>
      </c>
      <c r="DF127" s="534" t="str">
        <f t="shared" si="198"/>
        <v/>
      </c>
      <c r="DG127" s="534" t="str">
        <f t="shared" si="198"/>
        <v/>
      </c>
      <c r="DH127" s="534" t="str">
        <f t="shared" si="198"/>
        <v/>
      </c>
      <c r="DI127" s="534" t="str">
        <f t="shared" si="198"/>
        <v/>
      </c>
      <c r="DJ127" s="533" t="str">
        <f t="shared" si="198"/>
        <v/>
      </c>
      <c r="DK127" s="532" t="str">
        <f t="shared" si="198"/>
        <v/>
      </c>
      <c r="DL127" s="858">
        <f>COUNT(B127:R127)</f>
        <v>5</v>
      </c>
      <c r="DM127" s="813">
        <f>COUNT(T127:AJ127)</f>
        <v>4</v>
      </c>
      <c r="DN127" s="813">
        <f>COUNT(AL127:BB127)</f>
        <v>4</v>
      </c>
      <c r="DO127" s="814">
        <f>COUNT(BD127:BT127)</f>
        <v>0</v>
      </c>
      <c r="DP127" s="849"/>
      <c r="DQ127" s="859"/>
      <c r="DR127" s="859"/>
      <c r="DS127" s="859"/>
      <c r="DT127" s="859"/>
      <c r="DU127" s="859"/>
      <c r="DV127" s="859"/>
      <c r="DW127" s="860"/>
      <c r="DX127" s="859"/>
      <c r="DY127" s="813"/>
      <c r="DZ127" s="849"/>
      <c r="EA127" s="849"/>
    </row>
    <row r="128" spans="1:131" ht="12.75" customHeight="1">
      <c r="A128" s="861" t="s">
        <v>312</v>
      </c>
      <c r="B128" s="862" t="str">
        <f t="shared" ref="B128:R128" si="199">IF(B125="","",B124*B125*B126*B127)</f>
        <v/>
      </c>
      <c r="C128" s="862" t="str">
        <f t="shared" si="199"/>
        <v/>
      </c>
      <c r="D128" s="862">
        <f t="shared" si="199"/>
        <v>7790.4000000000005</v>
      </c>
      <c r="E128" s="862" t="str">
        <f t="shared" si="199"/>
        <v/>
      </c>
      <c r="F128" s="862">
        <f t="shared" si="199"/>
        <v>2880</v>
      </c>
      <c r="G128" s="862" t="str">
        <f t="shared" si="199"/>
        <v/>
      </c>
      <c r="H128" s="862" t="str">
        <f t="shared" si="199"/>
        <v/>
      </c>
      <c r="I128" s="862" t="str">
        <f t="shared" si="199"/>
        <v/>
      </c>
      <c r="J128" s="862" t="str">
        <f t="shared" si="199"/>
        <v/>
      </c>
      <c r="K128" s="862">
        <f t="shared" si="199"/>
        <v>1300</v>
      </c>
      <c r="L128" s="862">
        <f t="shared" si="199"/>
        <v>6000</v>
      </c>
      <c r="M128" s="862">
        <f t="shared" si="199"/>
        <v>4200</v>
      </c>
      <c r="N128" s="862" t="str">
        <f t="shared" si="199"/>
        <v/>
      </c>
      <c r="O128" s="862" t="str">
        <f t="shared" si="199"/>
        <v/>
      </c>
      <c r="P128" s="862" t="str">
        <f t="shared" si="199"/>
        <v/>
      </c>
      <c r="Q128" s="862" t="str">
        <f t="shared" si="199"/>
        <v/>
      </c>
      <c r="R128" s="862" t="str">
        <f t="shared" si="199"/>
        <v/>
      </c>
      <c r="S128" s="850"/>
      <c r="T128" s="862">
        <f t="shared" ref="T128:AJ128" si="200">IF(T125="","",T124*T125*T126*T127)</f>
        <v>1500</v>
      </c>
      <c r="U128" s="862" t="str">
        <f t="shared" si="200"/>
        <v/>
      </c>
      <c r="V128" s="862" t="str">
        <f t="shared" si="200"/>
        <v/>
      </c>
      <c r="W128" s="862">
        <f t="shared" si="200"/>
        <v>4000</v>
      </c>
      <c r="X128" s="862" t="str">
        <f t="shared" si="200"/>
        <v/>
      </c>
      <c r="Y128" s="862">
        <f t="shared" si="200"/>
        <v>750</v>
      </c>
      <c r="Z128" s="862" t="str">
        <f t="shared" si="200"/>
        <v/>
      </c>
      <c r="AA128" s="862" t="str">
        <f t="shared" si="200"/>
        <v/>
      </c>
      <c r="AB128" s="862" t="str">
        <f t="shared" si="200"/>
        <v/>
      </c>
      <c r="AC128" s="862">
        <f t="shared" si="200"/>
        <v>8640</v>
      </c>
      <c r="AD128" s="862" t="str">
        <f t="shared" si="200"/>
        <v/>
      </c>
      <c r="AE128" s="862" t="str">
        <f t="shared" si="200"/>
        <v/>
      </c>
      <c r="AF128" s="862" t="str">
        <f t="shared" si="200"/>
        <v/>
      </c>
      <c r="AG128" s="862" t="str">
        <f t="shared" si="200"/>
        <v/>
      </c>
      <c r="AH128" s="862" t="str">
        <f t="shared" si="200"/>
        <v/>
      </c>
      <c r="AI128" s="862" t="str">
        <f t="shared" si="200"/>
        <v/>
      </c>
      <c r="AJ128" s="862" t="str">
        <f t="shared" si="200"/>
        <v/>
      </c>
      <c r="AK128" s="850"/>
      <c r="AL128" s="862" t="str">
        <f t="shared" ref="AL128:BB128" si="201">IF(AL125="","",AL124*AL125*AL126*AL127)</f>
        <v/>
      </c>
      <c r="AM128" s="862">
        <f t="shared" si="201"/>
        <v>9600</v>
      </c>
      <c r="AN128" s="862">
        <f t="shared" si="201"/>
        <v>7200</v>
      </c>
      <c r="AO128" s="862">
        <f t="shared" si="201"/>
        <v>21600</v>
      </c>
      <c r="AP128" s="862">
        <f t="shared" si="201"/>
        <v>18000</v>
      </c>
      <c r="AQ128" s="862" t="str">
        <f t="shared" si="201"/>
        <v/>
      </c>
      <c r="AR128" s="862" t="str">
        <f t="shared" si="201"/>
        <v/>
      </c>
      <c r="AS128" s="862" t="str">
        <f t="shared" si="201"/>
        <v/>
      </c>
      <c r="AT128" s="862" t="str">
        <f t="shared" si="201"/>
        <v/>
      </c>
      <c r="AU128" s="862" t="str">
        <f t="shared" si="201"/>
        <v/>
      </c>
      <c r="AV128" s="862" t="str">
        <f t="shared" si="201"/>
        <v/>
      </c>
      <c r="AW128" s="862" t="str">
        <f t="shared" si="201"/>
        <v/>
      </c>
      <c r="AX128" s="862" t="str">
        <f t="shared" si="201"/>
        <v/>
      </c>
      <c r="AY128" s="862" t="str">
        <f t="shared" si="201"/>
        <v/>
      </c>
      <c r="AZ128" s="862" t="str">
        <f t="shared" si="201"/>
        <v/>
      </c>
      <c r="BA128" s="862" t="str">
        <f t="shared" si="201"/>
        <v/>
      </c>
      <c r="BB128" s="862" t="str">
        <f t="shared" si="201"/>
        <v/>
      </c>
      <c r="BC128" s="850"/>
      <c r="BD128" s="862" t="str">
        <f t="shared" ref="BD128:BT128" si="202">IF(BD125="","",BD124*BD125*BD126*BD127)</f>
        <v/>
      </c>
      <c r="BE128" s="862" t="str">
        <f t="shared" si="202"/>
        <v/>
      </c>
      <c r="BF128" s="862" t="str">
        <f t="shared" si="202"/>
        <v/>
      </c>
      <c r="BG128" s="862" t="str">
        <f t="shared" si="202"/>
        <v/>
      </c>
      <c r="BH128" s="862" t="str">
        <f t="shared" si="202"/>
        <v/>
      </c>
      <c r="BI128" s="862" t="str">
        <f t="shared" si="202"/>
        <v/>
      </c>
      <c r="BJ128" s="862" t="str">
        <f t="shared" si="202"/>
        <v/>
      </c>
      <c r="BK128" s="862" t="str">
        <f t="shared" si="202"/>
        <v/>
      </c>
      <c r="BL128" s="862" t="str">
        <f t="shared" si="202"/>
        <v/>
      </c>
      <c r="BM128" s="862" t="str">
        <f t="shared" si="202"/>
        <v/>
      </c>
      <c r="BN128" s="862" t="str">
        <f t="shared" si="202"/>
        <v/>
      </c>
      <c r="BO128" s="862" t="str">
        <f t="shared" si="202"/>
        <v/>
      </c>
      <c r="BP128" s="862" t="str">
        <f t="shared" si="202"/>
        <v/>
      </c>
      <c r="BQ128" s="862" t="str">
        <f t="shared" si="202"/>
        <v/>
      </c>
      <c r="BR128" s="862" t="str">
        <f t="shared" si="202"/>
        <v/>
      </c>
      <c r="BS128" s="862" t="str">
        <f t="shared" si="202"/>
        <v/>
      </c>
      <c r="BT128" s="862" t="str">
        <f t="shared" si="202"/>
        <v/>
      </c>
      <c r="BU128" s="850"/>
      <c r="BV128" s="862">
        <f>IF(BV125="","",BV124*BV125*BV126*BV127)</f>
        <v>6000</v>
      </c>
      <c r="BW128" s="862">
        <f>IF(BW125="","",BW124*BW125*BW126*BW127)</f>
        <v>3600</v>
      </c>
      <c r="BX128" s="862">
        <f>IF(BX125="","",BX124*BX125*BX126*BX127)</f>
        <v>7200</v>
      </c>
      <c r="BY128" s="735" t="str">
        <f>IF(BY125="","",BY124*BY125*BY126*BY127)</f>
        <v/>
      </c>
      <c r="BZ128" s="856">
        <f>IF(DL128&lt;3,"",(SUM(B128:R128)-MIN(B128:R128)-MAX(B128:R128))/(DL128-2))</f>
        <v>4360</v>
      </c>
      <c r="CA128" s="856">
        <f>IF(DM128&lt;3,"",(SUM(T128:AJ128)-MIN(T128:AJ128)-MAX(T128:AJ128))/(DM128-2))</f>
        <v>2750</v>
      </c>
      <c r="CB128" s="856">
        <f>IF(DN128&lt;3,"",(SUM(AL128:BB128)-MIN(AL128:BB128)-MAX(AL128:BB128))/(DN128-2))</f>
        <v>13800</v>
      </c>
      <c r="CC128" s="857" t="str">
        <f>IF(DO128&lt;3,"",(SUM(BD128:BT128)-MIN(BD128:BT128)-MAX(BD128:BT128))/(DO128-2))</f>
        <v/>
      </c>
      <c r="CD128" s="50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0" t="str">
        <f t="shared" si="196"/>
        <v/>
      </c>
      <c r="CF128" s="81" t="str">
        <f t="shared" si="196"/>
        <v/>
      </c>
      <c r="CG128" s="81" t="str">
        <f t="shared" si="196"/>
        <v/>
      </c>
      <c r="CH128" s="81" t="str">
        <f t="shared" si="196"/>
        <v/>
      </c>
      <c r="CI128" s="81" t="str">
        <f t="shared" si="196"/>
        <v/>
      </c>
      <c r="CJ128" s="81" t="str">
        <f t="shared" si="196"/>
        <v/>
      </c>
      <c r="CK128" s="144">
        <f t="shared" si="196"/>
        <v>7200</v>
      </c>
      <c r="CL128" s="144">
        <f t="shared" si="196"/>
        <v>9600</v>
      </c>
      <c r="CM128" s="144">
        <f t="shared" si="196"/>
        <v>18000</v>
      </c>
      <c r="CN128" s="81">
        <f t="shared" si="196"/>
        <v>21600</v>
      </c>
      <c r="CO128" s="81" t="str">
        <f t="shared" si="196"/>
        <v/>
      </c>
      <c r="CP128" s="81" t="str">
        <f t="shared" si="196"/>
        <v/>
      </c>
      <c r="CQ128" s="81" t="str">
        <f t="shared" si="196"/>
        <v/>
      </c>
      <c r="CR128" s="81" t="str">
        <f t="shared" si="196"/>
        <v/>
      </c>
      <c r="CS128" s="80" t="str">
        <f t="shared" si="196"/>
        <v/>
      </c>
      <c r="CT128" s="504" t="str">
        <f t="shared" si="196"/>
        <v/>
      </c>
      <c r="CU128" s="532" t="str">
        <f t="shared" si="197"/>
        <v/>
      </c>
      <c r="CV128" s="533" t="str">
        <f t="shared" si="197"/>
        <v/>
      </c>
      <c r="CW128" s="534" t="str">
        <f t="shared" si="197"/>
        <v/>
      </c>
      <c r="CX128" s="534" t="str">
        <f t="shared" si="197"/>
        <v/>
      </c>
      <c r="CY128" s="534" t="str">
        <f t="shared" si="197"/>
        <v/>
      </c>
      <c r="CZ128" s="534" t="str">
        <f t="shared" si="197"/>
        <v/>
      </c>
      <c r="DA128" s="534" t="str">
        <f t="shared" si="197"/>
        <v/>
      </c>
      <c r="DB128" s="535" t="str">
        <f t="shared" si="197"/>
        <v/>
      </c>
      <c r="DC128" s="535" t="str">
        <f t="shared" si="197"/>
        <v/>
      </c>
      <c r="DD128" s="535" t="str">
        <f t="shared" si="197"/>
        <v/>
      </c>
      <c r="DE128" s="534" t="str">
        <f t="shared" si="198"/>
        <v/>
      </c>
      <c r="DF128" s="534" t="str">
        <f t="shared" si="198"/>
        <v/>
      </c>
      <c r="DG128" s="534" t="str">
        <f t="shared" si="198"/>
        <v/>
      </c>
      <c r="DH128" s="534" t="str">
        <f t="shared" si="198"/>
        <v/>
      </c>
      <c r="DI128" s="534" t="str">
        <f t="shared" si="198"/>
        <v/>
      </c>
      <c r="DJ128" s="533" t="str">
        <f t="shared" si="198"/>
        <v/>
      </c>
      <c r="DK128" s="532" t="str">
        <f t="shared" si="198"/>
        <v/>
      </c>
      <c r="DL128" s="858">
        <f>COUNT(B128:R128)</f>
        <v>5</v>
      </c>
      <c r="DM128" s="813">
        <f>COUNT(T128:AJ128)</f>
        <v>4</v>
      </c>
      <c r="DN128" s="813">
        <f>COUNT(AL128:BB128)</f>
        <v>4</v>
      </c>
      <c r="DO128" s="814">
        <f>COUNT(BD128:BT128)</f>
        <v>0</v>
      </c>
      <c r="DP128" s="849"/>
      <c r="DQ128" s="859"/>
      <c r="DR128" s="859"/>
      <c r="DS128" s="859"/>
      <c r="DT128" s="859"/>
      <c r="DU128" s="859"/>
      <c r="DV128" s="859"/>
      <c r="DW128" s="860"/>
      <c r="DX128" s="859"/>
      <c r="DY128" s="813"/>
      <c r="DZ128" s="849"/>
      <c r="EA128" s="849"/>
    </row>
    <row r="129" spans="1:131" ht="12.75" customHeight="1">
      <c r="A129" s="854" t="s">
        <v>453</v>
      </c>
      <c r="B129" s="647"/>
      <c r="C129" s="647"/>
      <c r="D129" s="647"/>
      <c r="E129" s="647"/>
      <c r="F129" s="647"/>
      <c r="G129" s="647"/>
      <c r="H129" s="647"/>
      <c r="I129" s="647"/>
      <c r="J129" s="647"/>
      <c r="K129" s="647"/>
      <c r="L129" s="647"/>
      <c r="M129" s="647"/>
      <c r="N129" s="647"/>
      <c r="O129" s="647"/>
      <c r="P129" s="647"/>
      <c r="Q129" s="647"/>
      <c r="R129" s="647"/>
      <c r="S129" s="850"/>
      <c r="T129" s="647"/>
      <c r="U129" s="647"/>
      <c r="V129" s="647"/>
      <c r="W129" s="647"/>
      <c r="X129" s="647"/>
      <c r="Y129" s="647"/>
      <c r="Z129" s="647"/>
      <c r="AA129" s="647"/>
      <c r="AB129" s="647"/>
      <c r="AC129" s="647"/>
      <c r="AD129" s="647"/>
      <c r="AE129" s="647"/>
      <c r="AF129" s="647"/>
      <c r="AG129" s="647"/>
      <c r="AH129" s="647"/>
      <c r="AI129" s="647"/>
      <c r="AJ129" s="647"/>
      <c r="AK129" s="850"/>
      <c r="AL129" s="647"/>
      <c r="AM129" s="647"/>
      <c r="AN129" s="647"/>
      <c r="AO129" s="647"/>
      <c r="AP129" s="647"/>
      <c r="AQ129" s="647"/>
      <c r="AR129" s="647"/>
      <c r="AS129" s="647"/>
      <c r="AT129" s="647"/>
      <c r="AU129" s="647"/>
      <c r="AV129" s="647"/>
      <c r="AW129" s="647"/>
      <c r="AX129" s="647"/>
      <c r="AY129" s="647"/>
      <c r="AZ129" s="647"/>
      <c r="BA129" s="647"/>
      <c r="BB129" s="647"/>
      <c r="BC129" s="850"/>
      <c r="BD129" s="647"/>
      <c r="BE129" s="647"/>
      <c r="BF129" s="647"/>
      <c r="BG129" s="647"/>
      <c r="BH129" s="647"/>
      <c r="BI129" s="647"/>
      <c r="BJ129" s="647"/>
      <c r="BK129" s="647"/>
      <c r="BL129" s="647"/>
      <c r="BM129" s="647"/>
      <c r="BN129" s="647"/>
      <c r="BO129" s="647"/>
      <c r="BP129" s="647"/>
      <c r="BQ129" s="647"/>
      <c r="BR129" s="647"/>
      <c r="BS129" s="647"/>
      <c r="BT129" s="647"/>
      <c r="BU129" s="850"/>
      <c r="BV129" s="647"/>
      <c r="BW129" s="647"/>
      <c r="BX129" s="647"/>
      <c r="BY129" s="281"/>
      <c r="BZ129" s="863"/>
      <c r="CA129" s="863"/>
      <c r="CB129" s="863"/>
      <c r="CC129" s="864"/>
      <c r="CD129" s="865"/>
      <c r="CE129" s="865"/>
      <c r="CF129" s="865"/>
      <c r="CG129" s="865"/>
      <c r="CH129" s="865"/>
      <c r="CI129" s="865"/>
      <c r="CJ129" s="865"/>
      <c r="CK129" s="865"/>
      <c r="CL129" s="865"/>
      <c r="CM129" s="865"/>
      <c r="CN129" s="865"/>
      <c r="CO129" s="865"/>
      <c r="CP129" s="865"/>
      <c r="CQ129" s="865"/>
      <c r="CR129" s="865"/>
      <c r="CS129" s="865"/>
      <c r="CT129" s="866"/>
      <c r="CU129" s="867"/>
      <c r="CV129" s="865"/>
      <c r="CW129" s="865"/>
      <c r="CX129" s="865"/>
      <c r="CY129" s="865"/>
      <c r="CZ129" s="865"/>
      <c r="DA129" s="865"/>
      <c r="DB129" s="865"/>
      <c r="DC129" s="865"/>
      <c r="DD129" s="865"/>
      <c r="DE129" s="865"/>
      <c r="DF129" s="865"/>
      <c r="DG129" s="865"/>
      <c r="DH129" s="865"/>
      <c r="DI129" s="865"/>
      <c r="DJ129" s="865"/>
      <c r="DK129" s="865"/>
      <c r="DL129" s="867"/>
      <c r="DM129" s="848"/>
      <c r="DN129" s="848"/>
      <c r="DO129" s="847"/>
      <c r="DP129" s="848"/>
      <c r="DQ129" s="848"/>
      <c r="DR129" s="848"/>
      <c r="DS129" s="848"/>
      <c r="DT129" s="848"/>
      <c r="DU129" s="848"/>
      <c r="DV129" s="848"/>
      <c r="DW129" s="847"/>
      <c r="DX129" s="848"/>
      <c r="DY129" s="813"/>
      <c r="DZ129" s="849"/>
      <c r="EA129" s="849"/>
    </row>
    <row r="130" spans="1:131" ht="12.75" customHeight="1">
      <c r="A130" s="855" t="s">
        <v>294</v>
      </c>
      <c r="B130" s="647"/>
      <c r="C130" s="647"/>
      <c r="D130" s="647"/>
      <c r="E130" s="647"/>
      <c r="F130" s="647"/>
      <c r="G130" s="647"/>
      <c r="H130" s="647"/>
      <c r="I130" s="647"/>
      <c r="J130" s="647"/>
      <c r="K130" s="647"/>
      <c r="L130" s="647"/>
      <c r="M130" s="647"/>
      <c r="N130" s="647"/>
      <c r="O130" s="647"/>
      <c r="P130" s="647"/>
      <c r="Q130" s="647"/>
      <c r="R130" s="647"/>
      <c r="S130" s="850"/>
      <c r="T130" s="647"/>
      <c r="U130" s="647"/>
      <c r="V130" s="647"/>
      <c r="W130" s="647"/>
      <c r="X130" s="647"/>
      <c r="Y130" s="647"/>
      <c r="Z130" s="647"/>
      <c r="AA130" s="647"/>
      <c r="AB130" s="647"/>
      <c r="AC130" s="647"/>
      <c r="AD130" s="647"/>
      <c r="AE130" s="647"/>
      <c r="AF130" s="647"/>
      <c r="AG130" s="647"/>
      <c r="AH130" s="647"/>
      <c r="AI130" s="647"/>
      <c r="AJ130" s="647"/>
      <c r="AK130" s="850"/>
      <c r="AL130" s="647"/>
      <c r="AM130" s="647"/>
      <c r="AN130" s="647"/>
      <c r="AO130" s="647"/>
      <c r="AP130" s="647"/>
      <c r="AQ130" s="647"/>
      <c r="AR130" s="647"/>
      <c r="AS130" s="647"/>
      <c r="AT130" s="647"/>
      <c r="AU130" s="647"/>
      <c r="AV130" s="647"/>
      <c r="AW130" s="647"/>
      <c r="AX130" s="647"/>
      <c r="AY130" s="647"/>
      <c r="AZ130" s="647"/>
      <c r="BA130" s="647"/>
      <c r="BB130" s="647"/>
      <c r="BC130" s="850"/>
      <c r="BD130" s="647"/>
      <c r="BE130" s="647"/>
      <c r="BF130" s="647"/>
      <c r="BG130" s="647"/>
      <c r="BH130" s="647"/>
      <c r="BI130" s="647"/>
      <c r="BJ130" s="647"/>
      <c r="BK130" s="647"/>
      <c r="BL130" s="647"/>
      <c r="BM130" s="647"/>
      <c r="BN130" s="647"/>
      <c r="BO130" s="647"/>
      <c r="BP130" s="647"/>
      <c r="BQ130" s="647"/>
      <c r="BR130" s="647"/>
      <c r="BS130" s="647"/>
      <c r="BT130" s="647"/>
      <c r="BU130" s="850"/>
      <c r="BV130" s="647"/>
      <c r="BW130" s="647"/>
      <c r="BX130" s="647"/>
      <c r="BY130" s="281"/>
      <c r="BZ130" s="856" t="str">
        <f>IF(DL130&lt;3,"",(SUM(B130:R130)-MIN(B130:R130)-MAX(B130:R130))/(DL130-2))</f>
        <v/>
      </c>
      <c r="CA130" s="856" t="str">
        <f>IF(DM130&lt;3,"",(SUM(T130:AJ130)-MIN(T130:AJ130)-MAX(T130:AJ130))/(DM130-2))</f>
        <v/>
      </c>
      <c r="CB130" s="856" t="str">
        <f>IF(DN130&lt;3,"",(SUM(AL130:BB130)-MIN(AL130:BB130)-MAX(AL130:BB130))/(DN130-2))</f>
        <v/>
      </c>
      <c r="CC130" s="857" t="str">
        <f>IF(DO130&lt;3,"",(SUM(BD130:BT130)-MIN(BD130:BT130)-MAX(BD130:BT130))/(DO130-2))</f>
        <v/>
      </c>
      <c r="CD130" s="50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0" t="str">
        <f t="shared" si="203"/>
        <v/>
      </c>
      <c r="CF130" s="81" t="str">
        <f t="shared" si="203"/>
        <v/>
      </c>
      <c r="CG130" s="81" t="str">
        <f t="shared" si="203"/>
        <v/>
      </c>
      <c r="CH130" s="81" t="str">
        <f t="shared" si="203"/>
        <v/>
      </c>
      <c r="CI130" s="81" t="str">
        <f t="shared" si="203"/>
        <v/>
      </c>
      <c r="CJ130" s="81" t="str">
        <f t="shared" si="203"/>
        <v/>
      </c>
      <c r="CK130" s="144" t="str">
        <f t="shared" si="203"/>
        <v/>
      </c>
      <c r="CL130" s="144" t="str">
        <f t="shared" si="203"/>
        <v/>
      </c>
      <c r="CM130" s="144" t="str">
        <f t="shared" si="203"/>
        <v/>
      </c>
      <c r="CN130" s="81" t="str">
        <f t="shared" si="203"/>
        <v/>
      </c>
      <c r="CO130" s="81" t="str">
        <f t="shared" si="203"/>
        <v/>
      </c>
      <c r="CP130" s="81" t="str">
        <f t="shared" si="203"/>
        <v/>
      </c>
      <c r="CQ130" s="81" t="str">
        <f t="shared" si="203"/>
        <v/>
      </c>
      <c r="CR130" s="81" t="str">
        <f t="shared" si="203"/>
        <v/>
      </c>
      <c r="CS130" s="80" t="str">
        <f t="shared" si="203"/>
        <v/>
      </c>
      <c r="CT130" s="50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2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3" t="str">
        <f t="shared" si="205"/>
        <v/>
      </c>
      <c r="CW130" s="534" t="str">
        <f t="shared" si="205"/>
        <v/>
      </c>
      <c r="CX130" s="534" t="str">
        <f t="shared" si="205"/>
        <v/>
      </c>
      <c r="CY130" s="534" t="str">
        <f t="shared" si="205"/>
        <v/>
      </c>
      <c r="CZ130" s="534" t="str">
        <f t="shared" si="205"/>
        <v/>
      </c>
      <c r="DA130" s="534" t="str">
        <f t="shared" si="205"/>
        <v/>
      </c>
      <c r="DB130" s="535" t="str">
        <f t="shared" si="205"/>
        <v/>
      </c>
      <c r="DC130" s="535" t="str">
        <f t="shared" si="205"/>
        <v/>
      </c>
      <c r="DD130" s="535" t="str">
        <f t="shared" si="205"/>
        <v/>
      </c>
      <c r="DE130" s="534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4" t="str">
        <f t="shared" si="206"/>
        <v/>
      </c>
      <c r="DG130" s="534" t="str">
        <f t="shared" si="206"/>
        <v/>
      </c>
      <c r="DH130" s="534" t="str">
        <f t="shared" si="206"/>
        <v/>
      </c>
      <c r="DI130" s="534" t="str">
        <f t="shared" si="206"/>
        <v/>
      </c>
      <c r="DJ130" s="533" t="str">
        <f t="shared" si="206"/>
        <v/>
      </c>
      <c r="DK130" s="532" t="str">
        <f t="shared" si="206"/>
        <v/>
      </c>
      <c r="DL130" s="858">
        <f>COUNT(B130:R130)</f>
        <v>0</v>
      </c>
      <c r="DM130" s="813">
        <f>COUNT(T130:AJ130)</f>
        <v>0</v>
      </c>
      <c r="DN130" s="813">
        <f>COUNT(AL130:BB130)</f>
        <v>0</v>
      </c>
      <c r="DO130" s="814">
        <f>COUNT(BD130:BT130)</f>
        <v>0</v>
      </c>
      <c r="DP130" s="849"/>
      <c r="DQ130" s="859"/>
      <c r="DR130" s="859"/>
      <c r="DS130" s="859"/>
      <c r="DT130" s="859"/>
      <c r="DU130" s="859"/>
      <c r="DV130" s="859"/>
      <c r="DW130" s="860"/>
      <c r="DX130" s="859"/>
      <c r="DY130" s="813"/>
      <c r="DZ130" s="849"/>
      <c r="EA130" s="849"/>
    </row>
    <row r="131" spans="1:131" ht="12.75" customHeight="1">
      <c r="A131" s="855" t="s">
        <v>295</v>
      </c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850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850"/>
      <c r="AL131" s="281"/>
      <c r="AM131" s="281"/>
      <c r="AN131" s="281"/>
      <c r="AO131" s="281"/>
      <c r="AP131" s="281"/>
      <c r="AQ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850"/>
      <c r="BD131" s="281"/>
      <c r="BE131" s="281"/>
      <c r="BF131" s="281"/>
      <c r="BG131" s="281"/>
      <c r="BH131" s="281"/>
      <c r="BI131" s="281"/>
      <c r="BJ131" s="281"/>
      <c r="BK131" s="281"/>
      <c r="BL131" s="281"/>
      <c r="BM131" s="281"/>
      <c r="BN131" s="281"/>
      <c r="BO131" s="281"/>
      <c r="BP131" s="281"/>
      <c r="BQ131" s="281"/>
      <c r="BR131" s="281"/>
      <c r="BS131" s="281"/>
      <c r="BT131" s="281"/>
      <c r="BU131" s="850"/>
      <c r="BV131" s="281"/>
      <c r="BW131" s="281"/>
      <c r="BX131" s="281"/>
      <c r="BY131" s="281"/>
      <c r="BZ131" s="856" t="str">
        <f>IF(DL131&lt;3,"",(SUM(B131:R131)-MIN(B131:R131)-MAX(B131:R131))/(DL131-2))</f>
        <v/>
      </c>
      <c r="CA131" s="856" t="str">
        <f>IF(DM131&lt;3,"",(SUM(T131:AJ131)-MIN(T131:AJ131)-MAX(T131:AJ131))/(DM131-2))</f>
        <v/>
      </c>
      <c r="CB131" s="856" t="str">
        <f>IF(DN131&lt;3,"",(SUM(AL131:BB131)-MIN(AL131:BB131)-MAX(AL131:BB131))/(DN131-2))</f>
        <v/>
      </c>
      <c r="CC131" s="857" t="str">
        <f>IF(DO131&lt;3,"",(SUM(BD131:BT131)-MIN(BD131:BT131)-MAX(BD131:BT131))/(DO131-2))</f>
        <v/>
      </c>
      <c r="CD131" s="50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0" t="str">
        <f t="shared" si="204"/>
        <v/>
      </c>
      <c r="CF131" s="81" t="str">
        <f t="shared" si="204"/>
        <v/>
      </c>
      <c r="CG131" s="81" t="str">
        <f t="shared" si="204"/>
        <v/>
      </c>
      <c r="CH131" s="81" t="str">
        <f t="shared" si="204"/>
        <v/>
      </c>
      <c r="CI131" s="81" t="str">
        <f t="shared" si="204"/>
        <v/>
      </c>
      <c r="CJ131" s="81" t="str">
        <f t="shared" si="204"/>
        <v/>
      </c>
      <c r="CK131" s="144" t="str">
        <f t="shared" si="204"/>
        <v/>
      </c>
      <c r="CL131" s="144" t="str">
        <f t="shared" si="204"/>
        <v/>
      </c>
      <c r="CM131" s="144" t="str">
        <f t="shared" si="204"/>
        <v/>
      </c>
      <c r="CN131" s="81" t="str">
        <f t="shared" si="204"/>
        <v/>
      </c>
      <c r="CO131" s="81" t="str">
        <f t="shared" si="204"/>
        <v/>
      </c>
      <c r="CP131" s="81" t="str">
        <f t="shared" si="204"/>
        <v/>
      </c>
      <c r="CQ131" s="81" t="str">
        <f t="shared" si="204"/>
        <v/>
      </c>
      <c r="CR131" s="81" t="str">
        <f t="shared" si="204"/>
        <v/>
      </c>
      <c r="CS131" s="80" t="str">
        <f t="shared" si="204"/>
        <v/>
      </c>
      <c r="CT131" s="504" t="str">
        <f t="shared" si="204"/>
        <v/>
      </c>
      <c r="CU131" s="532" t="str">
        <f t="shared" si="205"/>
        <v/>
      </c>
      <c r="CV131" s="533" t="str">
        <f t="shared" si="205"/>
        <v/>
      </c>
      <c r="CW131" s="534" t="str">
        <f t="shared" si="205"/>
        <v/>
      </c>
      <c r="CX131" s="534" t="str">
        <f t="shared" si="205"/>
        <v/>
      </c>
      <c r="CY131" s="534" t="str">
        <f t="shared" si="205"/>
        <v/>
      </c>
      <c r="CZ131" s="534" t="str">
        <f t="shared" si="205"/>
        <v/>
      </c>
      <c r="DA131" s="534" t="str">
        <f t="shared" si="205"/>
        <v/>
      </c>
      <c r="DB131" s="535" t="str">
        <f t="shared" si="205"/>
        <v/>
      </c>
      <c r="DC131" s="535" t="str">
        <f t="shared" si="205"/>
        <v/>
      </c>
      <c r="DD131" s="535" t="str">
        <f t="shared" si="205"/>
        <v/>
      </c>
      <c r="DE131" s="534" t="str">
        <f t="shared" si="206"/>
        <v/>
      </c>
      <c r="DF131" s="534" t="str">
        <f t="shared" si="206"/>
        <v/>
      </c>
      <c r="DG131" s="534" t="str">
        <f t="shared" si="206"/>
        <v/>
      </c>
      <c r="DH131" s="534" t="str">
        <f t="shared" si="206"/>
        <v/>
      </c>
      <c r="DI131" s="534" t="str">
        <f t="shared" si="206"/>
        <v/>
      </c>
      <c r="DJ131" s="533" t="str">
        <f t="shared" si="206"/>
        <v/>
      </c>
      <c r="DK131" s="532" t="str">
        <f t="shared" si="206"/>
        <v/>
      </c>
      <c r="DL131" s="858">
        <f>COUNT(B131:R131)</f>
        <v>0</v>
      </c>
      <c r="DM131" s="813">
        <f>COUNT(T131:AJ131)</f>
        <v>0</v>
      </c>
      <c r="DN131" s="813">
        <f>COUNT(AL131:BB131)</f>
        <v>0</v>
      </c>
      <c r="DO131" s="814">
        <f>COUNT(BD131:BT131)</f>
        <v>0</v>
      </c>
      <c r="DP131" s="849"/>
      <c r="DQ131" s="859"/>
      <c r="DR131" s="859"/>
      <c r="DS131" s="859"/>
      <c r="DT131" s="859"/>
      <c r="DU131" s="859"/>
      <c r="DV131" s="859"/>
      <c r="DW131" s="860"/>
      <c r="DX131" s="859"/>
      <c r="DY131" s="813"/>
      <c r="DZ131" s="849"/>
      <c r="EA131" s="849"/>
    </row>
    <row r="132" spans="1:131" ht="12.75" customHeight="1">
      <c r="A132" s="855" t="s">
        <v>280</v>
      </c>
      <c r="B132" s="281"/>
      <c r="C132" s="281"/>
      <c r="D132" s="281"/>
      <c r="E132" s="281"/>
      <c r="F132" s="281"/>
      <c r="G132" s="281"/>
      <c r="H132" s="281"/>
      <c r="I132" s="281"/>
      <c r="J132" s="281"/>
      <c r="K132" s="281"/>
      <c r="L132" s="281"/>
      <c r="M132" s="281"/>
      <c r="N132" s="281"/>
      <c r="O132" s="281"/>
      <c r="P132" s="281"/>
      <c r="Q132" s="281"/>
      <c r="R132" s="281"/>
      <c r="S132" s="850"/>
      <c r="T132" s="281"/>
      <c r="U132" s="281"/>
      <c r="V132" s="281"/>
      <c r="W132" s="281"/>
      <c r="X132" s="281"/>
      <c r="Y132" s="281"/>
      <c r="Z132" s="281"/>
      <c r="AA132" s="281"/>
      <c r="AB132" s="281"/>
      <c r="AC132" s="281"/>
      <c r="AD132" s="281"/>
      <c r="AE132" s="281"/>
      <c r="AF132" s="281"/>
      <c r="AG132" s="281"/>
      <c r="AH132" s="281"/>
      <c r="AI132" s="281"/>
      <c r="AJ132" s="281"/>
      <c r="AK132" s="850"/>
      <c r="AL132" s="281"/>
      <c r="AM132" s="281"/>
      <c r="AN132" s="281"/>
      <c r="AO132" s="281"/>
      <c r="AP132" s="281"/>
      <c r="AQ132" s="281"/>
      <c r="AR132" s="281"/>
      <c r="AS132" s="281"/>
      <c r="AT132" s="281"/>
      <c r="AU132" s="281"/>
      <c r="AV132" s="281"/>
      <c r="AW132" s="281"/>
      <c r="AX132" s="281"/>
      <c r="AY132" s="281"/>
      <c r="AZ132" s="281"/>
      <c r="BA132" s="281"/>
      <c r="BB132" s="281"/>
      <c r="BC132" s="850"/>
      <c r="BD132" s="281"/>
      <c r="BE132" s="281"/>
      <c r="BF132" s="281"/>
      <c r="BG132" s="281"/>
      <c r="BH132" s="281"/>
      <c r="BI132" s="281"/>
      <c r="BJ132" s="281"/>
      <c r="BK132" s="281"/>
      <c r="BL132" s="281"/>
      <c r="BM132" s="281"/>
      <c r="BN132" s="281"/>
      <c r="BO132" s="281"/>
      <c r="BP132" s="281"/>
      <c r="BQ132" s="281"/>
      <c r="BR132" s="281"/>
      <c r="BS132" s="281"/>
      <c r="BT132" s="281"/>
      <c r="BU132" s="850"/>
      <c r="BV132" s="281"/>
      <c r="BW132" s="281"/>
      <c r="BX132" s="281"/>
      <c r="BY132" s="281"/>
      <c r="BZ132" s="856" t="str">
        <f>IF(DL132&lt;3,"",(SUM(B132:R132)-MIN(B132:R132)-MAX(B132:R132))/(DL132-2))</f>
        <v/>
      </c>
      <c r="CA132" s="856" t="str">
        <f>IF(DM132&lt;3,"",(SUM(T132:AJ132)-MIN(T132:AJ132)-MAX(T132:AJ132))/(DM132-2))</f>
        <v/>
      </c>
      <c r="CB132" s="856" t="str">
        <f>IF(DN132&lt;3,"",(SUM(AL132:BB132)-MIN(AL132:BB132)-MAX(AL132:BB132))/(DN132-2))</f>
        <v/>
      </c>
      <c r="CC132" s="857" t="str">
        <f>IF(DO132&lt;3,"",(SUM(BD132:BT132)-MIN(BD132:BT132)-MAX(BD132:BT132))/(DO132-2))</f>
        <v/>
      </c>
      <c r="CD132" s="50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0" t="str">
        <f t="shared" si="204"/>
        <v/>
      </c>
      <c r="CF132" s="81" t="str">
        <f t="shared" si="204"/>
        <v/>
      </c>
      <c r="CG132" s="81" t="str">
        <f t="shared" si="204"/>
        <v/>
      </c>
      <c r="CH132" s="81" t="str">
        <f t="shared" si="204"/>
        <v/>
      </c>
      <c r="CI132" s="81" t="str">
        <f t="shared" si="204"/>
        <v/>
      </c>
      <c r="CJ132" s="81" t="str">
        <f t="shared" si="204"/>
        <v/>
      </c>
      <c r="CK132" s="144" t="str">
        <f t="shared" si="204"/>
        <v/>
      </c>
      <c r="CL132" s="144" t="str">
        <f t="shared" si="204"/>
        <v/>
      </c>
      <c r="CM132" s="144" t="str">
        <f t="shared" si="204"/>
        <v/>
      </c>
      <c r="CN132" s="81" t="str">
        <f t="shared" si="204"/>
        <v/>
      </c>
      <c r="CO132" s="81" t="str">
        <f t="shared" si="204"/>
        <v/>
      </c>
      <c r="CP132" s="81" t="str">
        <f t="shared" si="204"/>
        <v/>
      </c>
      <c r="CQ132" s="81" t="str">
        <f t="shared" si="204"/>
        <v/>
      </c>
      <c r="CR132" s="81" t="str">
        <f t="shared" si="204"/>
        <v/>
      </c>
      <c r="CS132" s="80" t="str">
        <f t="shared" si="204"/>
        <v/>
      </c>
      <c r="CT132" s="504" t="str">
        <f t="shared" si="204"/>
        <v/>
      </c>
      <c r="CU132" s="532" t="str">
        <f t="shared" si="205"/>
        <v/>
      </c>
      <c r="CV132" s="533" t="str">
        <f t="shared" si="205"/>
        <v/>
      </c>
      <c r="CW132" s="534" t="str">
        <f t="shared" si="205"/>
        <v/>
      </c>
      <c r="CX132" s="534" t="str">
        <f t="shared" si="205"/>
        <v/>
      </c>
      <c r="CY132" s="534" t="str">
        <f t="shared" si="205"/>
        <v/>
      </c>
      <c r="CZ132" s="534" t="str">
        <f t="shared" si="205"/>
        <v/>
      </c>
      <c r="DA132" s="534" t="str">
        <f t="shared" si="205"/>
        <v/>
      </c>
      <c r="DB132" s="535" t="str">
        <f t="shared" si="205"/>
        <v/>
      </c>
      <c r="DC132" s="535" t="str">
        <f t="shared" si="205"/>
        <v/>
      </c>
      <c r="DD132" s="535" t="str">
        <f t="shared" si="205"/>
        <v/>
      </c>
      <c r="DE132" s="534" t="str">
        <f t="shared" si="206"/>
        <v/>
      </c>
      <c r="DF132" s="534" t="str">
        <f t="shared" si="206"/>
        <v/>
      </c>
      <c r="DG132" s="534" t="str">
        <f t="shared" si="206"/>
        <v/>
      </c>
      <c r="DH132" s="534" t="str">
        <f t="shared" si="206"/>
        <v/>
      </c>
      <c r="DI132" s="534" t="str">
        <f t="shared" si="206"/>
        <v/>
      </c>
      <c r="DJ132" s="533" t="str">
        <f t="shared" si="206"/>
        <v/>
      </c>
      <c r="DK132" s="532" t="str">
        <f t="shared" si="206"/>
        <v/>
      </c>
      <c r="DL132" s="858">
        <f>COUNT(B132:R132)</f>
        <v>0</v>
      </c>
      <c r="DM132" s="813">
        <f>COUNT(T132:AJ132)</f>
        <v>0</v>
      </c>
      <c r="DN132" s="813">
        <f>COUNT(AL132:BB132)</f>
        <v>0</v>
      </c>
      <c r="DO132" s="814">
        <f>COUNT(BD132:BT132)</f>
        <v>0</v>
      </c>
      <c r="DP132" s="849"/>
      <c r="DQ132" s="859"/>
      <c r="DR132" s="859"/>
      <c r="DS132" s="859"/>
      <c r="DT132" s="859"/>
      <c r="DU132" s="859"/>
      <c r="DV132" s="859"/>
      <c r="DW132" s="860"/>
      <c r="DX132" s="859"/>
      <c r="DY132" s="813"/>
      <c r="DZ132" s="849"/>
      <c r="EA132" s="849"/>
    </row>
    <row r="133" spans="1:131" ht="12.75" customHeight="1">
      <c r="A133" s="855" t="s">
        <v>311</v>
      </c>
      <c r="B133" s="281"/>
      <c r="C133" s="281"/>
      <c r="D133" s="281"/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850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850"/>
      <c r="AL133" s="281"/>
      <c r="AM133" s="281"/>
      <c r="AN133" s="281"/>
      <c r="AO133" s="281"/>
      <c r="AP133" s="281"/>
      <c r="AQ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850"/>
      <c r="BD133" s="281"/>
      <c r="BE133" s="281"/>
      <c r="BF133" s="281"/>
      <c r="BG133" s="281"/>
      <c r="BH133" s="281"/>
      <c r="BI133" s="281"/>
      <c r="BJ133" s="281"/>
      <c r="BK133" s="281"/>
      <c r="BL133" s="281"/>
      <c r="BM133" s="281"/>
      <c r="BN133" s="281"/>
      <c r="BO133" s="281"/>
      <c r="BP133" s="281"/>
      <c r="BQ133" s="281"/>
      <c r="BR133" s="281"/>
      <c r="BS133" s="281"/>
      <c r="BT133" s="281"/>
      <c r="BU133" s="850"/>
      <c r="BV133" s="281"/>
      <c r="BW133" s="281"/>
      <c r="BX133" s="281"/>
      <c r="BY133" s="281"/>
      <c r="BZ133" s="856" t="str">
        <f>IF(DL133&lt;3,"",(SUM(B133:R133)-MIN(B133:R133)-MAX(B133:R133))/(DL133-2))</f>
        <v/>
      </c>
      <c r="CA133" s="856" t="str">
        <f>IF(DM133&lt;3,"",(SUM(T133:AJ133)-MIN(T133:AJ133)-MAX(T133:AJ133))/(DM133-2))</f>
        <v/>
      </c>
      <c r="CB133" s="856" t="str">
        <f>IF(DN133&lt;3,"",(SUM(AL133:BB133)-MIN(AL133:BB133)-MAX(AL133:BB133))/(DN133-2))</f>
        <v/>
      </c>
      <c r="CC133" s="857" t="str">
        <f>IF(DO133&lt;3,"",(SUM(BD133:BT133)-MIN(BD133:BT133)-MAX(BD133:BT133))/(DO133-2))</f>
        <v/>
      </c>
      <c r="CD133" s="50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0" t="str">
        <f t="shared" si="204"/>
        <v/>
      </c>
      <c r="CF133" s="81" t="str">
        <f t="shared" si="204"/>
        <v/>
      </c>
      <c r="CG133" s="81" t="str">
        <f t="shared" si="204"/>
        <v/>
      </c>
      <c r="CH133" s="81" t="str">
        <f t="shared" si="204"/>
        <v/>
      </c>
      <c r="CI133" s="81" t="str">
        <f t="shared" si="204"/>
        <v/>
      </c>
      <c r="CJ133" s="81" t="str">
        <f t="shared" si="204"/>
        <v/>
      </c>
      <c r="CK133" s="144" t="str">
        <f t="shared" si="204"/>
        <v/>
      </c>
      <c r="CL133" s="144" t="str">
        <f t="shared" si="204"/>
        <v/>
      </c>
      <c r="CM133" s="144" t="str">
        <f t="shared" si="204"/>
        <v/>
      </c>
      <c r="CN133" s="81" t="str">
        <f t="shared" si="204"/>
        <v/>
      </c>
      <c r="CO133" s="81" t="str">
        <f t="shared" si="204"/>
        <v/>
      </c>
      <c r="CP133" s="81" t="str">
        <f t="shared" si="204"/>
        <v/>
      </c>
      <c r="CQ133" s="81" t="str">
        <f t="shared" si="204"/>
        <v/>
      </c>
      <c r="CR133" s="81" t="str">
        <f t="shared" si="204"/>
        <v/>
      </c>
      <c r="CS133" s="80" t="str">
        <f t="shared" si="204"/>
        <v/>
      </c>
      <c r="CT133" s="504" t="str">
        <f t="shared" si="204"/>
        <v/>
      </c>
      <c r="CU133" s="532" t="str">
        <f t="shared" si="205"/>
        <v/>
      </c>
      <c r="CV133" s="533" t="str">
        <f t="shared" si="205"/>
        <v/>
      </c>
      <c r="CW133" s="534" t="str">
        <f t="shared" si="205"/>
        <v/>
      </c>
      <c r="CX133" s="534" t="str">
        <f t="shared" si="205"/>
        <v/>
      </c>
      <c r="CY133" s="534" t="str">
        <f t="shared" si="205"/>
        <v/>
      </c>
      <c r="CZ133" s="534" t="str">
        <f t="shared" si="205"/>
        <v/>
      </c>
      <c r="DA133" s="534" t="str">
        <f t="shared" si="205"/>
        <v/>
      </c>
      <c r="DB133" s="535" t="str">
        <f t="shared" si="205"/>
        <v/>
      </c>
      <c r="DC133" s="535" t="str">
        <f t="shared" si="205"/>
        <v/>
      </c>
      <c r="DD133" s="535" t="str">
        <f t="shared" si="205"/>
        <v/>
      </c>
      <c r="DE133" s="534" t="str">
        <f t="shared" si="206"/>
        <v/>
      </c>
      <c r="DF133" s="534" t="str">
        <f t="shared" si="206"/>
        <v/>
      </c>
      <c r="DG133" s="534" t="str">
        <f t="shared" si="206"/>
        <v/>
      </c>
      <c r="DH133" s="534" t="str">
        <f t="shared" si="206"/>
        <v/>
      </c>
      <c r="DI133" s="534" t="str">
        <f t="shared" si="206"/>
        <v/>
      </c>
      <c r="DJ133" s="533" t="str">
        <f t="shared" si="206"/>
        <v/>
      </c>
      <c r="DK133" s="532" t="str">
        <f t="shared" si="206"/>
        <v/>
      </c>
      <c r="DL133" s="858">
        <f>COUNT(B133:R133)</f>
        <v>0</v>
      </c>
      <c r="DM133" s="813">
        <f>COUNT(T133:AJ133)</f>
        <v>0</v>
      </c>
      <c r="DN133" s="813">
        <f>COUNT(AL133:BB133)</f>
        <v>0</v>
      </c>
      <c r="DO133" s="814">
        <f>COUNT(BD133:BT133)</f>
        <v>0</v>
      </c>
      <c r="DP133" s="849"/>
      <c r="DQ133" s="859"/>
      <c r="DR133" s="859"/>
      <c r="DS133" s="859"/>
      <c r="DT133" s="859"/>
      <c r="DU133" s="859"/>
      <c r="DV133" s="859"/>
      <c r="DW133" s="860"/>
      <c r="DX133" s="859"/>
      <c r="DY133" s="813"/>
      <c r="DZ133" s="849"/>
      <c r="EA133" s="849"/>
    </row>
    <row r="134" spans="1:131" ht="12.75" customHeight="1">
      <c r="A134" s="861" t="s">
        <v>312</v>
      </c>
      <c r="B134" s="862" t="str">
        <f t="shared" ref="B134:R134" si="207">IF(B131="","",B130*B131*B132*B133)</f>
        <v/>
      </c>
      <c r="C134" s="862" t="str">
        <f t="shared" si="207"/>
        <v/>
      </c>
      <c r="D134" s="862" t="str">
        <f t="shared" si="207"/>
        <v/>
      </c>
      <c r="E134" s="862" t="str">
        <f t="shared" si="207"/>
        <v/>
      </c>
      <c r="F134" s="862" t="str">
        <f t="shared" si="207"/>
        <v/>
      </c>
      <c r="G134" s="862" t="str">
        <f t="shared" si="207"/>
        <v/>
      </c>
      <c r="H134" s="862" t="str">
        <f t="shared" si="207"/>
        <v/>
      </c>
      <c r="I134" s="862" t="str">
        <f t="shared" si="207"/>
        <v/>
      </c>
      <c r="J134" s="862" t="str">
        <f t="shared" si="207"/>
        <v/>
      </c>
      <c r="K134" s="862" t="str">
        <f t="shared" si="207"/>
        <v/>
      </c>
      <c r="L134" s="862" t="str">
        <f t="shared" si="207"/>
        <v/>
      </c>
      <c r="M134" s="862" t="str">
        <f t="shared" si="207"/>
        <v/>
      </c>
      <c r="N134" s="862" t="str">
        <f t="shared" si="207"/>
        <v/>
      </c>
      <c r="O134" s="862" t="str">
        <f t="shared" si="207"/>
        <v/>
      </c>
      <c r="P134" s="862" t="str">
        <f t="shared" si="207"/>
        <v/>
      </c>
      <c r="Q134" s="862" t="str">
        <f t="shared" si="207"/>
        <v/>
      </c>
      <c r="R134" s="862" t="str">
        <f t="shared" si="207"/>
        <v/>
      </c>
      <c r="S134" s="850"/>
      <c r="T134" s="862" t="str">
        <f t="shared" ref="T134:AJ134" si="208">IF(T131="","",T130*T131*T132*T133)</f>
        <v/>
      </c>
      <c r="U134" s="862" t="str">
        <f t="shared" si="208"/>
        <v/>
      </c>
      <c r="V134" s="862" t="str">
        <f t="shared" si="208"/>
        <v/>
      </c>
      <c r="W134" s="862" t="str">
        <f t="shared" si="208"/>
        <v/>
      </c>
      <c r="X134" s="862" t="str">
        <f t="shared" si="208"/>
        <v/>
      </c>
      <c r="Y134" s="862" t="str">
        <f t="shared" si="208"/>
        <v/>
      </c>
      <c r="Z134" s="862" t="str">
        <f t="shared" si="208"/>
        <v/>
      </c>
      <c r="AA134" s="862" t="str">
        <f t="shared" si="208"/>
        <v/>
      </c>
      <c r="AB134" s="862" t="str">
        <f t="shared" si="208"/>
        <v/>
      </c>
      <c r="AC134" s="862" t="str">
        <f t="shared" si="208"/>
        <v/>
      </c>
      <c r="AD134" s="862" t="str">
        <f t="shared" si="208"/>
        <v/>
      </c>
      <c r="AE134" s="862" t="str">
        <f t="shared" si="208"/>
        <v/>
      </c>
      <c r="AF134" s="862" t="str">
        <f t="shared" si="208"/>
        <v/>
      </c>
      <c r="AG134" s="862" t="str">
        <f t="shared" si="208"/>
        <v/>
      </c>
      <c r="AH134" s="862" t="str">
        <f t="shared" si="208"/>
        <v/>
      </c>
      <c r="AI134" s="862" t="str">
        <f t="shared" si="208"/>
        <v/>
      </c>
      <c r="AJ134" s="862" t="str">
        <f t="shared" si="208"/>
        <v/>
      </c>
      <c r="AK134" s="850"/>
      <c r="AL134" s="862" t="str">
        <f t="shared" ref="AL134:BB134" si="209">IF(AL131="","",AL130*AL131*AL132*AL133)</f>
        <v/>
      </c>
      <c r="AM134" s="862" t="str">
        <f t="shared" si="209"/>
        <v/>
      </c>
      <c r="AN134" s="862" t="str">
        <f t="shared" si="209"/>
        <v/>
      </c>
      <c r="AO134" s="862" t="str">
        <f t="shared" si="209"/>
        <v/>
      </c>
      <c r="AP134" s="862" t="str">
        <f t="shared" si="209"/>
        <v/>
      </c>
      <c r="AQ134" s="862" t="str">
        <f t="shared" si="209"/>
        <v/>
      </c>
      <c r="AR134" s="862" t="str">
        <f t="shared" si="209"/>
        <v/>
      </c>
      <c r="AS134" s="862" t="str">
        <f t="shared" si="209"/>
        <v/>
      </c>
      <c r="AT134" s="862" t="str">
        <f t="shared" si="209"/>
        <v/>
      </c>
      <c r="AU134" s="862" t="str">
        <f t="shared" si="209"/>
        <v/>
      </c>
      <c r="AV134" s="862" t="str">
        <f t="shared" si="209"/>
        <v/>
      </c>
      <c r="AW134" s="862" t="str">
        <f t="shared" si="209"/>
        <v/>
      </c>
      <c r="AX134" s="862" t="str">
        <f t="shared" si="209"/>
        <v/>
      </c>
      <c r="AY134" s="862" t="str">
        <f t="shared" si="209"/>
        <v/>
      </c>
      <c r="AZ134" s="862" t="str">
        <f t="shared" si="209"/>
        <v/>
      </c>
      <c r="BA134" s="862" t="str">
        <f t="shared" si="209"/>
        <v/>
      </c>
      <c r="BB134" s="862" t="str">
        <f t="shared" si="209"/>
        <v/>
      </c>
      <c r="BC134" s="850"/>
      <c r="BD134" s="862" t="str">
        <f t="shared" ref="BD134:BT134" si="210">IF(BD131="","",BD130*BD131*BD132*BD133)</f>
        <v/>
      </c>
      <c r="BE134" s="862" t="str">
        <f t="shared" si="210"/>
        <v/>
      </c>
      <c r="BF134" s="862" t="str">
        <f t="shared" si="210"/>
        <v/>
      </c>
      <c r="BG134" s="862" t="str">
        <f t="shared" si="210"/>
        <v/>
      </c>
      <c r="BH134" s="862" t="str">
        <f t="shared" si="210"/>
        <v/>
      </c>
      <c r="BI134" s="862" t="str">
        <f t="shared" si="210"/>
        <v/>
      </c>
      <c r="BJ134" s="862" t="str">
        <f t="shared" si="210"/>
        <v/>
      </c>
      <c r="BK134" s="862" t="str">
        <f t="shared" si="210"/>
        <v/>
      </c>
      <c r="BL134" s="862" t="str">
        <f t="shared" si="210"/>
        <v/>
      </c>
      <c r="BM134" s="862" t="str">
        <f t="shared" si="210"/>
        <v/>
      </c>
      <c r="BN134" s="862" t="str">
        <f t="shared" si="210"/>
        <v/>
      </c>
      <c r="BO134" s="862" t="str">
        <f t="shared" si="210"/>
        <v/>
      </c>
      <c r="BP134" s="862" t="str">
        <f t="shared" si="210"/>
        <v/>
      </c>
      <c r="BQ134" s="862" t="str">
        <f t="shared" si="210"/>
        <v/>
      </c>
      <c r="BR134" s="862" t="str">
        <f t="shared" si="210"/>
        <v/>
      </c>
      <c r="BS134" s="862" t="str">
        <f t="shared" si="210"/>
        <v/>
      </c>
      <c r="BT134" s="862" t="str">
        <f t="shared" si="210"/>
        <v/>
      </c>
      <c r="BU134" s="850"/>
      <c r="BV134" s="862" t="str">
        <f>IF(BV131="","",BV130*BV131*BV132*BV133)</f>
        <v/>
      </c>
      <c r="BW134" s="862" t="str">
        <f>IF(BW131="","",BW130*BW131*BW132*BW133)</f>
        <v/>
      </c>
      <c r="BX134" s="862" t="str">
        <f>IF(BX131="","",BX130*BX131*BX132*BX133)</f>
        <v/>
      </c>
      <c r="BY134" s="735" t="str">
        <f>IF(BY131="","",BY130*BY131*BY132*BY133)</f>
        <v/>
      </c>
      <c r="BZ134" s="856" t="str">
        <f>IF(DL134&lt;3,"",(SUM(B134:R134)-MIN(B134:R134)-MAX(B134:R134))/(DL134-2))</f>
        <v/>
      </c>
      <c r="CA134" s="856" t="str">
        <f>IF(DM134&lt;3,"",(SUM(T134:AJ134)-MIN(T134:AJ134)-MAX(T134:AJ134))/(DM134-2))</f>
        <v/>
      </c>
      <c r="CB134" s="856" t="str">
        <f>IF(DN134&lt;3,"",(SUM(AL134:BB134)-MIN(AL134:BB134)-MAX(AL134:BB134))/(DN134-2))</f>
        <v/>
      </c>
      <c r="CC134" s="857" t="str">
        <f>IF(DO134&lt;3,"",(SUM(BD134:BT134)-MIN(BD134:BT134)-MAX(BD134:BT134))/(DO134-2))</f>
        <v/>
      </c>
      <c r="CD134" s="50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0" t="str">
        <f t="shared" si="204"/>
        <v/>
      </c>
      <c r="CF134" s="81" t="str">
        <f t="shared" si="204"/>
        <v/>
      </c>
      <c r="CG134" s="81" t="str">
        <f t="shared" si="204"/>
        <v/>
      </c>
      <c r="CH134" s="81" t="str">
        <f t="shared" si="204"/>
        <v/>
      </c>
      <c r="CI134" s="81" t="str">
        <f t="shared" si="204"/>
        <v/>
      </c>
      <c r="CJ134" s="81" t="str">
        <f t="shared" si="204"/>
        <v/>
      </c>
      <c r="CK134" s="144" t="str">
        <f t="shared" si="204"/>
        <v/>
      </c>
      <c r="CL134" s="144" t="str">
        <f t="shared" si="204"/>
        <v/>
      </c>
      <c r="CM134" s="144" t="str">
        <f t="shared" si="204"/>
        <v/>
      </c>
      <c r="CN134" s="81" t="str">
        <f t="shared" si="204"/>
        <v/>
      </c>
      <c r="CO134" s="81" t="str">
        <f t="shared" si="204"/>
        <v/>
      </c>
      <c r="CP134" s="81" t="str">
        <f t="shared" si="204"/>
        <v/>
      </c>
      <c r="CQ134" s="81" t="str">
        <f t="shared" si="204"/>
        <v/>
      </c>
      <c r="CR134" s="81" t="str">
        <f t="shared" si="204"/>
        <v/>
      </c>
      <c r="CS134" s="80" t="str">
        <f t="shared" si="204"/>
        <v/>
      </c>
      <c r="CT134" s="504" t="str">
        <f t="shared" si="204"/>
        <v/>
      </c>
      <c r="CU134" s="532" t="str">
        <f t="shared" si="205"/>
        <v/>
      </c>
      <c r="CV134" s="533" t="str">
        <f t="shared" si="205"/>
        <v/>
      </c>
      <c r="CW134" s="534" t="str">
        <f t="shared" si="205"/>
        <v/>
      </c>
      <c r="CX134" s="534" t="str">
        <f t="shared" si="205"/>
        <v/>
      </c>
      <c r="CY134" s="534" t="str">
        <f t="shared" si="205"/>
        <v/>
      </c>
      <c r="CZ134" s="534" t="str">
        <f t="shared" si="205"/>
        <v/>
      </c>
      <c r="DA134" s="534" t="str">
        <f t="shared" si="205"/>
        <v/>
      </c>
      <c r="DB134" s="535" t="str">
        <f t="shared" si="205"/>
        <v/>
      </c>
      <c r="DC134" s="535" t="str">
        <f t="shared" si="205"/>
        <v/>
      </c>
      <c r="DD134" s="535" t="str">
        <f t="shared" si="205"/>
        <v/>
      </c>
      <c r="DE134" s="534" t="str">
        <f t="shared" si="206"/>
        <v/>
      </c>
      <c r="DF134" s="534" t="str">
        <f t="shared" si="206"/>
        <v/>
      </c>
      <c r="DG134" s="534" t="str">
        <f t="shared" si="206"/>
        <v/>
      </c>
      <c r="DH134" s="534" t="str">
        <f t="shared" si="206"/>
        <v/>
      </c>
      <c r="DI134" s="534" t="str">
        <f t="shared" si="206"/>
        <v/>
      </c>
      <c r="DJ134" s="533" t="str">
        <f t="shared" si="206"/>
        <v/>
      </c>
      <c r="DK134" s="532" t="str">
        <f t="shared" si="206"/>
        <v/>
      </c>
      <c r="DL134" s="858">
        <f>COUNT(B134:R134)</f>
        <v>0</v>
      </c>
      <c r="DM134" s="813">
        <f>COUNT(T134:AJ134)</f>
        <v>0</v>
      </c>
      <c r="DN134" s="813">
        <f>COUNT(AL134:BB134)</f>
        <v>0</v>
      </c>
      <c r="DO134" s="814">
        <f>COUNT(BD134:BT134)</f>
        <v>0</v>
      </c>
      <c r="DP134" s="849"/>
      <c r="DQ134" s="859"/>
      <c r="DR134" s="859"/>
      <c r="DS134" s="859"/>
      <c r="DT134" s="859"/>
      <c r="DU134" s="859"/>
      <c r="DV134" s="859"/>
      <c r="DW134" s="860"/>
      <c r="DX134" s="859"/>
      <c r="DY134" s="813"/>
      <c r="DZ134" s="849"/>
      <c r="EA134" s="849"/>
    </row>
    <row r="135" spans="1:131" ht="12.75" customHeight="1">
      <c r="A135" s="854" t="s">
        <v>899</v>
      </c>
      <c r="B135" s="647"/>
      <c r="C135" s="647"/>
      <c r="D135" s="647"/>
      <c r="E135" s="647"/>
      <c r="F135" s="647"/>
      <c r="G135" s="647"/>
      <c r="H135" s="647"/>
      <c r="I135" s="647"/>
      <c r="J135" s="647"/>
      <c r="K135" s="647"/>
      <c r="L135" s="647"/>
      <c r="M135" s="647"/>
      <c r="N135" s="647"/>
      <c r="O135" s="647"/>
      <c r="P135" s="647"/>
      <c r="Q135" s="647"/>
      <c r="R135" s="647"/>
      <c r="S135" s="850"/>
      <c r="T135" s="647"/>
      <c r="U135" s="647"/>
      <c r="V135" s="647"/>
      <c r="W135" s="647"/>
      <c r="X135" s="647"/>
      <c r="Y135" s="647"/>
      <c r="Z135" s="647"/>
      <c r="AA135" s="647"/>
      <c r="AB135" s="647"/>
      <c r="AC135" s="647"/>
      <c r="AD135" s="647"/>
      <c r="AE135" s="647"/>
      <c r="AF135" s="647"/>
      <c r="AG135" s="647"/>
      <c r="AH135" s="647"/>
      <c r="AI135" s="647"/>
      <c r="AJ135" s="647"/>
      <c r="AK135" s="850"/>
      <c r="AL135" s="647"/>
      <c r="AM135" s="647"/>
      <c r="AN135" s="647"/>
      <c r="AO135" s="647"/>
      <c r="AP135" s="647"/>
      <c r="AQ135" s="647"/>
      <c r="AR135" s="647"/>
      <c r="AS135" s="647"/>
      <c r="AT135" s="647"/>
      <c r="AU135" s="647"/>
      <c r="AV135" s="647"/>
      <c r="AW135" s="647"/>
      <c r="AX135" s="647"/>
      <c r="AY135" s="647"/>
      <c r="AZ135" s="647"/>
      <c r="BA135" s="647"/>
      <c r="BB135" s="647"/>
      <c r="BC135" s="850"/>
      <c r="BD135" s="647"/>
      <c r="BE135" s="647"/>
      <c r="BF135" s="647"/>
      <c r="BG135" s="647"/>
      <c r="BH135" s="647"/>
      <c r="BI135" s="647"/>
      <c r="BJ135" s="647"/>
      <c r="BK135" s="647"/>
      <c r="BL135" s="647"/>
      <c r="BM135" s="647"/>
      <c r="BN135" s="647"/>
      <c r="BO135" s="647"/>
      <c r="BP135" s="647"/>
      <c r="BQ135" s="647"/>
      <c r="BR135" s="647"/>
      <c r="BS135" s="647"/>
      <c r="BT135" s="647"/>
      <c r="BU135" s="850"/>
      <c r="BV135" s="647"/>
      <c r="BW135" s="647"/>
      <c r="BX135" s="647"/>
      <c r="BY135" s="281"/>
      <c r="BZ135" s="863"/>
      <c r="CA135" s="863"/>
      <c r="CB135" s="863"/>
      <c r="CC135" s="864"/>
      <c r="CD135" s="865"/>
      <c r="CE135" s="865"/>
      <c r="CF135" s="865"/>
      <c r="CG135" s="865"/>
      <c r="CH135" s="865"/>
      <c r="CI135" s="865"/>
      <c r="CJ135" s="865"/>
      <c r="CK135" s="865"/>
      <c r="CL135" s="865"/>
      <c r="CM135" s="865"/>
      <c r="CN135" s="865"/>
      <c r="CO135" s="865"/>
      <c r="CP135" s="865"/>
      <c r="CQ135" s="865"/>
      <c r="CR135" s="865"/>
      <c r="CS135" s="865"/>
      <c r="CT135" s="866"/>
      <c r="CU135" s="867"/>
      <c r="CV135" s="865"/>
      <c r="CW135" s="865"/>
      <c r="CX135" s="865"/>
      <c r="CY135" s="865"/>
      <c r="CZ135" s="865"/>
      <c r="DA135" s="865"/>
      <c r="DB135" s="865"/>
      <c r="DC135" s="865"/>
      <c r="DD135" s="865"/>
      <c r="DE135" s="865"/>
      <c r="DF135" s="865"/>
      <c r="DG135" s="865"/>
      <c r="DH135" s="865"/>
      <c r="DI135" s="865"/>
      <c r="DJ135" s="865"/>
      <c r="DK135" s="865"/>
      <c r="DL135" s="867"/>
      <c r="DM135" s="848"/>
      <c r="DN135" s="848"/>
      <c r="DO135" s="847"/>
      <c r="DP135" s="848"/>
      <c r="DQ135" s="848"/>
      <c r="DR135" s="848"/>
      <c r="DS135" s="848"/>
      <c r="DT135" s="848"/>
      <c r="DU135" s="848"/>
      <c r="DV135" s="848"/>
      <c r="DW135" s="847"/>
      <c r="DX135" s="848"/>
      <c r="DY135" s="813"/>
      <c r="DZ135" s="849"/>
      <c r="EA135" s="849"/>
    </row>
    <row r="136" spans="1:131" ht="12.75" customHeight="1">
      <c r="A136" s="855" t="s">
        <v>294</v>
      </c>
      <c r="B136" s="647"/>
      <c r="C136" s="647"/>
      <c r="D136" s="647"/>
      <c r="E136" s="647"/>
      <c r="F136" s="647"/>
      <c r="G136" s="647"/>
      <c r="H136" s="647"/>
      <c r="I136" s="647"/>
      <c r="J136" s="647"/>
      <c r="K136" s="647"/>
      <c r="L136" s="647"/>
      <c r="M136" s="647"/>
      <c r="N136" s="647"/>
      <c r="O136" s="647"/>
      <c r="P136" s="647"/>
      <c r="Q136" s="647"/>
      <c r="R136" s="647"/>
      <c r="S136" s="850"/>
      <c r="T136" s="647"/>
      <c r="U136" s="647"/>
      <c r="V136" s="647"/>
      <c r="W136" s="647"/>
      <c r="X136" s="647"/>
      <c r="Y136" s="647"/>
      <c r="Z136" s="647"/>
      <c r="AA136" s="647"/>
      <c r="AB136" s="647"/>
      <c r="AC136" s="647"/>
      <c r="AD136" s="647"/>
      <c r="AE136" s="647"/>
      <c r="AF136" s="647"/>
      <c r="AG136" s="647"/>
      <c r="AH136" s="647"/>
      <c r="AI136" s="647"/>
      <c r="AJ136" s="647"/>
      <c r="AK136" s="850"/>
      <c r="AL136" s="647"/>
      <c r="AM136" s="647"/>
      <c r="AN136" s="647">
        <v>1</v>
      </c>
      <c r="AO136" s="647">
        <v>2</v>
      </c>
      <c r="AP136" s="647">
        <v>1</v>
      </c>
      <c r="AQ136" s="647"/>
      <c r="AR136" s="647"/>
      <c r="AS136" s="647"/>
      <c r="AT136" s="647"/>
      <c r="AU136" s="647"/>
      <c r="AV136" s="647"/>
      <c r="AW136" s="647">
        <v>1</v>
      </c>
      <c r="AX136" s="647"/>
      <c r="AY136" s="647"/>
      <c r="AZ136" s="647"/>
      <c r="BA136" s="647"/>
      <c r="BB136" s="647"/>
      <c r="BC136" s="850"/>
      <c r="BD136" s="647"/>
      <c r="BE136" s="647"/>
      <c r="BF136" s="647"/>
      <c r="BG136" s="647"/>
      <c r="BH136" s="647"/>
      <c r="BI136" s="647"/>
      <c r="BJ136" s="647"/>
      <c r="BK136" s="647"/>
      <c r="BL136" s="647"/>
      <c r="BM136" s="647"/>
      <c r="BN136" s="647"/>
      <c r="BO136" s="647"/>
      <c r="BP136" s="647"/>
      <c r="BQ136" s="647"/>
      <c r="BR136" s="647"/>
      <c r="BS136" s="647"/>
      <c r="BT136" s="647"/>
      <c r="BU136" s="850"/>
      <c r="BV136" s="647"/>
      <c r="BW136" s="647"/>
      <c r="BX136" s="647">
        <v>1</v>
      </c>
      <c r="BY136" s="281"/>
      <c r="BZ136" s="856" t="str">
        <f>IF(DL136&lt;3,"",(SUM(B136:R136)-MIN(B136:R136)-MAX(B136:R136))/(DL136-2))</f>
        <v/>
      </c>
      <c r="CA136" s="856" t="str">
        <f>IF(DM136&lt;3,"",(SUM(T136:AJ136)-MIN(T136:AJ136)-MAX(T136:AJ136))/(DM136-2))</f>
        <v/>
      </c>
      <c r="CB136" s="856">
        <f>IF(DN136&lt;3,"",(SUM(AL136:BB136)-MIN(AL136:BB136)-MAX(AL136:BB136))/(DN136-2))</f>
        <v>1</v>
      </c>
      <c r="CC136" s="857" t="str">
        <f>IF(DO136&lt;3,"",(SUM(BD136:BT136)-MIN(BD136:BT136)-MAX(BD136:BT136))/(DO136-2))</f>
        <v/>
      </c>
      <c r="CD136" s="50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0" t="str">
        <f t="shared" si="211"/>
        <v/>
      </c>
      <c r="CF136" s="81" t="str">
        <f t="shared" si="211"/>
        <v/>
      </c>
      <c r="CG136" s="81" t="str">
        <f t="shared" si="211"/>
        <v/>
      </c>
      <c r="CH136" s="81" t="str">
        <f t="shared" si="211"/>
        <v/>
      </c>
      <c r="CI136" s="81" t="str">
        <f t="shared" si="211"/>
        <v/>
      </c>
      <c r="CJ136" s="81" t="str">
        <f t="shared" si="211"/>
        <v/>
      </c>
      <c r="CK136" s="144">
        <f t="shared" si="211"/>
        <v>1</v>
      </c>
      <c r="CL136" s="144">
        <f t="shared" si="211"/>
        <v>1</v>
      </c>
      <c r="CM136" s="144">
        <f t="shared" si="211"/>
        <v>1</v>
      </c>
      <c r="CN136" s="81">
        <f t="shared" si="211"/>
        <v>2</v>
      </c>
      <c r="CO136" s="81" t="str">
        <f t="shared" si="211"/>
        <v/>
      </c>
      <c r="CP136" s="81" t="str">
        <f t="shared" si="211"/>
        <v/>
      </c>
      <c r="CQ136" s="81" t="str">
        <f t="shared" si="211"/>
        <v/>
      </c>
      <c r="CR136" s="81" t="str">
        <f t="shared" si="211"/>
        <v/>
      </c>
      <c r="CS136" s="80" t="str">
        <f t="shared" si="211"/>
        <v/>
      </c>
      <c r="CT136" s="50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2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3" t="str">
        <f t="shared" si="213"/>
        <v/>
      </c>
      <c r="CW136" s="534" t="str">
        <f t="shared" si="213"/>
        <v/>
      </c>
      <c r="CX136" s="534" t="str">
        <f t="shared" si="213"/>
        <v/>
      </c>
      <c r="CY136" s="534" t="str">
        <f t="shared" si="213"/>
        <v/>
      </c>
      <c r="CZ136" s="534" t="str">
        <f t="shared" si="213"/>
        <v/>
      </c>
      <c r="DA136" s="534" t="str">
        <f t="shared" si="213"/>
        <v/>
      </c>
      <c r="DB136" s="535" t="str">
        <f t="shared" si="213"/>
        <v/>
      </c>
      <c r="DC136" s="535" t="str">
        <f t="shared" si="213"/>
        <v/>
      </c>
      <c r="DD136" s="535" t="str">
        <f t="shared" si="213"/>
        <v/>
      </c>
      <c r="DE136" s="534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4" t="str">
        <f t="shared" si="214"/>
        <v/>
      </c>
      <c r="DG136" s="534" t="str">
        <f t="shared" si="214"/>
        <v/>
      </c>
      <c r="DH136" s="534" t="str">
        <f t="shared" si="214"/>
        <v/>
      </c>
      <c r="DI136" s="534" t="str">
        <f t="shared" si="214"/>
        <v/>
      </c>
      <c r="DJ136" s="533" t="str">
        <f t="shared" si="214"/>
        <v/>
      </c>
      <c r="DK136" s="532" t="str">
        <f t="shared" si="214"/>
        <v/>
      </c>
      <c r="DL136" s="858">
        <f>COUNT(B136:R136)</f>
        <v>0</v>
      </c>
      <c r="DM136" s="813">
        <f>COUNT(T136:AJ136)</f>
        <v>0</v>
      </c>
      <c r="DN136" s="813">
        <f>COUNT(AL136:BB136)</f>
        <v>4</v>
      </c>
      <c r="DO136" s="814">
        <f>COUNT(BD136:BT136)</f>
        <v>0</v>
      </c>
      <c r="DP136" s="849"/>
      <c r="DQ136" s="859"/>
      <c r="DR136" s="859"/>
      <c r="DS136" s="859"/>
      <c r="DT136" s="859"/>
      <c r="DU136" s="859"/>
      <c r="DV136" s="859"/>
      <c r="DW136" s="860"/>
      <c r="DX136" s="859"/>
      <c r="DY136" s="813"/>
      <c r="DZ136" s="849"/>
      <c r="EA136" s="849"/>
    </row>
    <row r="137" spans="1:131" ht="12.75" customHeight="1">
      <c r="A137" s="855" t="s">
        <v>295</v>
      </c>
      <c r="B137" s="281"/>
      <c r="C137" s="281"/>
      <c r="D137" s="281"/>
      <c r="E137" s="281"/>
      <c r="F137" s="281"/>
      <c r="G137" s="281"/>
      <c r="H137" s="281"/>
      <c r="I137" s="281"/>
      <c r="J137" s="281"/>
      <c r="K137" s="281"/>
      <c r="L137" s="281"/>
      <c r="M137" s="281"/>
      <c r="N137" s="281"/>
      <c r="O137" s="281"/>
      <c r="P137" s="281"/>
      <c r="Q137" s="281"/>
      <c r="R137" s="281"/>
      <c r="S137" s="850"/>
      <c r="T137" s="281"/>
      <c r="U137" s="281"/>
      <c r="V137" s="281"/>
      <c r="W137" s="281"/>
      <c r="X137" s="281"/>
      <c r="Y137" s="281"/>
      <c r="Z137" s="281"/>
      <c r="AA137" s="281"/>
      <c r="AB137" s="281"/>
      <c r="AC137" s="281"/>
      <c r="AD137" s="281"/>
      <c r="AE137" s="281"/>
      <c r="AF137" s="281"/>
      <c r="AG137" s="281"/>
      <c r="AH137" s="281"/>
      <c r="AI137" s="281"/>
      <c r="AJ137" s="281"/>
      <c r="AK137" s="850"/>
      <c r="AL137" s="281"/>
      <c r="AM137" s="281"/>
      <c r="AN137" s="281">
        <v>1</v>
      </c>
      <c r="AO137" s="281">
        <v>1</v>
      </c>
      <c r="AP137" s="281">
        <v>1</v>
      </c>
      <c r="AQ137" s="281"/>
      <c r="AR137" s="281"/>
      <c r="AS137" s="281"/>
      <c r="AT137" s="281"/>
      <c r="AU137" s="281"/>
      <c r="AV137" s="281"/>
      <c r="AW137" s="281">
        <v>6</v>
      </c>
      <c r="AX137" s="281"/>
      <c r="AY137" s="281"/>
      <c r="AZ137" s="281"/>
      <c r="BA137" s="281"/>
      <c r="BB137" s="281"/>
      <c r="BC137" s="850"/>
      <c r="BD137" s="281"/>
      <c r="BE137" s="281"/>
      <c r="BF137" s="281"/>
      <c r="BG137" s="281"/>
      <c r="BH137" s="281"/>
      <c r="BI137" s="281"/>
      <c r="BJ137" s="281"/>
      <c r="BK137" s="281"/>
      <c r="BL137" s="281"/>
      <c r="BM137" s="281"/>
      <c r="BN137" s="281"/>
      <c r="BO137" s="281"/>
      <c r="BP137" s="281"/>
      <c r="BQ137" s="281"/>
      <c r="BR137" s="281"/>
      <c r="BS137" s="281"/>
      <c r="BT137" s="281"/>
      <c r="BU137" s="850"/>
      <c r="BV137" s="281"/>
      <c r="BW137" s="281"/>
      <c r="BX137" s="281">
        <v>1</v>
      </c>
      <c r="BY137" s="281"/>
      <c r="BZ137" s="856" t="str">
        <f>IF(DL137&lt;3,"",(SUM(B137:R137)-MIN(B137:R137)-MAX(B137:R137))/(DL137-2))</f>
        <v/>
      </c>
      <c r="CA137" s="856" t="str">
        <f>IF(DM137&lt;3,"",(SUM(T137:AJ137)-MIN(T137:AJ137)-MAX(T137:AJ137))/(DM137-2))</f>
        <v/>
      </c>
      <c r="CB137" s="856">
        <f>IF(DN137&lt;3,"",(SUM(AL137:BB137)-MIN(AL137:BB137)-MAX(AL137:BB137))/(DN137-2))</f>
        <v>1</v>
      </c>
      <c r="CC137" s="857" t="str">
        <f>IF(DO137&lt;3,"",(SUM(BD137:BT137)-MIN(BD137:BT137)-MAX(BD137:BT137))/(DO137-2))</f>
        <v/>
      </c>
      <c r="CD137" s="50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0" t="str">
        <f t="shared" si="212"/>
        <v/>
      </c>
      <c r="CF137" s="81" t="str">
        <f t="shared" si="212"/>
        <v/>
      </c>
      <c r="CG137" s="81" t="str">
        <f t="shared" si="212"/>
        <v/>
      </c>
      <c r="CH137" s="81" t="str">
        <f t="shared" si="212"/>
        <v/>
      </c>
      <c r="CI137" s="81" t="str">
        <f t="shared" si="212"/>
        <v/>
      </c>
      <c r="CJ137" s="81" t="str">
        <f t="shared" si="212"/>
        <v/>
      </c>
      <c r="CK137" s="144">
        <f t="shared" si="212"/>
        <v>1</v>
      </c>
      <c r="CL137" s="144">
        <f t="shared" si="212"/>
        <v>1</v>
      </c>
      <c r="CM137" s="144">
        <f t="shared" si="212"/>
        <v>1</v>
      </c>
      <c r="CN137" s="81">
        <f t="shared" si="212"/>
        <v>6</v>
      </c>
      <c r="CO137" s="81" t="str">
        <f t="shared" si="212"/>
        <v/>
      </c>
      <c r="CP137" s="81" t="str">
        <f t="shared" si="212"/>
        <v/>
      </c>
      <c r="CQ137" s="81" t="str">
        <f t="shared" si="212"/>
        <v/>
      </c>
      <c r="CR137" s="81" t="str">
        <f t="shared" si="212"/>
        <v/>
      </c>
      <c r="CS137" s="80" t="str">
        <f t="shared" si="212"/>
        <v/>
      </c>
      <c r="CT137" s="504" t="str">
        <f t="shared" si="212"/>
        <v/>
      </c>
      <c r="CU137" s="532" t="str">
        <f t="shared" si="213"/>
        <v/>
      </c>
      <c r="CV137" s="533" t="str">
        <f t="shared" si="213"/>
        <v/>
      </c>
      <c r="CW137" s="534" t="str">
        <f t="shared" si="213"/>
        <v/>
      </c>
      <c r="CX137" s="534" t="str">
        <f t="shared" si="213"/>
        <v/>
      </c>
      <c r="CY137" s="534" t="str">
        <f t="shared" si="213"/>
        <v/>
      </c>
      <c r="CZ137" s="534" t="str">
        <f t="shared" si="213"/>
        <v/>
      </c>
      <c r="DA137" s="534" t="str">
        <f t="shared" si="213"/>
        <v/>
      </c>
      <c r="DB137" s="535" t="str">
        <f t="shared" si="213"/>
        <v/>
      </c>
      <c r="DC137" s="535" t="str">
        <f t="shared" si="213"/>
        <v/>
      </c>
      <c r="DD137" s="535" t="str">
        <f t="shared" si="213"/>
        <v/>
      </c>
      <c r="DE137" s="534" t="str">
        <f t="shared" si="214"/>
        <v/>
      </c>
      <c r="DF137" s="534" t="str">
        <f t="shared" si="214"/>
        <v/>
      </c>
      <c r="DG137" s="534" t="str">
        <f t="shared" si="214"/>
        <v/>
      </c>
      <c r="DH137" s="534" t="str">
        <f t="shared" si="214"/>
        <v/>
      </c>
      <c r="DI137" s="534" t="str">
        <f t="shared" si="214"/>
        <v/>
      </c>
      <c r="DJ137" s="533" t="str">
        <f t="shared" si="214"/>
        <v/>
      </c>
      <c r="DK137" s="532" t="str">
        <f t="shared" si="214"/>
        <v/>
      </c>
      <c r="DL137" s="858">
        <f>COUNT(B137:R137)</f>
        <v>0</v>
      </c>
      <c r="DM137" s="813">
        <f>COUNT(T137:AJ137)</f>
        <v>0</v>
      </c>
      <c r="DN137" s="813">
        <f>COUNT(AL137:BB137)</f>
        <v>4</v>
      </c>
      <c r="DO137" s="814">
        <f>COUNT(BD137:BT137)</f>
        <v>0</v>
      </c>
      <c r="DP137" s="849"/>
      <c r="DQ137" s="859"/>
      <c r="DR137" s="859"/>
      <c r="DS137" s="859"/>
      <c r="DT137" s="859"/>
      <c r="DU137" s="859"/>
      <c r="DV137" s="859"/>
      <c r="DW137" s="860"/>
      <c r="DX137" s="859"/>
      <c r="DY137" s="813"/>
      <c r="DZ137" s="849"/>
      <c r="EA137" s="849"/>
    </row>
    <row r="138" spans="1:131" ht="12.75" customHeight="1">
      <c r="A138" s="855" t="s">
        <v>280</v>
      </c>
      <c r="B138" s="281"/>
      <c r="C138" s="281"/>
      <c r="D138" s="281"/>
      <c r="E138" s="281"/>
      <c r="F138" s="281"/>
      <c r="G138" s="281"/>
      <c r="H138" s="281"/>
      <c r="I138" s="281"/>
      <c r="J138" s="281"/>
      <c r="K138" s="281"/>
      <c r="L138" s="281"/>
      <c r="M138" s="281"/>
      <c r="N138" s="281"/>
      <c r="O138" s="281"/>
      <c r="P138" s="281"/>
      <c r="Q138" s="281"/>
      <c r="R138" s="281"/>
      <c r="S138" s="850"/>
      <c r="T138" s="281"/>
      <c r="U138" s="281"/>
      <c r="V138" s="281"/>
      <c r="W138" s="281"/>
      <c r="X138" s="281"/>
      <c r="Y138" s="281"/>
      <c r="Z138" s="281"/>
      <c r="AA138" s="281"/>
      <c r="AB138" s="281"/>
      <c r="AC138" s="281"/>
      <c r="AD138" s="281"/>
      <c r="AE138" s="281"/>
      <c r="AF138" s="281"/>
      <c r="AG138" s="281"/>
      <c r="AH138" s="281"/>
      <c r="AI138" s="281"/>
      <c r="AJ138" s="281"/>
      <c r="AK138" s="850"/>
      <c r="AL138" s="281"/>
      <c r="AM138" s="281"/>
      <c r="AN138" s="281">
        <v>12</v>
      </c>
      <c r="AO138" s="281">
        <v>12</v>
      </c>
      <c r="AP138" s="281">
        <v>12</v>
      </c>
      <c r="AQ138" s="281"/>
      <c r="AR138" s="281"/>
      <c r="AS138" s="281"/>
      <c r="AT138" s="281"/>
      <c r="AU138" s="281"/>
      <c r="AV138" s="281"/>
      <c r="AW138" s="281">
        <v>12</v>
      </c>
      <c r="AX138" s="281"/>
      <c r="AY138" s="281"/>
      <c r="AZ138" s="281"/>
      <c r="BA138" s="281"/>
      <c r="BB138" s="281"/>
      <c r="BC138" s="850"/>
      <c r="BD138" s="281"/>
      <c r="BE138" s="281"/>
      <c r="BF138" s="281"/>
      <c r="BG138" s="281"/>
      <c r="BH138" s="281"/>
      <c r="BI138" s="281"/>
      <c r="BJ138" s="281"/>
      <c r="BK138" s="281"/>
      <c r="BL138" s="281"/>
      <c r="BM138" s="281"/>
      <c r="BN138" s="281"/>
      <c r="BO138" s="281"/>
      <c r="BP138" s="281"/>
      <c r="BQ138" s="281"/>
      <c r="BR138" s="281"/>
      <c r="BS138" s="281"/>
      <c r="BT138" s="281"/>
      <c r="BU138" s="850"/>
      <c r="BV138" s="281"/>
      <c r="BW138" s="281"/>
      <c r="BX138" s="281">
        <v>12</v>
      </c>
      <c r="BY138" s="281"/>
      <c r="BZ138" s="856" t="str">
        <f>IF(DL138&lt;3,"",(SUM(B138:R138)-MIN(B138:R138)-MAX(B138:R138))/(DL138-2))</f>
        <v/>
      </c>
      <c r="CA138" s="856" t="str">
        <f>IF(DM138&lt;3,"",(SUM(T138:AJ138)-MIN(T138:AJ138)-MAX(T138:AJ138))/(DM138-2))</f>
        <v/>
      </c>
      <c r="CB138" s="856">
        <f>IF(DN138&lt;3,"",(SUM(AL138:BB138)-MIN(AL138:BB138)-MAX(AL138:BB138))/(DN138-2))</f>
        <v>12</v>
      </c>
      <c r="CC138" s="857" t="str">
        <f>IF(DO138&lt;3,"",(SUM(BD138:BT138)-MIN(BD138:BT138)-MAX(BD138:BT138))/(DO138-2))</f>
        <v/>
      </c>
      <c r="CD138" s="50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0" t="str">
        <f t="shared" si="212"/>
        <v/>
      </c>
      <c r="CF138" s="81" t="str">
        <f t="shared" si="212"/>
        <v/>
      </c>
      <c r="CG138" s="81" t="str">
        <f t="shared" si="212"/>
        <v/>
      </c>
      <c r="CH138" s="81" t="str">
        <f t="shared" si="212"/>
        <v/>
      </c>
      <c r="CI138" s="81" t="str">
        <f t="shared" si="212"/>
        <v/>
      </c>
      <c r="CJ138" s="81" t="str">
        <f t="shared" si="212"/>
        <v/>
      </c>
      <c r="CK138" s="144">
        <f t="shared" si="212"/>
        <v>12</v>
      </c>
      <c r="CL138" s="144">
        <f t="shared" si="212"/>
        <v>12</v>
      </c>
      <c r="CM138" s="144">
        <f t="shared" si="212"/>
        <v>12</v>
      </c>
      <c r="CN138" s="81">
        <f t="shared" si="212"/>
        <v>12</v>
      </c>
      <c r="CO138" s="81" t="str">
        <f t="shared" si="212"/>
        <v/>
      </c>
      <c r="CP138" s="81" t="str">
        <f t="shared" si="212"/>
        <v/>
      </c>
      <c r="CQ138" s="81" t="str">
        <f t="shared" si="212"/>
        <v/>
      </c>
      <c r="CR138" s="81" t="str">
        <f t="shared" si="212"/>
        <v/>
      </c>
      <c r="CS138" s="80" t="str">
        <f t="shared" si="212"/>
        <v/>
      </c>
      <c r="CT138" s="504" t="str">
        <f t="shared" si="212"/>
        <v/>
      </c>
      <c r="CU138" s="532" t="str">
        <f t="shared" si="213"/>
        <v/>
      </c>
      <c r="CV138" s="533" t="str">
        <f t="shared" si="213"/>
        <v/>
      </c>
      <c r="CW138" s="534" t="str">
        <f t="shared" si="213"/>
        <v/>
      </c>
      <c r="CX138" s="534" t="str">
        <f t="shared" si="213"/>
        <v/>
      </c>
      <c r="CY138" s="534" t="str">
        <f t="shared" si="213"/>
        <v/>
      </c>
      <c r="CZ138" s="534" t="str">
        <f t="shared" si="213"/>
        <v/>
      </c>
      <c r="DA138" s="534" t="str">
        <f t="shared" si="213"/>
        <v/>
      </c>
      <c r="DB138" s="535" t="str">
        <f t="shared" si="213"/>
        <v/>
      </c>
      <c r="DC138" s="535" t="str">
        <f t="shared" si="213"/>
        <v/>
      </c>
      <c r="DD138" s="535" t="str">
        <f t="shared" si="213"/>
        <v/>
      </c>
      <c r="DE138" s="534" t="str">
        <f t="shared" si="214"/>
        <v/>
      </c>
      <c r="DF138" s="534" t="str">
        <f t="shared" si="214"/>
        <v/>
      </c>
      <c r="DG138" s="534" t="str">
        <f t="shared" si="214"/>
        <v/>
      </c>
      <c r="DH138" s="534" t="str">
        <f t="shared" si="214"/>
        <v/>
      </c>
      <c r="DI138" s="534" t="str">
        <f t="shared" si="214"/>
        <v/>
      </c>
      <c r="DJ138" s="533" t="str">
        <f t="shared" si="214"/>
        <v/>
      </c>
      <c r="DK138" s="532" t="str">
        <f t="shared" si="214"/>
        <v/>
      </c>
      <c r="DL138" s="858">
        <f>COUNT(B138:R138)</f>
        <v>0</v>
      </c>
      <c r="DM138" s="813">
        <f>COUNT(T138:AJ138)</f>
        <v>0</v>
      </c>
      <c r="DN138" s="813">
        <f>COUNT(AL138:BB138)</f>
        <v>4</v>
      </c>
      <c r="DO138" s="814">
        <f>COUNT(BD138:BT138)</f>
        <v>0</v>
      </c>
      <c r="DP138" s="849"/>
      <c r="DQ138" s="859"/>
      <c r="DR138" s="859"/>
      <c r="DS138" s="859"/>
      <c r="DT138" s="859"/>
      <c r="DU138" s="859"/>
      <c r="DV138" s="859"/>
      <c r="DW138" s="860"/>
      <c r="DX138" s="859"/>
      <c r="DY138" s="813"/>
      <c r="DZ138" s="849"/>
      <c r="EA138" s="849"/>
    </row>
    <row r="139" spans="1:131" ht="12.75" customHeight="1">
      <c r="A139" s="855" t="s">
        <v>311</v>
      </c>
      <c r="B139" s="281"/>
      <c r="C139" s="281"/>
      <c r="D139" s="281"/>
      <c r="E139" s="281"/>
      <c r="F139" s="281"/>
      <c r="G139" s="281"/>
      <c r="H139" s="281"/>
      <c r="I139" s="281"/>
      <c r="J139" s="281"/>
      <c r="K139" s="281"/>
      <c r="L139" s="281"/>
      <c r="M139" s="281"/>
      <c r="N139" s="281"/>
      <c r="O139" s="281"/>
      <c r="P139" s="281"/>
      <c r="Q139" s="281"/>
      <c r="R139" s="281"/>
      <c r="S139" s="850"/>
      <c r="T139" s="281"/>
      <c r="U139" s="281"/>
      <c r="V139" s="281"/>
      <c r="W139" s="281"/>
      <c r="X139" s="281"/>
      <c r="Y139" s="281"/>
      <c r="Z139" s="281"/>
      <c r="AA139" s="281"/>
      <c r="AB139" s="281"/>
      <c r="AC139" s="281"/>
      <c r="AD139" s="281"/>
      <c r="AE139" s="281"/>
      <c r="AF139" s="281"/>
      <c r="AG139" s="281"/>
      <c r="AH139" s="281"/>
      <c r="AI139" s="281"/>
      <c r="AJ139" s="281"/>
      <c r="AK139" s="850"/>
      <c r="AL139" s="281"/>
      <c r="AM139" s="281"/>
      <c r="AN139" s="281">
        <v>900</v>
      </c>
      <c r="AO139" s="281">
        <v>1500</v>
      </c>
      <c r="AP139" s="281">
        <v>900</v>
      </c>
      <c r="AQ139" s="281"/>
      <c r="AR139" s="281"/>
      <c r="AS139" s="281"/>
      <c r="AT139" s="281"/>
      <c r="AU139" s="281"/>
      <c r="AV139" s="281"/>
      <c r="AW139" s="281">
        <v>1500</v>
      </c>
      <c r="AX139" s="281"/>
      <c r="AY139" s="281"/>
      <c r="AZ139" s="281"/>
      <c r="BA139" s="281"/>
      <c r="BB139" s="281"/>
      <c r="BC139" s="850"/>
      <c r="BD139" s="281"/>
      <c r="BE139" s="281"/>
      <c r="BF139" s="281"/>
      <c r="BG139" s="281"/>
      <c r="BH139" s="281"/>
      <c r="BI139" s="281"/>
      <c r="BJ139" s="281"/>
      <c r="BK139" s="281"/>
      <c r="BL139" s="281"/>
      <c r="BM139" s="281"/>
      <c r="BN139" s="281"/>
      <c r="BO139" s="281"/>
      <c r="BP139" s="281"/>
      <c r="BQ139" s="281"/>
      <c r="BR139" s="281"/>
      <c r="BS139" s="281"/>
      <c r="BT139" s="281"/>
      <c r="BU139" s="850"/>
      <c r="BV139" s="281"/>
      <c r="BW139" s="281"/>
      <c r="BX139" s="281">
        <v>900</v>
      </c>
      <c r="BY139" s="281"/>
      <c r="BZ139" s="856" t="str">
        <f>IF(DL139&lt;3,"",(SUM(B139:R139)-MIN(B139:R139)-MAX(B139:R139))/(DL139-2))</f>
        <v/>
      </c>
      <c r="CA139" s="856" t="str">
        <f>IF(DM139&lt;3,"",(SUM(T139:AJ139)-MIN(T139:AJ139)-MAX(T139:AJ139))/(DM139-2))</f>
        <v/>
      </c>
      <c r="CB139" s="856">
        <f>IF(DN139&lt;3,"",(SUM(AL139:BB139)-MIN(AL139:BB139)-MAX(AL139:BB139))/(DN139-2))</f>
        <v>1200</v>
      </c>
      <c r="CC139" s="857" t="str">
        <f>IF(DO139&lt;3,"",(SUM(BD139:BT139)-MIN(BD139:BT139)-MAX(BD139:BT139))/(DO139-2))</f>
        <v/>
      </c>
      <c r="CD139" s="50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0" t="str">
        <f t="shared" si="212"/>
        <v/>
      </c>
      <c r="CF139" s="81" t="str">
        <f t="shared" si="212"/>
        <v/>
      </c>
      <c r="CG139" s="81" t="str">
        <f t="shared" si="212"/>
        <v/>
      </c>
      <c r="CH139" s="81" t="str">
        <f t="shared" si="212"/>
        <v/>
      </c>
      <c r="CI139" s="81" t="str">
        <f t="shared" si="212"/>
        <v/>
      </c>
      <c r="CJ139" s="81" t="str">
        <f t="shared" si="212"/>
        <v/>
      </c>
      <c r="CK139" s="144">
        <f t="shared" si="212"/>
        <v>900</v>
      </c>
      <c r="CL139" s="144">
        <f t="shared" si="212"/>
        <v>900</v>
      </c>
      <c r="CM139" s="144">
        <f t="shared" si="212"/>
        <v>1500</v>
      </c>
      <c r="CN139" s="81">
        <f t="shared" si="212"/>
        <v>1500</v>
      </c>
      <c r="CO139" s="81" t="str">
        <f t="shared" si="212"/>
        <v/>
      </c>
      <c r="CP139" s="81" t="str">
        <f t="shared" si="212"/>
        <v/>
      </c>
      <c r="CQ139" s="81" t="str">
        <f t="shared" si="212"/>
        <v/>
      </c>
      <c r="CR139" s="81" t="str">
        <f t="shared" si="212"/>
        <v/>
      </c>
      <c r="CS139" s="80" t="str">
        <f t="shared" si="212"/>
        <v/>
      </c>
      <c r="CT139" s="504" t="str">
        <f t="shared" si="212"/>
        <v/>
      </c>
      <c r="CU139" s="532" t="str">
        <f t="shared" si="213"/>
        <v/>
      </c>
      <c r="CV139" s="533" t="str">
        <f t="shared" si="213"/>
        <v/>
      </c>
      <c r="CW139" s="534" t="str">
        <f t="shared" si="213"/>
        <v/>
      </c>
      <c r="CX139" s="534" t="str">
        <f t="shared" si="213"/>
        <v/>
      </c>
      <c r="CY139" s="534" t="str">
        <f t="shared" si="213"/>
        <v/>
      </c>
      <c r="CZ139" s="534" t="str">
        <f t="shared" si="213"/>
        <v/>
      </c>
      <c r="DA139" s="534" t="str">
        <f t="shared" si="213"/>
        <v/>
      </c>
      <c r="DB139" s="535" t="str">
        <f t="shared" si="213"/>
        <v/>
      </c>
      <c r="DC139" s="535" t="str">
        <f t="shared" si="213"/>
        <v/>
      </c>
      <c r="DD139" s="535" t="str">
        <f t="shared" si="213"/>
        <v/>
      </c>
      <c r="DE139" s="534" t="str">
        <f t="shared" si="214"/>
        <v/>
      </c>
      <c r="DF139" s="534" t="str">
        <f t="shared" si="214"/>
        <v/>
      </c>
      <c r="DG139" s="534" t="str">
        <f t="shared" si="214"/>
        <v/>
      </c>
      <c r="DH139" s="534" t="str">
        <f t="shared" si="214"/>
        <v/>
      </c>
      <c r="DI139" s="534" t="str">
        <f t="shared" si="214"/>
        <v/>
      </c>
      <c r="DJ139" s="533" t="str">
        <f t="shared" si="214"/>
        <v/>
      </c>
      <c r="DK139" s="532" t="str">
        <f t="shared" si="214"/>
        <v/>
      </c>
      <c r="DL139" s="858">
        <f>COUNT(B139:R139)</f>
        <v>0</v>
      </c>
      <c r="DM139" s="813">
        <f>COUNT(T139:AJ139)</f>
        <v>0</v>
      </c>
      <c r="DN139" s="813">
        <f>COUNT(AL139:BB139)</f>
        <v>4</v>
      </c>
      <c r="DO139" s="814">
        <f>COUNT(BD139:BT139)</f>
        <v>0</v>
      </c>
      <c r="DP139" s="849"/>
      <c r="DQ139" s="859"/>
      <c r="DR139" s="859"/>
      <c r="DS139" s="859"/>
      <c r="DT139" s="859"/>
      <c r="DU139" s="859"/>
      <c r="DV139" s="859"/>
      <c r="DW139" s="860"/>
      <c r="DX139" s="859"/>
      <c r="DY139" s="813"/>
      <c r="DZ139" s="849"/>
      <c r="EA139" s="849"/>
    </row>
    <row r="140" spans="1:131" ht="12.75" customHeight="1">
      <c r="A140" s="861" t="s">
        <v>312</v>
      </c>
      <c r="B140" s="862" t="str">
        <f t="shared" ref="B140:R140" si="215">IF(B137="","",B136*B137*B138*B139)</f>
        <v/>
      </c>
      <c r="C140" s="862" t="str">
        <f t="shared" si="215"/>
        <v/>
      </c>
      <c r="D140" s="862" t="str">
        <f t="shared" si="215"/>
        <v/>
      </c>
      <c r="E140" s="862" t="str">
        <f t="shared" si="215"/>
        <v/>
      </c>
      <c r="F140" s="862" t="str">
        <f t="shared" si="215"/>
        <v/>
      </c>
      <c r="G140" s="862" t="str">
        <f t="shared" si="215"/>
        <v/>
      </c>
      <c r="H140" s="862" t="str">
        <f t="shared" si="215"/>
        <v/>
      </c>
      <c r="I140" s="862" t="str">
        <f t="shared" si="215"/>
        <v/>
      </c>
      <c r="J140" s="862" t="str">
        <f t="shared" si="215"/>
        <v/>
      </c>
      <c r="K140" s="862" t="str">
        <f t="shared" si="215"/>
        <v/>
      </c>
      <c r="L140" s="862" t="str">
        <f t="shared" si="215"/>
        <v/>
      </c>
      <c r="M140" s="862" t="str">
        <f t="shared" si="215"/>
        <v/>
      </c>
      <c r="N140" s="862" t="str">
        <f t="shared" si="215"/>
        <v/>
      </c>
      <c r="O140" s="862" t="str">
        <f t="shared" si="215"/>
        <v/>
      </c>
      <c r="P140" s="862" t="str">
        <f t="shared" si="215"/>
        <v/>
      </c>
      <c r="Q140" s="862" t="str">
        <f t="shared" si="215"/>
        <v/>
      </c>
      <c r="R140" s="862" t="str">
        <f t="shared" si="215"/>
        <v/>
      </c>
      <c r="S140" s="850"/>
      <c r="T140" s="862" t="str">
        <f t="shared" ref="T140:AJ140" si="216">IF(T137="","",T136*T137*T138*T139)</f>
        <v/>
      </c>
      <c r="U140" s="862" t="str">
        <f t="shared" si="216"/>
        <v/>
      </c>
      <c r="V140" s="862" t="str">
        <f t="shared" si="216"/>
        <v/>
      </c>
      <c r="W140" s="862" t="str">
        <f t="shared" si="216"/>
        <v/>
      </c>
      <c r="X140" s="862" t="str">
        <f t="shared" si="216"/>
        <v/>
      </c>
      <c r="Y140" s="862" t="str">
        <f t="shared" si="216"/>
        <v/>
      </c>
      <c r="Z140" s="862" t="str">
        <f t="shared" si="216"/>
        <v/>
      </c>
      <c r="AA140" s="862" t="str">
        <f t="shared" si="216"/>
        <v/>
      </c>
      <c r="AB140" s="862" t="str">
        <f t="shared" si="216"/>
        <v/>
      </c>
      <c r="AC140" s="862" t="str">
        <f t="shared" si="216"/>
        <v/>
      </c>
      <c r="AD140" s="862" t="str">
        <f t="shared" si="216"/>
        <v/>
      </c>
      <c r="AE140" s="862" t="str">
        <f t="shared" si="216"/>
        <v/>
      </c>
      <c r="AF140" s="862" t="str">
        <f t="shared" si="216"/>
        <v/>
      </c>
      <c r="AG140" s="862" t="str">
        <f t="shared" si="216"/>
        <v/>
      </c>
      <c r="AH140" s="862" t="str">
        <f t="shared" si="216"/>
        <v/>
      </c>
      <c r="AI140" s="862" t="str">
        <f t="shared" si="216"/>
        <v/>
      </c>
      <c r="AJ140" s="862" t="str">
        <f t="shared" si="216"/>
        <v/>
      </c>
      <c r="AK140" s="850"/>
      <c r="AL140" s="862" t="str">
        <f t="shared" ref="AL140:BB140" si="217">IF(AL137="","",AL136*AL137*AL138*AL139)</f>
        <v/>
      </c>
      <c r="AM140" s="862" t="str">
        <f t="shared" si="217"/>
        <v/>
      </c>
      <c r="AN140" s="862">
        <f t="shared" si="217"/>
        <v>10800</v>
      </c>
      <c r="AO140" s="862">
        <f t="shared" si="217"/>
        <v>36000</v>
      </c>
      <c r="AP140" s="862">
        <f t="shared" si="217"/>
        <v>10800</v>
      </c>
      <c r="AQ140" s="862" t="str">
        <f t="shared" si="217"/>
        <v/>
      </c>
      <c r="AR140" s="862" t="str">
        <f t="shared" si="217"/>
        <v/>
      </c>
      <c r="AS140" s="862" t="str">
        <f t="shared" si="217"/>
        <v/>
      </c>
      <c r="AT140" s="862" t="str">
        <f t="shared" si="217"/>
        <v/>
      </c>
      <c r="AU140" s="862" t="str">
        <f t="shared" si="217"/>
        <v/>
      </c>
      <c r="AV140" s="862" t="str">
        <f t="shared" si="217"/>
        <v/>
      </c>
      <c r="AW140" s="862">
        <f t="shared" si="217"/>
        <v>108000</v>
      </c>
      <c r="AX140" s="862" t="str">
        <f t="shared" si="217"/>
        <v/>
      </c>
      <c r="AY140" s="862" t="str">
        <f t="shared" si="217"/>
        <v/>
      </c>
      <c r="AZ140" s="862" t="str">
        <f t="shared" si="217"/>
        <v/>
      </c>
      <c r="BA140" s="862" t="str">
        <f t="shared" si="217"/>
        <v/>
      </c>
      <c r="BB140" s="862" t="str">
        <f t="shared" si="217"/>
        <v/>
      </c>
      <c r="BC140" s="850"/>
      <c r="BD140" s="862" t="str">
        <f t="shared" ref="BD140:BT140" si="218">IF(BD137="","",BD136*BD137*BD138*BD139)</f>
        <v/>
      </c>
      <c r="BE140" s="862" t="str">
        <f t="shared" si="218"/>
        <v/>
      </c>
      <c r="BF140" s="862" t="str">
        <f t="shared" si="218"/>
        <v/>
      </c>
      <c r="BG140" s="862" t="str">
        <f t="shared" si="218"/>
        <v/>
      </c>
      <c r="BH140" s="862" t="str">
        <f t="shared" si="218"/>
        <v/>
      </c>
      <c r="BI140" s="862" t="str">
        <f t="shared" si="218"/>
        <v/>
      </c>
      <c r="BJ140" s="862" t="str">
        <f t="shared" si="218"/>
        <v/>
      </c>
      <c r="BK140" s="862" t="str">
        <f t="shared" si="218"/>
        <v/>
      </c>
      <c r="BL140" s="862" t="str">
        <f t="shared" si="218"/>
        <v/>
      </c>
      <c r="BM140" s="862" t="str">
        <f t="shared" si="218"/>
        <v/>
      </c>
      <c r="BN140" s="862" t="str">
        <f t="shared" si="218"/>
        <v/>
      </c>
      <c r="BO140" s="862" t="str">
        <f t="shared" si="218"/>
        <v/>
      </c>
      <c r="BP140" s="862" t="str">
        <f t="shared" si="218"/>
        <v/>
      </c>
      <c r="BQ140" s="862" t="str">
        <f t="shared" si="218"/>
        <v/>
      </c>
      <c r="BR140" s="862" t="str">
        <f t="shared" si="218"/>
        <v/>
      </c>
      <c r="BS140" s="862" t="str">
        <f t="shared" si="218"/>
        <v/>
      </c>
      <c r="BT140" s="862" t="str">
        <f t="shared" si="218"/>
        <v/>
      </c>
      <c r="BU140" s="850"/>
      <c r="BV140" s="862" t="str">
        <f>IF(BV137="","",BV136*BV137*BV138*BV139)</f>
        <v/>
      </c>
      <c r="BW140" s="862" t="str">
        <f>IF(BW137="","",BW136*BW137*BW138*BW139)</f>
        <v/>
      </c>
      <c r="BX140" s="862">
        <f>IF(BX137="","",BX136*BX137*BX138*BX139)</f>
        <v>10800</v>
      </c>
      <c r="BY140" s="735" t="str">
        <f>IF(BY137="","",BY136*BY137*BY138*BY139)</f>
        <v/>
      </c>
      <c r="BZ140" s="856" t="str">
        <f>IF(DL140&lt;3,"",(SUM(B140:R140)-MIN(B140:R140)-MAX(B140:R140))/(DL140-2))</f>
        <v/>
      </c>
      <c r="CA140" s="856" t="str">
        <f>IF(DM140&lt;3,"",(SUM(T140:AJ140)-MIN(T140:AJ140)-MAX(T140:AJ140))/(DM140-2))</f>
        <v/>
      </c>
      <c r="CB140" s="856">
        <f>IF(DN140&lt;3,"",(SUM(AL140:BB140)-MIN(AL140:BB140)-MAX(AL140:BB140))/(DN140-2))</f>
        <v>23400</v>
      </c>
      <c r="CC140" s="857" t="str">
        <f>IF(DO140&lt;3,"",(SUM(BD140:BT140)-MIN(BD140:BT140)-MAX(BD140:BT140))/(DO140-2))</f>
        <v/>
      </c>
      <c r="CD140" s="50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0" t="str">
        <f t="shared" si="212"/>
        <v/>
      </c>
      <c r="CF140" s="81" t="str">
        <f t="shared" si="212"/>
        <v/>
      </c>
      <c r="CG140" s="81" t="str">
        <f t="shared" si="212"/>
        <v/>
      </c>
      <c r="CH140" s="81" t="str">
        <f t="shared" si="212"/>
        <v/>
      </c>
      <c r="CI140" s="81" t="str">
        <f t="shared" si="212"/>
        <v/>
      </c>
      <c r="CJ140" s="81" t="str">
        <f t="shared" si="212"/>
        <v/>
      </c>
      <c r="CK140" s="144">
        <f t="shared" si="212"/>
        <v>10800</v>
      </c>
      <c r="CL140" s="144">
        <f t="shared" si="212"/>
        <v>10800</v>
      </c>
      <c r="CM140" s="144">
        <f t="shared" si="212"/>
        <v>36000</v>
      </c>
      <c r="CN140" s="81">
        <f t="shared" si="212"/>
        <v>108000</v>
      </c>
      <c r="CO140" s="81" t="str">
        <f t="shared" si="212"/>
        <v/>
      </c>
      <c r="CP140" s="81" t="str">
        <f t="shared" si="212"/>
        <v/>
      </c>
      <c r="CQ140" s="81" t="str">
        <f t="shared" si="212"/>
        <v/>
      </c>
      <c r="CR140" s="81" t="str">
        <f t="shared" si="212"/>
        <v/>
      </c>
      <c r="CS140" s="80" t="str">
        <f t="shared" si="212"/>
        <v/>
      </c>
      <c r="CT140" s="504" t="str">
        <f t="shared" si="212"/>
        <v/>
      </c>
      <c r="CU140" s="532" t="str">
        <f t="shared" si="213"/>
        <v/>
      </c>
      <c r="CV140" s="533" t="str">
        <f t="shared" si="213"/>
        <v/>
      </c>
      <c r="CW140" s="534" t="str">
        <f t="shared" si="213"/>
        <v/>
      </c>
      <c r="CX140" s="534" t="str">
        <f t="shared" si="213"/>
        <v/>
      </c>
      <c r="CY140" s="534" t="str">
        <f t="shared" si="213"/>
        <v/>
      </c>
      <c r="CZ140" s="534" t="str">
        <f t="shared" si="213"/>
        <v/>
      </c>
      <c r="DA140" s="534" t="str">
        <f t="shared" si="213"/>
        <v/>
      </c>
      <c r="DB140" s="535" t="str">
        <f t="shared" si="213"/>
        <v/>
      </c>
      <c r="DC140" s="535" t="str">
        <f t="shared" si="213"/>
        <v/>
      </c>
      <c r="DD140" s="535" t="str">
        <f t="shared" si="213"/>
        <v/>
      </c>
      <c r="DE140" s="534" t="str">
        <f t="shared" si="214"/>
        <v/>
      </c>
      <c r="DF140" s="534" t="str">
        <f t="shared" si="214"/>
        <v/>
      </c>
      <c r="DG140" s="534" t="str">
        <f t="shared" si="214"/>
        <v/>
      </c>
      <c r="DH140" s="534" t="str">
        <f t="shared" si="214"/>
        <v/>
      </c>
      <c r="DI140" s="534" t="str">
        <f t="shared" si="214"/>
        <v/>
      </c>
      <c r="DJ140" s="533" t="str">
        <f t="shared" si="214"/>
        <v/>
      </c>
      <c r="DK140" s="532" t="str">
        <f t="shared" si="214"/>
        <v/>
      </c>
      <c r="DL140" s="858">
        <f>COUNT(B140:R140)</f>
        <v>0</v>
      </c>
      <c r="DM140" s="813">
        <f>COUNT(T140:AJ140)</f>
        <v>0</v>
      </c>
      <c r="DN140" s="813">
        <f>COUNT(AL140:BB140)</f>
        <v>4</v>
      </c>
      <c r="DO140" s="814">
        <f>COUNT(BD140:BT140)</f>
        <v>0</v>
      </c>
      <c r="DP140" s="849"/>
      <c r="DQ140" s="859"/>
      <c r="DR140" s="859"/>
      <c r="DS140" s="859"/>
      <c r="DT140" s="859"/>
      <c r="DU140" s="859"/>
      <c r="DV140" s="859"/>
      <c r="DW140" s="860"/>
      <c r="DX140" s="859"/>
      <c r="DY140" s="813"/>
      <c r="DZ140" s="849"/>
      <c r="EA140" s="849"/>
    </row>
    <row r="141" spans="1:131" ht="12.75" customHeight="1">
      <c r="A141" s="854" t="s">
        <v>901</v>
      </c>
      <c r="B141" s="647"/>
      <c r="C141" s="647"/>
      <c r="D141" s="647"/>
      <c r="E141" s="647"/>
      <c r="F141" s="647"/>
      <c r="G141" s="647"/>
      <c r="H141" s="647"/>
      <c r="I141" s="647"/>
      <c r="J141" s="647"/>
      <c r="K141" s="647"/>
      <c r="L141" s="647"/>
      <c r="M141" s="647"/>
      <c r="N141" s="647"/>
      <c r="O141" s="647"/>
      <c r="P141" s="647"/>
      <c r="Q141" s="647"/>
      <c r="R141" s="647"/>
      <c r="S141" s="850"/>
      <c r="T141" s="647"/>
      <c r="U141" s="647"/>
      <c r="V141" s="647"/>
      <c r="W141" s="647"/>
      <c r="X141" s="647"/>
      <c r="Y141" s="647"/>
      <c r="Z141" s="647"/>
      <c r="AA141" s="647"/>
      <c r="AB141" s="647"/>
      <c r="AC141" s="647"/>
      <c r="AD141" s="647"/>
      <c r="AE141" s="647"/>
      <c r="AF141" s="647"/>
      <c r="AG141" s="647"/>
      <c r="AH141" s="647"/>
      <c r="AI141" s="647"/>
      <c r="AJ141" s="647"/>
      <c r="AK141" s="850"/>
      <c r="AL141" s="647"/>
      <c r="AM141" s="647"/>
      <c r="AN141" s="647"/>
      <c r="AO141" s="647"/>
      <c r="AP141" s="647"/>
      <c r="AQ141" s="647"/>
      <c r="AR141" s="647"/>
      <c r="AS141" s="647"/>
      <c r="AT141" s="647"/>
      <c r="AU141" s="647"/>
      <c r="AV141" s="647"/>
      <c r="AW141" s="647"/>
      <c r="AX141" s="647"/>
      <c r="AY141" s="647"/>
      <c r="AZ141" s="647"/>
      <c r="BA141" s="647"/>
      <c r="BB141" s="647"/>
      <c r="BC141" s="850"/>
      <c r="BD141" s="647"/>
      <c r="BE141" s="647"/>
      <c r="BF141" s="647"/>
      <c r="BG141" s="647"/>
      <c r="BH141" s="647"/>
      <c r="BI141" s="647"/>
      <c r="BJ141" s="647"/>
      <c r="BK141" s="647"/>
      <c r="BL141" s="647"/>
      <c r="BM141" s="647"/>
      <c r="BN141" s="647"/>
      <c r="BO141" s="647"/>
      <c r="BP141" s="647"/>
      <c r="BQ141" s="647"/>
      <c r="BR141" s="647"/>
      <c r="BS141" s="647"/>
      <c r="BT141" s="647"/>
      <c r="BU141" s="850"/>
      <c r="BV141" s="647"/>
      <c r="BW141" s="647"/>
      <c r="BX141" s="647"/>
      <c r="BY141" s="647"/>
      <c r="BZ141" s="863"/>
      <c r="CA141" s="863"/>
      <c r="CB141" s="863"/>
      <c r="CC141" s="864"/>
      <c r="CD141" s="865"/>
      <c r="CE141" s="865"/>
      <c r="CF141" s="865"/>
      <c r="CG141" s="865"/>
      <c r="CH141" s="865"/>
      <c r="CI141" s="865"/>
      <c r="CJ141" s="865"/>
      <c r="CK141" s="865"/>
      <c r="CL141" s="865"/>
      <c r="CM141" s="865"/>
      <c r="CN141" s="865"/>
      <c r="CO141" s="865"/>
      <c r="CP141" s="865"/>
      <c r="CQ141" s="865"/>
      <c r="CR141" s="865"/>
      <c r="CS141" s="865"/>
      <c r="CT141" s="866"/>
      <c r="CU141" s="867"/>
      <c r="CV141" s="865"/>
      <c r="CW141" s="865"/>
      <c r="CX141" s="865"/>
      <c r="CY141" s="865"/>
      <c r="CZ141" s="865"/>
      <c r="DA141" s="865"/>
      <c r="DB141" s="865"/>
      <c r="DC141" s="865"/>
      <c r="DD141" s="865"/>
      <c r="DE141" s="865"/>
      <c r="DF141" s="865"/>
      <c r="DG141" s="865"/>
      <c r="DH141" s="865"/>
      <c r="DI141" s="865"/>
      <c r="DJ141" s="865"/>
      <c r="DK141" s="865"/>
      <c r="DL141" s="867"/>
      <c r="DM141" s="848"/>
      <c r="DN141" s="848"/>
      <c r="DO141" s="847"/>
      <c r="DP141" s="848"/>
      <c r="DQ141" s="848"/>
      <c r="DR141" s="848"/>
      <c r="DS141" s="848"/>
      <c r="DT141" s="848"/>
      <c r="DU141" s="848"/>
      <c r="DV141" s="848"/>
      <c r="DW141" s="847"/>
      <c r="DX141" s="848"/>
      <c r="DY141" s="813"/>
      <c r="DZ141" s="849"/>
      <c r="EA141" s="849"/>
    </row>
    <row r="142" spans="1:131" ht="12.75" customHeight="1">
      <c r="A142" s="855" t="s">
        <v>294</v>
      </c>
      <c r="B142" s="647"/>
      <c r="C142" s="647"/>
      <c r="D142" s="647"/>
      <c r="E142" s="647"/>
      <c r="F142" s="647"/>
      <c r="G142" s="647"/>
      <c r="H142" s="647"/>
      <c r="I142" s="647"/>
      <c r="J142" s="647"/>
      <c r="K142" s="647">
        <v>1</v>
      </c>
      <c r="L142" s="647"/>
      <c r="M142" s="647"/>
      <c r="N142" s="647"/>
      <c r="O142" s="647"/>
      <c r="P142" s="647"/>
      <c r="Q142" s="647"/>
      <c r="R142" s="647"/>
      <c r="S142" s="850"/>
      <c r="T142" s="647">
        <v>1</v>
      </c>
      <c r="U142" s="647"/>
      <c r="V142" s="647"/>
      <c r="W142" s="647"/>
      <c r="X142" s="647"/>
      <c r="Y142" s="647"/>
      <c r="Z142" s="647"/>
      <c r="AA142" s="647"/>
      <c r="AB142" s="647"/>
      <c r="AC142" s="647"/>
      <c r="AD142" s="647"/>
      <c r="AE142" s="647"/>
      <c r="AF142" s="647"/>
      <c r="AG142" s="647"/>
      <c r="AH142" s="647"/>
      <c r="AI142" s="647"/>
      <c r="AJ142" s="647"/>
      <c r="AK142" s="850"/>
      <c r="AL142" s="647"/>
      <c r="AM142" s="647"/>
      <c r="AN142" s="647"/>
      <c r="AO142" s="647"/>
      <c r="AP142" s="647"/>
      <c r="AQ142" s="647"/>
      <c r="AR142" s="647"/>
      <c r="AS142" s="647"/>
      <c r="AT142" s="647"/>
      <c r="AU142" s="647"/>
      <c r="AV142" s="647"/>
      <c r="AW142" s="647"/>
      <c r="AX142" s="647"/>
      <c r="AY142" s="647"/>
      <c r="AZ142" s="647"/>
      <c r="BA142" s="647"/>
      <c r="BB142" s="647"/>
      <c r="BC142" s="850"/>
      <c r="BD142" s="647"/>
      <c r="BE142" s="647"/>
      <c r="BF142" s="647"/>
      <c r="BG142" s="647"/>
      <c r="BH142" s="647"/>
      <c r="BI142" s="647"/>
      <c r="BJ142" s="647"/>
      <c r="BK142" s="647"/>
      <c r="BL142" s="647"/>
      <c r="BM142" s="647"/>
      <c r="BN142" s="647"/>
      <c r="BO142" s="647"/>
      <c r="BP142" s="647"/>
      <c r="BQ142" s="647"/>
      <c r="BR142" s="647"/>
      <c r="BS142" s="647"/>
      <c r="BT142" s="647"/>
      <c r="BU142" s="850"/>
      <c r="BV142" s="647"/>
      <c r="BW142" s="647"/>
      <c r="BX142" s="647"/>
      <c r="BY142" s="647"/>
      <c r="BZ142" s="856" t="str">
        <f>IF(DL142&lt;3,"",(SUM(B142:R142)-MIN(B142:R142)-MAX(B142:R142))/(DL142-2))</f>
        <v/>
      </c>
      <c r="CA142" s="856" t="str">
        <f>IF(DM142&lt;3,"",(SUM(T142:AJ142)-MIN(T142:AJ142)-MAX(T142:AJ142))/(DM142-2))</f>
        <v/>
      </c>
      <c r="CB142" s="856" t="str">
        <f>IF(DN142&lt;3,"",(SUM(AL142:BB142)-MIN(AL142:BB142)-MAX(AL142:BB142))/(DN142-2))</f>
        <v/>
      </c>
      <c r="CC142" s="857" t="str">
        <f>IF(DO142&lt;3,"",(SUM(BD142:BT142)-MIN(BD142:BT142)-MAX(BD142:BT142))/(DO142-2))</f>
        <v/>
      </c>
      <c r="CD142" s="50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0" t="str">
        <f t="shared" si="219"/>
        <v/>
      </c>
      <c r="CF142" s="81" t="str">
        <f t="shared" si="219"/>
        <v/>
      </c>
      <c r="CG142" s="81" t="str">
        <f t="shared" si="219"/>
        <v/>
      </c>
      <c r="CH142" s="81" t="str">
        <f t="shared" si="219"/>
        <v/>
      </c>
      <c r="CI142" s="81" t="str">
        <f t="shared" si="219"/>
        <v/>
      </c>
      <c r="CJ142" s="81" t="str">
        <f t="shared" si="219"/>
        <v/>
      </c>
      <c r="CK142" s="144" t="str">
        <f t="shared" si="219"/>
        <v/>
      </c>
      <c r="CL142" s="144" t="str">
        <f t="shared" si="219"/>
        <v/>
      </c>
      <c r="CM142" s="144" t="str">
        <f t="shared" si="219"/>
        <v/>
      </c>
      <c r="CN142" s="81" t="str">
        <f t="shared" si="219"/>
        <v/>
      </c>
      <c r="CO142" s="81" t="str">
        <f t="shared" si="219"/>
        <v/>
      </c>
      <c r="CP142" s="81" t="str">
        <f t="shared" si="219"/>
        <v/>
      </c>
      <c r="CQ142" s="81" t="str">
        <f t="shared" si="219"/>
        <v/>
      </c>
      <c r="CR142" s="81" t="str">
        <f t="shared" si="219"/>
        <v/>
      </c>
      <c r="CS142" s="80" t="str">
        <f t="shared" si="219"/>
        <v/>
      </c>
      <c r="CT142" s="50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2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3" t="str">
        <f t="shared" si="221"/>
        <v/>
      </c>
      <c r="CW142" s="534" t="str">
        <f t="shared" si="221"/>
        <v/>
      </c>
      <c r="CX142" s="534" t="str">
        <f t="shared" si="221"/>
        <v/>
      </c>
      <c r="CY142" s="534" t="str">
        <f t="shared" si="221"/>
        <v/>
      </c>
      <c r="CZ142" s="534" t="str">
        <f t="shared" si="221"/>
        <v/>
      </c>
      <c r="DA142" s="534" t="str">
        <f t="shared" si="221"/>
        <v/>
      </c>
      <c r="DB142" s="535" t="str">
        <f t="shared" si="221"/>
        <v/>
      </c>
      <c r="DC142" s="535" t="str">
        <f t="shared" si="221"/>
        <v/>
      </c>
      <c r="DD142" s="535" t="str">
        <f t="shared" si="221"/>
        <v/>
      </c>
      <c r="DE142" s="534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4" t="str">
        <f t="shared" si="222"/>
        <v/>
      </c>
      <c r="DG142" s="534" t="str">
        <f t="shared" si="222"/>
        <v/>
      </c>
      <c r="DH142" s="534" t="str">
        <f t="shared" si="222"/>
        <v/>
      </c>
      <c r="DI142" s="534" t="str">
        <f t="shared" si="222"/>
        <v/>
      </c>
      <c r="DJ142" s="533" t="str">
        <f t="shared" si="222"/>
        <v/>
      </c>
      <c r="DK142" s="532" t="str">
        <f t="shared" si="222"/>
        <v/>
      </c>
      <c r="DL142" s="858">
        <f>COUNT(B142:R142)</f>
        <v>1</v>
      </c>
      <c r="DM142" s="813">
        <f>COUNT(T142:AJ142)</f>
        <v>1</v>
      </c>
      <c r="DN142" s="813">
        <f>COUNT(AL142:BB142)</f>
        <v>0</v>
      </c>
      <c r="DO142" s="814">
        <f>COUNT(BD142:BT142)</f>
        <v>0</v>
      </c>
      <c r="DP142" s="849"/>
      <c r="DQ142" s="859"/>
      <c r="DR142" s="859"/>
      <c r="DS142" s="859"/>
      <c r="DT142" s="859"/>
      <c r="DU142" s="859"/>
      <c r="DV142" s="859"/>
      <c r="DW142" s="860"/>
      <c r="DX142" s="859"/>
      <c r="DY142" s="813"/>
      <c r="DZ142" s="849"/>
      <c r="EA142" s="849"/>
    </row>
    <row r="143" spans="1:131" ht="12.75" customHeight="1">
      <c r="A143" s="855" t="s">
        <v>295</v>
      </c>
      <c r="B143" s="281"/>
      <c r="C143" s="281"/>
      <c r="D143" s="281"/>
      <c r="E143" s="281"/>
      <c r="F143" s="281"/>
      <c r="G143" s="281"/>
      <c r="H143" s="281"/>
      <c r="I143" s="281"/>
      <c r="J143" s="281"/>
      <c r="K143" s="281">
        <v>4</v>
      </c>
      <c r="L143" s="281"/>
      <c r="M143" s="281"/>
      <c r="N143" s="281"/>
      <c r="O143" s="281"/>
      <c r="P143" s="281"/>
      <c r="Q143" s="281"/>
      <c r="R143" s="281"/>
      <c r="S143" s="850"/>
      <c r="T143" s="281">
        <v>1</v>
      </c>
      <c r="U143" s="281"/>
      <c r="V143" s="281"/>
      <c r="W143" s="281"/>
      <c r="X143" s="281"/>
      <c r="Y143" s="281"/>
      <c r="Z143" s="281"/>
      <c r="AA143" s="281"/>
      <c r="AB143" s="281"/>
      <c r="AC143" s="281"/>
      <c r="AD143" s="281"/>
      <c r="AE143" s="281"/>
      <c r="AF143" s="281"/>
      <c r="AG143" s="281"/>
      <c r="AH143" s="281"/>
      <c r="AI143" s="281"/>
      <c r="AJ143" s="281"/>
      <c r="AK143" s="850"/>
      <c r="AL143" s="281"/>
      <c r="AM143" s="281"/>
      <c r="AN143" s="281"/>
      <c r="AO143" s="281"/>
      <c r="AP143" s="281"/>
      <c r="AQ143" s="281"/>
      <c r="AR143" s="281"/>
      <c r="AS143" s="281"/>
      <c r="AT143" s="281"/>
      <c r="AU143" s="281"/>
      <c r="AV143" s="281"/>
      <c r="AW143" s="281"/>
      <c r="AX143" s="281"/>
      <c r="AY143" s="281"/>
      <c r="AZ143" s="281"/>
      <c r="BA143" s="281"/>
      <c r="BB143" s="281"/>
      <c r="BC143" s="850"/>
      <c r="BD143" s="281"/>
      <c r="BE143" s="281"/>
      <c r="BF143" s="281"/>
      <c r="BG143" s="281"/>
      <c r="BH143" s="281"/>
      <c r="BI143" s="281"/>
      <c r="BJ143" s="281"/>
      <c r="BK143" s="281"/>
      <c r="BL143" s="281"/>
      <c r="BM143" s="281"/>
      <c r="BN143" s="281"/>
      <c r="BO143" s="281"/>
      <c r="BP143" s="281"/>
      <c r="BQ143" s="281"/>
      <c r="BR143" s="281"/>
      <c r="BS143" s="281"/>
      <c r="BT143" s="281"/>
      <c r="BU143" s="850"/>
      <c r="BV143" s="281"/>
      <c r="BW143" s="281"/>
      <c r="BX143" s="281"/>
      <c r="BY143" s="281"/>
      <c r="BZ143" s="856" t="str">
        <f>IF(DL143&lt;3,"",(SUM(B143:R143)-MIN(B143:R143)-MAX(B143:R143))/(DL143-2))</f>
        <v/>
      </c>
      <c r="CA143" s="856" t="str">
        <f>IF(DM143&lt;3,"",(SUM(T143:AJ143)-MIN(T143:AJ143)-MAX(T143:AJ143))/(DM143-2))</f>
        <v/>
      </c>
      <c r="CB143" s="856" t="str">
        <f>IF(DN143&lt;3,"",(SUM(AL143:BB143)-MIN(AL143:BB143)-MAX(AL143:BB143))/(DN143-2))</f>
        <v/>
      </c>
      <c r="CC143" s="857" t="str">
        <f>IF(DO143&lt;3,"",(SUM(BD143:BT143)-MIN(BD143:BT143)-MAX(BD143:BT143))/(DO143-2))</f>
        <v/>
      </c>
      <c r="CD143" s="50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0" t="str">
        <f t="shared" si="220"/>
        <v/>
      </c>
      <c r="CF143" s="81" t="str">
        <f t="shared" si="220"/>
        <v/>
      </c>
      <c r="CG143" s="81" t="str">
        <f t="shared" si="220"/>
        <v/>
      </c>
      <c r="CH143" s="81" t="str">
        <f t="shared" si="220"/>
        <v/>
      </c>
      <c r="CI143" s="81" t="str">
        <f t="shared" si="220"/>
        <v/>
      </c>
      <c r="CJ143" s="81" t="str">
        <f t="shared" si="220"/>
        <v/>
      </c>
      <c r="CK143" s="144" t="str">
        <f t="shared" si="220"/>
        <v/>
      </c>
      <c r="CL143" s="144" t="str">
        <f t="shared" si="220"/>
        <v/>
      </c>
      <c r="CM143" s="144" t="str">
        <f t="shared" si="220"/>
        <v/>
      </c>
      <c r="CN143" s="81" t="str">
        <f t="shared" si="220"/>
        <v/>
      </c>
      <c r="CO143" s="81" t="str">
        <f t="shared" si="220"/>
        <v/>
      </c>
      <c r="CP143" s="81" t="str">
        <f t="shared" si="220"/>
        <v/>
      </c>
      <c r="CQ143" s="81" t="str">
        <f t="shared" si="220"/>
        <v/>
      </c>
      <c r="CR143" s="81" t="str">
        <f t="shared" si="220"/>
        <v/>
      </c>
      <c r="CS143" s="80" t="str">
        <f t="shared" si="220"/>
        <v/>
      </c>
      <c r="CT143" s="504" t="str">
        <f t="shared" si="220"/>
        <v/>
      </c>
      <c r="CU143" s="532" t="str">
        <f t="shared" si="221"/>
        <v/>
      </c>
      <c r="CV143" s="533" t="str">
        <f t="shared" si="221"/>
        <v/>
      </c>
      <c r="CW143" s="534" t="str">
        <f t="shared" si="221"/>
        <v/>
      </c>
      <c r="CX143" s="534" t="str">
        <f t="shared" si="221"/>
        <v/>
      </c>
      <c r="CY143" s="534" t="str">
        <f t="shared" si="221"/>
        <v/>
      </c>
      <c r="CZ143" s="534" t="str">
        <f t="shared" si="221"/>
        <v/>
      </c>
      <c r="DA143" s="534" t="str">
        <f t="shared" si="221"/>
        <v/>
      </c>
      <c r="DB143" s="535" t="str">
        <f t="shared" si="221"/>
        <v/>
      </c>
      <c r="DC143" s="535" t="str">
        <f t="shared" si="221"/>
        <v/>
      </c>
      <c r="DD143" s="535" t="str">
        <f t="shared" si="221"/>
        <v/>
      </c>
      <c r="DE143" s="534" t="str">
        <f t="shared" si="222"/>
        <v/>
      </c>
      <c r="DF143" s="534" t="str">
        <f t="shared" si="222"/>
        <v/>
      </c>
      <c r="DG143" s="534" t="str">
        <f t="shared" si="222"/>
        <v/>
      </c>
      <c r="DH143" s="534" t="str">
        <f t="shared" si="222"/>
        <v/>
      </c>
      <c r="DI143" s="534" t="str">
        <f t="shared" si="222"/>
        <v/>
      </c>
      <c r="DJ143" s="533" t="str">
        <f t="shared" si="222"/>
        <v/>
      </c>
      <c r="DK143" s="532" t="str">
        <f t="shared" si="222"/>
        <v/>
      </c>
      <c r="DL143" s="858">
        <f>COUNT(B143:R143)</f>
        <v>1</v>
      </c>
      <c r="DM143" s="813">
        <f>COUNT(T143:AJ143)</f>
        <v>1</v>
      </c>
      <c r="DN143" s="813">
        <f>COUNT(AL143:BB143)</f>
        <v>0</v>
      </c>
      <c r="DO143" s="814">
        <f>COUNT(BD143:BT143)</f>
        <v>0</v>
      </c>
      <c r="DP143" s="849"/>
      <c r="DQ143" s="859"/>
      <c r="DR143" s="859"/>
      <c r="DS143" s="859"/>
      <c r="DT143" s="859"/>
      <c r="DU143" s="859"/>
      <c r="DV143" s="859"/>
      <c r="DW143" s="860"/>
      <c r="DX143" s="859"/>
      <c r="DY143" s="813"/>
      <c r="DZ143" s="849"/>
      <c r="EA143" s="849"/>
    </row>
    <row r="144" spans="1:131" ht="12.75" customHeight="1">
      <c r="A144" s="855" t="s">
        <v>280</v>
      </c>
      <c r="B144" s="281"/>
      <c r="C144" s="281"/>
      <c r="D144" s="281"/>
      <c r="E144" s="281"/>
      <c r="F144" s="281"/>
      <c r="G144" s="281"/>
      <c r="H144" s="281"/>
      <c r="I144" s="281"/>
      <c r="J144" s="281"/>
      <c r="K144" s="281">
        <v>12</v>
      </c>
      <c r="L144" s="281"/>
      <c r="M144" s="281"/>
      <c r="N144" s="281"/>
      <c r="O144" s="281"/>
      <c r="P144" s="281"/>
      <c r="Q144" s="281"/>
      <c r="R144" s="281"/>
      <c r="S144" s="850"/>
      <c r="T144" s="281">
        <v>6</v>
      </c>
      <c r="U144" s="281"/>
      <c r="V144" s="281"/>
      <c r="W144" s="281"/>
      <c r="X144" s="281"/>
      <c r="Y144" s="281"/>
      <c r="Z144" s="281"/>
      <c r="AA144" s="281"/>
      <c r="AB144" s="281"/>
      <c r="AC144" s="281"/>
      <c r="AD144" s="281"/>
      <c r="AE144" s="281"/>
      <c r="AF144" s="281"/>
      <c r="AG144" s="281"/>
      <c r="AH144" s="281"/>
      <c r="AI144" s="281"/>
      <c r="AJ144" s="281"/>
      <c r="AK144" s="850"/>
      <c r="AL144" s="281"/>
      <c r="AM144" s="281"/>
      <c r="AN144" s="281"/>
      <c r="AO144" s="281"/>
      <c r="AP144" s="281"/>
      <c r="AQ144" s="281"/>
      <c r="AR144" s="281"/>
      <c r="AS144" s="281"/>
      <c r="AT144" s="281"/>
      <c r="AU144" s="281"/>
      <c r="AV144" s="281"/>
      <c r="AW144" s="281"/>
      <c r="AX144" s="281"/>
      <c r="AY144" s="281"/>
      <c r="AZ144" s="281"/>
      <c r="BA144" s="281"/>
      <c r="BB144" s="281"/>
      <c r="BC144" s="850"/>
      <c r="BD144" s="281"/>
      <c r="BE144" s="281"/>
      <c r="BF144" s="281"/>
      <c r="BG144" s="281"/>
      <c r="BH144" s="281"/>
      <c r="BI144" s="281"/>
      <c r="BJ144" s="281"/>
      <c r="BK144" s="281"/>
      <c r="BL144" s="281"/>
      <c r="BM144" s="281"/>
      <c r="BN144" s="281"/>
      <c r="BO144" s="281"/>
      <c r="BP144" s="281"/>
      <c r="BQ144" s="281"/>
      <c r="BR144" s="281"/>
      <c r="BS144" s="281"/>
      <c r="BT144" s="281"/>
      <c r="BU144" s="850"/>
      <c r="BV144" s="281"/>
      <c r="BW144" s="281"/>
      <c r="BX144" s="281"/>
      <c r="BY144" s="281"/>
      <c r="BZ144" s="856" t="str">
        <f>IF(DL144&lt;3,"",(SUM(B144:R144)-MIN(B144:R144)-MAX(B144:R144))/(DL144-2))</f>
        <v/>
      </c>
      <c r="CA144" s="856" t="str">
        <f>IF(DM144&lt;3,"",(SUM(T144:AJ144)-MIN(T144:AJ144)-MAX(T144:AJ144))/(DM144-2))</f>
        <v/>
      </c>
      <c r="CB144" s="856" t="str">
        <f>IF(DN144&lt;3,"",(SUM(AL144:BB144)-MIN(AL144:BB144)-MAX(AL144:BB144))/(DN144-2))</f>
        <v/>
      </c>
      <c r="CC144" s="857" t="str">
        <f>IF(DO144&lt;3,"",(SUM(BD144:BT144)-MIN(BD144:BT144)-MAX(BD144:BT144))/(DO144-2))</f>
        <v/>
      </c>
      <c r="CD144" s="50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0" t="str">
        <f t="shared" si="220"/>
        <v/>
      </c>
      <c r="CF144" s="81" t="str">
        <f t="shared" si="220"/>
        <v/>
      </c>
      <c r="CG144" s="81" t="str">
        <f t="shared" si="220"/>
        <v/>
      </c>
      <c r="CH144" s="81" t="str">
        <f t="shared" si="220"/>
        <v/>
      </c>
      <c r="CI144" s="81" t="str">
        <f t="shared" si="220"/>
        <v/>
      </c>
      <c r="CJ144" s="81" t="str">
        <f t="shared" si="220"/>
        <v/>
      </c>
      <c r="CK144" s="144" t="str">
        <f t="shared" si="220"/>
        <v/>
      </c>
      <c r="CL144" s="144" t="str">
        <f t="shared" si="220"/>
        <v/>
      </c>
      <c r="CM144" s="144" t="str">
        <f t="shared" si="220"/>
        <v/>
      </c>
      <c r="CN144" s="81" t="str">
        <f t="shared" si="220"/>
        <v/>
      </c>
      <c r="CO144" s="81" t="str">
        <f t="shared" si="220"/>
        <v/>
      </c>
      <c r="CP144" s="81" t="str">
        <f t="shared" si="220"/>
        <v/>
      </c>
      <c r="CQ144" s="81" t="str">
        <f t="shared" si="220"/>
        <v/>
      </c>
      <c r="CR144" s="81" t="str">
        <f t="shared" si="220"/>
        <v/>
      </c>
      <c r="CS144" s="80" t="str">
        <f t="shared" si="220"/>
        <v/>
      </c>
      <c r="CT144" s="504" t="str">
        <f t="shared" si="220"/>
        <v/>
      </c>
      <c r="CU144" s="532" t="str">
        <f t="shared" si="221"/>
        <v/>
      </c>
      <c r="CV144" s="533" t="str">
        <f t="shared" si="221"/>
        <v/>
      </c>
      <c r="CW144" s="534" t="str">
        <f t="shared" si="221"/>
        <v/>
      </c>
      <c r="CX144" s="534" t="str">
        <f t="shared" si="221"/>
        <v/>
      </c>
      <c r="CY144" s="534" t="str">
        <f t="shared" si="221"/>
        <v/>
      </c>
      <c r="CZ144" s="534" t="str">
        <f t="shared" si="221"/>
        <v/>
      </c>
      <c r="DA144" s="534" t="str">
        <f t="shared" si="221"/>
        <v/>
      </c>
      <c r="DB144" s="535" t="str">
        <f t="shared" si="221"/>
        <v/>
      </c>
      <c r="DC144" s="535" t="str">
        <f t="shared" si="221"/>
        <v/>
      </c>
      <c r="DD144" s="535" t="str">
        <f t="shared" si="221"/>
        <v/>
      </c>
      <c r="DE144" s="534" t="str">
        <f t="shared" si="222"/>
        <v/>
      </c>
      <c r="DF144" s="534" t="str">
        <f t="shared" si="222"/>
        <v/>
      </c>
      <c r="DG144" s="534" t="str">
        <f t="shared" si="222"/>
        <v/>
      </c>
      <c r="DH144" s="534" t="str">
        <f t="shared" si="222"/>
        <v/>
      </c>
      <c r="DI144" s="534" t="str">
        <f t="shared" si="222"/>
        <v/>
      </c>
      <c r="DJ144" s="533" t="str">
        <f t="shared" si="222"/>
        <v/>
      </c>
      <c r="DK144" s="532" t="str">
        <f t="shared" si="222"/>
        <v/>
      </c>
      <c r="DL144" s="858">
        <f>COUNT(B144:R144)</f>
        <v>1</v>
      </c>
      <c r="DM144" s="813">
        <f>COUNT(T144:AJ144)</f>
        <v>1</v>
      </c>
      <c r="DN144" s="813">
        <f>COUNT(AL144:BB144)</f>
        <v>0</v>
      </c>
      <c r="DO144" s="814">
        <f>COUNT(BD144:BT144)</f>
        <v>0</v>
      </c>
      <c r="DP144" s="849"/>
      <c r="DQ144" s="859"/>
      <c r="DR144" s="859"/>
      <c r="DS144" s="859"/>
      <c r="DT144" s="859"/>
      <c r="DU144" s="859"/>
      <c r="DV144" s="859"/>
      <c r="DW144" s="860"/>
      <c r="DX144" s="859"/>
      <c r="DY144" s="813"/>
      <c r="DZ144" s="849"/>
      <c r="EA144" s="849"/>
    </row>
    <row r="145" spans="1:131" ht="12.75" customHeight="1">
      <c r="A145" s="855" t="s">
        <v>311</v>
      </c>
      <c r="B145" s="281"/>
      <c r="C145" s="281"/>
      <c r="D145" s="281"/>
      <c r="E145" s="281"/>
      <c r="F145" s="281"/>
      <c r="G145" s="281"/>
      <c r="H145" s="281"/>
      <c r="I145" s="281"/>
      <c r="J145" s="281"/>
      <c r="K145" s="281">
        <v>50</v>
      </c>
      <c r="L145" s="281"/>
      <c r="M145" s="281"/>
      <c r="N145" s="281"/>
      <c r="O145" s="281"/>
      <c r="P145" s="281"/>
      <c r="Q145" s="281"/>
      <c r="R145" s="281"/>
      <c r="S145" s="850"/>
      <c r="T145" s="281">
        <v>200</v>
      </c>
      <c r="U145" s="281"/>
      <c r="V145" s="281"/>
      <c r="W145" s="281"/>
      <c r="X145" s="281"/>
      <c r="Y145" s="281"/>
      <c r="Z145" s="281"/>
      <c r="AA145" s="281"/>
      <c r="AB145" s="281"/>
      <c r="AC145" s="281"/>
      <c r="AD145" s="281"/>
      <c r="AE145" s="281"/>
      <c r="AF145" s="281"/>
      <c r="AG145" s="281"/>
      <c r="AH145" s="281"/>
      <c r="AI145" s="281"/>
      <c r="AJ145" s="281"/>
      <c r="AK145" s="850"/>
      <c r="AL145" s="281"/>
      <c r="AM145" s="281"/>
      <c r="AN145" s="281"/>
      <c r="AO145" s="281"/>
      <c r="AP145" s="281"/>
      <c r="AQ145" s="281"/>
      <c r="AR145" s="281"/>
      <c r="AS145" s="281"/>
      <c r="AT145" s="281"/>
      <c r="AU145" s="281"/>
      <c r="AV145" s="281"/>
      <c r="AW145" s="281"/>
      <c r="AX145" s="281"/>
      <c r="AY145" s="281"/>
      <c r="AZ145" s="281"/>
      <c r="BA145" s="281"/>
      <c r="BB145" s="281"/>
      <c r="BC145" s="850"/>
      <c r="BD145" s="281"/>
      <c r="BE145" s="281"/>
      <c r="BF145" s="281"/>
      <c r="BG145" s="281"/>
      <c r="BH145" s="281"/>
      <c r="BI145" s="281"/>
      <c r="BJ145" s="281"/>
      <c r="BK145" s="281"/>
      <c r="BL145" s="281"/>
      <c r="BM145" s="281"/>
      <c r="BN145" s="281"/>
      <c r="BO145" s="281"/>
      <c r="BP145" s="281"/>
      <c r="BQ145" s="281"/>
      <c r="BR145" s="281"/>
      <c r="BS145" s="281"/>
      <c r="BT145" s="281"/>
      <c r="BU145" s="850"/>
      <c r="BV145" s="281"/>
      <c r="BW145" s="281"/>
      <c r="BX145" s="281"/>
      <c r="BY145" s="281"/>
      <c r="BZ145" s="856" t="str">
        <f>IF(DL145&lt;3,"",(SUM(B145:R145)-MIN(B145:R145)-MAX(B145:R145))/(DL145-2))</f>
        <v/>
      </c>
      <c r="CA145" s="856" t="str">
        <f>IF(DM145&lt;3,"",(SUM(T145:AJ145)-MIN(T145:AJ145)-MAX(T145:AJ145))/(DM145-2))</f>
        <v/>
      </c>
      <c r="CB145" s="856" t="str">
        <f>IF(DN145&lt;3,"",(SUM(AL145:BB145)-MIN(AL145:BB145)-MAX(AL145:BB145))/(DN145-2))</f>
        <v/>
      </c>
      <c r="CC145" s="857" t="str">
        <f>IF(DO145&lt;3,"",(SUM(BD145:BT145)-MIN(BD145:BT145)-MAX(BD145:BT145))/(DO145-2))</f>
        <v/>
      </c>
      <c r="CD145" s="50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0" t="str">
        <f t="shared" si="220"/>
        <v/>
      </c>
      <c r="CF145" s="81" t="str">
        <f t="shared" si="220"/>
        <v/>
      </c>
      <c r="CG145" s="81" t="str">
        <f t="shared" si="220"/>
        <v/>
      </c>
      <c r="CH145" s="81" t="str">
        <f t="shared" si="220"/>
        <v/>
      </c>
      <c r="CI145" s="81" t="str">
        <f t="shared" si="220"/>
        <v/>
      </c>
      <c r="CJ145" s="81" t="str">
        <f t="shared" si="220"/>
        <v/>
      </c>
      <c r="CK145" s="144" t="str">
        <f t="shared" si="220"/>
        <v/>
      </c>
      <c r="CL145" s="144" t="str">
        <f t="shared" si="220"/>
        <v/>
      </c>
      <c r="CM145" s="144" t="str">
        <f t="shared" si="220"/>
        <v/>
      </c>
      <c r="CN145" s="81" t="str">
        <f t="shared" si="220"/>
        <v/>
      </c>
      <c r="CO145" s="81" t="str">
        <f t="shared" si="220"/>
        <v/>
      </c>
      <c r="CP145" s="81" t="str">
        <f t="shared" si="220"/>
        <v/>
      </c>
      <c r="CQ145" s="81" t="str">
        <f t="shared" si="220"/>
        <v/>
      </c>
      <c r="CR145" s="81" t="str">
        <f t="shared" si="220"/>
        <v/>
      </c>
      <c r="CS145" s="80" t="str">
        <f t="shared" si="220"/>
        <v/>
      </c>
      <c r="CT145" s="504" t="str">
        <f t="shared" si="220"/>
        <v/>
      </c>
      <c r="CU145" s="532" t="str">
        <f t="shared" si="221"/>
        <v/>
      </c>
      <c r="CV145" s="533" t="str">
        <f t="shared" si="221"/>
        <v/>
      </c>
      <c r="CW145" s="534" t="str">
        <f t="shared" si="221"/>
        <v/>
      </c>
      <c r="CX145" s="534" t="str">
        <f t="shared" si="221"/>
        <v/>
      </c>
      <c r="CY145" s="534" t="str">
        <f t="shared" si="221"/>
        <v/>
      </c>
      <c r="CZ145" s="534" t="str">
        <f t="shared" si="221"/>
        <v/>
      </c>
      <c r="DA145" s="534" t="str">
        <f t="shared" si="221"/>
        <v/>
      </c>
      <c r="DB145" s="535" t="str">
        <f t="shared" si="221"/>
        <v/>
      </c>
      <c r="DC145" s="535" t="str">
        <f t="shared" si="221"/>
        <v/>
      </c>
      <c r="DD145" s="535" t="str">
        <f t="shared" si="221"/>
        <v/>
      </c>
      <c r="DE145" s="534" t="str">
        <f t="shared" si="222"/>
        <v/>
      </c>
      <c r="DF145" s="534" t="str">
        <f t="shared" si="222"/>
        <v/>
      </c>
      <c r="DG145" s="534" t="str">
        <f t="shared" si="222"/>
        <v/>
      </c>
      <c r="DH145" s="534" t="str">
        <f t="shared" si="222"/>
        <v/>
      </c>
      <c r="DI145" s="534" t="str">
        <f t="shared" si="222"/>
        <v/>
      </c>
      <c r="DJ145" s="533" t="str">
        <f t="shared" si="222"/>
        <v/>
      </c>
      <c r="DK145" s="532" t="str">
        <f t="shared" si="222"/>
        <v/>
      </c>
      <c r="DL145" s="858">
        <f>COUNT(B145:R145)</f>
        <v>1</v>
      </c>
      <c r="DM145" s="813">
        <f>COUNT(T145:AJ145)</f>
        <v>1</v>
      </c>
      <c r="DN145" s="813">
        <f>COUNT(AL145:BB145)</f>
        <v>0</v>
      </c>
      <c r="DO145" s="814">
        <f>COUNT(BD145:BT145)</f>
        <v>0</v>
      </c>
      <c r="DP145" s="849"/>
      <c r="DQ145" s="859"/>
      <c r="DR145" s="859"/>
      <c r="DS145" s="859"/>
      <c r="DT145" s="859"/>
      <c r="DU145" s="859"/>
      <c r="DV145" s="859"/>
      <c r="DW145" s="860"/>
      <c r="DX145" s="859"/>
      <c r="DY145" s="813"/>
      <c r="DZ145" s="849"/>
      <c r="EA145" s="849"/>
    </row>
    <row r="146" spans="1:131" ht="12.75" customHeight="1">
      <c r="A146" s="861" t="s">
        <v>312</v>
      </c>
      <c r="B146" s="862" t="str">
        <f t="shared" ref="B146:R146" si="223">IF(B143="","",B142*B143*B144*B145)</f>
        <v/>
      </c>
      <c r="C146" s="862" t="str">
        <f t="shared" si="223"/>
        <v/>
      </c>
      <c r="D146" s="862" t="str">
        <f t="shared" si="223"/>
        <v/>
      </c>
      <c r="E146" s="862" t="str">
        <f t="shared" si="223"/>
        <v/>
      </c>
      <c r="F146" s="862" t="str">
        <f t="shared" si="223"/>
        <v/>
      </c>
      <c r="G146" s="862" t="str">
        <f t="shared" si="223"/>
        <v/>
      </c>
      <c r="H146" s="862" t="str">
        <f t="shared" si="223"/>
        <v/>
      </c>
      <c r="I146" s="862" t="str">
        <f t="shared" si="223"/>
        <v/>
      </c>
      <c r="J146" s="862" t="str">
        <f t="shared" si="223"/>
        <v/>
      </c>
      <c r="K146" s="862">
        <f t="shared" si="223"/>
        <v>2400</v>
      </c>
      <c r="L146" s="862" t="str">
        <f t="shared" si="223"/>
        <v/>
      </c>
      <c r="M146" s="862" t="str">
        <f t="shared" si="223"/>
        <v/>
      </c>
      <c r="N146" s="862" t="str">
        <f t="shared" si="223"/>
        <v/>
      </c>
      <c r="O146" s="862" t="str">
        <f t="shared" si="223"/>
        <v/>
      </c>
      <c r="P146" s="862" t="str">
        <f t="shared" si="223"/>
        <v/>
      </c>
      <c r="Q146" s="862" t="str">
        <f t="shared" si="223"/>
        <v/>
      </c>
      <c r="R146" s="862" t="str">
        <f t="shared" si="223"/>
        <v/>
      </c>
      <c r="S146" s="850"/>
      <c r="T146" s="862">
        <f t="shared" ref="T146:AJ146" si="224">IF(T143="","",T142*T143*T144*T145)</f>
        <v>1200</v>
      </c>
      <c r="U146" s="862" t="str">
        <f t="shared" si="224"/>
        <v/>
      </c>
      <c r="V146" s="862" t="str">
        <f t="shared" si="224"/>
        <v/>
      </c>
      <c r="W146" s="862" t="str">
        <f t="shared" si="224"/>
        <v/>
      </c>
      <c r="X146" s="862" t="str">
        <f t="shared" si="224"/>
        <v/>
      </c>
      <c r="Y146" s="862" t="str">
        <f t="shared" si="224"/>
        <v/>
      </c>
      <c r="Z146" s="862" t="str">
        <f t="shared" si="224"/>
        <v/>
      </c>
      <c r="AA146" s="862" t="str">
        <f t="shared" si="224"/>
        <v/>
      </c>
      <c r="AB146" s="862" t="str">
        <f t="shared" si="224"/>
        <v/>
      </c>
      <c r="AC146" s="862" t="str">
        <f t="shared" si="224"/>
        <v/>
      </c>
      <c r="AD146" s="862" t="str">
        <f t="shared" si="224"/>
        <v/>
      </c>
      <c r="AE146" s="862" t="str">
        <f t="shared" si="224"/>
        <v/>
      </c>
      <c r="AF146" s="862" t="str">
        <f t="shared" si="224"/>
        <v/>
      </c>
      <c r="AG146" s="862" t="str">
        <f t="shared" si="224"/>
        <v/>
      </c>
      <c r="AH146" s="862" t="str">
        <f t="shared" si="224"/>
        <v/>
      </c>
      <c r="AI146" s="862" t="str">
        <f t="shared" si="224"/>
        <v/>
      </c>
      <c r="AJ146" s="862" t="str">
        <f t="shared" si="224"/>
        <v/>
      </c>
      <c r="AK146" s="850"/>
      <c r="AL146" s="862" t="str">
        <f t="shared" ref="AL146:BB146" si="225">IF(AL143="","",AL142*AL143*AL144*AL145)</f>
        <v/>
      </c>
      <c r="AM146" s="862" t="str">
        <f t="shared" si="225"/>
        <v/>
      </c>
      <c r="AN146" s="862" t="str">
        <f t="shared" si="225"/>
        <v/>
      </c>
      <c r="AO146" s="862" t="str">
        <f t="shared" si="225"/>
        <v/>
      </c>
      <c r="AP146" s="862" t="str">
        <f t="shared" si="225"/>
        <v/>
      </c>
      <c r="AQ146" s="862" t="str">
        <f t="shared" si="225"/>
        <v/>
      </c>
      <c r="AR146" s="862" t="str">
        <f t="shared" si="225"/>
        <v/>
      </c>
      <c r="AS146" s="862" t="str">
        <f t="shared" si="225"/>
        <v/>
      </c>
      <c r="AT146" s="862" t="str">
        <f t="shared" si="225"/>
        <v/>
      </c>
      <c r="AU146" s="862" t="str">
        <f t="shared" si="225"/>
        <v/>
      </c>
      <c r="AV146" s="862" t="str">
        <f t="shared" si="225"/>
        <v/>
      </c>
      <c r="AW146" s="862" t="str">
        <f t="shared" si="225"/>
        <v/>
      </c>
      <c r="AX146" s="862" t="str">
        <f t="shared" si="225"/>
        <v/>
      </c>
      <c r="AY146" s="862" t="str">
        <f t="shared" si="225"/>
        <v/>
      </c>
      <c r="AZ146" s="862" t="str">
        <f t="shared" si="225"/>
        <v/>
      </c>
      <c r="BA146" s="862" t="str">
        <f t="shared" si="225"/>
        <v/>
      </c>
      <c r="BB146" s="862" t="str">
        <f t="shared" si="225"/>
        <v/>
      </c>
      <c r="BC146" s="850"/>
      <c r="BD146" s="862" t="str">
        <f t="shared" ref="BD146:BT146" si="226">IF(BD143="","",BD142*BD143*BD144*BD145)</f>
        <v/>
      </c>
      <c r="BE146" s="862" t="str">
        <f t="shared" si="226"/>
        <v/>
      </c>
      <c r="BF146" s="862" t="str">
        <f t="shared" si="226"/>
        <v/>
      </c>
      <c r="BG146" s="862" t="str">
        <f t="shared" si="226"/>
        <v/>
      </c>
      <c r="BH146" s="862" t="str">
        <f t="shared" si="226"/>
        <v/>
      </c>
      <c r="BI146" s="862" t="str">
        <f t="shared" si="226"/>
        <v/>
      </c>
      <c r="BJ146" s="862" t="str">
        <f t="shared" si="226"/>
        <v/>
      </c>
      <c r="BK146" s="862" t="str">
        <f t="shared" si="226"/>
        <v/>
      </c>
      <c r="BL146" s="862" t="str">
        <f t="shared" si="226"/>
        <v/>
      </c>
      <c r="BM146" s="862" t="str">
        <f t="shared" si="226"/>
        <v/>
      </c>
      <c r="BN146" s="862" t="str">
        <f t="shared" si="226"/>
        <v/>
      </c>
      <c r="BO146" s="862" t="str">
        <f t="shared" si="226"/>
        <v/>
      </c>
      <c r="BP146" s="862" t="str">
        <f t="shared" si="226"/>
        <v/>
      </c>
      <c r="BQ146" s="862" t="str">
        <f t="shared" si="226"/>
        <v/>
      </c>
      <c r="BR146" s="862" t="str">
        <f t="shared" si="226"/>
        <v/>
      </c>
      <c r="BS146" s="862" t="str">
        <f t="shared" si="226"/>
        <v/>
      </c>
      <c r="BT146" s="862" t="str">
        <f t="shared" si="226"/>
        <v/>
      </c>
      <c r="BU146" s="850"/>
      <c r="BV146" s="862" t="str">
        <f>IF(BV143="","",BV142*BV143*BV144*BV145)</f>
        <v/>
      </c>
      <c r="BW146" s="862" t="str">
        <f>IF(BW143="","",BW142*BW143*BW144*BW145)</f>
        <v/>
      </c>
      <c r="BX146" s="862" t="str">
        <f>IF(BX143="","",BX142*BX143*BX144*BX145)</f>
        <v/>
      </c>
      <c r="BY146" s="735" t="str">
        <f>IF(BY143="","",BY142*BY143*BY144*BY145)</f>
        <v/>
      </c>
      <c r="BZ146" s="856" t="str">
        <f>IF(DL146&lt;3,"",(SUM(B146:R146)-MIN(B146:R146)-MAX(B146:R146))/(DL146-2))</f>
        <v/>
      </c>
      <c r="CA146" s="856" t="str">
        <f>IF(DM146&lt;3,"",(SUM(T146:AJ146)-MIN(T146:AJ146)-MAX(T146:AJ146))/(DM146-2))</f>
        <v/>
      </c>
      <c r="CB146" s="856" t="str">
        <f>IF(DN146&lt;3,"",(SUM(AL146:BB146)-MIN(AL146:BB146)-MAX(AL146:BB146))/(DN146-2))</f>
        <v/>
      </c>
      <c r="CC146" s="857" t="str">
        <f>IF(DO146&lt;3,"",(SUM(BD146:BT146)-MIN(BD146:BT146)-MAX(BD146:BT146))/(DO146-2))</f>
        <v/>
      </c>
      <c r="CD146" s="50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0" t="str">
        <f t="shared" si="220"/>
        <v/>
      </c>
      <c r="CF146" s="81" t="str">
        <f t="shared" si="220"/>
        <v/>
      </c>
      <c r="CG146" s="81" t="str">
        <f t="shared" si="220"/>
        <v/>
      </c>
      <c r="CH146" s="81" t="str">
        <f t="shared" si="220"/>
        <v/>
      </c>
      <c r="CI146" s="81" t="str">
        <f t="shared" si="220"/>
        <v/>
      </c>
      <c r="CJ146" s="81" t="str">
        <f t="shared" si="220"/>
        <v/>
      </c>
      <c r="CK146" s="144" t="str">
        <f t="shared" si="220"/>
        <v/>
      </c>
      <c r="CL146" s="144" t="str">
        <f t="shared" si="220"/>
        <v/>
      </c>
      <c r="CM146" s="144" t="str">
        <f t="shared" si="220"/>
        <v/>
      </c>
      <c r="CN146" s="81" t="str">
        <f t="shared" si="220"/>
        <v/>
      </c>
      <c r="CO146" s="81" t="str">
        <f t="shared" si="220"/>
        <v/>
      </c>
      <c r="CP146" s="81" t="str">
        <f t="shared" si="220"/>
        <v/>
      </c>
      <c r="CQ146" s="81" t="str">
        <f t="shared" si="220"/>
        <v/>
      </c>
      <c r="CR146" s="81" t="str">
        <f t="shared" si="220"/>
        <v/>
      </c>
      <c r="CS146" s="80" t="str">
        <f t="shared" si="220"/>
        <v/>
      </c>
      <c r="CT146" s="504" t="str">
        <f t="shared" si="220"/>
        <v/>
      </c>
      <c r="CU146" s="532" t="str">
        <f t="shared" si="221"/>
        <v/>
      </c>
      <c r="CV146" s="533" t="str">
        <f t="shared" si="221"/>
        <v/>
      </c>
      <c r="CW146" s="534" t="str">
        <f t="shared" si="221"/>
        <v/>
      </c>
      <c r="CX146" s="534" t="str">
        <f t="shared" si="221"/>
        <v/>
      </c>
      <c r="CY146" s="534" t="str">
        <f t="shared" si="221"/>
        <v/>
      </c>
      <c r="CZ146" s="534" t="str">
        <f t="shared" si="221"/>
        <v/>
      </c>
      <c r="DA146" s="534" t="str">
        <f t="shared" si="221"/>
        <v/>
      </c>
      <c r="DB146" s="535" t="str">
        <f t="shared" si="221"/>
        <v/>
      </c>
      <c r="DC146" s="535" t="str">
        <f t="shared" si="221"/>
        <v/>
      </c>
      <c r="DD146" s="535" t="str">
        <f t="shared" si="221"/>
        <v/>
      </c>
      <c r="DE146" s="534" t="str">
        <f t="shared" si="222"/>
        <v/>
      </c>
      <c r="DF146" s="534" t="str">
        <f t="shared" si="222"/>
        <v/>
      </c>
      <c r="DG146" s="534" t="str">
        <f t="shared" si="222"/>
        <v/>
      </c>
      <c r="DH146" s="534" t="str">
        <f t="shared" si="222"/>
        <v/>
      </c>
      <c r="DI146" s="534" t="str">
        <f t="shared" si="222"/>
        <v/>
      </c>
      <c r="DJ146" s="533" t="str">
        <f t="shared" si="222"/>
        <v/>
      </c>
      <c r="DK146" s="532" t="str">
        <f t="shared" si="222"/>
        <v/>
      </c>
      <c r="DL146" s="858">
        <f>COUNT(B146:R146)</f>
        <v>1</v>
      </c>
      <c r="DM146" s="813">
        <f>COUNT(T146:AJ146)</f>
        <v>1</v>
      </c>
      <c r="DN146" s="813">
        <f>COUNT(AL146:BB146)</f>
        <v>0</v>
      </c>
      <c r="DO146" s="814">
        <f>COUNT(BD146:BT146)</f>
        <v>0</v>
      </c>
      <c r="DP146" s="849"/>
      <c r="DQ146" s="859"/>
      <c r="DR146" s="859"/>
      <c r="DS146" s="859"/>
      <c r="DT146" s="859"/>
      <c r="DU146" s="859"/>
      <c r="DV146" s="859"/>
      <c r="DW146" s="860"/>
      <c r="DX146" s="859"/>
      <c r="DY146" s="813"/>
      <c r="DZ146" s="849"/>
      <c r="EA146" s="849"/>
    </row>
    <row r="147" spans="1:131" ht="12.75" customHeight="1">
      <c r="A147" s="854" t="s">
        <v>898</v>
      </c>
      <c r="B147" s="647"/>
      <c r="C147" s="647"/>
      <c r="D147" s="647"/>
      <c r="E147" s="647"/>
      <c r="F147" s="647"/>
      <c r="G147" s="647"/>
      <c r="H147" s="647"/>
      <c r="I147" s="647"/>
      <c r="J147" s="647"/>
      <c r="K147" s="647"/>
      <c r="L147" s="647"/>
      <c r="M147" s="647"/>
      <c r="N147" s="647"/>
      <c r="O147" s="647"/>
      <c r="P147" s="647"/>
      <c r="Q147" s="647"/>
      <c r="R147" s="647"/>
      <c r="S147" s="850"/>
      <c r="T147" s="647"/>
      <c r="U147" s="647"/>
      <c r="V147" s="647"/>
      <c r="W147" s="647"/>
      <c r="X147" s="647"/>
      <c r="Y147" s="647"/>
      <c r="Z147" s="647"/>
      <c r="AA147" s="647"/>
      <c r="AB147" s="647"/>
      <c r="AC147" s="647"/>
      <c r="AD147" s="647"/>
      <c r="AE147" s="647"/>
      <c r="AF147" s="647"/>
      <c r="AG147" s="647"/>
      <c r="AH147" s="647"/>
      <c r="AI147" s="647"/>
      <c r="AJ147" s="647"/>
      <c r="AK147" s="850"/>
      <c r="AL147" s="647"/>
      <c r="AM147" s="647"/>
      <c r="AN147" s="647"/>
      <c r="AO147" s="647"/>
      <c r="AP147" s="647"/>
      <c r="AQ147" s="647"/>
      <c r="AR147" s="647"/>
      <c r="AS147" s="647"/>
      <c r="AT147" s="647"/>
      <c r="AU147" s="647"/>
      <c r="AV147" s="647"/>
      <c r="AW147" s="647"/>
      <c r="AX147" s="647"/>
      <c r="AY147" s="647"/>
      <c r="AZ147" s="647"/>
      <c r="BA147" s="647"/>
      <c r="BB147" s="647"/>
      <c r="BC147" s="850"/>
      <c r="BD147" s="647"/>
      <c r="BE147" s="647"/>
      <c r="BF147" s="647"/>
      <c r="BG147" s="647"/>
      <c r="BH147" s="647"/>
      <c r="BI147" s="647"/>
      <c r="BJ147" s="647"/>
      <c r="BK147" s="647"/>
      <c r="BL147" s="647"/>
      <c r="BM147" s="647"/>
      <c r="BN147" s="647"/>
      <c r="BO147" s="647"/>
      <c r="BP147" s="647"/>
      <c r="BQ147" s="647"/>
      <c r="BR147" s="647"/>
      <c r="BS147" s="647"/>
      <c r="BT147" s="647"/>
      <c r="BU147" s="850"/>
      <c r="BV147" s="647"/>
      <c r="BW147" s="647"/>
      <c r="BX147" s="647"/>
      <c r="BY147" s="281"/>
      <c r="BZ147" s="863"/>
      <c r="CA147" s="863"/>
      <c r="CB147" s="863"/>
      <c r="CC147" s="864"/>
      <c r="CD147" s="865"/>
      <c r="CE147" s="865"/>
      <c r="CF147" s="865"/>
      <c r="CG147" s="865"/>
      <c r="CH147" s="865"/>
      <c r="CI147" s="865"/>
      <c r="CJ147" s="865"/>
      <c r="CK147" s="865"/>
      <c r="CL147" s="865"/>
      <c r="CM147" s="865"/>
      <c r="CN147" s="865"/>
      <c r="CO147" s="865"/>
      <c r="CP147" s="865"/>
      <c r="CQ147" s="865"/>
      <c r="CR147" s="865"/>
      <c r="CS147" s="865"/>
      <c r="CT147" s="866"/>
      <c r="CU147" s="867"/>
      <c r="CV147" s="865"/>
      <c r="CW147" s="865"/>
      <c r="CX147" s="865"/>
      <c r="CY147" s="865"/>
      <c r="CZ147" s="865"/>
      <c r="DA147" s="865"/>
      <c r="DB147" s="865"/>
      <c r="DC147" s="865"/>
      <c r="DD147" s="865"/>
      <c r="DE147" s="865"/>
      <c r="DF147" s="865"/>
      <c r="DG147" s="865"/>
      <c r="DH147" s="865"/>
      <c r="DI147" s="865"/>
      <c r="DJ147" s="865"/>
      <c r="DK147" s="865"/>
      <c r="DL147" s="867"/>
      <c r="DM147" s="848"/>
      <c r="DN147" s="848"/>
      <c r="DO147" s="847"/>
      <c r="DP147" s="848"/>
      <c r="DQ147" s="848"/>
      <c r="DR147" s="848"/>
      <c r="DS147" s="848"/>
      <c r="DT147" s="848"/>
      <c r="DU147" s="848"/>
      <c r="DV147" s="848"/>
      <c r="DW147" s="847"/>
      <c r="DX147" s="848"/>
      <c r="DY147" s="813"/>
      <c r="DZ147" s="849"/>
      <c r="EA147" s="849"/>
    </row>
    <row r="148" spans="1:131" ht="12.75" customHeight="1">
      <c r="A148" s="855" t="s">
        <v>294</v>
      </c>
      <c r="B148" s="647"/>
      <c r="C148" s="647"/>
      <c r="D148" s="647"/>
      <c r="E148" s="647"/>
      <c r="F148" s="647"/>
      <c r="G148" s="647"/>
      <c r="H148" s="647"/>
      <c r="I148" s="647"/>
      <c r="J148" s="647"/>
      <c r="K148" s="647"/>
      <c r="L148" s="647"/>
      <c r="M148" s="647"/>
      <c r="N148" s="647"/>
      <c r="O148" s="647"/>
      <c r="P148" s="647"/>
      <c r="Q148" s="647"/>
      <c r="R148" s="647"/>
      <c r="S148" s="850"/>
      <c r="T148" s="647"/>
      <c r="U148" s="647"/>
      <c r="V148" s="647"/>
      <c r="W148" s="647"/>
      <c r="X148" s="647"/>
      <c r="Y148" s="647"/>
      <c r="Z148" s="647"/>
      <c r="AA148" s="647"/>
      <c r="AB148" s="647"/>
      <c r="AC148" s="647"/>
      <c r="AD148" s="647"/>
      <c r="AE148" s="647"/>
      <c r="AF148" s="647"/>
      <c r="AG148" s="647"/>
      <c r="AH148" s="647"/>
      <c r="AI148" s="647"/>
      <c r="AJ148" s="647"/>
      <c r="AK148" s="850"/>
      <c r="AL148" s="647"/>
      <c r="AM148" s="647"/>
      <c r="AN148" s="647">
        <v>1</v>
      </c>
      <c r="AO148" s="647">
        <v>2</v>
      </c>
      <c r="AP148" s="647">
        <v>1</v>
      </c>
      <c r="AQ148" s="647">
        <v>2</v>
      </c>
      <c r="AR148" s="647"/>
      <c r="AS148" s="647"/>
      <c r="AT148" s="647"/>
      <c r="AU148" s="647"/>
      <c r="AV148" s="647"/>
      <c r="AW148" s="647"/>
      <c r="AX148" s="647"/>
      <c r="AY148" s="647"/>
      <c r="AZ148" s="647"/>
      <c r="BA148" s="647"/>
      <c r="BB148" s="647"/>
      <c r="BC148" s="850"/>
      <c r="BD148" s="647"/>
      <c r="BE148" s="647"/>
      <c r="BF148" s="647"/>
      <c r="BG148" s="647"/>
      <c r="BH148" s="647"/>
      <c r="BI148" s="647"/>
      <c r="BJ148" s="647"/>
      <c r="BK148" s="647"/>
      <c r="BL148" s="647"/>
      <c r="BM148" s="647"/>
      <c r="BN148" s="647"/>
      <c r="BO148" s="647"/>
      <c r="BP148" s="647"/>
      <c r="BQ148" s="647"/>
      <c r="BR148" s="647"/>
      <c r="BS148" s="647"/>
      <c r="BT148" s="647"/>
      <c r="BU148" s="850"/>
      <c r="BV148" s="647"/>
      <c r="BW148" s="647"/>
      <c r="BX148" s="647">
        <v>1</v>
      </c>
      <c r="BY148" s="281"/>
      <c r="BZ148" s="856" t="str">
        <f t="shared" ref="BZ148:BZ153" si="227">IF(DL148&lt;3,"",(SUM(B148:R148)-MIN(B148:R148)-MAX(B148:R148))/(DL148-2))</f>
        <v/>
      </c>
      <c r="CA148" s="856" t="str">
        <f t="shared" ref="CA148:CA153" si="228">IF(DM148&lt;3,"",(SUM(T148:AJ148)-MIN(T148:AJ148)-MAX(T148:AJ148))/(DM148-2))</f>
        <v/>
      </c>
      <c r="CB148" s="856">
        <f t="shared" ref="CB148:CB153" si="229">IF(DN148&lt;3,"",(SUM(AL148:BB148)-MIN(AL148:BB148)-MAX(AL148:BB148))/(DN148-2))</f>
        <v>1.5</v>
      </c>
      <c r="CC148" s="857" t="str">
        <f t="shared" ref="CC148:CC153" si="230">IF(DO148&lt;3,"",(SUM(BD148:BT148)-MIN(BD148:BT148)-MAX(BD148:BT148))/(DO148-2))</f>
        <v/>
      </c>
      <c r="CD148" s="50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0" t="str">
        <f t="shared" si="231"/>
        <v/>
      </c>
      <c r="CF148" s="81" t="str">
        <f t="shared" si="231"/>
        <v/>
      </c>
      <c r="CG148" s="81" t="str">
        <f t="shared" si="231"/>
        <v/>
      </c>
      <c r="CH148" s="81" t="str">
        <f t="shared" si="231"/>
        <v/>
      </c>
      <c r="CI148" s="81" t="str">
        <f t="shared" si="231"/>
        <v/>
      </c>
      <c r="CJ148" s="81" t="str">
        <f t="shared" si="231"/>
        <v/>
      </c>
      <c r="CK148" s="144">
        <f t="shared" si="231"/>
        <v>1</v>
      </c>
      <c r="CL148" s="144">
        <f t="shared" si="231"/>
        <v>1</v>
      </c>
      <c r="CM148" s="144">
        <f t="shared" si="231"/>
        <v>2</v>
      </c>
      <c r="CN148" s="81">
        <f t="shared" si="231"/>
        <v>2</v>
      </c>
      <c r="CO148" s="81" t="str">
        <f t="shared" si="231"/>
        <v/>
      </c>
      <c r="CP148" s="81" t="str">
        <f t="shared" si="231"/>
        <v/>
      </c>
      <c r="CQ148" s="81" t="str">
        <f t="shared" si="231"/>
        <v/>
      </c>
      <c r="CR148" s="81" t="str">
        <f t="shared" si="231"/>
        <v/>
      </c>
      <c r="CS148" s="80" t="str">
        <f t="shared" si="231"/>
        <v/>
      </c>
      <c r="CT148" s="50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2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3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4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4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4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4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4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5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5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5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4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4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4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4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4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3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2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58">
        <f t="shared" ref="DL148:DL153" si="250">COUNT(B148:R148)</f>
        <v>0</v>
      </c>
      <c r="DM148" s="813">
        <f t="shared" ref="DM148:DM153" si="251">COUNT(T148:AJ148)</f>
        <v>0</v>
      </c>
      <c r="DN148" s="813">
        <f t="shared" ref="DN148:DN153" si="252">COUNT(AL148:BB148)</f>
        <v>4</v>
      </c>
      <c r="DO148" s="814">
        <f t="shared" ref="DO148:DO153" si="253">COUNT(BD148:BT148)</f>
        <v>0</v>
      </c>
      <c r="DP148" s="849"/>
      <c r="DQ148" s="859"/>
      <c r="DR148" s="859"/>
      <c r="DS148" s="859"/>
      <c r="DT148" s="859"/>
      <c r="DU148" s="859"/>
      <c r="DV148" s="859"/>
      <c r="DW148" s="860"/>
      <c r="DX148" s="859"/>
      <c r="DY148" s="813"/>
      <c r="DZ148" s="849"/>
      <c r="EA148" s="849"/>
    </row>
    <row r="149" spans="1:131" ht="12.75" customHeight="1">
      <c r="A149" s="855" t="s">
        <v>295</v>
      </c>
      <c r="B149" s="281"/>
      <c r="C149" s="281"/>
      <c r="D149" s="281"/>
      <c r="E149" s="281"/>
      <c r="F149" s="281"/>
      <c r="G149" s="281"/>
      <c r="H149" s="281"/>
      <c r="I149" s="281"/>
      <c r="J149" s="281"/>
      <c r="K149" s="281"/>
      <c r="L149" s="281"/>
      <c r="M149" s="281"/>
      <c r="N149" s="281"/>
      <c r="O149" s="281"/>
      <c r="P149" s="281"/>
      <c r="Q149" s="281"/>
      <c r="R149" s="281"/>
      <c r="S149" s="850"/>
      <c r="T149" s="281"/>
      <c r="U149" s="281"/>
      <c r="V149" s="281"/>
      <c r="W149" s="281"/>
      <c r="X149" s="281"/>
      <c r="Y149" s="281"/>
      <c r="Z149" s="281"/>
      <c r="AA149" s="281"/>
      <c r="AB149" s="281"/>
      <c r="AC149" s="281"/>
      <c r="AD149" s="281"/>
      <c r="AE149" s="281"/>
      <c r="AF149" s="281"/>
      <c r="AG149" s="281"/>
      <c r="AH149" s="281"/>
      <c r="AI149" s="281"/>
      <c r="AJ149" s="281"/>
      <c r="AK149" s="850"/>
      <c r="AL149" s="281"/>
      <c r="AM149" s="281"/>
      <c r="AN149" s="281">
        <v>2</v>
      </c>
      <c r="AO149" s="281">
        <v>2</v>
      </c>
      <c r="AP149" s="281">
        <v>4</v>
      </c>
      <c r="AQ149" s="281">
        <v>4</v>
      </c>
      <c r="AR149" s="281"/>
      <c r="AS149" s="281"/>
      <c r="AT149" s="281"/>
      <c r="AU149" s="281"/>
      <c r="AV149" s="281"/>
      <c r="AW149" s="281"/>
      <c r="AX149" s="281"/>
      <c r="AY149" s="281"/>
      <c r="AZ149" s="281"/>
      <c r="BA149" s="281"/>
      <c r="BB149" s="281"/>
      <c r="BC149" s="850"/>
      <c r="BD149" s="281"/>
      <c r="BE149" s="281"/>
      <c r="BF149" s="281"/>
      <c r="BG149" s="281"/>
      <c r="BH149" s="281"/>
      <c r="BI149" s="281"/>
      <c r="BJ149" s="281"/>
      <c r="BK149" s="281"/>
      <c r="BL149" s="281"/>
      <c r="BM149" s="281"/>
      <c r="BN149" s="281"/>
      <c r="BO149" s="281"/>
      <c r="BP149" s="281"/>
      <c r="BQ149" s="281"/>
      <c r="BR149" s="281"/>
      <c r="BS149" s="281"/>
      <c r="BT149" s="281"/>
      <c r="BU149" s="850"/>
      <c r="BV149" s="281"/>
      <c r="BW149" s="281"/>
      <c r="BX149" s="281">
        <v>3</v>
      </c>
      <c r="BY149" s="281"/>
      <c r="BZ149" s="856" t="str">
        <f t="shared" si="227"/>
        <v/>
      </c>
      <c r="CA149" s="856" t="str">
        <f t="shared" si="228"/>
        <v/>
      </c>
      <c r="CB149" s="856">
        <f t="shared" si="229"/>
        <v>3</v>
      </c>
      <c r="CC149" s="857" t="str">
        <f t="shared" si="230"/>
        <v/>
      </c>
      <c r="CD149" s="50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0" t="str">
        <f t="shared" si="232"/>
        <v/>
      </c>
      <c r="CF149" s="81" t="str">
        <f t="shared" si="232"/>
        <v/>
      </c>
      <c r="CG149" s="81" t="str">
        <f t="shared" si="232"/>
        <v/>
      </c>
      <c r="CH149" s="81" t="str">
        <f t="shared" si="232"/>
        <v/>
      </c>
      <c r="CI149" s="81" t="str">
        <f t="shared" si="232"/>
        <v/>
      </c>
      <c r="CJ149" s="81" t="str">
        <f t="shared" si="232"/>
        <v/>
      </c>
      <c r="CK149" s="144">
        <f t="shared" si="232"/>
        <v>2</v>
      </c>
      <c r="CL149" s="144">
        <f t="shared" si="232"/>
        <v>2</v>
      </c>
      <c r="CM149" s="144">
        <f t="shared" si="232"/>
        <v>4</v>
      </c>
      <c r="CN149" s="81">
        <f t="shared" si="232"/>
        <v>4</v>
      </c>
      <c r="CO149" s="81" t="str">
        <f t="shared" si="232"/>
        <v/>
      </c>
      <c r="CP149" s="81" t="str">
        <f t="shared" si="232"/>
        <v/>
      </c>
      <c r="CQ149" s="81" t="str">
        <f t="shared" si="232"/>
        <v/>
      </c>
      <c r="CR149" s="81" t="str">
        <f t="shared" si="232"/>
        <v/>
      </c>
      <c r="CS149" s="80" t="str">
        <f t="shared" si="232"/>
        <v/>
      </c>
      <c r="CT149" s="504" t="str">
        <f t="shared" si="232"/>
        <v/>
      </c>
      <c r="CU149" s="532" t="str">
        <f t="shared" si="233"/>
        <v/>
      </c>
      <c r="CV149" s="533" t="str">
        <f t="shared" si="234"/>
        <v/>
      </c>
      <c r="CW149" s="534" t="str">
        <f t="shared" si="235"/>
        <v/>
      </c>
      <c r="CX149" s="534" t="str">
        <f t="shared" si="236"/>
        <v/>
      </c>
      <c r="CY149" s="534" t="str">
        <f t="shared" si="237"/>
        <v/>
      </c>
      <c r="CZ149" s="534" t="str">
        <f t="shared" si="238"/>
        <v/>
      </c>
      <c r="DA149" s="534" t="str">
        <f t="shared" si="239"/>
        <v/>
      </c>
      <c r="DB149" s="535" t="str">
        <f t="shared" si="240"/>
        <v/>
      </c>
      <c r="DC149" s="535" t="str">
        <f t="shared" si="241"/>
        <v/>
      </c>
      <c r="DD149" s="535" t="str">
        <f t="shared" si="242"/>
        <v/>
      </c>
      <c r="DE149" s="534" t="str">
        <f t="shared" si="243"/>
        <v/>
      </c>
      <c r="DF149" s="534" t="str">
        <f t="shared" si="244"/>
        <v/>
      </c>
      <c r="DG149" s="534" t="str">
        <f t="shared" si="245"/>
        <v/>
      </c>
      <c r="DH149" s="534" t="str">
        <f t="shared" si="246"/>
        <v/>
      </c>
      <c r="DI149" s="534" t="str">
        <f t="shared" si="247"/>
        <v/>
      </c>
      <c r="DJ149" s="533" t="str">
        <f t="shared" si="248"/>
        <v/>
      </c>
      <c r="DK149" s="532" t="str">
        <f t="shared" si="249"/>
        <v/>
      </c>
      <c r="DL149" s="858">
        <f t="shared" si="250"/>
        <v>0</v>
      </c>
      <c r="DM149" s="813">
        <f t="shared" si="251"/>
        <v>0</v>
      </c>
      <c r="DN149" s="813">
        <f t="shared" si="252"/>
        <v>4</v>
      </c>
      <c r="DO149" s="814">
        <f t="shared" si="253"/>
        <v>0</v>
      </c>
      <c r="DP149" s="849"/>
      <c r="DQ149" s="859"/>
      <c r="DR149" s="859"/>
      <c r="DS149" s="859"/>
      <c r="DT149" s="859"/>
      <c r="DU149" s="859"/>
      <c r="DV149" s="859"/>
      <c r="DW149" s="860"/>
      <c r="DX149" s="859"/>
      <c r="DY149" s="813"/>
      <c r="DZ149" s="849"/>
      <c r="EA149" s="849"/>
    </row>
    <row r="150" spans="1:131" ht="12.75" customHeight="1">
      <c r="A150" s="855" t="s">
        <v>280</v>
      </c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850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281"/>
      <c r="AH150" s="281"/>
      <c r="AI150" s="281"/>
      <c r="AJ150" s="281"/>
      <c r="AK150" s="850"/>
      <c r="AL150" s="281"/>
      <c r="AM150" s="281"/>
      <c r="AN150" s="281">
        <v>12</v>
      </c>
      <c r="AO150" s="281">
        <v>12</v>
      </c>
      <c r="AP150" s="281">
        <v>12</v>
      </c>
      <c r="AQ150" s="281">
        <v>12</v>
      </c>
      <c r="AR150" s="281"/>
      <c r="AS150" s="281"/>
      <c r="AT150" s="281"/>
      <c r="AU150" s="281"/>
      <c r="AV150" s="281"/>
      <c r="AW150" s="281"/>
      <c r="AX150" s="281"/>
      <c r="AY150" s="281"/>
      <c r="AZ150" s="281"/>
      <c r="BA150" s="281"/>
      <c r="BB150" s="281"/>
      <c r="BC150" s="850"/>
      <c r="BD150" s="281"/>
      <c r="BE150" s="281"/>
      <c r="BF150" s="281"/>
      <c r="BG150" s="281"/>
      <c r="BH150" s="281"/>
      <c r="BI150" s="281"/>
      <c r="BJ150" s="281"/>
      <c r="BK150" s="281"/>
      <c r="BL150" s="281"/>
      <c r="BM150" s="281"/>
      <c r="BN150" s="281"/>
      <c r="BO150" s="281"/>
      <c r="BP150" s="281"/>
      <c r="BQ150" s="281"/>
      <c r="BR150" s="281"/>
      <c r="BS150" s="281"/>
      <c r="BT150" s="281"/>
      <c r="BU150" s="850"/>
      <c r="BV150" s="281"/>
      <c r="BW150" s="281"/>
      <c r="BX150" s="281">
        <v>12</v>
      </c>
      <c r="BY150" s="281"/>
      <c r="BZ150" s="856" t="str">
        <f t="shared" si="227"/>
        <v/>
      </c>
      <c r="CA150" s="856" t="str">
        <f t="shared" si="228"/>
        <v/>
      </c>
      <c r="CB150" s="856">
        <f t="shared" si="229"/>
        <v>12</v>
      </c>
      <c r="CC150" s="857" t="str">
        <f t="shared" si="230"/>
        <v/>
      </c>
      <c r="CD150" s="50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0" t="str">
        <f t="shared" si="232"/>
        <v/>
      </c>
      <c r="CF150" s="81" t="str">
        <f t="shared" si="232"/>
        <v/>
      </c>
      <c r="CG150" s="81" t="str">
        <f t="shared" si="232"/>
        <v/>
      </c>
      <c r="CH150" s="81" t="str">
        <f t="shared" si="232"/>
        <v/>
      </c>
      <c r="CI150" s="81" t="str">
        <f t="shared" si="232"/>
        <v/>
      </c>
      <c r="CJ150" s="81" t="str">
        <f t="shared" si="232"/>
        <v/>
      </c>
      <c r="CK150" s="144">
        <f t="shared" si="232"/>
        <v>12</v>
      </c>
      <c r="CL150" s="144">
        <f t="shared" si="232"/>
        <v>12</v>
      </c>
      <c r="CM150" s="144">
        <f t="shared" si="232"/>
        <v>12</v>
      </c>
      <c r="CN150" s="81">
        <f t="shared" si="232"/>
        <v>12</v>
      </c>
      <c r="CO150" s="81" t="str">
        <f t="shared" si="232"/>
        <v/>
      </c>
      <c r="CP150" s="81" t="str">
        <f t="shared" si="232"/>
        <v/>
      </c>
      <c r="CQ150" s="81" t="str">
        <f t="shared" si="232"/>
        <v/>
      </c>
      <c r="CR150" s="81" t="str">
        <f t="shared" si="232"/>
        <v/>
      </c>
      <c r="CS150" s="80" t="str">
        <f t="shared" si="232"/>
        <v/>
      </c>
      <c r="CT150" s="504" t="str">
        <f t="shared" si="232"/>
        <v/>
      </c>
      <c r="CU150" s="532" t="str">
        <f t="shared" si="233"/>
        <v/>
      </c>
      <c r="CV150" s="533" t="str">
        <f t="shared" si="234"/>
        <v/>
      </c>
      <c r="CW150" s="534" t="str">
        <f t="shared" si="235"/>
        <v/>
      </c>
      <c r="CX150" s="534" t="str">
        <f t="shared" si="236"/>
        <v/>
      </c>
      <c r="CY150" s="534" t="str">
        <f t="shared" si="237"/>
        <v/>
      </c>
      <c r="CZ150" s="534" t="str">
        <f t="shared" si="238"/>
        <v/>
      </c>
      <c r="DA150" s="534" t="str">
        <f t="shared" si="239"/>
        <v/>
      </c>
      <c r="DB150" s="535" t="str">
        <f t="shared" si="240"/>
        <v/>
      </c>
      <c r="DC150" s="535" t="str">
        <f t="shared" si="241"/>
        <v/>
      </c>
      <c r="DD150" s="535" t="str">
        <f t="shared" si="242"/>
        <v/>
      </c>
      <c r="DE150" s="534" t="str">
        <f t="shared" si="243"/>
        <v/>
      </c>
      <c r="DF150" s="534" t="str">
        <f t="shared" si="244"/>
        <v/>
      </c>
      <c r="DG150" s="534" t="str">
        <f t="shared" si="245"/>
        <v/>
      </c>
      <c r="DH150" s="534" t="str">
        <f t="shared" si="246"/>
        <v/>
      </c>
      <c r="DI150" s="534" t="str">
        <f t="shared" si="247"/>
        <v/>
      </c>
      <c r="DJ150" s="533" t="str">
        <f t="shared" si="248"/>
        <v/>
      </c>
      <c r="DK150" s="532" t="str">
        <f t="shared" si="249"/>
        <v/>
      </c>
      <c r="DL150" s="858">
        <f t="shared" si="250"/>
        <v>0</v>
      </c>
      <c r="DM150" s="813">
        <f t="shared" si="251"/>
        <v>0</v>
      </c>
      <c r="DN150" s="813">
        <f t="shared" si="252"/>
        <v>4</v>
      </c>
      <c r="DO150" s="814">
        <f t="shared" si="253"/>
        <v>0</v>
      </c>
      <c r="DP150" s="849"/>
      <c r="DQ150" s="859"/>
      <c r="DR150" s="859"/>
      <c r="DS150" s="859"/>
      <c r="DT150" s="859"/>
      <c r="DU150" s="859"/>
      <c r="DV150" s="859"/>
      <c r="DW150" s="860"/>
      <c r="DX150" s="859"/>
      <c r="DY150" s="813"/>
      <c r="DZ150" s="849"/>
      <c r="EA150" s="849"/>
    </row>
    <row r="151" spans="1:131" ht="12.75" customHeight="1">
      <c r="A151" s="855" t="s">
        <v>311</v>
      </c>
      <c r="B151" s="281"/>
      <c r="C151" s="281"/>
      <c r="D151" s="281"/>
      <c r="E151" s="281"/>
      <c r="F151" s="281"/>
      <c r="G151" s="281"/>
      <c r="H151" s="281"/>
      <c r="I151" s="281"/>
      <c r="J151" s="281"/>
      <c r="K151" s="281"/>
      <c r="L151" s="281"/>
      <c r="M151" s="281"/>
      <c r="N151" s="281"/>
      <c r="O151" s="281"/>
      <c r="P151" s="281"/>
      <c r="Q151" s="281"/>
      <c r="R151" s="281"/>
      <c r="S151" s="850"/>
      <c r="T151" s="281"/>
      <c r="U151" s="281"/>
      <c r="V151" s="281"/>
      <c r="W151" s="281"/>
      <c r="X151" s="281"/>
      <c r="Y151" s="281"/>
      <c r="Z151" s="281"/>
      <c r="AA151" s="281"/>
      <c r="AB151" s="281"/>
      <c r="AC151" s="281"/>
      <c r="AD151" s="281"/>
      <c r="AE151" s="281"/>
      <c r="AF151" s="281"/>
      <c r="AG151" s="281"/>
      <c r="AH151" s="281"/>
      <c r="AI151" s="281"/>
      <c r="AJ151" s="281"/>
      <c r="AK151" s="850"/>
      <c r="AL151" s="281"/>
      <c r="AM151" s="281"/>
      <c r="AN151" s="281">
        <v>250</v>
      </c>
      <c r="AO151" s="281">
        <v>250</v>
      </c>
      <c r="AP151" s="281">
        <v>100</v>
      </c>
      <c r="AQ151" s="281">
        <v>2500</v>
      </c>
      <c r="AR151" s="281"/>
      <c r="AS151" s="281"/>
      <c r="AT151" s="281"/>
      <c r="AU151" s="281"/>
      <c r="AV151" s="281"/>
      <c r="AW151" s="281"/>
      <c r="AX151" s="281"/>
      <c r="AY151" s="281"/>
      <c r="AZ151" s="281"/>
      <c r="BA151" s="281"/>
      <c r="BB151" s="281"/>
      <c r="BC151" s="850"/>
      <c r="BD151" s="281"/>
      <c r="BE151" s="281"/>
      <c r="BF151" s="281"/>
      <c r="BG151" s="281"/>
      <c r="BH151" s="281"/>
      <c r="BI151" s="281"/>
      <c r="BJ151" s="281"/>
      <c r="BK151" s="281"/>
      <c r="BL151" s="281"/>
      <c r="BM151" s="281"/>
      <c r="BN151" s="281"/>
      <c r="BO151" s="281"/>
      <c r="BP151" s="281"/>
      <c r="BQ151" s="281"/>
      <c r="BR151" s="281"/>
      <c r="BS151" s="281"/>
      <c r="BT151" s="281"/>
      <c r="BU151" s="850"/>
      <c r="BV151" s="281"/>
      <c r="BW151" s="281"/>
      <c r="BX151" s="281">
        <v>250</v>
      </c>
      <c r="BY151" s="281"/>
      <c r="BZ151" s="856" t="str">
        <f t="shared" si="227"/>
        <v/>
      </c>
      <c r="CA151" s="856" t="str">
        <f t="shared" si="228"/>
        <v/>
      </c>
      <c r="CB151" s="856">
        <f t="shared" si="229"/>
        <v>250</v>
      </c>
      <c r="CC151" s="857" t="str">
        <f t="shared" si="230"/>
        <v/>
      </c>
      <c r="CD151" s="50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0" t="str">
        <f t="shared" si="232"/>
        <v/>
      </c>
      <c r="CF151" s="81" t="str">
        <f t="shared" si="232"/>
        <v/>
      </c>
      <c r="CG151" s="81" t="str">
        <f t="shared" si="232"/>
        <v/>
      </c>
      <c r="CH151" s="81" t="str">
        <f t="shared" si="232"/>
        <v/>
      </c>
      <c r="CI151" s="81" t="str">
        <f t="shared" si="232"/>
        <v/>
      </c>
      <c r="CJ151" s="81" t="str">
        <f t="shared" si="232"/>
        <v/>
      </c>
      <c r="CK151" s="144">
        <f t="shared" si="232"/>
        <v>100</v>
      </c>
      <c r="CL151" s="144">
        <f t="shared" si="232"/>
        <v>250</v>
      </c>
      <c r="CM151" s="144">
        <f t="shared" si="232"/>
        <v>250</v>
      </c>
      <c r="CN151" s="81">
        <f t="shared" si="232"/>
        <v>2500</v>
      </c>
      <c r="CO151" s="81" t="str">
        <f t="shared" si="232"/>
        <v/>
      </c>
      <c r="CP151" s="81" t="str">
        <f t="shared" si="232"/>
        <v/>
      </c>
      <c r="CQ151" s="81" t="str">
        <f t="shared" si="232"/>
        <v/>
      </c>
      <c r="CR151" s="81" t="str">
        <f t="shared" si="232"/>
        <v/>
      </c>
      <c r="CS151" s="80" t="str">
        <f t="shared" si="232"/>
        <v/>
      </c>
      <c r="CT151" s="504" t="str">
        <f t="shared" si="232"/>
        <v/>
      </c>
      <c r="CU151" s="532" t="str">
        <f t="shared" si="233"/>
        <v/>
      </c>
      <c r="CV151" s="533" t="str">
        <f t="shared" si="234"/>
        <v/>
      </c>
      <c r="CW151" s="534" t="str">
        <f t="shared" si="235"/>
        <v/>
      </c>
      <c r="CX151" s="534" t="str">
        <f t="shared" si="236"/>
        <v/>
      </c>
      <c r="CY151" s="534" t="str">
        <f t="shared" si="237"/>
        <v/>
      </c>
      <c r="CZ151" s="534" t="str">
        <f t="shared" si="238"/>
        <v/>
      </c>
      <c r="DA151" s="534" t="str">
        <f t="shared" si="239"/>
        <v/>
      </c>
      <c r="DB151" s="535" t="str">
        <f t="shared" si="240"/>
        <v/>
      </c>
      <c r="DC151" s="535" t="str">
        <f t="shared" si="241"/>
        <v/>
      </c>
      <c r="DD151" s="535" t="str">
        <f t="shared" si="242"/>
        <v/>
      </c>
      <c r="DE151" s="534" t="str">
        <f t="shared" si="243"/>
        <v/>
      </c>
      <c r="DF151" s="534" t="str">
        <f t="shared" si="244"/>
        <v/>
      </c>
      <c r="DG151" s="534" t="str">
        <f t="shared" si="245"/>
        <v/>
      </c>
      <c r="DH151" s="534" t="str">
        <f t="shared" si="246"/>
        <v/>
      </c>
      <c r="DI151" s="534" t="str">
        <f t="shared" si="247"/>
        <v/>
      </c>
      <c r="DJ151" s="533" t="str">
        <f t="shared" si="248"/>
        <v/>
      </c>
      <c r="DK151" s="532" t="str">
        <f t="shared" si="249"/>
        <v/>
      </c>
      <c r="DL151" s="858">
        <f t="shared" si="250"/>
        <v>0</v>
      </c>
      <c r="DM151" s="813">
        <f t="shared" si="251"/>
        <v>0</v>
      </c>
      <c r="DN151" s="813">
        <f t="shared" si="252"/>
        <v>4</v>
      </c>
      <c r="DO151" s="814">
        <f t="shared" si="253"/>
        <v>0</v>
      </c>
      <c r="DP151" s="849"/>
      <c r="DQ151" s="859"/>
      <c r="DR151" s="859"/>
      <c r="DS151" s="859"/>
      <c r="DT151" s="859"/>
      <c r="DU151" s="859"/>
      <c r="DV151" s="859"/>
      <c r="DW151" s="860"/>
      <c r="DX151" s="859"/>
      <c r="DY151" s="813"/>
      <c r="DZ151" s="849"/>
      <c r="EA151" s="849"/>
    </row>
    <row r="152" spans="1:131" ht="14" customHeight="1">
      <c r="A152" s="861" t="s">
        <v>312</v>
      </c>
      <c r="B152" s="862" t="str">
        <f t="shared" ref="B152:R152" si="254">IF(B149="","",B148*B149*B150*B151)</f>
        <v/>
      </c>
      <c r="C152" s="862" t="str">
        <f t="shared" si="254"/>
        <v/>
      </c>
      <c r="D152" s="862" t="str">
        <f t="shared" si="254"/>
        <v/>
      </c>
      <c r="E152" s="862" t="str">
        <f t="shared" si="254"/>
        <v/>
      </c>
      <c r="F152" s="862" t="str">
        <f t="shared" si="254"/>
        <v/>
      </c>
      <c r="G152" s="862" t="str">
        <f t="shared" si="254"/>
        <v/>
      </c>
      <c r="H152" s="862" t="str">
        <f t="shared" si="254"/>
        <v/>
      </c>
      <c r="I152" s="862" t="str">
        <f t="shared" si="254"/>
        <v/>
      </c>
      <c r="J152" s="862" t="str">
        <f t="shared" si="254"/>
        <v/>
      </c>
      <c r="K152" s="862" t="str">
        <f t="shared" si="254"/>
        <v/>
      </c>
      <c r="L152" s="862" t="str">
        <f t="shared" si="254"/>
        <v/>
      </c>
      <c r="M152" s="862" t="str">
        <f t="shared" si="254"/>
        <v/>
      </c>
      <c r="N152" s="862" t="str">
        <f t="shared" si="254"/>
        <v/>
      </c>
      <c r="O152" s="862" t="str">
        <f t="shared" si="254"/>
        <v/>
      </c>
      <c r="P152" s="862" t="str">
        <f t="shared" si="254"/>
        <v/>
      </c>
      <c r="Q152" s="862" t="str">
        <f t="shared" si="254"/>
        <v/>
      </c>
      <c r="R152" s="862" t="str">
        <f t="shared" si="254"/>
        <v/>
      </c>
      <c r="S152" s="850"/>
      <c r="T152" s="862" t="str">
        <f t="shared" ref="T152:AJ152" si="255">IF(T149="","",T148*T149*T150*T151)</f>
        <v/>
      </c>
      <c r="U152" s="862" t="str">
        <f t="shared" si="255"/>
        <v/>
      </c>
      <c r="V152" s="862" t="str">
        <f t="shared" si="255"/>
        <v/>
      </c>
      <c r="W152" s="862" t="str">
        <f t="shared" si="255"/>
        <v/>
      </c>
      <c r="X152" s="862" t="str">
        <f t="shared" si="255"/>
        <v/>
      </c>
      <c r="Y152" s="862" t="str">
        <f t="shared" si="255"/>
        <v/>
      </c>
      <c r="Z152" s="862" t="str">
        <f t="shared" si="255"/>
        <v/>
      </c>
      <c r="AA152" s="862" t="str">
        <f t="shared" si="255"/>
        <v/>
      </c>
      <c r="AB152" s="862" t="str">
        <f t="shared" si="255"/>
        <v/>
      </c>
      <c r="AC152" s="862" t="str">
        <f t="shared" si="255"/>
        <v/>
      </c>
      <c r="AD152" s="862" t="str">
        <f t="shared" si="255"/>
        <v/>
      </c>
      <c r="AE152" s="862" t="str">
        <f t="shared" si="255"/>
        <v/>
      </c>
      <c r="AF152" s="862" t="str">
        <f t="shared" si="255"/>
        <v/>
      </c>
      <c r="AG152" s="862" t="str">
        <f t="shared" si="255"/>
        <v/>
      </c>
      <c r="AH152" s="862" t="str">
        <f t="shared" si="255"/>
        <v/>
      </c>
      <c r="AI152" s="862" t="str">
        <f t="shared" si="255"/>
        <v/>
      </c>
      <c r="AJ152" s="862" t="str">
        <f t="shared" si="255"/>
        <v/>
      </c>
      <c r="AK152" s="850"/>
      <c r="AL152" s="862" t="str">
        <f t="shared" ref="AL152:BB152" si="256">IF(AL149="","",AL148*AL149*AL150*AL151)</f>
        <v/>
      </c>
      <c r="AM152" s="862" t="str">
        <f t="shared" si="256"/>
        <v/>
      </c>
      <c r="AN152" s="862">
        <f t="shared" si="256"/>
        <v>6000</v>
      </c>
      <c r="AO152" s="862">
        <f t="shared" si="256"/>
        <v>12000</v>
      </c>
      <c r="AP152" s="862">
        <f t="shared" si="256"/>
        <v>4800</v>
      </c>
      <c r="AQ152" s="862">
        <f t="shared" si="256"/>
        <v>240000</v>
      </c>
      <c r="AR152" s="862" t="str">
        <f t="shared" si="256"/>
        <v/>
      </c>
      <c r="AS152" s="862" t="str">
        <f t="shared" si="256"/>
        <v/>
      </c>
      <c r="AT152" s="862" t="str">
        <f t="shared" si="256"/>
        <v/>
      </c>
      <c r="AU152" s="862" t="str">
        <f t="shared" si="256"/>
        <v/>
      </c>
      <c r="AV152" s="862" t="str">
        <f t="shared" si="256"/>
        <v/>
      </c>
      <c r="AW152" s="862" t="str">
        <f t="shared" si="256"/>
        <v/>
      </c>
      <c r="AX152" s="862" t="str">
        <f t="shared" si="256"/>
        <v/>
      </c>
      <c r="AY152" s="862" t="str">
        <f t="shared" si="256"/>
        <v/>
      </c>
      <c r="AZ152" s="862" t="str">
        <f t="shared" si="256"/>
        <v/>
      </c>
      <c r="BA152" s="862" t="str">
        <f t="shared" si="256"/>
        <v/>
      </c>
      <c r="BB152" s="862" t="str">
        <f t="shared" si="256"/>
        <v/>
      </c>
      <c r="BC152" s="850"/>
      <c r="BD152" s="862" t="str">
        <f t="shared" ref="BD152:BT152" si="257">IF(BD149="","",BD148*BD149*BD150*BD151)</f>
        <v/>
      </c>
      <c r="BE152" s="862" t="str">
        <f t="shared" si="257"/>
        <v/>
      </c>
      <c r="BF152" s="862" t="str">
        <f t="shared" si="257"/>
        <v/>
      </c>
      <c r="BG152" s="862" t="str">
        <f t="shared" si="257"/>
        <v/>
      </c>
      <c r="BH152" s="862" t="str">
        <f t="shared" si="257"/>
        <v/>
      </c>
      <c r="BI152" s="862" t="str">
        <f t="shared" si="257"/>
        <v/>
      </c>
      <c r="BJ152" s="862" t="str">
        <f t="shared" si="257"/>
        <v/>
      </c>
      <c r="BK152" s="862" t="str">
        <f t="shared" si="257"/>
        <v/>
      </c>
      <c r="BL152" s="862" t="str">
        <f t="shared" si="257"/>
        <v/>
      </c>
      <c r="BM152" s="862" t="str">
        <f t="shared" si="257"/>
        <v/>
      </c>
      <c r="BN152" s="862" t="str">
        <f t="shared" si="257"/>
        <v/>
      </c>
      <c r="BO152" s="862" t="str">
        <f t="shared" si="257"/>
        <v/>
      </c>
      <c r="BP152" s="862" t="str">
        <f t="shared" si="257"/>
        <v/>
      </c>
      <c r="BQ152" s="862" t="str">
        <f t="shared" si="257"/>
        <v/>
      </c>
      <c r="BR152" s="862" t="str">
        <f t="shared" si="257"/>
        <v/>
      </c>
      <c r="BS152" s="862" t="str">
        <f t="shared" si="257"/>
        <v/>
      </c>
      <c r="BT152" s="862" t="str">
        <f t="shared" si="257"/>
        <v/>
      </c>
      <c r="BU152" s="850"/>
      <c r="BV152" s="862" t="str">
        <f>IF(BV149="","",BV148*BV149*BV150*BV151)</f>
        <v/>
      </c>
      <c r="BW152" s="862" t="str">
        <f>IF(BW149="","",BW148*BW149*BW150*BW151)</f>
        <v/>
      </c>
      <c r="BX152" s="862">
        <f>IF(BX149="","",BX148*BX149*BX150*BX151)</f>
        <v>9000</v>
      </c>
      <c r="BY152" s="735" t="str">
        <f>IF(BY149="","",BY148*BY149*BY150*BY151)</f>
        <v/>
      </c>
      <c r="BZ152" s="856" t="str">
        <f t="shared" si="227"/>
        <v/>
      </c>
      <c r="CA152" s="856" t="str">
        <f t="shared" si="228"/>
        <v/>
      </c>
      <c r="CB152" s="856">
        <f t="shared" si="229"/>
        <v>9000</v>
      </c>
      <c r="CC152" s="857" t="str">
        <f t="shared" si="230"/>
        <v/>
      </c>
      <c r="CD152" s="50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0" t="str">
        <f t="shared" si="232"/>
        <v/>
      </c>
      <c r="CF152" s="81" t="str">
        <f t="shared" si="232"/>
        <v/>
      </c>
      <c r="CG152" s="81" t="str">
        <f t="shared" si="232"/>
        <v/>
      </c>
      <c r="CH152" s="81" t="str">
        <f t="shared" si="232"/>
        <v/>
      </c>
      <c r="CI152" s="81" t="str">
        <f t="shared" si="232"/>
        <v/>
      </c>
      <c r="CJ152" s="81" t="str">
        <f t="shared" si="232"/>
        <v/>
      </c>
      <c r="CK152" s="144">
        <f t="shared" si="232"/>
        <v>4800</v>
      </c>
      <c r="CL152" s="144">
        <f t="shared" si="232"/>
        <v>6000</v>
      </c>
      <c r="CM152" s="144">
        <f t="shared" si="232"/>
        <v>12000</v>
      </c>
      <c r="CN152" s="81">
        <f t="shared" si="232"/>
        <v>240000</v>
      </c>
      <c r="CO152" s="81" t="str">
        <f t="shared" si="232"/>
        <v/>
      </c>
      <c r="CP152" s="81" t="str">
        <f t="shared" si="232"/>
        <v/>
      </c>
      <c r="CQ152" s="81" t="str">
        <f t="shared" si="232"/>
        <v/>
      </c>
      <c r="CR152" s="81" t="str">
        <f t="shared" si="232"/>
        <v/>
      </c>
      <c r="CS152" s="80" t="str">
        <f t="shared" si="232"/>
        <v/>
      </c>
      <c r="CT152" s="504" t="str">
        <f t="shared" si="232"/>
        <v/>
      </c>
      <c r="CU152" s="532" t="str">
        <f t="shared" si="233"/>
        <v/>
      </c>
      <c r="CV152" s="533" t="str">
        <f t="shared" si="234"/>
        <v/>
      </c>
      <c r="CW152" s="534" t="str">
        <f t="shared" si="235"/>
        <v/>
      </c>
      <c r="CX152" s="534" t="str">
        <f t="shared" si="236"/>
        <v/>
      </c>
      <c r="CY152" s="534" t="str">
        <f t="shared" si="237"/>
        <v/>
      </c>
      <c r="CZ152" s="534" t="str">
        <f t="shared" si="238"/>
        <v/>
      </c>
      <c r="DA152" s="534" t="str">
        <f t="shared" si="239"/>
        <v/>
      </c>
      <c r="DB152" s="535" t="str">
        <f t="shared" si="240"/>
        <v/>
      </c>
      <c r="DC152" s="535" t="str">
        <f t="shared" si="241"/>
        <v/>
      </c>
      <c r="DD152" s="535" t="str">
        <f t="shared" si="242"/>
        <v/>
      </c>
      <c r="DE152" s="534" t="str">
        <f t="shared" si="243"/>
        <v/>
      </c>
      <c r="DF152" s="534" t="str">
        <f t="shared" si="244"/>
        <v/>
      </c>
      <c r="DG152" s="534" t="str">
        <f t="shared" si="245"/>
        <v/>
      </c>
      <c r="DH152" s="534" t="str">
        <f t="shared" si="246"/>
        <v/>
      </c>
      <c r="DI152" s="534" t="str">
        <f t="shared" si="247"/>
        <v/>
      </c>
      <c r="DJ152" s="533" t="str">
        <f t="shared" si="248"/>
        <v/>
      </c>
      <c r="DK152" s="532" t="str">
        <f t="shared" si="249"/>
        <v/>
      </c>
      <c r="DL152" s="858">
        <f t="shared" si="250"/>
        <v>0</v>
      </c>
      <c r="DM152" s="813">
        <f t="shared" si="251"/>
        <v>0</v>
      </c>
      <c r="DN152" s="813">
        <f t="shared" si="252"/>
        <v>4</v>
      </c>
      <c r="DO152" s="814">
        <f t="shared" si="253"/>
        <v>0</v>
      </c>
      <c r="DP152" s="849"/>
      <c r="DQ152" s="859"/>
      <c r="DR152" s="859"/>
      <c r="DS152" s="859"/>
      <c r="DT152" s="859"/>
      <c r="DU152" s="859"/>
      <c r="DV152" s="859"/>
      <c r="DW152" s="860"/>
      <c r="DX152" s="859"/>
      <c r="DY152" s="813"/>
      <c r="DZ152" s="849"/>
      <c r="EA152" s="849"/>
    </row>
    <row r="153" spans="1:131" s="1221" customFormat="1" ht="14" customHeight="1">
      <c r="A153" s="815" t="s">
        <v>454</v>
      </c>
      <c r="B153" s="869">
        <f>SUM(B128,B134,B140,B146,B152)</f>
        <v>0</v>
      </c>
      <c r="C153" s="869">
        <f t="shared" ref="C153:R153" si="258">SUM(C128,C134,C140,C146,C152)</f>
        <v>0</v>
      </c>
      <c r="D153" s="869">
        <f t="shared" si="258"/>
        <v>7790.4000000000005</v>
      </c>
      <c r="E153" s="869">
        <f t="shared" si="258"/>
        <v>0</v>
      </c>
      <c r="F153" s="869">
        <f t="shared" si="258"/>
        <v>2880</v>
      </c>
      <c r="G153" s="869">
        <f t="shared" si="258"/>
        <v>0</v>
      </c>
      <c r="H153" s="869">
        <f t="shared" si="258"/>
        <v>0</v>
      </c>
      <c r="I153" s="869">
        <f t="shared" si="258"/>
        <v>0</v>
      </c>
      <c r="J153" s="869">
        <f t="shared" si="258"/>
        <v>0</v>
      </c>
      <c r="K153" s="869">
        <f t="shared" si="258"/>
        <v>3700</v>
      </c>
      <c r="L153" s="869">
        <f t="shared" si="258"/>
        <v>6000</v>
      </c>
      <c r="M153" s="869">
        <f t="shared" si="258"/>
        <v>4200</v>
      </c>
      <c r="N153" s="869">
        <f t="shared" si="258"/>
        <v>0</v>
      </c>
      <c r="O153" s="869">
        <f t="shared" si="258"/>
        <v>0</v>
      </c>
      <c r="P153" s="869">
        <f t="shared" si="258"/>
        <v>0</v>
      </c>
      <c r="Q153" s="869">
        <f t="shared" si="258"/>
        <v>0</v>
      </c>
      <c r="R153" s="869">
        <f t="shared" si="258"/>
        <v>0</v>
      </c>
      <c r="S153" s="870"/>
      <c r="T153" s="869">
        <f t="shared" ref="T153:AJ153" si="259">SUM(T128,T134,T140,T146,T152)</f>
        <v>2700</v>
      </c>
      <c r="U153" s="869">
        <f t="shared" si="259"/>
        <v>0</v>
      </c>
      <c r="V153" s="869">
        <f t="shared" si="259"/>
        <v>0</v>
      </c>
      <c r="W153" s="869">
        <f t="shared" si="259"/>
        <v>4000</v>
      </c>
      <c r="X153" s="869">
        <f t="shared" si="259"/>
        <v>0</v>
      </c>
      <c r="Y153" s="869">
        <f t="shared" si="259"/>
        <v>750</v>
      </c>
      <c r="Z153" s="869">
        <f t="shared" si="259"/>
        <v>0</v>
      </c>
      <c r="AA153" s="869">
        <f t="shared" si="259"/>
        <v>0</v>
      </c>
      <c r="AB153" s="869">
        <f t="shared" si="259"/>
        <v>0</v>
      </c>
      <c r="AC153" s="869">
        <f t="shared" si="259"/>
        <v>8640</v>
      </c>
      <c r="AD153" s="869">
        <f t="shared" si="259"/>
        <v>0</v>
      </c>
      <c r="AE153" s="869">
        <f t="shared" si="259"/>
        <v>0</v>
      </c>
      <c r="AF153" s="869">
        <f t="shared" si="259"/>
        <v>0</v>
      </c>
      <c r="AG153" s="869">
        <f t="shared" si="259"/>
        <v>0</v>
      </c>
      <c r="AH153" s="869">
        <f t="shared" si="259"/>
        <v>0</v>
      </c>
      <c r="AI153" s="869">
        <f t="shared" si="259"/>
        <v>0</v>
      </c>
      <c r="AJ153" s="869">
        <f t="shared" si="259"/>
        <v>0</v>
      </c>
      <c r="AK153" s="870"/>
      <c r="AL153" s="869">
        <f t="shared" ref="AL153:BB153" si="260">SUM(AL128,AL134,AL140,AL146,AL152)</f>
        <v>0</v>
      </c>
      <c r="AM153" s="869"/>
      <c r="AN153" s="1308">
        <f t="shared" si="260"/>
        <v>24000</v>
      </c>
      <c r="AO153" s="1310">
        <f t="shared" si="260"/>
        <v>69600</v>
      </c>
      <c r="AP153" s="1309">
        <f t="shared" si="260"/>
        <v>33600</v>
      </c>
      <c r="AQ153" s="869">
        <f t="shared" si="260"/>
        <v>240000</v>
      </c>
      <c r="AR153" s="869">
        <f t="shared" si="260"/>
        <v>0</v>
      </c>
      <c r="AS153" s="869">
        <f t="shared" si="260"/>
        <v>0</v>
      </c>
      <c r="AT153" s="869">
        <f t="shared" si="260"/>
        <v>0</v>
      </c>
      <c r="AU153" s="869">
        <f t="shared" si="260"/>
        <v>0</v>
      </c>
      <c r="AV153" s="869">
        <f t="shared" si="260"/>
        <v>0</v>
      </c>
      <c r="AW153" s="869">
        <f t="shared" si="260"/>
        <v>108000</v>
      </c>
      <c r="AX153" s="869">
        <f t="shared" si="260"/>
        <v>0</v>
      </c>
      <c r="AY153" s="869">
        <f t="shared" si="260"/>
        <v>0</v>
      </c>
      <c r="AZ153" s="869">
        <f t="shared" si="260"/>
        <v>0</v>
      </c>
      <c r="BA153" s="869">
        <f t="shared" si="260"/>
        <v>0</v>
      </c>
      <c r="BB153" s="869">
        <f t="shared" si="260"/>
        <v>0</v>
      </c>
      <c r="BC153" s="870"/>
      <c r="BD153" s="869">
        <f t="shared" ref="BD153:BT153" si="261">SUM(BD128,BD134,BD140,BD146,BD152)</f>
        <v>0</v>
      </c>
      <c r="BE153" s="869">
        <f t="shared" si="261"/>
        <v>0</v>
      </c>
      <c r="BF153" s="869">
        <f t="shared" si="261"/>
        <v>0</v>
      </c>
      <c r="BG153" s="869">
        <f t="shared" si="261"/>
        <v>0</v>
      </c>
      <c r="BH153" s="869">
        <f t="shared" si="261"/>
        <v>0</v>
      </c>
      <c r="BI153" s="869">
        <f t="shared" si="261"/>
        <v>0</v>
      </c>
      <c r="BJ153" s="869">
        <f t="shared" si="261"/>
        <v>0</v>
      </c>
      <c r="BK153" s="869">
        <f t="shared" si="261"/>
        <v>0</v>
      </c>
      <c r="BL153" s="869">
        <f t="shared" si="261"/>
        <v>0</v>
      </c>
      <c r="BM153" s="869">
        <f t="shared" si="261"/>
        <v>0</v>
      </c>
      <c r="BN153" s="869">
        <f t="shared" si="261"/>
        <v>0</v>
      </c>
      <c r="BO153" s="869">
        <f t="shared" si="261"/>
        <v>0</v>
      </c>
      <c r="BP153" s="869">
        <f t="shared" si="261"/>
        <v>0</v>
      </c>
      <c r="BQ153" s="869">
        <f t="shared" si="261"/>
        <v>0</v>
      </c>
      <c r="BR153" s="869">
        <f t="shared" si="261"/>
        <v>0</v>
      </c>
      <c r="BS153" s="869">
        <f t="shared" si="261"/>
        <v>0</v>
      </c>
      <c r="BT153" s="869">
        <f t="shared" si="261"/>
        <v>0</v>
      </c>
      <c r="BU153" s="870"/>
      <c r="BV153" s="869">
        <f>SUM(BV128,BV134,BV140,BV146,BV152)</f>
        <v>6000</v>
      </c>
      <c r="BW153" s="869">
        <f>SUM(BW128,BW134,BW140,BW146,BW152)</f>
        <v>3600</v>
      </c>
      <c r="BX153" s="869">
        <f>SUM(BX128,BX134,BX140,BX146,BX152)</f>
        <v>27000</v>
      </c>
      <c r="BY153" s="869">
        <f>SUM(BY128,BY134,BY140,BY146,BY152)</f>
        <v>0</v>
      </c>
      <c r="BZ153" s="856">
        <f t="shared" si="227"/>
        <v>1118.6666666666667</v>
      </c>
      <c r="CA153" s="856">
        <f t="shared" si="228"/>
        <v>496.66666666666669</v>
      </c>
      <c r="CB153" s="856">
        <f t="shared" si="229"/>
        <v>16800</v>
      </c>
      <c r="CC153" s="857">
        <f t="shared" si="230"/>
        <v>0</v>
      </c>
      <c r="CD153" s="503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0">
        <f t="shared" si="232"/>
        <v>0</v>
      </c>
      <c r="CF153" s="81">
        <f t="shared" si="232"/>
        <v>0</v>
      </c>
      <c r="CG153" s="81">
        <f t="shared" si="232"/>
        <v>0</v>
      </c>
      <c r="CH153" s="81">
        <f t="shared" si="232"/>
        <v>0</v>
      </c>
      <c r="CI153" s="81">
        <f t="shared" si="232"/>
        <v>0</v>
      </c>
      <c r="CJ153" s="81">
        <f t="shared" si="232"/>
        <v>0</v>
      </c>
      <c r="CK153" s="144">
        <f t="shared" si="232"/>
        <v>0</v>
      </c>
      <c r="CL153" s="144">
        <f t="shared" si="232"/>
        <v>0</v>
      </c>
      <c r="CM153" s="144">
        <f t="shared" si="232"/>
        <v>0</v>
      </c>
      <c r="CN153" s="81">
        <f t="shared" si="232"/>
        <v>0</v>
      </c>
      <c r="CO153" s="81">
        <f t="shared" si="232"/>
        <v>0</v>
      </c>
      <c r="CP153" s="81">
        <f t="shared" si="232"/>
        <v>24000</v>
      </c>
      <c r="CQ153" s="81">
        <f t="shared" si="232"/>
        <v>33600</v>
      </c>
      <c r="CR153" s="81">
        <f t="shared" si="232"/>
        <v>69600</v>
      </c>
      <c r="CS153" s="80">
        <f t="shared" si="232"/>
        <v>108000</v>
      </c>
      <c r="CT153" s="504">
        <f t="shared" si="232"/>
        <v>240000</v>
      </c>
      <c r="CU153" s="1279">
        <f t="shared" si="233"/>
        <v>0</v>
      </c>
      <c r="CV153" s="1280">
        <f t="shared" si="234"/>
        <v>0</v>
      </c>
      <c r="CW153" s="1281">
        <f t="shared" si="235"/>
        <v>0</v>
      </c>
      <c r="CX153" s="1281">
        <f t="shared" si="236"/>
        <v>0</v>
      </c>
      <c r="CY153" s="1281">
        <f t="shared" si="237"/>
        <v>0</v>
      </c>
      <c r="CZ153" s="1281">
        <f t="shared" si="238"/>
        <v>0</v>
      </c>
      <c r="DA153" s="1281">
        <f t="shared" si="239"/>
        <v>0</v>
      </c>
      <c r="DB153" s="1282">
        <f t="shared" si="240"/>
        <v>0</v>
      </c>
      <c r="DC153" s="1282">
        <f t="shared" si="241"/>
        <v>0</v>
      </c>
      <c r="DD153" s="1282">
        <f t="shared" si="242"/>
        <v>0</v>
      </c>
      <c r="DE153" s="1281">
        <f t="shared" si="243"/>
        <v>0</v>
      </c>
      <c r="DF153" s="1281">
        <f t="shared" si="244"/>
        <v>0</v>
      </c>
      <c r="DG153" s="1281">
        <f t="shared" si="245"/>
        <v>0</v>
      </c>
      <c r="DH153" s="1281">
        <f t="shared" si="246"/>
        <v>0</v>
      </c>
      <c r="DI153" s="1281">
        <f t="shared" si="247"/>
        <v>0</v>
      </c>
      <c r="DJ153" s="1280">
        <f t="shared" si="248"/>
        <v>0</v>
      </c>
      <c r="DK153" s="1279">
        <f t="shared" si="249"/>
        <v>0</v>
      </c>
      <c r="DL153" s="858">
        <f t="shared" si="250"/>
        <v>17</v>
      </c>
      <c r="DM153" s="813">
        <f t="shared" si="251"/>
        <v>17</v>
      </c>
      <c r="DN153" s="813">
        <f t="shared" si="252"/>
        <v>16</v>
      </c>
      <c r="DO153" s="814">
        <f t="shared" si="253"/>
        <v>17</v>
      </c>
      <c r="DP153" s="849"/>
      <c r="DQ153" s="859"/>
      <c r="DR153" s="859"/>
      <c r="DS153" s="859"/>
      <c r="DT153" s="859"/>
      <c r="DU153" s="859"/>
      <c r="DV153" s="859"/>
      <c r="DW153" s="860"/>
      <c r="DX153" s="859"/>
      <c r="DY153" s="813"/>
      <c r="DZ153" s="849"/>
      <c r="EA153" s="849"/>
    </row>
    <row r="154" spans="1:131" ht="12" customHeight="1">
      <c r="A154" s="60"/>
      <c r="B154" s="432"/>
      <c r="C154" s="432"/>
      <c r="D154" s="432"/>
      <c r="E154" s="432"/>
      <c r="F154" s="432"/>
      <c r="G154" s="432"/>
      <c r="H154" s="432"/>
      <c r="I154" s="432"/>
      <c r="J154" s="432"/>
      <c r="K154" s="432"/>
      <c r="L154" s="432"/>
      <c r="M154" s="432"/>
      <c r="N154" s="432"/>
      <c r="O154" s="432"/>
      <c r="P154" s="432"/>
      <c r="Q154" s="432"/>
      <c r="R154" s="432"/>
      <c r="S154" s="850"/>
      <c r="T154" s="432"/>
      <c r="U154" s="432"/>
      <c r="V154" s="432"/>
      <c r="W154" s="432"/>
      <c r="X154" s="432"/>
      <c r="Y154" s="432"/>
      <c r="Z154" s="432"/>
      <c r="AA154" s="432"/>
      <c r="AB154" s="432"/>
      <c r="AC154" s="432"/>
      <c r="AD154" s="432"/>
      <c r="AE154" s="432"/>
      <c r="AF154" s="432"/>
      <c r="AG154" s="432"/>
      <c r="AH154" s="432"/>
      <c r="AI154" s="432"/>
      <c r="AJ154" s="432"/>
      <c r="AK154" s="850"/>
      <c r="AL154" s="432"/>
      <c r="AM154" s="432"/>
      <c r="AN154" s="432"/>
      <c r="AO154" s="432"/>
      <c r="AP154" s="432"/>
      <c r="AQ154" s="432"/>
      <c r="AR154" s="432"/>
      <c r="AS154" s="432"/>
      <c r="AT154" s="432"/>
      <c r="AU154" s="432"/>
      <c r="AV154" s="432"/>
      <c r="AW154" s="432"/>
      <c r="AX154" s="432"/>
      <c r="AY154" s="432"/>
      <c r="AZ154" s="432"/>
      <c r="BA154" s="432"/>
      <c r="BB154" s="432"/>
      <c r="BC154" s="850"/>
      <c r="BD154" s="432"/>
      <c r="BE154" s="432"/>
      <c r="BF154" s="432"/>
      <c r="BG154" s="432"/>
      <c r="BH154" s="432"/>
      <c r="BI154" s="432"/>
      <c r="BJ154" s="432"/>
      <c r="BK154" s="432"/>
      <c r="BL154" s="432"/>
      <c r="BM154" s="432"/>
      <c r="BN154" s="432"/>
      <c r="BO154" s="432"/>
      <c r="BP154" s="432"/>
      <c r="BQ154" s="432"/>
      <c r="BR154" s="432"/>
      <c r="BS154" s="432"/>
      <c r="BT154" s="432"/>
      <c r="BU154" s="850"/>
      <c r="BV154" s="432"/>
      <c r="BW154" s="432"/>
      <c r="BX154" s="432"/>
      <c r="BY154" s="432"/>
      <c r="BZ154" s="871"/>
      <c r="CA154" s="871"/>
      <c r="CB154" s="871"/>
      <c r="CC154" s="872"/>
      <c r="CD154" s="432"/>
      <c r="CE154" s="432"/>
      <c r="CF154" s="432"/>
      <c r="CG154" s="432"/>
      <c r="CH154" s="432"/>
      <c r="CI154" s="432"/>
      <c r="CJ154" s="432"/>
      <c r="CK154" s="432"/>
      <c r="CL154" s="432"/>
      <c r="CM154" s="432"/>
      <c r="CN154" s="432"/>
      <c r="CO154" s="432"/>
      <c r="CP154" s="432"/>
      <c r="CQ154" s="432"/>
      <c r="CR154" s="432"/>
      <c r="CS154" s="432"/>
      <c r="CT154" s="873"/>
      <c r="CU154" s="432"/>
      <c r="CV154" s="432"/>
      <c r="CW154" s="432"/>
      <c r="CX154" s="432"/>
      <c r="CY154" s="432"/>
      <c r="CZ154" s="432"/>
      <c r="DA154" s="432"/>
      <c r="DB154" s="432"/>
      <c r="DC154" s="432"/>
      <c r="DD154" s="432"/>
      <c r="DE154" s="432"/>
      <c r="DF154" s="432"/>
      <c r="DG154" s="432"/>
      <c r="DH154" s="432"/>
      <c r="DI154" s="432"/>
      <c r="DJ154" s="432"/>
      <c r="DK154" s="873"/>
      <c r="DL154" s="874"/>
      <c r="DM154" s="874"/>
      <c r="DN154" s="874"/>
      <c r="DO154" s="873"/>
      <c r="DP154" s="432"/>
      <c r="DQ154" s="432"/>
      <c r="DR154" s="432"/>
      <c r="DS154" s="432"/>
      <c r="DT154" s="432"/>
      <c r="DU154" s="432"/>
      <c r="DV154" s="432"/>
      <c r="DW154" s="873"/>
      <c r="DX154" s="432"/>
      <c r="DY154" s="60"/>
    </row>
    <row r="155" spans="1:131" ht="12.75" customHeight="1">
      <c r="A155" s="852" t="s">
        <v>455</v>
      </c>
      <c r="B155" s="853"/>
      <c r="C155" s="853"/>
      <c r="D155" s="853"/>
      <c r="E155" s="853"/>
      <c r="F155" s="853"/>
      <c r="G155" s="853"/>
      <c r="H155" s="853"/>
      <c r="I155" s="853"/>
      <c r="J155" s="853"/>
      <c r="K155" s="853"/>
      <c r="L155" s="853"/>
      <c r="M155" s="853"/>
      <c r="N155" s="853"/>
      <c r="O155" s="853"/>
      <c r="P155" s="853"/>
      <c r="Q155" s="853"/>
      <c r="R155" s="853"/>
      <c r="S155" s="850"/>
      <c r="T155" s="853"/>
      <c r="U155" s="853"/>
      <c r="V155" s="853"/>
      <c r="W155" s="853"/>
      <c r="X155" s="853"/>
      <c r="Y155" s="853"/>
      <c r="Z155" s="853"/>
      <c r="AA155" s="853"/>
      <c r="AB155" s="853"/>
      <c r="AC155" s="853"/>
      <c r="AD155" s="853"/>
      <c r="AE155" s="853"/>
      <c r="AF155" s="853"/>
      <c r="AG155" s="853"/>
      <c r="AH155" s="853"/>
      <c r="AI155" s="853"/>
      <c r="AJ155" s="853"/>
      <c r="AK155" s="850"/>
      <c r="AL155" s="853"/>
      <c r="AM155" s="853"/>
      <c r="AN155" s="853"/>
      <c r="AO155" s="853"/>
      <c r="AP155" s="853"/>
      <c r="AQ155" s="853"/>
      <c r="AR155" s="853"/>
      <c r="AS155" s="853"/>
      <c r="AT155" s="853"/>
      <c r="AU155" s="853"/>
      <c r="AV155" s="853"/>
      <c r="AW155" s="853"/>
      <c r="AX155" s="853"/>
      <c r="AY155" s="853"/>
      <c r="AZ155" s="853"/>
      <c r="BA155" s="853"/>
      <c r="BB155" s="853"/>
      <c r="BC155" s="850"/>
      <c r="BD155" s="853"/>
      <c r="BE155" s="853"/>
      <c r="BF155" s="853"/>
      <c r="BG155" s="853"/>
      <c r="BH155" s="853"/>
      <c r="BI155" s="853"/>
      <c r="BJ155" s="853"/>
      <c r="BK155" s="853"/>
      <c r="BL155" s="853"/>
      <c r="BM155" s="853"/>
      <c r="BN155" s="853"/>
      <c r="BO155" s="853"/>
      <c r="BP155" s="853"/>
      <c r="BQ155" s="853"/>
      <c r="BR155" s="853"/>
      <c r="BS155" s="853"/>
      <c r="BT155" s="853"/>
      <c r="BU155" s="850"/>
      <c r="BV155" s="853"/>
      <c r="BW155" s="853"/>
      <c r="BX155" s="853"/>
      <c r="BY155" s="853"/>
      <c r="BZ155" s="863"/>
      <c r="CA155" s="863"/>
      <c r="CB155" s="863"/>
      <c r="CC155" s="864"/>
      <c r="CD155" s="865"/>
      <c r="CE155" s="865"/>
      <c r="CF155" s="865"/>
      <c r="CG155" s="865"/>
      <c r="CH155" s="865"/>
      <c r="CI155" s="865"/>
      <c r="CJ155" s="865"/>
      <c r="CK155" s="865"/>
      <c r="CL155" s="865"/>
      <c r="CM155" s="865"/>
      <c r="CN155" s="865"/>
      <c r="CO155" s="865"/>
      <c r="CP155" s="865"/>
      <c r="CQ155" s="865"/>
      <c r="CR155" s="865"/>
      <c r="CS155" s="865"/>
      <c r="CT155" s="866"/>
      <c r="CU155" s="867"/>
      <c r="CV155" s="865"/>
      <c r="CW155" s="865"/>
      <c r="CX155" s="865"/>
      <c r="CY155" s="865"/>
      <c r="CZ155" s="865"/>
      <c r="DA155" s="865"/>
      <c r="DB155" s="865"/>
      <c r="DC155" s="865"/>
      <c r="DD155" s="865"/>
      <c r="DE155" s="865"/>
      <c r="DF155" s="865"/>
      <c r="DG155" s="865"/>
      <c r="DH155" s="865"/>
      <c r="DI155" s="865"/>
      <c r="DJ155" s="865"/>
      <c r="DK155" s="865"/>
      <c r="DL155" s="867"/>
      <c r="DM155" s="848"/>
      <c r="DN155" s="848"/>
      <c r="DO155" s="847"/>
      <c r="DP155" s="848"/>
      <c r="DQ155" s="848"/>
      <c r="DR155" s="848"/>
      <c r="DS155" s="848"/>
      <c r="DT155" s="848"/>
      <c r="DU155" s="848"/>
      <c r="DV155" s="848"/>
      <c r="DW155" s="847"/>
      <c r="DX155" s="848"/>
      <c r="DY155" s="813"/>
      <c r="DZ155" s="849"/>
      <c r="EA155" s="849"/>
    </row>
    <row r="156" spans="1:131" ht="12.75" customHeight="1">
      <c r="A156" s="854" t="s">
        <v>456</v>
      </c>
      <c r="B156" s="647"/>
      <c r="C156" s="647"/>
      <c r="D156" s="647"/>
      <c r="E156" s="647"/>
      <c r="F156" s="647"/>
      <c r="G156" s="647"/>
      <c r="H156" s="647"/>
      <c r="I156" s="647"/>
      <c r="J156" s="647"/>
      <c r="K156" s="647"/>
      <c r="L156" s="647"/>
      <c r="M156" s="647"/>
      <c r="N156" s="647"/>
      <c r="O156" s="647"/>
      <c r="P156" s="647"/>
      <c r="Q156" s="647"/>
      <c r="R156" s="647"/>
      <c r="S156" s="850"/>
      <c r="T156" s="647"/>
      <c r="U156" s="647"/>
      <c r="V156" s="647"/>
      <c r="W156" s="647"/>
      <c r="X156" s="647"/>
      <c r="Y156" s="647"/>
      <c r="Z156" s="647"/>
      <c r="AA156" s="647"/>
      <c r="AB156" s="647"/>
      <c r="AC156" s="647"/>
      <c r="AD156" s="647"/>
      <c r="AE156" s="647"/>
      <c r="AF156" s="647"/>
      <c r="AG156" s="647"/>
      <c r="AH156" s="647"/>
      <c r="AI156" s="647"/>
      <c r="AJ156" s="647"/>
      <c r="AK156" s="850"/>
      <c r="AL156" s="647"/>
      <c r="AM156" s="647"/>
      <c r="AN156" s="647"/>
      <c r="AO156" s="647"/>
      <c r="AP156" s="647"/>
      <c r="AQ156" s="647"/>
      <c r="AR156" s="647"/>
      <c r="AS156" s="647"/>
      <c r="AT156" s="647"/>
      <c r="AU156" s="647"/>
      <c r="AV156" s="647"/>
      <c r="AW156" s="647"/>
      <c r="AX156" s="647"/>
      <c r="AY156" s="647"/>
      <c r="AZ156" s="647"/>
      <c r="BA156" s="647"/>
      <c r="BB156" s="647"/>
      <c r="BC156" s="850"/>
      <c r="BD156" s="647"/>
      <c r="BE156" s="647"/>
      <c r="BF156" s="647"/>
      <c r="BG156" s="647"/>
      <c r="BH156" s="647"/>
      <c r="BI156" s="647"/>
      <c r="BJ156" s="647"/>
      <c r="BK156" s="647"/>
      <c r="BL156" s="647"/>
      <c r="BM156" s="647"/>
      <c r="BN156" s="647"/>
      <c r="BO156" s="647"/>
      <c r="BP156" s="647"/>
      <c r="BQ156" s="647"/>
      <c r="BR156" s="647"/>
      <c r="BS156" s="647"/>
      <c r="BT156" s="647"/>
      <c r="BU156" s="850"/>
      <c r="BV156" s="647"/>
      <c r="BW156" s="647"/>
      <c r="BX156" s="647"/>
      <c r="BY156" s="647"/>
      <c r="BZ156" s="863"/>
      <c r="CA156" s="863"/>
      <c r="CB156" s="863"/>
      <c r="CC156" s="864"/>
      <c r="CD156" s="865"/>
      <c r="CE156" s="865"/>
      <c r="CF156" s="865"/>
      <c r="CG156" s="865"/>
      <c r="CH156" s="865"/>
      <c r="CI156" s="865"/>
      <c r="CJ156" s="865"/>
      <c r="CK156" s="865"/>
      <c r="CL156" s="865"/>
      <c r="CM156" s="865"/>
      <c r="CN156" s="865"/>
      <c r="CO156" s="865"/>
      <c r="CP156" s="865"/>
      <c r="CQ156" s="865"/>
      <c r="CR156" s="865"/>
      <c r="CS156" s="865"/>
      <c r="CT156" s="866"/>
      <c r="CU156" s="867"/>
      <c r="CV156" s="865"/>
      <c r="CW156" s="865"/>
      <c r="CX156" s="865"/>
      <c r="CY156" s="865"/>
      <c r="CZ156" s="865"/>
      <c r="DA156" s="865"/>
      <c r="DB156" s="865"/>
      <c r="DC156" s="865"/>
      <c r="DD156" s="865"/>
      <c r="DE156" s="865"/>
      <c r="DF156" s="865"/>
      <c r="DG156" s="865"/>
      <c r="DH156" s="865"/>
      <c r="DI156" s="865"/>
      <c r="DJ156" s="865"/>
      <c r="DK156" s="865"/>
      <c r="DL156" s="867"/>
      <c r="DM156" s="848"/>
      <c r="DN156" s="848"/>
      <c r="DO156" s="847"/>
      <c r="DP156" s="848"/>
      <c r="DQ156" s="848"/>
      <c r="DR156" s="848"/>
      <c r="DS156" s="848"/>
      <c r="DT156" s="848"/>
      <c r="DU156" s="848"/>
      <c r="DV156" s="848"/>
      <c r="DW156" s="847"/>
      <c r="DX156" s="848"/>
      <c r="DY156" s="813"/>
      <c r="DZ156" s="849"/>
      <c r="EA156" s="849"/>
    </row>
    <row r="157" spans="1:131" ht="12.75" customHeight="1">
      <c r="A157" s="855" t="s">
        <v>294</v>
      </c>
      <c r="B157" s="647"/>
      <c r="C157" s="647"/>
      <c r="D157" s="647"/>
      <c r="E157" s="647"/>
      <c r="F157" s="647"/>
      <c r="G157" s="647"/>
      <c r="H157" s="647"/>
      <c r="I157" s="647"/>
      <c r="J157" s="647"/>
      <c r="K157" s="647"/>
      <c r="L157" s="647"/>
      <c r="M157" s="647"/>
      <c r="N157" s="647"/>
      <c r="O157" s="647"/>
      <c r="P157" s="647"/>
      <c r="Q157" s="647"/>
      <c r="R157" s="647"/>
      <c r="S157" s="850"/>
      <c r="T157" s="647"/>
      <c r="U157" s="647"/>
      <c r="V157" s="647"/>
      <c r="W157" s="647"/>
      <c r="X157" s="647"/>
      <c r="Y157" s="647"/>
      <c r="Z157" s="647"/>
      <c r="AA157" s="647"/>
      <c r="AB157" s="647"/>
      <c r="AC157" s="647"/>
      <c r="AD157" s="647"/>
      <c r="AE157" s="647"/>
      <c r="AF157" s="647"/>
      <c r="AG157" s="647"/>
      <c r="AH157" s="647"/>
      <c r="AI157" s="647"/>
      <c r="AJ157" s="647"/>
      <c r="AK157" s="850"/>
      <c r="AL157" s="647"/>
      <c r="AM157" s="647"/>
      <c r="AN157" s="647"/>
      <c r="AO157" s="647"/>
      <c r="AP157" s="647"/>
      <c r="AQ157" s="647"/>
      <c r="AR157" s="647"/>
      <c r="AS157" s="647"/>
      <c r="AT157" s="647"/>
      <c r="AU157" s="647"/>
      <c r="AV157" s="647"/>
      <c r="AW157" s="647"/>
      <c r="AX157" s="647"/>
      <c r="AY157" s="647"/>
      <c r="AZ157" s="647"/>
      <c r="BA157" s="647"/>
      <c r="BB157" s="647"/>
      <c r="BC157" s="850"/>
      <c r="BD157" s="647"/>
      <c r="BE157" s="647"/>
      <c r="BF157" s="647"/>
      <c r="BG157" s="647"/>
      <c r="BH157" s="647"/>
      <c r="BI157" s="647"/>
      <c r="BJ157" s="647"/>
      <c r="BK157" s="647"/>
      <c r="BL157" s="647"/>
      <c r="BM157" s="647"/>
      <c r="BN157" s="647"/>
      <c r="BO157" s="647"/>
      <c r="BP157" s="647"/>
      <c r="BQ157" s="647"/>
      <c r="BR157" s="647"/>
      <c r="BS157" s="647"/>
      <c r="BT157" s="647"/>
      <c r="BU157" s="850"/>
      <c r="BV157" s="647"/>
      <c r="BW157" s="647"/>
      <c r="BX157" s="647"/>
      <c r="BY157" s="647"/>
      <c r="BZ157" s="856" t="str">
        <f>IF(DL157&lt;3,"",(SUM(B157:R157)-MIN(B157:R157)-MAX(B157:R157))/(DL157-2))</f>
        <v/>
      </c>
      <c r="CA157" s="856" t="str">
        <f>IF(DM157&lt;3,"",(SUM(T157:AJ157)-MIN(T157:AJ157)-MAX(T157:AJ157))/(DM157-2))</f>
        <v/>
      </c>
      <c r="CB157" s="856" t="str">
        <f>IF(DN157&lt;3,"",(SUM(AL157:BB157)-MIN(AL157:BB157)-MAX(AL157:BB157))/(DN157-2))</f>
        <v/>
      </c>
      <c r="CC157" s="857" t="str">
        <f>IF(DO157&lt;3,"",(SUM(BD157:BT157)-MIN(BD157:BT157)-MAX(BD157:BT157))/(DO157-2))</f>
        <v/>
      </c>
      <c r="CD157" s="50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0" t="str">
        <f t="shared" si="262"/>
        <v/>
      </c>
      <c r="CF157" s="81" t="str">
        <f t="shared" si="262"/>
        <v/>
      </c>
      <c r="CG157" s="81" t="str">
        <f t="shared" si="262"/>
        <v/>
      </c>
      <c r="CH157" s="81" t="str">
        <f t="shared" si="262"/>
        <v/>
      </c>
      <c r="CI157" s="81" t="str">
        <f t="shared" si="262"/>
        <v/>
      </c>
      <c r="CJ157" s="81" t="str">
        <f t="shared" si="262"/>
        <v/>
      </c>
      <c r="CK157" s="144" t="str">
        <f t="shared" si="262"/>
        <v/>
      </c>
      <c r="CL157" s="144" t="str">
        <f t="shared" si="262"/>
        <v/>
      </c>
      <c r="CM157" s="144" t="str">
        <f t="shared" si="262"/>
        <v/>
      </c>
      <c r="CN157" s="81" t="str">
        <f t="shared" si="262"/>
        <v/>
      </c>
      <c r="CO157" s="81" t="str">
        <f t="shared" si="262"/>
        <v/>
      </c>
      <c r="CP157" s="81" t="str">
        <f t="shared" si="262"/>
        <v/>
      </c>
      <c r="CQ157" s="81" t="str">
        <f t="shared" si="262"/>
        <v/>
      </c>
      <c r="CR157" s="81" t="str">
        <f t="shared" si="262"/>
        <v/>
      </c>
      <c r="CS157" s="80" t="str">
        <f t="shared" si="262"/>
        <v/>
      </c>
      <c r="CT157" s="50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2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3" t="str">
        <f t="shared" si="264"/>
        <v/>
      </c>
      <c r="CW157" s="534" t="str">
        <f t="shared" si="264"/>
        <v/>
      </c>
      <c r="CX157" s="534" t="str">
        <f t="shared" si="264"/>
        <v/>
      </c>
      <c r="CY157" s="534" t="str">
        <f t="shared" si="264"/>
        <v/>
      </c>
      <c r="CZ157" s="534" t="str">
        <f t="shared" si="264"/>
        <v/>
      </c>
      <c r="DA157" s="534" t="str">
        <f t="shared" si="264"/>
        <v/>
      </c>
      <c r="DB157" s="535" t="str">
        <f t="shared" si="264"/>
        <v/>
      </c>
      <c r="DC157" s="535" t="str">
        <f t="shared" si="264"/>
        <v/>
      </c>
      <c r="DD157" s="535" t="str">
        <f t="shared" si="264"/>
        <v/>
      </c>
      <c r="DE157" s="534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4" t="str">
        <f t="shared" si="265"/>
        <v/>
      </c>
      <c r="DG157" s="534" t="str">
        <f t="shared" si="265"/>
        <v/>
      </c>
      <c r="DH157" s="534" t="str">
        <f t="shared" si="265"/>
        <v/>
      </c>
      <c r="DI157" s="534" t="str">
        <f t="shared" si="265"/>
        <v/>
      </c>
      <c r="DJ157" s="533" t="str">
        <f t="shared" si="265"/>
        <v/>
      </c>
      <c r="DK157" s="532" t="str">
        <f t="shared" si="265"/>
        <v/>
      </c>
      <c r="DL157" s="858">
        <f>COUNT(B157:R157)</f>
        <v>0</v>
      </c>
      <c r="DM157" s="813">
        <f>COUNT(T157:AJ157)</f>
        <v>0</v>
      </c>
      <c r="DN157" s="813">
        <f>COUNT(AL157:BB157)</f>
        <v>0</v>
      </c>
      <c r="DO157" s="814">
        <f>COUNT(BD157:BT157)</f>
        <v>0</v>
      </c>
      <c r="DP157" s="849"/>
      <c r="DQ157" s="859"/>
      <c r="DR157" s="859"/>
      <c r="DS157" s="859"/>
      <c r="DT157" s="859"/>
      <c r="DU157" s="859"/>
      <c r="DV157" s="859"/>
      <c r="DW157" s="860"/>
      <c r="DX157" s="859"/>
      <c r="DY157" s="813"/>
      <c r="DZ157" s="849"/>
      <c r="EA157" s="849"/>
    </row>
    <row r="158" spans="1:131" ht="12.75" customHeight="1">
      <c r="A158" s="855" t="s">
        <v>295</v>
      </c>
      <c r="B158" s="281"/>
      <c r="C158" s="281"/>
      <c r="D158" s="281"/>
      <c r="E158" s="281"/>
      <c r="F158" s="281"/>
      <c r="G158" s="281"/>
      <c r="H158" s="281"/>
      <c r="I158" s="281"/>
      <c r="J158" s="281"/>
      <c r="K158" s="281"/>
      <c r="L158" s="281"/>
      <c r="M158" s="281"/>
      <c r="N158" s="281"/>
      <c r="O158" s="281"/>
      <c r="P158" s="281"/>
      <c r="Q158" s="281"/>
      <c r="R158" s="281"/>
      <c r="S158" s="850"/>
      <c r="T158" s="281"/>
      <c r="U158" s="281"/>
      <c r="V158" s="281"/>
      <c r="W158" s="281"/>
      <c r="X158" s="281"/>
      <c r="Y158" s="281"/>
      <c r="Z158" s="281"/>
      <c r="AA158" s="281"/>
      <c r="AB158" s="281"/>
      <c r="AC158" s="281"/>
      <c r="AD158" s="281"/>
      <c r="AE158" s="281"/>
      <c r="AF158" s="281"/>
      <c r="AG158" s="281"/>
      <c r="AH158" s="281"/>
      <c r="AI158" s="281"/>
      <c r="AJ158" s="281"/>
      <c r="AK158" s="850"/>
      <c r="AL158" s="281"/>
      <c r="AM158" s="281"/>
      <c r="AN158" s="281"/>
      <c r="AO158" s="281"/>
      <c r="AP158" s="281"/>
      <c r="AQ158" s="281"/>
      <c r="AR158" s="281"/>
      <c r="AS158" s="281"/>
      <c r="AT158" s="281"/>
      <c r="AU158" s="281"/>
      <c r="AV158" s="281"/>
      <c r="AW158" s="281"/>
      <c r="AX158" s="281"/>
      <c r="AY158" s="281"/>
      <c r="AZ158" s="281"/>
      <c r="BA158" s="281"/>
      <c r="BB158" s="281"/>
      <c r="BC158" s="850"/>
      <c r="BD158" s="281"/>
      <c r="BE158" s="281"/>
      <c r="BF158" s="281"/>
      <c r="BG158" s="281"/>
      <c r="BH158" s="281"/>
      <c r="BI158" s="281"/>
      <c r="BJ158" s="281"/>
      <c r="BK158" s="281"/>
      <c r="BL158" s="281"/>
      <c r="BM158" s="281"/>
      <c r="BN158" s="281"/>
      <c r="BO158" s="281"/>
      <c r="BP158" s="281"/>
      <c r="BQ158" s="281"/>
      <c r="BR158" s="281"/>
      <c r="BS158" s="281"/>
      <c r="BT158" s="281"/>
      <c r="BU158" s="850"/>
      <c r="BV158" s="281"/>
      <c r="BW158" s="281"/>
      <c r="BX158" s="281"/>
      <c r="BY158" s="281"/>
      <c r="BZ158" s="856" t="str">
        <f>IF(DL158&lt;3,"",(SUM(B158:R158)-MIN(B158:R158)-MAX(B158:R158))/(DL158-2))</f>
        <v/>
      </c>
      <c r="CA158" s="856" t="str">
        <f>IF(DM158&lt;3,"",(SUM(T158:AJ158)-MIN(T158:AJ158)-MAX(T158:AJ158))/(DM158-2))</f>
        <v/>
      </c>
      <c r="CB158" s="856" t="str">
        <f>IF(DN158&lt;3,"",(SUM(AL158:BB158)-MIN(AL158:BB158)-MAX(AL158:BB158))/(DN158-2))</f>
        <v/>
      </c>
      <c r="CC158" s="857" t="str">
        <f>IF(DO158&lt;3,"",(SUM(BD158:BT158)-MIN(BD158:BT158)-MAX(BD158:BT158))/(DO158-2))</f>
        <v/>
      </c>
      <c r="CD158" s="50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0" t="str">
        <f t="shared" si="263"/>
        <v/>
      </c>
      <c r="CF158" s="81" t="str">
        <f t="shared" si="263"/>
        <v/>
      </c>
      <c r="CG158" s="81" t="str">
        <f t="shared" si="263"/>
        <v/>
      </c>
      <c r="CH158" s="81" t="str">
        <f t="shared" si="263"/>
        <v/>
      </c>
      <c r="CI158" s="81" t="str">
        <f t="shared" si="263"/>
        <v/>
      </c>
      <c r="CJ158" s="81" t="str">
        <f t="shared" si="263"/>
        <v/>
      </c>
      <c r="CK158" s="144" t="str">
        <f t="shared" si="263"/>
        <v/>
      </c>
      <c r="CL158" s="144" t="str">
        <f t="shared" si="263"/>
        <v/>
      </c>
      <c r="CM158" s="144" t="str">
        <f t="shared" si="263"/>
        <v/>
      </c>
      <c r="CN158" s="81" t="str">
        <f t="shared" si="263"/>
        <v/>
      </c>
      <c r="CO158" s="81" t="str">
        <f t="shared" si="263"/>
        <v/>
      </c>
      <c r="CP158" s="81" t="str">
        <f t="shared" si="263"/>
        <v/>
      </c>
      <c r="CQ158" s="81" t="str">
        <f t="shared" si="263"/>
        <v/>
      </c>
      <c r="CR158" s="81" t="str">
        <f t="shared" si="263"/>
        <v/>
      </c>
      <c r="CS158" s="80" t="str">
        <f t="shared" si="263"/>
        <v/>
      </c>
      <c r="CT158" s="504" t="str">
        <f t="shared" si="263"/>
        <v/>
      </c>
      <c r="CU158" s="532" t="str">
        <f t="shared" si="264"/>
        <v/>
      </c>
      <c r="CV158" s="533" t="str">
        <f t="shared" si="264"/>
        <v/>
      </c>
      <c r="CW158" s="534" t="str">
        <f t="shared" si="264"/>
        <v/>
      </c>
      <c r="CX158" s="534" t="str">
        <f t="shared" si="264"/>
        <v/>
      </c>
      <c r="CY158" s="534" t="str">
        <f t="shared" si="264"/>
        <v/>
      </c>
      <c r="CZ158" s="534" t="str">
        <f t="shared" si="264"/>
        <v/>
      </c>
      <c r="DA158" s="534" t="str">
        <f t="shared" si="264"/>
        <v/>
      </c>
      <c r="DB158" s="535" t="str">
        <f t="shared" si="264"/>
        <v/>
      </c>
      <c r="DC158" s="535" t="str">
        <f t="shared" si="264"/>
        <v/>
      </c>
      <c r="DD158" s="535" t="str">
        <f t="shared" si="264"/>
        <v/>
      </c>
      <c r="DE158" s="534" t="str">
        <f t="shared" si="265"/>
        <v/>
      </c>
      <c r="DF158" s="534" t="str">
        <f t="shared" si="265"/>
        <v/>
      </c>
      <c r="DG158" s="534" t="str">
        <f t="shared" si="265"/>
        <v/>
      </c>
      <c r="DH158" s="534" t="str">
        <f t="shared" si="265"/>
        <v/>
      </c>
      <c r="DI158" s="534" t="str">
        <f t="shared" si="265"/>
        <v/>
      </c>
      <c r="DJ158" s="533" t="str">
        <f t="shared" si="265"/>
        <v/>
      </c>
      <c r="DK158" s="532" t="str">
        <f t="shared" si="265"/>
        <v/>
      </c>
      <c r="DL158" s="858">
        <f>COUNT(B158:R158)</f>
        <v>0</v>
      </c>
      <c r="DM158" s="813">
        <f>COUNT(T158:AJ158)</f>
        <v>0</v>
      </c>
      <c r="DN158" s="813">
        <f>COUNT(AL158:BB158)</f>
        <v>0</v>
      </c>
      <c r="DO158" s="814">
        <f>COUNT(BD158:BT158)</f>
        <v>0</v>
      </c>
      <c r="DP158" s="849"/>
      <c r="DQ158" s="859"/>
      <c r="DR158" s="859"/>
      <c r="DS158" s="859"/>
      <c r="DT158" s="859"/>
      <c r="DU158" s="859"/>
      <c r="DV158" s="859"/>
      <c r="DW158" s="860"/>
      <c r="DX158" s="859"/>
      <c r="DY158" s="813"/>
      <c r="DZ158" s="849"/>
      <c r="EA158" s="849"/>
    </row>
    <row r="159" spans="1:131" ht="12.75" customHeight="1">
      <c r="A159" s="855" t="s">
        <v>280</v>
      </c>
      <c r="B159" s="281"/>
      <c r="C159" s="281"/>
      <c r="D159" s="281"/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850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850"/>
      <c r="AL159" s="281"/>
      <c r="AM159" s="281"/>
      <c r="AN159" s="281"/>
      <c r="AO159" s="281"/>
      <c r="AP159" s="281"/>
      <c r="AQ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850"/>
      <c r="BD159" s="281"/>
      <c r="BE159" s="281"/>
      <c r="BF159" s="281"/>
      <c r="BG159" s="281"/>
      <c r="BH159" s="281"/>
      <c r="BI159" s="281"/>
      <c r="BJ159" s="281"/>
      <c r="BK159" s="281"/>
      <c r="BL159" s="281"/>
      <c r="BM159" s="281"/>
      <c r="BN159" s="281"/>
      <c r="BO159" s="281"/>
      <c r="BP159" s="281"/>
      <c r="BQ159" s="281"/>
      <c r="BR159" s="281"/>
      <c r="BS159" s="281"/>
      <c r="BT159" s="281"/>
      <c r="BU159" s="850"/>
      <c r="BV159" s="281"/>
      <c r="BW159" s="281"/>
      <c r="BX159" s="281"/>
      <c r="BY159" s="281"/>
      <c r="BZ159" s="856" t="str">
        <f>IF(DL159&lt;3,"",(SUM(B159:R159)-MIN(B159:R159)-MAX(B159:R159))/(DL159-2))</f>
        <v/>
      </c>
      <c r="CA159" s="856" t="str">
        <f>IF(DM159&lt;3,"",(SUM(T159:AJ159)-MIN(T159:AJ159)-MAX(T159:AJ159))/(DM159-2))</f>
        <v/>
      </c>
      <c r="CB159" s="856" t="str">
        <f>IF(DN159&lt;3,"",(SUM(AL159:BB159)-MIN(AL159:BB159)-MAX(AL159:BB159))/(DN159-2))</f>
        <v/>
      </c>
      <c r="CC159" s="857" t="str">
        <f>IF(DO159&lt;3,"",(SUM(BD159:BT159)-MIN(BD159:BT159)-MAX(BD159:BT159))/(DO159-2))</f>
        <v/>
      </c>
      <c r="CD159" s="50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0" t="str">
        <f t="shared" si="263"/>
        <v/>
      </c>
      <c r="CF159" s="81" t="str">
        <f t="shared" si="263"/>
        <v/>
      </c>
      <c r="CG159" s="81" t="str">
        <f t="shared" si="263"/>
        <v/>
      </c>
      <c r="CH159" s="81" t="str">
        <f t="shared" si="263"/>
        <v/>
      </c>
      <c r="CI159" s="81" t="str">
        <f t="shared" si="263"/>
        <v/>
      </c>
      <c r="CJ159" s="81" t="str">
        <f t="shared" si="263"/>
        <v/>
      </c>
      <c r="CK159" s="144" t="str">
        <f t="shared" si="263"/>
        <v/>
      </c>
      <c r="CL159" s="144" t="str">
        <f t="shared" si="263"/>
        <v/>
      </c>
      <c r="CM159" s="144" t="str">
        <f t="shared" si="263"/>
        <v/>
      </c>
      <c r="CN159" s="81" t="str">
        <f t="shared" si="263"/>
        <v/>
      </c>
      <c r="CO159" s="81" t="str">
        <f t="shared" si="263"/>
        <v/>
      </c>
      <c r="CP159" s="81" t="str">
        <f t="shared" si="263"/>
        <v/>
      </c>
      <c r="CQ159" s="81" t="str">
        <f t="shared" si="263"/>
        <v/>
      </c>
      <c r="CR159" s="81" t="str">
        <f t="shared" si="263"/>
        <v/>
      </c>
      <c r="CS159" s="80" t="str">
        <f t="shared" si="263"/>
        <v/>
      </c>
      <c r="CT159" s="504" t="str">
        <f t="shared" si="263"/>
        <v/>
      </c>
      <c r="CU159" s="532" t="str">
        <f t="shared" si="264"/>
        <v/>
      </c>
      <c r="CV159" s="533" t="str">
        <f t="shared" si="264"/>
        <v/>
      </c>
      <c r="CW159" s="534" t="str">
        <f t="shared" si="264"/>
        <v/>
      </c>
      <c r="CX159" s="534" t="str">
        <f t="shared" si="264"/>
        <v/>
      </c>
      <c r="CY159" s="534" t="str">
        <f t="shared" si="264"/>
        <v/>
      </c>
      <c r="CZ159" s="534" t="str">
        <f t="shared" si="264"/>
        <v/>
      </c>
      <c r="DA159" s="534" t="str">
        <f t="shared" si="264"/>
        <v/>
      </c>
      <c r="DB159" s="535" t="str">
        <f t="shared" si="264"/>
        <v/>
      </c>
      <c r="DC159" s="535" t="str">
        <f t="shared" si="264"/>
        <v/>
      </c>
      <c r="DD159" s="535" t="str">
        <f t="shared" si="264"/>
        <v/>
      </c>
      <c r="DE159" s="534" t="str">
        <f t="shared" si="265"/>
        <v/>
      </c>
      <c r="DF159" s="534" t="str">
        <f t="shared" si="265"/>
        <v/>
      </c>
      <c r="DG159" s="534" t="str">
        <f t="shared" si="265"/>
        <v/>
      </c>
      <c r="DH159" s="534" t="str">
        <f t="shared" si="265"/>
        <v/>
      </c>
      <c r="DI159" s="534" t="str">
        <f t="shared" si="265"/>
        <v/>
      </c>
      <c r="DJ159" s="533" t="str">
        <f t="shared" si="265"/>
        <v/>
      </c>
      <c r="DK159" s="532" t="str">
        <f t="shared" si="265"/>
        <v/>
      </c>
      <c r="DL159" s="858">
        <f>COUNT(B159:R159)</f>
        <v>0</v>
      </c>
      <c r="DM159" s="813">
        <f>COUNT(T159:AJ159)</f>
        <v>0</v>
      </c>
      <c r="DN159" s="813">
        <f>COUNT(AL159:BB159)</f>
        <v>0</v>
      </c>
      <c r="DO159" s="814">
        <f>COUNT(BD159:BT159)</f>
        <v>0</v>
      </c>
      <c r="DP159" s="849"/>
      <c r="DQ159" s="859"/>
      <c r="DR159" s="859"/>
      <c r="DS159" s="859"/>
      <c r="DT159" s="859"/>
      <c r="DU159" s="859"/>
      <c r="DV159" s="859"/>
      <c r="DW159" s="860"/>
      <c r="DX159" s="859"/>
      <c r="DY159" s="813"/>
      <c r="DZ159" s="849"/>
      <c r="EA159" s="849"/>
    </row>
    <row r="160" spans="1:131" ht="12.75" customHeight="1">
      <c r="A160" s="855" t="s">
        <v>311</v>
      </c>
      <c r="B160" s="281"/>
      <c r="C160" s="281"/>
      <c r="D160" s="281"/>
      <c r="E160" s="281"/>
      <c r="F160" s="281"/>
      <c r="G160" s="281"/>
      <c r="H160" s="281"/>
      <c r="I160" s="281"/>
      <c r="J160" s="281"/>
      <c r="K160" s="281"/>
      <c r="L160" s="281"/>
      <c r="M160" s="281"/>
      <c r="N160" s="281"/>
      <c r="O160" s="281"/>
      <c r="P160" s="281"/>
      <c r="Q160" s="281"/>
      <c r="R160" s="281"/>
      <c r="S160" s="850"/>
      <c r="T160" s="281"/>
      <c r="U160" s="281"/>
      <c r="V160" s="281"/>
      <c r="W160" s="281"/>
      <c r="X160" s="281"/>
      <c r="Y160" s="281"/>
      <c r="Z160" s="281"/>
      <c r="AA160" s="281"/>
      <c r="AB160" s="281"/>
      <c r="AC160" s="281"/>
      <c r="AD160" s="281"/>
      <c r="AE160" s="281"/>
      <c r="AF160" s="281"/>
      <c r="AG160" s="281"/>
      <c r="AH160" s="281"/>
      <c r="AI160" s="281"/>
      <c r="AJ160" s="281"/>
      <c r="AK160" s="850"/>
      <c r="AL160" s="281"/>
      <c r="AM160" s="281"/>
      <c r="AN160" s="281"/>
      <c r="AO160" s="281"/>
      <c r="AP160" s="281"/>
      <c r="AQ160" s="281"/>
      <c r="AR160" s="281"/>
      <c r="AS160" s="281"/>
      <c r="AT160" s="281"/>
      <c r="AU160" s="281"/>
      <c r="AV160" s="281"/>
      <c r="AW160" s="281"/>
      <c r="AX160" s="281"/>
      <c r="AY160" s="281"/>
      <c r="AZ160" s="281"/>
      <c r="BA160" s="281"/>
      <c r="BB160" s="281"/>
      <c r="BC160" s="850"/>
      <c r="BD160" s="281"/>
      <c r="BE160" s="281"/>
      <c r="BF160" s="281"/>
      <c r="BG160" s="281"/>
      <c r="BH160" s="281"/>
      <c r="BI160" s="281"/>
      <c r="BJ160" s="281"/>
      <c r="BK160" s="281"/>
      <c r="BL160" s="281"/>
      <c r="BM160" s="281"/>
      <c r="BN160" s="281"/>
      <c r="BO160" s="281"/>
      <c r="BP160" s="281"/>
      <c r="BQ160" s="281"/>
      <c r="BR160" s="281"/>
      <c r="BS160" s="281"/>
      <c r="BT160" s="281"/>
      <c r="BU160" s="850"/>
      <c r="BV160" s="281"/>
      <c r="BW160" s="281"/>
      <c r="BX160" s="281"/>
      <c r="BY160" s="281"/>
      <c r="BZ160" s="856" t="str">
        <f>IF(DL160&lt;3,"",(SUM(B160:R160)-MIN(B160:R160)-MAX(B160:R160))/(DL160-2))</f>
        <v/>
      </c>
      <c r="CA160" s="856" t="str">
        <f>IF(DM160&lt;3,"",(SUM(T160:AJ160)-MIN(T160:AJ160)-MAX(T160:AJ160))/(DM160-2))</f>
        <v/>
      </c>
      <c r="CB160" s="856" t="str">
        <f>IF(DN160&lt;3,"",(SUM(AL160:BB160)-MIN(AL160:BB160)-MAX(AL160:BB160))/(DN160-2))</f>
        <v/>
      </c>
      <c r="CC160" s="857" t="str">
        <f>IF(DO160&lt;3,"",(SUM(BD160:BT160)-MIN(BD160:BT160)-MAX(BD160:BT160))/(DO160-2))</f>
        <v/>
      </c>
      <c r="CD160" s="50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0" t="str">
        <f t="shared" si="263"/>
        <v/>
      </c>
      <c r="CF160" s="81" t="str">
        <f t="shared" si="263"/>
        <v/>
      </c>
      <c r="CG160" s="81" t="str">
        <f t="shared" si="263"/>
        <v/>
      </c>
      <c r="CH160" s="81" t="str">
        <f t="shared" si="263"/>
        <v/>
      </c>
      <c r="CI160" s="81" t="str">
        <f t="shared" si="263"/>
        <v/>
      </c>
      <c r="CJ160" s="81" t="str">
        <f t="shared" si="263"/>
        <v/>
      </c>
      <c r="CK160" s="144" t="str">
        <f t="shared" si="263"/>
        <v/>
      </c>
      <c r="CL160" s="144" t="str">
        <f t="shared" si="263"/>
        <v/>
      </c>
      <c r="CM160" s="144" t="str">
        <f t="shared" si="263"/>
        <v/>
      </c>
      <c r="CN160" s="81" t="str">
        <f t="shared" si="263"/>
        <v/>
      </c>
      <c r="CO160" s="81" t="str">
        <f t="shared" si="263"/>
        <v/>
      </c>
      <c r="CP160" s="81" t="str">
        <f t="shared" si="263"/>
        <v/>
      </c>
      <c r="CQ160" s="81" t="str">
        <f t="shared" si="263"/>
        <v/>
      </c>
      <c r="CR160" s="81" t="str">
        <f t="shared" si="263"/>
        <v/>
      </c>
      <c r="CS160" s="80" t="str">
        <f t="shared" si="263"/>
        <v/>
      </c>
      <c r="CT160" s="504" t="str">
        <f t="shared" si="263"/>
        <v/>
      </c>
      <c r="CU160" s="532" t="str">
        <f t="shared" si="264"/>
        <v/>
      </c>
      <c r="CV160" s="533" t="str">
        <f t="shared" si="264"/>
        <v/>
      </c>
      <c r="CW160" s="534" t="str">
        <f t="shared" si="264"/>
        <v/>
      </c>
      <c r="CX160" s="534" t="str">
        <f t="shared" si="264"/>
        <v/>
      </c>
      <c r="CY160" s="534" t="str">
        <f t="shared" si="264"/>
        <v/>
      </c>
      <c r="CZ160" s="534" t="str">
        <f t="shared" si="264"/>
        <v/>
      </c>
      <c r="DA160" s="534" t="str">
        <f t="shared" si="264"/>
        <v/>
      </c>
      <c r="DB160" s="535" t="str">
        <f t="shared" si="264"/>
        <v/>
      </c>
      <c r="DC160" s="535" t="str">
        <f t="shared" si="264"/>
        <v/>
      </c>
      <c r="DD160" s="535" t="str">
        <f t="shared" si="264"/>
        <v/>
      </c>
      <c r="DE160" s="534" t="str">
        <f t="shared" si="265"/>
        <v/>
      </c>
      <c r="DF160" s="534" t="str">
        <f t="shared" si="265"/>
        <v/>
      </c>
      <c r="DG160" s="534" t="str">
        <f t="shared" si="265"/>
        <v/>
      </c>
      <c r="DH160" s="534" t="str">
        <f t="shared" si="265"/>
        <v/>
      </c>
      <c r="DI160" s="534" t="str">
        <f t="shared" si="265"/>
        <v/>
      </c>
      <c r="DJ160" s="533" t="str">
        <f t="shared" si="265"/>
        <v/>
      </c>
      <c r="DK160" s="532" t="str">
        <f t="shared" si="265"/>
        <v/>
      </c>
      <c r="DL160" s="858">
        <f>COUNT(B160:R160)</f>
        <v>0</v>
      </c>
      <c r="DM160" s="813">
        <f>COUNT(T160:AJ160)</f>
        <v>0</v>
      </c>
      <c r="DN160" s="813">
        <f>COUNT(AL160:BB160)</f>
        <v>0</v>
      </c>
      <c r="DO160" s="814">
        <f>COUNT(BD160:BT160)</f>
        <v>0</v>
      </c>
      <c r="DP160" s="849"/>
      <c r="DQ160" s="859"/>
      <c r="DR160" s="859"/>
      <c r="DS160" s="859"/>
      <c r="DT160" s="859"/>
      <c r="DU160" s="859"/>
      <c r="DV160" s="859"/>
      <c r="DW160" s="860"/>
      <c r="DX160" s="859"/>
      <c r="DY160" s="813"/>
      <c r="DZ160" s="849"/>
      <c r="EA160" s="849"/>
    </row>
    <row r="161" spans="1:131" ht="12.75" customHeight="1">
      <c r="A161" s="861" t="s">
        <v>312</v>
      </c>
      <c r="B161" s="862" t="str">
        <f t="shared" ref="B161:R161" si="266">IF(B158="","",B157*B158*B159*B160)</f>
        <v/>
      </c>
      <c r="C161" s="862" t="str">
        <f t="shared" si="266"/>
        <v/>
      </c>
      <c r="D161" s="862" t="str">
        <f t="shared" si="266"/>
        <v/>
      </c>
      <c r="E161" s="862" t="str">
        <f t="shared" si="266"/>
        <v/>
      </c>
      <c r="F161" s="862" t="str">
        <f t="shared" si="266"/>
        <v/>
      </c>
      <c r="G161" s="862" t="str">
        <f t="shared" si="266"/>
        <v/>
      </c>
      <c r="H161" s="862" t="str">
        <f t="shared" si="266"/>
        <v/>
      </c>
      <c r="I161" s="862" t="str">
        <f t="shared" si="266"/>
        <v/>
      </c>
      <c r="J161" s="862" t="str">
        <f t="shared" si="266"/>
        <v/>
      </c>
      <c r="K161" s="862" t="str">
        <f t="shared" si="266"/>
        <v/>
      </c>
      <c r="L161" s="862" t="str">
        <f t="shared" si="266"/>
        <v/>
      </c>
      <c r="M161" s="862" t="str">
        <f t="shared" si="266"/>
        <v/>
      </c>
      <c r="N161" s="862" t="str">
        <f t="shared" si="266"/>
        <v/>
      </c>
      <c r="O161" s="862" t="str">
        <f t="shared" si="266"/>
        <v/>
      </c>
      <c r="P161" s="862" t="str">
        <f t="shared" si="266"/>
        <v/>
      </c>
      <c r="Q161" s="862" t="str">
        <f t="shared" si="266"/>
        <v/>
      </c>
      <c r="R161" s="862" t="str">
        <f t="shared" si="266"/>
        <v/>
      </c>
      <c r="S161" s="850"/>
      <c r="T161" s="862" t="str">
        <f t="shared" ref="T161:AJ161" si="267">IF(T158="","",T157*T158*T159*T160)</f>
        <v/>
      </c>
      <c r="U161" s="862" t="str">
        <f t="shared" si="267"/>
        <v/>
      </c>
      <c r="V161" s="862" t="str">
        <f t="shared" si="267"/>
        <v/>
      </c>
      <c r="W161" s="862" t="str">
        <f t="shared" si="267"/>
        <v/>
      </c>
      <c r="X161" s="862" t="str">
        <f t="shared" si="267"/>
        <v/>
      </c>
      <c r="Y161" s="862" t="str">
        <f t="shared" si="267"/>
        <v/>
      </c>
      <c r="Z161" s="862" t="str">
        <f t="shared" si="267"/>
        <v/>
      </c>
      <c r="AA161" s="862" t="str">
        <f t="shared" si="267"/>
        <v/>
      </c>
      <c r="AB161" s="862" t="str">
        <f t="shared" si="267"/>
        <v/>
      </c>
      <c r="AC161" s="862" t="str">
        <f t="shared" si="267"/>
        <v/>
      </c>
      <c r="AD161" s="862" t="str">
        <f t="shared" si="267"/>
        <v/>
      </c>
      <c r="AE161" s="862" t="str">
        <f t="shared" si="267"/>
        <v/>
      </c>
      <c r="AF161" s="862" t="str">
        <f t="shared" si="267"/>
        <v/>
      </c>
      <c r="AG161" s="862" t="str">
        <f t="shared" si="267"/>
        <v/>
      </c>
      <c r="AH161" s="862" t="str">
        <f t="shared" si="267"/>
        <v/>
      </c>
      <c r="AI161" s="862" t="str">
        <f t="shared" si="267"/>
        <v/>
      </c>
      <c r="AJ161" s="862" t="str">
        <f t="shared" si="267"/>
        <v/>
      </c>
      <c r="AK161" s="850"/>
      <c r="AL161" s="862" t="str">
        <f t="shared" ref="AL161:BB161" si="268">IF(AL158="","",AL157*AL158*AL159*AL160)</f>
        <v/>
      </c>
      <c r="AM161" s="862" t="str">
        <f t="shared" si="268"/>
        <v/>
      </c>
      <c r="AN161" s="862" t="str">
        <f t="shared" si="268"/>
        <v/>
      </c>
      <c r="AO161" s="862" t="str">
        <f t="shared" si="268"/>
        <v/>
      </c>
      <c r="AP161" s="862" t="str">
        <f t="shared" si="268"/>
        <v/>
      </c>
      <c r="AQ161" s="862" t="str">
        <f t="shared" si="268"/>
        <v/>
      </c>
      <c r="AR161" s="862" t="str">
        <f t="shared" si="268"/>
        <v/>
      </c>
      <c r="AS161" s="862" t="str">
        <f t="shared" si="268"/>
        <v/>
      </c>
      <c r="AT161" s="862" t="str">
        <f t="shared" si="268"/>
        <v/>
      </c>
      <c r="AU161" s="862" t="str">
        <f t="shared" si="268"/>
        <v/>
      </c>
      <c r="AV161" s="862" t="str">
        <f t="shared" si="268"/>
        <v/>
      </c>
      <c r="AW161" s="862" t="str">
        <f t="shared" si="268"/>
        <v/>
      </c>
      <c r="AX161" s="862" t="str">
        <f t="shared" si="268"/>
        <v/>
      </c>
      <c r="AY161" s="862" t="str">
        <f t="shared" si="268"/>
        <v/>
      </c>
      <c r="AZ161" s="862" t="str">
        <f t="shared" si="268"/>
        <v/>
      </c>
      <c r="BA161" s="862" t="str">
        <f t="shared" si="268"/>
        <v/>
      </c>
      <c r="BB161" s="862" t="str">
        <f t="shared" si="268"/>
        <v/>
      </c>
      <c r="BC161" s="850"/>
      <c r="BD161" s="862" t="str">
        <f t="shared" ref="BD161:BT161" si="269">IF(BD158="","",BD157*BD158*BD159*BD160)</f>
        <v/>
      </c>
      <c r="BE161" s="862" t="str">
        <f t="shared" si="269"/>
        <v/>
      </c>
      <c r="BF161" s="862" t="str">
        <f t="shared" si="269"/>
        <v/>
      </c>
      <c r="BG161" s="862" t="str">
        <f t="shared" si="269"/>
        <v/>
      </c>
      <c r="BH161" s="862" t="str">
        <f t="shared" si="269"/>
        <v/>
      </c>
      <c r="BI161" s="862" t="str">
        <f t="shared" si="269"/>
        <v/>
      </c>
      <c r="BJ161" s="862" t="str">
        <f t="shared" si="269"/>
        <v/>
      </c>
      <c r="BK161" s="862" t="str">
        <f t="shared" si="269"/>
        <v/>
      </c>
      <c r="BL161" s="862" t="str">
        <f t="shared" si="269"/>
        <v/>
      </c>
      <c r="BM161" s="862" t="str">
        <f t="shared" si="269"/>
        <v/>
      </c>
      <c r="BN161" s="862" t="str">
        <f t="shared" si="269"/>
        <v/>
      </c>
      <c r="BO161" s="862" t="str">
        <f t="shared" si="269"/>
        <v/>
      </c>
      <c r="BP161" s="862" t="str">
        <f t="shared" si="269"/>
        <v/>
      </c>
      <c r="BQ161" s="862" t="str">
        <f t="shared" si="269"/>
        <v/>
      </c>
      <c r="BR161" s="862" t="str">
        <f t="shared" si="269"/>
        <v/>
      </c>
      <c r="BS161" s="862" t="str">
        <f t="shared" si="269"/>
        <v/>
      </c>
      <c r="BT161" s="862" t="str">
        <f t="shared" si="269"/>
        <v/>
      </c>
      <c r="BU161" s="850"/>
      <c r="BV161" s="862" t="str">
        <f>IF(BV158="","",BV157*BV158*BV159*BV160)</f>
        <v/>
      </c>
      <c r="BW161" s="862" t="str">
        <f>IF(BW158="","",BW157*BW158*BW159*BW160)</f>
        <v/>
      </c>
      <c r="BX161" s="862" t="str">
        <f>IF(BX158="","",BX157*BX158*BX159*BX160)</f>
        <v/>
      </c>
      <c r="BY161" s="735" t="str">
        <f>IF(BY158="","",BY157*BY158*BY159*BY160)</f>
        <v/>
      </c>
      <c r="BZ161" s="856" t="str">
        <f>IF(DL161&lt;3,"",(SUM(B161:R161)-MIN(B161:R161)-MAX(B161:R161))/(DL161-2))</f>
        <v/>
      </c>
      <c r="CA161" s="856" t="str">
        <f>IF(DM161&lt;3,"",(SUM(T161:AJ161)-MIN(T161:AJ161)-MAX(T161:AJ161))/(DM161-2))</f>
        <v/>
      </c>
      <c r="CB161" s="856" t="str">
        <f>IF(DN161&lt;3,"",(SUM(AL161:BB161)-MIN(AL161:BB161)-MAX(AL161:BB161))/(DN161-2))</f>
        <v/>
      </c>
      <c r="CC161" s="857" t="str">
        <f>IF(DO161&lt;3,"",(SUM(BD161:BT161)-MIN(BD161:BT161)-MAX(BD161:BT161))/(DO161-2))</f>
        <v/>
      </c>
      <c r="CD161" s="50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0" t="str">
        <f t="shared" si="263"/>
        <v/>
      </c>
      <c r="CF161" s="81" t="str">
        <f t="shared" si="263"/>
        <v/>
      </c>
      <c r="CG161" s="81" t="str">
        <f t="shared" si="263"/>
        <v/>
      </c>
      <c r="CH161" s="81" t="str">
        <f t="shared" si="263"/>
        <v/>
      </c>
      <c r="CI161" s="81" t="str">
        <f t="shared" si="263"/>
        <v/>
      </c>
      <c r="CJ161" s="81" t="str">
        <f t="shared" si="263"/>
        <v/>
      </c>
      <c r="CK161" s="144" t="str">
        <f t="shared" si="263"/>
        <v/>
      </c>
      <c r="CL161" s="144" t="str">
        <f t="shared" si="263"/>
        <v/>
      </c>
      <c r="CM161" s="144" t="str">
        <f t="shared" si="263"/>
        <v/>
      </c>
      <c r="CN161" s="81" t="str">
        <f t="shared" si="263"/>
        <v/>
      </c>
      <c r="CO161" s="81" t="str">
        <f t="shared" si="263"/>
        <v/>
      </c>
      <c r="CP161" s="81" t="str">
        <f t="shared" si="263"/>
        <v/>
      </c>
      <c r="CQ161" s="81" t="str">
        <f t="shared" si="263"/>
        <v/>
      </c>
      <c r="CR161" s="81" t="str">
        <f t="shared" si="263"/>
        <v/>
      </c>
      <c r="CS161" s="80" t="str">
        <f t="shared" si="263"/>
        <v/>
      </c>
      <c r="CT161" s="504" t="str">
        <f t="shared" si="263"/>
        <v/>
      </c>
      <c r="CU161" s="532" t="str">
        <f t="shared" si="264"/>
        <v/>
      </c>
      <c r="CV161" s="533" t="str">
        <f t="shared" si="264"/>
        <v/>
      </c>
      <c r="CW161" s="534" t="str">
        <f t="shared" si="264"/>
        <v/>
      </c>
      <c r="CX161" s="534" t="str">
        <f t="shared" si="264"/>
        <v/>
      </c>
      <c r="CY161" s="534" t="str">
        <f t="shared" si="264"/>
        <v/>
      </c>
      <c r="CZ161" s="534" t="str">
        <f t="shared" si="264"/>
        <v/>
      </c>
      <c r="DA161" s="534" t="str">
        <f t="shared" si="264"/>
        <v/>
      </c>
      <c r="DB161" s="535" t="str">
        <f t="shared" si="264"/>
        <v/>
      </c>
      <c r="DC161" s="535" t="str">
        <f t="shared" si="264"/>
        <v/>
      </c>
      <c r="DD161" s="535" t="str">
        <f t="shared" si="264"/>
        <v/>
      </c>
      <c r="DE161" s="534" t="str">
        <f t="shared" si="265"/>
        <v/>
      </c>
      <c r="DF161" s="534" t="str">
        <f t="shared" si="265"/>
        <v/>
      </c>
      <c r="DG161" s="534" t="str">
        <f t="shared" si="265"/>
        <v/>
      </c>
      <c r="DH161" s="534" t="str">
        <f t="shared" si="265"/>
        <v/>
      </c>
      <c r="DI161" s="534" t="str">
        <f t="shared" si="265"/>
        <v/>
      </c>
      <c r="DJ161" s="533" t="str">
        <f t="shared" si="265"/>
        <v/>
      </c>
      <c r="DK161" s="532" t="str">
        <f t="shared" si="265"/>
        <v/>
      </c>
      <c r="DL161" s="858">
        <f>COUNT(B161:R161)</f>
        <v>0</v>
      </c>
      <c r="DM161" s="813">
        <f>COUNT(T161:AJ161)</f>
        <v>0</v>
      </c>
      <c r="DN161" s="813">
        <f>COUNT(AL161:BB161)</f>
        <v>0</v>
      </c>
      <c r="DO161" s="814">
        <f>COUNT(BD161:BT161)</f>
        <v>0</v>
      </c>
      <c r="DP161" s="849"/>
      <c r="DQ161" s="859"/>
      <c r="DR161" s="859"/>
      <c r="DS161" s="859"/>
      <c r="DT161" s="859"/>
      <c r="DU161" s="859"/>
      <c r="DV161" s="859"/>
      <c r="DW161" s="860"/>
      <c r="DX161" s="859"/>
      <c r="DY161" s="813"/>
      <c r="DZ161" s="849"/>
      <c r="EA161" s="849"/>
    </row>
    <row r="162" spans="1:131" ht="12.75" customHeight="1">
      <c r="A162" s="854" t="s">
        <v>457</v>
      </c>
      <c r="B162" s="647"/>
      <c r="C162" s="647"/>
      <c r="D162" s="647"/>
      <c r="E162" s="647"/>
      <c r="F162" s="647"/>
      <c r="G162" s="647"/>
      <c r="H162" s="647"/>
      <c r="I162" s="647"/>
      <c r="J162" s="647"/>
      <c r="K162" s="647"/>
      <c r="L162" s="647"/>
      <c r="M162" s="647"/>
      <c r="N162" s="647"/>
      <c r="O162" s="647"/>
      <c r="P162" s="647"/>
      <c r="Q162" s="647"/>
      <c r="R162" s="647"/>
      <c r="S162" s="850"/>
      <c r="T162" s="647"/>
      <c r="U162" s="647"/>
      <c r="V162" s="647"/>
      <c r="W162" s="647"/>
      <c r="X162" s="647"/>
      <c r="Y162" s="647"/>
      <c r="Z162" s="647"/>
      <c r="AA162" s="647"/>
      <c r="AB162" s="647"/>
      <c r="AC162" s="647"/>
      <c r="AD162" s="647"/>
      <c r="AE162" s="647"/>
      <c r="AF162" s="647"/>
      <c r="AG162" s="647"/>
      <c r="AH162" s="647"/>
      <c r="AI162" s="647"/>
      <c r="AJ162" s="647"/>
      <c r="AK162" s="850"/>
      <c r="AL162" s="647"/>
      <c r="AM162" s="647"/>
      <c r="AN162" s="647"/>
      <c r="AO162" s="647"/>
      <c r="AP162" s="647"/>
      <c r="AQ162" s="647"/>
      <c r="AR162" s="647"/>
      <c r="AS162" s="647"/>
      <c r="AT162" s="647"/>
      <c r="AU162" s="647"/>
      <c r="AV162" s="647"/>
      <c r="AW162" s="647"/>
      <c r="AX162" s="647"/>
      <c r="AY162" s="647"/>
      <c r="AZ162" s="647"/>
      <c r="BA162" s="647"/>
      <c r="BB162" s="647"/>
      <c r="BC162" s="850"/>
      <c r="BD162" s="647"/>
      <c r="BE162" s="647"/>
      <c r="BF162" s="647"/>
      <c r="BG162" s="647"/>
      <c r="BH162" s="647"/>
      <c r="BI162" s="647"/>
      <c r="BJ162" s="647"/>
      <c r="BK162" s="647"/>
      <c r="BL162" s="647"/>
      <c r="BM162" s="647"/>
      <c r="BN162" s="647"/>
      <c r="BO162" s="647"/>
      <c r="BP162" s="647"/>
      <c r="BQ162" s="647"/>
      <c r="BR162" s="647"/>
      <c r="BS162" s="647"/>
      <c r="BT162" s="647"/>
      <c r="BU162" s="850"/>
      <c r="BV162" s="647"/>
      <c r="BW162" s="647"/>
      <c r="BX162" s="647"/>
      <c r="BY162" s="281"/>
      <c r="BZ162" s="863"/>
      <c r="CA162" s="863"/>
      <c r="CB162" s="863"/>
      <c r="CC162" s="864"/>
      <c r="CD162" s="865"/>
      <c r="CE162" s="865"/>
      <c r="CF162" s="865"/>
      <c r="CG162" s="865"/>
      <c r="CH162" s="865"/>
      <c r="CI162" s="865"/>
      <c r="CJ162" s="865"/>
      <c r="CK162" s="865"/>
      <c r="CL162" s="865"/>
      <c r="CM162" s="865"/>
      <c r="CN162" s="865"/>
      <c r="CO162" s="865"/>
      <c r="CP162" s="865"/>
      <c r="CQ162" s="865"/>
      <c r="CR162" s="865"/>
      <c r="CS162" s="865"/>
      <c r="CT162" s="866"/>
      <c r="CU162" s="867"/>
      <c r="CV162" s="865"/>
      <c r="CW162" s="865"/>
      <c r="CX162" s="865"/>
      <c r="CY162" s="865"/>
      <c r="CZ162" s="865"/>
      <c r="DA162" s="865"/>
      <c r="DB162" s="865"/>
      <c r="DC162" s="865"/>
      <c r="DD162" s="865"/>
      <c r="DE162" s="865"/>
      <c r="DF162" s="865"/>
      <c r="DG162" s="865"/>
      <c r="DH162" s="865"/>
      <c r="DI162" s="865"/>
      <c r="DJ162" s="865"/>
      <c r="DK162" s="865"/>
      <c r="DL162" s="867"/>
      <c r="DM162" s="848"/>
      <c r="DN162" s="848"/>
      <c r="DO162" s="847"/>
      <c r="DP162" s="848"/>
      <c r="DQ162" s="848"/>
      <c r="DR162" s="848"/>
      <c r="DS162" s="848"/>
      <c r="DT162" s="848"/>
      <c r="DU162" s="848"/>
      <c r="DV162" s="848"/>
      <c r="DW162" s="847"/>
      <c r="DX162" s="848"/>
      <c r="DY162" s="813"/>
      <c r="DZ162" s="849"/>
      <c r="EA162" s="849"/>
    </row>
    <row r="163" spans="1:131" ht="12.75" customHeight="1">
      <c r="A163" s="855" t="s">
        <v>294</v>
      </c>
      <c r="B163" s="647"/>
      <c r="C163" s="647"/>
      <c r="D163" s="647"/>
      <c r="E163" s="647"/>
      <c r="F163" s="647"/>
      <c r="G163" s="647"/>
      <c r="H163" s="647"/>
      <c r="I163" s="647"/>
      <c r="J163" s="647"/>
      <c r="K163" s="647"/>
      <c r="L163" s="647"/>
      <c r="M163" s="647"/>
      <c r="N163" s="647"/>
      <c r="O163" s="647"/>
      <c r="P163" s="647"/>
      <c r="Q163" s="647"/>
      <c r="R163" s="647"/>
      <c r="S163" s="850"/>
      <c r="T163" s="647"/>
      <c r="U163" s="647"/>
      <c r="V163" s="647"/>
      <c r="W163" s="647"/>
      <c r="X163" s="647"/>
      <c r="Y163" s="647"/>
      <c r="Z163" s="647"/>
      <c r="AA163" s="647"/>
      <c r="AB163" s="647"/>
      <c r="AC163" s="647"/>
      <c r="AD163" s="647"/>
      <c r="AE163" s="647"/>
      <c r="AF163" s="647"/>
      <c r="AG163" s="647"/>
      <c r="AH163" s="647"/>
      <c r="AI163" s="647"/>
      <c r="AJ163" s="647"/>
      <c r="AK163" s="850"/>
      <c r="AL163" s="647"/>
      <c r="AM163" s="647"/>
      <c r="AN163" s="647"/>
      <c r="AO163" s="647"/>
      <c r="AP163" s="647"/>
      <c r="AQ163" s="647"/>
      <c r="AR163" s="647"/>
      <c r="AS163" s="647"/>
      <c r="AT163" s="647"/>
      <c r="AU163" s="647"/>
      <c r="AV163" s="647"/>
      <c r="AW163" s="647"/>
      <c r="AX163" s="647"/>
      <c r="AY163" s="647"/>
      <c r="AZ163" s="647"/>
      <c r="BA163" s="647"/>
      <c r="BB163" s="647"/>
      <c r="BC163" s="850"/>
      <c r="BD163" s="647"/>
      <c r="BE163" s="647"/>
      <c r="BF163" s="647"/>
      <c r="BG163" s="647"/>
      <c r="BH163" s="647"/>
      <c r="BI163" s="647"/>
      <c r="BJ163" s="647"/>
      <c r="BK163" s="647"/>
      <c r="BL163" s="647"/>
      <c r="BM163" s="647"/>
      <c r="BN163" s="647"/>
      <c r="BO163" s="647"/>
      <c r="BP163" s="647"/>
      <c r="BQ163" s="647"/>
      <c r="BR163" s="647"/>
      <c r="BS163" s="647"/>
      <c r="BT163" s="647"/>
      <c r="BU163" s="850"/>
      <c r="BV163" s="647"/>
      <c r="BW163" s="647"/>
      <c r="BX163" s="647"/>
      <c r="BY163" s="281"/>
      <c r="BZ163" s="856" t="str">
        <f>IF(DL163&lt;3,"",(SUM(B163:R163)-MIN(B163:R163)-MAX(B163:R163))/(DL163-2))</f>
        <v/>
      </c>
      <c r="CA163" s="856" t="str">
        <f>IF(DM163&lt;3,"",(SUM(T163:AJ163)-MIN(T163:AJ163)-MAX(T163:AJ163))/(DM163-2))</f>
        <v/>
      </c>
      <c r="CB163" s="856" t="str">
        <f>IF(DN163&lt;3,"",(SUM(AL163:BB163)-MIN(AL163:BB163)-MAX(AL163:BB163))/(DN163-2))</f>
        <v/>
      </c>
      <c r="CC163" s="857" t="str">
        <f>IF(DO163&lt;3,"",(SUM(BD163:BT163)-MIN(BD163:BT163)-MAX(BD163:BT163))/(DO163-2))</f>
        <v/>
      </c>
      <c r="CD163" s="50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0" t="str">
        <f t="shared" si="270"/>
        <v/>
      </c>
      <c r="CF163" s="81" t="str">
        <f t="shared" si="270"/>
        <v/>
      </c>
      <c r="CG163" s="81" t="str">
        <f t="shared" si="270"/>
        <v/>
      </c>
      <c r="CH163" s="81" t="str">
        <f t="shared" si="270"/>
        <v/>
      </c>
      <c r="CI163" s="81" t="str">
        <f t="shared" si="270"/>
        <v/>
      </c>
      <c r="CJ163" s="81" t="str">
        <f t="shared" si="270"/>
        <v/>
      </c>
      <c r="CK163" s="144" t="str">
        <f t="shared" si="270"/>
        <v/>
      </c>
      <c r="CL163" s="144" t="str">
        <f t="shared" si="270"/>
        <v/>
      </c>
      <c r="CM163" s="144" t="str">
        <f t="shared" si="270"/>
        <v/>
      </c>
      <c r="CN163" s="81" t="str">
        <f t="shared" si="270"/>
        <v/>
      </c>
      <c r="CO163" s="81" t="str">
        <f t="shared" si="270"/>
        <v/>
      </c>
      <c r="CP163" s="81" t="str">
        <f t="shared" si="270"/>
        <v/>
      </c>
      <c r="CQ163" s="81" t="str">
        <f t="shared" si="270"/>
        <v/>
      </c>
      <c r="CR163" s="81" t="str">
        <f t="shared" si="270"/>
        <v/>
      </c>
      <c r="CS163" s="80" t="str">
        <f t="shared" si="270"/>
        <v/>
      </c>
      <c r="CT163" s="50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2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3" t="str">
        <f t="shared" si="272"/>
        <v/>
      </c>
      <c r="CW163" s="534" t="str">
        <f t="shared" si="272"/>
        <v/>
      </c>
      <c r="CX163" s="534" t="str">
        <f t="shared" si="272"/>
        <v/>
      </c>
      <c r="CY163" s="534" t="str">
        <f t="shared" si="272"/>
        <v/>
      </c>
      <c r="CZ163" s="534" t="str">
        <f t="shared" si="272"/>
        <v/>
      </c>
      <c r="DA163" s="534" t="str">
        <f t="shared" si="272"/>
        <v/>
      </c>
      <c r="DB163" s="535" t="str">
        <f t="shared" si="272"/>
        <v/>
      </c>
      <c r="DC163" s="535" t="str">
        <f t="shared" si="272"/>
        <v/>
      </c>
      <c r="DD163" s="535" t="str">
        <f t="shared" si="272"/>
        <v/>
      </c>
      <c r="DE163" s="534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4" t="str">
        <f t="shared" si="273"/>
        <v/>
      </c>
      <c r="DG163" s="534" t="str">
        <f t="shared" si="273"/>
        <v/>
      </c>
      <c r="DH163" s="534" t="str">
        <f t="shared" si="273"/>
        <v/>
      </c>
      <c r="DI163" s="534" t="str">
        <f t="shared" si="273"/>
        <v/>
      </c>
      <c r="DJ163" s="533" t="str">
        <f t="shared" si="273"/>
        <v/>
      </c>
      <c r="DK163" s="532" t="str">
        <f t="shared" si="273"/>
        <v/>
      </c>
      <c r="DL163" s="858">
        <f>COUNT(B163:R163)</f>
        <v>0</v>
      </c>
      <c r="DM163" s="813">
        <f>COUNT(T163:AJ163)</f>
        <v>0</v>
      </c>
      <c r="DN163" s="813">
        <f>COUNT(AL163:BB163)</f>
        <v>0</v>
      </c>
      <c r="DO163" s="814">
        <f>COUNT(BD163:BT163)</f>
        <v>0</v>
      </c>
      <c r="DP163" s="849"/>
      <c r="DQ163" s="859"/>
      <c r="DR163" s="859"/>
      <c r="DS163" s="859"/>
      <c r="DT163" s="859"/>
      <c r="DU163" s="859"/>
      <c r="DV163" s="859"/>
      <c r="DW163" s="860"/>
      <c r="DX163" s="859"/>
      <c r="DY163" s="813"/>
      <c r="DZ163" s="849"/>
      <c r="EA163" s="849"/>
    </row>
    <row r="164" spans="1:131" ht="12.75" customHeight="1">
      <c r="A164" s="855" t="s">
        <v>295</v>
      </c>
      <c r="B164" s="281"/>
      <c r="C164" s="281"/>
      <c r="D164" s="281"/>
      <c r="E164" s="281"/>
      <c r="F164" s="281"/>
      <c r="G164" s="281"/>
      <c r="H164" s="281"/>
      <c r="I164" s="281"/>
      <c r="J164" s="281"/>
      <c r="K164" s="281"/>
      <c r="L164" s="281"/>
      <c r="M164" s="281"/>
      <c r="N164" s="281"/>
      <c r="O164" s="281"/>
      <c r="P164" s="281"/>
      <c r="Q164" s="281"/>
      <c r="R164" s="281"/>
      <c r="S164" s="850"/>
      <c r="T164" s="281"/>
      <c r="U164" s="281"/>
      <c r="V164" s="281"/>
      <c r="W164" s="281"/>
      <c r="X164" s="281"/>
      <c r="Y164" s="281"/>
      <c r="Z164" s="281"/>
      <c r="AA164" s="281"/>
      <c r="AB164" s="281"/>
      <c r="AC164" s="281"/>
      <c r="AD164" s="281"/>
      <c r="AE164" s="281"/>
      <c r="AF164" s="281"/>
      <c r="AG164" s="281"/>
      <c r="AH164" s="281"/>
      <c r="AI164" s="281"/>
      <c r="AJ164" s="281"/>
      <c r="AK164" s="850"/>
      <c r="AL164" s="281"/>
      <c r="AM164" s="281"/>
      <c r="AN164" s="281"/>
      <c r="AO164" s="281"/>
      <c r="AP164" s="281"/>
      <c r="AQ164" s="281"/>
      <c r="AR164" s="281"/>
      <c r="AS164" s="281"/>
      <c r="AT164" s="281"/>
      <c r="AU164" s="281"/>
      <c r="AV164" s="281"/>
      <c r="AW164" s="281"/>
      <c r="AX164" s="281"/>
      <c r="AY164" s="281"/>
      <c r="AZ164" s="281"/>
      <c r="BA164" s="281"/>
      <c r="BB164" s="281"/>
      <c r="BC164" s="850"/>
      <c r="BD164" s="281"/>
      <c r="BE164" s="281"/>
      <c r="BF164" s="281"/>
      <c r="BG164" s="281"/>
      <c r="BH164" s="281"/>
      <c r="BI164" s="281"/>
      <c r="BJ164" s="281"/>
      <c r="BK164" s="281"/>
      <c r="BL164" s="281"/>
      <c r="BM164" s="281"/>
      <c r="BN164" s="281"/>
      <c r="BO164" s="281"/>
      <c r="BP164" s="281"/>
      <c r="BQ164" s="281"/>
      <c r="BR164" s="281"/>
      <c r="BS164" s="281"/>
      <c r="BT164" s="281"/>
      <c r="BU164" s="850"/>
      <c r="BV164" s="281"/>
      <c r="BW164" s="281"/>
      <c r="BX164" s="281"/>
      <c r="BY164" s="281"/>
      <c r="BZ164" s="856" t="str">
        <f>IF(DL164&lt;3,"",(SUM(B164:R164)-MIN(B164:R164)-MAX(B164:R164))/(DL164-2))</f>
        <v/>
      </c>
      <c r="CA164" s="856" t="str">
        <f>IF(DM164&lt;3,"",(SUM(T164:AJ164)-MIN(T164:AJ164)-MAX(T164:AJ164))/(DM164-2))</f>
        <v/>
      </c>
      <c r="CB164" s="856" t="str">
        <f>IF(DN164&lt;3,"",(SUM(AL164:BB164)-MIN(AL164:BB164)-MAX(AL164:BB164))/(DN164-2))</f>
        <v/>
      </c>
      <c r="CC164" s="857" t="str">
        <f>IF(DO164&lt;3,"",(SUM(BD164:BT164)-MIN(BD164:BT164)-MAX(BD164:BT164))/(DO164-2))</f>
        <v/>
      </c>
      <c r="CD164" s="50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0" t="str">
        <f t="shared" si="271"/>
        <v/>
      </c>
      <c r="CF164" s="81" t="str">
        <f t="shared" si="271"/>
        <v/>
      </c>
      <c r="CG164" s="81" t="str">
        <f t="shared" si="271"/>
        <v/>
      </c>
      <c r="CH164" s="81" t="str">
        <f t="shared" si="271"/>
        <v/>
      </c>
      <c r="CI164" s="81" t="str">
        <f t="shared" si="271"/>
        <v/>
      </c>
      <c r="CJ164" s="81" t="str">
        <f t="shared" si="271"/>
        <v/>
      </c>
      <c r="CK164" s="144" t="str">
        <f t="shared" si="271"/>
        <v/>
      </c>
      <c r="CL164" s="144" t="str">
        <f t="shared" si="271"/>
        <v/>
      </c>
      <c r="CM164" s="144" t="str">
        <f t="shared" si="271"/>
        <v/>
      </c>
      <c r="CN164" s="81" t="str">
        <f t="shared" si="271"/>
        <v/>
      </c>
      <c r="CO164" s="81" t="str">
        <f t="shared" si="271"/>
        <v/>
      </c>
      <c r="CP164" s="81" t="str">
        <f t="shared" si="271"/>
        <v/>
      </c>
      <c r="CQ164" s="81" t="str">
        <f t="shared" si="271"/>
        <v/>
      </c>
      <c r="CR164" s="81" t="str">
        <f t="shared" si="271"/>
        <v/>
      </c>
      <c r="CS164" s="80" t="str">
        <f t="shared" si="271"/>
        <v/>
      </c>
      <c r="CT164" s="504" t="str">
        <f t="shared" si="271"/>
        <v/>
      </c>
      <c r="CU164" s="532" t="str">
        <f t="shared" si="272"/>
        <v/>
      </c>
      <c r="CV164" s="533" t="str">
        <f t="shared" si="272"/>
        <v/>
      </c>
      <c r="CW164" s="534" t="str">
        <f t="shared" si="272"/>
        <v/>
      </c>
      <c r="CX164" s="534" t="str">
        <f t="shared" si="272"/>
        <v/>
      </c>
      <c r="CY164" s="534" t="str">
        <f t="shared" si="272"/>
        <v/>
      </c>
      <c r="CZ164" s="534" t="str">
        <f t="shared" si="272"/>
        <v/>
      </c>
      <c r="DA164" s="534" t="str">
        <f t="shared" si="272"/>
        <v/>
      </c>
      <c r="DB164" s="535" t="str">
        <f t="shared" si="272"/>
        <v/>
      </c>
      <c r="DC164" s="535" t="str">
        <f t="shared" si="272"/>
        <v/>
      </c>
      <c r="DD164" s="535" t="str">
        <f t="shared" si="272"/>
        <v/>
      </c>
      <c r="DE164" s="534" t="str">
        <f t="shared" si="273"/>
        <v/>
      </c>
      <c r="DF164" s="534" t="str">
        <f t="shared" si="273"/>
        <v/>
      </c>
      <c r="DG164" s="534" t="str">
        <f t="shared" si="273"/>
        <v/>
      </c>
      <c r="DH164" s="534" t="str">
        <f t="shared" si="273"/>
        <v/>
      </c>
      <c r="DI164" s="534" t="str">
        <f t="shared" si="273"/>
        <v/>
      </c>
      <c r="DJ164" s="533" t="str">
        <f t="shared" si="273"/>
        <v/>
      </c>
      <c r="DK164" s="532" t="str">
        <f t="shared" si="273"/>
        <v/>
      </c>
      <c r="DL164" s="858">
        <f>COUNT(B164:R164)</f>
        <v>0</v>
      </c>
      <c r="DM164" s="813">
        <f>COUNT(T164:AJ164)</f>
        <v>0</v>
      </c>
      <c r="DN164" s="813">
        <f>COUNT(AL164:BB164)</f>
        <v>0</v>
      </c>
      <c r="DO164" s="814">
        <f>COUNT(BD164:BT164)</f>
        <v>0</v>
      </c>
      <c r="DP164" s="849"/>
      <c r="DQ164" s="859"/>
      <c r="DR164" s="859"/>
      <c r="DS164" s="859"/>
      <c r="DT164" s="859"/>
      <c r="DU164" s="859"/>
      <c r="DV164" s="859"/>
      <c r="DW164" s="860"/>
      <c r="DX164" s="859"/>
      <c r="DY164" s="813"/>
      <c r="DZ164" s="849"/>
      <c r="EA164" s="849"/>
    </row>
    <row r="165" spans="1:131" ht="12.75" customHeight="1">
      <c r="A165" s="855" t="s">
        <v>280</v>
      </c>
      <c r="B165" s="281"/>
      <c r="C165" s="281"/>
      <c r="D165" s="281"/>
      <c r="E165" s="281"/>
      <c r="F165" s="281"/>
      <c r="G165" s="281"/>
      <c r="H165" s="281"/>
      <c r="I165" s="281"/>
      <c r="J165" s="281"/>
      <c r="K165" s="281"/>
      <c r="L165" s="281"/>
      <c r="M165" s="281"/>
      <c r="N165" s="281"/>
      <c r="O165" s="281"/>
      <c r="P165" s="281"/>
      <c r="Q165" s="281"/>
      <c r="R165" s="281"/>
      <c r="S165" s="850"/>
      <c r="T165" s="281"/>
      <c r="U165" s="281"/>
      <c r="V165" s="281"/>
      <c r="W165" s="281"/>
      <c r="X165" s="281"/>
      <c r="Y165" s="281"/>
      <c r="Z165" s="281"/>
      <c r="AA165" s="281"/>
      <c r="AB165" s="281"/>
      <c r="AC165" s="281"/>
      <c r="AD165" s="281"/>
      <c r="AE165" s="281"/>
      <c r="AF165" s="281"/>
      <c r="AG165" s="281"/>
      <c r="AH165" s="281"/>
      <c r="AI165" s="281"/>
      <c r="AJ165" s="281"/>
      <c r="AK165" s="850"/>
      <c r="AL165" s="281"/>
      <c r="AM165" s="281"/>
      <c r="AN165" s="281"/>
      <c r="AO165" s="281"/>
      <c r="AP165" s="281"/>
      <c r="AQ165" s="281"/>
      <c r="AR165" s="281"/>
      <c r="AS165" s="281"/>
      <c r="AT165" s="281"/>
      <c r="AU165" s="281"/>
      <c r="AV165" s="281"/>
      <c r="AW165" s="281"/>
      <c r="AX165" s="281"/>
      <c r="AY165" s="281"/>
      <c r="AZ165" s="281"/>
      <c r="BA165" s="281"/>
      <c r="BB165" s="281"/>
      <c r="BC165" s="850"/>
      <c r="BD165" s="281"/>
      <c r="BE165" s="281"/>
      <c r="BF165" s="281"/>
      <c r="BG165" s="281"/>
      <c r="BH165" s="281"/>
      <c r="BI165" s="281"/>
      <c r="BJ165" s="281"/>
      <c r="BK165" s="281"/>
      <c r="BL165" s="281"/>
      <c r="BM165" s="281"/>
      <c r="BN165" s="281"/>
      <c r="BO165" s="281"/>
      <c r="BP165" s="281"/>
      <c r="BQ165" s="281"/>
      <c r="BR165" s="281"/>
      <c r="BS165" s="281"/>
      <c r="BT165" s="281"/>
      <c r="BU165" s="850"/>
      <c r="BV165" s="281"/>
      <c r="BW165" s="281"/>
      <c r="BX165" s="281"/>
      <c r="BY165" s="281"/>
      <c r="BZ165" s="856" t="str">
        <f>IF(DL165&lt;3,"",(SUM(B165:R165)-MIN(B165:R165)-MAX(B165:R165))/(DL165-2))</f>
        <v/>
      </c>
      <c r="CA165" s="856" t="str">
        <f>IF(DM165&lt;3,"",(SUM(T165:AJ165)-MIN(T165:AJ165)-MAX(T165:AJ165))/(DM165-2))</f>
        <v/>
      </c>
      <c r="CB165" s="856" t="str">
        <f>IF(DN165&lt;3,"",(SUM(AL165:BB165)-MIN(AL165:BB165)-MAX(AL165:BB165))/(DN165-2))</f>
        <v/>
      </c>
      <c r="CC165" s="857" t="str">
        <f>IF(DO165&lt;3,"",(SUM(BD165:BT165)-MIN(BD165:BT165)-MAX(BD165:BT165))/(DO165-2))</f>
        <v/>
      </c>
      <c r="CD165" s="50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0" t="str">
        <f t="shared" si="271"/>
        <v/>
      </c>
      <c r="CF165" s="81" t="str">
        <f t="shared" si="271"/>
        <v/>
      </c>
      <c r="CG165" s="81" t="str">
        <f t="shared" si="271"/>
        <v/>
      </c>
      <c r="CH165" s="81" t="str">
        <f t="shared" si="271"/>
        <v/>
      </c>
      <c r="CI165" s="81" t="str">
        <f t="shared" si="271"/>
        <v/>
      </c>
      <c r="CJ165" s="81" t="str">
        <f t="shared" si="271"/>
        <v/>
      </c>
      <c r="CK165" s="144" t="str">
        <f t="shared" si="271"/>
        <v/>
      </c>
      <c r="CL165" s="144" t="str">
        <f t="shared" si="271"/>
        <v/>
      </c>
      <c r="CM165" s="144" t="str">
        <f t="shared" si="271"/>
        <v/>
      </c>
      <c r="CN165" s="81" t="str">
        <f t="shared" si="271"/>
        <v/>
      </c>
      <c r="CO165" s="81" t="str">
        <f t="shared" si="271"/>
        <v/>
      </c>
      <c r="CP165" s="81" t="str">
        <f t="shared" si="271"/>
        <v/>
      </c>
      <c r="CQ165" s="81" t="str">
        <f t="shared" si="271"/>
        <v/>
      </c>
      <c r="CR165" s="81" t="str">
        <f t="shared" si="271"/>
        <v/>
      </c>
      <c r="CS165" s="80" t="str">
        <f t="shared" si="271"/>
        <v/>
      </c>
      <c r="CT165" s="504" t="str">
        <f t="shared" si="271"/>
        <v/>
      </c>
      <c r="CU165" s="532" t="str">
        <f t="shared" si="272"/>
        <v/>
      </c>
      <c r="CV165" s="533" t="str">
        <f t="shared" si="272"/>
        <v/>
      </c>
      <c r="CW165" s="534" t="str">
        <f t="shared" si="272"/>
        <v/>
      </c>
      <c r="CX165" s="534" t="str">
        <f t="shared" si="272"/>
        <v/>
      </c>
      <c r="CY165" s="534" t="str">
        <f t="shared" si="272"/>
        <v/>
      </c>
      <c r="CZ165" s="534" t="str">
        <f t="shared" si="272"/>
        <v/>
      </c>
      <c r="DA165" s="534" t="str">
        <f t="shared" si="272"/>
        <v/>
      </c>
      <c r="DB165" s="535" t="str">
        <f t="shared" si="272"/>
        <v/>
      </c>
      <c r="DC165" s="535" t="str">
        <f t="shared" si="272"/>
        <v/>
      </c>
      <c r="DD165" s="535" t="str">
        <f t="shared" si="272"/>
        <v/>
      </c>
      <c r="DE165" s="534" t="str">
        <f t="shared" si="273"/>
        <v/>
      </c>
      <c r="DF165" s="534" t="str">
        <f t="shared" si="273"/>
        <v/>
      </c>
      <c r="DG165" s="534" t="str">
        <f t="shared" si="273"/>
        <v/>
      </c>
      <c r="DH165" s="534" t="str">
        <f t="shared" si="273"/>
        <v/>
      </c>
      <c r="DI165" s="534" t="str">
        <f t="shared" si="273"/>
        <v/>
      </c>
      <c r="DJ165" s="533" t="str">
        <f t="shared" si="273"/>
        <v/>
      </c>
      <c r="DK165" s="532" t="str">
        <f t="shared" si="273"/>
        <v/>
      </c>
      <c r="DL165" s="858">
        <f>COUNT(B165:R165)</f>
        <v>0</v>
      </c>
      <c r="DM165" s="813">
        <f>COUNT(T165:AJ165)</f>
        <v>0</v>
      </c>
      <c r="DN165" s="813">
        <f>COUNT(AL165:BB165)</f>
        <v>0</v>
      </c>
      <c r="DO165" s="814">
        <f>COUNT(BD165:BT165)</f>
        <v>0</v>
      </c>
      <c r="DP165" s="849"/>
      <c r="DQ165" s="859"/>
      <c r="DR165" s="859"/>
      <c r="DS165" s="859"/>
      <c r="DT165" s="859"/>
      <c r="DU165" s="859"/>
      <c r="DV165" s="859"/>
      <c r="DW165" s="860"/>
      <c r="DX165" s="859"/>
      <c r="DY165" s="813"/>
      <c r="DZ165" s="849"/>
      <c r="EA165" s="849"/>
    </row>
    <row r="166" spans="1:131" ht="12.75" customHeight="1">
      <c r="A166" s="855" t="s">
        <v>311</v>
      </c>
      <c r="B166" s="281"/>
      <c r="C166" s="281"/>
      <c r="D166" s="281"/>
      <c r="E166" s="281"/>
      <c r="F166" s="281"/>
      <c r="G166" s="281"/>
      <c r="H166" s="281"/>
      <c r="I166" s="281"/>
      <c r="J166" s="281"/>
      <c r="K166" s="281"/>
      <c r="L166" s="281"/>
      <c r="M166" s="281"/>
      <c r="N166" s="281"/>
      <c r="O166" s="281"/>
      <c r="P166" s="281"/>
      <c r="Q166" s="281"/>
      <c r="R166" s="281"/>
      <c r="S166" s="850"/>
      <c r="T166" s="281"/>
      <c r="U166" s="281"/>
      <c r="V166" s="281"/>
      <c r="W166" s="281"/>
      <c r="X166" s="281"/>
      <c r="Y166" s="281"/>
      <c r="Z166" s="281"/>
      <c r="AA166" s="281"/>
      <c r="AB166" s="281"/>
      <c r="AC166" s="281"/>
      <c r="AD166" s="281"/>
      <c r="AE166" s="281"/>
      <c r="AF166" s="281"/>
      <c r="AG166" s="281"/>
      <c r="AH166" s="281"/>
      <c r="AI166" s="281"/>
      <c r="AJ166" s="281"/>
      <c r="AK166" s="850"/>
      <c r="AL166" s="281"/>
      <c r="AM166" s="281"/>
      <c r="AN166" s="281"/>
      <c r="AO166" s="281"/>
      <c r="AP166" s="281"/>
      <c r="AQ166" s="281"/>
      <c r="AR166" s="281"/>
      <c r="AS166" s="281"/>
      <c r="AT166" s="281"/>
      <c r="AU166" s="281"/>
      <c r="AV166" s="281"/>
      <c r="AW166" s="281"/>
      <c r="AX166" s="281"/>
      <c r="AY166" s="281"/>
      <c r="AZ166" s="281"/>
      <c r="BA166" s="281"/>
      <c r="BB166" s="281"/>
      <c r="BC166" s="850"/>
      <c r="BD166" s="281"/>
      <c r="BE166" s="281"/>
      <c r="BF166" s="281"/>
      <c r="BG166" s="281"/>
      <c r="BH166" s="281"/>
      <c r="BI166" s="281"/>
      <c r="BJ166" s="281"/>
      <c r="BK166" s="281"/>
      <c r="BL166" s="281"/>
      <c r="BM166" s="281"/>
      <c r="BN166" s="281"/>
      <c r="BO166" s="281"/>
      <c r="BP166" s="281"/>
      <c r="BQ166" s="281"/>
      <c r="BR166" s="281"/>
      <c r="BS166" s="281"/>
      <c r="BT166" s="281"/>
      <c r="BU166" s="850"/>
      <c r="BV166" s="281"/>
      <c r="BW166" s="281"/>
      <c r="BX166" s="281"/>
      <c r="BY166" s="281"/>
      <c r="BZ166" s="856" t="str">
        <f>IF(DL166&lt;3,"",(SUM(B166:R166)-MIN(B166:R166)-MAX(B166:R166))/(DL166-2))</f>
        <v/>
      </c>
      <c r="CA166" s="856" t="str">
        <f>IF(DM166&lt;3,"",(SUM(T166:AJ166)-MIN(T166:AJ166)-MAX(T166:AJ166))/(DM166-2))</f>
        <v/>
      </c>
      <c r="CB166" s="856" t="str">
        <f>IF(DN166&lt;3,"",(SUM(AL166:BB166)-MIN(AL166:BB166)-MAX(AL166:BB166))/(DN166-2))</f>
        <v/>
      </c>
      <c r="CC166" s="857" t="str">
        <f>IF(DO166&lt;3,"",(SUM(BD166:BT166)-MIN(BD166:BT166)-MAX(BD166:BT166))/(DO166-2))</f>
        <v/>
      </c>
      <c r="CD166" s="50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0" t="str">
        <f t="shared" si="271"/>
        <v/>
      </c>
      <c r="CF166" s="81" t="str">
        <f t="shared" si="271"/>
        <v/>
      </c>
      <c r="CG166" s="81" t="str">
        <f t="shared" si="271"/>
        <v/>
      </c>
      <c r="CH166" s="81" t="str">
        <f t="shared" si="271"/>
        <v/>
      </c>
      <c r="CI166" s="81" t="str">
        <f t="shared" si="271"/>
        <v/>
      </c>
      <c r="CJ166" s="81" t="str">
        <f t="shared" si="271"/>
        <v/>
      </c>
      <c r="CK166" s="144" t="str">
        <f t="shared" si="271"/>
        <v/>
      </c>
      <c r="CL166" s="144" t="str">
        <f t="shared" si="271"/>
        <v/>
      </c>
      <c r="CM166" s="144" t="str">
        <f t="shared" si="271"/>
        <v/>
      </c>
      <c r="CN166" s="81" t="str">
        <f t="shared" si="271"/>
        <v/>
      </c>
      <c r="CO166" s="81" t="str">
        <f t="shared" si="271"/>
        <v/>
      </c>
      <c r="CP166" s="81" t="str">
        <f t="shared" si="271"/>
        <v/>
      </c>
      <c r="CQ166" s="81" t="str">
        <f t="shared" si="271"/>
        <v/>
      </c>
      <c r="CR166" s="81" t="str">
        <f t="shared" si="271"/>
        <v/>
      </c>
      <c r="CS166" s="80" t="str">
        <f t="shared" si="271"/>
        <v/>
      </c>
      <c r="CT166" s="504" t="str">
        <f t="shared" si="271"/>
        <v/>
      </c>
      <c r="CU166" s="532" t="str">
        <f t="shared" si="272"/>
        <v/>
      </c>
      <c r="CV166" s="533" t="str">
        <f t="shared" si="272"/>
        <v/>
      </c>
      <c r="CW166" s="534" t="str">
        <f t="shared" si="272"/>
        <v/>
      </c>
      <c r="CX166" s="534" t="str">
        <f t="shared" si="272"/>
        <v/>
      </c>
      <c r="CY166" s="534" t="str">
        <f t="shared" si="272"/>
        <v/>
      </c>
      <c r="CZ166" s="534" t="str">
        <f t="shared" si="272"/>
        <v/>
      </c>
      <c r="DA166" s="534" t="str">
        <f t="shared" si="272"/>
        <v/>
      </c>
      <c r="DB166" s="535" t="str">
        <f t="shared" si="272"/>
        <v/>
      </c>
      <c r="DC166" s="535" t="str">
        <f t="shared" si="272"/>
        <v/>
      </c>
      <c r="DD166" s="535" t="str">
        <f t="shared" si="272"/>
        <v/>
      </c>
      <c r="DE166" s="534" t="str">
        <f t="shared" si="273"/>
        <v/>
      </c>
      <c r="DF166" s="534" t="str">
        <f t="shared" si="273"/>
        <v/>
      </c>
      <c r="DG166" s="534" t="str">
        <f t="shared" si="273"/>
        <v/>
      </c>
      <c r="DH166" s="534" t="str">
        <f t="shared" si="273"/>
        <v/>
      </c>
      <c r="DI166" s="534" t="str">
        <f t="shared" si="273"/>
        <v/>
      </c>
      <c r="DJ166" s="533" t="str">
        <f t="shared" si="273"/>
        <v/>
      </c>
      <c r="DK166" s="532" t="str">
        <f t="shared" si="273"/>
        <v/>
      </c>
      <c r="DL166" s="858">
        <f>COUNT(B166:R166)</f>
        <v>0</v>
      </c>
      <c r="DM166" s="813">
        <f>COUNT(T166:AJ166)</f>
        <v>0</v>
      </c>
      <c r="DN166" s="813">
        <f>COUNT(AL166:BB166)</f>
        <v>0</v>
      </c>
      <c r="DO166" s="814">
        <f>COUNT(BD166:BT166)</f>
        <v>0</v>
      </c>
      <c r="DP166" s="849"/>
      <c r="DQ166" s="859"/>
      <c r="DR166" s="859"/>
      <c r="DS166" s="859"/>
      <c r="DT166" s="859"/>
      <c r="DU166" s="859"/>
      <c r="DV166" s="859"/>
      <c r="DW166" s="860"/>
      <c r="DX166" s="859"/>
      <c r="DY166" s="813"/>
      <c r="DZ166" s="849"/>
      <c r="EA166" s="849"/>
    </row>
    <row r="167" spans="1:131" ht="12.75" customHeight="1">
      <c r="A167" s="861" t="s">
        <v>312</v>
      </c>
      <c r="B167" s="862" t="str">
        <f t="shared" ref="B167:R167" si="274">IF(B164="","",B163*B164*B165*B166)</f>
        <v/>
      </c>
      <c r="C167" s="862" t="str">
        <f t="shared" si="274"/>
        <v/>
      </c>
      <c r="D167" s="862" t="str">
        <f t="shared" si="274"/>
        <v/>
      </c>
      <c r="E167" s="862" t="str">
        <f t="shared" si="274"/>
        <v/>
      </c>
      <c r="F167" s="862" t="str">
        <f t="shared" si="274"/>
        <v/>
      </c>
      <c r="G167" s="862" t="str">
        <f t="shared" si="274"/>
        <v/>
      </c>
      <c r="H167" s="862" t="str">
        <f t="shared" si="274"/>
        <v/>
      </c>
      <c r="I167" s="862" t="str">
        <f t="shared" si="274"/>
        <v/>
      </c>
      <c r="J167" s="862" t="str">
        <f t="shared" si="274"/>
        <v/>
      </c>
      <c r="K167" s="862" t="str">
        <f t="shared" si="274"/>
        <v/>
      </c>
      <c r="L167" s="862" t="str">
        <f t="shared" si="274"/>
        <v/>
      </c>
      <c r="M167" s="862" t="str">
        <f t="shared" si="274"/>
        <v/>
      </c>
      <c r="N167" s="862" t="str">
        <f t="shared" si="274"/>
        <v/>
      </c>
      <c r="O167" s="862" t="str">
        <f t="shared" si="274"/>
        <v/>
      </c>
      <c r="P167" s="862" t="str">
        <f t="shared" si="274"/>
        <v/>
      </c>
      <c r="Q167" s="862" t="str">
        <f t="shared" si="274"/>
        <v/>
      </c>
      <c r="R167" s="862" t="str">
        <f t="shared" si="274"/>
        <v/>
      </c>
      <c r="S167" s="850"/>
      <c r="T167" s="862" t="str">
        <f t="shared" ref="T167:AJ167" si="275">IF(T164="","",T163*T164*T165*T166)</f>
        <v/>
      </c>
      <c r="U167" s="862" t="str">
        <f t="shared" si="275"/>
        <v/>
      </c>
      <c r="V167" s="862" t="str">
        <f t="shared" si="275"/>
        <v/>
      </c>
      <c r="W167" s="862" t="str">
        <f t="shared" si="275"/>
        <v/>
      </c>
      <c r="X167" s="862" t="str">
        <f t="shared" si="275"/>
        <v/>
      </c>
      <c r="Y167" s="862" t="str">
        <f t="shared" si="275"/>
        <v/>
      </c>
      <c r="Z167" s="862" t="str">
        <f t="shared" si="275"/>
        <v/>
      </c>
      <c r="AA167" s="862" t="str">
        <f t="shared" si="275"/>
        <v/>
      </c>
      <c r="AB167" s="862" t="str">
        <f t="shared" si="275"/>
        <v/>
      </c>
      <c r="AC167" s="862" t="str">
        <f t="shared" si="275"/>
        <v/>
      </c>
      <c r="AD167" s="862" t="str">
        <f t="shared" si="275"/>
        <v/>
      </c>
      <c r="AE167" s="862" t="str">
        <f t="shared" si="275"/>
        <v/>
      </c>
      <c r="AF167" s="862" t="str">
        <f t="shared" si="275"/>
        <v/>
      </c>
      <c r="AG167" s="862" t="str">
        <f t="shared" si="275"/>
        <v/>
      </c>
      <c r="AH167" s="862" t="str">
        <f t="shared" si="275"/>
        <v/>
      </c>
      <c r="AI167" s="862" t="str">
        <f t="shared" si="275"/>
        <v/>
      </c>
      <c r="AJ167" s="862" t="str">
        <f t="shared" si="275"/>
        <v/>
      </c>
      <c r="AK167" s="850"/>
      <c r="AL167" s="862" t="str">
        <f t="shared" ref="AL167:BB167" si="276">IF(AL164="","",AL163*AL164*AL165*AL166)</f>
        <v/>
      </c>
      <c r="AM167" s="862" t="str">
        <f t="shared" si="276"/>
        <v/>
      </c>
      <c r="AN167" s="862" t="str">
        <f t="shared" si="276"/>
        <v/>
      </c>
      <c r="AO167" s="862" t="str">
        <f t="shared" si="276"/>
        <v/>
      </c>
      <c r="AP167" s="862" t="str">
        <f t="shared" si="276"/>
        <v/>
      </c>
      <c r="AQ167" s="862" t="str">
        <f t="shared" si="276"/>
        <v/>
      </c>
      <c r="AR167" s="862" t="str">
        <f t="shared" si="276"/>
        <v/>
      </c>
      <c r="AS167" s="862" t="str">
        <f t="shared" si="276"/>
        <v/>
      </c>
      <c r="AT167" s="862" t="str">
        <f t="shared" si="276"/>
        <v/>
      </c>
      <c r="AU167" s="862" t="str">
        <f t="shared" si="276"/>
        <v/>
      </c>
      <c r="AV167" s="862" t="str">
        <f t="shared" si="276"/>
        <v/>
      </c>
      <c r="AW167" s="862" t="str">
        <f t="shared" si="276"/>
        <v/>
      </c>
      <c r="AX167" s="862" t="str">
        <f t="shared" si="276"/>
        <v/>
      </c>
      <c r="AY167" s="862" t="str">
        <f t="shared" si="276"/>
        <v/>
      </c>
      <c r="AZ167" s="862" t="str">
        <f t="shared" si="276"/>
        <v/>
      </c>
      <c r="BA167" s="862" t="str">
        <f t="shared" si="276"/>
        <v/>
      </c>
      <c r="BB167" s="862" t="str">
        <f t="shared" si="276"/>
        <v/>
      </c>
      <c r="BC167" s="850"/>
      <c r="BD167" s="862" t="str">
        <f t="shared" ref="BD167:BT167" si="277">IF(BD164="","",BD163*BD164*BD165*BD166)</f>
        <v/>
      </c>
      <c r="BE167" s="862" t="str">
        <f t="shared" si="277"/>
        <v/>
      </c>
      <c r="BF167" s="862" t="str">
        <f t="shared" si="277"/>
        <v/>
      </c>
      <c r="BG167" s="862" t="str">
        <f t="shared" si="277"/>
        <v/>
      </c>
      <c r="BH167" s="862" t="str">
        <f t="shared" si="277"/>
        <v/>
      </c>
      <c r="BI167" s="862" t="str">
        <f t="shared" si="277"/>
        <v/>
      </c>
      <c r="BJ167" s="862" t="str">
        <f t="shared" si="277"/>
        <v/>
      </c>
      <c r="BK167" s="862" t="str">
        <f t="shared" si="277"/>
        <v/>
      </c>
      <c r="BL167" s="862" t="str">
        <f t="shared" si="277"/>
        <v/>
      </c>
      <c r="BM167" s="862" t="str">
        <f t="shared" si="277"/>
        <v/>
      </c>
      <c r="BN167" s="862" t="str">
        <f t="shared" si="277"/>
        <v/>
      </c>
      <c r="BO167" s="862" t="str">
        <f t="shared" si="277"/>
        <v/>
      </c>
      <c r="BP167" s="862" t="str">
        <f t="shared" si="277"/>
        <v/>
      </c>
      <c r="BQ167" s="862" t="str">
        <f t="shared" si="277"/>
        <v/>
      </c>
      <c r="BR167" s="862" t="str">
        <f t="shared" si="277"/>
        <v/>
      </c>
      <c r="BS167" s="862" t="str">
        <f t="shared" si="277"/>
        <v/>
      </c>
      <c r="BT167" s="862" t="str">
        <f t="shared" si="277"/>
        <v/>
      </c>
      <c r="BU167" s="850"/>
      <c r="BV167" s="862" t="str">
        <f>IF(BV164="","",BV163*BV164*BV165*BV166)</f>
        <v/>
      </c>
      <c r="BW167" s="862" t="str">
        <f>IF(BW164="","",BW163*BW164*BW165*BW166)</f>
        <v/>
      </c>
      <c r="BX167" s="862" t="str">
        <f>IF(BX164="","",BX163*BX164*BX165*BX166)</f>
        <v/>
      </c>
      <c r="BY167" s="735" t="str">
        <f>IF(BY164="","",BY163*BY164*BY165*BY166)</f>
        <v/>
      </c>
      <c r="BZ167" s="856" t="str">
        <f>IF(DL167&lt;3,"",(SUM(B167:R167)-MIN(B167:R167)-MAX(B167:R167))/(DL167-2))</f>
        <v/>
      </c>
      <c r="CA167" s="856" t="str">
        <f>IF(DM167&lt;3,"",(SUM(T167:AJ167)-MIN(T167:AJ167)-MAX(T167:AJ167))/(DM167-2))</f>
        <v/>
      </c>
      <c r="CB167" s="856" t="str">
        <f>IF(DN167&lt;3,"",(SUM(AL167:BB167)-MIN(AL167:BB167)-MAX(AL167:BB167))/(DN167-2))</f>
        <v/>
      </c>
      <c r="CC167" s="857" t="str">
        <f>IF(DO167&lt;3,"",(SUM(BD167:BT167)-MIN(BD167:BT167)-MAX(BD167:BT167))/(DO167-2))</f>
        <v/>
      </c>
      <c r="CD167" s="50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0" t="str">
        <f t="shared" si="271"/>
        <v/>
      </c>
      <c r="CF167" s="81" t="str">
        <f t="shared" si="271"/>
        <v/>
      </c>
      <c r="CG167" s="81" t="str">
        <f t="shared" si="271"/>
        <v/>
      </c>
      <c r="CH167" s="81" t="str">
        <f t="shared" si="271"/>
        <v/>
      </c>
      <c r="CI167" s="81" t="str">
        <f t="shared" si="271"/>
        <v/>
      </c>
      <c r="CJ167" s="81" t="str">
        <f t="shared" si="271"/>
        <v/>
      </c>
      <c r="CK167" s="144" t="str">
        <f t="shared" si="271"/>
        <v/>
      </c>
      <c r="CL167" s="144" t="str">
        <f t="shared" si="271"/>
        <v/>
      </c>
      <c r="CM167" s="144" t="str">
        <f t="shared" si="271"/>
        <v/>
      </c>
      <c r="CN167" s="81" t="str">
        <f t="shared" si="271"/>
        <v/>
      </c>
      <c r="CO167" s="81" t="str">
        <f t="shared" si="271"/>
        <v/>
      </c>
      <c r="CP167" s="81" t="str">
        <f t="shared" si="271"/>
        <v/>
      </c>
      <c r="CQ167" s="81" t="str">
        <f t="shared" si="271"/>
        <v/>
      </c>
      <c r="CR167" s="81" t="str">
        <f t="shared" si="271"/>
        <v/>
      </c>
      <c r="CS167" s="80" t="str">
        <f t="shared" si="271"/>
        <v/>
      </c>
      <c r="CT167" s="504" t="str">
        <f t="shared" si="271"/>
        <v/>
      </c>
      <c r="CU167" s="532" t="str">
        <f t="shared" si="272"/>
        <v/>
      </c>
      <c r="CV167" s="533" t="str">
        <f t="shared" si="272"/>
        <v/>
      </c>
      <c r="CW167" s="534" t="str">
        <f t="shared" si="272"/>
        <v/>
      </c>
      <c r="CX167" s="534" t="str">
        <f t="shared" si="272"/>
        <v/>
      </c>
      <c r="CY167" s="534" t="str">
        <f t="shared" si="272"/>
        <v/>
      </c>
      <c r="CZ167" s="534" t="str">
        <f t="shared" si="272"/>
        <v/>
      </c>
      <c r="DA167" s="534" t="str">
        <f t="shared" si="272"/>
        <v/>
      </c>
      <c r="DB167" s="535" t="str">
        <f t="shared" si="272"/>
        <v/>
      </c>
      <c r="DC167" s="535" t="str">
        <f t="shared" si="272"/>
        <v/>
      </c>
      <c r="DD167" s="535" t="str">
        <f t="shared" si="272"/>
        <v/>
      </c>
      <c r="DE167" s="534" t="str">
        <f t="shared" si="273"/>
        <v/>
      </c>
      <c r="DF167" s="534" t="str">
        <f t="shared" si="273"/>
        <v/>
      </c>
      <c r="DG167" s="534" t="str">
        <f t="shared" si="273"/>
        <v/>
      </c>
      <c r="DH167" s="534" t="str">
        <f t="shared" si="273"/>
        <v/>
      </c>
      <c r="DI167" s="534" t="str">
        <f t="shared" si="273"/>
        <v/>
      </c>
      <c r="DJ167" s="533" t="str">
        <f t="shared" si="273"/>
        <v/>
      </c>
      <c r="DK167" s="532" t="str">
        <f t="shared" si="273"/>
        <v/>
      </c>
      <c r="DL167" s="858">
        <f>COUNT(B167:R167)</f>
        <v>0</v>
      </c>
      <c r="DM167" s="813">
        <f>COUNT(T167:AJ167)</f>
        <v>0</v>
      </c>
      <c r="DN167" s="813">
        <f>COUNT(AL167:BB167)</f>
        <v>0</v>
      </c>
      <c r="DO167" s="814">
        <f>COUNT(BD167:BT167)</f>
        <v>0</v>
      </c>
      <c r="DP167" s="849"/>
      <c r="DQ167" s="859"/>
      <c r="DR167" s="859"/>
      <c r="DS167" s="859"/>
      <c r="DT167" s="859"/>
      <c r="DU167" s="859"/>
      <c r="DV167" s="859"/>
      <c r="DW167" s="860"/>
      <c r="DX167" s="859"/>
      <c r="DY167" s="813"/>
      <c r="DZ167" s="849"/>
      <c r="EA167" s="849"/>
    </row>
    <row r="168" spans="1:131" ht="12.75" customHeight="1">
      <c r="A168" s="854" t="s">
        <v>458</v>
      </c>
      <c r="B168" s="647"/>
      <c r="C168" s="647"/>
      <c r="D168" s="647"/>
      <c r="E168" s="647"/>
      <c r="F168" s="647"/>
      <c r="G168" s="647"/>
      <c r="H168" s="647"/>
      <c r="I168" s="647"/>
      <c r="J168" s="647"/>
      <c r="K168" s="647"/>
      <c r="L168" s="647"/>
      <c r="M168" s="647"/>
      <c r="N168" s="647"/>
      <c r="O168" s="647"/>
      <c r="P168" s="647"/>
      <c r="Q168" s="647"/>
      <c r="R168" s="647"/>
      <c r="S168" s="850"/>
      <c r="T168" s="647"/>
      <c r="U168" s="647"/>
      <c r="V168" s="647"/>
      <c r="W168" s="647"/>
      <c r="X168" s="647"/>
      <c r="Y168" s="647"/>
      <c r="Z168" s="647"/>
      <c r="AA168" s="647"/>
      <c r="AB168" s="647"/>
      <c r="AC168" s="647"/>
      <c r="AD168" s="647"/>
      <c r="AE168" s="647"/>
      <c r="AF168" s="647"/>
      <c r="AG168" s="647"/>
      <c r="AH168" s="647"/>
      <c r="AI168" s="647"/>
      <c r="AJ168" s="647"/>
      <c r="AK168" s="850"/>
      <c r="AL168" s="647"/>
      <c r="AM168" s="647"/>
      <c r="AN168" s="647"/>
      <c r="AO168" s="647"/>
      <c r="AP168" s="647"/>
      <c r="AQ168" s="647"/>
      <c r="AR168" s="647"/>
      <c r="AS168" s="647"/>
      <c r="AT168" s="647"/>
      <c r="AU168" s="647"/>
      <c r="AV168" s="647"/>
      <c r="AW168" s="647"/>
      <c r="AX168" s="647"/>
      <c r="AY168" s="647"/>
      <c r="AZ168" s="647"/>
      <c r="BA168" s="647"/>
      <c r="BB168" s="647"/>
      <c r="BC168" s="850"/>
      <c r="BD168" s="647"/>
      <c r="BE168" s="647"/>
      <c r="BF168" s="647"/>
      <c r="BG168" s="647"/>
      <c r="BH168" s="647"/>
      <c r="BI168" s="647"/>
      <c r="BJ168" s="647"/>
      <c r="BK168" s="647"/>
      <c r="BL168" s="647"/>
      <c r="BM168" s="647"/>
      <c r="BN168" s="647"/>
      <c r="BO168" s="647"/>
      <c r="BP168" s="647"/>
      <c r="BQ168" s="647"/>
      <c r="BR168" s="647"/>
      <c r="BS168" s="647"/>
      <c r="BT168" s="647"/>
      <c r="BU168" s="850"/>
      <c r="BV168" s="647"/>
      <c r="BW168" s="647"/>
      <c r="BX168" s="647"/>
      <c r="BY168" s="281"/>
      <c r="BZ168" s="863"/>
      <c r="CA168" s="863"/>
      <c r="CB168" s="863"/>
      <c r="CC168" s="864"/>
      <c r="CD168" s="865"/>
      <c r="CE168" s="865"/>
      <c r="CF168" s="865"/>
      <c r="CG168" s="865"/>
      <c r="CH168" s="865"/>
      <c r="CI168" s="865"/>
      <c r="CJ168" s="865"/>
      <c r="CK168" s="865"/>
      <c r="CL168" s="865"/>
      <c r="CM168" s="865"/>
      <c r="CN168" s="865"/>
      <c r="CO168" s="865"/>
      <c r="CP168" s="865"/>
      <c r="CQ168" s="865"/>
      <c r="CR168" s="865"/>
      <c r="CS168" s="865"/>
      <c r="CT168" s="866"/>
      <c r="CU168" s="867"/>
      <c r="CV168" s="865"/>
      <c r="CW168" s="865"/>
      <c r="CX168" s="865"/>
      <c r="CY168" s="865"/>
      <c r="CZ168" s="865"/>
      <c r="DA168" s="865"/>
      <c r="DB168" s="865"/>
      <c r="DC168" s="865"/>
      <c r="DD168" s="865"/>
      <c r="DE168" s="865"/>
      <c r="DF168" s="865"/>
      <c r="DG168" s="865"/>
      <c r="DH168" s="865"/>
      <c r="DI168" s="865"/>
      <c r="DJ168" s="865"/>
      <c r="DK168" s="865"/>
      <c r="DL168" s="867"/>
      <c r="DM168" s="848"/>
      <c r="DN168" s="848"/>
      <c r="DO168" s="847"/>
      <c r="DP168" s="848"/>
      <c r="DQ168" s="848"/>
      <c r="DR168" s="848"/>
      <c r="DS168" s="848"/>
      <c r="DT168" s="848"/>
      <c r="DU168" s="848"/>
      <c r="DV168" s="848"/>
      <c r="DW168" s="847"/>
      <c r="DX168" s="848"/>
      <c r="DY168" s="813"/>
      <c r="DZ168" s="849"/>
      <c r="EA168" s="849"/>
    </row>
    <row r="169" spans="1:131" ht="12.75" customHeight="1">
      <c r="A169" s="855" t="s">
        <v>294</v>
      </c>
      <c r="B169" s="647"/>
      <c r="C169" s="647"/>
      <c r="D169" s="647"/>
      <c r="E169" s="647"/>
      <c r="F169" s="647"/>
      <c r="G169" s="647"/>
      <c r="H169" s="647"/>
      <c r="I169" s="647"/>
      <c r="J169" s="647"/>
      <c r="K169" s="647"/>
      <c r="L169" s="647"/>
      <c r="M169" s="647"/>
      <c r="N169" s="647"/>
      <c r="O169" s="647"/>
      <c r="P169" s="647"/>
      <c r="Q169" s="647"/>
      <c r="R169" s="647"/>
      <c r="S169" s="850"/>
      <c r="T169" s="647">
        <v>1</v>
      </c>
      <c r="U169" s="647"/>
      <c r="V169" s="647"/>
      <c r="W169" s="647"/>
      <c r="X169" s="647"/>
      <c r="Y169" s="647"/>
      <c r="Z169" s="647"/>
      <c r="AA169" s="647"/>
      <c r="AB169" s="647"/>
      <c r="AC169" s="647"/>
      <c r="AD169" s="647"/>
      <c r="AE169" s="647"/>
      <c r="AF169" s="647"/>
      <c r="AG169" s="647"/>
      <c r="AH169" s="647"/>
      <c r="AI169" s="647"/>
      <c r="AJ169" s="647"/>
      <c r="AK169" s="850"/>
      <c r="AL169" s="647">
        <v>1</v>
      </c>
      <c r="AM169" s="647">
        <v>1</v>
      </c>
      <c r="AN169" s="647"/>
      <c r="AO169" s="647"/>
      <c r="AP169" s="647"/>
      <c r="AQ169" s="647"/>
      <c r="AR169" s="647"/>
      <c r="AS169" s="647"/>
      <c r="AT169" s="647"/>
      <c r="AU169" s="647"/>
      <c r="AV169" s="647"/>
      <c r="AW169" s="647">
        <v>1</v>
      </c>
      <c r="AX169" s="647"/>
      <c r="AY169" s="647"/>
      <c r="AZ169" s="647"/>
      <c r="BA169" s="647"/>
      <c r="BB169" s="647"/>
      <c r="BC169" s="850"/>
      <c r="BD169" s="647"/>
      <c r="BE169" s="647"/>
      <c r="BF169" s="647"/>
      <c r="BG169" s="647"/>
      <c r="BH169" s="647"/>
      <c r="BI169" s="647"/>
      <c r="BJ169" s="647"/>
      <c r="BK169" s="647"/>
      <c r="BL169" s="647"/>
      <c r="BM169" s="647"/>
      <c r="BN169" s="647"/>
      <c r="BO169" s="647"/>
      <c r="BP169" s="647"/>
      <c r="BQ169" s="647"/>
      <c r="BR169" s="647"/>
      <c r="BS169" s="647"/>
      <c r="BT169" s="647"/>
      <c r="BU169" s="850"/>
      <c r="BV169" s="647"/>
      <c r="BW169" s="647"/>
      <c r="BX169" s="647">
        <v>1</v>
      </c>
      <c r="BY169" s="281"/>
      <c r="BZ169" s="856" t="str">
        <f>IF(DL169&lt;3,"",(SUM(B169:R169)-MIN(B169:R169)-MAX(B169:R169))/(DL169-2))</f>
        <v/>
      </c>
      <c r="CA169" s="856" t="str">
        <f>IF(DM169&lt;3,"",(SUM(T169:AJ169)-MIN(T169:AJ169)-MAX(T169:AJ169))/(DM169-2))</f>
        <v/>
      </c>
      <c r="CB169" s="856">
        <f>IF(DN169&lt;3,"",(SUM(AL169:BB169)-MIN(AL169:BB169)-MAX(AL169:BB169))/(DN169-2))</f>
        <v>1</v>
      </c>
      <c r="CC169" s="857" t="str">
        <f>IF(DO169&lt;3,"",(SUM(BD169:BT169)-MIN(BD169:BT169)-MAX(BD169:BT169))/(DO169-2))</f>
        <v/>
      </c>
      <c r="CD169" s="50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0" t="str">
        <f t="shared" si="278"/>
        <v/>
      </c>
      <c r="CF169" s="81" t="str">
        <f t="shared" si="278"/>
        <v/>
      </c>
      <c r="CG169" s="81" t="str">
        <f t="shared" si="278"/>
        <v/>
      </c>
      <c r="CH169" s="81" t="str">
        <f t="shared" si="278"/>
        <v/>
      </c>
      <c r="CI169" s="81" t="str">
        <f t="shared" si="278"/>
        <v/>
      </c>
      <c r="CJ169" s="81" t="str">
        <f t="shared" si="278"/>
        <v/>
      </c>
      <c r="CK169" s="144">
        <f t="shared" si="278"/>
        <v>1</v>
      </c>
      <c r="CL169" s="144">
        <f t="shared" si="278"/>
        <v>1</v>
      </c>
      <c r="CM169" s="144">
        <f t="shared" si="278"/>
        <v>1</v>
      </c>
      <c r="CN169" s="81" t="str">
        <f t="shared" si="278"/>
        <v/>
      </c>
      <c r="CO169" s="81" t="str">
        <f t="shared" si="278"/>
        <v/>
      </c>
      <c r="CP169" s="81" t="str">
        <f t="shared" si="278"/>
        <v/>
      </c>
      <c r="CQ169" s="81" t="str">
        <f t="shared" si="278"/>
        <v/>
      </c>
      <c r="CR169" s="81" t="str">
        <f t="shared" si="278"/>
        <v/>
      </c>
      <c r="CS169" s="80" t="str">
        <f t="shared" si="278"/>
        <v/>
      </c>
      <c r="CT169" s="50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2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3" t="str">
        <f t="shared" si="280"/>
        <v/>
      </c>
      <c r="CW169" s="534" t="str">
        <f t="shared" si="280"/>
        <v/>
      </c>
      <c r="CX169" s="534" t="str">
        <f t="shared" si="280"/>
        <v/>
      </c>
      <c r="CY169" s="534" t="str">
        <f t="shared" si="280"/>
        <v/>
      </c>
      <c r="CZ169" s="534" t="str">
        <f t="shared" si="280"/>
        <v/>
      </c>
      <c r="DA169" s="534" t="str">
        <f t="shared" si="280"/>
        <v/>
      </c>
      <c r="DB169" s="535" t="str">
        <f t="shared" si="280"/>
        <v/>
      </c>
      <c r="DC169" s="535" t="str">
        <f t="shared" si="280"/>
        <v/>
      </c>
      <c r="DD169" s="535" t="str">
        <f t="shared" si="280"/>
        <v/>
      </c>
      <c r="DE169" s="534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4" t="str">
        <f t="shared" si="281"/>
        <v/>
      </c>
      <c r="DG169" s="534" t="str">
        <f t="shared" si="281"/>
        <v/>
      </c>
      <c r="DH169" s="534" t="str">
        <f t="shared" si="281"/>
        <v/>
      </c>
      <c r="DI169" s="534" t="str">
        <f t="shared" si="281"/>
        <v/>
      </c>
      <c r="DJ169" s="533" t="str">
        <f t="shared" si="281"/>
        <v/>
      </c>
      <c r="DK169" s="532" t="str">
        <f t="shared" si="281"/>
        <v/>
      </c>
      <c r="DL169" s="858">
        <f>COUNT(B169:R169)</f>
        <v>0</v>
      </c>
      <c r="DM169" s="813">
        <f>COUNT(T169:AJ169)</f>
        <v>1</v>
      </c>
      <c r="DN169" s="813">
        <f>COUNT(AL169:BB169)</f>
        <v>3</v>
      </c>
      <c r="DO169" s="814">
        <f>COUNT(BD169:BT169)</f>
        <v>0</v>
      </c>
      <c r="DP169" s="849"/>
      <c r="DQ169" s="859"/>
      <c r="DR169" s="859"/>
      <c r="DS169" s="859"/>
      <c r="DT169" s="859"/>
      <c r="DU169" s="859"/>
      <c r="DV169" s="859"/>
      <c r="DW169" s="860"/>
      <c r="DX169" s="859"/>
      <c r="DY169" s="813"/>
      <c r="DZ169" s="849"/>
      <c r="EA169" s="849"/>
    </row>
    <row r="170" spans="1:131" ht="12.75" customHeight="1">
      <c r="A170" s="855" t="s">
        <v>295</v>
      </c>
      <c r="B170" s="281"/>
      <c r="C170" s="281"/>
      <c r="D170" s="281"/>
      <c r="E170" s="281"/>
      <c r="F170" s="281"/>
      <c r="G170" s="281"/>
      <c r="H170" s="281"/>
      <c r="I170" s="281"/>
      <c r="J170" s="281"/>
      <c r="K170" s="281"/>
      <c r="L170" s="281"/>
      <c r="M170" s="281"/>
      <c r="N170" s="281"/>
      <c r="O170" s="281"/>
      <c r="P170" s="281"/>
      <c r="Q170" s="281"/>
      <c r="R170" s="281"/>
      <c r="S170" s="850"/>
      <c r="T170" s="281">
        <v>1</v>
      </c>
      <c r="U170" s="281"/>
      <c r="V170" s="281"/>
      <c r="W170" s="281"/>
      <c r="X170" s="281"/>
      <c r="Y170" s="281"/>
      <c r="Z170" s="281"/>
      <c r="AA170" s="281"/>
      <c r="AB170" s="281"/>
      <c r="AC170" s="281"/>
      <c r="AD170" s="281"/>
      <c r="AE170" s="281"/>
      <c r="AF170" s="281"/>
      <c r="AG170" s="281"/>
      <c r="AH170" s="281"/>
      <c r="AI170" s="281"/>
      <c r="AJ170" s="281"/>
      <c r="AK170" s="850"/>
      <c r="AL170" s="281">
        <v>8</v>
      </c>
      <c r="AM170" s="281">
        <v>2</v>
      </c>
      <c r="AN170" s="281"/>
      <c r="AO170" s="281"/>
      <c r="AP170" s="281"/>
      <c r="AQ170" s="281"/>
      <c r="AR170" s="281"/>
      <c r="AS170" s="281"/>
      <c r="AT170" s="281"/>
      <c r="AU170" s="281"/>
      <c r="AV170" s="281"/>
      <c r="AW170" s="281">
        <v>3</v>
      </c>
      <c r="AX170" s="281"/>
      <c r="AY170" s="281"/>
      <c r="AZ170" s="281"/>
      <c r="BA170" s="281"/>
      <c r="BB170" s="281"/>
      <c r="BC170" s="850"/>
      <c r="BD170" s="281"/>
      <c r="BE170" s="281"/>
      <c r="BF170" s="281"/>
      <c r="BG170" s="281"/>
      <c r="BH170" s="281"/>
      <c r="BI170" s="281"/>
      <c r="BJ170" s="281"/>
      <c r="BK170" s="281"/>
      <c r="BL170" s="281"/>
      <c r="BM170" s="281"/>
      <c r="BN170" s="281"/>
      <c r="BO170" s="281"/>
      <c r="BP170" s="281"/>
      <c r="BQ170" s="281"/>
      <c r="BR170" s="281"/>
      <c r="BS170" s="281"/>
      <c r="BT170" s="281"/>
      <c r="BU170" s="850"/>
      <c r="BV170" s="281"/>
      <c r="BW170" s="281"/>
      <c r="BX170" s="281">
        <v>3</v>
      </c>
      <c r="BY170" s="281"/>
      <c r="BZ170" s="856" t="str">
        <f>IF(DL170&lt;3,"",(SUM(B170:R170)-MIN(B170:R170)-MAX(B170:R170))/(DL170-2))</f>
        <v/>
      </c>
      <c r="CA170" s="856" t="str">
        <f>IF(DM170&lt;3,"",(SUM(T170:AJ170)-MIN(T170:AJ170)-MAX(T170:AJ170))/(DM170-2))</f>
        <v/>
      </c>
      <c r="CB170" s="856">
        <f>IF(DN170&lt;3,"",(SUM(AL170:BB170)-MIN(AL170:BB170)-MAX(AL170:BB170))/(DN170-2))</f>
        <v>3</v>
      </c>
      <c r="CC170" s="857" t="str">
        <f>IF(DO170&lt;3,"",(SUM(BD170:BT170)-MIN(BD170:BT170)-MAX(BD170:BT170))/(DO170-2))</f>
        <v/>
      </c>
      <c r="CD170" s="50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0" t="str">
        <f t="shared" si="279"/>
        <v/>
      </c>
      <c r="CF170" s="81" t="str">
        <f t="shared" si="279"/>
        <v/>
      </c>
      <c r="CG170" s="81" t="str">
        <f t="shared" si="279"/>
        <v/>
      </c>
      <c r="CH170" s="81" t="str">
        <f t="shared" si="279"/>
        <v/>
      </c>
      <c r="CI170" s="81" t="str">
        <f t="shared" si="279"/>
        <v/>
      </c>
      <c r="CJ170" s="81" t="str">
        <f t="shared" si="279"/>
        <v/>
      </c>
      <c r="CK170" s="144">
        <f t="shared" si="279"/>
        <v>2</v>
      </c>
      <c r="CL170" s="144">
        <f t="shared" si="279"/>
        <v>3</v>
      </c>
      <c r="CM170" s="144">
        <f t="shared" si="279"/>
        <v>8</v>
      </c>
      <c r="CN170" s="81" t="str">
        <f t="shared" si="279"/>
        <v/>
      </c>
      <c r="CO170" s="81" t="str">
        <f t="shared" si="279"/>
        <v/>
      </c>
      <c r="CP170" s="81" t="str">
        <f t="shared" si="279"/>
        <v/>
      </c>
      <c r="CQ170" s="81" t="str">
        <f t="shared" si="279"/>
        <v/>
      </c>
      <c r="CR170" s="81" t="str">
        <f t="shared" si="279"/>
        <v/>
      </c>
      <c r="CS170" s="80" t="str">
        <f t="shared" si="279"/>
        <v/>
      </c>
      <c r="CT170" s="504" t="str">
        <f t="shared" si="279"/>
        <v/>
      </c>
      <c r="CU170" s="532" t="str">
        <f t="shared" si="280"/>
        <v/>
      </c>
      <c r="CV170" s="533" t="str">
        <f t="shared" si="280"/>
        <v/>
      </c>
      <c r="CW170" s="534" t="str">
        <f t="shared" si="280"/>
        <v/>
      </c>
      <c r="CX170" s="534" t="str">
        <f t="shared" si="280"/>
        <v/>
      </c>
      <c r="CY170" s="534" t="str">
        <f t="shared" si="280"/>
        <v/>
      </c>
      <c r="CZ170" s="534" t="str">
        <f t="shared" si="280"/>
        <v/>
      </c>
      <c r="DA170" s="534" t="str">
        <f t="shared" si="280"/>
        <v/>
      </c>
      <c r="DB170" s="535" t="str">
        <f t="shared" si="280"/>
        <v/>
      </c>
      <c r="DC170" s="535" t="str">
        <f t="shared" si="280"/>
        <v/>
      </c>
      <c r="DD170" s="535" t="str">
        <f t="shared" si="280"/>
        <v/>
      </c>
      <c r="DE170" s="534" t="str">
        <f t="shared" si="281"/>
        <v/>
      </c>
      <c r="DF170" s="534" t="str">
        <f t="shared" si="281"/>
        <v/>
      </c>
      <c r="DG170" s="534" t="str">
        <f t="shared" si="281"/>
        <v/>
      </c>
      <c r="DH170" s="534" t="str">
        <f t="shared" si="281"/>
        <v/>
      </c>
      <c r="DI170" s="534" t="str">
        <f t="shared" si="281"/>
        <v/>
      </c>
      <c r="DJ170" s="533" t="str">
        <f t="shared" si="281"/>
        <v/>
      </c>
      <c r="DK170" s="532" t="str">
        <f t="shared" si="281"/>
        <v/>
      </c>
      <c r="DL170" s="858">
        <f>COUNT(B170:R170)</f>
        <v>0</v>
      </c>
      <c r="DM170" s="813">
        <f>COUNT(T170:AJ170)</f>
        <v>1</v>
      </c>
      <c r="DN170" s="813">
        <f>COUNT(AL170:BB170)</f>
        <v>3</v>
      </c>
      <c r="DO170" s="814">
        <f>COUNT(BD170:BT170)</f>
        <v>0</v>
      </c>
      <c r="DP170" s="849"/>
      <c r="DQ170" s="859"/>
      <c r="DR170" s="859"/>
      <c r="DS170" s="859"/>
      <c r="DT170" s="859"/>
      <c r="DU170" s="859"/>
      <c r="DV170" s="859"/>
      <c r="DW170" s="860"/>
      <c r="DX170" s="859"/>
      <c r="DY170" s="813"/>
      <c r="DZ170" s="849"/>
      <c r="EA170" s="849"/>
    </row>
    <row r="171" spans="1:131" ht="12.75" customHeight="1">
      <c r="A171" s="855" t="s">
        <v>280</v>
      </c>
      <c r="B171" s="281"/>
      <c r="C171" s="281"/>
      <c r="D171" s="281"/>
      <c r="E171" s="281"/>
      <c r="F171" s="281"/>
      <c r="G171" s="281"/>
      <c r="H171" s="281"/>
      <c r="I171" s="281"/>
      <c r="J171" s="281"/>
      <c r="K171" s="281"/>
      <c r="L171" s="281"/>
      <c r="M171" s="281"/>
      <c r="N171" s="281"/>
      <c r="O171" s="281"/>
      <c r="P171" s="281"/>
      <c r="Q171" s="281"/>
      <c r="R171" s="281"/>
      <c r="S171" s="850"/>
      <c r="T171" s="281">
        <v>6</v>
      </c>
      <c r="U171" s="281"/>
      <c r="V171" s="281"/>
      <c r="W171" s="281"/>
      <c r="X171" s="281"/>
      <c r="Y171" s="281"/>
      <c r="Z171" s="281"/>
      <c r="AA171" s="281"/>
      <c r="AB171" s="281"/>
      <c r="AC171" s="281"/>
      <c r="AD171" s="281"/>
      <c r="AE171" s="281"/>
      <c r="AF171" s="281"/>
      <c r="AG171" s="281"/>
      <c r="AH171" s="281"/>
      <c r="AI171" s="281"/>
      <c r="AJ171" s="281"/>
      <c r="AK171" s="850"/>
      <c r="AL171" s="281">
        <v>2</v>
      </c>
      <c r="AM171" s="281">
        <v>12</v>
      </c>
      <c r="AN171" s="281"/>
      <c r="AO171" s="281"/>
      <c r="AP171" s="281"/>
      <c r="AQ171" s="281"/>
      <c r="AR171" s="281"/>
      <c r="AS171" s="281"/>
      <c r="AT171" s="281"/>
      <c r="AU171" s="281"/>
      <c r="AV171" s="281"/>
      <c r="AW171" s="281">
        <v>12</v>
      </c>
      <c r="AX171" s="281"/>
      <c r="AY171" s="281"/>
      <c r="AZ171" s="281"/>
      <c r="BA171" s="281"/>
      <c r="BB171" s="281"/>
      <c r="BC171" s="850"/>
      <c r="BD171" s="281"/>
      <c r="BE171" s="281"/>
      <c r="BF171" s="281"/>
      <c r="BG171" s="281"/>
      <c r="BH171" s="281"/>
      <c r="BI171" s="281"/>
      <c r="BJ171" s="281"/>
      <c r="BK171" s="281"/>
      <c r="BL171" s="281"/>
      <c r="BM171" s="281"/>
      <c r="BN171" s="281"/>
      <c r="BO171" s="281"/>
      <c r="BP171" s="281"/>
      <c r="BQ171" s="281"/>
      <c r="BR171" s="281"/>
      <c r="BS171" s="281"/>
      <c r="BT171" s="281"/>
      <c r="BU171" s="850"/>
      <c r="BV171" s="281"/>
      <c r="BW171" s="281"/>
      <c r="BX171" s="281">
        <v>12</v>
      </c>
      <c r="BY171" s="281"/>
      <c r="BZ171" s="856" t="str">
        <f>IF(DL171&lt;3,"",(SUM(B171:R171)-MIN(B171:R171)-MAX(B171:R171))/(DL171-2))</f>
        <v/>
      </c>
      <c r="CA171" s="856" t="str">
        <f>IF(DM171&lt;3,"",(SUM(T171:AJ171)-MIN(T171:AJ171)-MAX(T171:AJ171))/(DM171-2))</f>
        <v/>
      </c>
      <c r="CB171" s="856">
        <f>IF(DN171&lt;3,"",(SUM(AL171:BB171)-MIN(AL171:BB171)-MAX(AL171:BB171))/(DN171-2))</f>
        <v>12</v>
      </c>
      <c r="CC171" s="857" t="str">
        <f>IF(DO171&lt;3,"",(SUM(BD171:BT171)-MIN(BD171:BT171)-MAX(BD171:BT171))/(DO171-2))</f>
        <v/>
      </c>
      <c r="CD171" s="50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0" t="str">
        <f t="shared" si="279"/>
        <v/>
      </c>
      <c r="CF171" s="81" t="str">
        <f t="shared" si="279"/>
        <v/>
      </c>
      <c r="CG171" s="81" t="str">
        <f t="shared" si="279"/>
        <v/>
      </c>
      <c r="CH171" s="81" t="str">
        <f t="shared" si="279"/>
        <v/>
      </c>
      <c r="CI171" s="81" t="str">
        <f t="shared" si="279"/>
        <v/>
      </c>
      <c r="CJ171" s="81" t="str">
        <f t="shared" si="279"/>
        <v/>
      </c>
      <c r="CK171" s="144">
        <f t="shared" si="279"/>
        <v>2</v>
      </c>
      <c r="CL171" s="144">
        <f t="shared" si="279"/>
        <v>12</v>
      </c>
      <c r="CM171" s="144">
        <f t="shared" si="279"/>
        <v>12</v>
      </c>
      <c r="CN171" s="81" t="str">
        <f t="shared" si="279"/>
        <v/>
      </c>
      <c r="CO171" s="81" t="str">
        <f t="shared" si="279"/>
        <v/>
      </c>
      <c r="CP171" s="81" t="str">
        <f t="shared" si="279"/>
        <v/>
      </c>
      <c r="CQ171" s="81" t="str">
        <f t="shared" si="279"/>
        <v/>
      </c>
      <c r="CR171" s="81" t="str">
        <f t="shared" si="279"/>
        <v/>
      </c>
      <c r="CS171" s="80" t="str">
        <f t="shared" si="279"/>
        <v/>
      </c>
      <c r="CT171" s="504" t="str">
        <f t="shared" si="279"/>
        <v/>
      </c>
      <c r="CU171" s="532" t="str">
        <f t="shared" si="280"/>
        <v/>
      </c>
      <c r="CV171" s="533" t="str">
        <f t="shared" si="280"/>
        <v/>
      </c>
      <c r="CW171" s="534" t="str">
        <f t="shared" si="280"/>
        <v/>
      </c>
      <c r="CX171" s="534" t="str">
        <f t="shared" si="280"/>
        <v/>
      </c>
      <c r="CY171" s="534" t="str">
        <f t="shared" si="280"/>
        <v/>
      </c>
      <c r="CZ171" s="534" t="str">
        <f t="shared" si="280"/>
        <v/>
      </c>
      <c r="DA171" s="534" t="str">
        <f t="shared" si="280"/>
        <v/>
      </c>
      <c r="DB171" s="535" t="str">
        <f t="shared" si="280"/>
        <v/>
      </c>
      <c r="DC171" s="535" t="str">
        <f t="shared" si="280"/>
        <v/>
      </c>
      <c r="DD171" s="535" t="str">
        <f t="shared" si="280"/>
        <v/>
      </c>
      <c r="DE171" s="534" t="str">
        <f t="shared" si="281"/>
        <v/>
      </c>
      <c r="DF171" s="534" t="str">
        <f t="shared" si="281"/>
        <v/>
      </c>
      <c r="DG171" s="534" t="str">
        <f t="shared" si="281"/>
        <v/>
      </c>
      <c r="DH171" s="534" t="str">
        <f t="shared" si="281"/>
        <v/>
      </c>
      <c r="DI171" s="534" t="str">
        <f t="shared" si="281"/>
        <v/>
      </c>
      <c r="DJ171" s="533" t="str">
        <f t="shared" si="281"/>
        <v/>
      </c>
      <c r="DK171" s="532" t="str">
        <f t="shared" si="281"/>
        <v/>
      </c>
      <c r="DL171" s="858">
        <f>COUNT(B171:R171)</f>
        <v>0</v>
      </c>
      <c r="DM171" s="813">
        <f>COUNT(T171:AJ171)</f>
        <v>1</v>
      </c>
      <c r="DN171" s="813">
        <f>COUNT(AL171:BB171)</f>
        <v>3</v>
      </c>
      <c r="DO171" s="814">
        <f>COUNT(BD171:BT171)</f>
        <v>0</v>
      </c>
      <c r="DP171" s="849"/>
      <c r="DQ171" s="859"/>
      <c r="DR171" s="859"/>
      <c r="DS171" s="859"/>
      <c r="DT171" s="859"/>
      <c r="DU171" s="859"/>
      <c r="DV171" s="859"/>
      <c r="DW171" s="860"/>
      <c r="DX171" s="859"/>
      <c r="DY171" s="813"/>
      <c r="DZ171" s="849"/>
      <c r="EA171" s="849"/>
    </row>
    <row r="172" spans="1:131" ht="12.75" customHeight="1">
      <c r="A172" s="855" t="s">
        <v>311</v>
      </c>
      <c r="B172" s="281"/>
      <c r="C172" s="281"/>
      <c r="D172" s="281"/>
      <c r="E172" s="281"/>
      <c r="F172" s="281"/>
      <c r="G172" s="281"/>
      <c r="H172" s="281"/>
      <c r="I172" s="281"/>
      <c r="J172" s="281"/>
      <c r="K172" s="281"/>
      <c r="L172" s="281"/>
      <c r="M172" s="281"/>
      <c r="N172" s="281"/>
      <c r="O172" s="281"/>
      <c r="P172" s="281"/>
      <c r="Q172" s="281"/>
      <c r="R172" s="281"/>
      <c r="S172" s="850"/>
      <c r="T172" s="281">
        <v>150</v>
      </c>
      <c r="U172" s="281"/>
      <c r="V172" s="281"/>
      <c r="W172" s="281"/>
      <c r="X172" s="281"/>
      <c r="Y172" s="281"/>
      <c r="Z172" s="281"/>
      <c r="AA172" s="281"/>
      <c r="AB172" s="281"/>
      <c r="AC172" s="281"/>
      <c r="AD172" s="281"/>
      <c r="AE172" s="281"/>
      <c r="AF172" s="281"/>
      <c r="AG172" s="281"/>
      <c r="AH172" s="281"/>
      <c r="AI172" s="281"/>
      <c r="AJ172" s="281"/>
      <c r="AK172" s="850"/>
      <c r="AL172" s="281">
        <v>250</v>
      </c>
      <c r="AM172" s="281">
        <v>100</v>
      </c>
      <c r="AN172" s="281"/>
      <c r="AO172" s="281"/>
      <c r="AP172" s="281"/>
      <c r="AQ172" s="281"/>
      <c r="AR172" s="281"/>
      <c r="AS172" s="281"/>
      <c r="AT172" s="281"/>
      <c r="AU172" s="281"/>
      <c r="AV172" s="281"/>
      <c r="AW172" s="281">
        <v>1000</v>
      </c>
      <c r="AX172" s="281"/>
      <c r="AY172" s="281"/>
      <c r="AZ172" s="281"/>
      <c r="BA172" s="281"/>
      <c r="BB172" s="281"/>
      <c r="BC172" s="850"/>
      <c r="BD172" s="281"/>
      <c r="BE172" s="281"/>
      <c r="BF172" s="281"/>
      <c r="BG172" s="281"/>
      <c r="BH172" s="281"/>
      <c r="BI172" s="281"/>
      <c r="BJ172" s="281"/>
      <c r="BK172" s="281"/>
      <c r="BL172" s="281"/>
      <c r="BM172" s="281"/>
      <c r="BN172" s="281"/>
      <c r="BO172" s="281"/>
      <c r="BP172" s="281"/>
      <c r="BQ172" s="281"/>
      <c r="BR172" s="281"/>
      <c r="BS172" s="281"/>
      <c r="BT172" s="281"/>
      <c r="BU172" s="850"/>
      <c r="BV172" s="281"/>
      <c r="BW172" s="281"/>
      <c r="BX172" s="281">
        <v>100</v>
      </c>
      <c r="BY172" s="281"/>
      <c r="BZ172" s="856" t="str">
        <f>IF(DL172&lt;3,"",(SUM(B172:R172)-MIN(B172:R172)-MAX(B172:R172))/(DL172-2))</f>
        <v/>
      </c>
      <c r="CA172" s="856" t="str">
        <f>IF(DM172&lt;3,"",(SUM(T172:AJ172)-MIN(T172:AJ172)-MAX(T172:AJ172))/(DM172-2))</f>
        <v/>
      </c>
      <c r="CB172" s="856">
        <f>IF(DN172&lt;3,"",(SUM(AL172:BB172)-MIN(AL172:BB172)-MAX(AL172:BB172))/(DN172-2))</f>
        <v>250</v>
      </c>
      <c r="CC172" s="857" t="str">
        <f>IF(DO172&lt;3,"",(SUM(BD172:BT172)-MIN(BD172:BT172)-MAX(BD172:BT172))/(DO172-2))</f>
        <v/>
      </c>
      <c r="CD172" s="50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0" t="str">
        <f t="shared" si="279"/>
        <v/>
      </c>
      <c r="CF172" s="81" t="str">
        <f t="shared" si="279"/>
        <v/>
      </c>
      <c r="CG172" s="81" t="str">
        <f t="shared" si="279"/>
        <v/>
      </c>
      <c r="CH172" s="81" t="str">
        <f t="shared" si="279"/>
        <v/>
      </c>
      <c r="CI172" s="81" t="str">
        <f t="shared" si="279"/>
        <v/>
      </c>
      <c r="CJ172" s="81" t="str">
        <f t="shared" si="279"/>
        <v/>
      </c>
      <c r="CK172" s="144">
        <f t="shared" si="279"/>
        <v>100</v>
      </c>
      <c r="CL172" s="144">
        <f t="shared" si="279"/>
        <v>250</v>
      </c>
      <c r="CM172" s="144">
        <f t="shared" si="279"/>
        <v>1000</v>
      </c>
      <c r="CN172" s="81" t="str">
        <f t="shared" si="279"/>
        <v/>
      </c>
      <c r="CO172" s="81" t="str">
        <f t="shared" si="279"/>
        <v/>
      </c>
      <c r="CP172" s="81" t="str">
        <f t="shared" si="279"/>
        <v/>
      </c>
      <c r="CQ172" s="81" t="str">
        <f t="shared" si="279"/>
        <v/>
      </c>
      <c r="CR172" s="81" t="str">
        <f t="shared" si="279"/>
        <v/>
      </c>
      <c r="CS172" s="80" t="str">
        <f t="shared" si="279"/>
        <v/>
      </c>
      <c r="CT172" s="504" t="str">
        <f t="shared" si="279"/>
        <v/>
      </c>
      <c r="CU172" s="532" t="str">
        <f t="shared" si="280"/>
        <v/>
      </c>
      <c r="CV172" s="533" t="str">
        <f t="shared" si="280"/>
        <v/>
      </c>
      <c r="CW172" s="534" t="str">
        <f t="shared" si="280"/>
        <v/>
      </c>
      <c r="CX172" s="534" t="str">
        <f t="shared" si="280"/>
        <v/>
      </c>
      <c r="CY172" s="534" t="str">
        <f t="shared" si="280"/>
        <v/>
      </c>
      <c r="CZ172" s="534" t="str">
        <f t="shared" si="280"/>
        <v/>
      </c>
      <c r="DA172" s="534" t="str">
        <f t="shared" si="280"/>
        <v/>
      </c>
      <c r="DB172" s="535" t="str">
        <f t="shared" si="280"/>
        <v/>
      </c>
      <c r="DC172" s="535" t="str">
        <f t="shared" si="280"/>
        <v/>
      </c>
      <c r="DD172" s="535" t="str">
        <f t="shared" si="280"/>
        <v/>
      </c>
      <c r="DE172" s="534" t="str">
        <f t="shared" si="281"/>
        <v/>
      </c>
      <c r="DF172" s="534" t="str">
        <f t="shared" si="281"/>
        <v/>
      </c>
      <c r="DG172" s="534" t="str">
        <f t="shared" si="281"/>
        <v/>
      </c>
      <c r="DH172" s="534" t="str">
        <f t="shared" si="281"/>
        <v/>
      </c>
      <c r="DI172" s="534" t="str">
        <f t="shared" si="281"/>
        <v/>
      </c>
      <c r="DJ172" s="533" t="str">
        <f t="shared" si="281"/>
        <v/>
      </c>
      <c r="DK172" s="532" t="str">
        <f t="shared" si="281"/>
        <v/>
      </c>
      <c r="DL172" s="858">
        <f>COUNT(B172:R172)</f>
        <v>0</v>
      </c>
      <c r="DM172" s="813">
        <f>COUNT(T172:AJ172)</f>
        <v>1</v>
      </c>
      <c r="DN172" s="813">
        <f>COUNT(AL172:BB172)</f>
        <v>3</v>
      </c>
      <c r="DO172" s="814">
        <f>COUNT(BD172:BT172)</f>
        <v>0</v>
      </c>
      <c r="DP172" s="849"/>
      <c r="DQ172" s="859"/>
      <c r="DR172" s="859"/>
      <c r="DS172" s="859"/>
      <c r="DT172" s="859"/>
      <c r="DU172" s="859"/>
      <c r="DV172" s="859"/>
      <c r="DW172" s="860"/>
      <c r="DX172" s="859"/>
      <c r="DY172" s="813"/>
      <c r="DZ172" s="849"/>
      <c r="EA172" s="849"/>
    </row>
    <row r="173" spans="1:131" ht="12.75" customHeight="1">
      <c r="A173" s="861" t="s">
        <v>312</v>
      </c>
      <c r="B173" s="862" t="str">
        <f t="shared" ref="B173:R173" si="282">IF(B170="","",B169*B170*B171*B172)</f>
        <v/>
      </c>
      <c r="C173" s="862" t="str">
        <f t="shared" si="282"/>
        <v/>
      </c>
      <c r="D173" s="862" t="str">
        <f t="shared" si="282"/>
        <v/>
      </c>
      <c r="E173" s="862" t="str">
        <f t="shared" si="282"/>
        <v/>
      </c>
      <c r="F173" s="862" t="str">
        <f t="shared" si="282"/>
        <v/>
      </c>
      <c r="G173" s="862" t="str">
        <f t="shared" si="282"/>
        <v/>
      </c>
      <c r="H173" s="862" t="str">
        <f t="shared" si="282"/>
        <v/>
      </c>
      <c r="I173" s="862" t="str">
        <f t="shared" si="282"/>
        <v/>
      </c>
      <c r="J173" s="862" t="str">
        <f t="shared" si="282"/>
        <v/>
      </c>
      <c r="K173" s="862" t="str">
        <f t="shared" si="282"/>
        <v/>
      </c>
      <c r="L173" s="862" t="str">
        <f t="shared" si="282"/>
        <v/>
      </c>
      <c r="M173" s="862" t="str">
        <f t="shared" si="282"/>
        <v/>
      </c>
      <c r="N173" s="862" t="str">
        <f t="shared" si="282"/>
        <v/>
      </c>
      <c r="O173" s="862" t="str">
        <f t="shared" si="282"/>
        <v/>
      </c>
      <c r="P173" s="862" t="str">
        <f t="shared" si="282"/>
        <v/>
      </c>
      <c r="Q173" s="862" t="str">
        <f t="shared" si="282"/>
        <v/>
      </c>
      <c r="R173" s="862" t="str">
        <f t="shared" si="282"/>
        <v/>
      </c>
      <c r="S173" s="850"/>
      <c r="T173" s="862">
        <f t="shared" ref="T173:Z173" si="283">IF(T170="","",T169*T170*T171*T172)</f>
        <v>900</v>
      </c>
      <c r="U173" s="862" t="str">
        <f t="shared" si="283"/>
        <v/>
      </c>
      <c r="V173" s="862" t="str">
        <f t="shared" si="283"/>
        <v/>
      </c>
      <c r="W173" s="862" t="str">
        <f t="shared" si="283"/>
        <v/>
      </c>
      <c r="X173" s="862" t="str">
        <f t="shared" si="283"/>
        <v/>
      </c>
      <c r="Y173" s="862" t="str">
        <f t="shared" si="283"/>
        <v/>
      </c>
      <c r="Z173" s="862" t="str">
        <f t="shared" si="283"/>
        <v/>
      </c>
      <c r="AA173" s="862" t="str">
        <f t="shared" ref="AA173:AJ173" si="284">IF(AA170="","",AA169*AA170*AA171*AA172)</f>
        <v/>
      </c>
      <c r="AB173" s="862" t="str">
        <f t="shared" si="284"/>
        <v/>
      </c>
      <c r="AC173" s="862" t="str">
        <f t="shared" si="284"/>
        <v/>
      </c>
      <c r="AD173" s="862" t="str">
        <f t="shared" si="284"/>
        <v/>
      </c>
      <c r="AE173" s="862" t="str">
        <f t="shared" si="284"/>
        <v/>
      </c>
      <c r="AF173" s="862" t="str">
        <f t="shared" si="284"/>
        <v/>
      </c>
      <c r="AG173" s="862" t="str">
        <f t="shared" si="284"/>
        <v/>
      </c>
      <c r="AH173" s="862" t="str">
        <f t="shared" si="284"/>
        <v/>
      </c>
      <c r="AI173" s="862" t="str">
        <f t="shared" si="284"/>
        <v/>
      </c>
      <c r="AJ173" s="862" t="str">
        <f t="shared" si="284"/>
        <v/>
      </c>
      <c r="AK173" s="850"/>
      <c r="AL173" s="862">
        <f t="shared" ref="AL173:BB173" si="285">IF(AL170="","",AL169*AL170*AL171*AL172)</f>
        <v>4000</v>
      </c>
      <c r="AM173" s="862">
        <f t="shared" si="285"/>
        <v>2400</v>
      </c>
      <c r="AN173" s="862" t="str">
        <f t="shared" si="285"/>
        <v/>
      </c>
      <c r="AO173" s="862" t="str">
        <f t="shared" si="285"/>
        <v/>
      </c>
      <c r="AP173" s="862" t="str">
        <f t="shared" si="285"/>
        <v/>
      </c>
      <c r="AQ173" s="862" t="str">
        <f t="shared" si="285"/>
        <v/>
      </c>
      <c r="AR173" s="862" t="str">
        <f t="shared" si="285"/>
        <v/>
      </c>
      <c r="AS173" s="862" t="str">
        <f t="shared" si="285"/>
        <v/>
      </c>
      <c r="AT173" s="862" t="str">
        <f t="shared" si="285"/>
        <v/>
      </c>
      <c r="AU173" s="862" t="str">
        <f t="shared" si="285"/>
        <v/>
      </c>
      <c r="AV173" s="862" t="str">
        <f t="shared" si="285"/>
        <v/>
      </c>
      <c r="AW173" s="862">
        <f t="shared" si="285"/>
        <v>36000</v>
      </c>
      <c r="AX173" s="862" t="str">
        <f t="shared" si="285"/>
        <v/>
      </c>
      <c r="AY173" s="862" t="str">
        <f t="shared" si="285"/>
        <v/>
      </c>
      <c r="AZ173" s="862" t="str">
        <f t="shared" si="285"/>
        <v/>
      </c>
      <c r="BA173" s="862" t="str">
        <f t="shared" si="285"/>
        <v/>
      </c>
      <c r="BB173" s="862" t="str">
        <f t="shared" si="285"/>
        <v/>
      </c>
      <c r="BC173" s="850"/>
      <c r="BD173" s="862" t="str">
        <f t="shared" ref="BD173:BT173" si="286">IF(BD170="","",BD169*BD170*BD171*BD172)</f>
        <v/>
      </c>
      <c r="BE173" s="862" t="str">
        <f t="shared" si="286"/>
        <v/>
      </c>
      <c r="BF173" s="862" t="str">
        <f t="shared" si="286"/>
        <v/>
      </c>
      <c r="BG173" s="862" t="str">
        <f t="shared" si="286"/>
        <v/>
      </c>
      <c r="BH173" s="862" t="str">
        <f t="shared" si="286"/>
        <v/>
      </c>
      <c r="BI173" s="862" t="str">
        <f t="shared" si="286"/>
        <v/>
      </c>
      <c r="BJ173" s="862" t="str">
        <f t="shared" si="286"/>
        <v/>
      </c>
      <c r="BK173" s="862" t="str">
        <f t="shared" si="286"/>
        <v/>
      </c>
      <c r="BL173" s="862" t="str">
        <f t="shared" si="286"/>
        <v/>
      </c>
      <c r="BM173" s="862" t="str">
        <f t="shared" si="286"/>
        <v/>
      </c>
      <c r="BN173" s="862" t="str">
        <f t="shared" si="286"/>
        <v/>
      </c>
      <c r="BO173" s="862" t="str">
        <f t="shared" si="286"/>
        <v/>
      </c>
      <c r="BP173" s="862" t="str">
        <f t="shared" si="286"/>
        <v/>
      </c>
      <c r="BQ173" s="862" t="str">
        <f t="shared" si="286"/>
        <v/>
      </c>
      <c r="BR173" s="862" t="str">
        <f t="shared" si="286"/>
        <v/>
      </c>
      <c r="BS173" s="862" t="str">
        <f t="shared" si="286"/>
        <v/>
      </c>
      <c r="BT173" s="862" t="str">
        <f t="shared" si="286"/>
        <v/>
      </c>
      <c r="BU173" s="850"/>
      <c r="BV173" s="862" t="str">
        <f>IF(BV170="","",BV169*BV170*BV171*BV172)</f>
        <v/>
      </c>
      <c r="BW173" s="862" t="str">
        <f>IF(BW170="","",BW169*BW170*BW171*BW172)</f>
        <v/>
      </c>
      <c r="BX173" s="862">
        <f>IF(BX170="","",BX169*BX170*BX171*BX172)</f>
        <v>3600</v>
      </c>
      <c r="BY173" s="735" t="str">
        <f>IF(BY170="","",BY169*BY170*BY171*BY172)</f>
        <v/>
      </c>
      <c r="BZ173" s="856" t="str">
        <f>IF(DL173&lt;3,"",(SUM(B173:R173)-MIN(B173:R173)-MAX(B173:R173))/(DL173-2))</f>
        <v/>
      </c>
      <c r="CA173" s="856" t="str">
        <f>IF(DM173&lt;3,"",(SUM(T173:AJ173)-MIN(T173:AJ173)-MAX(T173:AJ173))/(DM173-2))</f>
        <v/>
      </c>
      <c r="CB173" s="856">
        <f>IF(DN173&lt;3,"",(SUM(AL173:BB173)-MIN(AL173:BB173)-MAX(AL173:BB173))/(DN173-2))</f>
        <v>4000</v>
      </c>
      <c r="CC173" s="857" t="str">
        <f>IF(DO173&lt;3,"",(SUM(BD173:BT173)-MIN(BD173:BT173)-MAX(BD173:BT173))/(DO173-2))</f>
        <v/>
      </c>
      <c r="CD173" s="50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0" t="str">
        <f t="shared" si="279"/>
        <v/>
      </c>
      <c r="CF173" s="81" t="str">
        <f t="shared" si="279"/>
        <v/>
      </c>
      <c r="CG173" s="81" t="str">
        <f t="shared" si="279"/>
        <v/>
      </c>
      <c r="CH173" s="81" t="str">
        <f t="shared" si="279"/>
        <v/>
      </c>
      <c r="CI173" s="81" t="str">
        <f t="shared" si="279"/>
        <v/>
      </c>
      <c r="CJ173" s="81" t="str">
        <f t="shared" si="279"/>
        <v/>
      </c>
      <c r="CK173" s="144">
        <f t="shared" si="279"/>
        <v>2400</v>
      </c>
      <c r="CL173" s="144">
        <f t="shared" si="279"/>
        <v>4000</v>
      </c>
      <c r="CM173" s="144">
        <f t="shared" si="279"/>
        <v>36000</v>
      </c>
      <c r="CN173" s="81" t="str">
        <f t="shared" si="279"/>
        <v/>
      </c>
      <c r="CO173" s="81" t="str">
        <f t="shared" si="279"/>
        <v/>
      </c>
      <c r="CP173" s="81" t="str">
        <f t="shared" si="279"/>
        <v/>
      </c>
      <c r="CQ173" s="81" t="str">
        <f t="shared" si="279"/>
        <v/>
      </c>
      <c r="CR173" s="81" t="str">
        <f t="shared" si="279"/>
        <v/>
      </c>
      <c r="CS173" s="80" t="str">
        <f t="shared" si="279"/>
        <v/>
      </c>
      <c r="CT173" s="504" t="str">
        <f t="shared" si="279"/>
        <v/>
      </c>
      <c r="CU173" s="532" t="str">
        <f t="shared" si="280"/>
        <v/>
      </c>
      <c r="CV173" s="533" t="str">
        <f t="shared" si="280"/>
        <v/>
      </c>
      <c r="CW173" s="534" t="str">
        <f t="shared" si="280"/>
        <v/>
      </c>
      <c r="CX173" s="534" t="str">
        <f t="shared" si="280"/>
        <v/>
      </c>
      <c r="CY173" s="534" t="str">
        <f t="shared" si="280"/>
        <v/>
      </c>
      <c r="CZ173" s="534" t="str">
        <f t="shared" si="280"/>
        <v/>
      </c>
      <c r="DA173" s="534" t="str">
        <f t="shared" si="280"/>
        <v/>
      </c>
      <c r="DB173" s="535" t="str">
        <f t="shared" si="280"/>
        <v/>
      </c>
      <c r="DC173" s="535" t="str">
        <f t="shared" si="280"/>
        <v/>
      </c>
      <c r="DD173" s="535" t="str">
        <f t="shared" si="280"/>
        <v/>
      </c>
      <c r="DE173" s="534" t="str">
        <f t="shared" si="281"/>
        <v/>
      </c>
      <c r="DF173" s="534" t="str">
        <f t="shared" si="281"/>
        <v/>
      </c>
      <c r="DG173" s="534" t="str">
        <f t="shared" si="281"/>
        <v/>
      </c>
      <c r="DH173" s="534" t="str">
        <f t="shared" si="281"/>
        <v/>
      </c>
      <c r="DI173" s="534" t="str">
        <f t="shared" si="281"/>
        <v/>
      </c>
      <c r="DJ173" s="533" t="str">
        <f t="shared" si="281"/>
        <v/>
      </c>
      <c r="DK173" s="532" t="str">
        <f t="shared" si="281"/>
        <v/>
      </c>
      <c r="DL173" s="858">
        <f>COUNT(B173:R173)</f>
        <v>0</v>
      </c>
      <c r="DM173" s="813">
        <f>COUNT(T173:AJ173)</f>
        <v>1</v>
      </c>
      <c r="DN173" s="813">
        <f>COUNT(AL173:BB173)</f>
        <v>3</v>
      </c>
      <c r="DO173" s="814">
        <f>COUNT(BD173:BT173)</f>
        <v>0</v>
      </c>
      <c r="DP173" s="849"/>
      <c r="DQ173" s="859"/>
      <c r="DR173" s="859"/>
      <c r="DS173" s="859"/>
      <c r="DT173" s="859"/>
      <c r="DU173" s="859"/>
      <c r="DV173" s="859"/>
      <c r="DW173" s="860"/>
      <c r="DX173" s="859"/>
      <c r="DY173" s="813"/>
      <c r="DZ173" s="849"/>
      <c r="EA173" s="849"/>
    </row>
    <row r="174" spans="1:131" ht="12.75" customHeight="1">
      <c r="A174" s="854" t="s">
        <v>886</v>
      </c>
      <c r="B174" s="647"/>
      <c r="C174" s="647"/>
      <c r="D174" s="647"/>
      <c r="E174" s="647"/>
      <c r="F174" s="647"/>
      <c r="G174" s="647"/>
      <c r="H174" s="647"/>
      <c r="I174" s="647"/>
      <c r="J174" s="647"/>
      <c r="K174" s="647"/>
      <c r="L174" s="647"/>
      <c r="M174" s="647"/>
      <c r="N174" s="647"/>
      <c r="O174" s="647"/>
      <c r="P174" s="647"/>
      <c r="Q174" s="647"/>
      <c r="R174" s="647"/>
      <c r="S174" s="850"/>
      <c r="T174" s="647"/>
      <c r="U174" s="647"/>
      <c r="V174" s="647"/>
      <c r="W174" s="647"/>
      <c r="X174" s="647"/>
      <c r="Y174" s="647"/>
      <c r="Z174" s="647"/>
      <c r="AA174" s="647"/>
      <c r="AB174" s="647"/>
      <c r="AC174" s="647"/>
      <c r="AD174" s="647"/>
      <c r="AE174" s="647"/>
      <c r="AF174" s="647"/>
      <c r="AG174" s="647"/>
      <c r="AH174" s="647"/>
      <c r="AI174" s="647"/>
      <c r="AJ174" s="647"/>
      <c r="AK174" s="850"/>
      <c r="AL174" s="647"/>
      <c r="AM174" s="647"/>
      <c r="AN174" s="647"/>
      <c r="AO174" s="647"/>
      <c r="AP174" s="647"/>
      <c r="AQ174" s="647"/>
      <c r="AR174" s="647"/>
      <c r="AS174" s="647"/>
      <c r="AT174" s="647"/>
      <c r="AU174" s="647"/>
      <c r="AV174" s="647"/>
      <c r="AW174" s="647"/>
      <c r="AX174" s="647"/>
      <c r="AY174" s="647"/>
      <c r="AZ174" s="647"/>
      <c r="BA174" s="647"/>
      <c r="BB174" s="647"/>
      <c r="BC174" s="850"/>
      <c r="BD174" s="647"/>
      <c r="BE174" s="647"/>
      <c r="BF174" s="647"/>
      <c r="BG174" s="647"/>
      <c r="BH174" s="647"/>
      <c r="BI174" s="647"/>
      <c r="BJ174" s="647"/>
      <c r="BK174" s="647"/>
      <c r="BL174" s="647"/>
      <c r="BM174" s="647"/>
      <c r="BN174" s="647"/>
      <c r="BO174" s="647"/>
      <c r="BP174" s="647"/>
      <c r="BQ174" s="647"/>
      <c r="BR174" s="647"/>
      <c r="BS174" s="647"/>
      <c r="BT174" s="647"/>
      <c r="BU174" s="850"/>
      <c r="BV174" s="647"/>
      <c r="BW174" s="647"/>
      <c r="BX174" s="647"/>
      <c r="BY174" s="647"/>
      <c r="BZ174" s="863"/>
      <c r="CA174" s="863"/>
      <c r="CB174" s="863"/>
      <c r="CC174" s="864"/>
      <c r="CD174" s="865"/>
      <c r="CE174" s="865"/>
      <c r="CF174" s="865"/>
      <c r="CG174" s="865"/>
      <c r="CH174" s="865"/>
      <c r="CI174" s="865"/>
      <c r="CJ174" s="865"/>
      <c r="CK174" s="865"/>
      <c r="CL174" s="865"/>
      <c r="CM174" s="865"/>
      <c r="CN174" s="865"/>
      <c r="CO174" s="865"/>
      <c r="CP174" s="865"/>
      <c r="CQ174" s="865"/>
      <c r="CR174" s="865"/>
      <c r="CS174" s="865"/>
      <c r="CT174" s="866"/>
      <c r="CU174" s="867"/>
      <c r="CV174" s="865"/>
      <c r="CW174" s="865"/>
      <c r="CX174" s="865"/>
      <c r="CY174" s="865"/>
      <c r="CZ174" s="865"/>
      <c r="DA174" s="865"/>
      <c r="DB174" s="865"/>
      <c r="DC174" s="865"/>
      <c r="DD174" s="865"/>
      <c r="DE174" s="865"/>
      <c r="DF174" s="865"/>
      <c r="DG174" s="865"/>
      <c r="DH174" s="865"/>
      <c r="DI174" s="865"/>
      <c r="DJ174" s="865"/>
      <c r="DK174" s="865"/>
      <c r="DL174" s="867"/>
      <c r="DM174" s="848"/>
      <c r="DN174" s="848"/>
      <c r="DO174" s="847"/>
      <c r="DP174" s="848"/>
      <c r="DQ174" s="848"/>
      <c r="DR174" s="848"/>
      <c r="DS174" s="848"/>
      <c r="DT174" s="848"/>
      <c r="DU174" s="848"/>
      <c r="DV174" s="848"/>
      <c r="DW174" s="847"/>
      <c r="DX174" s="848"/>
      <c r="DY174" s="813"/>
      <c r="DZ174" s="849"/>
      <c r="EA174" s="849"/>
    </row>
    <row r="175" spans="1:131" ht="12.75" customHeight="1">
      <c r="A175" s="855" t="s">
        <v>294</v>
      </c>
      <c r="B175" s="647"/>
      <c r="C175" s="647"/>
      <c r="D175" s="647">
        <v>2</v>
      </c>
      <c r="E175" s="647"/>
      <c r="F175" s="647"/>
      <c r="G175" s="647"/>
      <c r="H175" s="647"/>
      <c r="I175" s="647"/>
      <c r="J175" s="647"/>
      <c r="K175" s="647"/>
      <c r="L175" s="647"/>
      <c r="M175" s="647"/>
      <c r="N175" s="647"/>
      <c r="O175" s="647"/>
      <c r="P175" s="647"/>
      <c r="Q175" s="647"/>
      <c r="R175" s="647"/>
      <c r="S175" s="850"/>
      <c r="T175" s="647"/>
      <c r="U175" s="647"/>
      <c r="V175" s="647"/>
      <c r="W175" s="647"/>
      <c r="X175" s="647"/>
      <c r="Y175" s="647"/>
      <c r="Z175" s="647"/>
      <c r="AA175" s="647"/>
      <c r="AB175" s="647"/>
      <c r="AC175" s="647"/>
      <c r="AD175" s="647"/>
      <c r="AE175" s="647"/>
      <c r="AF175" s="647"/>
      <c r="AG175" s="647"/>
      <c r="AH175" s="647"/>
      <c r="AI175" s="647"/>
      <c r="AJ175" s="647"/>
      <c r="AK175" s="850"/>
      <c r="AL175" s="647"/>
      <c r="AM175" s="647"/>
      <c r="AN175" s="647"/>
      <c r="AO175" s="647"/>
      <c r="AP175" s="647"/>
      <c r="AQ175" s="647"/>
      <c r="AR175" s="647"/>
      <c r="AS175" s="647"/>
      <c r="AT175" s="647"/>
      <c r="AU175" s="647"/>
      <c r="AV175" s="647"/>
      <c r="AW175" s="647"/>
      <c r="AX175" s="647"/>
      <c r="AY175" s="647"/>
      <c r="AZ175" s="647"/>
      <c r="BA175" s="647"/>
      <c r="BB175" s="647"/>
      <c r="BC175" s="850"/>
      <c r="BD175" s="647"/>
      <c r="BE175" s="647"/>
      <c r="BF175" s="647"/>
      <c r="BG175" s="647"/>
      <c r="BH175" s="647"/>
      <c r="BI175" s="647"/>
      <c r="BJ175" s="647"/>
      <c r="BK175" s="647"/>
      <c r="BL175" s="647"/>
      <c r="BM175" s="647"/>
      <c r="BN175" s="647"/>
      <c r="BO175" s="647"/>
      <c r="BP175" s="647"/>
      <c r="BQ175" s="647"/>
      <c r="BR175" s="647"/>
      <c r="BS175" s="647"/>
      <c r="BT175" s="647"/>
      <c r="BU175" s="850"/>
      <c r="BV175" s="647"/>
      <c r="BW175" s="647"/>
      <c r="BX175" s="647"/>
      <c r="BY175" s="647"/>
      <c r="BZ175" s="856" t="str">
        <f>IF(DL175&lt;3,"",(SUM(B175:R175)-MIN(B175:R175)-MAX(B175:R175))/(DL175-2))</f>
        <v/>
      </c>
      <c r="CA175" s="856" t="str">
        <f>IF(DM175&lt;3,"",(SUM(T175:AJ175)-MIN(T175:AJ175)-MAX(T175:AJ175))/(DM175-2))</f>
        <v/>
      </c>
      <c r="CB175" s="856" t="str">
        <f>IF(DN175&lt;3,"",(SUM(AL175:BB175)-MIN(AL175:BB175)-MAX(AL175:BB175))/(DN175-2))</f>
        <v/>
      </c>
      <c r="CC175" s="857" t="str">
        <f>IF(DO175&lt;3,"",(SUM(BD175:BT175)-MIN(BD175:BT175)-MAX(BD175:BT175))/(DO175-2))</f>
        <v/>
      </c>
      <c r="CD175" s="50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0" t="str">
        <f t="shared" si="287"/>
        <v/>
      </c>
      <c r="CF175" s="81" t="str">
        <f t="shared" si="287"/>
        <v/>
      </c>
      <c r="CG175" s="81" t="str">
        <f t="shared" si="287"/>
        <v/>
      </c>
      <c r="CH175" s="81" t="str">
        <f t="shared" si="287"/>
        <v/>
      </c>
      <c r="CI175" s="81" t="str">
        <f t="shared" si="287"/>
        <v/>
      </c>
      <c r="CJ175" s="81" t="str">
        <f t="shared" si="287"/>
        <v/>
      </c>
      <c r="CK175" s="144" t="str">
        <f t="shared" si="287"/>
        <v/>
      </c>
      <c r="CL175" s="144" t="str">
        <f t="shared" si="287"/>
        <v/>
      </c>
      <c r="CM175" s="144" t="str">
        <f t="shared" si="287"/>
        <v/>
      </c>
      <c r="CN175" s="81" t="str">
        <f t="shared" si="287"/>
        <v/>
      </c>
      <c r="CO175" s="81" t="str">
        <f t="shared" si="287"/>
        <v/>
      </c>
      <c r="CP175" s="81" t="str">
        <f t="shared" si="287"/>
        <v/>
      </c>
      <c r="CQ175" s="81" t="str">
        <f t="shared" si="287"/>
        <v/>
      </c>
      <c r="CR175" s="81" t="str">
        <f t="shared" si="287"/>
        <v/>
      </c>
      <c r="CS175" s="80" t="str">
        <f t="shared" si="287"/>
        <v/>
      </c>
      <c r="CT175" s="50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2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3" t="str">
        <f t="shared" si="289"/>
        <v/>
      </c>
      <c r="CW175" s="534" t="str">
        <f t="shared" si="289"/>
        <v/>
      </c>
      <c r="CX175" s="534" t="str">
        <f t="shared" si="289"/>
        <v/>
      </c>
      <c r="CY175" s="534" t="str">
        <f t="shared" si="289"/>
        <v/>
      </c>
      <c r="CZ175" s="534" t="str">
        <f t="shared" si="289"/>
        <v/>
      </c>
      <c r="DA175" s="534" t="str">
        <f t="shared" si="289"/>
        <v/>
      </c>
      <c r="DB175" s="535" t="str">
        <f t="shared" si="289"/>
        <v/>
      </c>
      <c r="DC175" s="535" t="str">
        <f t="shared" si="289"/>
        <v/>
      </c>
      <c r="DD175" s="535" t="str">
        <f t="shared" si="289"/>
        <v/>
      </c>
      <c r="DE175" s="534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4" t="str">
        <f t="shared" si="290"/>
        <v/>
      </c>
      <c r="DG175" s="534" t="str">
        <f t="shared" si="290"/>
        <v/>
      </c>
      <c r="DH175" s="534" t="str">
        <f t="shared" si="290"/>
        <v/>
      </c>
      <c r="DI175" s="534" t="str">
        <f t="shared" si="290"/>
        <v/>
      </c>
      <c r="DJ175" s="533" t="str">
        <f t="shared" si="290"/>
        <v/>
      </c>
      <c r="DK175" s="532" t="str">
        <f t="shared" si="290"/>
        <v/>
      </c>
      <c r="DL175" s="858">
        <f>COUNT(B175:R175)</f>
        <v>1</v>
      </c>
      <c r="DM175" s="813">
        <f>COUNT(T175:AJ175)</f>
        <v>0</v>
      </c>
      <c r="DN175" s="813">
        <f>COUNT(AL175:BB175)</f>
        <v>0</v>
      </c>
      <c r="DO175" s="814">
        <f>COUNT(BD175:BT175)</f>
        <v>0</v>
      </c>
      <c r="DP175" s="849"/>
      <c r="DQ175" s="859"/>
      <c r="DR175" s="859"/>
      <c r="DS175" s="859"/>
      <c r="DT175" s="859"/>
      <c r="DU175" s="859"/>
      <c r="DV175" s="859"/>
      <c r="DW175" s="860"/>
      <c r="DX175" s="859"/>
      <c r="DY175" s="813"/>
      <c r="DZ175" s="849"/>
      <c r="EA175" s="849"/>
    </row>
    <row r="176" spans="1:131" ht="12.75" customHeight="1">
      <c r="A176" s="855" t="s">
        <v>295</v>
      </c>
      <c r="B176" s="281"/>
      <c r="C176" s="281"/>
      <c r="D176" s="281">
        <v>12</v>
      </c>
      <c r="E176" s="281"/>
      <c r="F176" s="281"/>
      <c r="G176" s="281"/>
      <c r="H176" s="281"/>
      <c r="I176" s="281"/>
      <c r="J176" s="281"/>
      <c r="K176" s="281"/>
      <c r="L176" s="281"/>
      <c r="M176" s="281"/>
      <c r="N176" s="281"/>
      <c r="O176" s="281"/>
      <c r="P176" s="281"/>
      <c r="Q176" s="281"/>
      <c r="R176" s="281"/>
      <c r="S176" s="850"/>
      <c r="T176" s="281"/>
      <c r="U176" s="281"/>
      <c r="V176" s="281"/>
      <c r="W176" s="281"/>
      <c r="X176" s="281"/>
      <c r="Y176" s="281"/>
      <c r="Z176" s="281"/>
      <c r="AA176" s="281"/>
      <c r="AB176" s="281"/>
      <c r="AC176" s="281"/>
      <c r="AD176" s="281"/>
      <c r="AE176" s="281"/>
      <c r="AF176" s="281"/>
      <c r="AG176" s="281"/>
      <c r="AH176" s="281"/>
      <c r="AI176" s="281"/>
      <c r="AJ176" s="281"/>
      <c r="AK176" s="850"/>
      <c r="AL176" s="281"/>
      <c r="AM176" s="281"/>
      <c r="AN176" s="281"/>
      <c r="AO176" s="281"/>
      <c r="AP176" s="281"/>
      <c r="AQ176" s="281"/>
      <c r="AR176" s="281"/>
      <c r="AS176" s="281"/>
      <c r="AT176" s="281"/>
      <c r="AU176" s="281"/>
      <c r="AV176" s="281"/>
      <c r="AW176" s="281"/>
      <c r="AX176" s="281"/>
      <c r="AY176" s="281"/>
      <c r="AZ176" s="281"/>
      <c r="BA176" s="281"/>
      <c r="BB176" s="281"/>
      <c r="BC176" s="850"/>
      <c r="BD176" s="281"/>
      <c r="BE176" s="281"/>
      <c r="BF176" s="281"/>
      <c r="BG176" s="281"/>
      <c r="BH176" s="281"/>
      <c r="BI176" s="281"/>
      <c r="BJ176" s="281"/>
      <c r="BK176" s="281"/>
      <c r="BL176" s="281"/>
      <c r="BM176" s="281"/>
      <c r="BN176" s="281"/>
      <c r="BO176" s="281"/>
      <c r="BP176" s="281"/>
      <c r="BQ176" s="281"/>
      <c r="BR176" s="281"/>
      <c r="BS176" s="281"/>
      <c r="BT176" s="281"/>
      <c r="BU176" s="850"/>
      <c r="BV176" s="281"/>
      <c r="BW176" s="281"/>
      <c r="BX176" s="281"/>
      <c r="BY176" s="281"/>
      <c r="BZ176" s="856" t="str">
        <f>IF(DL176&lt;3,"",(SUM(B176:R176)-MIN(B176:R176)-MAX(B176:R176))/(DL176-2))</f>
        <v/>
      </c>
      <c r="CA176" s="856" t="str">
        <f>IF(DM176&lt;3,"",(SUM(T176:AJ176)-MIN(T176:AJ176)-MAX(T176:AJ176))/(DM176-2))</f>
        <v/>
      </c>
      <c r="CB176" s="856" t="str">
        <f>IF(DN176&lt;3,"",(SUM(AL176:BB176)-MIN(AL176:BB176)-MAX(AL176:BB176))/(DN176-2))</f>
        <v/>
      </c>
      <c r="CC176" s="857" t="str">
        <f>IF(DO176&lt;3,"",(SUM(BD176:BT176)-MIN(BD176:BT176)-MAX(BD176:BT176))/(DO176-2))</f>
        <v/>
      </c>
      <c r="CD176" s="50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0" t="str">
        <f t="shared" si="288"/>
        <v/>
      </c>
      <c r="CF176" s="81" t="str">
        <f t="shared" si="288"/>
        <v/>
      </c>
      <c r="CG176" s="81" t="str">
        <f t="shared" si="288"/>
        <v/>
      </c>
      <c r="CH176" s="81" t="str">
        <f t="shared" si="288"/>
        <v/>
      </c>
      <c r="CI176" s="81" t="str">
        <f t="shared" si="288"/>
        <v/>
      </c>
      <c r="CJ176" s="81" t="str">
        <f t="shared" si="288"/>
        <v/>
      </c>
      <c r="CK176" s="144" t="str">
        <f t="shared" si="288"/>
        <v/>
      </c>
      <c r="CL176" s="144" t="str">
        <f t="shared" si="288"/>
        <v/>
      </c>
      <c r="CM176" s="144" t="str">
        <f t="shared" si="288"/>
        <v/>
      </c>
      <c r="CN176" s="81" t="str">
        <f t="shared" si="288"/>
        <v/>
      </c>
      <c r="CO176" s="81" t="str">
        <f t="shared" si="288"/>
        <v/>
      </c>
      <c r="CP176" s="81" t="str">
        <f t="shared" si="288"/>
        <v/>
      </c>
      <c r="CQ176" s="81" t="str">
        <f t="shared" si="288"/>
        <v/>
      </c>
      <c r="CR176" s="81" t="str">
        <f t="shared" si="288"/>
        <v/>
      </c>
      <c r="CS176" s="80" t="str">
        <f t="shared" si="288"/>
        <v/>
      </c>
      <c r="CT176" s="504" t="str">
        <f t="shared" si="288"/>
        <v/>
      </c>
      <c r="CU176" s="532" t="str">
        <f t="shared" si="289"/>
        <v/>
      </c>
      <c r="CV176" s="533" t="str">
        <f t="shared" si="289"/>
        <v/>
      </c>
      <c r="CW176" s="534" t="str">
        <f t="shared" si="289"/>
        <v/>
      </c>
      <c r="CX176" s="534" t="str">
        <f t="shared" si="289"/>
        <v/>
      </c>
      <c r="CY176" s="534" t="str">
        <f t="shared" si="289"/>
        <v/>
      </c>
      <c r="CZ176" s="534" t="str">
        <f t="shared" si="289"/>
        <v/>
      </c>
      <c r="DA176" s="534" t="str">
        <f t="shared" si="289"/>
        <v/>
      </c>
      <c r="DB176" s="535" t="str">
        <f t="shared" si="289"/>
        <v/>
      </c>
      <c r="DC176" s="535" t="str">
        <f t="shared" si="289"/>
        <v/>
      </c>
      <c r="DD176" s="535" t="str">
        <f t="shared" si="289"/>
        <v/>
      </c>
      <c r="DE176" s="534" t="str">
        <f t="shared" si="290"/>
        <v/>
      </c>
      <c r="DF176" s="534" t="str">
        <f t="shared" si="290"/>
        <v/>
      </c>
      <c r="DG176" s="534" t="str">
        <f t="shared" si="290"/>
        <v/>
      </c>
      <c r="DH176" s="534" t="str">
        <f t="shared" si="290"/>
        <v/>
      </c>
      <c r="DI176" s="534" t="str">
        <f t="shared" si="290"/>
        <v/>
      </c>
      <c r="DJ176" s="533" t="str">
        <f t="shared" si="290"/>
        <v/>
      </c>
      <c r="DK176" s="532" t="str">
        <f t="shared" si="290"/>
        <v/>
      </c>
      <c r="DL176" s="858">
        <f>COUNT(B176:R176)</f>
        <v>1</v>
      </c>
      <c r="DM176" s="813">
        <f>COUNT(T176:AJ176)</f>
        <v>0</v>
      </c>
      <c r="DN176" s="813">
        <f>COUNT(AL176:BB176)</f>
        <v>0</v>
      </c>
      <c r="DO176" s="814">
        <f>COUNT(BD176:BT176)</f>
        <v>0</v>
      </c>
      <c r="DP176" s="849"/>
      <c r="DQ176" s="859"/>
      <c r="DR176" s="859"/>
      <c r="DS176" s="859"/>
      <c r="DT176" s="859"/>
      <c r="DU176" s="859"/>
      <c r="DV176" s="859"/>
      <c r="DW176" s="860"/>
      <c r="DX176" s="859"/>
      <c r="DY176" s="813"/>
      <c r="DZ176" s="849"/>
      <c r="EA176" s="849"/>
    </row>
    <row r="177" spans="1:131" ht="12.75" customHeight="1">
      <c r="A177" s="855" t="s">
        <v>280</v>
      </c>
      <c r="B177" s="281"/>
      <c r="C177" s="281"/>
      <c r="D177" s="281">
        <v>3</v>
      </c>
      <c r="E177" s="281"/>
      <c r="F177" s="281"/>
      <c r="G177" s="281"/>
      <c r="H177" s="281"/>
      <c r="I177" s="281"/>
      <c r="J177" s="281"/>
      <c r="K177" s="281"/>
      <c r="L177" s="281"/>
      <c r="M177" s="281"/>
      <c r="N177" s="281"/>
      <c r="O177" s="281"/>
      <c r="P177" s="281"/>
      <c r="Q177" s="281"/>
      <c r="R177" s="281"/>
      <c r="S177" s="850"/>
      <c r="T177" s="281"/>
      <c r="U177" s="281"/>
      <c r="V177" s="281"/>
      <c r="W177" s="281"/>
      <c r="X177" s="281"/>
      <c r="Y177" s="281"/>
      <c r="Z177" s="281"/>
      <c r="AA177" s="281"/>
      <c r="AB177" s="281"/>
      <c r="AC177" s="281"/>
      <c r="AD177" s="281"/>
      <c r="AE177" s="281"/>
      <c r="AF177" s="281"/>
      <c r="AG177" s="281"/>
      <c r="AH177" s="281"/>
      <c r="AI177" s="281"/>
      <c r="AJ177" s="281"/>
      <c r="AK177" s="850"/>
      <c r="AL177" s="281"/>
      <c r="AM177" s="281"/>
      <c r="AN177" s="281"/>
      <c r="AO177" s="281"/>
      <c r="AP177" s="281"/>
      <c r="AQ177" s="281"/>
      <c r="AR177" s="281"/>
      <c r="AS177" s="281"/>
      <c r="AT177" s="281"/>
      <c r="AU177" s="281"/>
      <c r="AV177" s="281"/>
      <c r="AW177" s="281"/>
      <c r="AX177" s="281"/>
      <c r="AY177" s="281"/>
      <c r="AZ177" s="281"/>
      <c r="BA177" s="281"/>
      <c r="BB177" s="281"/>
      <c r="BC177" s="850"/>
      <c r="BD177" s="281"/>
      <c r="BE177" s="281"/>
      <c r="BF177" s="281"/>
      <c r="BG177" s="281"/>
      <c r="BH177" s="281"/>
      <c r="BI177" s="281"/>
      <c r="BJ177" s="281"/>
      <c r="BK177" s="281"/>
      <c r="BL177" s="281"/>
      <c r="BM177" s="281"/>
      <c r="BN177" s="281"/>
      <c r="BO177" s="281"/>
      <c r="BP177" s="281"/>
      <c r="BQ177" s="281"/>
      <c r="BR177" s="281"/>
      <c r="BS177" s="281"/>
      <c r="BT177" s="281"/>
      <c r="BU177" s="850"/>
      <c r="BV177" s="281"/>
      <c r="BW177" s="281"/>
      <c r="BX177" s="281"/>
      <c r="BY177" s="281"/>
      <c r="BZ177" s="856" t="str">
        <f>IF(DL177&lt;3,"",(SUM(B177:R177)-MIN(B177:R177)-MAX(B177:R177))/(DL177-2))</f>
        <v/>
      </c>
      <c r="CA177" s="856" t="str">
        <f>IF(DM177&lt;3,"",(SUM(T177:AJ177)-MIN(T177:AJ177)-MAX(T177:AJ177))/(DM177-2))</f>
        <v/>
      </c>
      <c r="CB177" s="856" t="str">
        <f>IF(DN177&lt;3,"",(SUM(AL177:BB177)-MIN(AL177:BB177)-MAX(AL177:BB177))/(DN177-2))</f>
        <v/>
      </c>
      <c r="CC177" s="857" t="str">
        <f>IF(DO177&lt;3,"",(SUM(BD177:BT177)-MIN(BD177:BT177)-MAX(BD177:BT177))/(DO177-2))</f>
        <v/>
      </c>
      <c r="CD177" s="50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0" t="str">
        <f t="shared" si="288"/>
        <v/>
      </c>
      <c r="CF177" s="81" t="str">
        <f t="shared" si="288"/>
        <v/>
      </c>
      <c r="CG177" s="81" t="str">
        <f t="shared" si="288"/>
        <v/>
      </c>
      <c r="CH177" s="81" t="str">
        <f t="shared" si="288"/>
        <v/>
      </c>
      <c r="CI177" s="81" t="str">
        <f t="shared" si="288"/>
        <v/>
      </c>
      <c r="CJ177" s="81" t="str">
        <f t="shared" si="288"/>
        <v/>
      </c>
      <c r="CK177" s="144" t="str">
        <f t="shared" si="288"/>
        <v/>
      </c>
      <c r="CL177" s="144" t="str">
        <f t="shared" si="288"/>
        <v/>
      </c>
      <c r="CM177" s="144" t="str">
        <f t="shared" si="288"/>
        <v/>
      </c>
      <c r="CN177" s="81" t="str">
        <f t="shared" si="288"/>
        <v/>
      </c>
      <c r="CO177" s="81" t="str">
        <f t="shared" si="288"/>
        <v/>
      </c>
      <c r="CP177" s="81" t="str">
        <f t="shared" si="288"/>
        <v/>
      </c>
      <c r="CQ177" s="81" t="str">
        <f t="shared" si="288"/>
        <v/>
      </c>
      <c r="CR177" s="81" t="str">
        <f t="shared" si="288"/>
        <v/>
      </c>
      <c r="CS177" s="80" t="str">
        <f t="shared" si="288"/>
        <v/>
      </c>
      <c r="CT177" s="504" t="str">
        <f t="shared" si="288"/>
        <v/>
      </c>
      <c r="CU177" s="532" t="str">
        <f t="shared" si="289"/>
        <v/>
      </c>
      <c r="CV177" s="533" t="str">
        <f t="shared" si="289"/>
        <v/>
      </c>
      <c r="CW177" s="534" t="str">
        <f t="shared" si="289"/>
        <v/>
      </c>
      <c r="CX177" s="534" t="str">
        <f t="shared" si="289"/>
        <v/>
      </c>
      <c r="CY177" s="534" t="str">
        <f t="shared" si="289"/>
        <v/>
      </c>
      <c r="CZ177" s="534" t="str">
        <f t="shared" si="289"/>
        <v/>
      </c>
      <c r="DA177" s="534" t="str">
        <f t="shared" si="289"/>
        <v/>
      </c>
      <c r="DB177" s="535" t="str">
        <f t="shared" si="289"/>
        <v/>
      </c>
      <c r="DC177" s="535" t="str">
        <f t="shared" si="289"/>
        <v/>
      </c>
      <c r="DD177" s="535" t="str">
        <f t="shared" si="289"/>
        <v/>
      </c>
      <c r="DE177" s="534" t="str">
        <f t="shared" si="290"/>
        <v/>
      </c>
      <c r="DF177" s="534" t="str">
        <f t="shared" si="290"/>
        <v/>
      </c>
      <c r="DG177" s="534" t="str">
        <f t="shared" si="290"/>
        <v/>
      </c>
      <c r="DH177" s="534" t="str">
        <f t="shared" si="290"/>
        <v/>
      </c>
      <c r="DI177" s="534" t="str">
        <f t="shared" si="290"/>
        <v/>
      </c>
      <c r="DJ177" s="533" t="str">
        <f t="shared" si="290"/>
        <v/>
      </c>
      <c r="DK177" s="532" t="str">
        <f t="shared" si="290"/>
        <v/>
      </c>
      <c r="DL177" s="858">
        <f>COUNT(B177:R177)</f>
        <v>1</v>
      </c>
      <c r="DM177" s="813">
        <f>COUNT(T177:AJ177)</f>
        <v>0</v>
      </c>
      <c r="DN177" s="813">
        <f>COUNT(AL177:BB177)</f>
        <v>0</v>
      </c>
      <c r="DO177" s="814">
        <f>COUNT(BD177:BT177)</f>
        <v>0</v>
      </c>
      <c r="DP177" s="849"/>
      <c r="DQ177" s="859"/>
      <c r="DR177" s="859"/>
      <c r="DS177" s="859"/>
      <c r="DT177" s="859"/>
      <c r="DU177" s="859"/>
      <c r="DV177" s="859"/>
      <c r="DW177" s="860"/>
      <c r="DX177" s="859"/>
      <c r="DY177" s="813"/>
      <c r="DZ177" s="849"/>
      <c r="EA177" s="849"/>
    </row>
    <row r="178" spans="1:131" ht="12.75" customHeight="1">
      <c r="A178" s="855" t="s">
        <v>311</v>
      </c>
      <c r="B178" s="281"/>
      <c r="C178" s="281"/>
      <c r="D178" s="281"/>
      <c r="E178" s="281"/>
      <c r="F178" s="281"/>
      <c r="G178" s="281"/>
      <c r="H178" s="281"/>
      <c r="I178" s="281"/>
      <c r="J178" s="281"/>
      <c r="K178" s="281"/>
      <c r="L178" s="281"/>
      <c r="M178" s="281"/>
      <c r="N178" s="281"/>
      <c r="O178" s="281"/>
      <c r="P178" s="281"/>
      <c r="Q178" s="281"/>
      <c r="R178" s="281"/>
      <c r="S178" s="850"/>
      <c r="T178" s="281"/>
      <c r="U178" s="281"/>
      <c r="V178" s="281"/>
      <c r="W178" s="281"/>
      <c r="X178" s="281"/>
      <c r="Y178" s="281"/>
      <c r="Z178" s="281"/>
      <c r="AA178" s="281"/>
      <c r="AB178" s="281"/>
      <c r="AC178" s="281"/>
      <c r="AD178" s="281"/>
      <c r="AE178" s="281"/>
      <c r="AF178" s="281"/>
      <c r="AG178" s="281"/>
      <c r="AH178" s="281"/>
      <c r="AI178" s="281"/>
      <c r="AJ178" s="281"/>
      <c r="AK178" s="850"/>
      <c r="AL178" s="281"/>
      <c r="AM178" s="281"/>
      <c r="AN178" s="281"/>
      <c r="AO178" s="281"/>
      <c r="AP178" s="281"/>
      <c r="AQ178" s="281"/>
      <c r="AR178" s="281"/>
      <c r="AS178" s="281"/>
      <c r="AT178" s="281"/>
      <c r="AU178" s="281"/>
      <c r="AV178" s="281"/>
      <c r="AW178" s="281"/>
      <c r="AX178" s="281"/>
      <c r="AY178" s="281"/>
      <c r="AZ178" s="281"/>
      <c r="BA178" s="281"/>
      <c r="BB178" s="281"/>
      <c r="BC178" s="850"/>
      <c r="BD178" s="281"/>
      <c r="BE178" s="281"/>
      <c r="BF178" s="281"/>
      <c r="BG178" s="281"/>
      <c r="BH178" s="281"/>
      <c r="BI178" s="281"/>
      <c r="BJ178" s="281"/>
      <c r="BK178" s="281"/>
      <c r="BL178" s="281"/>
      <c r="BM178" s="281"/>
      <c r="BN178" s="281"/>
      <c r="BO178" s="281"/>
      <c r="BP178" s="281"/>
      <c r="BQ178" s="281"/>
      <c r="BR178" s="281"/>
      <c r="BS178" s="281"/>
      <c r="BT178" s="281"/>
      <c r="BU178" s="850"/>
      <c r="BV178" s="281"/>
      <c r="BW178" s="281"/>
      <c r="BX178" s="281"/>
      <c r="BY178" s="281"/>
      <c r="BZ178" s="856" t="str">
        <f>IF(DL178&lt;3,"",(SUM(B178:R178)-MIN(B178:R178)-MAX(B178:R178))/(DL178-2))</f>
        <v/>
      </c>
      <c r="CA178" s="856" t="str">
        <f>IF(DM178&lt;3,"",(SUM(T178:AJ178)-MIN(T178:AJ178)-MAX(T178:AJ178))/(DM178-2))</f>
        <v/>
      </c>
      <c r="CB178" s="856" t="str">
        <f>IF(DN178&lt;3,"",(SUM(AL178:BB178)-MIN(AL178:BB178)-MAX(AL178:BB178))/(DN178-2))</f>
        <v/>
      </c>
      <c r="CC178" s="857" t="str">
        <f>IF(DO178&lt;3,"",(SUM(BD178:BT178)-MIN(BD178:BT178)-MAX(BD178:BT178))/(DO178-2))</f>
        <v/>
      </c>
      <c r="CD178" s="50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0" t="str">
        <f t="shared" si="288"/>
        <v/>
      </c>
      <c r="CF178" s="81" t="str">
        <f t="shared" si="288"/>
        <v/>
      </c>
      <c r="CG178" s="81" t="str">
        <f t="shared" si="288"/>
        <v/>
      </c>
      <c r="CH178" s="81" t="str">
        <f t="shared" si="288"/>
        <v/>
      </c>
      <c r="CI178" s="81" t="str">
        <f t="shared" si="288"/>
        <v/>
      </c>
      <c r="CJ178" s="81" t="str">
        <f t="shared" si="288"/>
        <v/>
      </c>
      <c r="CK178" s="144" t="str">
        <f t="shared" si="288"/>
        <v/>
      </c>
      <c r="CL178" s="144" t="str">
        <f t="shared" si="288"/>
        <v/>
      </c>
      <c r="CM178" s="144" t="str">
        <f t="shared" si="288"/>
        <v/>
      </c>
      <c r="CN178" s="81" t="str">
        <f t="shared" si="288"/>
        <v/>
      </c>
      <c r="CO178" s="81" t="str">
        <f t="shared" si="288"/>
        <v/>
      </c>
      <c r="CP178" s="81" t="str">
        <f t="shared" si="288"/>
        <v/>
      </c>
      <c r="CQ178" s="81" t="str">
        <f t="shared" si="288"/>
        <v/>
      </c>
      <c r="CR178" s="81" t="str">
        <f t="shared" si="288"/>
        <v/>
      </c>
      <c r="CS178" s="80" t="str">
        <f t="shared" si="288"/>
        <v/>
      </c>
      <c r="CT178" s="504" t="str">
        <f t="shared" si="288"/>
        <v/>
      </c>
      <c r="CU178" s="532" t="str">
        <f t="shared" si="289"/>
        <v/>
      </c>
      <c r="CV178" s="533" t="str">
        <f t="shared" si="289"/>
        <v/>
      </c>
      <c r="CW178" s="534" t="str">
        <f t="shared" si="289"/>
        <v/>
      </c>
      <c r="CX178" s="534" t="str">
        <f t="shared" si="289"/>
        <v/>
      </c>
      <c r="CY178" s="534" t="str">
        <f t="shared" si="289"/>
        <v/>
      </c>
      <c r="CZ178" s="534" t="str">
        <f t="shared" si="289"/>
        <v/>
      </c>
      <c r="DA178" s="534" t="str">
        <f t="shared" si="289"/>
        <v/>
      </c>
      <c r="DB178" s="535" t="str">
        <f t="shared" si="289"/>
        <v/>
      </c>
      <c r="DC178" s="535" t="str">
        <f t="shared" si="289"/>
        <v/>
      </c>
      <c r="DD178" s="535" t="str">
        <f t="shared" si="289"/>
        <v/>
      </c>
      <c r="DE178" s="534" t="str">
        <f t="shared" si="290"/>
        <v/>
      </c>
      <c r="DF178" s="534" t="str">
        <f t="shared" si="290"/>
        <v/>
      </c>
      <c r="DG178" s="534" t="str">
        <f t="shared" si="290"/>
        <v/>
      </c>
      <c r="DH178" s="534" t="str">
        <f t="shared" si="290"/>
        <v/>
      </c>
      <c r="DI178" s="534" t="str">
        <f t="shared" si="290"/>
        <v/>
      </c>
      <c r="DJ178" s="533" t="str">
        <f t="shared" si="290"/>
        <v/>
      </c>
      <c r="DK178" s="532" t="str">
        <f t="shared" si="290"/>
        <v/>
      </c>
      <c r="DL178" s="858">
        <f>COUNT(B178:R178)</f>
        <v>0</v>
      </c>
      <c r="DM178" s="813">
        <f>COUNT(T178:AJ178)</f>
        <v>0</v>
      </c>
      <c r="DN178" s="813">
        <f>COUNT(AL178:BB178)</f>
        <v>0</v>
      </c>
      <c r="DO178" s="814">
        <f>COUNT(BD178:BT178)</f>
        <v>0</v>
      </c>
      <c r="DP178" s="849"/>
      <c r="DQ178" s="859"/>
      <c r="DR178" s="859"/>
      <c r="DS178" s="859"/>
      <c r="DT178" s="859"/>
      <c r="DU178" s="859"/>
      <c r="DV178" s="859"/>
      <c r="DW178" s="860"/>
      <c r="DX178" s="859"/>
      <c r="DY178" s="813"/>
      <c r="DZ178" s="849"/>
      <c r="EA178" s="849"/>
    </row>
    <row r="179" spans="1:131" ht="12.75" customHeight="1">
      <c r="A179" s="861" t="s">
        <v>312</v>
      </c>
      <c r="B179" s="862" t="str">
        <f t="shared" ref="B179:R179" si="291">IF(B176="","",B175*B176*B177*B178)</f>
        <v/>
      </c>
      <c r="C179" s="862" t="str">
        <f t="shared" si="291"/>
        <v/>
      </c>
      <c r="D179" s="862">
        <f t="shared" si="291"/>
        <v>0</v>
      </c>
      <c r="E179" s="862" t="str">
        <f t="shared" si="291"/>
        <v/>
      </c>
      <c r="F179" s="862" t="str">
        <f t="shared" si="291"/>
        <v/>
      </c>
      <c r="G179" s="862" t="str">
        <f t="shared" si="291"/>
        <v/>
      </c>
      <c r="H179" s="862" t="str">
        <f t="shared" si="291"/>
        <v/>
      </c>
      <c r="I179" s="862" t="str">
        <f t="shared" si="291"/>
        <v/>
      </c>
      <c r="J179" s="862" t="str">
        <f t="shared" si="291"/>
        <v/>
      </c>
      <c r="K179" s="862" t="str">
        <f t="shared" si="291"/>
        <v/>
      </c>
      <c r="L179" s="862" t="str">
        <f t="shared" si="291"/>
        <v/>
      </c>
      <c r="M179" s="862" t="str">
        <f t="shared" si="291"/>
        <v/>
      </c>
      <c r="N179" s="862" t="str">
        <f t="shared" si="291"/>
        <v/>
      </c>
      <c r="O179" s="862" t="str">
        <f t="shared" si="291"/>
        <v/>
      </c>
      <c r="P179" s="862" t="str">
        <f t="shared" si="291"/>
        <v/>
      </c>
      <c r="Q179" s="862" t="str">
        <f t="shared" si="291"/>
        <v/>
      </c>
      <c r="R179" s="862" t="str">
        <f t="shared" si="291"/>
        <v/>
      </c>
      <c r="S179" s="850"/>
      <c r="T179" s="862" t="str">
        <f t="shared" ref="T179:AJ179" si="292">IF(T176="","",T175*T176*T177*T178)</f>
        <v/>
      </c>
      <c r="U179" s="862" t="str">
        <f t="shared" si="292"/>
        <v/>
      </c>
      <c r="V179" s="862" t="str">
        <f t="shared" si="292"/>
        <v/>
      </c>
      <c r="W179" s="862" t="str">
        <f t="shared" si="292"/>
        <v/>
      </c>
      <c r="X179" s="862" t="str">
        <f t="shared" si="292"/>
        <v/>
      </c>
      <c r="Y179" s="862" t="str">
        <f t="shared" si="292"/>
        <v/>
      </c>
      <c r="Z179" s="862" t="str">
        <f t="shared" si="292"/>
        <v/>
      </c>
      <c r="AA179" s="862" t="str">
        <f t="shared" si="292"/>
        <v/>
      </c>
      <c r="AB179" s="862" t="str">
        <f t="shared" si="292"/>
        <v/>
      </c>
      <c r="AC179" s="862" t="str">
        <f t="shared" si="292"/>
        <v/>
      </c>
      <c r="AD179" s="862" t="str">
        <f t="shared" si="292"/>
        <v/>
      </c>
      <c r="AE179" s="862" t="str">
        <f t="shared" si="292"/>
        <v/>
      </c>
      <c r="AF179" s="862" t="str">
        <f t="shared" si="292"/>
        <v/>
      </c>
      <c r="AG179" s="862" t="str">
        <f t="shared" si="292"/>
        <v/>
      </c>
      <c r="AH179" s="862" t="str">
        <f t="shared" si="292"/>
        <v/>
      </c>
      <c r="AI179" s="862" t="str">
        <f t="shared" si="292"/>
        <v/>
      </c>
      <c r="AJ179" s="862" t="str">
        <f t="shared" si="292"/>
        <v/>
      </c>
      <c r="AK179" s="850"/>
      <c r="AL179" s="862" t="str">
        <f t="shared" ref="AL179:BB179" si="293">IF(AL176="","",AL175*AL176*AL177*AL178)</f>
        <v/>
      </c>
      <c r="AM179" s="862" t="str">
        <f t="shared" si="293"/>
        <v/>
      </c>
      <c r="AN179" s="862" t="str">
        <f t="shared" si="293"/>
        <v/>
      </c>
      <c r="AO179" s="862" t="str">
        <f t="shared" si="293"/>
        <v/>
      </c>
      <c r="AP179" s="862" t="str">
        <f t="shared" si="293"/>
        <v/>
      </c>
      <c r="AQ179" s="862" t="str">
        <f t="shared" si="293"/>
        <v/>
      </c>
      <c r="AR179" s="862" t="str">
        <f t="shared" si="293"/>
        <v/>
      </c>
      <c r="AS179" s="862" t="str">
        <f t="shared" si="293"/>
        <v/>
      </c>
      <c r="AT179" s="862" t="str">
        <f t="shared" si="293"/>
        <v/>
      </c>
      <c r="AU179" s="862" t="str">
        <f t="shared" si="293"/>
        <v/>
      </c>
      <c r="AV179" s="862" t="str">
        <f t="shared" si="293"/>
        <v/>
      </c>
      <c r="AW179" s="862" t="str">
        <f t="shared" si="293"/>
        <v/>
      </c>
      <c r="AX179" s="862" t="str">
        <f t="shared" si="293"/>
        <v/>
      </c>
      <c r="AY179" s="862" t="str">
        <f t="shared" si="293"/>
        <v/>
      </c>
      <c r="AZ179" s="862" t="str">
        <f t="shared" si="293"/>
        <v/>
      </c>
      <c r="BA179" s="862" t="str">
        <f t="shared" si="293"/>
        <v/>
      </c>
      <c r="BB179" s="862" t="str">
        <f t="shared" si="293"/>
        <v/>
      </c>
      <c r="BC179" s="850"/>
      <c r="BD179" s="862" t="str">
        <f t="shared" ref="BD179:BT179" si="294">IF(BD176="","",BD175*BD176*BD177*BD178)</f>
        <v/>
      </c>
      <c r="BE179" s="862" t="str">
        <f t="shared" si="294"/>
        <v/>
      </c>
      <c r="BF179" s="862" t="str">
        <f t="shared" si="294"/>
        <v/>
      </c>
      <c r="BG179" s="862" t="str">
        <f t="shared" si="294"/>
        <v/>
      </c>
      <c r="BH179" s="862" t="str">
        <f t="shared" si="294"/>
        <v/>
      </c>
      <c r="BI179" s="862" t="str">
        <f t="shared" si="294"/>
        <v/>
      </c>
      <c r="BJ179" s="862" t="str">
        <f t="shared" si="294"/>
        <v/>
      </c>
      <c r="BK179" s="862" t="str">
        <f t="shared" si="294"/>
        <v/>
      </c>
      <c r="BL179" s="862" t="str">
        <f t="shared" si="294"/>
        <v/>
      </c>
      <c r="BM179" s="862" t="str">
        <f t="shared" si="294"/>
        <v/>
      </c>
      <c r="BN179" s="862" t="str">
        <f t="shared" si="294"/>
        <v/>
      </c>
      <c r="BO179" s="862" t="str">
        <f t="shared" si="294"/>
        <v/>
      </c>
      <c r="BP179" s="862" t="str">
        <f t="shared" si="294"/>
        <v/>
      </c>
      <c r="BQ179" s="862" t="str">
        <f t="shared" si="294"/>
        <v/>
      </c>
      <c r="BR179" s="862" t="str">
        <f t="shared" si="294"/>
        <v/>
      </c>
      <c r="BS179" s="862" t="str">
        <f t="shared" si="294"/>
        <v/>
      </c>
      <c r="BT179" s="862" t="str">
        <f t="shared" si="294"/>
        <v/>
      </c>
      <c r="BU179" s="850"/>
      <c r="BV179" s="862" t="str">
        <f>IF(BV176="","",BV175*BV176*BV177*BV178)</f>
        <v/>
      </c>
      <c r="BW179" s="862" t="str">
        <f>IF(BW176="","",BW175*BW176*BW177*BW178)</f>
        <v/>
      </c>
      <c r="BX179" s="862" t="str">
        <f>IF(BX176="","",BX175*BX176*BX177*BX178)</f>
        <v/>
      </c>
      <c r="BY179" s="735" t="str">
        <f>IF(BY176="","",BY175*BY176*BY177*BY178)</f>
        <v/>
      </c>
      <c r="BZ179" s="856" t="str">
        <f>IF(DL179&lt;3,"",(SUM(B179:R179)-MIN(B179:R179)-MAX(B179:R179))/(DL179-2))</f>
        <v/>
      </c>
      <c r="CA179" s="856" t="str">
        <f>IF(DM179&lt;3,"",(SUM(T179:AJ179)-MIN(T179:AJ179)-MAX(T179:AJ179))/(DM179-2))</f>
        <v/>
      </c>
      <c r="CB179" s="856" t="str">
        <f>IF(DN179&lt;3,"",(SUM(AL179:BB179)-MIN(AL179:BB179)-MAX(AL179:BB179))/(DN179-2))</f>
        <v/>
      </c>
      <c r="CC179" s="857" t="str">
        <f>IF(DO179&lt;3,"",(SUM(BD179:BT179)-MIN(BD179:BT179)-MAX(BD179:BT179))/(DO179-2))</f>
        <v/>
      </c>
      <c r="CD179" s="50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0" t="str">
        <f t="shared" si="288"/>
        <v/>
      </c>
      <c r="CF179" s="81" t="str">
        <f t="shared" si="288"/>
        <v/>
      </c>
      <c r="CG179" s="81" t="str">
        <f t="shared" si="288"/>
        <v/>
      </c>
      <c r="CH179" s="81" t="str">
        <f t="shared" si="288"/>
        <v/>
      </c>
      <c r="CI179" s="81" t="str">
        <f t="shared" si="288"/>
        <v/>
      </c>
      <c r="CJ179" s="81" t="str">
        <f t="shared" si="288"/>
        <v/>
      </c>
      <c r="CK179" s="144" t="str">
        <f t="shared" si="288"/>
        <v/>
      </c>
      <c r="CL179" s="144" t="str">
        <f t="shared" si="288"/>
        <v/>
      </c>
      <c r="CM179" s="144" t="str">
        <f t="shared" si="288"/>
        <v/>
      </c>
      <c r="CN179" s="81" t="str">
        <f t="shared" si="288"/>
        <v/>
      </c>
      <c r="CO179" s="81" t="str">
        <f t="shared" si="288"/>
        <v/>
      </c>
      <c r="CP179" s="81" t="str">
        <f t="shared" si="288"/>
        <v/>
      </c>
      <c r="CQ179" s="81" t="str">
        <f t="shared" si="288"/>
        <v/>
      </c>
      <c r="CR179" s="81" t="str">
        <f t="shared" si="288"/>
        <v/>
      </c>
      <c r="CS179" s="80" t="str">
        <f t="shared" si="288"/>
        <v/>
      </c>
      <c r="CT179" s="504" t="str">
        <f t="shared" si="288"/>
        <v/>
      </c>
      <c r="CU179" s="532" t="str">
        <f t="shared" si="289"/>
        <v/>
      </c>
      <c r="CV179" s="533" t="str">
        <f t="shared" si="289"/>
        <v/>
      </c>
      <c r="CW179" s="534" t="str">
        <f t="shared" si="289"/>
        <v/>
      </c>
      <c r="CX179" s="534" t="str">
        <f t="shared" si="289"/>
        <v/>
      </c>
      <c r="CY179" s="534" t="str">
        <f t="shared" si="289"/>
        <v/>
      </c>
      <c r="CZ179" s="534" t="str">
        <f t="shared" si="289"/>
        <v/>
      </c>
      <c r="DA179" s="534" t="str">
        <f t="shared" si="289"/>
        <v/>
      </c>
      <c r="DB179" s="535" t="str">
        <f t="shared" si="289"/>
        <v/>
      </c>
      <c r="DC179" s="535" t="str">
        <f t="shared" si="289"/>
        <v/>
      </c>
      <c r="DD179" s="535" t="str">
        <f t="shared" si="289"/>
        <v/>
      </c>
      <c r="DE179" s="534" t="str">
        <f t="shared" si="290"/>
        <v/>
      </c>
      <c r="DF179" s="534" t="str">
        <f t="shared" si="290"/>
        <v/>
      </c>
      <c r="DG179" s="534" t="str">
        <f t="shared" si="290"/>
        <v/>
      </c>
      <c r="DH179" s="534" t="str">
        <f t="shared" si="290"/>
        <v/>
      </c>
      <c r="DI179" s="534" t="str">
        <f t="shared" si="290"/>
        <v/>
      </c>
      <c r="DJ179" s="533" t="str">
        <f t="shared" si="290"/>
        <v/>
      </c>
      <c r="DK179" s="532" t="str">
        <f t="shared" si="290"/>
        <v/>
      </c>
      <c r="DL179" s="858">
        <f>COUNT(B179:R179)</f>
        <v>1</v>
      </c>
      <c r="DM179" s="813">
        <f>COUNT(T179:AJ179)</f>
        <v>0</v>
      </c>
      <c r="DN179" s="813">
        <f>COUNT(AL179:BB179)</f>
        <v>0</v>
      </c>
      <c r="DO179" s="814">
        <f>COUNT(BD179:BT179)</f>
        <v>0</v>
      </c>
      <c r="DP179" s="849"/>
      <c r="DQ179" s="859"/>
      <c r="DR179" s="859"/>
      <c r="DS179" s="859"/>
      <c r="DT179" s="859"/>
      <c r="DU179" s="859"/>
      <c r="DV179" s="859"/>
      <c r="DW179" s="860"/>
      <c r="DX179" s="859"/>
      <c r="DY179" s="813"/>
      <c r="DZ179" s="849"/>
      <c r="EA179" s="849"/>
    </row>
    <row r="180" spans="1:131" ht="12.75" customHeight="1">
      <c r="A180" s="854" t="s">
        <v>902</v>
      </c>
      <c r="B180" s="647"/>
      <c r="C180" s="647"/>
      <c r="D180" s="647"/>
      <c r="E180" s="647"/>
      <c r="F180" s="647"/>
      <c r="G180" s="647"/>
      <c r="H180" s="647"/>
      <c r="I180" s="647"/>
      <c r="J180" s="647"/>
      <c r="K180" s="647"/>
      <c r="L180" s="647"/>
      <c r="M180" s="647"/>
      <c r="N180" s="647"/>
      <c r="O180" s="647"/>
      <c r="P180" s="647"/>
      <c r="Q180" s="647"/>
      <c r="R180" s="647"/>
      <c r="S180" s="850"/>
      <c r="T180" s="647"/>
      <c r="U180" s="647"/>
      <c r="V180" s="647"/>
      <c r="W180" s="647"/>
      <c r="X180" s="647"/>
      <c r="Y180" s="647"/>
      <c r="Z180" s="647"/>
      <c r="AA180" s="647"/>
      <c r="AB180" s="647"/>
      <c r="AC180" s="647"/>
      <c r="AD180" s="647"/>
      <c r="AE180" s="647"/>
      <c r="AF180" s="647"/>
      <c r="AG180" s="647"/>
      <c r="AH180" s="647"/>
      <c r="AI180" s="647"/>
      <c r="AJ180" s="647"/>
      <c r="AK180" s="850"/>
      <c r="AL180" s="647"/>
      <c r="AM180" s="647"/>
      <c r="AN180" s="647"/>
      <c r="AO180" s="647"/>
      <c r="AP180" s="647"/>
      <c r="AQ180" s="647"/>
      <c r="AR180" s="647"/>
      <c r="AS180" s="647"/>
      <c r="AT180" s="647"/>
      <c r="AU180" s="647"/>
      <c r="AV180" s="647"/>
      <c r="AW180" s="647"/>
      <c r="AX180" s="647"/>
      <c r="AY180" s="647"/>
      <c r="AZ180" s="647"/>
      <c r="BA180" s="647"/>
      <c r="BB180" s="647"/>
      <c r="BC180" s="850"/>
      <c r="BD180" s="647"/>
      <c r="BE180" s="647"/>
      <c r="BF180" s="647"/>
      <c r="BG180" s="647"/>
      <c r="BH180" s="647"/>
      <c r="BI180" s="647"/>
      <c r="BJ180" s="647"/>
      <c r="BK180" s="647"/>
      <c r="BL180" s="647"/>
      <c r="BM180" s="647"/>
      <c r="BN180" s="647"/>
      <c r="BO180" s="647"/>
      <c r="BP180" s="647"/>
      <c r="BQ180" s="647"/>
      <c r="BR180" s="647"/>
      <c r="BS180" s="647"/>
      <c r="BT180" s="647"/>
      <c r="BU180" s="850"/>
      <c r="BV180" s="647"/>
      <c r="BW180" s="647"/>
      <c r="BX180" s="647"/>
      <c r="BY180" s="281"/>
      <c r="BZ180" s="863"/>
      <c r="CA180" s="863"/>
      <c r="CB180" s="863"/>
      <c r="CC180" s="864"/>
      <c r="CD180" s="865"/>
      <c r="CE180" s="865"/>
      <c r="CF180" s="865"/>
      <c r="CG180" s="865"/>
      <c r="CH180" s="865"/>
      <c r="CI180" s="865"/>
      <c r="CJ180" s="865"/>
      <c r="CK180" s="865"/>
      <c r="CL180" s="865"/>
      <c r="CM180" s="865"/>
      <c r="CN180" s="865"/>
      <c r="CO180" s="865"/>
      <c r="CP180" s="865"/>
      <c r="CQ180" s="865"/>
      <c r="CR180" s="865"/>
      <c r="CS180" s="865"/>
      <c r="CT180" s="866"/>
      <c r="CU180" s="867"/>
      <c r="CV180" s="865"/>
      <c r="CW180" s="865"/>
      <c r="CX180" s="865"/>
      <c r="CY180" s="865"/>
      <c r="CZ180" s="865"/>
      <c r="DA180" s="865"/>
      <c r="DB180" s="865"/>
      <c r="DC180" s="865"/>
      <c r="DD180" s="865"/>
      <c r="DE180" s="865"/>
      <c r="DF180" s="865"/>
      <c r="DG180" s="865"/>
      <c r="DH180" s="865"/>
      <c r="DI180" s="865"/>
      <c r="DJ180" s="865"/>
      <c r="DK180" s="865"/>
      <c r="DL180" s="867"/>
      <c r="DM180" s="848"/>
      <c r="DN180" s="848"/>
      <c r="DO180" s="847"/>
      <c r="DP180" s="848"/>
      <c r="DQ180" s="848"/>
      <c r="DR180" s="848"/>
      <c r="DS180" s="848"/>
      <c r="DT180" s="848"/>
      <c r="DU180" s="848"/>
      <c r="DV180" s="848"/>
      <c r="DW180" s="847"/>
      <c r="DX180" s="848"/>
      <c r="DY180" s="813"/>
      <c r="DZ180" s="849"/>
      <c r="EA180" s="849"/>
    </row>
    <row r="181" spans="1:131" ht="12.75" customHeight="1">
      <c r="A181" s="855" t="s">
        <v>294</v>
      </c>
      <c r="B181" s="647"/>
      <c r="C181" s="647"/>
      <c r="D181" s="647"/>
      <c r="E181" s="647"/>
      <c r="F181" s="647"/>
      <c r="G181" s="647"/>
      <c r="H181" s="647"/>
      <c r="I181" s="647"/>
      <c r="J181" s="647"/>
      <c r="K181" s="647"/>
      <c r="L181" s="647"/>
      <c r="M181" s="647"/>
      <c r="N181" s="647"/>
      <c r="O181" s="647"/>
      <c r="P181" s="647"/>
      <c r="Q181" s="647"/>
      <c r="R181" s="647"/>
      <c r="S181" s="850"/>
      <c r="T181" s="647"/>
      <c r="U181" s="647"/>
      <c r="V181" s="647"/>
      <c r="W181" s="647"/>
      <c r="X181" s="647"/>
      <c r="Y181" s="647"/>
      <c r="Z181" s="647"/>
      <c r="AA181" s="647"/>
      <c r="AB181" s="647"/>
      <c r="AC181" s="647"/>
      <c r="AD181" s="647"/>
      <c r="AE181" s="647"/>
      <c r="AF181" s="647"/>
      <c r="AG181" s="647"/>
      <c r="AH181" s="647"/>
      <c r="AI181" s="647"/>
      <c r="AJ181" s="647"/>
      <c r="AK181" s="850"/>
      <c r="AL181" s="647"/>
      <c r="AM181" s="647"/>
      <c r="AN181" s="647">
        <v>1</v>
      </c>
      <c r="AO181" s="647">
        <v>1</v>
      </c>
      <c r="AP181" s="647"/>
      <c r="AQ181" s="647"/>
      <c r="AR181" s="647"/>
      <c r="AS181" s="647"/>
      <c r="AT181" s="647">
        <v>2</v>
      </c>
      <c r="AU181" s="647"/>
      <c r="AV181" s="647"/>
      <c r="AW181" s="647"/>
      <c r="AX181" s="647"/>
      <c r="AY181" s="647"/>
      <c r="AZ181" s="647"/>
      <c r="BA181" s="647"/>
      <c r="BB181" s="647"/>
      <c r="BC181" s="850"/>
      <c r="BD181" s="647"/>
      <c r="BE181" s="647"/>
      <c r="BF181" s="647"/>
      <c r="BG181" s="647"/>
      <c r="BH181" s="647"/>
      <c r="BI181" s="647"/>
      <c r="BJ181" s="647"/>
      <c r="BK181" s="647"/>
      <c r="BL181" s="647"/>
      <c r="BM181" s="647"/>
      <c r="BN181" s="647"/>
      <c r="BO181" s="647"/>
      <c r="BP181" s="647"/>
      <c r="BQ181" s="647"/>
      <c r="BR181" s="647"/>
      <c r="BS181" s="647"/>
      <c r="BT181" s="647"/>
      <c r="BU181" s="850"/>
      <c r="BV181" s="647"/>
      <c r="BW181" s="647"/>
      <c r="BX181" s="647">
        <v>1</v>
      </c>
      <c r="BY181" s="281"/>
      <c r="BZ181" s="856" t="str">
        <f>IF(DL181&lt;3,"",(SUM(B181:R181)-MIN(B181:R181)-MAX(B181:R181))/(DL181-2))</f>
        <v/>
      </c>
      <c r="CA181" s="856" t="str">
        <f>IF(DM181&lt;3,"",(SUM(T181:AJ181)-MIN(T181:AJ181)-MAX(T181:AJ181))/(DM181-2))</f>
        <v/>
      </c>
      <c r="CB181" s="856">
        <f>IF(DN181&lt;3,"",(SUM(AL181:BB181)-MIN(AL181:BB181)-MAX(AL181:BB181))/(DN181-2))</f>
        <v>1</v>
      </c>
      <c r="CC181" s="857" t="str">
        <f>IF(DO181&lt;3,"",(SUM(BD181:BT181)-MIN(BD181:BT181)-MAX(BD181:BT181))/(DO181-2))</f>
        <v/>
      </c>
      <c r="CD181" s="50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0" t="str">
        <f t="shared" si="295"/>
        <v/>
      </c>
      <c r="CF181" s="81" t="str">
        <f t="shared" si="295"/>
        <v/>
      </c>
      <c r="CG181" s="81" t="str">
        <f t="shared" si="295"/>
        <v/>
      </c>
      <c r="CH181" s="81" t="str">
        <f t="shared" si="295"/>
        <v/>
      </c>
      <c r="CI181" s="81" t="str">
        <f t="shared" si="295"/>
        <v/>
      </c>
      <c r="CJ181" s="81" t="str">
        <f t="shared" si="295"/>
        <v/>
      </c>
      <c r="CK181" s="144">
        <f t="shared" si="295"/>
        <v>1</v>
      </c>
      <c r="CL181" s="144">
        <f t="shared" si="295"/>
        <v>1</v>
      </c>
      <c r="CM181" s="144">
        <f t="shared" si="295"/>
        <v>2</v>
      </c>
      <c r="CN181" s="81" t="str">
        <f t="shared" si="295"/>
        <v/>
      </c>
      <c r="CO181" s="81" t="str">
        <f t="shared" si="295"/>
        <v/>
      </c>
      <c r="CP181" s="81" t="str">
        <f t="shared" si="295"/>
        <v/>
      </c>
      <c r="CQ181" s="81" t="str">
        <f t="shared" si="295"/>
        <v/>
      </c>
      <c r="CR181" s="81" t="str">
        <f t="shared" si="295"/>
        <v/>
      </c>
      <c r="CS181" s="80" t="str">
        <f t="shared" si="295"/>
        <v/>
      </c>
      <c r="CT181" s="50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2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3" t="str">
        <f t="shared" si="297"/>
        <v/>
      </c>
      <c r="CW181" s="534" t="str">
        <f t="shared" si="297"/>
        <v/>
      </c>
      <c r="CX181" s="534" t="str">
        <f t="shared" si="297"/>
        <v/>
      </c>
      <c r="CY181" s="534" t="str">
        <f t="shared" si="297"/>
        <v/>
      </c>
      <c r="CZ181" s="534" t="str">
        <f t="shared" si="297"/>
        <v/>
      </c>
      <c r="DA181" s="534" t="str">
        <f t="shared" si="297"/>
        <v/>
      </c>
      <c r="DB181" s="535" t="str">
        <f t="shared" si="297"/>
        <v/>
      </c>
      <c r="DC181" s="535" t="str">
        <f t="shared" si="297"/>
        <v/>
      </c>
      <c r="DD181" s="535" t="str">
        <f t="shared" si="297"/>
        <v/>
      </c>
      <c r="DE181" s="534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4" t="str">
        <f t="shared" si="298"/>
        <v/>
      </c>
      <c r="DG181" s="534" t="str">
        <f t="shared" si="298"/>
        <v/>
      </c>
      <c r="DH181" s="534" t="str">
        <f t="shared" si="298"/>
        <v/>
      </c>
      <c r="DI181" s="534" t="str">
        <f t="shared" si="298"/>
        <v/>
      </c>
      <c r="DJ181" s="533" t="str">
        <f t="shared" si="298"/>
        <v/>
      </c>
      <c r="DK181" s="532" t="str">
        <f t="shared" si="298"/>
        <v/>
      </c>
      <c r="DL181" s="858">
        <f>COUNT(B181:R181)</f>
        <v>0</v>
      </c>
      <c r="DM181" s="813">
        <f>COUNT(T181:AJ181)</f>
        <v>0</v>
      </c>
      <c r="DN181" s="813">
        <f>COUNT(AL181:BB181)</f>
        <v>3</v>
      </c>
      <c r="DO181" s="814">
        <f>COUNT(BD181:BT181)</f>
        <v>0</v>
      </c>
      <c r="DP181" s="849"/>
      <c r="DQ181" s="859"/>
      <c r="DR181" s="859"/>
      <c r="DS181" s="859"/>
      <c r="DT181" s="859"/>
      <c r="DU181" s="859"/>
      <c r="DV181" s="859"/>
      <c r="DW181" s="860"/>
      <c r="DX181" s="859"/>
      <c r="DY181" s="813"/>
      <c r="DZ181" s="849"/>
      <c r="EA181" s="849"/>
    </row>
    <row r="182" spans="1:131" ht="12.75" customHeight="1">
      <c r="A182" s="855" t="s">
        <v>295</v>
      </c>
      <c r="B182" s="281"/>
      <c r="C182" s="281"/>
      <c r="D182" s="281"/>
      <c r="E182" s="281"/>
      <c r="F182" s="281"/>
      <c r="G182" s="281"/>
      <c r="H182" s="281"/>
      <c r="I182" s="281"/>
      <c r="J182" s="281"/>
      <c r="K182" s="281"/>
      <c r="L182" s="281"/>
      <c r="M182" s="281"/>
      <c r="N182" s="281"/>
      <c r="O182" s="281"/>
      <c r="P182" s="281"/>
      <c r="Q182" s="281"/>
      <c r="R182" s="281"/>
      <c r="S182" s="850"/>
      <c r="T182" s="281"/>
      <c r="U182" s="281"/>
      <c r="V182" s="281"/>
      <c r="W182" s="281"/>
      <c r="X182" s="281"/>
      <c r="Y182" s="281"/>
      <c r="Z182" s="281"/>
      <c r="AA182" s="281"/>
      <c r="AB182" s="281"/>
      <c r="AC182" s="281"/>
      <c r="AD182" s="281"/>
      <c r="AE182" s="281"/>
      <c r="AF182" s="281"/>
      <c r="AG182" s="281"/>
      <c r="AH182" s="281"/>
      <c r="AI182" s="281"/>
      <c r="AJ182" s="281"/>
      <c r="AK182" s="850"/>
      <c r="AL182" s="281"/>
      <c r="AM182" s="281"/>
      <c r="AN182" s="281">
        <v>3</v>
      </c>
      <c r="AO182" s="281">
        <v>5</v>
      </c>
      <c r="AP182" s="281"/>
      <c r="AQ182" s="281"/>
      <c r="AR182" s="281"/>
      <c r="AS182" s="281"/>
      <c r="AT182" s="281">
        <v>3</v>
      </c>
      <c r="AU182" s="281"/>
      <c r="AV182" s="281"/>
      <c r="AW182" s="281"/>
      <c r="AX182" s="281"/>
      <c r="AY182" s="281"/>
      <c r="AZ182" s="281"/>
      <c r="BA182" s="281"/>
      <c r="BB182" s="281"/>
      <c r="BC182" s="850"/>
      <c r="BD182" s="281"/>
      <c r="BE182" s="281"/>
      <c r="BF182" s="281"/>
      <c r="BG182" s="281"/>
      <c r="BH182" s="281"/>
      <c r="BI182" s="281"/>
      <c r="BJ182" s="281"/>
      <c r="BK182" s="281"/>
      <c r="BL182" s="281"/>
      <c r="BM182" s="281"/>
      <c r="BN182" s="281"/>
      <c r="BO182" s="281"/>
      <c r="BP182" s="281"/>
      <c r="BQ182" s="281"/>
      <c r="BR182" s="281"/>
      <c r="BS182" s="281"/>
      <c r="BT182" s="281"/>
      <c r="BU182" s="850"/>
      <c r="BV182" s="281"/>
      <c r="BW182" s="281"/>
      <c r="BX182" s="281">
        <v>3</v>
      </c>
      <c r="BY182" s="281"/>
      <c r="BZ182" s="856" t="str">
        <f>IF(DL182&lt;3,"",(SUM(B182:R182)-MIN(B182:R182)-MAX(B182:R182))/(DL182-2))</f>
        <v/>
      </c>
      <c r="CA182" s="856" t="str">
        <f>IF(DM182&lt;3,"",(SUM(T182:AJ182)-MIN(T182:AJ182)-MAX(T182:AJ182))/(DM182-2))</f>
        <v/>
      </c>
      <c r="CB182" s="856">
        <f>IF(DN182&lt;3,"",(SUM(AL182:BB182)-MIN(AL182:BB182)-MAX(AL182:BB182))/(DN182-2))</f>
        <v>3</v>
      </c>
      <c r="CC182" s="857" t="str">
        <f>IF(DO182&lt;3,"",(SUM(BD182:BT182)-MIN(BD182:BT182)-MAX(BD182:BT182))/(DO182-2))</f>
        <v/>
      </c>
      <c r="CD182" s="50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0" t="str">
        <f t="shared" si="296"/>
        <v/>
      </c>
      <c r="CF182" s="81" t="str">
        <f t="shared" si="296"/>
        <v/>
      </c>
      <c r="CG182" s="81" t="str">
        <f t="shared" si="296"/>
        <v/>
      </c>
      <c r="CH182" s="81" t="str">
        <f t="shared" si="296"/>
        <v/>
      </c>
      <c r="CI182" s="81" t="str">
        <f t="shared" si="296"/>
        <v/>
      </c>
      <c r="CJ182" s="81" t="str">
        <f t="shared" si="296"/>
        <v/>
      </c>
      <c r="CK182" s="144">
        <f t="shared" si="296"/>
        <v>3</v>
      </c>
      <c r="CL182" s="144">
        <f t="shared" si="296"/>
        <v>3</v>
      </c>
      <c r="CM182" s="144">
        <f t="shared" si="296"/>
        <v>5</v>
      </c>
      <c r="CN182" s="81" t="str">
        <f t="shared" si="296"/>
        <v/>
      </c>
      <c r="CO182" s="81" t="str">
        <f t="shared" si="296"/>
        <v/>
      </c>
      <c r="CP182" s="81" t="str">
        <f t="shared" si="296"/>
        <v/>
      </c>
      <c r="CQ182" s="81" t="str">
        <f t="shared" si="296"/>
        <v/>
      </c>
      <c r="CR182" s="81" t="str">
        <f t="shared" si="296"/>
        <v/>
      </c>
      <c r="CS182" s="80" t="str">
        <f t="shared" si="296"/>
        <v/>
      </c>
      <c r="CT182" s="504" t="str">
        <f t="shared" si="296"/>
        <v/>
      </c>
      <c r="CU182" s="532" t="str">
        <f t="shared" si="297"/>
        <v/>
      </c>
      <c r="CV182" s="533" t="str">
        <f t="shared" si="297"/>
        <v/>
      </c>
      <c r="CW182" s="534" t="str">
        <f t="shared" si="297"/>
        <v/>
      </c>
      <c r="CX182" s="534" t="str">
        <f t="shared" si="297"/>
        <v/>
      </c>
      <c r="CY182" s="534" t="str">
        <f t="shared" si="297"/>
        <v/>
      </c>
      <c r="CZ182" s="534" t="str">
        <f t="shared" si="297"/>
        <v/>
      </c>
      <c r="DA182" s="534" t="str">
        <f t="shared" si="297"/>
        <v/>
      </c>
      <c r="DB182" s="535" t="str">
        <f t="shared" si="297"/>
        <v/>
      </c>
      <c r="DC182" s="535" t="str">
        <f t="shared" si="297"/>
        <v/>
      </c>
      <c r="DD182" s="535" t="str">
        <f t="shared" si="297"/>
        <v/>
      </c>
      <c r="DE182" s="534" t="str">
        <f t="shared" si="298"/>
        <v/>
      </c>
      <c r="DF182" s="534" t="str">
        <f t="shared" si="298"/>
        <v/>
      </c>
      <c r="DG182" s="534" t="str">
        <f t="shared" si="298"/>
        <v/>
      </c>
      <c r="DH182" s="534" t="str">
        <f t="shared" si="298"/>
        <v/>
      </c>
      <c r="DI182" s="534" t="str">
        <f t="shared" si="298"/>
        <v/>
      </c>
      <c r="DJ182" s="533" t="str">
        <f t="shared" si="298"/>
        <v/>
      </c>
      <c r="DK182" s="532" t="str">
        <f t="shared" si="298"/>
        <v/>
      </c>
      <c r="DL182" s="858">
        <f>COUNT(B182:R182)</f>
        <v>0</v>
      </c>
      <c r="DM182" s="813">
        <f>COUNT(T182:AJ182)</f>
        <v>0</v>
      </c>
      <c r="DN182" s="813">
        <f>COUNT(AL182:BB182)</f>
        <v>3</v>
      </c>
      <c r="DO182" s="814">
        <f>COUNT(BD182:BT182)</f>
        <v>0</v>
      </c>
      <c r="DP182" s="849"/>
      <c r="DQ182" s="859"/>
      <c r="DR182" s="859"/>
      <c r="DS182" s="859"/>
      <c r="DT182" s="859"/>
      <c r="DU182" s="859"/>
      <c r="DV182" s="859"/>
      <c r="DW182" s="860"/>
      <c r="DX182" s="859"/>
      <c r="DY182" s="813"/>
      <c r="DZ182" s="849"/>
      <c r="EA182" s="849"/>
    </row>
    <row r="183" spans="1:131" ht="12.75" customHeight="1">
      <c r="A183" s="855" t="s">
        <v>280</v>
      </c>
      <c r="B183" s="281"/>
      <c r="C183" s="281"/>
      <c r="D183" s="281"/>
      <c r="E183" s="281"/>
      <c r="F183" s="281"/>
      <c r="G183" s="281"/>
      <c r="H183" s="281"/>
      <c r="I183" s="281"/>
      <c r="J183" s="281"/>
      <c r="K183" s="281"/>
      <c r="L183" s="281"/>
      <c r="M183" s="281"/>
      <c r="N183" s="281"/>
      <c r="O183" s="281"/>
      <c r="P183" s="281"/>
      <c r="Q183" s="281"/>
      <c r="R183" s="281"/>
      <c r="S183" s="850"/>
      <c r="T183" s="281"/>
      <c r="U183" s="281"/>
      <c r="V183" s="281"/>
      <c r="W183" s="281"/>
      <c r="X183" s="281"/>
      <c r="Y183" s="281"/>
      <c r="Z183" s="281"/>
      <c r="AA183" s="281"/>
      <c r="AB183" s="281"/>
      <c r="AC183" s="281"/>
      <c r="AD183" s="281"/>
      <c r="AE183" s="281"/>
      <c r="AF183" s="281"/>
      <c r="AG183" s="281"/>
      <c r="AH183" s="281"/>
      <c r="AI183" s="281"/>
      <c r="AJ183" s="281"/>
      <c r="AK183" s="850"/>
      <c r="AL183" s="281"/>
      <c r="AM183" s="281"/>
      <c r="AN183" s="281">
        <v>12</v>
      </c>
      <c r="AO183" s="281">
        <v>12</v>
      </c>
      <c r="AP183" s="281"/>
      <c r="AQ183" s="281"/>
      <c r="AR183" s="281"/>
      <c r="AS183" s="281"/>
      <c r="AT183" s="281">
        <v>12</v>
      </c>
      <c r="AU183" s="281"/>
      <c r="AV183" s="281"/>
      <c r="AW183" s="281"/>
      <c r="AX183" s="281"/>
      <c r="AY183" s="281"/>
      <c r="AZ183" s="281"/>
      <c r="BA183" s="281"/>
      <c r="BB183" s="281"/>
      <c r="BC183" s="850"/>
      <c r="BD183" s="281"/>
      <c r="BE183" s="281"/>
      <c r="BF183" s="281"/>
      <c r="BG183" s="281"/>
      <c r="BH183" s="281"/>
      <c r="BI183" s="281"/>
      <c r="BJ183" s="281"/>
      <c r="BK183" s="281"/>
      <c r="BL183" s="281"/>
      <c r="BM183" s="281"/>
      <c r="BN183" s="281"/>
      <c r="BO183" s="281"/>
      <c r="BP183" s="281"/>
      <c r="BQ183" s="281"/>
      <c r="BR183" s="281"/>
      <c r="BS183" s="281"/>
      <c r="BT183" s="281"/>
      <c r="BU183" s="850"/>
      <c r="BV183" s="281"/>
      <c r="BW183" s="281"/>
      <c r="BX183" s="281">
        <v>12</v>
      </c>
      <c r="BY183" s="281"/>
      <c r="BZ183" s="856" t="str">
        <f>IF(DL183&lt;3,"",(SUM(B183:R183)-MIN(B183:R183)-MAX(B183:R183))/(DL183-2))</f>
        <v/>
      </c>
      <c r="CA183" s="856" t="str">
        <f>IF(DM183&lt;3,"",(SUM(T183:AJ183)-MIN(T183:AJ183)-MAX(T183:AJ183))/(DM183-2))</f>
        <v/>
      </c>
      <c r="CB183" s="856">
        <f>IF(DN183&lt;3,"",(SUM(AL183:BB183)-MIN(AL183:BB183)-MAX(AL183:BB183))/(DN183-2))</f>
        <v>12</v>
      </c>
      <c r="CC183" s="857" t="str">
        <f>IF(DO183&lt;3,"",(SUM(BD183:BT183)-MIN(BD183:BT183)-MAX(BD183:BT183))/(DO183-2))</f>
        <v/>
      </c>
      <c r="CD183" s="50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0" t="str">
        <f t="shared" si="296"/>
        <v/>
      </c>
      <c r="CF183" s="81" t="str">
        <f t="shared" si="296"/>
        <v/>
      </c>
      <c r="CG183" s="81" t="str">
        <f t="shared" si="296"/>
        <v/>
      </c>
      <c r="CH183" s="81" t="str">
        <f t="shared" si="296"/>
        <v/>
      </c>
      <c r="CI183" s="81" t="str">
        <f t="shared" si="296"/>
        <v/>
      </c>
      <c r="CJ183" s="81" t="str">
        <f t="shared" si="296"/>
        <v/>
      </c>
      <c r="CK183" s="144">
        <f t="shared" si="296"/>
        <v>12</v>
      </c>
      <c r="CL183" s="144">
        <f t="shared" si="296"/>
        <v>12</v>
      </c>
      <c r="CM183" s="144">
        <f t="shared" si="296"/>
        <v>12</v>
      </c>
      <c r="CN183" s="81" t="str">
        <f t="shared" si="296"/>
        <v/>
      </c>
      <c r="CO183" s="81" t="str">
        <f t="shared" si="296"/>
        <v/>
      </c>
      <c r="CP183" s="81" t="str">
        <f t="shared" si="296"/>
        <v/>
      </c>
      <c r="CQ183" s="81" t="str">
        <f t="shared" si="296"/>
        <v/>
      </c>
      <c r="CR183" s="81" t="str">
        <f t="shared" si="296"/>
        <v/>
      </c>
      <c r="CS183" s="80" t="str">
        <f t="shared" si="296"/>
        <v/>
      </c>
      <c r="CT183" s="504" t="str">
        <f t="shared" si="296"/>
        <v/>
      </c>
      <c r="CU183" s="532" t="str">
        <f t="shared" si="297"/>
        <v/>
      </c>
      <c r="CV183" s="533" t="str">
        <f t="shared" si="297"/>
        <v/>
      </c>
      <c r="CW183" s="534" t="str">
        <f t="shared" si="297"/>
        <v/>
      </c>
      <c r="CX183" s="534" t="str">
        <f t="shared" si="297"/>
        <v/>
      </c>
      <c r="CY183" s="534" t="str">
        <f t="shared" si="297"/>
        <v/>
      </c>
      <c r="CZ183" s="534" t="str">
        <f t="shared" si="297"/>
        <v/>
      </c>
      <c r="DA183" s="534" t="str">
        <f t="shared" si="297"/>
        <v/>
      </c>
      <c r="DB183" s="535" t="str">
        <f t="shared" si="297"/>
        <v/>
      </c>
      <c r="DC183" s="535" t="str">
        <f t="shared" si="297"/>
        <v/>
      </c>
      <c r="DD183" s="535" t="str">
        <f t="shared" si="297"/>
        <v/>
      </c>
      <c r="DE183" s="534" t="str">
        <f t="shared" si="298"/>
        <v/>
      </c>
      <c r="DF183" s="534" t="str">
        <f t="shared" si="298"/>
        <v/>
      </c>
      <c r="DG183" s="534" t="str">
        <f t="shared" si="298"/>
        <v/>
      </c>
      <c r="DH183" s="534" t="str">
        <f t="shared" si="298"/>
        <v/>
      </c>
      <c r="DI183" s="534" t="str">
        <f t="shared" si="298"/>
        <v/>
      </c>
      <c r="DJ183" s="533" t="str">
        <f t="shared" si="298"/>
        <v/>
      </c>
      <c r="DK183" s="532" t="str">
        <f t="shared" si="298"/>
        <v/>
      </c>
      <c r="DL183" s="858">
        <f>COUNT(B183:R183)</f>
        <v>0</v>
      </c>
      <c r="DM183" s="813">
        <f>COUNT(T183:AJ183)</f>
        <v>0</v>
      </c>
      <c r="DN183" s="813">
        <f>COUNT(AL183:BB183)</f>
        <v>3</v>
      </c>
      <c r="DO183" s="814">
        <f>COUNT(BD183:BT183)</f>
        <v>0</v>
      </c>
      <c r="DP183" s="849"/>
      <c r="DQ183" s="859"/>
      <c r="DR183" s="859"/>
      <c r="DS183" s="859"/>
      <c r="DT183" s="859"/>
      <c r="DU183" s="859"/>
      <c r="DV183" s="859"/>
      <c r="DW183" s="860"/>
      <c r="DX183" s="859"/>
      <c r="DY183" s="813"/>
      <c r="DZ183" s="849"/>
      <c r="EA183" s="849"/>
    </row>
    <row r="184" spans="1:131" ht="12.75" customHeight="1">
      <c r="A184" s="855" t="s">
        <v>311</v>
      </c>
      <c r="B184" s="281"/>
      <c r="C184" s="281"/>
      <c r="D184" s="281"/>
      <c r="E184" s="281"/>
      <c r="F184" s="281"/>
      <c r="G184" s="281"/>
      <c r="H184" s="281"/>
      <c r="I184" s="281"/>
      <c r="J184" s="281"/>
      <c r="K184" s="281"/>
      <c r="L184" s="281"/>
      <c r="M184" s="281"/>
      <c r="N184" s="281"/>
      <c r="O184" s="281"/>
      <c r="P184" s="281"/>
      <c r="Q184" s="281"/>
      <c r="R184" s="281"/>
      <c r="S184" s="850"/>
      <c r="T184" s="281"/>
      <c r="U184" s="281"/>
      <c r="V184" s="281"/>
      <c r="W184" s="281"/>
      <c r="X184" s="281"/>
      <c r="Y184" s="281"/>
      <c r="Z184" s="281"/>
      <c r="AA184" s="281"/>
      <c r="AB184" s="281"/>
      <c r="AC184" s="281"/>
      <c r="AD184" s="281"/>
      <c r="AE184" s="281"/>
      <c r="AF184" s="281"/>
      <c r="AG184" s="281"/>
      <c r="AH184" s="281"/>
      <c r="AI184" s="281"/>
      <c r="AJ184" s="281"/>
      <c r="AK184" s="850"/>
      <c r="AL184" s="281"/>
      <c r="AM184" s="281"/>
      <c r="AN184" s="281">
        <v>100</v>
      </c>
      <c r="AO184" s="281">
        <v>80</v>
      </c>
      <c r="AP184" s="281"/>
      <c r="AQ184" s="281"/>
      <c r="AR184" s="281"/>
      <c r="AS184" s="281"/>
      <c r="AT184" s="281">
        <v>100</v>
      </c>
      <c r="AU184" s="281"/>
      <c r="AV184" s="281"/>
      <c r="AW184" s="281"/>
      <c r="AX184" s="281"/>
      <c r="AY184" s="281"/>
      <c r="AZ184" s="281"/>
      <c r="BA184" s="281"/>
      <c r="BB184" s="281"/>
      <c r="BC184" s="850"/>
      <c r="BD184" s="281"/>
      <c r="BE184" s="281"/>
      <c r="BF184" s="281"/>
      <c r="BG184" s="281"/>
      <c r="BH184" s="281"/>
      <c r="BI184" s="281"/>
      <c r="BJ184" s="281"/>
      <c r="BK184" s="281"/>
      <c r="BL184" s="281"/>
      <c r="BM184" s="281"/>
      <c r="BN184" s="281"/>
      <c r="BO184" s="281"/>
      <c r="BP184" s="281"/>
      <c r="BQ184" s="281"/>
      <c r="BR184" s="281"/>
      <c r="BS184" s="281"/>
      <c r="BT184" s="281"/>
      <c r="BU184" s="850"/>
      <c r="BV184" s="281"/>
      <c r="BW184" s="281"/>
      <c r="BX184" s="281">
        <v>100</v>
      </c>
      <c r="BY184" s="281"/>
      <c r="BZ184" s="856" t="str">
        <f>IF(DL184&lt;3,"",(SUM(B184:R184)-MIN(B184:R184)-MAX(B184:R184))/(DL184-2))</f>
        <v/>
      </c>
      <c r="CA184" s="856" t="str">
        <f>IF(DM184&lt;3,"",(SUM(T184:AJ184)-MIN(T184:AJ184)-MAX(T184:AJ184))/(DM184-2))</f>
        <v/>
      </c>
      <c r="CB184" s="856">
        <f>IF(DN184&lt;3,"",(SUM(AL184:BB184)-MIN(AL184:BB184)-MAX(AL184:BB184))/(DN184-2))</f>
        <v>100</v>
      </c>
      <c r="CC184" s="857" t="str">
        <f>IF(DO184&lt;3,"",(SUM(BD184:BT184)-MIN(BD184:BT184)-MAX(BD184:BT184))/(DO184-2))</f>
        <v/>
      </c>
      <c r="CD184" s="50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0" t="str">
        <f t="shared" si="296"/>
        <v/>
      </c>
      <c r="CF184" s="81" t="str">
        <f t="shared" si="296"/>
        <v/>
      </c>
      <c r="CG184" s="81" t="str">
        <f t="shared" si="296"/>
        <v/>
      </c>
      <c r="CH184" s="81" t="str">
        <f t="shared" si="296"/>
        <v/>
      </c>
      <c r="CI184" s="81" t="str">
        <f t="shared" si="296"/>
        <v/>
      </c>
      <c r="CJ184" s="81" t="str">
        <f t="shared" si="296"/>
        <v/>
      </c>
      <c r="CK184" s="144">
        <f t="shared" si="296"/>
        <v>80</v>
      </c>
      <c r="CL184" s="144">
        <f t="shared" si="296"/>
        <v>100</v>
      </c>
      <c r="CM184" s="144">
        <f t="shared" si="296"/>
        <v>100</v>
      </c>
      <c r="CN184" s="81" t="str">
        <f t="shared" si="296"/>
        <v/>
      </c>
      <c r="CO184" s="81" t="str">
        <f t="shared" si="296"/>
        <v/>
      </c>
      <c r="CP184" s="81" t="str">
        <f t="shared" si="296"/>
        <v/>
      </c>
      <c r="CQ184" s="81" t="str">
        <f t="shared" si="296"/>
        <v/>
      </c>
      <c r="CR184" s="81" t="str">
        <f t="shared" si="296"/>
        <v/>
      </c>
      <c r="CS184" s="80" t="str">
        <f t="shared" si="296"/>
        <v/>
      </c>
      <c r="CT184" s="504" t="str">
        <f t="shared" si="296"/>
        <v/>
      </c>
      <c r="CU184" s="532" t="str">
        <f t="shared" si="297"/>
        <v/>
      </c>
      <c r="CV184" s="533" t="str">
        <f t="shared" si="297"/>
        <v/>
      </c>
      <c r="CW184" s="534" t="str">
        <f t="shared" si="297"/>
        <v/>
      </c>
      <c r="CX184" s="534" t="str">
        <f t="shared" si="297"/>
        <v/>
      </c>
      <c r="CY184" s="534" t="str">
        <f t="shared" si="297"/>
        <v/>
      </c>
      <c r="CZ184" s="534" t="str">
        <f t="shared" si="297"/>
        <v/>
      </c>
      <c r="DA184" s="534" t="str">
        <f t="shared" si="297"/>
        <v/>
      </c>
      <c r="DB184" s="535" t="str">
        <f t="shared" si="297"/>
        <v/>
      </c>
      <c r="DC184" s="535" t="str">
        <f t="shared" si="297"/>
        <v/>
      </c>
      <c r="DD184" s="535" t="str">
        <f t="shared" si="297"/>
        <v/>
      </c>
      <c r="DE184" s="534" t="str">
        <f t="shared" si="298"/>
        <v/>
      </c>
      <c r="DF184" s="534" t="str">
        <f t="shared" si="298"/>
        <v/>
      </c>
      <c r="DG184" s="534" t="str">
        <f t="shared" si="298"/>
        <v/>
      </c>
      <c r="DH184" s="534" t="str">
        <f t="shared" si="298"/>
        <v/>
      </c>
      <c r="DI184" s="534" t="str">
        <f t="shared" si="298"/>
        <v/>
      </c>
      <c r="DJ184" s="533" t="str">
        <f t="shared" si="298"/>
        <v/>
      </c>
      <c r="DK184" s="532" t="str">
        <f t="shared" si="298"/>
        <v/>
      </c>
      <c r="DL184" s="858">
        <f>COUNT(B184:R184)</f>
        <v>0</v>
      </c>
      <c r="DM184" s="813">
        <f>COUNT(T184:AJ184)</f>
        <v>0</v>
      </c>
      <c r="DN184" s="813">
        <f>COUNT(AL184:BB184)</f>
        <v>3</v>
      </c>
      <c r="DO184" s="814">
        <f>COUNT(BD184:BT184)</f>
        <v>0</v>
      </c>
      <c r="DP184" s="849"/>
      <c r="DQ184" s="859"/>
      <c r="DR184" s="859"/>
      <c r="DS184" s="859"/>
      <c r="DT184" s="859"/>
      <c r="DU184" s="859"/>
      <c r="DV184" s="859"/>
      <c r="DW184" s="860"/>
      <c r="DX184" s="859"/>
      <c r="DY184" s="813"/>
      <c r="DZ184" s="849"/>
      <c r="EA184" s="849"/>
    </row>
    <row r="185" spans="1:131" ht="12.75" customHeight="1">
      <c r="A185" s="861" t="s">
        <v>312</v>
      </c>
      <c r="B185" s="862" t="str">
        <f t="shared" ref="B185:R185" si="299">IF(B182="","",B181*B182*B183*B184)</f>
        <v/>
      </c>
      <c r="C185" s="862" t="str">
        <f t="shared" si="299"/>
        <v/>
      </c>
      <c r="D185" s="862" t="str">
        <f t="shared" si="299"/>
        <v/>
      </c>
      <c r="E185" s="862" t="str">
        <f t="shared" si="299"/>
        <v/>
      </c>
      <c r="F185" s="862" t="str">
        <f t="shared" si="299"/>
        <v/>
      </c>
      <c r="G185" s="862" t="str">
        <f t="shared" si="299"/>
        <v/>
      </c>
      <c r="H185" s="862" t="str">
        <f t="shared" si="299"/>
        <v/>
      </c>
      <c r="I185" s="862" t="str">
        <f t="shared" si="299"/>
        <v/>
      </c>
      <c r="J185" s="862" t="str">
        <f t="shared" si="299"/>
        <v/>
      </c>
      <c r="K185" s="862" t="str">
        <f t="shared" si="299"/>
        <v/>
      </c>
      <c r="L185" s="862" t="str">
        <f t="shared" si="299"/>
        <v/>
      </c>
      <c r="M185" s="862" t="str">
        <f t="shared" si="299"/>
        <v/>
      </c>
      <c r="N185" s="862" t="str">
        <f t="shared" si="299"/>
        <v/>
      </c>
      <c r="O185" s="862" t="str">
        <f t="shared" si="299"/>
        <v/>
      </c>
      <c r="P185" s="862" t="str">
        <f t="shared" si="299"/>
        <v/>
      </c>
      <c r="Q185" s="862" t="str">
        <f t="shared" si="299"/>
        <v/>
      </c>
      <c r="R185" s="862" t="str">
        <f t="shared" si="299"/>
        <v/>
      </c>
      <c r="S185" s="850"/>
      <c r="T185" s="862" t="str">
        <f t="shared" ref="T185:AJ185" si="300">IF(T182="","",T181*T182*T183*T184)</f>
        <v/>
      </c>
      <c r="U185" s="862" t="str">
        <f t="shared" si="300"/>
        <v/>
      </c>
      <c r="V185" s="862" t="str">
        <f t="shared" si="300"/>
        <v/>
      </c>
      <c r="W185" s="862" t="str">
        <f t="shared" si="300"/>
        <v/>
      </c>
      <c r="X185" s="862" t="str">
        <f t="shared" si="300"/>
        <v/>
      </c>
      <c r="Y185" s="862" t="str">
        <f t="shared" si="300"/>
        <v/>
      </c>
      <c r="Z185" s="862" t="str">
        <f t="shared" si="300"/>
        <v/>
      </c>
      <c r="AA185" s="862" t="str">
        <f t="shared" si="300"/>
        <v/>
      </c>
      <c r="AB185" s="862" t="str">
        <f t="shared" si="300"/>
        <v/>
      </c>
      <c r="AC185" s="862" t="str">
        <f t="shared" si="300"/>
        <v/>
      </c>
      <c r="AD185" s="862" t="str">
        <f t="shared" si="300"/>
        <v/>
      </c>
      <c r="AE185" s="862" t="str">
        <f t="shared" si="300"/>
        <v/>
      </c>
      <c r="AF185" s="862" t="str">
        <f t="shared" si="300"/>
        <v/>
      </c>
      <c r="AG185" s="862" t="str">
        <f t="shared" si="300"/>
        <v/>
      </c>
      <c r="AH185" s="862" t="str">
        <f t="shared" si="300"/>
        <v/>
      </c>
      <c r="AI185" s="862" t="str">
        <f t="shared" si="300"/>
        <v/>
      </c>
      <c r="AJ185" s="862" t="str">
        <f t="shared" si="300"/>
        <v/>
      </c>
      <c r="AK185" s="850"/>
      <c r="AL185" s="281"/>
      <c r="AM185" s="862" t="str">
        <f t="shared" ref="AM185:BB185" si="301">IF(AM182="","",AM181*AM182*AM183*AM184)</f>
        <v/>
      </c>
      <c r="AN185" s="862">
        <f t="shared" si="301"/>
        <v>3600</v>
      </c>
      <c r="AO185" s="862">
        <f t="shared" si="301"/>
        <v>4800</v>
      </c>
      <c r="AP185" s="862" t="str">
        <f t="shared" si="301"/>
        <v/>
      </c>
      <c r="AQ185" s="862" t="str">
        <f t="shared" si="301"/>
        <v/>
      </c>
      <c r="AR185" s="862" t="str">
        <f t="shared" si="301"/>
        <v/>
      </c>
      <c r="AS185" s="862" t="str">
        <f t="shared" si="301"/>
        <v/>
      </c>
      <c r="AT185" s="862">
        <f t="shared" si="301"/>
        <v>7200</v>
      </c>
      <c r="AU185" s="862" t="str">
        <f t="shared" si="301"/>
        <v/>
      </c>
      <c r="AV185" s="862" t="str">
        <f t="shared" si="301"/>
        <v/>
      </c>
      <c r="AW185" s="862" t="str">
        <f t="shared" si="301"/>
        <v/>
      </c>
      <c r="AX185" s="862" t="str">
        <f t="shared" si="301"/>
        <v/>
      </c>
      <c r="AY185" s="862" t="str">
        <f t="shared" si="301"/>
        <v/>
      </c>
      <c r="AZ185" s="862" t="str">
        <f t="shared" si="301"/>
        <v/>
      </c>
      <c r="BA185" s="862" t="str">
        <f t="shared" si="301"/>
        <v/>
      </c>
      <c r="BB185" s="862" t="str">
        <f t="shared" si="301"/>
        <v/>
      </c>
      <c r="BC185" s="850"/>
      <c r="BD185" s="862" t="str">
        <f t="shared" ref="BD185:BT185" si="302">IF(BD182="","",BD181*BD182*BD183*BD184)</f>
        <v/>
      </c>
      <c r="BE185" s="862" t="str">
        <f t="shared" si="302"/>
        <v/>
      </c>
      <c r="BF185" s="862" t="str">
        <f t="shared" si="302"/>
        <v/>
      </c>
      <c r="BG185" s="862" t="str">
        <f t="shared" si="302"/>
        <v/>
      </c>
      <c r="BH185" s="862" t="str">
        <f t="shared" si="302"/>
        <v/>
      </c>
      <c r="BI185" s="862" t="str">
        <f t="shared" si="302"/>
        <v/>
      </c>
      <c r="BJ185" s="862" t="str">
        <f t="shared" si="302"/>
        <v/>
      </c>
      <c r="BK185" s="862" t="str">
        <f t="shared" si="302"/>
        <v/>
      </c>
      <c r="BL185" s="862" t="str">
        <f t="shared" si="302"/>
        <v/>
      </c>
      <c r="BM185" s="862" t="str">
        <f t="shared" si="302"/>
        <v/>
      </c>
      <c r="BN185" s="862" t="str">
        <f t="shared" si="302"/>
        <v/>
      </c>
      <c r="BO185" s="862" t="str">
        <f t="shared" si="302"/>
        <v/>
      </c>
      <c r="BP185" s="862" t="str">
        <f t="shared" si="302"/>
        <v/>
      </c>
      <c r="BQ185" s="862" t="str">
        <f t="shared" si="302"/>
        <v/>
      </c>
      <c r="BR185" s="862" t="str">
        <f t="shared" si="302"/>
        <v/>
      </c>
      <c r="BS185" s="862" t="str">
        <f t="shared" si="302"/>
        <v/>
      </c>
      <c r="BT185" s="862" t="str">
        <f t="shared" si="302"/>
        <v/>
      </c>
      <c r="BU185" s="850"/>
      <c r="BV185" s="862" t="str">
        <f>IF(BV182="","",BV181*BV182*BV183*BV184)</f>
        <v/>
      </c>
      <c r="BW185" s="862" t="str">
        <f>IF(BW182="","",BW181*BW182*BW183*BW184)</f>
        <v/>
      </c>
      <c r="BX185" s="862">
        <f>IF(BX182="","",BX181*BX182*BX183*BX184)</f>
        <v>3600</v>
      </c>
      <c r="BY185" s="735" t="str">
        <f>IF(BY182="","",BY181*BY182*BY183*BY184)</f>
        <v/>
      </c>
      <c r="BZ185" s="856" t="str">
        <f>IF(DL185&lt;3,"",(SUM(B185:R185)-MIN(B185:R185)-MAX(B185:R185))/(DL185-2))</f>
        <v/>
      </c>
      <c r="CA185" s="856" t="str">
        <f>IF(DM185&lt;3,"",(SUM(T185:AJ185)-MIN(T185:AJ185)-MAX(T185:AJ185))/(DM185-2))</f>
        <v/>
      </c>
      <c r="CB185" s="856">
        <f>IF(DN185&lt;3,"",(SUM(AL185:BB185)-MIN(AL185:BB185)-MAX(AL185:BB185))/(DN185-2))</f>
        <v>4800</v>
      </c>
      <c r="CC185" s="857" t="str">
        <f>IF(DO185&lt;3,"",(SUM(BD185:BT185)-MIN(BD185:BT185)-MAX(BD185:BT185))/(DO185-2))</f>
        <v/>
      </c>
      <c r="CD185" s="50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0" t="str">
        <f t="shared" si="296"/>
        <v/>
      </c>
      <c r="CF185" s="81" t="str">
        <f t="shared" si="296"/>
        <v/>
      </c>
      <c r="CG185" s="81" t="str">
        <f t="shared" si="296"/>
        <v/>
      </c>
      <c r="CH185" s="81" t="str">
        <f t="shared" si="296"/>
        <v/>
      </c>
      <c r="CI185" s="81" t="str">
        <f t="shared" si="296"/>
        <v/>
      </c>
      <c r="CJ185" s="81" t="str">
        <f t="shared" si="296"/>
        <v/>
      </c>
      <c r="CK185" s="144">
        <f t="shared" si="296"/>
        <v>3600</v>
      </c>
      <c r="CL185" s="144">
        <f t="shared" si="296"/>
        <v>4800</v>
      </c>
      <c r="CM185" s="144">
        <f t="shared" si="296"/>
        <v>7200</v>
      </c>
      <c r="CN185" s="81" t="str">
        <f t="shared" si="296"/>
        <v/>
      </c>
      <c r="CO185" s="81" t="str">
        <f t="shared" si="296"/>
        <v/>
      </c>
      <c r="CP185" s="81" t="str">
        <f t="shared" si="296"/>
        <v/>
      </c>
      <c r="CQ185" s="81" t="str">
        <f t="shared" si="296"/>
        <v/>
      </c>
      <c r="CR185" s="81" t="str">
        <f t="shared" si="296"/>
        <v/>
      </c>
      <c r="CS185" s="80" t="str">
        <f t="shared" si="296"/>
        <v/>
      </c>
      <c r="CT185" s="504" t="str">
        <f t="shared" si="296"/>
        <v/>
      </c>
      <c r="CU185" s="532" t="str">
        <f t="shared" si="297"/>
        <v/>
      </c>
      <c r="CV185" s="533" t="str">
        <f t="shared" si="297"/>
        <v/>
      </c>
      <c r="CW185" s="534" t="str">
        <f t="shared" si="297"/>
        <v/>
      </c>
      <c r="CX185" s="534" t="str">
        <f t="shared" si="297"/>
        <v/>
      </c>
      <c r="CY185" s="534" t="str">
        <f t="shared" si="297"/>
        <v/>
      </c>
      <c r="CZ185" s="534" t="str">
        <f t="shared" si="297"/>
        <v/>
      </c>
      <c r="DA185" s="534" t="str">
        <f t="shared" si="297"/>
        <v/>
      </c>
      <c r="DB185" s="535" t="str">
        <f t="shared" si="297"/>
        <v/>
      </c>
      <c r="DC185" s="535" t="str">
        <f t="shared" si="297"/>
        <v/>
      </c>
      <c r="DD185" s="535" t="str">
        <f t="shared" si="297"/>
        <v/>
      </c>
      <c r="DE185" s="534" t="str">
        <f t="shared" si="298"/>
        <v/>
      </c>
      <c r="DF185" s="534" t="str">
        <f t="shared" si="298"/>
        <v/>
      </c>
      <c r="DG185" s="534" t="str">
        <f t="shared" si="298"/>
        <v/>
      </c>
      <c r="DH185" s="534" t="str">
        <f t="shared" si="298"/>
        <v/>
      </c>
      <c r="DI185" s="534" t="str">
        <f t="shared" si="298"/>
        <v/>
      </c>
      <c r="DJ185" s="533" t="str">
        <f t="shared" si="298"/>
        <v/>
      </c>
      <c r="DK185" s="532" t="str">
        <f t="shared" si="298"/>
        <v/>
      </c>
      <c r="DL185" s="858">
        <f>COUNT(B185:R185)</f>
        <v>0</v>
      </c>
      <c r="DM185" s="813">
        <f>COUNT(T185:AJ185)</f>
        <v>0</v>
      </c>
      <c r="DN185" s="813">
        <f>COUNT(AL185:BB185)</f>
        <v>3</v>
      </c>
      <c r="DO185" s="814">
        <f>COUNT(BD185:BT185)</f>
        <v>0</v>
      </c>
      <c r="DP185" s="849"/>
      <c r="DQ185" s="859"/>
      <c r="DR185" s="859"/>
      <c r="DS185" s="859"/>
      <c r="DT185" s="859"/>
      <c r="DU185" s="859"/>
      <c r="DV185" s="859"/>
      <c r="DW185" s="860"/>
      <c r="DX185" s="859"/>
      <c r="DY185" s="813"/>
      <c r="DZ185" s="849"/>
      <c r="EA185" s="849"/>
    </row>
    <row r="186" spans="1:131" ht="12.75" customHeight="1">
      <c r="A186" s="854" t="s">
        <v>459</v>
      </c>
      <c r="B186" s="647"/>
      <c r="C186" s="647"/>
      <c r="D186" s="647"/>
      <c r="E186" s="647"/>
      <c r="F186" s="647"/>
      <c r="G186" s="647"/>
      <c r="H186" s="647"/>
      <c r="I186" s="647"/>
      <c r="J186" s="647"/>
      <c r="K186" s="647"/>
      <c r="L186" s="647"/>
      <c r="M186" s="647"/>
      <c r="N186" s="647"/>
      <c r="O186" s="647"/>
      <c r="P186" s="647"/>
      <c r="Q186" s="647"/>
      <c r="R186" s="647"/>
      <c r="S186" s="850"/>
      <c r="T186" s="647"/>
      <c r="U186" s="647"/>
      <c r="V186" s="647"/>
      <c r="W186" s="647"/>
      <c r="X186" s="647"/>
      <c r="Y186" s="647"/>
      <c r="Z186" s="647"/>
      <c r="AA186" s="647"/>
      <c r="AB186" s="647"/>
      <c r="AC186" s="647"/>
      <c r="AD186" s="647"/>
      <c r="AE186" s="647"/>
      <c r="AF186" s="647"/>
      <c r="AG186" s="647"/>
      <c r="AH186" s="647"/>
      <c r="AI186" s="647"/>
      <c r="AJ186" s="647"/>
      <c r="AK186" s="850"/>
      <c r="AL186" s="647"/>
      <c r="AM186" s="647"/>
      <c r="AN186" s="647"/>
      <c r="AO186" s="647"/>
      <c r="AP186" s="647"/>
      <c r="AQ186" s="647"/>
      <c r="AR186" s="647"/>
      <c r="AS186" s="647"/>
      <c r="AT186" s="647"/>
      <c r="AU186" s="647"/>
      <c r="AV186" s="647"/>
      <c r="AW186" s="647"/>
      <c r="AX186" s="647"/>
      <c r="AY186" s="647"/>
      <c r="AZ186" s="647"/>
      <c r="BA186" s="647"/>
      <c r="BB186" s="647"/>
      <c r="BC186" s="850"/>
      <c r="BD186" s="647"/>
      <c r="BE186" s="647"/>
      <c r="BF186" s="647"/>
      <c r="BG186" s="647"/>
      <c r="BH186" s="647"/>
      <c r="BI186" s="647"/>
      <c r="BJ186" s="647"/>
      <c r="BK186" s="647"/>
      <c r="BL186" s="647"/>
      <c r="BM186" s="647"/>
      <c r="BN186" s="647"/>
      <c r="BO186" s="647"/>
      <c r="BP186" s="647"/>
      <c r="BQ186" s="647"/>
      <c r="BR186" s="647"/>
      <c r="BS186" s="647"/>
      <c r="BT186" s="647"/>
      <c r="BU186" s="850"/>
      <c r="BV186" s="647"/>
      <c r="BW186" s="647"/>
      <c r="BX186" s="647"/>
      <c r="BY186" s="281"/>
      <c r="BZ186" s="863"/>
      <c r="CA186" s="863"/>
      <c r="CB186" s="863"/>
      <c r="CC186" s="864"/>
      <c r="CD186" s="865"/>
      <c r="CE186" s="865"/>
      <c r="CF186" s="865"/>
      <c r="CG186" s="865"/>
      <c r="CH186" s="865"/>
      <c r="CI186" s="865"/>
      <c r="CJ186" s="865"/>
      <c r="CK186" s="865"/>
      <c r="CL186" s="865"/>
      <c r="CM186" s="865"/>
      <c r="CN186" s="865"/>
      <c r="CO186" s="865"/>
      <c r="CP186" s="865"/>
      <c r="CQ186" s="865"/>
      <c r="CR186" s="865"/>
      <c r="CS186" s="865"/>
      <c r="CT186" s="866"/>
      <c r="CU186" s="867"/>
      <c r="CV186" s="865"/>
      <c r="CW186" s="865"/>
      <c r="CX186" s="865"/>
      <c r="CY186" s="865"/>
      <c r="CZ186" s="865"/>
      <c r="DA186" s="865"/>
      <c r="DB186" s="865"/>
      <c r="DC186" s="865"/>
      <c r="DD186" s="865"/>
      <c r="DE186" s="865"/>
      <c r="DF186" s="865"/>
      <c r="DG186" s="865"/>
      <c r="DH186" s="865"/>
      <c r="DI186" s="865"/>
      <c r="DJ186" s="865"/>
      <c r="DK186" s="865"/>
      <c r="DL186" s="867"/>
      <c r="DM186" s="848"/>
      <c r="DN186" s="848"/>
      <c r="DO186" s="847"/>
      <c r="DP186" s="848"/>
      <c r="DQ186" s="848"/>
      <c r="DR186" s="848"/>
      <c r="DS186" s="848"/>
      <c r="DT186" s="848"/>
      <c r="DU186" s="848"/>
      <c r="DV186" s="848"/>
      <c r="DW186" s="847"/>
      <c r="DX186" s="848"/>
      <c r="DY186" s="813"/>
      <c r="DZ186" s="849"/>
      <c r="EA186" s="849"/>
    </row>
    <row r="187" spans="1:131" ht="12.75" customHeight="1">
      <c r="A187" s="855" t="s">
        <v>294</v>
      </c>
      <c r="B187" s="647"/>
      <c r="C187" s="647"/>
      <c r="D187" s="647"/>
      <c r="E187" s="647"/>
      <c r="F187" s="647"/>
      <c r="G187" s="647"/>
      <c r="H187" s="647"/>
      <c r="I187" s="647"/>
      <c r="J187" s="647"/>
      <c r="K187" s="647"/>
      <c r="L187" s="647"/>
      <c r="M187" s="647"/>
      <c r="N187" s="647"/>
      <c r="O187" s="647"/>
      <c r="P187" s="647"/>
      <c r="Q187" s="647"/>
      <c r="R187" s="647"/>
      <c r="S187" s="850"/>
      <c r="T187" s="647"/>
      <c r="U187" s="647"/>
      <c r="V187" s="647"/>
      <c r="W187" s="647"/>
      <c r="X187" s="647"/>
      <c r="Y187" s="647"/>
      <c r="Z187" s="647"/>
      <c r="AA187" s="647"/>
      <c r="AB187" s="647"/>
      <c r="AC187" s="647"/>
      <c r="AD187" s="647"/>
      <c r="AE187" s="647"/>
      <c r="AF187" s="647"/>
      <c r="AG187" s="647"/>
      <c r="AH187" s="647"/>
      <c r="AI187" s="647"/>
      <c r="AJ187" s="647"/>
      <c r="AK187" s="850"/>
      <c r="AL187" s="647"/>
      <c r="AM187" s="647"/>
      <c r="AN187" s="647"/>
      <c r="AO187" s="647"/>
      <c r="AP187" s="647"/>
      <c r="AQ187" s="647"/>
      <c r="AR187" s="647"/>
      <c r="AS187" s="647"/>
      <c r="AT187" s="647"/>
      <c r="AU187" s="647"/>
      <c r="AV187" s="647"/>
      <c r="AW187" s="647"/>
      <c r="AX187" s="647"/>
      <c r="AY187" s="647"/>
      <c r="AZ187" s="647"/>
      <c r="BA187" s="647"/>
      <c r="BB187" s="647"/>
      <c r="BC187" s="850"/>
      <c r="BD187" s="647"/>
      <c r="BE187" s="647"/>
      <c r="BF187" s="647"/>
      <c r="BG187" s="647"/>
      <c r="BH187" s="647"/>
      <c r="BI187" s="647"/>
      <c r="BJ187" s="647"/>
      <c r="BK187" s="647"/>
      <c r="BL187" s="647"/>
      <c r="BM187" s="647"/>
      <c r="BN187" s="647"/>
      <c r="BO187" s="647"/>
      <c r="BP187" s="647"/>
      <c r="BQ187" s="647"/>
      <c r="BR187" s="647"/>
      <c r="BS187" s="647"/>
      <c r="BT187" s="647"/>
      <c r="BU187" s="850"/>
      <c r="BV187" s="647"/>
      <c r="BW187" s="647"/>
      <c r="BX187" s="647"/>
      <c r="BY187" s="281"/>
      <c r="BZ187" s="856" t="str">
        <f>IF(DL187&lt;3,"",(SUM(B187:R187)-MIN(B187:R187)-MAX(B187:R187))/(DL187-2))</f>
        <v/>
      </c>
      <c r="CA187" s="856" t="str">
        <f>IF(DM187&lt;3,"",(SUM(T187:AJ187)-MIN(T187:AJ187)-MAX(T187:AJ187))/(DM187-2))</f>
        <v/>
      </c>
      <c r="CB187" s="856" t="str">
        <f>IF(DN187&lt;3,"",(SUM(AL187:BB187)-MIN(AL187:BB187)-MAX(AL187:BB187))/(DN187-2))</f>
        <v/>
      </c>
      <c r="CC187" s="857" t="str">
        <f>IF(DO187&lt;3,"",(SUM(BD187:BT187)-MIN(BD187:BT187)-MAX(BD187:BT187))/(DO187-2))</f>
        <v/>
      </c>
      <c r="CD187" s="50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0" t="str">
        <f t="shared" si="303"/>
        <v/>
      </c>
      <c r="CF187" s="81" t="str">
        <f t="shared" si="303"/>
        <v/>
      </c>
      <c r="CG187" s="81" t="str">
        <f t="shared" si="303"/>
        <v/>
      </c>
      <c r="CH187" s="81" t="str">
        <f t="shared" si="303"/>
        <v/>
      </c>
      <c r="CI187" s="81" t="str">
        <f t="shared" si="303"/>
        <v/>
      </c>
      <c r="CJ187" s="81" t="str">
        <f t="shared" si="303"/>
        <v/>
      </c>
      <c r="CK187" s="144" t="str">
        <f t="shared" si="303"/>
        <v/>
      </c>
      <c r="CL187" s="144" t="str">
        <f t="shared" si="303"/>
        <v/>
      </c>
      <c r="CM187" s="144" t="str">
        <f t="shared" si="303"/>
        <v/>
      </c>
      <c r="CN187" s="81" t="str">
        <f t="shared" si="303"/>
        <v/>
      </c>
      <c r="CO187" s="81" t="str">
        <f t="shared" si="303"/>
        <v/>
      </c>
      <c r="CP187" s="81" t="str">
        <f t="shared" si="303"/>
        <v/>
      </c>
      <c r="CQ187" s="81" t="str">
        <f t="shared" si="303"/>
        <v/>
      </c>
      <c r="CR187" s="81" t="str">
        <f t="shared" si="303"/>
        <v/>
      </c>
      <c r="CS187" s="80" t="str">
        <f t="shared" si="303"/>
        <v/>
      </c>
      <c r="CT187" s="50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2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3" t="str">
        <f t="shared" si="305"/>
        <v/>
      </c>
      <c r="CW187" s="534" t="str">
        <f t="shared" si="305"/>
        <v/>
      </c>
      <c r="CX187" s="534" t="str">
        <f t="shared" si="305"/>
        <v/>
      </c>
      <c r="CY187" s="534" t="str">
        <f t="shared" si="305"/>
        <v/>
      </c>
      <c r="CZ187" s="534" t="str">
        <f t="shared" si="305"/>
        <v/>
      </c>
      <c r="DA187" s="534" t="str">
        <f t="shared" si="305"/>
        <v/>
      </c>
      <c r="DB187" s="535" t="str">
        <f t="shared" si="305"/>
        <v/>
      </c>
      <c r="DC187" s="535" t="str">
        <f t="shared" si="305"/>
        <v/>
      </c>
      <c r="DD187" s="535" t="str">
        <f t="shared" si="305"/>
        <v/>
      </c>
      <c r="DE187" s="534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4" t="str">
        <f t="shared" si="306"/>
        <v/>
      </c>
      <c r="DG187" s="534" t="str">
        <f t="shared" si="306"/>
        <v/>
      </c>
      <c r="DH187" s="534" t="str">
        <f t="shared" si="306"/>
        <v/>
      </c>
      <c r="DI187" s="534" t="str">
        <f t="shared" si="306"/>
        <v/>
      </c>
      <c r="DJ187" s="533" t="str">
        <f t="shared" si="306"/>
        <v/>
      </c>
      <c r="DK187" s="532" t="str">
        <f t="shared" si="306"/>
        <v/>
      </c>
      <c r="DL187" s="858">
        <f>COUNT(B187:R187)</f>
        <v>0</v>
      </c>
      <c r="DM187" s="813">
        <f>COUNT(T187:AJ187)</f>
        <v>0</v>
      </c>
      <c r="DN187" s="813">
        <f>COUNT(AL187:BB187)</f>
        <v>0</v>
      </c>
      <c r="DO187" s="814">
        <f>COUNT(BD187:BT187)</f>
        <v>0</v>
      </c>
      <c r="DP187" s="849"/>
      <c r="DQ187" s="859"/>
      <c r="DR187" s="859"/>
      <c r="DS187" s="859"/>
      <c r="DT187" s="859"/>
      <c r="DU187" s="859"/>
      <c r="DV187" s="859"/>
      <c r="DW187" s="860"/>
      <c r="DX187" s="859"/>
      <c r="DY187" s="813"/>
      <c r="DZ187" s="849"/>
      <c r="EA187" s="849"/>
    </row>
    <row r="188" spans="1:131" ht="12.75" customHeight="1">
      <c r="A188" s="855" t="s">
        <v>295</v>
      </c>
      <c r="B188" s="281"/>
      <c r="C188" s="281"/>
      <c r="D188" s="281"/>
      <c r="E188" s="281"/>
      <c r="F188" s="281"/>
      <c r="G188" s="281"/>
      <c r="H188" s="281"/>
      <c r="I188" s="281"/>
      <c r="J188" s="281"/>
      <c r="K188" s="281"/>
      <c r="L188" s="281"/>
      <c r="M188" s="281"/>
      <c r="N188" s="281"/>
      <c r="O188" s="281"/>
      <c r="P188" s="281"/>
      <c r="Q188" s="281"/>
      <c r="R188" s="281"/>
      <c r="S188" s="850"/>
      <c r="T188" s="281"/>
      <c r="U188" s="281"/>
      <c r="V188" s="281"/>
      <c r="W188" s="281"/>
      <c r="X188" s="281"/>
      <c r="Y188" s="281"/>
      <c r="Z188" s="281"/>
      <c r="AA188" s="281"/>
      <c r="AB188" s="281"/>
      <c r="AC188" s="281"/>
      <c r="AD188" s="281"/>
      <c r="AE188" s="281"/>
      <c r="AF188" s="281"/>
      <c r="AG188" s="281"/>
      <c r="AH188" s="281"/>
      <c r="AI188" s="281"/>
      <c r="AJ188" s="281"/>
      <c r="AK188" s="850"/>
      <c r="AL188" s="281"/>
      <c r="AM188" s="281"/>
      <c r="AN188" s="281"/>
      <c r="AO188" s="281"/>
      <c r="AP188" s="281"/>
      <c r="AQ188" s="281"/>
      <c r="AR188" s="281"/>
      <c r="AS188" s="281"/>
      <c r="AT188" s="281"/>
      <c r="AU188" s="281"/>
      <c r="AV188" s="281"/>
      <c r="AW188" s="281"/>
      <c r="AX188" s="281"/>
      <c r="AY188" s="281"/>
      <c r="AZ188" s="281"/>
      <c r="BA188" s="281"/>
      <c r="BB188" s="281"/>
      <c r="BC188" s="850"/>
      <c r="BD188" s="281"/>
      <c r="BE188" s="281"/>
      <c r="BF188" s="281"/>
      <c r="BG188" s="281"/>
      <c r="BH188" s="281"/>
      <c r="BI188" s="281"/>
      <c r="BJ188" s="281"/>
      <c r="BK188" s="281"/>
      <c r="BL188" s="281"/>
      <c r="BM188" s="281"/>
      <c r="BN188" s="281"/>
      <c r="BO188" s="281"/>
      <c r="BP188" s="281"/>
      <c r="BQ188" s="281"/>
      <c r="BR188" s="281"/>
      <c r="BS188" s="281"/>
      <c r="BT188" s="281"/>
      <c r="BU188" s="850"/>
      <c r="BV188" s="281"/>
      <c r="BW188" s="281"/>
      <c r="BX188" s="281"/>
      <c r="BY188" s="281"/>
      <c r="BZ188" s="856" t="str">
        <f>IF(DL188&lt;3,"",(SUM(B188:R188)-MIN(B188:R188)-MAX(B188:R188))/(DL188-2))</f>
        <v/>
      </c>
      <c r="CA188" s="856" t="str">
        <f>IF(DM188&lt;3,"",(SUM(T188:AJ188)-MIN(T188:AJ188)-MAX(T188:AJ188))/(DM188-2))</f>
        <v/>
      </c>
      <c r="CB188" s="856" t="str">
        <f>IF(DN188&lt;3,"",(SUM(AL188:BB188)-MIN(AL188:BB188)-MAX(AL188:BB188))/(DN188-2))</f>
        <v/>
      </c>
      <c r="CC188" s="857" t="str">
        <f>IF(DO188&lt;3,"",(SUM(BD188:BT188)-MIN(BD188:BT188)-MAX(BD188:BT188))/(DO188-2))</f>
        <v/>
      </c>
      <c r="CD188" s="50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0" t="str">
        <f t="shared" si="304"/>
        <v/>
      </c>
      <c r="CF188" s="81" t="str">
        <f t="shared" si="304"/>
        <v/>
      </c>
      <c r="CG188" s="81" t="str">
        <f t="shared" si="304"/>
        <v/>
      </c>
      <c r="CH188" s="81" t="str">
        <f t="shared" si="304"/>
        <v/>
      </c>
      <c r="CI188" s="81" t="str">
        <f t="shared" si="304"/>
        <v/>
      </c>
      <c r="CJ188" s="81" t="str">
        <f t="shared" si="304"/>
        <v/>
      </c>
      <c r="CK188" s="144" t="str">
        <f t="shared" si="304"/>
        <v/>
      </c>
      <c r="CL188" s="144" t="str">
        <f t="shared" si="304"/>
        <v/>
      </c>
      <c r="CM188" s="144" t="str">
        <f t="shared" si="304"/>
        <v/>
      </c>
      <c r="CN188" s="81" t="str">
        <f t="shared" si="304"/>
        <v/>
      </c>
      <c r="CO188" s="81" t="str">
        <f t="shared" si="304"/>
        <v/>
      </c>
      <c r="CP188" s="81" t="str">
        <f t="shared" si="304"/>
        <v/>
      </c>
      <c r="CQ188" s="81" t="str">
        <f t="shared" si="304"/>
        <v/>
      </c>
      <c r="CR188" s="81" t="str">
        <f t="shared" si="304"/>
        <v/>
      </c>
      <c r="CS188" s="80" t="str">
        <f t="shared" si="304"/>
        <v/>
      </c>
      <c r="CT188" s="504" t="str">
        <f t="shared" si="304"/>
        <v/>
      </c>
      <c r="CU188" s="532" t="str">
        <f t="shared" si="305"/>
        <v/>
      </c>
      <c r="CV188" s="533" t="str">
        <f t="shared" si="305"/>
        <v/>
      </c>
      <c r="CW188" s="534" t="str">
        <f t="shared" si="305"/>
        <v/>
      </c>
      <c r="CX188" s="534" t="str">
        <f t="shared" si="305"/>
        <v/>
      </c>
      <c r="CY188" s="534" t="str">
        <f t="shared" si="305"/>
        <v/>
      </c>
      <c r="CZ188" s="534" t="str">
        <f t="shared" si="305"/>
        <v/>
      </c>
      <c r="DA188" s="534" t="str">
        <f t="shared" si="305"/>
        <v/>
      </c>
      <c r="DB188" s="535" t="str">
        <f t="shared" si="305"/>
        <v/>
      </c>
      <c r="DC188" s="535" t="str">
        <f t="shared" si="305"/>
        <v/>
      </c>
      <c r="DD188" s="535" t="str">
        <f t="shared" si="305"/>
        <v/>
      </c>
      <c r="DE188" s="534" t="str">
        <f t="shared" si="306"/>
        <v/>
      </c>
      <c r="DF188" s="534" t="str">
        <f t="shared" si="306"/>
        <v/>
      </c>
      <c r="DG188" s="534" t="str">
        <f t="shared" si="306"/>
        <v/>
      </c>
      <c r="DH188" s="534" t="str">
        <f t="shared" si="306"/>
        <v/>
      </c>
      <c r="DI188" s="534" t="str">
        <f t="shared" si="306"/>
        <v/>
      </c>
      <c r="DJ188" s="533" t="str">
        <f t="shared" si="306"/>
        <v/>
      </c>
      <c r="DK188" s="532" t="str">
        <f t="shared" si="306"/>
        <v/>
      </c>
      <c r="DL188" s="858">
        <f>COUNT(B188:R188)</f>
        <v>0</v>
      </c>
      <c r="DM188" s="813">
        <f>COUNT(T188:AJ188)</f>
        <v>0</v>
      </c>
      <c r="DN188" s="813">
        <f>COUNT(AL188:BB188)</f>
        <v>0</v>
      </c>
      <c r="DO188" s="814">
        <f>COUNT(BD188:BT188)</f>
        <v>0</v>
      </c>
      <c r="DP188" s="849"/>
      <c r="DQ188" s="859"/>
      <c r="DR188" s="859"/>
      <c r="DS188" s="859"/>
      <c r="DT188" s="859"/>
      <c r="DU188" s="859"/>
      <c r="DV188" s="859"/>
      <c r="DW188" s="860"/>
      <c r="DX188" s="859"/>
      <c r="DY188" s="813"/>
      <c r="DZ188" s="849"/>
      <c r="EA188" s="849"/>
    </row>
    <row r="189" spans="1:131" ht="12.75" customHeight="1">
      <c r="A189" s="855" t="s">
        <v>280</v>
      </c>
      <c r="B189" s="281"/>
      <c r="C189" s="281"/>
      <c r="D189" s="281"/>
      <c r="E189" s="281"/>
      <c r="F189" s="281"/>
      <c r="G189" s="281"/>
      <c r="H189" s="281"/>
      <c r="I189" s="281"/>
      <c r="J189" s="281"/>
      <c r="K189" s="281"/>
      <c r="L189" s="281"/>
      <c r="M189" s="281"/>
      <c r="N189" s="281"/>
      <c r="O189" s="281"/>
      <c r="P189" s="281"/>
      <c r="Q189" s="281"/>
      <c r="R189" s="281"/>
      <c r="S189" s="850"/>
      <c r="T189" s="281"/>
      <c r="U189" s="281"/>
      <c r="V189" s="281"/>
      <c r="W189" s="281"/>
      <c r="X189" s="281"/>
      <c r="Y189" s="281"/>
      <c r="Z189" s="281"/>
      <c r="AA189" s="281"/>
      <c r="AB189" s="281"/>
      <c r="AC189" s="281"/>
      <c r="AD189" s="281"/>
      <c r="AE189" s="281"/>
      <c r="AF189" s="281"/>
      <c r="AG189" s="281"/>
      <c r="AH189" s="281"/>
      <c r="AI189" s="281"/>
      <c r="AJ189" s="281"/>
      <c r="AK189" s="850"/>
      <c r="AL189" s="281"/>
      <c r="AM189" s="281"/>
      <c r="AN189" s="281"/>
      <c r="AO189" s="281"/>
      <c r="AP189" s="281"/>
      <c r="AQ189" s="281"/>
      <c r="AR189" s="281"/>
      <c r="AS189" s="281"/>
      <c r="AT189" s="281"/>
      <c r="AU189" s="281"/>
      <c r="AV189" s="281"/>
      <c r="AW189" s="281"/>
      <c r="AX189" s="281"/>
      <c r="AY189" s="281"/>
      <c r="AZ189" s="281"/>
      <c r="BA189" s="281"/>
      <c r="BB189" s="281"/>
      <c r="BC189" s="850"/>
      <c r="BD189" s="281"/>
      <c r="BE189" s="281"/>
      <c r="BF189" s="281"/>
      <c r="BG189" s="281"/>
      <c r="BH189" s="281"/>
      <c r="BI189" s="281"/>
      <c r="BJ189" s="281"/>
      <c r="BK189" s="281"/>
      <c r="BL189" s="281"/>
      <c r="BM189" s="281"/>
      <c r="BN189" s="281"/>
      <c r="BO189" s="281"/>
      <c r="BP189" s="281"/>
      <c r="BQ189" s="281"/>
      <c r="BR189" s="281"/>
      <c r="BS189" s="281"/>
      <c r="BT189" s="281"/>
      <c r="BU189" s="850"/>
      <c r="BV189" s="281"/>
      <c r="BW189" s="281"/>
      <c r="BX189" s="281"/>
      <c r="BY189" s="281"/>
      <c r="BZ189" s="856" t="str">
        <f>IF(DL189&lt;3,"",(SUM(B189:R189)-MIN(B189:R189)-MAX(B189:R189))/(DL189-2))</f>
        <v/>
      </c>
      <c r="CA189" s="856" t="str">
        <f>IF(DM189&lt;3,"",(SUM(T189:AJ189)-MIN(T189:AJ189)-MAX(T189:AJ189))/(DM189-2))</f>
        <v/>
      </c>
      <c r="CB189" s="856" t="str">
        <f>IF(DN189&lt;3,"",(SUM(AL189:BB189)-MIN(AL189:BB189)-MAX(AL189:BB189))/(DN189-2))</f>
        <v/>
      </c>
      <c r="CC189" s="857" t="str">
        <f>IF(DO189&lt;3,"",(SUM(BD189:BT189)-MIN(BD189:BT189)-MAX(BD189:BT189))/(DO189-2))</f>
        <v/>
      </c>
      <c r="CD189" s="50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0" t="str">
        <f t="shared" si="304"/>
        <v/>
      </c>
      <c r="CF189" s="81" t="str">
        <f t="shared" si="304"/>
        <v/>
      </c>
      <c r="CG189" s="81" t="str">
        <f t="shared" si="304"/>
        <v/>
      </c>
      <c r="CH189" s="81" t="str">
        <f t="shared" si="304"/>
        <v/>
      </c>
      <c r="CI189" s="81" t="str">
        <f t="shared" si="304"/>
        <v/>
      </c>
      <c r="CJ189" s="81" t="str">
        <f t="shared" si="304"/>
        <v/>
      </c>
      <c r="CK189" s="144" t="str">
        <f t="shared" si="304"/>
        <v/>
      </c>
      <c r="CL189" s="144" t="str">
        <f t="shared" si="304"/>
        <v/>
      </c>
      <c r="CM189" s="144" t="str">
        <f t="shared" si="304"/>
        <v/>
      </c>
      <c r="CN189" s="81" t="str">
        <f t="shared" si="304"/>
        <v/>
      </c>
      <c r="CO189" s="81" t="str">
        <f t="shared" si="304"/>
        <v/>
      </c>
      <c r="CP189" s="81" t="str">
        <f t="shared" si="304"/>
        <v/>
      </c>
      <c r="CQ189" s="81" t="str">
        <f t="shared" si="304"/>
        <v/>
      </c>
      <c r="CR189" s="81" t="str">
        <f t="shared" si="304"/>
        <v/>
      </c>
      <c r="CS189" s="80" t="str">
        <f t="shared" si="304"/>
        <v/>
      </c>
      <c r="CT189" s="504" t="str">
        <f t="shared" si="304"/>
        <v/>
      </c>
      <c r="CU189" s="532" t="str">
        <f t="shared" si="305"/>
        <v/>
      </c>
      <c r="CV189" s="533" t="str">
        <f t="shared" si="305"/>
        <v/>
      </c>
      <c r="CW189" s="534" t="str">
        <f t="shared" si="305"/>
        <v/>
      </c>
      <c r="CX189" s="534" t="str">
        <f t="shared" si="305"/>
        <v/>
      </c>
      <c r="CY189" s="534" t="str">
        <f t="shared" si="305"/>
        <v/>
      </c>
      <c r="CZ189" s="534" t="str">
        <f t="shared" si="305"/>
        <v/>
      </c>
      <c r="DA189" s="534" t="str">
        <f t="shared" si="305"/>
        <v/>
      </c>
      <c r="DB189" s="535" t="str">
        <f t="shared" si="305"/>
        <v/>
      </c>
      <c r="DC189" s="535" t="str">
        <f t="shared" si="305"/>
        <v/>
      </c>
      <c r="DD189" s="535" t="str">
        <f t="shared" si="305"/>
        <v/>
      </c>
      <c r="DE189" s="534" t="str">
        <f t="shared" si="306"/>
        <v/>
      </c>
      <c r="DF189" s="534" t="str">
        <f t="shared" si="306"/>
        <v/>
      </c>
      <c r="DG189" s="534" t="str">
        <f t="shared" si="306"/>
        <v/>
      </c>
      <c r="DH189" s="534" t="str">
        <f t="shared" si="306"/>
        <v/>
      </c>
      <c r="DI189" s="534" t="str">
        <f t="shared" si="306"/>
        <v/>
      </c>
      <c r="DJ189" s="533" t="str">
        <f t="shared" si="306"/>
        <v/>
      </c>
      <c r="DK189" s="532" t="str">
        <f t="shared" si="306"/>
        <v/>
      </c>
      <c r="DL189" s="858">
        <f>COUNT(B189:R189)</f>
        <v>0</v>
      </c>
      <c r="DM189" s="813">
        <f>COUNT(T189:AJ189)</f>
        <v>0</v>
      </c>
      <c r="DN189" s="813">
        <f>COUNT(AL189:BB189)</f>
        <v>0</v>
      </c>
      <c r="DO189" s="814">
        <f>COUNT(BD189:BT189)</f>
        <v>0</v>
      </c>
      <c r="DP189" s="849"/>
      <c r="DQ189" s="859"/>
      <c r="DR189" s="859"/>
      <c r="DS189" s="859"/>
      <c r="DT189" s="859"/>
      <c r="DU189" s="859"/>
      <c r="DV189" s="859"/>
      <c r="DW189" s="860"/>
      <c r="DX189" s="859"/>
      <c r="DY189" s="813"/>
      <c r="DZ189" s="849"/>
      <c r="EA189" s="849"/>
    </row>
    <row r="190" spans="1:131" ht="12.75" customHeight="1">
      <c r="A190" s="855" t="s">
        <v>311</v>
      </c>
      <c r="B190" s="281"/>
      <c r="C190" s="281"/>
      <c r="D190" s="281"/>
      <c r="E190" s="281"/>
      <c r="F190" s="281"/>
      <c r="G190" s="281"/>
      <c r="H190" s="281"/>
      <c r="I190" s="281"/>
      <c r="J190" s="281"/>
      <c r="K190" s="281"/>
      <c r="L190" s="281"/>
      <c r="M190" s="281"/>
      <c r="N190" s="281"/>
      <c r="O190" s="281"/>
      <c r="P190" s="281"/>
      <c r="Q190" s="281"/>
      <c r="R190" s="281"/>
      <c r="S190" s="850"/>
      <c r="T190" s="281"/>
      <c r="U190" s="281"/>
      <c r="V190" s="281"/>
      <c r="W190" s="281"/>
      <c r="X190" s="281"/>
      <c r="Y190" s="281"/>
      <c r="Z190" s="281"/>
      <c r="AA190" s="281"/>
      <c r="AB190" s="281"/>
      <c r="AC190" s="281"/>
      <c r="AD190" s="281"/>
      <c r="AE190" s="281"/>
      <c r="AF190" s="281"/>
      <c r="AG190" s="281"/>
      <c r="AH190" s="281"/>
      <c r="AI190" s="281"/>
      <c r="AJ190" s="281"/>
      <c r="AK190" s="850"/>
      <c r="AL190" s="281"/>
      <c r="AM190" s="281"/>
      <c r="AN190" s="281"/>
      <c r="AO190" s="281"/>
      <c r="AP190" s="281"/>
      <c r="AQ190" s="281"/>
      <c r="AR190" s="281"/>
      <c r="AS190" s="281"/>
      <c r="AT190" s="281"/>
      <c r="AU190" s="281"/>
      <c r="AV190" s="281"/>
      <c r="AW190" s="281"/>
      <c r="AX190" s="281"/>
      <c r="AY190" s="281"/>
      <c r="AZ190" s="281"/>
      <c r="BA190" s="281"/>
      <c r="BB190" s="281"/>
      <c r="BC190" s="850"/>
      <c r="BD190" s="281"/>
      <c r="BE190" s="281"/>
      <c r="BF190" s="281"/>
      <c r="BG190" s="281"/>
      <c r="BH190" s="281"/>
      <c r="BI190" s="281"/>
      <c r="BJ190" s="281"/>
      <c r="BK190" s="281"/>
      <c r="BL190" s="281"/>
      <c r="BM190" s="281"/>
      <c r="BN190" s="281"/>
      <c r="BO190" s="281"/>
      <c r="BP190" s="281"/>
      <c r="BQ190" s="281"/>
      <c r="BR190" s="281"/>
      <c r="BS190" s="281"/>
      <c r="BT190" s="281"/>
      <c r="BU190" s="850"/>
      <c r="BV190" s="281"/>
      <c r="BW190" s="281"/>
      <c r="BX190" s="281"/>
      <c r="BY190" s="281"/>
      <c r="BZ190" s="856" t="str">
        <f>IF(DL190&lt;3,"",(SUM(B190:R190)-MIN(B190:R190)-MAX(B190:R190))/(DL190-2))</f>
        <v/>
      </c>
      <c r="CA190" s="856" t="str">
        <f>IF(DM190&lt;3,"",(SUM(T190:AJ190)-MIN(T190:AJ190)-MAX(T190:AJ190))/(DM190-2))</f>
        <v/>
      </c>
      <c r="CB190" s="856" t="str">
        <f>IF(DN190&lt;3,"",(SUM(AL190:BB190)-MIN(AL190:BB190)-MAX(AL190:BB190))/(DN190-2))</f>
        <v/>
      </c>
      <c r="CC190" s="857" t="str">
        <f>IF(DO190&lt;3,"",(SUM(BD190:BT190)-MIN(BD190:BT190)-MAX(BD190:BT190))/(DO190-2))</f>
        <v/>
      </c>
      <c r="CD190" s="50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0" t="str">
        <f t="shared" si="304"/>
        <v/>
      </c>
      <c r="CF190" s="81" t="str">
        <f t="shared" si="304"/>
        <v/>
      </c>
      <c r="CG190" s="81" t="str">
        <f t="shared" si="304"/>
        <v/>
      </c>
      <c r="CH190" s="81" t="str">
        <f t="shared" si="304"/>
        <v/>
      </c>
      <c r="CI190" s="81" t="str">
        <f t="shared" si="304"/>
        <v/>
      </c>
      <c r="CJ190" s="81" t="str">
        <f t="shared" si="304"/>
        <v/>
      </c>
      <c r="CK190" s="144" t="str">
        <f t="shared" si="304"/>
        <v/>
      </c>
      <c r="CL190" s="144" t="str">
        <f t="shared" si="304"/>
        <v/>
      </c>
      <c r="CM190" s="144" t="str">
        <f t="shared" si="304"/>
        <v/>
      </c>
      <c r="CN190" s="81" t="str">
        <f t="shared" si="304"/>
        <v/>
      </c>
      <c r="CO190" s="81" t="str">
        <f t="shared" si="304"/>
        <v/>
      </c>
      <c r="CP190" s="81" t="str">
        <f t="shared" si="304"/>
        <v/>
      </c>
      <c r="CQ190" s="81" t="str">
        <f t="shared" si="304"/>
        <v/>
      </c>
      <c r="CR190" s="81" t="str">
        <f t="shared" si="304"/>
        <v/>
      </c>
      <c r="CS190" s="80" t="str">
        <f t="shared" si="304"/>
        <v/>
      </c>
      <c r="CT190" s="504" t="str">
        <f t="shared" si="304"/>
        <v/>
      </c>
      <c r="CU190" s="532" t="str">
        <f t="shared" si="305"/>
        <v/>
      </c>
      <c r="CV190" s="533" t="str">
        <f t="shared" si="305"/>
        <v/>
      </c>
      <c r="CW190" s="534" t="str">
        <f t="shared" si="305"/>
        <v/>
      </c>
      <c r="CX190" s="534" t="str">
        <f t="shared" si="305"/>
        <v/>
      </c>
      <c r="CY190" s="534" t="str">
        <f t="shared" si="305"/>
        <v/>
      </c>
      <c r="CZ190" s="534" t="str">
        <f t="shared" si="305"/>
        <v/>
      </c>
      <c r="DA190" s="534" t="str">
        <f t="shared" si="305"/>
        <v/>
      </c>
      <c r="DB190" s="535" t="str">
        <f t="shared" si="305"/>
        <v/>
      </c>
      <c r="DC190" s="535" t="str">
        <f t="shared" si="305"/>
        <v/>
      </c>
      <c r="DD190" s="535" t="str">
        <f t="shared" si="305"/>
        <v/>
      </c>
      <c r="DE190" s="534" t="str">
        <f t="shared" si="306"/>
        <v/>
      </c>
      <c r="DF190" s="534" t="str">
        <f t="shared" si="306"/>
        <v/>
      </c>
      <c r="DG190" s="534" t="str">
        <f t="shared" si="306"/>
        <v/>
      </c>
      <c r="DH190" s="534" t="str">
        <f t="shared" si="306"/>
        <v/>
      </c>
      <c r="DI190" s="534" t="str">
        <f t="shared" si="306"/>
        <v/>
      </c>
      <c r="DJ190" s="533" t="str">
        <f t="shared" si="306"/>
        <v/>
      </c>
      <c r="DK190" s="532" t="str">
        <f t="shared" si="306"/>
        <v/>
      </c>
      <c r="DL190" s="858">
        <f>COUNT(B190:R190)</f>
        <v>0</v>
      </c>
      <c r="DM190" s="813">
        <f>COUNT(T190:AJ190)</f>
        <v>0</v>
      </c>
      <c r="DN190" s="813">
        <f>COUNT(AL190:BB190)</f>
        <v>0</v>
      </c>
      <c r="DO190" s="814">
        <f>COUNT(BD190:BT190)</f>
        <v>0</v>
      </c>
      <c r="DP190" s="849"/>
      <c r="DQ190" s="859"/>
      <c r="DR190" s="859"/>
      <c r="DS190" s="859"/>
      <c r="DT190" s="859"/>
      <c r="DU190" s="859"/>
      <c r="DV190" s="859"/>
      <c r="DW190" s="860"/>
      <c r="DX190" s="859"/>
      <c r="DY190" s="813"/>
      <c r="DZ190" s="849"/>
      <c r="EA190" s="849"/>
    </row>
    <row r="191" spans="1:131" ht="12.75" customHeight="1">
      <c r="A191" s="861" t="s">
        <v>312</v>
      </c>
      <c r="B191" s="862" t="str">
        <f t="shared" ref="B191:R191" si="307">IF(B188="","",B187*B188*B189*B190)</f>
        <v/>
      </c>
      <c r="C191" s="862" t="str">
        <f t="shared" si="307"/>
        <v/>
      </c>
      <c r="D191" s="862" t="str">
        <f t="shared" si="307"/>
        <v/>
      </c>
      <c r="E191" s="862" t="str">
        <f t="shared" si="307"/>
        <v/>
      </c>
      <c r="F191" s="862" t="str">
        <f t="shared" si="307"/>
        <v/>
      </c>
      <c r="G191" s="862" t="str">
        <f t="shared" si="307"/>
        <v/>
      </c>
      <c r="H191" s="862" t="str">
        <f t="shared" si="307"/>
        <v/>
      </c>
      <c r="I191" s="862" t="str">
        <f t="shared" si="307"/>
        <v/>
      </c>
      <c r="J191" s="862" t="str">
        <f t="shared" si="307"/>
        <v/>
      </c>
      <c r="K191" s="862" t="str">
        <f t="shared" si="307"/>
        <v/>
      </c>
      <c r="L191" s="862" t="str">
        <f t="shared" si="307"/>
        <v/>
      </c>
      <c r="M191" s="862" t="str">
        <f t="shared" si="307"/>
        <v/>
      </c>
      <c r="N191" s="862" t="str">
        <f t="shared" si="307"/>
        <v/>
      </c>
      <c r="O191" s="862" t="str">
        <f t="shared" si="307"/>
        <v/>
      </c>
      <c r="P191" s="862" t="str">
        <f t="shared" si="307"/>
        <v/>
      </c>
      <c r="Q191" s="862" t="str">
        <f t="shared" si="307"/>
        <v/>
      </c>
      <c r="R191" s="862" t="str">
        <f t="shared" si="307"/>
        <v/>
      </c>
      <c r="S191" s="850"/>
      <c r="T191" s="862" t="str">
        <f t="shared" ref="T191:AJ191" si="308">IF(T188="","",T187*T188*T189*T190)</f>
        <v/>
      </c>
      <c r="U191" s="862" t="str">
        <f t="shared" si="308"/>
        <v/>
      </c>
      <c r="V191" s="862" t="str">
        <f t="shared" si="308"/>
        <v/>
      </c>
      <c r="W191" s="862" t="str">
        <f t="shared" si="308"/>
        <v/>
      </c>
      <c r="X191" s="862" t="str">
        <f t="shared" si="308"/>
        <v/>
      </c>
      <c r="Y191" s="862" t="str">
        <f t="shared" si="308"/>
        <v/>
      </c>
      <c r="Z191" s="862" t="str">
        <f t="shared" si="308"/>
        <v/>
      </c>
      <c r="AA191" s="862" t="str">
        <f t="shared" si="308"/>
        <v/>
      </c>
      <c r="AB191" s="862" t="str">
        <f t="shared" si="308"/>
        <v/>
      </c>
      <c r="AC191" s="862" t="str">
        <f t="shared" si="308"/>
        <v/>
      </c>
      <c r="AD191" s="862" t="str">
        <f t="shared" si="308"/>
        <v/>
      </c>
      <c r="AE191" s="862" t="str">
        <f t="shared" si="308"/>
        <v/>
      </c>
      <c r="AF191" s="862" t="str">
        <f t="shared" si="308"/>
        <v/>
      </c>
      <c r="AG191" s="862" t="str">
        <f t="shared" si="308"/>
        <v/>
      </c>
      <c r="AH191" s="862" t="str">
        <f t="shared" si="308"/>
        <v/>
      </c>
      <c r="AI191" s="862" t="str">
        <f t="shared" si="308"/>
        <v/>
      </c>
      <c r="AJ191" s="862" t="str">
        <f t="shared" si="308"/>
        <v/>
      </c>
      <c r="AK191" s="850"/>
      <c r="AL191" s="862" t="str">
        <f t="shared" ref="AL191:BB191" si="309">IF(AL188="","",AL187*AL188*AL189*AL190)</f>
        <v/>
      </c>
      <c r="AM191" s="862" t="str">
        <f t="shared" si="309"/>
        <v/>
      </c>
      <c r="AN191" s="862" t="str">
        <f t="shared" si="309"/>
        <v/>
      </c>
      <c r="AO191" s="862" t="str">
        <f t="shared" si="309"/>
        <v/>
      </c>
      <c r="AP191" s="862" t="str">
        <f t="shared" si="309"/>
        <v/>
      </c>
      <c r="AQ191" s="862" t="str">
        <f t="shared" si="309"/>
        <v/>
      </c>
      <c r="AR191" s="862" t="str">
        <f t="shared" si="309"/>
        <v/>
      </c>
      <c r="AS191" s="862" t="str">
        <f t="shared" si="309"/>
        <v/>
      </c>
      <c r="AT191" s="862" t="str">
        <f t="shared" si="309"/>
        <v/>
      </c>
      <c r="AU191" s="862" t="str">
        <f t="shared" si="309"/>
        <v/>
      </c>
      <c r="AV191" s="862" t="str">
        <f t="shared" si="309"/>
        <v/>
      </c>
      <c r="AW191" s="862" t="str">
        <f t="shared" si="309"/>
        <v/>
      </c>
      <c r="AX191" s="862" t="str">
        <f t="shared" si="309"/>
        <v/>
      </c>
      <c r="AY191" s="862" t="str">
        <f t="shared" si="309"/>
        <v/>
      </c>
      <c r="AZ191" s="862" t="str">
        <f t="shared" si="309"/>
        <v/>
      </c>
      <c r="BA191" s="862" t="str">
        <f t="shared" si="309"/>
        <v/>
      </c>
      <c r="BB191" s="862" t="str">
        <f t="shared" si="309"/>
        <v/>
      </c>
      <c r="BC191" s="850"/>
      <c r="BD191" s="862" t="str">
        <f t="shared" ref="BD191:BT191" si="310">IF(BD188="","",BD187*BD188*BD189*BD190)</f>
        <v/>
      </c>
      <c r="BE191" s="862" t="str">
        <f t="shared" si="310"/>
        <v/>
      </c>
      <c r="BF191" s="862" t="str">
        <f t="shared" si="310"/>
        <v/>
      </c>
      <c r="BG191" s="862" t="str">
        <f t="shared" si="310"/>
        <v/>
      </c>
      <c r="BH191" s="862" t="str">
        <f t="shared" si="310"/>
        <v/>
      </c>
      <c r="BI191" s="862" t="str">
        <f t="shared" si="310"/>
        <v/>
      </c>
      <c r="BJ191" s="862" t="str">
        <f t="shared" si="310"/>
        <v/>
      </c>
      <c r="BK191" s="862" t="str">
        <f t="shared" si="310"/>
        <v/>
      </c>
      <c r="BL191" s="862" t="str">
        <f t="shared" si="310"/>
        <v/>
      </c>
      <c r="BM191" s="862" t="str">
        <f t="shared" si="310"/>
        <v/>
      </c>
      <c r="BN191" s="862" t="str">
        <f t="shared" si="310"/>
        <v/>
      </c>
      <c r="BO191" s="862" t="str">
        <f t="shared" si="310"/>
        <v/>
      </c>
      <c r="BP191" s="862" t="str">
        <f t="shared" si="310"/>
        <v/>
      </c>
      <c r="BQ191" s="862" t="str">
        <f t="shared" si="310"/>
        <v/>
      </c>
      <c r="BR191" s="862" t="str">
        <f t="shared" si="310"/>
        <v/>
      </c>
      <c r="BS191" s="862" t="str">
        <f t="shared" si="310"/>
        <v/>
      </c>
      <c r="BT191" s="862" t="str">
        <f t="shared" si="310"/>
        <v/>
      </c>
      <c r="BU191" s="850"/>
      <c r="BV191" s="862" t="str">
        <f>IF(BV188="","",BV187*BV188*BV189*BV190)</f>
        <v/>
      </c>
      <c r="BW191" s="862" t="str">
        <f>IF(BW188="","",BW187*BW188*BW189*BW190)</f>
        <v/>
      </c>
      <c r="BX191" s="862" t="str">
        <f>IF(BX188="","",BX187*BX188*BX189*BX190)</f>
        <v/>
      </c>
      <c r="BY191" s="735" t="str">
        <f>IF(BY188="","",BY187*BY188*BY189*BY190)</f>
        <v/>
      </c>
      <c r="BZ191" s="856" t="str">
        <f>IF(DL191&lt;3,"",(SUM(B191:R191)-MIN(B191:R191)-MAX(B191:R191))/(DL191-2))</f>
        <v/>
      </c>
      <c r="CA191" s="856" t="str">
        <f>IF(DM191&lt;3,"",(SUM(T191:AJ191)-MIN(T191:AJ191)-MAX(T191:AJ191))/(DM191-2))</f>
        <v/>
      </c>
      <c r="CB191" s="856" t="str">
        <f>IF(DN191&lt;3,"",(SUM(AL191:BB191)-MIN(AL191:BB191)-MAX(AL191:BB191))/(DN191-2))</f>
        <v/>
      </c>
      <c r="CC191" s="857" t="str">
        <f>IF(DO191&lt;3,"",(SUM(BD191:BT191)-MIN(BD191:BT191)-MAX(BD191:BT191))/(DO191-2))</f>
        <v/>
      </c>
      <c r="CD191" s="50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0" t="str">
        <f t="shared" si="304"/>
        <v/>
      </c>
      <c r="CF191" s="81" t="str">
        <f t="shared" si="304"/>
        <v/>
      </c>
      <c r="CG191" s="81" t="str">
        <f t="shared" si="304"/>
        <v/>
      </c>
      <c r="CH191" s="81" t="str">
        <f t="shared" si="304"/>
        <v/>
      </c>
      <c r="CI191" s="81" t="str">
        <f t="shared" si="304"/>
        <v/>
      </c>
      <c r="CJ191" s="81" t="str">
        <f t="shared" si="304"/>
        <v/>
      </c>
      <c r="CK191" s="144" t="str">
        <f t="shared" si="304"/>
        <v/>
      </c>
      <c r="CL191" s="144" t="str">
        <f t="shared" si="304"/>
        <v/>
      </c>
      <c r="CM191" s="144" t="str">
        <f t="shared" si="304"/>
        <v/>
      </c>
      <c r="CN191" s="81" t="str">
        <f t="shared" si="304"/>
        <v/>
      </c>
      <c r="CO191" s="81" t="str">
        <f t="shared" si="304"/>
        <v/>
      </c>
      <c r="CP191" s="81" t="str">
        <f t="shared" si="304"/>
        <v/>
      </c>
      <c r="CQ191" s="81" t="str">
        <f t="shared" si="304"/>
        <v/>
      </c>
      <c r="CR191" s="81" t="str">
        <f t="shared" si="304"/>
        <v/>
      </c>
      <c r="CS191" s="80" t="str">
        <f t="shared" si="304"/>
        <v/>
      </c>
      <c r="CT191" s="504" t="str">
        <f t="shared" si="304"/>
        <v/>
      </c>
      <c r="CU191" s="532" t="str">
        <f t="shared" si="305"/>
        <v/>
      </c>
      <c r="CV191" s="533" t="str">
        <f t="shared" si="305"/>
        <v/>
      </c>
      <c r="CW191" s="534" t="str">
        <f t="shared" si="305"/>
        <v/>
      </c>
      <c r="CX191" s="534" t="str">
        <f t="shared" si="305"/>
        <v/>
      </c>
      <c r="CY191" s="534" t="str">
        <f t="shared" si="305"/>
        <v/>
      </c>
      <c r="CZ191" s="534" t="str">
        <f t="shared" si="305"/>
        <v/>
      </c>
      <c r="DA191" s="534" t="str">
        <f t="shared" si="305"/>
        <v/>
      </c>
      <c r="DB191" s="535" t="str">
        <f t="shared" si="305"/>
        <v/>
      </c>
      <c r="DC191" s="535" t="str">
        <f t="shared" si="305"/>
        <v/>
      </c>
      <c r="DD191" s="535" t="str">
        <f t="shared" si="305"/>
        <v/>
      </c>
      <c r="DE191" s="534" t="str">
        <f t="shared" si="306"/>
        <v/>
      </c>
      <c r="DF191" s="534" t="str">
        <f t="shared" si="306"/>
        <v/>
      </c>
      <c r="DG191" s="534" t="str">
        <f t="shared" si="306"/>
        <v/>
      </c>
      <c r="DH191" s="534" t="str">
        <f t="shared" si="306"/>
        <v/>
      </c>
      <c r="DI191" s="534" t="str">
        <f t="shared" si="306"/>
        <v/>
      </c>
      <c r="DJ191" s="533" t="str">
        <f t="shared" si="306"/>
        <v/>
      </c>
      <c r="DK191" s="532" t="str">
        <f t="shared" si="306"/>
        <v/>
      </c>
      <c r="DL191" s="858">
        <f>COUNT(B191:R191)</f>
        <v>0</v>
      </c>
      <c r="DM191" s="813">
        <f>COUNT(T191:AJ191)</f>
        <v>0</v>
      </c>
      <c r="DN191" s="813">
        <f>COUNT(AL191:BB191)</f>
        <v>0</v>
      </c>
      <c r="DO191" s="814">
        <f>COUNT(BD191:BT191)</f>
        <v>0</v>
      </c>
      <c r="DP191" s="849"/>
      <c r="DQ191" s="859"/>
      <c r="DR191" s="859"/>
      <c r="DS191" s="859"/>
      <c r="DT191" s="859"/>
      <c r="DU191" s="859"/>
      <c r="DV191" s="859"/>
      <c r="DW191" s="860"/>
      <c r="DX191" s="859"/>
      <c r="DY191" s="813"/>
      <c r="DZ191" s="849"/>
      <c r="EA191" s="849"/>
    </row>
    <row r="192" spans="1:131" ht="12.75" customHeight="1">
      <c r="A192" s="854" t="s">
        <v>910</v>
      </c>
      <c r="B192" s="647"/>
      <c r="C192" s="647"/>
      <c r="D192" s="647"/>
      <c r="E192" s="647"/>
      <c r="F192" s="647"/>
      <c r="G192" s="647"/>
      <c r="H192" s="647"/>
      <c r="I192" s="647"/>
      <c r="J192" s="647"/>
      <c r="K192" s="647"/>
      <c r="L192" s="647"/>
      <c r="M192" s="647"/>
      <c r="N192" s="647"/>
      <c r="O192" s="647"/>
      <c r="P192" s="647"/>
      <c r="Q192" s="647"/>
      <c r="R192" s="647"/>
      <c r="S192" s="850"/>
      <c r="T192" s="647"/>
      <c r="U192" s="647"/>
      <c r="V192" s="647"/>
      <c r="W192" s="647"/>
      <c r="X192" s="647"/>
      <c r="Y192" s="647"/>
      <c r="Z192" s="647"/>
      <c r="AA192" s="647"/>
      <c r="AB192" s="647"/>
      <c r="AC192" s="647"/>
      <c r="AD192" s="647"/>
      <c r="AE192" s="647"/>
      <c r="AF192" s="647"/>
      <c r="AG192" s="647"/>
      <c r="AH192" s="647"/>
      <c r="AI192" s="647"/>
      <c r="AJ192" s="647"/>
      <c r="AK192" s="850"/>
      <c r="AL192" s="647"/>
      <c r="AM192" s="647"/>
      <c r="AN192" s="647"/>
      <c r="AO192" s="647"/>
      <c r="AP192" s="647"/>
      <c r="AQ192" s="647"/>
      <c r="AR192" s="647"/>
      <c r="AS192" s="647"/>
      <c r="AT192" s="647"/>
      <c r="AU192" s="647"/>
      <c r="AV192" s="647"/>
      <c r="AW192" s="647"/>
      <c r="AX192" s="647"/>
      <c r="AY192" s="647"/>
      <c r="AZ192" s="647"/>
      <c r="BA192" s="647"/>
      <c r="BB192" s="647"/>
      <c r="BC192" s="850"/>
      <c r="BD192" s="647"/>
      <c r="BE192" s="647"/>
      <c r="BF192" s="647"/>
      <c r="BG192" s="647"/>
      <c r="BH192" s="647"/>
      <c r="BI192" s="647"/>
      <c r="BJ192" s="647"/>
      <c r="BK192" s="647"/>
      <c r="BL192" s="647"/>
      <c r="BM192" s="647"/>
      <c r="BN192" s="647"/>
      <c r="BO192" s="647"/>
      <c r="BP192" s="647"/>
      <c r="BQ192" s="647"/>
      <c r="BR192" s="647"/>
      <c r="BS192" s="647"/>
      <c r="BT192" s="647"/>
      <c r="BU192" s="850"/>
      <c r="BV192" s="647"/>
      <c r="BW192" s="647"/>
      <c r="BX192" s="647"/>
      <c r="BY192" s="647"/>
      <c r="BZ192" s="863"/>
      <c r="CA192" s="863"/>
      <c r="CB192" s="863"/>
      <c r="CC192" s="864"/>
      <c r="CD192" s="865"/>
      <c r="CE192" s="865"/>
      <c r="CF192" s="865"/>
      <c r="CG192" s="865"/>
      <c r="CH192" s="865"/>
      <c r="CI192" s="865"/>
      <c r="CJ192" s="865"/>
      <c r="CK192" s="865"/>
      <c r="CL192" s="865"/>
      <c r="CM192" s="865"/>
      <c r="CN192" s="865"/>
      <c r="CO192" s="865"/>
      <c r="CP192" s="865"/>
      <c r="CQ192" s="865"/>
      <c r="CR192" s="865"/>
      <c r="CS192" s="865"/>
      <c r="CT192" s="866"/>
      <c r="CU192" s="867"/>
      <c r="CV192" s="865"/>
      <c r="CW192" s="865"/>
      <c r="CX192" s="865"/>
      <c r="CY192" s="865"/>
      <c r="CZ192" s="865"/>
      <c r="DA192" s="865"/>
      <c r="DB192" s="865"/>
      <c r="DC192" s="865"/>
      <c r="DD192" s="865"/>
      <c r="DE192" s="865"/>
      <c r="DF192" s="865"/>
      <c r="DG192" s="865"/>
      <c r="DH192" s="865"/>
      <c r="DI192" s="865"/>
      <c r="DJ192" s="865"/>
      <c r="DK192" s="865"/>
      <c r="DL192" s="867"/>
      <c r="DM192" s="848"/>
      <c r="DN192" s="848"/>
      <c r="DO192" s="847"/>
      <c r="DP192" s="848"/>
      <c r="DQ192" s="848"/>
      <c r="DR192" s="848"/>
      <c r="DS192" s="848"/>
      <c r="DT192" s="848"/>
      <c r="DU192" s="848"/>
      <c r="DV192" s="848"/>
      <c r="DW192" s="847"/>
      <c r="DX192" s="848"/>
      <c r="DY192" s="813"/>
      <c r="DZ192" s="849"/>
      <c r="EA192" s="849"/>
    </row>
    <row r="193" spans="1:131" ht="12.75" customHeight="1">
      <c r="A193" s="855" t="s">
        <v>294</v>
      </c>
      <c r="B193" s="647"/>
      <c r="C193" s="647"/>
      <c r="D193" s="647"/>
      <c r="E193" s="647"/>
      <c r="F193" s="647"/>
      <c r="G193" s="647"/>
      <c r="H193" s="647"/>
      <c r="I193" s="647"/>
      <c r="J193" s="647"/>
      <c r="K193" s="647"/>
      <c r="L193" s="647"/>
      <c r="M193" s="647"/>
      <c r="N193" s="647"/>
      <c r="O193" s="647"/>
      <c r="P193" s="647"/>
      <c r="Q193" s="647"/>
      <c r="R193" s="647"/>
      <c r="S193" s="850"/>
      <c r="T193" s="647"/>
      <c r="U193" s="647"/>
      <c r="V193" s="647"/>
      <c r="W193" s="647"/>
      <c r="X193" s="647"/>
      <c r="Y193" s="647"/>
      <c r="Z193" s="647"/>
      <c r="AA193" s="647"/>
      <c r="AB193" s="647"/>
      <c r="AC193" s="647"/>
      <c r="AD193" s="647"/>
      <c r="AE193" s="647"/>
      <c r="AF193" s="647"/>
      <c r="AG193" s="647"/>
      <c r="AH193" s="647"/>
      <c r="AI193" s="647"/>
      <c r="AJ193" s="647"/>
      <c r="AK193" s="850"/>
      <c r="AL193" s="647"/>
      <c r="AM193" s="647"/>
      <c r="AN193" s="647"/>
      <c r="AO193" s="647"/>
      <c r="AQ193" s="647"/>
      <c r="AR193" s="647"/>
      <c r="AS193" s="647">
        <v>1</v>
      </c>
      <c r="AT193" s="647">
        <v>1</v>
      </c>
      <c r="AU193" s="647">
        <v>1</v>
      </c>
      <c r="AV193" s="647">
        <v>1</v>
      </c>
      <c r="AW193" s="647"/>
      <c r="AX193" s="647"/>
      <c r="AY193" s="647"/>
      <c r="AZ193" s="647"/>
      <c r="BA193" s="647"/>
      <c r="BB193" s="647"/>
      <c r="BC193" s="850"/>
      <c r="BD193" s="647"/>
      <c r="BE193" s="647"/>
      <c r="BF193" s="647"/>
      <c r="BG193" s="647"/>
      <c r="BH193" s="647"/>
      <c r="BI193" s="647"/>
      <c r="BJ193" s="647"/>
      <c r="BK193" s="647"/>
      <c r="BL193" s="647"/>
      <c r="BM193" s="647"/>
      <c r="BN193" s="647"/>
      <c r="BO193" s="647"/>
      <c r="BP193" s="647"/>
      <c r="BQ193" s="647"/>
      <c r="BR193" s="647"/>
      <c r="BS193" s="647"/>
      <c r="BT193" s="647"/>
      <c r="BU193" s="850"/>
      <c r="BV193" s="647"/>
      <c r="BW193" s="647"/>
      <c r="BX193" s="647">
        <v>1</v>
      </c>
      <c r="BY193" s="647"/>
      <c r="BZ193" s="856" t="str">
        <f>IF(DL193&lt;3,"",(SUM(B193:R193)-MIN(B193:R193)-MAX(B193:R193))/(DL193-2))</f>
        <v/>
      </c>
      <c r="CA193" s="856" t="str">
        <f>IF(DM193&lt;3,"",(SUM(T193:AJ193)-MIN(T193:AJ193)-MAX(T193:AJ193))/(DM193-2))</f>
        <v/>
      </c>
      <c r="CB193" s="856">
        <f>IF(DN193&lt;3,"",(SUM(AL193:BB193)-MIN(AL193:BB193)-MAX(AL193:BB193))/(DN193-2))</f>
        <v>1</v>
      </c>
      <c r="CC193" s="857" t="str">
        <f>IF(DO193&lt;3,"",(SUM(BD193:BT193)-MIN(BD193:BT193)-MAX(BD193:BT193))/(DO193-2))</f>
        <v/>
      </c>
      <c r="CD193" s="50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0" t="str">
        <f t="shared" si="311"/>
        <v/>
      </c>
      <c r="CF193" s="81" t="str">
        <f t="shared" si="311"/>
        <v/>
      </c>
      <c r="CG193" s="81" t="str">
        <f t="shared" si="311"/>
        <v/>
      </c>
      <c r="CH193" s="81" t="str">
        <f t="shared" si="311"/>
        <v/>
      </c>
      <c r="CI193" s="81" t="str">
        <f t="shared" si="311"/>
        <v/>
      </c>
      <c r="CJ193" s="81" t="str">
        <f t="shared" si="311"/>
        <v/>
      </c>
      <c r="CK193" s="144">
        <f t="shared" si="311"/>
        <v>1</v>
      </c>
      <c r="CL193" s="144">
        <f t="shared" si="311"/>
        <v>1</v>
      </c>
      <c r="CM193" s="144">
        <f t="shared" si="311"/>
        <v>1</v>
      </c>
      <c r="CN193" s="81">
        <f t="shared" si="311"/>
        <v>1</v>
      </c>
      <c r="CO193" s="81" t="str">
        <f t="shared" si="311"/>
        <v/>
      </c>
      <c r="CP193" s="81" t="str">
        <f t="shared" si="311"/>
        <v/>
      </c>
      <c r="CQ193" s="81" t="str">
        <f t="shared" si="311"/>
        <v/>
      </c>
      <c r="CR193" s="81" t="str">
        <f t="shared" si="311"/>
        <v/>
      </c>
      <c r="CS193" s="80" t="str">
        <f t="shared" si="311"/>
        <v/>
      </c>
      <c r="CT193" s="50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2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3" t="str">
        <f t="shared" si="313"/>
        <v/>
      </c>
      <c r="CW193" s="534" t="str">
        <f t="shared" si="313"/>
        <v/>
      </c>
      <c r="CX193" s="534" t="str">
        <f t="shared" si="313"/>
        <v/>
      </c>
      <c r="CY193" s="534" t="str">
        <f t="shared" si="313"/>
        <v/>
      </c>
      <c r="CZ193" s="534" t="str">
        <f t="shared" si="313"/>
        <v/>
      </c>
      <c r="DA193" s="534" t="str">
        <f t="shared" si="313"/>
        <v/>
      </c>
      <c r="DB193" s="535" t="str">
        <f t="shared" si="313"/>
        <v/>
      </c>
      <c r="DC193" s="535" t="str">
        <f t="shared" si="313"/>
        <v/>
      </c>
      <c r="DD193" s="535" t="str">
        <f t="shared" si="313"/>
        <v/>
      </c>
      <c r="DE193" s="534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4" t="str">
        <f t="shared" si="314"/>
        <v/>
      </c>
      <c r="DG193" s="534" t="str">
        <f t="shared" si="314"/>
        <v/>
      </c>
      <c r="DH193" s="534" t="str">
        <f t="shared" si="314"/>
        <v/>
      </c>
      <c r="DI193" s="534" t="str">
        <f t="shared" si="314"/>
        <v/>
      </c>
      <c r="DJ193" s="533" t="str">
        <f t="shared" si="314"/>
        <v/>
      </c>
      <c r="DK193" s="532" t="str">
        <f t="shared" si="314"/>
        <v/>
      </c>
      <c r="DL193" s="858">
        <f>COUNT(B193:R193)</f>
        <v>0</v>
      </c>
      <c r="DM193" s="813">
        <f>COUNT(T193:AJ193)</f>
        <v>0</v>
      </c>
      <c r="DN193" s="813">
        <f>COUNT(AL193:BB193)</f>
        <v>4</v>
      </c>
      <c r="DO193" s="814">
        <f>COUNT(BD193:BT193)</f>
        <v>0</v>
      </c>
      <c r="DP193" s="849"/>
      <c r="DQ193" s="859"/>
      <c r="DR193" s="859"/>
      <c r="DS193" s="859"/>
      <c r="DT193" s="859"/>
      <c r="DU193" s="859"/>
      <c r="DV193" s="859"/>
      <c r="DW193" s="860"/>
      <c r="DX193" s="859"/>
      <c r="DY193" s="813"/>
      <c r="DZ193" s="849"/>
      <c r="EA193" s="849"/>
    </row>
    <row r="194" spans="1:131" ht="12.75" customHeight="1">
      <c r="A194" s="855" t="s">
        <v>295</v>
      </c>
      <c r="B194" s="281"/>
      <c r="C194" s="281"/>
      <c r="D194" s="281"/>
      <c r="E194" s="281"/>
      <c r="F194" s="281"/>
      <c r="G194" s="281"/>
      <c r="H194" s="281"/>
      <c r="I194" s="281"/>
      <c r="J194" s="281"/>
      <c r="K194" s="281"/>
      <c r="L194" s="281"/>
      <c r="M194" s="281"/>
      <c r="N194" s="281"/>
      <c r="O194" s="281"/>
      <c r="P194" s="281"/>
      <c r="Q194" s="281"/>
      <c r="R194" s="281"/>
      <c r="S194" s="850"/>
      <c r="T194" s="281"/>
      <c r="U194" s="281"/>
      <c r="V194" s="281"/>
      <c r="W194" s="281"/>
      <c r="X194" s="281"/>
      <c r="Y194" s="281"/>
      <c r="Z194" s="281"/>
      <c r="AA194" s="281"/>
      <c r="AB194" s="281"/>
      <c r="AC194" s="281"/>
      <c r="AD194" s="281"/>
      <c r="AE194" s="281"/>
      <c r="AF194" s="281"/>
      <c r="AG194" s="281"/>
      <c r="AH194" s="281"/>
      <c r="AI194" s="281"/>
      <c r="AJ194" s="281"/>
      <c r="AK194" s="850"/>
      <c r="AL194" s="281"/>
      <c r="AM194" s="281"/>
      <c r="AN194" s="281"/>
      <c r="AO194" s="281"/>
      <c r="AQ194" s="281"/>
      <c r="AR194" s="281"/>
      <c r="AS194" s="281">
        <v>1</v>
      </c>
      <c r="AT194" s="281">
        <v>1</v>
      </c>
      <c r="AU194" s="281">
        <v>1</v>
      </c>
      <c r="AV194" s="281">
        <v>1</v>
      </c>
      <c r="AW194" s="281"/>
      <c r="AX194" s="281"/>
      <c r="AY194" s="281"/>
      <c r="AZ194" s="281"/>
      <c r="BA194" s="281"/>
      <c r="BB194" s="281"/>
      <c r="BC194" s="850"/>
      <c r="BD194" s="281"/>
      <c r="BE194" s="281"/>
      <c r="BF194" s="281"/>
      <c r="BG194" s="281"/>
      <c r="BH194" s="281"/>
      <c r="BI194" s="281"/>
      <c r="BJ194" s="281"/>
      <c r="BK194" s="281"/>
      <c r="BL194" s="281"/>
      <c r="BM194" s="281"/>
      <c r="BN194" s="281"/>
      <c r="BO194" s="281"/>
      <c r="BP194" s="281"/>
      <c r="BQ194" s="281"/>
      <c r="BR194" s="281"/>
      <c r="BS194" s="281"/>
      <c r="BT194" s="281"/>
      <c r="BU194" s="850"/>
      <c r="BV194" s="281"/>
      <c r="BW194" s="281"/>
      <c r="BX194" s="281">
        <v>1</v>
      </c>
      <c r="BY194" s="281"/>
      <c r="BZ194" s="856" t="str">
        <f>IF(DL194&lt;3,"",(SUM(B194:R194)-MIN(B194:R194)-MAX(B194:R194))/(DL194-2))</f>
        <v/>
      </c>
      <c r="CA194" s="856" t="str">
        <f>IF(DM194&lt;3,"",(SUM(T194:AJ194)-MIN(T194:AJ194)-MAX(T194:AJ194))/(DM194-2))</f>
        <v/>
      </c>
      <c r="CB194" s="856">
        <f>IF(DN194&lt;3,"",(SUM(AL194:BB194)-MIN(AL194:BB194)-MAX(AL194:BB194))/(DN194-2))</f>
        <v>1</v>
      </c>
      <c r="CC194" s="857" t="str">
        <f>IF(DO194&lt;3,"",(SUM(BD194:BT194)-MIN(BD194:BT194)-MAX(BD194:BT194))/(DO194-2))</f>
        <v/>
      </c>
      <c r="CD194" s="50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0" t="str">
        <f t="shared" si="312"/>
        <v/>
      </c>
      <c r="CF194" s="81" t="str">
        <f t="shared" si="312"/>
        <v/>
      </c>
      <c r="CG194" s="81" t="str">
        <f t="shared" si="312"/>
        <v/>
      </c>
      <c r="CH194" s="81" t="str">
        <f t="shared" si="312"/>
        <v/>
      </c>
      <c r="CI194" s="81" t="str">
        <f t="shared" si="312"/>
        <v/>
      </c>
      <c r="CJ194" s="81" t="str">
        <f t="shared" si="312"/>
        <v/>
      </c>
      <c r="CK194" s="144">
        <f t="shared" si="312"/>
        <v>1</v>
      </c>
      <c r="CL194" s="144">
        <f t="shared" si="312"/>
        <v>1</v>
      </c>
      <c r="CM194" s="144">
        <f t="shared" si="312"/>
        <v>1</v>
      </c>
      <c r="CN194" s="81">
        <f t="shared" si="312"/>
        <v>1</v>
      </c>
      <c r="CO194" s="81" t="str">
        <f t="shared" si="312"/>
        <v/>
      </c>
      <c r="CP194" s="81" t="str">
        <f t="shared" si="312"/>
        <v/>
      </c>
      <c r="CQ194" s="81" t="str">
        <f t="shared" si="312"/>
        <v/>
      </c>
      <c r="CR194" s="81" t="str">
        <f t="shared" si="312"/>
        <v/>
      </c>
      <c r="CS194" s="80" t="str">
        <f t="shared" si="312"/>
        <v/>
      </c>
      <c r="CT194" s="504" t="str">
        <f t="shared" si="312"/>
        <v/>
      </c>
      <c r="CU194" s="532" t="str">
        <f t="shared" si="313"/>
        <v/>
      </c>
      <c r="CV194" s="533" t="str">
        <f t="shared" si="313"/>
        <v/>
      </c>
      <c r="CW194" s="534" t="str">
        <f t="shared" si="313"/>
        <v/>
      </c>
      <c r="CX194" s="534" t="str">
        <f t="shared" si="313"/>
        <v/>
      </c>
      <c r="CY194" s="534" t="str">
        <f t="shared" si="313"/>
        <v/>
      </c>
      <c r="CZ194" s="534" t="str">
        <f t="shared" si="313"/>
        <v/>
      </c>
      <c r="DA194" s="534" t="str">
        <f t="shared" si="313"/>
        <v/>
      </c>
      <c r="DB194" s="535" t="str">
        <f t="shared" si="313"/>
        <v/>
      </c>
      <c r="DC194" s="535" t="str">
        <f t="shared" si="313"/>
        <v/>
      </c>
      <c r="DD194" s="535" t="str">
        <f t="shared" si="313"/>
        <v/>
      </c>
      <c r="DE194" s="534" t="str">
        <f t="shared" si="314"/>
        <v/>
      </c>
      <c r="DF194" s="534" t="str">
        <f t="shared" si="314"/>
        <v/>
      </c>
      <c r="DG194" s="534" t="str">
        <f t="shared" si="314"/>
        <v/>
      </c>
      <c r="DH194" s="534" t="str">
        <f t="shared" si="314"/>
        <v/>
      </c>
      <c r="DI194" s="534" t="str">
        <f t="shared" si="314"/>
        <v/>
      </c>
      <c r="DJ194" s="533" t="str">
        <f t="shared" si="314"/>
        <v/>
      </c>
      <c r="DK194" s="532" t="str">
        <f t="shared" si="314"/>
        <v/>
      </c>
      <c r="DL194" s="858">
        <f>COUNT(B194:R194)</f>
        <v>0</v>
      </c>
      <c r="DM194" s="813">
        <f>COUNT(T194:AJ194)</f>
        <v>0</v>
      </c>
      <c r="DN194" s="813">
        <f>COUNT(AL194:BB194)</f>
        <v>4</v>
      </c>
      <c r="DO194" s="814">
        <f>COUNT(BD194:BT194)</f>
        <v>0</v>
      </c>
      <c r="DP194" s="849"/>
      <c r="DQ194" s="859"/>
      <c r="DR194" s="859"/>
      <c r="DS194" s="859"/>
      <c r="DT194" s="859"/>
      <c r="DU194" s="859"/>
      <c r="DV194" s="859"/>
      <c r="DW194" s="860"/>
      <c r="DX194" s="859"/>
      <c r="DY194" s="813"/>
      <c r="DZ194" s="849"/>
      <c r="EA194" s="849"/>
    </row>
    <row r="195" spans="1:131" ht="12.75" customHeight="1">
      <c r="A195" s="855" t="s">
        <v>280</v>
      </c>
      <c r="B195" s="281"/>
      <c r="C195" s="281"/>
      <c r="D195" s="281"/>
      <c r="E195" s="281"/>
      <c r="F195" s="281"/>
      <c r="G195" s="281"/>
      <c r="H195" s="281"/>
      <c r="I195" s="281"/>
      <c r="J195" s="281"/>
      <c r="K195" s="281"/>
      <c r="L195" s="281"/>
      <c r="M195" s="281"/>
      <c r="N195" s="281"/>
      <c r="O195" s="281"/>
      <c r="P195" s="281"/>
      <c r="Q195" s="281"/>
      <c r="R195" s="281"/>
      <c r="S195" s="850"/>
      <c r="T195" s="281"/>
      <c r="U195" s="281"/>
      <c r="V195" s="281"/>
      <c r="W195" s="281"/>
      <c r="X195" s="281"/>
      <c r="Y195" s="281"/>
      <c r="Z195" s="281"/>
      <c r="AA195" s="281"/>
      <c r="AB195" s="281"/>
      <c r="AC195" s="281"/>
      <c r="AD195" s="281"/>
      <c r="AE195" s="281"/>
      <c r="AF195" s="281"/>
      <c r="AG195" s="281"/>
      <c r="AH195" s="281"/>
      <c r="AI195" s="281"/>
      <c r="AJ195" s="281"/>
      <c r="AK195" s="850"/>
      <c r="AL195" s="281"/>
      <c r="AM195" s="281"/>
      <c r="AN195" s="281"/>
      <c r="AO195" s="281"/>
      <c r="AQ195" s="281"/>
      <c r="AR195" s="281"/>
      <c r="AS195" s="281">
        <v>12</v>
      </c>
      <c r="AT195" s="281">
        <v>12</v>
      </c>
      <c r="AU195" s="281">
        <v>12</v>
      </c>
      <c r="AV195" s="281">
        <v>12</v>
      </c>
      <c r="AW195" s="281"/>
      <c r="AX195" s="281"/>
      <c r="AY195" s="281"/>
      <c r="AZ195" s="281"/>
      <c r="BA195" s="281"/>
      <c r="BB195" s="281"/>
      <c r="BC195" s="850"/>
      <c r="BD195" s="281"/>
      <c r="BE195" s="281"/>
      <c r="BF195" s="281"/>
      <c r="BG195" s="281"/>
      <c r="BH195" s="281"/>
      <c r="BI195" s="281"/>
      <c r="BJ195" s="281"/>
      <c r="BK195" s="281"/>
      <c r="BL195" s="281"/>
      <c r="BM195" s="281"/>
      <c r="BN195" s="281"/>
      <c r="BO195" s="281"/>
      <c r="BP195" s="281"/>
      <c r="BQ195" s="281"/>
      <c r="BR195" s="281"/>
      <c r="BS195" s="281"/>
      <c r="BT195" s="281"/>
      <c r="BU195" s="850"/>
      <c r="BV195" s="281"/>
      <c r="BW195" s="281"/>
      <c r="BX195" s="281">
        <v>12</v>
      </c>
      <c r="BY195" s="281"/>
      <c r="BZ195" s="856" t="str">
        <f>IF(DL195&lt;3,"",(SUM(B195:R195)-MIN(B195:R195)-MAX(B195:R195))/(DL195-2))</f>
        <v/>
      </c>
      <c r="CA195" s="856" t="str">
        <f>IF(DM195&lt;3,"",(SUM(T195:AJ195)-MIN(T195:AJ195)-MAX(T195:AJ195))/(DM195-2))</f>
        <v/>
      </c>
      <c r="CB195" s="856">
        <f>IF(DN195&lt;3,"",(SUM(AL195:BB195)-MIN(AL195:BB195)-MAX(AL195:BB195))/(DN195-2))</f>
        <v>12</v>
      </c>
      <c r="CC195" s="857" t="str">
        <f>IF(DO195&lt;3,"",(SUM(BD195:BT195)-MIN(BD195:BT195)-MAX(BD195:BT195))/(DO195-2))</f>
        <v/>
      </c>
      <c r="CD195" s="50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0" t="str">
        <f t="shared" si="312"/>
        <v/>
      </c>
      <c r="CF195" s="81" t="str">
        <f t="shared" si="312"/>
        <v/>
      </c>
      <c r="CG195" s="81" t="str">
        <f t="shared" si="312"/>
        <v/>
      </c>
      <c r="CH195" s="81" t="str">
        <f t="shared" si="312"/>
        <v/>
      </c>
      <c r="CI195" s="81" t="str">
        <f t="shared" si="312"/>
        <v/>
      </c>
      <c r="CJ195" s="81" t="str">
        <f t="shared" si="312"/>
        <v/>
      </c>
      <c r="CK195" s="144">
        <f t="shared" si="312"/>
        <v>12</v>
      </c>
      <c r="CL195" s="144">
        <f t="shared" si="312"/>
        <v>12</v>
      </c>
      <c r="CM195" s="144">
        <f t="shared" si="312"/>
        <v>12</v>
      </c>
      <c r="CN195" s="81">
        <f t="shared" si="312"/>
        <v>12</v>
      </c>
      <c r="CO195" s="81" t="str">
        <f t="shared" si="312"/>
        <v/>
      </c>
      <c r="CP195" s="81" t="str">
        <f t="shared" si="312"/>
        <v/>
      </c>
      <c r="CQ195" s="81" t="str">
        <f t="shared" si="312"/>
        <v/>
      </c>
      <c r="CR195" s="81" t="str">
        <f t="shared" si="312"/>
        <v/>
      </c>
      <c r="CS195" s="80" t="str">
        <f t="shared" si="312"/>
        <v/>
      </c>
      <c r="CT195" s="504" t="str">
        <f t="shared" si="312"/>
        <v/>
      </c>
      <c r="CU195" s="532" t="str">
        <f t="shared" si="313"/>
        <v/>
      </c>
      <c r="CV195" s="533" t="str">
        <f t="shared" si="313"/>
        <v/>
      </c>
      <c r="CW195" s="534" t="str">
        <f t="shared" si="313"/>
        <v/>
      </c>
      <c r="CX195" s="534" t="str">
        <f t="shared" si="313"/>
        <v/>
      </c>
      <c r="CY195" s="534" t="str">
        <f t="shared" si="313"/>
        <v/>
      </c>
      <c r="CZ195" s="534" t="str">
        <f t="shared" si="313"/>
        <v/>
      </c>
      <c r="DA195" s="534" t="str">
        <f t="shared" si="313"/>
        <v/>
      </c>
      <c r="DB195" s="535" t="str">
        <f t="shared" si="313"/>
        <v/>
      </c>
      <c r="DC195" s="535" t="str">
        <f t="shared" si="313"/>
        <v/>
      </c>
      <c r="DD195" s="535" t="str">
        <f t="shared" si="313"/>
        <v/>
      </c>
      <c r="DE195" s="534" t="str">
        <f t="shared" si="314"/>
        <v/>
      </c>
      <c r="DF195" s="534" t="str">
        <f t="shared" si="314"/>
        <v/>
      </c>
      <c r="DG195" s="534" t="str">
        <f t="shared" si="314"/>
        <v/>
      </c>
      <c r="DH195" s="534" t="str">
        <f t="shared" si="314"/>
        <v/>
      </c>
      <c r="DI195" s="534" t="str">
        <f t="shared" si="314"/>
        <v/>
      </c>
      <c r="DJ195" s="533" t="str">
        <f t="shared" si="314"/>
        <v/>
      </c>
      <c r="DK195" s="532" t="str">
        <f t="shared" si="314"/>
        <v/>
      </c>
      <c r="DL195" s="858">
        <f>COUNT(B195:R195)</f>
        <v>0</v>
      </c>
      <c r="DM195" s="813">
        <f>COUNT(T195:AJ195)</f>
        <v>0</v>
      </c>
      <c r="DN195" s="813">
        <f>COUNT(AL195:BB195)</f>
        <v>4</v>
      </c>
      <c r="DO195" s="814">
        <f>COUNT(BD195:BT195)</f>
        <v>0</v>
      </c>
      <c r="DP195" s="849"/>
      <c r="DQ195" s="859"/>
      <c r="DR195" s="859"/>
      <c r="DS195" s="859"/>
      <c r="DT195" s="859"/>
      <c r="DU195" s="859"/>
      <c r="DV195" s="859"/>
      <c r="DW195" s="860"/>
      <c r="DX195" s="859"/>
      <c r="DY195" s="813"/>
      <c r="DZ195" s="849"/>
      <c r="EA195" s="849"/>
    </row>
    <row r="196" spans="1:131" ht="12.75" customHeight="1">
      <c r="A196" s="855" t="s">
        <v>311</v>
      </c>
      <c r="B196" s="281"/>
      <c r="C196" s="281"/>
      <c r="D196" s="281"/>
      <c r="E196" s="281"/>
      <c r="F196" s="281"/>
      <c r="G196" s="281"/>
      <c r="H196" s="281"/>
      <c r="I196" s="281"/>
      <c r="J196" s="281"/>
      <c r="K196" s="281"/>
      <c r="L196" s="281"/>
      <c r="M196" s="281"/>
      <c r="N196" s="281"/>
      <c r="O196" s="281"/>
      <c r="P196" s="281"/>
      <c r="Q196" s="281"/>
      <c r="R196" s="281"/>
      <c r="S196" s="850"/>
      <c r="T196" s="281"/>
      <c r="U196" s="281"/>
      <c r="V196" s="281"/>
      <c r="W196" s="281"/>
      <c r="X196" s="281"/>
      <c r="Y196" s="281"/>
      <c r="Z196" s="281"/>
      <c r="AA196" s="281"/>
      <c r="AB196" s="281"/>
      <c r="AC196" s="281"/>
      <c r="AD196" s="281"/>
      <c r="AE196" s="281"/>
      <c r="AF196" s="281"/>
      <c r="AG196" s="281"/>
      <c r="AH196" s="281"/>
      <c r="AI196" s="281"/>
      <c r="AJ196" s="281"/>
      <c r="AK196" s="850"/>
      <c r="AL196" s="281"/>
      <c r="AM196" s="281"/>
      <c r="AN196" s="281"/>
      <c r="AO196" s="281"/>
      <c r="AQ196" s="281"/>
      <c r="AR196" s="281"/>
      <c r="AS196" s="281">
        <v>800</v>
      </c>
      <c r="AT196" s="281">
        <v>800</v>
      </c>
      <c r="AU196" s="281">
        <v>725</v>
      </c>
      <c r="AV196" s="281">
        <v>600</v>
      </c>
      <c r="AW196" s="281"/>
      <c r="AX196" s="281"/>
      <c r="AY196" s="281"/>
      <c r="AZ196" s="281"/>
      <c r="BA196" s="281"/>
      <c r="BB196" s="281"/>
      <c r="BC196" s="850"/>
      <c r="BD196" s="281"/>
      <c r="BE196" s="281"/>
      <c r="BF196" s="281"/>
      <c r="BG196" s="281"/>
      <c r="BH196" s="281"/>
      <c r="BI196" s="281"/>
      <c r="BJ196" s="281"/>
      <c r="BK196" s="281"/>
      <c r="BL196" s="281"/>
      <c r="BM196" s="281"/>
      <c r="BN196" s="281"/>
      <c r="BO196" s="281"/>
      <c r="BP196" s="281"/>
      <c r="BQ196" s="281"/>
      <c r="BR196" s="281"/>
      <c r="BS196" s="281"/>
      <c r="BT196" s="281"/>
      <c r="BU196" s="850"/>
      <c r="BV196" s="281"/>
      <c r="BW196" s="281"/>
      <c r="BX196" s="281">
        <v>600</v>
      </c>
      <c r="BY196" s="281"/>
      <c r="BZ196" s="856" t="str">
        <f>IF(DL196&lt;3,"",(SUM(B196:R196)-MIN(B196:R196)-MAX(B196:R196))/(DL196-2))</f>
        <v/>
      </c>
      <c r="CA196" s="856" t="str">
        <f>IF(DM196&lt;3,"",(SUM(T196:AJ196)-MIN(T196:AJ196)-MAX(T196:AJ196))/(DM196-2))</f>
        <v/>
      </c>
      <c r="CB196" s="856">
        <f>IF(DN196&lt;3,"",(SUM(AL196:BB196)-MIN(AL196:BB196)-MAX(AL196:BB196))/(DN196-2))</f>
        <v>762.5</v>
      </c>
      <c r="CC196" s="857" t="str">
        <f>IF(DO196&lt;3,"",(SUM(BD196:BT196)-MIN(BD196:BT196)-MAX(BD196:BT196))/(DO196-2))</f>
        <v/>
      </c>
      <c r="CD196" s="50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0" t="str">
        <f t="shared" si="312"/>
        <v/>
      </c>
      <c r="CF196" s="81" t="str">
        <f t="shared" si="312"/>
        <v/>
      </c>
      <c r="CG196" s="81" t="str">
        <f t="shared" si="312"/>
        <v/>
      </c>
      <c r="CH196" s="81" t="str">
        <f t="shared" si="312"/>
        <v/>
      </c>
      <c r="CI196" s="81" t="str">
        <f t="shared" si="312"/>
        <v/>
      </c>
      <c r="CJ196" s="81" t="str">
        <f t="shared" si="312"/>
        <v/>
      </c>
      <c r="CK196" s="144">
        <f t="shared" si="312"/>
        <v>600</v>
      </c>
      <c r="CL196" s="144">
        <f t="shared" si="312"/>
        <v>725</v>
      </c>
      <c r="CM196" s="144">
        <f t="shared" si="312"/>
        <v>800</v>
      </c>
      <c r="CN196" s="81">
        <f t="shared" si="312"/>
        <v>800</v>
      </c>
      <c r="CO196" s="81" t="str">
        <f t="shared" si="312"/>
        <v/>
      </c>
      <c r="CP196" s="81" t="str">
        <f t="shared" si="312"/>
        <v/>
      </c>
      <c r="CQ196" s="81" t="str">
        <f t="shared" si="312"/>
        <v/>
      </c>
      <c r="CR196" s="81" t="str">
        <f t="shared" si="312"/>
        <v/>
      </c>
      <c r="CS196" s="80" t="str">
        <f t="shared" si="312"/>
        <v/>
      </c>
      <c r="CT196" s="504" t="str">
        <f t="shared" si="312"/>
        <v/>
      </c>
      <c r="CU196" s="532" t="str">
        <f t="shared" si="313"/>
        <v/>
      </c>
      <c r="CV196" s="533" t="str">
        <f t="shared" si="313"/>
        <v/>
      </c>
      <c r="CW196" s="534" t="str">
        <f t="shared" si="313"/>
        <v/>
      </c>
      <c r="CX196" s="534" t="str">
        <f t="shared" si="313"/>
        <v/>
      </c>
      <c r="CY196" s="534" t="str">
        <f t="shared" si="313"/>
        <v/>
      </c>
      <c r="CZ196" s="534" t="str">
        <f t="shared" si="313"/>
        <v/>
      </c>
      <c r="DA196" s="534" t="str">
        <f t="shared" si="313"/>
        <v/>
      </c>
      <c r="DB196" s="535" t="str">
        <f t="shared" si="313"/>
        <v/>
      </c>
      <c r="DC196" s="535" t="str">
        <f t="shared" si="313"/>
        <v/>
      </c>
      <c r="DD196" s="535" t="str">
        <f t="shared" si="313"/>
        <v/>
      </c>
      <c r="DE196" s="534" t="str">
        <f t="shared" si="314"/>
        <v/>
      </c>
      <c r="DF196" s="534" t="str">
        <f t="shared" si="314"/>
        <v/>
      </c>
      <c r="DG196" s="534" t="str">
        <f t="shared" si="314"/>
        <v/>
      </c>
      <c r="DH196" s="534" t="str">
        <f t="shared" si="314"/>
        <v/>
      </c>
      <c r="DI196" s="534" t="str">
        <f t="shared" si="314"/>
        <v/>
      </c>
      <c r="DJ196" s="533" t="str">
        <f t="shared" si="314"/>
        <v/>
      </c>
      <c r="DK196" s="532" t="str">
        <f t="shared" si="314"/>
        <v/>
      </c>
      <c r="DL196" s="858">
        <f>COUNT(B196:R196)</f>
        <v>0</v>
      </c>
      <c r="DM196" s="813">
        <f>COUNT(T196:AJ196)</f>
        <v>0</v>
      </c>
      <c r="DN196" s="813">
        <f>COUNT(AL196:BB196)</f>
        <v>4</v>
      </c>
      <c r="DO196" s="814">
        <f>COUNT(BD196:BT196)</f>
        <v>0</v>
      </c>
      <c r="DP196" s="849"/>
      <c r="DQ196" s="859"/>
      <c r="DR196" s="859"/>
      <c r="DS196" s="859"/>
      <c r="DT196" s="859"/>
      <c r="DU196" s="859"/>
      <c r="DV196" s="859"/>
      <c r="DW196" s="860"/>
      <c r="DX196" s="859"/>
      <c r="DY196" s="813"/>
      <c r="DZ196" s="849"/>
      <c r="EA196" s="849"/>
    </row>
    <row r="197" spans="1:131" ht="12.75" customHeight="1">
      <c r="A197" s="861" t="s">
        <v>312</v>
      </c>
      <c r="B197" s="862" t="str">
        <f t="shared" ref="B197:R197" si="315">IF(B194="","",B193*B194*B195*B196)</f>
        <v/>
      </c>
      <c r="C197" s="862" t="str">
        <f t="shared" si="315"/>
        <v/>
      </c>
      <c r="D197" s="862" t="str">
        <f t="shared" si="315"/>
        <v/>
      </c>
      <c r="E197" s="862" t="str">
        <f t="shared" si="315"/>
        <v/>
      </c>
      <c r="F197" s="862" t="str">
        <f t="shared" si="315"/>
        <v/>
      </c>
      <c r="G197" s="862" t="str">
        <f t="shared" si="315"/>
        <v/>
      </c>
      <c r="H197" s="862" t="str">
        <f t="shared" si="315"/>
        <v/>
      </c>
      <c r="I197" s="862" t="str">
        <f t="shared" si="315"/>
        <v/>
      </c>
      <c r="J197" s="862" t="str">
        <f t="shared" si="315"/>
        <v/>
      </c>
      <c r="K197" s="862" t="str">
        <f t="shared" si="315"/>
        <v/>
      </c>
      <c r="L197" s="862" t="str">
        <f t="shared" si="315"/>
        <v/>
      </c>
      <c r="M197" s="862" t="str">
        <f t="shared" si="315"/>
        <v/>
      </c>
      <c r="N197" s="862" t="str">
        <f t="shared" si="315"/>
        <v/>
      </c>
      <c r="O197" s="862" t="str">
        <f t="shared" si="315"/>
        <v/>
      </c>
      <c r="P197" s="862" t="str">
        <f t="shared" si="315"/>
        <v/>
      </c>
      <c r="Q197" s="862" t="str">
        <f t="shared" si="315"/>
        <v/>
      </c>
      <c r="R197" s="862" t="str">
        <f t="shared" si="315"/>
        <v/>
      </c>
      <c r="S197" s="850"/>
      <c r="T197" s="862" t="str">
        <f t="shared" ref="T197:AJ197" si="316">IF(T194="","",T193*T194*T195*T196)</f>
        <v/>
      </c>
      <c r="U197" s="862" t="str">
        <f t="shared" si="316"/>
        <v/>
      </c>
      <c r="V197" s="862" t="str">
        <f t="shared" si="316"/>
        <v/>
      </c>
      <c r="W197" s="862" t="str">
        <f t="shared" si="316"/>
        <v/>
      </c>
      <c r="X197" s="862" t="str">
        <f t="shared" si="316"/>
        <v/>
      </c>
      <c r="Y197" s="862" t="str">
        <f t="shared" si="316"/>
        <v/>
      </c>
      <c r="Z197" s="862" t="str">
        <f t="shared" si="316"/>
        <v/>
      </c>
      <c r="AA197" s="862" t="str">
        <f t="shared" si="316"/>
        <v/>
      </c>
      <c r="AB197" s="862" t="str">
        <f t="shared" si="316"/>
        <v/>
      </c>
      <c r="AC197" s="862" t="str">
        <f t="shared" si="316"/>
        <v/>
      </c>
      <c r="AD197" s="862" t="str">
        <f t="shared" si="316"/>
        <v/>
      </c>
      <c r="AE197" s="862" t="str">
        <f t="shared" si="316"/>
        <v/>
      </c>
      <c r="AF197" s="862" t="str">
        <f t="shared" si="316"/>
        <v/>
      </c>
      <c r="AG197" s="862" t="str">
        <f t="shared" si="316"/>
        <v/>
      </c>
      <c r="AH197" s="862" t="str">
        <f t="shared" si="316"/>
        <v/>
      </c>
      <c r="AI197" s="862" t="str">
        <f t="shared" si="316"/>
        <v/>
      </c>
      <c r="AJ197" s="862" t="str">
        <f t="shared" si="316"/>
        <v/>
      </c>
      <c r="AK197" s="850"/>
      <c r="AL197" s="862" t="str">
        <f t="shared" ref="AL197:BB197" si="317">IF(AL194="","",AL193*AL194*AL195*AL196)</f>
        <v/>
      </c>
      <c r="AM197" s="862" t="str">
        <f t="shared" si="317"/>
        <v/>
      </c>
      <c r="AN197" s="862" t="str">
        <f t="shared" si="317"/>
        <v/>
      </c>
      <c r="AO197" s="862" t="str">
        <f t="shared" si="317"/>
        <v/>
      </c>
      <c r="AP197" s="862"/>
      <c r="AQ197" s="862" t="str">
        <f t="shared" si="317"/>
        <v/>
      </c>
      <c r="AR197" s="862" t="str">
        <f t="shared" si="317"/>
        <v/>
      </c>
      <c r="AS197" s="862">
        <f t="shared" si="317"/>
        <v>9600</v>
      </c>
      <c r="AT197" s="862">
        <f t="shared" si="317"/>
        <v>9600</v>
      </c>
      <c r="AU197" s="862">
        <f t="shared" si="317"/>
        <v>8700</v>
      </c>
      <c r="AV197" s="862">
        <f t="shared" si="317"/>
        <v>7200</v>
      </c>
      <c r="AW197" s="862" t="str">
        <f t="shared" si="317"/>
        <v/>
      </c>
      <c r="AX197" s="862" t="str">
        <f t="shared" si="317"/>
        <v/>
      </c>
      <c r="AY197" s="862" t="str">
        <f t="shared" si="317"/>
        <v/>
      </c>
      <c r="AZ197" s="862" t="str">
        <f t="shared" si="317"/>
        <v/>
      </c>
      <c r="BA197" s="862" t="str">
        <f t="shared" si="317"/>
        <v/>
      </c>
      <c r="BB197" s="862" t="str">
        <f t="shared" si="317"/>
        <v/>
      </c>
      <c r="BC197" s="850"/>
      <c r="BD197" s="862" t="str">
        <f t="shared" ref="BD197:BT197" si="318">IF(BD194="","",BD193*BD194*BD195*BD196)</f>
        <v/>
      </c>
      <c r="BE197" s="862" t="str">
        <f t="shared" si="318"/>
        <v/>
      </c>
      <c r="BF197" s="862" t="str">
        <f t="shared" si="318"/>
        <v/>
      </c>
      <c r="BG197" s="862" t="str">
        <f t="shared" si="318"/>
        <v/>
      </c>
      <c r="BH197" s="862" t="str">
        <f t="shared" si="318"/>
        <v/>
      </c>
      <c r="BI197" s="862" t="str">
        <f t="shared" si="318"/>
        <v/>
      </c>
      <c r="BJ197" s="862" t="str">
        <f t="shared" si="318"/>
        <v/>
      </c>
      <c r="BK197" s="862" t="str">
        <f t="shared" si="318"/>
        <v/>
      </c>
      <c r="BL197" s="862" t="str">
        <f t="shared" si="318"/>
        <v/>
      </c>
      <c r="BM197" s="862" t="str">
        <f t="shared" si="318"/>
        <v/>
      </c>
      <c r="BN197" s="862" t="str">
        <f t="shared" si="318"/>
        <v/>
      </c>
      <c r="BO197" s="862" t="str">
        <f t="shared" si="318"/>
        <v/>
      </c>
      <c r="BP197" s="862" t="str">
        <f t="shared" si="318"/>
        <v/>
      </c>
      <c r="BQ197" s="862" t="str">
        <f t="shared" si="318"/>
        <v/>
      </c>
      <c r="BR197" s="862" t="str">
        <f t="shared" si="318"/>
        <v/>
      </c>
      <c r="BS197" s="862" t="str">
        <f t="shared" si="318"/>
        <v/>
      </c>
      <c r="BT197" s="862" t="str">
        <f t="shared" si="318"/>
        <v/>
      </c>
      <c r="BU197" s="850"/>
      <c r="BV197" s="862" t="str">
        <f>IF(BV194="","",BV193*BV194*BV195*BV196)</f>
        <v/>
      </c>
      <c r="BW197" s="862" t="str">
        <f>IF(BW194="","",BW193*BW194*BW195*BW196)</f>
        <v/>
      </c>
      <c r="BX197" s="862">
        <f>IF(BX194="","",BX193*BX194*BX195*BX196)</f>
        <v>7200</v>
      </c>
      <c r="BY197" s="735" t="str">
        <f>IF(BY194="","",BY193*BY194*BY195*BY196)</f>
        <v/>
      </c>
      <c r="BZ197" s="856" t="str">
        <f>IF(DL197&lt;3,"",(SUM(B197:R197)-MIN(B197:R197)-MAX(B197:R197))/(DL197-2))</f>
        <v/>
      </c>
      <c r="CA197" s="856" t="str">
        <f>IF(DM197&lt;3,"",(SUM(T197:AJ197)-MIN(T197:AJ197)-MAX(T197:AJ197))/(DM197-2))</f>
        <v/>
      </c>
      <c r="CB197" s="856">
        <f>IF(DN197&lt;3,"",(SUM(AL197:BB197)-MIN(AL197:BB197)-MAX(AL197:BB197))/(DN197-2))</f>
        <v>9150</v>
      </c>
      <c r="CC197" s="857" t="str">
        <f>IF(DO197&lt;3,"",(SUM(BD197:BT197)-MIN(BD197:BT197)-MAX(BD197:BT197))/(DO197-2))</f>
        <v/>
      </c>
      <c r="CD197" s="50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0" t="str">
        <f t="shared" si="312"/>
        <v/>
      </c>
      <c r="CF197" s="81" t="str">
        <f t="shared" si="312"/>
        <v/>
      </c>
      <c r="CG197" s="81" t="str">
        <f t="shared" si="312"/>
        <v/>
      </c>
      <c r="CH197" s="81" t="str">
        <f t="shared" si="312"/>
        <v/>
      </c>
      <c r="CI197" s="81" t="str">
        <f t="shared" si="312"/>
        <v/>
      </c>
      <c r="CJ197" s="81" t="str">
        <f t="shared" si="312"/>
        <v/>
      </c>
      <c r="CK197" s="144">
        <f t="shared" si="312"/>
        <v>7200</v>
      </c>
      <c r="CL197" s="144">
        <f t="shared" si="312"/>
        <v>8700</v>
      </c>
      <c r="CM197" s="144">
        <f t="shared" si="312"/>
        <v>9600</v>
      </c>
      <c r="CN197" s="81">
        <f t="shared" si="312"/>
        <v>9600</v>
      </c>
      <c r="CO197" s="81" t="str">
        <f t="shared" si="312"/>
        <v/>
      </c>
      <c r="CP197" s="81" t="str">
        <f t="shared" si="312"/>
        <v/>
      </c>
      <c r="CQ197" s="81" t="str">
        <f t="shared" si="312"/>
        <v/>
      </c>
      <c r="CR197" s="81" t="str">
        <f t="shared" si="312"/>
        <v/>
      </c>
      <c r="CS197" s="80" t="str">
        <f t="shared" si="312"/>
        <v/>
      </c>
      <c r="CT197" s="504" t="str">
        <f t="shared" si="312"/>
        <v/>
      </c>
      <c r="CU197" s="532" t="str">
        <f t="shared" si="313"/>
        <v/>
      </c>
      <c r="CV197" s="533" t="str">
        <f t="shared" si="313"/>
        <v/>
      </c>
      <c r="CW197" s="534" t="str">
        <f t="shared" si="313"/>
        <v/>
      </c>
      <c r="CX197" s="534" t="str">
        <f t="shared" si="313"/>
        <v/>
      </c>
      <c r="CY197" s="534" t="str">
        <f t="shared" si="313"/>
        <v/>
      </c>
      <c r="CZ197" s="534" t="str">
        <f t="shared" si="313"/>
        <v/>
      </c>
      <c r="DA197" s="534" t="str">
        <f t="shared" si="313"/>
        <v/>
      </c>
      <c r="DB197" s="535" t="str">
        <f t="shared" si="313"/>
        <v/>
      </c>
      <c r="DC197" s="535" t="str">
        <f t="shared" si="313"/>
        <v/>
      </c>
      <c r="DD197" s="535" t="str">
        <f t="shared" si="313"/>
        <v/>
      </c>
      <c r="DE197" s="534" t="str">
        <f t="shared" si="314"/>
        <v/>
      </c>
      <c r="DF197" s="534" t="str">
        <f t="shared" si="314"/>
        <v/>
      </c>
      <c r="DG197" s="534" t="str">
        <f t="shared" si="314"/>
        <v/>
      </c>
      <c r="DH197" s="534" t="str">
        <f t="shared" si="314"/>
        <v/>
      </c>
      <c r="DI197" s="534" t="str">
        <f t="shared" si="314"/>
        <v/>
      </c>
      <c r="DJ197" s="533" t="str">
        <f t="shared" si="314"/>
        <v/>
      </c>
      <c r="DK197" s="532" t="str">
        <f t="shared" si="314"/>
        <v/>
      </c>
      <c r="DL197" s="858">
        <f>COUNT(B197:R197)</f>
        <v>0</v>
      </c>
      <c r="DM197" s="813">
        <f>COUNT(T197:AJ197)</f>
        <v>0</v>
      </c>
      <c r="DN197" s="813">
        <f>COUNT(AL197:BB197)</f>
        <v>4</v>
      </c>
      <c r="DO197" s="814">
        <f>COUNT(BD197:BT197)</f>
        <v>0</v>
      </c>
      <c r="DP197" s="849"/>
      <c r="DQ197" s="859"/>
      <c r="DR197" s="859"/>
      <c r="DS197" s="859"/>
      <c r="DT197" s="859"/>
      <c r="DU197" s="859"/>
      <c r="DV197" s="859"/>
      <c r="DW197" s="860"/>
      <c r="DX197" s="859"/>
      <c r="DY197" s="813"/>
      <c r="DZ197" s="849"/>
      <c r="EA197" s="849"/>
    </row>
    <row r="198" spans="1:131" ht="12.75" customHeight="1">
      <c r="A198" s="854" t="s">
        <v>908</v>
      </c>
      <c r="B198" s="647"/>
      <c r="C198" s="647"/>
      <c r="D198" s="647"/>
      <c r="E198" s="647"/>
      <c r="F198" s="647"/>
      <c r="G198" s="647"/>
      <c r="H198" s="647"/>
      <c r="I198" s="647"/>
      <c r="J198" s="647"/>
      <c r="K198" s="647"/>
      <c r="L198" s="647"/>
      <c r="M198" s="647"/>
      <c r="N198" s="647"/>
      <c r="O198" s="647"/>
      <c r="P198" s="647"/>
      <c r="Q198" s="647"/>
      <c r="R198" s="647"/>
      <c r="S198" s="850"/>
      <c r="T198" s="647"/>
      <c r="U198" s="647"/>
      <c r="V198" s="647"/>
      <c r="W198" s="647"/>
      <c r="X198" s="647"/>
      <c r="Y198" s="647"/>
      <c r="Z198" s="647"/>
      <c r="AA198" s="647"/>
      <c r="AB198" s="647"/>
      <c r="AC198" s="647"/>
      <c r="AD198" s="647"/>
      <c r="AE198" s="647"/>
      <c r="AF198" s="647"/>
      <c r="AG198" s="647"/>
      <c r="AH198" s="647"/>
      <c r="AI198" s="647"/>
      <c r="AJ198" s="647"/>
      <c r="AK198" s="850"/>
      <c r="AL198" s="647"/>
      <c r="AM198" s="647"/>
      <c r="AN198" s="647"/>
      <c r="AO198" s="647"/>
      <c r="AP198" s="647"/>
      <c r="AQ198" s="647"/>
      <c r="AR198" s="647"/>
      <c r="AS198" s="647"/>
      <c r="AT198" s="647"/>
      <c r="AU198" s="647"/>
      <c r="AV198" s="647"/>
      <c r="AW198" s="647"/>
      <c r="AX198" s="647"/>
      <c r="AY198" s="647"/>
      <c r="AZ198" s="647"/>
      <c r="BA198" s="647"/>
      <c r="BB198" s="647"/>
      <c r="BC198" s="850"/>
      <c r="BD198" s="647"/>
      <c r="BE198" s="647"/>
      <c r="BF198" s="647"/>
      <c r="BG198" s="647"/>
      <c r="BH198" s="647"/>
      <c r="BI198" s="647"/>
      <c r="BJ198" s="647"/>
      <c r="BK198" s="647"/>
      <c r="BL198" s="647"/>
      <c r="BM198" s="647"/>
      <c r="BN198" s="647"/>
      <c r="BO198" s="647"/>
      <c r="BP198" s="647"/>
      <c r="BQ198" s="647"/>
      <c r="BR198" s="647"/>
      <c r="BS198" s="647"/>
      <c r="BT198" s="647"/>
      <c r="BU198" s="850"/>
      <c r="BV198" s="647"/>
      <c r="BW198" s="647"/>
      <c r="BX198" s="647"/>
      <c r="BY198" s="647"/>
      <c r="BZ198" s="863"/>
      <c r="CA198" s="863"/>
      <c r="CB198" s="863"/>
      <c r="CC198" s="864"/>
      <c r="CD198" s="865"/>
      <c r="CE198" s="865"/>
      <c r="CF198" s="865"/>
      <c r="CG198" s="865"/>
      <c r="CH198" s="865"/>
      <c r="CI198" s="865"/>
      <c r="CJ198" s="865"/>
      <c r="CK198" s="865"/>
      <c r="CL198" s="865"/>
      <c r="CM198" s="865"/>
      <c r="CN198" s="865"/>
      <c r="CO198" s="865"/>
      <c r="CP198" s="865"/>
      <c r="CQ198" s="865"/>
      <c r="CR198" s="865"/>
      <c r="CS198" s="865"/>
      <c r="CT198" s="866"/>
      <c r="CU198" s="867"/>
      <c r="CV198" s="865"/>
      <c r="CW198" s="865"/>
      <c r="CX198" s="865"/>
      <c r="CY198" s="865"/>
      <c r="CZ198" s="865"/>
      <c r="DA198" s="865"/>
      <c r="DB198" s="865"/>
      <c r="DC198" s="865"/>
      <c r="DD198" s="865"/>
      <c r="DE198" s="865"/>
      <c r="DF198" s="865"/>
      <c r="DG198" s="865"/>
      <c r="DH198" s="865"/>
      <c r="DI198" s="865"/>
      <c r="DJ198" s="865"/>
      <c r="DK198" s="865"/>
      <c r="DL198" s="867"/>
      <c r="DM198" s="848"/>
      <c r="DN198" s="848"/>
      <c r="DO198" s="847"/>
      <c r="DP198" s="848"/>
      <c r="DQ198" s="848"/>
      <c r="DR198" s="848"/>
      <c r="DS198" s="848"/>
      <c r="DT198" s="848"/>
      <c r="DU198" s="848"/>
      <c r="DV198" s="848"/>
      <c r="DW198" s="847"/>
      <c r="DX198" s="848"/>
      <c r="DY198" s="813"/>
      <c r="DZ198" s="849"/>
      <c r="EA198" s="849"/>
    </row>
    <row r="199" spans="1:131" ht="12.75" customHeight="1">
      <c r="A199" s="855" t="s">
        <v>294</v>
      </c>
      <c r="B199" s="647"/>
      <c r="C199" s="647"/>
      <c r="D199" s="647"/>
      <c r="E199" s="647"/>
      <c r="F199" s="647"/>
      <c r="G199" s="647"/>
      <c r="H199" s="647"/>
      <c r="I199" s="647"/>
      <c r="J199" s="647"/>
      <c r="K199" s="647"/>
      <c r="L199" s="647"/>
      <c r="M199" s="647"/>
      <c r="N199" s="647"/>
      <c r="O199" s="647"/>
      <c r="P199" s="647"/>
      <c r="Q199" s="647"/>
      <c r="R199" s="647"/>
      <c r="S199" s="850"/>
      <c r="T199" s="647"/>
      <c r="U199" s="647"/>
      <c r="V199" s="647"/>
      <c r="W199" s="647"/>
      <c r="X199" s="647"/>
      <c r="Y199" s="647"/>
      <c r="Z199" s="647"/>
      <c r="AA199" s="647"/>
      <c r="AB199" s="647"/>
      <c r="AC199" s="647"/>
      <c r="AD199" s="647"/>
      <c r="AE199" s="647"/>
      <c r="AF199" s="647"/>
      <c r="AG199" s="647"/>
      <c r="AH199" s="647"/>
      <c r="AI199" s="647"/>
      <c r="AJ199" s="647"/>
      <c r="AK199" s="850"/>
      <c r="AL199" s="647"/>
      <c r="AM199" s="647"/>
      <c r="AN199" s="647"/>
      <c r="AO199" s="647"/>
      <c r="AP199" s="647">
        <v>1</v>
      </c>
      <c r="AQ199" s="647">
        <v>1</v>
      </c>
      <c r="AR199" s="647">
        <v>1</v>
      </c>
      <c r="AS199" s="647"/>
      <c r="AT199" s="647">
        <v>1</v>
      </c>
      <c r="AU199" s="647">
        <v>1</v>
      </c>
      <c r="AV199" s="647"/>
      <c r="AW199" s="647"/>
      <c r="AX199" s="647"/>
      <c r="AY199" s="647"/>
      <c r="AZ199" s="647"/>
      <c r="BA199" s="647"/>
      <c r="BB199" s="647"/>
      <c r="BC199" s="850"/>
      <c r="BD199" s="647"/>
      <c r="BE199" s="647"/>
      <c r="BF199" s="647"/>
      <c r="BG199" s="647"/>
      <c r="BH199" s="647"/>
      <c r="BI199" s="647"/>
      <c r="BJ199" s="647"/>
      <c r="BK199" s="647"/>
      <c r="BL199" s="647"/>
      <c r="BM199" s="647"/>
      <c r="BN199" s="647"/>
      <c r="BO199" s="647"/>
      <c r="BP199" s="647"/>
      <c r="BQ199" s="647"/>
      <c r="BR199" s="647"/>
      <c r="BS199" s="647"/>
      <c r="BT199" s="647"/>
      <c r="BU199" s="850"/>
      <c r="BV199" s="647"/>
      <c r="BW199" s="647"/>
      <c r="BX199" s="647">
        <v>1</v>
      </c>
      <c r="BY199" s="647"/>
      <c r="BZ199" s="856" t="str">
        <f>IF(DL199&lt;3,"",(SUM(B199:R199)-MIN(B199:R199)-MAX(B199:R199))/(DL199-2))</f>
        <v/>
      </c>
      <c r="CA199" s="856" t="str">
        <f>IF(DM199&lt;3,"",(SUM(T199:AJ199)-MIN(T199:AJ199)-MAX(T199:AJ199))/(DM199-2))</f>
        <v/>
      </c>
      <c r="CB199" s="856">
        <f>IF(DN199&lt;3,"",(SUM(AL199:BB199)-MIN(AL199:BB199)-MAX(AL199:BB199))/(DN199-2))</f>
        <v>1</v>
      </c>
      <c r="CC199" s="857" t="str">
        <f>IF(DO199&lt;3,"",(SUM(BD199:BT199)-MIN(BD199:BT199)-MAX(BD199:BT199))/(DO199-2))</f>
        <v/>
      </c>
      <c r="CD199" s="50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0" t="str">
        <f t="shared" si="319"/>
        <v/>
      </c>
      <c r="CF199" s="81" t="str">
        <f t="shared" si="319"/>
        <v/>
      </c>
      <c r="CG199" s="81" t="str">
        <f t="shared" si="319"/>
        <v/>
      </c>
      <c r="CH199" s="81" t="str">
        <f t="shared" si="319"/>
        <v/>
      </c>
      <c r="CI199" s="81" t="str">
        <f t="shared" si="319"/>
        <v/>
      </c>
      <c r="CJ199" s="81">
        <f t="shared" si="319"/>
        <v>1</v>
      </c>
      <c r="CK199" s="144">
        <f t="shared" si="319"/>
        <v>1</v>
      </c>
      <c r="CL199" s="144">
        <f t="shared" si="319"/>
        <v>1</v>
      </c>
      <c r="CM199" s="144">
        <f t="shared" si="319"/>
        <v>1</v>
      </c>
      <c r="CN199" s="81">
        <f t="shared" si="319"/>
        <v>1</v>
      </c>
      <c r="CO199" s="81" t="str">
        <f t="shared" si="319"/>
        <v/>
      </c>
      <c r="CP199" s="81" t="str">
        <f t="shared" si="319"/>
        <v/>
      </c>
      <c r="CQ199" s="81" t="str">
        <f t="shared" si="319"/>
        <v/>
      </c>
      <c r="CR199" s="81" t="str">
        <f t="shared" si="319"/>
        <v/>
      </c>
      <c r="CS199" s="80" t="str">
        <f t="shared" si="319"/>
        <v/>
      </c>
      <c r="CT199" s="50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2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3" t="str">
        <f t="shared" si="321"/>
        <v/>
      </c>
      <c r="CW199" s="534" t="str">
        <f t="shared" si="321"/>
        <v/>
      </c>
      <c r="CX199" s="534" t="str">
        <f t="shared" si="321"/>
        <v/>
      </c>
      <c r="CY199" s="534" t="str">
        <f t="shared" si="321"/>
        <v/>
      </c>
      <c r="CZ199" s="534" t="str">
        <f t="shared" si="321"/>
        <v/>
      </c>
      <c r="DA199" s="534" t="str">
        <f t="shared" si="321"/>
        <v/>
      </c>
      <c r="DB199" s="535" t="str">
        <f t="shared" si="321"/>
        <v/>
      </c>
      <c r="DC199" s="535" t="str">
        <f t="shared" si="321"/>
        <v/>
      </c>
      <c r="DD199" s="535" t="str">
        <f t="shared" si="321"/>
        <v/>
      </c>
      <c r="DE199" s="534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4" t="str">
        <f t="shared" si="322"/>
        <v/>
      </c>
      <c r="DG199" s="534" t="str">
        <f t="shared" si="322"/>
        <v/>
      </c>
      <c r="DH199" s="534" t="str">
        <f t="shared" si="322"/>
        <v/>
      </c>
      <c r="DI199" s="534" t="str">
        <f t="shared" si="322"/>
        <v/>
      </c>
      <c r="DJ199" s="533" t="str">
        <f t="shared" si="322"/>
        <v/>
      </c>
      <c r="DK199" s="532" t="str">
        <f t="shared" si="322"/>
        <v/>
      </c>
      <c r="DL199" s="858">
        <f>COUNT(B199:R199)</f>
        <v>0</v>
      </c>
      <c r="DM199" s="813">
        <f>COUNT(T199:AJ199)</f>
        <v>0</v>
      </c>
      <c r="DN199" s="813">
        <f>COUNT(AL199:BB199)</f>
        <v>5</v>
      </c>
      <c r="DO199" s="814">
        <f>COUNT(BD199:BT199)</f>
        <v>0</v>
      </c>
      <c r="DP199" s="849"/>
      <c r="DQ199" s="859"/>
      <c r="DR199" s="859"/>
      <c r="DS199" s="859"/>
      <c r="DT199" s="859"/>
      <c r="DU199" s="859"/>
      <c r="DV199" s="859"/>
      <c r="DW199" s="860"/>
      <c r="DX199" s="859"/>
      <c r="DY199" s="813"/>
      <c r="DZ199" s="849"/>
      <c r="EA199" s="849"/>
    </row>
    <row r="200" spans="1:131" ht="12.75" customHeight="1">
      <c r="A200" s="855" t="s">
        <v>295</v>
      </c>
      <c r="B200" s="281"/>
      <c r="C200" s="281"/>
      <c r="D200" s="281"/>
      <c r="E200" s="281"/>
      <c r="F200" s="281"/>
      <c r="G200" s="281"/>
      <c r="H200" s="281"/>
      <c r="I200" s="281"/>
      <c r="J200" s="281"/>
      <c r="K200" s="281"/>
      <c r="L200" s="281"/>
      <c r="M200" s="281"/>
      <c r="N200" s="281"/>
      <c r="O200" s="281"/>
      <c r="P200" s="281"/>
      <c r="Q200" s="281"/>
      <c r="R200" s="281"/>
      <c r="S200" s="850"/>
      <c r="T200" s="281"/>
      <c r="U200" s="281"/>
      <c r="V200" s="281"/>
      <c r="W200" s="281"/>
      <c r="X200" s="281"/>
      <c r="Y200" s="281"/>
      <c r="Z200" s="281"/>
      <c r="AA200" s="281"/>
      <c r="AB200" s="281"/>
      <c r="AC200" s="281"/>
      <c r="AD200" s="281"/>
      <c r="AE200" s="281"/>
      <c r="AF200" s="281"/>
      <c r="AG200" s="281"/>
      <c r="AH200" s="281"/>
      <c r="AI200" s="281"/>
      <c r="AJ200" s="281"/>
      <c r="AK200" s="850"/>
      <c r="AL200" s="281"/>
      <c r="AM200" s="281"/>
      <c r="AN200" s="281"/>
      <c r="AO200" s="281"/>
      <c r="AP200" s="281">
        <v>2</v>
      </c>
      <c r="AQ200" s="281">
        <v>15</v>
      </c>
      <c r="AR200" s="281">
        <v>15</v>
      </c>
      <c r="AS200" s="281"/>
      <c r="AT200" s="281">
        <v>1</v>
      </c>
      <c r="AU200" s="281">
        <v>1</v>
      </c>
      <c r="AV200" s="281"/>
      <c r="AW200" s="281"/>
      <c r="AX200" s="281"/>
      <c r="AY200" s="281"/>
      <c r="AZ200" s="281"/>
      <c r="BA200" s="281"/>
      <c r="BB200" s="281"/>
      <c r="BC200" s="850"/>
      <c r="BD200" s="281"/>
      <c r="BE200" s="281"/>
      <c r="BF200" s="281"/>
      <c r="BG200" s="281"/>
      <c r="BH200" s="281"/>
      <c r="BI200" s="281"/>
      <c r="BJ200" s="281"/>
      <c r="BK200" s="281"/>
      <c r="BL200" s="281"/>
      <c r="BM200" s="281"/>
      <c r="BN200" s="281"/>
      <c r="BO200" s="281"/>
      <c r="BP200" s="281"/>
      <c r="BQ200" s="281"/>
      <c r="BR200" s="281"/>
      <c r="BS200" s="281"/>
      <c r="BT200" s="281"/>
      <c r="BU200" s="850"/>
      <c r="BV200" s="281"/>
      <c r="BW200" s="281"/>
      <c r="BX200" s="281">
        <v>2</v>
      </c>
      <c r="BY200" s="281"/>
      <c r="BZ200" s="856" t="str">
        <f>IF(DL200&lt;3,"",(SUM(B200:R200)-MIN(B200:R200)-MAX(B200:R200))/(DL200-2))</f>
        <v/>
      </c>
      <c r="CA200" s="856" t="str">
        <f>IF(DM200&lt;3,"",(SUM(T200:AJ200)-MIN(T200:AJ200)-MAX(T200:AJ200))/(DM200-2))</f>
        <v/>
      </c>
      <c r="CB200" s="856">
        <f>IF(DN200&lt;3,"",(SUM(AL200:BB200)-MIN(AL200:BB200)-MAX(AL200:BB200))/(DN200-2))</f>
        <v>6</v>
      </c>
      <c r="CC200" s="857" t="str">
        <f>IF(DO200&lt;3,"",(SUM(BD200:BT200)-MIN(BD200:BT200)-MAX(BD200:BT200))/(DO200-2))</f>
        <v/>
      </c>
      <c r="CD200" s="50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0" t="str">
        <f t="shared" si="320"/>
        <v/>
      </c>
      <c r="CF200" s="81" t="str">
        <f t="shared" si="320"/>
        <v/>
      </c>
      <c r="CG200" s="81" t="str">
        <f t="shared" si="320"/>
        <v/>
      </c>
      <c r="CH200" s="81" t="str">
        <f t="shared" si="320"/>
        <v/>
      </c>
      <c r="CI200" s="81" t="str">
        <f t="shared" si="320"/>
        <v/>
      </c>
      <c r="CJ200" s="81">
        <f t="shared" si="320"/>
        <v>1</v>
      </c>
      <c r="CK200" s="144">
        <f t="shared" si="320"/>
        <v>1</v>
      </c>
      <c r="CL200" s="144">
        <f t="shared" si="320"/>
        <v>2</v>
      </c>
      <c r="CM200" s="144">
        <f t="shared" si="320"/>
        <v>15</v>
      </c>
      <c r="CN200" s="81">
        <f t="shared" si="320"/>
        <v>15</v>
      </c>
      <c r="CO200" s="81" t="str">
        <f t="shared" si="320"/>
        <v/>
      </c>
      <c r="CP200" s="81" t="str">
        <f t="shared" si="320"/>
        <v/>
      </c>
      <c r="CQ200" s="81" t="str">
        <f t="shared" si="320"/>
        <v/>
      </c>
      <c r="CR200" s="81" t="str">
        <f t="shared" si="320"/>
        <v/>
      </c>
      <c r="CS200" s="80" t="str">
        <f t="shared" si="320"/>
        <v/>
      </c>
      <c r="CT200" s="504" t="str">
        <f t="shared" si="320"/>
        <v/>
      </c>
      <c r="CU200" s="532" t="str">
        <f t="shared" si="321"/>
        <v/>
      </c>
      <c r="CV200" s="533" t="str">
        <f t="shared" si="321"/>
        <v/>
      </c>
      <c r="CW200" s="534" t="str">
        <f t="shared" si="321"/>
        <v/>
      </c>
      <c r="CX200" s="534" t="str">
        <f t="shared" si="321"/>
        <v/>
      </c>
      <c r="CY200" s="534" t="str">
        <f t="shared" si="321"/>
        <v/>
      </c>
      <c r="CZ200" s="534" t="str">
        <f t="shared" si="321"/>
        <v/>
      </c>
      <c r="DA200" s="534" t="str">
        <f t="shared" si="321"/>
        <v/>
      </c>
      <c r="DB200" s="535" t="str">
        <f t="shared" si="321"/>
        <v/>
      </c>
      <c r="DC200" s="535" t="str">
        <f t="shared" si="321"/>
        <v/>
      </c>
      <c r="DD200" s="535" t="str">
        <f t="shared" si="321"/>
        <v/>
      </c>
      <c r="DE200" s="534" t="str">
        <f t="shared" si="322"/>
        <v/>
      </c>
      <c r="DF200" s="534" t="str">
        <f t="shared" si="322"/>
        <v/>
      </c>
      <c r="DG200" s="534" t="str">
        <f t="shared" si="322"/>
        <v/>
      </c>
      <c r="DH200" s="534" t="str">
        <f t="shared" si="322"/>
        <v/>
      </c>
      <c r="DI200" s="534" t="str">
        <f t="shared" si="322"/>
        <v/>
      </c>
      <c r="DJ200" s="533" t="str">
        <f t="shared" si="322"/>
        <v/>
      </c>
      <c r="DK200" s="532" t="str">
        <f t="shared" si="322"/>
        <v/>
      </c>
      <c r="DL200" s="858">
        <f>COUNT(B200:R200)</f>
        <v>0</v>
      </c>
      <c r="DM200" s="813">
        <f>COUNT(T200:AJ200)</f>
        <v>0</v>
      </c>
      <c r="DN200" s="813">
        <f>COUNT(AL200:BB200)</f>
        <v>5</v>
      </c>
      <c r="DO200" s="814">
        <f>COUNT(BD200:BT200)</f>
        <v>0</v>
      </c>
      <c r="DP200" s="849"/>
      <c r="DQ200" s="859"/>
      <c r="DR200" s="859"/>
      <c r="DS200" s="859"/>
      <c r="DT200" s="859"/>
      <c r="DU200" s="859"/>
      <c r="DV200" s="859"/>
      <c r="DW200" s="860"/>
      <c r="DX200" s="859"/>
      <c r="DY200" s="813"/>
      <c r="DZ200" s="849"/>
      <c r="EA200" s="849"/>
    </row>
    <row r="201" spans="1:131" ht="12.75" customHeight="1">
      <c r="A201" s="855" t="s">
        <v>280</v>
      </c>
      <c r="B201" s="281"/>
      <c r="C201" s="281"/>
      <c r="D201" s="281"/>
      <c r="E201" s="281"/>
      <c r="F201" s="281"/>
      <c r="G201" s="281"/>
      <c r="H201" s="281"/>
      <c r="I201" s="281"/>
      <c r="J201" s="281"/>
      <c r="K201" s="281"/>
      <c r="L201" s="281"/>
      <c r="M201" s="281"/>
      <c r="N201" s="281"/>
      <c r="O201" s="281"/>
      <c r="P201" s="281"/>
      <c r="Q201" s="281"/>
      <c r="R201" s="281"/>
      <c r="S201" s="850"/>
      <c r="T201" s="281"/>
      <c r="U201" s="281"/>
      <c r="V201" s="281"/>
      <c r="W201" s="281"/>
      <c r="X201" s="281"/>
      <c r="Y201" s="281"/>
      <c r="Z201" s="281"/>
      <c r="AA201" s="281"/>
      <c r="AB201" s="281"/>
      <c r="AC201" s="281"/>
      <c r="AD201" s="281"/>
      <c r="AE201" s="281"/>
      <c r="AF201" s="281"/>
      <c r="AG201" s="281"/>
      <c r="AH201" s="281"/>
      <c r="AI201" s="281"/>
      <c r="AJ201" s="281"/>
      <c r="AK201" s="850"/>
      <c r="AL201" s="281"/>
      <c r="AM201" s="281"/>
      <c r="AN201" s="281"/>
      <c r="AO201" s="281"/>
      <c r="AP201" s="281">
        <v>12</v>
      </c>
      <c r="AQ201" s="281">
        <v>12</v>
      </c>
      <c r="AR201" s="281">
        <v>12</v>
      </c>
      <c r="AS201" s="281"/>
      <c r="AT201" s="281">
        <v>12</v>
      </c>
      <c r="AU201" s="281">
        <v>12</v>
      </c>
      <c r="AV201" s="281"/>
      <c r="AW201" s="281"/>
      <c r="AX201" s="281"/>
      <c r="AY201" s="281"/>
      <c r="AZ201" s="281"/>
      <c r="BA201" s="281"/>
      <c r="BB201" s="281"/>
      <c r="BC201" s="850"/>
      <c r="BD201" s="281"/>
      <c r="BE201" s="281"/>
      <c r="BF201" s="281"/>
      <c r="BG201" s="281"/>
      <c r="BH201" s="281"/>
      <c r="BI201" s="281"/>
      <c r="BJ201" s="281"/>
      <c r="BK201" s="281"/>
      <c r="BL201" s="281"/>
      <c r="BM201" s="281"/>
      <c r="BN201" s="281"/>
      <c r="BO201" s="281"/>
      <c r="BP201" s="281"/>
      <c r="BQ201" s="281"/>
      <c r="BR201" s="281"/>
      <c r="BS201" s="281"/>
      <c r="BT201" s="281"/>
      <c r="BU201" s="850"/>
      <c r="BV201" s="281"/>
      <c r="BW201" s="281"/>
      <c r="BX201" s="281">
        <v>12</v>
      </c>
      <c r="BY201" s="281"/>
      <c r="BZ201" s="856" t="str">
        <f>IF(DL201&lt;3,"",(SUM(B201:R201)-MIN(B201:R201)-MAX(B201:R201))/(DL201-2))</f>
        <v/>
      </c>
      <c r="CA201" s="856" t="str">
        <f>IF(DM201&lt;3,"",(SUM(T201:AJ201)-MIN(T201:AJ201)-MAX(T201:AJ201))/(DM201-2))</f>
        <v/>
      </c>
      <c r="CB201" s="856">
        <f>IF(DN201&lt;3,"",(SUM(AL201:BB201)-MIN(AL201:BB201)-MAX(AL201:BB201))/(DN201-2))</f>
        <v>12</v>
      </c>
      <c r="CC201" s="857" t="str">
        <f>IF(DO201&lt;3,"",(SUM(BD201:BT201)-MIN(BD201:BT201)-MAX(BD201:BT201))/(DO201-2))</f>
        <v/>
      </c>
      <c r="CD201" s="50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0" t="str">
        <f t="shared" si="320"/>
        <v/>
      </c>
      <c r="CF201" s="81" t="str">
        <f t="shared" si="320"/>
        <v/>
      </c>
      <c r="CG201" s="81" t="str">
        <f t="shared" si="320"/>
        <v/>
      </c>
      <c r="CH201" s="81" t="str">
        <f t="shared" si="320"/>
        <v/>
      </c>
      <c r="CI201" s="81" t="str">
        <f t="shared" si="320"/>
        <v/>
      </c>
      <c r="CJ201" s="81">
        <f t="shared" si="320"/>
        <v>12</v>
      </c>
      <c r="CK201" s="144">
        <f t="shared" si="320"/>
        <v>12</v>
      </c>
      <c r="CL201" s="144">
        <f t="shared" si="320"/>
        <v>12</v>
      </c>
      <c r="CM201" s="144">
        <f t="shared" si="320"/>
        <v>12</v>
      </c>
      <c r="CN201" s="81">
        <f t="shared" si="320"/>
        <v>12</v>
      </c>
      <c r="CO201" s="81" t="str">
        <f t="shared" si="320"/>
        <v/>
      </c>
      <c r="CP201" s="81" t="str">
        <f t="shared" si="320"/>
        <v/>
      </c>
      <c r="CQ201" s="81" t="str">
        <f t="shared" si="320"/>
        <v/>
      </c>
      <c r="CR201" s="81" t="str">
        <f t="shared" si="320"/>
        <v/>
      </c>
      <c r="CS201" s="80" t="str">
        <f t="shared" si="320"/>
        <v/>
      </c>
      <c r="CT201" s="504" t="str">
        <f t="shared" si="320"/>
        <v/>
      </c>
      <c r="CU201" s="532" t="str">
        <f t="shared" si="321"/>
        <v/>
      </c>
      <c r="CV201" s="533" t="str">
        <f t="shared" si="321"/>
        <v/>
      </c>
      <c r="CW201" s="534" t="str">
        <f t="shared" si="321"/>
        <v/>
      </c>
      <c r="CX201" s="534" t="str">
        <f t="shared" si="321"/>
        <v/>
      </c>
      <c r="CY201" s="534" t="str">
        <f t="shared" si="321"/>
        <v/>
      </c>
      <c r="CZ201" s="534" t="str">
        <f t="shared" si="321"/>
        <v/>
      </c>
      <c r="DA201" s="534" t="str">
        <f t="shared" si="321"/>
        <v/>
      </c>
      <c r="DB201" s="535" t="str">
        <f t="shared" si="321"/>
        <v/>
      </c>
      <c r="DC201" s="535" t="str">
        <f t="shared" si="321"/>
        <v/>
      </c>
      <c r="DD201" s="535" t="str">
        <f t="shared" si="321"/>
        <v/>
      </c>
      <c r="DE201" s="534" t="str">
        <f t="shared" si="322"/>
        <v/>
      </c>
      <c r="DF201" s="534" t="str">
        <f t="shared" si="322"/>
        <v/>
      </c>
      <c r="DG201" s="534" t="str">
        <f t="shared" si="322"/>
        <v/>
      </c>
      <c r="DH201" s="534" t="str">
        <f t="shared" si="322"/>
        <v/>
      </c>
      <c r="DI201" s="534" t="str">
        <f t="shared" si="322"/>
        <v/>
      </c>
      <c r="DJ201" s="533" t="str">
        <f t="shared" si="322"/>
        <v/>
      </c>
      <c r="DK201" s="532" t="str">
        <f t="shared" si="322"/>
        <v/>
      </c>
      <c r="DL201" s="858">
        <f>COUNT(B201:R201)</f>
        <v>0</v>
      </c>
      <c r="DM201" s="813">
        <f>COUNT(T201:AJ201)</f>
        <v>0</v>
      </c>
      <c r="DN201" s="813">
        <f>COUNT(AL201:BB201)</f>
        <v>5</v>
      </c>
      <c r="DO201" s="814">
        <f>COUNT(BD201:BT201)</f>
        <v>0</v>
      </c>
      <c r="DP201" s="849"/>
      <c r="DQ201" s="859"/>
      <c r="DR201" s="859"/>
      <c r="DS201" s="859"/>
      <c r="DT201" s="859"/>
      <c r="DU201" s="859"/>
      <c r="DV201" s="859"/>
      <c r="DW201" s="860"/>
      <c r="DX201" s="859"/>
      <c r="DY201" s="813"/>
      <c r="DZ201" s="849"/>
      <c r="EA201" s="849"/>
    </row>
    <row r="202" spans="1:131" ht="12.75" customHeight="1">
      <c r="A202" s="855" t="s">
        <v>311</v>
      </c>
      <c r="B202" s="281"/>
      <c r="C202" s="281"/>
      <c r="D202" s="281"/>
      <c r="E202" s="281"/>
      <c r="F202" s="281"/>
      <c r="G202" s="281"/>
      <c r="H202" s="281"/>
      <c r="I202" s="281"/>
      <c r="J202" s="281"/>
      <c r="K202" s="281"/>
      <c r="L202" s="281"/>
      <c r="M202" s="281"/>
      <c r="N202" s="281"/>
      <c r="O202" s="281"/>
      <c r="P202" s="281"/>
      <c r="Q202" s="281"/>
      <c r="R202" s="281"/>
      <c r="S202" s="850"/>
      <c r="T202" s="281"/>
      <c r="U202" s="281"/>
      <c r="V202" s="281"/>
      <c r="W202" s="281"/>
      <c r="X202" s="281"/>
      <c r="Y202" s="281"/>
      <c r="Z202" s="281"/>
      <c r="AA202" s="281"/>
      <c r="AB202" s="281"/>
      <c r="AC202" s="281"/>
      <c r="AD202" s="281"/>
      <c r="AE202" s="281"/>
      <c r="AF202" s="281"/>
      <c r="AG202" s="281"/>
      <c r="AH202" s="281"/>
      <c r="AI202" s="281"/>
      <c r="AJ202" s="281"/>
      <c r="AK202" s="850"/>
      <c r="AL202" s="281"/>
      <c r="AM202" s="281"/>
      <c r="AN202" s="281"/>
      <c r="AO202" s="281"/>
      <c r="AP202" s="281">
        <v>250</v>
      </c>
      <c r="AQ202" s="281">
        <v>35</v>
      </c>
      <c r="AR202" s="281">
        <v>45</v>
      </c>
      <c r="AS202" s="281"/>
      <c r="AT202" s="281">
        <v>500</v>
      </c>
      <c r="AU202" s="281">
        <v>250</v>
      </c>
      <c r="AV202" s="281"/>
      <c r="AW202" s="281"/>
      <c r="AX202" s="281"/>
      <c r="AY202" s="281"/>
      <c r="AZ202" s="281"/>
      <c r="BA202" s="281"/>
      <c r="BB202" s="281"/>
      <c r="BC202" s="850"/>
      <c r="BD202" s="281"/>
      <c r="BE202" s="281"/>
      <c r="BF202" s="281"/>
      <c r="BG202" s="281"/>
      <c r="BH202" s="281"/>
      <c r="BI202" s="281"/>
      <c r="BJ202" s="281"/>
      <c r="BK202" s="281"/>
      <c r="BL202" s="281"/>
      <c r="BM202" s="281"/>
      <c r="BN202" s="281"/>
      <c r="BO202" s="281"/>
      <c r="BP202" s="281"/>
      <c r="BQ202" s="281"/>
      <c r="BR202" s="281"/>
      <c r="BS202" s="281"/>
      <c r="BT202" s="281"/>
      <c r="BU202" s="850"/>
      <c r="BV202" s="281"/>
      <c r="BW202" s="281"/>
      <c r="BX202" s="281">
        <v>250</v>
      </c>
      <c r="BY202" s="281"/>
      <c r="BZ202" s="856" t="str">
        <f>IF(DL202&lt;3,"",(SUM(B202:R202)-MIN(B202:R202)-MAX(B202:R202))/(DL202-2))</f>
        <v/>
      </c>
      <c r="CA202" s="856" t="str">
        <f>IF(DM202&lt;3,"",(SUM(T202:AJ202)-MIN(T202:AJ202)-MAX(T202:AJ202))/(DM202-2))</f>
        <v/>
      </c>
      <c r="CB202" s="856">
        <f>IF(DN202&lt;3,"",(SUM(AL202:BB202)-MIN(AL202:BB202)-MAX(AL202:BB202))/(DN202-2))</f>
        <v>181.66666666666666</v>
      </c>
      <c r="CC202" s="857" t="str">
        <f>IF(DO202&lt;3,"",(SUM(BD202:BT202)-MIN(BD202:BT202)-MAX(BD202:BT202))/(DO202-2))</f>
        <v/>
      </c>
      <c r="CD202" s="50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0" t="str">
        <f t="shared" si="320"/>
        <v/>
      </c>
      <c r="CF202" s="81" t="str">
        <f t="shared" si="320"/>
        <v/>
      </c>
      <c r="CG202" s="81" t="str">
        <f t="shared" si="320"/>
        <v/>
      </c>
      <c r="CH202" s="81" t="str">
        <f t="shared" si="320"/>
        <v/>
      </c>
      <c r="CI202" s="81" t="str">
        <f t="shared" si="320"/>
        <v/>
      </c>
      <c r="CJ202" s="81">
        <f t="shared" si="320"/>
        <v>35</v>
      </c>
      <c r="CK202" s="144">
        <f t="shared" si="320"/>
        <v>45</v>
      </c>
      <c r="CL202" s="144">
        <f t="shared" si="320"/>
        <v>250</v>
      </c>
      <c r="CM202" s="144">
        <f t="shared" si="320"/>
        <v>250</v>
      </c>
      <c r="CN202" s="81">
        <f t="shared" si="320"/>
        <v>500</v>
      </c>
      <c r="CO202" s="81" t="str">
        <f t="shared" si="320"/>
        <v/>
      </c>
      <c r="CP202" s="81" t="str">
        <f t="shared" si="320"/>
        <v/>
      </c>
      <c r="CQ202" s="81" t="str">
        <f t="shared" si="320"/>
        <v/>
      </c>
      <c r="CR202" s="81" t="str">
        <f t="shared" si="320"/>
        <v/>
      </c>
      <c r="CS202" s="80" t="str">
        <f t="shared" si="320"/>
        <v/>
      </c>
      <c r="CT202" s="504" t="str">
        <f t="shared" si="320"/>
        <v/>
      </c>
      <c r="CU202" s="532" t="str">
        <f t="shared" si="321"/>
        <v/>
      </c>
      <c r="CV202" s="533" t="str">
        <f t="shared" si="321"/>
        <v/>
      </c>
      <c r="CW202" s="534" t="str">
        <f t="shared" si="321"/>
        <v/>
      </c>
      <c r="CX202" s="534" t="str">
        <f t="shared" si="321"/>
        <v/>
      </c>
      <c r="CY202" s="534" t="str">
        <f t="shared" si="321"/>
        <v/>
      </c>
      <c r="CZ202" s="534" t="str">
        <f t="shared" si="321"/>
        <v/>
      </c>
      <c r="DA202" s="534" t="str">
        <f t="shared" si="321"/>
        <v/>
      </c>
      <c r="DB202" s="535" t="str">
        <f t="shared" si="321"/>
        <v/>
      </c>
      <c r="DC202" s="535" t="str">
        <f t="shared" si="321"/>
        <v/>
      </c>
      <c r="DD202" s="535" t="str">
        <f t="shared" si="321"/>
        <v/>
      </c>
      <c r="DE202" s="534" t="str">
        <f t="shared" si="322"/>
        <v/>
      </c>
      <c r="DF202" s="534" t="str">
        <f t="shared" si="322"/>
        <v/>
      </c>
      <c r="DG202" s="534" t="str">
        <f t="shared" si="322"/>
        <v/>
      </c>
      <c r="DH202" s="534" t="str">
        <f t="shared" si="322"/>
        <v/>
      </c>
      <c r="DI202" s="534" t="str">
        <f t="shared" si="322"/>
        <v/>
      </c>
      <c r="DJ202" s="533" t="str">
        <f t="shared" si="322"/>
        <v/>
      </c>
      <c r="DK202" s="532" t="str">
        <f t="shared" si="322"/>
        <v/>
      </c>
      <c r="DL202" s="858">
        <f>COUNT(B202:R202)</f>
        <v>0</v>
      </c>
      <c r="DM202" s="813">
        <f>COUNT(T202:AJ202)</f>
        <v>0</v>
      </c>
      <c r="DN202" s="813">
        <f>COUNT(AL202:BB202)</f>
        <v>5</v>
      </c>
      <c r="DO202" s="814">
        <f>COUNT(BD202:BT202)</f>
        <v>0</v>
      </c>
      <c r="DP202" s="849"/>
      <c r="DQ202" s="859"/>
      <c r="DR202" s="859"/>
      <c r="DS202" s="859"/>
      <c r="DT202" s="859"/>
      <c r="DU202" s="859"/>
      <c r="DV202" s="859"/>
      <c r="DW202" s="860"/>
      <c r="DX202" s="859"/>
      <c r="DY202" s="813"/>
      <c r="DZ202" s="849"/>
      <c r="EA202" s="849"/>
    </row>
    <row r="203" spans="1:131" ht="12.75" customHeight="1">
      <c r="A203" s="861" t="s">
        <v>312</v>
      </c>
      <c r="B203" s="862" t="str">
        <f t="shared" ref="B203:R203" si="323">IF(B200="","",B199*B200*B201*B202)</f>
        <v/>
      </c>
      <c r="C203" s="862" t="str">
        <f t="shared" si="323"/>
        <v/>
      </c>
      <c r="D203" s="862" t="str">
        <f t="shared" si="323"/>
        <v/>
      </c>
      <c r="E203" s="862" t="str">
        <f t="shared" si="323"/>
        <v/>
      </c>
      <c r="F203" s="862" t="str">
        <f t="shared" si="323"/>
        <v/>
      </c>
      <c r="G203" s="862" t="str">
        <f t="shared" si="323"/>
        <v/>
      </c>
      <c r="H203" s="862" t="str">
        <f t="shared" si="323"/>
        <v/>
      </c>
      <c r="I203" s="862" t="str">
        <f t="shared" si="323"/>
        <v/>
      </c>
      <c r="J203" s="862" t="str">
        <f t="shared" si="323"/>
        <v/>
      </c>
      <c r="K203" s="862" t="str">
        <f t="shared" si="323"/>
        <v/>
      </c>
      <c r="L203" s="862" t="str">
        <f t="shared" si="323"/>
        <v/>
      </c>
      <c r="M203" s="862" t="str">
        <f t="shared" si="323"/>
        <v/>
      </c>
      <c r="N203" s="862" t="str">
        <f t="shared" si="323"/>
        <v/>
      </c>
      <c r="O203" s="862" t="str">
        <f t="shared" si="323"/>
        <v/>
      </c>
      <c r="P203" s="862" t="str">
        <f t="shared" si="323"/>
        <v/>
      </c>
      <c r="Q203" s="862" t="str">
        <f t="shared" si="323"/>
        <v/>
      </c>
      <c r="R203" s="862" t="str">
        <f t="shared" si="323"/>
        <v/>
      </c>
      <c r="S203" s="850"/>
      <c r="T203" s="862" t="str">
        <f t="shared" ref="T203:AJ203" si="324">IF(T200="","",T199*T200*T201*T202)</f>
        <v/>
      </c>
      <c r="U203" s="862" t="str">
        <f t="shared" si="324"/>
        <v/>
      </c>
      <c r="V203" s="862" t="str">
        <f t="shared" si="324"/>
        <v/>
      </c>
      <c r="W203" s="862" t="str">
        <f t="shared" si="324"/>
        <v/>
      </c>
      <c r="X203" s="862" t="str">
        <f t="shared" si="324"/>
        <v/>
      </c>
      <c r="Y203" s="862" t="str">
        <f t="shared" si="324"/>
        <v/>
      </c>
      <c r="Z203" s="862" t="str">
        <f t="shared" si="324"/>
        <v/>
      </c>
      <c r="AA203" s="862" t="str">
        <f t="shared" si="324"/>
        <v/>
      </c>
      <c r="AB203" s="862" t="str">
        <f t="shared" si="324"/>
        <v/>
      </c>
      <c r="AC203" s="862" t="str">
        <f t="shared" si="324"/>
        <v/>
      </c>
      <c r="AD203" s="862" t="str">
        <f t="shared" si="324"/>
        <v/>
      </c>
      <c r="AE203" s="862" t="str">
        <f t="shared" si="324"/>
        <v/>
      </c>
      <c r="AF203" s="862" t="str">
        <f t="shared" si="324"/>
        <v/>
      </c>
      <c r="AG203" s="862" t="str">
        <f t="shared" si="324"/>
        <v/>
      </c>
      <c r="AH203" s="862" t="str">
        <f t="shared" si="324"/>
        <v/>
      </c>
      <c r="AI203" s="862" t="str">
        <f t="shared" si="324"/>
        <v/>
      </c>
      <c r="AJ203" s="862" t="str">
        <f t="shared" si="324"/>
        <v/>
      </c>
      <c r="AK203" s="850"/>
      <c r="AL203" s="862" t="str">
        <f t="shared" ref="AL203:BB203" si="325">IF(AL200="","",AL199*AL200*AL201*AL202)</f>
        <v/>
      </c>
      <c r="AM203" s="862" t="str">
        <f t="shared" si="325"/>
        <v/>
      </c>
      <c r="AN203" s="862" t="str">
        <f t="shared" si="325"/>
        <v/>
      </c>
      <c r="AO203" s="862" t="str">
        <f t="shared" si="325"/>
        <v/>
      </c>
      <c r="AP203" s="862">
        <v>6000</v>
      </c>
      <c r="AQ203" s="862">
        <f t="shared" si="325"/>
        <v>6300</v>
      </c>
      <c r="AR203" s="862">
        <f t="shared" si="325"/>
        <v>8100</v>
      </c>
      <c r="AS203" s="862" t="str">
        <f t="shared" si="325"/>
        <v/>
      </c>
      <c r="AT203" s="862">
        <f t="shared" si="325"/>
        <v>6000</v>
      </c>
      <c r="AU203" s="862">
        <f t="shared" si="325"/>
        <v>3000</v>
      </c>
      <c r="AV203" s="862" t="str">
        <f t="shared" si="325"/>
        <v/>
      </c>
      <c r="AW203" s="862" t="str">
        <f t="shared" si="325"/>
        <v/>
      </c>
      <c r="AX203" s="862" t="str">
        <f t="shared" si="325"/>
        <v/>
      </c>
      <c r="AY203" s="862" t="str">
        <f t="shared" si="325"/>
        <v/>
      </c>
      <c r="AZ203" s="862" t="str">
        <f t="shared" si="325"/>
        <v/>
      </c>
      <c r="BA203" s="862" t="str">
        <f t="shared" si="325"/>
        <v/>
      </c>
      <c r="BB203" s="862" t="str">
        <f t="shared" si="325"/>
        <v/>
      </c>
      <c r="BC203" s="850"/>
      <c r="BD203" s="862" t="str">
        <f t="shared" ref="BD203:BT203" si="326">IF(BD200="","",BD199*BD200*BD201*BD202)</f>
        <v/>
      </c>
      <c r="BE203" s="862" t="str">
        <f t="shared" si="326"/>
        <v/>
      </c>
      <c r="BF203" s="862" t="str">
        <f t="shared" si="326"/>
        <v/>
      </c>
      <c r="BG203" s="862" t="str">
        <f t="shared" si="326"/>
        <v/>
      </c>
      <c r="BH203" s="862" t="str">
        <f t="shared" si="326"/>
        <v/>
      </c>
      <c r="BI203" s="862" t="str">
        <f t="shared" si="326"/>
        <v/>
      </c>
      <c r="BJ203" s="862" t="str">
        <f t="shared" si="326"/>
        <v/>
      </c>
      <c r="BK203" s="862" t="str">
        <f t="shared" si="326"/>
        <v/>
      </c>
      <c r="BL203" s="862" t="str">
        <f t="shared" si="326"/>
        <v/>
      </c>
      <c r="BM203" s="862" t="str">
        <f t="shared" si="326"/>
        <v/>
      </c>
      <c r="BN203" s="862" t="str">
        <f t="shared" si="326"/>
        <v/>
      </c>
      <c r="BO203" s="862" t="str">
        <f t="shared" si="326"/>
        <v/>
      </c>
      <c r="BP203" s="862" t="str">
        <f t="shared" si="326"/>
        <v/>
      </c>
      <c r="BQ203" s="862" t="str">
        <f t="shared" si="326"/>
        <v/>
      </c>
      <c r="BR203" s="862" t="str">
        <f t="shared" si="326"/>
        <v/>
      </c>
      <c r="BS203" s="862" t="str">
        <f t="shared" si="326"/>
        <v/>
      </c>
      <c r="BT203" s="862" t="str">
        <f t="shared" si="326"/>
        <v/>
      </c>
      <c r="BU203" s="850"/>
      <c r="BV203" s="862" t="str">
        <f>IF(BV200="","",BV199*BV200*BV201*BV202)</f>
        <v/>
      </c>
      <c r="BW203" s="862" t="str">
        <f>IF(BW200="","",BW199*BW200*BW201*BW202)</f>
        <v/>
      </c>
      <c r="BX203" s="862">
        <f>IF(BX200="","",BX199*BX200*BX201*BX202)</f>
        <v>6000</v>
      </c>
      <c r="BY203" s="735" t="str">
        <f>IF(BY200="","",BY199*BY200*BY201*BY202)</f>
        <v/>
      </c>
      <c r="BZ203" s="856" t="str">
        <f>IF(DL203&lt;3,"",(SUM(B203:R203)-MIN(B203:R203)-MAX(B203:R203))/(DL203-2))</f>
        <v/>
      </c>
      <c r="CA203" s="856" t="str">
        <f>IF(DM203&lt;3,"",(SUM(T203:AJ203)-MIN(T203:AJ203)-MAX(T203:AJ203))/(DM203-2))</f>
        <v/>
      </c>
      <c r="CB203" s="856">
        <f>IF(DN203&lt;3,"",(SUM(AL203:BB203)-MIN(AL203:BB203)-MAX(AL203:BB203))/(DN203-2))</f>
        <v>6100</v>
      </c>
      <c r="CC203" s="857" t="str">
        <f>IF(DO203&lt;3,"",(SUM(BD203:BT203)-MIN(BD203:BT203)-MAX(BD203:BT203))/(DO203-2))</f>
        <v/>
      </c>
      <c r="CD203" s="50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0" t="str">
        <f t="shared" si="320"/>
        <v/>
      </c>
      <c r="CF203" s="81" t="str">
        <f t="shared" si="320"/>
        <v/>
      </c>
      <c r="CG203" s="81" t="str">
        <f t="shared" si="320"/>
        <v/>
      </c>
      <c r="CH203" s="81" t="str">
        <f t="shared" si="320"/>
        <v/>
      </c>
      <c r="CI203" s="81" t="str">
        <f t="shared" si="320"/>
        <v/>
      </c>
      <c r="CJ203" s="81">
        <f t="shared" si="320"/>
        <v>3000</v>
      </c>
      <c r="CK203" s="144">
        <f t="shared" si="320"/>
        <v>6000</v>
      </c>
      <c r="CL203" s="144">
        <f t="shared" si="320"/>
        <v>6000</v>
      </c>
      <c r="CM203" s="144">
        <f t="shared" si="320"/>
        <v>6300</v>
      </c>
      <c r="CN203" s="81">
        <f t="shared" si="320"/>
        <v>8100</v>
      </c>
      <c r="CO203" s="81" t="str">
        <f t="shared" si="320"/>
        <v/>
      </c>
      <c r="CP203" s="81" t="str">
        <f t="shared" si="320"/>
        <v/>
      </c>
      <c r="CQ203" s="81" t="str">
        <f t="shared" si="320"/>
        <v/>
      </c>
      <c r="CR203" s="81" t="str">
        <f t="shared" si="320"/>
        <v/>
      </c>
      <c r="CS203" s="80" t="str">
        <f t="shared" si="320"/>
        <v/>
      </c>
      <c r="CT203" s="504" t="str">
        <f t="shared" si="320"/>
        <v/>
      </c>
      <c r="CU203" s="532" t="str">
        <f t="shared" si="321"/>
        <v/>
      </c>
      <c r="CV203" s="533" t="str">
        <f t="shared" si="321"/>
        <v/>
      </c>
      <c r="CW203" s="534" t="str">
        <f t="shared" si="321"/>
        <v/>
      </c>
      <c r="CX203" s="534" t="str">
        <f t="shared" si="321"/>
        <v/>
      </c>
      <c r="CY203" s="534" t="str">
        <f t="shared" si="321"/>
        <v/>
      </c>
      <c r="CZ203" s="534" t="str">
        <f t="shared" si="321"/>
        <v/>
      </c>
      <c r="DA203" s="534" t="str">
        <f t="shared" si="321"/>
        <v/>
      </c>
      <c r="DB203" s="535" t="str">
        <f t="shared" si="321"/>
        <v/>
      </c>
      <c r="DC203" s="535" t="str">
        <f t="shared" si="321"/>
        <v/>
      </c>
      <c r="DD203" s="535" t="str">
        <f t="shared" si="321"/>
        <v/>
      </c>
      <c r="DE203" s="534" t="str">
        <f t="shared" si="322"/>
        <v/>
      </c>
      <c r="DF203" s="534" t="str">
        <f t="shared" si="322"/>
        <v/>
      </c>
      <c r="DG203" s="534" t="str">
        <f t="shared" si="322"/>
        <v/>
      </c>
      <c r="DH203" s="534" t="str">
        <f t="shared" si="322"/>
        <v/>
      </c>
      <c r="DI203" s="534" t="str">
        <f t="shared" si="322"/>
        <v/>
      </c>
      <c r="DJ203" s="533" t="str">
        <f t="shared" si="322"/>
        <v/>
      </c>
      <c r="DK203" s="532" t="str">
        <f t="shared" si="322"/>
        <v/>
      </c>
      <c r="DL203" s="858">
        <f>COUNT(B203:R203)</f>
        <v>0</v>
      </c>
      <c r="DM203" s="813">
        <f>COUNT(T203:AJ203)</f>
        <v>0</v>
      </c>
      <c r="DN203" s="813">
        <f>COUNT(AL203:BB203)</f>
        <v>5</v>
      </c>
      <c r="DO203" s="814">
        <f>COUNT(BD203:BT203)</f>
        <v>0</v>
      </c>
      <c r="DP203" s="849"/>
      <c r="DQ203" s="859"/>
      <c r="DR203" s="859"/>
      <c r="DS203" s="859"/>
      <c r="DT203" s="859"/>
      <c r="DU203" s="859"/>
      <c r="DV203" s="859"/>
      <c r="DW203" s="860"/>
      <c r="DX203" s="859"/>
      <c r="DY203" s="813"/>
      <c r="DZ203" s="849"/>
      <c r="EA203" s="849"/>
    </row>
    <row r="204" spans="1:131" ht="12.75" customHeight="1">
      <c r="A204" s="854" t="s">
        <v>460</v>
      </c>
      <c r="B204" s="647"/>
      <c r="C204" s="647"/>
      <c r="D204" s="647"/>
      <c r="E204" s="647"/>
      <c r="F204" s="647"/>
      <c r="G204" s="647"/>
      <c r="H204" s="647"/>
      <c r="I204" s="647"/>
      <c r="J204" s="647"/>
      <c r="K204" s="647"/>
      <c r="L204" s="647"/>
      <c r="M204" s="647"/>
      <c r="N204" s="647"/>
      <c r="O204" s="647"/>
      <c r="P204" s="647"/>
      <c r="Q204" s="647"/>
      <c r="R204" s="647"/>
      <c r="S204" s="850"/>
      <c r="T204" s="647"/>
      <c r="U204" s="647"/>
      <c r="V204" s="647"/>
      <c r="W204" s="647"/>
      <c r="X204" s="647"/>
      <c r="Y204" s="647"/>
      <c r="Z204" s="647"/>
      <c r="AA204" s="647"/>
      <c r="AB204" s="647"/>
      <c r="AC204" s="647"/>
      <c r="AD204" s="647"/>
      <c r="AE204" s="647"/>
      <c r="AF204" s="647"/>
      <c r="AG204" s="647"/>
      <c r="AH204" s="647"/>
      <c r="AI204" s="647"/>
      <c r="AJ204" s="647"/>
      <c r="AK204" s="850"/>
      <c r="AL204" s="647"/>
      <c r="AM204" s="647"/>
      <c r="AN204" s="647"/>
      <c r="AO204" s="647"/>
      <c r="AP204" s="647"/>
      <c r="AQ204" s="647"/>
      <c r="AR204" s="647"/>
      <c r="AS204" s="647"/>
      <c r="AT204" s="647"/>
      <c r="AU204" s="647"/>
      <c r="AV204" s="647"/>
      <c r="AW204" s="647"/>
      <c r="AX204" s="647"/>
      <c r="AY204" s="647"/>
      <c r="AZ204" s="647"/>
      <c r="BA204" s="647"/>
      <c r="BB204" s="647"/>
      <c r="BC204" s="850"/>
      <c r="BD204" s="647"/>
      <c r="BE204" s="647"/>
      <c r="BF204" s="647"/>
      <c r="BG204" s="647"/>
      <c r="BH204" s="647"/>
      <c r="BI204" s="647"/>
      <c r="BJ204" s="647"/>
      <c r="BK204" s="647"/>
      <c r="BL204" s="647"/>
      <c r="BM204" s="647"/>
      <c r="BN204" s="647"/>
      <c r="BO204" s="647"/>
      <c r="BP204" s="647"/>
      <c r="BQ204" s="647"/>
      <c r="BR204" s="647"/>
      <c r="BS204" s="647"/>
      <c r="BT204" s="647"/>
      <c r="BU204" s="850"/>
      <c r="BV204" s="647"/>
      <c r="BW204" s="647"/>
      <c r="BX204" s="647"/>
      <c r="BY204" s="647"/>
      <c r="BZ204" s="863"/>
      <c r="CA204" s="863"/>
      <c r="CB204" s="863"/>
      <c r="CC204" s="864"/>
      <c r="CD204" s="865"/>
      <c r="CE204" s="865"/>
      <c r="CF204" s="865"/>
      <c r="CG204" s="865"/>
      <c r="CH204" s="865"/>
      <c r="CI204" s="865"/>
      <c r="CJ204" s="865"/>
      <c r="CK204" s="865"/>
      <c r="CL204" s="865"/>
      <c r="CM204" s="865"/>
      <c r="CN204" s="865"/>
      <c r="CO204" s="865"/>
      <c r="CP204" s="865"/>
      <c r="CQ204" s="865"/>
      <c r="CR204" s="865"/>
      <c r="CS204" s="865"/>
      <c r="CT204" s="866"/>
      <c r="CU204" s="867"/>
      <c r="CV204" s="865"/>
      <c r="CW204" s="865"/>
      <c r="CX204" s="865"/>
      <c r="CY204" s="865"/>
      <c r="CZ204" s="865"/>
      <c r="DA204" s="865"/>
      <c r="DB204" s="865"/>
      <c r="DC204" s="865"/>
      <c r="DD204" s="865"/>
      <c r="DE204" s="865"/>
      <c r="DF204" s="865"/>
      <c r="DG204" s="865"/>
      <c r="DH204" s="865"/>
      <c r="DI204" s="865"/>
      <c r="DJ204" s="865"/>
      <c r="DK204" s="865"/>
      <c r="DL204" s="867"/>
      <c r="DM204" s="848"/>
      <c r="DN204" s="848"/>
      <c r="DO204" s="847"/>
      <c r="DP204" s="848"/>
      <c r="DQ204" s="848"/>
      <c r="DR204" s="848"/>
      <c r="DS204" s="848"/>
      <c r="DT204" s="848"/>
      <c r="DU204" s="848"/>
      <c r="DV204" s="848"/>
      <c r="DW204" s="847"/>
      <c r="DX204" s="848"/>
      <c r="DY204" s="813"/>
      <c r="DZ204" s="849"/>
      <c r="EA204" s="849"/>
    </row>
    <row r="205" spans="1:131" ht="12.75" customHeight="1">
      <c r="A205" s="855" t="s">
        <v>294</v>
      </c>
      <c r="B205" s="647"/>
      <c r="C205" s="647"/>
      <c r="D205" s="647"/>
      <c r="E205" s="647"/>
      <c r="F205" s="647"/>
      <c r="G205" s="647"/>
      <c r="H205" s="647"/>
      <c r="I205" s="647"/>
      <c r="J205" s="647"/>
      <c r="K205" s="647"/>
      <c r="L205" s="647"/>
      <c r="M205" s="647"/>
      <c r="N205" s="647"/>
      <c r="O205" s="647"/>
      <c r="P205" s="281"/>
      <c r="Q205" s="281"/>
      <c r="R205" s="281"/>
      <c r="S205" s="850"/>
      <c r="T205" s="647"/>
      <c r="U205" s="647"/>
      <c r="V205" s="647"/>
      <c r="W205" s="647"/>
      <c r="X205" s="647"/>
      <c r="Y205" s="647"/>
      <c r="Z205" s="647"/>
      <c r="AA205" s="647"/>
      <c r="AB205" s="647"/>
      <c r="AC205" s="647"/>
      <c r="AD205" s="647"/>
      <c r="AE205" s="281"/>
      <c r="AF205" s="281"/>
      <c r="AG205" s="647"/>
      <c r="AH205" s="647"/>
      <c r="AI205" s="281"/>
      <c r="AJ205" s="281"/>
      <c r="AK205" s="850"/>
      <c r="AL205" s="647"/>
      <c r="AM205" s="647"/>
      <c r="AN205" s="647"/>
      <c r="AO205" s="647"/>
      <c r="AP205" s="647"/>
      <c r="AQ205" s="647"/>
      <c r="AR205" s="647"/>
      <c r="AS205" s="647"/>
      <c r="AT205" s="647"/>
      <c r="AU205" s="647"/>
      <c r="AV205" s="647"/>
      <c r="AW205" s="647"/>
      <c r="AX205" s="647"/>
      <c r="AY205" s="281"/>
      <c r="AZ205" s="647"/>
      <c r="BA205" s="281"/>
      <c r="BB205" s="281"/>
      <c r="BC205" s="850"/>
      <c r="BD205" s="647"/>
      <c r="BE205" s="879"/>
      <c r="BF205" s="879"/>
      <c r="BG205" s="647"/>
      <c r="BH205" s="647"/>
      <c r="BI205" s="647"/>
      <c r="BJ205" s="647"/>
      <c r="BK205" s="647"/>
      <c r="BL205" s="647"/>
      <c r="BM205" s="647"/>
      <c r="BN205" s="647"/>
      <c r="BO205" s="647"/>
      <c r="BP205" s="647"/>
      <c r="BQ205" s="647"/>
      <c r="BR205" s="647"/>
      <c r="BS205" s="647"/>
      <c r="BT205" s="647"/>
      <c r="BU205" s="850"/>
      <c r="BV205" s="647"/>
      <c r="BW205" s="647"/>
      <c r="BX205" s="647"/>
      <c r="BY205" s="647"/>
      <c r="BZ205" s="856" t="str">
        <f t="shared" ref="BZ205:BZ210" si="327">IF(DL205&lt;3,"",(SUM(B205:R205)-MIN(B205:R205)-MAX(B205:R205))/(DL205-2))</f>
        <v/>
      </c>
      <c r="CA205" s="856" t="str">
        <f t="shared" ref="CA205:CA210" si="328">IF(DM205&lt;3,"",(SUM(T205:AJ205)-MIN(T205:AJ205)-MAX(T205:AJ205))/(DM205-2))</f>
        <v/>
      </c>
      <c r="CB205" s="856" t="str">
        <f t="shared" ref="CB205:CB210" si="329">IF(DN205&lt;3,"",(SUM(AL205:BB205)-MIN(AL205:BB205)-MAX(AL205:BB205))/(DN205-2))</f>
        <v/>
      </c>
      <c r="CC205" s="857" t="str">
        <f t="shared" ref="CC205:CC210" si="330">IF(DO205&lt;3,"",(SUM(BD205:BT205)-MIN(BD205:BT205)-MAX(BD205:BT205))/(DO205-2))</f>
        <v/>
      </c>
      <c r="CD205" s="50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0" t="str">
        <f t="shared" si="331"/>
        <v/>
      </c>
      <c r="CF205" s="81" t="str">
        <f t="shared" si="331"/>
        <v/>
      </c>
      <c r="CG205" s="81" t="str">
        <f t="shared" si="331"/>
        <v/>
      </c>
      <c r="CH205" s="81" t="str">
        <f t="shared" si="331"/>
        <v/>
      </c>
      <c r="CI205" s="81" t="str">
        <f t="shared" si="331"/>
        <v/>
      </c>
      <c r="CJ205" s="81" t="str">
        <f t="shared" si="331"/>
        <v/>
      </c>
      <c r="CK205" s="144" t="str">
        <f t="shared" si="331"/>
        <v/>
      </c>
      <c r="CL205" s="144" t="str">
        <f t="shared" si="331"/>
        <v/>
      </c>
      <c r="CM205" s="144" t="str">
        <f t="shared" si="331"/>
        <v/>
      </c>
      <c r="CN205" s="81" t="str">
        <f t="shared" si="331"/>
        <v/>
      </c>
      <c r="CO205" s="81" t="str">
        <f t="shared" si="331"/>
        <v/>
      </c>
      <c r="CP205" s="81" t="str">
        <f t="shared" si="331"/>
        <v/>
      </c>
      <c r="CQ205" s="81" t="str">
        <f t="shared" si="331"/>
        <v/>
      </c>
      <c r="CR205" s="81" t="str">
        <f t="shared" si="331"/>
        <v/>
      </c>
      <c r="CS205" s="80" t="str">
        <f t="shared" si="331"/>
        <v/>
      </c>
      <c r="CT205" s="50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2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3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4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4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4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4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4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5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5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5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4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4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4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4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4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3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2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58">
        <f t="shared" ref="DL205:DL210" si="350">COUNT(B205:R205)</f>
        <v>0</v>
      </c>
      <c r="DM205" s="813">
        <f t="shared" ref="DM205:DM210" si="351">COUNT(T205:AJ205)</f>
        <v>0</v>
      </c>
      <c r="DN205" s="813">
        <f t="shared" ref="DN205:DN210" si="352">COUNT(AL205:BB205)</f>
        <v>0</v>
      </c>
      <c r="DO205" s="814">
        <f t="shared" ref="DO205:DO210" si="353">COUNT(BD205:BT205)</f>
        <v>0</v>
      </c>
      <c r="DP205" s="849"/>
      <c r="DQ205" s="859"/>
      <c r="DR205" s="859"/>
      <c r="DS205" s="859"/>
      <c r="DT205" s="859"/>
      <c r="DU205" s="859"/>
      <c r="DV205" s="859"/>
      <c r="DW205" s="860"/>
      <c r="DX205" s="859"/>
      <c r="DY205" s="813"/>
      <c r="DZ205" s="849"/>
      <c r="EA205" s="849"/>
    </row>
    <row r="206" spans="1:131" ht="12.75" customHeight="1">
      <c r="A206" s="855" t="s">
        <v>295</v>
      </c>
      <c r="B206" s="281"/>
      <c r="C206" s="281"/>
      <c r="D206" s="281"/>
      <c r="E206" s="281"/>
      <c r="F206" s="281"/>
      <c r="G206" s="281"/>
      <c r="H206" s="281"/>
      <c r="I206" s="281"/>
      <c r="J206" s="281"/>
      <c r="K206" s="281"/>
      <c r="L206" s="281"/>
      <c r="M206" s="281"/>
      <c r="N206" s="281"/>
      <c r="O206" s="281"/>
      <c r="P206" s="281"/>
      <c r="Q206" s="281"/>
      <c r="R206" s="281"/>
      <c r="S206" s="850"/>
      <c r="T206" s="281"/>
      <c r="U206" s="281"/>
      <c r="V206" s="281"/>
      <c r="W206" s="281"/>
      <c r="X206" s="281"/>
      <c r="Y206" s="281"/>
      <c r="Z206" s="281"/>
      <c r="AA206" s="281"/>
      <c r="AB206" s="281"/>
      <c r="AC206" s="281"/>
      <c r="AD206" s="281"/>
      <c r="AE206" s="281"/>
      <c r="AF206" s="281"/>
      <c r="AG206" s="281"/>
      <c r="AH206" s="281"/>
      <c r="AI206" s="281"/>
      <c r="AJ206" s="281"/>
      <c r="AK206" s="850"/>
      <c r="AL206" s="281"/>
      <c r="AM206" s="281"/>
      <c r="AN206" s="281"/>
      <c r="AO206" s="281"/>
      <c r="AP206" s="281"/>
      <c r="AQ206" s="281"/>
      <c r="AR206" s="281"/>
      <c r="AS206" s="281"/>
      <c r="AT206" s="281"/>
      <c r="AU206" s="281"/>
      <c r="AV206" s="281"/>
      <c r="AW206" s="281"/>
      <c r="AX206" s="281"/>
      <c r="AY206" s="281"/>
      <c r="AZ206" s="281"/>
      <c r="BA206" s="281"/>
      <c r="BB206" s="281"/>
      <c r="BC206" s="850"/>
      <c r="BD206" s="281"/>
      <c r="BE206" s="879"/>
      <c r="BF206" s="879"/>
      <c r="BG206" s="281"/>
      <c r="BH206" s="281"/>
      <c r="BI206" s="281"/>
      <c r="BJ206" s="281"/>
      <c r="BK206" s="281"/>
      <c r="BL206" s="281"/>
      <c r="BM206" s="281"/>
      <c r="BN206" s="281"/>
      <c r="BO206" s="281"/>
      <c r="BP206" s="281"/>
      <c r="BQ206" s="281"/>
      <c r="BR206" s="281"/>
      <c r="BS206" s="281"/>
      <c r="BT206" s="281"/>
      <c r="BU206" s="850"/>
      <c r="BV206" s="281"/>
      <c r="BW206" s="281"/>
      <c r="BX206" s="281"/>
      <c r="BY206" s="281"/>
      <c r="BZ206" s="856" t="str">
        <f t="shared" si="327"/>
        <v/>
      </c>
      <c r="CA206" s="856" t="str">
        <f t="shared" si="328"/>
        <v/>
      </c>
      <c r="CB206" s="856" t="str">
        <f t="shared" si="329"/>
        <v/>
      </c>
      <c r="CC206" s="857" t="str">
        <f t="shared" si="330"/>
        <v/>
      </c>
      <c r="CD206" s="50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0" t="str">
        <f t="shared" si="332"/>
        <v/>
      </c>
      <c r="CF206" s="81" t="str">
        <f t="shared" si="332"/>
        <v/>
      </c>
      <c r="CG206" s="81" t="str">
        <f t="shared" si="332"/>
        <v/>
      </c>
      <c r="CH206" s="81" t="str">
        <f t="shared" si="332"/>
        <v/>
      </c>
      <c r="CI206" s="81" t="str">
        <f t="shared" si="332"/>
        <v/>
      </c>
      <c r="CJ206" s="81" t="str">
        <f t="shared" si="332"/>
        <v/>
      </c>
      <c r="CK206" s="144" t="str">
        <f t="shared" si="332"/>
        <v/>
      </c>
      <c r="CL206" s="144" t="str">
        <f t="shared" si="332"/>
        <v/>
      </c>
      <c r="CM206" s="144" t="str">
        <f t="shared" si="332"/>
        <v/>
      </c>
      <c r="CN206" s="81" t="str">
        <f t="shared" si="332"/>
        <v/>
      </c>
      <c r="CO206" s="81" t="str">
        <f t="shared" si="332"/>
        <v/>
      </c>
      <c r="CP206" s="81" t="str">
        <f t="shared" si="332"/>
        <v/>
      </c>
      <c r="CQ206" s="81" t="str">
        <f t="shared" si="332"/>
        <v/>
      </c>
      <c r="CR206" s="81" t="str">
        <f t="shared" si="332"/>
        <v/>
      </c>
      <c r="CS206" s="80" t="str">
        <f t="shared" si="332"/>
        <v/>
      </c>
      <c r="CT206" s="504" t="str">
        <f t="shared" si="332"/>
        <v/>
      </c>
      <c r="CU206" s="532" t="str">
        <f t="shared" si="333"/>
        <v/>
      </c>
      <c r="CV206" s="533" t="str">
        <f t="shared" si="334"/>
        <v/>
      </c>
      <c r="CW206" s="534" t="str">
        <f t="shared" si="335"/>
        <v/>
      </c>
      <c r="CX206" s="534" t="str">
        <f t="shared" si="336"/>
        <v/>
      </c>
      <c r="CY206" s="534" t="str">
        <f t="shared" si="337"/>
        <v/>
      </c>
      <c r="CZ206" s="534" t="str">
        <f t="shared" si="338"/>
        <v/>
      </c>
      <c r="DA206" s="534" t="str">
        <f t="shared" si="339"/>
        <v/>
      </c>
      <c r="DB206" s="535" t="str">
        <f t="shared" si="340"/>
        <v/>
      </c>
      <c r="DC206" s="535" t="str">
        <f t="shared" si="341"/>
        <v/>
      </c>
      <c r="DD206" s="535" t="str">
        <f t="shared" si="342"/>
        <v/>
      </c>
      <c r="DE206" s="534" t="str">
        <f t="shared" si="343"/>
        <v/>
      </c>
      <c r="DF206" s="534" t="str">
        <f t="shared" si="344"/>
        <v/>
      </c>
      <c r="DG206" s="534" t="str">
        <f t="shared" si="345"/>
        <v/>
      </c>
      <c r="DH206" s="534" t="str">
        <f t="shared" si="346"/>
        <v/>
      </c>
      <c r="DI206" s="534" t="str">
        <f t="shared" si="347"/>
        <v/>
      </c>
      <c r="DJ206" s="533" t="str">
        <f t="shared" si="348"/>
        <v/>
      </c>
      <c r="DK206" s="532" t="str">
        <f t="shared" si="349"/>
        <v/>
      </c>
      <c r="DL206" s="858">
        <f t="shared" si="350"/>
        <v>0</v>
      </c>
      <c r="DM206" s="813">
        <f t="shared" si="351"/>
        <v>0</v>
      </c>
      <c r="DN206" s="813">
        <f t="shared" si="352"/>
        <v>0</v>
      </c>
      <c r="DO206" s="814">
        <f t="shared" si="353"/>
        <v>0</v>
      </c>
      <c r="DP206" s="849"/>
      <c r="DQ206" s="859"/>
      <c r="DR206" s="859"/>
      <c r="DS206" s="859"/>
      <c r="DT206" s="859"/>
      <c r="DU206" s="859"/>
      <c r="DV206" s="859"/>
      <c r="DW206" s="860"/>
      <c r="DX206" s="859"/>
      <c r="DY206" s="813"/>
      <c r="DZ206" s="849"/>
      <c r="EA206" s="849"/>
    </row>
    <row r="207" spans="1:131" ht="12.75" customHeight="1">
      <c r="A207" s="855" t="s">
        <v>280</v>
      </c>
      <c r="B207" s="281"/>
      <c r="C207" s="281"/>
      <c r="D207" s="281"/>
      <c r="E207" s="281"/>
      <c r="F207" s="281"/>
      <c r="G207" s="281"/>
      <c r="H207" s="281"/>
      <c r="I207" s="281"/>
      <c r="J207" s="281"/>
      <c r="K207" s="281"/>
      <c r="L207" s="281"/>
      <c r="M207" s="281"/>
      <c r="N207" s="281"/>
      <c r="O207" s="281"/>
      <c r="P207" s="281"/>
      <c r="Q207" s="281"/>
      <c r="R207" s="281"/>
      <c r="S207" s="850"/>
      <c r="T207" s="281"/>
      <c r="U207" s="281"/>
      <c r="V207" s="281"/>
      <c r="W207" s="281"/>
      <c r="X207" s="281"/>
      <c r="Y207" s="281"/>
      <c r="Z207" s="281"/>
      <c r="AA207" s="281"/>
      <c r="AB207" s="281"/>
      <c r="AC207" s="281"/>
      <c r="AD207" s="281"/>
      <c r="AE207" s="281"/>
      <c r="AF207" s="281"/>
      <c r="AG207" s="281"/>
      <c r="AH207" s="281"/>
      <c r="AI207" s="281"/>
      <c r="AJ207" s="281"/>
      <c r="AK207" s="850"/>
      <c r="AL207" s="281"/>
      <c r="AM207" s="281"/>
      <c r="AN207" s="281"/>
      <c r="AO207" s="281"/>
      <c r="AP207" s="281"/>
      <c r="AQ207" s="281"/>
      <c r="AR207" s="281"/>
      <c r="AS207" s="281"/>
      <c r="AT207" s="281"/>
      <c r="AU207" s="281"/>
      <c r="AV207" s="281"/>
      <c r="AW207" s="281"/>
      <c r="AX207" s="281"/>
      <c r="AY207" s="281"/>
      <c r="AZ207" s="281"/>
      <c r="BA207" s="281"/>
      <c r="BB207" s="281"/>
      <c r="BC207" s="850"/>
      <c r="BD207" s="281"/>
      <c r="BE207" s="879"/>
      <c r="BF207" s="879"/>
      <c r="BG207" s="281"/>
      <c r="BH207" s="281"/>
      <c r="BI207" s="281"/>
      <c r="BJ207" s="281"/>
      <c r="BK207" s="281"/>
      <c r="BL207" s="281"/>
      <c r="BM207" s="281"/>
      <c r="BN207" s="281"/>
      <c r="BO207" s="281"/>
      <c r="BP207" s="281"/>
      <c r="BQ207" s="281"/>
      <c r="BR207" s="281"/>
      <c r="BS207" s="281"/>
      <c r="BT207" s="281"/>
      <c r="BU207" s="850"/>
      <c r="BV207" s="281"/>
      <c r="BW207" s="281"/>
      <c r="BX207" s="281"/>
      <c r="BY207" s="281"/>
      <c r="BZ207" s="856" t="str">
        <f t="shared" si="327"/>
        <v/>
      </c>
      <c r="CA207" s="856" t="str">
        <f t="shared" si="328"/>
        <v/>
      </c>
      <c r="CB207" s="856" t="str">
        <f t="shared" si="329"/>
        <v/>
      </c>
      <c r="CC207" s="857" t="str">
        <f t="shared" si="330"/>
        <v/>
      </c>
      <c r="CD207" s="50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0" t="str">
        <f t="shared" si="332"/>
        <v/>
      </c>
      <c r="CF207" s="81" t="str">
        <f t="shared" si="332"/>
        <v/>
      </c>
      <c r="CG207" s="81" t="str">
        <f t="shared" si="332"/>
        <v/>
      </c>
      <c r="CH207" s="81" t="str">
        <f t="shared" si="332"/>
        <v/>
      </c>
      <c r="CI207" s="81" t="str">
        <f t="shared" si="332"/>
        <v/>
      </c>
      <c r="CJ207" s="81" t="str">
        <f t="shared" si="332"/>
        <v/>
      </c>
      <c r="CK207" s="144" t="str">
        <f t="shared" si="332"/>
        <v/>
      </c>
      <c r="CL207" s="144" t="str">
        <f t="shared" si="332"/>
        <v/>
      </c>
      <c r="CM207" s="144" t="str">
        <f t="shared" si="332"/>
        <v/>
      </c>
      <c r="CN207" s="81" t="str">
        <f t="shared" si="332"/>
        <v/>
      </c>
      <c r="CO207" s="81" t="str">
        <f t="shared" si="332"/>
        <v/>
      </c>
      <c r="CP207" s="81" t="str">
        <f t="shared" si="332"/>
        <v/>
      </c>
      <c r="CQ207" s="81" t="str">
        <f t="shared" si="332"/>
        <v/>
      </c>
      <c r="CR207" s="81" t="str">
        <f t="shared" si="332"/>
        <v/>
      </c>
      <c r="CS207" s="80" t="str">
        <f t="shared" si="332"/>
        <v/>
      </c>
      <c r="CT207" s="504" t="str">
        <f t="shared" si="332"/>
        <v/>
      </c>
      <c r="CU207" s="532" t="str">
        <f t="shared" si="333"/>
        <v/>
      </c>
      <c r="CV207" s="533" t="str">
        <f t="shared" si="334"/>
        <v/>
      </c>
      <c r="CW207" s="534" t="str">
        <f t="shared" si="335"/>
        <v/>
      </c>
      <c r="CX207" s="534" t="str">
        <f t="shared" si="336"/>
        <v/>
      </c>
      <c r="CY207" s="534" t="str">
        <f t="shared" si="337"/>
        <v/>
      </c>
      <c r="CZ207" s="534" t="str">
        <f t="shared" si="338"/>
        <v/>
      </c>
      <c r="DA207" s="534" t="str">
        <f t="shared" si="339"/>
        <v/>
      </c>
      <c r="DB207" s="535" t="str">
        <f t="shared" si="340"/>
        <v/>
      </c>
      <c r="DC207" s="535" t="str">
        <f t="shared" si="341"/>
        <v/>
      </c>
      <c r="DD207" s="535" t="str">
        <f t="shared" si="342"/>
        <v/>
      </c>
      <c r="DE207" s="534" t="str">
        <f t="shared" si="343"/>
        <v/>
      </c>
      <c r="DF207" s="534" t="str">
        <f t="shared" si="344"/>
        <v/>
      </c>
      <c r="DG207" s="534" t="str">
        <f t="shared" si="345"/>
        <v/>
      </c>
      <c r="DH207" s="534" t="str">
        <f t="shared" si="346"/>
        <v/>
      </c>
      <c r="DI207" s="534" t="str">
        <f t="shared" si="347"/>
        <v/>
      </c>
      <c r="DJ207" s="533" t="str">
        <f t="shared" si="348"/>
        <v/>
      </c>
      <c r="DK207" s="532" t="str">
        <f t="shared" si="349"/>
        <v/>
      </c>
      <c r="DL207" s="858">
        <f t="shared" si="350"/>
        <v>0</v>
      </c>
      <c r="DM207" s="813">
        <f t="shared" si="351"/>
        <v>0</v>
      </c>
      <c r="DN207" s="813">
        <f t="shared" si="352"/>
        <v>0</v>
      </c>
      <c r="DO207" s="814">
        <f t="shared" si="353"/>
        <v>0</v>
      </c>
      <c r="DP207" s="849"/>
      <c r="DQ207" s="859"/>
      <c r="DR207" s="859"/>
      <c r="DS207" s="859"/>
      <c r="DT207" s="859"/>
      <c r="DU207" s="859"/>
      <c r="DV207" s="859"/>
      <c r="DW207" s="860"/>
      <c r="DX207" s="859"/>
      <c r="DY207" s="813"/>
      <c r="DZ207" s="849"/>
      <c r="EA207" s="849"/>
    </row>
    <row r="208" spans="1:131" ht="12.75" customHeight="1">
      <c r="A208" s="855" t="s">
        <v>311</v>
      </c>
      <c r="B208" s="281"/>
      <c r="C208" s="281"/>
      <c r="D208" s="281"/>
      <c r="E208" s="281"/>
      <c r="F208" s="281"/>
      <c r="G208" s="281"/>
      <c r="H208" s="281"/>
      <c r="I208" s="281"/>
      <c r="J208" s="281"/>
      <c r="K208" s="281"/>
      <c r="L208" s="281"/>
      <c r="M208" s="281"/>
      <c r="N208" s="281"/>
      <c r="O208" s="281"/>
      <c r="P208" s="281"/>
      <c r="Q208" s="281"/>
      <c r="R208" s="281"/>
      <c r="S208" s="850"/>
      <c r="T208" s="281"/>
      <c r="U208" s="281"/>
      <c r="V208" s="281"/>
      <c r="W208" s="281"/>
      <c r="X208" s="281"/>
      <c r="Y208" s="281"/>
      <c r="Z208" s="281"/>
      <c r="AA208" s="281"/>
      <c r="AB208" s="281"/>
      <c r="AC208" s="281"/>
      <c r="AD208" s="281"/>
      <c r="AE208" s="281"/>
      <c r="AF208" s="281"/>
      <c r="AG208" s="281"/>
      <c r="AH208" s="281"/>
      <c r="AI208" s="281"/>
      <c r="AJ208" s="281"/>
      <c r="AK208" s="850"/>
      <c r="AL208" s="281"/>
      <c r="AM208" s="281"/>
      <c r="AN208" s="281"/>
      <c r="AO208" s="281"/>
      <c r="AP208" s="281"/>
      <c r="AQ208" s="281"/>
      <c r="AR208" s="281"/>
      <c r="AS208" s="281"/>
      <c r="AT208" s="281"/>
      <c r="AU208" s="281"/>
      <c r="AV208" s="281"/>
      <c r="AW208" s="281"/>
      <c r="AX208" s="281"/>
      <c r="AY208" s="281"/>
      <c r="AZ208" s="281"/>
      <c r="BA208" s="281"/>
      <c r="BB208" s="281"/>
      <c r="BC208" s="850"/>
      <c r="BD208" s="281"/>
      <c r="BE208" s="879"/>
      <c r="BF208" s="879"/>
      <c r="BG208" s="281"/>
      <c r="BH208" s="281"/>
      <c r="BI208" s="281"/>
      <c r="BJ208" s="281"/>
      <c r="BK208" s="281"/>
      <c r="BL208" s="281"/>
      <c r="BM208" s="281"/>
      <c r="BN208" s="281"/>
      <c r="BO208" s="281"/>
      <c r="BP208" s="281"/>
      <c r="BQ208" s="281"/>
      <c r="BR208" s="281"/>
      <c r="BS208" s="281"/>
      <c r="BT208" s="281"/>
      <c r="BU208" s="850"/>
      <c r="BV208" s="281"/>
      <c r="BW208" s="281"/>
      <c r="BX208" s="281"/>
      <c r="BY208" s="281"/>
      <c r="BZ208" s="856" t="str">
        <f t="shared" si="327"/>
        <v/>
      </c>
      <c r="CA208" s="856" t="str">
        <f t="shared" si="328"/>
        <v/>
      </c>
      <c r="CB208" s="856" t="str">
        <f t="shared" si="329"/>
        <v/>
      </c>
      <c r="CC208" s="857" t="str">
        <f t="shared" si="330"/>
        <v/>
      </c>
      <c r="CD208" s="50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0" t="str">
        <f t="shared" si="332"/>
        <v/>
      </c>
      <c r="CF208" s="81" t="str">
        <f t="shared" si="332"/>
        <v/>
      </c>
      <c r="CG208" s="81" t="str">
        <f t="shared" si="332"/>
        <v/>
      </c>
      <c r="CH208" s="81" t="str">
        <f t="shared" si="332"/>
        <v/>
      </c>
      <c r="CI208" s="81" t="str">
        <f t="shared" si="332"/>
        <v/>
      </c>
      <c r="CJ208" s="81" t="str">
        <f t="shared" si="332"/>
        <v/>
      </c>
      <c r="CK208" s="144" t="str">
        <f t="shared" si="332"/>
        <v/>
      </c>
      <c r="CL208" s="144" t="str">
        <f t="shared" si="332"/>
        <v/>
      </c>
      <c r="CM208" s="144" t="str">
        <f t="shared" si="332"/>
        <v/>
      </c>
      <c r="CN208" s="81" t="str">
        <f t="shared" si="332"/>
        <v/>
      </c>
      <c r="CO208" s="81" t="str">
        <f t="shared" si="332"/>
        <v/>
      </c>
      <c r="CP208" s="81" t="str">
        <f t="shared" si="332"/>
        <v/>
      </c>
      <c r="CQ208" s="81" t="str">
        <f t="shared" si="332"/>
        <v/>
      </c>
      <c r="CR208" s="81" t="str">
        <f t="shared" si="332"/>
        <v/>
      </c>
      <c r="CS208" s="80" t="str">
        <f t="shared" si="332"/>
        <v/>
      </c>
      <c r="CT208" s="504" t="str">
        <f t="shared" si="332"/>
        <v/>
      </c>
      <c r="CU208" s="532" t="str">
        <f t="shared" si="333"/>
        <v/>
      </c>
      <c r="CV208" s="533" t="str">
        <f t="shared" si="334"/>
        <v/>
      </c>
      <c r="CW208" s="534" t="str">
        <f t="shared" si="335"/>
        <v/>
      </c>
      <c r="CX208" s="534" t="str">
        <f t="shared" si="336"/>
        <v/>
      </c>
      <c r="CY208" s="534" t="str">
        <f t="shared" si="337"/>
        <v/>
      </c>
      <c r="CZ208" s="534" t="str">
        <f t="shared" si="338"/>
        <v/>
      </c>
      <c r="DA208" s="534" t="str">
        <f t="shared" si="339"/>
        <v/>
      </c>
      <c r="DB208" s="535" t="str">
        <f t="shared" si="340"/>
        <v/>
      </c>
      <c r="DC208" s="535" t="str">
        <f t="shared" si="341"/>
        <v/>
      </c>
      <c r="DD208" s="535" t="str">
        <f t="shared" si="342"/>
        <v/>
      </c>
      <c r="DE208" s="534" t="str">
        <f t="shared" si="343"/>
        <v/>
      </c>
      <c r="DF208" s="534" t="str">
        <f t="shared" si="344"/>
        <v/>
      </c>
      <c r="DG208" s="534" t="str">
        <f t="shared" si="345"/>
        <v/>
      </c>
      <c r="DH208" s="534" t="str">
        <f t="shared" si="346"/>
        <v/>
      </c>
      <c r="DI208" s="534" t="str">
        <f t="shared" si="347"/>
        <v/>
      </c>
      <c r="DJ208" s="533" t="str">
        <f t="shared" si="348"/>
        <v/>
      </c>
      <c r="DK208" s="532" t="str">
        <f t="shared" si="349"/>
        <v/>
      </c>
      <c r="DL208" s="858">
        <f t="shared" si="350"/>
        <v>0</v>
      </c>
      <c r="DM208" s="813">
        <f t="shared" si="351"/>
        <v>0</v>
      </c>
      <c r="DN208" s="813">
        <f t="shared" si="352"/>
        <v>0</v>
      </c>
      <c r="DO208" s="814">
        <f t="shared" si="353"/>
        <v>0</v>
      </c>
      <c r="DP208" s="849"/>
      <c r="DQ208" s="859"/>
      <c r="DR208" s="859"/>
      <c r="DS208" s="859"/>
      <c r="DT208" s="859"/>
      <c r="DU208" s="859"/>
      <c r="DV208" s="859"/>
      <c r="DW208" s="860"/>
      <c r="DX208" s="859"/>
      <c r="DY208" s="813"/>
      <c r="DZ208" s="849"/>
      <c r="EA208" s="849"/>
    </row>
    <row r="209" spans="1:131" ht="14" customHeight="1">
      <c r="A209" s="861" t="s">
        <v>312</v>
      </c>
      <c r="B209" s="862" t="str">
        <f t="shared" ref="B209:R209" si="354">IF(B206="","",B205*B206*B207*B208)</f>
        <v/>
      </c>
      <c r="C209" s="862" t="str">
        <f t="shared" si="354"/>
        <v/>
      </c>
      <c r="D209" s="862" t="str">
        <f t="shared" si="354"/>
        <v/>
      </c>
      <c r="E209" s="862" t="str">
        <f t="shared" si="354"/>
        <v/>
      </c>
      <c r="F209" s="862" t="str">
        <f t="shared" si="354"/>
        <v/>
      </c>
      <c r="G209" s="862" t="str">
        <f t="shared" si="354"/>
        <v/>
      </c>
      <c r="H209" s="862" t="str">
        <f t="shared" si="354"/>
        <v/>
      </c>
      <c r="I209" s="862" t="str">
        <f t="shared" si="354"/>
        <v/>
      </c>
      <c r="J209" s="862" t="str">
        <f t="shared" si="354"/>
        <v/>
      </c>
      <c r="K209" s="862" t="str">
        <f t="shared" si="354"/>
        <v/>
      </c>
      <c r="L209" s="862" t="str">
        <f t="shared" si="354"/>
        <v/>
      </c>
      <c r="M209" s="862" t="str">
        <f t="shared" si="354"/>
        <v/>
      </c>
      <c r="N209" s="862" t="str">
        <f t="shared" si="354"/>
        <v/>
      </c>
      <c r="O209" s="862" t="str">
        <f t="shared" si="354"/>
        <v/>
      </c>
      <c r="P209" s="862" t="str">
        <f t="shared" si="354"/>
        <v/>
      </c>
      <c r="Q209" s="862" t="str">
        <f t="shared" si="354"/>
        <v/>
      </c>
      <c r="R209" s="862" t="str">
        <f t="shared" si="354"/>
        <v/>
      </c>
      <c r="S209" s="850"/>
      <c r="T209" s="862" t="str">
        <f t="shared" ref="T209:AJ209" si="355">IF(T206="","",T205*T206*T207*T208)</f>
        <v/>
      </c>
      <c r="U209" s="862" t="str">
        <f t="shared" si="355"/>
        <v/>
      </c>
      <c r="V209" s="862" t="str">
        <f t="shared" si="355"/>
        <v/>
      </c>
      <c r="W209" s="862" t="str">
        <f t="shared" si="355"/>
        <v/>
      </c>
      <c r="X209" s="862" t="str">
        <f t="shared" si="355"/>
        <v/>
      </c>
      <c r="Y209" s="862" t="str">
        <f t="shared" si="355"/>
        <v/>
      </c>
      <c r="Z209" s="862" t="str">
        <f t="shared" si="355"/>
        <v/>
      </c>
      <c r="AA209" s="862" t="str">
        <f t="shared" si="355"/>
        <v/>
      </c>
      <c r="AB209" s="862" t="str">
        <f t="shared" si="355"/>
        <v/>
      </c>
      <c r="AC209" s="862" t="str">
        <f t="shared" si="355"/>
        <v/>
      </c>
      <c r="AD209" s="862" t="str">
        <f t="shared" si="355"/>
        <v/>
      </c>
      <c r="AE209" s="862" t="str">
        <f t="shared" si="355"/>
        <v/>
      </c>
      <c r="AF209" s="862" t="str">
        <f t="shared" si="355"/>
        <v/>
      </c>
      <c r="AG209" s="862" t="str">
        <f t="shared" si="355"/>
        <v/>
      </c>
      <c r="AH209" s="862" t="str">
        <f t="shared" si="355"/>
        <v/>
      </c>
      <c r="AI209" s="862" t="str">
        <f t="shared" si="355"/>
        <v/>
      </c>
      <c r="AJ209" s="862" t="str">
        <f t="shared" si="355"/>
        <v/>
      </c>
      <c r="AK209" s="850"/>
      <c r="AL209" s="862" t="str">
        <f t="shared" ref="AL209:BB209" si="356">IF(AL206="","",AL205*AL206*AL207*AL208)</f>
        <v/>
      </c>
      <c r="AM209" s="862" t="str">
        <f t="shared" si="356"/>
        <v/>
      </c>
      <c r="AN209" s="862" t="str">
        <f t="shared" si="356"/>
        <v/>
      </c>
      <c r="AO209" s="862" t="str">
        <f t="shared" si="356"/>
        <v/>
      </c>
      <c r="AP209" s="862" t="str">
        <f t="shared" si="356"/>
        <v/>
      </c>
      <c r="AQ209" s="862" t="str">
        <f t="shared" si="356"/>
        <v/>
      </c>
      <c r="AR209" s="862" t="str">
        <f t="shared" si="356"/>
        <v/>
      </c>
      <c r="AS209" s="862" t="str">
        <f t="shared" si="356"/>
        <v/>
      </c>
      <c r="AT209" s="862" t="str">
        <f t="shared" si="356"/>
        <v/>
      </c>
      <c r="AU209" s="862" t="str">
        <f t="shared" si="356"/>
        <v/>
      </c>
      <c r="AV209" s="862" t="str">
        <f t="shared" si="356"/>
        <v/>
      </c>
      <c r="AW209" s="862" t="str">
        <f t="shared" si="356"/>
        <v/>
      </c>
      <c r="AX209" s="862" t="str">
        <f t="shared" si="356"/>
        <v/>
      </c>
      <c r="AY209" s="862" t="str">
        <f t="shared" si="356"/>
        <v/>
      </c>
      <c r="AZ209" s="862" t="str">
        <f t="shared" si="356"/>
        <v/>
      </c>
      <c r="BA209" s="862" t="str">
        <f t="shared" si="356"/>
        <v/>
      </c>
      <c r="BB209" s="862" t="str">
        <f t="shared" si="356"/>
        <v/>
      </c>
      <c r="BC209" s="850"/>
      <c r="BD209" s="862" t="str">
        <f t="shared" ref="BD209:BT209" si="357">IF(BD206="","",BD205*BD206*BD207*BD208)</f>
        <v/>
      </c>
      <c r="BE209" s="862" t="str">
        <f t="shared" si="357"/>
        <v/>
      </c>
      <c r="BF209" s="862" t="str">
        <f t="shared" si="357"/>
        <v/>
      </c>
      <c r="BG209" s="862" t="str">
        <f t="shared" si="357"/>
        <v/>
      </c>
      <c r="BH209" s="862" t="str">
        <f t="shared" si="357"/>
        <v/>
      </c>
      <c r="BI209" s="862" t="str">
        <f t="shared" si="357"/>
        <v/>
      </c>
      <c r="BJ209" s="862" t="str">
        <f t="shared" si="357"/>
        <v/>
      </c>
      <c r="BK209" s="862" t="str">
        <f t="shared" si="357"/>
        <v/>
      </c>
      <c r="BL209" s="862" t="str">
        <f t="shared" si="357"/>
        <v/>
      </c>
      <c r="BM209" s="862" t="str">
        <f t="shared" si="357"/>
        <v/>
      </c>
      <c r="BN209" s="862" t="str">
        <f t="shared" si="357"/>
        <v/>
      </c>
      <c r="BO209" s="862" t="str">
        <f t="shared" si="357"/>
        <v/>
      </c>
      <c r="BP209" s="862" t="str">
        <f t="shared" si="357"/>
        <v/>
      </c>
      <c r="BQ209" s="862" t="str">
        <f t="shared" si="357"/>
        <v/>
      </c>
      <c r="BR209" s="862" t="str">
        <f t="shared" si="357"/>
        <v/>
      </c>
      <c r="BS209" s="862" t="str">
        <f t="shared" si="357"/>
        <v/>
      </c>
      <c r="BT209" s="862" t="str">
        <f t="shared" si="357"/>
        <v/>
      </c>
      <c r="BU209" s="850"/>
      <c r="BV209" s="862" t="str">
        <f>IF(BV206="","",BV205*BV206*BV207*BV208)</f>
        <v/>
      </c>
      <c r="BW209" s="862" t="str">
        <f>IF(BW206="","",BW205*BW206*BW207*BW208)</f>
        <v/>
      </c>
      <c r="BX209" s="862" t="str">
        <f>IF(BX206="","",BX205*BX206*BX207*BX208)</f>
        <v/>
      </c>
      <c r="BY209" s="735" t="str">
        <f>IF(BY206="","",BY205*BY206*BY207*BY208)</f>
        <v/>
      </c>
      <c r="BZ209" s="856" t="str">
        <f t="shared" si="327"/>
        <v/>
      </c>
      <c r="CA209" s="856" t="str">
        <f t="shared" si="328"/>
        <v/>
      </c>
      <c r="CB209" s="856" t="str">
        <f t="shared" si="329"/>
        <v/>
      </c>
      <c r="CC209" s="857" t="str">
        <f t="shared" si="330"/>
        <v/>
      </c>
      <c r="CD209" s="50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0" t="str">
        <f t="shared" si="332"/>
        <v/>
      </c>
      <c r="CF209" s="81" t="str">
        <f t="shared" si="332"/>
        <v/>
      </c>
      <c r="CG209" s="81" t="str">
        <f t="shared" si="332"/>
        <v/>
      </c>
      <c r="CH209" s="81" t="str">
        <f t="shared" si="332"/>
        <v/>
      </c>
      <c r="CI209" s="81" t="str">
        <f t="shared" si="332"/>
        <v/>
      </c>
      <c r="CJ209" s="81" t="str">
        <f t="shared" si="332"/>
        <v/>
      </c>
      <c r="CK209" s="144" t="str">
        <f t="shared" si="332"/>
        <v/>
      </c>
      <c r="CL209" s="144" t="str">
        <f t="shared" si="332"/>
        <v/>
      </c>
      <c r="CM209" s="144" t="str">
        <f t="shared" si="332"/>
        <v/>
      </c>
      <c r="CN209" s="81" t="str">
        <f t="shared" si="332"/>
        <v/>
      </c>
      <c r="CO209" s="81" t="str">
        <f t="shared" si="332"/>
        <v/>
      </c>
      <c r="CP209" s="81" t="str">
        <f t="shared" si="332"/>
        <v/>
      </c>
      <c r="CQ209" s="81" t="str">
        <f t="shared" si="332"/>
        <v/>
      </c>
      <c r="CR209" s="81" t="str">
        <f t="shared" si="332"/>
        <v/>
      </c>
      <c r="CS209" s="80" t="str">
        <f t="shared" si="332"/>
        <v/>
      </c>
      <c r="CT209" s="504" t="str">
        <f t="shared" si="332"/>
        <v/>
      </c>
      <c r="CU209" s="532" t="str">
        <f t="shared" si="333"/>
        <v/>
      </c>
      <c r="CV209" s="533" t="str">
        <f t="shared" si="334"/>
        <v/>
      </c>
      <c r="CW209" s="534" t="str">
        <f t="shared" si="335"/>
        <v/>
      </c>
      <c r="CX209" s="534" t="str">
        <f t="shared" si="336"/>
        <v/>
      </c>
      <c r="CY209" s="534" t="str">
        <f t="shared" si="337"/>
        <v/>
      </c>
      <c r="CZ209" s="534" t="str">
        <f t="shared" si="338"/>
        <v/>
      </c>
      <c r="DA209" s="534" t="str">
        <f t="shared" si="339"/>
        <v/>
      </c>
      <c r="DB209" s="535" t="str">
        <f t="shared" si="340"/>
        <v/>
      </c>
      <c r="DC209" s="535" t="str">
        <f t="shared" si="341"/>
        <v/>
      </c>
      <c r="DD209" s="535" t="str">
        <f t="shared" si="342"/>
        <v/>
      </c>
      <c r="DE209" s="534" t="str">
        <f t="shared" si="343"/>
        <v/>
      </c>
      <c r="DF209" s="534" t="str">
        <f t="shared" si="344"/>
        <v/>
      </c>
      <c r="DG209" s="534" t="str">
        <f t="shared" si="345"/>
        <v/>
      </c>
      <c r="DH209" s="534" t="str">
        <f t="shared" si="346"/>
        <v/>
      </c>
      <c r="DI209" s="534" t="str">
        <f t="shared" si="347"/>
        <v/>
      </c>
      <c r="DJ209" s="533" t="str">
        <f t="shared" si="348"/>
        <v/>
      </c>
      <c r="DK209" s="532" t="str">
        <f t="shared" si="349"/>
        <v/>
      </c>
      <c r="DL209" s="858">
        <f t="shared" si="350"/>
        <v>0</v>
      </c>
      <c r="DM209" s="813">
        <f t="shared" si="351"/>
        <v>0</v>
      </c>
      <c r="DN209" s="813">
        <f t="shared" si="352"/>
        <v>0</v>
      </c>
      <c r="DO209" s="814">
        <f t="shared" si="353"/>
        <v>0</v>
      </c>
      <c r="DP209" s="849"/>
      <c r="DQ209" s="859"/>
      <c r="DR209" s="859"/>
      <c r="DS209" s="859"/>
      <c r="DT209" s="859"/>
      <c r="DU209" s="859"/>
      <c r="DV209" s="859"/>
      <c r="DW209" s="860"/>
      <c r="DX209" s="859"/>
      <c r="DY209" s="813"/>
      <c r="DZ209" s="849"/>
      <c r="EA209" s="849"/>
    </row>
    <row r="210" spans="1:131" ht="14" customHeight="1">
      <c r="A210" s="815" t="s">
        <v>461</v>
      </c>
      <c r="B210" s="869">
        <f>SUM(B161,B167,B173,B179,B185,B191,B197,B203,B209)</f>
        <v>0</v>
      </c>
      <c r="C210" s="869">
        <f t="shared" ref="C210:R210" si="358">SUM(C161,C167,C173,C179,C185,C191,C197,C203,C209)</f>
        <v>0</v>
      </c>
      <c r="D210" s="869">
        <f t="shared" si="358"/>
        <v>0</v>
      </c>
      <c r="E210" s="869">
        <f t="shared" si="358"/>
        <v>0</v>
      </c>
      <c r="F210" s="869">
        <f t="shared" si="358"/>
        <v>0</v>
      </c>
      <c r="G210" s="869">
        <f t="shared" si="358"/>
        <v>0</v>
      </c>
      <c r="H210" s="869">
        <f t="shared" si="358"/>
        <v>0</v>
      </c>
      <c r="I210" s="869">
        <f t="shared" si="358"/>
        <v>0</v>
      </c>
      <c r="J210" s="869">
        <f t="shared" si="358"/>
        <v>0</v>
      </c>
      <c r="K210" s="869">
        <f t="shared" si="358"/>
        <v>0</v>
      </c>
      <c r="L210" s="869">
        <f t="shared" si="358"/>
        <v>0</v>
      </c>
      <c r="M210" s="869">
        <f t="shared" si="358"/>
        <v>0</v>
      </c>
      <c r="N210" s="869">
        <f t="shared" si="358"/>
        <v>0</v>
      </c>
      <c r="O210" s="869">
        <f t="shared" si="358"/>
        <v>0</v>
      </c>
      <c r="P210" s="869">
        <f t="shared" si="358"/>
        <v>0</v>
      </c>
      <c r="Q210" s="869">
        <f t="shared" si="358"/>
        <v>0</v>
      </c>
      <c r="R210" s="869">
        <f t="shared" si="358"/>
        <v>0</v>
      </c>
      <c r="S210" s="870"/>
      <c r="T210" s="869">
        <f t="shared" ref="T210:AJ210" si="359">SUM(T161,T167,T173,T179,T185,T191,T197,T203,T209)</f>
        <v>900</v>
      </c>
      <c r="U210" s="869">
        <f t="shared" si="359"/>
        <v>0</v>
      </c>
      <c r="V210" s="869">
        <f t="shared" si="359"/>
        <v>0</v>
      </c>
      <c r="W210" s="869">
        <f t="shared" si="359"/>
        <v>0</v>
      </c>
      <c r="X210" s="869">
        <f t="shared" si="359"/>
        <v>0</v>
      </c>
      <c r="Y210" s="869">
        <f t="shared" si="359"/>
        <v>0</v>
      </c>
      <c r="Z210" s="869">
        <f t="shared" si="359"/>
        <v>0</v>
      </c>
      <c r="AA210" s="869">
        <f t="shared" si="359"/>
        <v>0</v>
      </c>
      <c r="AB210" s="869">
        <f t="shared" si="359"/>
        <v>0</v>
      </c>
      <c r="AC210" s="869">
        <f t="shared" si="359"/>
        <v>0</v>
      </c>
      <c r="AD210" s="869">
        <f t="shared" si="359"/>
        <v>0</v>
      </c>
      <c r="AE210" s="869">
        <f t="shared" si="359"/>
        <v>0</v>
      </c>
      <c r="AF210" s="869">
        <f t="shared" si="359"/>
        <v>0</v>
      </c>
      <c r="AG210" s="869">
        <f t="shared" si="359"/>
        <v>0</v>
      </c>
      <c r="AH210" s="869">
        <f t="shared" si="359"/>
        <v>0</v>
      </c>
      <c r="AI210" s="869">
        <f t="shared" si="359"/>
        <v>0</v>
      </c>
      <c r="AJ210" s="869">
        <f t="shared" si="359"/>
        <v>0</v>
      </c>
      <c r="AK210" s="870"/>
      <c r="AL210" s="869">
        <f t="shared" ref="AL210:BB210" si="360">SUM(AL161,AL167,AL173,AL179,AL185,AL191,AL197,AL203,AL209)</f>
        <v>4000</v>
      </c>
      <c r="AM210" s="869">
        <f t="shared" si="360"/>
        <v>2400</v>
      </c>
      <c r="AN210" s="869">
        <f t="shared" si="360"/>
        <v>3600</v>
      </c>
      <c r="AO210" s="869">
        <f t="shared" si="360"/>
        <v>4800</v>
      </c>
      <c r="AP210" s="869">
        <f t="shared" si="360"/>
        <v>6000</v>
      </c>
      <c r="AQ210" s="869">
        <f t="shared" si="360"/>
        <v>6300</v>
      </c>
      <c r="AR210" s="869">
        <f t="shared" si="360"/>
        <v>8100</v>
      </c>
      <c r="AS210" s="869">
        <f t="shared" si="360"/>
        <v>9600</v>
      </c>
      <c r="AT210" s="869">
        <f t="shared" si="360"/>
        <v>22800</v>
      </c>
      <c r="AU210" s="869">
        <f t="shared" si="360"/>
        <v>11700</v>
      </c>
      <c r="AV210" s="869">
        <f t="shared" si="360"/>
        <v>7200</v>
      </c>
      <c r="AW210" s="869">
        <f t="shared" si="360"/>
        <v>36000</v>
      </c>
      <c r="AX210" s="869">
        <f t="shared" si="360"/>
        <v>0</v>
      </c>
      <c r="AY210" s="869">
        <f t="shared" si="360"/>
        <v>0</v>
      </c>
      <c r="AZ210" s="869">
        <f t="shared" si="360"/>
        <v>0</v>
      </c>
      <c r="BA210" s="869">
        <f t="shared" si="360"/>
        <v>0</v>
      </c>
      <c r="BB210" s="869">
        <f t="shared" si="360"/>
        <v>0</v>
      </c>
      <c r="BC210" s="870"/>
      <c r="BD210" s="869">
        <f t="shared" ref="BD210:BT210" si="361">SUM(BD161,BD167,BD173,BD179,BD185,BD191,BD197,BD203,BD209)</f>
        <v>0</v>
      </c>
      <c r="BE210" s="869">
        <f t="shared" si="361"/>
        <v>0</v>
      </c>
      <c r="BF210" s="869">
        <f t="shared" si="361"/>
        <v>0</v>
      </c>
      <c r="BG210" s="869">
        <f t="shared" si="361"/>
        <v>0</v>
      </c>
      <c r="BH210" s="869">
        <f t="shared" si="361"/>
        <v>0</v>
      </c>
      <c r="BI210" s="869">
        <f t="shared" si="361"/>
        <v>0</v>
      </c>
      <c r="BJ210" s="869">
        <f t="shared" si="361"/>
        <v>0</v>
      </c>
      <c r="BK210" s="869">
        <f t="shared" si="361"/>
        <v>0</v>
      </c>
      <c r="BL210" s="869">
        <f t="shared" si="361"/>
        <v>0</v>
      </c>
      <c r="BM210" s="869">
        <f t="shared" si="361"/>
        <v>0</v>
      </c>
      <c r="BN210" s="869">
        <f t="shared" si="361"/>
        <v>0</v>
      </c>
      <c r="BO210" s="869">
        <f t="shared" si="361"/>
        <v>0</v>
      </c>
      <c r="BP210" s="869">
        <f t="shared" si="361"/>
        <v>0</v>
      </c>
      <c r="BQ210" s="869">
        <f t="shared" si="361"/>
        <v>0</v>
      </c>
      <c r="BR210" s="869">
        <f t="shared" si="361"/>
        <v>0</v>
      </c>
      <c r="BS210" s="869">
        <f t="shared" si="361"/>
        <v>0</v>
      </c>
      <c r="BT210" s="869">
        <f t="shared" si="361"/>
        <v>0</v>
      </c>
      <c r="BU210" s="870"/>
      <c r="BV210" s="869">
        <f>SUM(BV161,BV167,BV173,BV179,BV185,BV191,BV197,BV203,BV209)</f>
        <v>0</v>
      </c>
      <c r="BW210" s="869">
        <f>SUM(BW161,BW167,BW173,BW179,BW185,BW191,BW197,BW203,BW209)</f>
        <v>0</v>
      </c>
      <c r="BX210" s="869">
        <f>SUM(BX161,BX167,BX173,BX179,BX185,BX191,BX197,BX203,BX209)</f>
        <v>20400</v>
      </c>
      <c r="BY210" s="869">
        <f>SUM(BY161,BY167,BY173,BY179,BY185,BY191,BY197,BY203,BY209)</f>
        <v>0</v>
      </c>
      <c r="BZ210" s="856">
        <f t="shared" si="327"/>
        <v>0</v>
      </c>
      <c r="CA210" s="856">
        <f t="shared" si="328"/>
        <v>0</v>
      </c>
      <c r="CB210" s="856">
        <f t="shared" si="329"/>
        <v>5766.666666666667</v>
      </c>
      <c r="CC210" s="857">
        <f t="shared" si="330"/>
        <v>0</v>
      </c>
      <c r="CD210" s="50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0">
        <f t="shared" si="332"/>
        <v>0</v>
      </c>
      <c r="CF210" s="81">
        <f t="shared" si="332"/>
        <v>0</v>
      </c>
      <c r="CG210" s="81">
        <f t="shared" si="332"/>
        <v>0</v>
      </c>
      <c r="CH210" s="81">
        <f t="shared" si="332"/>
        <v>0</v>
      </c>
      <c r="CI210" s="81">
        <f t="shared" si="332"/>
        <v>2400</v>
      </c>
      <c r="CJ210" s="81">
        <f t="shared" si="332"/>
        <v>3600</v>
      </c>
      <c r="CK210" s="144">
        <f t="shared" si="332"/>
        <v>4000</v>
      </c>
      <c r="CL210" s="144">
        <f t="shared" si="332"/>
        <v>4800</v>
      </c>
      <c r="CM210" s="144">
        <f t="shared" si="332"/>
        <v>6000</v>
      </c>
      <c r="CN210" s="81">
        <f t="shared" si="332"/>
        <v>6300</v>
      </c>
      <c r="CO210" s="81">
        <f t="shared" si="332"/>
        <v>7200</v>
      </c>
      <c r="CP210" s="81">
        <f t="shared" si="332"/>
        <v>8100</v>
      </c>
      <c r="CQ210" s="81">
        <f t="shared" si="332"/>
        <v>9600</v>
      </c>
      <c r="CR210" s="81">
        <f t="shared" si="332"/>
        <v>11700</v>
      </c>
      <c r="CS210" s="80">
        <f t="shared" si="332"/>
        <v>22800</v>
      </c>
      <c r="CT210" s="504">
        <f t="shared" si="332"/>
        <v>36000</v>
      </c>
      <c r="CU210" s="532">
        <f t="shared" si="333"/>
        <v>0</v>
      </c>
      <c r="CV210" s="533">
        <f t="shared" si="334"/>
        <v>0</v>
      </c>
      <c r="CW210" s="534">
        <f t="shared" si="335"/>
        <v>0</v>
      </c>
      <c r="CX210" s="534">
        <f t="shared" si="336"/>
        <v>0</v>
      </c>
      <c r="CY210" s="534">
        <f t="shared" si="337"/>
        <v>0</v>
      </c>
      <c r="CZ210" s="534">
        <f t="shared" si="338"/>
        <v>0</v>
      </c>
      <c r="DA210" s="534">
        <f t="shared" si="339"/>
        <v>0</v>
      </c>
      <c r="DB210" s="535">
        <f t="shared" si="340"/>
        <v>0</v>
      </c>
      <c r="DC210" s="535">
        <f t="shared" si="341"/>
        <v>0</v>
      </c>
      <c r="DD210" s="535">
        <f t="shared" si="342"/>
        <v>0</v>
      </c>
      <c r="DE210" s="534">
        <f t="shared" si="343"/>
        <v>0</v>
      </c>
      <c r="DF210" s="534">
        <f t="shared" si="344"/>
        <v>0</v>
      </c>
      <c r="DG210" s="534">
        <f t="shared" si="345"/>
        <v>0</v>
      </c>
      <c r="DH210" s="534">
        <f t="shared" si="346"/>
        <v>0</v>
      </c>
      <c r="DI210" s="534">
        <f t="shared" si="347"/>
        <v>0</v>
      </c>
      <c r="DJ210" s="533">
        <f t="shared" si="348"/>
        <v>0</v>
      </c>
      <c r="DK210" s="532">
        <f t="shared" si="349"/>
        <v>0</v>
      </c>
      <c r="DL210" s="858">
        <f t="shared" si="350"/>
        <v>17</v>
      </c>
      <c r="DM210" s="813">
        <f t="shared" si="351"/>
        <v>17</v>
      </c>
      <c r="DN210" s="813">
        <f t="shared" si="352"/>
        <v>17</v>
      </c>
      <c r="DO210" s="814">
        <f t="shared" si="353"/>
        <v>17</v>
      </c>
      <c r="DP210" s="849"/>
      <c r="DQ210" s="859"/>
      <c r="DR210" s="859"/>
      <c r="DS210" s="859"/>
      <c r="DT210" s="859"/>
      <c r="DU210" s="859"/>
      <c r="DV210" s="859"/>
      <c r="DW210" s="860"/>
      <c r="DX210" s="859"/>
      <c r="DY210" s="813"/>
      <c r="DZ210" s="849"/>
      <c r="EA210" s="849"/>
    </row>
    <row r="211" spans="1:131" ht="12" customHeight="1">
      <c r="A211" s="60"/>
      <c r="B211" s="432"/>
      <c r="C211" s="432"/>
      <c r="D211" s="432"/>
      <c r="E211" s="432"/>
      <c r="F211" s="432"/>
      <c r="G211" s="432"/>
      <c r="H211" s="432"/>
      <c r="I211" s="432"/>
      <c r="J211" s="432"/>
      <c r="K211" s="432"/>
      <c r="L211" s="432"/>
      <c r="M211" s="432"/>
      <c r="N211" s="432"/>
      <c r="O211" s="432"/>
      <c r="P211" s="432"/>
      <c r="Q211" s="432"/>
      <c r="R211" s="432"/>
      <c r="S211" s="850"/>
      <c r="T211" s="432"/>
      <c r="U211" s="432"/>
      <c r="V211" s="432"/>
      <c r="W211" s="432"/>
      <c r="X211" s="432"/>
      <c r="Y211" s="432"/>
      <c r="Z211" s="432"/>
      <c r="AA211" s="432"/>
      <c r="AB211" s="432"/>
      <c r="AC211" s="432"/>
      <c r="AD211" s="432"/>
      <c r="AE211" s="432"/>
      <c r="AF211" s="432"/>
      <c r="AG211" s="432"/>
      <c r="AH211" s="432"/>
      <c r="AI211" s="432"/>
      <c r="AJ211" s="432"/>
      <c r="AK211" s="850"/>
      <c r="AL211" s="432"/>
      <c r="AM211" s="432"/>
      <c r="AN211" s="432"/>
      <c r="AO211" s="432"/>
      <c r="AP211" s="432"/>
      <c r="AQ211" s="432"/>
      <c r="AR211" s="432"/>
      <c r="AS211" s="432"/>
      <c r="AT211" s="432"/>
      <c r="AU211" s="432"/>
      <c r="AV211" s="432"/>
      <c r="AW211" s="432"/>
      <c r="AX211" s="432"/>
      <c r="AY211" s="432"/>
      <c r="AZ211" s="432"/>
      <c r="BA211" s="432"/>
      <c r="BB211" s="432"/>
      <c r="BC211" s="850"/>
      <c r="BD211" s="432"/>
      <c r="BE211" s="432"/>
      <c r="BF211" s="432"/>
      <c r="BG211" s="432"/>
      <c r="BH211" s="432"/>
      <c r="BI211" s="432"/>
      <c r="BJ211" s="432"/>
      <c r="BK211" s="432"/>
      <c r="BL211" s="432"/>
      <c r="BM211" s="432"/>
      <c r="BN211" s="432"/>
      <c r="BO211" s="432"/>
      <c r="BP211" s="432"/>
      <c r="BQ211" s="432"/>
      <c r="BR211" s="432"/>
      <c r="BS211" s="432"/>
      <c r="BT211" s="432"/>
      <c r="BU211" s="850"/>
      <c r="BV211" s="432"/>
      <c r="BW211" s="432"/>
      <c r="BX211" s="432"/>
      <c r="BY211" s="432"/>
      <c r="BZ211" s="880"/>
      <c r="CA211" s="880"/>
      <c r="CB211" s="880"/>
      <c r="CC211" s="881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882"/>
      <c r="CV211" s="883"/>
      <c r="CW211" s="883"/>
      <c r="CX211" s="883"/>
      <c r="CY211" s="883"/>
      <c r="CZ211" s="883"/>
      <c r="DA211" s="883"/>
      <c r="DB211" s="883"/>
      <c r="DC211" s="883"/>
      <c r="DD211" s="883"/>
      <c r="DE211" s="883"/>
      <c r="DF211" s="883"/>
      <c r="DG211" s="883"/>
      <c r="DH211" s="883"/>
      <c r="DI211" s="883"/>
      <c r="DJ211" s="883"/>
      <c r="DK211" s="884"/>
      <c r="DL211" s="883"/>
      <c r="DM211" s="883"/>
      <c r="DN211" s="883"/>
      <c r="DO211" s="884"/>
      <c r="DP211" s="60"/>
      <c r="DQ211" s="60"/>
      <c r="DR211" s="60"/>
      <c r="DS211" s="60"/>
      <c r="DT211" s="60"/>
      <c r="DU211" s="60"/>
      <c r="DV211" s="60"/>
      <c r="DW211" s="884"/>
      <c r="DX211" s="60"/>
      <c r="DY211" s="60"/>
    </row>
    <row r="212" spans="1:131" ht="12.75" customHeight="1">
      <c r="A212" s="852" t="s">
        <v>462</v>
      </c>
      <c r="B212" s="853"/>
      <c r="C212" s="853"/>
      <c r="D212" s="853"/>
      <c r="E212" s="853"/>
      <c r="F212" s="853"/>
      <c r="G212" s="853"/>
      <c r="H212" s="853"/>
      <c r="I212" s="853"/>
      <c r="J212" s="853"/>
      <c r="K212" s="853"/>
      <c r="L212" s="853"/>
      <c r="M212" s="853"/>
      <c r="N212" s="853"/>
      <c r="O212" s="853"/>
      <c r="P212" s="853"/>
      <c r="Q212" s="853"/>
      <c r="R212" s="853"/>
      <c r="S212" s="850"/>
      <c r="T212" s="853"/>
      <c r="U212" s="853"/>
      <c r="V212" s="853"/>
      <c r="W212" s="853"/>
      <c r="X212" s="853"/>
      <c r="Y212" s="853"/>
      <c r="Z212" s="853"/>
      <c r="AA212" s="853"/>
      <c r="AB212" s="853"/>
      <c r="AC212" s="853"/>
      <c r="AD212" s="853"/>
      <c r="AE212" s="853"/>
      <c r="AF212" s="853"/>
      <c r="AG212" s="853"/>
      <c r="AH212" s="853"/>
      <c r="AI212" s="853"/>
      <c r="AJ212" s="853"/>
      <c r="AK212" s="850"/>
      <c r="AL212" s="853"/>
      <c r="AM212" s="853"/>
      <c r="AN212" s="853"/>
      <c r="AO212" s="853"/>
      <c r="AP212" s="853"/>
      <c r="AQ212" s="853"/>
      <c r="AR212" s="853"/>
      <c r="AS212" s="853"/>
      <c r="AT212" s="853"/>
      <c r="AU212" s="853"/>
      <c r="AV212" s="853"/>
      <c r="AW212" s="853"/>
      <c r="AX212" s="853"/>
      <c r="AY212" s="853"/>
      <c r="AZ212" s="853"/>
      <c r="BA212" s="853"/>
      <c r="BB212" s="853"/>
      <c r="BC212" s="850"/>
      <c r="BD212" s="853"/>
      <c r="BE212" s="853"/>
      <c r="BF212" s="853"/>
      <c r="BG212" s="853"/>
      <c r="BH212" s="853"/>
      <c r="BI212" s="853"/>
      <c r="BJ212" s="853"/>
      <c r="BK212" s="853"/>
      <c r="BL212" s="853"/>
      <c r="BM212" s="853"/>
      <c r="BN212" s="853"/>
      <c r="BO212" s="853"/>
      <c r="BP212" s="853"/>
      <c r="BQ212" s="853"/>
      <c r="BR212" s="853"/>
      <c r="BS212" s="853"/>
      <c r="BT212" s="853"/>
      <c r="BU212" s="850"/>
      <c r="BV212" s="853"/>
      <c r="BW212" s="853"/>
      <c r="BX212" s="853"/>
      <c r="BY212" s="853"/>
      <c r="BZ212" s="880"/>
      <c r="CA212" s="880"/>
      <c r="CB212" s="880"/>
      <c r="CC212" s="881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882"/>
      <c r="CV212" s="883"/>
      <c r="CW212" s="883"/>
      <c r="CX212" s="883"/>
      <c r="CY212" s="883"/>
      <c r="CZ212" s="883"/>
      <c r="DA212" s="883"/>
      <c r="DB212" s="883"/>
      <c r="DC212" s="883"/>
      <c r="DD212" s="883"/>
      <c r="DE212" s="883"/>
      <c r="DF212" s="883"/>
      <c r="DG212" s="883"/>
      <c r="DH212" s="883"/>
      <c r="DI212" s="883"/>
      <c r="DJ212" s="883"/>
      <c r="DK212" s="884"/>
      <c r="DL212" s="883"/>
      <c r="DM212" s="883"/>
      <c r="DN212" s="883"/>
      <c r="DO212" s="884"/>
      <c r="DP212" s="60"/>
      <c r="DQ212" s="60"/>
      <c r="DR212" s="60"/>
      <c r="DS212" s="60"/>
      <c r="DT212" s="60"/>
      <c r="DU212" s="60"/>
      <c r="DV212" s="60"/>
      <c r="DW212" s="884"/>
      <c r="DX212" s="60"/>
      <c r="DY212" s="60"/>
    </row>
    <row r="213" spans="1:131" ht="12.75" customHeight="1">
      <c r="A213" s="854" t="s">
        <v>463</v>
      </c>
      <c r="B213" s="647"/>
      <c r="C213" s="647"/>
      <c r="D213" s="647"/>
      <c r="E213" s="647"/>
      <c r="F213" s="647"/>
      <c r="G213" s="647"/>
      <c r="H213" s="647"/>
      <c r="I213" s="647"/>
      <c r="J213" s="647"/>
      <c r="K213" s="647"/>
      <c r="L213" s="647"/>
      <c r="M213" s="647"/>
      <c r="N213" s="647"/>
      <c r="O213" s="647"/>
      <c r="P213" s="647"/>
      <c r="Q213" s="647"/>
      <c r="R213" s="647"/>
      <c r="S213" s="850"/>
      <c r="T213" s="647"/>
      <c r="U213" s="647"/>
      <c r="V213" s="647"/>
      <c r="W213" s="647"/>
      <c r="X213" s="647"/>
      <c r="Y213" s="647"/>
      <c r="Z213" s="647"/>
      <c r="AA213" s="647"/>
      <c r="AB213" s="647"/>
      <c r="AC213" s="647"/>
      <c r="AD213" s="647"/>
      <c r="AE213" s="647"/>
      <c r="AF213" s="647"/>
      <c r="AG213" s="647"/>
      <c r="AH213" s="647"/>
      <c r="AI213" s="647"/>
      <c r="AJ213" s="647"/>
      <c r="AK213" s="850"/>
      <c r="AL213" s="647"/>
      <c r="AM213" s="647"/>
      <c r="AN213" s="647"/>
      <c r="AO213" s="647"/>
      <c r="AP213" s="647"/>
      <c r="AQ213" s="647"/>
      <c r="AR213" s="647"/>
      <c r="AS213" s="647"/>
      <c r="AT213" s="647"/>
      <c r="AU213" s="647"/>
      <c r="AV213" s="647"/>
      <c r="AW213" s="647"/>
      <c r="AX213" s="647"/>
      <c r="AY213" s="647"/>
      <c r="AZ213" s="647"/>
      <c r="BA213" s="647"/>
      <c r="BB213" s="647"/>
      <c r="BC213" s="850"/>
      <c r="BD213" s="647"/>
      <c r="BE213" s="647"/>
      <c r="BF213" s="647"/>
      <c r="BG213" s="647"/>
      <c r="BH213" s="647"/>
      <c r="BI213" s="647"/>
      <c r="BJ213" s="647"/>
      <c r="BK213" s="647"/>
      <c r="BL213" s="647"/>
      <c r="BM213" s="647"/>
      <c r="BN213" s="647"/>
      <c r="BO213" s="647"/>
      <c r="BP213" s="647"/>
      <c r="BQ213" s="647"/>
      <c r="BR213" s="647"/>
      <c r="BS213" s="647"/>
      <c r="BT213" s="647"/>
      <c r="BU213" s="850"/>
      <c r="BV213" s="647"/>
      <c r="BW213" s="647"/>
      <c r="BX213" s="647"/>
      <c r="BY213" s="647"/>
      <c r="BZ213" s="863"/>
      <c r="CA213" s="863"/>
      <c r="CB213" s="863"/>
      <c r="CC213" s="864"/>
      <c r="CD213" s="865"/>
      <c r="CE213" s="865"/>
      <c r="CF213" s="865"/>
      <c r="CG213" s="865"/>
      <c r="CH213" s="865"/>
      <c r="CI213" s="865"/>
      <c r="CJ213" s="865"/>
      <c r="CK213" s="865"/>
      <c r="CL213" s="865"/>
      <c r="CM213" s="865"/>
      <c r="CN213" s="865"/>
      <c r="CO213" s="865"/>
      <c r="CP213" s="865"/>
      <c r="CQ213" s="865"/>
      <c r="CR213" s="865"/>
      <c r="CS213" s="865"/>
      <c r="CT213" s="866"/>
      <c r="CU213" s="867"/>
      <c r="CV213" s="865"/>
      <c r="CW213" s="865"/>
      <c r="CX213" s="865"/>
      <c r="CY213" s="865"/>
      <c r="CZ213" s="865"/>
      <c r="DA213" s="865"/>
      <c r="DB213" s="865"/>
      <c r="DC213" s="865"/>
      <c r="DD213" s="865"/>
      <c r="DE213" s="865"/>
      <c r="DF213" s="865"/>
      <c r="DG213" s="865"/>
      <c r="DH213" s="865"/>
      <c r="DI213" s="865"/>
      <c r="DJ213" s="865"/>
      <c r="DK213" s="865"/>
      <c r="DL213" s="867"/>
      <c r="DM213" s="848"/>
      <c r="DN213" s="848"/>
      <c r="DO213" s="847"/>
      <c r="DP213" s="848"/>
      <c r="DQ213" s="848"/>
      <c r="DR213" s="848"/>
      <c r="DS213" s="848"/>
      <c r="DT213" s="848"/>
      <c r="DU213" s="848"/>
      <c r="DV213" s="848"/>
      <c r="DW213" s="847"/>
      <c r="DX213" s="848"/>
      <c r="DY213" s="60"/>
    </row>
    <row r="214" spans="1:131" ht="12.75" customHeight="1">
      <c r="A214" s="855" t="s">
        <v>294</v>
      </c>
      <c r="B214" s="647"/>
      <c r="C214" s="647"/>
      <c r="D214" s="647"/>
      <c r="E214" s="647"/>
      <c r="F214" s="647"/>
      <c r="G214" s="647"/>
      <c r="H214" s="647"/>
      <c r="I214" s="647"/>
      <c r="J214" s="647"/>
      <c r="K214" s="647"/>
      <c r="L214" s="647"/>
      <c r="M214" s="647"/>
      <c r="N214" s="647"/>
      <c r="O214" s="647"/>
      <c r="P214" s="647"/>
      <c r="Q214" s="647"/>
      <c r="R214" s="647"/>
      <c r="S214" s="850"/>
      <c r="T214" s="647"/>
      <c r="U214" s="647"/>
      <c r="V214" s="647"/>
      <c r="W214" s="647"/>
      <c r="X214" s="647"/>
      <c r="Y214" s="647"/>
      <c r="Z214" s="647"/>
      <c r="AA214" s="647"/>
      <c r="AB214" s="647"/>
      <c r="AC214" s="647"/>
      <c r="AD214" s="647"/>
      <c r="AE214" s="647"/>
      <c r="AF214" s="647"/>
      <c r="AG214" s="647"/>
      <c r="AH214" s="647"/>
      <c r="AI214" s="647"/>
      <c r="AJ214" s="647"/>
      <c r="AK214" s="850"/>
      <c r="AL214" s="647"/>
      <c r="AM214" s="647"/>
      <c r="AN214" s="647"/>
      <c r="AO214" s="647"/>
      <c r="AP214" s="647"/>
      <c r="AQ214" s="647"/>
      <c r="AR214" s="647"/>
      <c r="AS214" s="647"/>
      <c r="AT214" s="647"/>
      <c r="AU214" s="647"/>
      <c r="AV214" s="647"/>
      <c r="AW214" s="647"/>
      <c r="AX214" s="647"/>
      <c r="AY214" s="647"/>
      <c r="AZ214" s="647"/>
      <c r="BA214" s="647"/>
      <c r="BB214" s="647"/>
      <c r="BC214" s="850"/>
      <c r="BD214" s="647"/>
      <c r="BE214" s="647"/>
      <c r="BF214" s="647"/>
      <c r="BG214" s="647"/>
      <c r="BH214" s="647"/>
      <c r="BI214" s="647"/>
      <c r="BJ214" s="647"/>
      <c r="BK214" s="647"/>
      <c r="BL214" s="647"/>
      <c r="BM214" s="647"/>
      <c r="BN214" s="647"/>
      <c r="BO214" s="647"/>
      <c r="BP214" s="647"/>
      <c r="BQ214" s="647"/>
      <c r="BR214" s="647"/>
      <c r="BS214" s="647"/>
      <c r="BT214" s="647"/>
      <c r="BU214" s="850"/>
      <c r="BV214" s="647"/>
      <c r="BW214" s="647"/>
      <c r="BX214" s="647"/>
      <c r="BY214" s="647"/>
      <c r="BZ214" s="856" t="str">
        <f>IF(DL214&lt;3,"",(SUM(B214:R214)-MIN(B214:R214)-MAX(B214:R214))/(DL214-2))</f>
        <v/>
      </c>
      <c r="CA214" s="856" t="str">
        <f>IF(DM214&lt;3,"",(SUM(T214:AJ214)-MIN(T214:AJ214)-MAX(T214:AJ214))/(DM214-2))</f>
        <v/>
      </c>
      <c r="CB214" s="856" t="str">
        <f>IF(DN214&lt;3,"",(SUM(AL214:BB214)-MIN(AL214:BB214)-MAX(AL214:BB214))/(DN214-2))</f>
        <v/>
      </c>
      <c r="CC214" s="857" t="str">
        <f>IF(DO214&lt;3,"",(SUM(BD214:BT214)-MIN(BD214:BT214)-MAX(BD214:BT214))/(DO214-2))</f>
        <v/>
      </c>
      <c r="CD214" s="50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0" t="str">
        <f t="shared" si="362"/>
        <v/>
      </c>
      <c r="CF214" s="81" t="str">
        <f t="shared" si="362"/>
        <v/>
      </c>
      <c r="CG214" s="81" t="str">
        <f t="shared" si="362"/>
        <v/>
      </c>
      <c r="CH214" s="81" t="str">
        <f t="shared" si="362"/>
        <v/>
      </c>
      <c r="CI214" s="81" t="str">
        <f t="shared" si="362"/>
        <v/>
      </c>
      <c r="CJ214" s="81" t="str">
        <f t="shared" si="362"/>
        <v/>
      </c>
      <c r="CK214" s="144" t="str">
        <f t="shared" si="362"/>
        <v/>
      </c>
      <c r="CL214" s="144" t="str">
        <f t="shared" si="362"/>
        <v/>
      </c>
      <c r="CM214" s="144" t="str">
        <f t="shared" si="362"/>
        <v/>
      </c>
      <c r="CN214" s="81" t="str">
        <f t="shared" si="362"/>
        <v/>
      </c>
      <c r="CO214" s="81" t="str">
        <f t="shared" si="362"/>
        <v/>
      </c>
      <c r="CP214" s="81" t="str">
        <f t="shared" si="362"/>
        <v/>
      </c>
      <c r="CQ214" s="81" t="str">
        <f t="shared" si="362"/>
        <v/>
      </c>
      <c r="CR214" s="81" t="str">
        <f t="shared" si="362"/>
        <v/>
      </c>
      <c r="CS214" s="80" t="str">
        <f t="shared" si="362"/>
        <v/>
      </c>
      <c r="CT214" s="50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2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3" t="str">
        <f t="shared" si="364"/>
        <v/>
      </c>
      <c r="CW214" s="534" t="str">
        <f t="shared" si="364"/>
        <v/>
      </c>
      <c r="CX214" s="534" t="str">
        <f t="shared" si="364"/>
        <v/>
      </c>
      <c r="CY214" s="534" t="str">
        <f t="shared" si="364"/>
        <v/>
      </c>
      <c r="CZ214" s="534" t="str">
        <f t="shared" si="364"/>
        <v/>
      </c>
      <c r="DA214" s="534" t="str">
        <f t="shared" si="364"/>
        <v/>
      </c>
      <c r="DB214" s="535" t="str">
        <f t="shared" si="364"/>
        <v/>
      </c>
      <c r="DC214" s="535" t="str">
        <f t="shared" si="364"/>
        <v/>
      </c>
      <c r="DD214" s="535" t="str">
        <f t="shared" si="364"/>
        <v/>
      </c>
      <c r="DE214" s="534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4" t="str">
        <f t="shared" si="365"/>
        <v/>
      </c>
      <c r="DG214" s="534" t="str">
        <f t="shared" si="365"/>
        <v/>
      </c>
      <c r="DH214" s="534" t="str">
        <f t="shared" si="365"/>
        <v/>
      </c>
      <c r="DI214" s="534" t="str">
        <f t="shared" si="365"/>
        <v/>
      </c>
      <c r="DJ214" s="533" t="str">
        <f t="shared" si="365"/>
        <v/>
      </c>
      <c r="DK214" s="532" t="str">
        <f t="shared" si="365"/>
        <v/>
      </c>
      <c r="DL214" s="858">
        <f>COUNT(B214:R214)</f>
        <v>0</v>
      </c>
      <c r="DM214" s="813">
        <f>COUNT(T214:AJ214)</f>
        <v>0</v>
      </c>
      <c r="DN214" s="813">
        <f>COUNT(AL214:BB214)</f>
        <v>0</v>
      </c>
      <c r="DO214" s="814">
        <f>COUNT(BD214:BT214)</f>
        <v>0</v>
      </c>
      <c r="DP214" s="849"/>
      <c r="DQ214" s="859"/>
      <c r="DR214" s="859"/>
      <c r="DS214" s="859"/>
      <c r="DT214" s="859"/>
      <c r="DU214" s="859"/>
      <c r="DV214" s="859"/>
      <c r="DW214" s="860"/>
      <c r="DX214" s="859"/>
      <c r="DY214" s="60"/>
    </row>
    <row r="215" spans="1:131" ht="12.75" customHeight="1">
      <c r="A215" s="855" t="s">
        <v>295</v>
      </c>
      <c r="B215" s="281"/>
      <c r="C215" s="281"/>
      <c r="D215" s="281"/>
      <c r="E215" s="281"/>
      <c r="F215" s="281"/>
      <c r="G215" s="281"/>
      <c r="H215" s="281"/>
      <c r="I215" s="281"/>
      <c r="J215" s="281"/>
      <c r="K215" s="281"/>
      <c r="L215" s="281"/>
      <c r="M215" s="281"/>
      <c r="N215" s="281"/>
      <c r="O215" s="281"/>
      <c r="P215" s="281"/>
      <c r="Q215" s="281"/>
      <c r="R215" s="281"/>
      <c r="S215" s="850"/>
      <c r="T215" s="281"/>
      <c r="U215" s="281"/>
      <c r="V215" s="281"/>
      <c r="W215" s="281"/>
      <c r="X215" s="281"/>
      <c r="Y215" s="281"/>
      <c r="Z215" s="281"/>
      <c r="AA215" s="281"/>
      <c r="AB215" s="281"/>
      <c r="AC215" s="281"/>
      <c r="AD215" s="281"/>
      <c r="AE215" s="281"/>
      <c r="AF215" s="281"/>
      <c r="AG215" s="281"/>
      <c r="AH215" s="281"/>
      <c r="AI215" s="281"/>
      <c r="AJ215" s="281"/>
      <c r="AK215" s="850"/>
      <c r="AL215" s="281"/>
      <c r="AM215" s="281"/>
      <c r="AN215" s="281"/>
      <c r="AO215" s="281"/>
      <c r="AP215" s="281"/>
      <c r="AQ215" s="281"/>
      <c r="AR215" s="281"/>
      <c r="AS215" s="281"/>
      <c r="AT215" s="281"/>
      <c r="AU215" s="281"/>
      <c r="AV215" s="281"/>
      <c r="AW215" s="281"/>
      <c r="AX215" s="281"/>
      <c r="AY215" s="281"/>
      <c r="AZ215" s="281"/>
      <c r="BA215" s="281"/>
      <c r="BB215" s="281"/>
      <c r="BC215" s="850"/>
      <c r="BD215" s="281"/>
      <c r="BE215" s="281"/>
      <c r="BF215" s="281"/>
      <c r="BG215" s="281"/>
      <c r="BH215" s="281"/>
      <c r="BI215" s="281"/>
      <c r="BJ215" s="281"/>
      <c r="BK215" s="281"/>
      <c r="BL215" s="281"/>
      <c r="BM215" s="281"/>
      <c r="BN215" s="281"/>
      <c r="BO215" s="281"/>
      <c r="BP215" s="281"/>
      <c r="BQ215" s="281"/>
      <c r="BR215" s="281"/>
      <c r="BS215" s="281"/>
      <c r="BT215" s="281"/>
      <c r="BU215" s="850"/>
      <c r="BV215" s="281"/>
      <c r="BW215" s="281"/>
      <c r="BX215" s="281"/>
      <c r="BY215" s="281"/>
      <c r="BZ215" s="856" t="str">
        <f>IF(DL215&lt;3,"",(SUM(B215:R215)-MIN(B215:R215)-MAX(B215:R215))/(DL215-2))</f>
        <v/>
      </c>
      <c r="CA215" s="856" t="str">
        <f>IF(DM215&lt;3,"",(SUM(T215:AJ215)-MIN(T215:AJ215)-MAX(T215:AJ215))/(DM215-2))</f>
        <v/>
      </c>
      <c r="CB215" s="856" t="str">
        <f>IF(DN215&lt;3,"",(SUM(AL215:BB215)-MIN(AL215:BB215)-MAX(AL215:BB215))/(DN215-2))</f>
        <v/>
      </c>
      <c r="CC215" s="857" t="str">
        <f>IF(DO215&lt;3,"",(SUM(BD215:BT215)-MIN(BD215:BT215)-MAX(BD215:BT215))/(DO215-2))</f>
        <v/>
      </c>
      <c r="CD215" s="50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0" t="str">
        <f t="shared" si="363"/>
        <v/>
      </c>
      <c r="CF215" s="81" t="str">
        <f t="shared" si="363"/>
        <v/>
      </c>
      <c r="CG215" s="81" t="str">
        <f t="shared" si="363"/>
        <v/>
      </c>
      <c r="CH215" s="81" t="str">
        <f t="shared" si="363"/>
        <v/>
      </c>
      <c r="CI215" s="81" t="str">
        <f t="shared" si="363"/>
        <v/>
      </c>
      <c r="CJ215" s="81" t="str">
        <f t="shared" si="363"/>
        <v/>
      </c>
      <c r="CK215" s="144" t="str">
        <f t="shared" si="363"/>
        <v/>
      </c>
      <c r="CL215" s="144" t="str">
        <f t="shared" si="363"/>
        <v/>
      </c>
      <c r="CM215" s="144" t="str">
        <f t="shared" si="363"/>
        <v/>
      </c>
      <c r="CN215" s="81" t="str">
        <f t="shared" si="363"/>
        <v/>
      </c>
      <c r="CO215" s="81" t="str">
        <f t="shared" si="363"/>
        <v/>
      </c>
      <c r="CP215" s="81" t="str">
        <f t="shared" si="363"/>
        <v/>
      </c>
      <c r="CQ215" s="81" t="str">
        <f t="shared" si="363"/>
        <v/>
      </c>
      <c r="CR215" s="81" t="str">
        <f t="shared" si="363"/>
        <v/>
      </c>
      <c r="CS215" s="80" t="str">
        <f t="shared" si="363"/>
        <v/>
      </c>
      <c r="CT215" s="504" t="str">
        <f t="shared" si="363"/>
        <v/>
      </c>
      <c r="CU215" s="532" t="str">
        <f t="shared" si="364"/>
        <v/>
      </c>
      <c r="CV215" s="533" t="str">
        <f t="shared" si="364"/>
        <v/>
      </c>
      <c r="CW215" s="534" t="str">
        <f t="shared" si="364"/>
        <v/>
      </c>
      <c r="CX215" s="534" t="str">
        <f t="shared" si="364"/>
        <v/>
      </c>
      <c r="CY215" s="534" t="str">
        <f t="shared" si="364"/>
        <v/>
      </c>
      <c r="CZ215" s="534" t="str">
        <f t="shared" si="364"/>
        <v/>
      </c>
      <c r="DA215" s="534" t="str">
        <f t="shared" si="364"/>
        <v/>
      </c>
      <c r="DB215" s="535" t="str">
        <f t="shared" si="364"/>
        <v/>
      </c>
      <c r="DC215" s="535" t="str">
        <f t="shared" si="364"/>
        <v/>
      </c>
      <c r="DD215" s="535" t="str">
        <f t="shared" si="364"/>
        <v/>
      </c>
      <c r="DE215" s="534" t="str">
        <f t="shared" si="365"/>
        <v/>
      </c>
      <c r="DF215" s="534" t="str">
        <f t="shared" si="365"/>
        <v/>
      </c>
      <c r="DG215" s="534" t="str">
        <f t="shared" si="365"/>
        <v/>
      </c>
      <c r="DH215" s="534" t="str">
        <f t="shared" si="365"/>
        <v/>
      </c>
      <c r="DI215" s="534" t="str">
        <f t="shared" si="365"/>
        <v/>
      </c>
      <c r="DJ215" s="533" t="str">
        <f t="shared" si="365"/>
        <v/>
      </c>
      <c r="DK215" s="532" t="str">
        <f t="shared" si="365"/>
        <v/>
      </c>
      <c r="DL215" s="858">
        <f>COUNT(B215:R215)</f>
        <v>0</v>
      </c>
      <c r="DM215" s="813">
        <f>COUNT(T215:AJ215)</f>
        <v>0</v>
      </c>
      <c r="DN215" s="813">
        <f>COUNT(AL215:BB215)</f>
        <v>0</v>
      </c>
      <c r="DO215" s="814">
        <f>COUNT(BD215:BT215)</f>
        <v>0</v>
      </c>
      <c r="DP215" s="849"/>
      <c r="DQ215" s="859"/>
      <c r="DR215" s="859"/>
      <c r="DS215" s="859"/>
      <c r="DT215" s="859"/>
      <c r="DU215" s="859"/>
      <c r="DV215" s="859"/>
      <c r="DW215" s="860"/>
      <c r="DX215" s="859"/>
      <c r="DY215" s="60"/>
    </row>
    <row r="216" spans="1:131" ht="12.75" customHeight="1">
      <c r="A216" s="855" t="s">
        <v>280</v>
      </c>
      <c r="B216" s="281"/>
      <c r="C216" s="281"/>
      <c r="D216" s="281"/>
      <c r="E216" s="281"/>
      <c r="F216" s="281"/>
      <c r="G216" s="281"/>
      <c r="H216" s="281"/>
      <c r="I216" s="281"/>
      <c r="J216" s="281"/>
      <c r="K216" s="281"/>
      <c r="L216" s="281"/>
      <c r="M216" s="281"/>
      <c r="N216" s="281"/>
      <c r="O216" s="281"/>
      <c r="P216" s="281"/>
      <c r="Q216" s="281"/>
      <c r="R216" s="281"/>
      <c r="S216" s="850"/>
      <c r="T216" s="281"/>
      <c r="U216" s="281"/>
      <c r="V216" s="281"/>
      <c r="W216" s="281"/>
      <c r="X216" s="281"/>
      <c r="Y216" s="281"/>
      <c r="Z216" s="281"/>
      <c r="AA216" s="281"/>
      <c r="AB216" s="281"/>
      <c r="AC216" s="281"/>
      <c r="AD216" s="281"/>
      <c r="AE216" s="281"/>
      <c r="AF216" s="281"/>
      <c r="AG216" s="281"/>
      <c r="AH216" s="281"/>
      <c r="AI216" s="281"/>
      <c r="AJ216" s="281"/>
      <c r="AK216" s="850"/>
      <c r="AL216" s="281"/>
      <c r="AM216" s="281"/>
      <c r="AN216" s="281"/>
      <c r="AO216" s="281"/>
      <c r="AP216" s="281"/>
      <c r="AQ216" s="281"/>
      <c r="AR216" s="281"/>
      <c r="AS216" s="281"/>
      <c r="AT216" s="281"/>
      <c r="AU216" s="281"/>
      <c r="AV216" s="281"/>
      <c r="AW216" s="281"/>
      <c r="AX216" s="281"/>
      <c r="AY216" s="281"/>
      <c r="AZ216" s="281"/>
      <c r="BA216" s="281"/>
      <c r="BB216" s="281"/>
      <c r="BC216" s="850"/>
      <c r="BD216" s="281"/>
      <c r="BE216" s="281"/>
      <c r="BF216" s="281"/>
      <c r="BG216" s="281"/>
      <c r="BH216" s="281"/>
      <c r="BI216" s="281"/>
      <c r="BJ216" s="281"/>
      <c r="BK216" s="281"/>
      <c r="BL216" s="281"/>
      <c r="BM216" s="281"/>
      <c r="BN216" s="281"/>
      <c r="BO216" s="281"/>
      <c r="BP216" s="281"/>
      <c r="BQ216" s="281"/>
      <c r="BR216" s="281"/>
      <c r="BS216" s="281"/>
      <c r="BT216" s="281"/>
      <c r="BU216" s="850"/>
      <c r="BV216" s="281"/>
      <c r="BW216" s="281"/>
      <c r="BX216" s="281"/>
      <c r="BY216" s="281"/>
      <c r="BZ216" s="856" t="str">
        <f>IF(DL216&lt;3,"",(SUM(B216:R216)-MIN(B216:R216)-MAX(B216:R216))/(DL216-2))</f>
        <v/>
      </c>
      <c r="CA216" s="856" t="str">
        <f>IF(DM216&lt;3,"",(SUM(T216:AJ216)-MIN(T216:AJ216)-MAX(T216:AJ216))/(DM216-2))</f>
        <v/>
      </c>
      <c r="CB216" s="856" t="str">
        <f>IF(DN216&lt;3,"",(SUM(AL216:BB216)-MIN(AL216:BB216)-MAX(AL216:BB216))/(DN216-2))</f>
        <v/>
      </c>
      <c r="CC216" s="857" t="str">
        <f>IF(DO216&lt;3,"",(SUM(BD216:BT216)-MIN(BD216:BT216)-MAX(BD216:BT216))/(DO216-2))</f>
        <v/>
      </c>
      <c r="CD216" s="50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0" t="str">
        <f t="shared" si="363"/>
        <v/>
      </c>
      <c r="CF216" s="81" t="str">
        <f t="shared" si="363"/>
        <v/>
      </c>
      <c r="CG216" s="81" t="str">
        <f t="shared" si="363"/>
        <v/>
      </c>
      <c r="CH216" s="81" t="str">
        <f t="shared" si="363"/>
        <v/>
      </c>
      <c r="CI216" s="81" t="str">
        <f t="shared" si="363"/>
        <v/>
      </c>
      <c r="CJ216" s="81" t="str">
        <f t="shared" si="363"/>
        <v/>
      </c>
      <c r="CK216" s="144" t="str">
        <f t="shared" si="363"/>
        <v/>
      </c>
      <c r="CL216" s="144" t="str">
        <f t="shared" si="363"/>
        <v/>
      </c>
      <c r="CM216" s="144" t="str">
        <f t="shared" si="363"/>
        <v/>
      </c>
      <c r="CN216" s="81" t="str">
        <f t="shared" si="363"/>
        <v/>
      </c>
      <c r="CO216" s="81" t="str">
        <f t="shared" si="363"/>
        <v/>
      </c>
      <c r="CP216" s="81" t="str">
        <f t="shared" si="363"/>
        <v/>
      </c>
      <c r="CQ216" s="81" t="str">
        <f t="shared" si="363"/>
        <v/>
      </c>
      <c r="CR216" s="81" t="str">
        <f t="shared" si="363"/>
        <v/>
      </c>
      <c r="CS216" s="80" t="str">
        <f t="shared" si="363"/>
        <v/>
      </c>
      <c r="CT216" s="504" t="str">
        <f t="shared" si="363"/>
        <v/>
      </c>
      <c r="CU216" s="532" t="str">
        <f t="shared" si="364"/>
        <v/>
      </c>
      <c r="CV216" s="533" t="str">
        <f t="shared" si="364"/>
        <v/>
      </c>
      <c r="CW216" s="534" t="str">
        <f t="shared" si="364"/>
        <v/>
      </c>
      <c r="CX216" s="534" t="str">
        <f t="shared" si="364"/>
        <v/>
      </c>
      <c r="CY216" s="534" t="str">
        <f t="shared" si="364"/>
        <v/>
      </c>
      <c r="CZ216" s="534" t="str">
        <f t="shared" si="364"/>
        <v/>
      </c>
      <c r="DA216" s="534" t="str">
        <f t="shared" si="364"/>
        <v/>
      </c>
      <c r="DB216" s="535" t="str">
        <f t="shared" si="364"/>
        <v/>
      </c>
      <c r="DC216" s="535" t="str">
        <f t="shared" si="364"/>
        <v/>
      </c>
      <c r="DD216" s="535" t="str">
        <f t="shared" si="364"/>
        <v/>
      </c>
      <c r="DE216" s="534" t="str">
        <f t="shared" si="365"/>
        <v/>
      </c>
      <c r="DF216" s="534" t="str">
        <f t="shared" si="365"/>
        <v/>
      </c>
      <c r="DG216" s="534" t="str">
        <f t="shared" si="365"/>
        <v/>
      </c>
      <c r="DH216" s="534" t="str">
        <f t="shared" si="365"/>
        <v/>
      </c>
      <c r="DI216" s="534" t="str">
        <f t="shared" si="365"/>
        <v/>
      </c>
      <c r="DJ216" s="533" t="str">
        <f t="shared" si="365"/>
        <v/>
      </c>
      <c r="DK216" s="532" t="str">
        <f t="shared" si="365"/>
        <v/>
      </c>
      <c r="DL216" s="858">
        <f>COUNT(B216:R216)</f>
        <v>0</v>
      </c>
      <c r="DM216" s="813">
        <f>COUNT(T216:AJ216)</f>
        <v>0</v>
      </c>
      <c r="DN216" s="813">
        <f>COUNT(AL216:BB216)</f>
        <v>0</v>
      </c>
      <c r="DO216" s="814">
        <f>COUNT(BD216:BT216)</f>
        <v>0</v>
      </c>
      <c r="DP216" s="849"/>
      <c r="DQ216" s="859"/>
      <c r="DR216" s="859"/>
      <c r="DS216" s="859"/>
      <c r="DT216" s="859"/>
      <c r="DU216" s="859"/>
      <c r="DV216" s="859"/>
      <c r="DW216" s="860"/>
      <c r="DX216" s="859"/>
      <c r="DY216" s="60"/>
    </row>
    <row r="217" spans="1:131" ht="12.75" customHeight="1">
      <c r="A217" s="855" t="s">
        <v>311</v>
      </c>
      <c r="B217" s="281"/>
      <c r="C217" s="281"/>
      <c r="D217" s="281"/>
      <c r="E217" s="281"/>
      <c r="F217" s="281"/>
      <c r="G217" s="281"/>
      <c r="H217" s="281"/>
      <c r="I217" s="281"/>
      <c r="J217" s="281"/>
      <c r="K217" s="281"/>
      <c r="L217" s="281"/>
      <c r="M217" s="281"/>
      <c r="N217" s="281"/>
      <c r="O217" s="281"/>
      <c r="P217" s="281"/>
      <c r="Q217" s="281"/>
      <c r="R217" s="281"/>
      <c r="S217" s="850"/>
      <c r="T217" s="281"/>
      <c r="U217" s="281"/>
      <c r="V217" s="281"/>
      <c r="W217" s="281"/>
      <c r="X217" s="281"/>
      <c r="Y217" s="281"/>
      <c r="Z217" s="281"/>
      <c r="AA217" s="281"/>
      <c r="AB217" s="281"/>
      <c r="AC217" s="281"/>
      <c r="AD217" s="281"/>
      <c r="AE217" s="281"/>
      <c r="AF217" s="281"/>
      <c r="AG217" s="281"/>
      <c r="AH217" s="281"/>
      <c r="AI217" s="281"/>
      <c r="AJ217" s="281"/>
      <c r="AK217" s="850"/>
      <c r="AL217" s="281"/>
      <c r="AM217" s="281"/>
      <c r="AN217" s="281"/>
      <c r="AO217" s="281"/>
      <c r="AP217" s="281"/>
      <c r="AQ217" s="281"/>
      <c r="AR217" s="281"/>
      <c r="AS217" s="281"/>
      <c r="AT217" s="281"/>
      <c r="AU217" s="281"/>
      <c r="AV217" s="281"/>
      <c r="AW217" s="281"/>
      <c r="AX217" s="281"/>
      <c r="AY217" s="281"/>
      <c r="AZ217" s="281"/>
      <c r="BA217" s="281"/>
      <c r="BB217" s="281"/>
      <c r="BC217" s="850"/>
      <c r="BD217" s="281"/>
      <c r="BE217" s="885"/>
      <c r="BF217" s="281"/>
      <c r="BG217" s="281"/>
      <c r="BH217" s="281"/>
      <c r="BI217" s="281"/>
      <c r="BJ217" s="281"/>
      <c r="BK217" s="281"/>
      <c r="BL217" s="281"/>
      <c r="BM217" s="281"/>
      <c r="BN217" s="281"/>
      <c r="BO217" s="281"/>
      <c r="BP217" s="281"/>
      <c r="BQ217" s="281"/>
      <c r="BR217" s="281"/>
      <c r="BS217" s="281"/>
      <c r="BT217" s="281"/>
      <c r="BU217" s="850"/>
      <c r="BV217" s="281"/>
      <c r="BW217" s="281"/>
      <c r="BX217" s="281"/>
      <c r="BY217" s="281"/>
      <c r="BZ217" s="856" t="str">
        <f>IF(DL217&lt;3,"",(SUM(B217:R217)-MIN(B217:R217)-MAX(B217:R217))/(DL217-2))</f>
        <v/>
      </c>
      <c r="CA217" s="856" t="str">
        <f>IF(DM217&lt;3,"",(SUM(T217:AJ217)-MIN(T217:AJ217)-MAX(T217:AJ217))/(DM217-2))</f>
        <v/>
      </c>
      <c r="CB217" s="856" t="str">
        <f>IF(DN217&lt;3,"",(SUM(AL217:BB217)-MIN(AL217:BB217)-MAX(AL217:BB217))/(DN217-2))</f>
        <v/>
      </c>
      <c r="CC217" s="857" t="str">
        <f>IF(DO217&lt;3,"",(SUM(BD217:BT217)-MIN(BD217:BT217)-MAX(BD217:BT217))/(DO217-2))</f>
        <v/>
      </c>
      <c r="CD217" s="50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0" t="str">
        <f t="shared" si="363"/>
        <v/>
      </c>
      <c r="CF217" s="81" t="str">
        <f t="shared" si="363"/>
        <v/>
      </c>
      <c r="CG217" s="81" t="str">
        <f t="shared" si="363"/>
        <v/>
      </c>
      <c r="CH217" s="81" t="str">
        <f t="shared" si="363"/>
        <v/>
      </c>
      <c r="CI217" s="81" t="str">
        <f t="shared" si="363"/>
        <v/>
      </c>
      <c r="CJ217" s="81" t="str">
        <f t="shared" si="363"/>
        <v/>
      </c>
      <c r="CK217" s="144" t="str">
        <f t="shared" si="363"/>
        <v/>
      </c>
      <c r="CL217" s="144" t="str">
        <f t="shared" si="363"/>
        <v/>
      </c>
      <c r="CM217" s="144" t="str">
        <f t="shared" si="363"/>
        <v/>
      </c>
      <c r="CN217" s="81" t="str">
        <f t="shared" si="363"/>
        <v/>
      </c>
      <c r="CO217" s="81" t="str">
        <f t="shared" si="363"/>
        <v/>
      </c>
      <c r="CP217" s="81" t="str">
        <f t="shared" si="363"/>
        <v/>
      </c>
      <c r="CQ217" s="81" t="str">
        <f t="shared" si="363"/>
        <v/>
      </c>
      <c r="CR217" s="81" t="str">
        <f t="shared" si="363"/>
        <v/>
      </c>
      <c r="CS217" s="80" t="str">
        <f t="shared" si="363"/>
        <v/>
      </c>
      <c r="CT217" s="504" t="str">
        <f t="shared" si="363"/>
        <v/>
      </c>
      <c r="CU217" s="532" t="str">
        <f t="shared" si="364"/>
        <v/>
      </c>
      <c r="CV217" s="533" t="str">
        <f t="shared" si="364"/>
        <v/>
      </c>
      <c r="CW217" s="534" t="str">
        <f t="shared" si="364"/>
        <v/>
      </c>
      <c r="CX217" s="534" t="str">
        <f t="shared" si="364"/>
        <v/>
      </c>
      <c r="CY217" s="534" t="str">
        <f t="shared" si="364"/>
        <v/>
      </c>
      <c r="CZ217" s="534" t="str">
        <f t="shared" si="364"/>
        <v/>
      </c>
      <c r="DA217" s="534" t="str">
        <f t="shared" si="364"/>
        <v/>
      </c>
      <c r="DB217" s="535" t="str">
        <f t="shared" si="364"/>
        <v/>
      </c>
      <c r="DC217" s="535" t="str">
        <f t="shared" si="364"/>
        <v/>
      </c>
      <c r="DD217" s="535" t="str">
        <f t="shared" si="364"/>
        <v/>
      </c>
      <c r="DE217" s="534" t="str">
        <f t="shared" si="365"/>
        <v/>
      </c>
      <c r="DF217" s="534" t="str">
        <f t="shared" si="365"/>
        <v/>
      </c>
      <c r="DG217" s="534" t="str">
        <f t="shared" si="365"/>
        <v/>
      </c>
      <c r="DH217" s="534" t="str">
        <f t="shared" si="365"/>
        <v/>
      </c>
      <c r="DI217" s="534" t="str">
        <f t="shared" si="365"/>
        <v/>
      </c>
      <c r="DJ217" s="533" t="str">
        <f t="shared" si="365"/>
        <v/>
      </c>
      <c r="DK217" s="532" t="str">
        <f t="shared" si="365"/>
        <v/>
      </c>
      <c r="DL217" s="858">
        <f>COUNT(B217:R217)</f>
        <v>0</v>
      </c>
      <c r="DM217" s="813">
        <f>COUNT(T217:AJ217)</f>
        <v>0</v>
      </c>
      <c r="DN217" s="813">
        <f>COUNT(AL217:BB217)</f>
        <v>0</v>
      </c>
      <c r="DO217" s="814">
        <f>COUNT(BD217:BT217)</f>
        <v>0</v>
      </c>
      <c r="DP217" s="849"/>
      <c r="DQ217" s="859"/>
      <c r="DR217" s="859"/>
      <c r="DS217" s="859"/>
      <c r="DT217" s="859"/>
      <c r="DU217" s="859"/>
      <c r="DV217" s="859"/>
      <c r="DW217" s="860"/>
      <c r="DX217" s="859"/>
      <c r="DY217" s="60"/>
    </row>
    <row r="218" spans="1:131" ht="12.75" customHeight="1">
      <c r="A218" s="861" t="s">
        <v>312</v>
      </c>
      <c r="B218" s="862" t="str">
        <f t="shared" ref="B218:R218" si="366">IF(B215="","",B214*B215*B216*B217)</f>
        <v/>
      </c>
      <c r="C218" s="862" t="str">
        <f t="shared" si="366"/>
        <v/>
      </c>
      <c r="D218" s="862" t="str">
        <f t="shared" si="366"/>
        <v/>
      </c>
      <c r="E218" s="862" t="str">
        <f t="shared" si="366"/>
        <v/>
      </c>
      <c r="F218" s="862" t="str">
        <f t="shared" si="366"/>
        <v/>
      </c>
      <c r="G218" s="862" t="str">
        <f t="shared" si="366"/>
        <v/>
      </c>
      <c r="H218" s="862" t="str">
        <f t="shared" si="366"/>
        <v/>
      </c>
      <c r="I218" s="862" t="str">
        <f t="shared" si="366"/>
        <v/>
      </c>
      <c r="J218" s="862" t="str">
        <f t="shared" si="366"/>
        <v/>
      </c>
      <c r="K218" s="862" t="str">
        <f t="shared" si="366"/>
        <v/>
      </c>
      <c r="L218" s="862" t="str">
        <f t="shared" si="366"/>
        <v/>
      </c>
      <c r="M218" s="862" t="str">
        <f t="shared" si="366"/>
        <v/>
      </c>
      <c r="N218" s="862" t="str">
        <f t="shared" si="366"/>
        <v/>
      </c>
      <c r="O218" s="862" t="str">
        <f t="shared" si="366"/>
        <v/>
      </c>
      <c r="P218" s="862" t="str">
        <f t="shared" si="366"/>
        <v/>
      </c>
      <c r="Q218" s="862" t="str">
        <f t="shared" si="366"/>
        <v/>
      </c>
      <c r="R218" s="862" t="str">
        <f t="shared" si="366"/>
        <v/>
      </c>
      <c r="S218" s="850"/>
      <c r="T218" s="862" t="str">
        <f t="shared" ref="T218:AJ218" si="367">IF(T215="","",T214*T215*T216*T217)</f>
        <v/>
      </c>
      <c r="U218" s="862" t="str">
        <f t="shared" si="367"/>
        <v/>
      </c>
      <c r="V218" s="862" t="str">
        <f t="shared" si="367"/>
        <v/>
      </c>
      <c r="W218" s="862" t="str">
        <f t="shared" si="367"/>
        <v/>
      </c>
      <c r="X218" s="862" t="str">
        <f t="shared" si="367"/>
        <v/>
      </c>
      <c r="Y218" s="862" t="str">
        <f t="shared" si="367"/>
        <v/>
      </c>
      <c r="Z218" s="862" t="str">
        <f t="shared" si="367"/>
        <v/>
      </c>
      <c r="AA218" s="862" t="str">
        <f t="shared" si="367"/>
        <v/>
      </c>
      <c r="AB218" s="862" t="str">
        <f t="shared" si="367"/>
        <v/>
      </c>
      <c r="AC218" s="862" t="str">
        <f t="shared" si="367"/>
        <v/>
      </c>
      <c r="AD218" s="862" t="str">
        <f t="shared" si="367"/>
        <v/>
      </c>
      <c r="AE218" s="862" t="str">
        <f t="shared" si="367"/>
        <v/>
      </c>
      <c r="AF218" s="862" t="str">
        <f t="shared" si="367"/>
        <v/>
      </c>
      <c r="AG218" s="862" t="str">
        <f t="shared" si="367"/>
        <v/>
      </c>
      <c r="AH218" s="862" t="str">
        <f t="shared" si="367"/>
        <v/>
      </c>
      <c r="AI218" s="862" t="str">
        <f t="shared" si="367"/>
        <v/>
      </c>
      <c r="AJ218" s="862" t="str">
        <f t="shared" si="367"/>
        <v/>
      </c>
      <c r="AK218" s="850"/>
      <c r="AL218" s="862" t="str">
        <f t="shared" ref="AL218:BB218" si="368">IF(AL215="","",AL214*AL215*AL216*AL217)</f>
        <v/>
      </c>
      <c r="AM218" s="862" t="str">
        <f t="shared" si="368"/>
        <v/>
      </c>
      <c r="AN218" s="862" t="str">
        <f t="shared" si="368"/>
        <v/>
      </c>
      <c r="AO218" s="862" t="str">
        <f t="shared" si="368"/>
        <v/>
      </c>
      <c r="AP218" s="862" t="str">
        <f t="shared" si="368"/>
        <v/>
      </c>
      <c r="AQ218" s="862" t="str">
        <f t="shared" si="368"/>
        <v/>
      </c>
      <c r="AR218" s="862" t="str">
        <f t="shared" si="368"/>
        <v/>
      </c>
      <c r="AS218" s="862" t="str">
        <f t="shared" si="368"/>
        <v/>
      </c>
      <c r="AT218" s="862" t="str">
        <f t="shared" si="368"/>
        <v/>
      </c>
      <c r="AU218" s="862" t="str">
        <f t="shared" si="368"/>
        <v/>
      </c>
      <c r="AV218" s="862" t="str">
        <f t="shared" si="368"/>
        <v/>
      </c>
      <c r="AW218" s="862" t="str">
        <f t="shared" si="368"/>
        <v/>
      </c>
      <c r="AX218" s="862" t="str">
        <f t="shared" si="368"/>
        <v/>
      </c>
      <c r="AY218" s="862" t="str">
        <f t="shared" si="368"/>
        <v/>
      </c>
      <c r="AZ218" s="862" t="str">
        <f t="shared" si="368"/>
        <v/>
      </c>
      <c r="BA218" s="862" t="str">
        <f t="shared" si="368"/>
        <v/>
      </c>
      <c r="BB218" s="862" t="str">
        <f t="shared" si="368"/>
        <v/>
      </c>
      <c r="BC218" s="850"/>
      <c r="BD218" s="862" t="str">
        <f t="shared" ref="BD218:BT218" si="369">IF(BD215="","",BD214*BD215*BD216*BD217)</f>
        <v/>
      </c>
      <c r="BE218" s="862" t="str">
        <f t="shared" si="369"/>
        <v/>
      </c>
      <c r="BF218" s="862" t="str">
        <f t="shared" si="369"/>
        <v/>
      </c>
      <c r="BG218" s="862" t="str">
        <f t="shared" si="369"/>
        <v/>
      </c>
      <c r="BH218" s="862" t="str">
        <f t="shared" si="369"/>
        <v/>
      </c>
      <c r="BI218" s="862" t="str">
        <f t="shared" si="369"/>
        <v/>
      </c>
      <c r="BJ218" s="862" t="str">
        <f t="shared" si="369"/>
        <v/>
      </c>
      <c r="BK218" s="862" t="str">
        <f t="shared" si="369"/>
        <v/>
      </c>
      <c r="BL218" s="862" t="str">
        <f t="shared" si="369"/>
        <v/>
      </c>
      <c r="BM218" s="862" t="str">
        <f t="shared" si="369"/>
        <v/>
      </c>
      <c r="BN218" s="862" t="str">
        <f t="shared" si="369"/>
        <v/>
      </c>
      <c r="BO218" s="862" t="str">
        <f t="shared" si="369"/>
        <v/>
      </c>
      <c r="BP218" s="862" t="str">
        <f t="shared" si="369"/>
        <v/>
      </c>
      <c r="BQ218" s="862" t="str">
        <f t="shared" si="369"/>
        <v/>
      </c>
      <c r="BR218" s="862" t="str">
        <f t="shared" si="369"/>
        <v/>
      </c>
      <c r="BS218" s="862" t="str">
        <f t="shared" si="369"/>
        <v/>
      </c>
      <c r="BT218" s="862" t="str">
        <f t="shared" si="369"/>
        <v/>
      </c>
      <c r="BU218" s="850"/>
      <c r="BV218" s="862" t="str">
        <f>IF(BV215="","",BV214*BV215*BV216*BV217)</f>
        <v/>
      </c>
      <c r="BW218" s="862" t="str">
        <f>IF(BW215="","",BW214*BW215*BW216*BW217)</f>
        <v/>
      </c>
      <c r="BX218" s="862" t="str">
        <f>IF(BX215="","",BX214*BX215*BX216*BX217)</f>
        <v/>
      </c>
      <c r="BY218" s="735" t="str">
        <f>IF(BY215="","",BY214*BY215*BY216*BY217)</f>
        <v/>
      </c>
      <c r="BZ218" s="856" t="str">
        <f>IF(DL218&lt;3,"",(SUM(B218:R218)-MIN(B218:R218)-MAX(B218:R218))/(DL218-2))</f>
        <v/>
      </c>
      <c r="CA218" s="856" t="str">
        <f>IF(DM218&lt;3,"",(SUM(T218:AJ218)-MIN(T218:AJ218)-MAX(T218:AJ218))/(DM218-2))</f>
        <v/>
      </c>
      <c r="CB218" s="856" t="str">
        <f>IF(DN218&lt;3,"",(SUM(AL218:BB218)-MIN(AL218:BB218)-MAX(AL218:BB218))/(DN218-2))</f>
        <v/>
      </c>
      <c r="CC218" s="857" t="str">
        <f>IF(DO218&lt;3,"",(SUM(BD218:BT218)-MIN(BD218:BT218)-MAX(BD218:BT218))/(DO218-2))</f>
        <v/>
      </c>
      <c r="CD218" s="50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0" t="str">
        <f t="shared" si="363"/>
        <v/>
      </c>
      <c r="CF218" s="81" t="str">
        <f t="shared" si="363"/>
        <v/>
      </c>
      <c r="CG218" s="81" t="str">
        <f t="shared" si="363"/>
        <v/>
      </c>
      <c r="CH218" s="81" t="str">
        <f t="shared" si="363"/>
        <v/>
      </c>
      <c r="CI218" s="81" t="str">
        <f t="shared" si="363"/>
        <v/>
      </c>
      <c r="CJ218" s="81" t="str">
        <f t="shared" si="363"/>
        <v/>
      </c>
      <c r="CK218" s="144" t="str">
        <f t="shared" si="363"/>
        <v/>
      </c>
      <c r="CL218" s="144" t="str">
        <f t="shared" si="363"/>
        <v/>
      </c>
      <c r="CM218" s="144" t="str">
        <f t="shared" si="363"/>
        <v/>
      </c>
      <c r="CN218" s="81" t="str">
        <f t="shared" si="363"/>
        <v/>
      </c>
      <c r="CO218" s="81" t="str">
        <f t="shared" si="363"/>
        <v/>
      </c>
      <c r="CP218" s="81" t="str">
        <f t="shared" si="363"/>
        <v/>
      </c>
      <c r="CQ218" s="81" t="str">
        <f t="shared" si="363"/>
        <v/>
      </c>
      <c r="CR218" s="81" t="str">
        <f t="shared" si="363"/>
        <v/>
      </c>
      <c r="CS218" s="80" t="str">
        <f t="shared" si="363"/>
        <v/>
      </c>
      <c r="CT218" s="504" t="str">
        <f t="shared" si="363"/>
        <v/>
      </c>
      <c r="CU218" s="532" t="str">
        <f t="shared" si="364"/>
        <v/>
      </c>
      <c r="CV218" s="533" t="str">
        <f t="shared" si="364"/>
        <v/>
      </c>
      <c r="CW218" s="534" t="str">
        <f t="shared" si="364"/>
        <v/>
      </c>
      <c r="CX218" s="534" t="str">
        <f t="shared" si="364"/>
        <v/>
      </c>
      <c r="CY218" s="534" t="str">
        <f t="shared" si="364"/>
        <v/>
      </c>
      <c r="CZ218" s="534" t="str">
        <f t="shared" si="364"/>
        <v/>
      </c>
      <c r="DA218" s="534" t="str">
        <f t="shared" si="364"/>
        <v/>
      </c>
      <c r="DB218" s="535" t="str">
        <f t="shared" si="364"/>
        <v/>
      </c>
      <c r="DC218" s="535" t="str">
        <f t="shared" si="364"/>
        <v/>
      </c>
      <c r="DD218" s="535" t="str">
        <f t="shared" si="364"/>
        <v/>
      </c>
      <c r="DE218" s="534" t="str">
        <f t="shared" si="365"/>
        <v/>
      </c>
      <c r="DF218" s="534" t="str">
        <f t="shared" si="365"/>
        <v/>
      </c>
      <c r="DG218" s="534" t="str">
        <f t="shared" si="365"/>
        <v/>
      </c>
      <c r="DH218" s="534" t="str">
        <f t="shared" si="365"/>
        <v/>
      </c>
      <c r="DI218" s="534" t="str">
        <f t="shared" si="365"/>
        <v/>
      </c>
      <c r="DJ218" s="533" t="str">
        <f t="shared" si="365"/>
        <v/>
      </c>
      <c r="DK218" s="532" t="str">
        <f t="shared" si="365"/>
        <v/>
      </c>
      <c r="DL218" s="858">
        <f>COUNT(B218:R218)</f>
        <v>0</v>
      </c>
      <c r="DM218" s="813">
        <f>COUNT(T218:AJ218)</f>
        <v>0</v>
      </c>
      <c r="DN218" s="813">
        <f>COUNT(AL218:BB218)</f>
        <v>0</v>
      </c>
      <c r="DO218" s="814">
        <f>COUNT(BD218:BT218)</f>
        <v>0</v>
      </c>
      <c r="DP218" s="849"/>
      <c r="DQ218" s="859"/>
      <c r="DR218" s="859"/>
      <c r="DS218" s="859"/>
      <c r="DT218" s="859"/>
      <c r="DU218" s="859"/>
      <c r="DV218" s="859"/>
      <c r="DW218" s="860"/>
      <c r="DX218" s="859"/>
      <c r="DY218" s="60"/>
    </row>
    <row r="219" spans="1:131" ht="12.75" customHeight="1">
      <c r="A219" s="854" t="s">
        <v>464</v>
      </c>
      <c r="B219" s="647"/>
      <c r="C219" s="647"/>
      <c r="D219" s="647"/>
      <c r="E219" s="647"/>
      <c r="F219" s="647"/>
      <c r="G219" s="647"/>
      <c r="H219" s="647"/>
      <c r="I219" s="647"/>
      <c r="J219" s="647"/>
      <c r="K219" s="647"/>
      <c r="L219" s="647"/>
      <c r="M219" s="647"/>
      <c r="N219" s="647"/>
      <c r="O219" s="647"/>
      <c r="P219" s="647"/>
      <c r="Q219" s="647"/>
      <c r="R219" s="647"/>
      <c r="S219" s="850"/>
      <c r="T219" s="647"/>
      <c r="U219" s="647"/>
      <c r="V219" s="647"/>
      <c r="W219" s="647"/>
      <c r="X219" s="647"/>
      <c r="Y219" s="647"/>
      <c r="Z219" s="647"/>
      <c r="AA219" s="647"/>
      <c r="AB219" s="647"/>
      <c r="AC219" s="647"/>
      <c r="AD219" s="647"/>
      <c r="AE219" s="647"/>
      <c r="AF219" s="647"/>
      <c r="AG219" s="647"/>
      <c r="AH219" s="647"/>
      <c r="AI219" s="647"/>
      <c r="AJ219" s="647"/>
      <c r="AK219" s="850"/>
      <c r="AL219" s="647" t="s">
        <v>284</v>
      </c>
      <c r="AM219" s="647"/>
      <c r="AN219" s="647"/>
      <c r="AO219" s="647"/>
      <c r="AP219" s="647"/>
      <c r="AQ219" s="647"/>
      <c r="AR219" s="647"/>
      <c r="AS219" s="647"/>
      <c r="AT219" s="647"/>
      <c r="AU219" s="647"/>
      <c r="AV219" s="647"/>
      <c r="AW219" s="647"/>
      <c r="AX219" s="647"/>
      <c r="AY219" s="647"/>
      <c r="AZ219" s="647"/>
      <c r="BA219" s="647"/>
      <c r="BB219" s="647"/>
      <c r="BC219" s="850"/>
      <c r="BD219" s="647"/>
      <c r="BE219" s="647"/>
      <c r="BF219" s="647"/>
      <c r="BG219" s="647"/>
      <c r="BH219" s="647"/>
      <c r="BI219" s="647"/>
      <c r="BJ219" s="647"/>
      <c r="BK219" s="647"/>
      <c r="BL219" s="647"/>
      <c r="BM219" s="647"/>
      <c r="BN219" s="647"/>
      <c r="BO219" s="647"/>
      <c r="BP219" s="647"/>
      <c r="BQ219" s="647"/>
      <c r="BR219" s="647"/>
      <c r="BS219" s="647"/>
      <c r="BT219" s="647"/>
      <c r="BU219" s="850"/>
      <c r="BV219" s="647"/>
      <c r="BW219" s="647"/>
      <c r="BX219" s="647"/>
      <c r="BY219" s="647"/>
      <c r="BZ219" s="863"/>
      <c r="CA219" s="863"/>
      <c r="CB219" s="863"/>
      <c r="CC219" s="864"/>
      <c r="CD219" s="865"/>
      <c r="CE219" s="865"/>
      <c r="CF219" s="865"/>
      <c r="CG219" s="865"/>
      <c r="CH219" s="865"/>
      <c r="CI219" s="865"/>
      <c r="CJ219" s="865"/>
      <c r="CK219" s="865"/>
      <c r="CL219" s="865"/>
      <c r="CM219" s="865"/>
      <c r="CN219" s="865"/>
      <c r="CO219" s="865"/>
      <c r="CP219" s="865"/>
      <c r="CQ219" s="865"/>
      <c r="CR219" s="865"/>
      <c r="CS219" s="865"/>
      <c r="CT219" s="866"/>
      <c r="CU219" s="867"/>
      <c r="CV219" s="865"/>
      <c r="CW219" s="865"/>
      <c r="CX219" s="865"/>
      <c r="CY219" s="865"/>
      <c r="CZ219" s="865"/>
      <c r="DA219" s="865"/>
      <c r="DB219" s="865"/>
      <c r="DC219" s="865"/>
      <c r="DD219" s="865"/>
      <c r="DE219" s="865"/>
      <c r="DF219" s="865"/>
      <c r="DG219" s="865"/>
      <c r="DH219" s="865"/>
      <c r="DI219" s="865"/>
      <c r="DJ219" s="865"/>
      <c r="DK219" s="865"/>
      <c r="DL219" s="867"/>
      <c r="DM219" s="848"/>
      <c r="DN219" s="848"/>
      <c r="DO219" s="847"/>
      <c r="DP219" s="848"/>
      <c r="DQ219" s="848"/>
      <c r="DR219" s="848"/>
      <c r="DS219" s="848"/>
      <c r="DT219" s="848"/>
      <c r="DU219" s="848"/>
      <c r="DV219" s="848"/>
      <c r="DW219" s="847"/>
      <c r="DX219" s="848"/>
      <c r="DY219" s="60"/>
    </row>
    <row r="220" spans="1:131" ht="12.75" customHeight="1">
      <c r="A220" s="855" t="s">
        <v>294</v>
      </c>
      <c r="B220" s="647"/>
      <c r="C220" s="647"/>
      <c r="D220" s="647"/>
      <c r="E220" s="647"/>
      <c r="F220" s="647"/>
      <c r="G220" s="647"/>
      <c r="H220" s="647"/>
      <c r="I220" s="647"/>
      <c r="J220" s="647"/>
      <c r="K220" s="647">
        <v>1</v>
      </c>
      <c r="L220" s="647"/>
      <c r="M220" s="647"/>
      <c r="N220" s="647"/>
      <c r="O220" s="647"/>
      <c r="P220" s="647"/>
      <c r="Q220" s="647"/>
      <c r="R220" s="647"/>
      <c r="S220" s="850"/>
      <c r="T220" s="647"/>
      <c r="U220" s="647"/>
      <c r="V220" s="647"/>
      <c r="W220" s="647"/>
      <c r="X220" s="647"/>
      <c r="Y220" s="647"/>
      <c r="Z220" s="647"/>
      <c r="AA220" s="647"/>
      <c r="AB220" s="647"/>
      <c r="AC220" s="647"/>
      <c r="AD220" s="647"/>
      <c r="AE220" s="647"/>
      <c r="AF220" s="647"/>
      <c r="AG220" s="647"/>
      <c r="AH220" s="647"/>
      <c r="AI220" s="647"/>
      <c r="AJ220" s="647"/>
      <c r="AK220" s="850"/>
      <c r="AL220" s="647">
        <v>2</v>
      </c>
      <c r="AM220" s="647">
        <v>1</v>
      </c>
      <c r="AN220" s="647">
        <v>1</v>
      </c>
      <c r="AO220" s="647">
        <v>1</v>
      </c>
      <c r="AP220" s="647">
        <v>1</v>
      </c>
      <c r="AQ220" s="647">
        <v>1</v>
      </c>
      <c r="AR220" s="647">
        <v>1</v>
      </c>
      <c r="AS220" s="647">
        <v>1</v>
      </c>
      <c r="AT220" s="647"/>
      <c r="AU220" s="647"/>
      <c r="AV220" s="647">
        <v>1</v>
      </c>
      <c r="AW220" s="647">
        <v>1</v>
      </c>
      <c r="AX220" s="647"/>
      <c r="AY220" s="647"/>
      <c r="AZ220" s="647"/>
      <c r="BA220" s="647"/>
      <c r="BB220" s="647"/>
      <c r="BC220" s="850"/>
      <c r="BD220" s="647"/>
      <c r="BE220" s="647"/>
      <c r="BF220" s="647"/>
      <c r="BG220" s="647"/>
      <c r="BH220" s="647"/>
      <c r="BI220" s="647"/>
      <c r="BJ220" s="647"/>
      <c r="BK220" s="647"/>
      <c r="BL220" s="647"/>
      <c r="BM220" s="647"/>
      <c r="BN220" s="647"/>
      <c r="BO220" s="647"/>
      <c r="BP220" s="647"/>
      <c r="BQ220" s="647"/>
      <c r="BR220" s="647"/>
      <c r="BS220" s="647"/>
      <c r="BT220" s="647"/>
      <c r="BU220" s="850"/>
      <c r="BV220" s="647"/>
      <c r="BW220" s="647"/>
      <c r="BX220" s="647">
        <v>1</v>
      </c>
      <c r="BY220" s="647"/>
      <c r="BZ220" s="856" t="str">
        <f>IF(DL220&lt;3,"",(SUM(B220:R220)-MIN(B220:R220)-MAX(B220:R220))/(DL220-2))</f>
        <v/>
      </c>
      <c r="CA220" s="856" t="str">
        <f>IF(DM220&lt;3,"",(SUM(T220:AJ220)-MIN(T220:AJ220)-MAX(T220:AJ220))/(DM220-2))</f>
        <v/>
      </c>
      <c r="CB220" s="856">
        <f>IF(DN220&lt;3,"",(SUM(AL220:BB220)-MIN(AL220:BB220)-MAX(AL220:BB220))/(DN220-2))</f>
        <v>1</v>
      </c>
      <c r="CC220" s="857" t="str">
        <f>IF(DO220&lt;3,"",(SUM(BD220:BT220)-MIN(BD220:BT220)-MAX(BD220:BT220))/(DO220-2))</f>
        <v/>
      </c>
      <c r="CD220" s="50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0" t="str">
        <f t="shared" si="370"/>
        <v/>
      </c>
      <c r="CF220" s="81" t="str">
        <f t="shared" si="370"/>
        <v/>
      </c>
      <c r="CG220" s="81" t="str">
        <f t="shared" si="370"/>
        <v/>
      </c>
      <c r="CH220" s="81">
        <f t="shared" si="370"/>
        <v>1</v>
      </c>
      <c r="CI220" s="81">
        <f t="shared" si="370"/>
        <v>1</v>
      </c>
      <c r="CJ220" s="81">
        <f t="shared" si="370"/>
        <v>1</v>
      </c>
      <c r="CK220" s="144">
        <f t="shared" si="370"/>
        <v>1</v>
      </c>
      <c r="CL220" s="144">
        <f t="shared" si="370"/>
        <v>1</v>
      </c>
      <c r="CM220" s="144">
        <f t="shared" si="370"/>
        <v>1</v>
      </c>
      <c r="CN220" s="81">
        <f t="shared" si="370"/>
        <v>1</v>
      </c>
      <c r="CO220" s="81">
        <f t="shared" si="370"/>
        <v>1</v>
      </c>
      <c r="CP220" s="81">
        <f t="shared" si="370"/>
        <v>1</v>
      </c>
      <c r="CQ220" s="81">
        <f t="shared" si="370"/>
        <v>2</v>
      </c>
      <c r="CR220" s="81" t="str">
        <f t="shared" si="370"/>
        <v/>
      </c>
      <c r="CS220" s="80" t="str">
        <f t="shared" si="370"/>
        <v/>
      </c>
      <c r="CT220" s="50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2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3" t="str">
        <f t="shared" si="372"/>
        <v/>
      </c>
      <c r="CW220" s="534" t="str">
        <f t="shared" si="372"/>
        <v/>
      </c>
      <c r="CX220" s="534" t="str">
        <f t="shared" si="372"/>
        <v/>
      </c>
      <c r="CY220" s="534" t="str">
        <f t="shared" si="372"/>
        <v/>
      </c>
      <c r="CZ220" s="534" t="str">
        <f t="shared" si="372"/>
        <v/>
      </c>
      <c r="DA220" s="534" t="str">
        <f t="shared" si="372"/>
        <v/>
      </c>
      <c r="DB220" s="535" t="str">
        <f t="shared" si="372"/>
        <v/>
      </c>
      <c r="DC220" s="535" t="str">
        <f t="shared" si="372"/>
        <v/>
      </c>
      <c r="DD220" s="535" t="str">
        <f t="shared" si="372"/>
        <v/>
      </c>
      <c r="DE220" s="534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4" t="str">
        <f t="shared" si="373"/>
        <v/>
      </c>
      <c r="DG220" s="534" t="str">
        <f t="shared" si="373"/>
        <v/>
      </c>
      <c r="DH220" s="534" t="str">
        <f t="shared" si="373"/>
        <v/>
      </c>
      <c r="DI220" s="534" t="str">
        <f t="shared" si="373"/>
        <v/>
      </c>
      <c r="DJ220" s="533" t="str">
        <f t="shared" si="373"/>
        <v/>
      </c>
      <c r="DK220" s="532" t="str">
        <f t="shared" si="373"/>
        <v/>
      </c>
      <c r="DL220" s="858">
        <f>COUNT(B220:R220)</f>
        <v>1</v>
      </c>
      <c r="DM220" s="813">
        <f>COUNT(T220:AJ220)</f>
        <v>0</v>
      </c>
      <c r="DN220" s="813">
        <f>COUNT(AL220:BB220)</f>
        <v>10</v>
      </c>
      <c r="DO220" s="814">
        <f>COUNT(BD220:BT220)</f>
        <v>0</v>
      </c>
      <c r="DP220" s="849"/>
      <c r="DQ220" s="859"/>
      <c r="DR220" s="859"/>
      <c r="DS220" s="859"/>
      <c r="DT220" s="859"/>
      <c r="DU220" s="859"/>
      <c r="DV220" s="859"/>
      <c r="DW220" s="860"/>
      <c r="DX220" s="859"/>
      <c r="DY220" s="60"/>
    </row>
    <row r="221" spans="1:131" ht="12.75" customHeight="1">
      <c r="A221" s="855" t="s">
        <v>295</v>
      </c>
      <c r="B221" s="281"/>
      <c r="C221" s="281"/>
      <c r="D221" s="281"/>
      <c r="E221" s="281"/>
      <c r="F221" s="281"/>
      <c r="G221" s="281"/>
      <c r="H221" s="281"/>
      <c r="I221" s="281"/>
      <c r="J221" s="281"/>
      <c r="K221" s="281">
        <v>6</v>
      </c>
      <c r="L221" s="281"/>
      <c r="M221" s="281"/>
      <c r="N221" s="281"/>
      <c r="O221" s="281"/>
      <c r="P221" s="281"/>
      <c r="Q221" s="647"/>
      <c r="R221" s="281"/>
      <c r="S221" s="850"/>
      <c r="T221" s="281"/>
      <c r="U221" s="281"/>
      <c r="V221" s="281"/>
      <c r="W221" s="281"/>
      <c r="X221" s="281"/>
      <c r="Y221" s="281"/>
      <c r="Z221" s="281"/>
      <c r="AA221" s="281"/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850"/>
      <c r="AL221" s="281">
        <v>15</v>
      </c>
      <c r="AM221" s="281">
        <v>15</v>
      </c>
      <c r="AN221" s="281">
        <v>15</v>
      </c>
      <c r="AO221" s="281">
        <v>15</v>
      </c>
      <c r="AP221" s="281">
        <v>1</v>
      </c>
      <c r="AQ221" s="281">
        <v>1</v>
      </c>
      <c r="AR221" s="281">
        <v>1</v>
      </c>
      <c r="AS221" s="281">
        <v>1</v>
      </c>
      <c r="AT221" s="281"/>
      <c r="AU221" s="281"/>
      <c r="AV221" s="281">
        <v>1</v>
      </c>
      <c r="AW221" s="281"/>
      <c r="AX221" s="647"/>
      <c r="AY221" s="647"/>
      <c r="AZ221" s="647"/>
      <c r="BA221" s="281"/>
      <c r="BB221" s="281"/>
      <c r="BC221" s="850"/>
      <c r="BD221" s="281"/>
      <c r="BE221" s="281"/>
      <c r="BF221" s="281"/>
      <c r="BG221" s="281"/>
      <c r="BH221" s="281"/>
      <c r="BI221" s="281"/>
      <c r="BJ221" s="281"/>
      <c r="BK221" s="281"/>
      <c r="BL221" s="281"/>
      <c r="BM221" s="281"/>
      <c r="BN221" s="281"/>
      <c r="BO221" s="647"/>
      <c r="BP221" s="281"/>
      <c r="BQ221" s="647"/>
      <c r="BR221" s="281"/>
      <c r="BS221" s="281"/>
      <c r="BT221" s="647"/>
      <c r="BU221" s="850"/>
      <c r="BV221" s="281"/>
      <c r="BW221" s="281"/>
      <c r="BX221" s="281">
        <v>7</v>
      </c>
      <c r="BY221" s="281"/>
      <c r="BZ221" s="856" t="str">
        <f>IF(DL221&lt;3,"",(SUM(B221:R221)-MIN(B221:R221)-MAX(B221:R221))/(DL221-2))</f>
        <v/>
      </c>
      <c r="CA221" s="856" t="str">
        <f>IF(DM221&lt;3,"",(SUM(T221:AJ221)-MIN(T221:AJ221)-MAX(T221:AJ221))/(DM221-2))</f>
        <v/>
      </c>
      <c r="CB221" s="856">
        <f>IF(DN221&lt;3,"",(SUM(AL221:BB221)-MIN(AL221:BB221)-MAX(AL221:BB221))/(DN221-2))</f>
        <v>7</v>
      </c>
      <c r="CC221" s="857" t="str">
        <f>IF(DO221&lt;3,"",(SUM(BD221:BT221)-MIN(BD221:BT221)-MAX(BD221:BT221))/(DO221-2))</f>
        <v/>
      </c>
      <c r="CD221" s="50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0" t="str">
        <f t="shared" si="371"/>
        <v/>
      </c>
      <c r="CF221" s="81" t="str">
        <f t="shared" si="371"/>
        <v/>
      </c>
      <c r="CG221" s="81" t="str">
        <f t="shared" si="371"/>
        <v/>
      </c>
      <c r="CH221" s="81">
        <f t="shared" si="371"/>
        <v>1</v>
      </c>
      <c r="CI221" s="81">
        <f t="shared" si="371"/>
        <v>1</v>
      </c>
      <c r="CJ221" s="81">
        <f t="shared" si="371"/>
        <v>1</v>
      </c>
      <c r="CK221" s="144">
        <f t="shared" si="371"/>
        <v>1</v>
      </c>
      <c r="CL221" s="144">
        <f t="shared" si="371"/>
        <v>1</v>
      </c>
      <c r="CM221" s="144">
        <f t="shared" si="371"/>
        <v>15</v>
      </c>
      <c r="CN221" s="81">
        <f t="shared" si="371"/>
        <v>15</v>
      </c>
      <c r="CO221" s="81">
        <f t="shared" si="371"/>
        <v>15</v>
      </c>
      <c r="CP221" s="81">
        <f t="shared" si="371"/>
        <v>15</v>
      </c>
      <c r="CQ221" s="81" t="str">
        <f t="shared" si="371"/>
        <v/>
      </c>
      <c r="CR221" s="81" t="str">
        <f t="shared" si="371"/>
        <v/>
      </c>
      <c r="CS221" s="80" t="str">
        <f t="shared" si="371"/>
        <v/>
      </c>
      <c r="CT221" s="504" t="str">
        <f t="shared" si="371"/>
        <v/>
      </c>
      <c r="CU221" s="532" t="str">
        <f t="shared" si="372"/>
        <v/>
      </c>
      <c r="CV221" s="533" t="str">
        <f t="shared" si="372"/>
        <v/>
      </c>
      <c r="CW221" s="534" t="str">
        <f t="shared" si="372"/>
        <v/>
      </c>
      <c r="CX221" s="534" t="str">
        <f t="shared" si="372"/>
        <v/>
      </c>
      <c r="CY221" s="534" t="str">
        <f t="shared" si="372"/>
        <v/>
      </c>
      <c r="CZ221" s="534" t="str">
        <f t="shared" si="372"/>
        <v/>
      </c>
      <c r="DA221" s="534" t="str">
        <f t="shared" si="372"/>
        <v/>
      </c>
      <c r="DB221" s="535" t="str">
        <f t="shared" si="372"/>
        <v/>
      </c>
      <c r="DC221" s="535" t="str">
        <f t="shared" si="372"/>
        <v/>
      </c>
      <c r="DD221" s="535" t="str">
        <f t="shared" si="372"/>
        <v/>
      </c>
      <c r="DE221" s="534" t="str">
        <f t="shared" si="373"/>
        <v/>
      </c>
      <c r="DF221" s="534" t="str">
        <f t="shared" si="373"/>
        <v/>
      </c>
      <c r="DG221" s="534" t="str">
        <f t="shared" si="373"/>
        <v/>
      </c>
      <c r="DH221" s="534" t="str">
        <f t="shared" si="373"/>
        <v/>
      </c>
      <c r="DI221" s="534" t="str">
        <f t="shared" si="373"/>
        <v/>
      </c>
      <c r="DJ221" s="533" t="str">
        <f t="shared" si="373"/>
        <v/>
      </c>
      <c r="DK221" s="532" t="str">
        <f t="shared" si="373"/>
        <v/>
      </c>
      <c r="DL221" s="858">
        <f>COUNT(B221:R221)</f>
        <v>1</v>
      </c>
      <c r="DM221" s="813">
        <f>COUNT(T221:AJ221)</f>
        <v>0</v>
      </c>
      <c r="DN221" s="813">
        <f>COUNT(AL221:BB221)</f>
        <v>9</v>
      </c>
      <c r="DO221" s="814">
        <f>COUNT(BD221:BT221)</f>
        <v>0</v>
      </c>
      <c r="DP221" s="849"/>
      <c r="DQ221" s="859"/>
      <c r="DR221" s="859"/>
      <c r="DS221" s="859"/>
      <c r="DT221" s="859"/>
      <c r="DU221" s="859"/>
      <c r="DV221" s="859"/>
      <c r="DW221" s="860"/>
      <c r="DX221" s="859"/>
      <c r="DY221" s="60"/>
    </row>
    <row r="222" spans="1:131" ht="12.75" customHeight="1">
      <c r="A222" s="855" t="s">
        <v>280</v>
      </c>
      <c r="B222" s="281"/>
      <c r="C222" s="281"/>
      <c r="D222" s="281"/>
      <c r="E222" s="281"/>
      <c r="F222" s="281"/>
      <c r="G222" s="281"/>
      <c r="H222" s="281"/>
      <c r="I222" s="281"/>
      <c r="J222" s="281"/>
      <c r="K222" s="281">
        <v>6</v>
      </c>
      <c r="L222" s="281"/>
      <c r="M222" s="281"/>
      <c r="N222" s="281"/>
      <c r="O222" s="281"/>
      <c r="P222" s="281"/>
      <c r="Q222" s="647"/>
      <c r="R222" s="281"/>
      <c r="S222" s="850"/>
      <c r="T222" s="281"/>
      <c r="U222" s="281"/>
      <c r="V222" s="281"/>
      <c r="W222" s="281"/>
      <c r="X222" s="281"/>
      <c r="Y222" s="281"/>
      <c r="Z222" s="281"/>
      <c r="AA222" s="281"/>
      <c r="AB222" s="281"/>
      <c r="AC222" s="281"/>
      <c r="AD222" s="281"/>
      <c r="AE222" s="281"/>
      <c r="AF222" s="281"/>
      <c r="AG222" s="281"/>
      <c r="AH222" s="281"/>
      <c r="AI222" s="281"/>
      <c r="AJ222" s="281"/>
      <c r="AK222" s="850"/>
      <c r="AL222" s="281">
        <v>12</v>
      </c>
      <c r="AM222" s="281">
        <v>12</v>
      </c>
      <c r="AN222" s="281">
        <v>12</v>
      </c>
      <c r="AO222" s="281">
        <v>12</v>
      </c>
      <c r="AP222" s="281">
        <v>12</v>
      </c>
      <c r="AQ222" s="281">
        <v>12</v>
      </c>
      <c r="AR222" s="281">
        <v>12</v>
      </c>
      <c r="AS222" s="281">
        <v>12</v>
      </c>
      <c r="AT222" s="281"/>
      <c r="AU222" s="281"/>
      <c r="AV222" s="281">
        <v>12</v>
      </c>
      <c r="AW222" s="281"/>
      <c r="AX222" s="647"/>
      <c r="AY222" s="647"/>
      <c r="AZ222" s="647"/>
      <c r="BA222" s="281"/>
      <c r="BB222" s="281"/>
      <c r="BC222" s="850"/>
      <c r="BD222" s="281"/>
      <c r="BE222" s="281"/>
      <c r="BF222" s="281"/>
      <c r="BG222" s="281"/>
      <c r="BH222" s="281"/>
      <c r="BI222" s="281"/>
      <c r="BJ222" s="281"/>
      <c r="BK222" s="281"/>
      <c r="BL222" s="281"/>
      <c r="BM222" s="281"/>
      <c r="BN222" s="281"/>
      <c r="BO222" s="647"/>
      <c r="BP222" s="281"/>
      <c r="BQ222" s="647"/>
      <c r="BR222" s="281"/>
      <c r="BS222" s="281"/>
      <c r="BT222" s="647"/>
      <c r="BU222" s="850"/>
      <c r="BV222" s="281"/>
      <c r="BW222" s="281"/>
      <c r="BX222" s="281">
        <v>12</v>
      </c>
      <c r="BY222" s="281"/>
      <c r="BZ222" s="856" t="str">
        <f>IF(DL222&lt;3,"",(SUM(B222:R222)-MIN(B222:R222)-MAX(B222:R222))/(DL222-2))</f>
        <v/>
      </c>
      <c r="CA222" s="856" t="str">
        <f>IF(DM222&lt;3,"",(SUM(T222:AJ222)-MIN(T222:AJ222)-MAX(T222:AJ222))/(DM222-2))</f>
        <v/>
      </c>
      <c r="CB222" s="856">
        <f>IF(DN222&lt;3,"",(SUM(AL222:BB222)-MIN(AL222:BB222)-MAX(AL222:BB222))/(DN222-2))</f>
        <v>12</v>
      </c>
      <c r="CC222" s="857" t="str">
        <f>IF(DO222&lt;3,"",(SUM(BD222:BT222)-MIN(BD222:BT222)-MAX(BD222:BT222))/(DO222-2))</f>
        <v/>
      </c>
      <c r="CD222" s="50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0" t="str">
        <f t="shared" si="371"/>
        <v/>
      </c>
      <c r="CF222" s="81" t="str">
        <f t="shared" si="371"/>
        <v/>
      </c>
      <c r="CG222" s="81" t="str">
        <f t="shared" si="371"/>
        <v/>
      </c>
      <c r="CH222" s="81">
        <f t="shared" si="371"/>
        <v>12</v>
      </c>
      <c r="CI222" s="81">
        <f t="shared" si="371"/>
        <v>12</v>
      </c>
      <c r="CJ222" s="81">
        <f t="shared" si="371"/>
        <v>12</v>
      </c>
      <c r="CK222" s="144">
        <f t="shared" si="371"/>
        <v>12</v>
      </c>
      <c r="CL222" s="144">
        <f t="shared" si="371"/>
        <v>12</v>
      </c>
      <c r="CM222" s="144">
        <f t="shared" si="371"/>
        <v>12</v>
      </c>
      <c r="CN222" s="81">
        <f t="shared" si="371"/>
        <v>12</v>
      </c>
      <c r="CO222" s="81">
        <f t="shared" si="371"/>
        <v>12</v>
      </c>
      <c r="CP222" s="81">
        <f t="shared" si="371"/>
        <v>12</v>
      </c>
      <c r="CQ222" s="81" t="str">
        <f t="shared" si="371"/>
        <v/>
      </c>
      <c r="CR222" s="81" t="str">
        <f t="shared" si="371"/>
        <v/>
      </c>
      <c r="CS222" s="80" t="str">
        <f t="shared" si="371"/>
        <v/>
      </c>
      <c r="CT222" s="504" t="str">
        <f t="shared" si="371"/>
        <v/>
      </c>
      <c r="CU222" s="532" t="str">
        <f t="shared" si="372"/>
        <v/>
      </c>
      <c r="CV222" s="533" t="str">
        <f t="shared" si="372"/>
        <v/>
      </c>
      <c r="CW222" s="534" t="str">
        <f t="shared" si="372"/>
        <v/>
      </c>
      <c r="CX222" s="534" t="str">
        <f t="shared" si="372"/>
        <v/>
      </c>
      <c r="CY222" s="534" t="str">
        <f t="shared" si="372"/>
        <v/>
      </c>
      <c r="CZ222" s="534" t="str">
        <f t="shared" si="372"/>
        <v/>
      </c>
      <c r="DA222" s="534" t="str">
        <f t="shared" si="372"/>
        <v/>
      </c>
      <c r="DB222" s="535" t="str">
        <f t="shared" si="372"/>
        <v/>
      </c>
      <c r="DC222" s="535" t="str">
        <f t="shared" si="372"/>
        <v/>
      </c>
      <c r="DD222" s="535" t="str">
        <f t="shared" si="372"/>
        <v/>
      </c>
      <c r="DE222" s="534" t="str">
        <f t="shared" si="373"/>
        <v/>
      </c>
      <c r="DF222" s="534" t="str">
        <f t="shared" si="373"/>
        <v/>
      </c>
      <c r="DG222" s="534" t="str">
        <f t="shared" si="373"/>
        <v/>
      </c>
      <c r="DH222" s="534" t="str">
        <f t="shared" si="373"/>
        <v/>
      </c>
      <c r="DI222" s="534" t="str">
        <f t="shared" si="373"/>
        <v/>
      </c>
      <c r="DJ222" s="533" t="str">
        <f t="shared" si="373"/>
        <v/>
      </c>
      <c r="DK222" s="532" t="str">
        <f t="shared" si="373"/>
        <v/>
      </c>
      <c r="DL222" s="858">
        <f>COUNT(B222:R222)</f>
        <v>1</v>
      </c>
      <c r="DM222" s="813">
        <f>COUNT(T222:AJ222)</f>
        <v>0</v>
      </c>
      <c r="DN222" s="813">
        <f>COUNT(AL222:BB222)</f>
        <v>9</v>
      </c>
      <c r="DO222" s="814">
        <f>COUNT(BD222:BT222)</f>
        <v>0</v>
      </c>
      <c r="DP222" s="849"/>
      <c r="DQ222" s="859"/>
      <c r="DR222" s="859"/>
      <c r="DS222" s="859"/>
      <c r="DT222" s="859"/>
      <c r="DU222" s="859"/>
      <c r="DV222" s="859"/>
      <c r="DW222" s="860"/>
      <c r="DX222" s="859"/>
      <c r="DY222" s="60"/>
    </row>
    <row r="223" spans="1:131" ht="12.75" customHeight="1">
      <c r="A223" s="855" t="s">
        <v>325</v>
      </c>
      <c r="B223" s="281"/>
      <c r="C223" s="281"/>
      <c r="D223" s="281"/>
      <c r="E223" s="281"/>
      <c r="F223" s="281"/>
      <c r="G223" s="281"/>
      <c r="H223" s="281"/>
      <c r="I223" s="281"/>
      <c r="J223" s="281"/>
      <c r="K223" s="281">
        <v>150</v>
      </c>
      <c r="L223" s="281"/>
      <c r="M223" s="281"/>
      <c r="N223" s="281"/>
      <c r="O223" s="281"/>
      <c r="P223" s="281"/>
      <c r="Q223" s="647"/>
      <c r="R223" s="281"/>
      <c r="S223" s="850"/>
      <c r="T223" s="281"/>
      <c r="U223" s="281"/>
      <c r="V223" s="281"/>
      <c r="W223" s="281"/>
      <c r="X223" s="281"/>
      <c r="Y223" s="281"/>
      <c r="Z223" s="281"/>
      <c r="AA223" s="281"/>
      <c r="AB223" s="281"/>
      <c r="AC223" s="281"/>
      <c r="AD223" s="281"/>
      <c r="AE223" s="281"/>
      <c r="AF223" s="281"/>
      <c r="AG223" s="281"/>
      <c r="AH223" s="281"/>
      <c r="AI223" s="281"/>
      <c r="AJ223" s="281"/>
      <c r="AK223" s="850"/>
      <c r="AL223" s="281">
        <v>150</v>
      </c>
      <c r="AM223" s="281">
        <v>100</v>
      </c>
      <c r="AN223" s="281">
        <v>90</v>
      </c>
      <c r="AO223" s="281">
        <v>120</v>
      </c>
      <c r="AP223" s="281">
        <v>50</v>
      </c>
      <c r="AQ223" s="281">
        <v>60</v>
      </c>
      <c r="AR223" s="281">
        <v>120</v>
      </c>
      <c r="AS223" s="281">
        <v>500</v>
      </c>
      <c r="AT223" s="281"/>
      <c r="AU223" s="281"/>
      <c r="AV223" s="281">
        <v>500</v>
      </c>
      <c r="AW223" s="281"/>
      <c r="AX223" s="647"/>
      <c r="AY223" s="647"/>
      <c r="AZ223" s="647"/>
      <c r="BA223" s="281"/>
      <c r="BB223" s="281"/>
      <c r="BC223" s="850"/>
      <c r="BD223" s="281"/>
      <c r="BE223" s="281"/>
      <c r="BF223" s="281"/>
      <c r="BG223" s="281"/>
      <c r="BH223" s="281"/>
      <c r="BI223" s="281"/>
      <c r="BJ223" s="281"/>
      <c r="BK223" s="281"/>
      <c r="BL223" s="281"/>
      <c r="BM223" s="281"/>
      <c r="BN223" s="281"/>
      <c r="BO223" s="647"/>
      <c r="BP223" s="281"/>
      <c r="BQ223" s="647"/>
      <c r="BR223" s="281"/>
      <c r="BS223" s="281"/>
      <c r="BT223" s="647"/>
      <c r="BU223" s="850"/>
      <c r="BV223" s="281"/>
      <c r="BW223" s="281"/>
      <c r="BX223" s="281">
        <v>100</v>
      </c>
      <c r="BY223" s="281"/>
      <c r="BZ223" s="856" t="str">
        <f>IF(DL223&lt;3,"",(SUM(B223:R223)-MIN(B223:R223)-MAX(B223:R223))/(DL223-2))</f>
        <v/>
      </c>
      <c r="CA223" s="856" t="str">
        <f>IF(DM223&lt;3,"",(SUM(T223:AJ223)-MIN(T223:AJ223)-MAX(T223:AJ223))/(DM223-2))</f>
        <v/>
      </c>
      <c r="CB223" s="856">
        <f>IF(DN223&lt;3,"",(SUM(AL223:BB223)-MIN(AL223:BB223)-MAX(AL223:BB223))/(DN223-2))</f>
        <v>162.85714285714286</v>
      </c>
      <c r="CC223" s="857" t="str">
        <f>IF(DO223&lt;3,"",(SUM(BD223:BT223)-MIN(BD223:BT223)-MAX(BD223:BT223))/(DO223-2))</f>
        <v/>
      </c>
      <c r="CD223" s="50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0" t="str">
        <f t="shared" si="371"/>
        <v/>
      </c>
      <c r="CF223" s="81" t="str">
        <f t="shared" si="371"/>
        <v/>
      </c>
      <c r="CG223" s="81" t="str">
        <f t="shared" si="371"/>
        <v/>
      </c>
      <c r="CH223" s="81">
        <f t="shared" si="371"/>
        <v>50</v>
      </c>
      <c r="CI223" s="81">
        <f t="shared" si="371"/>
        <v>60</v>
      </c>
      <c r="CJ223" s="81">
        <f t="shared" si="371"/>
        <v>90</v>
      </c>
      <c r="CK223" s="144">
        <f t="shared" si="371"/>
        <v>100</v>
      </c>
      <c r="CL223" s="144">
        <f t="shared" si="371"/>
        <v>120</v>
      </c>
      <c r="CM223" s="144">
        <f t="shared" si="371"/>
        <v>120</v>
      </c>
      <c r="CN223" s="81">
        <f t="shared" si="371"/>
        <v>150</v>
      </c>
      <c r="CO223" s="81">
        <f t="shared" si="371"/>
        <v>500</v>
      </c>
      <c r="CP223" s="81">
        <f t="shared" si="371"/>
        <v>500</v>
      </c>
      <c r="CQ223" s="81" t="str">
        <f t="shared" si="371"/>
        <v/>
      </c>
      <c r="CR223" s="81" t="str">
        <f t="shared" si="371"/>
        <v/>
      </c>
      <c r="CS223" s="80" t="str">
        <f t="shared" si="371"/>
        <v/>
      </c>
      <c r="CT223" s="504" t="str">
        <f t="shared" si="371"/>
        <v/>
      </c>
      <c r="CU223" s="532" t="str">
        <f t="shared" si="372"/>
        <v/>
      </c>
      <c r="CV223" s="533" t="str">
        <f t="shared" si="372"/>
        <v/>
      </c>
      <c r="CW223" s="534" t="str">
        <f t="shared" si="372"/>
        <v/>
      </c>
      <c r="CX223" s="534" t="str">
        <f t="shared" si="372"/>
        <v/>
      </c>
      <c r="CY223" s="534" t="str">
        <f t="shared" si="372"/>
        <v/>
      </c>
      <c r="CZ223" s="534" t="str">
        <f t="shared" si="372"/>
        <v/>
      </c>
      <c r="DA223" s="534" t="str">
        <f t="shared" si="372"/>
        <v/>
      </c>
      <c r="DB223" s="535" t="str">
        <f t="shared" si="372"/>
        <v/>
      </c>
      <c r="DC223" s="535" t="str">
        <f t="shared" si="372"/>
        <v/>
      </c>
      <c r="DD223" s="535" t="str">
        <f t="shared" si="372"/>
        <v/>
      </c>
      <c r="DE223" s="534" t="str">
        <f t="shared" si="373"/>
        <v/>
      </c>
      <c r="DF223" s="534" t="str">
        <f t="shared" si="373"/>
        <v/>
      </c>
      <c r="DG223" s="534" t="str">
        <f t="shared" si="373"/>
        <v/>
      </c>
      <c r="DH223" s="534" t="str">
        <f t="shared" si="373"/>
        <v/>
      </c>
      <c r="DI223" s="534" t="str">
        <f t="shared" si="373"/>
        <v/>
      </c>
      <c r="DJ223" s="533" t="str">
        <f t="shared" si="373"/>
        <v/>
      </c>
      <c r="DK223" s="532" t="str">
        <f t="shared" si="373"/>
        <v/>
      </c>
      <c r="DL223" s="858">
        <f>COUNT(B223:R223)</f>
        <v>1</v>
      </c>
      <c r="DM223" s="813">
        <f>COUNT(T223:AJ223)</f>
        <v>0</v>
      </c>
      <c r="DN223" s="813">
        <f>COUNT(AL223:BB223)</f>
        <v>9</v>
      </c>
      <c r="DO223" s="814">
        <f>COUNT(BD223:BT223)</f>
        <v>0</v>
      </c>
      <c r="DP223" s="849"/>
      <c r="DQ223" s="859"/>
      <c r="DR223" s="859"/>
      <c r="DS223" s="859"/>
      <c r="DT223" s="859"/>
      <c r="DU223" s="859"/>
      <c r="DV223" s="859"/>
      <c r="DW223" s="860"/>
      <c r="DX223" s="859"/>
      <c r="DY223" s="60"/>
    </row>
    <row r="224" spans="1:131" ht="12.75" customHeight="1">
      <c r="A224" s="861" t="s">
        <v>312</v>
      </c>
      <c r="B224" s="862" t="str">
        <f t="shared" ref="B224:R224" si="374">IF(B221="","",B220*B221*B222*B223)</f>
        <v/>
      </c>
      <c r="C224" s="862" t="str">
        <f t="shared" si="374"/>
        <v/>
      </c>
      <c r="D224" s="862" t="str">
        <f t="shared" si="374"/>
        <v/>
      </c>
      <c r="E224" s="862" t="str">
        <f t="shared" si="374"/>
        <v/>
      </c>
      <c r="F224" s="862" t="str">
        <f t="shared" si="374"/>
        <v/>
      </c>
      <c r="G224" s="862" t="str">
        <f t="shared" si="374"/>
        <v/>
      </c>
      <c r="H224" s="862" t="str">
        <f t="shared" si="374"/>
        <v/>
      </c>
      <c r="I224" s="862" t="str">
        <f t="shared" si="374"/>
        <v/>
      </c>
      <c r="J224" s="862" t="str">
        <f t="shared" si="374"/>
        <v/>
      </c>
      <c r="K224" s="862">
        <f t="shared" si="374"/>
        <v>5400</v>
      </c>
      <c r="L224" s="862" t="str">
        <f t="shared" si="374"/>
        <v/>
      </c>
      <c r="M224" s="862" t="str">
        <f t="shared" si="374"/>
        <v/>
      </c>
      <c r="N224" s="862" t="str">
        <f t="shared" si="374"/>
        <v/>
      </c>
      <c r="O224" s="862" t="str">
        <f t="shared" si="374"/>
        <v/>
      </c>
      <c r="P224" s="862" t="str">
        <f t="shared" si="374"/>
        <v/>
      </c>
      <c r="Q224" s="862" t="str">
        <f t="shared" si="374"/>
        <v/>
      </c>
      <c r="R224" s="862" t="str">
        <f t="shared" si="374"/>
        <v/>
      </c>
      <c r="S224" s="850"/>
      <c r="T224" s="862" t="str">
        <f t="shared" ref="T224:AJ224" si="375">IF(T221="","",T220*T221*T222*T223)</f>
        <v/>
      </c>
      <c r="U224" s="862" t="str">
        <f t="shared" si="375"/>
        <v/>
      </c>
      <c r="V224" s="862" t="str">
        <f t="shared" si="375"/>
        <v/>
      </c>
      <c r="W224" s="862" t="str">
        <f t="shared" si="375"/>
        <v/>
      </c>
      <c r="X224" s="862" t="str">
        <f t="shared" si="375"/>
        <v/>
      </c>
      <c r="Y224" s="862" t="str">
        <f>IF(Y221="","",Y220*Y221*Y222*Y223)</f>
        <v/>
      </c>
      <c r="Z224" s="862" t="str">
        <f t="shared" si="375"/>
        <v/>
      </c>
      <c r="AA224" s="862" t="str">
        <f t="shared" si="375"/>
        <v/>
      </c>
      <c r="AB224" s="862" t="str">
        <f t="shared" si="375"/>
        <v/>
      </c>
      <c r="AC224" s="862" t="str">
        <f t="shared" si="375"/>
        <v/>
      </c>
      <c r="AD224" s="862" t="str">
        <f t="shared" si="375"/>
        <v/>
      </c>
      <c r="AE224" s="862" t="str">
        <f t="shared" si="375"/>
        <v/>
      </c>
      <c r="AF224" s="862" t="str">
        <f t="shared" si="375"/>
        <v/>
      </c>
      <c r="AG224" s="862" t="str">
        <f t="shared" si="375"/>
        <v/>
      </c>
      <c r="AH224" s="862" t="str">
        <f t="shared" si="375"/>
        <v/>
      </c>
      <c r="AI224" s="862" t="str">
        <f t="shared" si="375"/>
        <v/>
      </c>
      <c r="AJ224" s="862" t="str">
        <f t="shared" si="375"/>
        <v/>
      </c>
      <c r="AK224" s="850"/>
      <c r="AL224" s="862">
        <f t="shared" ref="AL224:BB224" si="376">IF(AL221="","",AL220*AL221*AL222*AL223)</f>
        <v>54000</v>
      </c>
      <c r="AM224" s="862">
        <f t="shared" si="376"/>
        <v>18000</v>
      </c>
      <c r="AN224" s="862">
        <f t="shared" si="376"/>
        <v>16200</v>
      </c>
      <c r="AO224" s="862">
        <f t="shared" si="376"/>
        <v>21600</v>
      </c>
      <c r="AP224" s="862">
        <f t="shared" si="376"/>
        <v>600</v>
      </c>
      <c r="AQ224" s="862">
        <f t="shared" si="376"/>
        <v>720</v>
      </c>
      <c r="AR224" s="862">
        <f t="shared" si="376"/>
        <v>1440</v>
      </c>
      <c r="AS224" s="862">
        <f t="shared" si="376"/>
        <v>6000</v>
      </c>
      <c r="AT224" s="862" t="str">
        <f t="shared" si="376"/>
        <v/>
      </c>
      <c r="AU224" s="862" t="str">
        <f t="shared" si="376"/>
        <v/>
      </c>
      <c r="AV224" s="862">
        <f t="shared" si="376"/>
        <v>6000</v>
      </c>
      <c r="AW224" s="862" t="str">
        <f t="shared" si="376"/>
        <v/>
      </c>
      <c r="AX224" s="862" t="str">
        <f t="shared" si="376"/>
        <v/>
      </c>
      <c r="AY224" s="862" t="str">
        <f t="shared" si="376"/>
        <v/>
      </c>
      <c r="AZ224" s="862" t="str">
        <f t="shared" si="376"/>
        <v/>
      </c>
      <c r="BA224" s="862" t="str">
        <f t="shared" si="376"/>
        <v/>
      </c>
      <c r="BB224" s="862" t="str">
        <f t="shared" si="376"/>
        <v/>
      </c>
      <c r="BC224" s="850"/>
      <c r="BD224" s="862" t="str">
        <f t="shared" ref="BD224:BT224" si="377">IF(BD221="","",BD220*BD221*BD222*BD223)</f>
        <v/>
      </c>
      <c r="BE224" s="862" t="str">
        <f t="shared" si="377"/>
        <v/>
      </c>
      <c r="BF224" s="862" t="str">
        <f t="shared" si="377"/>
        <v/>
      </c>
      <c r="BG224" s="862" t="str">
        <f t="shared" si="377"/>
        <v/>
      </c>
      <c r="BH224" s="862" t="str">
        <f t="shared" si="377"/>
        <v/>
      </c>
      <c r="BI224" s="862" t="str">
        <f t="shared" si="377"/>
        <v/>
      </c>
      <c r="BJ224" s="862" t="str">
        <f t="shared" si="377"/>
        <v/>
      </c>
      <c r="BK224" s="862" t="str">
        <f t="shared" si="377"/>
        <v/>
      </c>
      <c r="BL224" s="862" t="str">
        <f t="shared" si="377"/>
        <v/>
      </c>
      <c r="BM224" s="862" t="str">
        <f t="shared" si="377"/>
        <v/>
      </c>
      <c r="BN224" s="862" t="str">
        <f t="shared" si="377"/>
        <v/>
      </c>
      <c r="BO224" s="862" t="str">
        <f t="shared" si="377"/>
        <v/>
      </c>
      <c r="BP224" s="862" t="str">
        <f t="shared" si="377"/>
        <v/>
      </c>
      <c r="BQ224" s="862" t="str">
        <f t="shared" si="377"/>
        <v/>
      </c>
      <c r="BR224" s="862" t="str">
        <f t="shared" si="377"/>
        <v/>
      </c>
      <c r="BS224" s="862" t="str">
        <f t="shared" si="377"/>
        <v/>
      </c>
      <c r="BT224" s="862" t="str">
        <f t="shared" si="377"/>
        <v/>
      </c>
      <c r="BU224" s="850"/>
      <c r="BV224" s="862" t="str">
        <f>IF(BV221="","",BV220*BV221*BV222*BV223)</f>
        <v/>
      </c>
      <c r="BW224" s="862" t="str">
        <f>IF(BW221="","",BW220*BW221*BW222*BW223)</f>
        <v/>
      </c>
      <c r="BX224" s="862">
        <f>IF(BX221="","",BX220*BX221*BX222*BX223)</f>
        <v>8400</v>
      </c>
      <c r="BY224" s="735" t="str">
        <f>IF(BY221="","",BY220*BY221*BY222*BY223)</f>
        <v/>
      </c>
      <c r="BZ224" s="856" t="str">
        <f>IF(DL224&lt;3,"",(SUM(B224:R224)-MIN(B224:R224)-MAX(B224:R224))/(DL224-2))</f>
        <v/>
      </c>
      <c r="CA224" s="856" t="str">
        <f>IF(DM224&lt;3,"",(SUM(T224:AJ224)-MIN(T224:AJ224)-MAX(T224:AJ224))/(DM224-2))</f>
        <v/>
      </c>
      <c r="CB224" s="856">
        <f>IF(DN224&lt;3,"",(SUM(AL224:BB224)-MIN(AL224:BB224)-MAX(AL224:BB224))/(DN224-2))</f>
        <v>9994.2857142857138</v>
      </c>
      <c r="CC224" s="857" t="str">
        <f>IF(DO224&lt;3,"",(SUM(BD224:BT224)-MIN(BD224:BT224)-MAX(BD224:BT224))/(DO224-2))</f>
        <v/>
      </c>
      <c r="CD224" s="50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0" t="str">
        <f t="shared" si="371"/>
        <v/>
      </c>
      <c r="CF224" s="81" t="str">
        <f t="shared" si="371"/>
        <v/>
      </c>
      <c r="CG224" s="81" t="str">
        <f t="shared" si="371"/>
        <v/>
      </c>
      <c r="CH224" s="81">
        <f t="shared" si="371"/>
        <v>600</v>
      </c>
      <c r="CI224" s="81">
        <f t="shared" si="371"/>
        <v>720</v>
      </c>
      <c r="CJ224" s="81">
        <f t="shared" si="371"/>
        <v>1440</v>
      </c>
      <c r="CK224" s="144">
        <f t="shared" si="371"/>
        <v>6000</v>
      </c>
      <c r="CL224" s="144">
        <f t="shared" si="371"/>
        <v>6000</v>
      </c>
      <c r="CM224" s="144">
        <f t="shared" si="371"/>
        <v>16200</v>
      </c>
      <c r="CN224" s="81">
        <f t="shared" si="371"/>
        <v>18000</v>
      </c>
      <c r="CO224" s="81">
        <f t="shared" si="371"/>
        <v>21600</v>
      </c>
      <c r="CP224" s="81">
        <f t="shared" si="371"/>
        <v>54000</v>
      </c>
      <c r="CQ224" s="81" t="str">
        <f t="shared" si="371"/>
        <v/>
      </c>
      <c r="CR224" s="81" t="str">
        <f t="shared" si="371"/>
        <v/>
      </c>
      <c r="CS224" s="80" t="str">
        <f t="shared" si="371"/>
        <v/>
      </c>
      <c r="CT224" s="504" t="str">
        <f t="shared" si="371"/>
        <v/>
      </c>
      <c r="CU224" s="532" t="str">
        <f t="shared" si="372"/>
        <v/>
      </c>
      <c r="CV224" s="533" t="str">
        <f t="shared" si="372"/>
        <v/>
      </c>
      <c r="CW224" s="534" t="str">
        <f t="shared" si="372"/>
        <v/>
      </c>
      <c r="CX224" s="534" t="str">
        <f t="shared" si="372"/>
        <v/>
      </c>
      <c r="CY224" s="534" t="str">
        <f t="shared" si="372"/>
        <v/>
      </c>
      <c r="CZ224" s="534" t="str">
        <f t="shared" si="372"/>
        <v/>
      </c>
      <c r="DA224" s="534" t="str">
        <f t="shared" si="372"/>
        <v/>
      </c>
      <c r="DB224" s="535" t="str">
        <f t="shared" si="372"/>
        <v/>
      </c>
      <c r="DC224" s="535" t="str">
        <f t="shared" si="372"/>
        <v/>
      </c>
      <c r="DD224" s="535" t="str">
        <f t="shared" si="372"/>
        <v/>
      </c>
      <c r="DE224" s="534" t="str">
        <f t="shared" si="373"/>
        <v/>
      </c>
      <c r="DF224" s="534" t="str">
        <f t="shared" si="373"/>
        <v/>
      </c>
      <c r="DG224" s="534" t="str">
        <f t="shared" si="373"/>
        <v/>
      </c>
      <c r="DH224" s="534" t="str">
        <f t="shared" si="373"/>
        <v/>
      </c>
      <c r="DI224" s="534" t="str">
        <f t="shared" si="373"/>
        <v/>
      </c>
      <c r="DJ224" s="533" t="str">
        <f t="shared" si="373"/>
        <v/>
      </c>
      <c r="DK224" s="532" t="str">
        <f t="shared" si="373"/>
        <v/>
      </c>
      <c r="DL224" s="858">
        <f>COUNT(B224:R224)</f>
        <v>1</v>
      </c>
      <c r="DM224" s="813">
        <f>COUNT(T224:AJ224)</f>
        <v>0</v>
      </c>
      <c r="DN224" s="813">
        <f>COUNT(AL224:BB224)</f>
        <v>9</v>
      </c>
      <c r="DO224" s="814">
        <f>COUNT(BD224:BT224)</f>
        <v>0</v>
      </c>
      <c r="DP224" s="849"/>
      <c r="DQ224" s="859"/>
      <c r="DR224" s="859"/>
      <c r="DS224" s="859"/>
      <c r="DT224" s="859"/>
      <c r="DU224" s="859"/>
      <c r="DV224" s="859"/>
      <c r="DW224" s="860"/>
      <c r="DX224" s="859"/>
      <c r="DY224" s="60"/>
    </row>
    <row r="225" spans="1:129" ht="12.75" customHeight="1">
      <c r="A225" s="854" t="s">
        <v>465</v>
      </c>
      <c r="B225" s="647"/>
      <c r="C225" s="647"/>
      <c r="D225" s="647"/>
      <c r="E225" s="647"/>
      <c r="F225" s="647"/>
      <c r="G225" s="647"/>
      <c r="H225" s="647"/>
      <c r="I225" s="647"/>
      <c r="J225" s="647"/>
      <c r="K225" s="647"/>
      <c r="L225" s="647"/>
      <c r="M225" s="647"/>
      <c r="N225" s="647"/>
      <c r="O225" s="647"/>
      <c r="P225" s="647"/>
      <c r="Q225" s="647"/>
      <c r="R225" s="647"/>
      <c r="S225" s="850"/>
      <c r="T225" s="647"/>
      <c r="U225" s="647"/>
      <c r="V225" s="647"/>
      <c r="W225" s="647"/>
      <c r="X225" s="647"/>
      <c r="Y225" s="647"/>
      <c r="Z225" s="647"/>
      <c r="AA225" s="647"/>
      <c r="AB225" s="647"/>
      <c r="AC225" s="647"/>
      <c r="AD225" s="647"/>
      <c r="AE225" s="647"/>
      <c r="AF225" s="647"/>
      <c r="AG225" s="647"/>
      <c r="AH225" s="647"/>
      <c r="AI225" s="647"/>
      <c r="AJ225" s="647"/>
      <c r="AK225" s="850"/>
      <c r="AL225" s="647"/>
      <c r="AM225" s="647"/>
      <c r="AN225" s="647"/>
      <c r="AO225" s="647"/>
      <c r="AP225" s="647"/>
      <c r="AQ225" s="647"/>
      <c r="AR225" s="647"/>
      <c r="AS225" s="647"/>
      <c r="AT225" s="647"/>
      <c r="AU225" s="647"/>
      <c r="AV225" s="647"/>
      <c r="AW225" s="647"/>
      <c r="AX225" s="647"/>
      <c r="AY225" s="647"/>
      <c r="AZ225" s="647"/>
      <c r="BA225" s="647"/>
      <c r="BB225" s="647"/>
      <c r="BC225" s="850"/>
      <c r="BD225" s="647"/>
      <c r="BE225" s="647"/>
      <c r="BF225" s="647"/>
      <c r="BG225" s="647"/>
      <c r="BH225" s="647"/>
      <c r="BI225" s="647"/>
      <c r="BJ225" s="647"/>
      <c r="BK225" s="647"/>
      <c r="BL225" s="647"/>
      <c r="BM225" s="647"/>
      <c r="BN225" s="647"/>
      <c r="BO225" s="647"/>
      <c r="BP225" s="647"/>
      <c r="BQ225" s="647"/>
      <c r="BR225" s="647"/>
      <c r="BS225" s="647"/>
      <c r="BT225" s="647"/>
      <c r="BU225" s="850"/>
      <c r="BV225" s="647"/>
      <c r="BW225" s="647"/>
      <c r="BX225" s="647"/>
      <c r="BY225" s="647"/>
      <c r="BZ225" s="863"/>
      <c r="CA225" s="863"/>
      <c r="CB225" s="863"/>
      <c r="CC225" s="864"/>
      <c r="CD225" s="865"/>
      <c r="CE225" s="865"/>
      <c r="CF225" s="865"/>
      <c r="CG225" s="865"/>
      <c r="CH225" s="865"/>
      <c r="CI225" s="865"/>
      <c r="CJ225" s="865"/>
      <c r="CK225" s="865"/>
      <c r="CL225" s="865"/>
      <c r="CM225" s="865"/>
      <c r="CN225" s="865"/>
      <c r="CO225" s="865"/>
      <c r="CP225" s="865"/>
      <c r="CQ225" s="865"/>
      <c r="CR225" s="865"/>
      <c r="CS225" s="865"/>
      <c r="CT225" s="866"/>
      <c r="CU225" s="867"/>
      <c r="CV225" s="865"/>
      <c r="CW225" s="865"/>
      <c r="CX225" s="865"/>
      <c r="CY225" s="865"/>
      <c r="CZ225" s="865"/>
      <c r="DA225" s="865"/>
      <c r="DB225" s="865"/>
      <c r="DC225" s="865"/>
      <c r="DD225" s="865"/>
      <c r="DE225" s="865"/>
      <c r="DF225" s="865"/>
      <c r="DG225" s="865"/>
      <c r="DH225" s="865"/>
      <c r="DI225" s="865"/>
      <c r="DJ225" s="865"/>
      <c r="DK225" s="865"/>
      <c r="DL225" s="867"/>
      <c r="DM225" s="848"/>
      <c r="DN225" s="848"/>
      <c r="DO225" s="847"/>
      <c r="DP225" s="848"/>
      <c r="DQ225" s="848"/>
      <c r="DR225" s="848"/>
      <c r="DS225" s="848"/>
      <c r="DT225" s="848"/>
      <c r="DU225" s="848"/>
      <c r="DV225" s="848"/>
      <c r="DW225" s="847"/>
      <c r="DX225" s="848"/>
      <c r="DY225" s="60"/>
    </row>
    <row r="226" spans="1:129" ht="12.75" customHeight="1">
      <c r="A226" s="855" t="s">
        <v>294</v>
      </c>
      <c r="B226" s="647"/>
      <c r="C226" s="647"/>
      <c r="D226" s="647"/>
      <c r="E226" s="647"/>
      <c r="F226" s="647"/>
      <c r="G226" s="647"/>
      <c r="H226" s="647"/>
      <c r="I226" s="647"/>
      <c r="J226" s="647"/>
      <c r="K226" s="647"/>
      <c r="L226" s="647"/>
      <c r="M226" s="647"/>
      <c r="N226" s="647"/>
      <c r="O226" s="647"/>
      <c r="P226" s="647"/>
      <c r="Q226" s="647"/>
      <c r="R226" s="647"/>
      <c r="S226" s="850"/>
      <c r="T226" s="647"/>
      <c r="U226" s="647"/>
      <c r="V226" s="647"/>
      <c r="W226" s="647"/>
      <c r="X226" s="647"/>
      <c r="Y226" s="647"/>
      <c r="Z226" s="647"/>
      <c r="AA226" s="647"/>
      <c r="AB226" s="647"/>
      <c r="AC226" s="647"/>
      <c r="AD226" s="647"/>
      <c r="AE226" s="647"/>
      <c r="AF226" s="647"/>
      <c r="AG226" s="647"/>
      <c r="AH226" s="647"/>
      <c r="AI226" s="647"/>
      <c r="AJ226" s="647"/>
      <c r="AK226" s="850"/>
      <c r="AL226" s="647"/>
      <c r="AM226" s="647"/>
      <c r="AN226" s="647"/>
      <c r="AO226" s="647"/>
      <c r="AP226" s="647"/>
      <c r="AQ226" s="647"/>
      <c r="AR226" s="647"/>
      <c r="AS226" s="647"/>
      <c r="AT226" s="647"/>
      <c r="AU226" s="647"/>
      <c r="AV226" s="647"/>
      <c r="AW226" s="647"/>
      <c r="AX226" s="647"/>
      <c r="AY226" s="647"/>
      <c r="AZ226" s="647"/>
      <c r="BA226" s="647"/>
      <c r="BB226" s="647"/>
      <c r="BC226" s="850"/>
      <c r="BD226" s="647"/>
      <c r="BE226" s="647"/>
      <c r="BF226" s="647"/>
      <c r="BG226" s="647"/>
      <c r="BH226" s="647"/>
      <c r="BI226" s="647"/>
      <c r="BJ226" s="647"/>
      <c r="BK226" s="647"/>
      <c r="BL226" s="647"/>
      <c r="BM226" s="647"/>
      <c r="BN226" s="647"/>
      <c r="BO226" s="647"/>
      <c r="BP226" s="647"/>
      <c r="BQ226" s="647"/>
      <c r="BR226" s="647"/>
      <c r="BS226" s="647"/>
      <c r="BT226" s="647"/>
      <c r="BU226" s="850"/>
      <c r="BV226" s="647"/>
      <c r="BW226" s="647"/>
      <c r="BX226" s="647"/>
      <c r="BY226" s="647"/>
      <c r="BZ226" s="856" t="str">
        <f>IF(DL226&lt;3,"",(SUM(B226:R226)-MIN(B226:R226)-MAX(B226:R226))/(DL226-2))</f>
        <v/>
      </c>
      <c r="CA226" s="856" t="str">
        <f>IF(DM226&lt;3,"",(SUM(T226:AJ226)-MIN(T226:AJ226)-MAX(T226:AJ226))/(DM226-2))</f>
        <v/>
      </c>
      <c r="CB226" s="856" t="str">
        <f>IF(DN226&lt;3,"",(SUM(AL226:BB226)-MIN(AL226:BB226)-MAX(AL226:BB226))/(DN226-2))</f>
        <v/>
      </c>
      <c r="CC226" s="857" t="str">
        <f>IF(DO226&lt;3,"",(SUM(BD226:BT226)-MIN(BD226:BT226)-MAX(BD226:BT226))/(DO226-2))</f>
        <v/>
      </c>
      <c r="CD226" s="50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0" t="str">
        <f t="shared" si="378"/>
        <v/>
      </c>
      <c r="CF226" s="81" t="str">
        <f t="shared" si="378"/>
        <v/>
      </c>
      <c r="CG226" s="81" t="str">
        <f t="shared" si="378"/>
        <v/>
      </c>
      <c r="CH226" s="81" t="str">
        <f t="shared" si="378"/>
        <v/>
      </c>
      <c r="CI226" s="81" t="str">
        <f t="shared" si="378"/>
        <v/>
      </c>
      <c r="CJ226" s="81" t="str">
        <f t="shared" si="378"/>
        <v/>
      </c>
      <c r="CK226" s="144" t="str">
        <f t="shared" si="378"/>
        <v/>
      </c>
      <c r="CL226" s="144" t="str">
        <f t="shared" si="378"/>
        <v/>
      </c>
      <c r="CM226" s="144" t="str">
        <f t="shared" si="378"/>
        <v/>
      </c>
      <c r="CN226" s="81" t="str">
        <f t="shared" si="378"/>
        <v/>
      </c>
      <c r="CO226" s="81" t="str">
        <f t="shared" si="378"/>
        <v/>
      </c>
      <c r="CP226" s="81" t="str">
        <f t="shared" si="378"/>
        <v/>
      </c>
      <c r="CQ226" s="81" t="str">
        <f t="shared" si="378"/>
        <v/>
      </c>
      <c r="CR226" s="81" t="str">
        <f t="shared" si="378"/>
        <v/>
      </c>
      <c r="CS226" s="80" t="str">
        <f t="shared" si="378"/>
        <v/>
      </c>
      <c r="CT226" s="50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2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3" t="str">
        <f t="shared" si="380"/>
        <v/>
      </c>
      <c r="CW226" s="534" t="str">
        <f t="shared" si="380"/>
        <v/>
      </c>
      <c r="CX226" s="534" t="str">
        <f t="shared" si="380"/>
        <v/>
      </c>
      <c r="CY226" s="534" t="str">
        <f t="shared" si="380"/>
        <v/>
      </c>
      <c r="CZ226" s="534" t="str">
        <f t="shared" si="380"/>
        <v/>
      </c>
      <c r="DA226" s="534" t="str">
        <f t="shared" si="380"/>
        <v/>
      </c>
      <c r="DB226" s="535" t="str">
        <f t="shared" si="380"/>
        <v/>
      </c>
      <c r="DC226" s="535" t="str">
        <f t="shared" si="380"/>
        <v/>
      </c>
      <c r="DD226" s="535" t="str">
        <f t="shared" si="380"/>
        <v/>
      </c>
      <c r="DE226" s="534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4" t="str">
        <f t="shared" si="381"/>
        <v/>
      </c>
      <c r="DG226" s="534" t="str">
        <f t="shared" si="381"/>
        <v/>
      </c>
      <c r="DH226" s="534" t="str">
        <f t="shared" si="381"/>
        <v/>
      </c>
      <c r="DI226" s="534" t="str">
        <f t="shared" si="381"/>
        <v/>
      </c>
      <c r="DJ226" s="533" t="str">
        <f t="shared" si="381"/>
        <v/>
      </c>
      <c r="DK226" s="532" t="str">
        <f t="shared" si="381"/>
        <v/>
      </c>
      <c r="DL226" s="858">
        <f>COUNT(B226:R226)</f>
        <v>0</v>
      </c>
      <c r="DM226" s="813">
        <f>COUNT(T226:AJ226)</f>
        <v>0</v>
      </c>
      <c r="DN226" s="813">
        <f>COUNT(AL226:BB226)</f>
        <v>0</v>
      </c>
      <c r="DO226" s="814">
        <f>COUNT(BD226:BT226)</f>
        <v>0</v>
      </c>
      <c r="DP226" s="849"/>
      <c r="DQ226" s="859"/>
      <c r="DR226" s="859"/>
      <c r="DS226" s="859"/>
      <c r="DT226" s="859"/>
      <c r="DU226" s="859"/>
      <c r="DV226" s="859"/>
      <c r="DW226" s="860"/>
      <c r="DX226" s="859"/>
      <c r="DY226" s="60"/>
    </row>
    <row r="227" spans="1:129" ht="12.75" customHeight="1">
      <c r="A227" s="855" t="s">
        <v>295</v>
      </c>
      <c r="B227" s="281"/>
      <c r="C227" s="281"/>
      <c r="D227" s="281"/>
      <c r="E227" s="281"/>
      <c r="F227" s="281"/>
      <c r="G227" s="281"/>
      <c r="H227" s="281"/>
      <c r="I227" s="281"/>
      <c r="J227" s="281"/>
      <c r="K227" s="281"/>
      <c r="L227" s="281"/>
      <c r="M227" s="281"/>
      <c r="N227" s="281"/>
      <c r="O227" s="281"/>
      <c r="P227" s="281"/>
      <c r="Q227" s="281"/>
      <c r="R227" s="281"/>
      <c r="S227" s="850"/>
      <c r="T227" s="281"/>
      <c r="U227" s="281"/>
      <c r="V227" s="281"/>
      <c r="W227" s="281"/>
      <c r="X227" s="281"/>
      <c r="Y227" s="281"/>
      <c r="Z227" s="281"/>
      <c r="AA227" s="281"/>
      <c r="AB227" s="281"/>
      <c r="AC227" s="281"/>
      <c r="AD227" s="281"/>
      <c r="AE227" s="281"/>
      <c r="AF227" s="281"/>
      <c r="AG227" s="281"/>
      <c r="AH227" s="281"/>
      <c r="AI227" s="281"/>
      <c r="AJ227" s="281"/>
      <c r="AK227" s="850"/>
      <c r="AL227" s="281"/>
      <c r="AM227" s="281"/>
      <c r="AN227" s="281"/>
      <c r="AO227" s="281"/>
      <c r="AP227" s="281"/>
      <c r="AQ227" s="281"/>
      <c r="AR227" s="281"/>
      <c r="AS227" s="281"/>
      <c r="AT227" s="281"/>
      <c r="AU227" s="281"/>
      <c r="AV227" s="281"/>
      <c r="AW227" s="281"/>
      <c r="AX227" s="281"/>
      <c r="AY227" s="281"/>
      <c r="AZ227" s="281"/>
      <c r="BA227" s="281"/>
      <c r="BB227" s="281"/>
      <c r="BC227" s="850"/>
      <c r="BD227" s="281"/>
      <c r="BE227" s="281"/>
      <c r="BF227" s="281"/>
      <c r="BG227" s="281"/>
      <c r="BH227" s="281"/>
      <c r="BI227" s="281"/>
      <c r="BJ227" s="281"/>
      <c r="BK227" s="281"/>
      <c r="BL227" s="281"/>
      <c r="BM227" s="281"/>
      <c r="BN227" s="281"/>
      <c r="BO227" s="281"/>
      <c r="BP227" s="281"/>
      <c r="BQ227" s="281"/>
      <c r="BR227" s="281"/>
      <c r="BS227" s="281"/>
      <c r="BT227" s="281"/>
      <c r="BU227" s="850"/>
      <c r="BV227" s="281"/>
      <c r="BW227" s="281"/>
      <c r="BX227" s="281"/>
      <c r="BY227" s="281"/>
      <c r="BZ227" s="856" t="str">
        <f>IF(DL227&lt;3,"",(SUM(B227:R227)-MIN(B227:R227)-MAX(B227:R227))/(DL227-2))</f>
        <v/>
      </c>
      <c r="CA227" s="856" t="str">
        <f>IF(DM227&lt;3,"",(SUM(T227:AJ227)-MIN(T227:AJ227)-MAX(T227:AJ227))/(DM227-2))</f>
        <v/>
      </c>
      <c r="CB227" s="856" t="str">
        <f>IF(DN227&lt;3,"",(SUM(AL227:BB227)-MIN(AL227:BB227)-MAX(AL227:BB227))/(DN227-2))</f>
        <v/>
      </c>
      <c r="CC227" s="857" t="str">
        <f>IF(DO227&lt;3,"",(SUM(BD227:BT227)-MIN(BD227:BT227)-MAX(BD227:BT227))/(DO227-2))</f>
        <v/>
      </c>
      <c r="CD227" s="50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0" t="str">
        <f t="shared" si="379"/>
        <v/>
      </c>
      <c r="CF227" s="81" t="str">
        <f t="shared" si="379"/>
        <v/>
      </c>
      <c r="CG227" s="81" t="str">
        <f t="shared" si="379"/>
        <v/>
      </c>
      <c r="CH227" s="81" t="str">
        <f t="shared" si="379"/>
        <v/>
      </c>
      <c r="CI227" s="81" t="str">
        <f t="shared" si="379"/>
        <v/>
      </c>
      <c r="CJ227" s="81" t="str">
        <f t="shared" si="379"/>
        <v/>
      </c>
      <c r="CK227" s="144" t="str">
        <f t="shared" si="379"/>
        <v/>
      </c>
      <c r="CL227" s="144" t="str">
        <f t="shared" si="379"/>
        <v/>
      </c>
      <c r="CM227" s="144" t="str">
        <f t="shared" si="379"/>
        <v/>
      </c>
      <c r="CN227" s="81" t="str">
        <f t="shared" si="379"/>
        <v/>
      </c>
      <c r="CO227" s="81" t="str">
        <f t="shared" si="379"/>
        <v/>
      </c>
      <c r="CP227" s="81" t="str">
        <f t="shared" si="379"/>
        <v/>
      </c>
      <c r="CQ227" s="81" t="str">
        <f t="shared" si="379"/>
        <v/>
      </c>
      <c r="CR227" s="81" t="str">
        <f t="shared" si="379"/>
        <v/>
      </c>
      <c r="CS227" s="80" t="str">
        <f t="shared" si="379"/>
        <v/>
      </c>
      <c r="CT227" s="504" t="str">
        <f t="shared" si="379"/>
        <v/>
      </c>
      <c r="CU227" s="532" t="str">
        <f t="shared" si="380"/>
        <v/>
      </c>
      <c r="CV227" s="533" t="str">
        <f t="shared" si="380"/>
        <v/>
      </c>
      <c r="CW227" s="534" t="str">
        <f t="shared" si="380"/>
        <v/>
      </c>
      <c r="CX227" s="534" t="str">
        <f t="shared" si="380"/>
        <v/>
      </c>
      <c r="CY227" s="534" t="str">
        <f t="shared" si="380"/>
        <v/>
      </c>
      <c r="CZ227" s="534" t="str">
        <f t="shared" si="380"/>
        <v/>
      </c>
      <c r="DA227" s="534" t="str">
        <f t="shared" si="380"/>
        <v/>
      </c>
      <c r="DB227" s="535" t="str">
        <f t="shared" si="380"/>
        <v/>
      </c>
      <c r="DC227" s="535" t="str">
        <f t="shared" si="380"/>
        <v/>
      </c>
      <c r="DD227" s="535" t="str">
        <f t="shared" si="380"/>
        <v/>
      </c>
      <c r="DE227" s="534" t="str">
        <f t="shared" si="381"/>
        <v/>
      </c>
      <c r="DF227" s="534" t="str">
        <f t="shared" si="381"/>
        <v/>
      </c>
      <c r="DG227" s="534" t="str">
        <f t="shared" si="381"/>
        <v/>
      </c>
      <c r="DH227" s="534" t="str">
        <f t="shared" si="381"/>
        <v/>
      </c>
      <c r="DI227" s="534" t="str">
        <f t="shared" si="381"/>
        <v/>
      </c>
      <c r="DJ227" s="533" t="str">
        <f t="shared" si="381"/>
        <v/>
      </c>
      <c r="DK227" s="532" t="str">
        <f t="shared" si="381"/>
        <v/>
      </c>
      <c r="DL227" s="858">
        <f>COUNT(B227:R227)</f>
        <v>0</v>
      </c>
      <c r="DM227" s="813">
        <f>COUNT(T227:AJ227)</f>
        <v>0</v>
      </c>
      <c r="DN227" s="813">
        <f>COUNT(AL227:BB227)</f>
        <v>0</v>
      </c>
      <c r="DO227" s="814">
        <f>COUNT(BD227:BT227)</f>
        <v>0</v>
      </c>
      <c r="DP227" s="849"/>
      <c r="DQ227" s="859"/>
      <c r="DR227" s="859"/>
      <c r="DS227" s="859"/>
      <c r="DT227" s="859"/>
      <c r="DU227" s="859"/>
      <c r="DV227" s="859"/>
      <c r="DW227" s="860"/>
      <c r="DX227" s="859"/>
      <c r="DY227" s="60"/>
    </row>
    <row r="228" spans="1:129" ht="12.75" customHeight="1">
      <c r="A228" s="855" t="s">
        <v>280</v>
      </c>
      <c r="B228" s="281"/>
      <c r="C228" s="281"/>
      <c r="D228" s="281"/>
      <c r="E228" s="281"/>
      <c r="F228" s="281"/>
      <c r="G228" s="281"/>
      <c r="H228" s="281"/>
      <c r="I228" s="281"/>
      <c r="J228" s="281"/>
      <c r="K228" s="281"/>
      <c r="L228" s="281"/>
      <c r="M228" s="281"/>
      <c r="N228" s="281"/>
      <c r="O228" s="281"/>
      <c r="P228" s="281"/>
      <c r="Q228" s="281"/>
      <c r="R228" s="281"/>
      <c r="S228" s="850"/>
      <c r="T228" s="281"/>
      <c r="U228" s="281"/>
      <c r="V228" s="281"/>
      <c r="W228" s="281"/>
      <c r="X228" s="281"/>
      <c r="Y228" s="281"/>
      <c r="Z228" s="281"/>
      <c r="AA228" s="281"/>
      <c r="AB228" s="281"/>
      <c r="AC228" s="281"/>
      <c r="AD228" s="281"/>
      <c r="AE228" s="281"/>
      <c r="AF228" s="281"/>
      <c r="AG228" s="281"/>
      <c r="AH228" s="281"/>
      <c r="AI228" s="281"/>
      <c r="AJ228" s="281"/>
      <c r="AK228" s="850"/>
      <c r="AL228" s="281"/>
      <c r="AM228" s="281"/>
      <c r="AN228" s="281"/>
      <c r="AO228" s="281"/>
      <c r="AP228" s="281"/>
      <c r="AQ228" s="281"/>
      <c r="AR228" s="281"/>
      <c r="AS228" s="281"/>
      <c r="AT228" s="281"/>
      <c r="AU228" s="281"/>
      <c r="AV228" s="281"/>
      <c r="AW228" s="281"/>
      <c r="AX228" s="281"/>
      <c r="AY228" s="281"/>
      <c r="AZ228" s="281"/>
      <c r="BA228" s="281"/>
      <c r="BB228" s="281"/>
      <c r="BC228" s="850"/>
      <c r="BD228" s="281"/>
      <c r="BE228" s="281"/>
      <c r="BF228" s="281"/>
      <c r="BG228" s="281"/>
      <c r="BH228" s="281"/>
      <c r="BI228" s="281"/>
      <c r="BJ228" s="281"/>
      <c r="BK228" s="281"/>
      <c r="BL228" s="281"/>
      <c r="BM228" s="281"/>
      <c r="BN228" s="281"/>
      <c r="BO228" s="281"/>
      <c r="BP228" s="281"/>
      <c r="BQ228" s="281"/>
      <c r="BR228" s="281"/>
      <c r="BS228" s="281"/>
      <c r="BT228" s="281"/>
      <c r="BU228" s="850"/>
      <c r="BV228" s="281"/>
      <c r="BW228" s="281"/>
      <c r="BX228" s="281"/>
      <c r="BY228" s="281"/>
      <c r="BZ228" s="856" t="str">
        <f>IF(DL228&lt;3,"",(SUM(B228:R228)-MIN(B228:R228)-MAX(B228:R228))/(DL228-2))</f>
        <v/>
      </c>
      <c r="CA228" s="856" t="str">
        <f>IF(DM228&lt;3,"",(SUM(T228:AJ228)-MIN(T228:AJ228)-MAX(T228:AJ228))/(DM228-2))</f>
        <v/>
      </c>
      <c r="CB228" s="856" t="str">
        <f>IF(DN228&lt;3,"",(SUM(AL228:BB228)-MIN(AL228:BB228)-MAX(AL228:BB228))/(DN228-2))</f>
        <v/>
      </c>
      <c r="CC228" s="857" t="str">
        <f>IF(DO228&lt;3,"",(SUM(BD228:BT228)-MIN(BD228:BT228)-MAX(BD228:BT228))/(DO228-2))</f>
        <v/>
      </c>
      <c r="CD228" s="50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0" t="str">
        <f t="shared" si="379"/>
        <v/>
      </c>
      <c r="CF228" s="81" t="str">
        <f t="shared" si="379"/>
        <v/>
      </c>
      <c r="CG228" s="81" t="str">
        <f t="shared" si="379"/>
        <v/>
      </c>
      <c r="CH228" s="81" t="str">
        <f t="shared" si="379"/>
        <v/>
      </c>
      <c r="CI228" s="81" t="str">
        <f t="shared" si="379"/>
        <v/>
      </c>
      <c r="CJ228" s="81" t="str">
        <f t="shared" si="379"/>
        <v/>
      </c>
      <c r="CK228" s="144" t="str">
        <f t="shared" si="379"/>
        <v/>
      </c>
      <c r="CL228" s="144" t="str">
        <f t="shared" si="379"/>
        <v/>
      </c>
      <c r="CM228" s="144" t="str">
        <f t="shared" si="379"/>
        <v/>
      </c>
      <c r="CN228" s="81" t="str">
        <f t="shared" si="379"/>
        <v/>
      </c>
      <c r="CO228" s="81" t="str">
        <f t="shared" si="379"/>
        <v/>
      </c>
      <c r="CP228" s="81" t="str">
        <f t="shared" si="379"/>
        <v/>
      </c>
      <c r="CQ228" s="81" t="str">
        <f t="shared" si="379"/>
        <v/>
      </c>
      <c r="CR228" s="81" t="str">
        <f t="shared" si="379"/>
        <v/>
      </c>
      <c r="CS228" s="80" t="str">
        <f t="shared" si="379"/>
        <v/>
      </c>
      <c r="CT228" s="504" t="str">
        <f t="shared" si="379"/>
        <v/>
      </c>
      <c r="CU228" s="532" t="str">
        <f t="shared" si="380"/>
        <v/>
      </c>
      <c r="CV228" s="533" t="str">
        <f t="shared" si="380"/>
        <v/>
      </c>
      <c r="CW228" s="534" t="str">
        <f t="shared" si="380"/>
        <v/>
      </c>
      <c r="CX228" s="534" t="str">
        <f t="shared" si="380"/>
        <v/>
      </c>
      <c r="CY228" s="534" t="str">
        <f t="shared" si="380"/>
        <v/>
      </c>
      <c r="CZ228" s="534" t="str">
        <f t="shared" si="380"/>
        <v/>
      </c>
      <c r="DA228" s="534" t="str">
        <f t="shared" si="380"/>
        <v/>
      </c>
      <c r="DB228" s="535" t="str">
        <f t="shared" si="380"/>
        <v/>
      </c>
      <c r="DC228" s="535" t="str">
        <f t="shared" si="380"/>
        <v/>
      </c>
      <c r="DD228" s="535" t="str">
        <f t="shared" si="380"/>
        <v/>
      </c>
      <c r="DE228" s="534" t="str">
        <f t="shared" si="381"/>
        <v/>
      </c>
      <c r="DF228" s="534" t="str">
        <f t="shared" si="381"/>
        <v/>
      </c>
      <c r="DG228" s="534" t="str">
        <f t="shared" si="381"/>
        <v/>
      </c>
      <c r="DH228" s="534" t="str">
        <f t="shared" si="381"/>
        <v/>
      </c>
      <c r="DI228" s="534" t="str">
        <f t="shared" si="381"/>
        <v/>
      </c>
      <c r="DJ228" s="533" t="str">
        <f t="shared" si="381"/>
        <v/>
      </c>
      <c r="DK228" s="532" t="str">
        <f t="shared" si="381"/>
        <v/>
      </c>
      <c r="DL228" s="858">
        <f>COUNT(B228:R228)</f>
        <v>0</v>
      </c>
      <c r="DM228" s="813">
        <f>COUNT(T228:AJ228)</f>
        <v>0</v>
      </c>
      <c r="DN228" s="813">
        <f>COUNT(AL228:BB228)</f>
        <v>0</v>
      </c>
      <c r="DO228" s="814">
        <f>COUNT(BD228:BT228)</f>
        <v>0</v>
      </c>
      <c r="DP228" s="849"/>
      <c r="DQ228" s="859"/>
      <c r="DR228" s="859"/>
      <c r="DS228" s="859"/>
      <c r="DT228" s="859"/>
      <c r="DU228" s="859"/>
      <c r="DV228" s="859"/>
      <c r="DW228" s="860"/>
      <c r="DX228" s="859"/>
      <c r="DY228" s="60"/>
    </row>
    <row r="229" spans="1:129" ht="12.75" customHeight="1">
      <c r="A229" s="855" t="s">
        <v>311</v>
      </c>
      <c r="B229" s="281"/>
      <c r="C229" s="281"/>
      <c r="D229" s="281"/>
      <c r="E229" s="281"/>
      <c r="F229" s="281"/>
      <c r="G229" s="281"/>
      <c r="H229" s="281"/>
      <c r="I229" s="281"/>
      <c r="J229" s="281"/>
      <c r="K229" s="281"/>
      <c r="L229" s="281"/>
      <c r="M229" s="281"/>
      <c r="N229" s="281"/>
      <c r="O229" s="281"/>
      <c r="P229" s="281"/>
      <c r="Q229" s="281"/>
      <c r="R229" s="281"/>
      <c r="S229" s="850"/>
      <c r="T229" s="281"/>
      <c r="U229" s="281"/>
      <c r="V229" s="281"/>
      <c r="W229" s="281"/>
      <c r="X229" s="281"/>
      <c r="Y229" s="281"/>
      <c r="Z229" s="281"/>
      <c r="AA229" s="281"/>
      <c r="AB229" s="281"/>
      <c r="AC229" s="281"/>
      <c r="AD229" s="281"/>
      <c r="AE229" s="281"/>
      <c r="AF229" s="281"/>
      <c r="AG229" s="281"/>
      <c r="AH229" s="281"/>
      <c r="AI229" s="281"/>
      <c r="AJ229" s="281"/>
      <c r="AK229" s="850"/>
      <c r="AL229" s="281"/>
      <c r="AM229" s="281"/>
      <c r="AN229" s="281"/>
      <c r="AO229" s="281"/>
      <c r="AP229" s="281"/>
      <c r="AQ229" s="281"/>
      <c r="AR229" s="281"/>
      <c r="AS229" s="281"/>
      <c r="AT229" s="281"/>
      <c r="AU229" s="281"/>
      <c r="AV229" s="281"/>
      <c r="AW229" s="281"/>
      <c r="AX229" s="281"/>
      <c r="AY229" s="281"/>
      <c r="AZ229" s="281"/>
      <c r="BA229" s="281"/>
      <c r="BB229" s="281"/>
      <c r="BC229" s="850"/>
      <c r="BD229" s="281"/>
      <c r="BE229" s="281"/>
      <c r="BF229" s="281"/>
      <c r="BG229" s="281"/>
      <c r="BH229" s="281"/>
      <c r="BI229" s="281"/>
      <c r="BJ229" s="281"/>
      <c r="BK229" s="281"/>
      <c r="BL229" s="281"/>
      <c r="BM229" s="281"/>
      <c r="BN229" s="281"/>
      <c r="BO229" s="281"/>
      <c r="BP229" s="281"/>
      <c r="BQ229" s="281"/>
      <c r="BR229" s="281"/>
      <c r="BS229" s="281"/>
      <c r="BT229" s="281"/>
      <c r="BU229" s="850"/>
      <c r="BV229" s="281"/>
      <c r="BW229" s="281"/>
      <c r="BX229" s="281"/>
      <c r="BY229" s="281"/>
      <c r="BZ229" s="856" t="str">
        <f>IF(DL229&lt;3,"",(SUM(B229:R229)-MIN(B229:R229)-MAX(B229:R229))/(DL229-2))</f>
        <v/>
      </c>
      <c r="CA229" s="856" t="str">
        <f>IF(DM229&lt;3,"",(SUM(T229:AJ229)-MIN(T229:AJ229)-MAX(T229:AJ229))/(DM229-2))</f>
        <v/>
      </c>
      <c r="CB229" s="856" t="str">
        <f>IF(DN229&lt;3,"",(SUM(AL229:BB229)-MIN(AL229:BB229)-MAX(AL229:BB229))/(DN229-2))</f>
        <v/>
      </c>
      <c r="CC229" s="857" t="str">
        <f>IF(DO229&lt;3,"",(SUM(BD229:BT229)-MIN(BD229:BT229)-MAX(BD229:BT229))/(DO229-2))</f>
        <v/>
      </c>
      <c r="CD229" s="50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0" t="str">
        <f t="shared" si="379"/>
        <v/>
      </c>
      <c r="CF229" s="81" t="str">
        <f t="shared" si="379"/>
        <v/>
      </c>
      <c r="CG229" s="81" t="str">
        <f t="shared" si="379"/>
        <v/>
      </c>
      <c r="CH229" s="81" t="str">
        <f t="shared" si="379"/>
        <v/>
      </c>
      <c r="CI229" s="81" t="str">
        <f t="shared" si="379"/>
        <v/>
      </c>
      <c r="CJ229" s="81" t="str">
        <f t="shared" si="379"/>
        <v/>
      </c>
      <c r="CK229" s="144" t="str">
        <f t="shared" si="379"/>
        <v/>
      </c>
      <c r="CL229" s="144" t="str">
        <f t="shared" si="379"/>
        <v/>
      </c>
      <c r="CM229" s="144" t="str">
        <f t="shared" si="379"/>
        <v/>
      </c>
      <c r="CN229" s="81" t="str">
        <f t="shared" si="379"/>
        <v/>
      </c>
      <c r="CO229" s="81" t="str">
        <f t="shared" si="379"/>
        <v/>
      </c>
      <c r="CP229" s="81" t="str">
        <f t="shared" si="379"/>
        <v/>
      </c>
      <c r="CQ229" s="81" t="str">
        <f t="shared" si="379"/>
        <v/>
      </c>
      <c r="CR229" s="81" t="str">
        <f t="shared" si="379"/>
        <v/>
      </c>
      <c r="CS229" s="80" t="str">
        <f t="shared" si="379"/>
        <v/>
      </c>
      <c r="CT229" s="504" t="str">
        <f t="shared" si="379"/>
        <v/>
      </c>
      <c r="CU229" s="532" t="str">
        <f t="shared" si="380"/>
        <v/>
      </c>
      <c r="CV229" s="533" t="str">
        <f t="shared" si="380"/>
        <v/>
      </c>
      <c r="CW229" s="534" t="str">
        <f t="shared" si="380"/>
        <v/>
      </c>
      <c r="CX229" s="534" t="str">
        <f t="shared" si="380"/>
        <v/>
      </c>
      <c r="CY229" s="534" t="str">
        <f t="shared" si="380"/>
        <v/>
      </c>
      <c r="CZ229" s="534" t="str">
        <f t="shared" si="380"/>
        <v/>
      </c>
      <c r="DA229" s="534" t="str">
        <f t="shared" si="380"/>
        <v/>
      </c>
      <c r="DB229" s="535" t="str">
        <f t="shared" si="380"/>
        <v/>
      </c>
      <c r="DC229" s="535" t="str">
        <f t="shared" si="380"/>
        <v/>
      </c>
      <c r="DD229" s="535" t="str">
        <f t="shared" si="380"/>
        <v/>
      </c>
      <c r="DE229" s="534" t="str">
        <f t="shared" si="381"/>
        <v/>
      </c>
      <c r="DF229" s="534" t="str">
        <f t="shared" si="381"/>
        <v/>
      </c>
      <c r="DG229" s="534" t="str">
        <f t="shared" si="381"/>
        <v/>
      </c>
      <c r="DH229" s="534" t="str">
        <f t="shared" si="381"/>
        <v/>
      </c>
      <c r="DI229" s="534" t="str">
        <f t="shared" si="381"/>
        <v/>
      </c>
      <c r="DJ229" s="533" t="str">
        <f t="shared" si="381"/>
        <v/>
      </c>
      <c r="DK229" s="532" t="str">
        <f t="shared" si="381"/>
        <v/>
      </c>
      <c r="DL229" s="858">
        <f>COUNT(B229:R229)</f>
        <v>0</v>
      </c>
      <c r="DM229" s="813">
        <f>COUNT(T229:AJ229)</f>
        <v>0</v>
      </c>
      <c r="DN229" s="813">
        <f>COUNT(AL229:BB229)</f>
        <v>0</v>
      </c>
      <c r="DO229" s="814">
        <f>COUNT(BD229:BT229)</f>
        <v>0</v>
      </c>
      <c r="DP229" s="849"/>
      <c r="DQ229" s="859"/>
      <c r="DR229" s="859"/>
      <c r="DS229" s="859"/>
      <c r="DT229" s="859"/>
      <c r="DU229" s="859"/>
      <c r="DV229" s="859"/>
      <c r="DW229" s="860"/>
      <c r="DX229" s="859"/>
      <c r="DY229" s="60"/>
    </row>
    <row r="230" spans="1:129" ht="12.75" customHeight="1">
      <c r="A230" s="861" t="s">
        <v>312</v>
      </c>
      <c r="B230" s="862" t="str">
        <f t="shared" ref="B230:R230" si="382">IF(B227="","",B226*B227*B228*B229)</f>
        <v/>
      </c>
      <c r="C230" s="862" t="str">
        <f t="shared" si="382"/>
        <v/>
      </c>
      <c r="D230" s="862" t="str">
        <f t="shared" si="382"/>
        <v/>
      </c>
      <c r="E230" s="862" t="str">
        <f t="shared" si="382"/>
        <v/>
      </c>
      <c r="F230" s="862" t="str">
        <f t="shared" si="382"/>
        <v/>
      </c>
      <c r="G230" s="862" t="str">
        <f t="shared" si="382"/>
        <v/>
      </c>
      <c r="H230" s="862" t="str">
        <f t="shared" si="382"/>
        <v/>
      </c>
      <c r="I230" s="862" t="str">
        <f t="shared" si="382"/>
        <v/>
      </c>
      <c r="J230" s="862" t="str">
        <f t="shared" si="382"/>
        <v/>
      </c>
      <c r="K230" s="862" t="str">
        <f t="shared" si="382"/>
        <v/>
      </c>
      <c r="L230" s="862" t="str">
        <f t="shared" si="382"/>
        <v/>
      </c>
      <c r="M230" s="862" t="str">
        <f t="shared" si="382"/>
        <v/>
      </c>
      <c r="N230" s="862" t="str">
        <f t="shared" si="382"/>
        <v/>
      </c>
      <c r="O230" s="862" t="str">
        <f t="shared" si="382"/>
        <v/>
      </c>
      <c r="P230" s="862" t="str">
        <f t="shared" si="382"/>
        <v/>
      </c>
      <c r="Q230" s="862" t="str">
        <f t="shared" si="382"/>
        <v/>
      </c>
      <c r="R230" s="862" t="str">
        <f t="shared" si="382"/>
        <v/>
      </c>
      <c r="S230" s="850"/>
      <c r="T230" s="862" t="str">
        <f t="shared" ref="T230:AJ230" si="383">IF(T227="","",T226*T227*T228*T229)</f>
        <v/>
      </c>
      <c r="U230" s="862" t="str">
        <f t="shared" si="383"/>
        <v/>
      </c>
      <c r="V230" s="862" t="str">
        <f t="shared" si="383"/>
        <v/>
      </c>
      <c r="W230" s="862" t="str">
        <f t="shared" si="383"/>
        <v/>
      </c>
      <c r="X230" s="862" t="str">
        <f t="shared" si="383"/>
        <v/>
      </c>
      <c r="Y230" s="862" t="str">
        <f t="shared" si="383"/>
        <v/>
      </c>
      <c r="Z230" s="862" t="str">
        <f t="shared" si="383"/>
        <v/>
      </c>
      <c r="AA230" s="862" t="str">
        <f t="shared" si="383"/>
        <v/>
      </c>
      <c r="AB230" s="862" t="str">
        <f t="shared" si="383"/>
        <v/>
      </c>
      <c r="AC230" s="862" t="str">
        <f t="shared" si="383"/>
        <v/>
      </c>
      <c r="AD230" s="862" t="str">
        <f t="shared" si="383"/>
        <v/>
      </c>
      <c r="AE230" s="862" t="str">
        <f t="shared" si="383"/>
        <v/>
      </c>
      <c r="AF230" s="862" t="str">
        <f t="shared" si="383"/>
        <v/>
      </c>
      <c r="AG230" s="862" t="str">
        <f t="shared" si="383"/>
        <v/>
      </c>
      <c r="AH230" s="862" t="str">
        <f t="shared" si="383"/>
        <v/>
      </c>
      <c r="AI230" s="862" t="str">
        <f t="shared" si="383"/>
        <v/>
      </c>
      <c r="AJ230" s="862" t="str">
        <f t="shared" si="383"/>
        <v/>
      </c>
      <c r="AK230" s="850"/>
      <c r="AL230" s="862" t="str">
        <f t="shared" ref="AL230:BB230" si="384">IF(AL227="","",AL226*AL227*AL228*AL229)</f>
        <v/>
      </c>
      <c r="AM230" s="862" t="str">
        <f t="shared" si="384"/>
        <v/>
      </c>
      <c r="AN230" s="862" t="str">
        <f t="shared" si="384"/>
        <v/>
      </c>
      <c r="AO230" s="862" t="str">
        <f t="shared" si="384"/>
        <v/>
      </c>
      <c r="AP230" s="862" t="str">
        <f t="shared" si="384"/>
        <v/>
      </c>
      <c r="AQ230" s="862" t="str">
        <f t="shared" si="384"/>
        <v/>
      </c>
      <c r="AR230" s="862" t="str">
        <f t="shared" si="384"/>
        <v/>
      </c>
      <c r="AS230" s="862" t="str">
        <f t="shared" si="384"/>
        <v/>
      </c>
      <c r="AT230" s="862" t="str">
        <f t="shared" si="384"/>
        <v/>
      </c>
      <c r="AU230" s="862" t="str">
        <f t="shared" si="384"/>
        <v/>
      </c>
      <c r="AV230" s="862" t="str">
        <f t="shared" si="384"/>
        <v/>
      </c>
      <c r="AW230" s="862" t="str">
        <f t="shared" si="384"/>
        <v/>
      </c>
      <c r="AX230" s="862" t="str">
        <f t="shared" si="384"/>
        <v/>
      </c>
      <c r="AY230" s="862" t="str">
        <f t="shared" si="384"/>
        <v/>
      </c>
      <c r="AZ230" s="862" t="str">
        <f t="shared" si="384"/>
        <v/>
      </c>
      <c r="BA230" s="862" t="str">
        <f t="shared" si="384"/>
        <v/>
      </c>
      <c r="BB230" s="862" t="str">
        <f t="shared" si="384"/>
        <v/>
      </c>
      <c r="BC230" s="850"/>
      <c r="BD230" s="862" t="str">
        <f t="shared" ref="BD230:BT230" si="385">IF(BD227="","",BD226*BD227*BD228*BD229)</f>
        <v/>
      </c>
      <c r="BE230" s="862" t="str">
        <f t="shared" si="385"/>
        <v/>
      </c>
      <c r="BF230" s="862" t="str">
        <f t="shared" si="385"/>
        <v/>
      </c>
      <c r="BG230" s="862" t="str">
        <f t="shared" si="385"/>
        <v/>
      </c>
      <c r="BH230" s="862" t="str">
        <f t="shared" si="385"/>
        <v/>
      </c>
      <c r="BI230" s="862" t="str">
        <f t="shared" si="385"/>
        <v/>
      </c>
      <c r="BJ230" s="862" t="str">
        <f t="shared" si="385"/>
        <v/>
      </c>
      <c r="BK230" s="862" t="str">
        <f t="shared" si="385"/>
        <v/>
      </c>
      <c r="BL230" s="862" t="str">
        <f t="shared" si="385"/>
        <v/>
      </c>
      <c r="BM230" s="862" t="str">
        <f t="shared" si="385"/>
        <v/>
      </c>
      <c r="BN230" s="862" t="str">
        <f t="shared" si="385"/>
        <v/>
      </c>
      <c r="BO230" s="862" t="str">
        <f t="shared" si="385"/>
        <v/>
      </c>
      <c r="BP230" s="862" t="str">
        <f t="shared" si="385"/>
        <v/>
      </c>
      <c r="BQ230" s="862" t="str">
        <f t="shared" si="385"/>
        <v/>
      </c>
      <c r="BR230" s="862" t="str">
        <f t="shared" si="385"/>
        <v/>
      </c>
      <c r="BS230" s="862" t="str">
        <f t="shared" si="385"/>
        <v/>
      </c>
      <c r="BT230" s="862" t="str">
        <f t="shared" si="385"/>
        <v/>
      </c>
      <c r="BU230" s="850"/>
      <c r="BV230" s="862" t="str">
        <f>IF(BV227="","",BV226*BV227*BV228*BV229)</f>
        <v/>
      </c>
      <c r="BW230" s="862" t="str">
        <f>IF(BW227="","",BW226*BW227*BW228*BW229)</f>
        <v/>
      </c>
      <c r="BX230" s="862" t="str">
        <f>IF(BX227="","",BX226*BX227*BX228*BX229)</f>
        <v/>
      </c>
      <c r="BY230" s="735" t="str">
        <f>IF(BY227="","",BY226*BY227*BY228*BY229)</f>
        <v/>
      </c>
      <c r="BZ230" s="856" t="str">
        <f>IF(DL230&lt;3,"",(SUM(B230:R230)-MIN(B230:R230)-MAX(B230:R230))/(DL230-2))</f>
        <v/>
      </c>
      <c r="CA230" s="856" t="str">
        <f>IF(DM230&lt;3,"",(SUM(T230:AJ230)-MIN(T230:AJ230)-MAX(T230:AJ230))/(DM230-2))</f>
        <v/>
      </c>
      <c r="CB230" s="856" t="str">
        <f>IF(DN230&lt;3,"",(SUM(AL230:BB230)-MIN(AL230:BB230)-MAX(AL230:BB230))/(DN230-2))</f>
        <v/>
      </c>
      <c r="CC230" s="857" t="str">
        <f>IF(DO230&lt;3,"",(SUM(BD230:BT230)-MIN(BD230:BT230)-MAX(BD230:BT230))/(DO230-2))</f>
        <v/>
      </c>
      <c r="CD230" s="50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0" t="str">
        <f t="shared" si="379"/>
        <v/>
      </c>
      <c r="CF230" s="81" t="str">
        <f t="shared" si="379"/>
        <v/>
      </c>
      <c r="CG230" s="81" t="str">
        <f t="shared" si="379"/>
        <v/>
      </c>
      <c r="CH230" s="81" t="str">
        <f t="shared" si="379"/>
        <v/>
      </c>
      <c r="CI230" s="81" t="str">
        <f t="shared" si="379"/>
        <v/>
      </c>
      <c r="CJ230" s="81" t="str">
        <f t="shared" si="379"/>
        <v/>
      </c>
      <c r="CK230" s="144" t="str">
        <f t="shared" si="379"/>
        <v/>
      </c>
      <c r="CL230" s="144" t="str">
        <f t="shared" si="379"/>
        <v/>
      </c>
      <c r="CM230" s="144" t="str">
        <f t="shared" si="379"/>
        <v/>
      </c>
      <c r="CN230" s="81" t="str">
        <f t="shared" si="379"/>
        <v/>
      </c>
      <c r="CO230" s="81" t="str">
        <f t="shared" si="379"/>
        <v/>
      </c>
      <c r="CP230" s="81" t="str">
        <f t="shared" si="379"/>
        <v/>
      </c>
      <c r="CQ230" s="81" t="str">
        <f t="shared" si="379"/>
        <v/>
      </c>
      <c r="CR230" s="81" t="str">
        <f t="shared" si="379"/>
        <v/>
      </c>
      <c r="CS230" s="80" t="str">
        <f t="shared" si="379"/>
        <v/>
      </c>
      <c r="CT230" s="504" t="str">
        <f t="shared" si="379"/>
        <v/>
      </c>
      <c r="CU230" s="532" t="str">
        <f t="shared" si="380"/>
        <v/>
      </c>
      <c r="CV230" s="533" t="str">
        <f t="shared" si="380"/>
        <v/>
      </c>
      <c r="CW230" s="534" t="str">
        <f t="shared" si="380"/>
        <v/>
      </c>
      <c r="CX230" s="534" t="str">
        <f t="shared" si="380"/>
        <v/>
      </c>
      <c r="CY230" s="534" t="str">
        <f t="shared" si="380"/>
        <v/>
      </c>
      <c r="CZ230" s="534" t="str">
        <f t="shared" si="380"/>
        <v/>
      </c>
      <c r="DA230" s="534" t="str">
        <f t="shared" si="380"/>
        <v/>
      </c>
      <c r="DB230" s="535" t="str">
        <f t="shared" si="380"/>
        <v/>
      </c>
      <c r="DC230" s="535" t="str">
        <f t="shared" si="380"/>
        <v/>
      </c>
      <c r="DD230" s="535" t="str">
        <f t="shared" si="380"/>
        <v/>
      </c>
      <c r="DE230" s="534" t="str">
        <f t="shared" si="381"/>
        <v/>
      </c>
      <c r="DF230" s="534" t="str">
        <f t="shared" si="381"/>
        <v/>
      </c>
      <c r="DG230" s="534" t="str">
        <f t="shared" si="381"/>
        <v/>
      </c>
      <c r="DH230" s="534" t="str">
        <f t="shared" si="381"/>
        <v/>
      </c>
      <c r="DI230" s="534" t="str">
        <f t="shared" si="381"/>
        <v/>
      </c>
      <c r="DJ230" s="533" t="str">
        <f t="shared" si="381"/>
        <v/>
      </c>
      <c r="DK230" s="532" t="str">
        <f t="shared" si="381"/>
        <v/>
      </c>
      <c r="DL230" s="858">
        <f>COUNT(B230:R230)</f>
        <v>0</v>
      </c>
      <c r="DM230" s="813">
        <f>COUNT(T230:AJ230)</f>
        <v>0</v>
      </c>
      <c r="DN230" s="813">
        <f>COUNT(AL230:BB230)</f>
        <v>0</v>
      </c>
      <c r="DO230" s="814">
        <f>COUNT(BD230:BT230)</f>
        <v>0</v>
      </c>
      <c r="DP230" s="849"/>
      <c r="DQ230" s="859"/>
      <c r="DR230" s="859"/>
      <c r="DS230" s="859"/>
      <c r="DT230" s="859"/>
      <c r="DU230" s="859"/>
      <c r="DV230" s="859"/>
      <c r="DW230" s="860"/>
      <c r="DX230" s="859"/>
      <c r="DY230" s="60"/>
    </row>
    <row r="231" spans="1:129" ht="12.75" customHeight="1">
      <c r="A231" s="854" t="s">
        <v>903</v>
      </c>
      <c r="B231" s="647"/>
      <c r="C231" s="647"/>
      <c r="D231" s="647"/>
      <c r="E231" s="647"/>
      <c r="F231" s="647"/>
      <c r="G231" s="647"/>
      <c r="H231" s="647"/>
      <c r="I231" s="647"/>
      <c r="J231" s="647"/>
      <c r="K231" s="647"/>
      <c r="L231" s="647"/>
      <c r="M231" s="647"/>
      <c r="N231" s="647"/>
      <c r="O231" s="647"/>
      <c r="P231" s="647"/>
      <c r="Q231" s="647"/>
      <c r="R231" s="647"/>
      <c r="S231" s="850"/>
      <c r="T231" s="647"/>
      <c r="U231" s="647"/>
      <c r="V231" s="647"/>
      <c r="W231" s="647"/>
      <c r="X231" s="647"/>
      <c r="Y231" s="647"/>
      <c r="Z231" s="647"/>
      <c r="AA231" s="647"/>
      <c r="AB231" s="647"/>
      <c r="AC231" s="647"/>
      <c r="AD231" s="647"/>
      <c r="AE231" s="647"/>
      <c r="AF231" s="647"/>
      <c r="AG231" s="647"/>
      <c r="AH231" s="647"/>
      <c r="AI231" s="647"/>
      <c r="AJ231" s="647"/>
      <c r="AK231" s="850"/>
      <c r="AL231" s="647"/>
      <c r="AM231" s="647"/>
      <c r="AN231" s="647"/>
      <c r="AO231" s="647"/>
      <c r="AP231" s="647"/>
      <c r="AQ231" s="647"/>
      <c r="AR231" s="647"/>
      <c r="AS231" s="647"/>
      <c r="AT231" s="647"/>
      <c r="AU231" s="647"/>
      <c r="AV231" s="647"/>
      <c r="AW231" s="647"/>
      <c r="AX231" s="647"/>
      <c r="AY231" s="647"/>
      <c r="AZ231" s="647"/>
      <c r="BA231" s="647"/>
      <c r="BB231" s="647"/>
      <c r="BC231" s="850"/>
      <c r="BD231" s="647"/>
      <c r="BE231" s="647"/>
      <c r="BF231" s="647"/>
      <c r="BG231" s="647"/>
      <c r="BH231" s="647"/>
      <c r="BI231" s="647"/>
      <c r="BJ231" s="647"/>
      <c r="BK231" s="647"/>
      <c r="BL231" s="647"/>
      <c r="BM231" s="647"/>
      <c r="BN231" s="647"/>
      <c r="BO231" s="647"/>
      <c r="BP231" s="647"/>
      <c r="BQ231" s="647"/>
      <c r="BR231" s="647"/>
      <c r="BS231" s="647"/>
      <c r="BT231" s="647"/>
      <c r="BU231" s="850"/>
      <c r="BV231" s="647"/>
      <c r="BW231" s="647"/>
      <c r="BX231" s="647"/>
      <c r="BY231" s="647"/>
      <c r="BZ231" s="863"/>
      <c r="CA231" s="863"/>
      <c r="CB231" s="863"/>
      <c r="CC231" s="864"/>
      <c r="CD231" s="865"/>
      <c r="CE231" s="865"/>
      <c r="CF231" s="865"/>
      <c r="CG231" s="865"/>
      <c r="CH231" s="865"/>
      <c r="CI231" s="865"/>
      <c r="CJ231" s="865"/>
      <c r="CK231" s="865"/>
      <c r="CL231" s="865"/>
      <c r="CM231" s="865"/>
      <c r="CN231" s="865"/>
      <c r="CO231" s="865"/>
      <c r="CP231" s="865"/>
      <c r="CQ231" s="865"/>
      <c r="CR231" s="865"/>
      <c r="CS231" s="865"/>
      <c r="CT231" s="866"/>
      <c r="CU231" s="867"/>
      <c r="CV231" s="865"/>
      <c r="CW231" s="865"/>
      <c r="CX231" s="865"/>
      <c r="CY231" s="865"/>
      <c r="CZ231" s="865"/>
      <c r="DA231" s="865"/>
      <c r="DB231" s="865"/>
      <c r="DC231" s="865"/>
      <c r="DD231" s="865"/>
      <c r="DE231" s="865"/>
      <c r="DF231" s="865"/>
      <c r="DG231" s="865"/>
      <c r="DH231" s="865"/>
      <c r="DI231" s="865"/>
      <c r="DJ231" s="865"/>
      <c r="DK231" s="865"/>
      <c r="DL231" s="867"/>
      <c r="DM231" s="848"/>
      <c r="DN231" s="848"/>
      <c r="DO231" s="847"/>
      <c r="DP231" s="848"/>
      <c r="DQ231" s="848"/>
      <c r="DR231" s="848"/>
      <c r="DS231" s="848"/>
      <c r="DT231" s="848"/>
      <c r="DU231" s="848"/>
      <c r="DV231" s="848"/>
      <c r="DW231" s="847"/>
      <c r="DX231" s="848"/>
      <c r="DY231" s="60"/>
    </row>
    <row r="232" spans="1:129" ht="12.75" customHeight="1">
      <c r="A232" s="855" t="s">
        <v>294</v>
      </c>
      <c r="B232" s="647"/>
      <c r="C232" s="647"/>
      <c r="D232" s="647"/>
      <c r="E232" s="647"/>
      <c r="F232" s="647"/>
      <c r="G232" s="647"/>
      <c r="H232" s="647"/>
      <c r="I232" s="647"/>
      <c r="J232" s="647"/>
      <c r="K232" s="647"/>
      <c r="L232" s="647"/>
      <c r="M232" s="647"/>
      <c r="N232" s="647"/>
      <c r="O232" s="647"/>
      <c r="P232" s="647"/>
      <c r="Q232" s="647"/>
      <c r="R232" s="647"/>
      <c r="S232" s="850"/>
      <c r="T232" s="647"/>
      <c r="U232" s="647"/>
      <c r="V232" s="647"/>
      <c r="W232" s="647"/>
      <c r="X232" s="647"/>
      <c r="Y232" s="647"/>
      <c r="Z232" s="647"/>
      <c r="AA232" s="647"/>
      <c r="AB232" s="647"/>
      <c r="AC232" s="647"/>
      <c r="AD232" s="647"/>
      <c r="AE232" s="647"/>
      <c r="AF232" s="647"/>
      <c r="AG232" s="647"/>
      <c r="AH232" s="647"/>
      <c r="AI232" s="647"/>
      <c r="AJ232" s="647"/>
      <c r="AK232" s="850"/>
      <c r="AL232" s="647">
        <v>1</v>
      </c>
      <c r="AM232" s="647">
        <v>1</v>
      </c>
      <c r="AN232" s="647">
        <v>1</v>
      </c>
      <c r="AO232" s="647">
        <v>1</v>
      </c>
      <c r="AP232" s="647">
        <v>1</v>
      </c>
      <c r="AQ232" s="647"/>
      <c r="AR232" s="647"/>
      <c r="AS232" s="647"/>
      <c r="AT232" s="647"/>
      <c r="AU232" s="647"/>
      <c r="AV232" s="647"/>
      <c r="AW232" s="647"/>
      <c r="AX232" s="647"/>
      <c r="AY232" s="647"/>
      <c r="AZ232" s="647"/>
      <c r="BA232" s="647"/>
      <c r="BB232" s="647"/>
      <c r="BC232" s="850"/>
      <c r="BD232" s="647"/>
      <c r="BE232" s="647"/>
      <c r="BF232" s="647"/>
      <c r="BG232" s="647"/>
      <c r="BH232" s="647"/>
      <c r="BI232" s="647"/>
      <c r="BJ232" s="647"/>
      <c r="BK232" s="647"/>
      <c r="BL232" s="647"/>
      <c r="BM232" s="647"/>
      <c r="BN232" s="647"/>
      <c r="BO232" s="647"/>
      <c r="BP232" s="647"/>
      <c r="BQ232" s="647"/>
      <c r="BR232" s="647"/>
      <c r="BS232" s="647"/>
      <c r="BT232" s="647"/>
      <c r="BU232" s="850"/>
      <c r="BV232" s="647"/>
      <c r="BW232" s="647"/>
      <c r="BX232" s="647"/>
      <c r="BY232" s="647">
        <v>1</v>
      </c>
      <c r="BZ232" s="856" t="str">
        <f>IF(DL232&lt;3,"",(SUM(B232:R232)-MIN(B232:R232)-MAX(B232:R232))/(DL232-2))</f>
        <v/>
      </c>
      <c r="CA232" s="856" t="str">
        <f>IF(DM232&lt;3,"",(SUM(T232:AJ232)-MIN(T232:AJ232)-MAX(T232:AJ232))/(DM232-2))</f>
        <v/>
      </c>
      <c r="CB232" s="856">
        <f>IF(DN232&lt;3,"",(SUM(AL232:BB232)-MIN(AL232:BB232)-MAX(AL232:BB232))/(DN232-2))</f>
        <v>1</v>
      </c>
      <c r="CC232" s="857" t="str">
        <f>IF(DO232&lt;3,"",(SUM(BD232:BT232)-MIN(BD232:BT232)-MAX(BD232:BT232))/(DO232-2))</f>
        <v/>
      </c>
      <c r="CD232" s="50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0" t="str">
        <f t="shared" si="386"/>
        <v/>
      </c>
      <c r="CF232" s="81" t="str">
        <f t="shared" si="386"/>
        <v/>
      </c>
      <c r="CG232" s="81" t="str">
        <f t="shared" si="386"/>
        <v/>
      </c>
      <c r="CH232" s="81" t="str">
        <f t="shared" si="386"/>
        <v/>
      </c>
      <c r="CI232" s="81" t="str">
        <f t="shared" si="386"/>
        <v/>
      </c>
      <c r="CJ232" s="81">
        <f t="shared" si="386"/>
        <v>1</v>
      </c>
      <c r="CK232" s="144">
        <f t="shared" si="386"/>
        <v>1</v>
      </c>
      <c r="CL232" s="144">
        <f t="shared" si="386"/>
        <v>1</v>
      </c>
      <c r="CM232" s="144">
        <f t="shared" si="386"/>
        <v>1</v>
      </c>
      <c r="CN232" s="81">
        <f t="shared" si="386"/>
        <v>1</v>
      </c>
      <c r="CO232" s="81" t="str">
        <f t="shared" si="386"/>
        <v/>
      </c>
      <c r="CP232" s="81" t="str">
        <f t="shared" si="386"/>
        <v/>
      </c>
      <c r="CQ232" s="81" t="str">
        <f t="shared" si="386"/>
        <v/>
      </c>
      <c r="CR232" s="81" t="str">
        <f t="shared" si="386"/>
        <v/>
      </c>
      <c r="CS232" s="80" t="str">
        <f t="shared" si="386"/>
        <v/>
      </c>
      <c r="CT232" s="50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2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3" t="str">
        <f t="shared" si="388"/>
        <v/>
      </c>
      <c r="CW232" s="534" t="str">
        <f t="shared" si="388"/>
        <v/>
      </c>
      <c r="CX232" s="534" t="str">
        <f t="shared" si="388"/>
        <v/>
      </c>
      <c r="CY232" s="534" t="str">
        <f t="shared" si="388"/>
        <v/>
      </c>
      <c r="CZ232" s="534" t="str">
        <f t="shared" si="388"/>
        <v/>
      </c>
      <c r="DA232" s="534" t="str">
        <f t="shared" si="388"/>
        <v/>
      </c>
      <c r="DB232" s="535" t="str">
        <f t="shared" si="388"/>
        <v/>
      </c>
      <c r="DC232" s="535" t="str">
        <f t="shared" si="388"/>
        <v/>
      </c>
      <c r="DD232" s="535" t="str">
        <f t="shared" si="388"/>
        <v/>
      </c>
      <c r="DE232" s="534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4" t="str">
        <f t="shared" si="389"/>
        <v/>
      </c>
      <c r="DG232" s="534" t="str">
        <f t="shared" si="389"/>
        <v/>
      </c>
      <c r="DH232" s="534" t="str">
        <f t="shared" si="389"/>
        <v/>
      </c>
      <c r="DI232" s="534" t="str">
        <f t="shared" si="389"/>
        <v/>
      </c>
      <c r="DJ232" s="533" t="str">
        <f t="shared" si="389"/>
        <v/>
      </c>
      <c r="DK232" s="532" t="str">
        <f t="shared" si="389"/>
        <v/>
      </c>
      <c r="DL232" s="858">
        <f>COUNT(B232:R232)</f>
        <v>0</v>
      </c>
      <c r="DM232" s="813">
        <f>COUNT(T232:AJ232)</f>
        <v>0</v>
      </c>
      <c r="DN232" s="813">
        <f>COUNT(AL232:BB232)</f>
        <v>5</v>
      </c>
      <c r="DO232" s="814">
        <f>COUNT(BD232:BT232)</f>
        <v>0</v>
      </c>
      <c r="DP232" s="849"/>
      <c r="DQ232" s="859"/>
      <c r="DR232" s="859"/>
      <c r="DS232" s="859"/>
      <c r="DT232" s="859"/>
      <c r="DU232" s="859"/>
      <c r="DV232" s="859"/>
      <c r="DW232" s="860"/>
      <c r="DX232" s="859"/>
      <c r="DY232" s="60"/>
    </row>
    <row r="233" spans="1:129" ht="12.75" customHeight="1">
      <c r="A233" s="855" t="s">
        <v>295</v>
      </c>
      <c r="B233" s="281"/>
      <c r="C233" s="281"/>
      <c r="D233" s="281"/>
      <c r="E233" s="281"/>
      <c r="F233" s="281"/>
      <c r="G233" s="281"/>
      <c r="H233" s="281"/>
      <c r="I233" s="281"/>
      <c r="J233" s="281"/>
      <c r="K233" s="281"/>
      <c r="L233" s="281"/>
      <c r="M233" s="281"/>
      <c r="N233" s="281"/>
      <c r="O233" s="281"/>
      <c r="P233" s="281"/>
      <c r="Q233" s="281"/>
      <c r="R233" s="281"/>
      <c r="S233" s="850"/>
      <c r="T233" s="281"/>
      <c r="U233" s="281"/>
      <c r="V233" s="281"/>
      <c r="W233" s="281"/>
      <c r="X233" s="281"/>
      <c r="Y233" s="281"/>
      <c r="Z233" s="281"/>
      <c r="AA233" s="281"/>
      <c r="AB233" s="281"/>
      <c r="AC233" s="281"/>
      <c r="AD233" s="281"/>
      <c r="AE233" s="281"/>
      <c r="AF233" s="281"/>
      <c r="AG233" s="281"/>
      <c r="AH233" s="281"/>
      <c r="AI233" s="281"/>
      <c r="AJ233" s="281"/>
      <c r="AK233" s="850"/>
      <c r="AL233" s="281">
        <v>30</v>
      </c>
      <c r="AM233" s="281">
        <v>30</v>
      </c>
      <c r="AN233" s="281">
        <v>30</v>
      </c>
      <c r="AO233" s="281">
        <v>30</v>
      </c>
      <c r="AP233" s="281">
        <v>30</v>
      </c>
      <c r="AQ233" s="281"/>
      <c r="AR233" s="281"/>
      <c r="AS233" s="281"/>
      <c r="AT233" s="281"/>
      <c r="AU233" s="281"/>
      <c r="AV233" s="281"/>
      <c r="AW233" s="281"/>
      <c r="AX233" s="281"/>
      <c r="AY233" s="281"/>
      <c r="AZ233" s="281"/>
      <c r="BA233" s="281"/>
      <c r="BB233" s="281"/>
      <c r="BC233" s="850"/>
      <c r="BD233" s="281"/>
      <c r="BE233" s="281"/>
      <c r="BF233" s="281"/>
      <c r="BG233" s="281"/>
      <c r="BH233" s="281"/>
      <c r="BI233" s="281"/>
      <c r="BJ233" s="281"/>
      <c r="BK233" s="281"/>
      <c r="BL233" s="281"/>
      <c r="BM233" s="281"/>
      <c r="BN233" s="281"/>
      <c r="BO233" s="281"/>
      <c r="BP233" s="281"/>
      <c r="BQ233" s="281"/>
      <c r="BR233" s="281"/>
      <c r="BS233" s="281"/>
      <c r="BT233" s="281"/>
      <c r="BU233" s="850"/>
      <c r="BV233" s="281"/>
      <c r="BW233" s="281"/>
      <c r="BX233" s="281"/>
      <c r="BY233" s="281">
        <v>30</v>
      </c>
      <c r="BZ233" s="856" t="str">
        <f>IF(DL233&lt;3,"",(SUM(B233:R233)-MIN(B233:R233)-MAX(B233:R233))/(DL233-2))</f>
        <v/>
      </c>
      <c r="CA233" s="856" t="str">
        <f>IF(DM233&lt;3,"",(SUM(T233:AJ233)-MIN(T233:AJ233)-MAX(T233:AJ233))/(DM233-2))</f>
        <v/>
      </c>
      <c r="CB233" s="856">
        <f>IF(DN233&lt;3,"",(SUM(AL233:BB233)-MIN(AL233:BB233)-MAX(AL233:BB233))/(DN233-2))</f>
        <v>30</v>
      </c>
      <c r="CC233" s="857" t="str">
        <f>IF(DO233&lt;3,"",(SUM(BD233:BT233)-MIN(BD233:BT233)-MAX(BD233:BT233))/(DO233-2))</f>
        <v/>
      </c>
      <c r="CD233" s="50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0" t="str">
        <f t="shared" si="387"/>
        <v/>
      </c>
      <c r="CF233" s="81" t="str">
        <f t="shared" si="387"/>
        <v/>
      </c>
      <c r="CG233" s="81" t="str">
        <f t="shared" si="387"/>
        <v/>
      </c>
      <c r="CH233" s="81" t="str">
        <f t="shared" si="387"/>
        <v/>
      </c>
      <c r="CI233" s="81" t="str">
        <f t="shared" si="387"/>
        <v/>
      </c>
      <c r="CJ233" s="81">
        <f t="shared" si="387"/>
        <v>30</v>
      </c>
      <c r="CK233" s="144">
        <f t="shared" si="387"/>
        <v>30</v>
      </c>
      <c r="CL233" s="144">
        <f t="shared" si="387"/>
        <v>30</v>
      </c>
      <c r="CM233" s="144">
        <f t="shared" si="387"/>
        <v>30</v>
      </c>
      <c r="CN233" s="81">
        <f t="shared" si="387"/>
        <v>30</v>
      </c>
      <c r="CO233" s="81" t="str">
        <f t="shared" si="387"/>
        <v/>
      </c>
      <c r="CP233" s="81" t="str">
        <f t="shared" si="387"/>
        <v/>
      </c>
      <c r="CQ233" s="81" t="str">
        <f t="shared" si="387"/>
        <v/>
      </c>
      <c r="CR233" s="81" t="str">
        <f t="shared" si="387"/>
        <v/>
      </c>
      <c r="CS233" s="80" t="str">
        <f t="shared" si="387"/>
        <v/>
      </c>
      <c r="CT233" s="504" t="str">
        <f t="shared" si="387"/>
        <v/>
      </c>
      <c r="CU233" s="532" t="str">
        <f t="shared" si="388"/>
        <v/>
      </c>
      <c r="CV233" s="533" t="str">
        <f t="shared" si="388"/>
        <v/>
      </c>
      <c r="CW233" s="534" t="str">
        <f t="shared" si="388"/>
        <v/>
      </c>
      <c r="CX233" s="534" t="str">
        <f t="shared" si="388"/>
        <v/>
      </c>
      <c r="CY233" s="534" t="str">
        <f t="shared" si="388"/>
        <v/>
      </c>
      <c r="CZ233" s="534" t="str">
        <f t="shared" si="388"/>
        <v/>
      </c>
      <c r="DA233" s="534" t="str">
        <f t="shared" si="388"/>
        <v/>
      </c>
      <c r="DB233" s="535" t="str">
        <f t="shared" si="388"/>
        <v/>
      </c>
      <c r="DC233" s="535" t="str">
        <f t="shared" si="388"/>
        <v/>
      </c>
      <c r="DD233" s="535" t="str">
        <f t="shared" si="388"/>
        <v/>
      </c>
      <c r="DE233" s="534" t="str">
        <f t="shared" si="389"/>
        <v/>
      </c>
      <c r="DF233" s="534" t="str">
        <f t="shared" si="389"/>
        <v/>
      </c>
      <c r="DG233" s="534" t="str">
        <f t="shared" si="389"/>
        <v/>
      </c>
      <c r="DH233" s="534" t="str">
        <f t="shared" si="389"/>
        <v/>
      </c>
      <c r="DI233" s="534" t="str">
        <f t="shared" si="389"/>
        <v/>
      </c>
      <c r="DJ233" s="533" t="str">
        <f t="shared" si="389"/>
        <v/>
      </c>
      <c r="DK233" s="532" t="str">
        <f t="shared" si="389"/>
        <v/>
      </c>
      <c r="DL233" s="858">
        <f>COUNT(B233:R233)</f>
        <v>0</v>
      </c>
      <c r="DM233" s="813">
        <f>COUNT(T233:AJ233)</f>
        <v>0</v>
      </c>
      <c r="DN233" s="813">
        <f>COUNT(AL233:BB233)</f>
        <v>5</v>
      </c>
      <c r="DO233" s="814">
        <f>COUNT(BD233:BT233)</f>
        <v>0</v>
      </c>
      <c r="DP233" s="849"/>
      <c r="DQ233" s="859"/>
      <c r="DR233" s="859"/>
      <c r="DS233" s="859"/>
      <c r="DT233" s="859"/>
      <c r="DU233" s="859"/>
      <c r="DV233" s="859"/>
      <c r="DW233" s="860"/>
      <c r="DX233" s="859"/>
      <c r="DY233" s="60"/>
    </row>
    <row r="234" spans="1:129" ht="12.75" customHeight="1">
      <c r="A234" s="855" t="s">
        <v>280</v>
      </c>
      <c r="B234" s="281"/>
      <c r="C234" s="281"/>
      <c r="D234" s="281"/>
      <c r="E234" s="281"/>
      <c r="F234" s="281"/>
      <c r="G234" s="281"/>
      <c r="H234" s="281"/>
      <c r="I234" s="281"/>
      <c r="J234" s="281"/>
      <c r="K234" s="281"/>
      <c r="L234" s="281"/>
      <c r="M234" s="281"/>
      <c r="N234" s="281"/>
      <c r="O234" s="281"/>
      <c r="P234" s="281"/>
      <c r="Q234" s="281"/>
      <c r="R234" s="281"/>
      <c r="S234" s="850"/>
      <c r="T234" s="281"/>
      <c r="U234" s="281"/>
      <c r="V234" s="281"/>
      <c r="W234" s="281"/>
      <c r="X234" s="281"/>
      <c r="Y234" s="281"/>
      <c r="Z234" s="281"/>
      <c r="AA234" s="281"/>
      <c r="AB234" s="281"/>
      <c r="AC234" s="281"/>
      <c r="AD234" s="281"/>
      <c r="AE234" s="281"/>
      <c r="AF234" s="281"/>
      <c r="AG234" s="281"/>
      <c r="AH234" s="281"/>
      <c r="AI234" s="281"/>
      <c r="AJ234" s="281"/>
      <c r="AK234" s="850"/>
      <c r="AL234" s="281">
        <v>12</v>
      </c>
      <c r="AM234" s="281">
        <v>12</v>
      </c>
      <c r="AN234" s="281">
        <v>12</v>
      </c>
      <c r="AO234" s="281">
        <v>12</v>
      </c>
      <c r="AP234" s="281">
        <v>12</v>
      </c>
      <c r="AQ234" s="281"/>
      <c r="AR234" s="281"/>
      <c r="AS234" s="281"/>
      <c r="AT234" s="281"/>
      <c r="AU234" s="281"/>
      <c r="AV234" s="281"/>
      <c r="AW234" s="281"/>
      <c r="AX234" s="281"/>
      <c r="AY234" s="281"/>
      <c r="AZ234" s="281"/>
      <c r="BA234" s="281"/>
      <c r="BB234" s="281"/>
      <c r="BC234" s="850"/>
      <c r="BD234" s="281"/>
      <c r="BE234" s="281"/>
      <c r="BF234" s="281"/>
      <c r="BG234" s="281"/>
      <c r="BH234" s="281"/>
      <c r="BI234" s="281"/>
      <c r="BJ234" s="281"/>
      <c r="BK234" s="281"/>
      <c r="BL234" s="281"/>
      <c r="BM234" s="281"/>
      <c r="BN234" s="281"/>
      <c r="BO234" s="281"/>
      <c r="BP234" s="281"/>
      <c r="BQ234" s="281"/>
      <c r="BR234" s="281"/>
      <c r="BS234" s="281"/>
      <c r="BT234" s="281"/>
      <c r="BU234" s="850"/>
      <c r="BV234" s="281"/>
      <c r="BW234" s="281"/>
      <c r="BX234" s="281"/>
      <c r="BY234" s="281">
        <v>12</v>
      </c>
      <c r="BZ234" s="856" t="str">
        <f>IF(DL234&lt;3,"",(SUM(B234:R234)-MIN(B234:R234)-MAX(B234:R234))/(DL234-2))</f>
        <v/>
      </c>
      <c r="CA234" s="856" t="str">
        <f>IF(DM234&lt;3,"",(SUM(T234:AJ234)-MIN(T234:AJ234)-MAX(T234:AJ234))/(DM234-2))</f>
        <v/>
      </c>
      <c r="CB234" s="856">
        <f>IF(DN234&lt;3,"",(SUM(AL234:BB234)-MIN(AL234:BB234)-MAX(AL234:BB234))/(DN234-2))</f>
        <v>12</v>
      </c>
      <c r="CC234" s="857" t="str">
        <f>IF(DO234&lt;3,"",(SUM(BD234:BT234)-MIN(BD234:BT234)-MAX(BD234:BT234))/(DO234-2))</f>
        <v/>
      </c>
      <c r="CD234" s="50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0" t="str">
        <f t="shared" si="387"/>
        <v/>
      </c>
      <c r="CF234" s="81" t="str">
        <f t="shared" si="387"/>
        <v/>
      </c>
      <c r="CG234" s="81" t="str">
        <f t="shared" si="387"/>
        <v/>
      </c>
      <c r="CH234" s="81" t="str">
        <f t="shared" si="387"/>
        <v/>
      </c>
      <c r="CI234" s="81" t="str">
        <f t="shared" si="387"/>
        <v/>
      </c>
      <c r="CJ234" s="81">
        <f t="shared" si="387"/>
        <v>12</v>
      </c>
      <c r="CK234" s="144">
        <f t="shared" si="387"/>
        <v>12</v>
      </c>
      <c r="CL234" s="144">
        <f t="shared" si="387"/>
        <v>12</v>
      </c>
      <c r="CM234" s="144">
        <f t="shared" si="387"/>
        <v>12</v>
      </c>
      <c r="CN234" s="81">
        <f t="shared" si="387"/>
        <v>12</v>
      </c>
      <c r="CO234" s="81" t="str">
        <f t="shared" si="387"/>
        <v/>
      </c>
      <c r="CP234" s="81" t="str">
        <f t="shared" si="387"/>
        <v/>
      </c>
      <c r="CQ234" s="81" t="str">
        <f t="shared" si="387"/>
        <v/>
      </c>
      <c r="CR234" s="81" t="str">
        <f t="shared" si="387"/>
        <v/>
      </c>
      <c r="CS234" s="80" t="str">
        <f t="shared" si="387"/>
        <v/>
      </c>
      <c r="CT234" s="504" t="str">
        <f t="shared" si="387"/>
        <v/>
      </c>
      <c r="CU234" s="532" t="str">
        <f t="shared" si="388"/>
        <v/>
      </c>
      <c r="CV234" s="533" t="str">
        <f t="shared" si="388"/>
        <v/>
      </c>
      <c r="CW234" s="534" t="str">
        <f t="shared" si="388"/>
        <v/>
      </c>
      <c r="CX234" s="534" t="str">
        <f t="shared" si="388"/>
        <v/>
      </c>
      <c r="CY234" s="534" t="str">
        <f t="shared" si="388"/>
        <v/>
      </c>
      <c r="CZ234" s="534" t="str">
        <f t="shared" si="388"/>
        <v/>
      </c>
      <c r="DA234" s="534" t="str">
        <f t="shared" si="388"/>
        <v/>
      </c>
      <c r="DB234" s="535" t="str">
        <f t="shared" si="388"/>
        <v/>
      </c>
      <c r="DC234" s="535" t="str">
        <f t="shared" si="388"/>
        <v/>
      </c>
      <c r="DD234" s="535" t="str">
        <f t="shared" si="388"/>
        <v/>
      </c>
      <c r="DE234" s="534" t="str">
        <f t="shared" si="389"/>
        <v/>
      </c>
      <c r="DF234" s="534" t="str">
        <f t="shared" si="389"/>
        <v/>
      </c>
      <c r="DG234" s="534" t="str">
        <f t="shared" si="389"/>
        <v/>
      </c>
      <c r="DH234" s="534" t="str">
        <f t="shared" si="389"/>
        <v/>
      </c>
      <c r="DI234" s="534" t="str">
        <f t="shared" si="389"/>
        <v/>
      </c>
      <c r="DJ234" s="533" t="str">
        <f t="shared" si="389"/>
        <v/>
      </c>
      <c r="DK234" s="532" t="str">
        <f t="shared" si="389"/>
        <v/>
      </c>
      <c r="DL234" s="858">
        <f>COUNT(B234:R234)</f>
        <v>0</v>
      </c>
      <c r="DM234" s="813">
        <f>COUNT(T234:AJ234)</f>
        <v>0</v>
      </c>
      <c r="DN234" s="813">
        <f>COUNT(AL234:BB234)</f>
        <v>5</v>
      </c>
      <c r="DO234" s="814">
        <f>COUNT(BD234:BT234)</f>
        <v>0</v>
      </c>
      <c r="DP234" s="849"/>
      <c r="DQ234" s="859"/>
      <c r="DR234" s="859"/>
      <c r="DS234" s="859"/>
      <c r="DT234" s="859"/>
      <c r="DU234" s="859"/>
      <c r="DV234" s="859"/>
      <c r="DW234" s="860"/>
      <c r="DX234" s="859"/>
      <c r="DY234" s="60"/>
    </row>
    <row r="235" spans="1:129" ht="12.75" customHeight="1">
      <c r="A235" s="855" t="s">
        <v>311</v>
      </c>
      <c r="B235" s="281"/>
      <c r="C235" s="281"/>
      <c r="D235" s="281"/>
      <c r="E235" s="281"/>
      <c r="F235" s="281"/>
      <c r="G235" s="281"/>
      <c r="H235" s="281"/>
      <c r="I235" s="281"/>
      <c r="J235" s="281"/>
      <c r="K235" s="281"/>
      <c r="L235" s="281"/>
      <c r="M235" s="281"/>
      <c r="N235" s="281"/>
      <c r="O235" s="281"/>
      <c r="P235" s="281"/>
      <c r="Q235" s="281"/>
      <c r="R235" s="281"/>
      <c r="S235" s="850"/>
      <c r="T235" s="281"/>
      <c r="U235" s="281"/>
      <c r="V235" s="281"/>
      <c r="W235" s="281"/>
      <c r="X235" s="281"/>
      <c r="Y235" s="281"/>
      <c r="Z235" s="281"/>
      <c r="AA235" s="281"/>
      <c r="AB235" s="281"/>
      <c r="AC235" s="281"/>
      <c r="AD235" s="281"/>
      <c r="AE235" s="281"/>
      <c r="AF235" s="281"/>
      <c r="AG235" s="281"/>
      <c r="AH235" s="281"/>
      <c r="AI235" s="281"/>
      <c r="AJ235" s="281"/>
      <c r="AK235" s="850"/>
      <c r="AL235" s="281">
        <v>500</v>
      </c>
      <c r="AM235" s="281">
        <v>300</v>
      </c>
      <c r="AN235" s="281">
        <v>350</v>
      </c>
      <c r="AO235" s="281">
        <v>120</v>
      </c>
      <c r="AP235" s="281">
        <v>100</v>
      </c>
      <c r="AQ235" s="281"/>
      <c r="AR235" s="281"/>
      <c r="AS235" s="281"/>
      <c r="AT235" s="281"/>
      <c r="AU235" s="281"/>
      <c r="AV235" s="281"/>
      <c r="AW235" s="281"/>
      <c r="AX235" s="281"/>
      <c r="AY235" s="281"/>
      <c r="AZ235" s="281"/>
      <c r="BA235" s="281"/>
      <c r="BB235" s="281"/>
      <c r="BC235" s="850"/>
      <c r="BD235" s="281"/>
      <c r="BE235" s="281"/>
      <c r="BF235" s="281"/>
      <c r="BG235" s="281"/>
      <c r="BH235" s="281"/>
      <c r="BI235" s="281"/>
      <c r="BJ235" s="281"/>
      <c r="BK235" s="281"/>
      <c r="BL235" s="281"/>
      <c r="BM235" s="281"/>
      <c r="BN235" s="281"/>
      <c r="BO235" s="281"/>
      <c r="BP235" s="281"/>
      <c r="BQ235" s="281"/>
      <c r="BR235" s="281"/>
      <c r="BS235" s="281"/>
      <c r="BT235" s="281"/>
      <c r="BU235" s="850"/>
      <c r="BV235" s="281"/>
      <c r="BW235" s="281"/>
      <c r="BX235" s="281"/>
      <c r="BY235" s="281">
        <v>300</v>
      </c>
      <c r="BZ235" s="856" t="str">
        <f>IF(DL235&lt;3,"",(SUM(B235:R235)-MIN(B235:R235)-MAX(B235:R235))/(DL235-2))</f>
        <v/>
      </c>
      <c r="CA235" s="856" t="str">
        <f>IF(DM235&lt;3,"",(SUM(T235:AJ235)-MIN(T235:AJ235)-MAX(T235:AJ235))/(DM235-2))</f>
        <v/>
      </c>
      <c r="CB235" s="856">
        <f>IF(DN235&lt;3,"",(SUM(AL235:BB235)-MIN(AL235:BB235)-MAX(AL235:BB235))/(DN235-2))</f>
        <v>256.66666666666669</v>
      </c>
      <c r="CC235" s="857" t="str">
        <f>IF(DO235&lt;3,"",(SUM(BD235:BT235)-MIN(BD235:BT235)-MAX(BD235:BT235))/(DO235-2))</f>
        <v/>
      </c>
      <c r="CD235" s="50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0" t="str">
        <f t="shared" si="387"/>
        <v/>
      </c>
      <c r="CF235" s="81" t="str">
        <f t="shared" si="387"/>
        <v/>
      </c>
      <c r="CG235" s="81" t="str">
        <f t="shared" si="387"/>
        <v/>
      </c>
      <c r="CH235" s="81" t="str">
        <f t="shared" si="387"/>
        <v/>
      </c>
      <c r="CI235" s="81" t="str">
        <f t="shared" si="387"/>
        <v/>
      </c>
      <c r="CJ235" s="81">
        <f t="shared" si="387"/>
        <v>100</v>
      </c>
      <c r="CK235" s="144">
        <f t="shared" si="387"/>
        <v>120</v>
      </c>
      <c r="CL235" s="144">
        <f t="shared" si="387"/>
        <v>300</v>
      </c>
      <c r="CM235" s="144">
        <f t="shared" si="387"/>
        <v>350</v>
      </c>
      <c r="CN235" s="81">
        <f t="shared" si="387"/>
        <v>500</v>
      </c>
      <c r="CO235" s="81" t="str">
        <f t="shared" si="387"/>
        <v/>
      </c>
      <c r="CP235" s="81" t="str">
        <f t="shared" si="387"/>
        <v/>
      </c>
      <c r="CQ235" s="81" t="str">
        <f t="shared" si="387"/>
        <v/>
      </c>
      <c r="CR235" s="81" t="str">
        <f t="shared" si="387"/>
        <v/>
      </c>
      <c r="CS235" s="80" t="str">
        <f t="shared" si="387"/>
        <v/>
      </c>
      <c r="CT235" s="504" t="str">
        <f t="shared" si="387"/>
        <v/>
      </c>
      <c r="CU235" s="532" t="str">
        <f t="shared" si="388"/>
        <v/>
      </c>
      <c r="CV235" s="533" t="str">
        <f t="shared" si="388"/>
        <v/>
      </c>
      <c r="CW235" s="534" t="str">
        <f t="shared" si="388"/>
        <v/>
      </c>
      <c r="CX235" s="534" t="str">
        <f t="shared" si="388"/>
        <v/>
      </c>
      <c r="CY235" s="534" t="str">
        <f t="shared" si="388"/>
        <v/>
      </c>
      <c r="CZ235" s="534" t="str">
        <f t="shared" si="388"/>
        <v/>
      </c>
      <c r="DA235" s="534" t="str">
        <f t="shared" si="388"/>
        <v/>
      </c>
      <c r="DB235" s="535" t="str">
        <f t="shared" si="388"/>
        <v/>
      </c>
      <c r="DC235" s="535" t="str">
        <f t="shared" si="388"/>
        <v/>
      </c>
      <c r="DD235" s="535" t="str">
        <f t="shared" si="388"/>
        <v/>
      </c>
      <c r="DE235" s="534" t="str">
        <f t="shared" si="389"/>
        <v/>
      </c>
      <c r="DF235" s="534" t="str">
        <f t="shared" si="389"/>
        <v/>
      </c>
      <c r="DG235" s="534" t="str">
        <f t="shared" si="389"/>
        <v/>
      </c>
      <c r="DH235" s="534" t="str">
        <f t="shared" si="389"/>
        <v/>
      </c>
      <c r="DI235" s="534" t="str">
        <f t="shared" si="389"/>
        <v/>
      </c>
      <c r="DJ235" s="533" t="str">
        <f t="shared" si="389"/>
        <v/>
      </c>
      <c r="DK235" s="532" t="str">
        <f t="shared" si="389"/>
        <v/>
      </c>
      <c r="DL235" s="858">
        <f>COUNT(B235:R235)</f>
        <v>0</v>
      </c>
      <c r="DM235" s="813">
        <f>COUNT(T235:AJ235)</f>
        <v>0</v>
      </c>
      <c r="DN235" s="813">
        <f>COUNT(AL235:BB235)</f>
        <v>5</v>
      </c>
      <c r="DO235" s="814">
        <f>COUNT(BD235:BT235)</f>
        <v>0</v>
      </c>
      <c r="DP235" s="849"/>
      <c r="DQ235" s="859"/>
      <c r="DR235" s="859"/>
      <c r="DS235" s="859"/>
      <c r="DT235" s="859"/>
      <c r="DU235" s="859"/>
      <c r="DV235" s="859"/>
      <c r="DW235" s="860"/>
      <c r="DX235" s="859"/>
      <c r="DY235" s="60"/>
    </row>
    <row r="236" spans="1:129" ht="12.75" customHeight="1">
      <c r="A236" s="861" t="s">
        <v>312</v>
      </c>
      <c r="B236" s="862" t="str">
        <f t="shared" ref="B236:R236" si="390">IF(B233="","",B232*B233*B234*B235)</f>
        <v/>
      </c>
      <c r="C236" s="862" t="str">
        <f t="shared" si="390"/>
        <v/>
      </c>
      <c r="D236" s="862" t="str">
        <f t="shared" si="390"/>
        <v/>
      </c>
      <c r="E236" s="862" t="str">
        <f t="shared" si="390"/>
        <v/>
      </c>
      <c r="F236" s="862" t="str">
        <f t="shared" si="390"/>
        <v/>
      </c>
      <c r="G236" s="862" t="str">
        <f t="shared" si="390"/>
        <v/>
      </c>
      <c r="H236" s="862" t="str">
        <f t="shared" si="390"/>
        <v/>
      </c>
      <c r="I236" s="862" t="str">
        <f t="shared" si="390"/>
        <v/>
      </c>
      <c r="J236" s="862" t="str">
        <f t="shared" si="390"/>
        <v/>
      </c>
      <c r="K236" s="862" t="str">
        <f t="shared" si="390"/>
        <v/>
      </c>
      <c r="L236" s="862" t="str">
        <f t="shared" si="390"/>
        <v/>
      </c>
      <c r="M236" s="862" t="str">
        <f t="shared" si="390"/>
        <v/>
      </c>
      <c r="N236" s="862" t="str">
        <f t="shared" si="390"/>
        <v/>
      </c>
      <c r="O236" s="862" t="str">
        <f t="shared" si="390"/>
        <v/>
      </c>
      <c r="P236" s="862" t="str">
        <f t="shared" si="390"/>
        <v/>
      </c>
      <c r="Q236" s="862" t="str">
        <f t="shared" si="390"/>
        <v/>
      </c>
      <c r="R236" s="862" t="str">
        <f t="shared" si="390"/>
        <v/>
      </c>
      <c r="S236" s="850"/>
      <c r="T236" s="862" t="str">
        <f t="shared" ref="T236:AJ236" si="391">IF(T233="","",T232*T233*T234*T235)</f>
        <v/>
      </c>
      <c r="U236" s="862" t="str">
        <f t="shared" si="391"/>
        <v/>
      </c>
      <c r="V236" s="862" t="str">
        <f t="shared" si="391"/>
        <v/>
      </c>
      <c r="W236" s="862" t="str">
        <f t="shared" si="391"/>
        <v/>
      </c>
      <c r="X236" s="862" t="str">
        <f t="shared" si="391"/>
        <v/>
      </c>
      <c r="Y236" s="862" t="str">
        <f t="shared" si="391"/>
        <v/>
      </c>
      <c r="Z236" s="862" t="str">
        <f t="shared" si="391"/>
        <v/>
      </c>
      <c r="AA236" s="862" t="str">
        <f t="shared" si="391"/>
        <v/>
      </c>
      <c r="AB236" s="862" t="str">
        <f t="shared" si="391"/>
        <v/>
      </c>
      <c r="AC236" s="862" t="str">
        <f t="shared" si="391"/>
        <v/>
      </c>
      <c r="AD236" s="862" t="str">
        <f t="shared" si="391"/>
        <v/>
      </c>
      <c r="AE236" s="862" t="str">
        <f t="shared" si="391"/>
        <v/>
      </c>
      <c r="AF236" s="862" t="str">
        <f t="shared" si="391"/>
        <v/>
      </c>
      <c r="AG236" s="862" t="str">
        <f t="shared" si="391"/>
        <v/>
      </c>
      <c r="AH236" s="862" t="str">
        <f t="shared" si="391"/>
        <v/>
      </c>
      <c r="AI236" s="862" t="str">
        <f t="shared" si="391"/>
        <v/>
      </c>
      <c r="AJ236" s="862" t="str">
        <f t="shared" si="391"/>
        <v/>
      </c>
      <c r="AK236" s="850"/>
      <c r="AL236" s="862">
        <f t="shared" ref="AL236:BB236" si="392">IF(AL233="","",AL232*AL233*AL234*AL235)</f>
        <v>180000</v>
      </c>
      <c r="AM236" s="862">
        <f t="shared" si="392"/>
        <v>108000</v>
      </c>
      <c r="AN236" s="862">
        <f t="shared" si="392"/>
        <v>126000</v>
      </c>
      <c r="AO236" s="862">
        <f t="shared" si="392"/>
        <v>43200</v>
      </c>
      <c r="AP236" s="862">
        <f t="shared" si="392"/>
        <v>36000</v>
      </c>
      <c r="AQ236" s="862" t="str">
        <f t="shared" si="392"/>
        <v/>
      </c>
      <c r="AR236" s="862" t="str">
        <f t="shared" si="392"/>
        <v/>
      </c>
      <c r="AS236" s="862" t="str">
        <f t="shared" si="392"/>
        <v/>
      </c>
      <c r="AT236" s="862" t="str">
        <f t="shared" si="392"/>
        <v/>
      </c>
      <c r="AU236" s="862" t="str">
        <f t="shared" si="392"/>
        <v/>
      </c>
      <c r="AV236" s="862" t="str">
        <f t="shared" si="392"/>
        <v/>
      </c>
      <c r="AW236" s="862" t="str">
        <f t="shared" si="392"/>
        <v/>
      </c>
      <c r="AX236" s="862" t="str">
        <f t="shared" si="392"/>
        <v/>
      </c>
      <c r="AY236" s="862" t="str">
        <f t="shared" si="392"/>
        <v/>
      </c>
      <c r="AZ236" s="862" t="str">
        <f t="shared" si="392"/>
        <v/>
      </c>
      <c r="BA236" s="862" t="str">
        <f t="shared" si="392"/>
        <v/>
      </c>
      <c r="BB236" s="862" t="str">
        <f t="shared" si="392"/>
        <v/>
      </c>
      <c r="BC236" s="850"/>
      <c r="BD236" s="862" t="str">
        <f t="shared" ref="BD236:BT236" si="393">IF(BD233="","",BD232*BD233*BD234*BD235)</f>
        <v/>
      </c>
      <c r="BE236" s="862" t="str">
        <f t="shared" si="393"/>
        <v/>
      </c>
      <c r="BF236" s="862" t="str">
        <f t="shared" si="393"/>
        <v/>
      </c>
      <c r="BG236" s="862" t="str">
        <f t="shared" si="393"/>
        <v/>
      </c>
      <c r="BH236" s="862" t="str">
        <f t="shared" si="393"/>
        <v/>
      </c>
      <c r="BI236" s="862" t="str">
        <f t="shared" si="393"/>
        <v/>
      </c>
      <c r="BJ236" s="862" t="str">
        <f t="shared" si="393"/>
        <v/>
      </c>
      <c r="BK236" s="862" t="str">
        <f t="shared" si="393"/>
        <v/>
      </c>
      <c r="BL236" s="862" t="str">
        <f t="shared" si="393"/>
        <v/>
      </c>
      <c r="BM236" s="862" t="str">
        <f t="shared" si="393"/>
        <v/>
      </c>
      <c r="BN236" s="862" t="str">
        <f t="shared" si="393"/>
        <v/>
      </c>
      <c r="BO236" s="862" t="str">
        <f t="shared" si="393"/>
        <v/>
      </c>
      <c r="BP236" s="862" t="str">
        <f t="shared" si="393"/>
        <v/>
      </c>
      <c r="BQ236" s="862" t="str">
        <f t="shared" si="393"/>
        <v/>
      </c>
      <c r="BR236" s="862" t="str">
        <f t="shared" si="393"/>
        <v/>
      </c>
      <c r="BS236" s="862" t="str">
        <f t="shared" si="393"/>
        <v/>
      </c>
      <c r="BT236" s="862" t="str">
        <f t="shared" si="393"/>
        <v/>
      </c>
      <c r="BU236" s="850"/>
      <c r="BV236" s="862" t="str">
        <f>IF(BV233="","",BV232*BV233*BV234*BV235)</f>
        <v/>
      </c>
      <c r="BW236" s="862" t="str">
        <f>IF(BW233="","",BW232*BW233*BW234*BW235)</f>
        <v/>
      </c>
      <c r="BX236" s="862" t="str">
        <f>IF(BX233="","",BX232*BX233*BX234*BX235)</f>
        <v/>
      </c>
      <c r="BY236" s="735">
        <f>IF(BY233="","",BY232*BY233*BY234*BY235)</f>
        <v>108000</v>
      </c>
      <c r="BZ236" s="856" t="str">
        <f>IF(DL236&lt;3,"",(SUM(B236:R236)-MIN(B236:R236)-MAX(B236:R236))/(DL236-2))</f>
        <v/>
      </c>
      <c r="CA236" s="856" t="str">
        <f>IF(DM236&lt;3,"",(SUM(T236:AJ236)-MIN(T236:AJ236)-MAX(T236:AJ236))/(DM236-2))</f>
        <v/>
      </c>
      <c r="CB236" s="856">
        <f>IF(DN236&lt;3,"",(SUM(AL236:BB236)-MIN(AL236:BB236)-MAX(AL236:BB236))/(DN236-2))</f>
        <v>92400</v>
      </c>
      <c r="CC236" s="857" t="str">
        <f>IF(DO236&lt;3,"",(SUM(BD236:BT236)-MIN(BD236:BT236)-MAX(BD236:BT236))/(DO236-2))</f>
        <v/>
      </c>
      <c r="CD236" s="50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0" t="str">
        <f t="shared" si="387"/>
        <v/>
      </c>
      <c r="CF236" s="81" t="str">
        <f t="shared" si="387"/>
        <v/>
      </c>
      <c r="CG236" s="81" t="str">
        <f t="shared" si="387"/>
        <v/>
      </c>
      <c r="CH236" s="81" t="str">
        <f t="shared" si="387"/>
        <v/>
      </c>
      <c r="CI236" s="81" t="str">
        <f t="shared" si="387"/>
        <v/>
      </c>
      <c r="CJ236" s="81">
        <f t="shared" si="387"/>
        <v>36000</v>
      </c>
      <c r="CK236" s="144">
        <f t="shared" si="387"/>
        <v>43200</v>
      </c>
      <c r="CL236" s="144">
        <f t="shared" si="387"/>
        <v>108000</v>
      </c>
      <c r="CM236" s="144">
        <f t="shared" si="387"/>
        <v>126000</v>
      </c>
      <c r="CN236" s="81">
        <f t="shared" si="387"/>
        <v>180000</v>
      </c>
      <c r="CO236" s="81" t="str">
        <f t="shared" si="387"/>
        <v/>
      </c>
      <c r="CP236" s="81" t="str">
        <f t="shared" si="387"/>
        <v/>
      </c>
      <c r="CQ236" s="81" t="str">
        <f t="shared" si="387"/>
        <v/>
      </c>
      <c r="CR236" s="81" t="str">
        <f t="shared" si="387"/>
        <v/>
      </c>
      <c r="CS236" s="80" t="str">
        <f t="shared" si="387"/>
        <v/>
      </c>
      <c r="CT236" s="504" t="str">
        <f t="shared" si="387"/>
        <v/>
      </c>
      <c r="CU236" s="532" t="str">
        <f t="shared" si="388"/>
        <v/>
      </c>
      <c r="CV236" s="533" t="str">
        <f t="shared" si="388"/>
        <v/>
      </c>
      <c r="CW236" s="534" t="str">
        <f t="shared" si="388"/>
        <v/>
      </c>
      <c r="CX236" s="534" t="str">
        <f t="shared" si="388"/>
        <v/>
      </c>
      <c r="CY236" s="534" t="str">
        <f t="shared" si="388"/>
        <v/>
      </c>
      <c r="CZ236" s="534" t="str">
        <f t="shared" si="388"/>
        <v/>
      </c>
      <c r="DA236" s="534" t="str">
        <f t="shared" si="388"/>
        <v/>
      </c>
      <c r="DB236" s="535" t="str">
        <f t="shared" si="388"/>
        <v/>
      </c>
      <c r="DC236" s="535" t="str">
        <f t="shared" si="388"/>
        <v/>
      </c>
      <c r="DD236" s="535" t="str">
        <f t="shared" si="388"/>
        <v/>
      </c>
      <c r="DE236" s="534" t="str">
        <f t="shared" si="389"/>
        <v/>
      </c>
      <c r="DF236" s="534" t="str">
        <f t="shared" si="389"/>
        <v/>
      </c>
      <c r="DG236" s="534" t="str">
        <f t="shared" si="389"/>
        <v/>
      </c>
      <c r="DH236" s="534" t="str">
        <f t="shared" si="389"/>
        <v/>
      </c>
      <c r="DI236" s="534" t="str">
        <f t="shared" si="389"/>
        <v/>
      </c>
      <c r="DJ236" s="533" t="str">
        <f t="shared" si="389"/>
        <v/>
      </c>
      <c r="DK236" s="532" t="str">
        <f t="shared" si="389"/>
        <v/>
      </c>
      <c r="DL236" s="858">
        <f>COUNT(B236:R236)</f>
        <v>0</v>
      </c>
      <c r="DM236" s="813">
        <f>COUNT(T236:AJ236)</f>
        <v>0</v>
      </c>
      <c r="DN236" s="813">
        <f>COUNT(AL236:BB236)</f>
        <v>5</v>
      </c>
      <c r="DO236" s="814">
        <f>COUNT(BD236:BT236)</f>
        <v>0</v>
      </c>
      <c r="DP236" s="849"/>
      <c r="DQ236" s="859"/>
      <c r="DR236" s="859"/>
      <c r="DS236" s="859"/>
      <c r="DT236" s="859"/>
      <c r="DU236" s="859"/>
      <c r="DV236" s="859"/>
      <c r="DW236" s="860"/>
      <c r="DX236" s="859"/>
      <c r="DY236" s="60"/>
    </row>
    <row r="237" spans="1:129" ht="12.75" customHeight="1">
      <c r="A237" s="854" t="s">
        <v>466</v>
      </c>
      <c r="B237" s="647"/>
      <c r="C237" s="647"/>
      <c r="D237" s="647"/>
      <c r="E237" s="647"/>
      <c r="F237" s="647"/>
      <c r="G237" s="647"/>
      <c r="H237" s="647"/>
      <c r="I237" s="647"/>
      <c r="J237" s="647"/>
      <c r="K237" s="647"/>
      <c r="L237" s="647"/>
      <c r="M237" s="647"/>
      <c r="N237" s="647"/>
      <c r="O237" s="647"/>
      <c r="P237" s="647"/>
      <c r="Q237" s="647"/>
      <c r="R237" s="647"/>
      <c r="S237" s="850"/>
      <c r="T237" s="647"/>
      <c r="U237" s="647"/>
      <c r="V237" s="647"/>
      <c r="W237" s="647"/>
      <c r="X237" s="647"/>
      <c r="Y237" s="647"/>
      <c r="Z237" s="647"/>
      <c r="AA237" s="647"/>
      <c r="AB237" s="647"/>
      <c r="AC237" s="647"/>
      <c r="AD237" s="647"/>
      <c r="AE237" s="647"/>
      <c r="AF237" s="647"/>
      <c r="AG237" s="647"/>
      <c r="AH237" s="647"/>
      <c r="AI237" s="647"/>
      <c r="AJ237" s="647"/>
      <c r="AK237" s="850"/>
      <c r="AL237" s="647"/>
      <c r="AM237" s="647"/>
      <c r="AN237" s="647"/>
      <c r="AO237" s="647"/>
      <c r="AP237" s="647"/>
      <c r="AQ237" s="647"/>
      <c r="AR237" s="647"/>
      <c r="AS237" s="647"/>
      <c r="AT237" s="647"/>
      <c r="AU237" s="647"/>
      <c r="AV237" s="647"/>
      <c r="AW237" s="647"/>
      <c r="AX237" s="647"/>
      <c r="AY237" s="647"/>
      <c r="AZ237" s="647"/>
      <c r="BA237" s="647"/>
      <c r="BB237" s="647"/>
      <c r="BC237" s="850"/>
      <c r="BD237" s="647"/>
      <c r="BE237" s="647"/>
      <c r="BF237" s="647"/>
      <c r="BG237" s="647"/>
      <c r="BH237" s="647"/>
      <c r="BI237" s="647"/>
      <c r="BJ237" s="647"/>
      <c r="BK237" s="647"/>
      <c r="BL237" s="647"/>
      <c r="BM237" s="647"/>
      <c r="BN237" s="647"/>
      <c r="BO237" s="647"/>
      <c r="BP237" s="647"/>
      <c r="BQ237" s="647"/>
      <c r="BR237" s="647"/>
      <c r="BS237" s="647"/>
      <c r="BT237" s="647"/>
      <c r="BU237" s="850"/>
      <c r="BV237" s="647"/>
      <c r="BW237" s="647"/>
      <c r="BX237" s="647"/>
      <c r="BY237" s="281"/>
      <c r="BZ237" s="863"/>
      <c r="CA237" s="863"/>
      <c r="CB237" s="863"/>
      <c r="CC237" s="864"/>
      <c r="CD237" s="865"/>
      <c r="CE237" s="865"/>
      <c r="CF237" s="865"/>
      <c r="CG237" s="865"/>
      <c r="CH237" s="865"/>
      <c r="CI237" s="865"/>
      <c r="CJ237" s="865"/>
      <c r="CK237" s="865"/>
      <c r="CL237" s="865"/>
      <c r="CM237" s="865"/>
      <c r="CN237" s="865"/>
      <c r="CO237" s="865"/>
      <c r="CP237" s="865"/>
      <c r="CQ237" s="865"/>
      <c r="CR237" s="865"/>
      <c r="CS237" s="865"/>
      <c r="CT237" s="866"/>
      <c r="CU237" s="867"/>
      <c r="CV237" s="865"/>
      <c r="CW237" s="865"/>
      <c r="CX237" s="865"/>
      <c r="CY237" s="865"/>
      <c r="CZ237" s="865"/>
      <c r="DA237" s="865"/>
      <c r="DB237" s="865"/>
      <c r="DC237" s="865"/>
      <c r="DD237" s="865"/>
      <c r="DE237" s="865"/>
      <c r="DF237" s="865"/>
      <c r="DG237" s="865"/>
      <c r="DH237" s="865"/>
      <c r="DI237" s="865"/>
      <c r="DJ237" s="865"/>
      <c r="DK237" s="865"/>
      <c r="DL237" s="867"/>
      <c r="DM237" s="848"/>
      <c r="DN237" s="848"/>
      <c r="DO237" s="847"/>
      <c r="DP237" s="848"/>
      <c r="DQ237" s="848"/>
      <c r="DR237" s="848"/>
      <c r="DS237" s="848"/>
      <c r="DT237" s="848"/>
      <c r="DU237" s="848"/>
      <c r="DV237" s="848"/>
      <c r="DW237" s="847"/>
      <c r="DX237" s="848"/>
      <c r="DY237" s="60"/>
    </row>
    <row r="238" spans="1:129" ht="12.75" customHeight="1">
      <c r="A238" s="855" t="s">
        <v>294</v>
      </c>
      <c r="B238" s="647"/>
      <c r="C238" s="647"/>
      <c r="D238" s="647"/>
      <c r="E238" s="647"/>
      <c r="F238" s="647"/>
      <c r="G238" s="647"/>
      <c r="H238" s="647"/>
      <c r="I238" s="647"/>
      <c r="J238" s="647"/>
      <c r="K238" s="647"/>
      <c r="L238" s="647"/>
      <c r="M238" s="647"/>
      <c r="N238" s="647"/>
      <c r="O238" s="647"/>
      <c r="P238" s="647"/>
      <c r="Q238" s="647"/>
      <c r="R238" s="647"/>
      <c r="S238" s="850"/>
      <c r="T238" s="647"/>
      <c r="U238" s="647"/>
      <c r="V238" s="647"/>
      <c r="W238" s="647"/>
      <c r="X238" s="647"/>
      <c r="Y238" s="647">
        <v>1</v>
      </c>
      <c r="Z238" s="647"/>
      <c r="AA238" s="647"/>
      <c r="AB238" s="647"/>
      <c r="AC238" s="647"/>
      <c r="AD238" s="647"/>
      <c r="AE238" s="647"/>
      <c r="AF238" s="647"/>
      <c r="AG238" s="647"/>
      <c r="AH238" s="647"/>
      <c r="AI238" s="647"/>
      <c r="AJ238" s="647"/>
      <c r="AK238" s="850"/>
      <c r="AL238" s="647"/>
      <c r="AM238" s="647"/>
      <c r="AN238" s="647">
        <v>1</v>
      </c>
      <c r="AO238" s="647"/>
      <c r="AP238" s="647"/>
      <c r="AQ238" s="647"/>
      <c r="AR238" s="647"/>
      <c r="AS238" s="647"/>
      <c r="AT238" s="647"/>
      <c r="AU238" s="647"/>
      <c r="AV238" s="647"/>
      <c r="AW238" s="647"/>
      <c r="AX238" s="647"/>
      <c r="AY238" s="647"/>
      <c r="AZ238" s="647"/>
      <c r="BA238" s="647"/>
      <c r="BB238" s="647"/>
      <c r="BC238" s="850"/>
      <c r="BD238" s="647"/>
      <c r="BE238" s="647"/>
      <c r="BF238" s="647"/>
      <c r="BG238" s="647"/>
      <c r="BH238" s="647"/>
      <c r="BI238" s="647"/>
      <c r="BJ238" s="647"/>
      <c r="BK238" s="647"/>
      <c r="BL238" s="647"/>
      <c r="BM238" s="647"/>
      <c r="BN238" s="647"/>
      <c r="BO238" s="647"/>
      <c r="BP238" s="647"/>
      <c r="BQ238" s="647"/>
      <c r="BR238" s="647"/>
      <c r="BS238" s="647"/>
      <c r="BT238" s="647"/>
      <c r="BU238" s="850"/>
      <c r="BV238" s="647"/>
      <c r="BW238" s="647"/>
      <c r="BX238" s="647"/>
      <c r="BY238" s="281"/>
      <c r="BZ238" s="856" t="str">
        <f>IF(DL238&lt;3,"",(SUM(B238:R238)-MIN(B238:R238)-MAX(B238:R238))/(DL238-2))</f>
        <v/>
      </c>
      <c r="CA238" s="856" t="str">
        <f>IF(DM238&lt;3,"",(SUM(T238:AJ238)-MIN(T238:AJ238)-MAX(T238:AJ238))/(DM238-2))</f>
        <v/>
      </c>
      <c r="CB238" s="856" t="str">
        <f>IF(DN238&lt;3,"",(SUM(AL238:BB238)-MIN(AL238:BB238)-MAX(AL238:BB238))/(DN238-2))</f>
        <v/>
      </c>
      <c r="CC238" s="857" t="str">
        <f>IF(DO238&lt;3,"",(SUM(BD238:BT238)-MIN(BD238:BT238)-MAX(BD238:BT238))/(DO238-2))</f>
        <v/>
      </c>
      <c r="CD238" s="50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0" t="str">
        <f t="shared" si="394"/>
        <v/>
      </c>
      <c r="CF238" s="81" t="str">
        <f t="shared" si="394"/>
        <v/>
      </c>
      <c r="CG238" s="81" t="str">
        <f t="shared" si="394"/>
        <v/>
      </c>
      <c r="CH238" s="81" t="str">
        <f t="shared" si="394"/>
        <v/>
      </c>
      <c r="CI238" s="81" t="str">
        <f t="shared" si="394"/>
        <v/>
      </c>
      <c r="CJ238" s="81" t="str">
        <f t="shared" si="394"/>
        <v/>
      </c>
      <c r="CK238" s="144" t="str">
        <f t="shared" si="394"/>
        <v/>
      </c>
      <c r="CL238" s="144">
        <f t="shared" si="394"/>
        <v>1</v>
      </c>
      <c r="CM238" s="144" t="str">
        <f t="shared" si="394"/>
        <v/>
      </c>
      <c r="CN238" s="81" t="str">
        <f t="shared" si="394"/>
        <v/>
      </c>
      <c r="CO238" s="81" t="str">
        <f t="shared" si="394"/>
        <v/>
      </c>
      <c r="CP238" s="81" t="str">
        <f t="shared" si="394"/>
        <v/>
      </c>
      <c r="CQ238" s="81" t="str">
        <f t="shared" si="394"/>
        <v/>
      </c>
      <c r="CR238" s="81" t="str">
        <f t="shared" si="394"/>
        <v/>
      </c>
      <c r="CS238" s="80" t="str">
        <f t="shared" si="394"/>
        <v/>
      </c>
      <c r="CT238" s="50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2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3" t="str">
        <f t="shared" si="396"/>
        <v/>
      </c>
      <c r="CW238" s="534" t="str">
        <f t="shared" si="396"/>
        <v/>
      </c>
      <c r="CX238" s="534" t="str">
        <f t="shared" si="396"/>
        <v/>
      </c>
      <c r="CY238" s="534" t="str">
        <f t="shared" si="396"/>
        <v/>
      </c>
      <c r="CZ238" s="534" t="str">
        <f t="shared" si="396"/>
        <v/>
      </c>
      <c r="DA238" s="534" t="str">
        <f t="shared" si="396"/>
        <v/>
      </c>
      <c r="DB238" s="535" t="str">
        <f t="shared" si="396"/>
        <v/>
      </c>
      <c r="DC238" s="535" t="str">
        <f t="shared" si="396"/>
        <v/>
      </c>
      <c r="DD238" s="535" t="str">
        <f t="shared" si="396"/>
        <v/>
      </c>
      <c r="DE238" s="534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4" t="str">
        <f t="shared" si="397"/>
        <v/>
      </c>
      <c r="DG238" s="534" t="str">
        <f t="shared" si="397"/>
        <v/>
      </c>
      <c r="DH238" s="534" t="str">
        <f t="shared" si="397"/>
        <v/>
      </c>
      <c r="DI238" s="534" t="str">
        <f t="shared" si="397"/>
        <v/>
      </c>
      <c r="DJ238" s="533" t="str">
        <f t="shared" si="397"/>
        <v/>
      </c>
      <c r="DK238" s="532" t="str">
        <f t="shared" si="397"/>
        <v/>
      </c>
      <c r="DL238" s="858">
        <f>COUNT(B238:R238)</f>
        <v>0</v>
      </c>
      <c r="DM238" s="813">
        <f>COUNT(T238:AJ238)</f>
        <v>1</v>
      </c>
      <c r="DN238" s="813">
        <f>COUNT(AL238:BB238)</f>
        <v>1</v>
      </c>
      <c r="DO238" s="814">
        <f>COUNT(BD238:BT238)</f>
        <v>0</v>
      </c>
      <c r="DP238" s="849"/>
      <c r="DQ238" s="859"/>
      <c r="DR238" s="859"/>
      <c r="DS238" s="859"/>
      <c r="DT238" s="859"/>
      <c r="DU238" s="859"/>
      <c r="DV238" s="859"/>
      <c r="DW238" s="860"/>
      <c r="DX238" s="859"/>
      <c r="DY238" s="60"/>
    </row>
    <row r="239" spans="1:129" ht="12.75" customHeight="1">
      <c r="A239" s="855" t="s">
        <v>295</v>
      </c>
      <c r="B239" s="281"/>
      <c r="C239" s="281"/>
      <c r="D239" s="281"/>
      <c r="E239" s="281"/>
      <c r="F239" s="281"/>
      <c r="G239" s="281"/>
      <c r="H239" s="281"/>
      <c r="I239" s="281"/>
      <c r="J239" s="281"/>
      <c r="K239" s="281"/>
      <c r="L239" s="281"/>
      <c r="M239" s="281"/>
      <c r="N239" s="281"/>
      <c r="O239" s="281"/>
      <c r="P239" s="281"/>
      <c r="Q239" s="281"/>
      <c r="R239" s="281"/>
      <c r="S239" s="850"/>
      <c r="T239" s="281"/>
      <c r="U239" s="281"/>
      <c r="V239" s="281"/>
      <c r="W239" s="281"/>
      <c r="X239" s="281"/>
      <c r="Y239" s="281">
        <v>1</v>
      </c>
      <c r="Z239" s="281"/>
      <c r="AA239" s="281"/>
      <c r="AB239" s="281"/>
      <c r="AC239" s="281"/>
      <c r="AD239" s="281"/>
      <c r="AE239" s="281"/>
      <c r="AF239" s="281"/>
      <c r="AG239" s="281"/>
      <c r="AH239" s="281"/>
      <c r="AI239" s="281"/>
      <c r="AJ239" s="281"/>
      <c r="AK239" s="850"/>
      <c r="AL239" s="281"/>
      <c r="AM239" s="281"/>
      <c r="AN239" s="281">
        <v>16</v>
      </c>
      <c r="AO239" s="281"/>
      <c r="AP239" s="281"/>
      <c r="AQ239" s="281"/>
      <c r="AR239" s="281"/>
      <c r="AS239" s="281"/>
      <c r="AT239" s="281"/>
      <c r="AU239" s="281"/>
      <c r="AV239" s="281"/>
      <c r="AW239" s="281"/>
      <c r="AX239" s="281"/>
      <c r="AY239" s="281"/>
      <c r="AZ239" s="281"/>
      <c r="BA239" s="281"/>
      <c r="BB239" s="281"/>
      <c r="BC239" s="850"/>
      <c r="BD239" s="281"/>
      <c r="BE239" s="281"/>
      <c r="BF239" s="281"/>
      <c r="BG239" s="281"/>
      <c r="BH239" s="281"/>
      <c r="BI239" s="281"/>
      <c r="BJ239" s="281"/>
      <c r="BK239" s="281"/>
      <c r="BL239" s="281"/>
      <c r="BM239" s="281"/>
      <c r="BN239" s="281"/>
      <c r="BO239" s="281"/>
      <c r="BP239" s="281"/>
      <c r="BQ239" s="281"/>
      <c r="BR239" s="281"/>
      <c r="BS239" s="281"/>
      <c r="BT239" s="281"/>
      <c r="BU239" s="850"/>
      <c r="BV239" s="281"/>
      <c r="BW239" s="281"/>
      <c r="BX239" s="281"/>
      <c r="BY239" s="281"/>
      <c r="BZ239" s="856" t="str">
        <f>IF(DL239&lt;3,"",(SUM(B239:R239)-MIN(B239:R239)-MAX(B239:R239))/(DL239-2))</f>
        <v/>
      </c>
      <c r="CA239" s="856" t="str">
        <f>IF(DM239&lt;3,"",(SUM(T239:AJ239)-MIN(T239:AJ239)-MAX(T239:AJ239))/(DM239-2))</f>
        <v/>
      </c>
      <c r="CB239" s="856" t="str">
        <f>IF(DN239&lt;3,"",(SUM(AL239:BB239)-MIN(AL239:BB239)-MAX(AL239:BB239))/(DN239-2))</f>
        <v/>
      </c>
      <c r="CC239" s="857" t="str">
        <f>IF(DO239&lt;3,"",(SUM(BD239:BT239)-MIN(BD239:BT239)-MAX(BD239:BT239))/(DO239-2))</f>
        <v/>
      </c>
      <c r="CD239" s="50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0" t="str">
        <f t="shared" si="395"/>
        <v/>
      </c>
      <c r="CF239" s="81" t="str">
        <f t="shared" si="395"/>
        <v/>
      </c>
      <c r="CG239" s="81" t="str">
        <f t="shared" si="395"/>
        <v/>
      </c>
      <c r="CH239" s="81" t="str">
        <f t="shared" si="395"/>
        <v/>
      </c>
      <c r="CI239" s="81" t="str">
        <f t="shared" si="395"/>
        <v/>
      </c>
      <c r="CJ239" s="81" t="str">
        <f t="shared" si="395"/>
        <v/>
      </c>
      <c r="CK239" s="144" t="str">
        <f t="shared" si="395"/>
        <v/>
      </c>
      <c r="CL239" s="144">
        <f t="shared" si="395"/>
        <v>16</v>
      </c>
      <c r="CM239" s="144" t="str">
        <f t="shared" si="395"/>
        <v/>
      </c>
      <c r="CN239" s="81" t="str">
        <f t="shared" si="395"/>
        <v/>
      </c>
      <c r="CO239" s="81" t="str">
        <f t="shared" si="395"/>
        <v/>
      </c>
      <c r="CP239" s="81" t="str">
        <f t="shared" si="395"/>
        <v/>
      </c>
      <c r="CQ239" s="81" t="str">
        <f t="shared" si="395"/>
        <v/>
      </c>
      <c r="CR239" s="81" t="str">
        <f t="shared" si="395"/>
        <v/>
      </c>
      <c r="CS239" s="80" t="str">
        <f t="shared" si="395"/>
        <v/>
      </c>
      <c r="CT239" s="504" t="str">
        <f t="shared" si="395"/>
        <v/>
      </c>
      <c r="CU239" s="532" t="str">
        <f t="shared" si="396"/>
        <v/>
      </c>
      <c r="CV239" s="533" t="str">
        <f t="shared" si="396"/>
        <v/>
      </c>
      <c r="CW239" s="534" t="str">
        <f t="shared" si="396"/>
        <v/>
      </c>
      <c r="CX239" s="534" t="str">
        <f t="shared" si="396"/>
        <v/>
      </c>
      <c r="CY239" s="534" t="str">
        <f t="shared" si="396"/>
        <v/>
      </c>
      <c r="CZ239" s="534" t="str">
        <f t="shared" si="396"/>
        <v/>
      </c>
      <c r="DA239" s="534" t="str">
        <f t="shared" si="396"/>
        <v/>
      </c>
      <c r="DB239" s="535" t="str">
        <f t="shared" si="396"/>
        <v/>
      </c>
      <c r="DC239" s="535" t="str">
        <f t="shared" si="396"/>
        <v/>
      </c>
      <c r="DD239" s="535" t="str">
        <f t="shared" si="396"/>
        <v/>
      </c>
      <c r="DE239" s="534" t="str">
        <f t="shared" si="397"/>
        <v/>
      </c>
      <c r="DF239" s="534" t="str">
        <f t="shared" si="397"/>
        <v/>
      </c>
      <c r="DG239" s="534" t="str">
        <f t="shared" si="397"/>
        <v/>
      </c>
      <c r="DH239" s="534" t="str">
        <f t="shared" si="397"/>
        <v/>
      </c>
      <c r="DI239" s="534" t="str">
        <f t="shared" si="397"/>
        <v/>
      </c>
      <c r="DJ239" s="533" t="str">
        <f t="shared" si="397"/>
        <v/>
      </c>
      <c r="DK239" s="532" t="str">
        <f t="shared" si="397"/>
        <v/>
      </c>
      <c r="DL239" s="858">
        <f>COUNT(B239:R239)</f>
        <v>0</v>
      </c>
      <c r="DM239" s="813">
        <f>COUNT(T239:AJ239)</f>
        <v>1</v>
      </c>
      <c r="DN239" s="813">
        <f>COUNT(AL239:BB239)</f>
        <v>1</v>
      </c>
      <c r="DO239" s="814">
        <f>COUNT(BD239:BT239)</f>
        <v>0</v>
      </c>
      <c r="DP239" s="849"/>
      <c r="DQ239" s="859"/>
      <c r="DR239" s="859"/>
      <c r="DS239" s="859"/>
      <c r="DT239" s="859"/>
      <c r="DU239" s="859"/>
      <c r="DV239" s="859"/>
      <c r="DW239" s="860"/>
      <c r="DX239" s="859"/>
      <c r="DY239" s="60"/>
    </row>
    <row r="240" spans="1:129" ht="12.75" customHeight="1">
      <c r="A240" s="855" t="s">
        <v>280</v>
      </c>
      <c r="B240" s="281"/>
      <c r="C240" s="281"/>
      <c r="D240" s="281"/>
      <c r="E240" s="281"/>
      <c r="F240" s="281"/>
      <c r="G240" s="281"/>
      <c r="H240" s="281"/>
      <c r="I240" s="281"/>
      <c r="J240" s="281"/>
      <c r="K240" s="281"/>
      <c r="L240" s="281"/>
      <c r="M240" s="281"/>
      <c r="N240" s="281"/>
      <c r="O240" s="281"/>
      <c r="P240" s="281"/>
      <c r="Q240" s="281"/>
      <c r="R240" s="281"/>
      <c r="S240" s="850"/>
      <c r="T240" s="281"/>
      <c r="U240" s="281"/>
      <c r="V240" s="281"/>
      <c r="W240" s="281"/>
      <c r="X240" s="281"/>
      <c r="Y240" s="281">
        <v>12</v>
      </c>
      <c r="Z240" s="281"/>
      <c r="AA240" s="281"/>
      <c r="AB240" s="281"/>
      <c r="AC240" s="281"/>
      <c r="AD240" s="281"/>
      <c r="AE240" s="281"/>
      <c r="AF240" s="281"/>
      <c r="AG240" s="281"/>
      <c r="AH240" s="281"/>
      <c r="AI240" s="281"/>
      <c r="AJ240" s="281"/>
      <c r="AK240" s="850"/>
      <c r="AL240" s="281"/>
      <c r="AM240" s="281"/>
      <c r="AN240" s="281">
        <v>12</v>
      </c>
      <c r="AO240" s="281"/>
      <c r="AP240" s="281"/>
      <c r="AQ240" s="281"/>
      <c r="AR240" s="281"/>
      <c r="AS240" s="281"/>
      <c r="AT240" s="281"/>
      <c r="AU240" s="281"/>
      <c r="AV240" s="281"/>
      <c r="AW240" s="281"/>
      <c r="AX240" s="281"/>
      <c r="AY240" s="281"/>
      <c r="AZ240" s="281"/>
      <c r="BA240" s="281"/>
      <c r="BB240" s="281"/>
      <c r="BC240" s="850"/>
      <c r="BD240" s="281"/>
      <c r="BE240" s="281"/>
      <c r="BF240" s="281"/>
      <c r="BG240" s="281"/>
      <c r="BH240" s="281"/>
      <c r="BI240" s="281"/>
      <c r="BJ240" s="281"/>
      <c r="BK240" s="281"/>
      <c r="BL240" s="281"/>
      <c r="BM240" s="281"/>
      <c r="BN240" s="281"/>
      <c r="BO240" s="281"/>
      <c r="BP240" s="281"/>
      <c r="BQ240" s="281"/>
      <c r="BR240" s="281"/>
      <c r="BS240" s="281"/>
      <c r="BT240" s="281"/>
      <c r="BU240" s="850"/>
      <c r="BV240" s="281"/>
      <c r="BW240" s="281"/>
      <c r="BX240" s="281"/>
      <c r="BY240" s="281"/>
      <c r="BZ240" s="856" t="str">
        <f>IF(DL240&lt;3,"",(SUM(B240:R240)-MIN(B240:R240)-MAX(B240:R240))/(DL240-2))</f>
        <v/>
      </c>
      <c r="CA240" s="856" t="str">
        <f>IF(DM240&lt;3,"",(SUM(T240:AJ240)-MIN(T240:AJ240)-MAX(T240:AJ240))/(DM240-2))</f>
        <v/>
      </c>
      <c r="CB240" s="856" t="str">
        <f>IF(DN240&lt;3,"",(SUM(AL240:BB240)-MIN(AL240:BB240)-MAX(AL240:BB240))/(DN240-2))</f>
        <v/>
      </c>
      <c r="CC240" s="857" t="str">
        <f>IF(DO240&lt;3,"",(SUM(BD240:BT240)-MIN(BD240:BT240)-MAX(BD240:BT240))/(DO240-2))</f>
        <v/>
      </c>
      <c r="CD240" s="50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0" t="str">
        <f t="shared" si="395"/>
        <v/>
      </c>
      <c r="CF240" s="81" t="str">
        <f t="shared" si="395"/>
        <v/>
      </c>
      <c r="CG240" s="81" t="str">
        <f t="shared" si="395"/>
        <v/>
      </c>
      <c r="CH240" s="81" t="str">
        <f t="shared" si="395"/>
        <v/>
      </c>
      <c r="CI240" s="81" t="str">
        <f t="shared" si="395"/>
        <v/>
      </c>
      <c r="CJ240" s="81" t="str">
        <f t="shared" si="395"/>
        <v/>
      </c>
      <c r="CK240" s="144" t="str">
        <f t="shared" si="395"/>
        <v/>
      </c>
      <c r="CL240" s="144">
        <f t="shared" si="395"/>
        <v>12</v>
      </c>
      <c r="CM240" s="144" t="str">
        <f t="shared" si="395"/>
        <v/>
      </c>
      <c r="CN240" s="81" t="str">
        <f t="shared" si="395"/>
        <v/>
      </c>
      <c r="CO240" s="81" t="str">
        <f t="shared" si="395"/>
        <v/>
      </c>
      <c r="CP240" s="81" t="str">
        <f t="shared" si="395"/>
        <v/>
      </c>
      <c r="CQ240" s="81" t="str">
        <f t="shared" si="395"/>
        <v/>
      </c>
      <c r="CR240" s="81" t="str">
        <f t="shared" si="395"/>
        <v/>
      </c>
      <c r="CS240" s="80" t="str">
        <f t="shared" si="395"/>
        <v/>
      </c>
      <c r="CT240" s="504" t="str">
        <f t="shared" si="395"/>
        <v/>
      </c>
      <c r="CU240" s="532" t="str">
        <f t="shared" si="396"/>
        <v/>
      </c>
      <c r="CV240" s="533" t="str">
        <f t="shared" si="396"/>
        <v/>
      </c>
      <c r="CW240" s="534" t="str">
        <f t="shared" si="396"/>
        <v/>
      </c>
      <c r="CX240" s="534" t="str">
        <f t="shared" si="396"/>
        <v/>
      </c>
      <c r="CY240" s="534" t="str">
        <f t="shared" si="396"/>
        <v/>
      </c>
      <c r="CZ240" s="534" t="str">
        <f t="shared" si="396"/>
        <v/>
      </c>
      <c r="DA240" s="534" t="str">
        <f t="shared" si="396"/>
        <v/>
      </c>
      <c r="DB240" s="535" t="str">
        <f t="shared" si="396"/>
        <v/>
      </c>
      <c r="DC240" s="535" t="str">
        <f t="shared" si="396"/>
        <v/>
      </c>
      <c r="DD240" s="535" t="str">
        <f t="shared" si="396"/>
        <v/>
      </c>
      <c r="DE240" s="534" t="str">
        <f t="shared" si="397"/>
        <v/>
      </c>
      <c r="DF240" s="534" t="str">
        <f t="shared" si="397"/>
        <v/>
      </c>
      <c r="DG240" s="534" t="str">
        <f t="shared" si="397"/>
        <v/>
      </c>
      <c r="DH240" s="534" t="str">
        <f t="shared" si="397"/>
        <v/>
      </c>
      <c r="DI240" s="534" t="str">
        <f t="shared" si="397"/>
        <v/>
      </c>
      <c r="DJ240" s="533" t="str">
        <f t="shared" si="397"/>
        <v/>
      </c>
      <c r="DK240" s="532" t="str">
        <f t="shared" si="397"/>
        <v/>
      </c>
      <c r="DL240" s="858">
        <f>COUNT(B240:R240)</f>
        <v>0</v>
      </c>
      <c r="DM240" s="813">
        <f>COUNT(T240:AJ240)</f>
        <v>1</v>
      </c>
      <c r="DN240" s="813">
        <f>COUNT(AL240:BB240)</f>
        <v>1</v>
      </c>
      <c r="DO240" s="814">
        <f>COUNT(BD240:BT240)</f>
        <v>0</v>
      </c>
      <c r="DP240" s="849"/>
      <c r="DQ240" s="859"/>
      <c r="DR240" s="859"/>
      <c r="DS240" s="859"/>
      <c r="DT240" s="859"/>
      <c r="DU240" s="859"/>
      <c r="DV240" s="859"/>
      <c r="DW240" s="860"/>
      <c r="DX240" s="859"/>
      <c r="DY240" s="60"/>
    </row>
    <row r="241" spans="1:129" ht="12.75" customHeight="1">
      <c r="A241" s="855" t="s">
        <v>311</v>
      </c>
      <c r="B241" s="281"/>
      <c r="C241" s="281"/>
      <c r="D241" s="281"/>
      <c r="E241" s="281"/>
      <c r="F241" s="281"/>
      <c r="G241" s="281"/>
      <c r="H241" s="281"/>
      <c r="I241" s="281"/>
      <c r="J241" s="281"/>
      <c r="K241" s="281"/>
      <c r="L241" s="281"/>
      <c r="M241" s="281"/>
      <c r="N241" s="281"/>
      <c r="O241" s="281"/>
      <c r="P241" s="281"/>
      <c r="Q241" s="281"/>
      <c r="R241" s="281"/>
      <c r="S241" s="850"/>
      <c r="T241" s="281"/>
      <c r="U241" s="281"/>
      <c r="V241" s="281"/>
      <c r="W241" s="281"/>
      <c r="X241" s="281"/>
      <c r="Y241" s="281">
        <v>200</v>
      </c>
      <c r="Z241" s="281"/>
      <c r="AA241" s="281"/>
      <c r="AB241" s="281"/>
      <c r="AC241" s="281"/>
      <c r="AD241" s="281"/>
      <c r="AE241" s="281"/>
      <c r="AF241" s="281"/>
      <c r="AG241" s="281"/>
      <c r="AH241" s="281"/>
      <c r="AI241" s="281"/>
      <c r="AJ241" s="281"/>
      <c r="AK241" s="850"/>
      <c r="AL241" s="281"/>
      <c r="AM241" s="281"/>
      <c r="AN241" s="281">
        <v>80</v>
      </c>
      <c r="AO241" s="281"/>
      <c r="AP241" s="281"/>
      <c r="AQ241" s="281"/>
      <c r="AR241" s="281"/>
      <c r="AS241" s="281"/>
      <c r="AT241" s="281"/>
      <c r="AU241" s="281"/>
      <c r="AV241" s="281"/>
      <c r="AW241" s="281"/>
      <c r="AX241" s="281"/>
      <c r="AY241" s="281"/>
      <c r="AZ241" s="281"/>
      <c r="BA241" s="281"/>
      <c r="BB241" s="281"/>
      <c r="BC241" s="850"/>
      <c r="BD241" s="281"/>
      <c r="BE241" s="281"/>
      <c r="BF241" s="281"/>
      <c r="BG241" s="281"/>
      <c r="BH241" s="281"/>
      <c r="BI241" s="281"/>
      <c r="BJ241" s="281"/>
      <c r="BK241" s="281"/>
      <c r="BL241" s="281"/>
      <c r="BM241" s="281"/>
      <c r="BN241" s="281"/>
      <c r="BO241" s="281"/>
      <c r="BP241" s="281"/>
      <c r="BQ241" s="281"/>
      <c r="BR241" s="281"/>
      <c r="BS241" s="281"/>
      <c r="BT241" s="281"/>
      <c r="BU241" s="850"/>
      <c r="BV241" s="281"/>
      <c r="BW241" s="281"/>
      <c r="BX241" s="281"/>
      <c r="BY241" s="281"/>
      <c r="BZ241" s="856" t="str">
        <f>IF(DL241&lt;3,"",(SUM(B241:R241)-MIN(B241:R241)-MAX(B241:R241))/(DL241-2))</f>
        <v/>
      </c>
      <c r="CA241" s="856" t="str">
        <f>IF(DM241&lt;3,"",(SUM(T241:AJ241)-MIN(T241:AJ241)-MAX(T241:AJ241))/(DM241-2))</f>
        <v/>
      </c>
      <c r="CB241" s="856" t="str">
        <f>IF(DN241&lt;3,"",(SUM(AL241:BB241)-MIN(AL241:BB241)-MAX(AL241:BB241))/(DN241-2))</f>
        <v/>
      </c>
      <c r="CC241" s="857" t="str">
        <f>IF(DO241&lt;3,"",(SUM(BD241:BT241)-MIN(BD241:BT241)-MAX(BD241:BT241))/(DO241-2))</f>
        <v/>
      </c>
      <c r="CD241" s="50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0" t="str">
        <f t="shared" si="395"/>
        <v/>
      </c>
      <c r="CF241" s="81" t="str">
        <f t="shared" si="395"/>
        <v/>
      </c>
      <c r="CG241" s="81" t="str">
        <f t="shared" si="395"/>
        <v/>
      </c>
      <c r="CH241" s="81" t="str">
        <f t="shared" si="395"/>
        <v/>
      </c>
      <c r="CI241" s="81" t="str">
        <f t="shared" si="395"/>
        <v/>
      </c>
      <c r="CJ241" s="81" t="str">
        <f t="shared" si="395"/>
        <v/>
      </c>
      <c r="CK241" s="144" t="str">
        <f t="shared" si="395"/>
        <v/>
      </c>
      <c r="CL241" s="144">
        <f t="shared" si="395"/>
        <v>80</v>
      </c>
      <c r="CM241" s="144" t="str">
        <f t="shared" si="395"/>
        <v/>
      </c>
      <c r="CN241" s="81" t="str">
        <f t="shared" si="395"/>
        <v/>
      </c>
      <c r="CO241" s="81" t="str">
        <f t="shared" si="395"/>
        <v/>
      </c>
      <c r="CP241" s="81" t="str">
        <f t="shared" si="395"/>
        <v/>
      </c>
      <c r="CQ241" s="81" t="str">
        <f t="shared" si="395"/>
        <v/>
      </c>
      <c r="CR241" s="81" t="str">
        <f t="shared" si="395"/>
        <v/>
      </c>
      <c r="CS241" s="80" t="str">
        <f t="shared" si="395"/>
        <v/>
      </c>
      <c r="CT241" s="504" t="str">
        <f t="shared" si="395"/>
        <v/>
      </c>
      <c r="CU241" s="532" t="str">
        <f t="shared" si="396"/>
        <v/>
      </c>
      <c r="CV241" s="533" t="str">
        <f t="shared" si="396"/>
        <v/>
      </c>
      <c r="CW241" s="534" t="str">
        <f t="shared" si="396"/>
        <v/>
      </c>
      <c r="CX241" s="534" t="str">
        <f t="shared" si="396"/>
        <v/>
      </c>
      <c r="CY241" s="534" t="str">
        <f t="shared" si="396"/>
        <v/>
      </c>
      <c r="CZ241" s="534" t="str">
        <f t="shared" si="396"/>
        <v/>
      </c>
      <c r="DA241" s="534" t="str">
        <f t="shared" si="396"/>
        <v/>
      </c>
      <c r="DB241" s="535" t="str">
        <f t="shared" si="396"/>
        <v/>
      </c>
      <c r="DC241" s="535" t="str">
        <f t="shared" si="396"/>
        <v/>
      </c>
      <c r="DD241" s="535" t="str">
        <f t="shared" si="396"/>
        <v/>
      </c>
      <c r="DE241" s="534" t="str">
        <f t="shared" si="397"/>
        <v/>
      </c>
      <c r="DF241" s="534" t="str">
        <f t="shared" si="397"/>
        <v/>
      </c>
      <c r="DG241" s="534" t="str">
        <f t="shared" si="397"/>
        <v/>
      </c>
      <c r="DH241" s="534" t="str">
        <f t="shared" si="397"/>
        <v/>
      </c>
      <c r="DI241" s="534" t="str">
        <f t="shared" si="397"/>
        <v/>
      </c>
      <c r="DJ241" s="533" t="str">
        <f t="shared" si="397"/>
        <v/>
      </c>
      <c r="DK241" s="532" t="str">
        <f t="shared" si="397"/>
        <v/>
      </c>
      <c r="DL241" s="858">
        <f>COUNT(B241:R241)</f>
        <v>0</v>
      </c>
      <c r="DM241" s="813">
        <f>COUNT(T241:AJ241)</f>
        <v>1</v>
      </c>
      <c r="DN241" s="813">
        <f>COUNT(AL241:BB241)</f>
        <v>1</v>
      </c>
      <c r="DO241" s="814">
        <f>COUNT(BD241:BT241)</f>
        <v>0</v>
      </c>
      <c r="DP241" s="849"/>
      <c r="DQ241" s="859"/>
      <c r="DR241" s="859"/>
      <c r="DS241" s="859"/>
      <c r="DT241" s="859"/>
      <c r="DU241" s="859"/>
      <c r="DV241" s="859"/>
      <c r="DW241" s="860"/>
      <c r="DX241" s="859"/>
      <c r="DY241" s="60"/>
    </row>
    <row r="242" spans="1:129" ht="12.75" customHeight="1">
      <c r="A242" s="861" t="s">
        <v>312</v>
      </c>
      <c r="B242" s="862" t="str">
        <f t="shared" ref="B242:R242" si="398">IF(B239="","",B238*B239*B240*B241)</f>
        <v/>
      </c>
      <c r="C242" s="862" t="str">
        <f t="shared" si="398"/>
        <v/>
      </c>
      <c r="D242" s="862" t="str">
        <f t="shared" si="398"/>
        <v/>
      </c>
      <c r="E242" s="862" t="str">
        <f t="shared" si="398"/>
        <v/>
      </c>
      <c r="F242" s="862" t="str">
        <f t="shared" si="398"/>
        <v/>
      </c>
      <c r="G242" s="862" t="str">
        <f t="shared" si="398"/>
        <v/>
      </c>
      <c r="H242" s="862" t="str">
        <f t="shared" si="398"/>
        <v/>
      </c>
      <c r="I242" s="862" t="str">
        <f t="shared" si="398"/>
        <v/>
      </c>
      <c r="J242" s="862" t="str">
        <f t="shared" si="398"/>
        <v/>
      </c>
      <c r="K242" s="862" t="str">
        <f t="shared" si="398"/>
        <v/>
      </c>
      <c r="L242" s="862" t="str">
        <f t="shared" si="398"/>
        <v/>
      </c>
      <c r="M242" s="862" t="str">
        <f t="shared" si="398"/>
        <v/>
      </c>
      <c r="N242" s="862" t="str">
        <f t="shared" si="398"/>
        <v/>
      </c>
      <c r="O242" s="862" t="str">
        <f t="shared" si="398"/>
        <v/>
      </c>
      <c r="P242" s="862" t="str">
        <f t="shared" si="398"/>
        <v/>
      </c>
      <c r="Q242" s="862" t="str">
        <f t="shared" si="398"/>
        <v/>
      </c>
      <c r="R242" s="862" t="str">
        <f t="shared" si="398"/>
        <v/>
      </c>
      <c r="S242" s="850"/>
      <c r="T242" s="862" t="str">
        <f t="shared" ref="T242:AJ242" si="399">IF(T239="","",T238*T239*T240*T241)</f>
        <v/>
      </c>
      <c r="U242" s="862" t="str">
        <f t="shared" si="399"/>
        <v/>
      </c>
      <c r="V242" s="862" t="str">
        <f t="shared" si="399"/>
        <v/>
      </c>
      <c r="W242" s="862" t="str">
        <f t="shared" si="399"/>
        <v/>
      </c>
      <c r="X242" s="862" t="str">
        <f t="shared" si="399"/>
        <v/>
      </c>
      <c r="Y242" s="862">
        <f>IF(Y239="","",Y238*Y239*Y240*Y241)</f>
        <v>2400</v>
      </c>
      <c r="Z242" s="862" t="str">
        <f t="shared" si="399"/>
        <v/>
      </c>
      <c r="AA242" s="862" t="str">
        <f t="shared" si="399"/>
        <v/>
      </c>
      <c r="AB242" s="862" t="str">
        <f t="shared" si="399"/>
        <v/>
      </c>
      <c r="AC242" s="862" t="str">
        <f t="shared" si="399"/>
        <v/>
      </c>
      <c r="AD242" s="862" t="str">
        <f t="shared" si="399"/>
        <v/>
      </c>
      <c r="AE242" s="862" t="str">
        <f t="shared" si="399"/>
        <v/>
      </c>
      <c r="AF242" s="862" t="str">
        <f t="shared" si="399"/>
        <v/>
      </c>
      <c r="AG242" s="862" t="str">
        <f t="shared" si="399"/>
        <v/>
      </c>
      <c r="AH242" s="862" t="str">
        <f t="shared" si="399"/>
        <v/>
      </c>
      <c r="AI242" s="862" t="str">
        <f t="shared" si="399"/>
        <v/>
      </c>
      <c r="AJ242" s="862" t="str">
        <f t="shared" si="399"/>
        <v/>
      </c>
      <c r="AK242" s="850"/>
      <c r="AL242" s="862" t="str">
        <f t="shared" ref="AL242:BB242" si="400">IF(AL239="","",AL238*AL239*AL240*AL241)</f>
        <v/>
      </c>
      <c r="AM242" s="862" t="str">
        <f t="shared" si="400"/>
        <v/>
      </c>
      <c r="AN242" s="862">
        <f t="shared" si="400"/>
        <v>15360</v>
      </c>
      <c r="AO242" s="862" t="str">
        <f t="shared" si="400"/>
        <v/>
      </c>
      <c r="AP242" s="862" t="str">
        <f t="shared" si="400"/>
        <v/>
      </c>
      <c r="AQ242" s="862" t="str">
        <f t="shared" si="400"/>
        <v/>
      </c>
      <c r="AR242" s="862" t="str">
        <f t="shared" si="400"/>
        <v/>
      </c>
      <c r="AS242" s="862" t="str">
        <f t="shared" si="400"/>
        <v/>
      </c>
      <c r="AT242" s="862" t="str">
        <f t="shared" si="400"/>
        <v/>
      </c>
      <c r="AU242" s="862" t="str">
        <f t="shared" si="400"/>
        <v/>
      </c>
      <c r="AV242" s="862" t="str">
        <f t="shared" si="400"/>
        <v/>
      </c>
      <c r="AW242" s="862" t="str">
        <f t="shared" si="400"/>
        <v/>
      </c>
      <c r="AX242" s="862" t="str">
        <f t="shared" si="400"/>
        <v/>
      </c>
      <c r="AY242" s="862" t="str">
        <f t="shared" si="400"/>
        <v/>
      </c>
      <c r="AZ242" s="862" t="str">
        <f t="shared" si="400"/>
        <v/>
      </c>
      <c r="BA242" s="862" t="str">
        <f t="shared" si="400"/>
        <v/>
      </c>
      <c r="BB242" s="862" t="str">
        <f t="shared" si="400"/>
        <v/>
      </c>
      <c r="BC242" s="850"/>
      <c r="BD242" s="862" t="str">
        <f t="shared" ref="BD242:BT242" si="401">IF(BD239="","",BD238*BD239*BD240*BD241)</f>
        <v/>
      </c>
      <c r="BE242" s="862" t="str">
        <f t="shared" si="401"/>
        <v/>
      </c>
      <c r="BF242" s="862" t="str">
        <f t="shared" si="401"/>
        <v/>
      </c>
      <c r="BG242" s="862" t="str">
        <f t="shared" si="401"/>
        <v/>
      </c>
      <c r="BH242" s="862" t="str">
        <f t="shared" si="401"/>
        <v/>
      </c>
      <c r="BI242" s="862" t="str">
        <f t="shared" si="401"/>
        <v/>
      </c>
      <c r="BJ242" s="862" t="str">
        <f t="shared" si="401"/>
        <v/>
      </c>
      <c r="BK242" s="862" t="str">
        <f t="shared" si="401"/>
        <v/>
      </c>
      <c r="BL242" s="862" t="str">
        <f t="shared" si="401"/>
        <v/>
      </c>
      <c r="BM242" s="862" t="str">
        <f t="shared" si="401"/>
        <v/>
      </c>
      <c r="BN242" s="862" t="str">
        <f t="shared" si="401"/>
        <v/>
      </c>
      <c r="BO242" s="862" t="str">
        <f t="shared" si="401"/>
        <v/>
      </c>
      <c r="BP242" s="862" t="str">
        <f t="shared" si="401"/>
        <v/>
      </c>
      <c r="BQ242" s="862" t="str">
        <f t="shared" si="401"/>
        <v/>
      </c>
      <c r="BR242" s="862" t="str">
        <f t="shared" si="401"/>
        <v/>
      </c>
      <c r="BS242" s="862" t="str">
        <f t="shared" si="401"/>
        <v/>
      </c>
      <c r="BT242" s="862" t="str">
        <f t="shared" si="401"/>
        <v/>
      </c>
      <c r="BU242" s="850"/>
      <c r="BV242" s="862" t="str">
        <f>IF(BV239="","",BV238*BV239*BV240*BV241)</f>
        <v/>
      </c>
      <c r="BW242" s="862" t="str">
        <f>IF(BW239="","",BW238*BW239*BW240*BW241)</f>
        <v/>
      </c>
      <c r="BX242" s="862" t="str">
        <f>IF(BX239="","",BX238*BX239*BX240*BX241)</f>
        <v/>
      </c>
      <c r="BY242" s="735" t="str">
        <f>IF(BY239="","",BY238*BY239*BY240*BY241)</f>
        <v/>
      </c>
      <c r="BZ242" s="856" t="str">
        <f>IF(DL242&lt;3,"",(SUM(B242:R242)-MIN(B242:R242)-MAX(B242:R242))/(DL242-2))</f>
        <v/>
      </c>
      <c r="CA242" s="856" t="str">
        <f>IF(DM242&lt;3,"",(SUM(T242:AJ242)-MIN(T242:AJ242)-MAX(T242:AJ242))/(DM242-2))</f>
        <v/>
      </c>
      <c r="CB242" s="856" t="str">
        <f>IF(DN242&lt;3,"",(SUM(AL242:BB242)-MIN(AL242:BB242)-MAX(AL242:BB242))/(DN242-2))</f>
        <v/>
      </c>
      <c r="CC242" s="857" t="str">
        <f>IF(DO242&lt;3,"",(SUM(BD242:BT242)-MIN(BD242:BT242)-MAX(BD242:BT242))/(DO242-2))</f>
        <v/>
      </c>
      <c r="CD242" s="50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0" t="str">
        <f t="shared" si="395"/>
        <v/>
      </c>
      <c r="CF242" s="81" t="str">
        <f t="shared" si="395"/>
        <v/>
      </c>
      <c r="CG242" s="81" t="str">
        <f t="shared" si="395"/>
        <v/>
      </c>
      <c r="CH242" s="81" t="str">
        <f t="shared" si="395"/>
        <v/>
      </c>
      <c r="CI242" s="81" t="str">
        <f t="shared" si="395"/>
        <v/>
      </c>
      <c r="CJ242" s="81" t="str">
        <f t="shared" si="395"/>
        <v/>
      </c>
      <c r="CK242" s="144" t="str">
        <f t="shared" si="395"/>
        <v/>
      </c>
      <c r="CL242" s="144">
        <f t="shared" si="395"/>
        <v>15360</v>
      </c>
      <c r="CM242" s="144" t="str">
        <f t="shared" si="395"/>
        <v/>
      </c>
      <c r="CN242" s="81" t="str">
        <f t="shared" si="395"/>
        <v/>
      </c>
      <c r="CO242" s="81" t="str">
        <f t="shared" si="395"/>
        <v/>
      </c>
      <c r="CP242" s="81" t="str">
        <f t="shared" si="395"/>
        <v/>
      </c>
      <c r="CQ242" s="81" t="str">
        <f t="shared" si="395"/>
        <v/>
      </c>
      <c r="CR242" s="81" t="str">
        <f t="shared" si="395"/>
        <v/>
      </c>
      <c r="CS242" s="80" t="str">
        <f t="shared" si="395"/>
        <v/>
      </c>
      <c r="CT242" s="504" t="str">
        <f t="shared" si="395"/>
        <v/>
      </c>
      <c r="CU242" s="532" t="str">
        <f t="shared" si="396"/>
        <v/>
      </c>
      <c r="CV242" s="533" t="str">
        <f t="shared" si="396"/>
        <v/>
      </c>
      <c r="CW242" s="534" t="str">
        <f t="shared" si="396"/>
        <v/>
      </c>
      <c r="CX242" s="534" t="str">
        <f t="shared" si="396"/>
        <v/>
      </c>
      <c r="CY242" s="534" t="str">
        <f t="shared" si="396"/>
        <v/>
      </c>
      <c r="CZ242" s="534" t="str">
        <f t="shared" si="396"/>
        <v/>
      </c>
      <c r="DA242" s="534" t="str">
        <f t="shared" si="396"/>
        <v/>
      </c>
      <c r="DB242" s="535" t="str">
        <f t="shared" si="396"/>
        <v/>
      </c>
      <c r="DC242" s="535" t="str">
        <f t="shared" si="396"/>
        <v/>
      </c>
      <c r="DD242" s="535" t="str">
        <f t="shared" si="396"/>
        <v/>
      </c>
      <c r="DE242" s="534" t="str">
        <f t="shared" si="397"/>
        <v/>
      </c>
      <c r="DF242" s="534" t="str">
        <f t="shared" si="397"/>
        <v/>
      </c>
      <c r="DG242" s="534" t="str">
        <f t="shared" si="397"/>
        <v/>
      </c>
      <c r="DH242" s="534" t="str">
        <f t="shared" si="397"/>
        <v/>
      </c>
      <c r="DI242" s="534" t="str">
        <f t="shared" si="397"/>
        <v/>
      </c>
      <c r="DJ242" s="533" t="str">
        <f t="shared" si="397"/>
        <v/>
      </c>
      <c r="DK242" s="532" t="str">
        <f t="shared" si="397"/>
        <v/>
      </c>
      <c r="DL242" s="858">
        <f>COUNT(B242:R242)</f>
        <v>0</v>
      </c>
      <c r="DM242" s="813">
        <f>COUNT(T242:AJ242)</f>
        <v>1</v>
      </c>
      <c r="DN242" s="813">
        <f>COUNT(AL242:BB242)</f>
        <v>1</v>
      </c>
      <c r="DO242" s="814">
        <f>COUNT(BD242:BT242)</f>
        <v>0</v>
      </c>
      <c r="DP242" s="849"/>
      <c r="DQ242" s="859"/>
      <c r="DR242" s="859"/>
      <c r="DS242" s="859"/>
      <c r="DT242" s="859"/>
      <c r="DU242" s="859"/>
      <c r="DV242" s="859"/>
      <c r="DW242" s="860"/>
      <c r="DX242" s="859"/>
      <c r="DY242" s="60"/>
    </row>
    <row r="243" spans="1:129" ht="12.75" customHeight="1">
      <c r="A243" s="854" t="s">
        <v>892</v>
      </c>
      <c r="B243" s="647"/>
      <c r="C243" s="647"/>
      <c r="D243" s="647"/>
      <c r="E243" s="647"/>
      <c r="F243" s="647"/>
      <c r="G243" s="647"/>
      <c r="H243" s="647"/>
      <c r="I243" s="647"/>
      <c r="J243" s="647"/>
      <c r="K243" s="647"/>
      <c r="L243" s="647"/>
      <c r="M243" s="647"/>
      <c r="N243" s="647"/>
      <c r="O243" s="647"/>
      <c r="P243" s="647"/>
      <c r="Q243" s="647"/>
      <c r="R243" s="647"/>
      <c r="S243" s="850"/>
      <c r="T243" s="647"/>
      <c r="U243" s="647"/>
      <c r="V243" s="647"/>
      <c r="W243" s="647"/>
      <c r="X243" s="647"/>
      <c r="Y243" s="647"/>
      <c r="Z243" s="647"/>
      <c r="AA243" s="647"/>
      <c r="AB243" s="647"/>
      <c r="AC243" s="647"/>
      <c r="AD243" s="647"/>
      <c r="AE243" s="647"/>
      <c r="AF243" s="647"/>
      <c r="AG243" s="647"/>
      <c r="AH243" s="647"/>
      <c r="AI243" s="647"/>
      <c r="AJ243" s="647"/>
      <c r="AK243" s="850"/>
      <c r="AL243" s="647"/>
      <c r="AM243" s="647"/>
      <c r="AN243" s="647"/>
      <c r="AO243" s="647"/>
      <c r="AP243" s="647"/>
      <c r="AQ243" s="647"/>
      <c r="AR243" s="647"/>
      <c r="AS243" s="647"/>
      <c r="AT243" s="647"/>
      <c r="AU243" s="647"/>
      <c r="AV243" s="647"/>
      <c r="AW243" s="647"/>
      <c r="AX243" s="647"/>
      <c r="AY243" s="647"/>
      <c r="AZ243" s="647"/>
      <c r="BA243" s="647"/>
      <c r="BB243" s="647"/>
      <c r="BC243" s="850"/>
      <c r="BD243" s="647"/>
      <c r="BE243" s="647"/>
      <c r="BF243" s="647"/>
      <c r="BG243" s="647"/>
      <c r="BH243" s="647"/>
      <c r="BI243" s="647"/>
      <c r="BJ243" s="647"/>
      <c r="BK243" s="647"/>
      <c r="BL243" s="647"/>
      <c r="BM243" s="647"/>
      <c r="BN243" s="647"/>
      <c r="BO243" s="647"/>
      <c r="BP243" s="647"/>
      <c r="BQ243" s="647"/>
      <c r="BR243" s="647"/>
      <c r="BS243" s="647"/>
      <c r="BT243" s="647"/>
      <c r="BU243" s="850"/>
      <c r="BV243" s="647"/>
      <c r="BW243" s="647"/>
      <c r="BX243" s="647"/>
      <c r="BY243" s="647"/>
      <c r="BZ243" s="863"/>
      <c r="CA243" s="863"/>
      <c r="CB243" s="863"/>
      <c r="CC243" s="864"/>
      <c r="CD243" s="865"/>
      <c r="CE243" s="865"/>
      <c r="CF243" s="865"/>
      <c r="CG243" s="865"/>
      <c r="CH243" s="865"/>
      <c r="CI243" s="865"/>
      <c r="CJ243" s="865"/>
      <c r="CK243" s="865"/>
      <c r="CL243" s="865"/>
      <c r="CM243" s="865"/>
      <c r="CN243" s="865"/>
      <c r="CO243" s="865"/>
      <c r="CP243" s="865"/>
      <c r="CQ243" s="865"/>
      <c r="CR243" s="865"/>
      <c r="CS243" s="865"/>
      <c r="CT243" s="866"/>
      <c r="CU243" s="867"/>
      <c r="CV243" s="865"/>
      <c r="CW243" s="865"/>
      <c r="CX243" s="865"/>
      <c r="CY243" s="865"/>
      <c r="CZ243" s="865"/>
      <c r="DA243" s="865"/>
      <c r="DB243" s="865"/>
      <c r="DC243" s="865"/>
      <c r="DD243" s="865"/>
      <c r="DE243" s="865"/>
      <c r="DF243" s="865"/>
      <c r="DG243" s="865"/>
      <c r="DH243" s="865"/>
      <c r="DI243" s="865"/>
      <c r="DJ243" s="865"/>
      <c r="DK243" s="865"/>
      <c r="DL243" s="867"/>
      <c r="DM243" s="848"/>
      <c r="DN243" s="848"/>
      <c r="DO243" s="847"/>
      <c r="DP243" s="848"/>
      <c r="DQ243" s="848"/>
      <c r="DR243" s="848"/>
      <c r="DS243" s="848"/>
      <c r="DT243" s="848"/>
      <c r="DU243" s="848"/>
      <c r="DV243" s="848"/>
      <c r="DW243" s="847"/>
      <c r="DX243" s="848"/>
      <c r="DY243" s="60"/>
    </row>
    <row r="244" spans="1:129" ht="12.75" customHeight="1">
      <c r="A244" s="855" t="s">
        <v>294</v>
      </c>
      <c r="B244" s="647"/>
      <c r="C244" s="647"/>
      <c r="D244" s="647"/>
      <c r="E244" s="647"/>
      <c r="F244" s="647"/>
      <c r="G244" s="647"/>
      <c r="H244" s="647"/>
      <c r="I244" s="647"/>
      <c r="J244" s="647"/>
      <c r="K244" s="647"/>
      <c r="L244" s="647"/>
      <c r="M244" s="647"/>
      <c r="N244" s="647"/>
      <c r="O244" s="647"/>
      <c r="P244" s="647"/>
      <c r="Q244" s="647"/>
      <c r="R244" s="647"/>
      <c r="S244" s="850"/>
      <c r="T244" s="647"/>
      <c r="U244" s="647"/>
      <c r="V244" s="647"/>
      <c r="W244" s="647"/>
      <c r="X244" s="647"/>
      <c r="Y244" s="647"/>
      <c r="Z244" s="647"/>
      <c r="AA244" s="647"/>
      <c r="AB244" s="647"/>
      <c r="AC244" s="647"/>
      <c r="AD244" s="647"/>
      <c r="AE244" s="647"/>
      <c r="AF244" s="647"/>
      <c r="AG244" s="647"/>
      <c r="AH244" s="647"/>
      <c r="AI244" s="647"/>
      <c r="AJ244" s="647"/>
      <c r="AK244" s="850"/>
      <c r="AL244" s="647"/>
      <c r="AM244" s="647"/>
      <c r="AN244" s="647"/>
      <c r="AO244" s="647">
        <v>1</v>
      </c>
      <c r="AP244" s="647"/>
      <c r="AQ244" s="647">
        <v>1</v>
      </c>
      <c r="AR244" s="647">
        <v>1</v>
      </c>
      <c r="AS244" s="647"/>
      <c r="AT244" s="647"/>
      <c r="AU244" s="647"/>
      <c r="AV244" s="647">
        <v>1</v>
      </c>
      <c r="AW244" s="647"/>
      <c r="AX244" s="647"/>
      <c r="AY244" s="647"/>
      <c r="AZ244" s="647"/>
      <c r="BA244" s="647"/>
      <c r="BB244" s="647"/>
      <c r="BC244" s="850"/>
      <c r="BD244" s="647"/>
      <c r="BE244" s="647"/>
      <c r="BF244" s="647"/>
      <c r="BG244" s="647"/>
      <c r="BH244" s="647"/>
      <c r="BI244" s="647"/>
      <c r="BJ244" s="647"/>
      <c r="BK244" s="647"/>
      <c r="BL244" s="647"/>
      <c r="BM244" s="647"/>
      <c r="BN244" s="647"/>
      <c r="BO244" s="647"/>
      <c r="BP244" s="647"/>
      <c r="BQ244" s="647"/>
      <c r="BR244" s="647"/>
      <c r="BS244" s="647"/>
      <c r="BT244" s="647"/>
      <c r="BU244" s="850"/>
      <c r="BV244" s="647"/>
      <c r="BW244" s="647"/>
      <c r="BX244" s="647"/>
      <c r="BY244" s="647">
        <v>1</v>
      </c>
      <c r="BZ244" s="856" t="str">
        <f t="shared" ref="BZ244:BZ249" si="402">IF(DL244&lt;3,"",(SUM(B244:R244)-MIN(B244:R244)-MAX(B244:R244))/(DL244-2))</f>
        <v/>
      </c>
      <c r="CA244" s="856" t="str">
        <f t="shared" ref="CA244:CA249" si="403">IF(DM244&lt;3,"",(SUM(T244:AJ244)-MIN(T244:AJ244)-MAX(T244:AJ244))/(DM244-2))</f>
        <v/>
      </c>
      <c r="CB244" s="856">
        <f t="shared" ref="CB244:CB249" si="404">IF(DN244&lt;3,"",(SUM(AL244:BB244)-MIN(AL244:BB244)-MAX(AL244:BB244))/(DN244-2))</f>
        <v>1</v>
      </c>
      <c r="CC244" s="857" t="str">
        <f t="shared" ref="CC244:CC249" si="405">IF(DO244&lt;3,"",(SUM(BD244:BT244)-MIN(BD244:BT244)-MAX(BD244:BT244))/(DO244-2))</f>
        <v/>
      </c>
      <c r="CD244" s="50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0" t="str">
        <f t="shared" si="406"/>
        <v/>
      </c>
      <c r="CF244" s="81" t="str">
        <f t="shared" si="406"/>
        <v/>
      </c>
      <c r="CG244" s="81" t="str">
        <f t="shared" si="406"/>
        <v/>
      </c>
      <c r="CH244" s="81" t="str">
        <f t="shared" si="406"/>
        <v/>
      </c>
      <c r="CI244" s="81" t="str">
        <f t="shared" si="406"/>
        <v/>
      </c>
      <c r="CJ244" s="81" t="str">
        <f t="shared" si="406"/>
        <v/>
      </c>
      <c r="CK244" s="144">
        <f t="shared" si="406"/>
        <v>1</v>
      </c>
      <c r="CL244" s="144">
        <f t="shared" si="406"/>
        <v>1</v>
      </c>
      <c r="CM244" s="144">
        <f t="shared" si="406"/>
        <v>1</v>
      </c>
      <c r="CN244" s="81">
        <f t="shared" si="406"/>
        <v>1</v>
      </c>
      <c r="CO244" s="81" t="str">
        <f t="shared" si="406"/>
        <v/>
      </c>
      <c r="CP244" s="81" t="str">
        <f t="shared" si="406"/>
        <v/>
      </c>
      <c r="CQ244" s="81" t="str">
        <f t="shared" si="406"/>
        <v/>
      </c>
      <c r="CR244" s="81" t="str">
        <f t="shared" si="406"/>
        <v/>
      </c>
      <c r="CS244" s="80" t="str">
        <f t="shared" si="406"/>
        <v/>
      </c>
      <c r="CT244" s="50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2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3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4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4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4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4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4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5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5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5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4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4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4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4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4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3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2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58">
        <f t="shared" ref="DL244:DL249" si="425">COUNT(B244:R244)</f>
        <v>0</v>
      </c>
      <c r="DM244" s="813">
        <f t="shared" ref="DM244:DM249" si="426">COUNT(T244:AJ244)</f>
        <v>0</v>
      </c>
      <c r="DN244" s="813">
        <f t="shared" ref="DN244:DN249" si="427">COUNT(AL244:BB244)</f>
        <v>4</v>
      </c>
      <c r="DO244" s="814">
        <f t="shared" ref="DO244:DO249" si="428">COUNT(BD244:BT244)</f>
        <v>0</v>
      </c>
      <c r="DP244" s="849"/>
      <c r="DQ244" s="859"/>
      <c r="DR244" s="859"/>
      <c r="DS244" s="859"/>
      <c r="DT244" s="859"/>
      <c r="DU244" s="859"/>
      <c r="DV244" s="859"/>
      <c r="DW244" s="860"/>
      <c r="DX244" s="859"/>
      <c r="DY244" s="60"/>
    </row>
    <row r="245" spans="1:129" ht="12.75" customHeight="1">
      <c r="A245" s="855" t="s">
        <v>295</v>
      </c>
      <c r="B245" s="281"/>
      <c r="C245" s="281"/>
      <c r="D245" s="281"/>
      <c r="E245" s="281"/>
      <c r="F245" s="281"/>
      <c r="G245" s="281"/>
      <c r="H245" s="281"/>
      <c r="I245" s="281"/>
      <c r="J245" s="281"/>
      <c r="K245" s="281"/>
      <c r="L245" s="281"/>
      <c r="M245" s="281"/>
      <c r="N245" s="281"/>
      <c r="O245" s="281"/>
      <c r="P245" s="281"/>
      <c r="Q245" s="281"/>
      <c r="R245" s="281"/>
      <c r="S245" s="850"/>
      <c r="T245" s="281"/>
      <c r="U245" s="281"/>
      <c r="V245" s="281"/>
      <c r="W245" s="281"/>
      <c r="X245" s="281"/>
      <c r="Y245" s="281"/>
      <c r="Z245" s="281"/>
      <c r="AA245" s="281"/>
      <c r="AB245" s="281"/>
      <c r="AC245" s="281"/>
      <c r="AD245" s="281"/>
      <c r="AE245" s="281"/>
      <c r="AF245" s="281"/>
      <c r="AG245" s="281"/>
      <c r="AH245" s="281"/>
      <c r="AI245" s="281"/>
      <c r="AJ245" s="281"/>
      <c r="AK245" s="850"/>
      <c r="AL245" s="281"/>
      <c r="AM245" s="281"/>
      <c r="AN245" s="281"/>
      <c r="AO245" s="281">
        <v>28</v>
      </c>
      <c r="AP245" s="281"/>
      <c r="AQ245" s="281">
        <v>1</v>
      </c>
      <c r="AR245" s="281">
        <v>3</v>
      </c>
      <c r="AS245" s="281"/>
      <c r="AT245" s="281"/>
      <c r="AU245" s="281"/>
      <c r="AV245" s="281">
        <v>1</v>
      </c>
      <c r="AW245" s="281"/>
      <c r="AX245" s="281"/>
      <c r="AY245" s="281"/>
      <c r="AZ245" s="281"/>
      <c r="BA245" s="281"/>
      <c r="BB245" s="281"/>
      <c r="BC245" s="850"/>
      <c r="BD245" s="281"/>
      <c r="BE245" s="281"/>
      <c r="BF245" s="281"/>
      <c r="BG245" s="281"/>
      <c r="BH245" s="281"/>
      <c r="BI245" s="281"/>
      <c r="BJ245" s="281"/>
      <c r="BK245" s="281"/>
      <c r="BL245" s="281"/>
      <c r="BM245" s="281"/>
      <c r="BN245" s="281"/>
      <c r="BO245" s="281"/>
      <c r="BP245" s="281"/>
      <c r="BQ245" s="281"/>
      <c r="BR245" s="281"/>
      <c r="BS245" s="281"/>
      <c r="BT245" s="281"/>
      <c r="BU245" s="850"/>
      <c r="BV245" s="281"/>
      <c r="BW245" s="281"/>
      <c r="BX245" s="281"/>
      <c r="BY245" s="281">
        <v>4</v>
      </c>
      <c r="BZ245" s="856" t="str">
        <f t="shared" si="402"/>
        <v/>
      </c>
      <c r="CA245" s="856" t="str">
        <f t="shared" si="403"/>
        <v/>
      </c>
      <c r="CB245" s="856">
        <f t="shared" si="404"/>
        <v>2</v>
      </c>
      <c r="CC245" s="857" t="str">
        <f t="shared" si="405"/>
        <v/>
      </c>
      <c r="CD245" s="50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0" t="str">
        <f t="shared" si="407"/>
        <v/>
      </c>
      <c r="CF245" s="81" t="str">
        <f t="shared" si="407"/>
        <v/>
      </c>
      <c r="CG245" s="81" t="str">
        <f t="shared" si="407"/>
        <v/>
      </c>
      <c r="CH245" s="81" t="str">
        <f t="shared" si="407"/>
        <v/>
      </c>
      <c r="CI245" s="81" t="str">
        <f t="shared" si="407"/>
        <v/>
      </c>
      <c r="CJ245" s="81" t="str">
        <f t="shared" si="407"/>
        <v/>
      </c>
      <c r="CK245" s="144">
        <f t="shared" si="407"/>
        <v>1</v>
      </c>
      <c r="CL245" s="144">
        <f t="shared" si="407"/>
        <v>1</v>
      </c>
      <c r="CM245" s="144">
        <f t="shared" si="407"/>
        <v>3</v>
      </c>
      <c r="CN245" s="81">
        <f t="shared" si="407"/>
        <v>28</v>
      </c>
      <c r="CO245" s="81" t="str">
        <f t="shared" si="407"/>
        <v/>
      </c>
      <c r="CP245" s="81" t="str">
        <f t="shared" si="407"/>
        <v/>
      </c>
      <c r="CQ245" s="81" t="str">
        <f t="shared" si="407"/>
        <v/>
      </c>
      <c r="CR245" s="81" t="str">
        <f t="shared" si="407"/>
        <v/>
      </c>
      <c r="CS245" s="80" t="str">
        <f t="shared" si="407"/>
        <v/>
      </c>
      <c r="CT245" s="504" t="str">
        <f t="shared" si="407"/>
        <v/>
      </c>
      <c r="CU245" s="532" t="str">
        <f t="shared" si="408"/>
        <v/>
      </c>
      <c r="CV245" s="533" t="str">
        <f t="shared" si="409"/>
        <v/>
      </c>
      <c r="CW245" s="534" t="str">
        <f t="shared" si="410"/>
        <v/>
      </c>
      <c r="CX245" s="534" t="str">
        <f t="shared" si="411"/>
        <v/>
      </c>
      <c r="CY245" s="534" t="str">
        <f t="shared" si="412"/>
        <v/>
      </c>
      <c r="CZ245" s="534" t="str">
        <f t="shared" si="413"/>
        <v/>
      </c>
      <c r="DA245" s="534" t="str">
        <f t="shared" si="414"/>
        <v/>
      </c>
      <c r="DB245" s="535" t="str">
        <f t="shared" si="415"/>
        <v/>
      </c>
      <c r="DC245" s="535" t="str">
        <f t="shared" si="416"/>
        <v/>
      </c>
      <c r="DD245" s="535" t="str">
        <f t="shared" si="417"/>
        <v/>
      </c>
      <c r="DE245" s="534" t="str">
        <f t="shared" si="418"/>
        <v/>
      </c>
      <c r="DF245" s="534" t="str">
        <f t="shared" si="419"/>
        <v/>
      </c>
      <c r="DG245" s="534" t="str">
        <f t="shared" si="420"/>
        <v/>
      </c>
      <c r="DH245" s="534" t="str">
        <f t="shared" si="421"/>
        <v/>
      </c>
      <c r="DI245" s="534" t="str">
        <f t="shared" si="422"/>
        <v/>
      </c>
      <c r="DJ245" s="533" t="str">
        <f t="shared" si="423"/>
        <v/>
      </c>
      <c r="DK245" s="532" t="str">
        <f t="shared" si="424"/>
        <v/>
      </c>
      <c r="DL245" s="858">
        <f t="shared" si="425"/>
        <v>0</v>
      </c>
      <c r="DM245" s="813">
        <f t="shared" si="426"/>
        <v>0</v>
      </c>
      <c r="DN245" s="813">
        <f t="shared" si="427"/>
        <v>4</v>
      </c>
      <c r="DO245" s="814">
        <f t="shared" si="428"/>
        <v>0</v>
      </c>
      <c r="DP245" s="849"/>
      <c r="DQ245" s="859"/>
      <c r="DR245" s="859"/>
      <c r="DS245" s="859"/>
      <c r="DT245" s="859"/>
      <c r="DU245" s="859"/>
      <c r="DV245" s="859"/>
      <c r="DW245" s="860"/>
      <c r="DX245" s="859"/>
      <c r="DY245" s="60"/>
    </row>
    <row r="246" spans="1:129" ht="12.75" customHeight="1">
      <c r="A246" s="855" t="s">
        <v>280</v>
      </c>
      <c r="B246" s="281"/>
      <c r="C246" s="281"/>
      <c r="D246" s="281"/>
      <c r="E246" s="281"/>
      <c r="F246" s="281"/>
      <c r="G246" s="281"/>
      <c r="H246" s="281"/>
      <c r="I246" s="281"/>
      <c r="J246" s="281"/>
      <c r="K246" s="281"/>
      <c r="L246" s="281"/>
      <c r="M246" s="281"/>
      <c r="N246" s="281"/>
      <c r="O246" s="281"/>
      <c r="P246" s="281"/>
      <c r="Q246" s="281"/>
      <c r="R246" s="281"/>
      <c r="S246" s="850"/>
      <c r="T246" s="281"/>
      <c r="U246" s="281"/>
      <c r="V246" s="281"/>
      <c r="W246" s="281"/>
      <c r="X246" s="281"/>
      <c r="Y246" s="281"/>
      <c r="Z246" s="281"/>
      <c r="AA246" s="281"/>
      <c r="AB246" s="281"/>
      <c r="AC246" s="281"/>
      <c r="AD246" s="281"/>
      <c r="AE246" s="281"/>
      <c r="AF246" s="281"/>
      <c r="AG246" s="281"/>
      <c r="AH246" s="281"/>
      <c r="AI246" s="281"/>
      <c r="AJ246" s="281"/>
      <c r="AK246" s="850"/>
      <c r="AL246" s="281"/>
      <c r="AM246" s="281"/>
      <c r="AN246" s="281"/>
      <c r="AO246" s="281">
        <v>12</v>
      </c>
      <c r="AP246" s="281"/>
      <c r="AQ246" s="281">
        <v>12</v>
      </c>
      <c r="AR246" s="281">
        <v>12</v>
      </c>
      <c r="AS246" s="281"/>
      <c r="AT246" s="281"/>
      <c r="AU246" s="281"/>
      <c r="AV246" s="281">
        <v>12</v>
      </c>
      <c r="AW246" s="281"/>
      <c r="AX246" s="281"/>
      <c r="AY246" s="281"/>
      <c r="AZ246" s="281"/>
      <c r="BA246" s="281"/>
      <c r="BB246" s="281"/>
      <c r="BC246" s="850"/>
      <c r="BD246" s="281"/>
      <c r="BE246" s="281"/>
      <c r="BF246" s="281"/>
      <c r="BG246" s="281"/>
      <c r="BH246" s="281"/>
      <c r="BI246" s="281"/>
      <c r="BJ246" s="281"/>
      <c r="BK246" s="281"/>
      <c r="BL246" s="281"/>
      <c r="BM246" s="281"/>
      <c r="BN246" s="281"/>
      <c r="BO246" s="281"/>
      <c r="BP246" s="281"/>
      <c r="BQ246" s="281"/>
      <c r="BR246" s="281"/>
      <c r="BS246" s="281"/>
      <c r="BT246" s="281"/>
      <c r="BU246" s="850"/>
      <c r="BV246" s="281"/>
      <c r="BW246" s="281"/>
      <c r="BX246" s="281"/>
      <c r="BY246" s="281">
        <v>12</v>
      </c>
      <c r="BZ246" s="856" t="str">
        <f t="shared" si="402"/>
        <v/>
      </c>
      <c r="CA246" s="856" t="str">
        <f t="shared" si="403"/>
        <v/>
      </c>
      <c r="CB246" s="856">
        <f t="shared" si="404"/>
        <v>12</v>
      </c>
      <c r="CC246" s="857" t="str">
        <f t="shared" si="405"/>
        <v/>
      </c>
      <c r="CD246" s="50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0" t="str">
        <f t="shared" si="407"/>
        <v/>
      </c>
      <c r="CF246" s="81" t="str">
        <f t="shared" si="407"/>
        <v/>
      </c>
      <c r="CG246" s="81" t="str">
        <f t="shared" si="407"/>
        <v/>
      </c>
      <c r="CH246" s="81" t="str">
        <f t="shared" si="407"/>
        <v/>
      </c>
      <c r="CI246" s="81" t="str">
        <f t="shared" si="407"/>
        <v/>
      </c>
      <c r="CJ246" s="81" t="str">
        <f t="shared" si="407"/>
        <v/>
      </c>
      <c r="CK246" s="144">
        <f t="shared" si="407"/>
        <v>12</v>
      </c>
      <c r="CL246" s="144">
        <f t="shared" si="407"/>
        <v>12</v>
      </c>
      <c r="CM246" s="144">
        <f t="shared" si="407"/>
        <v>12</v>
      </c>
      <c r="CN246" s="81">
        <f t="shared" si="407"/>
        <v>12</v>
      </c>
      <c r="CO246" s="81" t="str">
        <f t="shared" si="407"/>
        <v/>
      </c>
      <c r="CP246" s="81" t="str">
        <f t="shared" si="407"/>
        <v/>
      </c>
      <c r="CQ246" s="81" t="str">
        <f t="shared" si="407"/>
        <v/>
      </c>
      <c r="CR246" s="81" t="str">
        <f t="shared" si="407"/>
        <v/>
      </c>
      <c r="CS246" s="80" t="str">
        <f t="shared" si="407"/>
        <v/>
      </c>
      <c r="CT246" s="504" t="str">
        <f t="shared" si="407"/>
        <v/>
      </c>
      <c r="CU246" s="532" t="str">
        <f t="shared" si="408"/>
        <v/>
      </c>
      <c r="CV246" s="533" t="str">
        <f t="shared" si="409"/>
        <v/>
      </c>
      <c r="CW246" s="534" t="str">
        <f t="shared" si="410"/>
        <v/>
      </c>
      <c r="CX246" s="534" t="str">
        <f t="shared" si="411"/>
        <v/>
      </c>
      <c r="CY246" s="534" t="str">
        <f t="shared" si="412"/>
        <v/>
      </c>
      <c r="CZ246" s="534" t="str">
        <f t="shared" si="413"/>
        <v/>
      </c>
      <c r="DA246" s="534" t="str">
        <f t="shared" si="414"/>
        <v/>
      </c>
      <c r="DB246" s="535" t="str">
        <f t="shared" si="415"/>
        <v/>
      </c>
      <c r="DC246" s="535" t="str">
        <f t="shared" si="416"/>
        <v/>
      </c>
      <c r="DD246" s="535" t="str">
        <f t="shared" si="417"/>
        <v/>
      </c>
      <c r="DE246" s="534" t="str">
        <f t="shared" si="418"/>
        <v/>
      </c>
      <c r="DF246" s="534" t="str">
        <f t="shared" si="419"/>
        <v/>
      </c>
      <c r="DG246" s="534" t="str">
        <f t="shared" si="420"/>
        <v/>
      </c>
      <c r="DH246" s="534" t="str">
        <f t="shared" si="421"/>
        <v/>
      </c>
      <c r="DI246" s="534" t="str">
        <f t="shared" si="422"/>
        <v/>
      </c>
      <c r="DJ246" s="533" t="str">
        <f t="shared" si="423"/>
        <v/>
      </c>
      <c r="DK246" s="532" t="str">
        <f t="shared" si="424"/>
        <v/>
      </c>
      <c r="DL246" s="858">
        <f t="shared" si="425"/>
        <v>0</v>
      </c>
      <c r="DM246" s="813">
        <f t="shared" si="426"/>
        <v>0</v>
      </c>
      <c r="DN246" s="813">
        <f t="shared" si="427"/>
        <v>4</v>
      </c>
      <c r="DO246" s="814">
        <f t="shared" si="428"/>
        <v>0</v>
      </c>
      <c r="DP246" s="849"/>
      <c r="DQ246" s="859"/>
      <c r="DR246" s="859"/>
      <c r="DS246" s="859"/>
      <c r="DT246" s="859"/>
      <c r="DU246" s="859"/>
      <c r="DV246" s="859"/>
      <c r="DW246" s="860"/>
      <c r="DX246" s="859"/>
      <c r="DY246" s="60"/>
    </row>
    <row r="247" spans="1:129" ht="12.75" customHeight="1">
      <c r="A247" s="855" t="s">
        <v>311</v>
      </c>
      <c r="B247" s="281"/>
      <c r="C247" s="281"/>
      <c r="D247" s="281"/>
      <c r="E247" s="281"/>
      <c r="F247" s="281"/>
      <c r="G247" s="281"/>
      <c r="H247" s="281"/>
      <c r="I247" s="281"/>
      <c r="J247" s="281"/>
      <c r="K247" s="281"/>
      <c r="L247" s="281"/>
      <c r="M247" s="281"/>
      <c r="N247" s="281"/>
      <c r="O247" s="281"/>
      <c r="P247" s="281"/>
      <c r="Q247" s="281"/>
      <c r="R247" s="281"/>
      <c r="S247" s="850"/>
      <c r="T247" s="281"/>
      <c r="U247" s="281"/>
      <c r="V247" s="281"/>
      <c r="W247" s="281"/>
      <c r="X247" s="281"/>
      <c r="Y247" s="281"/>
      <c r="Z247" s="281"/>
      <c r="AA247" s="281"/>
      <c r="AB247" s="281"/>
      <c r="AC247" s="281"/>
      <c r="AD247" s="281"/>
      <c r="AE247" s="281"/>
      <c r="AF247" s="281"/>
      <c r="AG247" s="281"/>
      <c r="AH247" s="281"/>
      <c r="AI247" s="281"/>
      <c r="AJ247" s="281"/>
      <c r="AK247" s="850"/>
      <c r="AL247" s="281"/>
      <c r="AM247" s="281"/>
      <c r="AN247" s="281"/>
      <c r="AO247" s="281">
        <v>300</v>
      </c>
      <c r="AP247" s="281"/>
      <c r="AQ247" s="281">
        <v>650</v>
      </c>
      <c r="AR247" s="281">
        <v>800</v>
      </c>
      <c r="AS247" s="281"/>
      <c r="AT247" s="281"/>
      <c r="AU247" s="281"/>
      <c r="AV247" s="281">
        <v>700</v>
      </c>
      <c r="AW247" s="281"/>
      <c r="AX247" s="281"/>
      <c r="AY247" s="281"/>
      <c r="AZ247" s="281"/>
      <c r="BA247" s="281"/>
      <c r="BB247" s="281"/>
      <c r="BC247" s="850"/>
      <c r="BD247" s="281"/>
      <c r="BE247" s="281"/>
      <c r="BF247" s="281"/>
      <c r="BG247" s="281"/>
      <c r="BH247" s="281"/>
      <c r="BI247" s="281"/>
      <c r="BJ247" s="281"/>
      <c r="BK247" s="281"/>
      <c r="BL247" s="281"/>
      <c r="BM247" s="281"/>
      <c r="BN247" s="281"/>
      <c r="BO247" s="281"/>
      <c r="BP247" s="281"/>
      <c r="BQ247" s="281"/>
      <c r="BR247" s="281"/>
      <c r="BS247" s="281"/>
      <c r="BT247" s="281"/>
      <c r="BU247" s="850"/>
      <c r="BV247" s="281"/>
      <c r="BW247" s="281"/>
      <c r="BX247" s="281"/>
      <c r="BY247" s="281">
        <v>700</v>
      </c>
      <c r="BZ247" s="856" t="str">
        <f t="shared" si="402"/>
        <v/>
      </c>
      <c r="CA247" s="856" t="str">
        <f t="shared" si="403"/>
        <v/>
      </c>
      <c r="CB247" s="856">
        <f t="shared" si="404"/>
        <v>675</v>
      </c>
      <c r="CC247" s="857" t="str">
        <f t="shared" si="405"/>
        <v/>
      </c>
      <c r="CD247" s="50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0" t="str">
        <f t="shared" si="407"/>
        <v/>
      </c>
      <c r="CF247" s="81" t="str">
        <f t="shared" si="407"/>
        <v/>
      </c>
      <c r="CG247" s="81" t="str">
        <f t="shared" si="407"/>
        <v/>
      </c>
      <c r="CH247" s="81" t="str">
        <f t="shared" si="407"/>
        <v/>
      </c>
      <c r="CI247" s="81" t="str">
        <f t="shared" si="407"/>
        <v/>
      </c>
      <c r="CJ247" s="81" t="str">
        <f t="shared" si="407"/>
        <v/>
      </c>
      <c r="CK247" s="144">
        <f t="shared" si="407"/>
        <v>300</v>
      </c>
      <c r="CL247" s="144">
        <f t="shared" si="407"/>
        <v>650</v>
      </c>
      <c r="CM247" s="144">
        <f t="shared" si="407"/>
        <v>700</v>
      </c>
      <c r="CN247" s="81">
        <f t="shared" si="407"/>
        <v>800</v>
      </c>
      <c r="CO247" s="81" t="str">
        <f t="shared" si="407"/>
        <v/>
      </c>
      <c r="CP247" s="81" t="str">
        <f t="shared" si="407"/>
        <v/>
      </c>
      <c r="CQ247" s="81" t="str">
        <f t="shared" si="407"/>
        <v/>
      </c>
      <c r="CR247" s="81" t="str">
        <f t="shared" si="407"/>
        <v/>
      </c>
      <c r="CS247" s="80" t="str">
        <f t="shared" si="407"/>
        <v/>
      </c>
      <c r="CT247" s="504" t="str">
        <f t="shared" si="407"/>
        <v/>
      </c>
      <c r="CU247" s="532" t="str">
        <f t="shared" si="408"/>
        <v/>
      </c>
      <c r="CV247" s="533" t="str">
        <f t="shared" si="409"/>
        <v/>
      </c>
      <c r="CW247" s="534" t="str">
        <f t="shared" si="410"/>
        <v/>
      </c>
      <c r="CX247" s="534" t="str">
        <f t="shared" si="411"/>
        <v/>
      </c>
      <c r="CY247" s="534" t="str">
        <f t="shared" si="412"/>
        <v/>
      </c>
      <c r="CZ247" s="534" t="str">
        <f t="shared" si="413"/>
        <v/>
      </c>
      <c r="DA247" s="534" t="str">
        <f t="shared" si="414"/>
        <v/>
      </c>
      <c r="DB247" s="535" t="str">
        <f t="shared" si="415"/>
        <v/>
      </c>
      <c r="DC247" s="535" t="str">
        <f t="shared" si="416"/>
        <v/>
      </c>
      <c r="DD247" s="535" t="str">
        <f t="shared" si="417"/>
        <v/>
      </c>
      <c r="DE247" s="534" t="str">
        <f t="shared" si="418"/>
        <v/>
      </c>
      <c r="DF247" s="534" t="str">
        <f t="shared" si="419"/>
        <v/>
      </c>
      <c r="DG247" s="534" t="str">
        <f t="shared" si="420"/>
        <v/>
      </c>
      <c r="DH247" s="534" t="str">
        <f t="shared" si="421"/>
        <v/>
      </c>
      <c r="DI247" s="534" t="str">
        <f t="shared" si="422"/>
        <v/>
      </c>
      <c r="DJ247" s="533" t="str">
        <f t="shared" si="423"/>
        <v/>
      </c>
      <c r="DK247" s="532" t="str">
        <f t="shared" si="424"/>
        <v/>
      </c>
      <c r="DL247" s="858">
        <f t="shared" si="425"/>
        <v>0</v>
      </c>
      <c r="DM247" s="813">
        <f t="shared" si="426"/>
        <v>0</v>
      </c>
      <c r="DN247" s="813">
        <f t="shared" si="427"/>
        <v>4</v>
      </c>
      <c r="DO247" s="814">
        <f t="shared" si="428"/>
        <v>0</v>
      </c>
      <c r="DP247" s="849"/>
      <c r="DQ247" s="859"/>
      <c r="DR247" s="859"/>
      <c r="DS247" s="859"/>
      <c r="DT247" s="859"/>
      <c r="DU247" s="859"/>
      <c r="DV247" s="859"/>
      <c r="DW247" s="860"/>
      <c r="DX247" s="859"/>
      <c r="DY247" s="60"/>
    </row>
    <row r="248" spans="1:129" ht="14" customHeight="1">
      <c r="A248" s="861" t="s">
        <v>312</v>
      </c>
      <c r="B248" s="862" t="str">
        <f t="shared" ref="B248:R248" si="429">IF(B245="","",B244*B245*B246*B247)</f>
        <v/>
      </c>
      <c r="C248" s="862" t="str">
        <f t="shared" si="429"/>
        <v/>
      </c>
      <c r="D248" s="862" t="str">
        <f t="shared" si="429"/>
        <v/>
      </c>
      <c r="E248" s="862" t="str">
        <f t="shared" si="429"/>
        <v/>
      </c>
      <c r="F248" s="862" t="str">
        <f t="shared" si="429"/>
        <v/>
      </c>
      <c r="G248" s="862" t="str">
        <f t="shared" si="429"/>
        <v/>
      </c>
      <c r="H248" s="862" t="str">
        <f t="shared" si="429"/>
        <v/>
      </c>
      <c r="I248" s="862" t="str">
        <f t="shared" si="429"/>
        <v/>
      </c>
      <c r="J248" s="862" t="str">
        <f t="shared" si="429"/>
        <v/>
      </c>
      <c r="K248" s="862" t="str">
        <f t="shared" si="429"/>
        <v/>
      </c>
      <c r="L248" s="862" t="str">
        <f t="shared" si="429"/>
        <v/>
      </c>
      <c r="M248" s="862" t="str">
        <f t="shared" si="429"/>
        <v/>
      </c>
      <c r="N248" s="862" t="str">
        <f t="shared" si="429"/>
        <v/>
      </c>
      <c r="O248" s="862" t="str">
        <f t="shared" si="429"/>
        <v/>
      </c>
      <c r="P248" s="862" t="str">
        <f t="shared" si="429"/>
        <v/>
      </c>
      <c r="Q248" s="862" t="str">
        <f t="shared" si="429"/>
        <v/>
      </c>
      <c r="R248" s="862" t="str">
        <f t="shared" si="429"/>
        <v/>
      </c>
      <c r="S248" s="850"/>
      <c r="T248" s="862" t="str">
        <f t="shared" ref="T248:AJ248" si="430">IF(T245="","",T244*T245*T246*T247)</f>
        <v/>
      </c>
      <c r="U248" s="862" t="str">
        <f t="shared" si="430"/>
        <v/>
      </c>
      <c r="V248" s="862" t="str">
        <f t="shared" si="430"/>
        <v/>
      </c>
      <c r="W248" s="862" t="str">
        <f t="shared" si="430"/>
        <v/>
      </c>
      <c r="X248" s="862" t="str">
        <f t="shared" si="430"/>
        <v/>
      </c>
      <c r="Y248" s="862" t="str">
        <f t="shared" si="430"/>
        <v/>
      </c>
      <c r="Z248" s="862" t="str">
        <f t="shared" si="430"/>
        <v/>
      </c>
      <c r="AA248" s="862" t="str">
        <f t="shared" si="430"/>
        <v/>
      </c>
      <c r="AB248" s="862" t="str">
        <f t="shared" si="430"/>
        <v/>
      </c>
      <c r="AC248" s="862" t="str">
        <f t="shared" si="430"/>
        <v/>
      </c>
      <c r="AD248" s="862" t="str">
        <f t="shared" si="430"/>
        <v/>
      </c>
      <c r="AE248" s="862" t="str">
        <f t="shared" si="430"/>
        <v/>
      </c>
      <c r="AF248" s="862" t="str">
        <f t="shared" si="430"/>
        <v/>
      </c>
      <c r="AG248" s="862" t="str">
        <f t="shared" si="430"/>
        <v/>
      </c>
      <c r="AH248" s="862" t="str">
        <f t="shared" si="430"/>
        <v/>
      </c>
      <c r="AI248" s="862" t="str">
        <f t="shared" si="430"/>
        <v/>
      </c>
      <c r="AJ248" s="862" t="str">
        <f t="shared" si="430"/>
        <v/>
      </c>
      <c r="AK248" s="850"/>
      <c r="AL248" s="862" t="str">
        <f t="shared" ref="AL248:BB248" si="431">IF(AL245="","",AL244*AL245*AL246*AL247)</f>
        <v/>
      </c>
      <c r="AM248" s="862" t="str">
        <f t="shared" si="431"/>
        <v/>
      </c>
      <c r="AN248" s="862" t="str">
        <f t="shared" si="431"/>
        <v/>
      </c>
      <c r="AO248" s="862">
        <f t="shared" si="431"/>
        <v>100800</v>
      </c>
      <c r="AP248" s="862" t="str">
        <f t="shared" si="431"/>
        <v/>
      </c>
      <c r="AQ248" s="862">
        <f t="shared" si="431"/>
        <v>7800</v>
      </c>
      <c r="AR248" s="862">
        <f t="shared" si="431"/>
        <v>28800</v>
      </c>
      <c r="AS248" s="862" t="str">
        <f t="shared" si="431"/>
        <v/>
      </c>
      <c r="AT248" s="862" t="str">
        <f t="shared" si="431"/>
        <v/>
      </c>
      <c r="AU248" s="862" t="str">
        <f t="shared" si="431"/>
        <v/>
      </c>
      <c r="AV248" s="862">
        <f t="shared" si="431"/>
        <v>8400</v>
      </c>
      <c r="AW248" s="862" t="str">
        <f t="shared" si="431"/>
        <v/>
      </c>
      <c r="AX248" s="862" t="str">
        <f t="shared" si="431"/>
        <v/>
      </c>
      <c r="AY248" s="862" t="str">
        <f t="shared" si="431"/>
        <v/>
      </c>
      <c r="AZ248" s="862" t="str">
        <f t="shared" si="431"/>
        <v/>
      </c>
      <c r="BA248" s="862" t="str">
        <f t="shared" si="431"/>
        <v/>
      </c>
      <c r="BB248" s="862" t="str">
        <f t="shared" si="431"/>
        <v/>
      </c>
      <c r="BC248" s="850"/>
      <c r="BD248" s="862" t="str">
        <f t="shared" ref="BD248:BT248" si="432">IF(BD245="","",BD244*BD245*BD246*BD247)</f>
        <v/>
      </c>
      <c r="BE248" s="862" t="str">
        <f t="shared" si="432"/>
        <v/>
      </c>
      <c r="BF248" s="862" t="str">
        <f t="shared" si="432"/>
        <v/>
      </c>
      <c r="BG248" s="862" t="str">
        <f t="shared" si="432"/>
        <v/>
      </c>
      <c r="BH248" s="862" t="str">
        <f t="shared" si="432"/>
        <v/>
      </c>
      <c r="BI248" s="862" t="str">
        <f t="shared" si="432"/>
        <v/>
      </c>
      <c r="BJ248" s="862" t="str">
        <f t="shared" si="432"/>
        <v/>
      </c>
      <c r="BK248" s="862" t="str">
        <f t="shared" si="432"/>
        <v/>
      </c>
      <c r="BL248" s="862" t="str">
        <f t="shared" si="432"/>
        <v/>
      </c>
      <c r="BM248" s="862" t="str">
        <f t="shared" si="432"/>
        <v/>
      </c>
      <c r="BN248" s="862" t="str">
        <f t="shared" si="432"/>
        <v/>
      </c>
      <c r="BO248" s="862" t="str">
        <f t="shared" si="432"/>
        <v/>
      </c>
      <c r="BP248" s="862" t="str">
        <f t="shared" si="432"/>
        <v/>
      </c>
      <c r="BQ248" s="862" t="str">
        <f t="shared" si="432"/>
        <v/>
      </c>
      <c r="BR248" s="862" t="str">
        <f t="shared" si="432"/>
        <v/>
      </c>
      <c r="BS248" s="862" t="str">
        <f t="shared" si="432"/>
        <v/>
      </c>
      <c r="BT248" s="862" t="str">
        <f t="shared" si="432"/>
        <v/>
      </c>
      <c r="BU248" s="850"/>
      <c r="BV248" s="862" t="str">
        <f>IF(BV245="","",BV244*BV245*BV246*BV247)</f>
        <v/>
      </c>
      <c r="BW248" s="862" t="str">
        <f>IF(BW245="","",BW244*BW245*BW246*BW247)</f>
        <v/>
      </c>
      <c r="BX248" s="862" t="str">
        <f>IF(BX245="","",BX244*BX245*BX246*BX247)</f>
        <v/>
      </c>
      <c r="BY248" s="735">
        <f>IF(BY245="","",BY244*BY245*BY246*BY247)</f>
        <v>33600</v>
      </c>
      <c r="BZ248" s="856" t="str">
        <f t="shared" si="402"/>
        <v/>
      </c>
      <c r="CA248" s="856" t="str">
        <f t="shared" si="403"/>
        <v/>
      </c>
      <c r="CB248" s="856">
        <f t="shared" si="404"/>
        <v>18600</v>
      </c>
      <c r="CC248" s="857" t="str">
        <f t="shared" si="405"/>
        <v/>
      </c>
      <c r="CD248" s="50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0" t="str">
        <f t="shared" si="407"/>
        <v/>
      </c>
      <c r="CF248" s="81" t="str">
        <f t="shared" si="407"/>
        <v/>
      </c>
      <c r="CG248" s="81" t="str">
        <f t="shared" si="407"/>
        <v/>
      </c>
      <c r="CH248" s="81" t="str">
        <f t="shared" si="407"/>
        <v/>
      </c>
      <c r="CI248" s="81" t="str">
        <f t="shared" si="407"/>
        <v/>
      </c>
      <c r="CJ248" s="81" t="str">
        <f t="shared" si="407"/>
        <v/>
      </c>
      <c r="CK248" s="144">
        <f t="shared" si="407"/>
        <v>7800</v>
      </c>
      <c r="CL248" s="144">
        <f t="shared" si="407"/>
        <v>8400</v>
      </c>
      <c r="CM248" s="144">
        <f t="shared" si="407"/>
        <v>28800</v>
      </c>
      <c r="CN248" s="81">
        <f t="shared" si="407"/>
        <v>100800</v>
      </c>
      <c r="CO248" s="81" t="str">
        <f t="shared" si="407"/>
        <v/>
      </c>
      <c r="CP248" s="81" t="str">
        <f t="shared" si="407"/>
        <v/>
      </c>
      <c r="CQ248" s="81" t="str">
        <f t="shared" si="407"/>
        <v/>
      </c>
      <c r="CR248" s="81" t="str">
        <f t="shared" si="407"/>
        <v/>
      </c>
      <c r="CS248" s="80" t="str">
        <f t="shared" si="407"/>
        <v/>
      </c>
      <c r="CT248" s="504" t="str">
        <f t="shared" si="407"/>
        <v/>
      </c>
      <c r="CU248" s="532" t="str">
        <f t="shared" si="408"/>
        <v/>
      </c>
      <c r="CV248" s="533" t="str">
        <f t="shared" si="409"/>
        <v/>
      </c>
      <c r="CW248" s="534" t="str">
        <f t="shared" si="410"/>
        <v/>
      </c>
      <c r="CX248" s="534" t="str">
        <f t="shared" si="411"/>
        <v/>
      </c>
      <c r="CY248" s="534" t="str">
        <f t="shared" si="412"/>
        <v/>
      </c>
      <c r="CZ248" s="534" t="str">
        <f t="shared" si="413"/>
        <v/>
      </c>
      <c r="DA248" s="534" t="str">
        <f t="shared" si="414"/>
        <v/>
      </c>
      <c r="DB248" s="535" t="str">
        <f t="shared" si="415"/>
        <v/>
      </c>
      <c r="DC248" s="535" t="str">
        <f t="shared" si="416"/>
        <v/>
      </c>
      <c r="DD248" s="535" t="str">
        <f t="shared" si="417"/>
        <v/>
      </c>
      <c r="DE248" s="534" t="str">
        <f t="shared" si="418"/>
        <v/>
      </c>
      <c r="DF248" s="534" t="str">
        <f t="shared" si="419"/>
        <v/>
      </c>
      <c r="DG248" s="534" t="str">
        <f t="shared" si="420"/>
        <v/>
      </c>
      <c r="DH248" s="534" t="str">
        <f t="shared" si="421"/>
        <v/>
      </c>
      <c r="DI248" s="534" t="str">
        <f t="shared" si="422"/>
        <v/>
      </c>
      <c r="DJ248" s="533" t="str">
        <f t="shared" si="423"/>
        <v/>
      </c>
      <c r="DK248" s="532" t="str">
        <f t="shared" si="424"/>
        <v/>
      </c>
      <c r="DL248" s="858">
        <f t="shared" si="425"/>
        <v>0</v>
      </c>
      <c r="DM248" s="813">
        <f t="shared" si="426"/>
        <v>0</v>
      </c>
      <c r="DN248" s="813">
        <f t="shared" si="427"/>
        <v>4</v>
      </c>
      <c r="DO248" s="814">
        <f t="shared" si="428"/>
        <v>0</v>
      </c>
      <c r="DP248" s="849"/>
      <c r="DQ248" s="859"/>
      <c r="DR248" s="859"/>
      <c r="DS248" s="859"/>
      <c r="DT248" s="859"/>
      <c r="DU248" s="859"/>
      <c r="DV248" s="859"/>
      <c r="DW248" s="860"/>
      <c r="DX248" s="859"/>
      <c r="DY248" s="60"/>
    </row>
    <row r="249" spans="1:129" ht="14" customHeight="1">
      <c r="A249" s="815" t="s">
        <v>467</v>
      </c>
      <c r="B249" s="869">
        <f>SUM(B218,B224,B230,B236,B242,B248)</f>
        <v>0</v>
      </c>
      <c r="C249" s="869">
        <f t="shared" ref="C249:R249" si="433">SUM(C218,C224,C230,C236,C242,C248)</f>
        <v>0</v>
      </c>
      <c r="D249" s="869">
        <f t="shared" si="433"/>
        <v>0</v>
      </c>
      <c r="E249" s="869">
        <f t="shared" si="433"/>
        <v>0</v>
      </c>
      <c r="F249" s="869">
        <f t="shared" si="433"/>
        <v>0</v>
      </c>
      <c r="G249" s="869">
        <f t="shared" si="433"/>
        <v>0</v>
      </c>
      <c r="H249" s="869">
        <f t="shared" si="433"/>
        <v>0</v>
      </c>
      <c r="I249" s="869">
        <f t="shared" si="433"/>
        <v>0</v>
      </c>
      <c r="J249" s="869">
        <f t="shared" si="433"/>
        <v>0</v>
      </c>
      <c r="K249" s="869">
        <f t="shared" si="433"/>
        <v>5400</v>
      </c>
      <c r="L249" s="869">
        <f t="shared" si="433"/>
        <v>0</v>
      </c>
      <c r="M249" s="869">
        <f t="shared" si="433"/>
        <v>0</v>
      </c>
      <c r="N249" s="869">
        <f t="shared" si="433"/>
        <v>0</v>
      </c>
      <c r="O249" s="869">
        <f t="shared" si="433"/>
        <v>0</v>
      </c>
      <c r="P249" s="869">
        <f t="shared" si="433"/>
        <v>0</v>
      </c>
      <c r="Q249" s="869">
        <f t="shared" si="433"/>
        <v>0</v>
      </c>
      <c r="R249" s="869">
        <f t="shared" si="433"/>
        <v>0</v>
      </c>
      <c r="S249" s="870"/>
      <c r="T249" s="869">
        <f t="shared" ref="T249:AJ249" si="434">SUM(T218,T224,T230,T236,T242,T248)</f>
        <v>0</v>
      </c>
      <c r="U249" s="869">
        <f t="shared" si="434"/>
        <v>0</v>
      </c>
      <c r="V249" s="869">
        <f t="shared" si="434"/>
        <v>0</v>
      </c>
      <c r="W249" s="869">
        <f t="shared" si="434"/>
        <v>0</v>
      </c>
      <c r="X249" s="869">
        <f t="shared" si="434"/>
        <v>0</v>
      </c>
      <c r="Y249" s="869">
        <f t="shared" si="434"/>
        <v>2400</v>
      </c>
      <c r="Z249" s="869">
        <f t="shared" si="434"/>
        <v>0</v>
      </c>
      <c r="AA249" s="869">
        <f t="shared" si="434"/>
        <v>0</v>
      </c>
      <c r="AB249" s="869">
        <f t="shared" si="434"/>
        <v>0</v>
      </c>
      <c r="AC249" s="869">
        <f t="shared" si="434"/>
        <v>0</v>
      </c>
      <c r="AD249" s="869">
        <f t="shared" si="434"/>
        <v>0</v>
      </c>
      <c r="AE249" s="869">
        <f t="shared" si="434"/>
        <v>0</v>
      </c>
      <c r="AF249" s="869">
        <f t="shared" si="434"/>
        <v>0</v>
      </c>
      <c r="AG249" s="869">
        <f t="shared" si="434"/>
        <v>0</v>
      </c>
      <c r="AH249" s="869">
        <f t="shared" si="434"/>
        <v>0</v>
      </c>
      <c r="AI249" s="869">
        <f t="shared" si="434"/>
        <v>0</v>
      </c>
      <c r="AJ249" s="869">
        <f t="shared" si="434"/>
        <v>0</v>
      </c>
      <c r="AK249" s="870"/>
      <c r="AL249" s="869">
        <f t="shared" ref="AL249:BB249" si="435">SUM(AL218,AL224,AL230,AL236,AL242,AL248)</f>
        <v>234000</v>
      </c>
      <c r="AM249" s="869">
        <f t="shared" si="435"/>
        <v>126000</v>
      </c>
      <c r="AN249" s="869">
        <f t="shared" si="435"/>
        <v>157560</v>
      </c>
      <c r="AO249" s="869">
        <f t="shared" si="435"/>
        <v>165600</v>
      </c>
      <c r="AP249" s="869">
        <f t="shared" si="435"/>
        <v>36600</v>
      </c>
      <c r="AQ249" s="869">
        <f t="shared" si="435"/>
        <v>8520</v>
      </c>
      <c r="AR249" s="869">
        <f t="shared" si="435"/>
        <v>30240</v>
      </c>
      <c r="AS249" s="869">
        <f t="shared" si="435"/>
        <v>6000</v>
      </c>
      <c r="AT249" s="869">
        <f t="shared" si="435"/>
        <v>0</v>
      </c>
      <c r="AU249" s="869">
        <f t="shared" si="435"/>
        <v>0</v>
      </c>
      <c r="AV249" s="869">
        <f t="shared" si="435"/>
        <v>14400</v>
      </c>
      <c r="AW249" s="869">
        <f t="shared" si="435"/>
        <v>0</v>
      </c>
      <c r="AX249" s="869">
        <f t="shared" si="435"/>
        <v>0</v>
      </c>
      <c r="AY249" s="869">
        <f t="shared" si="435"/>
        <v>0</v>
      </c>
      <c r="AZ249" s="869">
        <f t="shared" si="435"/>
        <v>0</v>
      </c>
      <c r="BA249" s="869">
        <f t="shared" si="435"/>
        <v>0</v>
      </c>
      <c r="BB249" s="869">
        <f t="shared" si="435"/>
        <v>0</v>
      </c>
      <c r="BC249" s="870"/>
      <c r="BD249" s="869">
        <f t="shared" ref="BD249:BT249" si="436">SUM(BD218,BD224,BD230,BD236,BD242,BD248)</f>
        <v>0</v>
      </c>
      <c r="BE249" s="869">
        <f t="shared" si="436"/>
        <v>0</v>
      </c>
      <c r="BF249" s="869">
        <f t="shared" si="436"/>
        <v>0</v>
      </c>
      <c r="BG249" s="869">
        <f t="shared" si="436"/>
        <v>0</v>
      </c>
      <c r="BH249" s="869">
        <f t="shared" si="436"/>
        <v>0</v>
      </c>
      <c r="BI249" s="869">
        <f t="shared" si="436"/>
        <v>0</v>
      </c>
      <c r="BJ249" s="869">
        <f t="shared" si="436"/>
        <v>0</v>
      </c>
      <c r="BK249" s="869">
        <f t="shared" si="436"/>
        <v>0</v>
      </c>
      <c r="BL249" s="869">
        <f t="shared" si="436"/>
        <v>0</v>
      </c>
      <c r="BM249" s="869">
        <f t="shared" si="436"/>
        <v>0</v>
      </c>
      <c r="BN249" s="869">
        <f t="shared" si="436"/>
        <v>0</v>
      </c>
      <c r="BO249" s="869">
        <f t="shared" si="436"/>
        <v>0</v>
      </c>
      <c r="BP249" s="869">
        <f t="shared" si="436"/>
        <v>0</v>
      </c>
      <c r="BQ249" s="869">
        <f t="shared" si="436"/>
        <v>0</v>
      </c>
      <c r="BR249" s="869">
        <f t="shared" si="436"/>
        <v>0</v>
      </c>
      <c r="BS249" s="869">
        <f t="shared" si="436"/>
        <v>0</v>
      </c>
      <c r="BT249" s="869">
        <f t="shared" si="436"/>
        <v>0</v>
      </c>
      <c r="BU249" s="870"/>
      <c r="BV249" s="869">
        <f>SUM(BV218,BV224,BV230,BV236,BV242,BV248)</f>
        <v>0</v>
      </c>
      <c r="BW249" s="869">
        <f>SUM(BW218,BW224,BW230,BW236,BW242,BW248)</f>
        <v>0</v>
      </c>
      <c r="BX249" s="869">
        <f>SUM(BX218,BX224,BX230,BX236,BX242,BX248)</f>
        <v>8400</v>
      </c>
      <c r="BY249" s="869">
        <f>SUM(BY218,BY224,BY230,BY236,BY242,BY248)</f>
        <v>141600</v>
      </c>
      <c r="BZ249" s="856">
        <f t="shared" si="402"/>
        <v>0</v>
      </c>
      <c r="CA249" s="856">
        <f t="shared" si="403"/>
        <v>0</v>
      </c>
      <c r="CB249" s="856">
        <f t="shared" si="404"/>
        <v>36328</v>
      </c>
      <c r="CC249" s="857">
        <f t="shared" si="405"/>
        <v>0</v>
      </c>
      <c r="CD249" s="50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0">
        <f t="shared" si="407"/>
        <v>0</v>
      </c>
      <c r="CF249" s="81">
        <f t="shared" si="407"/>
        <v>0</v>
      </c>
      <c r="CG249" s="81">
        <f t="shared" si="407"/>
        <v>0</v>
      </c>
      <c r="CH249" s="81">
        <f t="shared" si="407"/>
        <v>0</v>
      </c>
      <c r="CI249" s="81">
        <f t="shared" si="407"/>
        <v>0</v>
      </c>
      <c r="CJ249" s="81">
        <f t="shared" si="407"/>
        <v>0</v>
      </c>
      <c r="CK249" s="144">
        <f t="shared" si="407"/>
        <v>0</v>
      </c>
      <c r="CL249" s="144">
        <f t="shared" si="407"/>
        <v>6000</v>
      </c>
      <c r="CM249" s="144">
        <f t="shared" si="407"/>
        <v>8520</v>
      </c>
      <c r="CN249" s="81">
        <f t="shared" si="407"/>
        <v>14400</v>
      </c>
      <c r="CO249" s="81">
        <f t="shared" si="407"/>
        <v>30240</v>
      </c>
      <c r="CP249" s="81">
        <f t="shared" si="407"/>
        <v>36600</v>
      </c>
      <c r="CQ249" s="81">
        <f t="shared" si="407"/>
        <v>126000</v>
      </c>
      <c r="CR249" s="81">
        <f t="shared" si="407"/>
        <v>157560</v>
      </c>
      <c r="CS249" s="80">
        <f t="shared" si="407"/>
        <v>165600</v>
      </c>
      <c r="CT249" s="504">
        <f t="shared" si="407"/>
        <v>234000</v>
      </c>
      <c r="CU249" s="532">
        <f t="shared" si="408"/>
        <v>0</v>
      </c>
      <c r="CV249" s="533">
        <f t="shared" si="409"/>
        <v>0</v>
      </c>
      <c r="CW249" s="534">
        <f t="shared" si="410"/>
        <v>0</v>
      </c>
      <c r="CX249" s="534">
        <f t="shared" si="411"/>
        <v>0</v>
      </c>
      <c r="CY249" s="534">
        <f t="shared" si="412"/>
        <v>0</v>
      </c>
      <c r="CZ249" s="534">
        <f t="shared" si="413"/>
        <v>0</v>
      </c>
      <c r="DA249" s="534">
        <f t="shared" si="414"/>
        <v>0</v>
      </c>
      <c r="DB249" s="535">
        <f t="shared" si="415"/>
        <v>0</v>
      </c>
      <c r="DC249" s="535">
        <f t="shared" si="416"/>
        <v>0</v>
      </c>
      <c r="DD249" s="535">
        <f t="shared" si="417"/>
        <v>0</v>
      </c>
      <c r="DE249" s="534">
        <f t="shared" si="418"/>
        <v>0</v>
      </c>
      <c r="DF249" s="534">
        <f t="shared" si="419"/>
        <v>0</v>
      </c>
      <c r="DG249" s="534">
        <f t="shared" si="420"/>
        <v>0</v>
      </c>
      <c r="DH249" s="534">
        <f t="shared" si="421"/>
        <v>0</v>
      </c>
      <c r="DI249" s="534">
        <f t="shared" si="422"/>
        <v>0</v>
      </c>
      <c r="DJ249" s="533">
        <f t="shared" si="423"/>
        <v>0</v>
      </c>
      <c r="DK249" s="532">
        <f t="shared" si="424"/>
        <v>0</v>
      </c>
      <c r="DL249" s="858">
        <f t="shared" si="425"/>
        <v>17</v>
      </c>
      <c r="DM249" s="813">
        <f t="shared" si="426"/>
        <v>17</v>
      </c>
      <c r="DN249" s="813">
        <f t="shared" si="427"/>
        <v>17</v>
      </c>
      <c r="DO249" s="814">
        <f t="shared" si="428"/>
        <v>17</v>
      </c>
      <c r="DP249" s="849"/>
      <c r="DQ249" s="859"/>
      <c r="DR249" s="859"/>
      <c r="DS249" s="859"/>
      <c r="DT249" s="859"/>
      <c r="DU249" s="859"/>
      <c r="DV249" s="859"/>
      <c r="DW249" s="860"/>
      <c r="DX249" s="859"/>
      <c r="DY249" s="60"/>
    </row>
    <row r="250" spans="1:129" ht="12" customHeight="1">
      <c r="A250" s="60"/>
      <c r="B250" s="432"/>
      <c r="C250" s="432"/>
      <c r="D250" s="432"/>
      <c r="E250" s="432"/>
      <c r="F250" s="432"/>
      <c r="G250" s="432"/>
      <c r="H250" s="432"/>
      <c r="I250" s="432"/>
      <c r="J250" s="432"/>
      <c r="K250" s="432"/>
      <c r="L250" s="432"/>
      <c r="M250" s="432"/>
      <c r="N250" s="432"/>
      <c r="O250" s="432"/>
      <c r="P250" s="432"/>
      <c r="Q250" s="432"/>
      <c r="R250" s="432"/>
      <c r="S250" s="850"/>
      <c r="T250" s="432"/>
      <c r="U250" s="432"/>
      <c r="V250" s="432"/>
      <c r="W250" s="432"/>
      <c r="X250" s="432"/>
      <c r="Y250" s="432"/>
      <c r="Z250" s="432"/>
      <c r="AA250" s="432"/>
      <c r="AB250" s="432"/>
      <c r="AC250" s="432"/>
      <c r="AD250" s="432"/>
      <c r="AE250" s="432"/>
      <c r="AF250" s="432"/>
      <c r="AG250" s="432"/>
      <c r="AH250" s="432"/>
      <c r="AI250" s="432"/>
      <c r="AJ250" s="432"/>
      <c r="AK250" s="850"/>
      <c r="AL250" s="432"/>
      <c r="AM250" s="432"/>
      <c r="AN250" s="432"/>
      <c r="AO250" s="432"/>
      <c r="AP250" s="432"/>
      <c r="AQ250" s="432"/>
      <c r="AR250" s="432"/>
      <c r="AS250" s="432"/>
      <c r="AT250" s="432"/>
      <c r="AU250" s="432"/>
      <c r="AV250" s="432"/>
      <c r="AW250" s="432"/>
      <c r="AX250" s="432"/>
      <c r="AY250" s="432"/>
      <c r="AZ250" s="432"/>
      <c r="BA250" s="432"/>
      <c r="BB250" s="432"/>
      <c r="BC250" s="850"/>
      <c r="BD250" s="432"/>
      <c r="BE250" s="432"/>
      <c r="BF250" s="432"/>
      <c r="BG250" s="432"/>
      <c r="BH250" s="432"/>
      <c r="BI250" s="432"/>
      <c r="BJ250" s="432"/>
      <c r="BK250" s="432"/>
      <c r="BL250" s="432"/>
      <c r="BM250" s="432"/>
      <c r="BN250" s="432"/>
      <c r="BO250" s="432"/>
      <c r="BP250" s="432"/>
      <c r="BQ250" s="432"/>
      <c r="BR250" s="432"/>
      <c r="BS250" s="432"/>
      <c r="BT250" s="432"/>
      <c r="BU250" s="850"/>
      <c r="BV250" s="432"/>
      <c r="BW250" s="432"/>
      <c r="BX250" s="432"/>
      <c r="BY250" s="432"/>
      <c r="BZ250" s="871"/>
      <c r="CA250" s="871"/>
      <c r="CB250" s="871"/>
      <c r="CC250" s="872"/>
      <c r="CD250" s="432"/>
      <c r="CE250" s="432"/>
      <c r="CF250" s="432"/>
      <c r="CG250" s="432"/>
      <c r="CH250" s="432"/>
      <c r="CI250" s="432"/>
      <c r="CJ250" s="432"/>
      <c r="CK250" s="432"/>
      <c r="CL250" s="432"/>
      <c r="CM250" s="432"/>
      <c r="CN250" s="432"/>
      <c r="CO250" s="432"/>
      <c r="CP250" s="432"/>
      <c r="CQ250" s="432"/>
      <c r="CR250" s="432"/>
      <c r="CS250" s="432"/>
      <c r="CT250" s="873"/>
      <c r="CU250" s="432"/>
      <c r="CV250" s="432"/>
      <c r="CW250" s="432"/>
      <c r="CX250" s="432"/>
      <c r="CY250" s="432"/>
      <c r="CZ250" s="432"/>
      <c r="DA250" s="432"/>
      <c r="DB250" s="432"/>
      <c r="DC250" s="432"/>
      <c r="DD250" s="432"/>
      <c r="DE250" s="432"/>
      <c r="DF250" s="432"/>
      <c r="DG250" s="432"/>
      <c r="DH250" s="432"/>
      <c r="DI250" s="432"/>
      <c r="DJ250" s="432"/>
      <c r="DK250" s="432"/>
      <c r="DL250" s="887"/>
      <c r="DM250" s="874"/>
      <c r="DN250" s="874"/>
      <c r="DO250" s="873"/>
      <c r="DP250" s="432"/>
      <c r="DQ250" s="432"/>
      <c r="DR250" s="432"/>
      <c r="DS250" s="432"/>
      <c r="DT250" s="432"/>
      <c r="DU250" s="432"/>
      <c r="DV250" s="432"/>
      <c r="DW250" s="873"/>
      <c r="DX250" s="432"/>
      <c r="DY250" s="60"/>
    </row>
    <row r="251" spans="1:129" ht="12.75" customHeight="1">
      <c r="A251" s="852" t="s">
        <v>468</v>
      </c>
      <c r="B251" s="853"/>
      <c r="C251" s="853"/>
      <c r="D251" s="853"/>
      <c r="E251" s="853"/>
      <c r="F251" s="853"/>
      <c r="G251" s="853"/>
      <c r="H251" s="853"/>
      <c r="I251" s="853"/>
      <c r="J251" s="853"/>
      <c r="K251" s="853"/>
      <c r="L251" s="853"/>
      <c r="M251" s="853"/>
      <c r="N251" s="853"/>
      <c r="O251" s="853"/>
      <c r="P251" s="853"/>
      <c r="Q251" s="853"/>
      <c r="R251" s="853"/>
      <c r="S251" s="850"/>
      <c r="T251" s="853"/>
      <c r="U251" s="853"/>
      <c r="V251" s="853"/>
      <c r="W251" s="853"/>
      <c r="X251" s="853"/>
      <c r="Y251" s="853"/>
      <c r="Z251" s="853"/>
      <c r="AA251" s="853"/>
      <c r="AB251" s="853"/>
      <c r="AC251" s="853"/>
      <c r="AD251" s="853"/>
      <c r="AE251" s="853"/>
      <c r="AF251" s="853"/>
      <c r="AG251" s="853"/>
      <c r="AH251" s="853"/>
      <c r="AI251" s="853"/>
      <c r="AJ251" s="853"/>
      <c r="AK251" s="850"/>
      <c r="AL251" s="853"/>
      <c r="AM251" s="853"/>
      <c r="AN251" s="853"/>
      <c r="AO251" s="853"/>
      <c r="AP251" s="853"/>
      <c r="AQ251" s="853"/>
      <c r="AR251" s="853"/>
      <c r="AS251" s="853"/>
      <c r="AT251" s="853"/>
      <c r="AU251" s="853"/>
      <c r="AV251" s="853"/>
      <c r="AW251" s="853"/>
      <c r="AX251" s="853"/>
      <c r="AY251" s="853"/>
      <c r="AZ251" s="853"/>
      <c r="BA251" s="853"/>
      <c r="BB251" s="853"/>
      <c r="BC251" s="850"/>
      <c r="BD251" s="853"/>
      <c r="BE251" s="853"/>
      <c r="BF251" s="853"/>
      <c r="BG251" s="853"/>
      <c r="BH251" s="853"/>
      <c r="BI251" s="853"/>
      <c r="BJ251" s="853"/>
      <c r="BK251" s="853"/>
      <c r="BL251" s="853"/>
      <c r="BM251" s="853"/>
      <c r="BN251" s="853"/>
      <c r="BO251" s="853"/>
      <c r="BP251" s="853"/>
      <c r="BQ251" s="853"/>
      <c r="BR251" s="853"/>
      <c r="BS251" s="853"/>
      <c r="BT251" s="853"/>
      <c r="BU251" s="850"/>
      <c r="BV251" s="853"/>
      <c r="BW251" s="853"/>
      <c r="BX251" s="853"/>
      <c r="BY251" s="853"/>
      <c r="BZ251" s="871"/>
      <c r="CA251" s="871"/>
      <c r="CB251" s="871"/>
      <c r="CC251" s="872"/>
      <c r="CD251" s="432"/>
      <c r="CE251" s="432"/>
      <c r="CF251" s="432"/>
      <c r="CG251" s="432"/>
      <c r="CH251" s="432"/>
      <c r="CI251" s="432"/>
      <c r="CJ251" s="432"/>
      <c r="CK251" s="432"/>
      <c r="CL251" s="432"/>
      <c r="CM251" s="432"/>
      <c r="CN251" s="432"/>
      <c r="CO251" s="432"/>
      <c r="CP251" s="432"/>
      <c r="CQ251" s="432"/>
      <c r="CR251" s="432"/>
      <c r="CS251" s="432"/>
      <c r="CT251" s="873"/>
      <c r="CU251" s="432"/>
      <c r="CV251" s="432"/>
      <c r="CW251" s="432"/>
      <c r="CX251" s="432"/>
      <c r="CY251" s="432"/>
      <c r="CZ251" s="432"/>
      <c r="DA251" s="432"/>
      <c r="DB251" s="432"/>
      <c r="DC251" s="432"/>
      <c r="DD251" s="432"/>
      <c r="DE251" s="432"/>
      <c r="DF251" s="432"/>
      <c r="DG251" s="432"/>
      <c r="DH251" s="432"/>
      <c r="DI251" s="432"/>
      <c r="DJ251" s="432"/>
      <c r="DK251" s="432"/>
      <c r="DL251" s="887"/>
      <c r="DM251" s="874"/>
      <c r="DN251" s="874"/>
      <c r="DO251" s="873"/>
      <c r="DP251" s="432"/>
      <c r="DQ251" s="432"/>
      <c r="DR251" s="432"/>
      <c r="DS251" s="432"/>
      <c r="DT251" s="432"/>
      <c r="DU251" s="432"/>
      <c r="DV251" s="432"/>
      <c r="DW251" s="873"/>
      <c r="DX251" s="432"/>
      <c r="DY251" s="60"/>
    </row>
    <row r="252" spans="1:129" ht="12.75" customHeight="1">
      <c r="A252" s="854" t="s">
        <v>678</v>
      </c>
      <c r="B252" s="647"/>
      <c r="C252" s="647"/>
      <c r="D252" s="647"/>
      <c r="E252" s="647"/>
      <c r="F252" s="647"/>
      <c r="G252" s="647"/>
      <c r="H252" s="647"/>
      <c r="I252" s="647"/>
      <c r="J252" s="647"/>
      <c r="K252" s="647"/>
      <c r="L252" s="647"/>
      <c r="M252" s="647"/>
      <c r="N252" s="647"/>
      <c r="O252" s="647"/>
      <c r="P252" s="647"/>
      <c r="Q252" s="647"/>
      <c r="R252" s="647"/>
      <c r="S252" s="850"/>
      <c r="T252" s="647"/>
      <c r="U252" s="647"/>
      <c r="V252" s="647"/>
      <c r="W252" s="647"/>
      <c r="X252" s="647"/>
      <c r="Y252" s="647"/>
      <c r="Z252" s="647"/>
      <c r="AA252" s="647"/>
      <c r="AB252" s="647"/>
      <c r="AC252" s="647"/>
      <c r="AD252" s="647"/>
      <c r="AE252" s="647"/>
      <c r="AF252" s="647"/>
      <c r="AG252" s="647"/>
      <c r="AH252" s="647"/>
      <c r="AI252" s="647"/>
      <c r="AJ252" s="647"/>
      <c r="AK252" s="850"/>
      <c r="AL252" s="647"/>
      <c r="AM252" s="647"/>
      <c r="AN252" s="647"/>
      <c r="AO252" s="647"/>
      <c r="AP252" s="647"/>
      <c r="AQ252" s="647"/>
      <c r="AR252" s="647"/>
      <c r="AS252" s="647"/>
      <c r="AT252" s="647"/>
      <c r="AU252" s="647"/>
      <c r="AV252" s="647"/>
      <c r="AW252" s="647"/>
      <c r="AX252" s="647"/>
      <c r="AY252" s="647"/>
      <c r="AZ252" s="647"/>
      <c r="BA252" s="647"/>
      <c r="BB252" s="647"/>
      <c r="BC252" s="850"/>
      <c r="BD252" s="647"/>
      <c r="BE252" s="647"/>
      <c r="BF252" s="647"/>
      <c r="BG252" s="647"/>
      <c r="BH252" s="647"/>
      <c r="BI252" s="647"/>
      <c r="BJ252" s="647"/>
      <c r="BK252" s="647"/>
      <c r="BL252" s="647"/>
      <c r="BM252" s="647"/>
      <c r="BN252" s="647"/>
      <c r="BO252" s="647"/>
      <c r="BP252" s="647"/>
      <c r="BQ252" s="647"/>
      <c r="BR252" s="647"/>
      <c r="BS252" s="647"/>
      <c r="BT252" s="647"/>
      <c r="BU252" s="850"/>
      <c r="BV252" s="647"/>
      <c r="BW252" s="647"/>
      <c r="BX252" s="647"/>
      <c r="BY252" s="647"/>
      <c r="BZ252" s="863"/>
      <c r="CA252" s="863"/>
      <c r="CB252" s="863"/>
      <c r="CC252" s="864"/>
      <c r="CD252" s="865"/>
      <c r="CE252" s="865"/>
      <c r="CF252" s="865"/>
      <c r="CG252" s="865"/>
      <c r="CH252" s="865"/>
      <c r="CI252" s="865"/>
      <c r="CJ252" s="865"/>
      <c r="CK252" s="865"/>
      <c r="CL252" s="865"/>
      <c r="CM252" s="865"/>
      <c r="CN252" s="865"/>
      <c r="CO252" s="865"/>
      <c r="CP252" s="865"/>
      <c r="CQ252" s="865"/>
      <c r="CR252" s="865"/>
      <c r="CS252" s="865"/>
      <c r="CT252" s="866"/>
      <c r="CU252" s="867"/>
      <c r="CV252" s="865"/>
      <c r="CW252" s="865"/>
      <c r="CX252" s="865"/>
      <c r="CY252" s="865"/>
      <c r="CZ252" s="865"/>
      <c r="DA252" s="865"/>
      <c r="DB252" s="865"/>
      <c r="DC252" s="865"/>
      <c r="DD252" s="865"/>
      <c r="DE252" s="865"/>
      <c r="DF252" s="865"/>
      <c r="DG252" s="865"/>
      <c r="DH252" s="865"/>
      <c r="DI252" s="865"/>
      <c r="DJ252" s="865"/>
      <c r="DK252" s="865"/>
      <c r="DL252" s="867"/>
      <c r="DM252" s="848"/>
      <c r="DN252" s="848"/>
      <c r="DO252" s="847"/>
      <c r="DP252" s="848"/>
      <c r="DQ252" s="848"/>
      <c r="DR252" s="848"/>
      <c r="DS252" s="848"/>
      <c r="DT252" s="848"/>
      <c r="DU252" s="848"/>
      <c r="DV252" s="848"/>
      <c r="DW252" s="847"/>
      <c r="DX252" s="848"/>
      <c r="DY252" s="60"/>
    </row>
    <row r="253" spans="1:129" ht="12.75" customHeight="1">
      <c r="A253" s="855" t="s">
        <v>294</v>
      </c>
      <c r="B253" s="647">
        <v>2</v>
      </c>
      <c r="C253" s="647">
        <v>1</v>
      </c>
      <c r="D253" s="647"/>
      <c r="E253" s="647">
        <v>1</v>
      </c>
      <c r="F253" s="647">
        <v>1</v>
      </c>
      <c r="G253" s="647">
        <v>2</v>
      </c>
      <c r="H253" s="647">
        <v>1</v>
      </c>
      <c r="I253" s="756">
        <v>1</v>
      </c>
      <c r="J253" s="647">
        <v>1</v>
      </c>
      <c r="K253" s="281">
        <v>1</v>
      </c>
      <c r="L253" s="281">
        <v>1</v>
      </c>
      <c r="M253" s="281">
        <v>1</v>
      </c>
      <c r="N253" s="281"/>
      <c r="O253" s="281"/>
      <c r="P253" s="281"/>
      <c r="Q253" s="281"/>
      <c r="R253" s="281"/>
      <c r="S253" s="850"/>
      <c r="T253" s="647">
        <v>1</v>
      </c>
      <c r="U253" s="647">
        <v>1</v>
      </c>
      <c r="V253" s="647"/>
      <c r="W253" s="647"/>
      <c r="X253" s="647">
        <v>1</v>
      </c>
      <c r="Y253" s="647"/>
      <c r="Z253" s="647"/>
      <c r="AA253" s="647"/>
      <c r="AB253" s="647"/>
      <c r="AC253" s="647">
        <v>1</v>
      </c>
      <c r="AD253" s="647"/>
      <c r="AE253" s="647"/>
      <c r="AF253" s="647"/>
      <c r="AG253" s="281"/>
      <c r="AH253" s="281"/>
      <c r="AI253" s="281"/>
      <c r="AJ253" s="647"/>
      <c r="AK253" s="850"/>
      <c r="AL253" s="647">
        <v>1</v>
      </c>
      <c r="AM253" s="647">
        <v>1</v>
      </c>
      <c r="AN253" s="647">
        <v>1</v>
      </c>
      <c r="AO253" s="647">
        <v>2</v>
      </c>
      <c r="AP253" s="647">
        <v>1</v>
      </c>
      <c r="AQ253" s="647">
        <v>1</v>
      </c>
      <c r="AR253" s="647">
        <v>1</v>
      </c>
      <c r="AS253" s="647">
        <v>2</v>
      </c>
      <c r="AT253" s="647">
        <v>1</v>
      </c>
      <c r="AU253" s="647"/>
      <c r="AV253" s="647">
        <v>1</v>
      </c>
      <c r="AW253" s="647"/>
      <c r="AX253" s="647"/>
      <c r="AY253" s="281"/>
      <c r="AZ253" s="281"/>
      <c r="BA253" s="281"/>
      <c r="BB253" s="281"/>
      <c r="BC253" s="850"/>
      <c r="BD253" s="647"/>
      <c r="BE253" s="647"/>
      <c r="BF253" s="647"/>
      <c r="BG253" s="647"/>
      <c r="BH253" s="647"/>
      <c r="BI253" s="647"/>
      <c r="BJ253" s="647"/>
      <c r="BK253" s="647"/>
      <c r="BL253" s="647"/>
      <c r="BM253" s="647"/>
      <c r="BN253" s="647"/>
      <c r="BO253" s="281"/>
      <c r="BP253" s="647"/>
      <c r="BQ253" s="281"/>
      <c r="BR253" s="647"/>
      <c r="BS253" s="281"/>
      <c r="BT253" s="281"/>
      <c r="BU253" s="850"/>
      <c r="BV253" s="647">
        <v>0.5</v>
      </c>
      <c r="BW253" s="647">
        <v>0.5</v>
      </c>
      <c r="BX253" s="647">
        <v>0.5</v>
      </c>
      <c r="BY253" s="647">
        <v>0.5</v>
      </c>
      <c r="BZ253" s="856">
        <f>IF(DL253&lt;3,"",(SUM(B253:R253)-MIN(B253:R253)-MAX(B253:R253))/(DL253-2))</f>
        <v>1.1111111111111112</v>
      </c>
      <c r="CA253" s="856">
        <f>IF(DM253&lt;3,"",(SUM(T253:AJ253)-MIN(T253:AJ253)-MAX(T253:AJ253))/(DM253-2))</f>
        <v>1</v>
      </c>
      <c r="CB253" s="856">
        <f>IF(DN253&lt;3,"",(SUM(AL253:BB253)-MIN(AL253:BB253)-MAX(AL253:BB253))/(DN253-2))</f>
        <v>1.125</v>
      </c>
      <c r="CC253" s="857" t="str">
        <f>IF(DO253&lt;3,"",(SUM(BD253:BT253)-MIN(BD253:BT253)-MAX(BD253:BT253))/(DO253-2))</f>
        <v/>
      </c>
      <c r="CD253" s="50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0" t="str">
        <f t="shared" si="437"/>
        <v/>
      </c>
      <c r="CF253" s="81" t="str">
        <f t="shared" si="437"/>
        <v/>
      </c>
      <c r="CG253" s="81" t="str">
        <f t="shared" si="437"/>
        <v/>
      </c>
      <c r="CH253" s="81">
        <f t="shared" si="437"/>
        <v>1</v>
      </c>
      <c r="CI253" s="81">
        <f t="shared" si="437"/>
        <v>1</v>
      </c>
      <c r="CJ253" s="81">
        <f t="shared" si="437"/>
        <v>1</v>
      </c>
      <c r="CK253" s="144">
        <f t="shared" si="437"/>
        <v>1</v>
      </c>
      <c r="CL253" s="144">
        <f t="shared" si="437"/>
        <v>1</v>
      </c>
      <c r="CM253" s="144">
        <f t="shared" si="437"/>
        <v>1</v>
      </c>
      <c r="CN253" s="81">
        <f t="shared" si="437"/>
        <v>1</v>
      </c>
      <c r="CO253" s="81">
        <f t="shared" si="437"/>
        <v>1</v>
      </c>
      <c r="CP253" s="81">
        <f t="shared" si="437"/>
        <v>2</v>
      </c>
      <c r="CQ253" s="81">
        <f t="shared" si="437"/>
        <v>2</v>
      </c>
      <c r="CR253" s="81" t="str">
        <f t="shared" si="437"/>
        <v/>
      </c>
      <c r="CS253" s="80" t="str">
        <f t="shared" si="437"/>
        <v/>
      </c>
      <c r="CT253" s="50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2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3" t="str">
        <f t="shared" si="439"/>
        <v/>
      </c>
      <c r="CW253" s="534" t="str">
        <f t="shared" si="439"/>
        <v/>
      </c>
      <c r="CX253" s="534" t="str">
        <f t="shared" si="439"/>
        <v/>
      </c>
      <c r="CY253" s="534" t="str">
        <f t="shared" si="439"/>
        <v/>
      </c>
      <c r="CZ253" s="534" t="str">
        <f t="shared" si="439"/>
        <v/>
      </c>
      <c r="DA253" s="534" t="str">
        <f t="shared" si="439"/>
        <v/>
      </c>
      <c r="DB253" s="535" t="str">
        <f t="shared" si="439"/>
        <v/>
      </c>
      <c r="DC253" s="535" t="str">
        <f t="shared" si="439"/>
        <v/>
      </c>
      <c r="DD253" s="535" t="str">
        <f t="shared" si="439"/>
        <v/>
      </c>
      <c r="DE253" s="534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4" t="str">
        <f t="shared" si="440"/>
        <v/>
      </c>
      <c r="DG253" s="534" t="str">
        <f t="shared" si="440"/>
        <v/>
      </c>
      <c r="DH253" s="534" t="str">
        <f t="shared" si="440"/>
        <v/>
      </c>
      <c r="DI253" s="534" t="str">
        <f t="shared" si="440"/>
        <v/>
      </c>
      <c r="DJ253" s="533" t="str">
        <f t="shared" si="440"/>
        <v/>
      </c>
      <c r="DK253" s="532" t="str">
        <f t="shared" si="440"/>
        <v/>
      </c>
      <c r="DL253" s="858">
        <f>COUNT(B253:R253)</f>
        <v>11</v>
      </c>
      <c r="DM253" s="813">
        <f>COUNT(T253:AJ253)</f>
        <v>4</v>
      </c>
      <c r="DN253" s="813">
        <f>COUNT(AL253:BB253)</f>
        <v>10</v>
      </c>
      <c r="DO253" s="814">
        <f>COUNT(BD253:BT253)</f>
        <v>0</v>
      </c>
      <c r="DP253" s="849"/>
      <c r="DQ253" s="859"/>
      <c r="DR253" s="859"/>
      <c r="DS253" s="859"/>
      <c r="DT253" s="859"/>
      <c r="DU253" s="859"/>
      <c r="DV253" s="859"/>
      <c r="DW253" s="860"/>
      <c r="DX253" s="859"/>
      <c r="DY253" s="60"/>
    </row>
    <row r="254" spans="1:129" ht="12.75" customHeight="1">
      <c r="A254" s="855" t="s">
        <v>295</v>
      </c>
      <c r="B254" s="281">
        <v>1</v>
      </c>
      <c r="C254" s="281">
        <v>1</v>
      </c>
      <c r="D254" s="281"/>
      <c r="E254" s="281">
        <v>1</v>
      </c>
      <c r="F254" s="281">
        <v>1</v>
      </c>
      <c r="G254" s="281">
        <v>1</v>
      </c>
      <c r="H254" s="281">
        <v>1</v>
      </c>
      <c r="I254" s="281">
        <v>1</v>
      </c>
      <c r="J254" s="281">
        <v>1</v>
      </c>
      <c r="K254" s="281">
        <v>1</v>
      </c>
      <c r="L254" s="281">
        <v>1</v>
      </c>
      <c r="M254" s="281">
        <v>1</v>
      </c>
      <c r="N254" s="281"/>
      <c r="O254" s="281"/>
      <c r="P254" s="281"/>
      <c r="Q254" s="281"/>
      <c r="R254" s="281"/>
      <c r="S254" s="850"/>
      <c r="T254" s="281">
        <v>1</v>
      </c>
      <c r="U254" s="281">
        <v>1</v>
      </c>
      <c r="V254" s="281"/>
      <c r="W254" s="281"/>
      <c r="X254" s="281">
        <v>1</v>
      </c>
      <c r="Y254" s="281"/>
      <c r="Z254" s="281"/>
      <c r="AA254" s="281"/>
      <c r="AB254" s="281"/>
      <c r="AC254" s="281">
        <v>1</v>
      </c>
      <c r="AD254" s="281"/>
      <c r="AE254" s="281"/>
      <c r="AF254" s="281"/>
      <c r="AG254" s="281"/>
      <c r="AH254" s="281"/>
      <c r="AI254" s="281"/>
      <c r="AJ254" s="281"/>
      <c r="AK254" s="850"/>
      <c r="AL254" s="281">
        <v>1</v>
      </c>
      <c r="AM254" s="281">
        <v>1</v>
      </c>
      <c r="AN254" s="281">
        <v>1</v>
      </c>
      <c r="AO254" s="281">
        <v>1</v>
      </c>
      <c r="AP254" s="281">
        <v>1</v>
      </c>
      <c r="AQ254" s="281">
        <v>1</v>
      </c>
      <c r="AR254" s="281">
        <v>1</v>
      </c>
      <c r="AS254" s="281">
        <v>1</v>
      </c>
      <c r="AT254" s="281">
        <v>1</v>
      </c>
      <c r="AU254" s="281"/>
      <c r="AV254" s="281">
        <v>1</v>
      </c>
      <c r="AW254" s="281"/>
      <c r="AX254" s="281"/>
      <c r="AY254" s="281"/>
      <c r="AZ254" s="281"/>
      <c r="BA254" s="281"/>
      <c r="BB254" s="281"/>
      <c r="BC254" s="850"/>
      <c r="BD254" s="281"/>
      <c r="BE254" s="281"/>
      <c r="BF254" s="281"/>
      <c r="BG254" s="281"/>
      <c r="BH254" s="281"/>
      <c r="BI254" s="281"/>
      <c r="BJ254" s="281"/>
      <c r="BK254" s="281"/>
      <c r="BL254" s="281"/>
      <c r="BM254" s="281"/>
      <c r="BN254" s="281"/>
      <c r="BO254" s="281"/>
      <c r="BP254" s="281"/>
      <c r="BQ254" s="281"/>
      <c r="BR254" s="281"/>
      <c r="BS254" s="281"/>
      <c r="BT254" s="281"/>
      <c r="BU254" s="850"/>
      <c r="BV254" s="988">
        <v>1</v>
      </c>
      <c r="BW254" s="988">
        <v>1</v>
      </c>
      <c r="BX254" s="988">
        <v>1</v>
      </c>
      <c r="BY254" s="988">
        <v>1</v>
      </c>
      <c r="BZ254" s="856">
        <f>IF(DL254&lt;3,"",(SUM(B254:R254)-MIN(B254:R254)-MAX(B254:R254))/(DL254-2))</f>
        <v>1</v>
      </c>
      <c r="CA254" s="856">
        <f>IF(DM254&lt;3,"",(SUM(T254:AJ254)-MIN(T254:AJ254)-MAX(T254:AJ254))/(DM254-2))</f>
        <v>1</v>
      </c>
      <c r="CB254" s="856">
        <f>IF(DN254&lt;3,"",(SUM(AL254:BB254)-MIN(AL254:BB254)-MAX(AL254:BB254))/(DN254-2))</f>
        <v>1</v>
      </c>
      <c r="CC254" s="857" t="str">
        <f>IF(DO254&lt;3,"",(SUM(BD254:BT254)-MIN(BD254:BT254)-MAX(BD254:BT254))/(DO254-2))</f>
        <v/>
      </c>
      <c r="CD254" s="50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0" t="str">
        <f t="shared" si="438"/>
        <v/>
      </c>
      <c r="CF254" s="81" t="str">
        <f t="shared" si="438"/>
        <v/>
      </c>
      <c r="CG254" s="81" t="str">
        <f t="shared" si="438"/>
        <v/>
      </c>
      <c r="CH254" s="81">
        <f t="shared" si="438"/>
        <v>1</v>
      </c>
      <c r="CI254" s="81">
        <f t="shared" si="438"/>
        <v>1</v>
      </c>
      <c r="CJ254" s="81">
        <f t="shared" si="438"/>
        <v>1</v>
      </c>
      <c r="CK254" s="144">
        <f t="shared" si="438"/>
        <v>1</v>
      </c>
      <c r="CL254" s="144">
        <f t="shared" si="438"/>
        <v>1</v>
      </c>
      <c r="CM254" s="144">
        <f t="shared" si="438"/>
        <v>1</v>
      </c>
      <c r="CN254" s="81">
        <f t="shared" si="438"/>
        <v>1</v>
      </c>
      <c r="CO254" s="81">
        <f t="shared" si="438"/>
        <v>1</v>
      </c>
      <c r="CP254" s="81">
        <f t="shared" si="438"/>
        <v>1</v>
      </c>
      <c r="CQ254" s="81">
        <f t="shared" si="438"/>
        <v>1</v>
      </c>
      <c r="CR254" s="81" t="str">
        <f t="shared" si="438"/>
        <v/>
      </c>
      <c r="CS254" s="80" t="str">
        <f t="shared" si="438"/>
        <v/>
      </c>
      <c r="CT254" s="504" t="str">
        <f t="shared" si="438"/>
        <v/>
      </c>
      <c r="CU254" s="532" t="str">
        <f t="shared" si="439"/>
        <v/>
      </c>
      <c r="CV254" s="533" t="str">
        <f t="shared" si="439"/>
        <v/>
      </c>
      <c r="CW254" s="534" t="str">
        <f t="shared" si="439"/>
        <v/>
      </c>
      <c r="CX254" s="534" t="str">
        <f t="shared" si="439"/>
        <v/>
      </c>
      <c r="CY254" s="534" t="str">
        <f t="shared" si="439"/>
        <v/>
      </c>
      <c r="CZ254" s="534" t="str">
        <f t="shared" si="439"/>
        <v/>
      </c>
      <c r="DA254" s="534" t="str">
        <f t="shared" si="439"/>
        <v/>
      </c>
      <c r="DB254" s="535" t="str">
        <f t="shared" si="439"/>
        <v/>
      </c>
      <c r="DC254" s="535" t="str">
        <f t="shared" si="439"/>
        <v/>
      </c>
      <c r="DD254" s="535" t="str">
        <f t="shared" si="439"/>
        <v/>
      </c>
      <c r="DE254" s="534" t="str">
        <f t="shared" si="440"/>
        <v/>
      </c>
      <c r="DF254" s="534" t="str">
        <f t="shared" si="440"/>
        <v/>
      </c>
      <c r="DG254" s="534" t="str">
        <f t="shared" si="440"/>
        <v/>
      </c>
      <c r="DH254" s="534" t="str">
        <f t="shared" si="440"/>
        <v/>
      </c>
      <c r="DI254" s="534" t="str">
        <f t="shared" si="440"/>
        <v/>
      </c>
      <c r="DJ254" s="533" t="str">
        <f t="shared" si="440"/>
        <v/>
      </c>
      <c r="DK254" s="532" t="str">
        <f t="shared" si="440"/>
        <v/>
      </c>
      <c r="DL254" s="858">
        <f>COUNT(B254:R254)</f>
        <v>11</v>
      </c>
      <c r="DM254" s="813">
        <f>COUNT(T254:AJ254)</f>
        <v>4</v>
      </c>
      <c r="DN254" s="813">
        <f>COUNT(AL254:BB254)</f>
        <v>10</v>
      </c>
      <c r="DO254" s="814">
        <f>COUNT(BD254:BT254)</f>
        <v>0</v>
      </c>
      <c r="DP254" s="849"/>
      <c r="DQ254" s="859"/>
      <c r="DR254" s="859"/>
      <c r="DS254" s="859"/>
      <c r="DT254" s="859"/>
      <c r="DU254" s="859"/>
      <c r="DV254" s="859"/>
      <c r="DW254" s="860"/>
      <c r="DX254" s="859"/>
      <c r="DY254" s="60"/>
    </row>
    <row r="255" spans="1:129" ht="12.75" customHeight="1">
      <c r="A255" s="855" t="s">
        <v>280</v>
      </c>
      <c r="B255" s="281">
        <v>12</v>
      </c>
      <c r="C255" s="281">
        <v>12</v>
      </c>
      <c r="D255" s="281"/>
      <c r="E255" s="281">
        <v>12</v>
      </c>
      <c r="F255" s="281">
        <v>12</v>
      </c>
      <c r="G255" s="281">
        <v>12</v>
      </c>
      <c r="H255" s="281">
        <v>12</v>
      </c>
      <c r="I255" s="281">
        <v>12</v>
      </c>
      <c r="J255" s="281">
        <v>12</v>
      </c>
      <c r="K255" s="281">
        <v>12</v>
      </c>
      <c r="L255" s="281">
        <v>12</v>
      </c>
      <c r="M255" s="281">
        <v>12</v>
      </c>
      <c r="N255" s="281"/>
      <c r="O255" s="281"/>
      <c r="P255" s="281"/>
      <c r="Q255" s="281"/>
      <c r="R255" s="281"/>
      <c r="S255" s="850"/>
      <c r="T255" s="281">
        <v>12</v>
      </c>
      <c r="U255" s="281">
        <v>12</v>
      </c>
      <c r="V255" s="281"/>
      <c r="W255" s="281"/>
      <c r="X255" s="281">
        <v>12</v>
      </c>
      <c r="Y255" s="281"/>
      <c r="Z255" s="281"/>
      <c r="AA255" s="281"/>
      <c r="AB255" s="281"/>
      <c r="AC255" s="281">
        <v>12</v>
      </c>
      <c r="AD255" s="281"/>
      <c r="AE255" s="281"/>
      <c r="AF255" s="281"/>
      <c r="AG255" s="281"/>
      <c r="AH255" s="281"/>
      <c r="AI255" s="281"/>
      <c r="AJ255" s="281"/>
      <c r="AK255" s="850"/>
      <c r="AL255" s="281">
        <v>12</v>
      </c>
      <c r="AM255" s="281">
        <v>12</v>
      </c>
      <c r="AN255" s="281">
        <v>12</v>
      </c>
      <c r="AO255" s="281">
        <v>12</v>
      </c>
      <c r="AP255" s="281">
        <v>12</v>
      </c>
      <c r="AQ255" s="281">
        <v>12</v>
      </c>
      <c r="AR255" s="281">
        <v>12</v>
      </c>
      <c r="AS255" s="281">
        <v>12</v>
      </c>
      <c r="AT255" s="281">
        <v>12</v>
      </c>
      <c r="AU255" s="281"/>
      <c r="AV255" s="281">
        <v>12</v>
      </c>
      <c r="AW255" s="281"/>
      <c r="AX255" s="281"/>
      <c r="AY255" s="281"/>
      <c r="AZ255" s="281"/>
      <c r="BA255" s="281"/>
      <c r="BB255" s="281"/>
      <c r="BC255" s="850"/>
      <c r="BD255" s="281"/>
      <c r="BE255" s="281"/>
      <c r="BF255" s="281"/>
      <c r="BG255" s="281"/>
      <c r="BH255" s="281"/>
      <c r="BI255" s="281"/>
      <c r="BJ255" s="281"/>
      <c r="BK255" s="281"/>
      <c r="BL255" s="281"/>
      <c r="BM255" s="281"/>
      <c r="BN255" s="281"/>
      <c r="BO255" s="281"/>
      <c r="BP255" s="281"/>
      <c r="BQ255" s="281"/>
      <c r="BR255" s="281"/>
      <c r="BS255" s="281"/>
      <c r="BT255" s="281"/>
      <c r="BU255" s="850"/>
      <c r="BV255" s="988">
        <v>12</v>
      </c>
      <c r="BW255" s="988">
        <v>12</v>
      </c>
      <c r="BX255" s="988">
        <v>12</v>
      </c>
      <c r="BY255" s="988">
        <v>12</v>
      </c>
      <c r="BZ255" s="856">
        <f>IF(DL255&lt;3,"",(SUM(B255:R255)-MIN(B255:R255)-MAX(B255:R255))/(DL255-2))</f>
        <v>12</v>
      </c>
      <c r="CA255" s="856">
        <f>IF(DM255&lt;3,"",(SUM(T255:AJ255)-MIN(T255:AJ255)-MAX(T255:AJ255))/(DM255-2))</f>
        <v>12</v>
      </c>
      <c r="CB255" s="856">
        <f>IF(DN255&lt;3,"",(SUM(AL255:BB255)-MIN(AL255:BB255)-MAX(AL255:BB255))/(DN255-2))</f>
        <v>12</v>
      </c>
      <c r="CC255" s="857" t="str">
        <f>IF(DO255&lt;3,"",(SUM(BD255:BT255)-MIN(BD255:BT255)-MAX(BD255:BT255))/(DO255-2))</f>
        <v/>
      </c>
      <c r="CD255" s="50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0" t="str">
        <f t="shared" si="438"/>
        <v/>
      </c>
      <c r="CF255" s="81" t="str">
        <f t="shared" si="438"/>
        <v/>
      </c>
      <c r="CG255" s="81" t="str">
        <f t="shared" si="438"/>
        <v/>
      </c>
      <c r="CH255" s="81">
        <f t="shared" si="438"/>
        <v>12</v>
      </c>
      <c r="CI255" s="81">
        <f t="shared" si="438"/>
        <v>12</v>
      </c>
      <c r="CJ255" s="81">
        <f t="shared" si="438"/>
        <v>12</v>
      </c>
      <c r="CK255" s="144">
        <f t="shared" si="438"/>
        <v>12</v>
      </c>
      <c r="CL255" s="144">
        <f t="shared" si="438"/>
        <v>12</v>
      </c>
      <c r="CM255" s="144">
        <f t="shared" si="438"/>
        <v>12</v>
      </c>
      <c r="CN255" s="81">
        <f t="shared" si="438"/>
        <v>12</v>
      </c>
      <c r="CO255" s="81">
        <f t="shared" si="438"/>
        <v>12</v>
      </c>
      <c r="CP255" s="81">
        <f t="shared" si="438"/>
        <v>12</v>
      </c>
      <c r="CQ255" s="81">
        <f t="shared" si="438"/>
        <v>12</v>
      </c>
      <c r="CR255" s="81" t="str">
        <f t="shared" si="438"/>
        <v/>
      </c>
      <c r="CS255" s="80" t="str">
        <f t="shared" si="438"/>
        <v/>
      </c>
      <c r="CT255" s="504" t="str">
        <f t="shared" si="438"/>
        <v/>
      </c>
      <c r="CU255" s="532" t="str">
        <f t="shared" si="439"/>
        <v/>
      </c>
      <c r="CV255" s="533" t="str">
        <f t="shared" si="439"/>
        <v/>
      </c>
      <c r="CW255" s="534" t="str">
        <f t="shared" si="439"/>
        <v/>
      </c>
      <c r="CX255" s="534" t="str">
        <f t="shared" si="439"/>
        <v/>
      </c>
      <c r="CY255" s="534" t="str">
        <f t="shared" si="439"/>
        <v/>
      </c>
      <c r="CZ255" s="534" t="str">
        <f t="shared" si="439"/>
        <v/>
      </c>
      <c r="DA255" s="534" t="str">
        <f t="shared" si="439"/>
        <v/>
      </c>
      <c r="DB255" s="535" t="str">
        <f t="shared" si="439"/>
        <v/>
      </c>
      <c r="DC255" s="535" t="str">
        <f t="shared" si="439"/>
        <v/>
      </c>
      <c r="DD255" s="535" t="str">
        <f t="shared" si="439"/>
        <v/>
      </c>
      <c r="DE255" s="534" t="str">
        <f t="shared" si="440"/>
        <v/>
      </c>
      <c r="DF255" s="534" t="str">
        <f t="shared" si="440"/>
        <v/>
      </c>
      <c r="DG255" s="534" t="str">
        <f t="shared" si="440"/>
        <v/>
      </c>
      <c r="DH255" s="534" t="str">
        <f t="shared" si="440"/>
        <v/>
      </c>
      <c r="DI255" s="534" t="str">
        <f t="shared" si="440"/>
        <v/>
      </c>
      <c r="DJ255" s="533" t="str">
        <f t="shared" si="440"/>
        <v/>
      </c>
      <c r="DK255" s="532" t="str">
        <f t="shared" si="440"/>
        <v/>
      </c>
      <c r="DL255" s="858">
        <f>COUNT(B255:R255)</f>
        <v>11</v>
      </c>
      <c r="DM255" s="813">
        <f>COUNT(T255:AJ255)</f>
        <v>4</v>
      </c>
      <c r="DN255" s="813">
        <f>COUNT(AL255:BB255)</f>
        <v>10</v>
      </c>
      <c r="DO255" s="814">
        <f>COUNT(BD255:BT255)</f>
        <v>0</v>
      </c>
      <c r="DP255" s="849"/>
      <c r="DQ255" s="859"/>
      <c r="DR255" s="859"/>
      <c r="DS255" s="859"/>
      <c r="DT255" s="859"/>
      <c r="DU255" s="859"/>
      <c r="DV255" s="859"/>
      <c r="DW255" s="860"/>
      <c r="DX255" s="859"/>
      <c r="DY255" s="60"/>
    </row>
    <row r="256" spans="1:129" ht="12.75" customHeight="1">
      <c r="A256" s="855" t="s">
        <v>311</v>
      </c>
      <c r="B256" s="281">
        <v>1430</v>
      </c>
      <c r="C256" s="281">
        <v>1420</v>
      </c>
      <c r="D256" s="281"/>
      <c r="E256" s="281">
        <v>1410</v>
      </c>
      <c r="F256" s="281">
        <v>1420</v>
      </c>
      <c r="G256" s="281">
        <v>1440</v>
      </c>
      <c r="H256" s="281">
        <v>1440</v>
      </c>
      <c r="I256" s="281">
        <v>1440</v>
      </c>
      <c r="J256" s="281">
        <v>1440</v>
      </c>
      <c r="K256" s="281">
        <v>1420</v>
      </c>
      <c r="L256" s="281">
        <v>1440</v>
      </c>
      <c r="M256" s="281">
        <v>1440</v>
      </c>
      <c r="N256" s="281"/>
      <c r="O256" s="281"/>
      <c r="P256" s="281"/>
      <c r="Q256" s="281"/>
      <c r="R256" s="281"/>
      <c r="S256" s="850"/>
      <c r="T256" s="281">
        <v>1440</v>
      </c>
      <c r="U256" s="281">
        <v>1440</v>
      </c>
      <c r="V256" s="281"/>
      <c r="W256" s="281"/>
      <c r="X256" s="281">
        <v>1440</v>
      </c>
      <c r="Y256" s="281"/>
      <c r="Z256" s="281"/>
      <c r="AA256" s="281"/>
      <c r="AB256" s="281"/>
      <c r="AC256" s="281">
        <v>1440</v>
      </c>
      <c r="AD256" s="281"/>
      <c r="AE256" s="281"/>
      <c r="AF256" s="281"/>
      <c r="AG256" s="281"/>
      <c r="AH256" s="281"/>
      <c r="AI256" s="281"/>
      <c r="AJ256" s="281"/>
      <c r="AK256" s="850"/>
      <c r="AL256" s="281">
        <v>1440</v>
      </c>
      <c r="AM256" s="281">
        <v>1440</v>
      </c>
      <c r="AN256" s="281">
        <v>1440</v>
      </c>
      <c r="AO256" s="281">
        <v>1440</v>
      </c>
      <c r="AP256" s="281">
        <v>1440</v>
      </c>
      <c r="AQ256" s="281">
        <v>1440</v>
      </c>
      <c r="AR256" s="281">
        <v>1440</v>
      </c>
      <c r="AS256" s="281">
        <v>1440</v>
      </c>
      <c r="AT256" s="281">
        <v>1440</v>
      </c>
      <c r="AU256" s="281"/>
      <c r="AV256" s="281">
        <v>1440</v>
      </c>
      <c r="AW256" s="281"/>
      <c r="AX256" s="281"/>
      <c r="AY256" s="281"/>
      <c r="AZ256" s="281"/>
      <c r="BA256" s="281"/>
      <c r="BB256" s="281"/>
      <c r="BC256" s="850"/>
      <c r="BD256" s="281"/>
      <c r="BE256" s="281"/>
      <c r="BF256" s="281"/>
      <c r="BG256" s="281"/>
      <c r="BH256" s="281"/>
      <c r="BI256" s="281"/>
      <c r="BJ256" s="281"/>
      <c r="BK256" s="281"/>
      <c r="BL256" s="281"/>
      <c r="BM256" s="281"/>
      <c r="BN256" s="281"/>
      <c r="BO256" s="281"/>
      <c r="BP256" s="281"/>
      <c r="BQ256" s="281"/>
      <c r="BR256" s="281"/>
      <c r="BS256" s="281"/>
      <c r="BT256" s="281"/>
      <c r="BU256" s="850"/>
      <c r="BV256" s="591">
        <v>1420</v>
      </c>
      <c r="BW256" s="591">
        <v>1420</v>
      </c>
      <c r="BX256" s="591">
        <v>1420</v>
      </c>
      <c r="BY256" s="591">
        <v>1420</v>
      </c>
      <c r="BZ256" s="856">
        <f>IF(DL256&lt;3,"",(SUM(B256:R256)-MIN(B256:R256)-MAX(B256:R256))/(DL256-2))</f>
        <v>1432.2222222222222</v>
      </c>
      <c r="CA256" s="856">
        <f>IF(DM256&lt;3,"",(SUM(T256:AJ256)-MIN(T256:AJ256)-MAX(T256:AJ256))/(DM256-2))</f>
        <v>1440</v>
      </c>
      <c r="CB256" s="856">
        <f>IF(DN256&lt;3,"",(SUM(AL256:BB256)-MIN(AL256:BB256)-MAX(AL256:BB256))/(DN256-2))</f>
        <v>1440</v>
      </c>
      <c r="CC256" s="857" t="str">
        <f>IF(DO256&lt;3,"",(SUM(BD256:BT256)-MIN(BD256:BT256)-MAX(BD256:BT256))/(DO256-2))</f>
        <v/>
      </c>
      <c r="CD256" s="50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0" t="str">
        <f t="shared" si="438"/>
        <v/>
      </c>
      <c r="CF256" s="81" t="str">
        <f t="shared" si="438"/>
        <v/>
      </c>
      <c r="CG256" s="81" t="str">
        <f t="shared" si="438"/>
        <v/>
      </c>
      <c r="CH256" s="81">
        <f t="shared" si="438"/>
        <v>1440</v>
      </c>
      <c r="CI256" s="81">
        <f t="shared" si="438"/>
        <v>1440</v>
      </c>
      <c r="CJ256" s="81">
        <f t="shared" si="438"/>
        <v>1440</v>
      </c>
      <c r="CK256" s="144">
        <f t="shared" si="438"/>
        <v>1440</v>
      </c>
      <c r="CL256" s="144">
        <f t="shared" si="438"/>
        <v>1440</v>
      </c>
      <c r="CM256" s="144">
        <f t="shared" si="438"/>
        <v>1440</v>
      </c>
      <c r="CN256" s="81">
        <f t="shared" si="438"/>
        <v>1440</v>
      </c>
      <c r="CO256" s="81">
        <f t="shared" si="438"/>
        <v>1440</v>
      </c>
      <c r="CP256" s="81">
        <f t="shared" si="438"/>
        <v>1440</v>
      </c>
      <c r="CQ256" s="81">
        <f t="shared" si="438"/>
        <v>1440</v>
      </c>
      <c r="CR256" s="81" t="str">
        <f t="shared" si="438"/>
        <v/>
      </c>
      <c r="CS256" s="80" t="str">
        <f t="shared" si="438"/>
        <v/>
      </c>
      <c r="CT256" s="504" t="str">
        <f t="shared" si="438"/>
        <v/>
      </c>
      <c r="CU256" s="532" t="str">
        <f t="shared" si="439"/>
        <v/>
      </c>
      <c r="CV256" s="533" t="str">
        <f t="shared" si="439"/>
        <v/>
      </c>
      <c r="CW256" s="534" t="str">
        <f t="shared" si="439"/>
        <v/>
      </c>
      <c r="CX256" s="534" t="str">
        <f t="shared" si="439"/>
        <v/>
      </c>
      <c r="CY256" s="534" t="str">
        <f t="shared" si="439"/>
        <v/>
      </c>
      <c r="CZ256" s="534" t="str">
        <f t="shared" si="439"/>
        <v/>
      </c>
      <c r="DA256" s="534" t="str">
        <f t="shared" si="439"/>
        <v/>
      </c>
      <c r="DB256" s="535" t="str">
        <f t="shared" si="439"/>
        <v/>
      </c>
      <c r="DC256" s="535" t="str">
        <f t="shared" si="439"/>
        <v/>
      </c>
      <c r="DD256" s="535" t="str">
        <f t="shared" si="439"/>
        <v/>
      </c>
      <c r="DE256" s="534" t="str">
        <f t="shared" si="440"/>
        <v/>
      </c>
      <c r="DF256" s="534" t="str">
        <f t="shared" si="440"/>
        <v/>
      </c>
      <c r="DG256" s="534" t="str">
        <f t="shared" si="440"/>
        <v/>
      </c>
      <c r="DH256" s="534" t="str">
        <f t="shared" si="440"/>
        <v/>
      </c>
      <c r="DI256" s="534" t="str">
        <f t="shared" si="440"/>
        <v/>
      </c>
      <c r="DJ256" s="533" t="str">
        <f t="shared" si="440"/>
        <v/>
      </c>
      <c r="DK256" s="532" t="str">
        <f t="shared" si="440"/>
        <v/>
      </c>
      <c r="DL256" s="858">
        <f>COUNT(B256:R256)</f>
        <v>11</v>
      </c>
      <c r="DM256" s="813">
        <f>COUNT(T256:AJ256)</f>
        <v>4</v>
      </c>
      <c r="DN256" s="813">
        <f>COUNT(AL256:BB256)</f>
        <v>10</v>
      </c>
      <c r="DO256" s="814">
        <f>COUNT(BD256:BT256)</f>
        <v>0</v>
      </c>
      <c r="DP256" s="849"/>
      <c r="DQ256" s="859"/>
      <c r="DR256" s="859"/>
      <c r="DS256" s="859"/>
      <c r="DT256" s="859"/>
      <c r="DU256" s="859"/>
      <c r="DV256" s="859"/>
      <c r="DW256" s="860"/>
      <c r="DX256" s="859"/>
      <c r="DY256" s="60"/>
    </row>
    <row r="257" spans="1:129" ht="12.75" customHeight="1">
      <c r="A257" s="861" t="s">
        <v>312</v>
      </c>
      <c r="B257" s="862">
        <f t="shared" ref="B257:R257" si="441">IF(B254="","",B253*B254*B255*B256)</f>
        <v>34320</v>
      </c>
      <c r="C257" s="862">
        <f t="shared" si="441"/>
        <v>17040</v>
      </c>
      <c r="D257" s="862" t="str">
        <f t="shared" si="441"/>
        <v/>
      </c>
      <c r="E257" s="862">
        <f t="shared" si="441"/>
        <v>16920</v>
      </c>
      <c r="F257" s="862">
        <f t="shared" si="441"/>
        <v>17040</v>
      </c>
      <c r="G257" s="862">
        <f t="shared" si="441"/>
        <v>34560</v>
      </c>
      <c r="H257" s="862">
        <f t="shared" si="441"/>
        <v>17280</v>
      </c>
      <c r="I257" s="862">
        <f t="shared" si="441"/>
        <v>17280</v>
      </c>
      <c r="J257" s="862">
        <f t="shared" si="441"/>
        <v>17280</v>
      </c>
      <c r="K257" s="862">
        <f t="shared" si="441"/>
        <v>17040</v>
      </c>
      <c r="L257" s="862">
        <f t="shared" si="441"/>
        <v>17280</v>
      </c>
      <c r="M257" s="862">
        <f t="shared" si="441"/>
        <v>17280</v>
      </c>
      <c r="N257" s="862" t="str">
        <f t="shared" si="441"/>
        <v/>
      </c>
      <c r="O257" s="862" t="str">
        <f t="shared" si="441"/>
        <v/>
      </c>
      <c r="P257" s="862" t="str">
        <f t="shared" si="441"/>
        <v/>
      </c>
      <c r="Q257" s="862" t="str">
        <f t="shared" si="441"/>
        <v/>
      </c>
      <c r="R257" s="862" t="str">
        <f t="shared" si="441"/>
        <v/>
      </c>
      <c r="S257" s="850"/>
      <c r="T257" s="862">
        <f t="shared" ref="T257:AJ257" si="442">IF(T254="","",T253*T254*T255*T256)</f>
        <v>17280</v>
      </c>
      <c r="U257" s="862">
        <f t="shared" si="442"/>
        <v>17280</v>
      </c>
      <c r="V257" s="862" t="str">
        <f t="shared" si="442"/>
        <v/>
      </c>
      <c r="W257" s="862" t="str">
        <f t="shared" si="442"/>
        <v/>
      </c>
      <c r="X257" s="862">
        <f t="shared" si="442"/>
        <v>17280</v>
      </c>
      <c r="Y257" s="862" t="str">
        <f t="shared" si="442"/>
        <v/>
      </c>
      <c r="Z257" s="862" t="str">
        <f t="shared" si="442"/>
        <v/>
      </c>
      <c r="AA257" s="862" t="str">
        <f t="shared" si="442"/>
        <v/>
      </c>
      <c r="AB257" s="862" t="str">
        <f t="shared" si="442"/>
        <v/>
      </c>
      <c r="AC257" s="862">
        <f t="shared" si="442"/>
        <v>17280</v>
      </c>
      <c r="AD257" s="862" t="str">
        <f t="shared" si="442"/>
        <v/>
      </c>
      <c r="AE257" s="862" t="str">
        <f t="shared" si="442"/>
        <v/>
      </c>
      <c r="AF257" s="862" t="str">
        <f t="shared" si="442"/>
        <v/>
      </c>
      <c r="AG257" s="862" t="str">
        <f t="shared" si="442"/>
        <v/>
      </c>
      <c r="AH257" s="862" t="str">
        <f t="shared" si="442"/>
        <v/>
      </c>
      <c r="AI257" s="862" t="str">
        <f t="shared" si="442"/>
        <v/>
      </c>
      <c r="AJ257" s="862" t="str">
        <f t="shared" si="442"/>
        <v/>
      </c>
      <c r="AK257" s="850"/>
      <c r="AL257" s="862">
        <f t="shared" ref="AL257:BB257" si="443">IF(AL254="","",AL253*AL254*AL255*AL256)</f>
        <v>17280</v>
      </c>
      <c r="AM257" s="862">
        <f t="shared" si="443"/>
        <v>17280</v>
      </c>
      <c r="AN257" s="862">
        <f t="shared" si="443"/>
        <v>17280</v>
      </c>
      <c r="AO257" s="862">
        <f t="shared" si="443"/>
        <v>34560</v>
      </c>
      <c r="AP257" s="862">
        <f t="shared" si="443"/>
        <v>17280</v>
      </c>
      <c r="AQ257" s="862">
        <f t="shared" si="443"/>
        <v>17280</v>
      </c>
      <c r="AR257" s="862">
        <f t="shared" si="443"/>
        <v>17280</v>
      </c>
      <c r="AS257" s="862">
        <f t="shared" si="443"/>
        <v>34560</v>
      </c>
      <c r="AT257" s="862">
        <f t="shared" si="443"/>
        <v>17280</v>
      </c>
      <c r="AU257" s="862" t="str">
        <f t="shared" si="443"/>
        <v/>
      </c>
      <c r="AV257" s="862">
        <f t="shared" si="443"/>
        <v>17280</v>
      </c>
      <c r="AW257" s="862" t="str">
        <f t="shared" si="443"/>
        <v/>
      </c>
      <c r="AX257" s="862" t="str">
        <f t="shared" si="443"/>
        <v/>
      </c>
      <c r="AY257" s="862" t="str">
        <f t="shared" si="443"/>
        <v/>
      </c>
      <c r="AZ257" s="862" t="str">
        <f t="shared" si="443"/>
        <v/>
      </c>
      <c r="BA257" s="862" t="str">
        <f t="shared" si="443"/>
        <v/>
      </c>
      <c r="BB257" s="862" t="str">
        <f t="shared" si="443"/>
        <v/>
      </c>
      <c r="BC257" s="850"/>
      <c r="BD257" s="862" t="str">
        <f t="shared" ref="BD257:BT257" si="444">IF(BD254="","",BD253*BD254*BD255*BD256)</f>
        <v/>
      </c>
      <c r="BE257" s="862" t="str">
        <f t="shared" si="444"/>
        <v/>
      </c>
      <c r="BF257" s="862" t="str">
        <f t="shared" si="444"/>
        <v/>
      </c>
      <c r="BG257" s="862" t="str">
        <f t="shared" si="444"/>
        <v/>
      </c>
      <c r="BH257" s="862" t="str">
        <f t="shared" si="444"/>
        <v/>
      </c>
      <c r="BI257" s="862" t="str">
        <f t="shared" si="444"/>
        <v/>
      </c>
      <c r="BJ257" s="862" t="str">
        <f t="shared" si="444"/>
        <v/>
      </c>
      <c r="BK257" s="862" t="str">
        <f t="shared" si="444"/>
        <v/>
      </c>
      <c r="BL257" s="862" t="str">
        <f t="shared" si="444"/>
        <v/>
      </c>
      <c r="BM257" s="862" t="str">
        <f t="shared" si="444"/>
        <v/>
      </c>
      <c r="BN257" s="862" t="str">
        <f t="shared" si="444"/>
        <v/>
      </c>
      <c r="BO257" s="862" t="str">
        <f t="shared" si="444"/>
        <v/>
      </c>
      <c r="BP257" s="862" t="str">
        <f t="shared" si="444"/>
        <v/>
      </c>
      <c r="BQ257" s="862" t="str">
        <f t="shared" si="444"/>
        <v/>
      </c>
      <c r="BR257" s="862" t="str">
        <f t="shared" si="444"/>
        <v/>
      </c>
      <c r="BS257" s="862" t="str">
        <f t="shared" si="444"/>
        <v/>
      </c>
      <c r="BT257" s="862" t="str">
        <f t="shared" si="444"/>
        <v/>
      </c>
      <c r="BU257" s="850"/>
      <c r="BV257" s="862">
        <f>IF(BV254="","",BV253*BV254*BV255*BV256)</f>
        <v>8520</v>
      </c>
      <c r="BW257" s="862">
        <f>IF(BW254="","",BW253*BW254*BW255*BW256)</f>
        <v>8520</v>
      </c>
      <c r="BX257" s="862">
        <f>IF(BX254="","",BX253*BX254*BX255*BX256)</f>
        <v>8520</v>
      </c>
      <c r="BY257" s="735">
        <f>IF(BY254="","",BY253*BY254*BY255*BY256)</f>
        <v>8520</v>
      </c>
      <c r="BZ257" s="856">
        <f>IF(DL257&lt;3,"",(SUM(B257:R257)-MIN(B257:R257)-MAX(B257:R257))/(DL257-2))</f>
        <v>19093.333333333332</v>
      </c>
      <c r="CA257" s="856">
        <f>IF(DM257&lt;3,"",(SUM(T257:AJ257)-MIN(T257:AJ257)-MAX(T257:AJ257))/(DM257-2))</f>
        <v>17280</v>
      </c>
      <c r="CB257" s="856">
        <f>IF(DN257&lt;3,"",(SUM(AL257:BB257)-MIN(AL257:BB257)-MAX(AL257:BB257))/(DN257-2))</f>
        <v>19440</v>
      </c>
      <c r="CC257" s="857" t="str">
        <f>IF(DO257&lt;3,"",(SUM(BD257:BT257)-MIN(BD257:BT257)-MAX(BD257:BT257))/(DO257-2))</f>
        <v/>
      </c>
      <c r="CD257" s="50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0" t="str">
        <f t="shared" si="438"/>
        <v/>
      </c>
      <c r="CF257" s="81" t="str">
        <f t="shared" si="438"/>
        <v/>
      </c>
      <c r="CG257" s="81" t="str">
        <f t="shared" si="438"/>
        <v/>
      </c>
      <c r="CH257" s="81">
        <f t="shared" si="438"/>
        <v>17280</v>
      </c>
      <c r="CI257" s="81">
        <f t="shared" si="438"/>
        <v>17280</v>
      </c>
      <c r="CJ257" s="81">
        <f t="shared" si="438"/>
        <v>17280</v>
      </c>
      <c r="CK257" s="144">
        <f t="shared" si="438"/>
        <v>17280</v>
      </c>
      <c r="CL257" s="144">
        <f t="shared" si="438"/>
        <v>17280</v>
      </c>
      <c r="CM257" s="144">
        <f t="shared" si="438"/>
        <v>17280</v>
      </c>
      <c r="CN257" s="81">
        <f t="shared" si="438"/>
        <v>17280</v>
      </c>
      <c r="CO257" s="81">
        <f t="shared" si="438"/>
        <v>17280</v>
      </c>
      <c r="CP257" s="81">
        <f t="shared" si="438"/>
        <v>34560</v>
      </c>
      <c r="CQ257" s="81">
        <f t="shared" si="438"/>
        <v>34560</v>
      </c>
      <c r="CR257" s="81" t="str">
        <f t="shared" si="438"/>
        <v/>
      </c>
      <c r="CS257" s="80" t="str">
        <f t="shared" si="438"/>
        <v/>
      </c>
      <c r="CT257" s="504" t="str">
        <f t="shared" si="438"/>
        <v/>
      </c>
      <c r="CU257" s="532" t="str">
        <f t="shared" si="439"/>
        <v/>
      </c>
      <c r="CV257" s="533" t="str">
        <f t="shared" si="439"/>
        <v/>
      </c>
      <c r="CW257" s="534" t="str">
        <f t="shared" si="439"/>
        <v/>
      </c>
      <c r="CX257" s="534" t="str">
        <f t="shared" si="439"/>
        <v/>
      </c>
      <c r="CY257" s="534" t="str">
        <f t="shared" si="439"/>
        <v/>
      </c>
      <c r="CZ257" s="534" t="str">
        <f t="shared" si="439"/>
        <v/>
      </c>
      <c r="DA257" s="534" t="str">
        <f t="shared" si="439"/>
        <v/>
      </c>
      <c r="DB257" s="535" t="str">
        <f t="shared" si="439"/>
        <v/>
      </c>
      <c r="DC257" s="535" t="str">
        <f t="shared" si="439"/>
        <v/>
      </c>
      <c r="DD257" s="535" t="str">
        <f t="shared" si="439"/>
        <v/>
      </c>
      <c r="DE257" s="534" t="str">
        <f t="shared" si="440"/>
        <v/>
      </c>
      <c r="DF257" s="534" t="str">
        <f t="shared" si="440"/>
        <v/>
      </c>
      <c r="DG257" s="534" t="str">
        <f t="shared" si="440"/>
        <v/>
      </c>
      <c r="DH257" s="534" t="str">
        <f t="shared" si="440"/>
        <v/>
      </c>
      <c r="DI257" s="534" t="str">
        <f t="shared" si="440"/>
        <v/>
      </c>
      <c r="DJ257" s="533" t="str">
        <f t="shared" si="440"/>
        <v/>
      </c>
      <c r="DK257" s="532" t="str">
        <f t="shared" si="440"/>
        <v/>
      </c>
      <c r="DL257" s="858">
        <f>COUNT(B257:R257)</f>
        <v>11</v>
      </c>
      <c r="DM257" s="813">
        <f>COUNT(T257:AJ257)</f>
        <v>4</v>
      </c>
      <c r="DN257" s="813">
        <f>COUNT(AL257:BB257)</f>
        <v>10</v>
      </c>
      <c r="DO257" s="814">
        <f>COUNT(BD257:BT257)</f>
        <v>0</v>
      </c>
      <c r="DP257" s="849"/>
      <c r="DQ257" s="859"/>
      <c r="DR257" s="859"/>
      <c r="DS257" s="859"/>
      <c r="DT257" s="859"/>
      <c r="DU257" s="859"/>
      <c r="DV257" s="859"/>
      <c r="DW257" s="860"/>
      <c r="DX257" s="859"/>
      <c r="DY257" s="60"/>
    </row>
    <row r="258" spans="1:129" ht="12.75" customHeight="1">
      <c r="A258" s="854" t="s">
        <v>679</v>
      </c>
      <c r="B258" s="647"/>
      <c r="C258" s="647"/>
      <c r="D258" s="647"/>
      <c r="E258" s="647"/>
      <c r="F258" s="647"/>
      <c r="G258" s="647"/>
      <c r="H258" s="647"/>
      <c r="I258" s="647"/>
      <c r="J258" s="647"/>
      <c r="K258" s="647"/>
      <c r="L258" s="647"/>
      <c r="M258" s="647"/>
      <c r="N258" s="647"/>
      <c r="O258" s="647"/>
      <c r="P258" s="647"/>
      <c r="Q258" s="647"/>
      <c r="R258" s="647"/>
      <c r="S258" s="850"/>
      <c r="T258" s="647"/>
      <c r="U258" s="647"/>
      <c r="V258" s="647"/>
      <c r="W258" s="647"/>
      <c r="X258" s="647"/>
      <c r="Y258" s="647"/>
      <c r="Z258" s="647"/>
      <c r="AA258" s="647"/>
      <c r="AB258" s="647"/>
      <c r="AC258" s="647"/>
      <c r="AD258" s="647"/>
      <c r="AE258" s="647"/>
      <c r="AF258" s="647"/>
      <c r="AG258" s="647"/>
      <c r="AH258" s="647"/>
      <c r="AI258" s="647"/>
      <c r="AJ258" s="647"/>
      <c r="AK258" s="850"/>
      <c r="AL258" s="647"/>
      <c r="AM258" s="647"/>
      <c r="AN258" s="647"/>
      <c r="AO258" s="647"/>
      <c r="AP258" s="647"/>
      <c r="AQ258" s="647"/>
      <c r="AR258" s="647"/>
      <c r="AS258" s="647"/>
      <c r="AT258" s="647"/>
      <c r="AU258" s="647"/>
      <c r="AV258" s="647"/>
      <c r="AW258" s="647"/>
      <c r="AX258" s="647"/>
      <c r="AY258" s="647"/>
      <c r="AZ258" s="647"/>
      <c r="BA258" s="647"/>
      <c r="BB258" s="647"/>
      <c r="BC258" s="850"/>
      <c r="BD258" s="647"/>
      <c r="BE258" s="647"/>
      <c r="BF258" s="647"/>
      <c r="BG258" s="647"/>
      <c r="BH258" s="647"/>
      <c r="BI258" s="647"/>
      <c r="BJ258" s="647"/>
      <c r="BK258" s="647"/>
      <c r="BL258" s="647"/>
      <c r="BM258" s="647"/>
      <c r="BN258" s="647"/>
      <c r="BO258" s="647"/>
      <c r="BP258" s="647"/>
      <c r="BQ258" s="647"/>
      <c r="BR258" s="647"/>
      <c r="BS258" s="647"/>
      <c r="BT258" s="647"/>
      <c r="BU258" s="850"/>
      <c r="BV258" s="647"/>
      <c r="BW258" s="647"/>
      <c r="BX258" s="647"/>
      <c r="BY258" s="647"/>
      <c r="BZ258" s="863"/>
      <c r="CA258" s="863"/>
      <c r="CB258" s="863"/>
      <c r="CC258" s="864"/>
      <c r="CD258" s="865"/>
      <c r="CE258" s="865"/>
      <c r="CF258" s="865"/>
      <c r="CG258" s="865"/>
      <c r="CH258" s="865"/>
      <c r="CI258" s="865"/>
      <c r="CJ258" s="865"/>
      <c r="CK258" s="865"/>
      <c r="CL258" s="865"/>
      <c r="CM258" s="865"/>
      <c r="CN258" s="865"/>
      <c r="CO258" s="865"/>
      <c r="CP258" s="865"/>
      <c r="CQ258" s="865"/>
      <c r="CR258" s="865"/>
      <c r="CS258" s="865"/>
      <c r="CT258" s="866"/>
      <c r="CU258" s="867"/>
      <c r="CV258" s="865"/>
      <c r="CW258" s="865"/>
      <c r="CX258" s="865"/>
      <c r="CY258" s="865"/>
      <c r="CZ258" s="865"/>
      <c r="DA258" s="865"/>
      <c r="DB258" s="865"/>
      <c r="DC258" s="865"/>
      <c r="DD258" s="865"/>
      <c r="DE258" s="865"/>
      <c r="DF258" s="865"/>
      <c r="DG258" s="865"/>
      <c r="DH258" s="865"/>
      <c r="DI258" s="865"/>
      <c r="DJ258" s="865"/>
      <c r="DK258" s="865"/>
      <c r="DL258" s="858"/>
      <c r="DM258" s="813"/>
      <c r="DN258" s="813"/>
      <c r="DO258" s="814"/>
      <c r="DP258" s="848"/>
      <c r="DQ258" s="848"/>
      <c r="DR258" s="848"/>
      <c r="DS258" s="848"/>
      <c r="DT258" s="848"/>
      <c r="DU258" s="848"/>
      <c r="DV258" s="848"/>
      <c r="DW258" s="847"/>
      <c r="DX258" s="848"/>
      <c r="DY258" s="60"/>
    </row>
    <row r="259" spans="1:129" ht="12.75" customHeight="1">
      <c r="A259" s="855" t="s">
        <v>294</v>
      </c>
      <c r="B259" s="647">
        <v>8</v>
      </c>
      <c r="C259" s="647">
        <v>3</v>
      </c>
      <c r="D259" s="647"/>
      <c r="E259" s="647">
        <v>1</v>
      </c>
      <c r="F259" s="647"/>
      <c r="G259" s="647">
        <v>1</v>
      </c>
      <c r="H259" s="647">
        <v>1</v>
      </c>
      <c r="I259" s="647">
        <v>4</v>
      </c>
      <c r="J259" s="647">
        <v>1</v>
      </c>
      <c r="K259" s="647">
        <v>1</v>
      </c>
      <c r="L259" s="647">
        <v>1</v>
      </c>
      <c r="M259" s="647">
        <v>1</v>
      </c>
      <c r="N259" s="647"/>
      <c r="O259" s="647"/>
      <c r="P259" s="281"/>
      <c r="Q259" s="281"/>
      <c r="R259" s="281"/>
      <c r="S259" s="850"/>
      <c r="T259" s="647">
        <v>1</v>
      </c>
      <c r="U259" s="647">
        <v>3</v>
      </c>
      <c r="V259" s="647"/>
      <c r="W259" s="647"/>
      <c r="X259" s="647"/>
      <c r="Y259" s="647">
        <v>1</v>
      </c>
      <c r="Z259" s="647">
        <v>2</v>
      </c>
      <c r="AA259" s="647"/>
      <c r="AB259" s="647"/>
      <c r="AC259" s="647">
        <v>2</v>
      </c>
      <c r="AD259" s="647"/>
      <c r="AE259" s="647"/>
      <c r="AF259" s="281"/>
      <c r="AG259" s="281"/>
      <c r="AH259" s="281"/>
      <c r="AI259" s="281"/>
      <c r="AJ259" s="281"/>
      <c r="AK259" s="850"/>
      <c r="AL259" s="647">
        <v>3</v>
      </c>
      <c r="AM259" s="647">
        <v>5</v>
      </c>
      <c r="AN259" s="647">
        <v>5</v>
      </c>
      <c r="AO259" s="647">
        <v>5</v>
      </c>
      <c r="AP259" s="647">
        <v>3</v>
      </c>
      <c r="AQ259" s="647">
        <v>3</v>
      </c>
      <c r="AR259" s="647">
        <v>5</v>
      </c>
      <c r="AS259" s="647">
        <v>4</v>
      </c>
      <c r="AT259" s="647">
        <v>5</v>
      </c>
      <c r="AU259" s="647"/>
      <c r="AV259" s="647">
        <v>4</v>
      </c>
      <c r="AW259" s="647"/>
      <c r="AX259" s="647"/>
      <c r="AY259" s="281"/>
      <c r="AZ259" s="647"/>
      <c r="BA259" s="281"/>
      <c r="BB259" s="281"/>
      <c r="BC259" s="850"/>
      <c r="BD259" s="647"/>
      <c r="BE259" s="647"/>
      <c r="BF259" s="647"/>
      <c r="BG259" s="647"/>
      <c r="BH259" s="647"/>
      <c r="BI259" s="647"/>
      <c r="BJ259" s="647"/>
      <c r="BK259" s="647"/>
      <c r="BL259" s="647"/>
      <c r="BM259" s="647"/>
      <c r="BN259" s="647"/>
      <c r="BO259" s="647"/>
      <c r="BP259" s="647"/>
      <c r="BQ259" s="647"/>
      <c r="BR259" s="647"/>
      <c r="BS259" s="647"/>
      <c r="BT259" s="647"/>
      <c r="BU259" s="850"/>
      <c r="BV259" s="647">
        <v>5.5</v>
      </c>
      <c r="BW259" s="647">
        <v>5.5</v>
      </c>
      <c r="BX259" s="647"/>
      <c r="BY259" s="647"/>
      <c r="BZ259" s="856">
        <f>IF(DL259&lt;3,"",(SUM(B259:R259)-MIN(B259:R259)-MAX(B259:R259))/(DL259-2))</f>
        <v>1.625</v>
      </c>
      <c r="CA259" s="856">
        <f>IF(DM259&lt;3,"",(SUM(T259:AJ259)-MIN(T259:AJ259)-MAX(T259:AJ259))/(DM259-2))</f>
        <v>1.6666666666666667</v>
      </c>
      <c r="CB259" s="856">
        <f>IF(DN259&lt;3,"",(SUM(AL259:BB259)-MIN(AL259:BB259)-MAX(AL259:BB259))/(DN259-2))</f>
        <v>4.25</v>
      </c>
      <c r="CC259" s="857" t="str">
        <f>IF(DO259&lt;3,"",(SUM(BD259:BT259)-MIN(BD259:BT259)-MAX(BD259:BT259))/(DO259-2))</f>
        <v/>
      </c>
      <c r="CD259" s="50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0" t="str">
        <f t="shared" si="445"/>
        <v/>
      </c>
      <c r="CF259" s="81" t="str">
        <f t="shared" si="445"/>
        <v/>
      </c>
      <c r="CG259" s="81" t="str">
        <f t="shared" si="445"/>
        <v/>
      </c>
      <c r="CH259" s="81">
        <f t="shared" si="445"/>
        <v>3</v>
      </c>
      <c r="CI259" s="81">
        <f t="shared" si="445"/>
        <v>3</v>
      </c>
      <c r="CJ259" s="81">
        <f t="shared" si="445"/>
        <v>3</v>
      </c>
      <c r="CK259" s="144">
        <f t="shared" si="445"/>
        <v>4</v>
      </c>
      <c r="CL259" s="144">
        <f t="shared" si="445"/>
        <v>4</v>
      </c>
      <c r="CM259" s="144">
        <f t="shared" si="445"/>
        <v>5</v>
      </c>
      <c r="CN259" s="81">
        <f t="shared" si="445"/>
        <v>5</v>
      </c>
      <c r="CO259" s="81">
        <f t="shared" si="445"/>
        <v>5</v>
      </c>
      <c r="CP259" s="81">
        <f t="shared" si="445"/>
        <v>5</v>
      </c>
      <c r="CQ259" s="81">
        <f t="shared" si="445"/>
        <v>5</v>
      </c>
      <c r="CR259" s="81" t="str">
        <f t="shared" si="445"/>
        <v/>
      </c>
      <c r="CS259" s="80" t="str">
        <f t="shared" si="445"/>
        <v/>
      </c>
      <c r="CT259" s="50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2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3" t="str">
        <f t="shared" si="447"/>
        <v/>
      </c>
      <c r="CW259" s="534" t="str">
        <f t="shared" si="447"/>
        <v/>
      </c>
      <c r="CX259" s="534" t="str">
        <f t="shared" si="447"/>
        <v/>
      </c>
      <c r="CY259" s="534" t="str">
        <f t="shared" si="447"/>
        <v/>
      </c>
      <c r="CZ259" s="534" t="str">
        <f t="shared" si="447"/>
        <v/>
      </c>
      <c r="DA259" s="534" t="str">
        <f t="shared" si="447"/>
        <v/>
      </c>
      <c r="DB259" s="535" t="str">
        <f t="shared" si="447"/>
        <v/>
      </c>
      <c r="DC259" s="535" t="str">
        <f t="shared" si="447"/>
        <v/>
      </c>
      <c r="DD259" s="535" t="str">
        <f t="shared" si="447"/>
        <v/>
      </c>
      <c r="DE259" s="534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4" t="str">
        <f t="shared" si="448"/>
        <v/>
      </c>
      <c r="DG259" s="534" t="str">
        <f t="shared" si="448"/>
        <v/>
      </c>
      <c r="DH259" s="534" t="str">
        <f t="shared" si="448"/>
        <v/>
      </c>
      <c r="DI259" s="534" t="str">
        <f t="shared" si="448"/>
        <v/>
      </c>
      <c r="DJ259" s="533" t="str">
        <f t="shared" si="448"/>
        <v/>
      </c>
      <c r="DK259" s="532" t="str">
        <f t="shared" si="448"/>
        <v/>
      </c>
      <c r="DL259" s="858">
        <f>COUNT(B259:R259)</f>
        <v>10</v>
      </c>
      <c r="DM259" s="813">
        <f>COUNT(T259:AJ259)</f>
        <v>5</v>
      </c>
      <c r="DN259" s="813">
        <f>COUNT(AL259:BB259)</f>
        <v>10</v>
      </c>
      <c r="DO259" s="814">
        <f>COUNT(BD259:BT259)</f>
        <v>0</v>
      </c>
      <c r="DP259" s="849"/>
      <c r="DQ259" s="859"/>
      <c r="DR259" s="859"/>
      <c r="DS259" s="859"/>
      <c r="DT259" s="859"/>
      <c r="DU259" s="859"/>
      <c r="DV259" s="859"/>
      <c r="DW259" s="860"/>
      <c r="DX259" s="859"/>
      <c r="DY259" s="60"/>
    </row>
    <row r="260" spans="1:129" ht="12.75" customHeight="1">
      <c r="A260" s="855" t="s">
        <v>295</v>
      </c>
      <c r="B260" s="281">
        <v>1</v>
      </c>
      <c r="C260" s="281">
        <v>1</v>
      </c>
      <c r="D260" s="281"/>
      <c r="E260" s="281">
        <v>1</v>
      </c>
      <c r="F260" s="281"/>
      <c r="G260" s="281">
        <v>1</v>
      </c>
      <c r="H260" s="281">
        <v>1</v>
      </c>
      <c r="I260" s="281">
        <v>1</v>
      </c>
      <c r="J260" s="281">
        <v>1</v>
      </c>
      <c r="K260" s="281">
        <v>1</v>
      </c>
      <c r="L260" s="281">
        <v>1</v>
      </c>
      <c r="M260" s="281">
        <v>1</v>
      </c>
      <c r="N260" s="281"/>
      <c r="O260" s="281"/>
      <c r="P260" s="281"/>
      <c r="Q260" s="281"/>
      <c r="R260" s="281"/>
      <c r="S260" s="850"/>
      <c r="T260" s="281">
        <v>1</v>
      </c>
      <c r="U260" s="281">
        <v>1</v>
      </c>
      <c r="V260" s="281"/>
      <c r="W260" s="281"/>
      <c r="X260" s="281"/>
      <c r="Y260" s="281">
        <v>1</v>
      </c>
      <c r="Z260" s="281">
        <v>1</v>
      </c>
      <c r="AA260" s="281"/>
      <c r="AB260" s="281"/>
      <c r="AC260" s="281">
        <v>1</v>
      </c>
      <c r="AD260" s="281"/>
      <c r="AE260" s="281"/>
      <c r="AF260" s="281"/>
      <c r="AG260" s="281"/>
      <c r="AH260" s="281"/>
      <c r="AI260" s="281"/>
      <c r="AJ260" s="281"/>
      <c r="AK260" s="850"/>
      <c r="AL260" s="281">
        <v>1</v>
      </c>
      <c r="AM260" s="281">
        <v>1</v>
      </c>
      <c r="AN260" s="281">
        <v>1</v>
      </c>
      <c r="AO260" s="281">
        <v>1</v>
      </c>
      <c r="AP260" s="281">
        <v>1</v>
      </c>
      <c r="AQ260" s="281">
        <v>1</v>
      </c>
      <c r="AR260" s="281">
        <v>1</v>
      </c>
      <c r="AS260" s="281">
        <v>1</v>
      </c>
      <c r="AT260" s="281">
        <v>1</v>
      </c>
      <c r="AU260" s="281"/>
      <c r="AV260" s="281">
        <v>1</v>
      </c>
      <c r="AW260" s="281"/>
      <c r="AX260" s="281"/>
      <c r="AY260" s="281"/>
      <c r="AZ260" s="281"/>
      <c r="BA260" s="281"/>
      <c r="BB260" s="281"/>
      <c r="BC260" s="850"/>
      <c r="BD260" s="281"/>
      <c r="BE260" s="281"/>
      <c r="BF260" s="281"/>
      <c r="BG260" s="281"/>
      <c r="BH260" s="281"/>
      <c r="BI260" s="281"/>
      <c r="BJ260" s="281"/>
      <c r="BK260" s="281"/>
      <c r="BL260" s="281"/>
      <c r="BM260" s="281"/>
      <c r="BN260" s="281"/>
      <c r="BO260" s="281"/>
      <c r="BP260" s="281"/>
      <c r="BQ260" s="281"/>
      <c r="BR260" s="281"/>
      <c r="BS260" s="281"/>
      <c r="BT260" s="281"/>
      <c r="BU260" s="850"/>
      <c r="BV260" s="988">
        <v>1</v>
      </c>
      <c r="BW260" s="988">
        <v>1</v>
      </c>
      <c r="BX260" s="988">
        <v>1</v>
      </c>
      <c r="BY260" s="988">
        <v>1</v>
      </c>
      <c r="BZ260" s="856">
        <f>IF(DL260&lt;3,"",(SUM(B260:R260)-MIN(B260:R260)-MAX(B260:R260))/(DL260-2))</f>
        <v>1</v>
      </c>
      <c r="CA260" s="856">
        <f>IF(DM260&lt;3,"",(SUM(T260:AJ260)-MIN(T260:AJ260)-MAX(T260:AJ260))/(DM260-2))</f>
        <v>1</v>
      </c>
      <c r="CB260" s="856">
        <f>IF(DN260&lt;3,"",(SUM(AL260:BB260)-MIN(AL260:BB260)-MAX(AL260:BB260))/(DN260-2))</f>
        <v>1</v>
      </c>
      <c r="CC260" s="857" t="str">
        <f>IF(DO260&lt;3,"",(SUM(BD260:BT260)-MIN(BD260:BT260)-MAX(BD260:BT260))/(DO260-2))</f>
        <v/>
      </c>
      <c r="CD260" s="50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0" t="str">
        <f t="shared" si="446"/>
        <v/>
      </c>
      <c r="CF260" s="81" t="str">
        <f t="shared" si="446"/>
        <v/>
      </c>
      <c r="CG260" s="81" t="str">
        <f t="shared" si="446"/>
        <v/>
      </c>
      <c r="CH260" s="81">
        <f t="shared" si="446"/>
        <v>1</v>
      </c>
      <c r="CI260" s="81">
        <f t="shared" si="446"/>
        <v>1</v>
      </c>
      <c r="CJ260" s="81">
        <f t="shared" si="446"/>
        <v>1</v>
      </c>
      <c r="CK260" s="144">
        <f t="shared" si="446"/>
        <v>1</v>
      </c>
      <c r="CL260" s="144">
        <f t="shared" si="446"/>
        <v>1</v>
      </c>
      <c r="CM260" s="144">
        <f t="shared" si="446"/>
        <v>1</v>
      </c>
      <c r="CN260" s="81">
        <f t="shared" si="446"/>
        <v>1</v>
      </c>
      <c r="CO260" s="81">
        <f t="shared" si="446"/>
        <v>1</v>
      </c>
      <c r="CP260" s="81">
        <f t="shared" si="446"/>
        <v>1</v>
      </c>
      <c r="CQ260" s="81">
        <f t="shared" si="446"/>
        <v>1</v>
      </c>
      <c r="CR260" s="81" t="str">
        <f t="shared" si="446"/>
        <v/>
      </c>
      <c r="CS260" s="80" t="str">
        <f t="shared" si="446"/>
        <v/>
      </c>
      <c r="CT260" s="504" t="str">
        <f t="shared" si="446"/>
        <v/>
      </c>
      <c r="CU260" s="532" t="str">
        <f t="shared" si="447"/>
        <v/>
      </c>
      <c r="CV260" s="533" t="str">
        <f t="shared" si="447"/>
        <v/>
      </c>
      <c r="CW260" s="534" t="str">
        <f t="shared" si="447"/>
        <v/>
      </c>
      <c r="CX260" s="534" t="str">
        <f t="shared" si="447"/>
        <v/>
      </c>
      <c r="CY260" s="534" t="str">
        <f t="shared" si="447"/>
        <v/>
      </c>
      <c r="CZ260" s="534" t="str">
        <f t="shared" si="447"/>
        <v/>
      </c>
      <c r="DA260" s="534" t="str">
        <f t="shared" si="447"/>
        <v/>
      </c>
      <c r="DB260" s="535" t="str">
        <f t="shared" si="447"/>
        <v/>
      </c>
      <c r="DC260" s="535" t="str">
        <f t="shared" si="447"/>
        <v/>
      </c>
      <c r="DD260" s="535" t="str">
        <f t="shared" si="447"/>
        <v/>
      </c>
      <c r="DE260" s="534" t="str">
        <f t="shared" si="448"/>
        <v/>
      </c>
      <c r="DF260" s="534" t="str">
        <f t="shared" si="448"/>
        <v/>
      </c>
      <c r="DG260" s="534" t="str">
        <f t="shared" si="448"/>
        <v/>
      </c>
      <c r="DH260" s="534" t="str">
        <f t="shared" si="448"/>
        <v/>
      </c>
      <c r="DI260" s="534" t="str">
        <f t="shared" si="448"/>
        <v/>
      </c>
      <c r="DJ260" s="533" t="str">
        <f t="shared" si="448"/>
        <v/>
      </c>
      <c r="DK260" s="532" t="str">
        <f t="shared" si="448"/>
        <v/>
      </c>
      <c r="DL260" s="858">
        <f>COUNT(B260:R260)</f>
        <v>10</v>
      </c>
      <c r="DM260" s="813">
        <f>COUNT(T260:AJ260)</f>
        <v>5</v>
      </c>
      <c r="DN260" s="813">
        <f>COUNT(AL260:BB260)</f>
        <v>10</v>
      </c>
      <c r="DO260" s="814">
        <f>COUNT(BD260:BT260)</f>
        <v>0</v>
      </c>
      <c r="DP260" s="849"/>
      <c r="DQ260" s="859"/>
      <c r="DR260" s="859"/>
      <c r="DS260" s="859"/>
      <c r="DT260" s="859"/>
      <c r="DU260" s="859"/>
      <c r="DV260" s="859"/>
      <c r="DW260" s="860"/>
      <c r="DX260" s="859"/>
      <c r="DY260" s="60"/>
    </row>
    <row r="261" spans="1:129" ht="12.75" customHeight="1">
      <c r="A261" s="855" t="s">
        <v>280</v>
      </c>
      <c r="B261" s="281">
        <v>12</v>
      </c>
      <c r="C261" s="281">
        <v>12</v>
      </c>
      <c r="D261" s="281"/>
      <c r="E261" s="281">
        <v>12</v>
      </c>
      <c r="F261" s="281"/>
      <c r="G261" s="281">
        <v>12</v>
      </c>
      <c r="H261" s="281">
        <v>12</v>
      </c>
      <c r="I261" s="281">
        <v>12</v>
      </c>
      <c r="J261" s="281">
        <v>12</v>
      </c>
      <c r="K261" s="281">
        <v>12</v>
      </c>
      <c r="L261" s="281">
        <v>12</v>
      </c>
      <c r="M261" s="281">
        <v>12</v>
      </c>
      <c r="N261" s="281"/>
      <c r="O261" s="281"/>
      <c r="P261" s="281"/>
      <c r="Q261" s="281"/>
      <c r="R261" s="281"/>
      <c r="S261" s="850"/>
      <c r="T261" s="281">
        <v>12</v>
      </c>
      <c r="U261" s="281">
        <v>12</v>
      </c>
      <c r="V261" s="281"/>
      <c r="W261" s="281"/>
      <c r="X261" s="281"/>
      <c r="Y261" s="281">
        <v>12</v>
      </c>
      <c r="Z261" s="281">
        <v>12</v>
      </c>
      <c r="AA261" s="281"/>
      <c r="AB261" s="281"/>
      <c r="AC261" s="281">
        <v>12</v>
      </c>
      <c r="AD261" s="281"/>
      <c r="AE261" s="281"/>
      <c r="AF261" s="281"/>
      <c r="AG261" s="281"/>
      <c r="AH261" s="281"/>
      <c r="AI261" s="281"/>
      <c r="AJ261" s="281"/>
      <c r="AK261" s="850"/>
      <c r="AL261" s="281">
        <v>12</v>
      </c>
      <c r="AM261" s="281">
        <v>12</v>
      </c>
      <c r="AN261" s="281">
        <v>12</v>
      </c>
      <c r="AO261" s="281">
        <v>12</v>
      </c>
      <c r="AP261" s="281">
        <v>12</v>
      </c>
      <c r="AQ261" s="281">
        <v>12</v>
      </c>
      <c r="AR261" s="281">
        <v>12</v>
      </c>
      <c r="AS261" s="281">
        <v>12</v>
      </c>
      <c r="AT261" s="281">
        <v>12</v>
      </c>
      <c r="AU261" s="281"/>
      <c r="AV261" s="281">
        <v>12</v>
      </c>
      <c r="AW261" s="281"/>
      <c r="AX261" s="281"/>
      <c r="AY261" s="281"/>
      <c r="AZ261" s="281"/>
      <c r="BA261" s="281"/>
      <c r="BB261" s="281"/>
      <c r="BC261" s="850"/>
      <c r="BD261" s="281"/>
      <c r="BE261" s="281"/>
      <c r="BF261" s="281"/>
      <c r="BG261" s="281"/>
      <c r="BH261" s="281"/>
      <c r="BI261" s="281"/>
      <c r="BJ261" s="281"/>
      <c r="BK261" s="281"/>
      <c r="BL261" s="281"/>
      <c r="BM261" s="281"/>
      <c r="BN261" s="281"/>
      <c r="BO261" s="281"/>
      <c r="BP261" s="281"/>
      <c r="BQ261" s="281"/>
      <c r="BR261" s="281"/>
      <c r="BS261" s="281"/>
      <c r="BT261" s="281"/>
      <c r="BU261" s="850"/>
      <c r="BV261" s="988">
        <v>12</v>
      </c>
      <c r="BW261" s="988">
        <v>12</v>
      </c>
      <c r="BX261" s="988">
        <v>12</v>
      </c>
      <c r="BY261" s="988">
        <v>12</v>
      </c>
      <c r="BZ261" s="856">
        <f>IF(DL261&lt;3,"",(SUM(B261:R261)-MIN(B261:R261)-MAX(B261:R261))/(DL261-2))</f>
        <v>12</v>
      </c>
      <c r="CA261" s="856">
        <f>IF(DM261&lt;3,"",(SUM(T261:AJ261)-MIN(T261:AJ261)-MAX(T261:AJ261))/(DM261-2))</f>
        <v>12</v>
      </c>
      <c r="CB261" s="856">
        <f>IF(DN261&lt;3,"",(SUM(AL261:BB261)-MIN(AL261:BB261)-MAX(AL261:BB261))/(DN261-2))</f>
        <v>12</v>
      </c>
      <c r="CC261" s="857" t="str">
        <f>IF(DO261&lt;3,"",(SUM(BD261:BT261)-MIN(BD261:BT261)-MAX(BD261:BT261))/(DO261-2))</f>
        <v/>
      </c>
      <c r="CD261" s="50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0" t="str">
        <f t="shared" si="446"/>
        <v/>
      </c>
      <c r="CF261" s="81" t="str">
        <f t="shared" si="446"/>
        <v/>
      </c>
      <c r="CG261" s="81" t="str">
        <f t="shared" si="446"/>
        <v/>
      </c>
      <c r="CH261" s="81">
        <f t="shared" si="446"/>
        <v>12</v>
      </c>
      <c r="CI261" s="81">
        <f t="shared" si="446"/>
        <v>12</v>
      </c>
      <c r="CJ261" s="81">
        <f t="shared" si="446"/>
        <v>12</v>
      </c>
      <c r="CK261" s="144">
        <f t="shared" si="446"/>
        <v>12</v>
      </c>
      <c r="CL261" s="144">
        <f t="shared" si="446"/>
        <v>12</v>
      </c>
      <c r="CM261" s="144">
        <f t="shared" si="446"/>
        <v>12</v>
      </c>
      <c r="CN261" s="81">
        <f t="shared" si="446"/>
        <v>12</v>
      </c>
      <c r="CO261" s="81">
        <f t="shared" si="446"/>
        <v>12</v>
      </c>
      <c r="CP261" s="81">
        <f t="shared" si="446"/>
        <v>12</v>
      </c>
      <c r="CQ261" s="81">
        <f t="shared" si="446"/>
        <v>12</v>
      </c>
      <c r="CR261" s="81" t="str">
        <f t="shared" si="446"/>
        <v/>
      </c>
      <c r="CS261" s="80" t="str">
        <f t="shared" si="446"/>
        <v/>
      </c>
      <c r="CT261" s="504" t="str">
        <f t="shared" si="446"/>
        <v/>
      </c>
      <c r="CU261" s="532" t="str">
        <f t="shared" si="447"/>
        <v/>
      </c>
      <c r="CV261" s="533" t="str">
        <f t="shared" si="447"/>
        <v/>
      </c>
      <c r="CW261" s="534" t="str">
        <f t="shared" si="447"/>
        <v/>
      </c>
      <c r="CX261" s="534" t="str">
        <f t="shared" si="447"/>
        <v/>
      </c>
      <c r="CY261" s="534" t="str">
        <f t="shared" si="447"/>
        <v/>
      </c>
      <c r="CZ261" s="534" t="str">
        <f t="shared" si="447"/>
        <v/>
      </c>
      <c r="DA261" s="534" t="str">
        <f t="shared" si="447"/>
        <v/>
      </c>
      <c r="DB261" s="535" t="str">
        <f t="shared" si="447"/>
        <v/>
      </c>
      <c r="DC261" s="535" t="str">
        <f t="shared" si="447"/>
        <v/>
      </c>
      <c r="DD261" s="535" t="str">
        <f t="shared" si="447"/>
        <v/>
      </c>
      <c r="DE261" s="534" t="str">
        <f t="shared" si="448"/>
        <v/>
      </c>
      <c r="DF261" s="534" t="str">
        <f t="shared" si="448"/>
        <v/>
      </c>
      <c r="DG261" s="534" t="str">
        <f t="shared" si="448"/>
        <v/>
      </c>
      <c r="DH261" s="534" t="str">
        <f t="shared" si="448"/>
        <v/>
      </c>
      <c r="DI261" s="534" t="str">
        <f t="shared" si="448"/>
        <v/>
      </c>
      <c r="DJ261" s="533" t="str">
        <f t="shared" si="448"/>
        <v/>
      </c>
      <c r="DK261" s="532" t="str">
        <f t="shared" si="448"/>
        <v/>
      </c>
      <c r="DL261" s="858">
        <f>COUNT(B261:R261)</f>
        <v>10</v>
      </c>
      <c r="DM261" s="813">
        <f>COUNT(T261:AJ261)</f>
        <v>5</v>
      </c>
      <c r="DN261" s="813">
        <f>COUNT(AL261:BB261)</f>
        <v>10</v>
      </c>
      <c r="DO261" s="814">
        <f>COUNT(BD261:BT261)</f>
        <v>0</v>
      </c>
      <c r="DP261" s="849"/>
      <c r="DQ261" s="859"/>
      <c r="DR261" s="859"/>
      <c r="DS261" s="859"/>
      <c r="DT261" s="859"/>
      <c r="DU261" s="859"/>
      <c r="DV261" s="859"/>
      <c r="DW261" s="860"/>
      <c r="DX261" s="859"/>
      <c r="DY261" s="60"/>
    </row>
    <row r="262" spans="1:129" ht="12.75" customHeight="1">
      <c r="A262" s="855" t="s">
        <v>311</v>
      </c>
      <c r="B262" s="281">
        <v>340</v>
      </c>
      <c r="C262" s="281">
        <v>340</v>
      </c>
      <c r="D262" s="281"/>
      <c r="E262" s="281">
        <v>340</v>
      </c>
      <c r="F262" s="281"/>
      <c r="G262" s="281">
        <v>340</v>
      </c>
      <c r="H262" s="281">
        <v>340</v>
      </c>
      <c r="I262" s="281">
        <v>340</v>
      </c>
      <c r="J262" s="281">
        <v>340</v>
      </c>
      <c r="K262" s="281">
        <v>340</v>
      </c>
      <c r="L262" s="281">
        <v>340</v>
      </c>
      <c r="M262" s="281">
        <v>340</v>
      </c>
      <c r="N262" s="281"/>
      <c r="O262" s="281"/>
      <c r="P262" s="281"/>
      <c r="Q262" s="281"/>
      <c r="R262" s="281"/>
      <c r="S262" s="850"/>
      <c r="T262" s="281">
        <v>340</v>
      </c>
      <c r="U262" s="281">
        <v>340</v>
      </c>
      <c r="V262" s="281"/>
      <c r="W262" s="281"/>
      <c r="X262" s="281"/>
      <c r="Y262" s="281">
        <v>340</v>
      </c>
      <c r="Z262" s="281">
        <v>340</v>
      </c>
      <c r="AA262" s="281"/>
      <c r="AB262" s="281"/>
      <c r="AC262" s="281">
        <v>340</v>
      </c>
      <c r="AD262" s="281"/>
      <c r="AE262" s="281"/>
      <c r="AF262" s="281"/>
      <c r="AG262" s="281"/>
      <c r="AH262" s="281"/>
      <c r="AI262" s="281"/>
      <c r="AJ262" s="281"/>
      <c r="AK262" s="850"/>
      <c r="AL262" s="281">
        <v>340</v>
      </c>
      <c r="AM262" s="281">
        <v>340</v>
      </c>
      <c r="AN262" s="281">
        <v>340</v>
      </c>
      <c r="AO262" s="281">
        <v>340</v>
      </c>
      <c r="AP262" s="281">
        <v>340</v>
      </c>
      <c r="AQ262" s="281">
        <v>340</v>
      </c>
      <c r="AR262" s="281">
        <v>340</v>
      </c>
      <c r="AS262" s="281">
        <v>340</v>
      </c>
      <c r="AT262" s="281">
        <v>340</v>
      </c>
      <c r="AU262" s="281"/>
      <c r="AV262" s="281">
        <v>340</v>
      </c>
      <c r="AW262" s="281"/>
      <c r="AX262" s="281"/>
      <c r="AY262" s="281"/>
      <c r="AZ262" s="281"/>
      <c r="BA262" s="281"/>
      <c r="BB262" s="281"/>
      <c r="BC262" s="850"/>
      <c r="BD262" s="281"/>
      <c r="BE262" s="281"/>
      <c r="BF262" s="281"/>
      <c r="BG262" s="281"/>
      <c r="BH262" s="281"/>
      <c r="BI262" s="281"/>
      <c r="BJ262" s="281"/>
      <c r="BK262" s="281"/>
      <c r="BL262" s="281"/>
      <c r="BM262" s="281"/>
      <c r="BN262" s="281"/>
      <c r="BO262" s="281"/>
      <c r="BP262" s="281"/>
      <c r="BQ262" s="281"/>
      <c r="BR262" s="281"/>
      <c r="BS262" s="281"/>
      <c r="BT262" s="281"/>
      <c r="BU262" s="850"/>
      <c r="BV262" s="629">
        <v>300</v>
      </c>
      <c r="BW262" s="629">
        <v>300</v>
      </c>
      <c r="BX262" s="629">
        <v>300</v>
      </c>
      <c r="BY262" s="629">
        <v>300</v>
      </c>
      <c r="BZ262" s="856">
        <f>IF(DL262&lt;3,"",(SUM(B262:R262)-MIN(B262:R262)-MAX(B262:R262))/(DL262-2))</f>
        <v>340</v>
      </c>
      <c r="CA262" s="856">
        <f>IF(DM262&lt;3,"",(SUM(T262:AJ262)-MIN(T262:AJ262)-MAX(T262:AJ262))/(DM262-2))</f>
        <v>340</v>
      </c>
      <c r="CB262" s="856">
        <f>IF(DN262&lt;3,"",(SUM(AL262:BB262)-MIN(AL262:BB262)-MAX(AL262:BB262))/(DN262-2))</f>
        <v>340</v>
      </c>
      <c r="CC262" s="857" t="str">
        <f>IF(DO262&lt;3,"",(SUM(BD262:BT262)-MIN(BD262:BT262)-MAX(BD262:BT262))/(DO262-2))</f>
        <v/>
      </c>
      <c r="CD262" s="50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0" t="str">
        <f t="shared" si="446"/>
        <v/>
      </c>
      <c r="CF262" s="81" t="str">
        <f t="shared" si="446"/>
        <v/>
      </c>
      <c r="CG262" s="81" t="str">
        <f t="shared" si="446"/>
        <v/>
      </c>
      <c r="CH262" s="81">
        <f t="shared" si="446"/>
        <v>340</v>
      </c>
      <c r="CI262" s="81">
        <f t="shared" si="446"/>
        <v>340</v>
      </c>
      <c r="CJ262" s="81">
        <f t="shared" si="446"/>
        <v>340</v>
      </c>
      <c r="CK262" s="144">
        <f t="shared" si="446"/>
        <v>340</v>
      </c>
      <c r="CL262" s="144">
        <f t="shared" si="446"/>
        <v>340</v>
      </c>
      <c r="CM262" s="144">
        <f t="shared" si="446"/>
        <v>340</v>
      </c>
      <c r="CN262" s="81">
        <f t="shared" si="446"/>
        <v>340</v>
      </c>
      <c r="CO262" s="81">
        <f t="shared" si="446"/>
        <v>340</v>
      </c>
      <c r="CP262" s="81">
        <f t="shared" si="446"/>
        <v>340</v>
      </c>
      <c r="CQ262" s="81">
        <f t="shared" si="446"/>
        <v>340</v>
      </c>
      <c r="CR262" s="81" t="str">
        <f t="shared" si="446"/>
        <v/>
      </c>
      <c r="CS262" s="80" t="str">
        <f t="shared" si="446"/>
        <v/>
      </c>
      <c r="CT262" s="504" t="str">
        <f t="shared" si="446"/>
        <v/>
      </c>
      <c r="CU262" s="532" t="str">
        <f t="shared" si="447"/>
        <v/>
      </c>
      <c r="CV262" s="533" t="str">
        <f t="shared" si="447"/>
        <v/>
      </c>
      <c r="CW262" s="534" t="str">
        <f t="shared" si="447"/>
        <v/>
      </c>
      <c r="CX262" s="534" t="str">
        <f t="shared" si="447"/>
        <v/>
      </c>
      <c r="CY262" s="534" t="str">
        <f t="shared" si="447"/>
        <v/>
      </c>
      <c r="CZ262" s="534" t="str">
        <f t="shared" si="447"/>
        <v/>
      </c>
      <c r="DA262" s="534" t="str">
        <f t="shared" si="447"/>
        <v/>
      </c>
      <c r="DB262" s="535" t="str">
        <f t="shared" si="447"/>
        <v/>
      </c>
      <c r="DC262" s="535" t="str">
        <f t="shared" si="447"/>
        <v/>
      </c>
      <c r="DD262" s="535" t="str">
        <f t="shared" si="447"/>
        <v/>
      </c>
      <c r="DE262" s="534" t="str">
        <f t="shared" si="448"/>
        <v/>
      </c>
      <c r="DF262" s="534" t="str">
        <f t="shared" si="448"/>
        <v/>
      </c>
      <c r="DG262" s="534" t="str">
        <f t="shared" si="448"/>
        <v/>
      </c>
      <c r="DH262" s="534" t="str">
        <f t="shared" si="448"/>
        <v/>
      </c>
      <c r="DI262" s="534" t="str">
        <f t="shared" si="448"/>
        <v/>
      </c>
      <c r="DJ262" s="533" t="str">
        <f t="shared" si="448"/>
        <v/>
      </c>
      <c r="DK262" s="532" t="str">
        <f t="shared" si="448"/>
        <v/>
      </c>
      <c r="DL262" s="858">
        <f>COUNT(B262:R262)</f>
        <v>10</v>
      </c>
      <c r="DM262" s="813">
        <f>COUNT(T262:AJ262)</f>
        <v>5</v>
      </c>
      <c r="DN262" s="813">
        <f>COUNT(AL262:BB262)</f>
        <v>10</v>
      </c>
      <c r="DO262" s="814">
        <f>COUNT(BD262:BT262)</f>
        <v>0</v>
      </c>
      <c r="DP262" s="849"/>
      <c r="DQ262" s="859"/>
      <c r="DR262" s="859"/>
      <c r="DS262" s="859"/>
      <c r="DT262" s="859"/>
      <c r="DU262" s="859"/>
      <c r="DV262" s="859"/>
      <c r="DW262" s="860"/>
      <c r="DX262" s="859"/>
      <c r="DY262" s="60"/>
    </row>
    <row r="263" spans="1:129" ht="12.75" customHeight="1">
      <c r="A263" s="861" t="s">
        <v>312</v>
      </c>
      <c r="B263" s="862">
        <f t="shared" ref="B263:R263" si="449">IF(B260="","",B259*B260*B261*B262)</f>
        <v>32640</v>
      </c>
      <c r="C263" s="862">
        <f t="shared" si="449"/>
        <v>12240</v>
      </c>
      <c r="D263" s="862" t="str">
        <f t="shared" si="449"/>
        <v/>
      </c>
      <c r="E263" s="862">
        <f t="shared" si="449"/>
        <v>4080</v>
      </c>
      <c r="F263" s="862" t="str">
        <f t="shared" si="449"/>
        <v/>
      </c>
      <c r="G263" s="862">
        <f t="shared" si="449"/>
        <v>4080</v>
      </c>
      <c r="H263" s="862">
        <f t="shared" si="449"/>
        <v>4080</v>
      </c>
      <c r="I263" s="862">
        <f t="shared" si="449"/>
        <v>16320</v>
      </c>
      <c r="J263" s="862">
        <f t="shared" si="449"/>
        <v>4080</v>
      </c>
      <c r="K263" s="862">
        <f t="shared" si="449"/>
        <v>4080</v>
      </c>
      <c r="L263" s="862">
        <f t="shared" si="449"/>
        <v>4080</v>
      </c>
      <c r="M263" s="862">
        <f t="shared" si="449"/>
        <v>4080</v>
      </c>
      <c r="N263" s="862" t="str">
        <f t="shared" si="449"/>
        <v/>
      </c>
      <c r="O263" s="862" t="str">
        <f t="shared" si="449"/>
        <v/>
      </c>
      <c r="P263" s="862" t="str">
        <f t="shared" si="449"/>
        <v/>
      </c>
      <c r="Q263" s="862" t="str">
        <f t="shared" si="449"/>
        <v/>
      </c>
      <c r="R263" s="862" t="str">
        <f t="shared" si="449"/>
        <v/>
      </c>
      <c r="S263" s="850"/>
      <c r="T263" s="862">
        <f t="shared" ref="T263:AJ263" si="450">IF(T260="","",T259*T260*T261*T262)</f>
        <v>4080</v>
      </c>
      <c r="U263" s="862">
        <f t="shared" si="450"/>
        <v>12240</v>
      </c>
      <c r="V263" s="862" t="str">
        <f t="shared" si="450"/>
        <v/>
      </c>
      <c r="W263" s="862" t="str">
        <f t="shared" si="450"/>
        <v/>
      </c>
      <c r="X263" s="862" t="str">
        <f t="shared" si="450"/>
        <v/>
      </c>
      <c r="Y263" s="862">
        <f t="shared" si="450"/>
        <v>4080</v>
      </c>
      <c r="Z263" s="862">
        <f t="shared" si="450"/>
        <v>8160</v>
      </c>
      <c r="AA263" s="862" t="str">
        <f t="shared" si="450"/>
        <v/>
      </c>
      <c r="AB263" s="862" t="str">
        <f t="shared" si="450"/>
        <v/>
      </c>
      <c r="AC263" s="862">
        <f t="shared" si="450"/>
        <v>8160</v>
      </c>
      <c r="AD263" s="862" t="str">
        <f t="shared" si="450"/>
        <v/>
      </c>
      <c r="AE263" s="862" t="str">
        <f t="shared" si="450"/>
        <v/>
      </c>
      <c r="AF263" s="862" t="str">
        <f t="shared" si="450"/>
        <v/>
      </c>
      <c r="AG263" s="862" t="str">
        <f t="shared" si="450"/>
        <v/>
      </c>
      <c r="AH263" s="862" t="str">
        <f t="shared" si="450"/>
        <v/>
      </c>
      <c r="AI263" s="862" t="str">
        <f t="shared" si="450"/>
        <v/>
      </c>
      <c r="AJ263" s="862" t="str">
        <f t="shared" si="450"/>
        <v/>
      </c>
      <c r="AK263" s="850"/>
      <c r="AL263" s="862">
        <f t="shared" ref="AL263:BB263" si="451">IF(AL260="","",AL259*AL260*AL261*AL262)</f>
        <v>12240</v>
      </c>
      <c r="AM263" s="862">
        <f t="shared" si="451"/>
        <v>20400</v>
      </c>
      <c r="AN263" s="862">
        <f t="shared" si="451"/>
        <v>20400</v>
      </c>
      <c r="AO263" s="862">
        <f t="shared" si="451"/>
        <v>20400</v>
      </c>
      <c r="AP263" s="862">
        <f t="shared" si="451"/>
        <v>12240</v>
      </c>
      <c r="AQ263" s="862">
        <f t="shared" si="451"/>
        <v>12240</v>
      </c>
      <c r="AR263" s="862">
        <f t="shared" si="451"/>
        <v>20400</v>
      </c>
      <c r="AS263" s="862">
        <f t="shared" si="451"/>
        <v>16320</v>
      </c>
      <c r="AT263" s="862">
        <f t="shared" si="451"/>
        <v>20400</v>
      </c>
      <c r="AU263" s="862" t="str">
        <f t="shared" si="451"/>
        <v/>
      </c>
      <c r="AV263" s="862">
        <f t="shared" si="451"/>
        <v>16320</v>
      </c>
      <c r="AW263" s="862" t="str">
        <f t="shared" si="451"/>
        <v/>
      </c>
      <c r="AX263" s="862" t="str">
        <f t="shared" si="451"/>
        <v/>
      </c>
      <c r="AY263" s="862" t="str">
        <f t="shared" si="451"/>
        <v/>
      </c>
      <c r="AZ263" s="862" t="str">
        <f t="shared" si="451"/>
        <v/>
      </c>
      <c r="BA263" s="862" t="str">
        <f t="shared" si="451"/>
        <v/>
      </c>
      <c r="BB263" s="862" t="str">
        <f t="shared" si="451"/>
        <v/>
      </c>
      <c r="BC263" s="850"/>
      <c r="BD263" s="862" t="str">
        <f t="shared" ref="BD263:BT263" si="452">IF(BD260="","",BD259*BD260*BD261*BD262)</f>
        <v/>
      </c>
      <c r="BE263" s="862" t="str">
        <f t="shared" si="452"/>
        <v/>
      </c>
      <c r="BF263" s="862" t="str">
        <f t="shared" si="452"/>
        <v/>
      </c>
      <c r="BG263" s="862" t="str">
        <f t="shared" si="452"/>
        <v/>
      </c>
      <c r="BH263" s="862" t="str">
        <f t="shared" si="452"/>
        <v/>
      </c>
      <c r="BI263" s="862" t="str">
        <f t="shared" si="452"/>
        <v/>
      </c>
      <c r="BJ263" s="862" t="str">
        <f t="shared" si="452"/>
        <v/>
      </c>
      <c r="BK263" s="862" t="str">
        <f t="shared" si="452"/>
        <v/>
      </c>
      <c r="BL263" s="862" t="str">
        <f t="shared" si="452"/>
        <v/>
      </c>
      <c r="BM263" s="862" t="str">
        <f t="shared" si="452"/>
        <v/>
      </c>
      <c r="BN263" s="862" t="str">
        <f t="shared" si="452"/>
        <v/>
      </c>
      <c r="BO263" s="862" t="str">
        <f t="shared" si="452"/>
        <v/>
      </c>
      <c r="BP263" s="862" t="str">
        <f t="shared" si="452"/>
        <v/>
      </c>
      <c r="BQ263" s="862" t="str">
        <f t="shared" si="452"/>
        <v/>
      </c>
      <c r="BR263" s="862" t="str">
        <f t="shared" si="452"/>
        <v/>
      </c>
      <c r="BS263" s="862" t="str">
        <f t="shared" si="452"/>
        <v/>
      </c>
      <c r="BT263" s="862" t="str">
        <f t="shared" si="452"/>
        <v/>
      </c>
      <c r="BU263" s="850"/>
      <c r="BV263" s="862">
        <f>IF(BV260="","",BV259*BV260*BV261*BV262)</f>
        <v>19800</v>
      </c>
      <c r="BW263" s="862">
        <f>IF(BW260="","",BW259*BW260*BW261*BW262)</f>
        <v>19800</v>
      </c>
      <c r="BX263" s="862">
        <f>IF(BX260="","",BX259*BX260*BX261*BX262)</f>
        <v>0</v>
      </c>
      <c r="BY263" s="735">
        <f>IF(BY260="","",BY259*BY260*BY261*BY262)</f>
        <v>0</v>
      </c>
      <c r="BZ263" s="856">
        <f>IF(DL263&lt;3,"",(SUM(B263:R263)-MIN(B263:R263)-MAX(B263:R263))/(DL263-2))</f>
        <v>6630</v>
      </c>
      <c r="CA263" s="856">
        <f>IF(DM263&lt;3,"",(SUM(T263:AJ263)-MIN(T263:AJ263)-MAX(T263:AJ263))/(DM263-2))</f>
        <v>6800</v>
      </c>
      <c r="CB263" s="856">
        <f>IF(DN263&lt;3,"",(SUM(AL263:BB263)-MIN(AL263:BB263)-MAX(AL263:BB263))/(DN263-2))</f>
        <v>17340</v>
      </c>
      <c r="CC263" s="857" t="str">
        <f>IF(DO263&lt;3,"",(SUM(BD263:BT263)-MIN(BD263:BT263)-MAX(BD263:BT263))/(DO263-2))</f>
        <v/>
      </c>
      <c r="CD263" s="50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0" t="str">
        <f t="shared" si="446"/>
        <v/>
      </c>
      <c r="CF263" s="81" t="str">
        <f t="shared" si="446"/>
        <v/>
      </c>
      <c r="CG263" s="81" t="str">
        <f t="shared" si="446"/>
        <v/>
      </c>
      <c r="CH263" s="81">
        <f t="shared" si="446"/>
        <v>12240</v>
      </c>
      <c r="CI263" s="81">
        <f t="shared" si="446"/>
        <v>12240</v>
      </c>
      <c r="CJ263" s="81">
        <f t="shared" si="446"/>
        <v>12240</v>
      </c>
      <c r="CK263" s="144">
        <f t="shared" si="446"/>
        <v>16320</v>
      </c>
      <c r="CL263" s="144">
        <f t="shared" si="446"/>
        <v>16320</v>
      </c>
      <c r="CM263" s="144">
        <f t="shared" si="446"/>
        <v>20400</v>
      </c>
      <c r="CN263" s="81">
        <f t="shared" si="446"/>
        <v>20400</v>
      </c>
      <c r="CO263" s="81">
        <f t="shared" si="446"/>
        <v>20400</v>
      </c>
      <c r="CP263" s="81">
        <f t="shared" si="446"/>
        <v>20400</v>
      </c>
      <c r="CQ263" s="81">
        <f t="shared" si="446"/>
        <v>20400</v>
      </c>
      <c r="CR263" s="81" t="str">
        <f t="shared" si="446"/>
        <v/>
      </c>
      <c r="CS263" s="80" t="str">
        <f t="shared" si="446"/>
        <v/>
      </c>
      <c r="CT263" s="504" t="str">
        <f t="shared" si="446"/>
        <v/>
      </c>
      <c r="CU263" s="532" t="str">
        <f t="shared" si="447"/>
        <v/>
      </c>
      <c r="CV263" s="533" t="str">
        <f t="shared" si="447"/>
        <v/>
      </c>
      <c r="CW263" s="534" t="str">
        <f t="shared" si="447"/>
        <v/>
      </c>
      <c r="CX263" s="534" t="str">
        <f t="shared" si="447"/>
        <v/>
      </c>
      <c r="CY263" s="534" t="str">
        <f t="shared" si="447"/>
        <v/>
      </c>
      <c r="CZ263" s="534" t="str">
        <f t="shared" si="447"/>
        <v/>
      </c>
      <c r="DA263" s="534" t="str">
        <f t="shared" si="447"/>
        <v/>
      </c>
      <c r="DB263" s="535" t="str">
        <f t="shared" si="447"/>
        <v/>
      </c>
      <c r="DC263" s="535" t="str">
        <f t="shared" si="447"/>
        <v/>
      </c>
      <c r="DD263" s="535" t="str">
        <f t="shared" si="447"/>
        <v/>
      </c>
      <c r="DE263" s="534" t="str">
        <f t="shared" si="448"/>
        <v/>
      </c>
      <c r="DF263" s="534" t="str">
        <f t="shared" si="448"/>
        <v/>
      </c>
      <c r="DG263" s="534" t="str">
        <f t="shared" si="448"/>
        <v/>
      </c>
      <c r="DH263" s="534" t="str">
        <f t="shared" si="448"/>
        <v/>
      </c>
      <c r="DI263" s="534" t="str">
        <f t="shared" si="448"/>
        <v/>
      </c>
      <c r="DJ263" s="533" t="str">
        <f t="shared" si="448"/>
        <v/>
      </c>
      <c r="DK263" s="532" t="str">
        <f t="shared" si="448"/>
        <v/>
      </c>
      <c r="DL263" s="858">
        <f>COUNT(B263:R263)</f>
        <v>10</v>
      </c>
      <c r="DM263" s="813">
        <f>COUNT(T263:AJ263)</f>
        <v>5</v>
      </c>
      <c r="DN263" s="813">
        <f>COUNT(AL263:BB263)</f>
        <v>10</v>
      </c>
      <c r="DO263" s="814">
        <f>COUNT(BD263:BT263)</f>
        <v>0</v>
      </c>
      <c r="DP263" s="849"/>
      <c r="DQ263" s="859"/>
      <c r="DR263" s="859"/>
      <c r="DS263" s="859"/>
      <c r="DT263" s="859"/>
      <c r="DU263" s="859"/>
      <c r="DV263" s="859"/>
      <c r="DW263" s="860"/>
      <c r="DX263" s="859"/>
      <c r="DY263" s="60"/>
    </row>
    <row r="264" spans="1:129" ht="12.75" customHeight="1">
      <c r="A264" s="854" t="s">
        <v>470</v>
      </c>
      <c r="B264" s="647"/>
      <c r="C264" s="647"/>
      <c r="D264" s="647"/>
      <c r="E264" s="647"/>
      <c r="F264" s="647"/>
      <c r="G264" s="647"/>
      <c r="H264" s="647"/>
      <c r="I264" s="647"/>
      <c r="J264" s="647"/>
      <c r="K264" s="647"/>
      <c r="L264" s="647"/>
      <c r="M264" s="647"/>
      <c r="N264" s="647"/>
      <c r="O264" s="647"/>
      <c r="P264" s="647"/>
      <c r="Q264" s="647"/>
      <c r="R264" s="647"/>
      <c r="S264" s="850"/>
      <c r="T264" s="647"/>
      <c r="U264" s="647"/>
      <c r="V264" s="647"/>
      <c r="W264" s="647"/>
      <c r="X264" s="647"/>
      <c r="Y264" s="647"/>
      <c r="Z264" s="647"/>
      <c r="AA264" s="647"/>
      <c r="AB264" s="647"/>
      <c r="AC264" s="647"/>
      <c r="AD264" s="647"/>
      <c r="AE264" s="647"/>
      <c r="AF264" s="647"/>
      <c r="AG264" s="647"/>
      <c r="AH264" s="647"/>
      <c r="AI264" s="647"/>
      <c r="AJ264" s="647"/>
      <c r="AK264" s="850"/>
      <c r="AL264" s="647"/>
      <c r="AM264" s="647"/>
      <c r="AN264" s="647"/>
      <c r="AO264" s="647"/>
      <c r="AP264" s="647"/>
      <c r="AQ264" s="647"/>
      <c r="AR264" s="647"/>
      <c r="AS264" s="647"/>
      <c r="AT264" s="647"/>
      <c r="AU264" s="647"/>
      <c r="AV264" s="647"/>
      <c r="AW264" s="647"/>
      <c r="AX264" s="647"/>
      <c r="AY264" s="647"/>
      <c r="AZ264" s="647"/>
      <c r="BA264" s="647"/>
      <c r="BB264" s="647"/>
      <c r="BC264" s="850"/>
      <c r="BD264" s="647"/>
      <c r="BE264" s="647"/>
      <c r="BF264" s="647"/>
      <c r="BG264" s="647"/>
      <c r="BH264" s="647"/>
      <c r="BI264" s="647"/>
      <c r="BJ264" s="647"/>
      <c r="BK264" s="647"/>
      <c r="BL264" s="647"/>
      <c r="BM264" s="647"/>
      <c r="BN264" s="647"/>
      <c r="BO264" s="647"/>
      <c r="BP264" s="647"/>
      <c r="BQ264" s="647"/>
      <c r="BR264" s="647"/>
      <c r="BS264" s="647"/>
      <c r="BT264" s="647"/>
      <c r="BU264" s="850"/>
      <c r="BV264" s="647"/>
      <c r="BW264" s="647"/>
      <c r="BX264" s="647"/>
      <c r="BY264" s="647"/>
      <c r="BZ264" s="863"/>
      <c r="CA264" s="863"/>
      <c r="CB264" s="863"/>
      <c r="CC264" s="864"/>
      <c r="CD264" s="865"/>
      <c r="CE264" s="865"/>
      <c r="CF264" s="865"/>
      <c r="CG264" s="865"/>
      <c r="CH264" s="865"/>
      <c r="CI264" s="865"/>
      <c r="CJ264" s="865"/>
      <c r="CK264" s="865"/>
      <c r="CL264" s="865"/>
      <c r="CM264" s="865"/>
      <c r="CN264" s="865"/>
      <c r="CO264" s="865"/>
      <c r="CP264" s="865"/>
      <c r="CQ264" s="865"/>
      <c r="CR264" s="865"/>
      <c r="CS264" s="865"/>
      <c r="CT264" s="866"/>
      <c r="CU264" s="867"/>
      <c r="CV264" s="865"/>
      <c r="CW264" s="865"/>
      <c r="CX264" s="865"/>
      <c r="CY264" s="865"/>
      <c r="CZ264" s="865"/>
      <c r="DA264" s="865"/>
      <c r="DB264" s="865"/>
      <c r="DC264" s="865"/>
      <c r="DD264" s="865"/>
      <c r="DE264" s="865"/>
      <c r="DF264" s="865"/>
      <c r="DG264" s="865"/>
      <c r="DH264" s="865"/>
      <c r="DI264" s="865"/>
      <c r="DJ264" s="865"/>
      <c r="DK264" s="865"/>
      <c r="DL264" s="858"/>
      <c r="DM264" s="813"/>
      <c r="DN264" s="813"/>
      <c r="DO264" s="814"/>
      <c r="DP264" s="848"/>
      <c r="DQ264" s="848"/>
      <c r="DR264" s="848"/>
      <c r="DS264" s="848"/>
      <c r="DT264" s="848"/>
      <c r="DU264" s="848"/>
      <c r="DV264" s="848"/>
      <c r="DW264" s="847"/>
      <c r="DX264" s="848"/>
      <c r="DY264" s="60"/>
    </row>
    <row r="265" spans="1:129" ht="12.75" customHeight="1">
      <c r="A265" s="855" t="s">
        <v>294</v>
      </c>
      <c r="B265" s="647"/>
      <c r="C265" s="647"/>
      <c r="D265" s="647">
        <v>1</v>
      </c>
      <c r="E265" s="647"/>
      <c r="F265" s="647">
        <v>1</v>
      </c>
      <c r="G265" s="647">
        <v>1</v>
      </c>
      <c r="H265" s="647"/>
      <c r="I265" s="647"/>
      <c r="J265" s="647"/>
      <c r="K265" s="647"/>
      <c r="L265" s="647"/>
      <c r="M265" s="647"/>
      <c r="N265" s="647"/>
      <c r="O265" s="647"/>
      <c r="P265" s="647"/>
      <c r="Q265" s="647"/>
      <c r="R265" s="647"/>
      <c r="S265" s="850"/>
      <c r="T265" s="647"/>
      <c r="U265" s="647"/>
      <c r="V265" s="647"/>
      <c r="W265" s="647"/>
      <c r="X265" s="647"/>
      <c r="Y265" s="647">
        <v>1</v>
      </c>
      <c r="Z265" s="647"/>
      <c r="AA265" s="647"/>
      <c r="AB265" s="647"/>
      <c r="AC265" s="647">
        <v>1</v>
      </c>
      <c r="AD265" s="647"/>
      <c r="AE265" s="647"/>
      <c r="AF265" s="647"/>
      <c r="AG265" s="647"/>
      <c r="AH265" s="647"/>
      <c r="AI265" s="647"/>
      <c r="AJ265" s="647"/>
      <c r="AK265" s="850"/>
      <c r="AL265" s="647">
        <v>2</v>
      </c>
      <c r="AM265" s="647">
        <v>1</v>
      </c>
      <c r="AN265" s="647"/>
      <c r="AO265" s="647">
        <v>2</v>
      </c>
      <c r="AP265" s="647"/>
      <c r="AQ265" s="647">
        <v>1</v>
      </c>
      <c r="AR265" s="647">
        <v>1</v>
      </c>
      <c r="AS265" s="647"/>
      <c r="AT265" s="647">
        <v>1</v>
      </c>
      <c r="AU265" s="647"/>
      <c r="AV265" s="647">
        <v>1</v>
      </c>
      <c r="AW265" s="647"/>
      <c r="AX265" s="647"/>
      <c r="AY265" s="647"/>
      <c r="AZ265" s="647"/>
      <c r="BA265" s="647"/>
      <c r="BB265" s="647"/>
      <c r="BC265" s="850"/>
      <c r="BD265" s="647"/>
      <c r="BE265" s="647"/>
      <c r="BF265" s="647"/>
      <c r="BG265" s="647"/>
      <c r="BH265" s="647"/>
      <c r="BI265" s="647"/>
      <c r="BJ265" s="647"/>
      <c r="BK265" s="647"/>
      <c r="BL265" s="647"/>
      <c r="BM265" s="647"/>
      <c r="BN265" s="647"/>
      <c r="BO265" s="647"/>
      <c r="BP265" s="647"/>
      <c r="BQ265" s="647"/>
      <c r="BR265" s="647"/>
      <c r="BS265" s="647"/>
      <c r="BT265" s="647"/>
      <c r="BU265" s="850"/>
      <c r="BV265" s="1473">
        <f>1*WB!$R$325</f>
        <v>0</v>
      </c>
      <c r="BW265" s="1473">
        <v>0</v>
      </c>
      <c r="BX265" s="1473">
        <v>0</v>
      </c>
      <c r="BY265" s="1473">
        <f>1*WB!$R$325</f>
        <v>0</v>
      </c>
      <c r="BZ265" s="856">
        <f>IF(DL265&lt;3,"",(SUM(B265:R265)-MIN(B265:R265)-MAX(B265:R265))/(DL265-2))</f>
        <v>1</v>
      </c>
      <c r="CA265" s="856" t="str">
        <f>IF(DM265&lt;3,"",(SUM(T265:AJ265)-MIN(T265:AJ265)-MAX(T265:AJ265))/(DM265-2))</f>
        <v/>
      </c>
      <c r="CB265" s="856">
        <f>IF(DN265&lt;3,"",(SUM(AL265:BB265)-MIN(AL265:BB265)-MAX(AL265:BB265))/(DN265-2))</f>
        <v>1.2</v>
      </c>
      <c r="CC265" s="857" t="str">
        <f>IF(DO265&lt;3,"",(SUM(BD265:BT265)-MIN(BD265:BT265)-MAX(BD265:BT265))/(DO265-2))</f>
        <v/>
      </c>
      <c r="CD265" s="50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0" t="str">
        <f t="shared" si="453"/>
        <v/>
      </c>
      <c r="CF265" s="81" t="str">
        <f t="shared" si="453"/>
        <v/>
      </c>
      <c r="CG265" s="81" t="str">
        <f t="shared" si="453"/>
        <v/>
      </c>
      <c r="CH265" s="81" t="str">
        <f t="shared" si="453"/>
        <v/>
      </c>
      <c r="CI265" s="81">
        <f t="shared" si="453"/>
        <v>1</v>
      </c>
      <c r="CJ265" s="81">
        <f t="shared" si="453"/>
        <v>1</v>
      </c>
      <c r="CK265" s="144">
        <f t="shared" si="453"/>
        <v>1</v>
      </c>
      <c r="CL265" s="144">
        <f t="shared" si="453"/>
        <v>1</v>
      </c>
      <c r="CM265" s="144">
        <f t="shared" si="453"/>
        <v>1</v>
      </c>
      <c r="CN265" s="81">
        <f t="shared" si="453"/>
        <v>2</v>
      </c>
      <c r="CO265" s="81">
        <f t="shared" si="453"/>
        <v>2</v>
      </c>
      <c r="CP265" s="81" t="str">
        <f t="shared" si="453"/>
        <v/>
      </c>
      <c r="CQ265" s="81" t="str">
        <f t="shared" si="453"/>
        <v/>
      </c>
      <c r="CR265" s="81" t="str">
        <f t="shared" si="453"/>
        <v/>
      </c>
      <c r="CS265" s="80" t="str">
        <f t="shared" si="453"/>
        <v/>
      </c>
      <c r="CT265" s="50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2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3" t="str">
        <f t="shared" si="455"/>
        <v/>
      </c>
      <c r="CW265" s="534" t="str">
        <f t="shared" si="455"/>
        <v/>
      </c>
      <c r="CX265" s="534" t="str">
        <f t="shared" si="455"/>
        <v/>
      </c>
      <c r="CY265" s="534" t="str">
        <f t="shared" si="455"/>
        <v/>
      </c>
      <c r="CZ265" s="534" t="str">
        <f t="shared" si="455"/>
        <v/>
      </c>
      <c r="DA265" s="534" t="str">
        <f t="shared" si="455"/>
        <v/>
      </c>
      <c r="DB265" s="535" t="str">
        <f t="shared" si="455"/>
        <v/>
      </c>
      <c r="DC265" s="535" t="str">
        <f t="shared" si="455"/>
        <v/>
      </c>
      <c r="DD265" s="535" t="str">
        <f t="shared" si="455"/>
        <v/>
      </c>
      <c r="DE265" s="534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4" t="str">
        <f t="shared" si="456"/>
        <v/>
      </c>
      <c r="DG265" s="534" t="str">
        <f t="shared" si="456"/>
        <v/>
      </c>
      <c r="DH265" s="534" t="str">
        <f t="shared" si="456"/>
        <v/>
      </c>
      <c r="DI265" s="534" t="str">
        <f t="shared" si="456"/>
        <v/>
      </c>
      <c r="DJ265" s="533" t="str">
        <f t="shared" si="456"/>
        <v/>
      </c>
      <c r="DK265" s="532" t="str">
        <f t="shared" si="456"/>
        <v/>
      </c>
      <c r="DL265" s="858">
        <f>COUNT(B265:R265)</f>
        <v>3</v>
      </c>
      <c r="DM265" s="813">
        <f>COUNT(T265:AJ265)</f>
        <v>2</v>
      </c>
      <c r="DN265" s="813">
        <f>COUNT(AL265:BB265)</f>
        <v>7</v>
      </c>
      <c r="DO265" s="814">
        <f>COUNT(BD265:BT265)</f>
        <v>0</v>
      </c>
      <c r="DP265" s="849"/>
      <c r="DQ265" s="859"/>
      <c r="DR265" s="859"/>
      <c r="DS265" s="859"/>
      <c r="DT265" s="859"/>
      <c r="DU265" s="859"/>
      <c r="DV265" s="859"/>
      <c r="DW265" s="860"/>
      <c r="DX265" s="859"/>
      <c r="DY265" s="60"/>
    </row>
    <row r="266" spans="1:129" ht="12.75" customHeight="1">
      <c r="A266" s="855" t="s">
        <v>295</v>
      </c>
      <c r="B266" s="281"/>
      <c r="C266" s="281"/>
      <c r="D266" s="281">
        <v>1</v>
      </c>
      <c r="E266" s="281"/>
      <c r="F266" s="281">
        <v>1</v>
      </c>
      <c r="G266" s="281">
        <v>1</v>
      </c>
      <c r="H266" s="281"/>
      <c r="I266" s="281"/>
      <c r="J266" s="281"/>
      <c r="K266" s="281"/>
      <c r="L266" s="281"/>
      <c r="M266" s="281"/>
      <c r="N266" s="281"/>
      <c r="O266" s="281"/>
      <c r="P266" s="281"/>
      <c r="Q266" s="281"/>
      <c r="R266" s="281"/>
      <c r="S266" s="850"/>
      <c r="T266" s="281"/>
      <c r="U266" s="281"/>
      <c r="V266" s="281"/>
      <c r="W266" s="281"/>
      <c r="X266" s="281"/>
      <c r="Y266" s="281">
        <v>1</v>
      </c>
      <c r="Z266" s="281"/>
      <c r="AA266" s="281"/>
      <c r="AB266" s="281"/>
      <c r="AC266" s="281">
        <v>1</v>
      </c>
      <c r="AD266" s="281"/>
      <c r="AE266" s="281"/>
      <c r="AF266" s="281"/>
      <c r="AG266" s="281"/>
      <c r="AH266" s="281"/>
      <c r="AI266" s="281"/>
      <c r="AJ266" s="281"/>
      <c r="AK266" s="850"/>
      <c r="AL266" s="281">
        <v>1</v>
      </c>
      <c r="AM266" s="281">
        <v>1</v>
      </c>
      <c r="AN266" s="281"/>
      <c r="AO266" s="281">
        <v>1</v>
      </c>
      <c r="AP266" s="281"/>
      <c r="AQ266" s="281">
        <v>1</v>
      </c>
      <c r="AR266" s="281">
        <v>1</v>
      </c>
      <c r="AS266" s="281"/>
      <c r="AT266" s="281">
        <v>1</v>
      </c>
      <c r="AU266" s="281"/>
      <c r="AV266" s="281">
        <v>1</v>
      </c>
      <c r="AW266" s="281"/>
      <c r="AX266" s="281"/>
      <c r="AY266" s="281"/>
      <c r="AZ266" s="281"/>
      <c r="BA266" s="281"/>
      <c r="BB266" s="281"/>
      <c r="BC266" s="850"/>
      <c r="BD266" s="281"/>
      <c r="BE266" s="281"/>
      <c r="BF266" s="281"/>
      <c r="BG266" s="281"/>
      <c r="BH266" s="281"/>
      <c r="BI266" s="281"/>
      <c r="BJ266" s="281"/>
      <c r="BK266" s="281"/>
      <c r="BL266" s="281"/>
      <c r="BM266" s="281"/>
      <c r="BN266" s="281"/>
      <c r="BO266" s="281"/>
      <c r="BP266" s="281"/>
      <c r="BQ266" s="281"/>
      <c r="BR266" s="281"/>
      <c r="BS266" s="281"/>
      <c r="BT266" s="281"/>
      <c r="BU266" s="850"/>
      <c r="BV266" s="988">
        <v>1</v>
      </c>
      <c r="BW266" s="988">
        <v>1</v>
      </c>
      <c r="BX266" s="988">
        <v>1</v>
      </c>
      <c r="BY266" s="988">
        <v>1</v>
      </c>
      <c r="BZ266" s="856">
        <f>IF(DL266&lt;3,"",(SUM(B266:R266)-MIN(B266:R266)-MAX(B266:R266))/(DL266-2))</f>
        <v>1</v>
      </c>
      <c r="CA266" s="856" t="str">
        <f>IF(DM266&lt;3,"",(SUM(T266:AJ266)-MIN(T266:AJ266)-MAX(T266:AJ266))/(DM266-2))</f>
        <v/>
      </c>
      <c r="CB266" s="856">
        <f>IF(DN266&lt;3,"",(SUM(AL266:BB266)-MIN(AL266:BB266)-MAX(AL266:BB266))/(DN266-2))</f>
        <v>1</v>
      </c>
      <c r="CC266" s="857" t="str">
        <f>IF(DO266&lt;3,"",(SUM(BD266:BT266)-MIN(BD266:BT266)-MAX(BD266:BT266))/(DO266-2))</f>
        <v/>
      </c>
      <c r="CD266" s="50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0" t="str">
        <f t="shared" si="454"/>
        <v/>
      </c>
      <c r="CF266" s="81" t="str">
        <f t="shared" si="454"/>
        <v/>
      </c>
      <c r="CG266" s="81" t="str">
        <f t="shared" si="454"/>
        <v/>
      </c>
      <c r="CH266" s="81" t="str">
        <f t="shared" si="454"/>
        <v/>
      </c>
      <c r="CI266" s="81">
        <f t="shared" si="454"/>
        <v>1</v>
      </c>
      <c r="CJ266" s="81">
        <f t="shared" si="454"/>
        <v>1</v>
      </c>
      <c r="CK266" s="144">
        <f t="shared" si="454"/>
        <v>1</v>
      </c>
      <c r="CL266" s="144">
        <f t="shared" si="454"/>
        <v>1</v>
      </c>
      <c r="CM266" s="144">
        <f t="shared" si="454"/>
        <v>1</v>
      </c>
      <c r="CN266" s="81">
        <f t="shared" si="454"/>
        <v>1</v>
      </c>
      <c r="CO266" s="81">
        <f t="shared" si="454"/>
        <v>1</v>
      </c>
      <c r="CP266" s="81" t="str">
        <f t="shared" si="454"/>
        <v/>
      </c>
      <c r="CQ266" s="81" t="str">
        <f t="shared" si="454"/>
        <v/>
      </c>
      <c r="CR266" s="81" t="str">
        <f t="shared" si="454"/>
        <v/>
      </c>
      <c r="CS266" s="80" t="str">
        <f t="shared" si="454"/>
        <v/>
      </c>
      <c r="CT266" s="504" t="str">
        <f t="shared" si="454"/>
        <v/>
      </c>
      <c r="CU266" s="532" t="str">
        <f t="shared" si="455"/>
        <v/>
      </c>
      <c r="CV266" s="533" t="str">
        <f t="shared" si="455"/>
        <v/>
      </c>
      <c r="CW266" s="534" t="str">
        <f t="shared" si="455"/>
        <v/>
      </c>
      <c r="CX266" s="534" t="str">
        <f t="shared" si="455"/>
        <v/>
      </c>
      <c r="CY266" s="534" t="str">
        <f t="shared" si="455"/>
        <v/>
      </c>
      <c r="CZ266" s="534" t="str">
        <f t="shared" si="455"/>
        <v/>
      </c>
      <c r="DA266" s="534" t="str">
        <f t="shared" si="455"/>
        <v/>
      </c>
      <c r="DB266" s="535" t="str">
        <f t="shared" si="455"/>
        <v/>
      </c>
      <c r="DC266" s="535" t="str">
        <f t="shared" si="455"/>
        <v/>
      </c>
      <c r="DD266" s="535" t="str">
        <f t="shared" si="455"/>
        <v/>
      </c>
      <c r="DE266" s="534" t="str">
        <f t="shared" si="456"/>
        <v/>
      </c>
      <c r="DF266" s="534" t="str">
        <f t="shared" si="456"/>
        <v/>
      </c>
      <c r="DG266" s="534" t="str">
        <f t="shared" si="456"/>
        <v/>
      </c>
      <c r="DH266" s="534" t="str">
        <f t="shared" si="456"/>
        <v/>
      </c>
      <c r="DI266" s="534" t="str">
        <f t="shared" si="456"/>
        <v/>
      </c>
      <c r="DJ266" s="533" t="str">
        <f t="shared" si="456"/>
        <v/>
      </c>
      <c r="DK266" s="532" t="str">
        <f t="shared" si="456"/>
        <v/>
      </c>
      <c r="DL266" s="858">
        <f>COUNT(B266:R266)</f>
        <v>3</v>
      </c>
      <c r="DM266" s="813">
        <f>COUNT(T266:AJ266)</f>
        <v>2</v>
      </c>
      <c r="DN266" s="813">
        <f>COUNT(AL266:BB266)</f>
        <v>7</v>
      </c>
      <c r="DO266" s="814">
        <f>COUNT(BD266:BT266)</f>
        <v>0</v>
      </c>
      <c r="DP266" s="849"/>
      <c r="DQ266" s="859"/>
      <c r="DR266" s="859"/>
      <c r="DS266" s="859"/>
      <c r="DT266" s="859"/>
      <c r="DU266" s="859"/>
      <c r="DV266" s="859"/>
      <c r="DW266" s="860"/>
      <c r="DX266" s="859"/>
      <c r="DY266" s="60"/>
    </row>
    <row r="267" spans="1:129" ht="12.75" customHeight="1">
      <c r="A267" s="855" t="s">
        <v>280</v>
      </c>
      <c r="B267" s="281"/>
      <c r="C267" s="281"/>
      <c r="D267" s="281">
        <v>12</v>
      </c>
      <c r="E267" s="281"/>
      <c r="F267" s="281">
        <v>12</v>
      </c>
      <c r="G267" s="281">
        <v>12</v>
      </c>
      <c r="H267" s="281"/>
      <c r="I267" s="281"/>
      <c r="J267" s="281"/>
      <c r="K267" s="281"/>
      <c r="L267" s="281"/>
      <c r="M267" s="281"/>
      <c r="N267" s="281"/>
      <c r="O267" s="281"/>
      <c r="P267" s="281"/>
      <c r="Q267" s="281"/>
      <c r="R267" s="281"/>
      <c r="S267" s="850"/>
      <c r="T267" s="281"/>
      <c r="U267" s="281"/>
      <c r="V267" s="281"/>
      <c r="W267" s="281"/>
      <c r="X267" s="281"/>
      <c r="Y267" s="281">
        <v>12</v>
      </c>
      <c r="Z267" s="281"/>
      <c r="AA267" s="281"/>
      <c r="AB267" s="281"/>
      <c r="AC267" s="281">
        <v>12</v>
      </c>
      <c r="AD267" s="281"/>
      <c r="AE267" s="281"/>
      <c r="AF267" s="281"/>
      <c r="AG267" s="281"/>
      <c r="AH267" s="281"/>
      <c r="AI267" s="281"/>
      <c r="AJ267" s="281"/>
      <c r="AK267" s="850"/>
      <c r="AL267" s="281">
        <v>12</v>
      </c>
      <c r="AM267" s="281">
        <v>121</v>
      </c>
      <c r="AN267" s="281"/>
      <c r="AO267" s="281">
        <v>12</v>
      </c>
      <c r="AP267" s="281"/>
      <c r="AQ267" s="281">
        <v>12</v>
      </c>
      <c r="AR267" s="281">
        <v>12</v>
      </c>
      <c r="AS267" s="281"/>
      <c r="AT267" s="281">
        <v>12</v>
      </c>
      <c r="AU267" s="281"/>
      <c r="AV267" s="281">
        <v>12</v>
      </c>
      <c r="AW267" s="281"/>
      <c r="AX267" s="281"/>
      <c r="AY267" s="281"/>
      <c r="AZ267" s="281"/>
      <c r="BA267" s="281"/>
      <c r="BB267" s="281"/>
      <c r="BC267" s="850"/>
      <c r="BD267" s="281"/>
      <c r="BE267" s="281"/>
      <c r="BF267" s="281"/>
      <c r="BG267" s="281"/>
      <c r="BH267" s="281"/>
      <c r="BI267" s="281"/>
      <c r="BJ267" s="281"/>
      <c r="BK267" s="281"/>
      <c r="BL267" s="281"/>
      <c r="BM267" s="281"/>
      <c r="BN267" s="281"/>
      <c r="BO267" s="281"/>
      <c r="BP267" s="281"/>
      <c r="BQ267" s="281"/>
      <c r="BR267" s="281"/>
      <c r="BS267" s="281"/>
      <c r="BT267" s="281"/>
      <c r="BU267" s="850"/>
      <c r="BV267" s="988">
        <v>12</v>
      </c>
      <c r="BW267" s="988">
        <v>12</v>
      </c>
      <c r="BX267" s="988">
        <v>12</v>
      </c>
      <c r="BY267" s="988">
        <v>12</v>
      </c>
      <c r="BZ267" s="856">
        <f>IF(DL267&lt;3,"",(SUM(B267:R267)-MIN(B267:R267)-MAX(B267:R267))/(DL267-2))</f>
        <v>12</v>
      </c>
      <c r="CA267" s="856" t="str">
        <f>IF(DM267&lt;3,"",(SUM(T267:AJ267)-MIN(T267:AJ267)-MAX(T267:AJ267))/(DM267-2))</f>
        <v/>
      </c>
      <c r="CB267" s="856">
        <f>IF(DN267&lt;3,"",(SUM(AL267:BB267)-MIN(AL267:BB267)-MAX(AL267:BB267))/(DN267-2))</f>
        <v>12</v>
      </c>
      <c r="CC267" s="857" t="str">
        <f>IF(DO267&lt;3,"",(SUM(BD267:BT267)-MIN(BD267:BT267)-MAX(BD267:BT267))/(DO267-2))</f>
        <v/>
      </c>
      <c r="CD267" s="50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0" t="str">
        <f t="shared" si="454"/>
        <v/>
      </c>
      <c r="CF267" s="81" t="str">
        <f t="shared" si="454"/>
        <v/>
      </c>
      <c r="CG267" s="81" t="str">
        <f t="shared" si="454"/>
        <v/>
      </c>
      <c r="CH267" s="81" t="str">
        <f t="shared" si="454"/>
        <v/>
      </c>
      <c r="CI267" s="81">
        <f t="shared" si="454"/>
        <v>12</v>
      </c>
      <c r="CJ267" s="81">
        <f t="shared" si="454"/>
        <v>12</v>
      </c>
      <c r="CK267" s="144">
        <f t="shared" si="454"/>
        <v>12</v>
      </c>
      <c r="CL267" s="144">
        <f t="shared" si="454"/>
        <v>12</v>
      </c>
      <c r="CM267" s="144">
        <f t="shared" si="454"/>
        <v>12</v>
      </c>
      <c r="CN267" s="81">
        <f t="shared" si="454"/>
        <v>12</v>
      </c>
      <c r="CO267" s="81">
        <f t="shared" si="454"/>
        <v>121</v>
      </c>
      <c r="CP267" s="81" t="str">
        <f t="shared" si="454"/>
        <v/>
      </c>
      <c r="CQ267" s="81" t="str">
        <f t="shared" si="454"/>
        <v/>
      </c>
      <c r="CR267" s="81" t="str">
        <f t="shared" si="454"/>
        <v/>
      </c>
      <c r="CS267" s="80" t="str">
        <f t="shared" si="454"/>
        <v/>
      </c>
      <c r="CT267" s="504" t="str">
        <f t="shared" si="454"/>
        <v/>
      </c>
      <c r="CU267" s="532" t="str">
        <f t="shared" si="455"/>
        <v/>
      </c>
      <c r="CV267" s="533" t="str">
        <f t="shared" si="455"/>
        <v/>
      </c>
      <c r="CW267" s="534" t="str">
        <f t="shared" si="455"/>
        <v/>
      </c>
      <c r="CX267" s="534" t="str">
        <f t="shared" si="455"/>
        <v/>
      </c>
      <c r="CY267" s="534" t="str">
        <f t="shared" si="455"/>
        <v/>
      </c>
      <c r="CZ267" s="534" t="str">
        <f t="shared" si="455"/>
        <v/>
      </c>
      <c r="DA267" s="534" t="str">
        <f t="shared" si="455"/>
        <v/>
      </c>
      <c r="DB267" s="535" t="str">
        <f t="shared" si="455"/>
        <v/>
      </c>
      <c r="DC267" s="535" t="str">
        <f t="shared" si="455"/>
        <v/>
      </c>
      <c r="DD267" s="535" t="str">
        <f t="shared" si="455"/>
        <v/>
      </c>
      <c r="DE267" s="534" t="str">
        <f t="shared" si="456"/>
        <v/>
      </c>
      <c r="DF267" s="534" t="str">
        <f t="shared" si="456"/>
        <v/>
      </c>
      <c r="DG267" s="534" t="str">
        <f t="shared" si="456"/>
        <v/>
      </c>
      <c r="DH267" s="534" t="str">
        <f t="shared" si="456"/>
        <v/>
      </c>
      <c r="DI267" s="534" t="str">
        <f t="shared" si="456"/>
        <v/>
      </c>
      <c r="DJ267" s="533" t="str">
        <f t="shared" si="456"/>
        <v/>
      </c>
      <c r="DK267" s="532" t="str">
        <f t="shared" si="456"/>
        <v/>
      </c>
      <c r="DL267" s="858">
        <f>COUNT(B267:R267)</f>
        <v>3</v>
      </c>
      <c r="DM267" s="813">
        <f>COUNT(T267:AJ267)</f>
        <v>2</v>
      </c>
      <c r="DN267" s="813">
        <f>COUNT(AL267:BB267)</f>
        <v>7</v>
      </c>
      <c r="DO267" s="814">
        <f>COUNT(BD267:BT267)</f>
        <v>0</v>
      </c>
      <c r="DP267" s="849"/>
      <c r="DQ267" s="859"/>
      <c r="DR267" s="859"/>
      <c r="DS267" s="859"/>
      <c r="DT267" s="859"/>
      <c r="DU267" s="859"/>
      <c r="DV267" s="859"/>
      <c r="DW267" s="860"/>
      <c r="DX267" s="859"/>
      <c r="DY267" s="60"/>
    </row>
    <row r="268" spans="1:129" ht="12.75" customHeight="1">
      <c r="A268" s="855" t="s">
        <v>311</v>
      </c>
      <c r="B268" s="281"/>
      <c r="C268" s="281"/>
      <c r="D268" s="281">
        <v>880</v>
      </c>
      <c r="E268" s="281"/>
      <c r="F268" s="281">
        <v>880</v>
      </c>
      <c r="G268" s="281">
        <v>880</v>
      </c>
      <c r="H268" s="281"/>
      <c r="I268" s="281"/>
      <c r="J268" s="281"/>
      <c r="K268" s="281"/>
      <c r="L268" s="281"/>
      <c r="M268" s="281"/>
      <c r="N268" s="281"/>
      <c r="O268" s="281"/>
      <c r="P268" s="281"/>
      <c r="Q268" s="281"/>
      <c r="R268" s="281"/>
      <c r="S268" s="850"/>
      <c r="T268" s="281"/>
      <c r="U268" s="281"/>
      <c r="V268" s="281"/>
      <c r="W268" s="281"/>
      <c r="X268" s="281"/>
      <c r="Y268" s="281">
        <v>880</v>
      </c>
      <c r="Z268" s="281"/>
      <c r="AA268" s="281"/>
      <c r="AB268" s="281"/>
      <c r="AC268" s="281">
        <v>880</v>
      </c>
      <c r="AD268" s="281"/>
      <c r="AE268" s="281"/>
      <c r="AF268" s="281"/>
      <c r="AG268" s="281"/>
      <c r="AH268" s="281"/>
      <c r="AI268" s="281"/>
      <c r="AJ268" s="281"/>
      <c r="AK268" s="850"/>
      <c r="AL268" s="281">
        <v>880</v>
      </c>
      <c r="AM268" s="281">
        <v>880</v>
      </c>
      <c r="AN268" s="281"/>
      <c r="AO268" s="281">
        <v>880</v>
      </c>
      <c r="AP268" s="281"/>
      <c r="AQ268" s="281">
        <v>880</v>
      </c>
      <c r="AR268" s="281">
        <v>880</v>
      </c>
      <c r="AS268" s="281"/>
      <c r="AT268" s="281">
        <v>880</v>
      </c>
      <c r="AU268" s="281"/>
      <c r="AV268" s="281">
        <v>880</v>
      </c>
      <c r="AW268" s="281"/>
      <c r="AX268" s="281"/>
      <c r="AY268" s="281"/>
      <c r="AZ268" s="281"/>
      <c r="BA268" s="281"/>
      <c r="BB268" s="281"/>
      <c r="BC268" s="850"/>
      <c r="BD268" s="281"/>
      <c r="BE268" s="281"/>
      <c r="BF268" s="281"/>
      <c r="BG268" s="281"/>
      <c r="BH268" s="281"/>
      <c r="BI268" s="281"/>
      <c r="BJ268" s="281"/>
      <c r="BK268" s="281"/>
      <c r="BL268" s="281"/>
      <c r="BM268" s="281"/>
      <c r="BN268" s="281"/>
      <c r="BO268" s="281"/>
      <c r="BP268" s="281"/>
      <c r="BQ268" s="281"/>
      <c r="BR268" s="281"/>
      <c r="BS268" s="281"/>
      <c r="BT268" s="281"/>
      <c r="BU268" s="850"/>
      <c r="BV268" s="281">
        <v>800</v>
      </c>
      <c r="BW268" s="281">
        <v>800</v>
      </c>
      <c r="BX268" s="281">
        <v>800</v>
      </c>
      <c r="BY268" s="281">
        <v>800</v>
      </c>
      <c r="BZ268" s="856">
        <f>IF(DL268&lt;3,"",(SUM(B268:R268)-MIN(B268:R268)-MAX(B268:R268))/(DL268-2))</f>
        <v>880</v>
      </c>
      <c r="CA268" s="856" t="str">
        <f>IF(DM268&lt;3,"",(SUM(T268:AJ268)-MIN(T268:AJ268)-MAX(T268:AJ268))/(DM268-2))</f>
        <v/>
      </c>
      <c r="CB268" s="856">
        <f>IF(DN268&lt;3,"",(SUM(AL268:BB268)-MIN(AL268:BB268)-MAX(AL268:BB268))/(DN268-2))</f>
        <v>880</v>
      </c>
      <c r="CC268" s="857" t="str">
        <f>IF(DO268&lt;3,"",(SUM(BD268:BT268)-MIN(BD268:BT268)-MAX(BD268:BT268))/(DO268-2))</f>
        <v/>
      </c>
      <c r="CD268" s="50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0" t="str">
        <f t="shared" si="454"/>
        <v/>
      </c>
      <c r="CF268" s="81" t="str">
        <f t="shared" si="454"/>
        <v/>
      </c>
      <c r="CG268" s="81" t="str">
        <f t="shared" si="454"/>
        <v/>
      </c>
      <c r="CH268" s="81" t="str">
        <f t="shared" si="454"/>
        <v/>
      </c>
      <c r="CI268" s="81">
        <f t="shared" si="454"/>
        <v>880</v>
      </c>
      <c r="CJ268" s="81">
        <f t="shared" si="454"/>
        <v>880</v>
      </c>
      <c r="CK268" s="144">
        <f t="shared" si="454"/>
        <v>880</v>
      </c>
      <c r="CL268" s="144">
        <f t="shared" si="454"/>
        <v>880</v>
      </c>
      <c r="CM268" s="144">
        <f t="shared" si="454"/>
        <v>880</v>
      </c>
      <c r="CN268" s="81">
        <f t="shared" si="454"/>
        <v>880</v>
      </c>
      <c r="CO268" s="81">
        <f t="shared" si="454"/>
        <v>880</v>
      </c>
      <c r="CP268" s="81" t="str">
        <f t="shared" si="454"/>
        <v/>
      </c>
      <c r="CQ268" s="81" t="str">
        <f t="shared" si="454"/>
        <v/>
      </c>
      <c r="CR268" s="81" t="str">
        <f t="shared" si="454"/>
        <v/>
      </c>
      <c r="CS268" s="80" t="str">
        <f t="shared" si="454"/>
        <v/>
      </c>
      <c r="CT268" s="504" t="str">
        <f t="shared" si="454"/>
        <v/>
      </c>
      <c r="CU268" s="532" t="str">
        <f t="shared" si="455"/>
        <v/>
      </c>
      <c r="CV268" s="533" t="str">
        <f t="shared" si="455"/>
        <v/>
      </c>
      <c r="CW268" s="534" t="str">
        <f t="shared" si="455"/>
        <v/>
      </c>
      <c r="CX268" s="534" t="str">
        <f t="shared" si="455"/>
        <v/>
      </c>
      <c r="CY268" s="534" t="str">
        <f t="shared" si="455"/>
        <v/>
      </c>
      <c r="CZ268" s="534" t="str">
        <f t="shared" si="455"/>
        <v/>
      </c>
      <c r="DA268" s="534" t="str">
        <f t="shared" si="455"/>
        <v/>
      </c>
      <c r="DB268" s="535" t="str">
        <f t="shared" si="455"/>
        <v/>
      </c>
      <c r="DC268" s="535" t="str">
        <f t="shared" si="455"/>
        <v/>
      </c>
      <c r="DD268" s="535" t="str">
        <f t="shared" si="455"/>
        <v/>
      </c>
      <c r="DE268" s="534" t="str">
        <f t="shared" si="456"/>
        <v/>
      </c>
      <c r="DF268" s="534" t="str">
        <f t="shared" si="456"/>
        <v/>
      </c>
      <c r="DG268" s="534" t="str">
        <f t="shared" si="456"/>
        <v/>
      </c>
      <c r="DH268" s="534" t="str">
        <f t="shared" si="456"/>
        <v/>
      </c>
      <c r="DI268" s="534" t="str">
        <f t="shared" si="456"/>
        <v/>
      </c>
      <c r="DJ268" s="533" t="str">
        <f t="shared" si="456"/>
        <v/>
      </c>
      <c r="DK268" s="532" t="str">
        <f t="shared" si="456"/>
        <v/>
      </c>
      <c r="DL268" s="858">
        <f>COUNT(B268:R268)</f>
        <v>3</v>
      </c>
      <c r="DM268" s="813">
        <f>COUNT(T268:AJ268)</f>
        <v>2</v>
      </c>
      <c r="DN268" s="813">
        <f>COUNT(AL268:BB268)</f>
        <v>7</v>
      </c>
      <c r="DO268" s="814">
        <f>COUNT(BD268:BT268)</f>
        <v>0</v>
      </c>
      <c r="DP268" s="849"/>
      <c r="DQ268" s="859"/>
      <c r="DR268" s="859"/>
      <c r="DS268" s="859"/>
      <c r="DT268" s="859"/>
      <c r="DU268" s="859"/>
      <c r="DV268" s="859"/>
      <c r="DW268" s="860"/>
      <c r="DX268" s="859"/>
      <c r="DY268" s="60"/>
    </row>
    <row r="269" spans="1:129" ht="12.75" customHeight="1">
      <c r="A269" s="861" t="s">
        <v>312</v>
      </c>
      <c r="B269" s="862" t="str">
        <f t="shared" ref="B269:R269" si="457">IF(B266="","",B265*B266*B267*B268)</f>
        <v/>
      </c>
      <c r="C269" s="862" t="str">
        <f t="shared" si="457"/>
        <v/>
      </c>
      <c r="D269" s="862">
        <f t="shared" si="457"/>
        <v>10560</v>
      </c>
      <c r="E269" s="862" t="str">
        <f t="shared" si="457"/>
        <v/>
      </c>
      <c r="F269" s="862">
        <f t="shared" si="457"/>
        <v>10560</v>
      </c>
      <c r="G269" s="862">
        <f t="shared" si="457"/>
        <v>10560</v>
      </c>
      <c r="H269" s="862" t="str">
        <f t="shared" si="457"/>
        <v/>
      </c>
      <c r="I269" s="862" t="str">
        <f t="shared" si="457"/>
        <v/>
      </c>
      <c r="J269" s="862" t="str">
        <f t="shared" si="457"/>
        <v/>
      </c>
      <c r="K269" s="862" t="str">
        <f t="shared" si="457"/>
        <v/>
      </c>
      <c r="L269" s="862" t="str">
        <f t="shared" si="457"/>
        <v/>
      </c>
      <c r="M269" s="862" t="str">
        <f t="shared" si="457"/>
        <v/>
      </c>
      <c r="N269" s="862" t="str">
        <f t="shared" si="457"/>
        <v/>
      </c>
      <c r="O269" s="862" t="str">
        <f t="shared" si="457"/>
        <v/>
      </c>
      <c r="P269" s="862" t="str">
        <f t="shared" si="457"/>
        <v/>
      </c>
      <c r="Q269" s="862" t="str">
        <f t="shared" si="457"/>
        <v/>
      </c>
      <c r="R269" s="862" t="str">
        <f t="shared" si="457"/>
        <v/>
      </c>
      <c r="S269" s="850"/>
      <c r="T269" s="862" t="str">
        <f t="shared" ref="T269:AJ269" si="458">IF(T266="","",T265*T266*T267*T268)</f>
        <v/>
      </c>
      <c r="U269" s="862" t="str">
        <f t="shared" si="458"/>
        <v/>
      </c>
      <c r="V269" s="862" t="str">
        <f t="shared" si="458"/>
        <v/>
      </c>
      <c r="W269" s="862" t="str">
        <f t="shared" si="458"/>
        <v/>
      </c>
      <c r="X269" s="862" t="str">
        <f t="shared" si="458"/>
        <v/>
      </c>
      <c r="Y269" s="862">
        <f t="shared" si="458"/>
        <v>10560</v>
      </c>
      <c r="Z269" s="862" t="str">
        <f t="shared" si="458"/>
        <v/>
      </c>
      <c r="AA269" s="862" t="str">
        <f t="shared" si="458"/>
        <v/>
      </c>
      <c r="AB269" s="862" t="str">
        <f t="shared" si="458"/>
        <v/>
      </c>
      <c r="AC269" s="862">
        <f t="shared" si="458"/>
        <v>10560</v>
      </c>
      <c r="AD269" s="862" t="str">
        <f t="shared" si="458"/>
        <v/>
      </c>
      <c r="AE269" s="862" t="str">
        <f t="shared" si="458"/>
        <v/>
      </c>
      <c r="AF269" s="862" t="str">
        <f t="shared" si="458"/>
        <v/>
      </c>
      <c r="AG269" s="862" t="str">
        <f t="shared" si="458"/>
        <v/>
      </c>
      <c r="AH269" s="862" t="str">
        <f t="shared" si="458"/>
        <v/>
      </c>
      <c r="AI269" s="862" t="str">
        <f t="shared" si="458"/>
        <v/>
      </c>
      <c r="AJ269" s="862" t="str">
        <f t="shared" si="458"/>
        <v/>
      </c>
      <c r="AK269" s="850"/>
      <c r="AL269" s="862">
        <f t="shared" ref="AL269:BB269" si="459">IF(AL266="","",AL265*AL266*AL267*AL268)</f>
        <v>21120</v>
      </c>
      <c r="AM269" s="862">
        <f t="shared" si="459"/>
        <v>106480</v>
      </c>
      <c r="AN269" s="862" t="str">
        <f t="shared" si="459"/>
        <v/>
      </c>
      <c r="AO269" s="862">
        <f t="shared" si="459"/>
        <v>21120</v>
      </c>
      <c r="AP269" s="862" t="str">
        <f t="shared" si="459"/>
        <v/>
      </c>
      <c r="AQ269" s="862">
        <f t="shared" si="459"/>
        <v>10560</v>
      </c>
      <c r="AR269" s="862">
        <f t="shared" si="459"/>
        <v>10560</v>
      </c>
      <c r="AS269" s="862" t="str">
        <f t="shared" si="459"/>
        <v/>
      </c>
      <c r="AT269" s="862">
        <f t="shared" si="459"/>
        <v>10560</v>
      </c>
      <c r="AU269" s="862" t="str">
        <f t="shared" si="459"/>
        <v/>
      </c>
      <c r="AV269" s="862">
        <f t="shared" si="459"/>
        <v>10560</v>
      </c>
      <c r="AW269" s="862" t="str">
        <f t="shared" si="459"/>
        <v/>
      </c>
      <c r="AX269" s="862" t="str">
        <f t="shared" si="459"/>
        <v/>
      </c>
      <c r="AY269" s="862" t="str">
        <f t="shared" si="459"/>
        <v/>
      </c>
      <c r="AZ269" s="862" t="str">
        <f t="shared" si="459"/>
        <v/>
      </c>
      <c r="BA269" s="862" t="str">
        <f t="shared" si="459"/>
        <v/>
      </c>
      <c r="BB269" s="862" t="str">
        <f t="shared" si="459"/>
        <v/>
      </c>
      <c r="BC269" s="850"/>
      <c r="BD269" s="862" t="str">
        <f t="shared" ref="BD269:BT269" si="460">IF(BD266="","",BD265*BD266*BD267*BD268)</f>
        <v/>
      </c>
      <c r="BE269" s="862" t="str">
        <f t="shared" si="460"/>
        <v/>
      </c>
      <c r="BF269" s="862" t="str">
        <f t="shared" si="460"/>
        <v/>
      </c>
      <c r="BG269" s="862" t="str">
        <f t="shared" si="460"/>
        <v/>
      </c>
      <c r="BH269" s="862" t="str">
        <f t="shared" si="460"/>
        <v/>
      </c>
      <c r="BI269" s="862" t="str">
        <f t="shared" si="460"/>
        <v/>
      </c>
      <c r="BJ269" s="862" t="str">
        <f t="shared" si="460"/>
        <v/>
      </c>
      <c r="BK269" s="862" t="str">
        <f t="shared" si="460"/>
        <v/>
      </c>
      <c r="BL269" s="862" t="str">
        <f t="shared" si="460"/>
        <v/>
      </c>
      <c r="BM269" s="862" t="str">
        <f t="shared" si="460"/>
        <v/>
      </c>
      <c r="BN269" s="862" t="str">
        <f t="shared" si="460"/>
        <v/>
      </c>
      <c r="BO269" s="862" t="str">
        <f t="shared" si="460"/>
        <v/>
      </c>
      <c r="BP269" s="862" t="str">
        <f t="shared" si="460"/>
        <v/>
      </c>
      <c r="BQ269" s="862" t="str">
        <f t="shared" si="460"/>
        <v/>
      </c>
      <c r="BR269" s="862" t="str">
        <f t="shared" si="460"/>
        <v/>
      </c>
      <c r="BS269" s="862" t="str">
        <f t="shared" si="460"/>
        <v/>
      </c>
      <c r="BT269" s="862" t="str">
        <f t="shared" si="460"/>
        <v/>
      </c>
      <c r="BU269" s="850"/>
      <c r="BV269" s="862">
        <f>IF(BV266="","",BV265*BV266*BV267*BV268)</f>
        <v>0</v>
      </c>
      <c r="BW269" s="862">
        <f>IF(BW266="","",BW265*BW266*BW267*BW268)</f>
        <v>0</v>
      </c>
      <c r="BX269" s="862">
        <f>IF(BX266="","",BX265*BX266*BX267*BX268)</f>
        <v>0</v>
      </c>
      <c r="BY269" s="735">
        <f>IF(BY266="","",BY265*BY266*BY267*BY268)</f>
        <v>0</v>
      </c>
      <c r="BZ269" s="856">
        <f>IF(DL269&lt;3,"",(SUM(B269:R269)-MIN(B269:R269)-MAX(B269:R269))/(DL269-2))</f>
        <v>10560</v>
      </c>
      <c r="CA269" s="856" t="str">
        <f>IF(DM269&lt;3,"",(SUM(T269:AJ269)-MIN(T269:AJ269)-MAX(T269:AJ269))/(DM269-2))</f>
        <v/>
      </c>
      <c r="CB269" s="856">
        <f>IF(DN269&lt;3,"",(SUM(AL269:BB269)-MIN(AL269:BB269)-MAX(AL269:BB269))/(DN269-2))</f>
        <v>14784</v>
      </c>
      <c r="CC269" s="857" t="str">
        <f>IF(DO269&lt;3,"",(SUM(BD269:BT269)-MIN(BD269:BT269)-MAX(BD269:BT269))/(DO269-2))</f>
        <v/>
      </c>
      <c r="CD269" s="50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0" t="str">
        <f t="shared" si="454"/>
        <v/>
      </c>
      <c r="CF269" s="81" t="str">
        <f t="shared" si="454"/>
        <v/>
      </c>
      <c r="CG269" s="81" t="str">
        <f t="shared" si="454"/>
        <v/>
      </c>
      <c r="CH269" s="81" t="str">
        <f t="shared" si="454"/>
        <v/>
      </c>
      <c r="CI269" s="81">
        <f t="shared" si="454"/>
        <v>10560</v>
      </c>
      <c r="CJ269" s="81">
        <f t="shared" si="454"/>
        <v>10560</v>
      </c>
      <c r="CK269" s="144">
        <f t="shared" si="454"/>
        <v>10560</v>
      </c>
      <c r="CL269" s="144">
        <f t="shared" si="454"/>
        <v>10560</v>
      </c>
      <c r="CM269" s="144">
        <f t="shared" si="454"/>
        <v>21120</v>
      </c>
      <c r="CN269" s="81">
        <f t="shared" si="454"/>
        <v>21120</v>
      </c>
      <c r="CO269" s="81">
        <f t="shared" si="454"/>
        <v>106480</v>
      </c>
      <c r="CP269" s="81" t="str">
        <f t="shared" si="454"/>
        <v/>
      </c>
      <c r="CQ269" s="81" t="str">
        <f t="shared" si="454"/>
        <v/>
      </c>
      <c r="CR269" s="81" t="str">
        <f t="shared" si="454"/>
        <v/>
      </c>
      <c r="CS269" s="80" t="str">
        <f t="shared" si="454"/>
        <v/>
      </c>
      <c r="CT269" s="504" t="str">
        <f t="shared" si="454"/>
        <v/>
      </c>
      <c r="CU269" s="532" t="str">
        <f t="shared" si="455"/>
        <v/>
      </c>
      <c r="CV269" s="533" t="str">
        <f t="shared" si="455"/>
        <v/>
      </c>
      <c r="CW269" s="534" t="str">
        <f t="shared" si="455"/>
        <v/>
      </c>
      <c r="CX269" s="534" t="str">
        <f t="shared" si="455"/>
        <v/>
      </c>
      <c r="CY269" s="534" t="str">
        <f t="shared" si="455"/>
        <v/>
      </c>
      <c r="CZ269" s="534" t="str">
        <f t="shared" si="455"/>
        <v/>
      </c>
      <c r="DA269" s="534" t="str">
        <f t="shared" si="455"/>
        <v/>
      </c>
      <c r="DB269" s="535" t="str">
        <f t="shared" si="455"/>
        <v/>
      </c>
      <c r="DC269" s="535" t="str">
        <f t="shared" si="455"/>
        <v/>
      </c>
      <c r="DD269" s="535" t="str">
        <f t="shared" si="455"/>
        <v/>
      </c>
      <c r="DE269" s="534" t="str">
        <f t="shared" si="456"/>
        <v/>
      </c>
      <c r="DF269" s="534" t="str">
        <f t="shared" si="456"/>
        <v/>
      </c>
      <c r="DG269" s="534" t="str">
        <f t="shared" si="456"/>
        <v/>
      </c>
      <c r="DH269" s="534" t="str">
        <f t="shared" si="456"/>
        <v/>
      </c>
      <c r="DI269" s="534" t="str">
        <f t="shared" si="456"/>
        <v/>
      </c>
      <c r="DJ269" s="533" t="str">
        <f t="shared" si="456"/>
        <v/>
      </c>
      <c r="DK269" s="532" t="str">
        <f t="shared" si="456"/>
        <v/>
      </c>
      <c r="DL269" s="858">
        <f>COUNT(B269:R269)</f>
        <v>3</v>
      </c>
      <c r="DM269" s="813">
        <f>COUNT(T269:AJ269)</f>
        <v>2</v>
      </c>
      <c r="DN269" s="813">
        <f>COUNT(AL269:BB269)</f>
        <v>7</v>
      </c>
      <c r="DO269" s="814">
        <f>COUNT(BD269:BT269)</f>
        <v>0</v>
      </c>
      <c r="DP269" s="849"/>
      <c r="DQ269" s="859"/>
      <c r="DR269" s="859"/>
      <c r="DS269" s="859"/>
      <c r="DT269" s="859"/>
      <c r="DU269" s="859"/>
      <c r="DV269" s="859"/>
      <c r="DW269" s="860"/>
      <c r="DX269" s="859"/>
      <c r="DY269" s="60"/>
    </row>
    <row r="270" spans="1:129" ht="12.75" customHeight="1">
      <c r="A270" s="854" t="s">
        <v>680</v>
      </c>
      <c r="B270" s="647"/>
      <c r="C270" s="647"/>
      <c r="D270" s="647"/>
      <c r="E270" s="647"/>
      <c r="F270" s="647"/>
      <c r="G270" s="647"/>
      <c r="H270" s="647"/>
      <c r="I270" s="647"/>
      <c r="J270" s="647"/>
      <c r="K270" s="647"/>
      <c r="L270" s="647"/>
      <c r="M270" s="647"/>
      <c r="N270" s="647"/>
      <c r="O270" s="647"/>
      <c r="P270" s="647"/>
      <c r="Q270" s="647"/>
      <c r="R270" s="647"/>
      <c r="S270" s="850"/>
      <c r="T270" s="647"/>
      <c r="U270" s="647"/>
      <c r="V270" s="647"/>
      <c r="W270" s="647"/>
      <c r="X270" s="647"/>
      <c r="Y270" s="647"/>
      <c r="Z270" s="647"/>
      <c r="AA270" s="647"/>
      <c r="AB270" s="647"/>
      <c r="AC270" s="647"/>
      <c r="AD270" s="647"/>
      <c r="AE270" s="647"/>
      <c r="AF270" s="647"/>
      <c r="AG270" s="647"/>
      <c r="AH270" s="647"/>
      <c r="AI270" s="647"/>
      <c r="AJ270" s="647"/>
      <c r="AK270" s="850"/>
      <c r="AL270" s="647"/>
      <c r="AM270" s="647"/>
      <c r="AN270" s="647"/>
      <c r="AO270" s="647"/>
      <c r="AP270" s="647"/>
      <c r="AQ270" s="647"/>
      <c r="AR270" s="647"/>
      <c r="AS270" s="647"/>
      <c r="AT270" s="647"/>
      <c r="AU270" s="647"/>
      <c r="AV270" s="647"/>
      <c r="AW270" s="647"/>
      <c r="AX270" s="647"/>
      <c r="AY270" s="647"/>
      <c r="AZ270" s="647"/>
      <c r="BA270" s="647"/>
      <c r="BB270" s="647"/>
      <c r="BC270" s="850"/>
      <c r="BD270" s="647"/>
      <c r="BE270" s="647"/>
      <c r="BF270" s="647"/>
      <c r="BG270" s="647"/>
      <c r="BH270" s="647"/>
      <c r="BI270" s="647"/>
      <c r="BJ270" s="647"/>
      <c r="BK270" s="647"/>
      <c r="BL270" s="647"/>
      <c r="BM270" s="647"/>
      <c r="BN270" s="647"/>
      <c r="BO270" s="647"/>
      <c r="BP270" s="647"/>
      <c r="BQ270" s="647"/>
      <c r="BR270" s="647"/>
      <c r="BS270" s="647"/>
      <c r="BT270" s="647"/>
      <c r="BU270" s="850"/>
      <c r="BV270" s="647"/>
      <c r="BW270" s="647"/>
      <c r="BX270" s="647"/>
      <c r="BY270" s="647"/>
      <c r="BZ270" s="863"/>
      <c r="CA270" s="863"/>
      <c r="CB270" s="863"/>
      <c r="CC270" s="864"/>
      <c r="CD270" s="865"/>
      <c r="CE270" s="865"/>
      <c r="CF270" s="865"/>
      <c r="CG270" s="865"/>
      <c r="CH270" s="865"/>
      <c r="CI270" s="865"/>
      <c r="CJ270" s="865"/>
      <c r="CK270" s="865"/>
      <c r="CL270" s="865"/>
      <c r="CM270" s="865"/>
      <c r="CN270" s="865"/>
      <c r="CO270" s="865"/>
      <c r="CP270" s="865"/>
      <c r="CQ270" s="865"/>
      <c r="CR270" s="865"/>
      <c r="CS270" s="865"/>
      <c r="CT270" s="866"/>
      <c r="CU270" s="867"/>
      <c r="CV270" s="865"/>
      <c r="CW270" s="865"/>
      <c r="CX270" s="865"/>
      <c r="CY270" s="865"/>
      <c r="CZ270" s="865"/>
      <c r="DA270" s="865"/>
      <c r="DB270" s="865"/>
      <c r="DC270" s="865"/>
      <c r="DD270" s="865"/>
      <c r="DE270" s="865"/>
      <c r="DF270" s="865"/>
      <c r="DG270" s="865"/>
      <c r="DH270" s="865"/>
      <c r="DI270" s="865"/>
      <c r="DJ270" s="865"/>
      <c r="DK270" s="865"/>
      <c r="DL270" s="858"/>
      <c r="DM270" s="813"/>
      <c r="DN270" s="813"/>
      <c r="DO270" s="814"/>
      <c r="DP270" s="848"/>
      <c r="DQ270" s="848"/>
      <c r="DR270" s="848"/>
      <c r="DS270" s="848"/>
      <c r="DT270" s="848"/>
      <c r="DU270" s="848"/>
      <c r="DV270" s="848"/>
      <c r="DW270" s="847"/>
      <c r="DX270" s="848"/>
      <c r="DY270" s="60"/>
    </row>
    <row r="271" spans="1:129" ht="12.75" customHeight="1">
      <c r="A271" s="855" t="s">
        <v>294</v>
      </c>
      <c r="B271" s="647"/>
      <c r="C271" s="647"/>
      <c r="D271" s="647"/>
      <c r="E271" s="647">
        <v>1</v>
      </c>
      <c r="F271" s="647"/>
      <c r="G271" s="647">
        <v>1</v>
      </c>
      <c r="H271" s="647">
        <v>1</v>
      </c>
      <c r="I271" s="647"/>
      <c r="J271" s="647"/>
      <c r="K271" s="647"/>
      <c r="L271" s="647"/>
      <c r="M271" s="647"/>
      <c r="N271" s="647"/>
      <c r="O271" s="647"/>
      <c r="P271" s="647"/>
      <c r="Q271" s="647"/>
      <c r="R271" s="647"/>
      <c r="S271" s="850"/>
      <c r="T271" s="647"/>
      <c r="U271" s="647"/>
      <c r="V271" s="647"/>
      <c r="W271" s="647"/>
      <c r="X271" s="647"/>
      <c r="Y271" s="647"/>
      <c r="Z271" s="647"/>
      <c r="AA271" s="647"/>
      <c r="AB271" s="647"/>
      <c r="AC271" s="647"/>
      <c r="AD271" s="647"/>
      <c r="AE271" s="647"/>
      <c r="AF271" s="647"/>
      <c r="AG271" s="647"/>
      <c r="AH271" s="647"/>
      <c r="AI271" s="647"/>
      <c r="AJ271" s="647"/>
      <c r="AK271" s="850"/>
      <c r="AL271" s="647"/>
      <c r="AM271" s="647"/>
      <c r="AN271" s="647"/>
      <c r="AO271" s="647">
        <v>1</v>
      </c>
      <c r="AP271" s="647"/>
      <c r="AQ271" s="647"/>
      <c r="AR271" s="647"/>
      <c r="AS271" s="647"/>
      <c r="AT271" s="647"/>
      <c r="AU271" s="647"/>
      <c r="AV271" s="647"/>
      <c r="AW271" s="647"/>
      <c r="AX271" s="647"/>
      <c r="AY271" s="647"/>
      <c r="AZ271" s="647"/>
      <c r="BA271" s="647"/>
      <c r="BB271" s="647"/>
      <c r="BC271" s="850"/>
      <c r="BD271" s="647"/>
      <c r="BE271" s="647"/>
      <c r="BF271" s="647"/>
      <c r="BG271" s="647"/>
      <c r="BH271" s="647"/>
      <c r="BI271" s="647"/>
      <c r="BJ271" s="647"/>
      <c r="BK271" s="647"/>
      <c r="BL271" s="647"/>
      <c r="BM271" s="647"/>
      <c r="BN271" s="647"/>
      <c r="BO271" s="647"/>
      <c r="BP271" s="647"/>
      <c r="BQ271" s="647"/>
      <c r="BR271" s="647"/>
      <c r="BS271" s="647"/>
      <c r="BT271" s="647"/>
      <c r="BU271" s="850"/>
      <c r="BV271" s="1473">
        <f>1*WB!$R$322</f>
        <v>0</v>
      </c>
      <c r="BW271" s="1473">
        <f>1*WB!$R$322</f>
        <v>0</v>
      </c>
      <c r="BX271" s="1473">
        <f>0*WB!$R$322</f>
        <v>0</v>
      </c>
      <c r="BY271" s="1473">
        <f>0*WB!$R$322</f>
        <v>0</v>
      </c>
      <c r="BZ271" s="856">
        <f>IF(DL271&lt;3,"",(SUM(B271:R271)-MIN(B271:R271)-MAX(B271:R271))/(DL271-2))</f>
        <v>1</v>
      </c>
      <c r="CA271" s="856" t="str">
        <f>IF(DM271&lt;3,"",(SUM(T271:AJ271)-MIN(T271:AJ271)-MAX(T271:AJ271))/(DM271-2))</f>
        <v/>
      </c>
      <c r="CB271" s="856" t="str">
        <f>IF(DN271&lt;3,"",(SUM(AL271:BB271)-MIN(AL271:BB271)-MAX(AL271:BB271))/(DN271-2))</f>
        <v/>
      </c>
      <c r="CC271" s="857" t="str">
        <f>IF(DO271&lt;3,"",(SUM(BD271:BT271)-MIN(BD271:BT271)-MAX(BD271:BT271))/(DO271-2))</f>
        <v/>
      </c>
      <c r="CD271" s="50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0" t="str">
        <f t="shared" si="461"/>
        <v/>
      </c>
      <c r="CF271" s="81" t="str">
        <f t="shared" si="461"/>
        <v/>
      </c>
      <c r="CG271" s="81" t="str">
        <f t="shared" si="461"/>
        <v/>
      </c>
      <c r="CH271" s="81" t="str">
        <f t="shared" si="461"/>
        <v/>
      </c>
      <c r="CI271" s="81" t="str">
        <f t="shared" si="461"/>
        <v/>
      </c>
      <c r="CJ271" s="81" t="str">
        <f t="shared" si="461"/>
        <v/>
      </c>
      <c r="CK271" s="144" t="str">
        <f t="shared" si="461"/>
        <v/>
      </c>
      <c r="CL271" s="144">
        <f t="shared" si="461"/>
        <v>1</v>
      </c>
      <c r="CM271" s="144" t="str">
        <f t="shared" si="461"/>
        <v/>
      </c>
      <c r="CN271" s="81" t="str">
        <f t="shared" si="461"/>
        <v/>
      </c>
      <c r="CO271" s="81" t="str">
        <f t="shared" si="461"/>
        <v/>
      </c>
      <c r="CP271" s="81" t="str">
        <f t="shared" si="461"/>
        <v/>
      </c>
      <c r="CQ271" s="81" t="str">
        <f t="shared" si="461"/>
        <v/>
      </c>
      <c r="CR271" s="81" t="str">
        <f t="shared" si="461"/>
        <v/>
      </c>
      <c r="CS271" s="80" t="str">
        <f t="shared" si="461"/>
        <v/>
      </c>
      <c r="CT271" s="50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2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3" t="str">
        <f t="shared" si="463"/>
        <v/>
      </c>
      <c r="CW271" s="534" t="str">
        <f t="shared" si="463"/>
        <v/>
      </c>
      <c r="CX271" s="534" t="str">
        <f t="shared" si="463"/>
        <v/>
      </c>
      <c r="CY271" s="534" t="str">
        <f t="shared" si="463"/>
        <v/>
      </c>
      <c r="CZ271" s="534" t="str">
        <f t="shared" si="463"/>
        <v/>
      </c>
      <c r="DA271" s="534" t="str">
        <f t="shared" si="463"/>
        <v/>
      </c>
      <c r="DB271" s="535" t="str">
        <f t="shared" si="463"/>
        <v/>
      </c>
      <c r="DC271" s="535" t="str">
        <f t="shared" si="463"/>
        <v/>
      </c>
      <c r="DD271" s="535" t="str">
        <f t="shared" si="463"/>
        <v/>
      </c>
      <c r="DE271" s="534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4" t="str">
        <f t="shared" si="464"/>
        <v/>
      </c>
      <c r="DG271" s="534" t="str">
        <f t="shared" si="464"/>
        <v/>
      </c>
      <c r="DH271" s="534" t="str">
        <f t="shared" si="464"/>
        <v/>
      </c>
      <c r="DI271" s="534" t="str">
        <f t="shared" si="464"/>
        <v/>
      </c>
      <c r="DJ271" s="533" t="str">
        <f t="shared" si="464"/>
        <v/>
      </c>
      <c r="DK271" s="532" t="str">
        <f t="shared" si="464"/>
        <v/>
      </c>
      <c r="DL271" s="858">
        <f>COUNT(B271:R271)</f>
        <v>3</v>
      </c>
      <c r="DM271" s="813">
        <f>COUNT(T271:AJ271)</f>
        <v>0</v>
      </c>
      <c r="DN271" s="813">
        <f>COUNT(AL271:BB271)</f>
        <v>1</v>
      </c>
      <c r="DO271" s="814">
        <f>COUNT(BD271:BT271)</f>
        <v>0</v>
      </c>
      <c r="DP271" s="849"/>
      <c r="DQ271" s="859"/>
      <c r="DR271" s="859"/>
      <c r="DS271" s="859"/>
      <c r="DT271" s="859"/>
      <c r="DU271" s="859"/>
      <c r="DV271" s="859"/>
      <c r="DW271" s="860"/>
      <c r="DX271" s="859"/>
      <c r="DY271" s="60"/>
    </row>
    <row r="272" spans="1:129" ht="12.75" customHeight="1">
      <c r="A272" s="855" t="s">
        <v>295</v>
      </c>
      <c r="B272" s="281"/>
      <c r="C272" s="281"/>
      <c r="D272" s="281"/>
      <c r="E272" s="281">
        <v>1</v>
      </c>
      <c r="F272" s="281"/>
      <c r="G272" s="281">
        <v>1</v>
      </c>
      <c r="H272" s="281">
        <v>1</v>
      </c>
      <c r="I272" s="281"/>
      <c r="J272" s="281"/>
      <c r="K272" s="281"/>
      <c r="L272" s="281"/>
      <c r="M272" s="281"/>
      <c r="N272" s="281"/>
      <c r="O272" s="281"/>
      <c r="P272" s="281"/>
      <c r="Q272" s="281"/>
      <c r="R272" s="281"/>
      <c r="S272" s="850"/>
      <c r="T272" s="281"/>
      <c r="U272" s="281"/>
      <c r="V272" s="281"/>
      <c r="W272" s="281"/>
      <c r="X272" s="281"/>
      <c r="Y272" s="281"/>
      <c r="Z272" s="281"/>
      <c r="AA272" s="281"/>
      <c r="AB272" s="281"/>
      <c r="AC272" s="281"/>
      <c r="AD272" s="281"/>
      <c r="AE272" s="281"/>
      <c r="AF272" s="281"/>
      <c r="AG272" s="281"/>
      <c r="AH272" s="281"/>
      <c r="AI272" s="281"/>
      <c r="AJ272" s="281"/>
      <c r="AK272" s="850"/>
      <c r="AL272" s="281"/>
      <c r="AM272" s="281"/>
      <c r="AN272" s="281"/>
      <c r="AO272" s="281">
        <v>1</v>
      </c>
      <c r="AP272" s="281"/>
      <c r="AQ272" s="281"/>
      <c r="AR272" s="281"/>
      <c r="AS272" s="281"/>
      <c r="AT272" s="281"/>
      <c r="AU272" s="281"/>
      <c r="AV272" s="281"/>
      <c r="AW272" s="281"/>
      <c r="AX272" s="281"/>
      <c r="AY272" s="281"/>
      <c r="AZ272" s="281"/>
      <c r="BA272" s="281"/>
      <c r="BB272" s="281"/>
      <c r="BC272" s="850"/>
      <c r="BD272" s="281"/>
      <c r="BE272" s="281"/>
      <c r="BF272" s="281"/>
      <c r="BG272" s="281"/>
      <c r="BH272" s="281"/>
      <c r="BI272" s="281"/>
      <c r="BJ272" s="281"/>
      <c r="BK272" s="281"/>
      <c r="BL272" s="281"/>
      <c r="BM272" s="281"/>
      <c r="BN272" s="281"/>
      <c r="BO272" s="281"/>
      <c r="BP272" s="281"/>
      <c r="BQ272" s="281"/>
      <c r="BR272" s="281"/>
      <c r="BS272" s="281"/>
      <c r="BT272" s="281"/>
      <c r="BU272" s="850"/>
      <c r="BV272" s="988">
        <v>1</v>
      </c>
      <c r="BW272" s="988">
        <v>1</v>
      </c>
      <c r="BX272" s="988">
        <v>1</v>
      </c>
      <c r="BY272" s="988">
        <v>1</v>
      </c>
      <c r="BZ272" s="856">
        <f>IF(DL272&lt;3,"",(SUM(B272:R272)-MIN(B272:R272)-MAX(B272:R272))/(DL272-2))</f>
        <v>1</v>
      </c>
      <c r="CA272" s="856" t="str">
        <f>IF(DM272&lt;3,"",(SUM(T272:AJ272)-MIN(T272:AJ272)-MAX(T272:AJ272))/(DM272-2))</f>
        <v/>
      </c>
      <c r="CB272" s="856" t="str">
        <f>IF(DN272&lt;3,"",(SUM(AL272:BB272)-MIN(AL272:BB272)-MAX(AL272:BB272))/(DN272-2))</f>
        <v/>
      </c>
      <c r="CC272" s="857" t="str">
        <f>IF(DO272&lt;3,"",(SUM(BD272:BT272)-MIN(BD272:BT272)-MAX(BD272:BT272))/(DO272-2))</f>
        <v/>
      </c>
      <c r="CD272" s="50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0" t="str">
        <f t="shared" si="462"/>
        <v/>
      </c>
      <c r="CF272" s="81" t="str">
        <f t="shared" si="462"/>
        <v/>
      </c>
      <c r="CG272" s="81" t="str">
        <f t="shared" si="462"/>
        <v/>
      </c>
      <c r="CH272" s="81" t="str">
        <f t="shared" si="462"/>
        <v/>
      </c>
      <c r="CI272" s="81" t="str">
        <f t="shared" si="462"/>
        <v/>
      </c>
      <c r="CJ272" s="81" t="str">
        <f t="shared" si="462"/>
        <v/>
      </c>
      <c r="CK272" s="144" t="str">
        <f t="shared" si="462"/>
        <v/>
      </c>
      <c r="CL272" s="144">
        <f t="shared" si="462"/>
        <v>1</v>
      </c>
      <c r="CM272" s="144" t="str">
        <f t="shared" si="462"/>
        <v/>
      </c>
      <c r="CN272" s="81" t="str">
        <f t="shared" si="462"/>
        <v/>
      </c>
      <c r="CO272" s="81" t="str">
        <f t="shared" si="462"/>
        <v/>
      </c>
      <c r="CP272" s="81" t="str">
        <f t="shared" si="462"/>
        <v/>
      </c>
      <c r="CQ272" s="81" t="str">
        <f t="shared" si="462"/>
        <v/>
      </c>
      <c r="CR272" s="81" t="str">
        <f t="shared" si="462"/>
        <v/>
      </c>
      <c r="CS272" s="80" t="str">
        <f t="shared" si="462"/>
        <v/>
      </c>
      <c r="CT272" s="504" t="str">
        <f t="shared" si="462"/>
        <v/>
      </c>
      <c r="CU272" s="532" t="str">
        <f t="shared" si="463"/>
        <v/>
      </c>
      <c r="CV272" s="533" t="str">
        <f t="shared" si="463"/>
        <v/>
      </c>
      <c r="CW272" s="534" t="str">
        <f t="shared" si="463"/>
        <v/>
      </c>
      <c r="CX272" s="534" t="str">
        <f t="shared" si="463"/>
        <v/>
      </c>
      <c r="CY272" s="534" t="str">
        <f t="shared" si="463"/>
        <v/>
      </c>
      <c r="CZ272" s="534" t="str">
        <f t="shared" si="463"/>
        <v/>
      </c>
      <c r="DA272" s="534" t="str">
        <f t="shared" si="463"/>
        <v/>
      </c>
      <c r="DB272" s="535" t="str">
        <f t="shared" si="463"/>
        <v/>
      </c>
      <c r="DC272" s="535" t="str">
        <f t="shared" si="463"/>
        <v/>
      </c>
      <c r="DD272" s="535" t="str">
        <f t="shared" si="463"/>
        <v/>
      </c>
      <c r="DE272" s="534" t="str">
        <f t="shared" si="464"/>
        <v/>
      </c>
      <c r="DF272" s="534" t="str">
        <f t="shared" si="464"/>
        <v/>
      </c>
      <c r="DG272" s="534" t="str">
        <f t="shared" si="464"/>
        <v/>
      </c>
      <c r="DH272" s="534" t="str">
        <f t="shared" si="464"/>
        <v/>
      </c>
      <c r="DI272" s="534" t="str">
        <f t="shared" si="464"/>
        <v/>
      </c>
      <c r="DJ272" s="533" t="str">
        <f t="shared" si="464"/>
        <v/>
      </c>
      <c r="DK272" s="532" t="str">
        <f t="shared" si="464"/>
        <v/>
      </c>
      <c r="DL272" s="858">
        <f>COUNT(B272:R272)</f>
        <v>3</v>
      </c>
      <c r="DM272" s="813">
        <f>COUNT(T272:AJ272)</f>
        <v>0</v>
      </c>
      <c r="DN272" s="813">
        <f>COUNT(AL272:BB272)</f>
        <v>1</v>
      </c>
      <c r="DO272" s="814">
        <f>COUNT(BD272:BT272)</f>
        <v>0</v>
      </c>
      <c r="DP272" s="849"/>
      <c r="DQ272" s="859"/>
      <c r="DR272" s="859"/>
      <c r="DS272" s="859"/>
      <c r="DT272" s="859"/>
      <c r="DU272" s="859"/>
      <c r="DV272" s="859"/>
      <c r="DW272" s="860"/>
      <c r="DX272" s="859"/>
      <c r="DY272" s="60"/>
    </row>
    <row r="273" spans="1:129" ht="12.75" customHeight="1">
      <c r="A273" s="855" t="s">
        <v>280</v>
      </c>
      <c r="B273" s="281"/>
      <c r="C273" s="281"/>
      <c r="D273" s="281"/>
      <c r="E273" s="281">
        <v>12</v>
      </c>
      <c r="F273" s="281"/>
      <c r="G273" s="281">
        <v>12</v>
      </c>
      <c r="H273" s="281">
        <v>12</v>
      </c>
      <c r="I273" s="281"/>
      <c r="J273" s="281"/>
      <c r="K273" s="281"/>
      <c r="L273" s="281"/>
      <c r="M273" s="281"/>
      <c r="N273" s="281"/>
      <c r="O273" s="281"/>
      <c r="P273" s="281"/>
      <c r="Q273" s="281"/>
      <c r="R273" s="281"/>
      <c r="S273" s="850"/>
      <c r="T273" s="281"/>
      <c r="U273" s="281"/>
      <c r="V273" s="281"/>
      <c r="W273" s="281"/>
      <c r="X273" s="281"/>
      <c r="Y273" s="281"/>
      <c r="Z273" s="281"/>
      <c r="AA273" s="281"/>
      <c r="AB273" s="281"/>
      <c r="AC273" s="281"/>
      <c r="AD273" s="281"/>
      <c r="AE273" s="281"/>
      <c r="AF273" s="281"/>
      <c r="AG273" s="281"/>
      <c r="AH273" s="281"/>
      <c r="AI273" s="281"/>
      <c r="AJ273" s="281"/>
      <c r="AK273" s="850"/>
      <c r="AL273" s="281"/>
      <c r="AM273" s="281"/>
      <c r="AN273" s="281"/>
      <c r="AO273" s="281">
        <v>12</v>
      </c>
      <c r="AP273" s="281"/>
      <c r="AQ273" s="281"/>
      <c r="AR273" s="281"/>
      <c r="AS273" s="281"/>
      <c r="AT273" s="281"/>
      <c r="AU273" s="281"/>
      <c r="AV273" s="281"/>
      <c r="AW273" s="281"/>
      <c r="AX273" s="281"/>
      <c r="AY273" s="281"/>
      <c r="AZ273" s="281"/>
      <c r="BA273" s="281"/>
      <c r="BB273" s="281"/>
      <c r="BC273" s="850"/>
      <c r="BD273" s="281"/>
      <c r="BE273" s="281"/>
      <c r="BF273" s="281"/>
      <c r="BG273" s="281"/>
      <c r="BH273" s="281"/>
      <c r="BI273" s="281"/>
      <c r="BJ273" s="281"/>
      <c r="BK273" s="281"/>
      <c r="BL273" s="281"/>
      <c r="BM273" s="281"/>
      <c r="BN273" s="281"/>
      <c r="BO273" s="281"/>
      <c r="BP273" s="281"/>
      <c r="BQ273" s="281"/>
      <c r="BR273" s="281"/>
      <c r="BS273" s="281"/>
      <c r="BT273" s="281"/>
      <c r="BU273" s="850"/>
      <c r="BV273" s="988">
        <v>12</v>
      </c>
      <c r="BW273" s="988">
        <v>12</v>
      </c>
      <c r="BX273" s="988">
        <v>12</v>
      </c>
      <c r="BY273" s="988">
        <v>12</v>
      </c>
      <c r="BZ273" s="856">
        <f>IF(DL273&lt;3,"",(SUM(B273:R273)-MIN(B273:R273)-MAX(B273:R273))/(DL273-2))</f>
        <v>12</v>
      </c>
      <c r="CA273" s="856" t="str">
        <f>IF(DM273&lt;3,"",(SUM(T273:AJ273)-MIN(T273:AJ273)-MAX(T273:AJ273))/(DM273-2))</f>
        <v/>
      </c>
      <c r="CB273" s="856" t="str">
        <f>IF(DN273&lt;3,"",(SUM(AL273:BB273)-MIN(AL273:BB273)-MAX(AL273:BB273))/(DN273-2))</f>
        <v/>
      </c>
      <c r="CC273" s="857" t="str">
        <f>IF(DO273&lt;3,"",(SUM(BD273:BT273)-MIN(BD273:BT273)-MAX(BD273:BT273))/(DO273-2))</f>
        <v/>
      </c>
      <c r="CD273" s="50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0" t="str">
        <f t="shared" si="462"/>
        <v/>
      </c>
      <c r="CF273" s="81" t="str">
        <f t="shared" si="462"/>
        <v/>
      </c>
      <c r="CG273" s="81" t="str">
        <f t="shared" si="462"/>
        <v/>
      </c>
      <c r="CH273" s="81" t="str">
        <f t="shared" si="462"/>
        <v/>
      </c>
      <c r="CI273" s="81" t="str">
        <f t="shared" si="462"/>
        <v/>
      </c>
      <c r="CJ273" s="81" t="str">
        <f t="shared" si="462"/>
        <v/>
      </c>
      <c r="CK273" s="144" t="str">
        <f t="shared" si="462"/>
        <v/>
      </c>
      <c r="CL273" s="144">
        <f t="shared" si="462"/>
        <v>12</v>
      </c>
      <c r="CM273" s="144" t="str">
        <f t="shared" si="462"/>
        <v/>
      </c>
      <c r="CN273" s="81" t="str">
        <f t="shared" si="462"/>
        <v/>
      </c>
      <c r="CO273" s="81" t="str">
        <f t="shared" si="462"/>
        <v/>
      </c>
      <c r="CP273" s="81" t="str">
        <f t="shared" si="462"/>
        <v/>
      </c>
      <c r="CQ273" s="81" t="str">
        <f t="shared" si="462"/>
        <v/>
      </c>
      <c r="CR273" s="81" t="str">
        <f t="shared" si="462"/>
        <v/>
      </c>
      <c r="CS273" s="80" t="str">
        <f t="shared" si="462"/>
        <v/>
      </c>
      <c r="CT273" s="504" t="str">
        <f t="shared" si="462"/>
        <v/>
      </c>
      <c r="CU273" s="532" t="str">
        <f t="shared" si="463"/>
        <v/>
      </c>
      <c r="CV273" s="533" t="str">
        <f t="shared" si="463"/>
        <v/>
      </c>
      <c r="CW273" s="534" t="str">
        <f t="shared" si="463"/>
        <v/>
      </c>
      <c r="CX273" s="534" t="str">
        <f t="shared" si="463"/>
        <v/>
      </c>
      <c r="CY273" s="534" t="str">
        <f t="shared" si="463"/>
        <v/>
      </c>
      <c r="CZ273" s="534" t="str">
        <f t="shared" si="463"/>
        <v/>
      </c>
      <c r="DA273" s="534" t="str">
        <f t="shared" si="463"/>
        <v/>
      </c>
      <c r="DB273" s="535" t="str">
        <f t="shared" si="463"/>
        <v/>
      </c>
      <c r="DC273" s="535" t="str">
        <f t="shared" si="463"/>
        <v/>
      </c>
      <c r="DD273" s="535" t="str">
        <f t="shared" si="463"/>
        <v/>
      </c>
      <c r="DE273" s="534" t="str">
        <f t="shared" si="464"/>
        <v/>
      </c>
      <c r="DF273" s="534" t="str">
        <f t="shared" si="464"/>
        <v/>
      </c>
      <c r="DG273" s="534" t="str">
        <f t="shared" si="464"/>
        <v/>
      </c>
      <c r="DH273" s="534" t="str">
        <f t="shared" si="464"/>
        <v/>
      </c>
      <c r="DI273" s="534" t="str">
        <f t="shared" si="464"/>
        <v/>
      </c>
      <c r="DJ273" s="533" t="str">
        <f t="shared" si="464"/>
        <v/>
      </c>
      <c r="DK273" s="532" t="str">
        <f t="shared" si="464"/>
        <v/>
      </c>
      <c r="DL273" s="858">
        <f>COUNT(B273:R273)</f>
        <v>3</v>
      </c>
      <c r="DM273" s="813">
        <f>COUNT(T273:AJ273)</f>
        <v>0</v>
      </c>
      <c r="DN273" s="813">
        <f>COUNT(AL273:BB273)</f>
        <v>1</v>
      </c>
      <c r="DO273" s="814">
        <f>COUNT(BD273:BT273)</f>
        <v>0</v>
      </c>
      <c r="DP273" s="849"/>
      <c r="DQ273" s="859"/>
      <c r="DR273" s="859"/>
      <c r="DS273" s="859"/>
      <c r="DT273" s="859"/>
      <c r="DU273" s="859"/>
      <c r="DV273" s="859"/>
      <c r="DW273" s="860"/>
      <c r="DX273" s="859"/>
      <c r="DY273" s="60"/>
    </row>
    <row r="274" spans="1:129" ht="12.75" customHeight="1">
      <c r="A274" s="855" t="s">
        <v>311</v>
      </c>
      <c r="B274" s="281"/>
      <c r="C274" s="281"/>
      <c r="D274" s="281"/>
      <c r="E274" s="281">
        <v>1440</v>
      </c>
      <c r="F274" s="281"/>
      <c r="G274" s="281">
        <v>1440</v>
      </c>
      <c r="H274" s="281">
        <v>1440</v>
      </c>
      <c r="I274" s="281"/>
      <c r="J274" s="281"/>
      <c r="K274" s="281"/>
      <c r="L274" s="281"/>
      <c r="M274" s="281"/>
      <c r="N274" s="281"/>
      <c r="O274" s="281"/>
      <c r="P274" s="281"/>
      <c r="Q274" s="281"/>
      <c r="R274" s="281"/>
      <c r="S274" s="850"/>
      <c r="T274" s="281"/>
      <c r="U274" s="281"/>
      <c r="V274" s="281"/>
      <c r="W274" s="281"/>
      <c r="X274" s="281"/>
      <c r="Y274" s="281"/>
      <c r="Z274" s="281"/>
      <c r="AA274" s="281"/>
      <c r="AB274" s="281"/>
      <c r="AC274" s="281"/>
      <c r="AD274" s="281"/>
      <c r="AE274" s="281"/>
      <c r="AF274" s="281"/>
      <c r="AG274" s="281"/>
      <c r="AH274" s="281"/>
      <c r="AI274" s="281"/>
      <c r="AJ274" s="281"/>
      <c r="AK274" s="850"/>
      <c r="AL274" s="281"/>
      <c r="AM274" s="281"/>
      <c r="AN274" s="281"/>
      <c r="AO274" s="281">
        <v>1440</v>
      </c>
      <c r="AP274" s="281"/>
      <c r="AQ274" s="281"/>
      <c r="AR274" s="281"/>
      <c r="AS274" s="281"/>
      <c r="AT274" s="281"/>
      <c r="AU274" s="281"/>
      <c r="AV274" s="281"/>
      <c r="AW274" s="281"/>
      <c r="AX274" s="281"/>
      <c r="AY274" s="281"/>
      <c r="AZ274" s="281"/>
      <c r="BA274" s="281"/>
      <c r="BB274" s="281"/>
      <c r="BC274" s="850"/>
      <c r="BD274" s="281"/>
      <c r="BE274" s="281"/>
      <c r="BF274" s="281"/>
      <c r="BG274" s="281"/>
      <c r="BH274" s="281"/>
      <c r="BI274" s="281"/>
      <c r="BJ274" s="281"/>
      <c r="BK274" s="281"/>
      <c r="BL274" s="281"/>
      <c r="BM274" s="281"/>
      <c r="BN274" s="281"/>
      <c r="BO274" s="281"/>
      <c r="BP274" s="281"/>
      <c r="BQ274" s="281"/>
      <c r="BR274" s="281"/>
      <c r="BS274" s="281"/>
      <c r="BT274" s="281"/>
      <c r="BU274" s="850"/>
      <c r="BV274" s="591">
        <f>1270</f>
        <v>1270</v>
      </c>
      <c r="BW274" s="591">
        <f>1270</f>
        <v>1270</v>
      </c>
      <c r="BX274" s="591">
        <f>1270</f>
        <v>1270</v>
      </c>
      <c r="BY274" s="591">
        <f>1270</f>
        <v>1270</v>
      </c>
      <c r="BZ274" s="856">
        <f>IF(DL274&lt;3,"",(SUM(B274:R274)-MIN(B274:R274)-MAX(B274:R274))/(DL274-2))</f>
        <v>1440</v>
      </c>
      <c r="CA274" s="856" t="str">
        <f>IF(DM274&lt;3,"",(SUM(T274:AJ274)-MIN(T274:AJ274)-MAX(T274:AJ274))/(DM274-2))</f>
        <v/>
      </c>
      <c r="CB274" s="856" t="str">
        <f>IF(DN274&lt;3,"",(SUM(AL274:BB274)-MIN(AL274:BB274)-MAX(AL274:BB274))/(DN274-2))</f>
        <v/>
      </c>
      <c r="CC274" s="857" t="str">
        <f>IF(DO274&lt;3,"",(SUM(BD274:BT274)-MIN(BD274:BT274)-MAX(BD274:BT274))/(DO274-2))</f>
        <v/>
      </c>
      <c r="CD274" s="50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0" t="str">
        <f t="shared" si="462"/>
        <v/>
      </c>
      <c r="CF274" s="81" t="str">
        <f t="shared" si="462"/>
        <v/>
      </c>
      <c r="CG274" s="81" t="str">
        <f t="shared" si="462"/>
        <v/>
      </c>
      <c r="CH274" s="81" t="str">
        <f t="shared" si="462"/>
        <v/>
      </c>
      <c r="CI274" s="81" t="str">
        <f t="shared" si="462"/>
        <v/>
      </c>
      <c r="CJ274" s="81" t="str">
        <f t="shared" si="462"/>
        <v/>
      </c>
      <c r="CK274" s="144" t="str">
        <f t="shared" si="462"/>
        <v/>
      </c>
      <c r="CL274" s="144">
        <f t="shared" si="462"/>
        <v>1440</v>
      </c>
      <c r="CM274" s="144" t="str">
        <f t="shared" si="462"/>
        <v/>
      </c>
      <c r="CN274" s="81" t="str">
        <f t="shared" si="462"/>
        <v/>
      </c>
      <c r="CO274" s="81" t="str">
        <f t="shared" si="462"/>
        <v/>
      </c>
      <c r="CP274" s="81" t="str">
        <f t="shared" si="462"/>
        <v/>
      </c>
      <c r="CQ274" s="81" t="str">
        <f t="shared" si="462"/>
        <v/>
      </c>
      <c r="CR274" s="81" t="str">
        <f t="shared" si="462"/>
        <v/>
      </c>
      <c r="CS274" s="80" t="str">
        <f t="shared" si="462"/>
        <v/>
      </c>
      <c r="CT274" s="504" t="str">
        <f t="shared" si="462"/>
        <v/>
      </c>
      <c r="CU274" s="532" t="str">
        <f t="shared" si="463"/>
        <v/>
      </c>
      <c r="CV274" s="533" t="str">
        <f t="shared" si="463"/>
        <v/>
      </c>
      <c r="CW274" s="534" t="str">
        <f t="shared" si="463"/>
        <v/>
      </c>
      <c r="CX274" s="534" t="str">
        <f t="shared" si="463"/>
        <v/>
      </c>
      <c r="CY274" s="534" t="str">
        <f t="shared" si="463"/>
        <v/>
      </c>
      <c r="CZ274" s="534" t="str">
        <f t="shared" si="463"/>
        <v/>
      </c>
      <c r="DA274" s="534" t="str">
        <f t="shared" si="463"/>
        <v/>
      </c>
      <c r="DB274" s="535" t="str">
        <f t="shared" si="463"/>
        <v/>
      </c>
      <c r="DC274" s="535" t="str">
        <f t="shared" si="463"/>
        <v/>
      </c>
      <c r="DD274" s="535" t="str">
        <f t="shared" si="463"/>
        <v/>
      </c>
      <c r="DE274" s="534" t="str">
        <f t="shared" si="464"/>
        <v/>
      </c>
      <c r="DF274" s="534" t="str">
        <f t="shared" si="464"/>
        <v/>
      </c>
      <c r="DG274" s="534" t="str">
        <f t="shared" si="464"/>
        <v/>
      </c>
      <c r="DH274" s="534" t="str">
        <f t="shared" si="464"/>
        <v/>
      </c>
      <c r="DI274" s="534" t="str">
        <f t="shared" si="464"/>
        <v/>
      </c>
      <c r="DJ274" s="533" t="str">
        <f t="shared" si="464"/>
        <v/>
      </c>
      <c r="DK274" s="532" t="str">
        <f t="shared" si="464"/>
        <v/>
      </c>
      <c r="DL274" s="858">
        <f>COUNT(B274:R274)</f>
        <v>3</v>
      </c>
      <c r="DM274" s="813">
        <f>COUNT(T274:AJ274)</f>
        <v>0</v>
      </c>
      <c r="DN274" s="813">
        <f>COUNT(AL274:BB274)</f>
        <v>1</v>
      </c>
      <c r="DO274" s="814">
        <f>COUNT(BD274:BT274)</f>
        <v>0</v>
      </c>
      <c r="DP274" s="849"/>
      <c r="DQ274" s="859"/>
      <c r="DR274" s="859"/>
      <c r="DS274" s="859"/>
      <c r="DT274" s="859"/>
      <c r="DU274" s="859"/>
      <c r="DV274" s="859"/>
      <c r="DW274" s="860"/>
      <c r="DX274" s="859"/>
      <c r="DY274" s="60"/>
    </row>
    <row r="275" spans="1:129" ht="12.75" customHeight="1">
      <c r="A275" s="861" t="s">
        <v>312</v>
      </c>
      <c r="B275" s="862" t="str">
        <f t="shared" ref="B275:R275" si="465">IF(B272="","",B271*B272*B273*B274)</f>
        <v/>
      </c>
      <c r="C275" s="862" t="str">
        <f t="shared" si="465"/>
        <v/>
      </c>
      <c r="D275" s="862" t="str">
        <f t="shared" si="465"/>
        <v/>
      </c>
      <c r="E275" s="862">
        <f t="shared" si="465"/>
        <v>17280</v>
      </c>
      <c r="F275" s="862" t="str">
        <f t="shared" si="465"/>
        <v/>
      </c>
      <c r="G275" s="862">
        <f t="shared" si="465"/>
        <v>17280</v>
      </c>
      <c r="H275" s="862">
        <f t="shared" si="465"/>
        <v>17280</v>
      </c>
      <c r="I275" s="862" t="str">
        <f t="shared" si="465"/>
        <v/>
      </c>
      <c r="J275" s="862" t="str">
        <f t="shared" si="465"/>
        <v/>
      </c>
      <c r="K275" s="862" t="str">
        <f t="shared" si="465"/>
        <v/>
      </c>
      <c r="L275" s="862" t="str">
        <f t="shared" si="465"/>
        <v/>
      </c>
      <c r="M275" s="862" t="str">
        <f t="shared" si="465"/>
        <v/>
      </c>
      <c r="N275" s="862" t="str">
        <f t="shared" si="465"/>
        <v/>
      </c>
      <c r="O275" s="862" t="str">
        <f t="shared" si="465"/>
        <v/>
      </c>
      <c r="P275" s="862" t="str">
        <f t="shared" si="465"/>
        <v/>
      </c>
      <c r="Q275" s="862" t="str">
        <f t="shared" si="465"/>
        <v/>
      </c>
      <c r="R275" s="862" t="str">
        <f t="shared" si="465"/>
        <v/>
      </c>
      <c r="S275" s="850"/>
      <c r="T275" s="862" t="str">
        <f t="shared" ref="T275:AJ275" si="466">IF(T272="","",T271*T272*T273*T274)</f>
        <v/>
      </c>
      <c r="U275" s="862" t="str">
        <f t="shared" si="466"/>
        <v/>
      </c>
      <c r="V275" s="862" t="str">
        <f t="shared" si="466"/>
        <v/>
      </c>
      <c r="W275" s="862" t="str">
        <f t="shared" si="466"/>
        <v/>
      </c>
      <c r="X275" s="862" t="str">
        <f t="shared" si="466"/>
        <v/>
      </c>
      <c r="Y275" s="862" t="str">
        <f t="shared" si="466"/>
        <v/>
      </c>
      <c r="Z275" s="862" t="str">
        <f t="shared" si="466"/>
        <v/>
      </c>
      <c r="AA275" s="862" t="str">
        <f t="shared" si="466"/>
        <v/>
      </c>
      <c r="AB275" s="862" t="str">
        <f t="shared" si="466"/>
        <v/>
      </c>
      <c r="AC275" s="862" t="str">
        <f t="shared" si="466"/>
        <v/>
      </c>
      <c r="AD275" s="862" t="str">
        <f t="shared" si="466"/>
        <v/>
      </c>
      <c r="AE275" s="862" t="str">
        <f t="shared" si="466"/>
        <v/>
      </c>
      <c r="AF275" s="862" t="str">
        <f t="shared" si="466"/>
        <v/>
      </c>
      <c r="AG275" s="862" t="str">
        <f t="shared" si="466"/>
        <v/>
      </c>
      <c r="AH275" s="862" t="str">
        <f t="shared" si="466"/>
        <v/>
      </c>
      <c r="AI275" s="862" t="str">
        <f t="shared" si="466"/>
        <v/>
      </c>
      <c r="AJ275" s="862" t="str">
        <f t="shared" si="466"/>
        <v/>
      </c>
      <c r="AK275" s="850"/>
      <c r="AL275" s="862" t="str">
        <f t="shared" ref="AL275:BB275" si="467">IF(AL272="","",AL271*AL272*AL273*AL274)</f>
        <v/>
      </c>
      <c r="AM275" s="862" t="str">
        <f t="shared" si="467"/>
        <v/>
      </c>
      <c r="AN275" s="862" t="str">
        <f t="shared" si="467"/>
        <v/>
      </c>
      <c r="AO275" s="862">
        <f t="shared" si="467"/>
        <v>17280</v>
      </c>
      <c r="AP275" s="862" t="str">
        <f t="shared" si="467"/>
        <v/>
      </c>
      <c r="AQ275" s="862" t="str">
        <f t="shared" si="467"/>
        <v/>
      </c>
      <c r="AR275" s="862" t="str">
        <f t="shared" si="467"/>
        <v/>
      </c>
      <c r="AS275" s="862" t="str">
        <f t="shared" si="467"/>
        <v/>
      </c>
      <c r="AT275" s="862" t="str">
        <f t="shared" si="467"/>
        <v/>
      </c>
      <c r="AU275" s="862" t="str">
        <f t="shared" si="467"/>
        <v/>
      </c>
      <c r="AV275" s="862" t="str">
        <f t="shared" si="467"/>
        <v/>
      </c>
      <c r="AW275" s="862" t="str">
        <f t="shared" si="467"/>
        <v/>
      </c>
      <c r="AX275" s="862" t="str">
        <f t="shared" si="467"/>
        <v/>
      </c>
      <c r="AY275" s="862" t="str">
        <f t="shared" si="467"/>
        <v/>
      </c>
      <c r="AZ275" s="862" t="str">
        <f t="shared" si="467"/>
        <v/>
      </c>
      <c r="BA275" s="862" t="str">
        <f t="shared" si="467"/>
        <v/>
      </c>
      <c r="BB275" s="862" t="str">
        <f t="shared" si="467"/>
        <v/>
      </c>
      <c r="BC275" s="850"/>
      <c r="BD275" s="862" t="str">
        <f t="shared" ref="BD275:BT275" si="468">IF(BD272="","",BD271*BD272*BD273*BD274)</f>
        <v/>
      </c>
      <c r="BE275" s="862" t="str">
        <f t="shared" si="468"/>
        <v/>
      </c>
      <c r="BF275" s="862" t="str">
        <f t="shared" si="468"/>
        <v/>
      </c>
      <c r="BG275" s="862" t="str">
        <f t="shared" si="468"/>
        <v/>
      </c>
      <c r="BH275" s="862" t="str">
        <f t="shared" si="468"/>
        <v/>
      </c>
      <c r="BI275" s="862" t="str">
        <f t="shared" si="468"/>
        <v/>
      </c>
      <c r="BJ275" s="862" t="str">
        <f t="shared" si="468"/>
        <v/>
      </c>
      <c r="BK275" s="862" t="str">
        <f t="shared" si="468"/>
        <v/>
      </c>
      <c r="BL275" s="862" t="str">
        <f t="shared" si="468"/>
        <v/>
      </c>
      <c r="BM275" s="862" t="str">
        <f t="shared" si="468"/>
        <v/>
      </c>
      <c r="BN275" s="862" t="str">
        <f t="shared" si="468"/>
        <v/>
      </c>
      <c r="BO275" s="862" t="str">
        <f t="shared" si="468"/>
        <v/>
      </c>
      <c r="BP275" s="862" t="str">
        <f t="shared" si="468"/>
        <v/>
      </c>
      <c r="BQ275" s="862" t="str">
        <f t="shared" si="468"/>
        <v/>
      </c>
      <c r="BR275" s="862" t="str">
        <f t="shared" si="468"/>
        <v/>
      </c>
      <c r="BS275" s="862" t="str">
        <f t="shared" si="468"/>
        <v/>
      </c>
      <c r="BT275" s="862" t="str">
        <f t="shared" si="468"/>
        <v/>
      </c>
      <c r="BU275" s="850"/>
      <c r="BV275" s="862">
        <f>IF(BV272="","",BV271*BV272*BV273*BV274)</f>
        <v>0</v>
      </c>
      <c r="BW275" s="862">
        <f>IF(BW272="","",BW271*BW272*BW273*BW274)</f>
        <v>0</v>
      </c>
      <c r="BX275" s="862">
        <f>IF(BX272="","",BX271*BX272*BX273*BX274)</f>
        <v>0</v>
      </c>
      <c r="BY275" s="735">
        <f>IF(BY272="","",BY271*BY272*BY273*BY274)</f>
        <v>0</v>
      </c>
      <c r="BZ275" s="856">
        <f>IF(DL275&lt;3,"",(SUM(B275:R275)-MIN(B275:R275)-MAX(B275:R275))/(DL275-2))</f>
        <v>17280</v>
      </c>
      <c r="CA275" s="856" t="str">
        <f>IF(DM275&lt;3,"",(SUM(T275:AJ275)-MIN(T275:AJ275)-MAX(T275:AJ275))/(DM275-2))</f>
        <v/>
      </c>
      <c r="CB275" s="856" t="str">
        <f>IF(DN275&lt;3,"",(SUM(AL275:BB275)-MIN(AL275:BB275)-MAX(AL275:BB275))/(DN275-2))</f>
        <v/>
      </c>
      <c r="CC275" s="857" t="str">
        <f>IF(DO275&lt;3,"",(SUM(BD275:BT275)-MIN(BD275:BT275)-MAX(BD275:BT275))/(DO275-2))</f>
        <v/>
      </c>
      <c r="CD275" s="50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0" t="str">
        <f t="shared" si="462"/>
        <v/>
      </c>
      <c r="CF275" s="81" t="str">
        <f t="shared" si="462"/>
        <v/>
      </c>
      <c r="CG275" s="81" t="str">
        <f t="shared" si="462"/>
        <v/>
      </c>
      <c r="CH275" s="81" t="str">
        <f t="shared" si="462"/>
        <v/>
      </c>
      <c r="CI275" s="81" t="str">
        <f t="shared" si="462"/>
        <v/>
      </c>
      <c r="CJ275" s="81" t="str">
        <f t="shared" si="462"/>
        <v/>
      </c>
      <c r="CK275" s="144" t="str">
        <f t="shared" si="462"/>
        <v/>
      </c>
      <c r="CL275" s="144">
        <f t="shared" si="462"/>
        <v>17280</v>
      </c>
      <c r="CM275" s="144" t="str">
        <f t="shared" si="462"/>
        <v/>
      </c>
      <c r="CN275" s="81" t="str">
        <f t="shared" si="462"/>
        <v/>
      </c>
      <c r="CO275" s="81" t="str">
        <f t="shared" si="462"/>
        <v/>
      </c>
      <c r="CP275" s="81" t="str">
        <f t="shared" si="462"/>
        <v/>
      </c>
      <c r="CQ275" s="81" t="str">
        <f t="shared" si="462"/>
        <v/>
      </c>
      <c r="CR275" s="81" t="str">
        <f t="shared" si="462"/>
        <v/>
      </c>
      <c r="CS275" s="80" t="str">
        <f t="shared" si="462"/>
        <v/>
      </c>
      <c r="CT275" s="504" t="str">
        <f t="shared" si="462"/>
        <v/>
      </c>
      <c r="CU275" s="532" t="str">
        <f t="shared" si="463"/>
        <v/>
      </c>
      <c r="CV275" s="533" t="str">
        <f t="shared" si="463"/>
        <v/>
      </c>
      <c r="CW275" s="534" t="str">
        <f t="shared" si="463"/>
        <v/>
      </c>
      <c r="CX275" s="534" t="str">
        <f t="shared" si="463"/>
        <v/>
      </c>
      <c r="CY275" s="534" t="str">
        <f t="shared" si="463"/>
        <v/>
      </c>
      <c r="CZ275" s="534" t="str">
        <f t="shared" si="463"/>
        <v/>
      </c>
      <c r="DA275" s="534" t="str">
        <f t="shared" si="463"/>
        <v/>
      </c>
      <c r="DB275" s="535" t="str">
        <f t="shared" si="463"/>
        <v/>
      </c>
      <c r="DC275" s="535" t="str">
        <f t="shared" si="463"/>
        <v/>
      </c>
      <c r="DD275" s="535" t="str">
        <f t="shared" si="463"/>
        <v/>
      </c>
      <c r="DE275" s="534" t="str">
        <f t="shared" si="464"/>
        <v/>
      </c>
      <c r="DF275" s="534" t="str">
        <f t="shared" si="464"/>
        <v/>
      </c>
      <c r="DG275" s="534" t="str">
        <f t="shared" si="464"/>
        <v/>
      </c>
      <c r="DH275" s="534" t="str">
        <f t="shared" si="464"/>
        <v/>
      </c>
      <c r="DI275" s="534" t="str">
        <f t="shared" si="464"/>
        <v/>
      </c>
      <c r="DJ275" s="533" t="str">
        <f t="shared" si="464"/>
        <v/>
      </c>
      <c r="DK275" s="532" t="str">
        <f t="shared" si="464"/>
        <v/>
      </c>
      <c r="DL275" s="858">
        <f>COUNT(B275:R275)</f>
        <v>3</v>
      </c>
      <c r="DM275" s="813">
        <f>COUNT(T275:AJ275)</f>
        <v>0</v>
      </c>
      <c r="DN275" s="813">
        <f>COUNT(AL275:BB275)</f>
        <v>1</v>
      </c>
      <c r="DO275" s="814">
        <f>COUNT(BD275:BT275)</f>
        <v>0</v>
      </c>
      <c r="DP275" s="849"/>
      <c r="DQ275" s="859"/>
      <c r="DR275" s="859"/>
      <c r="DS275" s="859"/>
      <c r="DT275" s="859"/>
      <c r="DU275" s="859"/>
      <c r="DV275" s="859"/>
      <c r="DW275" s="860"/>
      <c r="DX275" s="859"/>
      <c r="DY275" s="60"/>
    </row>
    <row r="276" spans="1:129" ht="12.75" customHeight="1">
      <c r="A276" s="854" t="s">
        <v>681</v>
      </c>
      <c r="B276" s="647"/>
      <c r="C276" s="647"/>
      <c r="D276" s="647"/>
      <c r="E276" s="647"/>
      <c r="F276" s="647"/>
      <c r="G276" s="647"/>
      <c r="H276" s="647"/>
      <c r="I276" s="647"/>
      <c r="J276" s="647"/>
      <c r="K276" s="647"/>
      <c r="L276" s="647"/>
      <c r="M276" s="647"/>
      <c r="N276" s="647"/>
      <c r="O276" s="647"/>
      <c r="P276" s="647"/>
      <c r="Q276" s="647"/>
      <c r="R276" s="647"/>
      <c r="S276" s="850"/>
      <c r="T276" s="647"/>
      <c r="U276" s="647"/>
      <c r="V276" s="647"/>
      <c r="W276" s="647"/>
      <c r="X276" s="647"/>
      <c r="Y276" s="647"/>
      <c r="Z276" s="647"/>
      <c r="AA276" s="647"/>
      <c r="AB276" s="647"/>
      <c r="AC276" s="647"/>
      <c r="AD276" s="647"/>
      <c r="AE276" s="647"/>
      <c r="AF276" s="647"/>
      <c r="AG276" s="647"/>
      <c r="AH276" s="647"/>
      <c r="AI276" s="647"/>
      <c r="AJ276" s="647"/>
      <c r="AK276" s="850"/>
      <c r="AL276" s="647"/>
      <c r="AM276" s="647"/>
      <c r="AN276" s="647"/>
      <c r="AO276" s="647"/>
      <c r="AP276" s="647"/>
      <c r="AQ276" s="647"/>
      <c r="AR276" s="647"/>
      <c r="AS276" s="647"/>
      <c r="AT276" s="647"/>
      <c r="AU276" s="647"/>
      <c r="AV276" s="647"/>
      <c r="AW276" s="647"/>
      <c r="AX276" s="647"/>
      <c r="AY276" s="647"/>
      <c r="AZ276" s="647"/>
      <c r="BA276" s="647"/>
      <c r="BB276" s="647"/>
      <c r="BC276" s="850"/>
      <c r="BD276" s="647"/>
      <c r="BE276" s="647"/>
      <c r="BF276" s="647"/>
      <c r="BG276" s="647"/>
      <c r="BH276" s="647"/>
      <c r="BI276" s="647"/>
      <c r="BJ276" s="647"/>
      <c r="BK276" s="647"/>
      <c r="BL276" s="647"/>
      <c r="BM276" s="647"/>
      <c r="BN276" s="647"/>
      <c r="BO276" s="647"/>
      <c r="BP276" s="647"/>
      <c r="BQ276" s="647"/>
      <c r="BR276" s="647"/>
      <c r="BS276" s="647"/>
      <c r="BT276" s="647"/>
      <c r="BU276" s="850"/>
      <c r="BV276" s="647"/>
      <c r="BW276" s="647"/>
      <c r="BX276" s="647"/>
      <c r="BY276" s="647"/>
      <c r="BZ276" s="863"/>
      <c r="CA276" s="863"/>
      <c r="CB276" s="863"/>
      <c r="CC276" s="864"/>
      <c r="CD276" s="865"/>
      <c r="CE276" s="865"/>
      <c r="CF276" s="865"/>
      <c r="CG276" s="865"/>
      <c r="CH276" s="865"/>
      <c r="CI276" s="865"/>
      <c r="CJ276" s="865"/>
      <c r="CK276" s="865"/>
      <c r="CL276" s="865"/>
      <c r="CM276" s="865"/>
      <c r="CN276" s="865"/>
      <c r="CO276" s="865"/>
      <c r="CP276" s="865"/>
      <c r="CQ276" s="865"/>
      <c r="CR276" s="865"/>
      <c r="CS276" s="865"/>
      <c r="CT276" s="866"/>
      <c r="CU276" s="867"/>
      <c r="CV276" s="865"/>
      <c r="CW276" s="865"/>
      <c r="CX276" s="865"/>
      <c r="CY276" s="865"/>
      <c r="CZ276" s="865"/>
      <c r="DA276" s="865"/>
      <c r="DB276" s="865"/>
      <c r="DC276" s="865"/>
      <c r="DD276" s="865"/>
      <c r="DE276" s="865"/>
      <c r="DF276" s="865"/>
      <c r="DG276" s="865"/>
      <c r="DH276" s="865"/>
      <c r="DI276" s="865"/>
      <c r="DJ276" s="865"/>
      <c r="DK276" s="865"/>
      <c r="DL276" s="858"/>
      <c r="DM276" s="813"/>
      <c r="DN276" s="813"/>
      <c r="DO276" s="814"/>
      <c r="DP276" s="848"/>
      <c r="DQ276" s="848"/>
      <c r="DR276" s="848"/>
      <c r="DS276" s="848"/>
      <c r="DT276" s="848"/>
      <c r="DU276" s="848"/>
      <c r="DV276" s="848"/>
      <c r="DW276" s="847"/>
      <c r="DX276" s="848"/>
      <c r="DY276" s="60"/>
    </row>
    <row r="277" spans="1:129" ht="12.75" customHeight="1">
      <c r="A277" s="855" t="s">
        <v>294</v>
      </c>
      <c r="B277" s="647">
        <v>1</v>
      </c>
      <c r="C277" s="647"/>
      <c r="D277" s="647"/>
      <c r="E277" s="647"/>
      <c r="F277" s="647"/>
      <c r="G277" s="647"/>
      <c r="H277" s="647"/>
      <c r="I277" s="647"/>
      <c r="J277" s="647"/>
      <c r="K277" s="647">
        <v>1</v>
      </c>
      <c r="L277" s="647"/>
      <c r="M277" s="647"/>
      <c r="N277" s="647"/>
      <c r="O277" s="647"/>
      <c r="P277" s="647"/>
      <c r="Q277" s="647"/>
      <c r="R277" s="647"/>
      <c r="S277" s="850"/>
      <c r="T277" s="647"/>
      <c r="U277" s="647"/>
      <c r="V277" s="647"/>
      <c r="W277" s="647"/>
      <c r="X277" s="647">
        <v>1</v>
      </c>
      <c r="Y277" s="647"/>
      <c r="Z277" s="647"/>
      <c r="AA277" s="647"/>
      <c r="AB277" s="647"/>
      <c r="AC277" s="647"/>
      <c r="AD277" s="647"/>
      <c r="AE277" s="647"/>
      <c r="AF277" s="647"/>
      <c r="AG277" s="647"/>
      <c r="AH277" s="647"/>
      <c r="AI277" s="647"/>
      <c r="AJ277" s="647"/>
      <c r="AK277" s="850"/>
      <c r="AL277" s="647"/>
      <c r="AM277" s="647"/>
      <c r="AN277" s="647"/>
      <c r="AO277" s="647"/>
      <c r="AP277" s="647"/>
      <c r="AQ277" s="647"/>
      <c r="AR277" s="647"/>
      <c r="AS277" s="647"/>
      <c r="AT277" s="647"/>
      <c r="AU277" s="647"/>
      <c r="AV277" s="647"/>
      <c r="AW277" s="647"/>
      <c r="AX277" s="647"/>
      <c r="AY277" s="647"/>
      <c r="AZ277" s="647"/>
      <c r="BA277" s="647"/>
      <c r="BB277" s="647"/>
      <c r="BC277" s="850"/>
      <c r="BD277" s="647"/>
      <c r="BE277" s="647"/>
      <c r="BF277" s="647"/>
      <c r="BG277" s="647"/>
      <c r="BH277" s="647"/>
      <c r="BI277" s="647"/>
      <c r="BJ277" s="647"/>
      <c r="BK277" s="647"/>
      <c r="BL277" s="647"/>
      <c r="BM277" s="647"/>
      <c r="BN277" s="647"/>
      <c r="BO277" s="647"/>
      <c r="BP277" s="647"/>
      <c r="BQ277" s="647"/>
      <c r="BR277" s="647"/>
      <c r="BS277" s="647"/>
      <c r="BT277" s="647"/>
      <c r="BU277" s="850"/>
      <c r="BV277" s="1473">
        <f>1*WB!$R$324</f>
        <v>0</v>
      </c>
      <c r="BW277" s="1473">
        <f>1*WB!$R$324</f>
        <v>0</v>
      </c>
      <c r="BX277" s="1473">
        <f>0*WB!$R$324</f>
        <v>0</v>
      </c>
      <c r="BY277" s="1473">
        <f>0*WB!$R$324</f>
        <v>0</v>
      </c>
      <c r="BZ277" s="856" t="str">
        <f>IF(DL277&lt;3,"",(SUM(B277:R277)-MIN(B277:R277)-MAX(B277:R277))/(DL277-2))</f>
        <v/>
      </c>
      <c r="CA277" s="856" t="str">
        <f>IF(DM277&lt;3,"",(SUM(T277:AJ277)-MIN(T277:AJ277)-MAX(T277:AJ277))/(DM277-2))</f>
        <v/>
      </c>
      <c r="CB277" s="856" t="str">
        <f>IF(DN277&lt;3,"",(SUM(AL277:BB277)-MIN(AL277:BB277)-MAX(AL277:BB277))/(DN277-2))</f>
        <v/>
      </c>
      <c r="CC277" s="857" t="str">
        <f>IF(DO277&lt;3,"",(SUM(BD277:BT277)-MIN(BD277:BT277)-MAX(BD277:BT277))/(DO277-2))</f>
        <v/>
      </c>
      <c r="CD277" s="50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0" t="str">
        <f t="shared" si="469"/>
        <v/>
      </c>
      <c r="CF277" s="81" t="str">
        <f t="shared" si="469"/>
        <v/>
      </c>
      <c r="CG277" s="81" t="str">
        <f t="shared" si="469"/>
        <v/>
      </c>
      <c r="CH277" s="81" t="str">
        <f t="shared" si="469"/>
        <v/>
      </c>
      <c r="CI277" s="81" t="str">
        <f t="shared" si="469"/>
        <v/>
      </c>
      <c r="CJ277" s="81" t="str">
        <f t="shared" si="469"/>
        <v/>
      </c>
      <c r="CK277" s="144" t="str">
        <f t="shared" si="469"/>
        <v/>
      </c>
      <c r="CL277" s="144" t="str">
        <f t="shared" si="469"/>
        <v/>
      </c>
      <c r="CM277" s="144" t="str">
        <f t="shared" si="469"/>
        <v/>
      </c>
      <c r="CN277" s="81" t="str">
        <f t="shared" si="469"/>
        <v/>
      </c>
      <c r="CO277" s="81" t="str">
        <f t="shared" si="469"/>
        <v/>
      </c>
      <c r="CP277" s="81" t="str">
        <f t="shared" si="469"/>
        <v/>
      </c>
      <c r="CQ277" s="81" t="str">
        <f t="shared" si="469"/>
        <v/>
      </c>
      <c r="CR277" s="81" t="str">
        <f t="shared" si="469"/>
        <v/>
      </c>
      <c r="CS277" s="80" t="str">
        <f t="shared" si="469"/>
        <v/>
      </c>
      <c r="CT277" s="50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2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3" t="str">
        <f t="shared" si="471"/>
        <v/>
      </c>
      <c r="CW277" s="534" t="str">
        <f t="shared" si="471"/>
        <v/>
      </c>
      <c r="CX277" s="534" t="str">
        <f t="shared" si="471"/>
        <v/>
      </c>
      <c r="CY277" s="534" t="str">
        <f t="shared" si="471"/>
        <v/>
      </c>
      <c r="CZ277" s="534" t="str">
        <f t="shared" si="471"/>
        <v/>
      </c>
      <c r="DA277" s="534" t="str">
        <f t="shared" si="471"/>
        <v/>
      </c>
      <c r="DB277" s="535" t="str">
        <f t="shared" si="471"/>
        <v/>
      </c>
      <c r="DC277" s="535" t="str">
        <f t="shared" si="471"/>
        <v/>
      </c>
      <c r="DD277" s="535" t="str">
        <f t="shared" si="471"/>
        <v/>
      </c>
      <c r="DE277" s="534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4" t="str">
        <f t="shared" si="472"/>
        <v/>
      </c>
      <c r="DG277" s="534" t="str">
        <f t="shared" si="472"/>
        <v/>
      </c>
      <c r="DH277" s="534" t="str">
        <f t="shared" si="472"/>
        <v/>
      </c>
      <c r="DI277" s="534" t="str">
        <f t="shared" si="472"/>
        <v/>
      </c>
      <c r="DJ277" s="533" t="str">
        <f t="shared" si="472"/>
        <v/>
      </c>
      <c r="DK277" s="532" t="str">
        <f t="shared" si="472"/>
        <v/>
      </c>
      <c r="DL277" s="858">
        <f>COUNT(B277:R277)</f>
        <v>2</v>
      </c>
      <c r="DM277" s="813">
        <f>COUNT(T277:AJ277)</f>
        <v>1</v>
      </c>
      <c r="DN277" s="813">
        <f>COUNT(AL277:BB277)</f>
        <v>0</v>
      </c>
      <c r="DO277" s="814">
        <f>COUNT(BD277:BT277)</f>
        <v>0</v>
      </c>
      <c r="DP277" s="849"/>
      <c r="DQ277" s="859"/>
      <c r="DR277" s="859"/>
      <c r="DS277" s="859"/>
      <c r="DT277" s="859"/>
      <c r="DU277" s="859"/>
      <c r="DV277" s="859"/>
      <c r="DW277" s="860"/>
      <c r="DX277" s="859"/>
      <c r="DY277" s="60"/>
    </row>
    <row r="278" spans="1:129" ht="12.75" customHeight="1">
      <c r="A278" s="855" t="s">
        <v>295</v>
      </c>
      <c r="B278" s="281">
        <v>1</v>
      </c>
      <c r="C278" s="281"/>
      <c r="D278" s="281"/>
      <c r="E278" s="281"/>
      <c r="F278" s="281"/>
      <c r="G278" s="281"/>
      <c r="H278" s="281"/>
      <c r="I278" s="281"/>
      <c r="J278" s="281"/>
      <c r="K278" s="281">
        <v>1</v>
      </c>
      <c r="L278" s="281"/>
      <c r="M278" s="281"/>
      <c r="N278" s="281"/>
      <c r="O278" s="281"/>
      <c r="P278" s="281"/>
      <c r="Q278" s="281"/>
      <c r="R278" s="281"/>
      <c r="S278" s="850"/>
      <c r="T278" s="281"/>
      <c r="U278" s="281"/>
      <c r="V278" s="281"/>
      <c r="W278" s="281"/>
      <c r="X278" s="281">
        <v>1</v>
      </c>
      <c r="Y278" s="281"/>
      <c r="Z278" s="281"/>
      <c r="AA278" s="281"/>
      <c r="AB278" s="281"/>
      <c r="AC278" s="281"/>
      <c r="AD278" s="281"/>
      <c r="AE278" s="281"/>
      <c r="AF278" s="281"/>
      <c r="AG278" s="281"/>
      <c r="AH278" s="281"/>
      <c r="AI278" s="281"/>
      <c r="AJ278" s="281"/>
      <c r="AK278" s="850"/>
      <c r="AL278" s="281"/>
      <c r="AM278" s="281"/>
      <c r="AN278" s="281"/>
      <c r="AO278" s="281"/>
      <c r="AP278" s="281"/>
      <c r="AQ278" s="281"/>
      <c r="AR278" s="281"/>
      <c r="AS278" s="281"/>
      <c r="AT278" s="281"/>
      <c r="AU278" s="281"/>
      <c r="AV278" s="281"/>
      <c r="AW278" s="281"/>
      <c r="AX278" s="281"/>
      <c r="AY278" s="281"/>
      <c r="AZ278" s="281"/>
      <c r="BA278" s="281"/>
      <c r="BB278" s="281"/>
      <c r="BC278" s="850"/>
      <c r="BD278" s="281"/>
      <c r="BE278" s="281"/>
      <c r="BF278" s="281"/>
      <c r="BG278" s="281"/>
      <c r="BH278" s="281"/>
      <c r="BI278" s="281"/>
      <c r="BJ278" s="281"/>
      <c r="BK278" s="281"/>
      <c r="BL278" s="281"/>
      <c r="BM278" s="281"/>
      <c r="BN278" s="281"/>
      <c r="BO278" s="281"/>
      <c r="BP278" s="281"/>
      <c r="BQ278" s="281"/>
      <c r="BR278" s="281"/>
      <c r="BS278" s="281"/>
      <c r="BT278" s="281"/>
      <c r="BU278" s="850"/>
      <c r="BV278" s="988">
        <v>1</v>
      </c>
      <c r="BW278" s="988">
        <v>1</v>
      </c>
      <c r="BX278" s="988">
        <v>1</v>
      </c>
      <c r="BY278" s="988">
        <v>1</v>
      </c>
      <c r="BZ278" s="856" t="str">
        <f>IF(DL278&lt;3,"",(SUM(B278:R278)-MIN(B278:R278)-MAX(B278:R278))/(DL278-2))</f>
        <v/>
      </c>
      <c r="CA278" s="856" t="str">
        <f>IF(DM278&lt;3,"",(SUM(T278:AJ278)-MIN(T278:AJ278)-MAX(T278:AJ278))/(DM278-2))</f>
        <v/>
      </c>
      <c r="CB278" s="856" t="str">
        <f>IF(DN278&lt;3,"",(SUM(AL278:BB278)-MIN(AL278:BB278)-MAX(AL278:BB278))/(DN278-2))</f>
        <v/>
      </c>
      <c r="CC278" s="857" t="str">
        <f>IF(DO278&lt;3,"",(SUM(BD278:BT278)-MIN(BD278:BT278)-MAX(BD278:BT278))/(DO278-2))</f>
        <v/>
      </c>
      <c r="CD278" s="50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0" t="str">
        <f t="shared" si="470"/>
        <v/>
      </c>
      <c r="CF278" s="81" t="str">
        <f t="shared" si="470"/>
        <v/>
      </c>
      <c r="CG278" s="81" t="str">
        <f t="shared" si="470"/>
        <v/>
      </c>
      <c r="CH278" s="81" t="str">
        <f t="shared" si="470"/>
        <v/>
      </c>
      <c r="CI278" s="81" t="str">
        <f t="shared" si="470"/>
        <v/>
      </c>
      <c r="CJ278" s="81" t="str">
        <f t="shared" si="470"/>
        <v/>
      </c>
      <c r="CK278" s="144" t="str">
        <f t="shared" si="470"/>
        <v/>
      </c>
      <c r="CL278" s="144" t="str">
        <f t="shared" si="470"/>
        <v/>
      </c>
      <c r="CM278" s="144" t="str">
        <f t="shared" si="470"/>
        <v/>
      </c>
      <c r="CN278" s="81" t="str">
        <f t="shared" si="470"/>
        <v/>
      </c>
      <c r="CO278" s="81" t="str">
        <f t="shared" si="470"/>
        <v/>
      </c>
      <c r="CP278" s="81" t="str">
        <f t="shared" si="470"/>
        <v/>
      </c>
      <c r="CQ278" s="81" t="str">
        <f t="shared" si="470"/>
        <v/>
      </c>
      <c r="CR278" s="81" t="str">
        <f t="shared" si="470"/>
        <v/>
      </c>
      <c r="CS278" s="80" t="str">
        <f t="shared" si="470"/>
        <v/>
      </c>
      <c r="CT278" s="504" t="str">
        <f t="shared" si="470"/>
        <v/>
      </c>
      <c r="CU278" s="532" t="str">
        <f t="shared" si="471"/>
        <v/>
      </c>
      <c r="CV278" s="533" t="str">
        <f t="shared" si="471"/>
        <v/>
      </c>
      <c r="CW278" s="534" t="str">
        <f t="shared" si="471"/>
        <v/>
      </c>
      <c r="CX278" s="534" t="str">
        <f t="shared" si="471"/>
        <v/>
      </c>
      <c r="CY278" s="534" t="str">
        <f t="shared" si="471"/>
        <v/>
      </c>
      <c r="CZ278" s="534" t="str">
        <f t="shared" si="471"/>
        <v/>
      </c>
      <c r="DA278" s="534" t="str">
        <f t="shared" si="471"/>
        <v/>
      </c>
      <c r="DB278" s="535" t="str">
        <f t="shared" si="471"/>
        <v/>
      </c>
      <c r="DC278" s="535" t="str">
        <f t="shared" si="471"/>
        <v/>
      </c>
      <c r="DD278" s="535" t="str">
        <f t="shared" si="471"/>
        <v/>
      </c>
      <c r="DE278" s="534" t="str">
        <f t="shared" si="472"/>
        <v/>
      </c>
      <c r="DF278" s="534" t="str">
        <f t="shared" si="472"/>
        <v/>
      </c>
      <c r="DG278" s="534" t="str">
        <f t="shared" si="472"/>
        <v/>
      </c>
      <c r="DH278" s="534" t="str">
        <f t="shared" si="472"/>
        <v/>
      </c>
      <c r="DI278" s="534" t="str">
        <f t="shared" si="472"/>
        <v/>
      </c>
      <c r="DJ278" s="533" t="str">
        <f t="shared" si="472"/>
        <v/>
      </c>
      <c r="DK278" s="532" t="str">
        <f t="shared" si="472"/>
        <v/>
      </c>
      <c r="DL278" s="858">
        <f>COUNT(B278:R278)</f>
        <v>2</v>
      </c>
      <c r="DM278" s="813">
        <f>COUNT(T278:AJ278)</f>
        <v>1</v>
      </c>
      <c r="DN278" s="813">
        <f>COUNT(AL278:BB278)</f>
        <v>0</v>
      </c>
      <c r="DO278" s="814">
        <f>COUNT(BD278:BT278)</f>
        <v>0</v>
      </c>
      <c r="DP278" s="849"/>
      <c r="DQ278" s="859"/>
      <c r="DR278" s="859"/>
      <c r="DS278" s="859"/>
      <c r="DT278" s="859"/>
      <c r="DU278" s="859"/>
      <c r="DV278" s="859"/>
      <c r="DW278" s="860"/>
      <c r="DX278" s="859"/>
      <c r="DY278" s="60"/>
    </row>
    <row r="279" spans="1:129" ht="12.75" customHeight="1">
      <c r="A279" s="855" t="s">
        <v>280</v>
      </c>
      <c r="B279" s="281">
        <v>12</v>
      </c>
      <c r="C279" s="281"/>
      <c r="D279" s="281"/>
      <c r="E279" s="281"/>
      <c r="F279" s="281"/>
      <c r="G279" s="281"/>
      <c r="H279" s="281"/>
      <c r="I279" s="281"/>
      <c r="J279" s="281"/>
      <c r="K279" s="281">
        <v>12</v>
      </c>
      <c r="L279" s="281"/>
      <c r="M279" s="281"/>
      <c r="N279" s="281"/>
      <c r="O279" s="281"/>
      <c r="P279" s="281"/>
      <c r="Q279" s="281"/>
      <c r="R279" s="281"/>
      <c r="S279" s="850"/>
      <c r="T279" s="281"/>
      <c r="U279" s="281"/>
      <c r="V279" s="281"/>
      <c r="W279" s="281"/>
      <c r="X279" s="281">
        <v>12</v>
      </c>
      <c r="Y279" s="281"/>
      <c r="Z279" s="281"/>
      <c r="AA279" s="281"/>
      <c r="AB279" s="281"/>
      <c r="AC279" s="281"/>
      <c r="AD279" s="281"/>
      <c r="AE279" s="281"/>
      <c r="AF279" s="281"/>
      <c r="AG279" s="281"/>
      <c r="AH279" s="281"/>
      <c r="AI279" s="281"/>
      <c r="AJ279" s="281"/>
      <c r="AK279" s="850"/>
      <c r="AL279" s="281"/>
      <c r="AM279" s="281"/>
      <c r="AN279" s="281"/>
      <c r="AO279" s="281"/>
      <c r="AP279" s="281"/>
      <c r="AQ279" s="281"/>
      <c r="AR279" s="281"/>
      <c r="AS279" s="281"/>
      <c r="AT279" s="281"/>
      <c r="AU279" s="281"/>
      <c r="AV279" s="281"/>
      <c r="AW279" s="281"/>
      <c r="AX279" s="281"/>
      <c r="AY279" s="281"/>
      <c r="AZ279" s="281"/>
      <c r="BA279" s="281"/>
      <c r="BB279" s="281"/>
      <c r="BC279" s="850"/>
      <c r="BD279" s="281"/>
      <c r="BE279" s="281"/>
      <c r="BF279" s="281"/>
      <c r="BG279" s="281"/>
      <c r="BH279" s="281"/>
      <c r="BI279" s="281"/>
      <c r="BJ279" s="281"/>
      <c r="BK279" s="281"/>
      <c r="BL279" s="281"/>
      <c r="BM279" s="281"/>
      <c r="BN279" s="281"/>
      <c r="BO279" s="281"/>
      <c r="BP279" s="281"/>
      <c r="BQ279" s="281"/>
      <c r="BR279" s="281"/>
      <c r="BS279" s="281"/>
      <c r="BT279" s="281"/>
      <c r="BU279" s="850"/>
      <c r="BV279" s="988">
        <v>12</v>
      </c>
      <c r="BW279" s="988">
        <v>12</v>
      </c>
      <c r="BX279" s="988">
        <v>12</v>
      </c>
      <c r="BY279" s="988">
        <v>12</v>
      </c>
      <c r="BZ279" s="856" t="str">
        <f>IF(DL279&lt;3,"",(SUM(B279:R279)-MIN(B279:R279)-MAX(B279:R279))/(DL279-2))</f>
        <v/>
      </c>
      <c r="CA279" s="856" t="str">
        <f>IF(DM279&lt;3,"",(SUM(T279:AJ279)-MIN(T279:AJ279)-MAX(T279:AJ279))/(DM279-2))</f>
        <v/>
      </c>
      <c r="CB279" s="856" t="str">
        <f>IF(DN279&lt;3,"",(SUM(AL279:BB279)-MIN(AL279:BB279)-MAX(AL279:BB279))/(DN279-2))</f>
        <v/>
      </c>
      <c r="CC279" s="857" t="str">
        <f>IF(DO279&lt;3,"",(SUM(BD279:BT279)-MIN(BD279:BT279)-MAX(BD279:BT279))/(DO279-2))</f>
        <v/>
      </c>
      <c r="CD279" s="50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0" t="str">
        <f t="shared" si="470"/>
        <v/>
      </c>
      <c r="CF279" s="81" t="str">
        <f t="shared" si="470"/>
        <v/>
      </c>
      <c r="CG279" s="81" t="str">
        <f t="shared" si="470"/>
        <v/>
      </c>
      <c r="CH279" s="81" t="str">
        <f t="shared" si="470"/>
        <v/>
      </c>
      <c r="CI279" s="81" t="str">
        <f t="shared" si="470"/>
        <v/>
      </c>
      <c r="CJ279" s="81" t="str">
        <f t="shared" si="470"/>
        <v/>
      </c>
      <c r="CK279" s="144" t="str">
        <f t="shared" si="470"/>
        <v/>
      </c>
      <c r="CL279" s="144" t="str">
        <f t="shared" si="470"/>
        <v/>
      </c>
      <c r="CM279" s="144" t="str">
        <f t="shared" si="470"/>
        <v/>
      </c>
      <c r="CN279" s="81" t="str">
        <f t="shared" si="470"/>
        <v/>
      </c>
      <c r="CO279" s="81" t="str">
        <f t="shared" si="470"/>
        <v/>
      </c>
      <c r="CP279" s="81" t="str">
        <f t="shared" si="470"/>
        <v/>
      </c>
      <c r="CQ279" s="81" t="str">
        <f t="shared" si="470"/>
        <v/>
      </c>
      <c r="CR279" s="81" t="str">
        <f t="shared" si="470"/>
        <v/>
      </c>
      <c r="CS279" s="80" t="str">
        <f t="shared" si="470"/>
        <v/>
      </c>
      <c r="CT279" s="504" t="str">
        <f t="shared" si="470"/>
        <v/>
      </c>
      <c r="CU279" s="532" t="str">
        <f t="shared" si="471"/>
        <v/>
      </c>
      <c r="CV279" s="533" t="str">
        <f t="shared" si="471"/>
        <v/>
      </c>
      <c r="CW279" s="534" t="str">
        <f t="shared" si="471"/>
        <v/>
      </c>
      <c r="CX279" s="534" t="str">
        <f t="shared" si="471"/>
        <v/>
      </c>
      <c r="CY279" s="534" t="str">
        <f t="shared" si="471"/>
        <v/>
      </c>
      <c r="CZ279" s="534" t="str">
        <f t="shared" si="471"/>
        <v/>
      </c>
      <c r="DA279" s="534" t="str">
        <f t="shared" si="471"/>
        <v/>
      </c>
      <c r="DB279" s="535" t="str">
        <f t="shared" si="471"/>
        <v/>
      </c>
      <c r="DC279" s="535" t="str">
        <f t="shared" si="471"/>
        <v/>
      </c>
      <c r="DD279" s="535" t="str">
        <f t="shared" si="471"/>
        <v/>
      </c>
      <c r="DE279" s="534" t="str">
        <f t="shared" si="472"/>
        <v/>
      </c>
      <c r="DF279" s="534" t="str">
        <f t="shared" si="472"/>
        <v/>
      </c>
      <c r="DG279" s="534" t="str">
        <f t="shared" si="472"/>
        <v/>
      </c>
      <c r="DH279" s="534" t="str">
        <f t="shared" si="472"/>
        <v/>
      </c>
      <c r="DI279" s="534" t="str">
        <f t="shared" si="472"/>
        <v/>
      </c>
      <c r="DJ279" s="533" t="str">
        <f t="shared" si="472"/>
        <v/>
      </c>
      <c r="DK279" s="532" t="str">
        <f t="shared" si="472"/>
        <v/>
      </c>
      <c r="DL279" s="858">
        <f>COUNT(B279:R279)</f>
        <v>2</v>
      </c>
      <c r="DM279" s="813">
        <f>COUNT(T279:AJ279)</f>
        <v>1</v>
      </c>
      <c r="DN279" s="813">
        <f>COUNT(AL279:BB279)</f>
        <v>0</v>
      </c>
      <c r="DO279" s="814">
        <f>COUNT(BD279:BT279)</f>
        <v>0</v>
      </c>
      <c r="DP279" s="849"/>
      <c r="DQ279" s="859"/>
      <c r="DR279" s="859"/>
      <c r="DS279" s="859"/>
      <c r="DT279" s="859"/>
      <c r="DU279" s="859"/>
      <c r="DV279" s="859"/>
      <c r="DW279" s="860"/>
      <c r="DX279" s="859"/>
      <c r="DY279" s="60"/>
    </row>
    <row r="280" spans="1:129" ht="12.75" customHeight="1">
      <c r="A280" s="855" t="s">
        <v>311</v>
      </c>
      <c r="B280" s="281">
        <v>300</v>
      </c>
      <c r="C280" s="281"/>
      <c r="D280" s="281"/>
      <c r="E280" s="281"/>
      <c r="F280" s="281"/>
      <c r="G280" s="281"/>
      <c r="H280" s="281"/>
      <c r="I280" s="281"/>
      <c r="J280" s="281"/>
      <c r="K280" s="281">
        <v>300</v>
      </c>
      <c r="L280" s="281"/>
      <c r="M280" s="281"/>
      <c r="N280" s="281"/>
      <c r="O280" s="281"/>
      <c r="P280" s="281"/>
      <c r="Q280" s="281"/>
      <c r="R280" s="281"/>
      <c r="S280" s="850"/>
      <c r="T280" s="281"/>
      <c r="U280" s="281"/>
      <c r="V280" s="281"/>
      <c r="W280" s="281"/>
      <c r="X280" s="281">
        <v>300</v>
      </c>
      <c r="Y280" s="281"/>
      <c r="Z280" s="281"/>
      <c r="AA280" s="281"/>
      <c r="AB280" s="281"/>
      <c r="AC280" s="281"/>
      <c r="AD280" s="281"/>
      <c r="AE280" s="281"/>
      <c r="AF280" s="281"/>
      <c r="AG280" s="281"/>
      <c r="AH280" s="281"/>
      <c r="AI280" s="281"/>
      <c r="AJ280" s="281"/>
      <c r="AK280" s="850"/>
      <c r="AL280" s="281"/>
      <c r="AM280" s="281"/>
      <c r="AN280" s="281"/>
      <c r="AO280" s="281"/>
      <c r="AP280" s="281"/>
      <c r="AQ280" s="281"/>
      <c r="AR280" s="281"/>
      <c r="AS280" s="281"/>
      <c r="AT280" s="281"/>
      <c r="AU280" s="281"/>
      <c r="AV280" s="281"/>
      <c r="AW280" s="281"/>
      <c r="AX280" s="281"/>
      <c r="AY280" s="281"/>
      <c r="AZ280" s="281"/>
      <c r="BA280" s="281"/>
      <c r="BB280" s="281"/>
      <c r="BC280" s="850"/>
      <c r="BD280" s="281"/>
      <c r="BE280" s="281"/>
      <c r="BF280" s="281"/>
      <c r="BG280" s="281"/>
      <c r="BH280" s="281"/>
      <c r="BI280" s="281"/>
      <c r="BJ280" s="281"/>
      <c r="BK280" s="281"/>
      <c r="BL280" s="281"/>
      <c r="BM280" s="281"/>
      <c r="BN280" s="281"/>
      <c r="BO280" s="281"/>
      <c r="BP280" s="281"/>
      <c r="BQ280" s="281"/>
      <c r="BR280" s="281"/>
      <c r="BS280" s="281"/>
      <c r="BT280" s="281"/>
      <c r="BU280" s="850"/>
      <c r="BV280" s="629">
        <v>1270</v>
      </c>
      <c r="BW280" s="629">
        <v>1270</v>
      </c>
      <c r="BX280" s="629">
        <v>1270</v>
      </c>
      <c r="BY280" s="629">
        <v>1270</v>
      </c>
      <c r="BZ280" s="856" t="str">
        <f>IF(DL280&lt;3,"",(SUM(B280:R280)-MIN(B280:R280)-MAX(B280:R280))/(DL280-2))</f>
        <v/>
      </c>
      <c r="CA280" s="856" t="str">
        <f>IF(DM280&lt;3,"",(SUM(T280:AJ280)-MIN(T280:AJ280)-MAX(T280:AJ280))/(DM280-2))</f>
        <v/>
      </c>
      <c r="CB280" s="856" t="str">
        <f>IF(DN280&lt;3,"",(SUM(AL280:BB280)-MIN(AL280:BB280)-MAX(AL280:BB280))/(DN280-2))</f>
        <v/>
      </c>
      <c r="CC280" s="857" t="str">
        <f>IF(DO280&lt;3,"",(SUM(BD280:BT280)-MIN(BD280:BT280)-MAX(BD280:BT280))/(DO280-2))</f>
        <v/>
      </c>
      <c r="CD280" s="50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0" t="str">
        <f t="shared" si="470"/>
        <v/>
      </c>
      <c r="CF280" s="81" t="str">
        <f t="shared" si="470"/>
        <v/>
      </c>
      <c r="CG280" s="81" t="str">
        <f t="shared" si="470"/>
        <v/>
      </c>
      <c r="CH280" s="81" t="str">
        <f t="shared" si="470"/>
        <v/>
      </c>
      <c r="CI280" s="81" t="str">
        <f t="shared" si="470"/>
        <v/>
      </c>
      <c r="CJ280" s="81" t="str">
        <f t="shared" si="470"/>
        <v/>
      </c>
      <c r="CK280" s="144" t="str">
        <f t="shared" si="470"/>
        <v/>
      </c>
      <c r="CL280" s="144" t="str">
        <f t="shared" si="470"/>
        <v/>
      </c>
      <c r="CM280" s="144" t="str">
        <f t="shared" si="470"/>
        <v/>
      </c>
      <c r="CN280" s="81" t="str">
        <f t="shared" si="470"/>
        <v/>
      </c>
      <c r="CO280" s="81" t="str">
        <f t="shared" si="470"/>
        <v/>
      </c>
      <c r="CP280" s="81" t="str">
        <f t="shared" si="470"/>
        <v/>
      </c>
      <c r="CQ280" s="81" t="str">
        <f t="shared" si="470"/>
        <v/>
      </c>
      <c r="CR280" s="81" t="str">
        <f t="shared" si="470"/>
        <v/>
      </c>
      <c r="CS280" s="80" t="str">
        <f t="shared" si="470"/>
        <v/>
      </c>
      <c r="CT280" s="504" t="str">
        <f t="shared" si="470"/>
        <v/>
      </c>
      <c r="CU280" s="532" t="str">
        <f t="shared" si="471"/>
        <v/>
      </c>
      <c r="CV280" s="533" t="str">
        <f t="shared" si="471"/>
        <v/>
      </c>
      <c r="CW280" s="534" t="str">
        <f t="shared" si="471"/>
        <v/>
      </c>
      <c r="CX280" s="534" t="str">
        <f t="shared" si="471"/>
        <v/>
      </c>
      <c r="CY280" s="534" t="str">
        <f t="shared" si="471"/>
        <v/>
      </c>
      <c r="CZ280" s="534" t="str">
        <f t="shared" si="471"/>
        <v/>
      </c>
      <c r="DA280" s="534" t="str">
        <f t="shared" si="471"/>
        <v/>
      </c>
      <c r="DB280" s="535" t="str">
        <f t="shared" si="471"/>
        <v/>
      </c>
      <c r="DC280" s="535" t="str">
        <f t="shared" si="471"/>
        <v/>
      </c>
      <c r="DD280" s="535" t="str">
        <f t="shared" si="471"/>
        <v/>
      </c>
      <c r="DE280" s="534" t="str">
        <f t="shared" si="472"/>
        <v/>
      </c>
      <c r="DF280" s="534" t="str">
        <f t="shared" si="472"/>
        <v/>
      </c>
      <c r="DG280" s="534" t="str">
        <f t="shared" si="472"/>
        <v/>
      </c>
      <c r="DH280" s="534" t="str">
        <f t="shared" si="472"/>
        <v/>
      </c>
      <c r="DI280" s="534" t="str">
        <f t="shared" si="472"/>
        <v/>
      </c>
      <c r="DJ280" s="533" t="str">
        <f t="shared" si="472"/>
        <v/>
      </c>
      <c r="DK280" s="532" t="str">
        <f t="shared" si="472"/>
        <v/>
      </c>
      <c r="DL280" s="858">
        <f>COUNT(B280:R280)</f>
        <v>2</v>
      </c>
      <c r="DM280" s="813">
        <f>COUNT(T280:AJ280)</f>
        <v>1</v>
      </c>
      <c r="DN280" s="813">
        <f>COUNT(AL280:BB280)</f>
        <v>0</v>
      </c>
      <c r="DO280" s="814">
        <f>COUNT(BD280:BT280)</f>
        <v>0</v>
      </c>
      <c r="DP280" s="849"/>
      <c r="DQ280" s="859"/>
      <c r="DR280" s="859"/>
      <c r="DS280" s="859"/>
      <c r="DT280" s="859"/>
      <c r="DU280" s="859"/>
      <c r="DV280" s="859"/>
      <c r="DW280" s="860"/>
      <c r="DX280" s="859"/>
      <c r="DY280" s="60"/>
    </row>
    <row r="281" spans="1:129" ht="12.75" customHeight="1">
      <c r="A281" s="861" t="s">
        <v>312</v>
      </c>
      <c r="B281" s="862">
        <f t="shared" ref="B281:R281" si="473">IF(B278="","",B277*B278*B279*B280)</f>
        <v>3600</v>
      </c>
      <c r="C281" s="862" t="str">
        <f t="shared" si="473"/>
        <v/>
      </c>
      <c r="D281" s="862" t="str">
        <f t="shared" si="473"/>
        <v/>
      </c>
      <c r="E281" s="862" t="str">
        <f t="shared" si="473"/>
        <v/>
      </c>
      <c r="F281" s="862" t="str">
        <f t="shared" si="473"/>
        <v/>
      </c>
      <c r="G281" s="862" t="str">
        <f t="shared" si="473"/>
        <v/>
      </c>
      <c r="H281" s="862" t="str">
        <f t="shared" si="473"/>
        <v/>
      </c>
      <c r="I281" s="862" t="str">
        <f t="shared" si="473"/>
        <v/>
      </c>
      <c r="J281" s="862" t="str">
        <f t="shared" si="473"/>
        <v/>
      </c>
      <c r="K281" s="862">
        <f t="shared" si="473"/>
        <v>3600</v>
      </c>
      <c r="L281" s="862" t="str">
        <f t="shared" si="473"/>
        <v/>
      </c>
      <c r="M281" s="862" t="str">
        <f t="shared" si="473"/>
        <v/>
      </c>
      <c r="N281" s="862" t="str">
        <f t="shared" si="473"/>
        <v/>
      </c>
      <c r="O281" s="862" t="str">
        <f t="shared" si="473"/>
        <v/>
      </c>
      <c r="P281" s="862" t="str">
        <f t="shared" si="473"/>
        <v/>
      </c>
      <c r="Q281" s="862" t="str">
        <f t="shared" si="473"/>
        <v/>
      </c>
      <c r="R281" s="862" t="str">
        <f t="shared" si="473"/>
        <v/>
      </c>
      <c r="S281" s="850"/>
      <c r="T281" s="862" t="str">
        <f t="shared" ref="T281:AJ281" si="474">IF(T278="","",T277*T278*T279*T280)</f>
        <v/>
      </c>
      <c r="U281" s="862" t="str">
        <f t="shared" si="474"/>
        <v/>
      </c>
      <c r="V281" s="862" t="str">
        <f t="shared" si="474"/>
        <v/>
      </c>
      <c r="W281" s="862" t="str">
        <f t="shared" si="474"/>
        <v/>
      </c>
      <c r="X281" s="862">
        <f t="shared" si="474"/>
        <v>3600</v>
      </c>
      <c r="Y281" s="862" t="str">
        <f t="shared" si="474"/>
        <v/>
      </c>
      <c r="Z281" s="862" t="str">
        <f t="shared" si="474"/>
        <v/>
      </c>
      <c r="AA281" s="862" t="str">
        <f t="shared" si="474"/>
        <v/>
      </c>
      <c r="AB281" s="862" t="str">
        <f t="shared" si="474"/>
        <v/>
      </c>
      <c r="AC281" s="862" t="str">
        <f t="shared" si="474"/>
        <v/>
      </c>
      <c r="AD281" s="862" t="str">
        <f t="shared" si="474"/>
        <v/>
      </c>
      <c r="AE281" s="862" t="str">
        <f t="shared" si="474"/>
        <v/>
      </c>
      <c r="AF281" s="862" t="str">
        <f t="shared" si="474"/>
        <v/>
      </c>
      <c r="AG281" s="862" t="str">
        <f t="shared" si="474"/>
        <v/>
      </c>
      <c r="AH281" s="862" t="str">
        <f t="shared" si="474"/>
        <v/>
      </c>
      <c r="AI281" s="862" t="str">
        <f t="shared" si="474"/>
        <v/>
      </c>
      <c r="AJ281" s="862" t="str">
        <f t="shared" si="474"/>
        <v/>
      </c>
      <c r="AK281" s="850"/>
      <c r="AL281" s="862" t="str">
        <f t="shared" ref="AL281:BB281" si="475">IF(AL278="","",AL277*AL278*AL279*AL280)</f>
        <v/>
      </c>
      <c r="AM281" s="862" t="str">
        <f t="shared" si="475"/>
        <v/>
      </c>
      <c r="AN281" s="862" t="str">
        <f t="shared" si="475"/>
        <v/>
      </c>
      <c r="AO281" s="862" t="str">
        <f t="shared" si="475"/>
        <v/>
      </c>
      <c r="AP281" s="862" t="str">
        <f t="shared" si="475"/>
        <v/>
      </c>
      <c r="AQ281" s="862" t="str">
        <f t="shared" si="475"/>
        <v/>
      </c>
      <c r="AR281" s="862" t="str">
        <f t="shared" si="475"/>
        <v/>
      </c>
      <c r="AS281" s="862" t="str">
        <f t="shared" si="475"/>
        <v/>
      </c>
      <c r="AT281" s="862" t="str">
        <f t="shared" si="475"/>
        <v/>
      </c>
      <c r="AU281" s="862" t="str">
        <f t="shared" si="475"/>
        <v/>
      </c>
      <c r="AV281" s="862" t="str">
        <f t="shared" si="475"/>
        <v/>
      </c>
      <c r="AW281" s="862" t="str">
        <f t="shared" si="475"/>
        <v/>
      </c>
      <c r="AX281" s="862" t="str">
        <f t="shared" si="475"/>
        <v/>
      </c>
      <c r="AY281" s="862" t="str">
        <f t="shared" si="475"/>
        <v/>
      </c>
      <c r="AZ281" s="862" t="str">
        <f t="shared" si="475"/>
        <v/>
      </c>
      <c r="BA281" s="862" t="str">
        <f t="shared" si="475"/>
        <v/>
      </c>
      <c r="BB281" s="862" t="str">
        <f t="shared" si="475"/>
        <v/>
      </c>
      <c r="BC281" s="850"/>
      <c r="BD281" s="862" t="str">
        <f t="shared" ref="BD281:BT281" si="476">IF(BD278="","",BD277*BD278*BD279*BD280)</f>
        <v/>
      </c>
      <c r="BE281" s="862" t="str">
        <f t="shared" si="476"/>
        <v/>
      </c>
      <c r="BF281" s="862" t="str">
        <f t="shared" si="476"/>
        <v/>
      </c>
      <c r="BG281" s="862" t="str">
        <f t="shared" si="476"/>
        <v/>
      </c>
      <c r="BH281" s="862" t="str">
        <f t="shared" si="476"/>
        <v/>
      </c>
      <c r="BI281" s="862" t="str">
        <f t="shared" si="476"/>
        <v/>
      </c>
      <c r="BJ281" s="862" t="str">
        <f t="shared" si="476"/>
        <v/>
      </c>
      <c r="BK281" s="862" t="str">
        <f t="shared" si="476"/>
        <v/>
      </c>
      <c r="BL281" s="862" t="str">
        <f t="shared" si="476"/>
        <v/>
      </c>
      <c r="BM281" s="862" t="str">
        <f t="shared" si="476"/>
        <v/>
      </c>
      <c r="BN281" s="862" t="str">
        <f t="shared" si="476"/>
        <v/>
      </c>
      <c r="BO281" s="862" t="str">
        <f t="shared" si="476"/>
        <v/>
      </c>
      <c r="BP281" s="862" t="str">
        <f t="shared" si="476"/>
        <v/>
      </c>
      <c r="BQ281" s="862" t="str">
        <f t="shared" si="476"/>
        <v/>
      </c>
      <c r="BR281" s="862" t="str">
        <f t="shared" si="476"/>
        <v/>
      </c>
      <c r="BS281" s="862" t="str">
        <f t="shared" si="476"/>
        <v/>
      </c>
      <c r="BT281" s="862" t="str">
        <f t="shared" si="476"/>
        <v/>
      </c>
      <c r="BU281" s="850"/>
      <c r="BV281" s="862">
        <f>IF(BV278="","",BV277*BV278*BV279*BV280)</f>
        <v>0</v>
      </c>
      <c r="BW281" s="862">
        <f>IF(BW278="","",BW277*BW278*BW279*BW280)</f>
        <v>0</v>
      </c>
      <c r="BX281" s="862">
        <f>IF(BX278="","",BX277*BX278*BX279*BX280)</f>
        <v>0</v>
      </c>
      <c r="BY281" s="735">
        <f>IF(BY278="","",BY277*BY278*BY279*BY280)</f>
        <v>0</v>
      </c>
      <c r="BZ281" s="856" t="str">
        <f>IF(DL281&lt;3,"",(SUM(B281:R281)-MIN(B281:R281)-MAX(B281:R281))/(DL281-2))</f>
        <v/>
      </c>
      <c r="CA281" s="856" t="str">
        <f>IF(DM281&lt;3,"",(SUM(T281:AJ281)-MIN(T281:AJ281)-MAX(T281:AJ281))/(DM281-2))</f>
        <v/>
      </c>
      <c r="CB281" s="856" t="str">
        <f>IF(DN281&lt;3,"",(SUM(AL281:BB281)-MIN(AL281:BB281)-MAX(AL281:BB281))/(DN281-2))</f>
        <v/>
      </c>
      <c r="CC281" s="857" t="str">
        <f>IF(DO281&lt;3,"",(SUM(BD281:BT281)-MIN(BD281:BT281)-MAX(BD281:BT281))/(DO281-2))</f>
        <v/>
      </c>
      <c r="CD281" s="50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0" t="str">
        <f t="shared" si="470"/>
        <v/>
      </c>
      <c r="CF281" s="81" t="str">
        <f t="shared" si="470"/>
        <v/>
      </c>
      <c r="CG281" s="81" t="str">
        <f t="shared" si="470"/>
        <v/>
      </c>
      <c r="CH281" s="81" t="str">
        <f t="shared" si="470"/>
        <v/>
      </c>
      <c r="CI281" s="81" t="str">
        <f t="shared" si="470"/>
        <v/>
      </c>
      <c r="CJ281" s="81" t="str">
        <f t="shared" si="470"/>
        <v/>
      </c>
      <c r="CK281" s="144" t="str">
        <f t="shared" si="470"/>
        <v/>
      </c>
      <c r="CL281" s="144" t="str">
        <f t="shared" si="470"/>
        <v/>
      </c>
      <c r="CM281" s="144" t="str">
        <f t="shared" si="470"/>
        <v/>
      </c>
      <c r="CN281" s="81" t="str">
        <f t="shared" si="470"/>
        <v/>
      </c>
      <c r="CO281" s="81" t="str">
        <f t="shared" si="470"/>
        <v/>
      </c>
      <c r="CP281" s="81" t="str">
        <f t="shared" si="470"/>
        <v/>
      </c>
      <c r="CQ281" s="81" t="str">
        <f t="shared" si="470"/>
        <v/>
      </c>
      <c r="CR281" s="81" t="str">
        <f t="shared" si="470"/>
        <v/>
      </c>
      <c r="CS281" s="80" t="str">
        <f t="shared" si="470"/>
        <v/>
      </c>
      <c r="CT281" s="504" t="str">
        <f t="shared" si="470"/>
        <v/>
      </c>
      <c r="CU281" s="532" t="str">
        <f t="shared" si="471"/>
        <v/>
      </c>
      <c r="CV281" s="533" t="str">
        <f t="shared" si="471"/>
        <v/>
      </c>
      <c r="CW281" s="534" t="str">
        <f t="shared" si="471"/>
        <v/>
      </c>
      <c r="CX281" s="534" t="str">
        <f t="shared" si="471"/>
        <v/>
      </c>
      <c r="CY281" s="534" t="str">
        <f t="shared" si="471"/>
        <v/>
      </c>
      <c r="CZ281" s="534" t="str">
        <f t="shared" si="471"/>
        <v/>
      </c>
      <c r="DA281" s="534" t="str">
        <f t="shared" si="471"/>
        <v/>
      </c>
      <c r="DB281" s="535" t="str">
        <f t="shared" si="471"/>
        <v/>
      </c>
      <c r="DC281" s="535" t="str">
        <f t="shared" si="471"/>
        <v/>
      </c>
      <c r="DD281" s="535" t="str">
        <f t="shared" si="471"/>
        <v/>
      </c>
      <c r="DE281" s="534" t="str">
        <f t="shared" si="472"/>
        <v/>
      </c>
      <c r="DF281" s="534" t="str">
        <f t="shared" si="472"/>
        <v/>
      </c>
      <c r="DG281" s="534" t="str">
        <f t="shared" si="472"/>
        <v/>
      </c>
      <c r="DH281" s="534" t="str">
        <f t="shared" si="472"/>
        <v/>
      </c>
      <c r="DI281" s="534" t="str">
        <f t="shared" si="472"/>
        <v/>
      </c>
      <c r="DJ281" s="533" t="str">
        <f t="shared" si="472"/>
        <v/>
      </c>
      <c r="DK281" s="532" t="str">
        <f t="shared" si="472"/>
        <v/>
      </c>
      <c r="DL281" s="858">
        <f>COUNT(B281:R281)</f>
        <v>2</v>
      </c>
      <c r="DM281" s="813">
        <f>COUNT(T281:AJ281)</f>
        <v>1</v>
      </c>
      <c r="DN281" s="813">
        <f>COUNT(AL281:BB281)</f>
        <v>0</v>
      </c>
      <c r="DO281" s="814">
        <f>COUNT(BD281:BT281)</f>
        <v>0</v>
      </c>
      <c r="DP281" s="849"/>
      <c r="DQ281" s="859"/>
      <c r="DR281" s="859"/>
      <c r="DS281" s="859"/>
      <c r="DT281" s="859"/>
      <c r="DU281" s="859"/>
      <c r="DV281" s="859"/>
      <c r="DW281" s="860"/>
      <c r="DX281" s="859"/>
      <c r="DY281" s="60"/>
    </row>
    <row r="282" spans="1:129" ht="12.75" customHeight="1">
      <c r="A282" s="854" t="s">
        <v>682</v>
      </c>
      <c r="B282" s="647"/>
      <c r="C282" s="647"/>
      <c r="D282" s="647"/>
      <c r="E282" s="647"/>
      <c r="F282" s="647"/>
      <c r="G282" s="647"/>
      <c r="H282" s="647"/>
      <c r="I282" s="647"/>
      <c r="J282" s="647"/>
      <c r="K282" s="647"/>
      <c r="L282" s="647"/>
      <c r="M282" s="647"/>
      <c r="N282" s="647"/>
      <c r="O282" s="647"/>
      <c r="P282" s="647"/>
      <c r="Q282" s="647"/>
      <c r="R282" s="647"/>
      <c r="S282" s="850"/>
      <c r="T282" s="647"/>
      <c r="U282" s="647"/>
      <c r="V282" s="647"/>
      <c r="W282" s="647"/>
      <c r="X282" s="647"/>
      <c r="Y282" s="647"/>
      <c r="Z282" s="647"/>
      <c r="AA282" s="647"/>
      <c r="AB282" s="647"/>
      <c r="AC282" s="647"/>
      <c r="AD282" s="647"/>
      <c r="AE282" s="647"/>
      <c r="AF282" s="647"/>
      <c r="AG282" s="647"/>
      <c r="AH282" s="647"/>
      <c r="AI282" s="647"/>
      <c r="AJ282" s="647"/>
      <c r="AK282" s="850"/>
      <c r="AL282" s="647"/>
      <c r="AM282" s="647"/>
      <c r="AN282" s="647"/>
      <c r="AO282" s="647"/>
      <c r="AP282" s="647"/>
      <c r="AQ282" s="647"/>
      <c r="AR282" s="647"/>
      <c r="AS282" s="647"/>
      <c r="AT282" s="647"/>
      <c r="AU282" s="647"/>
      <c r="AV282" s="647"/>
      <c r="AW282" s="647"/>
      <c r="AX282" s="647"/>
      <c r="AY282" s="647"/>
      <c r="AZ282" s="647"/>
      <c r="BA282" s="647"/>
      <c r="BB282" s="647"/>
      <c r="BC282" s="850"/>
      <c r="BD282" s="647"/>
      <c r="BE282" s="647"/>
      <c r="BF282" s="647"/>
      <c r="BG282" s="647"/>
      <c r="BH282" s="647"/>
      <c r="BI282" s="647"/>
      <c r="BJ282" s="647"/>
      <c r="BK282" s="647"/>
      <c r="BL282" s="647"/>
      <c r="BM282" s="647"/>
      <c r="BN282" s="647"/>
      <c r="BO282" s="647"/>
      <c r="BP282" s="647"/>
      <c r="BQ282" s="647"/>
      <c r="BR282" s="647"/>
      <c r="BS282" s="647"/>
      <c r="BT282" s="647"/>
      <c r="BU282" s="850"/>
      <c r="BV282" s="647"/>
      <c r="BW282" s="647"/>
      <c r="BX282" s="647"/>
      <c r="BY282" s="647"/>
      <c r="BZ282" s="863"/>
      <c r="CA282" s="863"/>
      <c r="CB282" s="863"/>
      <c r="CC282" s="864"/>
      <c r="CD282" s="865"/>
      <c r="CE282" s="865"/>
      <c r="CF282" s="865"/>
      <c r="CG282" s="865"/>
      <c r="CH282" s="865"/>
      <c r="CI282" s="865"/>
      <c r="CJ282" s="865"/>
      <c r="CK282" s="865"/>
      <c r="CL282" s="865"/>
      <c r="CM282" s="865"/>
      <c r="CN282" s="865"/>
      <c r="CO282" s="865"/>
      <c r="CP282" s="865"/>
      <c r="CQ282" s="865"/>
      <c r="CR282" s="865"/>
      <c r="CS282" s="865"/>
      <c r="CT282" s="866"/>
      <c r="CU282" s="867"/>
      <c r="CV282" s="865"/>
      <c r="CW282" s="865"/>
      <c r="CX282" s="865"/>
      <c r="CY282" s="865"/>
      <c r="CZ282" s="865"/>
      <c r="DA282" s="865"/>
      <c r="DB282" s="865"/>
      <c r="DC282" s="865"/>
      <c r="DD282" s="865"/>
      <c r="DE282" s="865"/>
      <c r="DF282" s="865"/>
      <c r="DG282" s="865"/>
      <c r="DH282" s="865"/>
      <c r="DI282" s="865"/>
      <c r="DJ282" s="865"/>
      <c r="DK282" s="865"/>
      <c r="DL282" s="858"/>
      <c r="DM282" s="813"/>
      <c r="DN282" s="813"/>
      <c r="DO282" s="814"/>
      <c r="DP282" s="848"/>
      <c r="DQ282" s="848"/>
      <c r="DR282" s="848"/>
      <c r="DS282" s="848"/>
      <c r="DT282" s="848"/>
      <c r="DU282" s="848"/>
      <c r="DV282" s="848"/>
      <c r="DW282" s="847"/>
      <c r="DX282" s="848"/>
      <c r="DY282" s="60"/>
    </row>
    <row r="283" spans="1:129" ht="12.75" customHeight="1">
      <c r="A283" s="855" t="s">
        <v>294</v>
      </c>
      <c r="B283" s="647"/>
      <c r="C283" s="647"/>
      <c r="D283" s="647"/>
      <c r="E283" s="647"/>
      <c r="F283" s="647"/>
      <c r="G283" s="647"/>
      <c r="H283" s="647"/>
      <c r="I283" s="647"/>
      <c r="J283" s="647"/>
      <c r="K283" s="647"/>
      <c r="L283" s="647"/>
      <c r="M283" s="647"/>
      <c r="N283" s="647"/>
      <c r="O283" s="647"/>
      <c r="P283" s="647"/>
      <c r="Q283" s="647"/>
      <c r="R283" s="647"/>
      <c r="S283" s="850"/>
      <c r="T283" s="647"/>
      <c r="U283" s="647"/>
      <c r="V283" s="647"/>
      <c r="W283" s="647"/>
      <c r="X283" s="647"/>
      <c r="Y283" s="647"/>
      <c r="Z283" s="647"/>
      <c r="AA283" s="647"/>
      <c r="AB283" s="647"/>
      <c r="AC283" s="647"/>
      <c r="AD283" s="647"/>
      <c r="AE283" s="647"/>
      <c r="AF283" s="647"/>
      <c r="AG283" s="647"/>
      <c r="AH283" s="647"/>
      <c r="AI283" s="647"/>
      <c r="AJ283" s="647"/>
      <c r="AK283" s="850"/>
      <c r="AL283" s="647"/>
      <c r="AM283" s="647"/>
      <c r="AN283" s="647"/>
      <c r="AO283" s="647"/>
      <c r="AP283" s="647"/>
      <c r="AQ283" s="647"/>
      <c r="AR283" s="647"/>
      <c r="AS283" s="647"/>
      <c r="AT283" s="647"/>
      <c r="AU283" s="647"/>
      <c r="AV283" s="647"/>
      <c r="AW283" s="647"/>
      <c r="AX283" s="647"/>
      <c r="AY283" s="647"/>
      <c r="AZ283" s="647"/>
      <c r="BA283" s="647"/>
      <c r="BB283" s="647"/>
      <c r="BC283" s="850"/>
      <c r="BD283" s="647"/>
      <c r="BE283" s="647"/>
      <c r="BF283" s="647"/>
      <c r="BG283" s="647"/>
      <c r="BH283" s="647"/>
      <c r="BI283" s="647"/>
      <c r="BJ283" s="647"/>
      <c r="BK283" s="647"/>
      <c r="BL283" s="647"/>
      <c r="BM283" s="647"/>
      <c r="BN283" s="647"/>
      <c r="BO283" s="647"/>
      <c r="BP283" s="647"/>
      <c r="BQ283" s="647"/>
      <c r="BR283" s="647"/>
      <c r="BS283" s="647"/>
      <c r="BT283" s="647"/>
      <c r="BU283" s="850"/>
      <c r="BV283" s="1473">
        <f>1*WB!$R$326</f>
        <v>0</v>
      </c>
      <c r="BW283" s="1473">
        <f>1*WB!$R$326</f>
        <v>0</v>
      </c>
      <c r="BX283" s="1473">
        <f>1*WB!$R$326</f>
        <v>0</v>
      </c>
      <c r="BY283" s="1473">
        <f>1*WB!$R$326</f>
        <v>0</v>
      </c>
      <c r="BZ283" s="856" t="str">
        <f>IF(DL283&lt;3,"",(SUM(B283:R283)-MIN(B283:R283)-MAX(B283:R283))/(DL283-2))</f>
        <v/>
      </c>
      <c r="CA283" s="856" t="str">
        <f>IF(DM283&lt;3,"",(SUM(T283:AJ283)-MIN(T283:AJ283)-MAX(T283:AJ283))/(DM283-2))</f>
        <v/>
      </c>
      <c r="CB283" s="856" t="str">
        <f>IF(DN283&lt;3,"",(SUM(AL283:BB283)-MIN(AL283:BB283)-MAX(AL283:BB283))/(DN283-2))</f>
        <v/>
      </c>
      <c r="CC283" s="857" t="str">
        <f>IF(DO283&lt;3,"",(SUM(BD283:BT283)-MIN(BD283:BT283)-MAX(BD283:BT283))/(DO283-2))</f>
        <v/>
      </c>
      <c r="CD283" s="50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0" t="str">
        <f t="shared" si="477"/>
        <v/>
      </c>
      <c r="CF283" s="81" t="str">
        <f t="shared" si="477"/>
        <v/>
      </c>
      <c r="CG283" s="81" t="str">
        <f t="shared" si="477"/>
        <v/>
      </c>
      <c r="CH283" s="81" t="str">
        <f t="shared" si="477"/>
        <v/>
      </c>
      <c r="CI283" s="81" t="str">
        <f t="shared" si="477"/>
        <v/>
      </c>
      <c r="CJ283" s="81" t="str">
        <f t="shared" si="477"/>
        <v/>
      </c>
      <c r="CK283" s="144" t="str">
        <f t="shared" si="477"/>
        <v/>
      </c>
      <c r="CL283" s="144" t="str">
        <f t="shared" si="477"/>
        <v/>
      </c>
      <c r="CM283" s="144" t="str">
        <f t="shared" si="477"/>
        <v/>
      </c>
      <c r="CN283" s="81" t="str">
        <f t="shared" si="477"/>
        <v/>
      </c>
      <c r="CO283" s="81" t="str">
        <f t="shared" si="477"/>
        <v/>
      </c>
      <c r="CP283" s="81" t="str">
        <f t="shared" si="477"/>
        <v/>
      </c>
      <c r="CQ283" s="81" t="str">
        <f t="shared" si="477"/>
        <v/>
      </c>
      <c r="CR283" s="81" t="str">
        <f t="shared" si="477"/>
        <v/>
      </c>
      <c r="CS283" s="80" t="str">
        <f t="shared" si="477"/>
        <v/>
      </c>
      <c r="CT283" s="50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2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3" t="str">
        <f t="shared" si="479"/>
        <v/>
      </c>
      <c r="CW283" s="534" t="str">
        <f t="shared" si="479"/>
        <v/>
      </c>
      <c r="CX283" s="534" t="str">
        <f t="shared" si="479"/>
        <v/>
      </c>
      <c r="CY283" s="534" t="str">
        <f t="shared" si="479"/>
        <v/>
      </c>
      <c r="CZ283" s="534" t="str">
        <f t="shared" si="479"/>
        <v/>
      </c>
      <c r="DA283" s="534" t="str">
        <f t="shared" si="479"/>
        <v/>
      </c>
      <c r="DB283" s="535" t="str">
        <f t="shared" si="479"/>
        <v/>
      </c>
      <c r="DC283" s="535" t="str">
        <f t="shared" si="479"/>
        <v/>
      </c>
      <c r="DD283" s="535" t="str">
        <f t="shared" si="479"/>
        <v/>
      </c>
      <c r="DE283" s="534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4" t="str">
        <f t="shared" si="480"/>
        <v/>
      </c>
      <c r="DG283" s="534" t="str">
        <f t="shared" si="480"/>
        <v/>
      </c>
      <c r="DH283" s="534" t="str">
        <f t="shared" si="480"/>
        <v/>
      </c>
      <c r="DI283" s="534" t="str">
        <f t="shared" si="480"/>
        <v/>
      </c>
      <c r="DJ283" s="533" t="str">
        <f t="shared" si="480"/>
        <v/>
      </c>
      <c r="DK283" s="532" t="str">
        <f t="shared" si="480"/>
        <v/>
      </c>
      <c r="DL283" s="858">
        <f>COUNT(B283:R283)</f>
        <v>0</v>
      </c>
      <c r="DM283" s="813">
        <f>COUNT(T283:AJ283)</f>
        <v>0</v>
      </c>
      <c r="DN283" s="813">
        <f>COUNT(AL283:BB283)</f>
        <v>0</v>
      </c>
      <c r="DO283" s="814">
        <f>COUNT(BD283:BT283)</f>
        <v>0</v>
      </c>
      <c r="DP283" s="849"/>
      <c r="DQ283" s="859"/>
      <c r="DR283" s="859"/>
      <c r="DS283" s="859"/>
      <c r="DT283" s="859"/>
      <c r="DU283" s="859"/>
      <c r="DV283" s="859"/>
      <c r="DW283" s="860"/>
      <c r="DX283" s="859"/>
      <c r="DY283" s="60"/>
    </row>
    <row r="284" spans="1:129" ht="12.75" customHeight="1">
      <c r="A284" s="855" t="s">
        <v>295</v>
      </c>
      <c r="B284" s="281"/>
      <c r="C284" s="281"/>
      <c r="D284" s="281"/>
      <c r="E284" s="281"/>
      <c r="F284" s="281"/>
      <c r="G284" s="281"/>
      <c r="H284" s="281"/>
      <c r="I284" s="281"/>
      <c r="J284" s="281"/>
      <c r="K284" s="281"/>
      <c r="L284" s="281"/>
      <c r="M284" s="281"/>
      <c r="N284" s="281"/>
      <c r="O284" s="281"/>
      <c r="P284" s="281"/>
      <c r="Q284" s="281"/>
      <c r="R284" s="281"/>
      <c r="S284" s="850"/>
      <c r="T284" s="281"/>
      <c r="U284" s="281"/>
      <c r="V284" s="281"/>
      <c r="W284" s="281"/>
      <c r="X284" s="281"/>
      <c r="Y284" s="281"/>
      <c r="Z284" s="281"/>
      <c r="AA284" s="281"/>
      <c r="AB284" s="281"/>
      <c r="AC284" s="281"/>
      <c r="AD284" s="281"/>
      <c r="AE284" s="281"/>
      <c r="AF284" s="281"/>
      <c r="AG284" s="281"/>
      <c r="AH284" s="281"/>
      <c r="AI284" s="281"/>
      <c r="AJ284" s="281"/>
      <c r="AK284" s="850"/>
      <c r="AL284" s="281"/>
      <c r="AM284" s="281"/>
      <c r="AN284" s="281"/>
      <c r="AO284" s="281"/>
      <c r="AP284" s="281"/>
      <c r="AQ284" s="281"/>
      <c r="AR284" s="281"/>
      <c r="AS284" s="281"/>
      <c r="AT284" s="281"/>
      <c r="AU284" s="281"/>
      <c r="AV284" s="281"/>
      <c r="AW284" s="281"/>
      <c r="AX284" s="281"/>
      <c r="AY284" s="281"/>
      <c r="AZ284" s="281"/>
      <c r="BA284" s="281"/>
      <c r="BB284" s="281"/>
      <c r="BC284" s="850"/>
      <c r="BD284" s="281"/>
      <c r="BE284" s="281"/>
      <c r="BF284" s="281"/>
      <c r="BG284" s="281"/>
      <c r="BH284" s="281"/>
      <c r="BI284" s="281"/>
      <c r="BJ284" s="281"/>
      <c r="BK284" s="281"/>
      <c r="BL284" s="281"/>
      <c r="BM284" s="281"/>
      <c r="BN284" s="281"/>
      <c r="BO284" s="281"/>
      <c r="BP284" s="281"/>
      <c r="BQ284" s="281"/>
      <c r="BR284" s="281"/>
      <c r="BS284" s="281"/>
      <c r="BT284" s="281"/>
      <c r="BU284" s="850"/>
      <c r="BV284" s="988">
        <v>1</v>
      </c>
      <c r="BW284" s="988">
        <v>1</v>
      </c>
      <c r="BX284" s="988">
        <v>1</v>
      </c>
      <c r="BY284" s="988">
        <v>1</v>
      </c>
      <c r="BZ284" s="856" t="str">
        <f>IF(DL284&lt;3,"",(SUM(B284:R284)-MIN(B284:R284)-MAX(B284:R284))/(DL284-2))</f>
        <v/>
      </c>
      <c r="CA284" s="856" t="str">
        <f>IF(DM284&lt;3,"",(SUM(T284:AJ284)-MIN(T284:AJ284)-MAX(T284:AJ284))/(DM284-2))</f>
        <v/>
      </c>
      <c r="CB284" s="856" t="str">
        <f>IF(DN284&lt;3,"",(SUM(AL284:BB284)-MIN(AL284:BB284)-MAX(AL284:BB284))/(DN284-2))</f>
        <v/>
      </c>
      <c r="CC284" s="857" t="str">
        <f>IF(DO284&lt;3,"",(SUM(BD284:BT284)-MIN(BD284:BT284)-MAX(BD284:BT284))/(DO284-2))</f>
        <v/>
      </c>
      <c r="CD284" s="50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0" t="str">
        <f t="shared" si="478"/>
        <v/>
      </c>
      <c r="CF284" s="81" t="str">
        <f t="shared" si="478"/>
        <v/>
      </c>
      <c r="CG284" s="81" t="str">
        <f t="shared" si="478"/>
        <v/>
      </c>
      <c r="CH284" s="81" t="str">
        <f t="shared" si="478"/>
        <v/>
      </c>
      <c r="CI284" s="81" t="str">
        <f t="shared" si="478"/>
        <v/>
      </c>
      <c r="CJ284" s="81" t="str">
        <f t="shared" si="478"/>
        <v/>
      </c>
      <c r="CK284" s="144" t="str">
        <f t="shared" si="478"/>
        <v/>
      </c>
      <c r="CL284" s="144" t="str">
        <f t="shared" si="478"/>
        <v/>
      </c>
      <c r="CM284" s="144" t="str">
        <f t="shared" si="478"/>
        <v/>
      </c>
      <c r="CN284" s="81" t="str">
        <f t="shared" si="478"/>
        <v/>
      </c>
      <c r="CO284" s="81" t="str">
        <f t="shared" si="478"/>
        <v/>
      </c>
      <c r="CP284" s="81" t="str">
        <f t="shared" si="478"/>
        <v/>
      </c>
      <c r="CQ284" s="81" t="str">
        <f t="shared" si="478"/>
        <v/>
      </c>
      <c r="CR284" s="81" t="str">
        <f t="shared" si="478"/>
        <v/>
      </c>
      <c r="CS284" s="80" t="str">
        <f t="shared" si="478"/>
        <v/>
      </c>
      <c r="CT284" s="504" t="str">
        <f t="shared" si="478"/>
        <v/>
      </c>
      <c r="CU284" s="532" t="str">
        <f t="shared" si="479"/>
        <v/>
      </c>
      <c r="CV284" s="533" t="str">
        <f t="shared" si="479"/>
        <v/>
      </c>
      <c r="CW284" s="534" t="str">
        <f t="shared" si="479"/>
        <v/>
      </c>
      <c r="CX284" s="534" t="str">
        <f t="shared" si="479"/>
        <v/>
      </c>
      <c r="CY284" s="534" t="str">
        <f t="shared" si="479"/>
        <v/>
      </c>
      <c r="CZ284" s="534" t="str">
        <f t="shared" si="479"/>
        <v/>
      </c>
      <c r="DA284" s="534" t="str">
        <f t="shared" si="479"/>
        <v/>
      </c>
      <c r="DB284" s="535" t="str">
        <f t="shared" si="479"/>
        <v/>
      </c>
      <c r="DC284" s="535" t="str">
        <f t="shared" si="479"/>
        <v/>
      </c>
      <c r="DD284" s="535" t="str">
        <f t="shared" si="479"/>
        <v/>
      </c>
      <c r="DE284" s="534" t="str">
        <f t="shared" si="480"/>
        <v/>
      </c>
      <c r="DF284" s="534" t="str">
        <f t="shared" si="480"/>
        <v/>
      </c>
      <c r="DG284" s="534" t="str">
        <f t="shared" si="480"/>
        <v/>
      </c>
      <c r="DH284" s="534" t="str">
        <f t="shared" si="480"/>
        <v/>
      </c>
      <c r="DI284" s="534" t="str">
        <f t="shared" si="480"/>
        <v/>
      </c>
      <c r="DJ284" s="533" t="str">
        <f t="shared" si="480"/>
        <v/>
      </c>
      <c r="DK284" s="532" t="str">
        <f t="shared" si="480"/>
        <v/>
      </c>
      <c r="DL284" s="858">
        <f>COUNT(B284:R284)</f>
        <v>0</v>
      </c>
      <c r="DM284" s="813">
        <f>COUNT(T284:AJ284)</f>
        <v>0</v>
      </c>
      <c r="DN284" s="813">
        <f>COUNT(AL284:BB284)</f>
        <v>0</v>
      </c>
      <c r="DO284" s="814">
        <f>COUNT(BD284:BT284)</f>
        <v>0</v>
      </c>
      <c r="DP284" s="849"/>
      <c r="DQ284" s="859"/>
      <c r="DR284" s="859"/>
      <c r="DS284" s="859"/>
      <c r="DT284" s="859"/>
      <c r="DU284" s="859"/>
      <c r="DV284" s="859"/>
      <c r="DW284" s="860"/>
      <c r="DX284" s="859"/>
      <c r="DY284" s="60"/>
    </row>
    <row r="285" spans="1:129" ht="12.75" customHeight="1">
      <c r="A285" s="855" t="s">
        <v>280</v>
      </c>
      <c r="B285" s="281"/>
      <c r="C285" s="281"/>
      <c r="D285" s="281"/>
      <c r="E285" s="281"/>
      <c r="F285" s="281"/>
      <c r="G285" s="281"/>
      <c r="H285" s="281"/>
      <c r="I285" s="281"/>
      <c r="J285" s="281"/>
      <c r="K285" s="281"/>
      <c r="L285" s="281"/>
      <c r="M285" s="281"/>
      <c r="N285" s="281"/>
      <c r="O285" s="281"/>
      <c r="P285" s="281"/>
      <c r="Q285" s="281"/>
      <c r="R285" s="281"/>
      <c r="S285" s="850"/>
      <c r="T285" s="281"/>
      <c r="U285" s="281"/>
      <c r="V285" s="281"/>
      <c r="W285" s="281"/>
      <c r="X285" s="281"/>
      <c r="Y285" s="281"/>
      <c r="Z285" s="281"/>
      <c r="AA285" s="281"/>
      <c r="AB285" s="281"/>
      <c r="AC285" s="281"/>
      <c r="AD285" s="281"/>
      <c r="AE285" s="281"/>
      <c r="AF285" s="281"/>
      <c r="AG285" s="281"/>
      <c r="AH285" s="281"/>
      <c r="AI285" s="281"/>
      <c r="AJ285" s="281"/>
      <c r="AK285" s="850"/>
      <c r="AL285" s="281"/>
      <c r="AM285" s="281"/>
      <c r="AN285" s="281"/>
      <c r="AO285" s="281"/>
      <c r="AP285" s="281"/>
      <c r="AQ285" s="281"/>
      <c r="AR285" s="281"/>
      <c r="AS285" s="281"/>
      <c r="AT285" s="281"/>
      <c r="AU285" s="281"/>
      <c r="AV285" s="281"/>
      <c r="AW285" s="281"/>
      <c r="AX285" s="281"/>
      <c r="AY285" s="281"/>
      <c r="AZ285" s="281"/>
      <c r="BA285" s="281"/>
      <c r="BB285" s="281"/>
      <c r="BC285" s="850"/>
      <c r="BD285" s="281"/>
      <c r="BE285" s="281"/>
      <c r="BF285" s="281"/>
      <c r="BG285" s="281"/>
      <c r="BH285" s="281"/>
      <c r="BI285" s="281"/>
      <c r="BJ285" s="281"/>
      <c r="BK285" s="281"/>
      <c r="BL285" s="281"/>
      <c r="BM285" s="281"/>
      <c r="BN285" s="281"/>
      <c r="BO285" s="281"/>
      <c r="BP285" s="281"/>
      <c r="BQ285" s="281"/>
      <c r="BR285" s="281"/>
      <c r="BS285" s="281"/>
      <c r="BT285" s="281"/>
      <c r="BU285" s="850"/>
      <c r="BV285" s="988">
        <v>12</v>
      </c>
      <c r="BW285" s="988">
        <v>12</v>
      </c>
      <c r="BX285" s="988">
        <v>12</v>
      </c>
      <c r="BY285" s="988">
        <v>12</v>
      </c>
      <c r="BZ285" s="856" t="str">
        <f>IF(DL285&lt;3,"",(SUM(B285:R285)-MIN(B285:R285)-MAX(B285:R285))/(DL285-2))</f>
        <v/>
      </c>
      <c r="CA285" s="856" t="str">
        <f>IF(DM285&lt;3,"",(SUM(T285:AJ285)-MIN(T285:AJ285)-MAX(T285:AJ285))/(DM285-2))</f>
        <v/>
      </c>
      <c r="CB285" s="856" t="str">
        <f>IF(DN285&lt;3,"",(SUM(AL285:BB285)-MIN(AL285:BB285)-MAX(AL285:BB285))/(DN285-2))</f>
        <v/>
      </c>
      <c r="CC285" s="857" t="str">
        <f>IF(DO285&lt;3,"",(SUM(BD285:BT285)-MIN(BD285:BT285)-MAX(BD285:BT285))/(DO285-2))</f>
        <v/>
      </c>
      <c r="CD285" s="50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0" t="str">
        <f t="shared" si="478"/>
        <v/>
      </c>
      <c r="CF285" s="81" t="str">
        <f t="shared" si="478"/>
        <v/>
      </c>
      <c r="CG285" s="81" t="str">
        <f t="shared" si="478"/>
        <v/>
      </c>
      <c r="CH285" s="81" t="str">
        <f t="shared" si="478"/>
        <v/>
      </c>
      <c r="CI285" s="81" t="str">
        <f t="shared" si="478"/>
        <v/>
      </c>
      <c r="CJ285" s="81" t="str">
        <f t="shared" si="478"/>
        <v/>
      </c>
      <c r="CK285" s="144" t="str">
        <f t="shared" si="478"/>
        <v/>
      </c>
      <c r="CL285" s="144" t="str">
        <f t="shared" si="478"/>
        <v/>
      </c>
      <c r="CM285" s="144" t="str">
        <f t="shared" si="478"/>
        <v/>
      </c>
      <c r="CN285" s="81" t="str">
        <f t="shared" si="478"/>
        <v/>
      </c>
      <c r="CO285" s="81" t="str">
        <f t="shared" si="478"/>
        <v/>
      </c>
      <c r="CP285" s="81" t="str">
        <f t="shared" si="478"/>
        <v/>
      </c>
      <c r="CQ285" s="81" t="str">
        <f t="shared" si="478"/>
        <v/>
      </c>
      <c r="CR285" s="81" t="str">
        <f t="shared" si="478"/>
        <v/>
      </c>
      <c r="CS285" s="80" t="str">
        <f t="shared" si="478"/>
        <v/>
      </c>
      <c r="CT285" s="504" t="str">
        <f t="shared" si="478"/>
        <v/>
      </c>
      <c r="CU285" s="532" t="str">
        <f t="shared" si="479"/>
        <v/>
      </c>
      <c r="CV285" s="533" t="str">
        <f t="shared" si="479"/>
        <v/>
      </c>
      <c r="CW285" s="534" t="str">
        <f t="shared" si="479"/>
        <v/>
      </c>
      <c r="CX285" s="534" t="str">
        <f t="shared" si="479"/>
        <v/>
      </c>
      <c r="CY285" s="534" t="str">
        <f t="shared" si="479"/>
        <v/>
      </c>
      <c r="CZ285" s="534" t="str">
        <f t="shared" si="479"/>
        <v/>
      </c>
      <c r="DA285" s="534" t="str">
        <f t="shared" si="479"/>
        <v/>
      </c>
      <c r="DB285" s="535" t="str">
        <f t="shared" si="479"/>
        <v/>
      </c>
      <c r="DC285" s="535" t="str">
        <f t="shared" si="479"/>
        <v/>
      </c>
      <c r="DD285" s="535" t="str">
        <f t="shared" si="479"/>
        <v/>
      </c>
      <c r="DE285" s="534" t="str">
        <f t="shared" si="480"/>
        <v/>
      </c>
      <c r="DF285" s="534" t="str">
        <f t="shared" si="480"/>
        <v/>
      </c>
      <c r="DG285" s="534" t="str">
        <f t="shared" si="480"/>
        <v/>
      </c>
      <c r="DH285" s="534" t="str">
        <f t="shared" si="480"/>
        <v/>
      </c>
      <c r="DI285" s="534" t="str">
        <f t="shared" si="480"/>
        <v/>
      </c>
      <c r="DJ285" s="533" t="str">
        <f t="shared" si="480"/>
        <v/>
      </c>
      <c r="DK285" s="532" t="str">
        <f t="shared" si="480"/>
        <v/>
      </c>
      <c r="DL285" s="858">
        <f>COUNT(B285:R285)</f>
        <v>0</v>
      </c>
      <c r="DM285" s="813">
        <f>COUNT(T285:AJ285)</f>
        <v>0</v>
      </c>
      <c r="DN285" s="813">
        <f>COUNT(AL285:BB285)</f>
        <v>0</v>
      </c>
      <c r="DO285" s="814">
        <f>COUNT(BD285:BT285)</f>
        <v>0</v>
      </c>
      <c r="DP285" s="849"/>
      <c r="DQ285" s="859"/>
      <c r="DR285" s="859"/>
      <c r="DS285" s="859"/>
      <c r="DT285" s="859"/>
      <c r="DU285" s="859"/>
      <c r="DV285" s="859"/>
      <c r="DW285" s="860"/>
      <c r="DX285" s="859"/>
      <c r="DY285" s="60"/>
    </row>
    <row r="286" spans="1:129" ht="12.75" customHeight="1">
      <c r="A286" s="855" t="s">
        <v>311</v>
      </c>
      <c r="B286" s="281"/>
      <c r="C286" s="281"/>
      <c r="D286" s="281"/>
      <c r="E286" s="281"/>
      <c r="F286" s="281"/>
      <c r="G286" s="281"/>
      <c r="H286" s="281"/>
      <c r="I286" s="281"/>
      <c r="J286" s="281"/>
      <c r="K286" s="281"/>
      <c r="L286" s="281"/>
      <c r="M286" s="281"/>
      <c r="N286" s="281"/>
      <c r="O286" s="281"/>
      <c r="P286" s="281"/>
      <c r="Q286" s="281"/>
      <c r="R286" s="281"/>
      <c r="S286" s="850"/>
      <c r="T286" s="281"/>
      <c r="U286" s="281"/>
      <c r="V286" s="281"/>
      <c r="W286" s="281"/>
      <c r="X286" s="281"/>
      <c r="Y286" s="281"/>
      <c r="Z286" s="281"/>
      <c r="AA286" s="281"/>
      <c r="AB286" s="281"/>
      <c r="AC286" s="281"/>
      <c r="AD286" s="281"/>
      <c r="AE286" s="281"/>
      <c r="AF286" s="281"/>
      <c r="AG286" s="281"/>
      <c r="AH286" s="281"/>
      <c r="AI286" s="281"/>
      <c r="AJ286" s="281"/>
      <c r="AK286" s="850"/>
      <c r="AL286" s="281"/>
      <c r="AM286" s="281"/>
      <c r="AN286" s="281"/>
      <c r="AO286" s="281"/>
      <c r="AP286" s="281"/>
      <c r="AQ286" s="281"/>
      <c r="AR286" s="281"/>
      <c r="AS286" s="281"/>
      <c r="AT286" s="281"/>
      <c r="AU286" s="281"/>
      <c r="AV286" s="281"/>
      <c r="AW286" s="281"/>
      <c r="AX286" s="281"/>
      <c r="AY286" s="281"/>
      <c r="AZ286" s="281"/>
      <c r="BA286" s="281"/>
      <c r="BB286" s="281"/>
      <c r="BC286" s="850"/>
      <c r="BD286" s="281"/>
      <c r="BE286" s="281"/>
      <c r="BF286" s="281"/>
      <c r="BG286" s="281"/>
      <c r="BH286" s="281"/>
      <c r="BI286" s="281"/>
      <c r="BJ286" s="281"/>
      <c r="BK286" s="281"/>
      <c r="BL286" s="281"/>
      <c r="BM286" s="281"/>
      <c r="BN286" s="281"/>
      <c r="BO286" s="281"/>
      <c r="BP286" s="281"/>
      <c r="BQ286" s="281"/>
      <c r="BR286" s="281"/>
      <c r="BS286" s="281"/>
      <c r="BT286" s="281"/>
      <c r="BU286" s="850"/>
      <c r="BV286" s="212">
        <f>1290</f>
        <v>1290</v>
      </c>
      <c r="BW286" s="212">
        <f>1290</f>
        <v>1290</v>
      </c>
      <c r="BX286" s="212">
        <f>1290</f>
        <v>1290</v>
      </c>
      <c r="BY286" s="212">
        <f>1290</f>
        <v>1290</v>
      </c>
      <c r="BZ286" s="856" t="str">
        <f>IF(DL286&lt;3,"",(SUM(B286:R286)-MIN(B286:R286)-MAX(B286:R286))/(DL286-2))</f>
        <v/>
      </c>
      <c r="CA286" s="856" t="str">
        <f>IF(DM286&lt;3,"",(SUM(T286:AJ286)-MIN(T286:AJ286)-MAX(T286:AJ286))/(DM286-2))</f>
        <v/>
      </c>
      <c r="CB286" s="856" t="str">
        <f>IF(DN286&lt;3,"",(SUM(AL286:BB286)-MIN(AL286:BB286)-MAX(AL286:BB286))/(DN286-2))</f>
        <v/>
      </c>
      <c r="CC286" s="857" t="str">
        <f>IF(DO286&lt;3,"",(SUM(BD286:BT286)-MIN(BD286:BT286)-MAX(BD286:BT286))/(DO286-2))</f>
        <v/>
      </c>
      <c r="CD286" s="50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0" t="str">
        <f t="shared" si="478"/>
        <v/>
      </c>
      <c r="CF286" s="81" t="str">
        <f t="shared" si="478"/>
        <v/>
      </c>
      <c r="CG286" s="81" t="str">
        <f t="shared" si="478"/>
        <v/>
      </c>
      <c r="CH286" s="81" t="str">
        <f t="shared" si="478"/>
        <v/>
      </c>
      <c r="CI286" s="81" t="str">
        <f t="shared" si="478"/>
        <v/>
      </c>
      <c r="CJ286" s="81" t="str">
        <f t="shared" si="478"/>
        <v/>
      </c>
      <c r="CK286" s="144" t="str">
        <f t="shared" si="478"/>
        <v/>
      </c>
      <c r="CL286" s="144" t="str">
        <f t="shared" si="478"/>
        <v/>
      </c>
      <c r="CM286" s="144" t="str">
        <f t="shared" si="478"/>
        <v/>
      </c>
      <c r="CN286" s="81" t="str">
        <f t="shared" si="478"/>
        <v/>
      </c>
      <c r="CO286" s="81" t="str">
        <f t="shared" si="478"/>
        <v/>
      </c>
      <c r="CP286" s="81" t="str">
        <f t="shared" si="478"/>
        <v/>
      </c>
      <c r="CQ286" s="81" t="str">
        <f t="shared" si="478"/>
        <v/>
      </c>
      <c r="CR286" s="81" t="str">
        <f t="shared" si="478"/>
        <v/>
      </c>
      <c r="CS286" s="80" t="str">
        <f t="shared" si="478"/>
        <v/>
      </c>
      <c r="CT286" s="504" t="str">
        <f t="shared" si="478"/>
        <v/>
      </c>
      <c r="CU286" s="532" t="str">
        <f t="shared" si="479"/>
        <v/>
      </c>
      <c r="CV286" s="533" t="str">
        <f t="shared" si="479"/>
        <v/>
      </c>
      <c r="CW286" s="534" t="str">
        <f t="shared" si="479"/>
        <v/>
      </c>
      <c r="CX286" s="534" t="str">
        <f t="shared" si="479"/>
        <v/>
      </c>
      <c r="CY286" s="534" t="str">
        <f t="shared" si="479"/>
        <v/>
      </c>
      <c r="CZ286" s="534" t="str">
        <f t="shared" si="479"/>
        <v/>
      </c>
      <c r="DA286" s="534" t="str">
        <f t="shared" si="479"/>
        <v/>
      </c>
      <c r="DB286" s="535" t="str">
        <f t="shared" si="479"/>
        <v/>
      </c>
      <c r="DC286" s="535" t="str">
        <f t="shared" si="479"/>
        <v/>
      </c>
      <c r="DD286" s="535" t="str">
        <f t="shared" si="479"/>
        <v/>
      </c>
      <c r="DE286" s="534" t="str">
        <f t="shared" si="480"/>
        <v/>
      </c>
      <c r="DF286" s="534" t="str">
        <f t="shared" si="480"/>
        <v/>
      </c>
      <c r="DG286" s="534" t="str">
        <f t="shared" si="480"/>
        <v/>
      </c>
      <c r="DH286" s="534" t="str">
        <f t="shared" si="480"/>
        <v/>
      </c>
      <c r="DI286" s="534" t="str">
        <f t="shared" si="480"/>
        <v/>
      </c>
      <c r="DJ286" s="533" t="str">
        <f t="shared" si="480"/>
        <v/>
      </c>
      <c r="DK286" s="532" t="str">
        <f t="shared" si="480"/>
        <v/>
      </c>
      <c r="DL286" s="858">
        <f>COUNT(B286:R286)</f>
        <v>0</v>
      </c>
      <c r="DM286" s="813">
        <f>COUNT(T286:AJ286)</f>
        <v>0</v>
      </c>
      <c r="DN286" s="813">
        <f>COUNT(AL286:BB286)</f>
        <v>0</v>
      </c>
      <c r="DO286" s="814">
        <f>COUNT(BD286:BT286)</f>
        <v>0</v>
      </c>
      <c r="DP286" s="849"/>
      <c r="DQ286" s="859"/>
      <c r="DR286" s="859"/>
      <c r="DS286" s="859"/>
      <c r="DT286" s="859"/>
      <c r="DU286" s="859"/>
      <c r="DV286" s="859"/>
      <c r="DW286" s="860"/>
      <c r="DX286" s="859"/>
      <c r="DY286" s="60"/>
    </row>
    <row r="287" spans="1:129" ht="12.75" customHeight="1">
      <c r="A287" s="861" t="s">
        <v>312</v>
      </c>
      <c r="B287" s="862" t="str">
        <f t="shared" ref="B287:R287" si="481">IF(B284="","",B283*B284*B285*B286)</f>
        <v/>
      </c>
      <c r="C287" s="862" t="str">
        <f t="shared" si="481"/>
        <v/>
      </c>
      <c r="D287" s="862" t="str">
        <f t="shared" si="481"/>
        <v/>
      </c>
      <c r="E287" s="862" t="str">
        <f t="shared" si="481"/>
        <v/>
      </c>
      <c r="F287" s="862" t="str">
        <f t="shared" si="481"/>
        <v/>
      </c>
      <c r="G287" s="862" t="str">
        <f t="shared" si="481"/>
        <v/>
      </c>
      <c r="H287" s="862" t="str">
        <f t="shared" si="481"/>
        <v/>
      </c>
      <c r="I287" s="862" t="str">
        <f t="shared" si="481"/>
        <v/>
      </c>
      <c r="J287" s="862" t="str">
        <f t="shared" si="481"/>
        <v/>
      </c>
      <c r="K287" s="862" t="str">
        <f t="shared" si="481"/>
        <v/>
      </c>
      <c r="L287" s="862" t="str">
        <f t="shared" si="481"/>
        <v/>
      </c>
      <c r="M287" s="862" t="str">
        <f t="shared" si="481"/>
        <v/>
      </c>
      <c r="N287" s="862" t="str">
        <f t="shared" si="481"/>
        <v/>
      </c>
      <c r="O287" s="862" t="str">
        <f t="shared" si="481"/>
        <v/>
      </c>
      <c r="P287" s="862" t="str">
        <f t="shared" si="481"/>
        <v/>
      </c>
      <c r="Q287" s="862" t="str">
        <f t="shared" si="481"/>
        <v/>
      </c>
      <c r="R287" s="862" t="str">
        <f t="shared" si="481"/>
        <v/>
      </c>
      <c r="S287" s="850"/>
      <c r="T287" s="862" t="str">
        <f t="shared" ref="T287:AJ287" si="482">IF(T284="","",T283*T284*T285*T286)</f>
        <v/>
      </c>
      <c r="U287" s="862" t="str">
        <f t="shared" si="482"/>
        <v/>
      </c>
      <c r="V287" s="862" t="str">
        <f t="shared" si="482"/>
        <v/>
      </c>
      <c r="W287" s="862" t="str">
        <f t="shared" si="482"/>
        <v/>
      </c>
      <c r="X287" s="862" t="str">
        <f t="shared" si="482"/>
        <v/>
      </c>
      <c r="Y287" s="862" t="str">
        <f t="shared" si="482"/>
        <v/>
      </c>
      <c r="Z287" s="862" t="str">
        <f t="shared" si="482"/>
        <v/>
      </c>
      <c r="AA287" s="862" t="str">
        <f t="shared" si="482"/>
        <v/>
      </c>
      <c r="AB287" s="862" t="str">
        <f t="shared" si="482"/>
        <v/>
      </c>
      <c r="AC287" s="862" t="str">
        <f t="shared" si="482"/>
        <v/>
      </c>
      <c r="AD287" s="862" t="str">
        <f t="shared" si="482"/>
        <v/>
      </c>
      <c r="AE287" s="862" t="str">
        <f t="shared" si="482"/>
        <v/>
      </c>
      <c r="AF287" s="862" t="str">
        <f t="shared" si="482"/>
        <v/>
      </c>
      <c r="AG287" s="862" t="str">
        <f t="shared" si="482"/>
        <v/>
      </c>
      <c r="AH287" s="862" t="str">
        <f t="shared" si="482"/>
        <v/>
      </c>
      <c r="AI287" s="862" t="str">
        <f t="shared" si="482"/>
        <v/>
      </c>
      <c r="AJ287" s="862" t="str">
        <f t="shared" si="482"/>
        <v/>
      </c>
      <c r="AK287" s="850"/>
      <c r="AL287" s="862" t="str">
        <f t="shared" ref="AL287:BB287" si="483">IF(AL284="","",AL283*AL284*AL285*AL286)</f>
        <v/>
      </c>
      <c r="AM287" s="862" t="str">
        <f t="shared" si="483"/>
        <v/>
      </c>
      <c r="AN287" s="862" t="str">
        <f t="shared" si="483"/>
        <v/>
      </c>
      <c r="AO287" s="862" t="str">
        <f t="shared" si="483"/>
        <v/>
      </c>
      <c r="AP287" s="862" t="str">
        <f t="shared" si="483"/>
        <v/>
      </c>
      <c r="AQ287" s="862" t="str">
        <f t="shared" si="483"/>
        <v/>
      </c>
      <c r="AR287" s="862" t="str">
        <f t="shared" si="483"/>
        <v/>
      </c>
      <c r="AS287" s="862" t="str">
        <f t="shared" si="483"/>
        <v/>
      </c>
      <c r="AT287" s="862" t="str">
        <f t="shared" si="483"/>
        <v/>
      </c>
      <c r="AU287" s="862" t="str">
        <f t="shared" si="483"/>
        <v/>
      </c>
      <c r="AV287" s="862" t="str">
        <f t="shared" si="483"/>
        <v/>
      </c>
      <c r="AW287" s="862" t="str">
        <f t="shared" si="483"/>
        <v/>
      </c>
      <c r="AX287" s="862" t="str">
        <f t="shared" si="483"/>
        <v/>
      </c>
      <c r="AY287" s="862" t="str">
        <f t="shared" si="483"/>
        <v/>
      </c>
      <c r="AZ287" s="862" t="str">
        <f t="shared" si="483"/>
        <v/>
      </c>
      <c r="BA287" s="862" t="str">
        <f t="shared" si="483"/>
        <v/>
      </c>
      <c r="BB287" s="862" t="str">
        <f t="shared" si="483"/>
        <v/>
      </c>
      <c r="BC287" s="850"/>
      <c r="BD287" s="862" t="str">
        <f t="shared" ref="BD287:BT287" si="484">IF(BD284="","",BD283*BD284*BD285*BD286)</f>
        <v/>
      </c>
      <c r="BE287" s="862" t="str">
        <f t="shared" si="484"/>
        <v/>
      </c>
      <c r="BF287" s="862" t="str">
        <f t="shared" si="484"/>
        <v/>
      </c>
      <c r="BG287" s="862" t="str">
        <f t="shared" si="484"/>
        <v/>
      </c>
      <c r="BH287" s="862" t="str">
        <f t="shared" si="484"/>
        <v/>
      </c>
      <c r="BI287" s="862" t="str">
        <f t="shared" si="484"/>
        <v/>
      </c>
      <c r="BJ287" s="862" t="str">
        <f t="shared" si="484"/>
        <v/>
      </c>
      <c r="BK287" s="862" t="str">
        <f t="shared" si="484"/>
        <v/>
      </c>
      <c r="BL287" s="862" t="str">
        <f t="shared" si="484"/>
        <v/>
      </c>
      <c r="BM287" s="862" t="str">
        <f t="shared" si="484"/>
        <v/>
      </c>
      <c r="BN287" s="862" t="str">
        <f t="shared" si="484"/>
        <v/>
      </c>
      <c r="BO287" s="862" t="str">
        <f t="shared" si="484"/>
        <v/>
      </c>
      <c r="BP287" s="862" t="str">
        <f t="shared" si="484"/>
        <v/>
      </c>
      <c r="BQ287" s="862" t="str">
        <f t="shared" si="484"/>
        <v/>
      </c>
      <c r="BR287" s="862" t="str">
        <f t="shared" si="484"/>
        <v/>
      </c>
      <c r="BS287" s="862" t="str">
        <f t="shared" si="484"/>
        <v/>
      </c>
      <c r="BT287" s="862" t="str">
        <f t="shared" si="484"/>
        <v/>
      </c>
      <c r="BU287" s="850"/>
      <c r="BV287" s="862">
        <f>IF(BV284="","",BV283*BV284*BV285*BV286)</f>
        <v>0</v>
      </c>
      <c r="BW287" s="862">
        <f>IF(BW284="","",BW283*BW284*BW285*BW286)</f>
        <v>0</v>
      </c>
      <c r="BX287" s="862">
        <f>IF(BX284="","",BX283*BX284*BX285*BX286)</f>
        <v>0</v>
      </c>
      <c r="BY287" s="735">
        <f>IF(BY284="","",BY283*BY284*BY285*BY286)</f>
        <v>0</v>
      </c>
      <c r="BZ287" s="856" t="str">
        <f>IF(DL287&lt;3,"",(SUM(B287:R287)-MIN(B287:R287)-MAX(B287:R287))/(DL287-2))</f>
        <v/>
      </c>
      <c r="CA287" s="856" t="str">
        <f>IF(DM287&lt;3,"",(SUM(T287:AJ287)-MIN(T287:AJ287)-MAX(T287:AJ287))/(DM287-2))</f>
        <v/>
      </c>
      <c r="CB287" s="856" t="str">
        <f>IF(DN287&lt;3,"",(SUM(AL287:BB287)-MIN(AL287:BB287)-MAX(AL287:BB287))/(DN287-2))</f>
        <v/>
      </c>
      <c r="CC287" s="857" t="str">
        <f>IF(DO287&lt;3,"",(SUM(BD287:BT287)-MIN(BD287:BT287)-MAX(BD287:BT287))/(DO287-2))</f>
        <v/>
      </c>
      <c r="CD287" s="50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0" t="str">
        <f t="shared" si="478"/>
        <v/>
      </c>
      <c r="CF287" s="81" t="str">
        <f t="shared" si="478"/>
        <v/>
      </c>
      <c r="CG287" s="81" t="str">
        <f t="shared" si="478"/>
        <v/>
      </c>
      <c r="CH287" s="81" t="str">
        <f t="shared" si="478"/>
        <v/>
      </c>
      <c r="CI287" s="81" t="str">
        <f t="shared" si="478"/>
        <v/>
      </c>
      <c r="CJ287" s="81" t="str">
        <f t="shared" si="478"/>
        <v/>
      </c>
      <c r="CK287" s="144" t="str">
        <f t="shared" si="478"/>
        <v/>
      </c>
      <c r="CL287" s="144" t="str">
        <f t="shared" si="478"/>
        <v/>
      </c>
      <c r="CM287" s="144" t="str">
        <f t="shared" si="478"/>
        <v/>
      </c>
      <c r="CN287" s="81" t="str">
        <f t="shared" si="478"/>
        <v/>
      </c>
      <c r="CO287" s="81" t="str">
        <f t="shared" si="478"/>
        <v/>
      </c>
      <c r="CP287" s="81" t="str">
        <f t="shared" si="478"/>
        <v/>
      </c>
      <c r="CQ287" s="81" t="str">
        <f t="shared" si="478"/>
        <v/>
      </c>
      <c r="CR287" s="81" t="str">
        <f t="shared" si="478"/>
        <v/>
      </c>
      <c r="CS287" s="80" t="str">
        <f t="shared" si="478"/>
        <v/>
      </c>
      <c r="CT287" s="504" t="str">
        <f t="shared" si="478"/>
        <v/>
      </c>
      <c r="CU287" s="532" t="str">
        <f t="shared" si="479"/>
        <v/>
      </c>
      <c r="CV287" s="533" t="str">
        <f t="shared" si="479"/>
        <v/>
      </c>
      <c r="CW287" s="534" t="str">
        <f t="shared" si="479"/>
        <v/>
      </c>
      <c r="CX287" s="534" t="str">
        <f t="shared" si="479"/>
        <v/>
      </c>
      <c r="CY287" s="534" t="str">
        <f t="shared" si="479"/>
        <v/>
      </c>
      <c r="CZ287" s="534" t="str">
        <f t="shared" si="479"/>
        <v/>
      </c>
      <c r="DA287" s="534" t="str">
        <f t="shared" si="479"/>
        <v/>
      </c>
      <c r="DB287" s="535" t="str">
        <f t="shared" si="479"/>
        <v/>
      </c>
      <c r="DC287" s="535" t="str">
        <f t="shared" si="479"/>
        <v/>
      </c>
      <c r="DD287" s="535" t="str">
        <f t="shared" si="479"/>
        <v/>
      </c>
      <c r="DE287" s="534" t="str">
        <f t="shared" si="480"/>
        <v/>
      </c>
      <c r="DF287" s="534" t="str">
        <f t="shared" si="480"/>
        <v/>
      </c>
      <c r="DG287" s="534" t="str">
        <f t="shared" si="480"/>
        <v/>
      </c>
      <c r="DH287" s="534" t="str">
        <f t="shared" si="480"/>
        <v/>
      </c>
      <c r="DI287" s="534" t="str">
        <f t="shared" si="480"/>
        <v/>
      </c>
      <c r="DJ287" s="533" t="str">
        <f t="shared" si="480"/>
        <v/>
      </c>
      <c r="DK287" s="532" t="str">
        <f t="shared" si="480"/>
        <v/>
      </c>
      <c r="DL287" s="858">
        <f>COUNT(B287:R287)</f>
        <v>0</v>
      </c>
      <c r="DM287" s="813">
        <f>COUNT(T287:AJ287)</f>
        <v>0</v>
      </c>
      <c r="DN287" s="813">
        <f>COUNT(AL287:BB287)</f>
        <v>0</v>
      </c>
      <c r="DO287" s="814">
        <f>COUNT(BD287:BT287)</f>
        <v>0</v>
      </c>
      <c r="DP287" s="849"/>
      <c r="DQ287" s="859"/>
      <c r="DR287" s="859"/>
      <c r="DS287" s="859"/>
      <c r="DT287" s="859"/>
      <c r="DU287" s="859"/>
      <c r="DV287" s="859"/>
      <c r="DW287" s="860"/>
      <c r="DX287" s="859"/>
      <c r="DY287" s="60"/>
    </row>
    <row r="288" spans="1:129" ht="12.75" customHeight="1">
      <c r="A288" s="854" t="s">
        <v>683</v>
      </c>
      <c r="B288" s="647"/>
      <c r="C288" s="647"/>
      <c r="D288" s="647"/>
      <c r="E288" s="647"/>
      <c r="F288" s="647"/>
      <c r="G288" s="647"/>
      <c r="H288" s="647"/>
      <c r="I288" s="647"/>
      <c r="J288" s="647"/>
      <c r="K288" s="647"/>
      <c r="L288" s="647"/>
      <c r="M288" s="647"/>
      <c r="N288" s="647"/>
      <c r="O288" s="647"/>
      <c r="P288" s="647"/>
      <c r="Q288" s="647"/>
      <c r="R288" s="647"/>
      <c r="S288" s="850"/>
      <c r="T288" s="647"/>
      <c r="U288" s="647"/>
      <c r="V288" s="647"/>
      <c r="W288" s="647"/>
      <c r="X288" s="647"/>
      <c r="Y288" s="647"/>
      <c r="Z288" s="647"/>
      <c r="AA288" s="647"/>
      <c r="AB288" s="647"/>
      <c r="AC288" s="647"/>
      <c r="AD288" s="647"/>
      <c r="AE288" s="647"/>
      <c r="AF288" s="647"/>
      <c r="AG288" s="647"/>
      <c r="AH288" s="647"/>
      <c r="AI288" s="647"/>
      <c r="AJ288" s="647"/>
      <c r="AK288" s="850"/>
      <c r="AL288" s="647"/>
      <c r="AM288" s="647"/>
      <c r="AN288" s="647"/>
      <c r="AO288" s="647"/>
      <c r="AP288" s="647"/>
      <c r="AQ288" s="647"/>
      <c r="AR288" s="647"/>
      <c r="AS288" s="647"/>
      <c r="AT288" s="647"/>
      <c r="AU288" s="647"/>
      <c r="AV288" s="647"/>
      <c r="AW288" s="647"/>
      <c r="AX288" s="647"/>
      <c r="AY288" s="647"/>
      <c r="AZ288" s="647"/>
      <c r="BA288" s="647"/>
      <c r="BB288" s="647"/>
      <c r="BC288" s="850"/>
      <c r="BD288" s="647"/>
      <c r="BE288" s="647"/>
      <c r="BF288" s="647"/>
      <c r="BG288" s="647"/>
      <c r="BH288" s="647"/>
      <c r="BI288" s="647"/>
      <c r="BJ288" s="647"/>
      <c r="BK288" s="647"/>
      <c r="BL288" s="647"/>
      <c r="BM288" s="647"/>
      <c r="BN288" s="647"/>
      <c r="BO288" s="647"/>
      <c r="BP288" s="647"/>
      <c r="BQ288" s="647"/>
      <c r="BR288" s="647"/>
      <c r="BS288" s="647"/>
      <c r="BT288" s="647"/>
      <c r="BU288" s="850"/>
      <c r="BV288" s="647"/>
      <c r="BW288" s="647"/>
      <c r="BX288" s="647"/>
      <c r="BY288" s="647"/>
      <c r="BZ288" s="863"/>
      <c r="CA288" s="863"/>
      <c r="CB288" s="863"/>
      <c r="CC288" s="864"/>
      <c r="CD288" s="865"/>
      <c r="CE288" s="865"/>
      <c r="CF288" s="865"/>
      <c r="CG288" s="865"/>
      <c r="CH288" s="865"/>
      <c r="CI288" s="865"/>
      <c r="CJ288" s="865"/>
      <c r="CK288" s="865"/>
      <c r="CL288" s="865"/>
      <c r="CM288" s="865"/>
      <c r="CN288" s="865"/>
      <c r="CO288" s="865"/>
      <c r="CP288" s="865"/>
      <c r="CQ288" s="865"/>
      <c r="CR288" s="865"/>
      <c r="CS288" s="865"/>
      <c r="CT288" s="866"/>
      <c r="CU288" s="867"/>
      <c r="CV288" s="865"/>
      <c r="CW288" s="865"/>
      <c r="CX288" s="865"/>
      <c r="CY288" s="865"/>
      <c r="CZ288" s="865"/>
      <c r="DA288" s="865"/>
      <c r="DB288" s="865"/>
      <c r="DC288" s="865"/>
      <c r="DD288" s="865"/>
      <c r="DE288" s="865"/>
      <c r="DF288" s="865"/>
      <c r="DG288" s="865"/>
      <c r="DH288" s="865"/>
      <c r="DI288" s="865"/>
      <c r="DJ288" s="865"/>
      <c r="DK288" s="865"/>
      <c r="DL288" s="858"/>
      <c r="DM288" s="813"/>
      <c r="DN288" s="813"/>
      <c r="DO288" s="814"/>
      <c r="DP288" s="848"/>
      <c r="DQ288" s="848"/>
      <c r="DR288" s="848"/>
      <c r="DS288" s="848"/>
      <c r="DT288" s="848"/>
      <c r="DU288" s="848"/>
      <c r="DV288" s="848"/>
      <c r="DW288" s="847"/>
      <c r="DX288" s="848"/>
      <c r="DY288" s="60"/>
    </row>
    <row r="289" spans="1:129" ht="12.75" customHeight="1">
      <c r="A289" s="855" t="s">
        <v>294</v>
      </c>
      <c r="B289" s="647"/>
      <c r="C289" s="647"/>
      <c r="D289" s="647"/>
      <c r="E289" s="647"/>
      <c r="F289" s="647"/>
      <c r="G289" s="647"/>
      <c r="H289" s="647"/>
      <c r="I289" s="647"/>
      <c r="J289" s="647"/>
      <c r="K289" s="647"/>
      <c r="L289" s="647"/>
      <c r="M289" s="647"/>
      <c r="N289" s="647"/>
      <c r="O289" s="647"/>
      <c r="P289" s="647"/>
      <c r="Q289" s="647"/>
      <c r="R289" s="647"/>
      <c r="S289" s="850"/>
      <c r="T289" s="647"/>
      <c r="U289" s="647"/>
      <c r="V289" s="647"/>
      <c r="W289" s="647"/>
      <c r="X289" s="647"/>
      <c r="Y289" s="647"/>
      <c r="Z289" s="647"/>
      <c r="AA289" s="647"/>
      <c r="AB289" s="647"/>
      <c r="AC289" s="647"/>
      <c r="AD289" s="647"/>
      <c r="AE289" s="647"/>
      <c r="AF289" s="647"/>
      <c r="AG289" s="647"/>
      <c r="AH289" s="647"/>
      <c r="AI289" s="647"/>
      <c r="AJ289" s="647"/>
      <c r="AK289" s="850"/>
      <c r="AL289" s="647"/>
      <c r="AM289" s="647"/>
      <c r="AN289" s="647"/>
      <c r="AO289" s="647"/>
      <c r="AP289" s="647"/>
      <c r="AQ289" s="647"/>
      <c r="AR289" s="647"/>
      <c r="AS289" s="647"/>
      <c r="AT289" s="647"/>
      <c r="AU289" s="647"/>
      <c r="AV289" s="647"/>
      <c r="AW289" s="647"/>
      <c r="AX289" s="647"/>
      <c r="AY289" s="647"/>
      <c r="AZ289" s="647"/>
      <c r="BA289" s="647"/>
      <c r="BB289" s="647"/>
      <c r="BC289" s="850"/>
      <c r="BD289" s="647"/>
      <c r="BE289" s="647"/>
      <c r="BF289" s="647"/>
      <c r="BG289" s="647"/>
      <c r="BH289" s="647"/>
      <c r="BI289" s="647"/>
      <c r="BJ289" s="647"/>
      <c r="BK289" s="647"/>
      <c r="BL289" s="647"/>
      <c r="BM289" s="647"/>
      <c r="BN289" s="647"/>
      <c r="BO289" s="647"/>
      <c r="BP289" s="647"/>
      <c r="BQ289" s="647"/>
      <c r="BR289" s="647"/>
      <c r="BS289" s="647"/>
      <c r="BT289" s="647"/>
      <c r="BU289" s="850"/>
      <c r="BV289" s="1473">
        <f>1*WB!$R$327</f>
        <v>0</v>
      </c>
      <c r="BW289" s="1473">
        <f>1*WB!$R$327</f>
        <v>0</v>
      </c>
      <c r="BX289" s="1473">
        <f>0*WB!$R$327</f>
        <v>0</v>
      </c>
      <c r="BY289" s="1473">
        <f>0*WB!$R$327</f>
        <v>0</v>
      </c>
      <c r="BZ289" s="856" t="str">
        <f>IF(DL289&lt;3,"",(SUM(B289:R289)-MIN(B289:R289)-MAX(B289:R289))/(DL289-2))</f>
        <v/>
      </c>
      <c r="CA289" s="856" t="str">
        <f>IF(DM289&lt;3,"",(SUM(T289:AJ289)-MIN(T289:AJ289)-MAX(T289:AJ289))/(DM289-2))</f>
        <v/>
      </c>
      <c r="CB289" s="856" t="str">
        <f>IF(DN289&lt;3,"",(SUM(AL289:BB289)-MIN(AL289:BB289)-MAX(AL289:BB289))/(DN289-2))</f>
        <v/>
      </c>
      <c r="CC289" s="857" t="str">
        <f>IF(DO289&lt;3,"",(SUM(BD289:BT289)-MIN(BD289:BT289)-MAX(BD289:BT289))/(DO289-2))</f>
        <v/>
      </c>
      <c r="CD289" s="50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0" t="str">
        <f t="shared" si="485"/>
        <v/>
      </c>
      <c r="CF289" s="81" t="str">
        <f t="shared" si="485"/>
        <v/>
      </c>
      <c r="CG289" s="81" t="str">
        <f t="shared" si="485"/>
        <v/>
      </c>
      <c r="CH289" s="81" t="str">
        <f t="shared" si="485"/>
        <v/>
      </c>
      <c r="CI289" s="81" t="str">
        <f t="shared" si="485"/>
        <v/>
      </c>
      <c r="CJ289" s="81" t="str">
        <f t="shared" si="485"/>
        <v/>
      </c>
      <c r="CK289" s="144" t="str">
        <f t="shared" si="485"/>
        <v/>
      </c>
      <c r="CL289" s="144" t="str">
        <f t="shared" si="485"/>
        <v/>
      </c>
      <c r="CM289" s="144" t="str">
        <f t="shared" si="485"/>
        <v/>
      </c>
      <c r="CN289" s="81" t="str">
        <f t="shared" si="485"/>
        <v/>
      </c>
      <c r="CO289" s="81" t="str">
        <f t="shared" si="485"/>
        <v/>
      </c>
      <c r="CP289" s="81" t="str">
        <f t="shared" si="485"/>
        <v/>
      </c>
      <c r="CQ289" s="81" t="str">
        <f t="shared" si="485"/>
        <v/>
      </c>
      <c r="CR289" s="81" t="str">
        <f t="shared" si="485"/>
        <v/>
      </c>
      <c r="CS289" s="80" t="str">
        <f t="shared" si="485"/>
        <v/>
      </c>
      <c r="CT289" s="50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2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3" t="str">
        <f t="shared" si="487"/>
        <v/>
      </c>
      <c r="CW289" s="534" t="str">
        <f t="shared" si="487"/>
        <v/>
      </c>
      <c r="CX289" s="534" t="str">
        <f t="shared" si="487"/>
        <v/>
      </c>
      <c r="CY289" s="534" t="str">
        <f t="shared" si="487"/>
        <v/>
      </c>
      <c r="CZ289" s="534" t="str">
        <f t="shared" si="487"/>
        <v/>
      </c>
      <c r="DA289" s="534" t="str">
        <f t="shared" si="487"/>
        <v/>
      </c>
      <c r="DB289" s="535" t="str">
        <f t="shared" si="487"/>
        <v/>
      </c>
      <c r="DC289" s="535" t="str">
        <f t="shared" si="487"/>
        <v/>
      </c>
      <c r="DD289" s="535" t="str">
        <f t="shared" si="487"/>
        <v/>
      </c>
      <c r="DE289" s="534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4" t="str">
        <f t="shared" si="488"/>
        <v/>
      </c>
      <c r="DG289" s="534" t="str">
        <f t="shared" si="488"/>
        <v/>
      </c>
      <c r="DH289" s="534" t="str">
        <f t="shared" si="488"/>
        <v/>
      </c>
      <c r="DI289" s="534" t="str">
        <f t="shared" si="488"/>
        <v/>
      </c>
      <c r="DJ289" s="533" t="str">
        <f t="shared" si="488"/>
        <v/>
      </c>
      <c r="DK289" s="532" t="str">
        <f t="shared" si="488"/>
        <v/>
      </c>
      <c r="DL289" s="858">
        <f>COUNT(B289:R289)</f>
        <v>0</v>
      </c>
      <c r="DM289" s="813">
        <f>COUNT(T289:AJ289)</f>
        <v>0</v>
      </c>
      <c r="DN289" s="813">
        <f>COUNT(AL289:BB289)</f>
        <v>0</v>
      </c>
      <c r="DO289" s="814">
        <f>COUNT(BD289:BT289)</f>
        <v>0</v>
      </c>
      <c r="DP289" s="849"/>
      <c r="DQ289" s="859"/>
      <c r="DR289" s="859"/>
      <c r="DS289" s="859"/>
      <c r="DT289" s="859"/>
      <c r="DU289" s="859"/>
      <c r="DV289" s="859"/>
      <c r="DW289" s="860"/>
      <c r="DX289" s="859"/>
      <c r="DY289" s="60"/>
    </row>
    <row r="290" spans="1:129" ht="12.75" customHeight="1">
      <c r="A290" s="855" t="s">
        <v>295</v>
      </c>
      <c r="B290" s="281"/>
      <c r="C290" s="281"/>
      <c r="D290" s="281"/>
      <c r="E290" s="281"/>
      <c r="F290" s="281"/>
      <c r="G290" s="281"/>
      <c r="H290" s="281"/>
      <c r="I290" s="281"/>
      <c r="J290" s="281"/>
      <c r="K290" s="281"/>
      <c r="L290" s="281"/>
      <c r="M290" s="281"/>
      <c r="N290" s="281"/>
      <c r="O290" s="281"/>
      <c r="P290" s="281"/>
      <c r="Q290" s="281"/>
      <c r="R290" s="281"/>
      <c r="S290" s="850"/>
      <c r="T290" s="281"/>
      <c r="U290" s="281"/>
      <c r="V290" s="281"/>
      <c r="W290" s="281"/>
      <c r="X290" s="281"/>
      <c r="Y290" s="281"/>
      <c r="Z290" s="281"/>
      <c r="AA290" s="281"/>
      <c r="AB290" s="281"/>
      <c r="AC290" s="281"/>
      <c r="AD290" s="281"/>
      <c r="AE290" s="281"/>
      <c r="AF290" s="281"/>
      <c r="AG290" s="281"/>
      <c r="AH290" s="281"/>
      <c r="AI290" s="281"/>
      <c r="AJ290" s="281"/>
      <c r="AK290" s="850"/>
      <c r="AL290" s="281"/>
      <c r="AM290" s="281"/>
      <c r="AN290" s="281"/>
      <c r="AO290" s="281"/>
      <c r="AP290" s="281"/>
      <c r="AQ290" s="281"/>
      <c r="AR290" s="281"/>
      <c r="AS290" s="281"/>
      <c r="AT290" s="281"/>
      <c r="AU290" s="281"/>
      <c r="AV290" s="281"/>
      <c r="AW290" s="281"/>
      <c r="AX290" s="281"/>
      <c r="AY290" s="281"/>
      <c r="AZ290" s="281"/>
      <c r="BA290" s="281"/>
      <c r="BB290" s="281"/>
      <c r="BC290" s="850"/>
      <c r="BD290" s="281"/>
      <c r="BE290" s="281"/>
      <c r="BF290" s="281"/>
      <c r="BG290" s="281"/>
      <c r="BH290" s="281"/>
      <c r="BI290" s="281"/>
      <c r="BJ290" s="281"/>
      <c r="BK290" s="281"/>
      <c r="BL290" s="281"/>
      <c r="BM290" s="281"/>
      <c r="BN290" s="281"/>
      <c r="BO290" s="281"/>
      <c r="BP290" s="281"/>
      <c r="BQ290" s="281"/>
      <c r="BR290" s="281"/>
      <c r="BS290" s="281"/>
      <c r="BT290" s="281"/>
      <c r="BU290" s="850"/>
      <c r="BV290" s="988">
        <v>1</v>
      </c>
      <c r="BW290" s="988">
        <v>1</v>
      </c>
      <c r="BX290" s="988">
        <v>1</v>
      </c>
      <c r="BY290" s="988">
        <v>1</v>
      </c>
      <c r="BZ290" s="856" t="str">
        <f>IF(DL290&lt;3,"",(SUM(B290:R290)-MIN(B290:R290)-MAX(B290:R290))/(DL290-2))</f>
        <v/>
      </c>
      <c r="CA290" s="856" t="str">
        <f>IF(DM290&lt;3,"",(SUM(T290:AJ290)-MIN(T290:AJ290)-MAX(T290:AJ290))/(DM290-2))</f>
        <v/>
      </c>
      <c r="CB290" s="856" t="str">
        <f>IF(DN290&lt;3,"",(SUM(AL290:BB290)-MIN(AL290:BB290)-MAX(AL290:BB290))/(DN290-2))</f>
        <v/>
      </c>
      <c r="CC290" s="857" t="str">
        <f>IF(DO290&lt;3,"",(SUM(BD290:BT290)-MIN(BD290:BT290)-MAX(BD290:BT290))/(DO290-2))</f>
        <v/>
      </c>
      <c r="CD290" s="50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0" t="str">
        <f t="shared" si="486"/>
        <v/>
      </c>
      <c r="CF290" s="81" t="str">
        <f t="shared" si="486"/>
        <v/>
      </c>
      <c r="CG290" s="81" t="str">
        <f t="shared" si="486"/>
        <v/>
      </c>
      <c r="CH290" s="81" t="str">
        <f t="shared" si="486"/>
        <v/>
      </c>
      <c r="CI290" s="81" t="str">
        <f t="shared" si="486"/>
        <v/>
      </c>
      <c r="CJ290" s="81" t="str">
        <f t="shared" si="486"/>
        <v/>
      </c>
      <c r="CK290" s="144" t="str">
        <f t="shared" si="486"/>
        <v/>
      </c>
      <c r="CL290" s="144" t="str">
        <f t="shared" si="486"/>
        <v/>
      </c>
      <c r="CM290" s="144" t="str">
        <f t="shared" si="486"/>
        <v/>
      </c>
      <c r="CN290" s="81" t="str">
        <f t="shared" si="486"/>
        <v/>
      </c>
      <c r="CO290" s="81" t="str">
        <f t="shared" si="486"/>
        <v/>
      </c>
      <c r="CP290" s="81" t="str">
        <f t="shared" si="486"/>
        <v/>
      </c>
      <c r="CQ290" s="81" t="str">
        <f t="shared" si="486"/>
        <v/>
      </c>
      <c r="CR290" s="81" t="str">
        <f t="shared" si="486"/>
        <v/>
      </c>
      <c r="CS290" s="80" t="str">
        <f t="shared" si="486"/>
        <v/>
      </c>
      <c r="CT290" s="504" t="str">
        <f t="shared" si="486"/>
        <v/>
      </c>
      <c r="CU290" s="532" t="str">
        <f t="shared" si="487"/>
        <v/>
      </c>
      <c r="CV290" s="533" t="str">
        <f t="shared" si="487"/>
        <v/>
      </c>
      <c r="CW290" s="534" t="str">
        <f t="shared" si="487"/>
        <v/>
      </c>
      <c r="CX290" s="534" t="str">
        <f t="shared" si="487"/>
        <v/>
      </c>
      <c r="CY290" s="534" t="str">
        <f t="shared" si="487"/>
        <v/>
      </c>
      <c r="CZ290" s="534" t="str">
        <f t="shared" si="487"/>
        <v/>
      </c>
      <c r="DA290" s="534" t="str">
        <f t="shared" si="487"/>
        <v/>
      </c>
      <c r="DB290" s="535" t="str">
        <f t="shared" si="487"/>
        <v/>
      </c>
      <c r="DC290" s="535" t="str">
        <f t="shared" si="487"/>
        <v/>
      </c>
      <c r="DD290" s="535" t="str">
        <f t="shared" si="487"/>
        <v/>
      </c>
      <c r="DE290" s="534" t="str">
        <f t="shared" si="488"/>
        <v/>
      </c>
      <c r="DF290" s="534" t="str">
        <f t="shared" si="488"/>
        <v/>
      </c>
      <c r="DG290" s="534" t="str">
        <f t="shared" si="488"/>
        <v/>
      </c>
      <c r="DH290" s="534" t="str">
        <f t="shared" si="488"/>
        <v/>
      </c>
      <c r="DI290" s="534" t="str">
        <f t="shared" si="488"/>
        <v/>
      </c>
      <c r="DJ290" s="533" t="str">
        <f t="shared" si="488"/>
        <v/>
      </c>
      <c r="DK290" s="532" t="str">
        <f t="shared" si="488"/>
        <v/>
      </c>
      <c r="DL290" s="858">
        <f>COUNT(B290:R290)</f>
        <v>0</v>
      </c>
      <c r="DM290" s="813">
        <f>COUNT(T290:AJ290)</f>
        <v>0</v>
      </c>
      <c r="DN290" s="813">
        <f>COUNT(AL290:BB290)</f>
        <v>0</v>
      </c>
      <c r="DO290" s="814">
        <f>COUNT(BD290:BT290)</f>
        <v>0</v>
      </c>
      <c r="DP290" s="849"/>
      <c r="DQ290" s="859"/>
      <c r="DR290" s="859"/>
      <c r="DS290" s="859"/>
      <c r="DT290" s="859"/>
      <c r="DU290" s="859"/>
      <c r="DV290" s="859"/>
      <c r="DW290" s="860"/>
      <c r="DX290" s="859"/>
      <c r="DY290" s="60"/>
    </row>
    <row r="291" spans="1:129" ht="12.75" customHeight="1">
      <c r="A291" s="855" t="s">
        <v>280</v>
      </c>
      <c r="B291" s="281"/>
      <c r="C291" s="281"/>
      <c r="D291" s="281"/>
      <c r="E291" s="281"/>
      <c r="F291" s="281"/>
      <c r="G291" s="281"/>
      <c r="H291" s="281"/>
      <c r="I291" s="281"/>
      <c r="J291" s="281"/>
      <c r="K291" s="281"/>
      <c r="L291" s="281"/>
      <c r="M291" s="281"/>
      <c r="N291" s="281"/>
      <c r="O291" s="281"/>
      <c r="P291" s="281"/>
      <c r="Q291" s="281"/>
      <c r="R291" s="281"/>
      <c r="S291" s="850"/>
      <c r="T291" s="281"/>
      <c r="U291" s="281"/>
      <c r="V291" s="281"/>
      <c r="W291" s="281"/>
      <c r="X291" s="281"/>
      <c r="Y291" s="281"/>
      <c r="Z291" s="281"/>
      <c r="AA291" s="281"/>
      <c r="AB291" s="281"/>
      <c r="AC291" s="281"/>
      <c r="AD291" s="281"/>
      <c r="AE291" s="281"/>
      <c r="AF291" s="281"/>
      <c r="AG291" s="281"/>
      <c r="AH291" s="281"/>
      <c r="AI291" s="281"/>
      <c r="AJ291" s="281"/>
      <c r="AK291" s="850"/>
      <c r="AL291" s="281"/>
      <c r="AM291" s="281"/>
      <c r="AN291" s="281"/>
      <c r="AO291" s="281"/>
      <c r="AP291" s="281"/>
      <c r="AQ291" s="281"/>
      <c r="AR291" s="281"/>
      <c r="AS291" s="281"/>
      <c r="AT291" s="281"/>
      <c r="AU291" s="281"/>
      <c r="AV291" s="281"/>
      <c r="AW291" s="281"/>
      <c r="AX291" s="281"/>
      <c r="AY291" s="281"/>
      <c r="AZ291" s="281"/>
      <c r="BA291" s="281"/>
      <c r="BB291" s="281"/>
      <c r="BC291" s="850"/>
      <c r="BD291" s="281"/>
      <c r="BE291" s="281"/>
      <c r="BF291" s="281"/>
      <c r="BG291" s="281"/>
      <c r="BH291" s="281"/>
      <c r="BI291" s="281"/>
      <c r="BJ291" s="281"/>
      <c r="BK291" s="281"/>
      <c r="BL291" s="281"/>
      <c r="BM291" s="281"/>
      <c r="BN291" s="281"/>
      <c r="BO291" s="281"/>
      <c r="BP291" s="281"/>
      <c r="BQ291" s="281"/>
      <c r="BR291" s="281"/>
      <c r="BS291" s="281"/>
      <c r="BT291" s="281"/>
      <c r="BU291" s="850"/>
      <c r="BV291" s="988">
        <v>12</v>
      </c>
      <c r="BW291" s="988">
        <v>12</v>
      </c>
      <c r="BX291" s="988">
        <v>12</v>
      </c>
      <c r="BY291" s="988">
        <v>12</v>
      </c>
      <c r="BZ291" s="856" t="str">
        <f>IF(DL291&lt;3,"",(SUM(B291:R291)-MIN(B291:R291)-MAX(B291:R291))/(DL291-2))</f>
        <v/>
      </c>
      <c r="CA291" s="856" t="str">
        <f>IF(DM291&lt;3,"",(SUM(T291:AJ291)-MIN(T291:AJ291)-MAX(T291:AJ291))/(DM291-2))</f>
        <v/>
      </c>
      <c r="CB291" s="856" t="str">
        <f>IF(DN291&lt;3,"",(SUM(AL291:BB291)-MIN(AL291:BB291)-MAX(AL291:BB291))/(DN291-2))</f>
        <v/>
      </c>
      <c r="CC291" s="857" t="str">
        <f>IF(DO291&lt;3,"",(SUM(BD291:BT291)-MIN(BD291:BT291)-MAX(BD291:BT291))/(DO291-2))</f>
        <v/>
      </c>
      <c r="CD291" s="50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0" t="str">
        <f t="shared" si="486"/>
        <v/>
      </c>
      <c r="CF291" s="81" t="str">
        <f t="shared" si="486"/>
        <v/>
      </c>
      <c r="CG291" s="81" t="str">
        <f t="shared" si="486"/>
        <v/>
      </c>
      <c r="CH291" s="81" t="str">
        <f t="shared" si="486"/>
        <v/>
      </c>
      <c r="CI291" s="81" t="str">
        <f t="shared" si="486"/>
        <v/>
      </c>
      <c r="CJ291" s="81" t="str">
        <f t="shared" si="486"/>
        <v/>
      </c>
      <c r="CK291" s="144" t="str">
        <f t="shared" si="486"/>
        <v/>
      </c>
      <c r="CL291" s="144" t="str">
        <f t="shared" si="486"/>
        <v/>
      </c>
      <c r="CM291" s="144" t="str">
        <f t="shared" si="486"/>
        <v/>
      </c>
      <c r="CN291" s="81" t="str">
        <f t="shared" si="486"/>
        <v/>
      </c>
      <c r="CO291" s="81" t="str">
        <f t="shared" si="486"/>
        <v/>
      </c>
      <c r="CP291" s="81" t="str">
        <f t="shared" si="486"/>
        <v/>
      </c>
      <c r="CQ291" s="81" t="str">
        <f t="shared" si="486"/>
        <v/>
      </c>
      <c r="CR291" s="81" t="str">
        <f t="shared" si="486"/>
        <v/>
      </c>
      <c r="CS291" s="80" t="str">
        <f t="shared" si="486"/>
        <v/>
      </c>
      <c r="CT291" s="504" t="str">
        <f t="shared" si="486"/>
        <v/>
      </c>
      <c r="CU291" s="532" t="str">
        <f t="shared" si="487"/>
        <v/>
      </c>
      <c r="CV291" s="533" t="str">
        <f t="shared" si="487"/>
        <v/>
      </c>
      <c r="CW291" s="534" t="str">
        <f t="shared" si="487"/>
        <v/>
      </c>
      <c r="CX291" s="534" t="str">
        <f t="shared" si="487"/>
        <v/>
      </c>
      <c r="CY291" s="534" t="str">
        <f t="shared" si="487"/>
        <v/>
      </c>
      <c r="CZ291" s="534" t="str">
        <f t="shared" si="487"/>
        <v/>
      </c>
      <c r="DA291" s="534" t="str">
        <f t="shared" si="487"/>
        <v/>
      </c>
      <c r="DB291" s="535" t="str">
        <f t="shared" si="487"/>
        <v/>
      </c>
      <c r="DC291" s="535" t="str">
        <f t="shared" si="487"/>
        <v/>
      </c>
      <c r="DD291" s="535" t="str">
        <f t="shared" si="487"/>
        <v/>
      </c>
      <c r="DE291" s="534" t="str">
        <f t="shared" si="488"/>
        <v/>
      </c>
      <c r="DF291" s="534" t="str">
        <f t="shared" si="488"/>
        <v/>
      </c>
      <c r="DG291" s="534" t="str">
        <f t="shared" si="488"/>
        <v/>
      </c>
      <c r="DH291" s="534" t="str">
        <f t="shared" si="488"/>
        <v/>
      </c>
      <c r="DI291" s="534" t="str">
        <f t="shared" si="488"/>
        <v/>
      </c>
      <c r="DJ291" s="533" t="str">
        <f t="shared" si="488"/>
        <v/>
      </c>
      <c r="DK291" s="532" t="str">
        <f t="shared" si="488"/>
        <v/>
      </c>
      <c r="DL291" s="858">
        <f>COUNT(B291:R291)</f>
        <v>0</v>
      </c>
      <c r="DM291" s="813">
        <f>COUNT(T291:AJ291)</f>
        <v>0</v>
      </c>
      <c r="DN291" s="813">
        <f>COUNT(AL291:BB291)</f>
        <v>0</v>
      </c>
      <c r="DO291" s="814">
        <f>COUNT(BD291:BT291)</f>
        <v>0</v>
      </c>
      <c r="DP291" s="849"/>
      <c r="DQ291" s="859"/>
      <c r="DR291" s="859"/>
      <c r="DS291" s="859"/>
      <c r="DT291" s="859"/>
      <c r="DU291" s="859"/>
      <c r="DV291" s="859"/>
      <c r="DW291" s="860"/>
      <c r="DX291" s="859"/>
      <c r="DY291" s="60"/>
    </row>
    <row r="292" spans="1:129" ht="12.75" customHeight="1">
      <c r="A292" s="855" t="s">
        <v>311</v>
      </c>
      <c r="B292" s="281"/>
      <c r="C292" s="281"/>
      <c r="D292" s="281"/>
      <c r="E292" s="281"/>
      <c r="F292" s="281"/>
      <c r="G292" s="281"/>
      <c r="H292" s="281"/>
      <c r="I292" s="281"/>
      <c r="J292" s="281"/>
      <c r="K292" s="281"/>
      <c r="L292" s="281"/>
      <c r="M292" s="281"/>
      <c r="N292" s="281"/>
      <c r="O292" s="281"/>
      <c r="P292" s="281"/>
      <c r="Q292" s="281"/>
      <c r="R292" s="281"/>
      <c r="S292" s="850"/>
      <c r="T292" s="281"/>
      <c r="U292" s="281"/>
      <c r="V292" s="281"/>
      <c r="W292" s="281"/>
      <c r="X292" s="281"/>
      <c r="Y292" s="281"/>
      <c r="Z292" s="281"/>
      <c r="AA292" s="281"/>
      <c r="AB292" s="281"/>
      <c r="AC292" s="281"/>
      <c r="AD292" s="281"/>
      <c r="AE292" s="281"/>
      <c r="AF292" s="281"/>
      <c r="AG292" s="281"/>
      <c r="AH292" s="281"/>
      <c r="AI292" s="281"/>
      <c r="AJ292" s="281"/>
      <c r="AK292" s="850"/>
      <c r="AL292" s="281"/>
      <c r="AM292" s="281"/>
      <c r="AN292" s="281"/>
      <c r="AO292" s="281"/>
      <c r="AP292" s="281"/>
      <c r="AQ292" s="281"/>
      <c r="AR292" s="281"/>
      <c r="AS292" s="281"/>
      <c r="AT292" s="281"/>
      <c r="AU292" s="281"/>
      <c r="AV292" s="281"/>
      <c r="AW292" s="281"/>
      <c r="AX292" s="281"/>
      <c r="AY292" s="281"/>
      <c r="AZ292" s="281"/>
      <c r="BA292" s="281"/>
      <c r="BB292" s="281"/>
      <c r="BC292" s="850"/>
      <c r="BD292" s="281"/>
      <c r="BE292" s="281"/>
      <c r="BF292" s="281"/>
      <c r="BG292" s="281"/>
      <c r="BH292" s="281"/>
      <c r="BI292" s="281"/>
      <c r="BJ292" s="281"/>
      <c r="BK292" s="281"/>
      <c r="BL292" s="281"/>
      <c r="BM292" s="281"/>
      <c r="BN292" s="281"/>
      <c r="BO292" s="281"/>
      <c r="BP292" s="281"/>
      <c r="BQ292" s="281"/>
      <c r="BR292" s="281"/>
      <c r="BS292" s="281"/>
      <c r="BT292" s="281"/>
      <c r="BU292" s="850"/>
      <c r="BV292" s="281">
        <f>300</f>
        <v>300</v>
      </c>
      <c r="BW292" s="281">
        <f>300</f>
        <v>300</v>
      </c>
      <c r="BX292" s="281">
        <f>300</f>
        <v>300</v>
      </c>
      <c r="BY292" s="281">
        <f>300</f>
        <v>300</v>
      </c>
      <c r="BZ292" s="856" t="str">
        <f>IF(DL292&lt;3,"",(SUM(B292:R292)-MIN(B292:R292)-MAX(B292:R292))/(DL292-2))</f>
        <v/>
      </c>
      <c r="CA292" s="856" t="str">
        <f>IF(DM292&lt;3,"",(SUM(T292:AJ292)-MIN(T292:AJ292)-MAX(T292:AJ292))/(DM292-2))</f>
        <v/>
      </c>
      <c r="CB292" s="856" t="str">
        <f>IF(DN292&lt;3,"",(SUM(AL292:BB292)-MIN(AL292:BB292)-MAX(AL292:BB292))/(DN292-2))</f>
        <v/>
      </c>
      <c r="CC292" s="857" t="str">
        <f>IF(DO292&lt;3,"",(SUM(BD292:BT292)-MIN(BD292:BT292)-MAX(BD292:BT292))/(DO292-2))</f>
        <v/>
      </c>
      <c r="CD292" s="50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0" t="str">
        <f t="shared" si="486"/>
        <v/>
      </c>
      <c r="CF292" s="81" t="str">
        <f t="shared" si="486"/>
        <v/>
      </c>
      <c r="CG292" s="81" t="str">
        <f t="shared" si="486"/>
        <v/>
      </c>
      <c r="CH292" s="81" t="str">
        <f t="shared" si="486"/>
        <v/>
      </c>
      <c r="CI292" s="81" t="str">
        <f t="shared" si="486"/>
        <v/>
      </c>
      <c r="CJ292" s="81" t="str">
        <f t="shared" si="486"/>
        <v/>
      </c>
      <c r="CK292" s="144" t="str">
        <f t="shared" si="486"/>
        <v/>
      </c>
      <c r="CL292" s="144" t="str">
        <f t="shared" si="486"/>
        <v/>
      </c>
      <c r="CM292" s="144" t="str">
        <f t="shared" si="486"/>
        <v/>
      </c>
      <c r="CN292" s="81" t="str">
        <f t="shared" si="486"/>
        <v/>
      </c>
      <c r="CO292" s="81" t="str">
        <f t="shared" si="486"/>
        <v/>
      </c>
      <c r="CP292" s="81" t="str">
        <f t="shared" si="486"/>
        <v/>
      </c>
      <c r="CQ292" s="81" t="str">
        <f t="shared" si="486"/>
        <v/>
      </c>
      <c r="CR292" s="81" t="str">
        <f t="shared" si="486"/>
        <v/>
      </c>
      <c r="CS292" s="80" t="str">
        <f t="shared" si="486"/>
        <v/>
      </c>
      <c r="CT292" s="504" t="str">
        <f t="shared" si="486"/>
        <v/>
      </c>
      <c r="CU292" s="532" t="str">
        <f t="shared" si="487"/>
        <v/>
      </c>
      <c r="CV292" s="533" t="str">
        <f t="shared" si="487"/>
        <v/>
      </c>
      <c r="CW292" s="534" t="str">
        <f t="shared" si="487"/>
        <v/>
      </c>
      <c r="CX292" s="534" t="str">
        <f t="shared" si="487"/>
        <v/>
      </c>
      <c r="CY292" s="534" t="str">
        <f t="shared" si="487"/>
        <v/>
      </c>
      <c r="CZ292" s="534" t="str">
        <f t="shared" si="487"/>
        <v/>
      </c>
      <c r="DA292" s="534" t="str">
        <f t="shared" si="487"/>
        <v/>
      </c>
      <c r="DB292" s="535" t="str">
        <f t="shared" si="487"/>
        <v/>
      </c>
      <c r="DC292" s="535" t="str">
        <f t="shared" si="487"/>
        <v/>
      </c>
      <c r="DD292" s="535" t="str">
        <f t="shared" si="487"/>
        <v/>
      </c>
      <c r="DE292" s="534" t="str">
        <f t="shared" si="488"/>
        <v/>
      </c>
      <c r="DF292" s="534" t="str">
        <f t="shared" si="488"/>
        <v/>
      </c>
      <c r="DG292" s="534" t="str">
        <f t="shared" si="488"/>
        <v/>
      </c>
      <c r="DH292" s="534" t="str">
        <f t="shared" si="488"/>
        <v/>
      </c>
      <c r="DI292" s="534" t="str">
        <f t="shared" si="488"/>
        <v/>
      </c>
      <c r="DJ292" s="533" t="str">
        <f t="shared" si="488"/>
        <v/>
      </c>
      <c r="DK292" s="532" t="str">
        <f t="shared" si="488"/>
        <v/>
      </c>
      <c r="DL292" s="858">
        <f>COUNT(B292:R292)</f>
        <v>0</v>
      </c>
      <c r="DM292" s="813">
        <f>COUNT(T292:AJ292)</f>
        <v>0</v>
      </c>
      <c r="DN292" s="813">
        <f>COUNT(AL292:BB292)</f>
        <v>0</v>
      </c>
      <c r="DO292" s="814">
        <f>COUNT(BD292:BT292)</f>
        <v>0</v>
      </c>
      <c r="DP292" s="849"/>
      <c r="DQ292" s="859"/>
      <c r="DR292" s="859"/>
      <c r="DS292" s="859"/>
      <c r="DT292" s="859"/>
      <c r="DU292" s="859"/>
      <c r="DV292" s="859"/>
      <c r="DW292" s="860"/>
      <c r="DX292" s="859"/>
      <c r="DY292" s="60"/>
    </row>
    <row r="293" spans="1:129" ht="12.75" customHeight="1">
      <c r="A293" s="861" t="s">
        <v>312</v>
      </c>
      <c r="B293" s="862" t="str">
        <f t="shared" ref="B293:R293" si="489">IF(B290="","",B289*B290*B291*B292)</f>
        <v/>
      </c>
      <c r="C293" s="862" t="str">
        <f t="shared" si="489"/>
        <v/>
      </c>
      <c r="D293" s="862" t="str">
        <f t="shared" si="489"/>
        <v/>
      </c>
      <c r="E293" s="862" t="str">
        <f t="shared" si="489"/>
        <v/>
      </c>
      <c r="F293" s="862" t="str">
        <f t="shared" si="489"/>
        <v/>
      </c>
      <c r="G293" s="862" t="str">
        <f t="shared" si="489"/>
        <v/>
      </c>
      <c r="H293" s="862" t="str">
        <f t="shared" si="489"/>
        <v/>
      </c>
      <c r="I293" s="862" t="str">
        <f t="shared" si="489"/>
        <v/>
      </c>
      <c r="J293" s="862" t="str">
        <f t="shared" si="489"/>
        <v/>
      </c>
      <c r="K293" s="862" t="str">
        <f t="shared" si="489"/>
        <v/>
      </c>
      <c r="L293" s="862" t="str">
        <f t="shared" si="489"/>
        <v/>
      </c>
      <c r="M293" s="862" t="str">
        <f t="shared" si="489"/>
        <v/>
      </c>
      <c r="N293" s="862" t="str">
        <f t="shared" si="489"/>
        <v/>
      </c>
      <c r="O293" s="862" t="str">
        <f t="shared" si="489"/>
        <v/>
      </c>
      <c r="P293" s="862" t="str">
        <f t="shared" si="489"/>
        <v/>
      </c>
      <c r="Q293" s="862" t="str">
        <f t="shared" si="489"/>
        <v/>
      </c>
      <c r="R293" s="862" t="str">
        <f t="shared" si="489"/>
        <v/>
      </c>
      <c r="S293" s="850"/>
      <c r="T293" s="862" t="str">
        <f t="shared" ref="T293:AJ293" si="490">IF(T290="","",T289*T290*T291*T292)</f>
        <v/>
      </c>
      <c r="U293" s="862" t="str">
        <f t="shared" si="490"/>
        <v/>
      </c>
      <c r="V293" s="862" t="str">
        <f t="shared" si="490"/>
        <v/>
      </c>
      <c r="W293" s="862" t="str">
        <f t="shared" si="490"/>
        <v/>
      </c>
      <c r="X293" s="862" t="str">
        <f t="shared" si="490"/>
        <v/>
      </c>
      <c r="Y293" s="862" t="str">
        <f t="shared" si="490"/>
        <v/>
      </c>
      <c r="Z293" s="862" t="str">
        <f t="shared" si="490"/>
        <v/>
      </c>
      <c r="AA293" s="862" t="str">
        <f t="shared" si="490"/>
        <v/>
      </c>
      <c r="AB293" s="862" t="str">
        <f t="shared" si="490"/>
        <v/>
      </c>
      <c r="AC293" s="862" t="str">
        <f t="shared" si="490"/>
        <v/>
      </c>
      <c r="AD293" s="862" t="str">
        <f t="shared" si="490"/>
        <v/>
      </c>
      <c r="AE293" s="862" t="str">
        <f t="shared" si="490"/>
        <v/>
      </c>
      <c r="AF293" s="862" t="str">
        <f t="shared" si="490"/>
        <v/>
      </c>
      <c r="AG293" s="862" t="str">
        <f t="shared" si="490"/>
        <v/>
      </c>
      <c r="AH293" s="862" t="str">
        <f t="shared" si="490"/>
        <v/>
      </c>
      <c r="AI293" s="862" t="str">
        <f t="shared" si="490"/>
        <v/>
      </c>
      <c r="AJ293" s="862" t="str">
        <f t="shared" si="490"/>
        <v/>
      </c>
      <c r="AK293" s="850"/>
      <c r="AL293" s="862" t="str">
        <f t="shared" ref="AL293:BB293" si="491">IF(AL290="","",AL289*AL290*AL291*AL292)</f>
        <v/>
      </c>
      <c r="AM293" s="862" t="str">
        <f t="shared" si="491"/>
        <v/>
      </c>
      <c r="AN293" s="862" t="str">
        <f t="shared" si="491"/>
        <v/>
      </c>
      <c r="AO293" s="862" t="str">
        <f t="shared" si="491"/>
        <v/>
      </c>
      <c r="AP293" s="862" t="str">
        <f t="shared" si="491"/>
        <v/>
      </c>
      <c r="AQ293" s="862" t="str">
        <f t="shared" si="491"/>
        <v/>
      </c>
      <c r="AR293" s="862" t="str">
        <f t="shared" si="491"/>
        <v/>
      </c>
      <c r="AS293" s="862" t="str">
        <f t="shared" si="491"/>
        <v/>
      </c>
      <c r="AT293" s="862" t="str">
        <f t="shared" si="491"/>
        <v/>
      </c>
      <c r="AU293" s="862" t="str">
        <f t="shared" si="491"/>
        <v/>
      </c>
      <c r="AV293" s="862" t="str">
        <f t="shared" si="491"/>
        <v/>
      </c>
      <c r="AW293" s="862" t="str">
        <f t="shared" si="491"/>
        <v/>
      </c>
      <c r="AX293" s="862" t="str">
        <f t="shared" si="491"/>
        <v/>
      </c>
      <c r="AY293" s="862" t="str">
        <f t="shared" si="491"/>
        <v/>
      </c>
      <c r="AZ293" s="862" t="str">
        <f t="shared" si="491"/>
        <v/>
      </c>
      <c r="BA293" s="862" t="str">
        <f t="shared" si="491"/>
        <v/>
      </c>
      <c r="BB293" s="862" t="str">
        <f t="shared" si="491"/>
        <v/>
      </c>
      <c r="BC293" s="850"/>
      <c r="BD293" s="862" t="str">
        <f t="shared" ref="BD293:BT293" si="492">IF(BD290="","",BD289*BD290*BD291*BD292)</f>
        <v/>
      </c>
      <c r="BE293" s="862" t="str">
        <f t="shared" si="492"/>
        <v/>
      </c>
      <c r="BF293" s="862" t="str">
        <f t="shared" si="492"/>
        <v/>
      </c>
      <c r="BG293" s="862" t="str">
        <f t="shared" si="492"/>
        <v/>
      </c>
      <c r="BH293" s="862" t="str">
        <f t="shared" si="492"/>
        <v/>
      </c>
      <c r="BI293" s="862" t="str">
        <f t="shared" si="492"/>
        <v/>
      </c>
      <c r="BJ293" s="862" t="str">
        <f t="shared" si="492"/>
        <v/>
      </c>
      <c r="BK293" s="862" t="str">
        <f t="shared" si="492"/>
        <v/>
      </c>
      <c r="BL293" s="862" t="str">
        <f t="shared" si="492"/>
        <v/>
      </c>
      <c r="BM293" s="862" t="str">
        <f t="shared" si="492"/>
        <v/>
      </c>
      <c r="BN293" s="862" t="str">
        <f t="shared" si="492"/>
        <v/>
      </c>
      <c r="BO293" s="862" t="str">
        <f t="shared" si="492"/>
        <v/>
      </c>
      <c r="BP293" s="862" t="str">
        <f t="shared" si="492"/>
        <v/>
      </c>
      <c r="BQ293" s="862" t="str">
        <f t="shared" si="492"/>
        <v/>
      </c>
      <c r="BR293" s="862" t="str">
        <f t="shared" si="492"/>
        <v/>
      </c>
      <c r="BS293" s="862" t="str">
        <f t="shared" si="492"/>
        <v/>
      </c>
      <c r="BT293" s="862" t="str">
        <f t="shared" si="492"/>
        <v/>
      </c>
      <c r="BU293" s="850"/>
      <c r="BV293" s="862">
        <f>IF(BV290="","",BV289*BV290*BV291*BV292)</f>
        <v>0</v>
      </c>
      <c r="BW293" s="862">
        <f>IF(BW290="","",BW289*BW290*BW291*BW292)</f>
        <v>0</v>
      </c>
      <c r="BX293" s="862">
        <f>IF(BX290="","",BX289*BX290*BX291*BX292)</f>
        <v>0</v>
      </c>
      <c r="BY293" s="735">
        <f>IF(BY290="","",BY289*BY290*BY291*BY292)</f>
        <v>0</v>
      </c>
      <c r="BZ293" s="856" t="str">
        <f>IF(DL293&lt;3,"",(SUM(B293:R293)-MIN(B293:R293)-MAX(B293:R293))/(DL293-2))</f>
        <v/>
      </c>
      <c r="CA293" s="856" t="str">
        <f>IF(DM293&lt;3,"",(SUM(T293:AJ293)-MIN(T293:AJ293)-MAX(T293:AJ293))/(DM293-2))</f>
        <v/>
      </c>
      <c r="CB293" s="856" t="str">
        <f>IF(DN293&lt;3,"",(SUM(AL293:BB293)-MIN(AL293:BB293)-MAX(AL293:BB293))/(DN293-2))</f>
        <v/>
      </c>
      <c r="CC293" s="857" t="str">
        <f>IF(DO293&lt;3,"",(SUM(BD293:BT293)-MIN(BD293:BT293)-MAX(BD293:BT293))/(DO293-2))</f>
        <v/>
      </c>
      <c r="CD293" s="50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0" t="str">
        <f t="shared" si="486"/>
        <v/>
      </c>
      <c r="CF293" s="81" t="str">
        <f t="shared" si="486"/>
        <v/>
      </c>
      <c r="CG293" s="81" t="str">
        <f t="shared" si="486"/>
        <v/>
      </c>
      <c r="CH293" s="81" t="str">
        <f t="shared" si="486"/>
        <v/>
      </c>
      <c r="CI293" s="81" t="str">
        <f t="shared" si="486"/>
        <v/>
      </c>
      <c r="CJ293" s="81" t="str">
        <f t="shared" si="486"/>
        <v/>
      </c>
      <c r="CK293" s="144" t="str">
        <f t="shared" si="486"/>
        <v/>
      </c>
      <c r="CL293" s="144" t="str">
        <f t="shared" si="486"/>
        <v/>
      </c>
      <c r="CM293" s="144" t="str">
        <f t="shared" si="486"/>
        <v/>
      </c>
      <c r="CN293" s="81" t="str">
        <f t="shared" si="486"/>
        <v/>
      </c>
      <c r="CO293" s="81" t="str">
        <f t="shared" si="486"/>
        <v/>
      </c>
      <c r="CP293" s="81" t="str">
        <f t="shared" si="486"/>
        <v/>
      </c>
      <c r="CQ293" s="81" t="str">
        <f t="shared" si="486"/>
        <v/>
      </c>
      <c r="CR293" s="81" t="str">
        <f t="shared" si="486"/>
        <v/>
      </c>
      <c r="CS293" s="80" t="str">
        <f t="shared" si="486"/>
        <v/>
      </c>
      <c r="CT293" s="504" t="str">
        <f t="shared" si="486"/>
        <v/>
      </c>
      <c r="CU293" s="532" t="str">
        <f t="shared" si="487"/>
        <v/>
      </c>
      <c r="CV293" s="533" t="str">
        <f t="shared" si="487"/>
        <v/>
      </c>
      <c r="CW293" s="534" t="str">
        <f t="shared" si="487"/>
        <v/>
      </c>
      <c r="CX293" s="534" t="str">
        <f t="shared" si="487"/>
        <v/>
      </c>
      <c r="CY293" s="534" t="str">
        <f t="shared" si="487"/>
        <v/>
      </c>
      <c r="CZ293" s="534" t="str">
        <f t="shared" si="487"/>
        <v/>
      </c>
      <c r="DA293" s="534" t="str">
        <f t="shared" si="487"/>
        <v/>
      </c>
      <c r="DB293" s="535" t="str">
        <f t="shared" si="487"/>
        <v/>
      </c>
      <c r="DC293" s="535" t="str">
        <f t="shared" si="487"/>
        <v/>
      </c>
      <c r="DD293" s="535" t="str">
        <f t="shared" si="487"/>
        <v/>
      </c>
      <c r="DE293" s="534" t="str">
        <f t="shared" si="488"/>
        <v/>
      </c>
      <c r="DF293" s="534" t="str">
        <f t="shared" si="488"/>
        <v/>
      </c>
      <c r="DG293" s="534" t="str">
        <f t="shared" si="488"/>
        <v/>
      </c>
      <c r="DH293" s="534" t="str">
        <f t="shared" si="488"/>
        <v/>
      </c>
      <c r="DI293" s="534" t="str">
        <f t="shared" si="488"/>
        <v/>
      </c>
      <c r="DJ293" s="533" t="str">
        <f t="shared" si="488"/>
        <v/>
      </c>
      <c r="DK293" s="532" t="str">
        <f t="shared" si="488"/>
        <v/>
      </c>
      <c r="DL293" s="858">
        <f>COUNT(B293:R293)</f>
        <v>0</v>
      </c>
      <c r="DM293" s="813">
        <f>COUNT(T293:AJ293)</f>
        <v>0</v>
      </c>
      <c r="DN293" s="813">
        <f>COUNT(AL293:BB293)</f>
        <v>0</v>
      </c>
      <c r="DO293" s="814">
        <f>COUNT(BD293:BT293)</f>
        <v>0</v>
      </c>
      <c r="DP293" s="849"/>
      <c r="DQ293" s="859"/>
      <c r="DR293" s="859"/>
      <c r="DS293" s="859"/>
      <c r="DT293" s="859"/>
      <c r="DU293" s="859"/>
      <c r="DV293" s="859"/>
      <c r="DW293" s="860"/>
      <c r="DX293" s="859"/>
      <c r="DY293" s="60"/>
    </row>
    <row r="294" spans="1:129" ht="12.75" customHeight="1">
      <c r="A294" s="854" t="s">
        <v>439</v>
      </c>
      <c r="B294" s="647"/>
      <c r="C294" s="647"/>
      <c r="D294" s="647"/>
      <c r="E294" s="647"/>
      <c r="F294" s="647"/>
      <c r="G294" s="647"/>
      <c r="H294" s="647"/>
      <c r="I294" s="647"/>
      <c r="J294" s="647"/>
      <c r="K294" s="647"/>
      <c r="L294" s="647"/>
      <c r="M294" s="647"/>
      <c r="N294" s="647"/>
      <c r="O294" s="647"/>
      <c r="P294" s="647"/>
      <c r="Q294" s="647"/>
      <c r="R294" s="647"/>
      <c r="S294" s="850"/>
      <c r="T294" s="647"/>
      <c r="U294" s="647"/>
      <c r="V294" s="647"/>
      <c r="W294" s="647"/>
      <c r="X294" s="647"/>
      <c r="Y294" s="647"/>
      <c r="Z294" s="647"/>
      <c r="AA294" s="647"/>
      <c r="AB294" s="647"/>
      <c r="AC294" s="647"/>
      <c r="AD294" s="647"/>
      <c r="AE294" s="647"/>
      <c r="AF294" s="647"/>
      <c r="AG294" s="647"/>
      <c r="AH294" s="647"/>
      <c r="AI294" s="647"/>
      <c r="AJ294" s="647"/>
      <c r="AK294" s="850"/>
      <c r="AL294" s="647"/>
      <c r="AM294" s="647"/>
      <c r="AN294" s="647"/>
      <c r="AO294" s="647"/>
      <c r="AP294" s="647"/>
      <c r="AQ294" s="647"/>
      <c r="AR294" s="647"/>
      <c r="AS294" s="647"/>
      <c r="AT294" s="647"/>
      <c r="AU294" s="647"/>
      <c r="AV294" s="647"/>
      <c r="AW294" s="647"/>
      <c r="AX294" s="647"/>
      <c r="AY294" s="647"/>
      <c r="AZ294" s="647"/>
      <c r="BA294" s="647"/>
      <c r="BB294" s="647"/>
      <c r="BC294" s="850"/>
      <c r="BD294" s="647"/>
      <c r="BE294" s="647"/>
      <c r="BF294" s="647"/>
      <c r="BG294" s="647"/>
      <c r="BH294" s="647"/>
      <c r="BI294" s="647"/>
      <c r="BJ294" s="647"/>
      <c r="BK294" s="647"/>
      <c r="BL294" s="647"/>
      <c r="BM294" s="647"/>
      <c r="BN294" s="647"/>
      <c r="BO294" s="647"/>
      <c r="BP294" s="647"/>
      <c r="BQ294" s="647"/>
      <c r="BR294" s="647"/>
      <c r="BS294" s="647"/>
      <c r="BT294" s="647"/>
      <c r="BU294" s="850"/>
      <c r="BV294" s="647"/>
      <c r="BW294" s="647"/>
      <c r="BX294" s="647"/>
      <c r="BY294" s="647"/>
      <c r="BZ294" s="863"/>
      <c r="CA294" s="863"/>
      <c r="CB294" s="863"/>
      <c r="CC294" s="864"/>
      <c r="CD294" s="865"/>
      <c r="CE294" s="865"/>
      <c r="CF294" s="865"/>
      <c r="CG294" s="865"/>
      <c r="CH294" s="865"/>
      <c r="CI294" s="865"/>
      <c r="CJ294" s="865"/>
      <c r="CK294" s="865"/>
      <c r="CL294" s="865"/>
      <c r="CM294" s="865"/>
      <c r="CN294" s="865"/>
      <c r="CO294" s="865"/>
      <c r="CP294" s="865"/>
      <c r="CQ294" s="865"/>
      <c r="CR294" s="865"/>
      <c r="CS294" s="865"/>
      <c r="CT294" s="866"/>
      <c r="CU294" s="867"/>
      <c r="CV294" s="865"/>
      <c r="CW294" s="865"/>
      <c r="CX294" s="865"/>
      <c r="CY294" s="865"/>
      <c r="CZ294" s="865"/>
      <c r="DA294" s="865"/>
      <c r="DB294" s="865"/>
      <c r="DC294" s="865"/>
      <c r="DD294" s="865"/>
      <c r="DE294" s="865"/>
      <c r="DF294" s="865"/>
      <c r="DG294" s="865"/>
      <c r="DH294" s="865"/>
      <c r="DI294" s="865"/>
      <c r="DJ294" s="865"/>
      <c r="DK294" s="865"/>
      <c r="DL294" s="858"/>
      <c r="DM294" s="813"/>
      <c r="DN294" s="813"/>
      <c r="DO294" s="814"/>
      <c r="DP294" s="848"/>
      <c r="DQ294" s="848"/>
      <c r="DR294" s="848"/>
      <c r="DS294" s="848"/>
      <c r="DT294" s="848"/>
      <c r="DU294" s="848"/>
      <c r="DV294" s="848"/>
      <c r="DW294" s="847"/>
      <c r="DX294" s="848"/>
      <c r="DY294" s="60"/>
    </row>
    <row r="295" spans="1:129" ht="12.75" customHeight="1">
      <c r="A295" s="855" t="s">
        <v>294</v>
      </c>
      <c r="B295" s="647"/>
      <c r="C295" s="647"/>
      <c r="D295" s="647"/>
      <c r="E295" s="647"/>
      <c r="F295" s="647"/>
      <c r="G295" s="647"/>
      <c r="H295" s="647"/>
      <c r="I295" s="647"/>
      <c r="J295" s="647"/>
      <c r="K295" s="647"/>
      <c r="L295" s="647"/>
      <c r="M295" s="647"/>
      <c r="N295" s="647"/>
      <c r="O295" s="647"/>
      <c r="P295" s="647"/>
      <c r="Q295" s="647"/>
      <c r="R295" s="647"/>
      <c r="S295" s="850"/>
      <c r="T295" s="647"/>
      <c r="U295" s="647"/>
      <c r="V295" s="647"/>
      <c r="W295" s="647"/>
      <c r="X295" s="647"/>
      <c r="Y295" s="647"/>
      <c r="Z295" s="647"/>
      <c r="AA295" s="647"/>
      <c r="AB295" s="647"/>
      <c r="AC295" s="647"/>
      <c r="AD295" s="647"/>
      <c r="AE295" s="647"/>
      <c r="AF295" s="647"/>
      <c r="AG295" s="647"/>
      <c r="AH295" s="647"/>
      <c r="AI295" s="647"/>
      <c r="AJ295" s="647"/>
      <c r="AK295" s="850"/>
      <c r="AL295" s="647"/>
      <c r="AM295" s="647"/>
      <c r="AN295" s="647"/>
      <c r="AO295" s="647"/>
      <c r="AP295" s="647"/>
      <c r="AQ295" s="647"/>
      <c r="AR295" s="647"/>
      <c r="AS295" s="647"/>
      <c r="AT295" s="647"/>
      <c r="AU295" s="647"/>
      <c r="AV295" s="647"/>
      <c r="AW295" s="647"/>
      <c r="AX295" s="647"/>
      <c r="AY295" s="647"/>
      <c r="AZ295" s="647"/>
      <c r="BA295" s="647"/>
      <c r="BB295" s="647"/>
      <c r="BC295" s="850"/>
      <c r="BD295" s="647"/>
      <c r="BE295" s="647"/>
      <c r="BF295" s="647"/>
      <c r="BG295" s="647"/>
      <c r="BH295" s="647"/>
      <c r="BI295" s="647"/>
      <c r="BJ295" s="647"/>
      <c r="BK295" s="647"/>
      <c r="BL295" s="647"/>
      <c r="BM295" s="647"/>
      <c r="BN295" s="647"/>
      <c r="BO295" s="647"/>
      <c r="BP295" s="647"/>
      <c r="BQ295" s="647"/>
      <c r="BR295" s="647"/>
      <c r="BS295" s="647"/>
      <c r="BT295" s="647"/>
      <c r="BU295" s="850"/>
      <c r="BV295" s="647"/>
      <c r="BW295" s="647"/>
      <c r="BX295" s="647"/>
      <c r="BY295" s="647"/>
      <c r="BZ295" s="856" t="str">
        <f t="shared" ref="BZ295:BZ300" si="493">IF(DL295&lt;3,"",(SUM(B295:R295)-MIN(B295:R295)-MAX(B295:R295))/(DL295-2))</f>
        <v/>
      </c>
      <c r="CA295" s="856" t="str">
        <f t="shared" ref="CA295:CA300" si="494">IF(DM295&lt;3,"",(SUM(T295:AJ295)-MIN(T295:AJ295)-MAX(T295:AJ295))/(DM295-2))</f>
        <v/>
      </c>
      <c r="CB295" s="856" t="str">
        <f t="shared" ref="CB295:CB300" si="495">IF(DN295&lt;3,"",(SUM(AL295:BB295)-MIN(AL295:BB295)-MAX(AL295:BB295))/(DN295-2))</f>
        <v/>
      </c>
      <c r="CC295" s="857" t="str">
        <f t="shared" ref="CC295:CC300" si="496">IF(DO295&lt;3,"",(SUM(BD295:BT295)-MIN(BD295:BT295)-MAX(BD295:BT295))/(DO295-2))</f>
        <v/>
      </c>
      <c r="CD295" s="50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0" t="str">
        <f t="shared" si="497"/>
        <v/>
      </c>
      <c r="CF295" s="81" t="str">
        <f t="shared" si="497"/>
        <v/>
      </c>
      <c r="CG295" s="81" t="str">
        <f t="shared" si="497"/>
        <v/>
      </c>
      <c r="CH295" s="81" t="str">
        <f t="shared" si="497"/>
        <v/>
      </c>
      <c r="CI295" s="81" t="str">
        <f t="shared" si="497"/>
        <v/>
      </c>
      <c r="CJ295" s="81" t="str">
        <f t="shared" si="497"/>
        <v/>
      </c>
      <c r="CK295" s="144" t="str">
        <f t="shared" si="497"/>
        <v/>
      </c>
      <c r="CL295" s="144" t="str">
        <f t="shared" si="497"/>
        <v/>
      </c>
      <c r="CM295" s="144" t="str">
        <f t="shared" si="497"/>
        <v/>
      </c>
      <c r="CN295" s="81" t="str">
        <f t="shared" si="497"/>
        <v/>
      </c>
      <c r="CO295" s="81" t="str">
        <f t="shared" si="497"/>
        <v/>
      </c>
      <c r="CP295" s="81" t="str">
        <f t="shared" si="497"/>
        <v/>
      </c>
      <c r="CQ295" s="81" t="str">
        <f t="shared" si="497"/>
        <v/>
      </c>
      <c r="CR295" s="81" t="str">
        <f t="shared" si="497"/>
        <v/>
      </c>
      <c r="CS295" s="80" t="str">
        <f t="shared" si="497"/>
        <v/>
      </c>
      <c r="CT295" s="50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2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3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4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4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4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4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4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5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5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5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4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4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4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4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4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3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2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58">
        <f t="shared" ref="DL295:DL300" si="516">COUNT(B295:R295)</f>
        <v>0</v>
      </c>
      <c r="DM295" s="813">
        <f t="shared" ref="DM295:DM300" si="517">COUNT(T295:AJ295)</f>
        <v>0</v>
      </c>
      <c r="DN295" s="813">
        <f t="shared" ref="DN295:DN300" si="518">COUNT(AL295:BB295)</f>
        <v>0</v>
      </c>
      <c r="DO295" s="814">
        <f t="shared" ref="DO295:DO300" si="519">COUNT(BD295:BT295)</f>
        <v>0</v>
      </c>
      <c r="DP295" s="849"/>
      <c r="DQ295" s="859"/>
      <c r="DR295" s="859"/>
      <c r="DS295" s="859"/>
      <c r="DT295" s="859"/>
      <c r="DU295" s="859"/>
      <c r="DV295" s="859"/>
      <c r="DW295" s="860"/>
      <c r="DX295" s="859"/>
      <c r="DY295" s="60"/>
    </row>
    <row r="296" spans="1:129" ht="12.75" customHeight="1">
      <c r="A296" s="855" t="s">
        <v>295</v>
      </c>
      <c r="B296" s="281"/>
      <c r="C296" s="281"/>
      <c r="D296" s="281"/>
      <c r="E296" s="281"/>
      <c r="F296" s="281"/>
      <c r="G296" s="281"/>
      <c r="H296" s="281"/>
      <c r="I296" s="281"/>
      <c r="J296" s="281"/>
      <c r="K296" s="281"/>
      <c r="L296" s="281"/>
      <c r="M296" s="281"/>
      <c r="N296" s="281"/>
      <c r="O296" s="281"/>
      <c r="P296" s="281"/>
      <c r="Q296" s="281"/>
      <c r="R296" s="281"/>
      <c r="S296" s="850"/>
      <c r="T296" s="281"/>
      <c r="U296" s="281"/>
      <c r="V296" s="281"/>
      <c r="W296" s="281"/>
      <c r="X296" s="281"/>
      <c r="Y296" s="281"/>
      <c r="Z296" s="281"/>
      <c r="AA296" s="281"/>
      <c r="AB296" s="281"/>
      <c r="AC296" s="281"/>
      <c r="AD296" s="281"/>
      <c r="AE296" s="281"/>
      <c r="AF296" s="281"/>
      <c r="AG296" s="281"/>
      <c r="AH296" s="281"/>
      <c r="AI296" s="281"/>
      <c r="AJ296" s="281"/>
      <c r="AK296" s="850"/>
      <c r="AL296" s="281"/>
      <c r="AM296" s="281"/>
      <c r="AN296" s="281"/>
      <c r="AO296" s="281"/>
      <c r="AP296" s="281"/>
      <c r="AQ296" s="281"/>
      <c r="AR296" s="281"/>
      <c r="AS296" s="281"/>
      <c r="AT296" s="281"/>
      <c r="AU296" s="281"/>
      <c r="AV296" s="281"/>
      <c r="AW296" s="281"/>
      <c r="AX296" s="281"/>
      <c r="AY296" s="281"/>
      <c r="AZ296" s="281"/>
      <c r="BA296" s="281"/>
      <c r="BB296" s="281"/>
      <c r="BC296" s="850"/>
      <c r="BD296" s="281"/>
      <c r="BE296" s="281"/>
      <c r="BF296" s="281"/>
      <c r="BG296" s="281"/>
      <c r="BH296" s="281"/>
      <c r="BI296" s="281"/>
      <c r="BJ296" s="281"/>
      <c r="BK296" s="281"/>
      <c r="BL296" s="281"/>
      <c r="BM296" s="281"/>
      <c r="BN296" s="281"/>
      <c r="BO296" s="281"/>
      <c r="BP296" s="281"/>
      <c r="BQ296" s="281"/>
      <c r="BR296" s="281"/>
      <c r="BS296" s="281"/>
      <c r="BT296" s="281"/>
      <c r="BU296" s="850"/>
      <c r="BV296" s="281"/>
      <c r="BW296" s="281"/>
      <c r="BX296" s="281"/>
      <c r="BY296" s="281"/>
      <c r="BZ296" s="856" t="str">
        <f t="shared" si="493"/>
        <v/>
      </c>
      <c r="CA296" s="856" t="str">
        <f t="shared" si="494"/>
        <v/>
      </c>
      <c r="CB296" s="856" t="str">
        <f t="shared" si="495"/>
        <v/>
      </c>
      <c r="CC296" s="857" t="str">
        <f t="shared" si="496"/>
        <v/>
      </c>
      <c r="CD296" s="50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0" t="str">
        <f t="shared" si="498"/>
        <v/>
      </c>
      <c r="CF296" s="81" t="str">
        <f t="shared" si="498"/>
        <v/>
      </c>
      <c r="CG296" s="81" t="str">
        <f t="shared" si="498"/>
        <v/>
      </c>
      <c r="CH296" s="81" t="str">
        <f t="shared" si="498"/>
        <v/>
      </c>
      <c r="CI296" s="81" t="str">
        <f t="shared" si="498"/>
        <v/>
      </c>
      <c r="CJ296" s="81" t="str">
        <f t="shared" si="498"/>
        <v/>
      </c>
      <c r="CK296" s="144" t="str">
        <f t="shared" si="498"/>
        <v/>
      </c>
      <c r="CL296" s="144" t="str">
        <f t="shared" si="498"/>
        <v/>
      </c>
      <c r="CM296" s="144" t="str">
        <f t="shared" si="498"/>
        <v/>
      </c>
      <c r="CN296" s="81" t="str">
        <f t="shared" si="498"/>
        <v/>
      </c>
      <c r="CO296" s="81" t="str">
        <f t="shared" si="498"/>
        <v/>
      </c>
      <c r="CP296" s="81" t="str">
        <f t="shared" si="498"/>
        <v/>
      </c>
      <c r="CQ296" s="81" t="str">
        <f t="shared" si="498"/>
        <v/>
      </c>
      <c r="CR296" s="81" t="str">
        <f t="shared" si="498"/>
        <v/>
      </c>
      <c r="CS296" s="80" t="str">
        <f t="shared" si="498"/>
        <v/>
      </c>
      <c r="CT296" s="504" t="str">
        <f t="shared" si="498"/>
        <v/>
      </c>
      <c r="CU296" s="532" t="str">
        <f t="shared" si="499"/>
        <v/>
      </c>
      <c r="CV296" s="533" t="str">
        <f t="shared" si="500"/>
        <v/>
      </c>
      <c r="CW296" s="534" t="str">
        <f t="shared" si="501"/>
        <v/>
      </c>
      <c r="CX296" s="534" t="str">
        <f t="shared" si="502"/>
        <v/>
      </c>
      <c r="CY296" s="534" t="str">
        <f t="shared" si="503"/>
        <v/>
      </c>
      <c r="CZ296" s="534" t="str">
        <f t="shared" si="504"/>
        <v/>
      </c>
      <c r="DA296" s="534" t="str">
        <f t="shared" si="505"/>
        <v/>
      </c>
      <c r="DB296" s="535" t="str">
        <f t="shared" si="506"/>
        <v/>
      </c>
      <c r="DC296" s="535" t="str">
        <f t="shared" si="507"/>
        <v/>
      </c>
      <c r="DD296" s="535" t="str">
        <f t="shared" si="508"/>
        <v/>
      </c>
      <c r="DE296" s="534" t="str">
        <f t="shared" si="509"/>
        <v/>
      </c>
      <c r="DF296" s="534" t="str">
        <f t="shared" si="510"/>
        <v/>
      </c>
      <c r="DG296" s="534" t="str">
        <f t="shared" si="511"/>
        <v/>
      </c>
      <c r="DH296" s="534" t="str">
        <f t="shared" si="512"/>
        <v/>
      </c>
      <c r="DI296" s="534" t="str">
        <f t="shared" si="513"/>
        <v/>
      </c>
      <c r="DJ296" s="533" t="str">
        <f t="shared" si="514"/>
        <v/>
      </c>
      <c r="DK296" s="532" t="str">
        <f t="shared" si="515"/>
        <v/>
      </c>
      <c r="DL296" s="858">
        <f t="shared" si="516"/>
        <v>0</v>
      </c>
      <c r="DM296" s="813">
        <f t="shared" si="517"/>
        <v>0</v>
      </c>
      <c r="DN296" s="813">
        <f t="shared" si="518"/>
        <v>0</v>
      </c>
      <c r="DO296" s="814">
        <f t="shared" si="519"/>
        <v>0</v>
      </c>
      <c r="DP296" s="849"/>
      <c r="DQ296" s="859"/>
      <c r="DR296" s="859"/>
      <c r="DS296" s="859"/>
      <c r="DT296" s="859"/>
      <c r="DU296" s="859"/>
      <c r="DV296" s="859"/>
      <c r="DW296" s="860"/>
      <c r="DX296" s="859"/>
      <c r="DY296" s="60"/>
    </row>
    <row r="297" spans="1:129" ht="12.75" customHeight="1">
      <c r="A297" s="855" t="s">
        <v>280</v>
      </c>
      <c r="B297" s="281"/>
      <c r="C297" s="281"/>
      <c r="D297" s="281"/>
      <c r="E297" s="281"/>
      <c r="F297" s="281"/>
      <c r="G297" s="281"/>
      <c r="H297" s="281"/>
      <c r="I297" s="281"/>
      <c r="J297" s="281"/>
      <c r="K297" s="281"/>
      <c r="L297" s="281"/>
      <c r="M297" s="281"/>
      <c r="N297" s="281"/>
      <c r="O297" s="281"/>
      <c r="P297" s="281"/>
      <c r="Q297" s="281"/>
      <c r="R297" s="281"/>
      <c r="S297" s="850"/>
      <c r="T297" s="281"/>
      <c r="U297" s="281"/>
      <c r="V297" s="281"/>
      <c r="W297" s="281"/>
      <c r="X297" s="281"/>
      <c r="Y297" s="281"/>
      <c r="Z297" s="281"/>
      <c r="AA297" s="281"/>
      <c r="AB297" s="281"/>
      <c r="AC297" s="281"/>
      <c r="AD297" s="281"/>
      <c r="AE297" s="281"/>
      <c r="AF297" s="281"/>
      <c r="AG297" s="281"/>
      <c r="AH297" s="281"/>
      <c r="AI297" s="281"/>
      <c r="AJ297" s="281"/>
      <c r="AK297" s="850"/>
      <c r="AL297" s="281"/>
      <c r="AM297" s="281"/>
      <c r="AN297" s="281"/>
      <c r="AO297" s="281"/>
      <c r="AP297" s="281"/>
      <c r="AQ297" s="281"/>
      <c r="AR297" s="281"/>
      <c r="AS297" s="281"/>
      <c r="AT297" s="281"/>
      <c r="AU297" s="281"/>
      <c r="AV297" s="281"/>
      <c r="AW297" s="281"/>
      <c r="AX297" s="281"/>
      <c r="AY297" s="281"/>
      <c r="AZ297" s="281"/>
      <c r="BA297" s="281"/>
      <c r="BB297" s="281"/>
      <c r="BC297" s="850"/>
      <c r="BD297" s="281"/>
      <c r="BE297" s="281"/>
      <c r="BF297" s="281"/>
      <c r="BG297" s="281"/>
      <c r="BH297" s="281"/>
      <c r="BI297" s="281"/>
      <c r="BJ297" s="281"/>
      <c r="BK297" s="281"/>
      <c r="BL297" s="281"/>
      <c r="BM297" s="281"/>
      <c r="BN297" s="281"/>
      <c r="BO297" s="281"/>
      <c r="BP297" s="281"/>
      <c r="BQ297" s="281"/>
      <c r="BR297" s="281"/>
      <c r="BS297" s="281"/>
      <c r="BT297" s="281"/>
      <c r="BU297" s="850"/>
      <c r="BV297" s="281"/>
      <c r="BW297" s="281"/>
      <c r="BX297" s="281"/>
      <c r="BY297" s="281"/>
      <c r="BZ297" s="856" t="str">
        <f t="shared" si="493"/>
        <v/>
      </c>
      <c r="CA297" s="856" t="str">
        <f t="shared" si="494"/>
        <v/>
      </c>
      <c r="CB297" s="856" t="str">
        <f t="shared" si="495"/>
        <v/>
      </c>
      <c r="CC297" s="857" t="str">
        <f t="shared" si="496"/>
        <v/>
      </c>
      <c r="CD297" s="50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0" t="str">
        <f t="shared" si="498"/>
        <v/>
      </c>
      <c r="CF297" s="81" t="str">
        <f t="shared" si="498"/>
        <v/>
      </c>
      <c r="CG297" s="81" t="str">
        <f t="shared" si="498"/>
        <v/>
      </c>
      <c r="CH297" s="81" t="str">
        <f t="shared" si="498"/>
        <v/>
      </c>
      <c r="CI297" s="81" t="str">
        <f t="shared" si="498"/>
        <v/>
      </c>
      <c r="CJ297" s="81" t="str">
        <f t="shared" si="498"/>
        <v/>
      </c>
      <c r="CK297" s="144" t="str">
        <f t="shared" si="498"/>
        <v/>
      </c>
      <c r="CL297" s="144" t="str">
        <f t="shared" si="498"/>
        <v/>
      </c>
      <c r="CM297" s="144" t="str">
        <f t="shared" si="498"/>
        <v/>
      </c>
      <c r="CN297" s="81" t="str">
        <f t="shared" si="498"/>
        <v/>
      </c>
      <c r="CO297" s="81" t="str">
        <f t="shared" si="498"/>
        <v/>
      </c>
      <c r="CP297" s="81" t="str">
        <f t="shared" si="498"/>
        <v/>
      </c>
      <c r="CQ297" s="81" t="str">
        <f t="shared" si="498"/>
        <v/>
      </c>
      <c r="CR297" s="81" t="str">
        <f t="shared" si="498"/>
        <v/>
      </c>
      <c r="CS297" s="80" t="str">
        <f t="shared" si="498"/>
        <v/>
      </c>
      <c r="CT297" s="504" t="str">
        <f t="shared" si="498"/>
        <v/>
      </c>
      <c r="CU297" s="532" t="str">
        <f t="shared" si="499"/>
        <v/>
      </c>
      <c r="CV297" s="533" t="str">
        <f t="shared" si="500"/>
        <v/>
      </c>
      <c r="CW297" s="534" t="str">
        <f t="shared" si="501"/>
        <v/>
      </c>
      <c r="CX297" s="534" t="str">
        <f t="shared" si="502"/>
        <v/>
      </c>
      <c r="CY297" s="534" t="str">
        <f t="shared" si="503"/>
        <v/>
      </c>
      <c r="CZ297" s="534" t="str">
        <f t="shared" si="504"/>
        <v/>
      </c>
      <c r="DA297" s="534" t="str">
        <f t="shared" si="505"/>
        <v/>
      </c>
      <c r="DB297" s="535" t="str">
        <f t="shared" si="506"/>
        <v/>
      </c>
      <c r="DC297" s="535" t="str">
        <f t="shared" si="507"/>
        <v/>
      </c>
      <c r="DD297" s="535" t="str">
        <f t="shared" si="508"/>
        <v/>
      </c>
      <c r="DE297" s="534" t="str">
        <f t="shared" si="509"/>
        <v/>
      </c>
      <c r="DF297" s="534" t="str">
        <f t="shared" si="510"/>
        <v/>
      </c>
      <c r="DG297" s="534" t="str">
        <f t="shared" si="511"/>
        <v/>
      </c>
      <c r="DH297" s="534" t="str">
        <f t="shared" si="512"/>
        <v/>
      </c>
      <c r="DI297" s="534" t="str">
        <f t="shared" si="513"/>
        <v/>
      </c>
      <c r="DJ297" s="533" t="str">
        <f t="shared" si="514"/>
        <v/>
      </c>
      <c r="DK297" s="532" t="str">
        <f t="shared" si="515"/>
        <v/>
      </c>
      <c r="DL297" s="858">
        <f t="shared" si="516"/>
        <v>0</v>
      </c>
      <c r="DM297" s="813">
        <f t="shared" si="517"/>
        <v>0</v>
      </c>
      <c r="DN297" s="813">
        <f t="shared" si="518"/>
        <v>0</v>
      </c>
      <c r="DO297" s="814">
        <f t="shared" si="519"/>
        <v>0</v>
      </c>
      <c r="DP297" s="849"/>
      <c r="DQ297" s="859"/>
      <c r="DR297" s="859"/>
      <c r="DS297" s="859"/>
      <c r="DT297" s="859"/>
      <c r="DU297" s="859"/>
      <c r="DV297" s="859"/>
      <c r="DW297" s="860"/>
      <c r="DX297" s="859"/>
      <c r="DY297" s="60"/>
    </row>
    <row r="298" spans="1:129" ht="12.75" customHeight="1">
      <c r="A298" s="855" t="s">
        <v>311</v>
      </c>
      <c r="B298" s="281"/>
      <c r="C298" s="281"/>
      <c r="D298" s="281"/>
      <c r="E298" s="281"/>
      <c r="F298" s="281"/>
      <c r="G298" s="281"/>
      <c r="H298" s="281"/>
      <c r="I298" s="281"/>
      <c r="J298" s="281"/>
      <c r="K298" s="281"/>
      <c r="L298" s="281"/>
      <c r="M298" s="281"/>
      <c r="N298" s="281"/>
      <c r="O298" s="281"/>
      <c r="P298" s="281"/>
      <c r="Q298" s="281"/>
      <c r="R298" s="281"/>
      <c r="S298" s="850"/>
      <c r="T298" s="281"/>
      <c r="U298" s="281"/>
      <c r="V298" s="281"/>
      <c r="W298" s="281"/>
      <c r="X298" s="281"/>
      <c r="Y298" s="281"/>
      <c r="Z298" s="281"/>
      <c r="AA298" s="281"/>
      <c r="AB298" s="281"/>
      <c r="AC298" s="281"/>
      <c r="AD298" s="281"/>
      <c r="AE298" s="281"/>
      <c r="AF298" s="281"/>
      <c r="AG298" s="281"/>
      <c r="AH298" s="281"/>
      <c r="AI298" s="281"/>
      <c r="AJ298" s="281"/>
      <c r="AK298" s="850"/>
      <c r="AL298" s="281"/>
      <c r="AM298" s="281"/>
      <c r="AN298" s="281"/>
      <c r="AO298" s="281"/>
      <c r="AP298" s="281"/>
      <c r="AQ298" s="281"/>
      <c r="AR298" s="281"/>
      <c r="AS298" s="281"/>
      <c r="AT298" s="281"/>
      <c r="AU298" s="281"/>
      <c r="AV298" s="281"/>
      <c r="AW298" s="281"/>
      <c r="AX298" s="281"/>
      <c r="AY298" s="281"/>
      <c r="AZ298" s="281"/>
      <c r="BA298" s="281"/>
      <c r="BB298" s="281"/>
      <c r="BC298" s="850"/>
      <c r="BD298" s="281"/>
      <c r="BE298" s="281"/>
      <c r="BF298" s="281"/>
      <c r="BG298" s="281"/>
      <c r="BH298" s="281"/>
      <c r="BI298" s="281"/>
      <c r="BJ298" s="281"/>
      <c r="BK298" s="281"/>
      <c r="BL298" s="281"/>
      <c r="BM298" s="281"/>
      <c r="BN298" s="281"/>
      <c r="BO298" s="281"/>
      <c r="BP298" s="281"/>
      <c r="BQ298" s="281"/>
      <c r="BR298" s="281"/>
      <c r="BS298" s="281"/>
      <c r="BT298" s="281"/>
      <c r="BU298" s="850"/>
      <c r="BV298" s="281"/>
      <c r="BW298" s="281"/>
      <c r="BX298" s="281"/>
      <c r="BY298" s="281"/>
      <c r="BZ298" s="856" t="str">
        <f t="shared" si="493"/>
        <v/>
      </c>
      <c r="CA298" s="856" t="str">
        <f t="shared" si="494"/>
        <v/>
      </c>
      <c r="CB298" s="856" t="str">
        <f t="shared" si="495"/>
        <v/>
      </c>
      <c r="CC298" s="857" t="str">
        <f t="shared" si="496"/>
        <v/>
      </c>
      <c r="CD298" s="50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0" t="str">
        <f t="shared" si="498"/>
        <v/>
      </c>
      <c r="CF298" s="81" t="str">
        <f t="shared" si="498"/>
        <v/>
      </c>
      <c r="CG298" s="81" t="str">
        <f t="shared" si="498"/>
        <v/>
      </c>
      <c r="CH298" s="81" t="str">
        <f t="shared" si="498"/>
        <v/>
      </c>
      <c r="CI298" s="81" t="str">
        <f t="shared" si="498"/>
        <v/>
      </c>
      <c r="CJ298" s="81" t="str">
        <f t="shared" si="498"/>
        <v/>
      </c>
      <c r="CK298" s="144" t="str">
        <f t="shared" si="498"/>
        <v/>
      </c>
      <c r="CL298" s="144" t="str">
        <f t="shared" si="498"/>
        <v/>
      </c>
      <c r="CM298" s="144" t="str">
        <f t="shared" si="498"/>
        <v/>
      </c>
      <c r="CN298" s="81" t="str">
        <f t="shared" si="498"/>
        <v/>
      </c>
      <c r="CO298" s="81" t="str">
        <f t="shared" si="498"/>
        <v/>
      </c>
      <c r="CP298" s="81" t="str">
        <f t="shared" si="498"/>
        <v/>
      </c>
      <c r="CQ298" s="81" t="str">
        <f t="shared" si="498"/>
        <v/>
      </c>
      <c r="CR298" s="81" t="str">
        <f t="shared" si="498"/>
        <v/>
      </c>
      <c r="CS298" s="80" t="str">
        <f t="shared" si="498"/>
        <v/>
      </c>
      <c r="CT298" s="504" t="str">
        <f t="shared" si="498"/>
        <v/>
      </c>
      <c r="CU298" s="532" t="str">
        <f t="shared" si="499"/>
        <v/>
      </c>
      <c r="CV298" s="533" t="str">
        <f t="shared" si="500"/>
        <v/>
      </c>
      <c r="CW298" s="534" t="str">
        <f t="shared" si="501"/>
        <v/>
      </c>
      <c r="CX298" s="534" t="str">
        <f t="shared" si="502"/>
        <v/>
      </c>
      <c r="CY298" s="534" t="str">
        <f t="shared" si="503"/>
        <v/>
      </c>
      <c r="CZ298" s="534" t="str">
        <f t="shared" si="504"/>
        <v/>
      </c>
      <c r="DA298" s="534" t="str">
        <f t="shared" si="505"/>
        <v/>
      </c>
      <c r="DB298" s="535" t="str">
        <f t="shared" si="506"/>
        <v/>
      </c>
      <c r="DC298" s="535" t="str">
        <f t="shared" si="507"/>
        <v/>
      </c>
      <c r="DD298" s="535" t="str">
        <f t="shared" si="508"/>
        <v/>
      </c>
      <c r="DE298" s="534" t="str">
        <f t="shared" si="509"/>
        <v/>
      </c>
      <c r="DF298" s="534" t="str">
        <f t="shared" si="510"/>
        <v/>
      </c>
      <c r="DG298" s="534" t="str">
        <f t="shared" si="511"/>
        <v/>
      </c>
      <c r="DH298" s="534" t="str">
        <f t="shared" si="512"/>
        <v/>
      </c>
      <c r="DI298" s="534" t="str">
        <f t="shared" si="513"/>
        <v/>
      </c>
      <c r="DJ298" s="533" t="str">
        <f t="shared" si="514"/>
        <v/>
      </c>
      <c r="DK298" s="532" t="str">
        <f t="shared" si="515"/>
        <v/>
      </c>
      <c r="DL298" s="858">
        <f t="shared" si="516"/>
        <v>0</v>
      </c>
      <c r="DM298" s="813">
        <f t="shared" si="517"/>
        <v>0</v>
      </c>
      <c r="DN298" s="813">
        <f t="shared" si="518"/>
        <v>0</v>
      </c>
      <c r="DO298" s="814">
        <f t="shared" si="519"/>
        <v>0</v>
      </c>
      <c r="DP298" s="849"/>
      <c r="DQ298" s="859"/>
      <c r="DR298" s="859"/>
      <c r="DS298" s="859"/>
      <c r="DT298" s="859"/>
      <c r="DU298" s="859"/>
      <c r="DV298" s="859"/>
      <c r="DW298" s="860"/>
      <c r="DX298" s="859"/>
      <c r="DY298" s="60"/>
    </row>
    <row r="299" spans="1:129" ht="14" customHeight="1">
      <c r="A299" s="861" t="s">
        <v>312</v>
      </c>
      <c r="B299" s="862" t="str">
        <f t="shared" ref="B299:R299" si="520">IF(B296="","",B295*B296*B297*B298)</f>
        <v/>
      </c>
      <c r="C299" s="862" t="str">
        <f t="shared" si="520"/>
        <v/>
      </c>
      <c r="D299" s="862" t="str">
        <f t="shared" si="520"/>
        <v/>
      </c>
      <c r="E299" s="862" t="str">
        <f t="shared" si="520"/>
        <v/>
      </c>
      <c r="F299" s="862" t="str">
        <f t="shared" si="520"/>
        <v/>
      </c>
      <c r="G299" s="862" t="str">
        <f t="shared" si="520"/>
        <v/>
      </c>
      <c r="H299" s="862" t="str">
        <f t="shared" si="520"/>
        <v/>
      </c>
      <c r="I299" s="862" t="str">
        <f t="shared" si="520"/>
        <v/>
      </c>
      <c r="J299" s="862" t="str">
        <f t="shared" si="520"/>
        <v/>
      </c>
      <c r="K299" s="862" t="str">
        <f t="shared" si="520"/>
        <v/>
      </c>
      <c r="L299" s="862" t="str">
        <f t="shared" si="520"/>
        <v/>
      </c>
      <c r="M299" s="862" t="str">
        <f t="shared" si="520"/>
        <v/>
      </c>
      <c r="N299" s="862" t="str">
        <f t="shared" si="520"/>
        <v/>
      </c>
      <c r="O299" s="862" t="str">
        <f t="shared" si="520"/>
        <v/>
      </c>
      <c r="P299" s="862" t="str">
        <f t="shared" si="520"/>
        <v/>
      </c>
      <c r="Q299" s="862" t="str">
        <f t="shared" si="520"/>
        <v/>
      </c>
      <c r="R299" s="862" t="str">
        <f t="shared" si="520"/>
        <v/>
      </c>
      <c r="S299" s="850"/>
      <c r="T299" s="862" t="str">
        <f t="shared" ref="T299:AJ299" si="521">IF(T296="","",T295*T296*T297*T298)</f>
        <v/>
      </c>
      <c r="U299" s="862" t="str">
        <f t="shared" si="521"/>
        <v/>
      </c>
      <c r="V299" s="862" t="str">
        <f t="shared" si="521"/>
        <v/>
      </c>
      <c r="W299" s="862" t="str">
        <f t="shared" si="521"/>
        <v/>
      </c>
      <c r="X299" s="862" t="str">
        <f t="shared" si="521"/>
        <v/>
      </c>
      <c r="Y299" s="862" t="str">
        <f t="shared" si="521"/>
        <v/>
      </c>
      <c r="Z299" s="862" t="str">
        <f t="shared" si="521"/>
        <v/>
      </c>
      <c r="AA299" s="862" t="str">
        <f t="shared" si="521"/>
        <v/>
      </c>
      <c r="AB299" s="862" t="str">
        <f t="shared" si="521"/>
        <v/>
      </c>
      <c r="AC299" s="862" t="str">
        <f t="shared" si="521"/>
        <v/>
      </c>
      <c r="AD299" s="862" t="str">
        <f t="shared" si="521"/>
        <v/>
      </c>
      <c r="AE299" s="862" t="str">
        <f t="shared" si="521"/>
        <v/>
      </c>
      <c r="AF299" s="862" t="str">
        <f t="shared" si="521"/>
        <v/>
      </c>
      <c r="AG299" s="862" t="str">
        <f t="shared" si="521"/>
        <v/>
      </c>
      <c r="AH299" s="862" t="str">
        <f t="shared" si="521"/>
        <v/>
      </c>
      <c r="AI299" s="862" t="str">
        <f t="shared" si="521"/>
        <v/>
      </c>
      <c r="AJ299" s="862" t="str">
        <f t="shared" si="521"/>
        <v/>
      </c>
      <c r="AK299" s="850"/>
      <c r="AL299" s="862" t="str">
        <f t="shared" ref="AL299:BB299" si="522">IF(AL296="","",AL295*AL296*AL297*AL298)</f>
        <v/>
      </c>
      <c r="AM299" s="862" t="str">
        <f t="shared" si="522"/>
        <v/>
      </c>
      <c r="AN299" s="862" t="str">
        <f t="shared" si="522"/>
        <v/>
      </c>
      <c r="AO299" s="862" t="str">
        <f t="shared" si="522"/>
        <v/>
      </c>
      <c r="AP299" s="862" t="str">
        <f t="shared" si="522"/>
        <v/>
      </c>
      <c r="AQ299" s="862" t="str">
        <f t="shared" si="522"/>
        <v/>
      </c>
      <c r="AR299" s="862" t="str">
        <f t="shared" si="522"/>
        <v/>
      </c>
      <c r="AS299" s="862" t="str">
        <f t="shared" si="522"/>
        <v/>
      </c>
      <c r="AT299" s="862" t="str">
        <f t="shared" si="522"/>
        <v/>
      </c>
      <c r="AU299" s="862" t="str">
        <f t="shared" si="522"/>
        <v/>
      </c>
      <c r="AV299" s="862" t="str">
        <f t="shared" si="522"/>
        <v/>
      </c>
      <c r="AW299" s="862" t="str">
        <f t="shared" si="522"/>
        <v/>
      </c>
      <c r="AX299" s="862" t="str">
        <f t="shared" si="522"/>
        <v/>
      </c>
      <c r="AY299" s="862" t="str">
        <f t="shared" si="522"/>
        <v/>
      </c>
      <c r="AZ299" s="862" t="str">
        <f t="shared" si="522"/>
        <v/>
      </c>
      <c r="BA299" s="862" t="str">
        <f t="shared" si="522"/>
        <v/>
      </c>
      <c r="BB299" s="862" t="str">
        <f t="shared" si="522"/>
        <v/>
      </c>
      <c r="BC299" s="850"/>
      <c r="BD299" s="862" t="str">
        <f t="shared" ref="BD299:BT299" si="523">IF(BD296="","",BD295*BD296*BD297*BD298)</f>
        <v/>
      </c>
      <c r="BE299" s="862" t="str">
        <f t="shared" si="523"/>
        <v/>
      </c>
      <c r="BF299" s="862" t="str">
        <f t="shared" si="523"/>
        <v/>
      </c>
      <c r="BG299" s="862" t="str">
        <f t="shared" si="523"/>
        <v/>
      </c>
      <c r="BH299" s="862" t="str">
        <f t="shared" si="523"/>
        <v/>
      </c>
      <c r="BI299" s="862" t="str">
        <f t="shared" si="523"/>
        <v/>
      </c>
      <c r="BJ299" s="862" t="str">
        <f t="shared" si="523"/>
        <v/>
      </c>
      <c r="BK299" s="862" t="str">
        <f t="shared" si="523"/>
        <v/>
      </c>
      <c r="BL299" s="862" t="str">
        <f t="shared" si="523"/>
        <v/>
      </c>
      <c r="BM299" s="862" t="str">
        <f t="shared" si="523"/>
        <v/>
      </c>
      <c r="BN299" s="862" t="str">
        <f t="shared" si="523"/>
        <v/>
      </c>
      <c r="BO299" s="862" t="str">
        <f t="shared" si="523"/>
        <v/>
      </c>
      <c r="BP299" s="862" t="str">
        <f t="shared" si="523"/>
        <v/>
      </c>
      <c r="BQ299" s="862" t="str">
        <f t="shared" si="523"/>
        <v/>
      </c>
      <c r="BR299" s="862" t="str">
        <f t="shared" si="523"/>
        <v/>
      </c>
      <c r="BS299" s="862" t="str">
        <f t="shared" si="523"/>
        <v/>
      </c>
      <c r="BT299" s="862" t="str">
        <f t="shared" si="523"/>
        <v/>
      </c>
      <c r="BU299" s="850"/>
      <c r="BV299" s="862" t="str">
        <f>IF(BV296="","",BV295*BV296*BV297*BV298)</f>
        <v/>
      </c>
      <c r="BW299" s="862" t="str">
        <f>IF(BW296="","",BW295*BW296*BW297*BW298)</f>
        <v/>
      </c>
      <c r="BX299" s="862" t="str">
        <f>IF(BX296="","",BX295*BX296*BX297*BX298)</f>
        <v/>
      </c>
      <c r="BY299" s="735" t="str">
        <f>IF(BY296="","",BY295*BY296*BY297*BY298)</f>
        <v/>
      </c>
      <c r="BZ299" s="856" t="str">
        <f t="shared" si="493"/>
        <v/>
      </c>
      <c r="CA299" s="856" t="str">
        <f t="shared" si="494"/>
        <v/>
      </c>
      <c r="CB299" s="856" t="str">
        <f t="shared" si="495"/>
        <v/>
      </c>
      <c r="CC299" s="857" t="str">
        <f t="shared" si="496"/>
        <v/>
      </c>
      <c r="CD299" s="50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0" t="str">
        <f t="shared" si="498"/>
        <v/>
      </c>
      <c r="CF299" s="81" t="str">
        <f t="shared" si="498"/>
        <v/>
      </c>
      <c r="CG299" s="81" t="str">
        <f t="shared" si="498"/>
        <v/>
      </c>
      <c r="CH299" s="81" t="str">
        <f t="shared" si="498"/>
        <v/>
      </c>
      <c r="CI299" s="81" t="str">
        <f t="shared" si="498"/>
        <v/>
      </c>
      <c r="CJ299" s="81" t="str">
        <f t="shared" si="498"/>
        <v/>
      </c>
      <c r="CK299" s="144" t="str">
        <f t="shared" si="498"/>
        <v/>
      </c>
      <c r="CL299" s="144" t="str">
        <f t="shared" si="498"/>
        <v/>
      </c>
      <c r="CM299" s="144" t="str">
        <f t="shared" si="498"/>
        <v/>
      </c>
      <c r="CN299" s="81" t="str">
        <f t="shared" si="498"/>
        <v/>
      </c>
      <c r="CO299" s="81" t="str">
        <f t="shared" si="498"/>
        <v/>
      </c>
      <c r="CP299" s="81" t="str">
        <f t="shared" si="498"/>
        <v/>
      </c>
      <c r="CQ299" s="81" t="str">
        <f t="shared" si="498"/>
        <v/>
      </c>
      <c r="CR299" s="81" t="str">
        <f t="shared" si="498"/>
        <v/>
      </c>
      <c r="CS299" s="80" t="str">
        <f t="shared" si="498"/>
        <v/>
      </c>
      <c r="CT299" s="504" t="str">
        <f t="shared" si="498"/>
        <v/>
      </c>
      <c r="CU299" s="532" t="str">
        <f t="shared" si="499"/>
        <v/>
      </c>
      <c r="CV299" s="533" t="str">
        <f t="shared" si="500"/>
        <v/>
      </c>
      <c r="CW299" s="534" t="str">
        <f t="shared" si="501"/>
        <v/>
      </c>
      <c r="CX299" s="534" t="str">
        <f t="shared" si="502"/>
        <v/>
      </c>
      <c r="CY299" s="534" t="str">
        <f t="shared" si="503"/>
        <v/>
      </c>
      <c r="CZ299" s="534" t="str">
        <f t="shared" si="504"/>
        <v/>
      </c>
      <c r="DA299" s="534" t="str">
        <f t="shared" si="505"/>
        <v/>
      </c>
      <c r="DB299" s="535" t="str">
        <f t="shared" si="506"/>
        <v/>
      </c>
      <c r="DC299" s="535" t="str">
        <f t="shared" si="507"/>
        <v/>
      </c>
      <c r="DD299" s="535" t="str">
        <f t="shared" si="508"/>
        <v/>
      </c>
      <c r="DE299" s="534" t="str">
        <f t="shared" si="509"/>
        <v/>
      </c>
      <c r="DF299" s="534" t="str">
        <f t="shared" si="510"/>
        <v/>
      </c>
      <c r="DG299" s="534" t="str">
        <f t="shared" si="511"/>
        <v/>
      </c>
      <c r="DH299" s="534" t="str">
        <f t="shared" si="512"/>
        <v/>
      </c>
      <c r="DI299" s="534" t="str">
        <f t="shared" si="513"/>
        <v/>
      </c>
      <c r="DJ299" s="533" t="str">
        <f t="shared" si="514"/>
        <v/>
      </c>
      <c r="DK299" s="532" t="str">
        <f t="shared" si="515"/>
        <v/>
      </c>
      <c r="DL299" s="858">
        <f t="shared" si="516"/>
        <v>0</v>
      </c>
      <c r="DM299" s="813">
        <f t="shared" si="517"/>
        <v>0</v>
      </c>
      <c r="DN299" s="813">
        <f t="shared" si="518"/>
        <v>0</v>
      </c>
      <c r="DO299" s="814">
        <f t="shared" si="519"/>
        <v>0</v>
      </c>
      <c r="DP299" s="849"/>
      <c r="DQ299" s="859"/>
      <c r="DR299" s="859"/>
      <c r="DS299" s="859"/>
      <c r="DT299" s="859"/>
      <c r="DU299" s="859"/>
      <c r="DV299" s="859"/>
      <c r="DW299" s="860"/>
      <c r="DX299" s="859"/>
      <c r="DY299" s="60"/>
    </row>
    <row r="300" spans="1:129" ht="14" customHeight="1">
      <c r="A300" s="815" t="s">
        <v>471</v>
      </c>
      <c r="B300" s="869">
        <f>SUM(B257,B263,B269,B275,B281,B287,B293,B299)</f>
        <v>70560</v>
      </c>
      <c r="C300" s="869">
        <f t="shared" ref="C300:R300" si="524">SUM(C257,C263,C269,C275,C281,C287,C293,C299)</f>
        <v>29280</v>
      </c>
      <c r="D300" s="869">
        <f t="shared" si="524"/>
        <v>10560</v>
      </c>
      <c r="E300" s="869">
        <f t="shared" si="524"/>
        <v>38280</v>
      </c>
      <c r="F300" s="869">
        <f t="shared" si="524"/>
        <v>27600</v>
      </c>
      <c r="G300" s="869">
        <f t="shared" si="524"/>
        <v>66480</v>
      </c>
      <c r="H300" s="869">
        <f t="shared" si="524"/>
        <v>38640</v>
      </c>
      <c r="I300" s="869">
        <f t="shared" si="524"/>
        <v>33600</v>
      </c>
      <c r="J300" s="869">
        <f t="shared" si="524"/>
        <v>21360</v>
      </c>
      <c r="K300" s="869">
        <f t="shared" si="524"/>
        <v>24720</v>
      </c>
      <c r="L300" s="869">
        <f t="shared" si="524"/>
        <v>21360</v>
      </c>
      <c r="M300" s="869">
        <f t="shared" si="524"/>
        <v>21360</v>
      </c>
      <c r="N300" s="869">
        <f t="shared" si="524"/>
        <v>0</v>
      </c>
      <c r="O300" s="869">
        <f t="shared" si="524"/>
        <v>0</v>
      </c>
      <c r="P300" s="869">
        <f t="shared" si="524"/>
        <v>0</v>
      </c>
      <c r="Q300" s="869">
        <f t="shared" si="524"/>
        <v>0</v>
      </c>
      <c r="R300" s="869">
        <f t="shared" si="524"/>
        <v>0</v>
      </c>
      <c r="S300" s="870"/>
      <c r="T300" s="869">
        <f t="shared" ref="T300:AJ300" si="525">SUM(T257,T263,T269,T275,T281,T287,T293,T299)</f>
        <v>21360</v>
      </c>
      <c r="U300" s="869">
        <f t="shared" si="525"/>
        <v>29520</v>
      </c>
      <c r="V300" s="869">
        <f t="shared" si="525"/>
        <v>0</v>
      </c>
      <c r="W300" s="869">
        <f t="shared" si="525"/>
        <v>0</v>
      </c>
      <c r="X300" s="869">
        <f t="shared" si="525"/>
        <v>20880</v>
      </c>
      <c r="Y300" s="869">
        <f t="shared" si="525"/>
        <v>14640</v>
      </c>
      <c r="Z300" s="869">
        <f t="shared" si="525"/>
        <v>8160</v>
      </c>
      <c r="AA300" s="869">
        <f t="shared" si="525"/>
        <v>0</v>
      </c>
      <c r="AB300" s="869">
        <f t="shared" si="525"/>
        <v>0</v>
      </c>
      <c r="AC300" s="869">
        <f t="shared" si="525"/>
        <v>36000</v>
      </c>
      <c r="AD300" s="869">
        <f t="shared" si="525"/>
        <v>0</v>
      </c>
      <c r="AE300" s="869">
        <f t="shared" si="525"/>
        <v>0</v>
      </c>
      <c r="AF300" s="869">
        <f t="shared" si="525"/>
        <v>0</v>
      </c>
      <c r="AG300" s="869">
        <f t="shared" si="525"/>
        <v>0</v>
      </c>
      <c r="AH300" s="869">
        <f t="shared" si="525"/>
        <v>0</v>
      </c>
      <c r="AI300" s="869">
        <f t="shared" si="525"/>
        <v>0</v>
      </c>
      <c r="AJ300" s="869">
        <f t="shared" si="525"/>
        <v>0</v>
      </c>
      <c r="AK300" s="870"/>
      <c r="AL300" s="869">
        <f t="shared" ref="AL300:BB300" si="526">SUM(AL257,AL263,AL269,AL275,AL281,AL287,AL293,AL299)</f>
        <v>50640</v>
      </c>
      <c r="AM300" s="869">
        <f t="shared" si="526"/>
        <v>144160</v>
      </c>
      <c r="AN300" s="869">
        <f t="shared" si="526"/>
        <v>37680</v>
      </c>
      <c r="AO300" s="869">
        <f t="shared" si="526"/>
        <v>93360</v>
      </c>
      <c r="AP300" s="869">
        <f t="shared" si="526"/>
        <v>29520</v>
      </c>
      <c r="AQ300" s="869">
        <f t="shared" si="526"/>
        <v>40080</v>
      </c>
      <c r="AR300" s="869">
        <f t="shared" si="526"/>
        <v>48240</v>
      </c>
      <c r="AS300" s="869">
        <f t="shared" si="526"/>
        <v>50880</v>
      </c>
      <c r="AT300" s="869">
        <f t="shared" si="526"/>
        <v>48240</v>
      </c>
      <c r="AU300" s="869">
        <f t="shared" si="526"/>
        <v>0</v>
      </c>
      <c r="AV300" s="869">
        <f t="shared" si="526"/>
        <v>44160</v>
      </c>
      <c r="AW300" s="869">
        <f t="shared" si="526"/>
        <v>0</v>
      </c>
      <c r="AX300" s="869">
        <f t="shared" si="526"/>
        <v>0</v>
      </c>
      <c r="AY300" s="869">
        <f t="shared" si="526"/>
        <v>0</v>
      </c>
      <c r="AZ300" s="869">
        <f t="shared" si="526"/>
        <v>0</v>
      </c>
      <c r="BA300" s="869">
        <f t="shared" si="526"/>
        <v>0</v>
      </c>
      <c r="BB300" s="869">
        <f t="shared" si="526"/>
        <v>0</v>
      </c>
      <c r="BC300" s="870"/>
      <c r="BD300" s="869">
        <f t="shared" ref="BD300:BT300" si="527">SUM(BD257,BD263,BD269,BD275,BD281,BD287,BD293,BD299)</f>
        <v>0</v>
      </c>
      <c r="BE300" s="869">
        <f t="shared" si="527"/>
        <v>0</v>
      </c>
      <c r="BF300" s="869">
        <f t="shared" si="527"/>
        <v>0</v>
      </c>
      <c r="BG300" s="869">
        <f t="shared" si="527"/>
        <v>0</v>
      </c>
      <c r="BH300" s="869">
        <f t="shared" si="527"/>
        <v>0</v>
      </c>
      <c r="BI300" s="869">
        <f t="shared" si="527"/>
        <v>0</v>
      </c>
      <c r="BJ300" s="869">
        <f t="shared" si="527"/>
        <v>0</v>
      </c>
      <c r="BK300" s="869">
        <f t="shared" si="527"/>
        <v>0</v>
      </c>
      <c r="BL300" s="869">
        <f t="shared" si="527"/>
        <v>0</v>
      </c>
      <c r="BM300" s="869">
        <f t="shared" si="527"/>
        <v>0</v>
      </c>
      <c r="BN300" s="869">
        <f t="shared" si="527"/>
        <v>0</v>
      </c>
      <c r="BO300" s="869">
        <f t="shared" si="527"/>
        <v>0</v>
      </c>
      <c r="BP300" s="869">
        <f t="shared" si="527"/>
        <v>0</v>
      </c>
      <c r="BQ300" s="869">
        <f t="shared" si="527"/>
        <v>0</v>
      </c>
      <c r="BR300" s="869">
        <f t="shared" si="527"/>
        <v>0</v>
      </c>
      <c r="BS300" s="869">
        <f t="shared" si="527"/>
        <v>0</v>
      </c>
      <c r="BT300" s="869">
        <f t="shared" si="527"/>
        <v>0</v>
      </c>
      <c r="BU300" s="870"/>
      <c r="BV300" s="869">
        <f>SUM(BV257,BV263,BV269,BV275,BV281,BV287,BV293,BV299)</f>
        <v>28320</v>
      </c>
      <c r="BW300" s="869">
        <f>SUM(BW257,BW263,BW269,BW275,BW281,BW287,BW293,BW299)</f>
        <v>28320</v>
      </c>
      <c r="BX300" s="869">
        <f>SUM(BX257,BX263,BX269,BX275,BX281,BX287,BX293,BX299)</f>
        <v>8520</v>
      </c>
      <c r="BY300" s="869">
        <f>SUM(BY257,BY263,BY269,BY275,BY281,BY287,BY293,BY299)</f>
        <v>8520</v>
      </c>
      <c r="BZ300" s="856">
        <f t="shared" si="493"/>
        <v>22216</v>
      </c>
      <c r="CA300" s="856">
        <f t="shared" si="494"/>
        <v>6304</v>
      </c>
      <c r="CB300" s="856">
        <f t="shared" si="495"/>
        <v>29520</v>
      </c>
      <c r="CC300" s="857">
        <f t="shared" si="496"/>
        <v>0</v>
      </c>
      <c r="CD300" s="50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0">
        <f t="shared" si="498"/>
        <v>0</v>
      </c>
      <c r="CF300" s="81">
        <f t="shared" si="498"/>
        <v>0</v>
      </c>
      <c r="CG300" s="81">
        <f t="shared" si="498"/>
        <v>0</v>
      </c>
      <c r="CH300" s="81">
        <f t="shared" si="498"/>
        <v>0</v>
      </c>
      <c r="CI300" s="81">
        <f t="shared" si="498"/>
        <v>0</v>
      </c>
      <c r="CJ300" s="81">
        <f t="shared" si="498"/>
        <v>0</v>
      </c>
      <c r="CK300" s="144">
        <f t="shared" si="498"/>
        <v>29520</v>
      </c>
      <c r="CL300" s="144">
        <f t="shared" si="498"/>
        <v>37680</v>
      </c>
      <c r="CM300" s="144">
        <f t="shared" si="498"/>
        <v>40080</v>
      </c>
      <c r="CN300" s="81">
        <f t="shared" si="498"/>
        <v>44160</v>
      </c>
      <c r="CO300" s="81">
        <f t="shared" si="498"/>
        <v>48240</v>
      </c>
      <c r="CP300" s="81">
        <f t="shared" si="498"/>
        <v>48240</v>
      </c>
      <c r="CQ300" s="81">
        <f t="shared" si="498"/>
        <v>50640</v>
      </c>
      <c r="CR300" s="81">
        <f t="shared" si="498"/>
        <v>50880</v>
      </c>
      <c r="CS300" s="80">
        <f t="shared" si="498"/>
        <v>93360</v>
      </c>
      <c r="CT300" s="504">
        <f t="shared" si="498"/>
        <v>144160</v>
      </c>
      <c r="CU300" s="532">
        <f t="shared" si="499"/>
        <v>0</v>
      </c>
      <c r="CV300" s="533">
        <f t="shared" si="500"/>
        <v>0</v>
      </c>
      <c r="CW300" s="534">
        <f t="shared" si="501"/>
        <v>0</v>
      </c>
      <c r="CX300" s="534">
        <f t="shared" si="502"/>
        <v>0</v>
      </c>
      <c r="CY300" s="534">
        <f t="shared" si="503"/>
        <v>0</v>
      </c>
      <c r="CZ300" s="534">
        <f t="shared" si="504"/>
        <v>0</v>
      </c>
      <c r="DA300" s="534">
        <f t="shared" si="505"/>
        <v>0</v>
      </c>
      <c r="DB300" s="535">
        <f t="shared" si="506"/>
        <v>0</v>
      </c>
      <c r="DC300" s="535">
        <f t="shared" si="507"/>
        <v>0</v>
      </c>
      <c r="DD300" s="535">
        <f t="shared" si="508"/>
        <v>0</v>
      </c>
      <c r="DE300" s="534">
        <f t="shared" si="509"/>
        <v>0</v>
      </c>
      <c r="DF300" s="534">
        <f t="shared" si="510"/>
        <v>0</v>
      </c>
      <c r="DG300" s="534">
        <f t="shared" si="511"/>
        <v>0</v>
      </c>
      <c r="DH300" s="534">
        <f t="shared" si="512"/>
        <v>0</v>
      </c>
      <c r="DI300" s="534">
        <f t="shared" si="513"/>
        <v>0</v>
      </c>
      <c r="DJ300" s="533">
        <f t="shared" si="514"/>
        <v>0</v>
      </c>
      <c r="DK300" s="532">
        <f t="shared" si="515"/>
        <v>0</v>
      </c>
      <c r="DL300" s="858">
        <f t="shared" si="516"/>
        <v>17</v>
      </c>
      <c r="DM300" s="813">
        <f t="shared" si="517"/>
        <v>17</v>
      </c>
      <c r="DN300" s="813">
        <f t="shared" si="518"/>
        <v>17</v>
      </c>
      <c r="DO300" s="814">
        <f t="shared" si="519"/>
        <v>17</v>
      </c>
      <c r="DP300" s="849"/>
      <c r="DQ300" s="859"/>
      <c r="DR300" s="859"/>
      <c r="DS300" s="859"/>
      <c r="DT300" s="859"/>
      <c r="DU300" s="859"/>
      <c r="DV300" s="859"/>
      <c r="DW300" s="860"/>
      <c r="DX300" s="859"/>
      <c r="DY300" s="60"/>
    </row>
    <row r="301" spans="1:129" ht="12" customHeight="1">
      <c r="A301" s="60"/>
      <c r="B301" s="432"/>
      <c r="C301" s="432"/>
      <c r="D301" s="432"/>
      <c r="E301" s="432"/>
      <c r="F301" s="432"/>
      <c r="G301" s="432"/>
      <c r="H301" s="432"/>
      <c r="I301" s="432"/>
      <c r="J301" s="432"/>
      <c r="K301" s="432"/>
      <c r="L301" s="432"/>
      <c r="M301" s="432"/>
      <c r="N301" s="432"/>
      <c r="O301" s="432"/>
      <c r="P301" s="432"/>
      <c r="Q301" s="432"/>
      <c r="R301" s="432"/>
      <c r="S301" s="850"/>
      <c r="T301" s="432"/>
      <c r="U301" s="432"/>
      <c r="V301" s="432"/>
      <c r="W301" s="432"/>
      <c r="X301" s="432"/>
      <c r="Y301" s="432"/>
      <c r="Z301" s="432"/>
      <c r="AA301" s="432"/>
      <c r="AB301" s="432"/>
      <c r="AC301" s="432"/>
      <c r="AD301" s="432"/>
      <c r="AE301" s="432"/>
      <c r="AF301" s="432"/>
      <c r="AG301" s="432"/>
      <c r="AH301" s="432"/>
      <c r="AI301" s="432"/>
      <c r="AJ301" s="432"/>
      <c r="AK301" s="850"/>
      <c r="AL301" s="432"/>
      <c r="AM301" s="432"/>
      <c r="AN301" s="432"/>
      <c r="AO301" s="432"/>
      <c r="AP301" s="432"/>
      <c r="AQ301" s="432"/>
      <c r="AR301" s="432"/>
      <c r="AS301" s="432"/>
      <c r="AT301" s="432"/>
      <c r="AU301" s="432"/>
      <c r="AV301" s="432"/>
      <c r="AW301" s="432"/>
      <c r="AX301" s="432"/>
      <c r="AY301" s="432"/>
      <c r="AZ301" s="432"/>
      <c r="BA301" s="432"/>
      <c r="BB301" s="432"/>
      <c r="BC301" s="850"/>
      <c r="BD301" s="432"/>
      <c r="BE301" s="432"/>
      <c r="BF301" s="432"/>
      <c r="BG301" s="432"/>
      <c r="BH301" s="432"/>
      <c r="BI301" s="432"/>
      <c r="BJ301" s="432"/>
      <c r="BK301" s="432"/>
      <c r="BL301" s="432"/>
      <c r="BM301" s="432"/>
      <c r="BN301" s="432"/>
      <c r="BO301" s="432"/>
      <c r="BP301" s="432"/>
      <c r="BQ301" s="432"/>
      <c r="BR301" s="432"/>
      <c r="BS301" s="432"/>
      <c r="BT301" s="432"/>
      <c r="BU301" s="850"/>
      <c r="BV301" s="432"/>
      <c r="BW301" s="432"/>
      <c r="BX301" s="432"/>
      <c r="BY301" s="432"/>
      <c r="BZ301" s="871"/>
      <c r="CA301" s="871"/>
      <c r="CB301" s="871"/>
      <c r="CC301" s="872"/>
      <c r="CD301" s="432"/>
      <c r="CE301" s="432"/>
      <c r="CF301" s="432"/>
      <c r="CG301" s="432"/>
      <c r="CH301" s="432"/>
      <c r="CI301" s="432"/>
      <c r="CJ301" s="432"/>
      <c r="CK301" s="432"/>
      <c r="CL301" s="432"/>
      <c r="CM301" s="432"/>
      <c r="CN301" s="432"/>
      <c r="CO301" s="432"/>
      <c r="CP301" s="432"/>
      <c r="CQ301" s="432"/>
      <c r="CR301" s="432"/>
      <c r="CS301" s="432"/>
      <c r="CT301" s="858"/>
      <c r="CU301" s="813"/>
      <c r="CV301" s="813"/>
      <c r="CW301" s="814"/>
      <c r="CX301" s="432"/>
      <c r="CY301" s="432"/>
      <c r="CZ301" s="432"/>
      <c r="DA301" s="432"/>
      <c r="DB301" s="432"/>
      <c r="DC301" s="432"/>
      <c r="DD301" s="432"/>
      <c r="DE301" s="432"/>
      <c r="DF301" s="432"/>
      <c r="DG301" s="432"/>
      <c r="DH301" s="432"/>
      <c r="DI301" s="432"/>
      <c r="DJ301" s="432"/>
      <c r="DK301" s="432"/>
      <c r="DL301" s="858"/>
      <c r="DM301" s="813"/>
      <c r="DN301" s="813"/>
      <c r="DO301" s="814"/>
      <c r="DP301" s="432"/>
      <c r="DQ301" s="432"/>
      <c r="DR301" s="432"/>
      <c r="DS301" s="432"/>
      <c r="DT301" s="432"/>
      <c r="DU301" s="432"/>
      <c r="DV301" s="432"/>
      <c r="DW301" s="873"/>
      <c r="DX301" s="432"/>
      <c r="DY301" s="60"/>
    </row>
    <row r="302" spans="1:129" s="1221" customFormat="1" ht="12.75" customHeight="1">
      <c r="A302" s="852" t="s">
        <v>472</v>
      </c>
      <c r="B302" s="853"/>
      <c r="C302" s="853"/>
      <c r="D302" s="853"/>
      <c r="E302" s="853"/>
      <c r="F302" s="853"/>
      <c r="G302" s="853"/>
      <c r="H302" s="853"/>
      <c r="I302" s="853"/>
      <c r="J302" s="853"/>
      <c r="K302" s="853"/>
      <c r="L302" s="853"/>
      <c r="M302" s="853"/>
      <c r="N302" s="853"/>
      <c r="O302" s="853"/>
      <c r="P302" s="853"/>
      <c r="Q302" s="853"/>
      <c r="R302" s="853"/>
      <c r="S302" s="850"/>
      <c r="T302" s="853"/>
      <c r="U302" s="853"/>
      <c r="V302" s="853"/>
      <c r="W302" s="853"/>
      <c r="X302" s="853"/>
      <c r="Y302" s="853"/>
      <c r="Z302" s="853"/>
      <c r="AA302" s="853"/>
      <c r="AB302" s="853"/>
      <c r="AC302" s="853"/>
      <c r="AD302" s="853"/>
      <c r="AE302" s="853"/>
      <c r="AF302" s="853"/>
      <c r="AG302" s="853"/>
      <c r="AH302" s="853"/>
      <c r="AI302" s="853"/>
      <c r="AJ302" s="853"/>
      <c r="AK302" s="850"/>
      <c r="AL302" s="853"/>
      <c r="AM302" s="853"/>
      <c r="AN302" s="853"/>
      <c r="AO302" s="853"/>
      <c r="AP302" s="853"/>
      <c r="AQ302" s="853"/>
      <c r="AR302" s="853"/>
      <c r="AS302" s="853"/>
      <c r="AT302" s="853"/>
      <c r="AU302" s="853"/>
      <c r="AV302" s="853"/>
      <c r="AW302" s="853"/>
      <c r="AX302" s="853"/>
      <c r="AY302" s="853"/>
      <c r="AZ302" s="853"/>
      <c r="BA302" s="853"/>
      <c r="BB302" s="853"/>
      <c r="BC302" s="850"/>
      <c r="BD302" s="853"/>
      <c r="BE302" s="853"/>
      <c r="BF302" s="853"/>
      <c r="BG302" s="853"/>
      <c r="BH302" s="853"/>
      <c r="BI302" s="853"/>
      <c r="BJ302" s="853"/>
      <c r="BK302" s="853"/>
      <c r="BL302" s="853"/>
      <c r="BM302" s="853"/>
      <c r="BN302" s="853"/>
      <c r="BO302" s="853"/>
      <c r="BP302" s="853"/>
      <c r="BQ302" s="853"/>
      <c r="BR302" s="853"/>
      <c r="BS302" s="853"/>
      <c r="BT302" s="853"/>
      <c r="BU302" s="850"/>
      <c r="BV302" s="853"/>
      <c r="BW302" s="853"/>
      <c r="BX302" s="853"/>
      <c r="BY302" s="853"/>
      <c r="BZ302" s="1311"/>
      <c r="CA302" s="1311"/>
      <c r="CB302" s="1311"/>
      <c r="CC302" s="1312"/>
      <c r="CD302" s="1311"/>
      <c r="CE302" s="1311"/>
      <c r="CF302" s="1311"/>
      <c r="CG302" s="1311"/>
      <c r="CH302" s="1311"/>
      <c r="CI302" s="1311"/>
      <c r="CJ302" s="1311"/>
      <c r="CK302" s="1311"/>
      <c r="CL302" s="1311"/>
      <c r="CM302" s="1311"/>
      <c r="CN302" s="1311"/>
      <c r="CO302" s="1311"/>
      <c r="CP302" s="1311"/>
      <c r="CQ302" s="1311"/>
      <c r="CR302" s="1311"/>
      <c r="CS302" s="1311"/>
      <c r="CT302" s="1312"/>
      <c r="CU302" s="1311"/>
      <c r="CV302" s="1311"/>
      <c r="CW302" s="1311"/>
      <c r="CX302" s="1311"/>
      <c r="CY302" s="1311"/>
      <c r="CZ302" s="1311"/>
      <c r="DA302" s="1311"/>
      <c r="DB302" s="1311"/>
      <c r="DC302" s="1311"/>
      <c r="DD302" s="1311"/>
      <c r="DE302" s="1311"/>
      <c r="DF302" s="1311"/>
      <c r="DG302" s="1311"/>
      <c r="DH302" s="1311"/>
      <c r="DI302" s="1311"/>
      <c r="DJ302" s="1311"/>
      <c r="DK302" s="1311"/>
      <c r="DL302" s="858"/>
      <c r="DM302" s="813"/>
      <c r="DN302" s="813"/>
      <c r="DO302" s="814"/>
      <c r="DP302" s="1311"/>
      <c r="DQ302" s="1311"/>
      <c r="DR302" s="1311"/>
      <c r="DS302" s="1311"/>
      <c r="DT302" s="1311"/>
      <c r="DU302" s="1311"/>
      <c r="DV302" s="1311"/>
      <c r="DW302" s="1312"/>
      <c r="DX302" s="1311"/>
      <c r="DY302" s="1313"/>
    </row>
    <row r="303" spans="1:129" s="1221" customFormat="1" ht="12.75" customHeight="1">
      <c r="A303" s="854" t="s">
        <v>891</v>
      </c>
      <c r="B303" s="647"/>
      <c r="C303" s="647"/>
      <c r="D303" s="647"/>
      <c r="E303" s="647"/>
      <c r="F303" s="647"/>
      <c r="G303" s="647"/>
      <c r="H303" s="647"/>
      <c r="I303" s="647"/>
      <c r="J303" s="647"/>
      <c r="K303" s="647"/>
      <c r="L303" s="647"/>
      <c r="M303" s="647"/>
      <c r="N303" s="647"/>
      <c r="O303" s="647"/>
      <c r="P303" s="647"/>
      <c r="Q303" s="647"/>
      <c r="R303" s="647"/>
      <c r="S303" s="850"/>
      <c r="T303" s="647"/>
      <c r="U303" s="647"/>
      <c r="V303" s="647"/>
      <c r="W303" s="647"/>
      <c r="X303" s="647"/>
      <c r="Y303" s="647"/>
      <c r="Z303" s="647"/>
      <c r="AA303" s="647"/>
      <c r="AB303" s="647"/>
      <c r="AC303" s="647"/>
      <c r="AD303" s="647"/>
      <c r="AE303" s="647"/>
      <c r="AF303" s="647"/>
      <c r="AG303" s="647"/>
      <c r="AH303" s="647"/>
      <c r="AI303" s="647"/>
      <c r="AJ303" s="647"/>
      <c r="AK303" s="850"/>
      <c r="AL303" s="647"/>
      <c r="AM303" s="647"/>
      <c r="AN303" s="647"/>
      <c r="AO303" s="647"/>
      <c r="AP303" s="647"/>
      <c r="AQ303" s="647"/>
      <c r="AR303" s="647"/>
      <c r="AS303" s="647"/>
      <c r="AT303" s="647"/>
      <c r="AU303" s="647"/>
      <c r="AV303" s="647"/>
      <c r="AW303" s="647"/>
      <c r="AX303" s="647"/>
      <c r="AY303" s="647"/>
      <c r="AZ303" s="647"/>
      <c r="BA303" s="647"/>
      <c r="BB303" s="647"/>
      <c r="BC303" s="850"/>
      <c r="BD303" s="647"/>
      <c r="BE303" s="647"/>
      <c r="BF303" s="647"/>
      <c r="BG303" s="647"/>
      <c r="BH303" s="647"/>
      <c r="BI303" s="647"/>
      <c r="BJ303" s="647"/>
      <c r="BK303" s="647"/>
      <c r="BL303" s="647"/>
      <c r="BM303" s="647"/>
      <c r="BN303" s="647"/>
      <c r="BO303" s="647"/>
      <c r="BP303" s="647"/>
      <c r="BQ303" s="647"/>
      <c r="BR303" s="647"/>
      <c r="BS303" s="647"/>
      <c r="BT303" s="647"/>
      <c r="BU303" s="850"/>
      <c r="BV303" s="647"/>
      <c r="BW303" s="647"/>
      <c r="BX303" s="647"/>
      <c r="BY303" s="647"/>
      <c r="BZ303" s="959"/>
      <c r="CA303" s="959"/>
      <c r="CB303" s="959"/>
      <c r="CC303" s="960"/>
      <c r="CD303" s="865"/>
      <c r="CE303" s="865"/>
      <c r="CF303" s="865"/>
      <c r="CG303" s="865"/>
      <c r="CH303" s="865"/>
      <c r="CI303" s="865"/>
      <c r="CJ303" s="865"/>
      <c r="CK303" s="865"/>
      <c r="CL303" s="865"/>
      <c r="CM303" s="865"/>
      <c r="CN303" s="865"/>
      <c r="CO303" s="865"/>
      <c r="CP303" s="865"/>
      <c r="CQ303" s="865"/>
      <c r="CR303" s="865"/>
      <c r="CS303" s="865"/>
      <c r="CT303" s="866"/>
      <c r="CU303" s="867"/>
      <c r="CV303" s="865"/>
      <c r="CW303" s="865"/>
      <c r="CX303" s="865"/>
      <c r="CY303" s="865"/>
      <c r="CZ303" s="865"/>
      <c r="DA303" s="865"/>
      <c r="DB303" s="865"/>
      <c r="DC303" s="865"/>
      <c r="DD303" s="865"/>
      <c r="DE303" s="865"/>
      <c r="DF303" s="865"/>
      <c r="DG303" s="865"/>
      <c r="DH303" s="865"/>
      <c r="DI303" s="865"/>
      <c r="DJ303" s="865"/>
      <c r="DK303" s="865"/>
      <c r="DL303" s="858"/>
      <c r="DM303" s="813"/>
      <c r="DN303" s="813"/>
      <c r="DO303" s="814"/>
      <c r="DP303" s="848"/>
      <c r="DQ303" s="848"/>
      <c r="DR303" s="848"/>
      <c r="DS303" s="848"/>
      <c r="DT303" s="848"/>
      <c r="DU303" s="848"/>
      <c r="DV303" s="848"/>
      <c r="DW303" s="847"/>
      <c r="DX303" s="848"/>
      <c r="DY303" s="1313"/>
    </row>
    <row r="304" spans="1:129" s="1221" customFormat="1" ht="12.75" customHeight="1">
      <c r="A304" s="855" t="s">
        <v>294</v>
      </c>
      <c r="B304" s="647"/>
      <c r="C304" s="647"/>
      <c r="D304" s="647"/>
      <c r="E304" s="647"/>
      <c r="F304" s="647">
        <v>2</v>
      </c>
      <c r="G304" s="647"/>
      <c r="H304" s="647"/>
      <c r="I304" s="647"/>
      <c r="J304" s="647"/>
      <c r="K304" s="647"/>
      <c r="L304" s="647"/>
      <c r="M304" s="647"/>
      <c r="N304" s="647"/>
      <c r="O304" s="647"/>
      <c r="P304" s="281"/>
      <c r="Q304" s="281"/>
      <c r="R304" s="281"/>
      <c r="S304" s="850"/>
      <c r="T304" s="647"/>
      <c r="U304" s="647"/>
      <c r="V304" s="647"/>
      <c r="W304" s="647"/>
      <c r="X304" s="647"/>
      <c r="Y304" s="647"/>
      <c r="Z304" s="647"/>
      <c r="AA304" s="647"/>
      <c r="AB304" s="647"/>
      <c r="AC304" s="647"/>
      <c r="AD304" s="647"/>
      <c r="AE304" s="647"/>
      <c r="AF304" s="281"/>
      <c r="AG304" s="281"/>
      <c r="AH304" s="281"/>
      <c r="AI304" s="281"/>
      <c r="AJ304" s="281"/>
      <c r="AK304" s="850"/>
      <c r="AL304" s="647"/>
      <c r="AM304" s="647"/>
      <c r="AN304" s="647"/>
      <c r="AO304" s="647"/>
      <c r="AP304" s="647">
        <v>1</v>
      </c>
      <c r="AQ304" s="647"/>
      <c r="AR304" s="647"/>
      <c r="AS304" s="647"/>
      <c r="AT304" s="647"/>
      <c r="AU304" s="647"/>
      <c r="AV304" s="647"/>
      <c r="AW304" s="647"/>
      <c r="AX304" s="647"/>
      <c r="AY304" s="281"/>
      <c r="AZ304" s="647"/>
      <c r="BA304" s="281"/>
      <c r="BB304" s="281"/>
      <c r="BC304" s="850"/>
      <c r="BD304" s="647"/>
      <c r="BE304" s="647"/>
      <c r="BF304" s="647"/>
      <c r="BG304" s="647"/>
      <c r="BH304" s="647"/>
      <c r="BI304" s="647"/>
      <c r="BJ304" s="647"/>
      <c r="BK304" s="647"/>
      <c r="BL304" s="647"/>
      <c r="BM304" s="647"/>
      <c r="BN304" s="647"/>
      <c r="BO304" s="647"/>
      <c r="BP304" s="647"/>
      <c r="BQ304" s="647"/>
      <c r="BR304" s="647"/>
      <c r="BS304" s="647"/>
      <c r="BT304" s="647"/>
      <c r="BU304" s="850"/>
      <c r="BV304" s="647"/>
      <c r="BW304" s="647"/>
      <c r="BX304" s="647"/>
      <c r="BY304" s="647"/>
      <c r="BZ304" s="1306" t="str">
        <f>IF(DL304&lt;3,"",(SUM(B304:R304)-MIN(B304:R304)-MAX(B304:R304))/(DL304-2))</f>
        <v/>
      </c>
      <c r="CA304" s="1306" t="str">
        <f>IF(DM304&lt;3,"",(SUM(T304:AJ304)-MIN(T304:AJ304)-MAX(T304:AJ304))/(DM304-2))</f>
        <v/>
      </c>
      <c r="CB304" s="1306" t="str">
        <f>IF(DN304&lt;3,"",(SUM(AL304:BB304)-MIN(AL304:BB304)-MAX(AL304:BB304))/(DN304-2))</f>
        <v/>
      </c>
      <c r="CC304" s="1307" t="str">
        <f>IF(DO304&lt;3,"",(SUM(BD304:BT304)-MIN(BD304:BT304)-MAX(BD304:BT304))/(DO304-2))</f>
        <v/>
      </c>
      <c r="CD304" s="50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0" t="str">
        <f t="shared" si="528"/>
        <v/>
      </c>
      <c r="CF304" s="81" t="str">
        <f t="shared" si="528"/>
        <v/>
      </c>
      <c r="CG304" s="81" t="str">
        <f t="shared" si="528"/>
        <v/>
      </c>
      <c r="CH304" s="81" t="str">
        <f t="shared" si="528"/>
        <v/>
      </c>
      <c r="CI304" s="81" t="str">
        <f t="shared" si="528"/>
        <v/>
      </c>
      <c r="CJ304" s="81" t="str">
        <f t="shared" si="528"/>
        <v/>
      </c>
      <c r="CK304" s="144" t="str">
        <f t="shared" si="528"/>
        <v/>
      </c>
      <c r="CL304" s="144">
        <f t="shared" si="528"/>
        <v>1</v>
      </c>
      <c r="CM304" s="144" t="str">
        <f t="shared" si="528"/>
        <v/>
      </c>
      <c r="CN304" s="81" t="str">
        <f t="shared" si="528"/>
        <v/>
      </c>
      <c r="CO304" s="81" t="str">
        <f t="shared" si="528"/>
        <v/>
      </c>
      <c r="CP304" s="81" t="str">
        <f t="shared" si="528"/>
        <v/>
      </c>
      <c r="CQ304" s="81" t="str">
        <f t="shared" si="528"/>
        <v/>
      </c>
      <c r="CR304" s="81" t="str">
        <f t="shared" si="528"/>
        <v/>
      </c>
      <c r="CS304" s="80" t="str">
        <f t="shared" si="528"/>
        <v/>
      </c>
      <c r="CT304" s="50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1279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280" t="str">
        <f t="shared" si="530"/>
        <v/>
      </c>
      <c r="CW304" s="1281" t="str">
        <f t="shared" si="530"/>
        <v/>
      </c>
      <c r="CX304" s="1281" t="str">
        <f t="shared" si="530"/>
        <v/>
      </c>
      <c r="CY304" s="1281" t="str">
        <f t="shared" si="530"/>
        <v/>
      </c>
      <c r="CZ304" s="1281" t="str">
        <f t="shared" si="530"/>
        <v/>
      </c>
      <c r="DA304" s="1281" t="str">
        <f t="shared" si="530"/>
        <v/>
      </c>
      <c r="DB304" s="1282" t="str">
        <f t="shared" si="530"/>
        <v/>
      </c>
      <c r="DC304" s="1282" t="str">
        <f t="shared" si="530"/>
        <v/>
      </c>
      <c r="DD304" s="1282" t="str">
        <f t="shared" si="530"/>
        <v/>
      </c>
      <c r="DE304" s="1281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1281" t="str">
        <f t="shared" si="531"/>
        <v/>
      </c>
      <c r="DG304" s="1281" t="str">
        <f t="shared" si="531"/>
        <v/>
      </c>
      <c r="DH304" s="1281" t="str">
        <f t="shared" si="531"/>
        <v/>
      </c>
      <c r="DI304" s="1281" t="str">
        <f t="shared" si="531"/>
        <v/>
      </c>
      <c r="DJ304" s="1280" t="str">
        <f t="shared" si="531"/>
        <v/>
      </c>
      <c r="DK304" s="1279" t="str">
        <f t="shared" si="531"/>
        <v/>
      </c>
      <c r="DL304" s="858">
        <f>COUNT(B304:R304)</f>
        <v>1</v>
      </c>
      <c r="DM304" s="813">
        <f>COUNT(T304:AJ304)</f>
        <v>0</v>
      </c>
      <c r="DN304" s="813">
        <f>COUNT(AL304:BB304)</f>
        <v>1</v>
      </c>
      <c r="DO304" s="814">
        <f>COUNT(BD304:BT304)</f>
        <v>0</v>
      </c>
      <c r="DP304" s="849"/>
      <c r="DQ304" s="859"/>
      <c r="DR304" s="859"/>
      <c r="DS304" s="859"/>
      <c r="DT304" s="859"/>
      <c r="DU304" s="859"/>
      <c r="DV304" s="859"/>
      <c r="DW304" s="860"/>
      <c r="DX304" s="859"/>
      <c r="DY304" s="1313"/>
    </row>
    <row r="305" spans="1:129" s="1221" customFormat="1" ht="12.75" customHeight="1">
      <c r="A305" s="855" t="s">
        <v>295</v>
      </c>
      <c r="B305" s="281"/>
      <c r="C305" s="281"/>
      <c r="D305" s="281"/>
      <c r="E305" s="281"/>
      <c r="F305" s="281">
        <v>8</v>
      </c>
      <c r="G305" s="281"/>
      <c r="H305" s="281"/>
      <c r="I305" s="281"/>
      <c r="J305" s="281"/>
      <c r="K305" s="281"/>
      <c r="L305" s="281"/>
      <c r="M305" s="281"/>
      <c r="N305" s="281"/>
      <c r="O305" s="281"/>
      <c r="P305" s="281"/>
      <c r="Q305" s="281"/>
      <c r="R305" s="281"/>
      <c r="S305" s="850"/>
      <c r="T305" s="281"/>
      <c r="U305" s="281"/>
      <c r="V305" s="281"/>
      <c r="W305" s="281"/>
      <c r="X305" s="281"/>
      <c r="Y305" s="281"/>
      <c r="Z305" s="281"/>
      <c r="AA305" s="281"/>
      <c r="AB305" s="281"/>
      <c r="AC305" s="281"/>
      <c r="AD305" s="281"/>
      <c r="AE305" s="281"/>
      <c r="AF305" s="281"/>
      <c r="AG305" s="281"/>
      <c r="AH305" s="281"/>
      <c r="AI305" s="281"/>
      <c r="AJ305" s="281"/>
      <c r="AK305" s="850"/>
      <c r="AL305" s="281"/>
      <c r="AM305" s="281"/>
      <c r="AN305" s="281"/>
      <c r="AO305" s="281"/>
      <c r="AP305" s="281">
        <v>1</v>
      </c>
      <c r="AQ305" s="281"/>
      <c r="AR305" s="281"/>
      <c r="AS305" s="281"/>
      <c r="AT305" s="281"/>
      <c r="AU305" s="281"/>
      <c r="AV305" s="281"/>
      <c r="AW305" s="281"/>
      <c r="AX305" s="281"/>
      <c r="AY305" s="281"/>
      <c r="AZ305" s="281"/>
      <c r="BA305" s="281"/>
      <c r="BB305" s="281"/>
      <c r="BC305" s="850"/>
      <c r="BD305" s="281"/>
      <c r="BE305" s="281"/>
      <c r="BF305" s="281"/>
      <c r="BG305" s="281"/>
      <c r="BH305" s="281"/>
      <c r="BI305" s="281"/>
      <c r="BJ305" s="281"/>
      <c r="BK305" s="281"/>
      <c r="BL305" s="281"/>
      <c r="BM305" s="281"/>
      <c r="BN305" s="281"/>
      <c r="BO305" s="281"/>
      <c r="BP305" s="281"/>
      <c r="BQ305" s="281"/>
      <c r="BR305" s="281"/>
      <c r="BS305" s="281"/>
      <c r="BT305" s="281"/>
      <c r="BU305" s="850"/>
      <c r="BV305" s="281"/>
      <c r="BW305" s="281"/>
      <c r="BX305" s="281"/>
      <c r="BY305" s="281"/>
      <c r="BZ305" s="1306" t="str">
        <f>IF(DL305&lt;3,"",(SUM(B305:R305)-MIN(B305:R305)-MAX(B305:R305))/(DL305-2))</f>
        <v/>
      </c>
      <c r="CA305" s="1306" t="str">
        <f>IF(DM305&lt;3,"",(SUM(T305:AJ305)-MIN(T305:AJ305)-MAX(T305:AJ305))/(DM305-2))</f>
        <v/>
      </c>
      <c r="CB305" s="1306" t="str">
        <f>IF(DN305&lt;3,"",(SUM(AL305:BB305)-MIN(AL305:BB305)-MAX(AL305:BB305))/(DN305-2))</f>
        <v/>
      </c>
      <c r="CC305" s="1307" t="str">
        <f>IF(DO305&lt;3,"",(SUM(BD305:BT305)-MIN(BD305:BT305)-MAX(BD305:BT305))/(DO305-2))</f>
        <v/>
      </c>
      <c r="CD305" s="50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0" t="str">
        <f t="shared" si="529"/>
        <v/>
      </c>
      <c r="CF305" s="81" t="str">
        <f t="shared" si="529"/>
        <v/>
      </c>
      <c r="CG305" s="81" t="str">
        <f t="shared" si="529"/>
        <v/>
      </c>
      <c r="CH305" s="81" t="str">
        <f t="shared" si="529"/>
        <v/>
      </c>
      <c r="CI305" s="81" t="str">
        <f t="shared" si="529"/>
        <v/>
      </c>
      <c r="CJ305" s="81" t="str">
        <f t="shared" si="529"/>
        <v/>
      </c>
      <c r="CK305" s="144" t="str">
        <f t="shared" si="529"/>
        <v/>
      </c>
      <c r="CL305" s="144">
        <f t="shared" si="529"/>
        <v>1</v>
      </c>
      <c r="CM305" s="144" t="str">
        <f t="shared" si="529"/>
        <v/>
      </c>
      <c r="CN305" s="81" t="str">
        <f t="shared" si="529"/>
        <v/>
      </c>
      <c r="CO305" s="81" t="str">
        <f t="shared" si="529"/>
        <v/>
      </c>
      <c r="CP305" s="81" t="str">
        <f t="shared" si="529"/>
        <v/>
      </c>
      <c r="CQ305" s="81" t="str">
        <f t="shared" si="529"/>
        <v/>
      </c>
      <c r="CR305" s="81" t="str">
        <f t="shared" si="529"/>
        <v/>
      </c>
      <c r="CS305" s="80" t="str">
        <f t="shared" si="529"/>
        <v/>
      </c>
      <c r="CT305" s="504" t="str">
        <f t="shared" si="529"/>
        <v/>
      </c>
      <c r="CU305" s="1279" t="str">
        <f t="shared" si="530"/>
        <v/>
      </c>
      <c r="CV305" s="1280" t="str">
        <f t="shared" si="530"/>
        <v/>
      </c>
      <c r="CW305" s="1281" t="str">
        <f t="shared" si="530"/>
        <v/>
      </c>
      <c r="CX305" s="1281" t="str">
        <f t="shared" si="530"/>
        <v/>
      </c>
      <c r="CY305" s="1281" t="str">
        <f t="shared" si="530"/>
        <v/>
      </c>
      <c r="CZ305" s="1281" t="str">
        <f t="shared" si="530"/>
        <v/>
      </c>
      <c r="DA305" s="1281" t="str">
        <f t="shared" si="530"/>
        <v/>
      </c>
      <c r="DB305" s="1282" t="str">
        <f t="shared" si="530"/>
        <v/>
      </c>
      <c r="DC305" s="1282" t="str">
        <f t="shared" si="530"/>
        <v/>
      </c>
      <c r="DD305" s="1282" t="str">
        <f t="shared" si="530"/>
        <v/>
      </c>
      <c r="DE305" s="1281" t="str">
        <f t="shared" si="531"/>
        <v/>
      </c>
      <c r="DF305" s="1281" t="str">
        <f t="shared" si="531"/>
        <v/>
      </c>
      <c r="DG305" s="1281" t="str">
        <f t="shared" si="531"/>
        <v/>
      </c>
      <c r="DH305" s="1281" t="str">
        <f t="shared" si="531"/>
        <v/>
      </c>
      <c r="DI305" s="1281" t="str">
        <f t="shared" si="531"/>
        <v/>
      </c>
      <c r="DJ305" s="1280" t="str">
        <f t="shared" si="531"/>
        <v/>
      </c>
      <c r="DK305" s="1279" t="str">
        <f t="shared" si="531"/>
        <v/>
      </c>
      <c r="DL305" s="858">
        <f>COUNT(B305:R305)</f>
        <v>1</v>
      </c>
      <c r="DM305" s="813">
        <f>COUNT(T305:AJ305)</f>
        <v>0</v>
      </c>
      <c r="DN305" s="813">
        <f>COUNT(AL305:BB305)</f>
        <v>1</v>
      </c>
      <c r="DO305" s="814">
        <f>COUNT(BD305:BT305)</f>
        <v>0</v>
      </c>
      <c r="DP305" s="849"/>
      <c r="DQ305" s="859"/>
      <c r="DR305" s="859"/>
      <c r="DS305" s="859"/>
      <c r="DT305" s="859"/>
      <c r="DU305" s="859"/>
      <c r="DV305" s="859"/>
      <c r="DW305" s="860"/>
      <c r="DX305" s="859"/>
      <c r="DY305" s="1313"/>
    </row>
    <row r="306" spans="1:129" s="1221" customFormat="1" ht="12.75" customHeight="1">
      <c r="A306" s="855" t="s">
        <v>280</v>
      </c>
      <c r="B306" s="281"/>
      <c r="C306" s="281"/>
      <c r="D306" s="281"/>
      <c r="E306" s="281"/>
      <c r="F306" s="281">
        <v>12</v>
      </c>
      <c r="G306" s="281"/>
      <c r="H306" s="281"/>
      <c r="I306" s="281"/>
      <c r="J306" s="281"/>
      <c r="K306" s="281"/>
      <c r="L306" s="281"/>
      <c r="M306" s="281"/>
      <c r="N306" s="281"/>
      <c r="O306" s="281"/>
      <c r="P306" s="281"/>
      <c r="Q306" s="281"/>
      <c r="R306" s="281"/>
      <c r="S306" s="850"/>
      <c r="T306" s="281"/>
      <c r="U306" s="281"/>
      <c r="V306" s="281"/>
      <c r="W306" s="281"/>
      <c r="X306" s="281"/>
      <c r="Y306" s="281"/>
      <c r="Z306" s="281"/>
      <c r="AA306" s="281"/>
      <c r="AB306" s="281"/>
      <c r="AC306" s="281"/>
      <c r="AD306" s="281"/>
      <c r="AE306" s="281"/>
      <c r="AF306" s="281"/>
      <c r="AG306" s="281"/>
      <c r="AH306" s="281"/>
      <c r="AI306" s="281"/>
      <c r="AJ306" s="281"/>
      <c r="AK306" s="850"/>
      <c r="AL306" s="281"/>
      <c r="AM306" s="281"/>
      <c r="AN306" s="281"/>
      <c r="AO306" s="281"/>
      <c r="AP306" s="281">
        <v>12</v>
      </c>
      <c r="AQ306" s="281"/>
      <c r="AR306" s="281"/>
      <c r="AS306" s="281"/>
      <c r="AT306" s="281"/>
      <c r="AU306" s="281"/>
      <c r="AV306" s="281"/>
      <c r="AW306" s="281"/>
      <c r="AX306" s="281"/>
      <c r="AY306" s="281"/>
      <c r="AZ306" s="281"/>
      <c r="BA306" s="281"/>
      <c r="BB306" s="281"/>
      <c r="BC306" s="850"/>
      <c r="BD306" s="281"/>
      <c r="BE306" s="281"/>
      <c r="BF306" s="281"/>
      <c r="BG306" s="281"/>
      <c r="BH306" s="281"/>
      <c r="BI306" s="281"/>
      <c r="BJ306" s="281"/>
      <c r="BK306" s="281"/>
      <c r="BL306" s="281"/>
      <c r="BM306" s="281"/>
      <c r="BN306" s="281"/>
      <c r="BO306" s="281"/>
      <c r="BP306" s="281"/>
      <c r="BQ306" s="281"/>
      <c r="BR306" s="281"/>
      <c r="BS306" s="281"/>
      <c r="BT306" s="281"/>
      <c r="BU306" s="850"/>
      <c r="BV306" s="281"/>
      <c r="BW306" s="281"/>
      <c r="BX306" s="281"/>
      <c r="BY306" s="281"/>
      <c r="BZ306" s="1306" t="str">
        <f>IF(DL306&lt;3,"",(SUM(B306:R306)-MIN(B306:R306)-MAX(B306:R306))/(DL306-2))</f>
        <v/>
      </c>
      <c r="CA306" s="1306" t="str">
        <f>IF(DM306&lt;3,"",(SUM(T306:AJ306)-MIN(T306:AJ306)-MAX(T306:AJ306))/(DM306-2))</f>
        <v/>
      </c>
      <c r="CB306" s="1306" t="str">
        <f>IF(DN306&lt;3,"",(SUM(AL306:BB306)-MIN(AL306:BB306)-MAX(AL306:BB306))/(DN306-2))</f>
        <v/>
      </c>
      <c r="CC306" s="1307" t="str">
        <f>IF(DO306&lt;3,"",(SUM(BD306:BT306)-MIN(BD306:BT306)-MAX(BD306:BT306))/(DO306-2))</f>
        <v/>
      </c>
      <c r="CD306" s="50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0" t="str">
        <f t="shared" si="529"/>
        <v/>
      </c>
      <c r="CF306" s="81" t="str">
        <f t="shared" si="529"/>
        <v/>
      </c>
      <c r="CG306" s="81" t="str">
        <f t="shared" si="529"/>
        <v/>
      </c>
      <c r="CH306" s="81" t="str">
        <f t="shared" si="529"/>
        <v/>
      </c>
      <c r="CI306" s="81" t="str">
        <f t="shared" si="529"/>
        <v/>
      </c>
      <c r="CJ306" s="81" t="str">
        <f t="shared" si="529"/>
        <v/>
      </c>
      <c r="CK306" s="144" t="str">
        <f t="shared" si="529"/>
        <v/>
      </c>
      <c r="CL306" s="144">
        <f t="shared" si="529"/>
        <v>12</v>
      </c>
      <c r="CM306" s="144" t="str">
        <f t="shared" si="529"/>
        <v/>
      </c>
      <c r="CN306" s="81" t="str">
        <f t="shared" si="529"/>
        <v/>
      </c>
      <c r="CO306" s="81" t="str">
        <f t="shared" si="529"/>
        <v/>
      </c>
      <c r="CP306" s="81" t="str">
        <f t="shared" si="529"/>
        <v/>
      </c>
      <c r="CQ306" s="81" t="str">
        <f t="shared" si="529"/>
        <v/>
      </c>
      <c r="CR306" s="81" t="str">
        <f t="shared" si="529"/>
        <v/>
      </c>
      <c r="CS306" s="80" t="str">
        <f t="shared" si="529"/>
        <v/>
      </c>
      <c r="CT306" s="504" t="str">
        <f t="shared" si="529"/>
        <v/>
      </c>
      <c r="CU306" s="1279" t="str">
        <f t="shared" si="530"/>
        <v/>
      </c>
      <c r="CV306" s="1280" t="str">
        <f t="shared" si="530"/>
        <v/>
      </c>
      <c r="CW306" s="1281" t="str">
        <f t="shared" si="530"/>
        <v/>
      </c>
      <c r="CX306" s="1281" t="str">
        <f t="shared" si="530"/>
        <v/>
      </c>
      <c r="CY306" s="1281" t="str">
        <f t="shared" si="530"/>
        <v/>
      </c>
      <c r="CZ306" s="1281" t="str">
        <f t="shared" si="530"/>
        <v/>
      </c>
      <c r="DA306" s="1281" t="str">
        <f t="shared" si="530"/>
        <v/>
      </c>
      <c r="DB306" s="1282" t="str">
        <f t="shared" si="530"/>
        <v/>
      </c>
      <c r="DC306" s="1282" t="str">
        <f t="shared" si="530"/>
        <v/>
      </c>
      <c r="DD306" s="1282" t="str">
        <f t="shared" si="530"/>
        <v/>
      </c>
      <c r="DE306" s="1281" t="str">
        <f t="shared" si="531"/>
        <v/>
      </c>
      <c r="DF306" s="1281" t="str">
        <f t="shared" si="531"/>
        <v/>
      </c>
      <c r="DG306" s="1281" t="str">
        <f t="shared" si="531"/>
        <v/>
      </c>
      <c r="DH306" s="1281" t="str">
        <f t="shared" si="531"/>
        <v/>
      </c>
      <c r="DI306" s="1281" t="str">
        <f t="shared" si="531"/>
        <v/>
      </c>
      <c r="DJ306" s="1280" t="str">
        <f t="shared" si="531"/>
        <v/>
      </c>
      <c r="DK306" s="1279" t="str">
        <f t="shared" si="531"/>
        <v/>
      </c>
      <c r="DL306" s="858">
        <f>COUNT(B306:R306)</f>
        <v>1</v>
      </c>
      <c r="DM306" s="813">
        <f>COUNT(T306:AJ306)</f>
        <v>0</v>
      </c>
      <c r="DN306" s="813">
        <f>COUNT(AL306:BB306)</f>
        <v>1</v>
      </c>
      <c r="DO306" s="814">
        <f>COUNT(BD306:BT306)</f>
        <v>0</v>
      </c>
      <c r="DP306" s="849"/>
      <c r="DQ306" s="859"/>
      <c r="DR306" s="859"/>
      <c r="DS306" s="859"/>
      <c r="DT306" s="859"/>
      <c r="DU306" s="859"/>
      <c r="DV306" s="859"/>
      <c r="DW306" s="860"/>
      <c r="DX306" s="859"/>
      <c r="DY306" s="1313"/>
    </row>
    <row r="307" spans="1:129" s="1221" customFormat="1" ht="12.75" customHeight="1">
      <c r="A307" s="855" t="s">
        <v>311</v>
      </c>
      <c r="B307" s="281"/>
      <c r="C307" s="281"/>
      <c r="D307" s="281"/>
      <c r="E307" s="281"/>
      <c r="F307" s="281">
        <v>20</v>
      </c>
      <c r="G307" s="281"/>
      <c r="H307" s="281"/>
      <c r="I307" s="281"/>
      <c r="J307" s="281"/>
      <c r="K307" s="281"/>
      <c r="L307" s="281"/>
      <c r="M307" s="281"/>
      <c r="N307" s="281"/>
      <c r="O307" s="281"/>
      <c r="P307" s="281"/>
      <c r="Q307" s="281"/>
      <c r="R307" s="281"/>
      <c r="S307" s="850"/>
      <c r="T307" s="281"/>
      <c r="U307" s="281"/>
      <c r="V307" s="281"/>
      <c r="W307" s="281"/>
      <c r="X307" s="281"/>
      <c r="Y307" s="281"/>
      <c r="Z307" s="281"/>
      <c r="AA307" s="281"/>
      <c r="AB307" s="281"/>
      <c r="AC307" s="281"/>
      <c r="AD307" s="281"/>
      <c r="AE307" s="281"/>
      <c r="AF307" s="281"/>
      <c r="AG307" s="281"/>
      <c r="AH307" s="281"/>
      <c r="AI307" s="281"/>
      <c r="AJ307" s="281"/>
      <c r="AK307" s="850"/>
      <c r="AL307" s="281"/>
      <c r="AM307" s="281"/>
      <c r="AN307" s="281"/>
      <c r="AO307" s="281"/>
      <c r="AP307" s="281">
        <v>1800</v>
      </c>
      <c r="AQ307" s="281"/>
      <c r="AR307" s="281"/>
      <c r="AS307" s="281"/>
      <c r="AT307" s="281"/>
      <c r="AU307" s="281"/>
      <c r="AV307" s="281"/>
      <c r="AW307" s="281"/>
      <c r="AX307" s="281"/>
      <c r="AY307" s="281"/>
      <c r="AZ307" s="281"/>
      <c r="BA307" s="281"/>
      <c r="BB307" s="281"/>
      <c r="BC307" s="850"/>
      <c r="BD307" s="281"/>
      <c r="BE307" s="281"/>
      <c r="BF307" s="281"/>
      <c r="BG307" s="281"/>
      <c r="BH307" s="281"/>
      <c r="BI307" s="281"/>
      <c r="BJ307" s="281"/>
      <c r="BK307" s="281"/>
      <c r="BL307" s="281"/>
      <c r="BM307" s="281"/>
      <c r="BN307" s="281"/>
      <c r="BO307" s="281"/>
      <c r="BP307" s="281"/>
      <c r="BQ307" s="281"/>
      <c r="BR307" s="281"/>
      <c r="BS307" s="281"/>
      <c r="BT307" s="281"/>
      <c r="BU307" s="850"/>
      <c r="BV307" s="281"/>
      <c r="BW307" s="281"/>
      <c r="BX307" s="281"/>
      <c r="BY307" s="281"/>
      <c r="BZ307" s="1306" t="str">
        <f>IF(DL307&lt;3,"",(SUM(B307:R307)-MIN(B307:R307)-MAX(B307:R307))/(DL307-2))</f>
        <v/>
      </c>
      <c r="CA307" s="1306" t="str">
        <f>IF(DM307&lt;3,"",(SUM(T307:AJ307)-MIN(T307:AJ307)-MAX(T307:AJ307))/(DM307-2))</f>
        <v/>
      </c>
      <c r="CB307" s="1306" t="str">
        <f>IF(DN307&lt;3,"",(SUM(AL307:BB307)-MIN(AL307:BB307)-MAX(AL307:BB307))/(DN307-2))</f>
        <v/>
      </c>
      <c r="CC307" s="1307" t="str">
        <f>IF(DO307&lt;3,"",(SUM(BD307:BT307)-MIN(BD307:BT307)-MAX(BD307:BT307))/(DO307-2))</f>
        <v/>
      </c>
      <c r="CD307" s="50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0" t="str">
        <f t="shared" si="529"/>
        <v/>
      </c>
      <c r="CF307" s="81" t="str">
        <f t="shared" si="529"/>
        <v/>
      </c>
      <c r="CG307" s="81" t="str">
        <f t="shared" si="529"/>
        <v/>
      </c>
      <c r="CH307" s="81" t="str">
        <f t="shared" si="529"/>
        <v/>
      </c>
      <c r="CI307" s="81" t="str">
        <f t="shared" si="529"/>
        <v/>
      </c>
      <c r="CJ307" s="81" t="str">
        <f t="shared" si="529"/>
        <v/>
      </c>
      <c r="CK307" s="144" t="str">
        <f t="shared" si="529"/>
        <v/>
      </c>
      <c r="CL307" s="144">
        <f t="shared" si="529"/>
        <v>1800</v>
      </c>
      <c r="CM307" s="144" t="str">
        <f t="shared" si="529"/>
        <v/>
      </c>
      <c r="CN307" s="81" t="str">
        <f t="shared" si="529"/>
        <v/>
      </c>
      <c r="CO307" s="81" t="str">
        <f t="shared" si="529"/>
        <v/>
      </c>
      <c r="CP307" s="81" t="str">
        <f t="shared" si="529"/>
        <v/>
      </c>
      <c r="CQ307" s="81" t="str">
        <f t="shared" si="529"/>
        <v/>
      </c>
      <c r="CR307" s="81" t="str">
        <f t="shared" si="529"/>
        <v/>
      </c>
      <c r="CS307" s="80" t="str">
        <f t="shared" si="529"/>
        <v/>
      </c>
      <c r="CT307" s="504" t="str">
        <f t="shared" si="529"/>
        <v/>
      </c>
      <c r="CU307" s="1279" t="str">
        <f t="shared" si="530"/>
        <v/>
      </c>
      <c r="CV307" s="1280" t="str">
        <f t="shared" si="530"/>
        <v/>
      </c>
      <c r="CW307" s="1281" t="str">
        <f t="shared" si="530"/>
        <v/>
      </c>
      <c r="CX307" s="1281" t="str">
        <f t="shared" si="530"/>
        <v/>
      </c>
      <c r="CY307" s="1281" t="str">
        <f t="shared" si="530"/>
        <v/>
      </c>
      <c r="CZ307" s="1281" t="str">
        <f t="shared" si="530"/>
        <v/>
      </c>
      <c r="DA307" s="1281" t="str">
        <f t="shared" si="530"/>
        <v/>
      </c>
      <c r="DB307" s="1282" t="str">
        <f t="shared" si="530"/>
        <v/>
      </c>
      <c r="DC307" s="1282" t="str">
        <f t="shared" si="530"/>
        <v/>
      </c>
      <c r="DD307" s="1282" t="str">
        <f t="shared" si="530"/>
        <v/>
      </c>
      <c r="DE307" s="1281" t="str">
        <f t="shared" si="531"/>
        <v/>
      </c>
      <c r="DF307" s="1281" t="str">
        <f t="shared" si="531"/>
        <v/>
      </c>
      <c r="DG307" s="1281" t="str">
        <f t="shared" si="531"/>
        <v/>
      </c>
      <c r="DH307" s="1281" t="str">
        <f t="shared" si="531"/>
        <v/>
      </c>
      <c r="DI307" s="1281" t="str">
        <f t="shared" si="531"/>
        <v/>
      </c>
      <c r="DJ307" s="1280" t="str">
        <f t="shared" si="531"/>
        <v/>
      </c>
      <c r="DK307" s="1279" t="str">
        <f t="shared" si="531"/>
        <v/>
      </c>
      <c r="DL307" s="858">
        <f>COUNT(B307:R307)</f>
        <v>1</v>
      </c>
      <c r="DM307" s="813">
        <f>COUNT(T307:AJ307)</f>
        <v>0</v>
      </c>
      <c r="DN307" s="813">
        <f>COUNT(AL307:BB307)</f>
        <v>1</v>
      </c>
      <c r="DO307" s="814">
        <f>COUNT(BD307:BT307)</f>
        <v>0</v>
      </c>
      <c r="DP307" s="849"/>
      <c r="DQ307" s="859"/>
      <c r="DR307" s="859"/>
      <c r="DS307" s="859"/>
      <c r="DT307" s="859"/>
      <c r="DU307" s="859"/>
      <c r="DV307" s="859"/>
      <c r="DW307" s="860"/>
      <c r="DX307" s="859"/>
      <c r="DY307" s="1313"/>
    </row>
    <row r="308" spans="1:129" s="1221" customFormat="1" ht="12.75" customHeight="1">
      <c r="A308" s="861" t="s">
        <v>312</v>
      </c>
      <c r="B308" s="862" t="str">
        <f t="shared" ref="B308:R308" si="532">IF(B305="","",B304*B305*B306*B307)</f>
        <v/>
      </c>
      <c r="C308" s="862" t="str">
        <f t="shared" si="532"/>
        <v/>
      </c>
      <c r="D308" s="862" t="str">
        <f t="shared" si="532"/>
        <v/>
      </c>
      <c r="E308" s="862" t="str">
        <f t="shared" si="532"/>
        <v/>
      </c>
      <c r="F308" s="862">
        <f t="shared" si="532"/>
        <v>3840</v>
      </c>
      <c r="G308" s="862" t="str">
        <f t="shared" si="532"/>
        <v/>
      </c>
      <c r="H308" s="862" t="str">
        <f t="shared" si="532"/>
        <v/>
      </c>
      <c r="I308" s="862" t="str">
        <f t="shared" si="532"/>
        <v/>
      </c>
      <c r="J308" s="862" t="str">
        <f t="shared" si="532"/>
        <v/>
      </c>
      <c r="K308" s="862" t="str">
        <f t="shared" si="532"/>
        <v/>
      </c>
      <c r="L308" s="862" t="str">
        <f t="shared" si="532"/>
        <v/>
      </c>
      <c r="M308" s="862" t="str">
        <f t="shared" si="532"/>
        <v/>
      </c>
      <c r="N308" s="862" t="str">
        <f t="shared" si="532"/>
        <v/>
      </c>
      <c r="O308" s="862" t="str">
        <f t="shared" si="532"/>
        <v/>
      </c>
      <c r="P308" s="862" t="str">
        <f t="shared" si="532"/>
        <v/>
      </c>
      <c r="Q308" s="862" t="str">
        <f t="shared" si="532"/>
        <v/>
      </c>
      <c r="R308" s="862" t="str">
        <f t="shared" si="532"/>
        <v/>
      </c>
      <c r="S308" s="850"/>
      <c r="T308" s="862" t="str">
        <f t="shared" ref="T308:AJ308" si="533">IF(T305="","",T304*T305*T306*T307)</f>
        <v/>
      </c>
      <c r="U308" s="862" t="str">
        <f t="shared" si="533"/>
        <v/>
      </c>
      <c r="V308" s="862" t="str">
        <f t="shared" si="533"/>
        <v/>
      </c>
      <c r="W308" s="862" t="str">
        <f t="shared" si="533"/>
        <v/>
      </c>
      <c r="X308" s="862" t="str">
        <f t="shared" si="533"/>
        <v/>
      </c>
      <c r="Y308" s="862" t="str">
        <f t="shared" si="533"/>
        <v/>
      </c>
      <c r="Z308" s="862" t="str">
        <f t="shared" si="533"/>
        <v/>
      </c>
      <c r="AA308" s="862" t="str">
        <f t="shared" si="533"/>
        <v/>
      </c>
      <c r="AB308" s="862" t="str">
        <f t="shared" si="533"/>
        <v/>
      </c>
      <c r="AC308" s="862" t="str">
        <f t="shared" si="533"/>
        <v/>
      </c>
      <c r="AD308" s="862" t="str">
        <f t="shared" si="533"/>
        <v/>
      </c>
      <c r="AE308" s="862" t="str">
        <f t="shared" si="533"/>
        <v/>
      </c>
      <c r="AF308" s="862" t="str">
        <f t="shared" si="533"/>
        <v/>
      </c>
      <c r="AG308" s="862" t="str">
        <f t="shared" si="533"/>
        <v/>
      </c>
      <c r="AH308" s="862" t="str">
        <f t="shared" si="533"/>
        <v/>
      </c>
      <c r="AI308" s="862" t="str">
        <f t="shared" si="533"/>
        <v/>
      </c>
      <c r="AJ308" s="862" t="str">
        <f t="shared" si="533"/>
        <v/>
      </c>
      <c r="AK308" s="850"/>
      <c r="AL308" s="862" t="str">
        <f t="shared" ref="AL308:BB308" si="534">IF(AL305="","",AL304*AL305*AL306*AL307)</f>
        <v/>
      </c>
      <c r="AM308" s="862" t="str">
        <f t="shared" si="534"/>
        <v/>
      </c>
      <c r="AN308" s="862" t="str">
        <f t="shared" si="534"/>
        <v/>
      </c>
      <c r="AO308" s="862" t="str">
        <f t="shared" si="534"/>
        <v/>
      </c>
      <c r="AP308" s="862">
        <f t="shared" si="534"/>
        <v>21600</v>
      </c>
      <c r="AQ308" s="862" t="str">
        <f t="shared" si="534"/>
        <v/>
      </c>
      <c r="AR308" s="862" t="str">
        <f t="shared" si="534"/>
        <v/>
      </c>
      <c r="AS308" s="862" t="str">
        <f t="shared" si="534"/>
        <v/>
      </c>
      <c r="AT308" s="862" t="str">
        <f t="shared" si="534"/>
        <v/>
      </c>
      <c r="AU308" s="862" t="str">
        <f t="shared" si="534"/>
        <v/>
      </c>
      <c r="AV308" s="862" t="str">
        <f t="shared" si="534"/>
        <v/>
      </c>
      <c r="AW308" s="862" t="str">
        <f t="shared" si="534"/>
        <v/>
      </c>
      <c r="AX308" s="862" t="str">
        <f t="shared" si="534"/>
        <v/>
      </c>
      <c r="AY308" s="862" t="str">
        <f t="shared" si="534"/>
        <v/>
      </c>
      <c r="AZ308" s="862" t="str">
        <f t="shared" si="534"/>
        <v/>
      </c>
      <c r="BA308" s="862" t="str">
        <f t="shared" si="534"/>
        <v/>
      </c>
      <c r="BB308" s="862" t="str">
        <f t="shared" si="534"/>
        <v/>
      </c>
      <c r="BC308" s="850"/>
      <c r="BD308" s="862" t="str">
        <f t="shared" ref="BD308:BT308" si="535">IF(BD305="","",BD304*BD305*BD306*BD307)</f>
        <v/>
      </c>
      <c r="BE308" s="862" t="str">
        <f t="shared" si="535"/>
        <v/>
      </c>
      <c r="BF308" s="862" t="str">
        <f t="shared" si="535"/>
        <v/>
      </c>
      <c r="BG308" s="862" t="str">
        <f t="shared" si="535"/>
        <v/>
      </c>
      <c r="BH308" s="862" t="str">
        <f t="shared" si="535"/>
        <v/>
      </c>
      <c r="BI308" s="862" t="str">
        <f t="shared" si="535"/>
        <v/>
      </c>
      <c r="BJ308" s="862" t="str">
        <f t="shared" si="535"/>
        <v/>
      </c>
      <c r="BK308" s="862" t="str">
        <f t="shared" si="535"/>
        <v/>
      </c>
      <c r="BL308" s="862" t="str">
        <f t="shared" si="535"/>
        <v/>
      </c>
      <c r="BM308" s="862" t="str">
        <f t="shared" si="535"/>
        <v/>
      </c>
      <c r="BN308" s="862" t="str">
        <f t="shared" si="535"/>
        <v/>
      </c>
      <c r="BO308" s="862" t="str">
        <f t="shared" si="535"/>
        <v/>
      </c>
      <c r="BP308" s="862" t="str">
        <f t="shared" si="535"/>
        <v/>
      </c>
      <c r="BQ308" s="862" t="str">
        <f t="shared" si="535"/>
        <v/>
      </c>
      <c r="BR308" s="862" t="str">
        <f t="shared" si="535"/>
        <v/>
      </c>
      <c r="BS308" s="862" t="str">
        <f t="shared" si="535"/>
        <v/>
      </c>
      <c r="BT308" s="862" t="str">
        <f t="shared" si="535"/>
        <v/>
      </c>
      <c r="BU308" s="850"/>
      <c r="BV308" s="862" t="str">
        <f>IF(BV305="","",BV304*BV305*BV306*BV307)</f>
        <v/>
      </c>
      <c r="BW308" s="862" t="str">
        <f>IF(BW305="","",BW304*BW305*BW306*BW307)</f>
        <v/>
      </c>
      <c r="BX308" s="862" t="str">
        <f>IF(BX305="","",BX304*BX305*BX306*BX307)</f>
        <v/>
      </c>
      <c r="BY308" s="735" t="str">
        <f>IF(BY305="","",BY304*BY305*BY306*BY307)</f>
        <v/>
      </c>
      <c r="BZ308" s="1306" t="str">
        <f>IF(DL308&lt;3,"",(SUM(B308:R308)-MIN(B308:R308)-MAX(B308:R308))/(DL308-2))</f>
        <v/>
      </c>
      <c r="CA308" s="1306" t="str">
        <f>IF(DM308&lt;3,"",(SUM(T308:AJ308)-MIN(T308:AJ308)-MAX(T308:AJ308))/(DM308-2))</f>
        <v/>
      </c>
      <c r="CB308" s="1306" t="str">
        <f>IF(DN308&lt;3,"",(SUM(AL308:BB308)-MIN(AL308:BB308)-MAX(AL308:BB308))/(DN308-2))</f>
        <v/>
      </c>
      <c r="CC308" s="1307" t="str">
        <f>IF(DO308&lt;3,"",(SUM(BD308:BT308)-MIN(BD308:BT308)-MAX(BD308:BT308))/(DO308-2))</f>
        <v/>
      </c>
      <c r="CD308" s="50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0" t="str">
        <f t="shared" si="529"/>
        <v/>
      </c>
      <c r="CF308" s="81" t="str">
        <f t="shared" si="529"/>
        <v/>
      </c>
      <c r="CG308" s="81" t="str">
        <f t="shared" si="529"/>
        <v/>
      </c>
      <c r="CH308" s="81" t="str">
        <f t="shared" si="529"/>
        <v/>
      </c>
      <c r="CI308" s="81" t="str">
        <f t="shared" si="529"/>
        <v/>
      </c>
      <c r="CJ308" s="81" t="str">
        <f t="shared" si="529"/>
        <v/>
      </c>
      <c r="CK308" s="144" t="str">
        <f t="shared" si="529"/>
        <v/>
      </c>
      <c r="CL308" s="144">
        <f t="shared" si="529"/>
        <v>21600</v>
      </c>
      <c r="CM308" s="144" t="str">
        <f t="shared" si="529"/>
        <v/>
      </c>
      <c r="CN308" s="81" t="str">
        <f t="shared" si="529"/>
        <v/>
      </c>
      <c r="CO308" s="81" t="str">
        <f t="shared" si="529"/>
        <v/>
      </c>
      <c r="CP308" s="81" t="str">
        <f t="shared" si="529"/>
        <v/>
      </c>
      <c r="CQ308" s="81" t="str">
        <f t="shared" si="529"/>
        <v/>
      </c>
      <c r="CR308" s="81" t="str">
        <f t="shared" si="529"/>
        <v/>
      </c>
      <c r="CS308" s="80" t="str">
        <f t="shared" si="529"/>
        <v/>
      </c>
      <c r="CT308" s="504" t="str">
        <f t="shared" si="529"/>
        <v/>
      </c>
      <c r="CU308" s="1279" t="str">
        <f t="shared" si="530"/>
        <v/>
      </c>
      <c r="CV308" s="1280" t="str">
        <f t="shared" si="530"/>
        <v/>
      </c>
      <c r="CW308" s="1281" t="str">
        <f t="shared" si="530"/>
        <v/>
      </c>
      <c r="CX308" s="1281" t="str">
        <f t="shared" si="530"/>
        <v/>
      </c>
      <c r="CY308" s="1281" t="str">
        <f t="shared" si="530"/>
        <v/>
      </c>
      <c r="CZ308" s="1281" t="str">
        <f t="shared" si="530"/>
        <v/>
      </c>
      <c r="DA308" s="1281" t="str">
        <f t="shared" si="530"/>
        <v/>
      </c>
      <c r="DB308" s="1282" t="str">
        <f t="shared" si="530"/>
        <v/>
      </c>
      <c r="DC308" s="1282" t="str">
        <f t="shared" si="530"/>
        <v/>
      </c>
      <c r="DD308" s="1282" t="str">
        <f t="shared" si="530"/>
        <v/>
      </c>
      <c r="DE308" s="1281" t="str">
        <f t="shared" si="531"/>
        <v/>
      </c>
      <c r="DF308" s="1281" t="str">
        <f t="shared" si="531"/>
        <v/>
      </c>
      <c r="DG308" s="1281" t="str">
        <f t="shared" si="531"/>
        <v/>
      </c>
      <c r="DH308" s="1281" t="str">
        <f t="shared" si="531"/>
        <v/>
      </c>
      <c r="DI308" s="1281" t="str">
        <f t="shared" si="531"/>
        <v/>
      </c>
      <c r="DJ308" s="1280" t="str">
        <f t="shared" si="531"/>
        <v/>
      </c>
      <c r="DK308" s="1279" t="str">
        <f t="shared" si="531"/>
        <v/>
      </c>
      <c r="DL308" s="858">
        <f>COUNT(B308:R308)</f>
        <v>1</v>
      </c>
      <c r="DM308" s="813">
        <f>COUNT(T308:AJ308)</f>
        <v>0</v>
      </c>
      <c r="DN308" s="813">
        <f>COUNT(AL308:BB308)</f>
        <v>1</v>
      </c>
      <c r="DO308" s="814">
        <f>COUNT(BD308:BT308)</f>
        <v>0</v>
      </c>
      <c r="DP308" s="849"/>
      <c r="DQ308" s="859"/>
      <c r="DR308" s="859"/>
      <c r="DS308" s="859"/>
      <c r="DT308" s="859"/>
      <c r="DU308" s="859"/>
      <c r="DV308" s="859"/>
      <c r="DW308" s="860"/>
      <c r="DX308" s="859"/>
      <c r="DY308" s="1313"/>
    </row>
    <row r="309" spans="1:129" s="1221" customFormat="1" ht="12.75" customHeight="1">
      <c r="A309" s="854" t="s">
        <v>473</v>
      </c>
      <c r="B309" s="647"/>
      <c r="C309" s="647"/>
      <c r="D309" s="647"/>
      <c r="E309" s="647"/>
      <c r="F309" s="647"/>
      <c r="G309" s="647"/>
      <c r="H309" s="647"/>
      <c r="I309" s="647"/>
      <c r="J309" s="647"/>
      <c r="K309" s="647"/>
      <c r="L309" s="647"/>
      <c r="M309" s="647"/>
      <c r="N309" s="647"/>
      <c r="O309" s="647"/>
      <c r="P309" s="647"/>
      <c r="Q309" s="647"/>
      <c r="R309" s="647"/>
      <c r="S309" s="850"/>
      <c r="T309" s="647"/>
      <c r="U309" s="647"/>
      <c r="V309" s="647"/>
      <c r="W309" s="647"/>
      <c r="X309" s="647"/>
      <c r="Y309" s="647"/>
      <c r="Z309" s="647"/>
      <c r="AA309" s="647"/>
      <c r="AB309" s="647"/>
      <c r="AC309" s="647"/>
      <c r="AD309" s="647"/>
      <c r="AE309" s="647"/>
      <c r="AF309" s="647"/>
      <c r="AG309" s="647"/>
      <c r="AH309" s="647"/>
      <c r="AI309" s="647"/>
      <c r="AJ309" s="647"/>
      <c r="AK309" s="850"/>
      <c r="AL309" s="647"/>
      <c r="AM309" s="647"/>
      <c r="AN309" s="647"/>
      <c r="AO309" s="647"/>
      <c r="AP309" s="647"/>
      <c r="AQ309" s="647"/>
      <c r="AR309" s="647"/>
      <c r="AS309" s="647"/>
      <c r="AT309" s="647"/>
      <c r="AU309" s="647"/>
      <c r="AV309" s="647"/>
      <c r="AW309" s="647"/>
      <c r="AX309" s="647"/>
      <c r="AY309" s="647"/>
      <c r="AZ309" s="647"/>
      <c r="BA309" s="647"/>
      <c r="BB309" s="647"/>
      <c r="BC309" s="850"/>
      <c r="BD309" s="647"/>
      <c r="BE309" s="647"/>
      <c r="BF309" s="647"/>
      <c r="BG309" s="647"/>
      <c r="BH309" s="647"/>
      <c r="BI309" s="647"/>
      <c r="BJ309" s="647"/>
      <c r="BK309" s="647"/>
      <c r="BL309" s="647"/>
      <c r="BM309" s="647"/>
      <c r="BN309" s="647"/>
      <c r="BO309" s="647"/>
      <c r="BP309" s="647"/>
      <c r="BQ309" s="647"/>
      <c r="BR309" s="647"/>
      <c r="BS309" s="647"/>
      <c r="BT309" s="647"/>
      <c r="BU309" s="850"/>
      <c r="BV309" s="647"/>
      <c r="BW309" s="647"/>
      <c r="BX309" s="647"/>
      <c r="BY309" s="647"/>
      <c r="BZ309" s="959"/>
      <c r="CA309" s="959"/>
      <c r="CB309" s="959"/>
      <c r="CC309" s="960"/>
      <c r="CD309" s="865"/>
      <c r="CE309" s="865"/>
      <c r="CF309" s="865"/>
      <c r="CG309" s="865"/>
      <c r="CH309" s="865"/>
      <c r="CI309" s="865"/>
      <c r="CJ309" s="865"/>
      <c r="CK309" s="865"/>
      <c r="CL309" s="865"/>
      <c r="CM309" s="865"/>
      <c r="CN309" s="865"/>
      <c r="CO309" s="865"/>
      <c r="CP309" s="865"/>
      <c r="CQ309" s="865"/>
      <c r="CR309" s="865"/>
      <c r="CS309" s="865"/>
      <c r="CT309" s="866"/>
      <c r="CU309" s="867"/>
      <c r="CV309" s="865"/>
      <c r="CW309" s="865"/>
      <c r="CX309" s="865"/>
      <c r="CY309" s="865"/>
      <c r="CZ309" s="865"/>
      <c r="DA309" s="865"/>
      <c r="DB309" s="865"/>
      <c r="DC309" s="865"/>
      <c r="DD309" s="865"/>
      <c r="DE309" s="865"/>
      <c r="DF309" s="865"/>
      <c r="DG309" s="865"/>
      <c r="DH309" s="865"/>
      <c r="DI309" s="865"/>
      <c r="DJ309" s="865"/>
      <c r="DK309" s="865"/>
      <c r="DL309" s="858"/>
      <c r="DM309" s="813"/>
      <c r="DN309" s="813"/>
      <c r="DO309" s="814"/>
      <c r="DP309" s="848"/>
      <c r="DQ309" s="848"/>
      <c r="DR309" s="848"/>
      <c r="DS309" s="848"/>
      <c r="DT309" s="848"/>
      <c r="DU309" s="848"/>
      <c r="DV309" s="848"/>
      <c r="DW309" s="847"/>
      <c r="DX309" s="848"/>
      <c r="DY309" s="1313"/>
    </row>
    <row r="310" spans="1:129" s="1221" customFormat="1" ht="12.75" customHeight="1">
      <c r="A310" s="855" t="s">
        <v>294</v>
      </c>
      <c r="B310" s="647"/>
      <c r="C310" s="647"/>
      <c r="D310" s="647"/>
      <c r="E310" s="647"/>
      <c r="F310" s="647"/>
      <c r="G310" s="647"/>
      <c r="H310" s="647"/>
      <c r="I310" s="647"/>
      <c r="J310" s="647"/>
      <c r="K310" s="647"/>
      <c r="L310" s="647"/>
      <c r="M310" s="647"/>
      <c r="N310" s="647"/>
      <c r="O310" s="647"/>
      <c r="P310" s="647"/>
      <c r="Q310" s="647"/>
      <c r="R310" s="647"/>
      <c r="S310" s="850"/>
      <c r="T310" s="647"/>
      <c r="U310" s="647"/>
      <c r="V310" s="647"/>
      <c r="W310" s="647"/>
      <c r="X310" s="647"/>
      <c r="Y310" s="647"/>
      <c r="Z310" s="647"/>
      <c r="AA310" s="647"/>
      <c r="AB310" s="647"/>
      <c r="AC310" s="647"/>
      <c r="AD310" s="647"/>
      <c r="AE310" s="647"/>
      <c r="AF310" s="647"/>
      <c r="AG310" s="647"/>
      <c r="AH310" s="647"/>
      <c r="AI310" s="647"/>
      <c r="AJ310" s="647"/>
      <c r="AK310" s="850"/>
      <c r="AL310" s="647"/>
      <c r="AM310" s="647"/>
      <c r="AN310" s="647"/>
      <c r="AO310" s="647"/>
      <c r="AP310" s="647"/>
      <c r="AQ310" s="647"/>
      <c r="AR310" s="647"/>
      <c r="AS310" s="647"/>
      <c r="AT310" s="647"/>
      <c r="AU310" s="647"/>
      <c r="AV310" s="647"/>
      <c r="AW310" s="647"/>
      <c r="AX310" s="647"/>
      <c r="AY310" s="647"/>
      <c r="AZ310" s="647"/>
      <c r="BA310" s="647"/>
      <c r="BB310" s="647"/>
      <c r="BC310" s="850"/>
      <c r="BD310" s="647"/>
      <c r="BE310" s="647"/>
      <c r="BF310" s="647"/>
      <c r="BG310" s="647"/>
      <c r="BH310" s="647"/>
      <c r="BI310" s="647"/>
      <c r="BJ310" s="647"/>
      <c r="BK310" s="647"/>
      <c r="BL310" s="647"/>
      <c r="BM310" s="647"/>
      <c r="BN310" s="647"/>
      <c r="BO310" s="647"/>
      <c r="BP310" s="647"/>
      <c r="BQ310" s="647"/>
      <c r="BR310" s="647"/>
      <c r="BS310" s="647"/>
      <c r="BT310" s="647"/>
      <c r="BU310" s="850"/>
      <c r="BV310" s="647"/>
      <c r="BW310" s="647"/>
      <c r="BX310" s="647"/>
      <c r="BY310" s="647"/>
      <c r="BZ310" s="1306" t="str">
        <f>IF(DL310&lt;3,"",(SUM(B310:R310)-MIN(B310:R310)-MAX(B310:R310))/(DL310-2))</f>
        <v/>
      </c>
      <c r="CA310" s="1306" t="str">
        <f>IF(DM310&lt;3,"",(SUM(T310:AJ310)-MIN(T310:AJ310)-MAX(T310:AJ310))/(DM310-2))</f>
        <v/>
      </c>
      <c r="CB310" s="1306" t="str">
        <f>IF(DN310&lt;3,"",(SUM(AL310:BB310)-MIN(AL310:BB310)-MAX(AL310:BB310))/(DN310-2))</f>
        <v/>
      </c>
      <c r="CC310" s="1307" t="str">
        <f>IF(DO310&lt;3,"",(SUM(BD310:BT310)-MIN(BD310:BT310)-MAX(BD310:BT310))/(DO310-2))</f>
        <v/>
      </c>
      <c r="CD310" s="50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0" t="str">
        <f t="shared" si="536"/>
        <v/>
      </c>
      <c r="CF310" s="81" t="str">
        <f t="shared" si="536"/>
        <v/>
      </c>
      <c r="CG310" s="81" t="str">
        <f t="shared" si="536"/>
        <v/>
      </c>
      <c r="CH310" s="81" t="str">
        <f t="shared" si="536"/>
        <v/>
      </c>
      <c r="CI310" s="81" t="str">
        <f t="shared" si="536"/>
        <v/>
      </c>
      <c r="CJ310" s="81" t="str">
        <f t="shared" si="536"/>
        <v/>
      </c>
      <c r="CK310" s="144" t="str">
        <f t="shared" si="536"/>
        <v/>
      </c>
      <c r="CL310" s="144" t="str">
        <f t="shared" si="536"/>
        <v/>
      </c>
      <c r="CM310" s="144" t="str">
        <f t="shared" si="536"/>
        <v/>
      </c>
      <c r="CN310" s="81" t="str">
        <f t="shared" si="536"/>
        <v/>
      </c>
      <c r="CO310" s="81" t="str">
        <f t="shared" si="536"/>
        <v/>
      </c>
      <c r="CP310" s="81" t="str">
        <f t="shared" si="536"/>
        <v/>
      </c>
      <c r="CQ310" s="81" t="str">
        <f t="shared" si="536"/>
        <v/>
      </c>
      <c r="CR310" s="81" t="str">
        <f t="shared" si="536"/>
        <v/>
      </c>
      <c r="CS310" s="80" t="str">
        <f t="shared" si="536"/>
        <v/>
      </c>
      <c r="CT310" s="50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1279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280" t="str">
        <f t="shared" si="538"/>
        <v/>
      </c>
      <c r="CW310" s="1281" t="str">
        <f t="shared" si="538"/>
        <v/>
      </c>
      <c r="CX310" s="1281" t="str">
        <f t="shared" si="538"/>
        <v/>
      </c>
      <c r="CY310" s="1281" t="str">
        <f t="shared" si="538"/>
        <v/>
      </c>
      <c r="CZ310" s="1281" t="str">
        <f t="shared" si="538"/>
        <v/>
      </c>
      <c r="DA310" s="1281" t="str">
        <f t="shared" si="538"/>
        <v/>
      </c>
      <c r="DB310" s="1282" t="str">
        <f t="shared" si="538"/>
        <v/>
      </c>
      <c r="DC310" s="1282" t="str">
        <f t="shared" si="538"/>
        <v/>
      </c>
      <c r="DD310" s="1282" t="str">
        <f t="shared" si="538"/>
        <v/>
      </c>
      <c r="DE310" s="1281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1281" t="str">
        <f t="shared" si="539"/>
        <v/>
      </c>
      <c r="DG310" s="1281" t="str">
        <f t="shared" si="539"/>
        <v/>
      </c>
      <c r="DH310" s="1281" t="str">
        <f t="shared" si="539"/>
        <v/>
      </c>
      <c r="DI310" s="1281" t="str">
        <f t="shared" si="539"/>
        <v/>
      </c>
      <c r="DJ310" s="1280" t="str">
        <f t="shared" si="539"/>
        <v/>
      </c>
      <c r="DK310" s="1279" t="str">
        <f t="shared" si="539"/>
        <v/>
      </c>
      <c r="DL310" s="858">
        <f>COUNT(B310:R310)</f>
        <v>0</v>
      </c>
      <c r="DM310" s="813">
        <f>COUNT(T310:AJ310)</f>
        <v>0</v>
      </c>
      <c r="DN310" s="813">
        <f>COUNT(AL310:BB310)</f>
        <v>0</v>
      </c>
      <c r="DO310" s="814">
        <f>COUNT(BD310:BT310)</f>
        <v>0</v>
      </c>
      <c r="DP310" s="849"/>
      <c r="DQ310" s="859"/>
      <c r="DR310" s="859"/>
      <c r="DS310" s="859"/>
      <c r="DT310" s="859"/>
      <c r="DU310" s="859"/>
      <c r="DV310" s="859"/>
      <c r="DW310" s="860"/>
      <c r="DX310" s="859"/>
      <c r="DY310" s="1313"/>
    </row>
    <row r="311" spans="1:129" s="1221" customFormat="1" ht="12.75" customHeight="1">
      <c r="A311" s="855" t="s">
        <v>295</v>
      </c>
      <c r="B311" s="281"/>
      <c r="C311" s="281"/>
      <c r="D311" s="281"/>
      <c r="E311" s="281"/>
      <c r="F311" s="281"/>
      <c r="G311" s="281"/>
      <c r="H311" s="281"/>
      <c r="I311" s="281"/>
      <c r="J311" s="281"/>
      <c r="K311" s="281"/>
      <c r="L311" s="281"/>
      <c r="M311" s="281"/>
      <c r="N311" s="281"/>
      <c r="O311" s="281"/>
      <c r="P311" s="281"/>
      <c r="Q311" s="281"/>
      <c r="R311" s="281"/>
      <c r="S311" s="850"/>
      <c r="T311" s="281"/>
      <c r="U311" s="281"/>
      <c r="V311" s="281"/>
      <c r="W311" s="281"/>
      <c r="X311" s="281"/>
      <c r="Y311" s="281"/>
      <c r="Z311" s="281"/>
      <c r="AA311" s="281"/>
      <c r="AB311" s="281"/>
      <c r="AC311" s="281"/>
      <c r="AD311" s="281"/>
      <c r="AE311" s="281"/>
      <c r="AF311" s="281"/>
      <c r="AG311" s="281"/>
      <c r="AH311" s="281"/>
      <c r="AI311" s="281"/>
      <c r="AJ311" s="281"/>
      <c r="AK311" s="850"/>
      <c r="AL311" s="281"/>
      <c r="AM311" s="281"/>
      <c r="AN311" s="281"/>
      <c r="AO311" s="281"/>
      <c r="AP311" s="281"/>
      <c r="AQ311" s="281"/>
      <c r="AR311" s="281"/>
      <c r="AS311" s="281"/>
      <c r="AT311" s="281"/>
      <c r="AU311" s="281"/>
      <c r="AV311" s="281"/>
      <c r="AW311" s="281"/>
      <c r="AX311" s="281"/>
      <c r="AY311" s="281"/>
      <c r="AZ311" s="281"/>
      <c r="BA311" s="281"/>
      <c r="BB311" s="281"/>
      <c r="BC311" s="850"/>
      <c r="BD311" s="281"/>
      <c r="BE311" s="281"/>
      <c r="BF311" s="281"/>
      <c r="BG311" s="281"/>
      <c r="BH311" s="281"/>
      <c r="BI311" s="281"/>
      <c r="BJ311" s="281"/>
      <c r="BK311" s="281"/>
      <c r="BL311" s="281"/>
      <c r="BM311" s="281"/>
      <c r="BN311" s="281"/>
      <c r="BO311" s="281"/>
      <c r="BP311" s="281"/>
      <c r="BQ311" s="281"/>
      <c r="BR311" s="281"/>
      <c r="BS311" s="281"/>
      <c r="BT311" s="281"/>
      <c r="BU311" s="850"/>
      <c r="BV311" s="281"/>
      <c r="BW311" s="281"/>
      <c r="BX311" s="281"/>
      <c r="BY311" s="281"/>
      <c r="BZ311" s="1306" t="str">
        <f>IF(DL311&lt;3,"",(SUM(B311:R311)-MIN(B311:R311)-MAX(B311:R311))/(DL311-2))</f>
        <v/>
      </c>
      <c r="CA311" s="1306" t="str">
        <f>IF(DM311&lt;3,"",(SUM(T311:AJ311)-MIN(T311:AJ311)-MAX(T311:AJ311))/(DM311-2))</f>
        <v/>
      </c>
      <c r="CB311" s="1306" t="str">
        <f>IF(DN311&lt;3,"",(SUM(AL311:BB311)-MIN(AL311:BB311)-MAX(AL311:BB311))/(DN311-2))</f>
        <v/>
      </c>
      <c r="CC311" s="1307" t="str">
        <f>IF(DO311&lt;3,"",(SUM(BD311:BT311)-MIN(BD311:BT311)-MAX(BD311:BT311))/(DO311-2))</f>
        <v/>
      </c>
      <c r="CD311" s="50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0" t="str">
        <f t="shared" si="537"/>
        <v/>
      </c>
      <c r="CF311" s="81" t="str">
        <f t="shared" si="537"/>
        <v/>
      </c>
      <c r="CG311" s="81" t="str">
        <f t="shared" si="537"/>
        <v/>
      </c>
      <c r="CH311" s="81" t="str">
        <f t="shared" si="537"/>
        <v/>
      </c>
      <c r="CI311" s="81" t="str">
        <f t="shared" si="537"/>
        <v/>
      </c>
      <c r="CJ311" s="81" t="str">
        <f t="shared" si="537"/>
        <v/>
      </c>
      <c r="CK311" s="144" t="str">
        <f t="shared" si="537"/>
        <v/>
      </c>
      <c r="CL311" s="144" t="str">
        <f t="shared" si="537"/>
        <v/>
      </c>
      <c r="CM311" s="144" t="str">
        <f t="shared" si="537"/>
        <v/>
      </c>
      <c r="CN311" s="81" t="str">
        <f t="shared" si="537"/>
        <v/>
      </c>
      <c r="CO311" s="81" t="str">
        <f t="shared" si="537"/>
        <v/>
      </c>
      <c r="CP311" s="81" t="str">
        <f t="shared" si="537"/>
        <v/>
      </c>
      <c r="CQ311" s="81" t="str">
        <f t="shared" si="537"/>
        <v/>
      </c>
      <c r="CR311" s="81" t="str">
        <f t="shared" si="537"/>
        <v/>
      </c>
      <c r="CS311" s="80" t="str">
        <f t="shared" si="537"/>
        <v/>
      </c>
      <c r="CT311" s="504" t="str">
        <f t="shared" si="537"/>
        <v/>
      </c>
      <c r="CU311" s="1279" t="str">
        <f t="shared" si="538"/>
        <v/>
      </c>
      <c r="CV311" s="1280" t="str">
        <f t="shared" si="538"/>
        <v/>
      </c>
      <c r="CW311" s="1281" t="str">
        <f t="shared" si="538"/>
        <v/>
      </c>
      <c r="CX311" s="1281" t="str">
        <f t="shared" si="538"/>
        <v/>
      </c>
      <c r="CY311" s="1281" t="str">
        <f t="shared" si="538"/>
        <v/>
      </c>
      <c r="CZ311" s="1281" t="str">
        <f t="shared" si="538"/>
        <v/>
      </c>
      <c r="DA311" s="1281" t="str">
        <f t="shared" si="538"/>
        <v/>
      </c>
      <c r="DB311" s="1282" t="str">
        <f t="shared" si="538"/>
        <v/>
      </c>
      <c r="DC311" s="1282" t="str">
        <f t="shared" si="538"/>
        <v/>
      </c>
      <c r="DD311" s="1282" t="str">
        <f t="shared" si="538"/>
        <v/>
      </c>
      <c r="DE311" s="1281" t="str">
        <f t="shared" si="539"/>
        <v/>
      </c>
      <c r="DF311" s="1281" t="str">
        <f t="shared" si="539"/>
        <v/>
      </c>
      <c r="DG311" s="1281" t="str">
        <f t="shared" si="539"/>
        <v/>
      </c>
      <c r="DH311" s="1281" t="str">
        <f t="shared" si="539"/>
        <v/>
      </c>
      <c r="DI311" s="1281" t="str">
        <f t="shared" si="539"/>
        <v/>
      </c>
      <c r="DJ311" s="1280" t="str">
        <f t="shared" si="539"/>
        <v/>
      </c>
      <c r="DK311" s="1279" t="str">
        <f t="shared" si="539"/>
        <v/>
      </c>
      <c r="DL311" s="858">
        <f>COUNT(B311:R311)</f>
        <v>0</v>
      </c>
      <c r="DM311" s="813">
        <f>COUNT(T311:AJ311)</f>
        <v>0</v>
      </c>
      <c r="DN311" s="813">
        <f>COUNT(AL311:BB311)</f>
        <v>0</v>
      </c>
      <c r="DO311" s="814">
        <f>COUNT(BD311:BT311)</f>
        <v>0</v>
      </c>
      <c r="DP311" s="849"/>
      <c r="DQ311" s="859"/>
      <c r="DR311" s="859"/>
      <c r="DS311" s="859"/>
      <c r="DT311" s="859"/>
      <c r="DU311" s="859"/>
      <c r="DV311" s="859"/>
      <c r="DW311" s="860"/>
      <c r="DX311" s="859"/>
      <c r="DY311" s="1313"/>
    </row>
    <row r="312" spans="1:129" s="1221" customFormat="1" ht="12.75" customHeight="1">
      <c r="A312" s="855" t="s">
        <v>280</v>
      </c>
      <c r="B312" s="281"/>
      <c r="C312" s="281"/>
      <c r="D312" s="281"/>
      <c r="E312" s="281"/>
      <c r="F312" s="281"/>
      <c r="G312" s="281"/>
      <c r="H312" s="281"/>
      <c r="I312" s="281"/>
      <c r="J312" s="281"/>
      <c r="K312" s="281"/>
      <c r="L312" s="281"/>
      <c r="M312" s="281"/>
      <c r="N312" s="281"/>
      <c r="O312" s="281"/>
      <c r="P312" s="281"/>
      <c r="Q312" s="281"/>
      <c r="R312" s="281"/>
      <c r="S312" s="850"/>
      <c r="T312" s="281"/>
      <c r="U312" s="281"/>
      <c r="V312" s="281"/>
      <c r="W312" s="281"/>
      <c r="X312" s="281"/>
      <c r="Y312" s="281"/>
      <c r="Z312" s="281"/>
      <c r="AA312" s="281"/>
      <c r="AB312" s="281"/>
      <c r="AC312" s="281"/>
      <c r="AD312" s="281"/>
      <c r="AE312" s="281"/>
      <c r="AF312" s="281"/>
      <c r="AG312" s="281"/>
      <c r="AH312" s="281"/>
      <c r="AI312" s="281"/>
      <c r="AJ312" s="281"/>
      <c r="AK312" s="850"/>
      <c r="AL312" s="281"/>
      <c r="AM312" s="281"/>
      <c r="AN312" s="281"/>
      <c r="AO312" s="281"/>
      <c r="AP312" s="281"/>
      <c r="AQ312" s="281"/>
      <c r="AR312" s="281"/>
      <c r="AS312" s="281"/>
      <c r="AT312" s="281"/>
      <c r="AU312" s="281"/>
      <c r="AV312" s="281"/>
      <c r="AW312" s="281"/>
      <c r="AX312" s="281"/>
      <c r="AY312" s="281"/>
      <c r="AZ312" s="281"/>
      <c r="BA312" s="281"/>
      <c r="BB312" s="281"/>
      <c r="BC312" s="850"/>
      <c r="BD312" s="281"/>
      <c r="BE312" s="281"/>
      <c r="BF312" s="281"/>
      <c r="BG312" s="281"/>
      <c r="BH312" s="281"/>
      <c r="BI312" s="281"/>
      <c r="BJ312" s="281"/>
      <c r="BK312" s="281"/>
      <c r="BL312" s="281"/>
      <c r="BM312" s="281"/>
      <c r="BN312" s="281"/>
      <c r="BO312" s="281"/>
      <c r="BP312" s="281"/>
      <c r="BQ312" s="281"/>
      <c r="BR312" s="281"/>
      <c r="BS312" s="281"/>
      <c r="BT312" s="281"/>
      <c r="BU312" s="850"/>
      <c r="BV312" s="281"/>
      <c r="BW312" s="281"/>
      <c r="BX312" s="281"/>
      <c r="BY312" s="281"/>
      <c r="BZ312" s="1306" t="str">
        <f>IF(DL312&lt;3,"",(SUM(B312:R312)-MIN(B312:R312)-MAX(B312:R312))/(DL312-2))</f>
        <v/>
      </c>
      <c r="CA312" s="1306" t="str">
        <f>IF(DM312&lt;3,"",(SUM(T312:AJ312)-MIN(T312:AJ312)-MAX(T312:AJ312))/(DM312-2))</f>
        <v/>
      </c>
      <c r="CB312" s="1306" t="str">
        <f>IF(DN312&lt;3,"",(SUM(AL312:BB312)-MIN(AL312:BB312)-MAX(AL312:BB312))/(DN312-2))</f>
        <v/>
      </c>
      <c r="CC312" s="1307" t="str">
        <f>IF(DO312&lt;3,"",(SUM(BD312:BT312)-MIN(BD312:BT312)-MAX(BD312:BT312))/(DO312-2))</f>
        <v/>
      </c>
      <c r="CD312" s="50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0" t="str">
        <f t="shared" si="537"/>
        <v/>
      </c>
      <c r="CF312" s="81" t="str">
        <f t="shared" si="537"/>
        <v/>
      </c>
      <c r="CG312" s="81" t="str">
        <f t="shared" si="537"/>
        <v/>
      </c>
      <c r="CH312" s="81" t="str">
        <f t="shared" si="537"/>
        <v/>
      </c>
      <c r="CI312" s="81" t="str">
        <f t="shared" si="537"/>
        <v/>
      </c>
      <c r="CJ312" s="81" t="str">
        <f t="shared" si="537"/>
        <v/>
      </c>
      <c r="CK312" s="144" t="str">
        <f t="shared" si="537"/>
        <v/>
      </c>
      <c r="CL312" s="144" t="str">
        <f t="shared" si="537"/>
        <v/>
      </c>
      <c r="CM312" s="144" t="str">
        <f t="shared" si="537"/>
        <v/>
      </c>
      <c r="CN312" s="81" t="str">
        <f t="shared" si="537"/>
        <v/>
      </c>
      <c r="CO312" s="81" t="str">
        <f t="shared" si="537"/>
        <v/>
      </c>
      <c r="CP312" s="81" t="str">
        <f t="shared" si="537"/>
        <v/>
      </c>
      <c r="CQ312" s="81" t="str">
        <f t="shared" si="537"/>
        <v/>
      </c>
      <c r="CR312" s="81" t="str">
        <f t="shared" si="537"/>
        <v/>
      </c>
      <c r="CS312" s="80" t="str">
        <f t="shared" si="537"/>
        <v/>
      </c>
      <c r="CT312" s="504" t="str">
        <f t="shared" si="537"/>
        <v/>
      </c>
      <c r="CU312" s="1279" t="str">
        <f t="shared" si="538"/>
        <v/>
      </c>
      <c r="CV312" s="1280" t="str">
        <f t="shared" si="538"/>
        <v/>
      </c>
      <c r="CW312" s="1281" t="str">
        <f t="shared" si="538"/>
        <v/>
      </c>
      <c r="CX312" s="1281" t="str">
        <f t="shared" si="538"/>
        <v/>
      </c>
      <c r="CY312" s="1281" t="str">
        <f t="shared" si="538"/>
        <v/>
      </c>
      <c r="CZ312" s="1281" t="str">
        <f t="shared" si="538"/>
        <v/>
      </c>
      <c r="DA312" s="1281" t="str">
        <f t="shared" si="538"/>
        <v/>
      </c>
      <c r="DB312" s="1282" t="str">
        <f t="shared" si="538"/>
        <v/>
      </c>
      <c r="DC312" s="1282" t="str">
        <f t="shared" si="538"/>
        <v/>
      </c>
      <c r="DD312" s="1282" t="str">
        <f t="shared" si="538"/>
        <v/>
      </c>
      <c r="DE312" s="1281" t="str">
        <f t="shared" si="539"/>
        <v/>
      </c>
      <c r="DF312" s="1281" t="str">
        <f t="shared" si="539"/>
        <v/>
      </c>
      <c r="DG312" s="1281" t="str">
        <f t="shared" si="539"/>
        <v/>
      </c>
      <c r="DH312" s="1281" t="str">
        <f t="shared" si="539"/>
        <v/>
      </c>
      <c r="DI312" s="1281" t="str">
        <f t="shared" si="539"/>
        <v/>
      </c>
      <c r="DJ312" s="1280" t="str">
        <f t="shared" si="539"/>
        <v/>
      </c>
      <c r="DK312" s="1279" t="str">
        <f t="shared" si="539"/>
        <v/>
      </c>
      <c r="DL312" s="858">
        <f>COUNT(B312:R312)</f>
        <v>0</v>
      </c>
      <c r="DM312" s="813">
        <f>COUNT(T312:AJ312)</f>
        <v>0</v>
      </c>
      <c r="DN312" s="813">
        <f>COUNT(AL312:BB312)</f>
        <v>0</v>
      </c>
      <c r="DO312" s="814">
        <f>COUNT(BD312:BT312)</f>
        <v>0</v>
      </c>
      <c r="DP312" s="849"/>
      <c r="DQ312" s="859"/>
      <c r="DR312" s="859"/>
      <c r="DS312" s="859"/>
      <c r="DT312" s="859"/>
      <c r="DU312" s="859"/>
      <c r="DV312" s="859"/>
      <c r="DW312" s="860"/>
      <c r="DX312" s="859"/>
      <c r="DY312" s="1313"/>
    </row>
    <row r="313" spans="1:129" s="1221" customFormat="1" ht="12.75" customHeight="1">
      <c r="A313" s="855" t="s">
        <v>311</v>
      </c>
      <c r="B313" s="281"/>
      <c r="C313" s="281"/>
      <c r="D313" s="281"/>
      <c r="E313" s="281"/>
      <c r="F313" s="281"/>
      <c r="G313" s="281"/>
      <c r="H313" s="281"/>
      <c r="I313" s="281"/>
      <c r="J313" s="281"/>
      <c r="K313" s="281"/>
      <c r="L313" s="281"/>
      <c r="M313" s="281"/>
      <c r="N313" s="281"/>
      <c r="O313" s="281"/>
      <c r="P313" s="281"/>
      <c r="Q313" s="281"/>
      <c r="R313" s="281"/>
      <c r="S313" s="850"/>
      <c r="T313" s="281"/>
      <c r="U313" s="281"/>
      <c r="V313" s="281"/>
      <c r="W313" s="281"/>
      <c r="X313" s="281"/>
      <c r="Y313" s="281"/>
      <c r="Z313" s="281"/>
      <c r="AA313" s="281"/>
      <c r="AB313" s="281"/>
      <c r="AC313" s="281"/>
      <c r="AD313" s="281"/>
      <c r="AE313" s="281"/>
      <c r="AF313" s="281"/>
      <c r="AG313" s="281"/>
      <c r="AH313" s="281"/>
      <c r="AI313" s="281"/>
      <c r="AJ313" s="281"/>
      <c r="AK313" s="850"/>
      <c r="AL313" s="281"/>
      <c r="AM313" s="281"/>
      <c r="AN313" s="281"/>
      <c r="AO313" s="281"/>
      <c r="AP313" s="281"/>
      <c r="AQ313" s="281"/>
      <c r="AR313" s="281"/>
      <c r="AS313" s="281"/>
      <c r="AT313" s="281"/>
      <c r="AU313" s="281"/>
      <c r="AV313" s="281"/>
      <c r="AW313" s="281"/>
      <c r="AX313" s="281"/>
      <c r="AY313" s="281"/>
      <c r="AZ313" s="281"/>
      <c r="BA313" s="281"/>
      <c r="BB313" s="281"/>
      <c r="BC313" s="850"/>
      <c r="BD313" s="281"/>
      <c r="BE313" s="281"/>
      <c r="BF313" s="281"/>
      <c r="BG313" s="281"/>
      <c r="BH313" s="281"/>
      <c r="BI313" s="281"/>
      <c r="BJ313" s="281"/>
      <c r="BK313" s="281"/>
      <c r="BL313" s="281"/>
      <c r="BM313" s="281"/>
      <c r="BN313" s="281"/>
      <c r="BO313" s="281"/>
      <c r="BP313" s="281"/>
      <c r="BQ313" s="281"/>
      <c r="BR313" s="281"/>
      <c r="BS313" s="281"/>
      <c r="BT313" s="281"/>
      <c r="BU313" s="850"/>
      <c r="BV313" s="281"/>
      <c r="BW313" s="281"/>
      <c r="BX313" s="281"/>
      <c r="BY313" s="281"/>
      <c r="BZ313" s="1306" t="str">
        <f>IF(DL313&lt;3,"",(SUM(B313:R313)-MIN(B313:R313)-MAX(B313:R313))/(DL313-2))</f>
        <v/>
      </c>
      <c r="CA313" s="1306" t="str">
        <f>IF(DM313&lt;3,"",(SUM(T313:AJ313)-MIN(T313:AJ313)-MAX(T313:AJ313))/(DM313-2))</f>
        <v/>
      </c>
      <c r="CB313" s="1306" t="str">
        <f>IF(DN313&lt;3,"",(SUM(AL313:BB313)-MIN(AL313:BB313)-MAX(AL313:BB313))/(DN313-2))</f>
        <v/>
      </c>
      <c r="CC313" s="1307" t="str">
        <f>IF(DO313&lt;3,"",(SUM(BD313:BT313)-MIN(BD313:BT313)-MAX(BD313:BT313))/(DO313-2))</f>
        <v/>
      </c>
      <c r="CD313" s="50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0" t="str">
        <f t="shared" si="537"/>
        <v/>
      </c>
      <c r="CF313" s="81" t="str">
        <f t="shared" si="537"/>
        <v/>
      </c>
      <c r="CG313" s="81" t="str">
        <f t="shared" si="537"/>
        <v/>
      </c>
      <c r="CH313" s="81" t="str">
        <f t="shared" si="537"/>
        <v/>
      </c>
      <c r="CI313" s="81" t="str">
        <f t="shared" si="537"/>
        <v/>
      </c>
      <c r="CJ313" s="81" t="str">
        <f t="shared" si="537"/>
        <v/>
      </c>
      <c r="CK313" s="144" t="str">
        <f t="shared" si="537"/>
        <v/>
      </c>
      <c r="CL313" s="144" t="str">
        <f t="shared" si="537"/>
        <v/>
      </c>
      <c r="CM313" s="144" t="str">
        <f t="shared" si="537"/>
        <v/>
      </c>
      <c r="CN313" s="81" t="str">
        <f t="shared" si="537"/>
        <v/>
      </c>
      <c r="CO313" s="81" t="str">
        <f t="shared" si="537"/>
        <v/>
      </c>
      <c r="CP313" s="81" t="str">
        <f t="shared" si="537"/>
        <v/>
      </c>
      <c r="CQ313" s="81" t="str">
        <f t="shared" si="537"/>
        <v/>
      </c>
      <c r="CR313" s="81" t="str">
        <f t="shared" si="537"/>
        <v/>
      </c>
      <c r="CS313" s="80" t="str">
        <f t="shared" si="537"/>
        <v/>
      </c>
      <c r="CT313" s="504" t="str">
        <f t="shared" si="537"/>
        <v/>
      </c>
      <c r="CU313" s="1279" t="str">
        <f t="shared" si="538"/>
        <v/>
      </c>
      <c r="CV313" s="1280" t="str">
        <f t="shared" si="538"/>
        <v/>
      </c>
      <c r="CW313" s="1281" t="str">
        <f t="shared" si="538"/>
        <v/>
      </c>
      <c r="CX313" s="1281" t="str">
        <f t="shared" si="538"/>
        <v/>
      </c>
      <c r="CY313" s="1281" t="str">
        <f t="shared" si="538"/>
        <v/>
      </c>
      <c r="CZ313" s="1281" t="str">
        <f t="shared" si="538"/>
        <v/>
      </c>
      <c r="DA313" s="1281" t="str">
        <f t="shared" si="538"/>
        <v/>
      </c>
      <c r="DB313" s="1282" t="str">
        <f t="shared" si="538"/>
        <v/>
      </c>
      <c r="DC313" s="1282" t="str">
        <f t="shared" si="538"/>
        <v/>
      </c>
      <c r="DD313" s="1282" t="str">
        <f t="shared" si="538"/>
        <v/>
      </c>
      <c r="DE313" s="1281" t="str">
        <f t="shared" si="539"/>
        <v/>
      </c>
      <c r="DF313" s="1281" t="str">
        <f t="shared" si="539"/>
        <v/>
      </c>
      <c r="DG313" s="1281" t="str">
        <f t="shared" si="539"/>
        <v/>
      </c>
      <c r="DH313" s="1281" t="str">
        <f t="shared" si="539"/>
        <v/>
      </c>
      <c r="DI313" s="1281" t="str">
        <f t="shared" si="539"/>
        <v/>
      </c>
      <c r="DJ313" s="1280" t="str">
        <f t="shared" si="539"/>
        <v/>
      </c>
      <c r="DK313" s="1279" t="str">
        <f t="shared" si="539"/>
        <v/>
      </c>
      <c r="DL313" s="858">
        <f>COUNT(B313:R313)</f>
        <v>0</v>
      </c>
      <c r="DM313" s="813">
        <f>COUNT(T313:AJ313)</f>
        <v>0</v>
      </c>
      <c r="DN313" s="813">
        <f>COUNT(AL313:BB313)</f>
        <v>0</v>
      </c>
      <c r="DO313" s="814">
        <f>COUNT(BD313:BT313)</f>
        <v>0</v>
      </c>
      <c r="DP313" s="849"/>
      <c r="DQ313" s="859"/>
      <c r="DR313" s="859"/>
      <c r="DS313" s="859"/>
      <c r="DT313" s="859"/>
      <c r="DU313" s="859"/>
      <c r="DV313" s="859"/>
      <c r="DW313" s="860"/>
      <c r="DX313" s="859"/>
      <c r="DY313" s="1313"/>
    </row>
    <row r="314" spans="1:129" s="1221" customFormat="1" ht="12.75" customHeight="1">
      <c r="A314" s="861" t="s">
        <v>312</v>
      </c>
      <c r="B314" s="862" t="str">
        <f t="shared" ref="B314:R314" si="540">IF(B311="","",B310*B311*B312*B313)</f>
        <v/>
      </c>
      <c r="C314" s="1272" t="str">
        <f t="shared" si="540"/>
        <v/>
      </c>
      <c r="D314" s="862" t="str">
        <f t="shared" si="540"/>
        <v/>
      </c>
      <c r="E314" s="862" t="str">
        <f t="shared" si="540"/>
        <v/>
      </c>
      <c r="F314" s="862" t="str">
        <f t="shared" si="540"/>
        <v/>
      </c>
      <c r="G314" s="862" t="str">
        <f t="shared" si="540"/>
        <v/>
      </c>
      <c r="H314" s="862" t="str">
        <f t="shared" si="540"/>
        <v/>
      </c>
      <c r="I314" s="862" t="str">
        <f t="shared" si="540"/>
        <v/>
      </c>
      <c r="J314" s="862" t="str">
        <f t="shared" si="540"/>
        <v/>
      </c>
      <c r="K314" s="862" t="str">
        <f t="shared" si="540"/>
        <v/>
      </c>
      <c r="L314" s="862" t="str">
        <f t="shared" si="540"/>
        <v/>
      </c>
      <c r="M314" s="862" t="str">
        <f t="shared" si="540"/>
        <v/>
      </c>
      <c r="N314" s="862" t="str">
        <f t="shared" si="540"/>
        <v/>
      </c>
      <c r="O314" s="862" t="str">
        <f t="shared" si="540"/>
        <v/>
      </c>
      <c r="P314" s="862" t="str">
        <f t="shared" si="540"/>
        <v/>
      </c>
      <c r="Q314" s="862" t="str">
        <f t="shared" si="540"/>
        <v/>
      </c>
      <c r="R314" s="862" t="str">
        <f t="shared" si="540"/>
        <v/>
      </c>
      <c r="S314" s="850"/>
      <c r="T314" s="862" t="str">
        <f t="shared" ref="T314:AJ314" si="541">IF(T311="","",T310*T311*T312*T313)</f>
        <v/>
      </c>
      <c r="U314" s="862" t="str">
        <f t="shared" si="541"/>
        <v/>
      </c>
      <c r="V314" s="862" t="str">
        <f t="shared" si="541"/>
        <v/>
      </c>
      <c r="W314" s="862" t="str">
        <f t="shared" si="541"/>
        <v/>
      </c>
      <c r="X314" s="862" t="str">
        <f t="shared" si="541"/>
        <v/>
      </c>
      <c r="Y314" s="862" t="str">
        <f t="shared" si="541"/>
        <v/>
      </c>
      <c r="Z314" s="862" t="str">
        <f t="shared" si="541"/>
        <v/>
      </c>
      <c r="AA314" s="862" t="str">
        <f t="shared" si="541"/>
        <v/>
      </c>
      <c r="AB314" s="862" t="str">
        <f t="shared" si="541"/>
        <v/>
      </c>
      <c r="AC314" s="862" t="str">
        <f t="shared" si="541"/>
        <v/>
      </c>
      <c r="AD314" s="862" t="str">
        <f t="shared" si="541"/>
        <v/>
      </c>
      <c r="AE314" s="862" t="str">
        <f t="shared" si="541"/>
        <v/>
      </c>
      <c r="AF314" s="862" t="str">
        <f t="shared" si="541"/>
        <v/>
      </c>
      <c r="AG314" s="862" t="str">
        <f t="shared" si="541"/>
        <v/>
      </c>
      <c r="AH314" s="862" t="str">
        <f t="shared" si="541"/>
        <v/>
      </c>
      <c r="AI314" s="862" t="str">
        <f t="shared" si="541"/>
        <v/>
      </c>
      <c r="AJ314" s="862" t="str">
        <f t="shared" si="541"/>
        <v/>
      </c>
      <c r="AK314" s="850"/>
      <c r="AL314" s="862" t="str">
        <f t="shared" ref="AL314:BB314" si="542">IF(AL311="","",AL310*AL311*AL312*AL313)</f>
        <v/>
      </c>
      <c r="AM314" s="862" t="str">
        <f t="shared" si="542"/>
        <v/>
      </c>
      <c r="AN314" s="862" t="str">
        <f t="shared" si="542"/>
        <v/>
      </c>
      <c r="AO314" s="862" t="str">
        <f t="shared" si="542"/>
        <v/>
      </c>
      <c r="AP314" s="862" t="str">
        <f t="shared" si="542"/>
        <v/>
      </c>
      <c r="AQ314" s="862" t="str">
        <f t="shared" si="542"/>
        <v/>
      </c>
      <c r="AR314" s="862" t="str">
        <f t="shared" si="542"/>
        <v/>
      </c>
      <c r="AS314" s="862" t="str">
        <f t="shared" si="542"/>
        <v/>
      </c>
      <c r="AT314" s="862" t="str">
        <f t="shared" si="542"/>
        <v/>
      </c>
      <c r="AU314" s="862" t="str">
        <f t="shared" si="542"/>
        <v/>
      </c>
      <c r="AV314" s="862" t="str">
        <f t="shared" si="542"/>
        <v/>
      </c>
      <c r="AW314" s="862" t="str">
        <f t="shared" si="542"/>
        <v/>
      </c>
      <c r="AX314" s="862" t="str">
        <f t="shared" si="542"/>
        <v/>
      </c>
      <c r="AY314" s="862" t="str">
        <f t="shared" si="542"/>
        <v/>
      </c>
      <c r="AZ314" s="862" t="str">
        <f t="shared" si="542"/>
        <v/>
      </c>
      <c r="BA314" s="862" t="str">
        <f t="shared" si="542"/>
        <v/>
      </c>
      <c r="BB314" s="862" t="str">
        <f t="shared" si="542"/>
        <v/>
      </c>
      <c r="BC314" s="850"/>
      <c r="BD314" s="862" t="str">
        <f t="shared" ref="BD314:BT314" si="543">IF(BD311="","",BD310*BD311*BD312*BD313)</f>
        <v/>
      </c>
      <c r="BE314" s="862" t="str">
        <f t="shared" si="543"/>
        <v/>
      </c>
      <c r="BF314" s="862" t="str">
        <f t="shared" si="543"/>
        <v/>
      </c>
      <c r="BG314" s="862" t="str">
        <f t="shared" si="543"/>
        <v/>
      </c>
      <c r="BH314" s="862" t="str">
        <f t="shared" si="543"/>
        <v/>
      </c>
      <c r="BI314" s="862" t="str">
        <f t="shared" si="543"/>
        <v/>
      </c>
      <c r="BJ314" s="862" t="str">
        <f t="shared" si="543"/>
        <v/>
      </c>
      <c r="BK314" s="862" t="str">
        <f t="shared" si="543"/>
        <v/>
      </c>
      <c r="BL314" s="862" t="str">
        <f t="shared" si="543"/>
        <v/>
      </c>
      <c r="BM314" s="862" t="str">
        <f t="shared" si="543"/>
        <v/>
      </c>
      <c r="BN314" s="862" t="str">
        <f t="shared" si="543"/>
        <v/>
      </c>
      <c r="BO314" s="862" t="str">
        <f t="shared" si="543"/>
        <v/>
      </c>
      <c r="BP314" s="862" t="str">
        <f t="shared" si="543"/>
        <v/>
      </c>
      <c r="BQ314" s="862" t="str">
        <f t="shared" si="543"/>
        <v/>
      </c>
      <c r="BR314" s="862" t="str">
        <f t="shared" si="543"/>
        <v/>
      </c>
      <c r="BS314" s="862" t="str">
        <f t="shared" si="543"/>
        <v/>
      </c>
      <c r="BT314" s="862" t="str">
        <f t="shared" si="543"/>
        <v/>
      </c>
      <c r="BU314" s="850"/>
      <c r="BV314" s="862" t="str">
        <f>IF(BV311="","",BV310*BV311*BV312*BV313)</f>
        <v/>
      </c>
      <c r="BW314" s="862" t="str">
        <f>IF(BW311="","",BW310*BW311*BW312*BW313)</f>
        <v/>
      </c>
      <c r="BX314" s="862" t="str">
        <f>IF(BX311="","",BX310*BX311*BX312*BX313)</f>
        <v/>
      </c>
      <c r="BY314" s="735" t="str">
        <f>IF(BY311="","",BY310*BY311*BY312*BY313)</f>
        <v/>
      </c>
      <c r="BZ314" s="1306" t="str">
        <f>IF(DL314&lt;3,"",(SUM(B314:R314)-MIN(B314:R314)-MAX(B314:R314))/(DL314-2))</f>
        <v/>
      </c>
      <c r="CA314" s="1306" t="str">
        <f>IF(DM314&lt;3,"",(SUM(T314:AJ314)-MIN(T314:AJ314)-MAX(T314:AJ314))/(DM314-2))</f>
        <v/>
      </c>
      <c r="CB314" s="1306" t="str">
        <f>IF(DN314&lt;3,"",(SUM(AL314:BB314)-MIN(AL314:BB314)-MAX(AL314:BB314))/(DN314-2))</f>
        <v/>
      </c>
      <c r="CC314" s="1307" t="str">
        <f>IF(DO314&lt;3,"",(SUM(BD314:BT314)-MIN(BD314:BT314)-MAX(BD314:BT314))/(DO314-2))</f>
        <v/>
      </c>
      <c r="CD314" s="50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0" t="str">
        <f t="shared" si="537"/>
        <v/>
      </c>
      <c r="CF314" s="81" t="str">
        <f t="shared" si="537"/>
        <v/>
      </c>
      <c r="CG314" s="81" t="str">
        <f t="shared" si="537"/>
        <v/>
      </c>
      <c r="CH314" s="81" t="str">
        <f t="shared" si="537"/>
        <v/>
      </c>
      <c r="CI314" s="81" t="str">
        <f t="shared" si="537"/>
        <v/>
      </c>
      <c r="CJ314" s="81" t="str">
        <f t="shared" si="537"/>
        <v/>
      </c>
      <c r="CK314" s="144" t="str">
        <f t="shared" si="537"/>
        <v/>
      </c>
      <c r="CL314" s="144" t="str">
        <f t="shared" si="537"/>
        <v/>
      </c>
      <c r="CM314" s="144" t="str">
        <f t="shared" si="537"/>
        <v/>
      </c>
      <c r="CN314" s="81" t="str">
        <f t="shared" si="537"/>
        <v/>
      </c>
      <c r="CO314" s="81" t="str">
        <f t="shared" si="537"/>
        <v/>
      </c>
      <c r="CP314" s="81" t="str">
        <f t="shared" si="537"/>
        <v/>
      </c>
      <c r="CQ314" s="81" t="str">
        <f t="shared" si="537"/>
        <v/>
      </c>
      <c r="CR314" s="81" t="str">
        <f t="shared" si="537"/>
        <v/>
      </c>
      <c r="CS314" s="80" t="str">
        <f t="shared" si="537"/>
        <v/>
      </c>
      <c r="CT314" s="504" t="str">
        <f t="shared" si="537"/>
        <v/>
      </c>
      <c r="CU314" s="1279" t="str">
        <f t="shared" si="538"/>
        <v/>
      </c>
      <c r="CV314" s="1280" t="str">
        <f t="shared" si="538"/>
        <v/>
      </c>
      <c r="CW314" s="1281" t="str">
        <f t="shared" si="538"/>
        <v/>
      </c>
      <c r="CX314" s="1281" t="str">
        <f t="shared" si="538"/>
        <v/>
      </c>
      <c r="CY314" s="1281" t="str">
        <f t="shared" si="538"/>
        <v/>
      </c>
      <c r="CZ314" s="1281" t="str">
        <f t="shared" si="538"/>
        <v/>
      </c>
      <c r="DA314" s="1281" t="str">
        <f t="shared" si="538"/>
        <v/>
      </c>
      <c r="DB314" s="1282" t="str">
        <f t="shared" si="538"/>
        <v/>
      </c>
      <c r="DC314" s="1282" t="str">
        <f t="shared" si="538"/>
        <v/>
      </c>
      <c r="DD314" s="1282" t="str">
        <f t="shared" si="538"/>
        <v/>
      </c>
      <c r="DE314" s="1281" t="str">
        <f t="shared" si="539"/>
        <v/>
      </c>
      <c r="DF314" s="1281" t="str">
        <f t="shared" si="539"/>
        <v/>
      </c>
      <c r="DG314" s="1281" t="str">
        <f t="shared" si="539"/>
        <v/>
      </c>
      <c r="DH314" s="1281" t="str">
        <f t="shared" si="539"/>
        <v/>
      </c>
      <c r="DI314" s="1281" t="str">
        <f t="shared" si="539"/>
        <v/>
      </c>
      <c r="DJ314" s="1280" t="str">
        <f t="shared" si="539"/>
        <v/>
      </c>
      <c r="DK314" s="1279" t="str">
        <f t="shared" si="539"/>
        <v/>
      </c>
      <c r="DL314" s="858">
        <f>COUNT(B314:R314)</f>
        <v>0</v>
      </c>
      <c r="DM314" s="813">
        <f>COUNT(T314:AJ314)</f>
        <v>0</v>
      </c>
      <c r="DN314" s="813">
        <f>COUNT(AL314:BB314)</f>
        <v>0</v>
      </c>
      <c r="DO314" s="814">
        <f>COUNT(BD314:BT314)</f>
        <v>0</v>
      </c>
      <c r="DP314" s="849"/>
      <c r="DQ314" s="859"/>
      <c r="DR314" s="859"/>
      <c r="DS314" s="859"/>
      <c r="DT314" s="859"/>
      <c r="DU314" s="859"/>
      <c r="DV314" s="859"/>
      <c r="DW314" s="860"/>
      <c r="DX314" s="859"/>
      <c r="DY314" s="1313"/>
    </row>
    <row r="315" spans="1:129" s="1221" customFormat="1" ht="12.75" customHeight="1">
      <c r="A315" s="854" t="s">
        <v>888</v>
      </c>
      <c r="B315" s="647"/>
      <c r="C315" s="1314"/>
      <c r="D315" s="647"/>
      <c r="E315" s="647"/>
      <c r="F315" s="647"/>
      <c r="G315" s="647"/>
      <c r="H315" s="647"/>
      <c r="I315" s="647"/>
      <c r="J315" s="647"/>
      <c r="K315" s="647"/>
      <c r="L315" s="647"/>
      <c r="M315" s="647"/>
      <c r="N315" s="647"/>
      <c r="O315" s="647"/>
      <c r="P315" s="647"/>
      <c r="Q315" s="647"/>
      <c r="R315" s="647"/>
      <c r="S315" s="850"/>
      <c r="T315" s="647"/>
      <c r="U315" s="647"/>
      <c r="V315" s="647"/>
      <c r="W315" s="647"/>
      <c r="X315" s="647"/>
      <c r="Y315" s="647"/>
      <c r="Z315" s="647"/>
      <c r="AA315" s="647"/>
      <c r="AB315" s="647"/>
      <c r="AC315" s="647"/>
      <c r="AD315" s="647"/>
      <c r="AE315" s="647"/>
      <c r="AF315" s="647"/>
      <c r="AG315" s="647"/>
      <c r="AH315" s="647"/>
      <c r="AI315" s="647"/>
      <c r="AJ315" s="647"/>
      <c r="AK315" s="850"/>
      <c r="AL315" s="647"/>
      <c r="AM315" s="647"/>
      <c r="AN315" s="647"/>
      <c r="AO315" s="647"/>
      <c r="AP315" s="647"/>
      <c r="AQ315" s="647"/>
      <c r="AR315" s="647"/>
      <c r="AS315" s="647"/>
      <c r="AT315" s="647"/>
      <c r="AU315" s="647"/>
      <c r="AV315" s="647"/>
      <c r="AW315" s="647"/>
      <c r="AX315" s="647"/>
      <c r="AY315" s="647"/>
      <c r="AZ315" s="647"/>
      <c r="BA315" s="647"/>
      <c r="BB315" s="647"/>
      <c r="BC315" s="850"/>
      <c r="BD315" s="647"/>
      <c r="BE315" s="647"/>
      <c r="BF315" s="647"/>
      <c r="BG315" s="647"/>
      <c r="BH315" s="647"/>
      <c r="BI315" s="647"/>
      <c r="BJ315" s="647"/>
      <c r="BK315" s="647"/>
      <c r="BL315" s="647"/>
      <c r="BM315" s="647"/>
      <c r="BN315" s="647"/>
      <c r="BO315" s="647"/>
      <c r="BP315" s="647"/>
      <c r="BQ315" s="647"/>
      <c r="BR315" s="647"/>
      <c r="BS315" s="647"/>
      <c r="BT315" s="647"/>
      <c r="BU315" s="850"/>
      <c r="BV315" s="647"/>
      <c r="BW315" s="647"/>
      <c r="BX315" s="647"/>
      <c r="BY315" s="647"/>
      <c r="BZ315" s="959"/>
      <c r="CA315" s="959"/>
      <c r="CB315" s="959"/>
      <c r="CC315" s="960"/>
      <c r="CD315" s="865"/>
      <c r="CE315" s="865"/>
      <c r="CF315" s="865"/>
      <c r="CG315" s="865"/>
      <c r="CH315" s="865"/>
      <c r="CI315" s="865"/>
      <c r="CJ315" s="865"/>
      <c r="CK315" s="865"/>
      <c r="CL315" s="865"/>
      <c r="CM315" s="865"/>
      <c r="CN315" s="865"/>
      <c r="CO315" s="865"/>
      <c r="CP315" s="865"/>
      <c r="CQ315" s="865"/>
      <c r="CR315" s="865"/>
      <c r="CS315" s="865"/>
      <c r="CT315" s="866"/>
      <c r="CU315" s="867"/>
      <c r="CV315" s="865"/>
      <c r="CW315" s="865"/>
      <c r="CX315" s="865"/>
      <c r="CY315" s="865"/>
      <c r="CZ315" s="865"/>
      <c r="DA315" s="865"/>
      <c r="DB315" s="865"/>
      <c r="DC315" s="865"/>
      <c r="DD315" s="865"/>
      <c r="DE315" s="865"/>
      <c r="DF315" s="865"/>
      <c r="DG315" s="865"/>
      <c r="DH315" s="865"/>
      <c r="DI315" s="865"/>
      <c r="DJ315" s="865"/>
      <c r="DK315" s="865"/>
      <c r="DL315" s="858"/>
      <c r="DM315" s="813"/>
      <c r="DN315" s="813"/>
      <c r="DO315" s="814"/>
      <c r="DP315" s="848"/>
      <c r="DQ315" s="848"/>
      <c r="DR315" s="848"/>
      <c r="DS315" s="848"/>
      <c r="DT315" s="848"/>
      <c r="DU315" s="848"/>
      <c r="DV315" s="848"/>
      <c r="DW315" s="847"/>
      <c r="DX315" s="848"/>
      <c r="DY315" s="1313"/>
    </row>
    <row r="316" spans="1:129" s="1221" customFormat="1" ht="12.75" customHeight="1">
      <c r="A316" s="855" t="s">
        <v>294</v>
      </c>
      <c r="B316" s="647"/>
      <c r="C316" s="647">
        <v>1</v>
      </c>
      <c r="D316" s="647">
        <v>1</v>
      </c>
      <c r="E316" s="647">
        <v>1</v>
      </c>
      <c r="F316" s="647">
        <v>1</v>
      </c>
      <c r="G316" s="647"/>
      <c r="H316" s="647"/>
      <c r="I316" s="647"/>
      <c r="J316" s="647"/>
      <c r="K316" s="647"/>
      <c r="L316" s="647"/>
      <c r="M316" s="647">
        <v>1</v>
      </c>
      <c r="N316" s="647"/>
      <c r="O316" s="647"/>
      <c r="P316" s="647"/>
      <c r="Q316" s="647"/>
      <c r="R316" s="647"/>
      <c r="S316" s="850"/>
      <c r="T316" s="647"/>
      <c r="U316" s="647"/>
      <c r="V316" s="647"/>
      <c r="W316" s="647"/>
      <c r="X316" s="647"/>
      <c r="Y316" s="647">
        <v>1</v>
      </c>
      <c r="Z316" s="647"/>
      <c r="AA316" s="647"/>
      <c r="AB316" s="647"/>
      <c r="AC316" s="647"/>
      <c r="AD316" s="647"/>
      <c r="AE316" s="647"/>
      <c r="AF316" s="647"/>
      <c r="AG316" s="647"/>
      <c r="AH316" s="647"/>
      <c r="AI316" s="647"/>
      <c r="AJ316" s="647"/>
      <c r="AK316" s="850"/>
      <c r="AL316" s="647"/>
      <c r="AM316" s="647"/>
      <c r="AN316" s="647"/>
      <c r="AO316" s="647"/>
      <c r="AP316" s="647">
        <v>1</v>
      </c>
      <c r="AQ316" s="647">
        <v>1</v>
      </c>
      <c r="AR316" s="647"/>
      <c r="AS316" s="647"/>
      <c r="AT316" s="647"/>
      <c r="AU316" s="647"/>
      <c r="AV316" s="647"/>
      <c r="AW316" s="647"/>
      <c r="AX316" s="647"/>
      <c r="AY316" s="647"/>
      <c r="AZ316" s="647"/>
      <c r="BA316" s="647"/>
      <c r="BB316" s="647"/>
      <c r="BC316" s="850"/>
      <c r="BD316" s="647"/>
      <c r="BE316" s="647"/>
      <c r="BF316" s="647"/>
      <c r="BG316" s="647"/>
      <c r="BH316" s="647"/>
      <c r="BI316" s="647"/>
      <c r="BJ316" s="647"/>
      <c r="BK316" s="647"/>
      <c r="BL316" s="647"/>
      <c r="BM316" s="647"/>
      <c r="BN316" s="647"/>
      <c r="BO316" s="647"/>
      <c r="BP316" s="647"/>
      <c r="BQ316" s="647"/>
      <c r="BR316" s="647"/>
      <c r="BS316" s="647"/>
      <c r="BT316" s="647"/>
      <c r="BU316" s="850"/>
      <c r="BV316" s="647">
        <v>1</v>
      </c>
      <c r="BW316" s="647"/>
      <c r="BX316" s="647"/>
      <c r="BY316" s="647"/>
      <c r="BZ316" s="856">
        <f>IF(DL316&lt;3,"",(SUM(B316:R316)-MIN(B316:R316)-MAX(B316:R316))/(DL316-2))</f>
        <v>1</v>
      </c>
      <c r="CA316" s="1306" t="str">
        <f>IF(DM316&lt;3,"",(SUM(T316:AJ316)-MIN(T316:AJ316)-MAX(T316:AJ316))/(DM316-2))</f>
        <v/>
      </c>
      <c r="CB316" s="1306" t="str">
        <f>IF(DN316&lt;3,"",(SUM(AL316:BB316)-MIN(AL316:BB316)-MAX(AL316:BB316))/(DN316-2))</f>
        <v/>
      </c>
      <c r="CC316" s="1307" t="str">
        <f>IF(DO316&lt;3,"",(SUM(BD316:BT316)-MIN(BD316:BT316)-MAX(BD316:BT316))/(DO316-2))</f>
        <v/>
      </c>
      <c r="CD316" s="50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0" t="str">
        <f t="shared" si="544"/>
        <v/>
      </c>
      <c r="CF316" s="81" t="str">
        <f t="shared" si="544"/>
        <v/>
      </c>
      <c r="CG316" s="81" t="str">
        <f t="shared" si="544"/>
        <v/>
      </c>
      <c r="CH316" s="81" t="str">
        <f t="shared" si="544"/>
        <v/>
      </c>
      <c r="CI316" s="81" t="str">
        <f t="shared" si="544"/>
        <v/>
      </c>
      <c r="CJ316" s="81" t="str">
        <f t="shared" si="544"/>
        <v/>
      </c>
      <c r="CK316" s="144" t="str">
        <f t="shared" si="544"/>
        <v/>
      </c>
      <c r="CL316" s="144">
        <f t="shared" si="544"/>
        <v>1</v>
      </c>
      <c r="CM316" s="144">
        <f t="shared" si="544"/>
        <v>1</v>
      </c>
      <c r="CN316" s="81" t="str">
        <f t="shared" si="544"/>
        <v/>
      </c>
      <c r="CO316" s="81" t="str">
        <f t="shared" si="544"/>
        <v/>
      </c>
      <c r="CP316" s="81" t="str">
        <f t="shared" si="544"/>
        <v/>
      </c>
      <c r="CQ316" s="81" t="str">
        <f t="shared" si="544"/>
        <v/>
      </c>
      <c r="CR316" s="81" t="str">
        <f t="shared" si="544"/>
        <v/>
      </c>
      <c r="CS316" s="80" t="str">
        <f t="shared" si="544"/>
        <v/>
      </c>
      <c r="CT316" s="50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1279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280" t="str">
        <f t="shared" si="546"/>
        <v/>
      </c>
      <c r="CW316" s="1281" t="str">
        <f t="shared" si="546"/>
        <v/>
      </c>
      <c r="CX316" s="1281" t="str">
        <f t="shared" si="546"/>
        <v/>
      </c>
      <c r="CY316" s="1281" t="str">
        <f t="shared" si="546"/>
        <v/>
      </c>
      <c r="CZ316" s="1281" t="str">
        <f t="shared" si="546"/>
        <v/>
      </c>
      <c r="DA316" s="1281" t="str">
        <f t="shared" si="546"/>
        <v/>
      </c>
      <c r="DB316" s="1282" t="str">
        <f t="shared" si="546"/>
        <v/>
      </c>
      <c r="DC316" s="1282" t="str">
        <f t="shared" si="546"/>
        <v/>
      </c>
      <c r="DD316" s="1282" t="str">
        <f t="shared" si="546"/>
        <v/>
      </c>
      <c r="DE316" s="1281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1281" t="str">
        <f t="shared" si="547"/>
        <v/>
      </c>
      <c r="DG316" s="1281" t="str">
        <f t="shared" si="547"/>
        <v/>
      </c>
      <c r="DH316" s="1281" t="str">
        <f t="shared" si="547"/>
        <v/>
      </c>
      <c r="DI316" s="1281" t="str">
        <f t="shared" si="547"/>
        <v/>
      </c>
      <c r="DJ316" s="1280" t="str">
        <f t="shared" si="547"/>
        <v/>
      </c>
      <c r="DK316" s="1279" t="str">
        <f t="shared" si="547"/>
        <v/>
      </c>
      <c r="DL316" s="858">
        <f>COUNT(B316:R316)</f>
        <v>5</v>
      </c>
      <c r="DM316" s="813">
        <f>COUNT(T316:AJ316)</f>
        <v>1</v>
      </c>
      <c r="DN316" s="813">
        <f>COUNT(AL316:BB316)</f>
        <v>2</v>
      </c>
      <c r="DO316" s="814">
        <f>COUNT(BD316:BT316)</f>
        <v>0</v>
      </c>
      <c r="DP316" s="849"/>
      <c r="DQ316" s="859"/>
      <c r="DR316" s="859"/>
      <c r="DS316" s="859"/>
      <c r="DT316" s="859"/>
      <c r="DU316" s="859"/>
      <c r="DV316" s="859"/>
      <c r="DW316" s="860"/>
      <c r="DX316" s="859"/>
      <c r="DY316" s="1313"/>
    </row>
    <row r="317" spans="1:129" s="1221" customFormat="1" ht="12.75" customHeight="1">
      <c r="A317" s="855" t="s">
        <v>295</v>
      </c>
      <c r="B317" s="281"/>
      <c r="C317" s="281">
        <v>12</v>
      </c>
      <c r="D317" s="281">
        <v>8</v>
      </c>
      <c r="E317" s="281">
        <v>12</v>
      </c>
      <c r="F317" s="281">
        <v>8</v>
      </c>
      <c r="G317" s="281"/>
      <c r="H317" s="281"/>
      <c r="I317" s="281"/>
      <c r="J317" s="281"/>
      <c r="K317" s="281"/>
      <c r="L317" s="281"/>
      <c r="M317" s="281">
        <v>8</v>
      </c>
      <c r="N317" s="281"/>
      <c r="O317" s="281"/>
      <c r="P317" s="281"/>
      <c r="Q317" s="281"/>
      <c r="R317" s="281"/>
      <c r="S317" s="850"/>
      <c r="T317" s="281"/>
      <c r="U317" s="281"/>
      <c r="V317" s="281"/>
      <c r="W317" s="281"/>
      <c r="X317" s="281"/>
      <c r="Y317" s="281">
        <v>1</v>
      </c>
      <c r="Z317" s="281"/>
      <c r="AA317" s="281"/>
      <c r="AB317" s="281"/>
      <c r="AC317" s="281"/>
      <c r="AD317" s="281"/>
      <c r="AE317" s="281"/>
      <c r="AF317" s="281"/>
      <c r="AG317" s="281"/>
      <c r="AH317" s="281"/>
      <c r="AI317" s="281"/>
      <c r="AJ317" s="281"/>
      <c r="AK317" s="850"/>
      <c r="AL317" s="281"/>
      <c r="AM317" s="281"/>
      <c r="AN317" s="281"/>
      <c r="AO317" s="281"/>
      <c r="AP317" s="281">
        <v>1</v>
      </c>
      <c r="AQ317" s="281">
        <v>1</v>
      </c>
      <c r="AR317" s="281"/>
      <c r="AS317" s="281"/>
      <c r="AT317" s="281"/>
      <c r="AU317" s="281"/>
      <c r="AV317" s="281"/>
      <c r="AW317" s="281"/>
      <c r="AX317" s="281"/>
      <c r="AY317" s="281"/>
      <c r="AZ317" s="281"/>
      <c r="BA317" s="281"/>
      <c r="BB317" s="281"/>
      <c r="BC317" s="850"/>
      <c r="BD317" s="281"/>
      <c r="BE317" s="281"/>
      <c r="BF317" s="281"/>
      <c r="BG317" s="281"/>
      <c r="BH317" s="281"/>
      <c r="BI317" s="281"/>
      <c r="BJ317" s="281"/>
      <c r="BK317" s="281"/>
      <c r="BL317" s="281"/>
      <c r="BM317" s="281"/>
      <c r="BN317" s="281"/>
      <c r="BO317" s="281"/>
      <c r="BP317" s="281"/>
      <c r="BQ317" s="281"/>
      <c r="BR317" s="281"/>
      <c r="BS317" s="281"/>
      <c r="BT317" s="281"/>
      <c r="BU317" s="850"/>
      <c r="BV317" s="281">
        <v>8</v>
      </c>
      <c r="BW317" s="281"/>
      <c r="BX317" s="281"/>
      <c r="BY317" s="281"/>
      <c r="BZ317" s="856">
        <f>IF(DL317&lt;3,"",(SUM(B317:R317)-MIN(B317:R317)-MAX(B317:R317))/(DL317-2))</f>
        <v>9.3333333333333339</v>
      </c>
      <c r="CA317" s="1306" t="str">
        <f>IF(DM317&lt;3,"",(SUM(T317:AJ317)-MIN(T317:AJ317)-MAX(T317:AJ317))/(DM317-2))</f>
        <v/>
      </c>
      <c r="CB317" s="1306" t="str">
        <f>IF(DN317&lt;3,"",(SUM(AL317:BB317)-MIN(AL317:BB317)-MAX(AL317:BB317))/(DN317-2))</f>
        <v/>
      </c>
      <c r="CC317" s="1307" t="str">
        <f>IF(DO317&lt;3,"",(SUM(BD317:BT317)-MIN(BD317:BT317)-MAX(BD317:BT317))/(DO317-2))</f>
        <v/>
      </c>
      <c r="CD317" s="50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0" t="str">
        <f t="shared" si="545"/>
        <v/>
      </c>
      <c r="CF317" s="81" t="str">
        <f t="shared" si="545"/>
        <v/>
      </c>
      <c r="CG317" s="81" t="str">
        <f t="shared" si="545"/>
        <v/>
      </c>
      <c r="CH317" s="81" t="str">
        <f t="shared" si="545"/>
        <v/>
      </c>
      <c r="CI317" s="81" t="str">
        <f t="shared" si="545"/>
        <v/>
      </c>
      <c r="CJ317" s="81" t="str">
        <f t="shared" si="545"/>
        <v/>
      </c>
      <c r="CK317" s="144" t="str">
        <f t="shared" si="545"/>
        <v/>
      </c>
      <c r="CL317" s="144">
        <f t="shared" si="545"/>
        <v>1</v>
      </c>
      <c r="CM317" s="144">
        <f t="shared" si="545"/>
        <v>1</v>
      </c>
      <c r="CN317" s="81" t="str">
        <f t="shared" si="545"/>
        <v/>
      </c>
      <c r="CO317" s="81" t="str">
        <f t="shared" si="545"/>
        <v/>
      </c>
      <c r="CP317" s="81" t="str">
        <f t="shared" si="545"/>
        <v/>
      </c>
      <c r="CQ317" s="81" t="str">
        <f t="shared" si="545"/>
        <v/>
      </c>
      <c r="CR317" s="81" t="str">
        <f t="shared" si="545"/>
        <v/>
      </c>
      <c r="CS317" s="80" t="str">
        <f t="shared" si="545"/>
        <v/>
      </c>
      <c r="CT317" s="504" t="str">
        <f t="shared" si="545"/>
        <v/>
      </c>
      <c r="CU317" s="1279" t="str">
        <f t="shared" si="546"/>
        <v/>
      </c>
      <c r="CV317" s="1280" t="str">
        <f t="shared" si="546"/>
        <v/>
      </c>
      <c r="CW317" s="1281" t="str">
        <f t="shared" si="546"/>
        <v/>
      </c>
      <c r="CX317" s="1281" t="str">
        <f t="shared" si="546"/>
        <v/>
      </c>
      <c r="CY317" s="1281" t="str">
        <f t="shared" si="546"/>
        <v/>
      </c>
      <c r="CZ317" s="1281" t="str">
        <f t="shared" si="546"/>
        <v/>
      </c>
      <c r="DA317" s="1281" t="str">
        <f t="shared" si="546"/>
        <v/>
      </c>
      <c r="DB317" s="1282" t="str">
        <f t="shared" si="546"/>
        <v/>
      </c>
      <c r="DC317" s="1282" t="str">
        <f t="shared" si="546"/>
        <v/>
      </c>
      <c r="DD317" s="1282" t="str">
        <f t="shared" si="546"/>
        <v/>
      </c>
      <c r="DE317" s="1281" t="str">
        <f t="shared" si="547"/>
        <v/>
      </c>
      <c r="DF317" s="1281" t="str">
        <f t="shared" si="547"/>
        <v/>
      </c>
      <c r="DG317" s="1281" t="str">
        <f t="shared" si="547"/>
        <v/>
      </c>
      <c r="DH317" s="1281" t="str">
        <f t="shared" si="547"/>
        <v/>
      </c>
      <c r="DI317" s="1281" t="str">
        <f t="shared" si="547"/>
        <v/>
      </c>
      <c r="DJ317" s="1280" t="str">
        <f t="shared" si="547"/>
        <v/>
      </c>
      <c r="DK317" s="1279" t="str">
        <f t="shared" si="547"/>
        <v/>
      </c>
      <c r="DL317" s="858">
        <f>COUNT(B317:R317)</f>
        <v>5</v>
      </c>
      <c r="DM317" s="813">
        <f>COUNT(T317:AJ317)</f>
        <v>1</v>
      </c>
      <c r="DN317" s="813">
        <f>COUNT(AL317:BB317)</f>
        <v>2</v>
      </c>
      <c r="DO317" s="814">
        <f>COUNT(BD317:BT317)</f>
        <v>0</v>
      </c>
      <c r="DP317" s="849"/>
      <c r="DQ317" s="859"/>
      <c r="DR317" s="859"/>
      <c r="DS317" s="859"/>
      <c r="DT317" s="859"/>
      <c r="DU317" s="859"/>
      <c r="DV317" s="859"/>
      <c r="DW317" s="860"/>
      <c r="DX317" s="859"/>
      <c r="DY317" s="1313"/>
    </row>
    <row r="318" spans="1:129" s="1221" customFormat="1" ht="12.75" customHeight="1">
      <c r="A318" s="855" t="s">
        <v>280</v>
      </c>
      <c r="B318" s="281"/>
      <c r="C318" s="281">
        <v>12</v>
      </c>
      <c r="D318" s="281">
        <v>12</v>
      </c>
      <c r="E318" s="281">
        <v>12</v>
      </c>
      <c r="F318" s="281">
        <v>12</v>
      </c>
      <c r="G318" s="281"/>
      <c r="H318" s="281"/>
      <c r="I318" s="281"/>
      <c r="J318" s="281"/>
      <c r="K318" s="281"/>
      <c r="L318" s="281"/>
      <c r="M318" s="281">
        <v>12</v>
      </c>
      <c r="N318" s="281"/>
      <c r="O318" s="281"/>
      <c r="P318" s="281"/>
      <c r="Q318" s="281"/>
      <c r="R318" s="281"/>
      <c r="S318" s="850"/>
      <c r="T318" s="281"/>
      <c r="U318" s="281"/>
      <c r="V318" s="281"/>
      <c r="W318" s="281"/>
      <c r="X318" s="281"/>
      <c r="Y318" s="281">
        <v>12</v>
      </c>
      <c r="Z318" s="281"/>
      <c r="AA318" s="281"/>
      <c r="AB318" s="281"/>
      <c r="AC318" s="281"/>
      <c r="AD318" s="281"/>
      <c r="AE318" s="281"/>
      <c r="AF318" s="281"/>
      <c r="AG318" s="281"/>
      <c r="AH318" s="281"/>
      <c r="AI318" s="281"/>
      <c r="AJ318" s="281"/>
      <c r="AK318" s="850"/>
      <c r="AL318" s="281"/>
      <c r="AM318" s="281"/>
      <c r="AN318" s="281"/>
      <c r="AO318" s="281"/>
      <c r="AP318" s="281">
        <v>12</v>
      </c>
      <c r="AQ318" s="281">
        <v>12</v>
      </c>
      <c r="AR318" s="281"/>
      <c r="AS318" s="281"/>
      <c r="AT318" s="281"/>
      <c r="AU318" s="281"/>
      <c r="AV318" s="281"/>
      <c r="AW318" s="281"/>
      <c r="AX318" s="281"/>
      <c r="AY318" s="281"/>
      <c r="AZ318" s="281"/>
      <c r="BA318" s="281"/>
      <c r="BB318" s="281"/>
      <c r="BC318" s="850"/>
      <c r="BD318" s="281"/>
      <c r="BE318" s="281"/>
      <c r="BF318" s="281"/>
      <c r="BG318" s="281"/>
      <c r="BH318" s="281"/>
      <c r="BI318" s="281"/>
      <c r="BJ318" s="281"/>
      <c r="BK318" s="281"/>
      <c r="BL318" s="281"/>
      <c r="BM318" s="281"/>
      <c r="BN318" s="281"/>
      <c r="BO318" s="281"/>
      <c r="BP318" s="281"/>
      <c r="BQ318" s="281"/>
      <c r="BR318" s="281"/>
      <c r="BS318" s="281"/>
      <c r="BT318" s="281"/>
      <c r="BU318" s="850"/>
      <c r="BV318" s="281">
        <v>12</v>
      </c>
      <c r="BW318" s="281"/>
      <c r="BX318" s="281"/>
      <c r="BY318" s="281"/>
      <c r="BZ318" s="856">
        <f>IF(DL318&lt;3,"",(SUM(B318:R318)-MIN(B318:R318)-MAX(B318:R318))/(DL318-2))</f>
        <v>12</v>
      </c>
      <c r="CA318" s="1306" t="str">
        <f>IF(DM318&lt;3,"",(SUM(T318:AJ318)-MIN(T318:AJ318)-MAX(T318:AJ318))/(DM318-2))</f>
        <v/>
      </c>
      <c r="CB318" s="1306" t="str">
        <f>IF(DN318&lt;3,"",(SUM(AL318:BB318)-MIN(AL318:BB318)-MAX(AL318:BB318))/(DN318-2))</f>
        <v/>
      </c>
      <c r="CC318" s="1307" t="str">
        <f>IF(DO318&lt;3,"",(SUM(BD318:BT318)-MIN(BD318:BT318)-MAX(BD318:BT318))/(DO318-2))</f>
        <v/>
      </c>
      <c r="CD318" s="50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0" t="str">
        <f t="shared" si="545"/>
        <v/>
      </c>
      <c r="CF318" s="81" t="str">
        <f t="shared" si="545"/>
        <v/>
      </c>
      <c r="CG318" s="81" t="str">
        <f t="shared" si="545"/>
        <v/>
      </c>
      <c r="CH318" s="81" t="str">
        <f t="shared" si="545"/>
        <v/>
      </c>
      <c r="CI318" s="81" t="str">
        <f t="shared" si="545"/>
        <v/>
      </c>
      <c r="CJ318" s="81" t="str">
        <f t="shared" si="545"/>
        <v/>
      </c>
      <c r="CK318" s="144" t="str">
        <f t="shared" si="545"/>
        <v/>
      </c>
      <c r="CL318" s="144">
        <f t="shared" si="545"/>
        <v>12</v>
      </c>
      <c r="CM318" s="144">
        <f t="shared" si="545"/>
        <v>12</v>
      </c>
      <c r="CN318" s="81" t="str">
        <f t="shared" si="545"/>
        <v/>
      </c>
      <c r="CO318" s="81" t="str">
        <f t="shared" si="545"/>
        <v/>
      </c>
      <c r="CP318" s="81" t="str">
        <f t="shared" si="545"/>
        <v/>
      </c>
      <c r="CQ318" s="81" t="str">
        <f t="shared" si="545"/>
        <v/>
      </c>
      <c r="CR318" s="81" t="str">
        <f t="shared" si="545"/>
        <v/>
      </c>
      <c r="CS318" s="80" t="str">
        <f t="shared" si="545"/>
        <v/>
      </c>
      <c r="CT318" s="504" t="str">
        <f t="shared" si="545"/>
        <v/>
      </c>
      <c r="CU318" s="1279" t="str">
        <f t="shared" si="546"/>
        <v/>
      </c>
      <c r="CV318" s="1280" t="str">
        <f t="shared" si="546"/>
        <v/>
      </c>
      <c r="CW318" s="1281" t="str">
        <f t="shared" si="546"/>
        <v/>
      </c>
      <c r="CX318" s="1281" t="str">
        <f t="shared" si="546"/>
        <v/>
      </c>
      <c r="CY318" s="1281" t="str">
        <f t="shared" si="546"/>
        <v/>
      </c>
      <c r="CZ318" s="1281" t="str">
        <f t="shared" si="546"/>
        <v/>
      </c>
      <c r="DA318" s="1281" t="str">
        <f t="shared" si="546"/>
        <v/>
      </c>
      <c r="DB318" s="1282" t="str">
        <f t="shared" si="546"/>
        <v/>
      </c>
      <c r="DC318" s="1282" t="str">
        <f t="shared" si="546"/>
        <v/>
      </c>
      <c r="DD318" s="1282" t="str">
        <f t="shared" si="546"/>
        <v/>
      </c>
      <c r="DE318" s="1281" t="str">
        <f t="shared" si="547"/>
        <v/>
      </c>
      <c r="DF318" s="1281" t="str">
        <f t="shared" si="547"/>
        <v/>
      </c>
      <c r="DG318" s="1281" t="str">
        <f t="shared" si="547"/>
        <v/>
      </c>
      <c r="DH318" s="1281" t="str">
        <f t="shared" si="547"/>
        <v/>
      </c>
      <c r="DI318" s="1281" t="str">
        <f t="shared" si="547"/>
        <v/>
      </c>
      <c r="DJ318" s="1280" t="str">
        <f t="shared" si="547"/>
        <v/>
      </c>
      <c r="DK318" s="1279" t="str">
        <f t="shared" si="547"/>
        <v/>
      </c>
      <c r="DL318" s="858">
        <f>COUNT(B318:R318)</f>
        <v>5</v>
      </c>
      <c r="DM318" s="813">
        <f>COUNT(T318:AJ318)</f>
        <v>1</v>
      </c>
      <c r="DN318" s="813">
        <f>COUNT(AL318:BB318)</f>
        <v>2</v>
      </c>
      <c r="DO318" s="814">
        <f>COUNT(BD318:BT318)</f>
        <v>0</v>
      </c>
      <c r="DP318" s="849"/>
      <c r="DQ318" s="859"/>
      <c r="DR318" s="859"/>
      <c r="DS318" s="859"/>
      <c r="DT318" s="859"/>
      <c r="DU318" s="859"/>
      <c r="DV318" s="859"/>
      <c r="DW318" s="860"/>
      <c r="DX318" s="859"/>
      <c r="DY318" s="1313"/>
    </row>
    <row r="319" spans="1:129" s="1221" customFormat="1" ht="12.75" customHeight="1">
      <c r="A319" s="855" t="s">
        <v>311</v>
      </c>
      <c r="B319" s="281"/>
      <c r="C319" s="281">
        <v>54</v>
      </c>
      <c r="D319" s="281">
        <v>54</v>
      </c>
      <c r="E319" s="281">
        <v>54</v>
      </c>
      <c r="F319" s="281">
        <v>54</v>
      </c>
      <c r="G319" s="281"/>
      <c r="H319" s="281"/>
      <c r="I319" s="281"/>
      <c r="J319" s="281"/>
      <c r="K319" s="281"/>
      <c r="L319" s="281"/>
      <c r="M319" s="281">
        <v>54</v>
      </c>
      <c r="N319" s="281"/>
      <c r="O319" s="281"/>
      <c r="P319" s="281"/>
      <c r="Q319" s="281"/>
      <c r="R319" s="281"/>
      <c r="S319" s="850"/>
      <c r="T319" s="281"/>
      <c r="U319" s="281"/>
      <c r="V319" s="281"/>
      <c r="W319" s="281"/>
      <c r="X319" s="281"/>
      <c r="Y319" s="281">
        <v>54</v>
      </c>
      <c r="Z319" s="281"/>
      <c r="AA319" s="281"/>
      <c r="AB319" s="281"/>
      <c r="AC319" s="281"/>
      <c r="AD319" s="281"/>
      <c r="AE319" s="281"/>
      <c r="AF319" s="281"/>
      <c r="AG319" s="281"/>
      <c r="AH319" s="281"/>
      <c r="AI319" s="281"/>
      <c r="AJ319" s="281"/>
      <c r="AK319" s="850"/>
      <c r="AL319" s="281"/>
      <c r="AM319" s="281"/>
      <c r="AN319" s="281"/>
      <c r="AO319" s="281"/>
      <c r="AP319" s="281">
        <v>650</v>
      </c>
      <c r="AQ319" s="281">
        <v>600</v>
      </c>
      <c r="AR319" s="281"/>
      <c r="AS319" s="281"/>
      <c r="AT319" s="281"/>
      <c r="AU319" s="281"/>
      <c r="AV319" s="281"/>
      <c r="AW319" s="281"/>
      <c r="AX319" s="281"/>
      <c r="AY319" s="281"/>
      <c r="AZ319" s="281"/>
      <c r="BA319" s="281"/>
      <c r="BB319" s="281"/>
      <c r="BC319" s="850"/>
      <c r="BD319" s="281"/>
      <c r="BE319" s="281"/>
      <c r="BF319" s="281"/>
      <c r="BG319" s="281"/>
      <c r="BH319" s="281"/>
      <c r="BI319" s="281"/>
      <c r="BJ319" s="281"/>
      <c r="BK319" s="281"/>
      <c r="BL319" s="281"/>
      <c r="BM319" s="281"/>
      <c r="BN319" s="281"/>
      <c r="BO319" s="281"/>
      <c r="BP319" s="281"/>
      <c r="BQ319" s="281"/>
      <c r="BR319" s="281"/>
      <c r="BS319" s="281"/>
      <c r="BT319" s="281"/>
      <c r="BU319" s="850"/>
      <c r="BV319" s="281">
        <v>55</v>
      </c>
      <c r="BW319" s="281"/>
      <c r="BX319" s="281"/>
      <c r="BY319" s="281"/>
      <c r="BZ319" s="856">
        <f>IF(DL319&lt;3,"",(SUM(B319:R319)-MIN(B319:R319)-MAX(B319:R319))/(DL319-2))</f>
        <v>54</v>
      </c>
      <c r="CA319" s="1306" t="str">
        <f>IF(DM319&lt;3,"",(SUM(T319:AJ319)-MIN(T319:AJ319)-MAX(T319:AJ319))/(DM319-2))</f>
        <v/>
      </c>
      <c r="CB319" s="1306" t="str">
        <f>IF(DN319&lt;3,"",(SUM(AL319:BB319)-MIN(AL319:BB319)-MAX(AL319:BB319))/(DN319-2))</f>
        <v/>
      </c>
      <c r="CC319" s="1307" t="str">
        <f>IF(DO319&lt;3,"",(SUM(BD319:BT319)-MIN(BD319:BT319)-MAX(BD319:BT319))/(DO319-2))</f>
        <v/>
      </c>
      <c r="CD319" s="50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0" t="str">
        <f t="shared" si="545"/>
        <v/>
      </c>
      <c r="CF319" s="81" t="str">
        <f t="shared" si="545"/>
        <v/>
      </c>
      <c r="CG319" s="81" t="str">
        <f t="shared" si="545"/>
        <v/>
      </c>
      <c r="CH319" s="81" t="str">
        <f t="shared" si="545"/>
        <v/>
      </c>
      <c r="CI319" s="81" t="str">
        <f t="shared" si="545"/>
        <v/>
      </c>
      <c r="CJ319" s="81" t="str">
        <f t="shared" si="545"/>
        <v/>
      </c>
      <c r="CK319" s="144" t="str">
        <f t="shared" si="545"/>
        <v/>
      </c>
      <c r="CL319" s="144">
        <f t="shared" si="545"/>
        <v>600</v>
      </c>
      <c r="CM319" s="144">
        <f t="shared" si="545"/>
        <v>650</v>
      </c>
      <c r="CN319" s="81" t="str">
        <f t="shared" si="545"/>
        <v/>
      </c>
      <c r="CO319" s="81" t="str">
        <f t="shared" si="545"/>
        <v/>
      </c>
      <c r="CP319" s="81" t="str">
        <f t="shared" si="545"/>
        <v/>
      </c>
      <c r="CQ319" s="81" t="str">
        <f t="shared" si="545"/>
        <v/>
      </c>
      <c r="CR319" s="81" t="str">
        <f t="shared" si="545"/>
        <v/>
      </c>
      <c r="CS319" s="80" t="str">
        <f t="shared" si="545"/>
        <v/>
      </c>
      <c r="CT319" s="504" t="str">
        <f t="shared" si="545"/>
        <v/>
      </c>
      <c r="CU319" s="1279" t="str">
        <f t="shared" si="546"/>
        <v/>
      </c>
      <c r="CV319" s="1280" t="str">
        <f t="shared" si="546"/>
        <v/>
      </c>
      <c r="CW319" s="1281" t="str">
        <f t="shared" si="546"/>
        <v/>
      </c>
      <c r="CX319" s="1281" t="str">
        <f t="shared" si="546"/>
        <v/>
      </c>
      <c r="CY319" s="1281" t="str">
        <f t="shared" si="546"/>
        <v/>
      </c>
      <c r="CZ319" s="1281" t="str">
        <f t="shared" si="546"/>
        <v/>
      </c>
      <c r="DA319" s="1281" t="str">
        <f t="shared" si="546"/>
        <v/>
      </c>
      <c r="DB319" s="1282" t="str">
        <f t="shared" si="546"/>
        <v/>
      </c>
      <c r="DC319" s="1282" t="str">
        <f t="shared" si="546"/>
        <v/>
      </c>
      <c r="DD319" s="1282" t="str">
        <f t="shared" si="546"/>
        <v/>
      </c>
      <c r="DE319" s="1281" t="str">
        <f t="shared" si="547"/>
        <v/>
      </c>
      <c r="DF319" s="1281" t="str">
        <f t="shared" si="547"/>
        <v/>
      </c>
      <c r="DG319" s="1281" t="str">
        <f t="shared" si="547"/>
        <v/>
      </c>
      <c r="DH319" s="1281" t="str">
        <f t="shared" si="547"/>
        <v/>
      </c>
      <c r="DI319" s="1281" t="str">
        <f t="shared" si="547"/>
        <v/>
      </c>
      <c r="DJ319" s="1280" t="str">
        <f t="shared" si="547"/>
        <v/>
      </c>
      <c r="DK319" s="1279" t="str">
        <f t="shared" si="547"/>
        <v/>
      </c>
      <c r="DL319" s="858">
        <f>COUNT(B319:R319)</f>
        <v>5</v>
      </c>
      <c r="DM319" s="813">
        <f>COUNT(T319:AJ319)</f>
        <v>1</v>
      </c>
      <c r="DN319" s="813">
        <f>COUNT(AL319:BB319)</f>
        <v>2</v>
      </c>
      <c r="DO319" s="814">
        <f>COUNT(BD319:BT319)</f>
        <v>0</v>
      </c>
      <c r="DP319" s="849"/>
      <c r="DQ319" s="859"/>
      <c r="DR319" s="859"/>
      <c r="DS319" s="859"/>
      <c r="DT319" s="859"/>
      <c r="DU319" s="859"/>
      <c r="DV319" s="859"/>
      <c r="DW319" s="860"/>
      <c r="DX319" s="859"/>
      <c r="DY319" s="1313"/>
    </row>
    <row r="320" spans="1:129" s="1221" customFormat="1" ht="12.75" customHeight="1">
      <c r="A320" s="861" t="s">
        <v>312</v>
      </c>
      <c r="B320" s="862" t="str">
        <f t="shared" ref="B320:R320" si="548">IF(B317="","",B316*B317*B318*B319)</f>
        <v/>
      </c>
      <c r="C320" s="862">
        <f t="shared" si="548"/>
        <v>7776</v>
      </c>
      <c r="D320" s="862">
        <f t="shared" si="548"/>
        <v>5184</v>
      </c>
      <c r="E320" s="862">
        <f t="shared" si="548"/>
        <v>7776</v>
      </c>
      <c r="F320" s="862">
        <f t="shared" si="548"/>
        <v>5184</v>
      </c>
      <c r="G320" s="862" t="str">
        <f t="shared" si="548"/>
        <v/>
      </c>
      <c r="H320" s="862" t="str">
        <f t="shared" si="548"/>
        <v/>
      </c>
      <c r="I320" s="862" t="str">
        <f t="shared" si="548"/>
        <v/>
      </c>
      <c r="J320" s="862" t="str">
        <f t="shared" si="548"/>
        <v/>
      </c>
      <c r="K320" s="862" t="str">
        <f t="shared" si="548"/>
        <v/>
      </c>
      <c r="L320" s="862" t="str">
        <f t="shared" si="548"/>
        <v/>
      </c>
      <c r="M320" s="862">
        <f t="shared" si="548"/>
        <v>5184</v>
      </c>
      <c r="N320" s="862" t="str">
        <f t="shared" si="548"/>
        <v/>
      </c>
      <c r="O320" s="862" t="str">
        <f t="shared" si="548"/>
        <v/>
      </c>
      <c r="P320" s="862" t="str">
        <f t="shared" si="548"/>
        <v/>
      </c>
      <c r="Q320" s="862" t="str">
        <f t="shared" si="548"/>
        <v/>
      </c>
      <c r="R320" s="862" t="str">
        <f t="shared" si="548"/>
        <v/>
      </c>
      <c r="S320" s="850"/>
      <c r="T320" s="862" t="str">
        <f t="shared" ref="T320:AJ320" si="549">IF(T317="","",T316*T317*T318*T319)</f>
        <v/>
      </c>
      <c r="U320" s="862" t="str">
        <f t="shared" si="549"/>
        <v/>
      </c>
      <c r="V320" s="862" t="str">
        <f t="shared" si="549"/>
        <v/>
      </c>
      <c r="W320" s="862" t="str">
        <f t="shared" si="549"/>
        <v/>
      </c>
      <c r="X320" s="862" t="str">
        <f t="shared" si="549"/>
        <v/>
      </c>
      <c r="Y320" s="862">
        <f t="shared" si="549"/>
        <v>648</v>
      </c>
      <c r="Z320" s="862" t="str">
        <f t="shared" si="549"/>
        <v/>
      </c>
      <c r="AA320" s="862" t="str">
        <f t="shared" si="549"/>
        <v/>
      </c>
      <c r="AB320" s="862" t="str">
        <f t="shared" si="549"/>
        <v/>
      </c>
      <c r="AC320" s="862" t="str">
        <f t="shared" si="549"/>
        <v/>
      </c>
      <c r="AD320" s="862" t="str">
        <f t="shared" si="549"/>
        <v/>
      </c>
      <c r="AE320" s="862" t="str">
        <f t="shared" si="549"/>
        <v/>
      </c>
      <c r="AF320" s="862" t="str">
        <f t="shared" si="549"/>
        <v/>
      </c>
      <c r="AG320" s="862" t="str">
        <f t="shared" si="549"/>
        <v/>
      </c>
      <c r="AH320" s="862" t="str">
        <f t="shared" si="549"/>
        <v/>
      </c>
      <c r="AI320" s="862" t="str">
        <f t="shared" si="549"/>
        <v/>
      </c>
      <c r="AJ320" s="862" t="str">
        <f t="shared" si="549"/>
        <v/>
      </c>
      <c r="AK320" s="850"/>
      <c r="AL320" s="862" t="str">
        <f t="shared" ref="AL320:BB320" si="550">IF(AL317="","",AL316*AL317*AL318*AL319)</f>
        <v/>
      </c>
      <c r="AM320" s="862" t="str">
        <f t="shared" si="550"/>
        <v/>
      </c>
      <c r="AN320" s="862" t="str">
        <f t="shared" si="550"/>
        <v/>
      </c>
      <c r="AO320" s="862" t="str">
        <f t="shared" si="550"/>
        <v/>
      </c>
      <c r="AP320" s="862">
        <f t="shared" si="550"/>
        <v>7800</v>
      </c>
      <c r="AQ320" s="862">
        <f t="shared" si="550"/>
        <v>7200</v>
      </c>
      <c r="AR320" s="862" t="str">
        <f t="shared" si="550"/>
        <v/>
      </c>
      <c r="AS320" s="862" t="str">
        <f t="shared" si="550"/>
        <v/>
      </c>
      <c r="AT320" s="862" t="str">
        <f t="shared" si="550"/>
        <v/>
      </c>
      <c r="AU320" s="862" t="str">
        <f t="shared" si="550"/>
        <v/>
      </c>
      <c r="AV320" s="862" t="str">
        <f t="shared" si="550"/>
        <v/>
      </c>
      <c r="AW320" s="862" t="str">
        <f t="shared" si="550"/>
        <v/>
      </c>
      <c r="AX320" s="862" t="str">
        <f t="shared" si="550"/>
        <v/>
      </c>
      <c r="AY320" s="862" t="str">
        <f t="shared" si="550"/>
        <v/>
      </c>
      <c r="AZ320" s="862" t="str">
        <f t="shared" si="550"/>
        <v/>
      </c>
      <c r="BA320" s="862" t="str">
        <f t="shared" si="550"/>
        <v/>
      </c>
      <c r="BB320" s="862" t="str">
        <f t="shared" si="550"/>
        <v/>
      </c>
      <c r="BC320" s="850"/>
      <c r="BD320" s="862" t="str">
        <f t="shared" ref="BD320:BT320" si="551">IF(BD317="","",BD316*BD317*BD318*BD319)</f>
        <v/>
      </c>
      <c r="BE320" s="862" t="str">
        <f t="shared" si="551"/>
        <v/>
      </c>
      <c r="BF320" s="862" t="str">
        <f t="shared" si="551"/>
        <v/>
      </c>
      <c r="BG320" s="862" t="str">
        <f t="shared" si="551"/>
        <v/>
      </c>
      <c r="BH320" s="862" t="str">
        <f t="shared" si="551"/>
        <v/>
      </c>
      <c r="BI320" s="862" t="str">
        <f t="shared" si="551"/>
        <v/>
      </c>
      <c r="BJ320" s="862" t="str">
        <f t="shared" si="551"/>
        <v/>
      </c>
      <c r="BK320" s="862" t="str">
        <f t="shared" si="551"/>
        <v/>
      </c>
      <c r="BL320" s="862" t="str">
        <f t="shared" si="551"/>
        <v/>
      </c>
      <c r="BM320" s="862" t="str">
        <f t="shared" si="551"/>
        <v/>
      </c>
      <c r="BN320" s="862" t="str">
        <f t="shared" si="551"/>
        <v/>
      </c>
      <c r="BO320" s="862" t="str">
        <f t="shared" si="551"/>
        <v/>
      </c>
      <c r="BP320" s="862" t="str">
        <f t="shared" si="551"/>
        <v/>
      </c>
      <c r="BQ320" s="862" t="str">
        <f t="shared" si="551"/>
        <v/>
      </c>
      <c r="BR320" s="862" t="str">
        <f t="shared" si="551"/>
        <v/>
      </c>
      <c r="BS320" s="862" t="str">
        <f t="shared" si="551"/>
        <v/>
      </c>
      <c r="BT320" s="862" t="str">
        <f t="shared" si="551"/>
        <v/>
      </c>
      <c r="BU320" s="850"/>
      <c r="BV320" s="862">
        <f>IF(BV317="","",BV316*BV317*BV318*BV319)</f>
        <v>5280</v>
      </c>
      <c r="BW320" s="862" t="str">
        <f>IF(BW317="","",BW316*BW317*BW318*BW319)</f>
        <v/>
      </c>
      <c r="BX320" s="862" t="str">
        <f>IF(BX317="","",BX316*BX317*BX318*BX319)</f>
        <v/>
      </c>
      <c r="BY320" s="735" t="str">
        <f>IF(BY317="","",BY316*BY317*BY318*BY319)</f>
        <v/>
      </c>
      <c r="BZ320" s="856">
        <f>IF(DL320&lt;3,"",(SUM(B320:R320)-MIN(B320:R320)-MAX(B320:R320))/(DL320-2))</f>
        <v>6048</v>
      </c>
      <c r="CA320" s="1306" t="str">
        <f>IF(DM320&lt;3,"",(SUM(T320:AJ320)-MIN(T320:AJ320)-MAX(T320:AJ320))/(DM320-2))</f>
        <v/>
      </c>
      <c r="CB320" s="1306" t="str">
        <f>IF(DN320&lt;3,"",(SUM(AL320:BB320)-MIN(AL320:BB320)-MAX(AL320:BB320))/(DN320-2))</f>
        <v/>
      </c>
      <c r="CC320" s="1307" t="str">
        <f>IF(DO320&lt;3,"",(SUM(BD320:BT320)-MIN(BD320:BT320)-MAX(BD320:BT320))/(DO320-2))</f>
        <v/>
      </c>
      <c r="CD320" s="50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0" t="str">
        <f t="shared" si="545"/>
        <v/>
      </c>
      <c r="CF320" s="81" t="str">
        <f t="shared" si="545"/>
        <v/>
      </c>
      <c r="CG320" s="81" t="str">
        <f t="shared" si="545"/>
        <v/>
      </c>
      <c r="CH320" s="81" t="str">
        <f t="shared" si="545"/>
        <v/>
      </c>
      <c r="CI320" s="81" t="str">
        <f t="shared" si="545"/>
        <v/>
      </c>
      <c r="CJ320" s="81" t="str">
        <f t="shared" si="545"/>
        <v/>
      </c>
      <c r="CK320" s="144" t="str">
        <f t="shared" si="545"/>
        <v/>
      </c>
      <c r="CL320" s="144">
        <f t="shared" si="545"/>
        <v>7200</v>
      </c>
      <c r="CM320" s="144">
        <f t="shared" si="545"/>
        <v>7800</v>
      </c>
      <c r="CN320" s="81" t="str">
        <f t="shared" si="545"/>
        <v/>
      </c>
      <c r="CO320" s="81" t="str">
        <f t="shared" si="545"/>
        <v/>
      </c>
      <c r="CP320" s="81" t="str">
        <f t="shared" si="545"/>
        <v/>
      </c>
      <c r="CQ320" s="81" t="str">
        <f t="shared" si="545"/>
        <v/>
      </c>
      <c r="CR320" s="81" t="str">
        <f t="shared" si="545"/>
        <v/>
      </c>
      <c r="CS320" s="80" t="str">
        <f t="shared" si="545"/>
        <v/>
      </c>
      <c r="CT320" s="504" t="str">
        <f t="shared" si="545"/>
        <v/>
      </c>
      <c r="CU320" s="1279" t="str">
        <f t="shared" si="546"/>
        <v/>
      </c>
      <c r="CV320" s="1280" t="str">
        <f t="shared" si="546"/>
        <v/>
      </c>
      <c r="CW320" s="1281" t="str">
        <f t="shared" si="546"/>
        <v/>
      </c>
      <c r="CX320" s="1281" t="str">
        <f t="shared" si="546"/>
        <v/>
      </c>
      <c r="CY320" s="1281" t="str">
        <f t="shared" si="546"/>
        <v/>
      </c>
      <c r="CZ320" s="1281" t="str">
        <f t="shared" si="546"/>
        <v/>
      </c>
      <c r="DA320" s="1281" t="str">
        <f t="shared" si="546"/>
        <v/>
      </c>
      <c r="DB320" s="1282" t="str">
        <f t="shared" si="546"/>
        <v/>
      </c>
      <c r="DC320" s="1282" t="str">
        <f t="shared" si="546"/>
        <v/>
      </c>
      <c r="DD320" s="1282" t="str">
        <f t="shared" si="546"/>
        <v/>
      </c>
      <c r="DE320" s="1281" t="str">
        <f t="shared" si="547"/>
        <v/>
      </c>
      <c r="DF320" s="1281" t="str">
        <f t="shared" si="547"/>
        <v/>
      </c>
      <c r="DG320" s="1281" t="str">
        <f t="shared" si="547"/>
        <v/>
      </c>
      <c r="DH320" s="1281" t="str">
        <f t="shared" si="547"/>
        <v/>
      </c>
      <c r="DI320" s="1281" t="str">
        <f t="shared" si="547"/>
        <v/>
      </c>
      <c r="DJ320" s="1280" t="str">
        <f t="shared" si="547"/>
        <v/>
      </c>
      <c r="DK320" s="1279" t="str">
        <f t="shared" si="547"/>
        <v/>
      </c>
      <c r="DL320" s="858">
        <f>COUNT(B320:R320)</f>
        <v>5</v>
      </c>
      <c r="DM320" s="813">
        <f>COUNT(T320:AJ320)</f>
        <v>1</v>
      </c>
      <c r="DN320" s="813">
        <f>COUNT(AL320:BB320)</f>
        <v>2</v>
      </c>
      <c r="DO320" s="814">
        <f>COUNT(BD320:BT320)</f>
        <v>0</v>
      </c>
      <c r="DP320" s="849"/>
      <c r="DQ320" s="859"/>
      <c r="DR320" s="859"/>
      <c r="DS320" s="859"/>
      <c r="DT320" s="859"/>
      <c r="DU320" s="859"/>
      <c r="DV320" s="859"/>
      <c r="DW320" s="860"/>
      <c r="DX320" s="859"/>
      <c r="DY320" s="1313"/>
    </row>
    <row r="321" spans="1:256" s="1221" customFormat="1" ht="12.75" customHeight="1">
      <c r="A321" s="854" t="s">
        <v>887</v>
      </c>
      <c r="B321" s="647"/>
      <c r="C321" s="647"/>
      <c r="D321" s="647"/>
      <c r="E321" s="647"/>
      <c r="F321" s="647"/>
      <c r="G321" s="647"/>
      <c r="H321" s="647"/>
      <c r="I321" s="647"/>
      <c r="J321" s="647"/>
      <c r="K321" s="647"/>
      <c r="L321" s="647"/>
      <c r="M321" s="647"/>
      <c r="N321" s="647"/>
      <c r="O321" s="647"/>
      <c r="P321" s="647"/>
      <c r="Q321" s="647"/>
      <c r="R321" s="647"/>
      <c r="S321" s="850"/>
      <c r="T321" s="647"/>
      <c r="U321" s="647"/>
      <c r="V321" s="647"/>
      <c r="W321" s="647"/>
      <c r="X321" s="647"/>
      <c r="Y321" s="647"/>
      <c r="Z321" s="647"/>
      <c r="AA321" s="647"/>
      <c r="AB321" s="647"/>
      <c r="AC321" s="647"/>
      <c r="AD321" s="647"/>
      <c r="AE321" s="647"/>
      <c r="AF321" s="647"/>
      <c r="AG321" s="647"/>
      <c r="AH321" s="647"/>
      <c r="AI321" s="647"/>
      <c r="AJ321" s="647"/>
      <c r="AK321" s="850"/>
      <c r="AL321" s="647"/>
      <c r="AM321" s="647"/>
      <c r="AN321" s="647"/>
      <c r="AO321" s="647"/>
      <c r="AP321" s="647"/>
      <c r="AQ321" s="647"/>
      <c r="AR321" s="647"/>
      <c r="AS321" s="647"/>
      <c r="AT321" s="647"/>
      <c r="AU321" s="647"/>
      <c r="AV321" s="647"/>
      <c r="AW321" s="647"/>
      <c r="AX321" s="647"/>
      <c r="AY321" s="647"/>
      <c r="AZ321" s="647"/>
      <c r="BA321" s="647"/>
      <c r="BB321" s="647"/>
      <c r="BC321" s="850"/>
      <c r="BD321" s="647"/>
      <c r="BE321" s="647"/>
      <c r="BF321" s="647"/>
      <c r="BG321" s="647"/>
      <c r="BH321" s="647"/>
      <c r="BI321" s="647"/>
      <c r="BJ321" s="647"/>
      <c r="BK321" s="647"/>
      <c r="BL321" s="647"/>
      <c r="BM321" s="647"/>
      <c r="BN321" s="647"/>
      <c r="BO321" s="647"/>
      <c r="BP321" s="647"/>
      <c r="BQ321" s="647"/>
      <c r="BR321" s="647"/>
      <c r="BS321" s="647"/>
      <c r="BT321" s="647"/>
      <c r="BU321" s="850"/>
      <c r="BV321" s="647"/>
      <c r="BW321" s="647"/>
      <c r="BX321" s="647"/>
      <c r="BY321" s="647"/>
      <c r="BZ321" s="959"/>
      <c r="CA321" s="959"/>
      <c r="CB321" s="959"/>
      <c r="CC321" s="960"/>
      <c r="CD321" s="865"/>
      <c r="CE321" s="865"/>
      <c r="CF321" s="865"/>
      <c r="CG321" s="865"/>
      <c r="CH321" s="865"/>
      <c r="CI321" s="865"/>
      <c r="CJ321" s="865"/>
      <c r="CK321" s="865"/>
      <c r="CL321" s="865"/>
      <c r="CM321" s="865"/>
      <c r="CN321" s="865"/>
      <c r="CO321" s="865"/>
      <c r="CP321" s="865"/>
      <c r="CQ321" s="865"/>
      <c r="CR321" s="865"/>
      <c r="CS321" s="865"/>
      <c r="CT321" s="866"/>
      <c r="CU321" s="867"/>
      <c r="CV321" s="865"/>
      <c r="CW321" s="865"/>
      <c r="CX321" s="865"/>
      <c r="CY321" s="865"/>
      <c r="CZ321" s="865"/>
      <c r="DA321" s="865"/>
      <c r="DB321" s="865"/>
      <c r="DC321" s="865"/>
      <c r="DD321" s="865"/>
      <c r="DE321" s="865"/>
      <c r="DF321" s="865"/>
      <c r="DG321" s="865"/>
      <c r="DH321" s="865"/>
      <c r="DI321" s="865"/>
      <c r="DJ321" s="865"/>
      <c r="DK321" s="865"/>
      <c r="DL321" s="858"/>
      <c r="DM321" s="813"/>
      <c r="DN321" s="813"/>
      <c r="DO321" s="814"/>
      <c r="DP321" s="848"/>
      <c r="DQ321" s="848"/>
      <c r="DR321" s="848"/>
      <c r="DS321" s="848"/>
      <c r="DT321" s="848"/>
      <c r="DU321" s="848"/>
      <c r="DV321" s="848"/>
      <c r="DW321" s="847"/>
      <c r="DX321" s="848"/>
      <c r="DY321" s="1313"/>
    </row>
    <row r="322" spans="1:256" s="1221" customFormat="1" ht="12.75" customHeight="1">
      <c r="A322" s="855" t="s">
        <v>294</v>
      </c>
      <c r="B322" s="647"/>
      <c r="C322" s="647"/>
      <c r="D322" s="647"/>
      <c r="E322" s="647"/>
      <c r="F322" s="647">
        <v>1</v>
      </c>
      <c r="G322" s="647"/>
      <c r="H322" s="647"/>
      <c r="I322" s="647"/>
      <c r="J322" s="647"/>
      <c r="K322" s="647"/>
      <c r="L322" s="647">
        <v>1</v>
      </c>
      <c r="M322" s="647">
        <v>1</v>
      </c>
      <c r="N322" s="647"/>
      <c r="O322" s="647"/>
      <c r="P322" s="647"/>
      <c r="Q322" s="647"/>
      <c r="R322" s="647"/>
      <c r="S322" s="850"/>
      <c r="T322" s="647"/>
      <c r="U322" s="647"/>
      <c r="V322" s="647"/>
      <c r="W322" s="647"/>
      <c r="X322" s="647"/>
      <c r="Y322" s="647">
        <v>1</v>
      </c>
      <c r="Z322" s="647"/>
      <c r="AA322" s="647"/>
      <c r="AB322" s="647"/>
      <c r="AC322" s="647"/>
      <c r="AD322" s="647"/>
      <c r="AE322" s="647"/>
      <c r="AF322" s="647"/>
      <c r="AG322" s="647"/>
      <c r="AH322" s="647"/>
      <c r="AI322" s="647"/>
      <c r="AJ322" s="647"/>
      <c r="AK322" s="850"/>
      <c r="AL322" s="647"/>
      <c r="AM322" s="647"/>
      <c r="AN322" s="647"/>
      <c r="AO322" s="647"/>
      <c r="AP322" s="647"/>
      <c r="AQ322" s="647"/>
      <c r="AR322" s="647"/>
      <c r="AS322" s="647"/>
      <c r="AT322" s="647"/>
      <c r="AU322" s="647"/>
      <c r="AV322" s="647"/>
      <c r="AW322" s="647"/>
      <c r="AX322" s="647"/>
      <c r="AY322" s="647"/>
      <c r="AZ322" s="647"/>
      <c r="BA322" s="647"/>
      <c r="BB322" s="647"/>
      <c r="BC322" s="850"/>
      <c r="BD322" s="647"/>
      <c r="BE322" s="647"/>
      <c r="BF322" s="647"/>
      <c r="BG322" s="647"/>
      <c r="BH322" s="647"/>
      <c r="BI322" s="647"/>
      <c r="BJ322" s="647"/>
      <c r="BK322" s="647"/>
      <c r="BL322" s="647"/>
      <c r="BM322" s="647"/>
      <c r="BN322" s="647"/>
      <c r="BO322" s="647"/>
      <c r="BP322" s="647"/>
      <c r="BQ322" s="647"/>
      <c r="BR322" s="647"/>
      <c r="BS322" s="647"/>
      <c r="BT322" s="647"/>
      <c r="BU322" s="850"/>
      <c r="BV322" s="647">
        <v>1</v>
      </c>
      <c r="BW322" s="647"/>
      <c r="BX322" s="647"/>
      <c r="BY322" s="647"/>
      <c r="BZ322" s="856">
        <f t="shared" ref="BZ322:BZ327" si="552">IF(DL322&lt;3,"",(SUM(B322:R322)-MIN(B322:R322)-MAX(B322:R322))/(DL322-2))</f>
        <v>1</v>
      </c>
      <c r="CA322" s="1306" t="str">
        <f t="shared" ref="CA322:CA327" si="553">IF(DM322&lt;3,"",(SUM(T322:AJ322)-MIN(T322:AJ322)-MAX(T322:AJ322))/(DM322-2))</f>
        <v/>
      </c>
      <c r="CB322" s="1306" t="str">
        <f t="shared" ref="CB322:CB327" si="554">IF(DN322&lt;3,"",(SUM(AL322:BB322)-MIN(AL322:BB322)-MAX(AL322:BB322))/(DN322-2))</f>
        <v/>
      </c>
      <c r="CC322" s="1307" t="str">
        <f t="shared" ref="CC322:CC327" si="555">IF(DO322&lt;3,"",(SUM(BD322:BT322)-MIN(BD322:BT322)-MAX(BD322:BT322))/(DO322-2))</f>
        <v/>
      </c>
      <c r="CD322" s="50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0" t="str">
        <f t="shared" si="556"/>
        <v/>
      </c>
      <c r="CF322" s="81" t="str">
        <f t="shared" si="556"/>
        <v/>
      </c>
      <c r="CG322" s="81" t="str">
        <f t="shared" si="556"/>
        <v/>
      </c>
      <c r="CH322" s="81" t="str">
        <f t="shared" si="556"/>
        <v/>
      </c>
      <c r="CI322" s="81" t="str">
        <f t="shared" si="556"/>
        <v/>
      </c>
      <c r="CJ322" s="81" t="str">
        <f t="shared" si="556"/>
        <v/>
      </c>
      <c r="CK322" s="144" t="str">
        <f t="shared" si="556"/>
        <v/>
      </c>
      <c r="CL322" s="144" t="str">
        <f t="shared" si="556"/>
        <v/>
      </c>
      <c r="CM322" s="144" t="str">
        <f t="shared" si="556"/>
        <v/>
      </c>
      <c r="CN322" s="81" t="str">
        <f t="shared" si="556"/>
        <v/>
      </c>
      <c r="CO322" s="81" t="str">
        <f t="shared" si="556"/>
        <v/>
      </c>
      <c r="CP322" s="81" t="str">
        <f t="shared" si="556"/>
        <v/>
      </c>
      <c r="CQ322" s="81" t="str">
        <f t="shared" si="556"/>
        <v/>
      </c>
      <c r="CR322" s="81" t="str">
        <f t="shared" si="556"/>
        <v/>
      </c>
      <c r="CS322" s="80" t="str">
        <f t="shared" si="556"/>
        <v/>
      </c>
      <c r="CT322" s="50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279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280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1281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1281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1281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1281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1281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1282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1282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1282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1281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1281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1281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1281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1281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1280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1279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58">
        <f t="shared" ref="DL322:DL327" si="575">COUNT(B322:R322)</f>
        <v>3</v>
      </c>
      <c r="DM322" s="813">
        <f t="shared" ref="DM322:DM327" si="576">COUNT(T322:AJ322)</f>
        <v>1</v>
      </c>
      <c r="DN322" s="813">
        <f t="shared" ref="DN322:DN327" si="577">COUNT(AL322:BB322)</f>
        <v>0</v>
      </c>
      <c r="DO322" s="814">
        <f t="shared" ref="DO322:DO327" si="578">COUNT(BD322:BT322)</f>
        <v>0</v>
      </c>
      <c r="DP322" s="849"/>
      <c r="DQ322" s="859"/>
      <c r="DR322" s="859"/>
      <c r="DS322" s="859"/>
      <c r="DT322" s="859"/>
      <c r="DU322" s="859"/>
      <c r="DV322" s="859"/>
      <c r="DW322" s="860"/>
      <c r="DX322" s="859"/>
      <c r="DY322" s="1313"/>
    </row>
    <row r="323" spans="1:256" s="1221" customFormat="1" ht="12.75" customHeight="1">
      <c r="A323" s="855" t="s">
        <v>295</v>
      </c>
      <c r="B323" s="281"/>
      <c r="C323" s="281"/>
      <c r="D323" s="281"/>
      <c r="E323" s="281"/>
      <c r="F323" s="281">
        <v>12</v>
      </c>
      <c r="G323" s="281"/>
      <c r="H323" s="281"/>
      <c r="I323" s="281"/>
      <c r="J323" s="281"/>
      <c r="K323" s="281"/>
      <c r="L323" s="281">
        <v>12</v>
      </c>
      <c r="M323" s="281">
        <v>12</v>
      </c>
      <c r="N323" s="281"/>
      <c r="O323" s="281"/>
      <c r="P323" s="281"/>
      <c r="Q323" s="281"/>
      <c r="R323" s="281"/>
      <c r="S323" s="850"/>
      <c r="T323" s="281"/>
      <c r="U323" s="281"/>
      <c r="V323" s="281"/>
      <c r="W323" s="281"/>
      <c r="X323" s="281"/>
      <c r="Y323" s="281">
        <v>1</v>
      </c>
      <c r="Z323" s="281"/>
      <c r="AA323" s="281"/>
      <c r="AB323" s="281"/>
      <c r="AC323" s="281"/>
      <c r="AD323" s="281"/>
      <c r="AE323" s="281"/>
      <c r="AF323" s="281"/>
      <c r="AG323" s="281"/>
      <c r="AH323" s="281"/>
      <c r="AI323" s="281"/>
      <c r="AJ323" s="281"/>
      <c r="AK323" s="850"/>
      <c r="AL323" s="281"/>
      <c r="AM323" s="281"/>
      <c r="AN323" s="281"/>
      <c r="AO323" s="281"/>
      <c r="AP323" s="281"/>
      <c r="AQ323" s="281"/>
      <c r="AR323" s="281"/>
      <c r="AS323" s="281"/>
      <c r="AT323" s="281"/>
      <c r="AU323" s="281"/>
      <c r="AV323" s="281"/>
      <c r="AW323" s="281"/>
      <c r="AX323" s="281"/>
      <c r="AY323" s="281"/>
      <c r="AZ323" s="281"/>
      <c r="BA323" s="281"/>
      <c r="BB323" s="281"/>
      <c r="BC323" s="850"/>
      <c r="BD323" s="281"/>
      <c r="BE323" s="281"/>
      <c r="BF323" s="281"/>
      <c r="BG323" s="281"/>
      <c r="BH323" s="281"/>
      <c r="BI323" s="281"/>
      <c r="BJ323" s="281"/>
      <c r="BK323" s="281"/>
      <c r="BL323" s="281"/>
      <c r="BM323" s="281"/>
      <c r="BN323" s="281"/>
      <c r="BO323" s="281"/>
      <c r="BP323" s="281"/>
      <c r="BQ323" s="281"/>
      <c r="BR323" s="281"/>
      <c r="BS323" s="281"/>
      <c r="BT323" s="281"/>
      <c r="BU323" s="850"/>
      <c r="BV323" s="281">
        <v>12</v>
      </c>
      <c r="BW323" s="281"/>
      <c r="BX323" s="281"/>
      <c r="BY323" s="281"/>
      <c r="BZ323" s="856">
        <f t="shared" si="552"/>
        <v>12</v>
      </c>
      <c r="CA323" s="1306" t="str">
        <f t="shared" si="553"/>
        <v/>
      </c>
      <c r="CB323" s="1306" t="str">
        <f t="shared" si="554"/>
        <v/>
      </c>
      <c r="CC323" s="1307" t="str">
        <f t="shared" si="555"/>
        <v/>
      </c>
      <c r="CD323" s="50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0" t="str">
        <f t="shared" si="557"/>
        <v/>
      </c>
      <c r="CF323" s="81" t="str">
        <f t="shared" si="557"/>
        <v/>
      </c>
      <c r="CG323" s="81" t="str">
        <f t="shared" si="557"/>
        <v/>
      </c>
      <c r="CH323" s="81" t="str">
        <f t="shared" si="557"/>
        <v/>
      </c>
      <c r="CI323" s="81" t="str">
        <f t="shared" si="557"/>
        <v/>
      </c>
      <c r="CJ323" s="81" t="str">
        <f t="shared" si="557"/>
        <v/>
      </c>
      <c r="CK323" s="144" t="str">
        <f t="shared" si="557"/>
        <v/>
      </c>
      <c r="CL323" s="144" t="str">
        <f t="shared" si="557"/>
        <v/>
      </c>
      <c r="CM323" s="144" t="str">
        <f t="shared" si="557"/>
        <v/>
      </c>
      <c r="CN323" s="81" t="str">
        <f t="shared" si="557"/>
        <v/>
      </c>
      <c r="CO323" s="81" t="str">
        <f t="shared" si="557"/>
        <v/>
      </c>
      <c r="CP323" s="81" t="str">
        <f t="shared" si="557"/>
        <v/>
      </c>
      <c r="CQ323" s="81" t="str">
        <f t="shared" si="557"/>
        <v/>
      </c>
      <c r="CR323" s="81" t="str">
        <f t="shared" si="557"/>
        <v/>
      </c>
      <c r="CS323" s="80" t="str">
        <f t="shared" si="557"/>
        <v/>
      </c>
      <c r="CT323" s="504" t="str">
        <f t="shared" si="557"/>
        <v/>
      </c>
      <c r="CU323" s="1279" t="str">
        <f t="shared" si="558"/>
        <v/>
      </c>
      <c r="CV323" s="1280" t="str">
        <f t="shared" si="559"/>
        <v/>
      </c>
      <c r="CW323" s="1281" t="str">
        <f t="shared" si="560"/>
        <v/>
      </c>
      <c r="CX323" s="1281" t="str">
        <f t="shared" si="561"/>
        <v/>
      </c>
      <c r="CY323" s="1281" t="str">
        <f t="shared" si="562"/>
        <v/>
      </c>
      <c r="CZ323" s="1281" t="str">
        <f t="shared" si="563"/>
        <v/>
      </c>
      <c r="DA323" s="1281" t="str">
        <f t="shared" si="564"/>
        <v/>
      </c>
      <c r="DB323" s="1282" t="str">
        <f t="shared" si="565"/>
        <v/>
      </c>
      <c r="DC323" s="1282" t="str">
        <f t="shared" si="566"/>
        <v/>
      </c>
      <c r="DD323" s="1282" t="str">
        <f t="shared" si="567"/>
        <v/>
      </c>
      <c r="DE323" s="1281" t="str">
        <f t="shared" si="568"/>
        <v/>
      </c>
      <c r="DF323" s="1281" t="str">
        <f t="shared" si="569"/>
        <v/>
      </c>
      <c r="DG323" s="1281" t="str">
        <f t="shared" si="570"/>
        <v/>
      </c>
      <c r="DH323" s="1281" t="str">
        <f t="shared" si="571"/>
        <v/>
      </c>
      <c r="DI323" s="1281" t="str">
        <f t="shared" si="572"/>
        <v/>
      </c>
      <c r="DJ323" s="1280" t="str">
        <f t="shared" si="573"/>
        <v/>
      </c>
      <c r="DK323" s="1279" t="str">
        <f t="shared" si="574"/>
        <v/>
      </c>
      <c r="DL323" s="858">
        <f t="shared" si="575"/>
        <v>3</v>
      </c>
      <c r="DM323" s="813">
        <f t="shared" si="576"/>
        <v>1</v>
      </c>
      <c r="DN323" s="813">
        <f t="shared" si="577"/>
        <v>0</v>
      </c>
      <c r="DO323" s="814">
        <f t="shared" si="578"/>
        <v>0</v>
      </c>
      <c r="DP323" s="849"/>
      <c r="DQ323" s="859"/>
      <c r="DR323" s="859"/>
      <c r="DS323" s="859"/>
      <c r="DT323" s="859"/>
      <c r="DU323" s="859"/>
      <c r="DV323" s="859"/>
      <c r="DW323" s="860"/>
      <c r="DX323" s="859"/>
      <c r="DY323" s="1313"/>
    </row>
    <row r="324" spans="1:256" s="1221" customFormat="1" ht="12.75" customHeight="1">
      <c r="A324" s="855" t="s">
        <v>280</v>
      </c>
      <c r="B324" s="281"/>
      <c r="C324" s="281"/>
      <c r="D324" s="281"/>
      <c r="E324" s="281" t="s">
        <v>284</v>
      </c>
      <c r="F324" s="281">
        <v>12</v>
      </c>
      <c r="G324" s="281"/>
      <c r="H324" s="281"/>
      <c r="I324" s="281"/>
      <c r="J324" s="281"/>
      <c r="K324" s="281"/>
      <c r="L324" s="281">
        <v>12</v>
      </c>
      <c r="M324" s="281">
        <v>12</v>
      </c>
      <c r="N324" s="281"/>
      <c r="O324" s="281"/>
      <c r="P324" s="281"/>
      <c r="Q324" s="281"/>
      <c r="R324" s="281"/>
      <c r="S324" s="850"/>
      <c r="T324" s="281"/>
      <c r="U324" s="281"/>
      <c r="V324" s="281"/>
      <c r="W324" s="281"/>
      <c r="X324" s="281"/>
      <c r="Y324" s="281">
        <v>12</v>
      </c>
      <c r="Z324" s="281"/>
      <c r="AA324" s="281"/>
      <c r="AB324" s="281"/>
      <c r="AC324" s="281"/>
      <c r="AD324" s="281"/>
      <c r="AE324" s="281"/>
      <c r="AF324" s="281"/>
      <c r="AG324" s="281"/>
      <c r="AH324" s="281"/>
      <c r="AI324" s="281"/>
      <c r="AJ324" s="281"/>
      <c r="AK324" s="850"/>
      <c r="AL324" s="281"/>
      <c r="AM324" s="281"/>
      <c r="AN324" s="281"/>
      <c r="AO324" s="281"/>
      <c r="AP324" s="281"/>
      <c r="AQ324" s="281"/>
      <c r="AR324" s="281"/>
      <c r="AS324" s="281"/>
      <c r="AT324" s="281"/>
      <c r="AU324" s="281"/>
      <c r="AV324" s="281"/>
      <c r="AW324" s="281"/>
      <c r="AX324" s="281"/>
      <c r="AY324" s="281"/>
      <c r="AZ324" s="281"/>
      <c r="BA324" s="281"/>
      <c r="BB324" s="281"/>
      <c r="BC324" s="850"/>
      <c r="BD324" s="281"/>
      <c r="BE324" s="281"/>
      <c r="BF324" s="281"/>
      <c r="BG324" s="281"/>
      <c r="BH324" s="281"/>
      <c r="BI324" s="281"/>
      <c r="BJ324" s="281"/>
      <c r="BK324" s="281"/>
      <c r="BL324" s="281"/>
      <c r="BM324" s="281"/>
      <c r="BN324" s="281"/>
      <c r="BO324" s="281"/>
      <c r="BP324" s="281"/>
      <c r="BQ324" s="281"/>
      <c r="BR324" s="281"/>
      <c r="BS324" s="281"/>
      <c r="BT324" s="281"/>
      <c r="BU324" s="850"/>
      <c r="BV324" s="281">
        <v>12</v>
      </c>
      <c r="BW324" s="281"/>
      <c r="BX324" s="281"/>
      <c r="BY324" s="281"/>
      <c r="BZ324" s="856">
        <f t="shared" si="552"/>
        <v>12</v>
      </c>
      <c r="CA324" s="1306" t="str">
        <f t="shared" si="553"/>
        <v/>
      </c>
      <c r="CB324" s="1306" t="str">
        <f t="shared" si="554"/>
        <v/>
      </c>
      <c r="CC324" s="1307" t="str">
        <f t="shared" si="555"/>
        <v/>
      </c>
      <c r="CD324" s="50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0" t="str">
        <f t="shared" si="557"/>
        <v/>
      </c>
      <c r="CF324" s="81" t="str">
        <f t="shared" si="557"/>
        <v/>
      </c>
      <c r="CG324" s="81" t="str">
        <f t="shared" si="557"/>
        <v/>
      </c>
      <c r="CH324" s="81" t="str">
        <f t="shared" si="557"/>
        <v/>
      </c>
      <c r="CI324" s="81" t="str">
        <f t="shared" si="557"/>
        <v/>
      </c>
      <c r="CJ324" s="81" t="str">
        <f t="shared" si="557"/>
        <v/>
      </c>
      <c r="CK324" s="144" t="str">
        <f t="shared" si="557"/>
        <v/>
      </c>
      <c r="CL324" s="144" t="str">
        <f t="shared" si="557"/>
        <v/>
      </c>
      <c r="CM324" s="144" t="str">
        <f t="shared" si="557"/>
        <v/>
      </c>
      <c r="CN324" s="81" t="str">
        <f t="shared" si="557"/>
        <v/>
      </c>
      <c r="CO324" s="81" t="str">
        <f t="shared" si="557"/>
        <v/>
      </c>
      <c r="CP324" s="81" t="str">
        <f t="shared" si="557"/>
        <v/>
      </c>
      <c r="CQ324" s="81" t="str">
        <f t="shared" si="557"/>
        <v/>
      </c>
      <c r="CR324" s="81" t="str">
        <f t="shared" si="557"/>
        <v/>
      </c>
      <c r="CS324" s="80" t="str">
        <f t="shared" si="557"/>
        <v/>
      </c>
      <c r="CT324" s="504" t="str">
        <f t="shared" si="557"/>
        <v/>
      </c>
      <c r="CU324" s="1279" t="str">
        <f t="shared" si="558"/>
        <v/>
      </c>
      <c r="CV324" s="1280" t="str">
        <f t="shared" si="559"/>
        <v/>
      </c>
      <c r="CW324" s="1281" t="str">
        <f t="shared" si="560"/>
        <v/>
      </c>
      <c r="CX324" s="1281" t="str">
        <f t="shared" si="561"/>
        <v/>
      </c>
      <c r="CY324" s="1281" t="str">
        <f t="shared" si="562"/>
        <v/>
      </c>
      <c r="CZ324" s="1281" t="str">
        <f t="shared" si="563"/>
        <v/>
      </c>
      <c r="DA324" s="1281" t="str">
        <f t="shared" si="564"/>
        <v/>
      </c>
      <c r="DB324" s="1282" t="str">
        <f t="shared" si="565"/>
        <v/>
      </c>
      <c r="DC324" s="1282" t="str">
        <f t="shared" si="566"/>
        <v/>
      </c>
      <c r="DD324" s="1282" t="str">
        <f t="shared" si="567"/>
        <v/>
      </c>
      <c r="DE324" s="1281" t="str">
        <f t="shared" si="568"/>
        <v/>
      </c>
      <c r="DF324" s="1281" t="str">
        <f t="shared" si="569"/>
        <v/>
      </c>
      <c r="DG324" s="1281" t="str">
        <f t="shared" si="570"/>
        <v/>
      </c>
      <c r="DH324" s="1281" t="str">
        <f t="shared" si="571"/>
        <v/>
      </c>
      <c r="DI324" s="1281" t="str">
        <f t="shared" si="572"/>
        <v/>
      </c>
      <c r="DJ324" s="1280" t="str">
        <f t="shared" si="573"/>
        <v/>
      </c>
      <c r="DK324" s="1279" t="str">
        <f t="shared" si="574"/>
        <v/>
      </c>
      <c r="DL324" s="858">
        <f t="shared" si="575"/>
        <v>3</v>
      </c>
      <c r="DM324" s="813">
        <f t="shared" si="576"/>
        <v>1</v>
      </c>
      <c r="DN324" s="813">
        <f t="shared" si="577"/>
        <v>0</v>
      </c>
      <c r="DO324" s="814">
        <f t="shared" si="578"/>
        <v>0</v>
      </c>
      <c r="DP324" s="849"/>
      <c r="DQ324" s="859"/>
      <c r="DR324" s="859"/>
      <c r="DS324" s="859"/>
      <c r="DT324" s="859"/>
      <c r="DU324" s="859"/>
      <c r="DV324" s="859"/>
      <c r="DW324" s="860"/>
      <c r="DX324" s="859"/>
      <c r="DY324" s="1313"/>
    </row>
    <row r="325" spans="1:256" s="1221" customFormat="1" ht="12.75" customHeight="1">
      <c r="A325" s="855" t="s">
        <v>311</v>
      </c>
      <c r="B325" s="281"/>
      <c r="C325" s="281"/>
      <c r="D325" s="281"/>
      <c r="E325" s="281"/>
      <c r="F325" s="281">
        <v>50</v>
      </c>
      <c r="G325" s="281"/>
      <c r="H325" s="281"/>
      <c r="I325" s="281"/>
      <c r="J325" s="281"/>
      <c r="K325" s="281"/>
      <c r="L325" s="281">
        <v>50</v>
      </c>
      <c r="M325" s="281">
        <v>50</v>
      </c>
      <c r="N325" s="281"/>
      <c r="O325" s="281"/>
      <c r="P325" s="281"/>
      <c r="Q325" s="281"/>
      <c r="R325" s="281"/>
      <c r="S325" s="850"/>
      <c r="T325" s="281"/>
      <c r="U325" s="281"/>
      <c r="V325" s="281"/>
      <c r="W325" s="281"/>
      <c r="X325" s="281"/>
      <c r="Y325" s="281">
        <v>50</v>
      </c>
      <c r="Z325" s="281"/>
      <c r="AA325" s="281"/>
      <c r="AB325" s="281"/>
      <c r="AC325" s="281"/>
      <c r="AD325" s="281"/>
      <c r="AE325" s="281"/>
      <c r="AF325" s="281"/>
      <c r="AG325" s="281"/>
      <c r="AH325" s="281"/>
      <c r="AI325" s="281"/>
      <c r="AJ325" s="281"/>
      <c r="AK325" s="850"/>
      <c r="AL325" s="281"/>
      <c r="AM325" s="281"/>
      <c r="AN325" s="281"/>
      <c r="AO325" s="281"/>
      <c r="AP325" s="281"/>
      <c r="AQ325" s="281"/>
      <c r="AR325" s="281"/>
      <c r="AS325" s="281"/>
      <c r="AT325" s="281"/>
      <c r="AU325" s="281"/>
      <c r="AV325" s="281"/>
      <c r="AW325" s="281"/>
      <c r="AX325" s="281"/>
      <c r="AY325" s="281"/>
      <c r="AZ325" s="281"/>
      <c r="BA325" s="281"/>
      <c r="BB325" s="281"/>
      <c r="BC325" s="850"/>
      <c r="BD325" s="281"/>
      <c r="BE325" s="281"/>
      <c r="BF325" s="281"/>
      <c r="BG325" s="281"/>
      <c r="BH325" s="281"/>
      <c r="BI325" s="281"/>
      <c r="BJ325" s="281"/>
      <c r="BK325" s="281"/>
      <c r="BL325" s="281"/>
      <c r="BM325" s="281"/>
      <c r="BN325" s="281"/>
      <c r="BO325" s="281"/>
      <c r="BP325" s="281"/>
      <c r="BQ325" s="281"/>
      <c r="BR325" s="281"/>
      <c r="BS325" s="281"/>
      <c r="BT325" s="281"/>
      <c r="BU325" s="850"/>
      <c r="BV325" s="281">
        <v>50</v>
      </c>
      <c r="BW325" s="281"/>
      <c r="BX325" s="281"/>
      <c r="BY325" s="281"/>
      <c r="BZ325" s="856">
        <f t="shared" si="552"/>
        <v>50</v>
      </c>
      <c r="CA325" s="1306" t="str">
        <f t="shared" si="553"/>
        <v/>
      </c>
      <c r="CB325" s="1306" t="str">
        <f t="shared" si="554"/>
        <v/>
      </c>
      <c r="CC325" s="1307" t="str">
        <f t="shared" si="555"/>
        <v/>
      </c>
      <c r="CD325" s="50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0" t="str">
        <f t="shared" si="557"/>
        <v/>
      </c>
      <c r="CF325" s="81" t="str">
        <f t="shared" si="557"/>
        <v/>
      </c>
      <c r="CG325" s="81" t="str">
        <f t="shared" si="557"/>
        <v/>
      </c>
      <c r="CH325" s="81" t="str">
        <f t="shared" si="557"/>
        <v/>
      </c>
      <c r="CI325" s="81" t="str">
        <f t="shared" si="557"/>
        <v/>
      </c>
      <c r="CJ325" s="81" t="str">
        <f t="shared" si="557"/>
        <v/>
      </c>
      <c r="CK325" s="144" t="str">
        <f t="shared" si="557"/>
        <v/>
      </c>
      <c r="CL325" s="144" t="str">
        <f t="shared" si="557"/>
        <v/>
      </c>
      <c r="CM325" s="144" t="str">
        <f t="shared" si="557"/>
        <v/>
      </c>
      <c r="CN325" s="81" t="str">
        <f t="shared" si="557"/>
        <v/>
      </c>
      <c r="CO325" s="81" t="str">
        <f t="shared" si="557"/>
        <v/>
      </c>
      <c r="CP325" s="81" t="str">
        <f t="shared" si="557"/>
        <v/>
      </c>
      <c r="CQ325" s="81" t="str">
        <f t="shared" si="557"/>
        <v/>
      </c>
      <c r="CR325" s="81" t="str">
        <f t="shared" si="557"/>
        <v/>
      </c>
      <c r="CS325" s="80" t="str">
        <f t="shared" si="557"/>
        <v/>
      </c>
      <c r="CT325" s="504" t="str">
        <f t="shared" si="557"/>
        <v/>
      </c>
      <c r="CU325" s="1279" t="str">
        <f t="shared" si="558"/>
        <v/>
      </c>
      <c r="CV325" s="1280" t="str">
        <f t="shared" si="559"/>
        <v/>
      </c>
      <c r="CW325" s="1281" t="str">
        <f t="shared" si="560"/>
        <v/>
      </c>
      <c r="CX325" s="1281" t="str">
        <f t="shared" si="561"/>
        <v/>
      </c>
      <c r="CY325" s="1281" t="str">
        <f t="shared" si="562"/>
        <v/>
      </c>
      <c r="CZ325" s="1281" t="str">
        <f t="shared" si="563"/>
        <v/>
      </c>
      <c r="DA325" s="1281" t="str">
        <f t="shared" si="564"/>
        <v/>
      </c>
      <c r="DB325" s="1282" t="str">
        <f t="shared" si="565"/>
        <v/>
      </c>
      <c r="DC325" s="1282" t="str">
        <f t="shared" si="566"/>
        <v/>
      </c>
      <c r="DD325" s="1282" t="str">
        <f t="shared" si="567"/>
        <v/>
      </c>
      <c r="DE325" s="1281" t="str">
        <f t="shared" si="568"/>
        <v/>
      </c>
      <c r="DF325" s="1281" t="str">
        <f t="shared" si="569"/>
        <v/>
      </c>
      <c r="DG325" s="1281" t="str">
        <f t="shared" si="570"/>
        <v/>
      </c>
      <c r="DH325" s="1281" t="str">
        <f t="shared" si="571"/>
        <v/>
      </c>
      <c r="DI325" s="1281" t="str">
        <f t="shared" si="572"/>
        <v/>
      </c>
      <c r="DJ325" s="1280" t="str">
        <f t="shared" si="573"/>
        <v/>
      </c>
      <c r="DK325" s="1279" t="str">
        <f t="shared" si="574"/>
        <v/>
      </c>
      <c r="DL325" s="858">
        <f t="shared" si="575"/>
        <v>3</v>
      </c>
      <c r="DM325" s="813">
        <f t="shared" si="576"/>
        <v>1</v>
      </c>
      <c r="DN325" s="813">
        <f t="shared" si="577"/>
        <v>0</v>
      </c>
      <c r="DO325" s="814">
        <f t="shared" si="578"/>
        <v>0</v>
      </c>
      <c r="DP325" s="849"/>
      <c r="DQ325" s="859"/>
      <c r="DR325" s="859"/>
      <c r="DS325" s="859"/>
      <c r="DT325" s="859"/>
      <c r="DU325" s="859"/>
      <c r="DV325" s="859"/>
      <c r="DW325" s="860"/>
      <c r="DX325" s="859"/>
      <c r="DY325" s="1313"/>
    </row>
    <row r="326" spans="1:256" s="1221" customFormat="1" ht="14" customHeight="1">
      <c r="A326" s="861" t="s">
        <v>312</v>
      </c>
      <c r="B326" s="862" t="str">
        <f t="shared" ref="B326:R326" si="579">IF(B323="","",B322*B323*B324*B325)</f>
        <v/>
      </c>
      <c r="C326" s="862" t="str">
        <f t="shared" si="579"/>
        <v/>
      </c>
      <c r="D326" s="862" t="str">
        <f t="shared" si="579"/>
        <v/>
      </c>
      <c r="E326" s="862" t="str">
        <f t="shared" si="579"/>
        <v/>
      </c>
      <c r="F326" s="862">
        <f t="shared" si="579"/>
        <v>7200</v>
      </c>
      <c r="G326" s="862" t="str">
        <f t="shared" si="579"/>
        <v/>
      </c>
      <c r="H326" s="862" t="str">
        <f t="shared" si="579"/>
        <v/>
      </c>
      <c r="I326" s="862" t="str">
        <f t="shared" si="579"/>
        <v/>
      </c>
      <c r="J326" s="862" t="str">
        <f t="shared" si="579"/>
        <v/>
      </c>
      <c r="K326" s="862" t="str">
        <f t="shared" si="579"/>
        <v/>
      </c>
      <c r="L326" s="862">
        <f t="shared" si="579"/>
        <v>7200</v>
      </c>
      <c r="M326" s="862">
        <f t="shared" si="579"/>
        <v>7200</v>
      </c>
      <c r="N326" s="862" t="str">
        <f t="shared" si="579"/>
        <v/>
      </c>
      <c r="O326" s="862" t="str">
        <f t="shared" si="579"/>
        <v/>
      </c>
      <c r="P326" s="862" t="str">
        <f t="shared" si="579"/>
        <v/>
      </c>
      <c r="Q326" s="862" t="str">
        <f t="shared" si="579"/>
        <v/>
      </c>
      <c r="R326" s="862" t="str">
        <f t="shared" si="579"/>
        <v/>
      </c>
      <c r="S326" s="850"/>
      <c r="T326" s="862" t="str">
        <f t="shared" ref="T326:AJ326" si="580">IF(T323="","",T322*T323*T324*T325)</f>
        <v/>
      </c>
      <c r="U326" s="862" t="str">
        <f t="shared" si="580"/>
        <v/>
      </c>
      <c r="V326" s="862" t="str">
        <f t="shared" si="580"/>
        <v/>
      </c>
      <c r="W326" s="862" t="str">
        <f t="shared" si="580"/>
        <v/>
      </c>
      <c r="X326" s="862" t="str">
        <f t="shared" si="580"/>
        <v/>
      </c>
      <c r="Y326" s="862">
        <f t="shared" si="580"/>
        <v>600</v>
      </c>
      <c r="Z326" s="862" t="str">
        <f t="shared" si="580"/>
        <v/>
      </c>
      <c r="AA326" s="862" t="str">
        <f t="shared" si="580"/>
        <v/>
      </c>
      <c r="AB326" s="862" t="str">
        <f t="shared" si="580"/>
        <v/>
      </c>
      <c r="AC326" s="862" t="str">
        <f t="shared" si="580"/>
        <v/>
      </c>
      <c r="AD326" s="862" t="str">
        <f t="shared" si="580"/>
        <v/>
      </c>
      <c r="AE326" s="862" t="str">
        <f t="shared" si="580"/>
        <v/>
      </c>
      <c r="AF326" s="862" t="str">
        <f t="shared" si="580"/>
        <v/>
      </c>
      <c r="AG326" s="862" t="str">
        <f t="shared" si="580"/>
        <v/>
      </c>
      <c r="AH326" s="862" t="str">
        <f t="shared" si="580"/>
        <v/>
      </c>
      <c r="AI326" s="862" t="str">
        <f t="shared" si="580"/>
        <v/>
      </c>
      <c r="AJ326" s="862" t="str">
        <f t="shared" si="580"/>
        <v/>
      </c>
      <c r="AK326" s="850"/>
      <c r="AL326" s="862" t="str">
        <f t="shared" ref="AL326:BB326" si="581">IF(AL323="","",AL322*AL323*AL324*AL325)</f>
        <v/>
      </c>
      <c r="AM326" s="862" t="str">
        <f t="shared" si="581"/>
        <v/>
      </c>
      <c r="AN326" s="862" t="str">
        <f t="shared" si="581"/>
        <v/>
      </c>
      <c r="AO326" s="862" t="str">
        <f t="shared" si="581"/>
        <v/>
      </c>
      <c r="AP326" s="862" t="str">
        <f t="shared" si="581"/>
        <v/>
      </c>
      <c r="AQ326" s="862" t="str">
        <f t="shared" si="581"/>
        <v/>
      </c>
      <c r="AR326" s="862" t="str">
        <f t="shared" si="581"/>
        <v/>
      </c>
      <c r="AS326" s="862" t="str">
        <f t="shared" si="581"/>
        <v/>
      </c>
      <c r="AT326" s="862" t="str">
        <f t="shared" si="581"/>
        <v/>
      </c>
      <c r="AU326" s="862" t="str">
        <f t="shared" si="581"/>
        <v/>
      </c>
      <c r="AV326" s="862" t="str">
        <f t="shared" si="581"/>
        <v/>
      </c>
      <c r="AW326" s="862" t="str">
        <f t="shared" si="581"/>
        <v/>
      </c>
      <c r="AX326" s="862" t="str">
        <f t="shared" si="581"/>
        <v/>
      </c>
      <c r="AY326" s="862" t="str">
        <f t="shared" si="581"/>
        <v/>
      </c>
      <c r="AZ326" s="862" t="str">
        <f t="shared" si="581"/>
        <v/>
      </c>
      <c r="BA326" s="862" t="str">
        <f t="shared" si="581"/>
        <v/>
      </c>
      <c r="BB326" s="862" t="str">
        <f t="shared" si="581"/>
        <v/>
      </c>
      <c r="BC326" s="850"/>
      <c r="BD326" s="862" t="str">
        <f t="shared" ref="BD326:BT326" si="582">IF(BD323="","",BD322*BD323*BD324*BD325)</f>
        <v/>
      </c>
      <c r="BE326" s="862" t="str">
        <f t="shared" si="582"/>
        <v/>
      </c>
      <c r="BF326" s="862" t="str">
        <f t="shared" si="582"/>
        <v/>
      </c>
      <c r="BG326" s="862" t="str">
        <f t="shared" si="582"/>
        <v/>
      </c>
      <c r="BH326" s="862" t="str">
        <f t="shared" si="582"/>
        <v/>
      </c>
      <c r="BI326" s="862" t="str">
        <f t="shared" si="582"/>
        <v/>
      </c>
      <c r="BJ326" s="862" t="str">
        <f t="shared" si="582"/>
        <v/>
      </c>
      <c r="BK326" s="862" t="str">
        <f t="shared" si="582"/>
        <v/>
      </c>
      <c r="BL326" s="862" t="str">
        <f t="shared" si="582"/>
        <v/>
      </c>
      <c r="BM326" s="862" t="str">
        <f t="shared" si="582"/>
        <v/>
      </c>
      <c r="BN326" s="862" t="str">
        <f t="shared" si="582"/>
        <v/>
      </c>
      <c r="BO326" s="862" t="str">
        <f t="shared" si="582"/>
        <v/>
      </c>
      <c r="BP326" s="862" t="str">
        <f t="shared" si="582"/>
        <v/>
      </c>
      <c r="BQ326" s="862" t="str">
        <f t="shared" si="582"/>
        <v/>
      </c>
      <c r="BR326" s="862" t="str">
        <f t="shared" si="582"/>
        <v/>
      </c>
      <c r="BS326" s="862" t="str">
        <f t="shared" si="582"/>
        <v/>
      </c>
      <c r="BT326" s="862" t="str">
        <f t="shared" si="582"/>
        <v/>
      </c>
      <c r="BU326" s="850"/>
      <c r="BV326" s="862">
        <f>IF(BV323="","",BV322*BV323*BV324*BV325)</f>
        <v>7200</v>
      </c>
      <c r="BW326" s="862" t="str">
        <f>IF(BW323="","",BW322*BW323*BW324*BW325)</f>
        <v/>
      </c>
      <c r="BX326" s="862" t="str">
        <f>IF(BX323="","",BX322*BX323*BX324*BX325)</f>
        <v/>
      </c>
      <c r="BY326" s="735" t="str">
        <f>IF(BY323="","",BY322*BY323*BY324*BY325)</f>
        <v/>
      </c>
      <c r="BZ326" s="856">
        <f t="shared" si="552"/>
        <v>7200</v>
      </c>
      <c r="CA326" s="1306" t="str">
        <f t="shared" si="553"/>
        <v/>
      </c>
      <c r="CB326" s="1306" t="str">
        <f t="shared" si="554"/>
        <v/>
      </c>
      <c r="CC326" s="1307" t="str">
        <f t="shared" si="555"/>
        <v/>
      </c>
      <c r="CD326" s="50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0" t="str">
        <f t="shared" si="557"/>
        <v/>
      </c>
      <c r="CF326" s="81" t="str">
        <f t="shared" si="557"/>
        <v/>
      </c>
      <c r="CG326" s="81" t="str">
        <f t="shared" si="557"/>
        <v/>
      </c>
      <c r="CH326" s="81" t="str">
        <f t="shared" si="557"/>
        <v/>
      </c>
      <c r="CI326" s="81" t="str">
        <f t="shared" si="557"/>
        <v/>
      </c>
      <c r="CJ326" s="81" t="str">
        <f t="shared" si="557"/>
        <v/>
      </c>
      <c r="CK326" s="144" t="str">
        <f t="shared" si="557"/>
        <v/>
      </c>
      <c r="CL326" s="144" t="str">
        <f t="shared" si="557"/>
        <v/>
      </c>
      <c r="CM326" s="144" t="str">
        <f t="shared" si="557"/>
        <v/>
      </c>
      <c r="CN326" s="81" t="str">
        <f t="shared" si="557"/>
        <v/>
      </c>
      <c r="CO326" s="81" t="str">
        <f t="shared" si="557"/>
        <v/>
      </c>
      <c r="CP326" s="81" t="str">
        <f t="shared" si="557"/>
        <v/>
      </c>
      <c r="CQ326" s="81" t="str">
        <f t="shared" si="557"/>
        <v/>
      </c>
      <c r="CR326" s="81" t="str">
        <f t="shared" si="557"/>
        <v/>
      </c>
      <c r="CS326" s="80" t="str">
        <f t="shared" si="557"/>
        <v/>
      </c>
      <c r="CT326" s="504" t="str">
        <f t="shared" si="557"/>
        <v/>
      </c>
      <c r="CU326" s="1279" t="str">
        <f t="shared" si="558"/>
        <v/>
      </c>
      <c r="CV326" s="1280" t="str">
        <f t="shared" si="559"/>
        <v/>
      </c>
      <c r="CW326" s="1281" t="str">
        <f t="shared" si="560"/>
        <v/>
      </c>
      <c r="CX326" s="1281" t="str">
        <f t="shared" si="561"/>
        <v/>
      </c>
      <c r="CY326" s="1281" t="str">
        <f t="shared" si="562"/>
        <v/>
      </c>
      <c r="CZ326" s="1281" t="str">
        <f t="shared" si="563"/>
        <v/>
      </c>
      <c r="DA326" s="1281" t="str">
        <f t="shared" si="564"/>
        <v/>
      </c>
      <c r="DB326" s="1282" t="str">
        <f t="shared" si="565"/>
        <v/>
      </c>
      <c r="DC326" s="1282" t="str">
        <f t="shared" si="566"/>
        <v/>
      </c>
      <c r="DD326" s="1282" t="str">
        <f t="shared" si="567"/>
        <v/>
      </c>
      <c r="DE326" s="1281" t="str">
        <f t="shared" si="568"/>
        <v/>
      </c>
      <c r="DF326" s="1281" t="str">
        <f t="shared" si="569"/>
        <v/>
      </c>
      <c r="DG326" s="1281" t="str">
        <f t="shared" si="570"/>
        <v/>
      </c>
      <c r="DH326" s="1281" t="str">
        <f t="shared" si="571"/>
        <v/>
      </c>
      <c r="DI326" s="1281" t="str">
        <f t="shared" si="572"/>
        <v/>
      </c>
      <c r="DJ326" s="1280" t="str">
        <f t="shared" si="573"/>
        <v/>
      </c>
      <c r="DK326" s="1279" t="str">
        <f t="shared" si="574"/>
        <v/>
      </c>
      <c r="DL326" s="858">
        <f t="shared" si="575"/>
        <v>3</v>
      </c>
      <c r="DM326" s="813">
        <f t="shared" si="576"/>
        <v>1</v>
      </c>
      <c r="DN326" s="813">
        <f t="shared" si="577"/>
        <v>0</v>
      </c>
      <c r="DO326" s="814">
        <f t="shared" si="578"/>
        <v>0</v>
      </c>
      <c r="DP326" s="849"/>
      <c r="DQ326" s="859"/>
      <c r="DR326" s="859"/>
      <c r="DS326" s="859"/>
      <c r="DT326" s="859"/>
      <c r="DU326" s="859"/>
      <c r="DV326" s="859"/>
      <c r="DW326" s="860"/>
      <c r="DX326" s="859"/>
      <c r="DY326" s="1313"/>
    </row>
    <row r="327" spans="1:256" s="1221" customFormat="1" ht="14" customHeight="1">
      <c r="A327" s="868" t="s">
        <v>474</v>
      </c>
      <c r="B327" s="869">
        <f>SUM(B308,B314,B320,B326)</f>
        <v>0</v>
      </c>
      <c r="C327" s="869">
        <f t="shared" ref="C327:R327" si="583">SUM(C308,C314,C320,C326)</f>
        <v>7776</v>
      </c>
      <c r="D327" s="869">
        <f t="shared" si="583"/>
        <v>5184</v>
      </c>
      <c r="E327" s="869">
        <f t="shared" si="583"/>
        <v>7776</v>
      </c>
      <c r="F327" s="869">
        <f t="shared" si="583"/>
        <v>16224</v>
      </c>
      <c r="G327" s="869">
        <f t="shared" si="583"/>
        <v>0</v>
      </c>
      <c r="H327" s="869">
        <f t="shared" si="583"/>
        <v>0</v>
      </c>
      <c r="I327" s="869">
        <f t="shared" si="583"/>
        <v>0</v>
      </c>
      <c r="J327" s="869">
        <f t="shared" si="583"/>
        <v>0</v>
      </c>
      <c r="K327" s="869">
        <f t="shared" si="583"/>
        <v>0</v>
      </c>
      <c r="L327" s="869">
        <f t="shared" si="583"/>
        <v>7200</v>
      </c>
      <c r="M327" s="869">
        <f t="shared" si="583"/>
        <v>12384</v>
      </c>
      <c r="N327" s="869">
        <f t="shared" si="583"/>
        <v>0</v>
      </c>
      <c r="O327" s="869">
        <f t="shared" si="583"/>
        <v>0</v>
      </c>
      <c r="P327" s="869">
        <f t="shared" si="583"/>
        <v>0</v>
      </c>
      <c r="Q327" s="869">
        <f t="shared" si="583"/>
        <v>0</v>
      </c>
      <c r="R327" s="869">
        <f t="shared" si="583"/>
        <v>0</v>
      </c>
      <c r="S327" s="870"/>
      <c r="T327" s="869">
        <f t="shared" ref="T327:AJ327" si="584">SUM(T308,T314,T320,T326)</f>
        <v>0</v>
      </c>
      <c r="U327" s="869">
        <f t="shared" si="584"/>
        <v>0</v>
      </c>
      <c r="V327" s="869">
        <f t="shared" si="584"/>
        <v>0</v>
      </c>
      <c r="W327" s="869">
        <f t="shared" si="584"/>
        <v>0</v>
      </c>
      <c r="X327" s="869">
        <f t="shared" si="584"/>
        <v>0</v>
      </c>
      <c r="Y327" s="869">
        <f t="shared" si="584"/>
        <v>1248</v>
      </c>
      <c r="Z327" s="869">
        <f t="shared" si="584"/>
        <v>0</v>
      </c>
      <c r="AA327" s="869">
        <f t="shared" si="584"/>
        <v>0</v>
      </c>
      <c r="AB327" s="869">
        <f t="shared" si="584"/>
        <v>0</v>
      </c>
      <c r="AC327" s="869">
        <f t="shared" si="584"/>
        <v>0</v>
      </c>
      <c r="AD327" s="869">
        <f t="shared" si="584"/>
        <v>0</v>
      </c>
      <c r="AE327" s="869">
        <f t="shared" si="584"/>
        <v>0</v>
      </c>
      <c r="AF327" s="869">
        <f t="shared" si="584"/>
        <v>0</v>
      </c>
      <c r="AG327" s="869">
        <f t="shared" si="584"/>
        <v>0</v>
      </c>
      <c r="AH327" s="869">
        <f t="shared" si="584"/>
        <v>0</v>
      </c>
      <c r="AI327" s="869">
        <f t="shared" si="584"/>
        <v>0</v>
      </c>
      <c r="AJ327" s="869">
        <f t="shared" si="584"/>
        <v>0</v>
      </c>
      <c r="AK327" s="870"/>
      <c r="AL327" s="869">
        <f t="shared" ref="AL327:BB327" si="585">SUM(AL308,AL314,AL320,AL326)</f>
        <v>0</v>
      </c>
      <c r="AM327" s="869">
        <f t="shared" si="585"/>
        <v>0</v>
      </c>
      <c r="AN327" s="869">
        <f t="shared" si="585"/>
        <v>0</v>
      </c>
      <c r="AO327" s="869">
        <f t="shared" si="585"/>
        <v>0</v>
      </c>
      <c r="AP327" s="869">
        <f t="shared" si="585"/>
        <v>29400</v>
      </c>
      <c r="AQ327" s="869">
        <f t="shared" si="585"/>
        <v>7200</v>
      </c>
      <c r="AR327" s="869">
        <f t="shared" si="585"/>
        <v>0</v>
      </c>
      <c r="AS327" s="869">
        <f t="shared" si="585"/>
        <v>0</v>
      </c>
      <c r="AT327" s="869">
        <f t="shared" si="585"/>
        <v>0</v>
      </c>
      <c r="AU327" s="869">
        <f t="shared" si="585"/>
        <v>0</v>
      </c>
      <c r="AV327" s="869">
        <f t="shared" si="585"/>
        <v>0</v>
      </c>
      <c r="AW327" s="869">
        <f t="shared" si="585"/>
        <v>0</v>
      </c>
      <c r="AX327" s="869">
        <f t="shared" si="585"/>
        <v>0</v>
      </c>
      <c r="AY327" s="869">
        <f t="shared" si="585"/>
        <v>0</v>
      </c>
      <c r="AZ327" s="869">
        <f t="shared" si="585"/>
        <v>0</v>
      </c>
      <c r="BA327" s="869">
        <f t="shared" si="585"/>
        <v>0</v>
      </c>
      <c r="BB327" s="869">
        <f t="shared" si="585"/>
        <v>0</v>
      </c>
      <c r="BC327" s="870"/>
      <c r="BD327" s="869">
        <f t="shared" ref="BD327:BT327" si="586">SUM(BD308,BD314,BD320,BD326)</f>
        <v>0</v>
      </c>
      <c r="BE327" s="869">
        <f t="shared" si="586"/>
        <v>0</v>
      </c>
      <c r="BF327" s="869">
        <f t="shared" si="586"/>
        <v>0</v>
      </c>
      <c r="BG327" s="869">
        <f t="shared" si="586"/>
        <v>0</v>
      </c>
      <c r="BH327" s="869">
        <f t="shared" si="586"/>
        <v>0</v>
      </c>
      <c r="BI327" s="869">
        <f t="shared" si="586"/>
        <v>0</v>
      </c>
      <c r="BJ327" s="869">
        <f t="shared" si="586"/>
        <v>0</v>
      </c>
      <c r="BK327" s="869">
        <f t="shared" si="586"/>
        <v>0</v>
      </c>
      <c r="BL327" s="869">
        <f t="shared" si="586"/>
        <v>0</v>
      </c>
      <c r="BM327" s="869">
        <f t="shared" si="586"/>
        <v>0</v>
      </c>
      <c r="BN327" s="869">
        <f t="shared" si="586"/>
        <v>0</v>
      </c>
      <c r="BO327" s="869">
        <f t="shared" si="586"/>
        <v>0</v>
      </c>
      <c r="BP327" s="869">
        <f t="shared" si="586"/>
        <v>0</v>
      </c>
      <c r="BQ327" s="869">
        <f t="shared" si="586"/>
        <v>0</v>
      </c>
      <c r="BR327" s="869">
        <f t="shared" si="586"/>
        <v>0</v>
      </c>
      <c r="BS327" s="869">
        <f t="shared" si="586"/>
        <v>0</v>
      </c>
      <c r="BT327" s="869">
        <f t="shared" si="586"/>
        <v>0</v>
      </c>
      <c r="BU327" s="870"/>
      <c r="BV327" s="869">
        <f>SUM(BV308,BV314,BV320,BV326)</f>
        <v>12480</v>
      </c>
      <c r="BW327" s="869">
        <f>SUM(BW308,BW314,BW320,BW326)</f>
        <v>0</v>
      </c>
      <c r="BX327" s="869">
        <f>SUM(BX308,BX314,BX320,BX326)</f>
        <v>0</v>
      </c>
      <c r="BY327" s="869">
        <f>SUM(BY308,BY314,BY320,BY326)</f>
        <v>0</v>
      </c>
      <c r="BZ327" s="856">
        <f t="shared" si="552"/>
        <v>2688</v>
      </c>
      <c r="CA327" s="856">
        <f t="shared" si="553"/>
        <v>0</v>
      </c>
      <c r="CB327" s="856">
        <f t="shared" si="554"/>
        <v>480</v>
      </c>
      <c r="CC327" s="857">
        <f t="shared" si="555"/>
        <v>0</v>
      </c>
      <c r="CD327" s="50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0">
        <f t="shared" si="557"/>
        <v>0</v>
      </c>
      <c r="CF327" s="81">
        <f t="shared" si="557"/>
        <v>0</v>
      </c>
      <c r="CG327" s="81">
        <f t="shared" si="557"/>
        <v>0</v>
      </c>
      <c r="CH327" s="81">
        <f t="shared" si="557"/>
        <v>0</v>
      </c>
      <c r="CI327" s="81">
        <f t="shared" si="557"/>
        <v>0</v>
      </c>
      <c r="CJ327" s="81">
        <f t="shared" si="557"/>
        <v>0</v>
      </c>
      <c r="CK327" s="144">
        <f t="shared" si="557"/>
        <v>0</v>
      </c>
      <c r="CL327" s="144">
        <f t="shared" si="557"/>
        <v>0</v>
      </c>
      <c r="CM327" s="144">
        <f t="shared" si="557"/>
        <v>0</v>
      </c>
      <c r="CN327" s="81">
        <f t="shared" si="557"/>
        <v>0</v>
      </c>
      <c r="CO327" s="81">
        <f t="shared" si="557"/>
        <v>0</v>
      </c>
      <c r="CP327" s="81">
        <f t="shared" si="557"/>
        <v>0</v>
      </c>
      <c r="CQ327" s="81">
        <f t="shared" si="557"/>
        <v>0</v>
      </c>
      <c r="CR327" s="81">
        <f t="shared" si="557"/>
        <v>0</v>
      </c>
      <c r="CS327" s="80">
        <f t="shared" si="557"/>
        <v>7200</v>
      </c>
      <c r="CT327" s="504">
        <f t="shared" si="557"/>
        <v>29400</v>
      </c>
      <c r="CU327" s="1279">
        <f t="shared" si="558"/>
        <v>0</v>
      </c>
      <c r="CV327" s="1280">
        <f t="shared" si="559"/>
        <v>0</v>
      </c>
      <c r="CW327" s="1281">
        <f t="shared" si="560"/>
        <v>0</v>
      </c>
      <c r="CX327" s="1281">
        <f t="shared" si="561"/>
        <v>0</v>
      </c>
      <c r="CY327" s="1281">
        <f t="shared" si="562"/>
        <v>0</v>
      </c>
      <c r="CZ327" s="1281">
        <f t="shared" si="563"/>
        <v>0</v>
      </c>
      <c r="DA327" s="1281">
        <f t="shared" si="564"/>
        <v>0</v>
      </c>
      <c r="DB327" s="1282">
        <f t="shared" si="565"/>
        <v>0</v>
      </c>
      <c r="DC327" s="1282">
        <f t="shared" si="566"/>
        <v>0</v>
      </c>
      <c r="DD327" s="1282">
        <f t="shared" si="567"/>
        <v>0</v>
      </c>
      <c r="DE327" s="1281">
        <f t="shared" si="568"/>
        <v>0</v>
      </c>
      <c r="DF327" s="1281">
        <f t="shared" si="569"/>
        <v>0</v>
      </c>
      <c r="DG327" s="1281">
        <f t="shared" si="570"/>
        <v>0</v>
      </c>
      <c r="DH327" s="1281">
        <f t="shared" si="571"/>
        <v>0</v>
      </c>
      <c r="DI327" s="1281">
        <f t="shared" si="572"/>
        <v>0</v>
      </c>
      <c r="DJ327" s="1280">
        <f t="shared" si="573"/>
        <v>0</v>
      </c>
      <c r="DK327" s="1279">
        <f t="shared" si="574"/>
        <v>0</v>
      </c>
      <c r="DL327" s="858">
        <f t="shared" si="575"/>
        <v>17</v>
      </c>
      <c r="DM327" s="813">
        <f t="shared" si="576"/>
        <v>17</v>
      </c>
      <c r="DN327" s="813">
        <f t="shared" si="577"/>
        <v>17</v>
      </c>
      <c r="DO327" s="814">
        <f t="shared" si="578"/>
        <v>17</v>
      </c>
      <c r="DP327" s="849"/>
      <c r="DQ327" s="859"/>
      <c r="DR327" s="859"/>
      <c r="DS327" s="859"/>
      <c r="DT327" s="859"/>
      <c r="DU327" s="859"/>
      <c r="DV327" s="859"/>
      <c r="DW327" s="860"/>
      <c r="DX327" s="859"/>
      <c r="DY327" s="1313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tabSelected="1" zoomScale="80" zoomScaleNormal="80" zoomScalePageLayoutView="80" workbookViewId="0">
      <pane xSplit="1" ySplit="7" topLeftCell="CC38" activePane="bottomRight" state="frozen"/>
      <selection pane="topRight" activeCell="AH1" sqref="AH1"/>
      <selection pane="bottomLeft" activeCell="A62" sqref="A62"/>
      <selection pane="bottomRight" activeCell="DP45" sqref="DP45"/>
    </sheetView>
  </sheetViews>
  <sheetFormatPr baseColWidth="10" defaultColWidth="8.83203125" defaultRowHeight="12" customHeight="1" x14ac:dyDescent="0"/>
  <cols>
    <col min="1" max="1" width="44.6640625" style="1917" customWidth="1"/>
    <col min="2" max="18" width="8.83203125" style="1917"/>
    <col min="19" max="19" width="1.6640625" style="1917" customWidth="1"/>
    <col min="20" max="30" width="8.33203125" style="1917" customWidth="1"/>
    <col min="31" max="36" width="8.5" style="1917" customWidth="1"/>
    <col min="37" max="37" width="2.1640625" style="1917" customWidth="1"/>
    <col min="38" max="54" width="8.5" style="1917" customWidth="1"/>
    <col min="55" max="55" width="1.6640625" style="1917" customWidth="1"/>
    <col min="56" max="72" width="8.5" style="1917" customWidth="1"/>
    <col min="73" max="73" width="1.83203125" style="1917" customWidth="1"/>
    <col min="74" max="77" width="8.83203125" style="1917"/>
    <col min="78" max="78" width="10.1640625" style="1917" customWidth="1"/>
    <col min="79" max="81" width="8.83203125" style="1917"/>
    <col min="82" max="98" width="7.6640625" style="1917" customWidth="1"/>
    <col min="99" max="115" width="7.6640625" style="1917" hidden="1" customWidth="1"/>
    <col min="116" max="120" width="8.83203125" style="1917"/>
    <col min="121" max="121" width="10" style="1917" customWidth="1"/>
    <col min="122" max="123" width="8.83203125" style="1917"/>
    <col min="124" max="124" width="81.5" style="1917" customWidth="1"/>
    <col min="125" max="125" width="9.1640625" style="1917" customWidth="1"/>
    <col min="126" max="16384" width="8.83203125" style="1917"/>
  </cols>
  <sheetData>
    <row r="1" spans="1:127" ht="17" customHeight="1">
      <c r="A1" s="1906" t="s">
        <v>475</v>
      </c>
      <c r="B1" s="1907"/>
      <c r="C1" s="1907"/>
      <c r="D1" s="1908" t="s">
        <v>706</v>
      </c>
      <c r="E1" s="1909"/>
      <c r="F1" s="1909"/>
      <c r="G1" s="1910">
        <f>Data!$G$1</f>
        <v>8800</v>
      </c>
      <c r="H1" s="1911" t="str">
        <f>Data!$H$1</f>
        <v>kJ</v>
      </c>
      <c r="I1" s="1907"/>
      <c r="J1" s="1907"/>
      <c r="K1" s="1907"/>
      <c r="L1" s="1907"/>
      <c r="M1" s="1907"/>
      <c r="N1" s="1907"/>
      <c r="O1" s="1907"/>
      <c r="P1" s="1907"/>
      <c r="Q1" s="1907"/>
      <c r="R1" s="1907"/>
      <c r="S1" s="1907"/>
      <c r="T1" s="1907"/>
      <c r="U1" s="1907"/>
      <c r="V1" s="1907"/>
      <c r="W1" s="1907"/>
      <c r="X1" s="1907"/>
      <c r="Y1" s="1907"/>
      <c r="Z1" s="1907"/>
      <c r="AA1" s="1907"/>
      <c r="AB1" s="1907"/>
      <c r="AC1" s="1907"/>
      <c r="AD1" s="1907"/>
      <c r="AE1" s="1907"/>
      <c r="AF1" s="1907"/>
      <c r="AG1" s="1907"/>
      <c r="AH1" s="1907"/>
      <c r="AI1" s="1907"/>
      <c r="AJ1" s="1907"/>
      <c r="AK1" s="1907"/>
      <c r="AL1" s="1907"/>
      <c r="AM1" s="1907"/>
      <c r="AN1" s="1907"/>
      <c r="AO1" s="1907"/>
      <c r="AP1" s="1907"/>
      <c r="AQ1" s="1907"/>
      <c r="AR1" s="1907"/>
      <c r="AS1" s="1907"/>
      <c r="AT1" s="1907"/>
      <c r="AU1" s="1907"/>
      <c r="AV1" s="1907"/>
      <c r="AW1" s="1907"/>
      <c r="AX1" s="1907"/>
      <c r="AY1" s="1907"/>
      <c r="AZ1" s="1907"/>
      <c r="BA1" s="1907"/>
      <c r="BB1" s="1907"/>
      <c r="BC1" s="1907"/>
      <c r="BD1" s="1907"/>
      <c r="BE1" s="1907"/>
      <c r="BF1" s="1907"/>
      <c r="BG1" s="1907"/>
      <c r="BH1" s="1907"/>
      <c r="BI1" s="1907"/>
      <c r="BJ1" s="1907"/>
      <c r="BK1" s="1907"/>
      <c r="BL1" s="1907"/>
      <c r="BM1" s="1907"/>
      <c r="BN1" s="1907"/>
      <c r="BO1" s="1907"/>
      <c r="BP1" s="1907"/>
      <c r="BQ1" s="1907"/>
      <c r="BR1" s="1907"/>
      <c r="BS1" s="1907"/>
      <c r="BT1" s="1907"/>
      <c r="BU1" s="1907"/>
      <c r="BV1" s="1907"/>
      <c r="BW1" s="1907"/>
      <c r="BX1" s="1907"/>
      <c r="BY1" s="1907"/>
      <c r="BZ1" s="1544"/>
      <c r="CA1" s="1544"/>
      <c r="CB1" s="1544"/>
      <c r="CC1" s="1544"/>
      <c r="CD1" s="1912"/>
      <c r="CE1" s="1544"/>
      <c r="CF1" s="1544"/>
      <c r="CG1" s="1544"/>
      <c r="CH1" s="1544"/>
      <c r="CI1" s="1544"/>
      <c r="CJ1" s="1544"/>
      <c r="CK1" s="1544"/>
      <c r="CL1" s="1544"/>
      <c r="CM1" s="1544"/>
      <c r="CN1" s="1544"/>
      <c r="CO1" s="1544"/>
      <c r="CP1" s="1544"/>
      <c r="CQ1" s="1544"/>
      <c r="CR1" s="1544"/>
      <c r="CS1" s="1544"/>
      <c r="CT1" s="1913"/>
      <c r="CU1" s="1544"/>
      <c r="CV1" s="1544"/>
      <c r="CW1" s="1544"/>
      <c r="CX1" s="1544"/>
      <c r="CY1" s="1544"/>
      <c r="CZ1" s="1544"/>
      <c r="DA1" s="1544"/>
      <c r="DB1" s="1544"/>
      <c r="DC1" s="1544"/>
      <c r="DD1" s="1544"/>
      <c r="DE1" s="1544"/>
      <c r="DF1" s="1544"/>
      <c r="DG1" s="1544"/>
      <c r="DH1" s="1544"/>
      <c r="DI1" s="1544"/>
      <c r="DJ1" s="1544"/>
      <c r="DK1" s="1544"/>
      <c r="DL1" s="1914"/>
      <c r="DM1" s="1914"/>
      <c r="DN1" s="1914"/>
      <c r="DO1" s="1914"/>
      <c r="DP1" s="1915"/>
      <c r="DQ1" s="1536"/>
      <c r="DR1" s="1536"/>
      <c r="DS1" s="1916"/>
      <c r="DT1" s="1914"/>
      <c r="DU1" s="1914"/>
      <c r="DV1" s="1545"/>
      <c r="DW1" s="1545"/>
    </row>
    <row r="2" spans="1:127" ht="14" customHeight="1">
      <c r="A2" s="1907"/>
      <c r="B2" s="1907"/>
      <c r="C2" s="1907"/>
      <c r="D2" s="1907"/>
      <c r="E2" s="1907"/>
      <c r="F2" s="1907"/>
      <c r="G2" s="1907"/>
      <c r="H2" s="1907"/>
      <c r="I2" s="1907"/>
      <c r="J2" s="1907"/>
      <c r="K2" s="1907"/>
      <c r="L2" s="1907"/>
      <c r="M2" s="1907"/>
      <c r="N2" s="1907"/>
      <c r="O2" s="1907"/>
      <c r="P2" s="1907"/>
      <c r="Q2" s="1907"/>
      <c r="R2" s="1907"/>
      <c r="S2" s="1907"/>
      <c r="T2" s="1907"/>
      <c r="U2" s="1907"/>
      <c r="V2" s="1907"/>
      <c r="W2" s="1907"/>
      <c r="X2" s="1907"/>
      <c r="Y2" s="1907"/>
      <c r="Z2" s="1907"/>
      <c r="AA2" s="1907"/>
      <c r="AB2" s="1907"/>
      <c r="AC2" s="1907"/>
      <c r="AD2" s="1907"/>
      <c r="AE2" s="1907"/>
      <c r="AF2" s="1907"/>
      <c r="AG2" s="1907"/>
      <c r="AH2" s="1907"/>
      <c r="AI2" s="1907"/>
      <c r="AJ2" s="1907"/>
      <c r="AK2" s="1907"/>
      <c r="AL2" s="1907"/>
      <c r="AM2" s="1907"/>
      <c r="AN2" s="1907"/>
      <c r="AO2" s="1907"/>
      <c r="AP2" s="1907"/>
      <c r="AQ2" s="1907"/>
      <c r="AR2" s="1907"/>
      <c r="AS2" s="1907"/>
      <c r="AT2" s="1907"/>
      <c r="AU2" s="1907"/>
      <c r="AV2" s="1907"/>
      <c r="AW2" s="1907"/>
      <c r="AX2" s="1907"/>
      <c r="AY2" s="1907"/>
      <c r="AZ2" s="1907"/>
      <c r="BA2" s="1907"/>
      <c r="BB2" s="1907"/>
      <c r="BC2" s="1907"/>
      <c r="BD2" s="1907"/>
      <c r="BE2" s="1907"/>
      <c r="BF2" s="1907"/>
      <c r="BG2" s="1907"/>
      <c r="BH2" s="1907"/>
      <c r="BI2" s="1907"/>
      <c r="BJ2" s="1907"/>
      <c r="BK2" s="1907"/>
      <c r="BL2" s="1907"/>
      <c r="BM2" s="1907"/>
      <c r="BN2" s="1907"/>
      <c r="BO2" s="1907"/>
      <c r="BP2" s="1907"/>
      <c r="BQ2" s="1907"/>
      <c r="BR2" s="1907"/>
      <c r="BS2" s="1907"/>
      <c r="BT2" s="1907"/>
      <c r="BU2" s="1907"/>
      <c r="BV2" s="1907"/>
      <c r="BW2" s="1907"/>
      <c r="BX2" s="1907"/>
      <c r="BY2" s="1907"/>
      <c r="BZ2" s="1551"/>
      <c r="CA2" s="1551"/>
      <c r="CB2" s="1551"/>
      <c r="CC2" s="1551"/>
      <c r="CD2" s="1918" t="s">
        <v>109</v>
      </c>
      <c r="CE2" s="1551"/>
      <c r="CF2" s="1551"/>
      <c r="CG2" s="1551"/>
      <c r="CH2" s="1551"/>
      <c r="CI2" s="1551"/>
      <c r="CJ2" s="1551"/>
      <c r="CK2" s="1551"/>
      <c r="CL2" s="1551"/>
      <c r="CM2" s="1551"/>
      <c r="CN2" s="1551"/>
      <c r="CO2" s="1551"/>
      <c r="CP2" s="1551"/>
      <c r="CQ2" s="1551"/>
      <c r="CR2" s="1551"/>
      <c r="CS2" s="1551"/>
      <c r="CT2" s="1919"/>
      <c r="CU2" s="1551" t="s">
        <v>110</v>
      </c>
      <c r="CV2" s="1551"/>
      <c r="CW2" s="1551"/>
      <c r="CX2" s="1551"/>
      <c r="CY2" s="1551"/>
      <c r="CZ2" s="1551"/>
      <c r="DA2" s="1551"/>
      <c r="DB2" s="1551"/>
      <c r="DC2" s="1551"/>
      <c r="DD2" s="1551"/>
      <c r="DE2" s="1551"/>
      <c r="DF2" s="1551"/>
      <c r="DG2" s="1551"/>
      <c r="DH2" s="1551"/>
      <c r="DI2" s="1551"/>
      <c r="DJ2" s="1551"/>
      <c r="DK2" s="1551"/>
      <c r="DL2" s="1533"/>
      <c r="DM2" s="1533"/>
      <c r="DN2" s="1533"/>
      <c r="DO2" s="1533"/>
      <c r="DP2" s="1920" t="s">
        <v>476</v>
      </c>
      <c r="DQ2" s="1921"/>
      <c r="DR2" s="1921"/>
      <c r="DS2" s="1922"/>
      <c r="DT2" s="1533"/>
      <c r="DU2" s="1533"/>
      <c r="DV2" s="1552"/>
      <c r="DW2" s="1552"/>
    </row>
    <row r="3" spans="1:127" ht="14" customHeight="1">
      <c r="A3" s="1923" t="s">
        <v>34</v>
      </c>
      <c r="B3" s="1832" t="str">
        <f>Data!B3</f>
        <v>V Poor</v>
      </c>
      <c r="C3" s="1832" t="str">
        <f>Data!C3</f>
        <v>V Poor</v>
      </c>
      <c r="D3" s="1832" t="str">
        <f>Data!D3</f>
        <v>V Poor</v>
      </c>
      <c r="E3" s="1832" t="str">
        <f>Data!E3</f>
        <v>V Poor</v>
      </c>
      <c r="F3" s="1832" t="str">
        <f>Data!F3</f>
        <v>V Poor</v>
      </c>
      <c r="G3" s="1832" t="str">
        <f>Data!G3</f>
        <v>V Poor</v>
      </c>
      <c r="H3" s="1832" t="str">
        <f>Data!H3</f>
        <v>V Poor</v>
      </c>
      <c r="I3" s="1832" t="str">
        <f>Data!I3</f>
        <v>V Poor</v>
      </c>
      <c r="J3" s="1832" t="str">
        <f>Data!J3</f>
        <v>V Poor</v>
      </c>
      <c r="K3" s="1832" t="str">
        <f>Data!K3</f>
        <v>V Poor</v>
      </c>
      <c r="L3" s="1832" t="str">
        <f>Data!L3</f>
        <v>V Poor</v>
      </c>
      <c r="M3" s="1832" t="str">
        <f>Data!M3</f>
        <v>V Poor</v>
      </c>
      <c r="N3" s="1832">
        <f>Data!N3</f>
        <v>0</v>
      </c>
      <c r="O3" s="1832">
        <f>Data!O3</f>
        <v>0</v>
      </c>
      <c r="P3" s="1832">
        <f>Data!P3</f>
        <v>0</v>
      </c>
      <c r="Q3" s="1832">
        <f>Data!Q3</f>
        <v>0</v>
      </c>
      <c r="R3" s="1832">
        <f>Data!R3</f>
        <v>0</v>
      </c>
      <c r="S3" s="1503"/>
      <c r="T3" s="1832" t="str">
        <f>Data!T3</f>
        <v>Poor</v>
      </c>
      <c r="U3" s="1832" t="str">
        <f>Data!U3</f>
        <v>Poor</v>
      </c>
      <c r="V3" s="1832" t="str">
        <f>Data!V3</f>
        <v>Poor</v>
      </c>
      <c r="W3" s="1832" t="str">
        <f>Data!W3</f>
        <v>Poor</v>
      </c>
      <c r="X3" s="1832" t="str">
        <f>Data!X3</f>
        <v>Poor</v>
      </c>
      <c r="Y3" s="1832" t="str">
        <f>Data!Y3</f>
        <v>Poor</v>
      </c>
      <c r="Z3" s="1832" t="str">
        <f>Data!Z3</f>
        <v>Poor</v>
      </c>
      <c r="AA3" s="1832" t="str">
        <f>Data!AA3</f>
        <v>Poor</v>
      </c>
      <c r="AB3" s="1832" t="str">
        <f>Data!AB3</f>
        <v>Poor</v>
      </c>
      <c r="AC3" s="1832" t="str">
        <f>Data!AC3</f>
        <v>Poor</v>
      </c>
      <c r="AD3" s="1832" t="str">
        <f>Data!AD3</f>
        <v>Poor</v>
      </c>
      <c r="AE3" s="1832" t="str">
        <f>Data!AE3</f>
        <v>Poor</v>
      </c>
      <c r="AF3" s="1832">
        <f>Data!AF3</f>
        <v>0</v>
      </c>
      <c r="AG3" s="1832">
        <f>Data!AG3</f>
        <v>0</v>
      </c>
      <c r="AH3" s="1832">
        <f>Data!AH3</f>
        <v>0</v>
      </c>
      <c r="AI3" s="1832">
        <f>Data!AI3</f>
        <v>0</v>
      </c>
      <c r="AJ3" s="1832">
        <f>Data!AJ3</f>
        <v>0</v>
      </c>
      <c r="AK3" s="1503"/>
      <c r="AL3" s="1832" t="str">
        <f>Data!AL3</f>
        <v>Middle</v>
      </c>
      <c r="AM3" s="1832" t="str">
        <f>Data!AM3</f>
        <v>Middle</v>
      </c>
      <c r="AN3" s="1832" t="str">
        <f>Data!AN3</f>
        <v>Middle</v>
      </c>
      <c r="AO3" s="1832" t="str">
        <f>Data!AO3</f>
        <v>Middle</v>
      </c>
      <c r="AP3" s="1832" t="str">
        <f>Data!AP3</f>
        <v>Middle</v>
      </c>
      <c r="AQ3" s="1832" t="str">
        <f>Data!AQ3</f>
        <v>Middle</v>
      </c>
      <c r="AR3" s="1832" t="str">
        <f>Data!AR3</f>
        <v>Middle</v>
      </c>
      <c r="AS3" s="1832" t="str">
        <f>Data!AS3</f>
        <v>Middle</v>
      </c>
      <c r="AT3" s="1832" t="str">
        <f>Data!AT3</f>
        <v>Middle</v>
      </c>
      <c r="AU3" s="1832" t="str">
        <f>Data!AU3</f>
        <v>Middle</v>
      </c>
      <c r="AV3" s="1832" t="str">
        <f>Data!AV3</f>
        <v>Middle</v>
      </c>
      <c r="AW3" s="1832" t="str">
        <f>Data!AW3</f>
        <v>Middle</v>
      </c>
      <c r="AX3" s="1832">
        <f>Data!AX3</f>
        <v>0</v>
      </c>
      <c r="AY3" s="1832">
        <f>Data!AY3</f>
        <v>0</v>
      </c>
      <c r="AZ3" s="1832">
        <f>Data!AZ3</f>
        <v>0</v>
      </c>
      <c r="BA3" s="1832">
        <f>Data!BA3</f>
        <v>0</v>
      </c>
      <c r="BB3" s="1832">
        <f>Data!BB3</f>
        <v>0</v>
      </c>
      <c r="BC3" s="1503"/>
      <c r="BD3" s="1832" t="str">
        <f>Data!BD3</f>
        <v>B Off</v>
      </c>
      <c r="BE3" s="1832" t="str">
        <f>Data!BE3</f>
        <v>B Off</v>
      </c>
      <c r="BF3" s="1832" t="str">
        <f>Data!BF3</f>
        <v>B Off</v>
      </c>
      <c r="BG3" s="1832" t="str">
        <f>Data!BG3</f>
        <v>B Off</v>
      </c>
      <c r="BH3" s="1832" t="str">
        <f>Data!BH3</f>
        <v>B Off</v>
      </c>
      <c r="BI3" s="1832" t="str">
        <f>Data!BI3</f>
        <v>B Off</v>
      </c>
      <c r="BJ3" s="1832" t="str">
        <f>Data!BJ3</f>
        <v>B Off</v>
      </c>
      <c r="BK3" s="1832" t="str">
        <f>Data!BK3</f>
        <v>B Off</v>
      </c>
      <c r="BL3" s="1832" t="str">
        <f>Data!BL3</f>
        <v>B Off</v>
      </c>
      <c r="BM3" s="1832" t="str">
        <f>Data!BM3</f>
        <v>B Off</v>
      </c>
      <c r="BN3" s="1832" t="str">
        <f>Data!BN3</f>
        <v>B Off</v>
      </c>
      <c r="BO3" s="1832" t="str">
        <f>Data!BO3</f>
        <v>B Off</v>
      </c>
      <c r="BP3" s="1832">
        <f>Data!BP3</f>
        <v>0</v>
      </c>
      <c r="BQ3" s="1832">
        <f>Data!BQ3</f>
        <v>0</v>
      </c>
      <c r="BR3" s="1832">
        <f>Data!BR3</f>
        <v>0</v>
      </c>
      <c r="BS3" s="1832">
        <f>Data!BS3</f>
        <v>0</v>
      </c>
      <c r="BT3" s="1832">
        <f>Data!BT3</f>
        <v>0</v>
      </c>
      <c r="BU3" s="1503"/>
      <c r="BV3" s="1833" t="s">
        <v>111</v>
      </c>
      <c r="BW3" s="1834"/>
      <c r="BX3" s="1834"/>
      <c r="BY3" s="1835"/>
      <c r="BZ3" s="1924" t="s">
        <v>112</v>
      </c>
      <c r="CA3" s="1925"/>
      <c r="CB3" s="1925"/>
      <c r="CC3" s="1926"/>
      <c r="CD3" s="1555"/>
      <c r="CE3" s="1555"/>
      <c r="CF3" s="1555"/>
      <c r="CG3" s="1555"/>
      <c r="CH3" s="1555"/>
      <c r="CI3" s="1555"/>
      <c r="CJ3" s="1555"/>
      <c r="CK3" s="1555"/>
      <c r="CL3" s="1555"/>
      <c r="CM3" s="1555"/>
      <c r="CN3" s="1555"/>
      <c r="CO3" s="1555"/>
      <c r="CP3" s="1555"/>
      <c r="CQ3" s="1555"/>
      <c r="CR3" s="1555"/>
      <c r="CS3" s="1555"/>
      <c r="CT3" s="1836"/>
      <c r="CU3" s="1555"/>
      <c r="CV3" s="1555"/>
      <c r="CW3" s="1555"/>
      <c r="CX3" s="1555"/>
      <c r="CY3" s="1555"/>
      <c r="CZ3" s="1555"/>
      <c r="DA3" s="1555"/>
      <c r="DB3" s="1555"/>
      <c r="DC3" s="1555"/>
      <c r="DD3" s="1555"/>
      <c r="DE3" s="1555"/>
      <c r="DF3" s="1555"/>
      <c r="DG3" s="1555"/>
      <c r="DH3" s="1555"/>
      <c r="DI3" s="1555"/>
      <c r="DJ3" s="1555"/>
      <c r="DK3" s="1555"/>
      <c r="DL3" s="1927" t="s">
        <v>47</v>
      </c>
      <c r="DM3" s="1562"/>
      <c r="DN3" s="1562"/>
      <c r="DO3" s="1562"/>
      <c r="DP3" s="1837" t="s">
        <v>477</v>
      </c>
      <c r="DQ3" s="1838"/>
      <c r="DR3" s="1839"/>
      <c r="DS3" s="1840"/>
      <c r="DT3" s="1533"/>
      <c r="DU3" s="1533"/>
      <c r="DV3" s="1552"/>
      <c r="DW3" s="1552"/>
    </row>
    <row r="4" spans="1:127" ht="26" customHeight="1">
      <c r="A4" s="1928" t="s">
        <v>113</v>
      </c>
      <c r="B4" s="1841" t="str">
        <f>IF(WB!T4="","",WB!T4)</f>
        <v>Pongola</v>
      </c>
      <c r="C4" s="1528" t="str">
        <f>IF(WB!U4="","",WB!U4)</f>
        <v>Abaqulusi</v>
      </c>
      <c r="D4" s="1528" t="str">
        <f>IF(WB!V4="","",WB!V4)</f>
        <v>Dannhuaser</v>
      </c>
      <c r="E4" s="1528" t="str">
        <f>IF(WB!W4="","",WB!W4)</f>
        <v>Dannhauser</v>
      </c>
      <c r="F4" s="1528" t="str">
        <f>IF(WB!X4="","",WB!X4)</f>
        <v>Dannhauser</v>
      </c>
      <c r="G4" s="1528" t="str">
        <f>IF(WB!Y4="","",WB!Y4)</f>
        <v>Nquthu</v>
      </c>
      <c r="H4" s="1528" t="str">
        <f>IF(WB!Z4="","",WB!Z4)</f>
        <v>Nquthu</v>
      </c>
      <c r="I4" s="1528" t="str">
        <f>IF(WB!AA4="","",WB!AA4)</f>
        <v>Nquthu</v>
      </c>
      <c r="J4" s="1528" t="str">
        <f>IF(WB!AB4="","",WB!AB4)</f>
        <v>Msinga</v>
      </c>
      <c r="K4" s="1528" t="str">
        <f>IF(WB!AC4="","",WB!AC4)</f>
        <v>Msinga</v>
      </c>
      <c r="L4" s="1528" t="str">
        <f>IF(WB!AD4="","",WB!AD4)</f>
        <v>Indaka</v>
      </c>
      <c r="M4" s="1528" t="str">
        <f>IF(WB!AE4="","",WB!AE4)</f>
        <v>Mnambithi</v>
      </c>
      <c r="N4" s="1528" t="str">
        <f>IF(WB!AF4="","",WB!AF4)</f>
        <v/>
      </c>
      <c r="O4" s="1528" t="str">
        <f>IF(WB!AG4="","",WB!AG4)</f>
        <v/>
      </c>
      <c r="P4" s="1528" t="str">
        <f>IF(WB!AH4="","",WB!AH4)</f>
        <v/>
      </c>
      <c r="Q4" s="1528" t="str">
        <f>IF(WB!AI4="","",WB!AI4)</f>
        <v/>
      </c>
      <c r="R4" s="1528" t="str">
        <f>IF(WB!AJ4="","",WB!AJ4)</f>
        <v/>
      </c>
      <c r="S4" s="1503"/>
      <c r="T4" s="1528" t="str">
        <f>IF(WB!AK4="","",WB!AK4)</f>
        <v>Pongola</v>
      </c>
      <c r="U4" s="1528" t="str">
        <f>IF(WB!AL4="","",WB!AL4)</f>
        <v>Abaqulusi</v>
      </c>
      <c r="V4" s="1528" t="str">
        <f>IF(WB!AM4="","",WB!AM4)</f>
        <v>Dannhuaser</v>
      </c>
      <c r="W4" s="1528" t="str">
        <f>IF(WB!AN4="","",WB!AN4)</f>
        <v>Dannhauser</v>
      </c>
      <c r="X4" s="1528" t="str">
        <f>IF(WB!AO4="","",WB!AO4)</f>
        <v>Dannhauser</v>
      </c>
      <c r="Y4" s="1528" t="str">
        <f>IF(WB!AP4="","",WB!AP4)</f>
        <v>Nquthu</v>
      </c>
      <c r="Z4" s="1528" t="str">
        <f>IF(WB!AQ4="","",WB!AQ4)</f>
        <v>Nquthu</v>
      </c>
      <c r="AA4" s="1528" t="str">
        <f>IF(WB!AR4="","",WB!AR4)</f>
        <v>Nquthu</v>
      </c>
      <c r="AB4" s="1528" t="str">
        <f>IF(WB!AS4="","",WB!AS4)</f>
        <v>Msinga</v>
      </c>
      <c r="AC4" s="1528" t="str">
        <f>IF(WB!AT4="","",WB!AT4)</f>
        <v>Msinga</v>
      </c>
      <c r="AD4" s="1528" t="str">
        <f>IF(WB!AU4="","",WB!AU4)</f>
        <v>Indaka</v>
      </c>
      <c r="AE4" s="1528" t="str">
        <f>IF(WB!AV4="","",WB!AV4)</f>
        <v>Mnambithi</v>
      </c>
      <c r="AF4" s="1528" t="str">
        <f>IF(WB!AW4="","",WB!AW4)</f>
        <v/>
      </c>
      <c r="AG4" s="1528" t="str">
        <f>IF(WB!AX4="","",WB!AX4)</f>
        <v/>
      </c>
      <c r="AH4" s="1528" t="str">
        <f>IF(WB!AY4="","",WB!AY4)</f>
        <v/>
      </c>
      <c r="AI4" s="1528" t="str">
        <f>IF(WB!AZ4="","",WB!AZ4)</f>
        <v/>
      </c>
      <c r="AJ4" s="1528" t="str">
        <f>IF(WB!BA4="","",WB!BA4)</f>
        <v/>
      </c>
      <c r="AK4" s="1503"/>
      <c r="AL4" s="1528" t="str">
        <f>IF(WB!BB4="","",WB!BB4)</f>
        <v>Pongola</v>
      </c>
      <c r="AM4" s="1528" t="str">
        <f>IF(WB!BC4="","",WB!BC4)</f>
        <v>Abaqulusi</v>
      </c>
      <c r="AN4" s="1528" t="str">
        <f>IF(WB!BD4="","",WB!BD4)</f>
        <v>Dannhuaser</v>
      </c>
      <c r="AO4" s="1528" t="str">
        <f>IF(WB!BE4="","",WB!BE4)</f>
        <v>Dannhauser</v>
      </c>
      <c r="AP4" s="1528" t="str">
        <f>IF(WB!BF4="","",WB!BF4)</f>
        <v>Dannhauser</v>
      </c>
      <c r="AQ4" s="1528" t="str">
        <f>IF(WB!BG4="","",WB!BG4)</f>
        <v>Nquthu</v>
      </c>
      <c r="AR4" s="1528" t="str">
        <f>IF(WB!BH4="","",WB!BH4)</f>
        <v>Nquthu</v>
      </c>
      <c r="AS4" s="1528" t="str">
        <f>IF(WB!BI4="","",WB!BI4)</f>
        <v>Nquthu</v>
      </c>
      <c r="AT4" s="1528" t="str">
        <f>IF(WB!BJ4="","",WB!BJ4)</f>
        <v>Msinga</v>
      </c>
      <c r="AU4" s="1528" t="str">
        <f>IF(WB!BK4="","",WB!BK4)</f>
        <v>Msinga</v>
      </c>
      <c r="AV4" s="1528" t="str">
        <f>IF(WB!BL4="","",WB!BL4)</f>
        <v/>
      </c>
      <c r="AW4" s="1528" t="str">
        <f>IF(WB!BM4="","",WB!BM4)</f>
        <v>Mnambithi</v>
      </c>
      <c r="AX4" s="1528" t="str">
        <f>IF(WB!BN4="","",WB!BN4)</f>
        <v/>
      </c>
      <c r="AY4" s="1528" t="str">
        <f>IF(WB!BO4="","",WB!BO4)</f>
        <v/>
      </c>
      <c r="AZ4" s="1528" t="str">
        <f>IF(WB!BP4="","",WB!BP4)</f>
        <v/>
      </c>
      <c r="BA4" s="1528" t="str">
        <f>IF(WB!BQ4="","",WB!BQ4)</f>
        <v/>
      </c>
      <c r="BB4" s="1528" t="str">
        <f>IF(WB!BR4="","",WB!BR4)</f>
        <v/>
      </c>
      <c r="BC4" s="1503"/>
      <c r="BD4" s="1528" t="str">
        <f>IF(WB!BS4="","",WB!BS4)</f>
        <v>Pongola</v>
      </c>
      <c r="BE4" s="1528" t="str">
        <f>IF(WB!BT4="","",WB!BT4)</f>
        <v>Abaqulusi</v>
      </c>
      <c r="BF4" s="1528" t="str">
        <f>IF(WB!BU4="","",WB!BU4)</f>
        <v>Dannhuaser</v>
      </c>
      <c r="BG4" s="1528" t="str">
        <f>IF(WB!BV4="","",WB!BV4)</f>
        <v>Dannhauser</v>
      </c>
      <c r="BH4" s="1528" t="str">
        <f>IF(WB!BW4="","",WB!BW4)</f>
        <v>Dannhauser</v>
      </c>
      <c r="BI4" s="1528" t="str">
        <f>IF(WB!BX4="","",WB!BX4)</f>
        <v>Nquthu</v>
      </c>
      <c r="BJ4" s="1528" t="str">
        <f>IF(WB!BY4="","",WB!BY4)</f>
        <v>Nquthu</v>
      </c>
      <c r="BK4" s="1528" t="str">
        <f>IF(WB!BZ4="","",WB!BZ4)</f>
        <v>Nquthu</v>
      </c>
      <c r="BL4" s="1528" t="str">
        <f>IF(WB!CA4="","",WB!CA4)</f>
        <v>Msinga</v>
      </c>
      <c r="BM4" s="1528" t="str">
        <f>IF(WB!CB4="","",WB!CB4)</f>
        <v>Msinga</v>
      </c>
      <c r="BN4" s="1528" t="str">
        <f>IF(WB!CC4="","",WB!CC4)</f>
        <v/>
      </c>
      <c r="BO4" s="1528" t="str">
        <f>IF(WB!CD4="","",WB!CD4)</f>
        <v>Mnambithi</v>
      </c>
      <c r="BP4" s="1528" t="str">
        <f>IF(WB!CE4="","",WB!CE4)</f>
        <v/>
      </c>
      <c r="BQ4" s="1528" t="str">
        <f>IF(WB!CF4="","",WB!CF4)</f>
        <v/>
      </c>
      <c r="BR4" s="1528" t="str">
        <f>IF(WB!CG4="","",WB!CG4)</f>
        <v/>
      </c>
      <c r="BS4" s="1528" t="str">
        <f>IF(WB!CH4="","",WB!CH4)</f>
        <v/>
      </c>
      <c r="BT4" s="1528" t="str">
        <f>IF(WB!CI4="","",WB!CI4)</f>
        <v/>
      </c>
      <c r="BU4" s="1503"/>
      <c r="BV4" s="1504" t="str">
        <f>Data!BV4</f>
        <v>'Very Poor'</v>
      </c>
      <c r="BW4" s="1504" t="str">
        <f>Data!BW4</f>
        <v>'Poor'</v>
      </c>
      <c r="BX4" s="1504" t="str">
        <f>Data!BX4</f>
        <v>'Middle'</v>
      </c>
      <c r="BY4" s="1842" t="str">
        <f>Data!BY4</f>
        <v>'Better-Off'</v>
      </c>
      <c r="BZ4" s="1929" t="str">
        <f>WB!B9</f>
        <v>VP</v>
      </c>
      <c r="CA4" s="1930" t="str">
        <f>WB!B10</f>
        <v>P</v>
      </c>
      <c r="CB4" s="1930" t="str">
        <f>WB!B11</f>
        <v>M</v>
      </c>
      <c r="CC4" s="1554" t="str">
        <f>WB!B12</f>
        <v>BO</v>
      </c>
      <c r="CD4" s="1843" t="s">
        <v>64</v>
      </c>
      <c r="CE4" s="184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845"/>
      <c r="CG4" s="1846"/>
      <c r="CH4" s="1846"/>
      <c r="CI4" s="1846"/>
      <c r="CJ4" s="1846"/>
      <c r="CK4" s="1846"/>
      <c r="CL4" s="1846"/>
      <c r="CM4" s="1846"/>
      <c r="CN4" s="1846"/>
      <c r="CO4" s="1846"/>
      <c r="CP4" s="1846"/>
      <c r="CQ4" s="1846"/>
      <c r="CR4" s="1846"/>
      <c r="CS4" s="1846"/>
      <c r="CT4" s="1847"/>
      <c r="CU4" s="1846"/>
      <c r="CV4" s="1846"/>
      <c r="CW4" s="1846"/>
      <c r="CX4" s="1846"/>
      <c r="CY4" s="1846"/>
      <c r="CZ4" s="1846"/>
      <c r="DA4" s="1846"/>
      <c r="DB4" s="1846"/>
      <c r="DC4" s="1846"/>
      <c r="DD4" s="1846"/>
      <c r="DE4" s="1846"/>
      <c r="DF4" s="1846"/>
      <c r="DG4" s="1846"/>
      <c r="DH4" s="1846"/>
      <c r="DI4" s="1846"/>
      <c r="DJ4" s="1846"/>
      <c r="DK4" s="1846"/>
      <c r="DL4" s="1931" t="str">
        <f>BZ4</f>
        <v>VP</v>
      </c>
      <c r="DM4" s="1599" t="str">
        <f>CA4</f>
        <v>P</v>
      </c>
      <c r="DN4" s="1599" t="str">
        <f>CB4</f>
        <v>M</v>
      </c>
      <c r="DO4" s="1599" t="str">
        <f>CC4</f>
        <v>BO</v>
      </c>
      <c r="DP4" s="1848" t="str">
        <f>DL4</f>
        <v>VP</v>
      </c>
      <c r="DQ4" s="1849" t="str">
        <f>DM4</f>
        <v>P</v>
      </c>
      <c r="DR4" s="1850" t="str">
        <f>DN4</f>
        <v>M</v>
      </c>
      <c r="DS4" s="1851" t="str">
        <f>DO4</f>
        <v>BO</v>
      </c>
      <c r="DT4" s="1852" t="s">
        <v>50</v>
      </c>
      <c r="DU4" s="1562"/>
      <c r="DV4" s="1557"/>
    </row>
    <row r="5" spans="1:127" s="1938" customFormat="1" ht="26" customHeight="1">
      <c r="A5" s="1932" t="s">
        <v>118</v>
      </c>
      <c r="B5" s="1853" t="str">
        <f>IF(WB!T5="","",WB!T5)</f>
        <v>Altona</v>
      </c>
      <c r="C5" s="1853" t="str">
        <f>IF(WB!U5="","",WB!U5)</f>
        <v>Ezidulini</v>
      </c>
      <c r="D5" s="1853" t="str">
        <f>IF(WB!V5="","",WB!V5)</f>
        <v>Motloung</v>
      </c>
      <c r="E5" s="1853" t="str">
        <f>IF(WB!W5="","",WB!W5)</f>
        <v>Mbabane</v>
      </c>
      <c r="F5" s="1853" t="str">
        <f>IF(WB!X5="","",WB!X5)</f>
        <v>Anniville</v>
      </c>
      <c r="G5" s="1853" t="str">
        <f>IF(WB!Y5="","",WB!Y5)</f>
        <v>KwaBhekabantu</v>
      </c>
      <c r="H5" s="1853" t="str">
        <f>IF(WB!Z5="","",WB!Z5)</f>
        <v>KwaMfeka</v>
      </c>
      <c r="I5" s="1853" t="str">
        <f>IF(WB!AA5="","",WB!AA5)</f>
        <v>Ndatshana</v>
      </c>
      <c r="J5" s="1853" t="str">
        <f>IF(WB!AB5="","",WB!AB5)</f>
        <v>KwaMathonsi</v>
      </c>
      <c r="K5" s="1854" t="str">
        <f>IF(WB!AC5="","",WB!AC5)</f>
        <v>Macanco</v>
      </c>
      <c r="L5" s="1854" t="str">
        <f>IF(WB!AD5="","",WB!AD5)</f>
        <v>Wetterklerfontein</v>
      </c>
      <c r="M5" s="1854" t="str">
        <f>IF(WB!AE5="","",WB!AE5)</f>
        <v>Driefontein</v>
      </c>
      <c r="N5" s="1854" t="str">
        <f>IF(WB!AF5="","",WB!AF5)</f>
        <v/>
      </c>
      <c r="O5" s="1854" t="str">
        <f>IF(WB!AG5="","",WB!AG5)</f>
        <v/>
      </c>
      <c r="P5" s="1854" t="str">
        <f>IF(WB!AH5="","",WB!AH5)</f>
        <v/>
      </c>
      <c r="Q5" s="1854" t="str">
        <f>IF(WB!AI5="","",WB!AI5)</f>
        <v/>
      </c>
      <c r="R5" s="1854" t="str">
        <f>IF(WB!AJ5="","",WB!AJ5)</f>
        <v/>
      </c>
      <c r="S5" s="1855"/>
      <c r="T5" s="1853" t="str">
        <f>IF(WB!AK5="","",WB!AK5)</f>
        <v>Altona</v>
      </c>
      <c r="U5" s="1853" t="str">
        <f>IF(WB!AL5="","",WB!AL5)</f>
        <v>Ezidulini</v>
      </c>
      <c r="V5" s="1853" t="str">
        <f>IF(WB!AM5="","",WB!AM5)</f>
        <v>Motloung</v>
      </c>
      <c r="W5" s="1853" t="str">
        <f>IF(WB!AN5="","",WB!AN5)</f>
        <v>Mbabane</v>
      </c>
      <c r="X5" s="1853" t="str">
        <f>IF(WB!AO5="","",WB!AO5)</f>
        <v>Anniville</v>
      </c>
      <c r="Y5" s="1853" t="str">
        <f>IF(WB!AP5="","",WB!AP5)</f>
        <v>KwaBhekabantu</v>
      </c>
      <c r="Z5" s="1853" t="str">
        <f>IF(WB!AQ5="","",WB!AQ5)</f>
        <v>KwaMfeka</v>
      </c>
      <c r="AA5" s="1853" t="str">
        <f>IF(WB!AR5="","",WB!AR5)</f>
        <v>Ndatshana</v>
      </c>
      <c r="AB5" s="1853" t="str">
        <f>IF(WB!AS5="","",WB!AS5)</f>
        <v>KwaMathonsi</v>
      </c>
      <c r="AC5" s="1853" t="str">
        <f>IF(WB!AT5="","",WB!AT5)</f>
        <v>Macanco</v>
      </c>
      <c r="AD5" s="1853" t="str">
        <f>IF(WB!AU5="","",WB!AU5)</f>
        <v>Wetterklerfontein</v>
      </c>
      <c r="AE5" s="1853" t="str">
        <f>IF(WB!AV5="","",WB!AV5)</f>
        <v>Driefontein</v>
      </c>
      <c r="AF5" s="1853" t="str">
        <f>IF(WB!AW5="","",WB!AW5)</f>
        <v/>
      </c>
      <c r="AG5" s="1853" t="str">
        <f>IF(WB!AX5="","",WB!AX5)</f>
        <v/>
      </c>
      <c r="AH5" s="1853" t="str">
        <f>IF(WB!AY5="","",WB!AY5)</f>
        <v/>
      </c>
      <c r="AI5" s="1853" t="str">
        <f>IF(WB!AZ5="","",WB!AZ5)</f>
        <v/>
      </c>
      <c r="AJ5" s="1853" t="str">
        <f>IF(WB!BA5="","",WB!BA5)</f>
        <v/>
      </c>
      <c r="AK5" s="1855"/>
      <c r="AL5" s="1853" t="str">
        <f>IF(WB!BB5="","",WB!BB5)</f>
        <v>Altona</v>
      </c>
      <c r="AM5" s="1853" t="str">
        <f>IF(WB!BC5="","",WB!BC5)</f>
        <v>Ezidulini</v>
      </c>
      <c r="AN5" s="1853" t="str">
        <f>IF(WB!BD5="","",WB!BD5)</f>
        <v>Motloung</v>
      </c>
      <c r="AO5" s="1853" t="str">
        <f>IF(WB!BE5="","",WB!BE5)</f>
        <v>Mbabane</v>
      </c>
      <c r="AP5" s="1853" t="str">
        <f>IF(WB!BF5="","",WB!BF5)</f>
        <v>Anniville</v>
      </c>
      <c r="AQ5" s="1853" t="str">
        <f>IF(WB!BG5="","",WB!BG5)</f>
        <v>KwaBhekabantu</v>
      </c>
      <c r="AR5" s="1853" t="str">
        <f>IF(WB!BH5="","",WB!BH5)</f>
        <v>KwaMfeka</v>
      </c>
      <c r="AS5" s="1853" t="str">
        <f>IF(WB!BI5="","",WB!BI5)</f>
        <v>Ndatshana</v>
      </c>
      <c r="AT5" s="1853" t="str">
        <f>IF(WB!BJ5="","",WB!BJ5)</f>
        <v>KwaMathonsi</v>
      </c>
      <c r="AU5" s="1853" t="str">
        <f>IF(WB!BK5="","",WB!BK5)</f>
        <v>Macanco</v>
      </c>
      <c r="AV5" s="1853" t="str">
        <f>IF(WB!BL5="","",WB!BL5)</f>
        <v>Wetterklerfontein</v>
      </c>
      <c r="AW5" s="1853" t="str">
        <f>IF(WB!BM5="","",WB!BM5)</f>
        <v>Driefontein</v>
      </c>
      <c r="AX5" s="1853" t="str">
        <f>IF(WB!BN5="","",WB!BN5)</f>
        <v/>
      </c>
      <c r="AY5" s="1853" t="str">
        <f>IF(WB!BO5="","",WB!BO5)</f>
        <v/>
      </c>
      <c r="AZ5" s="1853" t="str">
        <f>IF(WB!BP5="","",WB!BP5)</f>
        <v/>
      </c>
      <c r="BA5" s="1853" t="str">
        <f>IF(WB!BQ5="","",WB!BQ5)</f>
        <v/>
      </c>
      <c r="BB5" s="1853" t="str">
        <f>IF(WB!BR5="","",WB!BR5)</f>
        <v/>
      </c>
      <c r="BC5" s="1855"/>
      <c r="BD5" s="1853" t="str">
        <f>IF(WB!BS5="","",WB!BS5)</f>
        <v>Altona</v>
      </c>
      <c r="BE5" s="1853" t="str">
        <f>IF(WB!BT5="","",WB!BT5)</f>
        <v>Ezidulini</v>
      </c>
      <c r="BF5" s="1853" t="str">
        <f>IF(WB!BU5="","",WB!BU5)</f>
        <v>Motloung</v>
      </c>
      <c r="BG5" s="1853" t="str">
        <f>IF(WB!BV5="","",WB!BV5)</f>
        <v>Mbabane</v>
      </c>
      <c r="BH5" s="1853" t="str">
        <f>IF(WB!BW5="","",WB!BW5)</f>
        <v>Anniville</v>
      </c>
      <c r="BI5" s="1853" t="str">
        <f>IF(WB!BX5="","",WB!BX5)</f>
        <v>KwaBhekabantu</v>
      </c>
      <c r="BJ5" s="1853" t="str">
        <f>IF(WB!BY5="","",WB!BY5)</f>
        <v>KwaMfeka</v>
      </c>
      <c r="BK5" s="1853" t="str">
        <f>IF(WB!BZ5="","",WB!BZ5)</f>
        <v>Ndatshana</v>
      </c>
      <c r="BL5" s="1853" t="str">
        <f>IF(WB!CA5="","",WB!CA5)</f>
        <v>KwaMathonsi</v>
      </c>
      <c r="BM5" s="1853" t="str">
        <f>IF(WB!CB5="","",WB!CB5)</f>
        <v>Macanco</v>
      </c>
      <c r="BN5" s="1853" t="str">
        <f>IF(WB!CC5="","",WB!CC5)</f>
        <v>Wetterklerfontein</v>
      </c>
      <c r="BO5" s="1853" t="str">
        <f>IF(WB!CD5="","",WB!CD5)</f>
        <v>Driefontein</v>
      </c>
      <c r="BP5" s="1853" t="str">
        <f>IF(WB!CE5="","",WB!CE5)</f>
        <v/>
      </c>
      <c r="BQ5" s="1853" t="str">
        <f>IF(WB!CF5="","",WB!CF5)</f>
        <v/>
      </c>
      <c r="BR5" s="1853" t="str">
        <f>IF(WB!CG5="","",WB!CG5)</f>
        <v/>
      </c>
      <c r="BS5" s="1853" t="str">
        <f>IF(WB!CH5="","",WB!CH5)</f>
        <v/>
      </c>
      <c r="BT5" s="1853" t="str">
        <f>IF(WB!CI5="","",WB!CI5)</f>
        <v/>
      </c>
      <c r="BU5" s="1855"/>
      <c r="BV5" s="1856"/>
      <c r="BW5" s="1857"/>
      <c r="BX5" s="1857"/>
      <c r="BY5" s="1858"/>
      <c r="BZ5" s="1933"/>
      <c r="CA5" s="1933"/>
      <c r="CB5" s="1933"/>
      <c r="CC5" s="1934"/>
      <c r="CD5" s="1859" t="str">
        <f>IF(UPPER($CD$4)=UPPER($BZ$4),$BV$4,IF(UPPER($CD$4)=UPPER($CA$4),$BW$4,IF(UPPER($CD$4)=UPPER($CB$4),$BX$4,$BY$4)))</f>
        <v>'Better-Off'</v>
      </c>
      <c r="CE5" s="1845"/>
      <c r="CF5" s="1845"/>
      <c r="CG5" s="1845"/>
      <c r="CH5" s="1845"/>
      <c r="CI5" s="1845"/>
      <c r="CJ5" s="1845"/>
      <c r="CK5" s="1845"/>
      <c r="CL5" s="1845"/>
      <c r="CM5" s="1845"/>
      <c r="CN5" s="1845"/>
      <c r="CO5" s="1845"/>
      <c r="CP5" s="1845"/>
      <c r="CQ5" s="1845"/>
      <c r="CR5" s="1845"/>
      <c r="CS5" s="1845"/>
      <c r="CT5" s="1860"/>
      <c r="CU5" s="1846" t="str">
        <f>IF($CD$4=$BZ$4,$BW$4,$BY$4)</f>
        <v>'Better-Off'</v>
      </c>
      <c r="CV5" s="1845"/>
      <c r="CW5" s="1845"/>
      <c r="CX5" s="1845"/>
      <c r="CY5" s="1845"/>
      <c r="CZ5" s="1845"/>
      <c r="DA5" s="1845"/>
      <c r="DB5" s="1845"/>
      <c r="DC5" s="1845"/>
      <c r="DD5" s="1845"/>
      <c r="DE5" s="1845"/>
      <c r="DF5" s="1845"/>
      <c r="DG5" s="1845"/>
      <c r="DH5" s="1845"/>
      <c r="DI5" s="1845"/>
      <c r="DJ5" s="1845"/>
      <c r="DK5" s="1845"/>
      <c r="DL5" s="1935"/>
      <c r="DM5" s="1936"/>
      <c r="DN5" s="1936"/>
      <c r="DO5" s="1936"/>
      <c r="DP5" s="1861"/>
      <c r="DQ5" s="1862"/>
      <c r="DR5" s="1857"/>
      <c r="DS5" s="1863"/>
      <c r="DT5" s="1936"/>
      <c r="DU5" s="1936"/>
      <c r="DV5" s="1937"/>
      <c r="DW5" s="1937"/>
    </row>
    <row r="6" spans="1:127" ht="12.75" customHeight="1">
      <c r="A6" s="1932" t="s">
        <v>119</v>
      </c>
      <c r="B6" s="1528">
        <f>IF(WB!T6="","",WB!T6)</f>
        <v>1</v>
      </c>
      <c r="C6" s="1528">
        <f>IF(WB!U6="","",WB!U6)</f>
        <v>2</v>
      </c>
      <c r="D6" s="1528">
        <f>IF(WB!V6="","",WB!V6)</f>
        <v>3</v>
      </c>
      <c r="E6" s="1528">
        <f>IF(WB!W6="","",WB!W6)</f>
        <v>4</v>
      </c>
      <c r="F6" s="1528">
        <f>IF(WB!X6="","",WB!X6)</f>
        <v>5</v>
      </c>
      <c r="G6" s="1528">
        <f>IF(WB!Y6="","",WB!Y6)</f>
        <v>6</v>
      </c>
      <c r="H6" s="1528">
        <f>IF(WB!Z6="","",WB!Z6)</f>
        <v>7</v>
      </c>
      <c r="I6" s="1528">
        <f>IF(WB!AA6="","",WB!AA6)</f>
        <v>8</v>
      </c>
      <c r="J6" s="1528">
        <f>IF(WB!AB6="","",WB!AB6)</f>
        <v>9</v>
      </c>
      <c r="K6" s="1528">
        <f>IF(WB!AC6="","",WB!AC6)</f>
        <v>10</v>
      </c>
      <c r="L6" s="1528">
        <f>IF(WB!AD6="","",WB!AD6)</f>
        <v>11</v>
      </c>
      <c r="M6" s="1528">
        <f>IF(WB!AE6="","",WB!AE6)</f>
        <v>12</v>
      </c>
      <c r="N6" s="1528" t="str">
        <f>IF(WB!AF6="","",WB!AF6)</f>
        <v/>
      </c>
      <c r="O6" s="1528" t="str">
        <f>IF(WB!AG6="","",WB!AG6)</f>
        <v/>
      </c>
      <c r="P6" s="1528" t="str">
        <f>IF(WB!AH6="","",WB!AH6)</f>
        <v/>
      </c>
      <c r="Q6" s="1528" t="str">
        <f>IF(WB!AI6="","",WB!AI6)</f>
        <v/>
      </c>
      <c r="R6" s="1528" t="str">
        <f>IF(WB!AJ6="","",WB!AJ6)</f>
        <v/>
      </c>
      <c r="S6" s="1511"/>
      <c r="T6" s="1528">
        <f>IF(WB!AK6="","",WB!AK6)</f>
        <v>18</v>
      </c>
      <c r="U6" s="1528">
        <f>IF(WB!AL6="","",WB!AL6)</f>
        <v>19</v>
      </c>
      <c r="V6" s="1528">
        <f>IF(WB!AM6="","",WB!AM6)</f>
        <v>20</v>
      </c>
      <c r="W6" s="1528">
        <f>IF(WB!AN6="","",WB!AN6)</f>
        <v>21</v>
      </c>
      <c r="X6" s="1528">
        <f>IF(WB!AO6="","",WB!AO6)</f>
        <v>22</v>
      </c>
      <c r="Y6" s="1528">
        <f>IF(WB!AP6="","",WB!AP6)</f>
        <v>23</v>
      </c>
      <c r="Z6" s="1528">
        <f>IF(WB!AQ6="","",WB!AQ6)</f>
        <v>24</v>
      </c>
      <c r="AA6" s="1528">
        <f>IF(WB!AR6="","",WB!AR6)</f>
        <v>25</v>
      </c>
      <c r="AB6" s="1528">
        <f>IF(WB!AS6="","",WB!AS6)</f>
        <v>26</v>
      </c>
      <c r="AC6" s="1528">
        <f>IF(WB!AT6="","",WB!AT6)</f>
        <v>27</v>
      </c>
      <c r="AD6" s="1528">
        <f>IF(WB!AU6="","",WB!AU6)</f>
        <v>28</v>
      </c>
      <c r="AE6" s="1528">
        <f>IF(WB!AV6="","",WB!AV6)</f>
        <v>29</v>
      </c>
      <c r="AF6" s="1528" t="str">
        <f>IF(WB!AW6="","",WB!AW6)</f>
        <v/>
      </c>
      <c r="AG6" s="1528" t="str">
        <f>IF(WB!AX6="","",WB!AX6)</f>
        <v/>
      </c>
      <c r="AH6" s="1528" t="str">
        <f>IF(WB!AY6="","",WB!AY6)</f>
        <v/>
      </c>
      <c r="AI6" s="1528" t="str">
        <f>IF(WB!AZ6="","",WB!AZ6)</f>
        <v/>
      </c>
      <c r="AJ6" s="1528" t="str">
        <f>IF(WB!BA6="","",WB!BA6)</f>
        <v/>
      </c>
      <c r="AK6" s="1511"/>
      <c r="AL6" s="1528">
        <f>IF(WB!BB6="","",WB!BB6)</f>
        <v>35</v>
      </c>
      <c r="AM6" s="1528">
        <f>IF(WB!BC6="","",WB!BC6)</f>
        <v>36</v>
      </c>
      <c r="AN6" s="1528">
        <f>IF(WB!BD6="","",WB!BD6)</f>
        <v>37</v>
      </c>
      <c r="AO6" s="1528">
        <f>IF(WB!BE6="","",WB!BE6)</f>
        <v>38</v>
      </c>
      <c r="AP6" s="1528">
        <f>IF(WB!BF6="","",WB!BF6)</f>
        <v>39</v>
      </c>
      <c r="AQ6" s="1528">
        <f>IF(WB!BG6="","",WB!BG6)</f>
        <v>40</v>
      </c>
      <c r="AR6" s="1528">
        <f>IF(WB!BH6="","",WB!BH6)</f>
        <v>41</v>
      </c>
      <c r="AS6" s="1528">
        <f>IF(WB!BI6="","",WB!BI6)</f>
        <v>42</v>
      </c>
      <c r="AT6" s="1528">
        <f>IF(WB!BJ6="","",WB!BJ6)</f>
        <v>43</v>
      </c>
      <c r="AU6" s="1528">
        <f>IF(WB!BK6="","",WB!BK6)</f>
        <v>44</v>
      </c>
      <c r="AV6" s="1528">
        <f>IF(WB!BL6="","",WB!BL6)</f>
        <v>45</v>
      </c>
      <c r="AW6" s="1528">
        <f>IF(WB!BM6="","",WB!BM6)</f>
        <v>46</v>
      </c>
      <c r="AX6" s="1528" t="str">
        <f>IF(WB!BN6="","",WB!BN6)</f>
        <v/>
      </c>
      <c r="AY6" s="1528" t="str">
        <f>IF(WB!BO6="","",WB!BO6)</f>
        <v/>
      </c>
      <c r="AZ6" s="1528" t="str">
        <f>IF(WB!BP6="","",WB!BP6)</f>
        <v/>
      </c>
      <c r="BA6" s="1528" t="str">
        <f>IF(WB!BQ6="","",WB!BQ6)</f>
        <v/>
      </c>
      <c r="BB6" s="1528" t="str">
        <f>IF(WB!BR6="","",WB!BR6)</f>
        <v/>
      </c>
      <c r="BC6" s="1511"/>
      <c r="BD6" s="1528">
        <f>IF(WB!BS6="","",WB!BS6)</f>
        <v>52</v>
      </c>
      <c r="BE6" s="1528">
        <f>IF(WB!BT6="","",WB!BT6)</f>
        <v>53</v>
      </c>
      <c r="BF6" s="1528">
        <f>IF(WB!BU6="","",WB!BU6)</f>
        <v>54</v>
      </c>
      <c r="BG6" s="1528">
        <f>IF(WB!BV6="","",WB!BV6)</f>
        <v>55</v>
      </c>
      <c r="BH6" s="1528">
        <f>IF(WB!BW6="","",WB!BW6)</f>
        <v>56</v>
      </c>
      <c r="BI6" s="1528">
        <f>IF(WB!BX6="","",WB!BX6)</f>
        <v>57</v>
      </c>
      <c r="BJ6" s="1528">
        <f>IF(WB!BY6="","",WB!BY6)</f>
        <v>58</v>
      </c>
      <c r="BK6" s="1528">
        <f>IF(WB!BZ6="","",WB!BZ6)</f>
        <v>59</v>
      </c>
      <c r="BL6" s="1528">
        <f>IF(WB!CA6="","",WB!CA6)</f>
        <v>60</v>
      </c>
      <c r="BM6" s="1528">
        <f>IF(WB!CB6="","",WB!CB6)</f>
        <v>61</v>
      </c>
      <c r="BN6" s="1528">
        <f>IF(WB!CC6="","",WB!CC6)</f>
        <v>62</v>
      </c>
      <c r="BO6" s="1528">
        <f>IF(WB!CD6="","",WB!CD6)</f>
        <v>63</v>
      </c>
      <c r="BP6" s="1528" t="str">
        <f>IF(WB!CE6="","",WB!CE6)</f>
        <v/>
      </c>
      <c r="BQ6" s="1528" t="str">
        <f>IF(WB!CF6="","",WB!CF6)</f>
        <v/>
      </c>
      <c r="BR6" s="1528" t="str">
        <f>IF(WB!CG6="","",WB!CG6)</f>
        <v/>
      </c>
      <c r="BS6" s="1528" t="str">
        <f>IF(WB!CH6="","",WB!CH6)</f>
        <v/>
      </c>
      <c r="BT6" s="1528" t="str">
        <f>IF(WB!CI6="","",WB!CI6)</f>
        <v/>
      </c>
      <c r="BU6" s="1511"/>
      <c r="BV6" s="1509"/>
      <c r="BW6" s="1509"/>
      <c r="BX6" s="1509"/>
      <c r="BY6" s="1864"/>
      <c r="BZ6" s="1939"/>
      <c r="CA6" s="1939"/>
      <c r="CB6" s="1939"/>
      <c r="CC6" s="1836"/>
      <c r="CD6" s="1865" t="s">
        <v>48</v>
      </c>
      <c r="CE6" s="1865"/>
      <c r="CF6" s="1866"/>
      <c r="CG6" s="1866"/>
      <c r="CH6" s="1866"/>
      <c r="CI6" s="1866"/>
      <c r="CJ6" s="1866"/>
      <c r="CK6" s="1866"/>
      <c r="CL6" s="1866"/>
      <c r="CM6" s="1866"/>
      <c r="CN6" s="1866"/>
      <c r="CO6" s="1866"/>
      <c r="CP6" s="1866"/>
      <c r="CQ6" s="1866"/>
      <c r="CR6" s="1866"/>
      <c r="CS6" s="1867" t="s">
        <v>49</v>
      </c>
      <c r="CT6" s="1867"/>
      <c r="CU6" s="1868" t="s">
        <v>48</v>
      </c>
      <c r="CV6" s="1868"/>
      <c r="CW6" s="1866"/>
      <c r="CX6" s="1866"/>
      <c r="CY6" s="1866"/>
      <c r="CZ6" s="1866"/>
      <c r="DA6" s="1866"/>
      <c r="DB6" s="1866"/>
      <c r="DC6" s="1866"/>
      <c r="DD6" s="1866"/>
      <c r="DE6" s="1866"/>
      <c r="DF6" s="1866"/>
      <c r="DG6" s="1866"/>
      <c r="DH6" s="1866"/>
      <c r="DI6" s="1866"/>
      <c r="DJ6" s="1869" t="s">
        <v>49</v>
      </c>
      <c r="DK6" s="1869"/>
      <c r="DL6" s="1931"/>
      <c r="DM6" s="1562"/>
      <c r="DN6" s="1562"/>
      <c r="DO6" s="1562"/>
      <c r="DP6" s="1870"/>
      <c r="DQ6" s="1871"/>
      <c r="DR6" s="1509"/>
      <c r="DS6" s="1872"/>
      <c r="DT6" s="1562"/>
      <c r="DU6" s="1562"/>
      <c r="DV6" s="1557"/>
      <c r="DW6" s="1557"/>
    </row>
    <row r="7" spans="1:127" ht="14" customHeight="1">
      <c r="A7" s="1556" t="s">
        <v>65</v>
      </c>
      <c r="B7" s="1528">
        <f>IF(WB!T14="","",WB!T14)</f>
        <v>14</v>
      </c>
      <c r="C7" s="1528">
        <f>IF(WB!U14="","",WB!U14)</f>
        <v>12</v>
      </c>
      <c r="D7" s="1528">
        <f>IF(WB!V14="","",WB!V14)</f>
        <v>8</v>
      </c>
      <c r="E7" s="1528">
        <f>IF(WB!W14="","",WB!W14)</f>
        <v>12</v>
      </c>
      <c r="F7" s="1528">
        <f>IF(WB!X14="","",WB!X14)</f>
        <v>12</v>
      </c>
      <c r="G7" s="1528">
        <f>IF(WB!Y14="","",WB!Y14)</f>
        <v>11</v>
      </c>
      <c r="H7" s="1528">
        <f>IF(WB!Z14="","",WB!Z14)</f>
        <v>12</v>
      </c>
      <c r="I7" s="1528">
        <f>IF(WB!AA14="","",WB!AA14)</f>
        <v>11</v>
      </c>
      <c r="J7" s="1528">
        <f>IF(WB!AB14="","",WB!AB14)</f>
        <v>13</v>
      </c>
      <c r="K7" s="1528">
        <f>IF(WB!AC14="","",WB!AC14)</f>
        <v>12</v>
      </c>
      <c r="L7" s="1528">
        <f>IF(WB!AD14="","",WB!AD14)</f>
        <v>10</v>
      </c>
      <c r="M7" s="1528">
        <f>IF(WB!AE14="","",WB!AE14)</f>
        <v>11</v>
      </c>
      <c r="N7" s="1528" t="str">
        <f>IF(WB!AF14="","",WB!AF14)</f>
        <v/>
      </c>
      <c r="O7" s="1528" t="str">
        <f>IF(WB!AG14="","",WB!AG14)</f>
        <v/>
      </c>
      <c r="P7" s="1528" t="str">
        <f>IF(WB!AH14="","",WB!AH14)</f>
        <v/>
      </c>
      <c r="Q7" s="1528" t="str">
        <f>IF(WB!AI14="","",WB!AI14)</f>
        <v/>
      </c>
      <c r="R7" s="1528" t="str">
        <f>IF(WB!AJ14="","",WB!AJ14)</f>
        <v/>
      </c>
      <c r="S7" s="1592"/>
      <c r="T7" s="1528">
        <f>IF(WB!AK15="","",WB!AK15)</f>
        <v>12</v>
      </c>
      <c r="U7" s="1528">
        <f>IF(WB!AL15="","",WB!AL15)</f>
        <v>11</v>
      </c>
      <c r="V7" s="1528">
        <f>IF(WB!AM15="","",WB!AM15)</f>
        <v>13</v>
      </c>
      <c r="W7" s="1528">
        <f>IF(WB!AN15="","",WB!AN15)</f>
        <v>11</v>
      </c>
      <c r="X7" s="1528">
        <f>IF(WB!AO15="","",WB!AO15)</f>
        <v>8</v>
      </c>
      <c r="Y7" s="1528">
        <f>IF(WB!AP15="","",WB!AP15)</f>
        <v>10</v>
      </c>
      <c r="Z7" s="1528">
        <f>IF(WB!AQ15="","",WB!AQ15)</f>
        <v>11</v>
      </c>
      <c r="AA7" s="1528">
        <f>IF(WB!AR15="","",WB!AR15)</f>
        <v>15</v>
      </c>
      <c r="AB7" s="1528">
        <f>IF(WB!AS15="","",WB!AS15)</f>
        <v>13</v>
      </c>
      <c r="AC7" s="1528">
        <f>IF(WB!AT15="","",WB!AT15)</f>
        <v>20</v>
      </c>
      <c r="AD7" s="1528">
        <f>IF(WB!AU15="","",WB!AU15)</f>
        <v>10</v>
      </c>
      <c r="AE7" s="1528">
        <f>IF(WB!AV15="","",WB!AV15)</f>
        <v>10</v>
      </c>
      <c r="AF7" s="1528" t="str">
        <f>IF(WB!AW15="","",WB!AW15)</f>
        <v/>
      </c>
      <c r="AG7" s="1528" t="str">
        <f>IF(WB!AX15="","",WB!AX15)</f>
        <v/>
      </c>
      <c r="AH7" s="1528" t="str">
        <f>IF(WB!AY15="","",WB!AY15)</f>
        <v/>
      </c>
      <c r="AI7" s="1528" t="str">
        <f>IF(WB!AZ15="","",WB!AZ15)</f>
        <v/>
      </c>
      <c r="AJ7" s="1528" t="str">
        <f>IF(WB!BA15="","",WB!BA15)</f>
        <v/>
      </c>
      <c r="AK7" s="1592"/>
      <c r="AL7" s="1528">
        <f>IF(WB!BB16="","",WB!BB16)</f>
        <v>10</v>
      </c>
      <c r="AM7" s="1528">
        <f>IF(WB!BC16="","",WB!BC16)</f>
        <v>10</v>
      </c>
      <c r="AN7" s="1528">
        <f>IF(WB!BD16="","",WB!BD16)</f>
        <v>9</v>
      </c>
      <c r="AO7" s="1528">
        <f>IF(WB!BE16="","",WB!BE16)</f>
        <v>12</v>
      </c>
      <c r="AP7" s="1528">
        <f>IF(WB!BF16="","",WB!BF16)</f>
        <v>12</v>
      </c>
      <c r="AQ7" s="1528">
        <f>IF(WB!BG16="","",WB!BG16)</f>
        <v>9</v>
      </c>
      <c r="AR7" s="1528">
        <f>IF(WB!BH16="","",WB!BH16)</f>
        <v>12</v>
      </c>
      <c r="AS7" s="1528">
        <f>IF(WB!BI16="","",WB!BI16)</f>
        <v>6</v>
      </c>
      <c r="AT7" s="1528">
        <f>IF(WB!BJ16="","",WB!BJ16)</f>
        <v>8</v>
      </c>
      <c r="AU7" s="1528">
        <f>IF(WB!BK16="","",WB!BK16)</f>
        <v>12</v>
      </c>
      <c r="AV7" s="1528">
        <f>IF(WB!BL16="","",WB!BL16)</f>
        <v>12</v>
      </c>
      <c r="AW7" s="1528">
        <f>IF(WB!BM16="","",WB!BM16)</f>
        <v>6</v>
      </c>
      <c r="AX7" s="1528" t="str">
        <f>IF(WB!BN16="","",WB!BN16)</f>
        <v/>
      </c>
      <c r="AY7" s="1528" t="str">
        <f>IF(WB!BO16="","",WB!BO16)</f>
        <v/>
      </c>
      <c r="AZ7" s="1528" t="str">
        <f>IF(WB!BP16="","",WB!BP16)</f>
        <v/>
      </c>
      <c r="BA7" s="1528" t="str">
        <f>IF(WB!BQ16="","",WB!BQ16)</f>
        <v/>
      </c>
      <c r="BB7" s="1528" t="str">
        <f>IF(WB!BR16="","",WB!BR16)</f>
        <v/>
      </c>
      <c r="BC7" s="1592"/>
      <c r="BD7" s="1528">
        <f>IF(WB!BS17="","",WB!BS17)</f>
        <v>8</v>
      </c>
      <c r="BE7" s="1528">
        <f>IF(WB!BT17="","",WB!BT17)</f>
        <v>10</v>
      </c>
      <c r="BF7" s="1528">
        <f>IF(WB!BU17="","",WB!BU17)</f>
        <v>8</v>
      </c>
      <c r="BG7" s="1528">
        <f>IF(WB!BV17="","",WB!BV17)</f>
        <v>6</v>
      </c>
      <c r="BH7" s="1528">
        <f>IF(WB!BW17="","",WB!BW17)</f>
        <v>5</v>
      </c>
      <c r="BI7" s="1528">
        <f>IF(WB!BX17="","",WB!BX17)</f>
        <v>7</v>
      </c>
      <c r="BJ7" s="1528">
        <f>IF(WB!BY17="","",WB!BY17)</f>
        <v>10</v>
      </c>
      <c r="BK7" s="1528">
        <f>IF(WB!BZ17="","",WB!BZ17)</f>
        <v>8</v>
      </c>
      <c r="BL7" s="1528">
        <f>IF(WB!CA17="","",WB!CA17)</f>
        <v>9</v>
      </c>
      <c r="BM7" s="1528">
        <f>IF(WB!CB17="","",WB!CB17)</f>
        <v>12</v>
      </c>
      <c r="BN7" s="1528">
        <f>IF(WB!CC17="","",WB!CC17)</f>
        <v>9</v>
      </c>
      <c r="BO7" s="1528">
        <f>IF(WB!CD17="","",WB!CD17)</f>
        <v>10</v>
      </c>
      <c r="BP7" s="1528" t="str">
        <f>IF(WB!CE17="","",WB!CE17)</f>
        <v/>
      </c>
      <c r="BQ7" s="1528" t="str">
        <f>IF(WB!CF17="","",WB!CF17)</f>
        <v/>
      </c>
      <c r="BR7" s="1528" t="str">
        <f>IF(WB!CG17="","",WB!CG17)</f>
        <v/>
      </c>
      <c r="BS7" s="1528" t="str">
        <f>IF(WB!CH17="","",WB!CH17)</f>
        <v/>
      </c>
      <c r="BT7" s="1528" t="str">
        <f>IF(WB!CI17="","",WB!CI17)</f>
        <v/>
      </c>
      <c r="BU7" s="1592"/>
      <c r="BV7" s="1528">
        <f>IF(WB!CK14="","",WB!CK14)</f>
        <v>10</v>
      </c>
      <c r="BW7" s="1528">
        <f>IF(WB!CK15="","",WB!CK15)</f>
        <v>10</v>
      </c>
      <c r="BX7" s="1528">
        <f>IF(WB!CK16="","",WB!CK16)</f>
        <v>10</v>
      </c>
      <c r="BY7" s="1873">
        <f>IF(WB!CK17="","",WB!CK17)</f>
        <v>8</v>
      </c>
      <c r="BZ7" s="1939"/>
      <c r="CA7" s="1939"/>
      <c r="CB7" s="1939"/>
      <c r="CC7" s="1836"/>
      <c r="CD7" s="1874">
        <v>17</v>
      </c>
      <c r="CE7" s="1875">
        <v>16</v>
      </c>
      <c r="CF7" s="1876">
        <v>15</v>
      </c>
      <c r="CG7" s="1876">
        <v>14</v>
      </c>
      <c r="CH7" s="1876">
        <v>13</v>
      </c>
      <c r="CI7" s="1876">
        <v>12</v>
      </c>
      <c r="CJ7" s="1876">
        <v>11</v>
      </c>
      <c r="CK7" s="1877">
        <v>10</v>
      </c>
      <c r="CL7" s="1877">
        <v>9</v>
      </c>
      <c r="CM7" s="1877">
        <v>8</v>
      </c>
      <c r="CN7" s="1876">
        <v>7</v>
      </c>
      <c r="CO7" s="1876">
        <v>6</v>
      </c>
      <c r="CP7" s="1876">
        <v>5</v>
      </c>
      <c r="CQ7" s="1876">
        <v>4</v>
      </c>
      <c r="CR7" s="1876">
        <v>3</v>
      </c>
      <c r="CS7" s="1875">
        <v>2</v>
      </c>
      <c r="CT7" s="1878">
        <v>1</v>
      </c>
      <c r="CU7" s="1879">
        <v>17</v>
      </c>
      <c r="CV7" s="1875">
        <v>16</v>
      </c>
      <c r="CW7" s="1876">
        <v>15</v>
      </c>
      <c r="CX7" s="1876">
        <v>14</v>
      </c>
      <c r="CY7" s="1876">
        <v>13</v>
      </c>
      <c r="CZ7" s="1876">
        <v>12</v>
      </c>
      <c r="DA7" s="1876">
        <v>11</v>
      </c>
      <c r="DB7" s="1877">
        <v>10</v>
      </c>
      <c r="DC7" s="1877">
        <v>9</v>
      </c>
      <c r="DD7" s="1877">
        <v>8</v>
      </c>
      <c r="DE7" s="1876">
        <v>7</v>
      </c>
      <c r="DF7" s="1876">
        <v>6</v>
      </c>
      <c r="DG7" s="1876">
        <v>5</v>
      </c>
      <c r="DH7" s="1876">
        <v>4</v>
      </c>
      <c r="DI7" s="1876">
        <v>3</v>
      </c>
      <c r="DJ7" s="1875">
        <v>2</v>
      </c>
      <c r="DK7" s="1880">
        <v>1</v>
      </c>
      <c r="DL7" s="1931"/>
      <c r="DM7" s="1562"/>
      <c r="DN7" s="1562"/>
      <c r="DO7" s="1562"/>
      <c r="DP7" s="1528">
        <f>IF(WB!CK14="","",WB!CK14)</f>
        <v>10</v>
      </c>
      <c r="DQ7" s="1528">
        <f>IF(WB!CK15="","",WB!CK15)</f>
        <v>10</v>
      </c>
      <c r="DR7" s="1528">
        <f>IF(WB!CK16="","",WB!CK16)</f>
        <v>10</v>
      </c>
      <c r="DS7" s="1528">
        <f>IF(WB!CK17="","",WB!CK17)</f>
        <v>8</v>
      </c>
      <c r="DT7" s="1562"/>
      <c r="DU7" s="1562"/>
      <c r="DV7" s="1557"/>
      <c r="DW7" s="1557"/>
    </row>
    <row r="8" spans="1:127" ht="12.75" customHeight="1">
      <c r="A8" s="1907"/>
      <c r="B8" s="1907"/>
      <c r="C8" s="1907"/>
      <c r="D8" s="1907"/>
      <c r="E8" s="1907"/>
      <c r="F8" s="1907"/>
      <c r="G8" s="1907"/>
      <c r="H8" s="1907"/>
      <c r="I8" s="1907"/>
      <c r="J8" s="1907"/>
      <c r="K8" s="1907"/>
      <c r="L8" s="1907"/>
      <c r="M8" s="1907"/>
      <c r="N8" s="1907"/>
      <c r="O8" s="1907"/>
      <c r="P8" s="1907"/>
      <c r="Q8" s="1907"/>
      <c r="R8" s="1907"/>
      <c r="S8" s="1940"/>
      <c r="T8" s="1907"/>
      <c r="U8" s="1907"/>
      <c r="V8" s="1907"/>
      <c r="W8" s="1907"/>
      <c r="X8" s="1907"/>
      <c r="Y8" s="1907"/>
      <c r="Z8" s="1907"/>
      <c r="AA8" s="1907"/>
      <c r="AB8" s="1907"/>
      <c r="AC8" s="1907"/>
      <c r="AD8" s="1907"/>
      <c r="AE8" s="1907"/>
      <c r="AF8" s="1907"/>
      <c r="AG8" s="1907"/>
      <c r="AH8" s="1907"/>
      <c r="AI8" s="1907"/>
      <c r="AJ8" s="1907"/>
      <c r="AK8" s="1940"/>
      <c r="AL8" s="1907"/>
      <c r="AM8" s="1907"/>
      <c r="AN8" s="1907"/>
      <c r="AO8" s="1907"/>
      <c r="AP8" s="1907"/>
      <c r="AQ8" s="1907"/>
      <c r="AR8" s="1907"/>
      <c r="AS8" s="1907"/>
      <c r="AT8" s="1907"/>
      <c r="AU8" s="1907"/>
      <c r="AV8" s="1907"/>
      <c r="AW8" s="1907"/>
      <c r="AX8" s="1907"/>
      <c r="AY8" s="1907"/>
      <c r="AZ8" s="1907"/>
      <c r="BA8" s="1907"/>
      <c r="BB8" s="1907"/>
      <c r="BC8" s="1940"/>
      <c r="BD8" s="1907"/>
      <c r="BE8" s="1907"/>
      <c r="BF8" s="1907"/>
      <c r="BG8" s="1907"/>
      <c r="BH8" s="1907"/>
      <c r="BI8" s="1907"/>
      <c r="BJ8" s="1907"/>
      <c r="BK8" s="1907"/>
      <c r="BL8" s="1907"/>
      <c r="BM8" s="1907"/>
      <c r="BN8" s="1907"/>
      <c r="BO8" s="1907"/>
      <c r="BP8" s="1907"/>
      <c r="BQ8" s="1907"/>
      <c r="BR8" s="1907"/>
      <c r="BS8" s="1907"/>
      <c r="BT8" s="1907"/>
      <c r="BU8" s="1940"/>
      <c r="BV8" s="1907"/>
      <c r="BW8" s="1907"/>
      <c r="BX8" s="1907"/>
      <c r="BY8" s="1907"/>
      <c r="BZ8" s="1939"/>
      <c r="CA8" s="1939"/>
      <c r="CB8" s="1939"/>
      <c r="CC8" s="1836"/>
      <c r="CD8" s="1555"/>
      <c r="CE8" s="1555"/>
      <c r="CF8" s="1555"/>
      <c r="CG8" s="1555"/>
      <c r="CH8" s="1555"/>
      <c r="CI8" s="1555"/>
      <c r="CJ8" s="1555"/>
      <c r="CK8" s="1555"/>
      <c r="CL8" s="1555"/>
      <c r="CM8" s="1555"/>
      <c r="CN8" s="1555"/>
      <c r="CO8" s="1555"/>
      <c r="CP8" s="1555"/>
      <c r="CQ8" s="1555"/>
      <c r="CR8" s="1555"/>
      <c r="CS8" s="1555"/>
      <c r="CT8" s="1836"/>
      <c r="CU8" s="1555"/>
      <c r="CV8" s="1555"/>
      <c r="CW8" s="1555"/>
      <c r="CX8" s="1555"/>
      <c r="CY8" s="1555"/>
      <c r="CZ8" s="1555"/>
      <c r="DA8" s="1555"/>
      <c r="DB8" s="1555"/>
      <c r="DC8" s="1555"/>
      <c r="DD8" s="1555"/>
      <c r="DE8" s="1555"/>
      <c r="DF8" s="1555"/>
      <c r="DG8" s="1555"/>
      <c r="DH8" s="1555"/>
      <c r="DI8" s="1555"/>
      <c r="DJ8" s="1555"/>
      <c r="DK8" s="1555"/>
      <c r="DL8" s="1931"/>
      <c r="DM8" s="1562"/>
      <c r="DN8" s="1562"/>
      <c r="DO8" s="1562"/>
      <c r="DP8" s="1881"/>
      <c r="DQ8" s="1882"/>
      <c r="DR8" s="1517"/>
      <c r="DS8" s="1883"/>
      <c r="DT8" s="1561"/>
      <c r="DU8" s="1562"/>
      <c r="DV8" s="1557"/>
      <c r="DW8" s="1557"/>
    </row>
    <row r="9" spans="1:127" ht="14" customHeight="1">
      <c r="A9" s="1941" t="s">
        <v>478</v>
      </c>
      <c r="B9" s="1644"/>
      <c r="C9" s="1644"/>
      <c r="D9" s="1644"/>
      <c r="E9" s="1644"/>
      <c r="F9" s="1644"/>
      <c r="G9" s="1644"/>
      <c r="H9" s="1644"/>
      <c r="I9" s="1644"/>
      <c r="J9" s="1644"/>
      <c r="K9" s="1644"/>
      <c r="L9" s="1644"/>
      <c r="M9" s="1644"/>
      <c r="N9" s="1644"/>
      <c r="O9" s="1644"/>
      <c r="P9" s="1644"/>
      <c r="Q9" s="1644"/>
      <c r="R9" s="1644"/>
      <c r="S9" s="1942"/>
      <c r="T9" s="1644"/>
      <c r="U9" s="1644"/>
      <c r="V9" s="1644"/>
      <c r="W9" s="1644"/>
      <c r="X9" s="1644"/>
      <c r="Y9" s="1644"/>
      <c r="Z9" s="1644"/>
      <c r="AA9" s="1644"/>
      <c r="AB9" s="1644"/>
      <c r="AC9" s="1644"/>
      <c r="AD9" s="1644"/>
      <c r="AE9" s="1644"/>
      <c r="AF9" s="1644"/>
      <c r="AG9" s="1644"/>
      <c r="AH9" s="1644"/>
      <c r="AI9" s="1644"/>
      <c r="AJ9" s="1644"/>
      <c r="AK9" s="1736"/>
      <c r="AL9" s="1644"/>
      <c r="AM9" s="1644"/>
      <c r="AN9" s="1644"/>
      <c r="AO9" s="1644"/>
      <c r="AP9" s="1644"/>
      <c r="AQ9" s="1644"/>
      <c r="AR9" s="1644"/>
      <c r="AS9" s="1644"/>
      <c r="AT9" s="1644"/>
      <c r="AU9" s="1644"/>
      <c r="AV9" s="1644"/>
      <c r="AW9" s="1644"/>
      <c r="AX9" s="1644"/>
      <c r="AY9" s="1644"/>
      <c r="AZ9" s="1644"/>
      <c r="BA9" s="1644"/>
      <c r="BB9" s="1644"/>
      <c r="BC9" s="1736"/>
      <c r="BD9" s="1644"/>
      <c r="BE9" s="1644"/>
      <c r="BF9" s="1644"/>
      <c r="BG9" s="1644"/>
      <c r="BH9" s="1644"/>
      <c r="BI9" s="1644"/>
      <c r="BJ9" s="1644"/>
      <c r="BK9" s="1644"/>
      <c r="BL9" s="1644"/>
      <c r="BM9" s="1644"/>
      <c r="BN9" s="1644"/>
      <c r="BO9" s="1644"/>
      <c r="BP9" s="1644"/>
      <c r="BQ9" s="1644"/>
      <c r="BR9" s="1644"/>
      <c r="BS9" s="1644"/>
      <c r="BT9" s="1644"/>
      <c r="BU9" s="1736"/>
      <c r="BV9" s="1644"/>
      <c r="BW9" s="1644"/>
      <c r="BX9" s="1644"/>
      <c r="BY9" s="1943"/>
      <c r="BZ9" s="1939"/>
      <c r="CA9" s="1939"/>
      <c r="CB9" s="1939"/>
      <c r="CC9" s="1836"/>
      <c r="CD9" s="1555"/>
      <c r="CE9" s="1555"/>
      <c r="CF9" s="1555"/>
      <c r="CG9" s="1555"/>
      <c r="CH9" s="1555"/>
      <c r="CI9" s="1555"/>
      <c r="CJ9" s="1555"/>
      <c r="CK9" s="1555"/>
      <c r="CL9" s="1555"/>
      <c r="CM9" s="1555"/>
      <c r="CN9" s="1555"/>
      <c r="CO9" s="1555"/>
      <c r="CP9" s="1555"/>
      <c r="CQ9" s="1555"/>
      <c r="CR9" s="1555"/>
      <c r="CS9" s="1555"/>
      <c r="CT9" s="1836"/>
      <c r="CU9" s="1944"/>
      <c r="CV9" s="1555"/>
      <c r="CW9" s="1555"/>
      <c r="CX9" s="1555"/>
      <c r="CY9" s="1555"/>
      <c r="CZ9" s="1555"/>
      <c r="DA9" s="1555"/>
      <c r="DB9" s="1555"/>
      <c r="DC9" s="1555"/>
      <c r="DD9" s="1555"/>
      <c r="DE9" s="1555"/>
      <c r="DF9" s="1555"/>
      <c r="DG9" s="1555"/>
      <c r="DH9" s="1555"/>
      <c r="DI9" s="1555"/>
      <c r="DJ9" s="1555"/>
      <c r="DK9" s="1836"/>
      <c r="DL9" s="1944"/>
      <c r="DM9" s="1555"/>
      <c r="DN9" s="1555"/>
      <c r="DO9" s="1555"/>
      <c r="DP9" s="1884"/>
      <c r="DQ9" s="1885"/>
      <c r="DR9" s="1519"/>
      <c r="DS9" s="1886"/>
      <c r="DT9" s="1561"/>
      <c r="DU9" s="1562"/>
      <c r="DV9" s="1557"/>
      <c r="DW9" s="1557"/>
    </row>
    <row r="10" spans="1:127" ht="12.75" customHeight="1">
      <c r="A10" s="1945" t="s">
        <v>890</v>
      </c>
      <c r="B10" s="1946"/>
      <c r="C10" s="1946"/>
      <c r="D10" s="1946"/>
      <c r="E10" s="1946"/>
      <c r="F10" s="1946"/>
      <c r="G10" s="1946">
        <v>1</v>
      </c>
      <c r="H10" s="1946"/>
      <c r="I10" s="1946"/>
      <c r="J10" s="1946"/>
      <c r="K10" s="1670"/>
      <c r="L10" s="1670"/>
      <c r="M10" s="1670"/>
      <c r="N10" s="1670"/>
      <c r="O10" s="1670"/>
      <c r="P10" s="1670"/>
      <c r="Q10" s="1670"/>
      <c r="R10" s="1670"/>
      <c r="S10" s="1947"/>
      <c r="T10" s="1946"/>
      <c r="U10" s="1946"/>
      <c r="V10" s="1946"/>
      <c r="W10" s="1946"/>
      <c r="X10" s="1946"/>
      <c r="Y10" s="1946"/>
      <c r="Z10" s="1946"/>
      <c r="AA10" s="1946"/>
      <c r="AB10" s="1946"/>
      <c r="AC10" s="1946"/>
      <c r="AD10" s="1946"/>
      <c r="AE10" s="1946"/>
      <c r="AF10" s="1946"/>
      <c r="AG10" s="1946"/>
      <c r="AH10" s="1946"/>
      <c r="AI10" s="1946"/>
      <c r="AJ10" s="1946"/>
      <c r="AK10" s="1947"/>
      <c r="AL10" s="1946"/>
      <c r="AM10" s="1946"/>
      <c r="AN10" s="1946"/>
      <c r="AO10" s="1946"/>
      <c r="AP10" s="1946"/>
      <c r="AQ10" s="1946"/>
      <c r="AR10" s="1946"/>
      <c r="AS10" s="1946">
        <v>35</v>
      </c>
      <c r="AT10" s="1946"/>
      <c r="AU10" s="1946"/>
      <c r="AV10" s="1946"/>
      <c r="AW10" s="1946"/>
      <c r="AX10" s="1946"/>
      <c r="AY10" s="1946"/>
      <c r="AZ10" s="1946"/>
      <c r="BA10" s="1946"/>
      <c r="BB10" s="1946"/>
      <c r="BC10" s="1947"/>
      <c r="BD10" s="1946"/>
      <c r="BE10" s="1946"/>
      <c r="BF10" s="1946"/>
      <c r="BG10" s="1946"/>
      <c r="BH10" s="1946"/>
      <c r="BI10" s="1946"/>
      <c r="BJ10" s="1946"/>
      <c r="BK10" s="1946"/>
      <c r="BL10" s="1946"/>
      <c r="BM10" s="1946"/>
      <c r="BN10" s="1946"/>
      <c r="BO10" s="1946"/>
      <c r="BP10" s="1946"/>
      <c r="BQ10" s="1946"/>
      <c r="BR10" s="1946"/>
      <c r="BS10" s="1946"/>
      <c r="BT10" s="1946"/>
      <c r="BU10" s="1947"/>
      <c r="BV10" s="1946"/>
      <c r="BW10" s="1946"/>
      <c r="BX10" s="1946"/>
      <c r="BY10" s="1946"/>
      <c r="BZ10" s="1948" t="str">
        <f t="shared" ref="BZ10:BZ46" si="0">IF(DL10&lt;3,"",(SUM(B10:R10)-MIN(B10:R10)-MAX(B10:R10))/(DL10-2))</f>
        <v/>
      </c>
      <c r="CA10" s="1948" t="str">
        <f t="shared" ref="CA10:CA46" si="1">IF(DM10&lt;3,"",(SUM(T10:AJ10)-MIN(T10:AJ10)-MAX(T10:AJ10))/(DM10-2))</f>
        <v/>
      </c>
      <c r="CB10" s="1948" t="str">
        <f t="shared" ref="CB10:CB46" si="2">IF(DN10&lt;3,"",(SUM(AL10:BB10)-MIN(AL10:BB10)-MAX(AL10:BB10))/(DN10-2))</f>
        <v/>
      </c>
      <c r="CC10" s="1949" t="str">
        <f t="shared" ref="CC10:CC46" si="3">IF(DO10&lt;3,"",(SUM(BD10:BT10)-MIN(BD10:BT10)-MAX(BD10:BT10))/(DO10-2))</f>
        <v/>
      </c>
      <c r="CD10" s="1874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875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876" t="str">
        <f t="shared" si="5"/>
        <v/>
      </c>
      <c r="CG10" s="1876" t="str">
        <f t="shared" si="5"/>
        <v/>
      </c>
      <c r="CH10" s="1876" t="str">
        <f t="shared" si="5"/>
        <v/>
      </c>
      <c r="CI10" s="1876" t="str">
        <f t="shared" si="5"/>
        <v/>
      </c>
      <c r="CJ10" s="1876" t="str">
        <f t="shared" si="5"/>
        <v/>
      </c>
      <c r="CK10" s="1877" t="str">
        <f t="shared" si="5"/>
        <v/>
      </c>
      <c r="CL10" s="1877" t="str">
        <f t="shared" si="5"/>
        <v/>
      </c>
      <c r="CM10" s="1877" t="str">
        <f t="shared" si="5"/>
        <v/>
      </c>
      <c r="CN10" s="1876" t="str">
        <f t="shared" si="5"/>
        <v/>
      </c>
      <c r="CO10" s="1876" t="str">
        <f t="shared" si="5"/>
        <v/>
      </c>
      <c r="CP10" s="1876" t="str">
        <f t="shared" si="5"/>
        <v/>
      </c>
      <c r="CQ10" s="1876" t="str">
        <f t="shared" si="5"/>
        <v/>
      </c>
      <c r="CR10" s="1876" t="str">
        <f t="shared" si="5"/>
        <v/>
      </c>
      <c r="CS10" s="1875" t="str">
        <f t="shared" si="5"/>
        <v/>
      </c>
      <c r="CT10" s="1878" t="str">
        <f t="shared" si="5"/>
        <v/>
      </c>
      <c r="CU10" s="1887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888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889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889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889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889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889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890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890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890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889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889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889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889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889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888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887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950">
        <f t="shared" ref="DL10:DL46" si="23">COUNT(B10:R10)</f>
        <v>1</v>
      </c>
      <c r="DM10" s="1562">
        <f t="shared" ref="DM10:DM46" si="24">COUNT(T10:AJ10)</f>
        <v>0</v>
      </c>
      <c r="DN10" s="1562">
        <f t="shared" ref="DN10:DN46" si="25">COUNT(AL10:BB10)</f>
        <v>1</v>
      </c>
      <c r="DO10" s="1562">
        <f t="shared" ref="DO10:DO46" si="26">COUNT(BD10:BT10)</f>
        <v>0</v>
      </c>
      <c r="DP10" s="1951" t="str">
        <f>IF(SUM(BV10)&gt;0,BV10*'Exp factors'!C$21,"")</f>
        <v/>
      </c>
      <c r="DQ10" s="1952" t="str">
        <f>IF(SUM(BW10)&gt;0,BW10*'Exp factors'!D$21,"")</f>
        <v/>
      </c>
      <c r="DR10" s="1952" t="str">
        <f>IF(SUM(BX10)&gt;0,BX10*'Exp factors'!E$21,"")</f>
        <v/>
      </c>
      <c r="DS10" s="1953" t="str">
        <f>IF(SUM(BY10)&gt;0,BY10*'Exp factors'!F$21,"")</f>
        <v/>
      </c>
      <c r="DT10" s="1561"/>
      <c r="DU10" s="1562"/>
      <c r="DV10" s="1557"/>
      <c r="DW10" s="1557"/>
    </row>
    <row r="11" spans="1:127" s="1967" customFormat="1" ht="12.75" customHeight="1">
      <c r="A11" s="1954" t="s">
        <v>257</v>
      </c>
      <c r="B11" s="1955"/>
      <c r="C11" s="1955"/>
      <c r="D11" s="1955"/>
      <c r="E11" s="1955"/>
      <c r="F11" s="1955"/>
      <c r="G11" s="1955"/>
      <c r="H11" s="1955"/>
      <c r="I11" s="1955"/>
      <c r="J11" s="1955"/>
      <c r="K11" s="1956"/>
      <c r="L11" s="1956"/>
      <c r="M11" s="1956"/>
      <c r="N11" s="1956"/>
      <c r="O11" s="1956"/>
      <c r="P11" s="1956"/>
      <c r="Q11" s="1956"/>
      <c r="R11" s="1956"/>
      <c r="S11" s="1957"/>
      <c r="T11" s="1955"/>
      <c r="U11" s="1955"/>
      <c r="V11" s="1955"/>
      <c r="W11" s="1955"/>
      <c r="X11" s="1955"/>
      <c r="Y11" s="1955"/>
      <c r="Z11" s="1955"/>
      <c r="AA11" s="1955"/>
      <c r="AB11" s="1955"/>
      <c r="AC11" s="1955"/>
      <c r="AD11" s="1955"/>
      <c r="AE11" s="1955"/>
      <c r="AF11" s="1955"/>
      <c r="AG11" s="1955"/>
      <c r="AH11" s="1955"/>
      <c r="AI11" s="1955"/>
      <c r="AJ11" s="1955"/>
      <c r="AK11" s="1957"/>
      <c r="AL11" s="1955"/>
      <c r="AM11" s="1955"/>
      <c r="AN11" s="1955"/>
      <c r="AO11" s="1955"/>
      <c r="AP11" s="1955"/>
      <c r="AQ11" s="1955"/>
      <c r="AR11" s="1955"/>
      <c r="AS11" s="1955"/>
      <c r="AT11" s="1955"/>
      <c r="AU11" s="1955"/>
      <c r="AV11" s="1955"/>
      <c r="AW11" s="1955"/>
      <c r="AX11" s="1955"/>
      <c r="AY11" s="1955"/>
      <c r="AZ11" s="1955"/>
      <c r="BA11" s="1955"/>
      <c r="BB11" s="1955"/>
      <c r="BC11" s="1957"/>
      <c r="BD11" s="1955"/>
      <c r="BE11" s="1955"/>
      <c r="BF11" s="1955"/>
      <c r="BG11" s="1955"/>
      <c r="BH11" s="1955"/>
      <c r="BI11" s="1955"/>
      <c r="BJ11" s="1955"/>
      <c r="BK11" s="1955"/>
      <c r="BL11" s="1955"/>
      <c r="BM11" s="1955"/>
      <c r="BN11" s="1955"/>
      <c r="BO11" s="1955"/>
      <c r="BP11" s="1955"/>
      <c r="BQ11" s="1955"/>
      <c r="BR11" s="1955"/>
      <c r="BS11" s="1955"/>
      <c r="BT11" s="1955"/>
      <c r="BU11" s="1957"/>
      <c r="BV11" s="1955"/>
      <c r="BW11" s="1955"/>
      <c r="BX11" s="1955"/>
      <c r="BY11" s="1955"/>
      <c r="BZ11" s="1958" t="str">
        <f t="shared" si="0"/>
        <v/>
      </c>
      <c r="CA11" s="1958" t="str">
        <f t="shared" si="1"/>
        <v/>
      </c>
      <c r="CB11" s="1958" t="str">
        <f t="shared" si="2"/>
        <v/>
      </c>
      <c r="CC11" s="1959" t="str">
        <f t="shared" si="3"/>
        <v/>
      </c>
      <c r="CD11" s="1891" t="str">
        <f t="shared" si="4"/>
        <v/>
      </c>
      <c r="CE11" s="1892" t="str">
        <f t="shared" si="5"/>
        <v/>
      </c>
      <c r="CF11" s="1893" t="str">
        <f t="shared" si="5"/>
        <v/>
      </c>
      <c r="CG11" s="1893" t="str">
        <f t="shared" si="5"/>
        <v/>
      </c>
      <c r="CH11" s="1893" t="str">
        <f t="shared" si="5"/>
        <v/>
      </c>
      <c r="CI11" s="1893" t="str">
        <f t="shared" si="5"/>
        <v/>
      </c>
      <c r="CJ11" s="1893" t="str">
        <f t="shared" si="5"/>
        <v/>
      </c>
      <c r="CK11" s="1894" t="str">
        <f t="shared" si="5"/>
        <v/>
      </c>
      <c r="CL11" s="1894" t="str">
        <f t="shared" si="5"/>
        <v/>
      </c>
      <c r="CM11" s="1894" t="str">
        <f t="shared" si="5"/>
        <v/>
      </c>
      <c r="CN11" s="1893" t="str">
        <f t="shared" si="5"/>
        <v/>
      </c>
      <c r="CO11" s="1893" t="str">
        <f t="shared" si="5"/>
        <v/>
      </c>
      <c r="CP11" s="1893" t="str">
        <f t="shared" si="5"/>
        <v/>
      </c>
      <c r="CQ11" s="1893" t="str">
        <f t="shared" si="5"/>
        <v/>
      </c>
      <c r="CR11" s="1893" t="str">
        <f t="shared" si="5"/>
        <v/>
      </c>
      <c r="CS11" s="1892" t="str">
        <f t="shared" si="5"/>
        <v/>
      </c>
      <c r="CT11" s="1895" t="str">
        <f t="shared" si="5"/>
        <v/>
      </c>
      <c r="CU11" s="1896" t="str">
        <f t="shared" si="6"/>
        <v/>
      </c>
      <c r="CV11" s="1897" t="str">
        <f t="shared" si="7"/>
        <v/>
      </c>
      <c r="CW11" s="1898" t="str">
        <f t="shared" si="8"/>
        <v/>
      </c>
      <c r="CX11" s="1898" t="str">
        <f t="shared" si="9"/>
        <v/>
      </c>
      <c r="CY11" s="1898" t="str">
        <f t="shared" si="10"/>
        <v/>
      </c>
      <c r="CZ11" s="1898" t="str">
        <f t="shared" si="11"/>
        <v/>
      </c>
      <c r="DA11" s="1898" t="str">
        <f t="shared" si="12"/>
        <v/>
      </c>
      <c r="DB11" s="1899" t="str">
        <f t="shared" si="13"/>
        <v/>
      </c>
      <c r="DC11" s="1899" t="str">
        <f t="shared" si="14"/>
        <v/>
      </c>
      <c r="DD11" s="1899" t="str">
        <f t="shared" si="15"/>
        <v/>
      </c>
      <c r="DE11" s="1898" t="str">
        <f t="shared" si="16"/>
        <v/>
      </c>
      <c r="DF11" s="1898" t="str">
        <f t="shared" si="17"/>
        <v/>
      </c>
      <c r="DG11" s="1898" t="str">
        <f t="shared" si="18"/>
        <v/>
      </c>
      <c r="DH11" s="1898" t="str">
        <f t="shared" si="19"/>
        <v/>
      </c>
      <c r="DI11" s="1898" t="str">
        <f t="shared" si="20"/>
        <v/>
      </c>
      <c r="DJ11" s="1897" t="str">
        <f t="shared" si="21"/>
        <v/>
      </c>
      <c r="DK11" s="1896" t="str">
        <f t="shared" si="22"/>
        <v/>
      </c>
      <c r="DL11" s="1960">
        <f t="shared" si="23"/>
        <v>0</v>
      </c>
      <c r="DM11" s="1961">
        <f t="shared" si="24"/>
        <v>0</v>
      </c>
      <c r="DN11" s="1961">
        <f t="shared" si="25"/>
        <v>0</v>
      </c>
      <c r="DO11" s="1961">
        <f t="shared" si="26"/>
        <v>0</v>
      </c>
      <c r="DP11" s="1962"/>
      <c r="DQ11" s="1963"/>
      <c r="DR11" s="1963"/>
      <c r="DS11" s="1964"/>
      <c r="DT11" s="1965"/>
      <c r="DU11" s="1966"/>
    </row>
    <row r="12" spans="1:127" ht="12.75" customHeight="1">
      <c r="A12" s="1932" t="s">
        <v>255</v>
      </c>
      <c r="B12" s="1968"/>
      <c r="C12" s="1968"/>
      <c r="D12" s="1968"/>
      <c r="E12" s="1968"/>
      <c r="F12" s="1968"/>
      <c r="G12" s="1968"/>
      <c r="H12" s="1968"/>
      <c r="I12" s="1968"/>
      <c r="J12" s="1968"/>
      <c r="K12" s="1670"/>
      <c r="L12" s="1670"/>
      <c r="M12" s="1670"/>
      <c r="N12" s="1670"/>
      <c r="O12" s="1670"/>
      <c r="P12" s="1670"/>
      <c r="Q12" s="1670"/>
      <c r="R12" s="1670"/>
      <c r="S12" s="1969"/>
      <c r="T12" s="1968"/>
      <c r="U12" s="1968"/>
      <c r="V12" s="1968"/>
      <c r="W12" s="1968"/>
      <c r="X12" s="1968"/>
      <c r="Y12" s="1968"/>
      <c r="Z12" s="1968"/>
      <c r="AA12" s="1968"/>
      <c r="AB12" s="1968"/>
      <c r="AC12" s="1968"/>
      <c r="AD12" s="1968"/>
      <c r="AE12" s="1968"/>
      <c r="AF12" s="1968"/>
      <c r="AG12" s="1968"/>
      <c r="AH12" s="1968"/>
      <c r="AI12" s="1968"/>
      <c r="AJ12" s="1968"/>
      <c r="AK12" s="1969"/>
      <c r="AL12" s="1968"/>
      <c r="AM12" s="1968"/>
      <c r="AN12" s="1968"/>
      <c r="AO12" s="1968"/>
      <c r="AP12" s="1968"/>
      <c r="AQ12" s="1968"/>
      <c r="AR12" s="1968"/>
      <c r="AS12" s="1968"/>
      <c r="AT12" s="1968"/>
      <c r="AU12" s="1968"/>
      <c r="AV12" s="1968"/>
      <c r="AW12" s="1968"/>
      <c r="AX12" s="1968"/>
      <c r="AY12" s="1968"/>
      <c r="AZ12" s="1968"/>
      <c r="BA12" s="1968"/>
      <c r="BB12" s="1968"/>
      <c r="BC12" s="1969"/>
      <c r="BD12" s="1968"/>
      <c r="BE12" s="1968"/>
      <c r="BF12" s="1968"/>
      <c r="BG12" s="1968"/>
      <c r="BH12" s="1968"/>
      <c r="BI12" s="1968"/>
      <c r="BJ12" s="1968"/>
      <c r="BK12" s="1968"/>
      <c r="BL12" s="1968"/>
      <c r="BM12" s="1968"/>
      <c r="BN12" s="1968"/>
      <c r="BO12" s="1968"/>
      <c r="BP12" s="1968"/>
      <c r="BQ12" s="1968"/>
      <c r="BR12" s="1968"/>
      <c r="BS12" s="1968"/>
      <c r="BT12" s="1968"/>
      <c r="BU12" s="1969"/>
      <c r="BV12" s="1968"/>
      <c r="BW12" s="1968"/>
      <c r="BX12" s="1968"/>
      <c r="BY12" s="1968"/>
      <c r="BZ12" s="1948" t="str">
        <f t="shared" si="0"/>
        <v/>
      </c>
      <c r="CA12" s="1948" t="str">
        <f t="shared" si="1"/>
        <v/>
      </c>
      <c r="CB12" s="1948" t="str">
        <f t="shared" si="2"/>
        <v/>
      </c>
      <c r="CC12" s="1949" t="str">
        <f t="shared" si="3"/>
        <v/>
      </c>
      <c r="CD12" s="1874" t="str">
        <f t="shared" si="4"/>
        <v/>
      </c>
      <c r="CE12" s="1875" t="str">
        <f t="shared" si="5"/>
        <v/>
      </c>
      <c r="CF12" s="1876" t="str">
        <f t="shared" si="5"/>
        <v/>
      </c>
      <c r="CG12" s="1876" t="str">
        <f t="shared" si="5"/>
        <v/>
      </c>
      <c r="CH12" s="1876" t="str">
        <f t="shared" si="5"/>
        <v/>
      </c>
      <c r="CI12" s="1876" t="str">
        <f t="shared" si="5"/>
        <v/>
      </c>
      <c r="CJ12" s="1876" t="str">
        <f t="shared" si="5"/>
        <v/>
      </c>
      <c r="CK12" s="1877" t="str">
        <f t="shared" si="5"/>
        <v/>
      </c>
      <c r="CL12" s="1877" t="str">
        <f t="shared" si="5"/>
        <v/>
      </c>
      <c r="CM12" s="1877" t="str">
        <f t="shared" si="5"/>
        <v/>
      </c>
      <c r="CN12" s="1876" t="str">
        <f t="shared" si="5"/>
        <v/>
      </c>
      <c r="CO12" s="1876" t="str">
        <f t="shared" si="5"/>
        <v/>
      </c>
      <c r="CP12" s="1876" t="str">
        <f t="shared" si="5"/>
        <v/>
      </c>
      <c r="CQ12" s="1876" t="str">
        <f t="shared" si="5"/>
        <v/>
      </c>
      <c r="CR12" s="1876" t="str">
        <f t="shared" si="5"/>
        <v/>
      </c>
      <c r="CS12" s="1875" t="str">
        <f t="shared" si="5"/>
        <v/>
      </c>
      <c r="CT12" s="1878" t="str">
        <f t="shared" si="5"/>
        <v/>
      </c>
      <c r="CU12" s="1887" t="str">
        <f t="shared" si="6"/>
        <v/>
      </c>
      <c r="CV12" s="1888" t="str">
        <f t="shared" si="7"/>
        <v/>
      </c>
      <c r="CW12" s="1889" t="str">
        <f t="shared" si="8"/>
        <v/>
      </c>
      <c r="CX12" s="1889" t="str">
        <f t="shared" si="9"/>
        <v/>
      </c>
      <c r="CY12" s="1889" t="str">
        <f t="shared" si="10"/>
        <v/>
      </c>
      <c r="CZ12" s="1889" t="str">
        <f t="shared" si="11"/>
        <v/>
      </c>
      <c r="DA12" s="1889" t="str">
        <f t="shared" si="12"/>
        <v/>
      </c>
      <c r="DB12" s="1890" t="str">
        <f t="shared" si="13"/>
        <v/>
      </c>
      <c r="DC12" s="1890" t="str">
        <f t="shared" si="14"/>
        <v/>
      </c>
      <c r="DD12" s="1890" t="str">
        <f t="shared" si="15"/>
        <v/>
      </c>
      <c r="DE12" s="1889" t="str">
        <f t="shared" si="16"/>
        <v/>
      </c>
      <c r="DF12" s="1889" t="str">
        <f t="shared" si="17"/>
        <v/>
      </c>
      <c r="DG12" s="1889" t="str">
        <f t="shared" si="18"/>
        <v/>
      </c>
      <c r="DH12" s="1889" t="str">
        <f t="shared" si="19"/>
        <v/>
      </c>
      <c r="DI12" s="1889" t="str">
        <f t="shared" si="20"/>
        <v/>
      </c>
      <c r="DJ12" s="1888" t="str">
        <f t="shared" si="21"/>
        <v/>
      </c>
      <c r="DK12" s="1887" t="str">
        <f t="shared" si="22"/>
        <v/>
      </c>
      <c r="DL12" s="1950">
        <f t="shared" si="23"/>
        <v>0</v>
      </c>
      <c r="DM12" s="1562">
        <f t="shared" si="24"/>
        <v>0</v>
      </c>
      <c r="DN12" s="1562">
        <f t="shared" si="25"/>
        <v>0</v>
      </c>
      <c r="DO12" s="1562">
        <f t="shared" si="26"/>
        <v>0</v>
      </c>
      <c r="DP12" s="1970" t="str">
        <f>IF(SUM(BV12)&gt;0,(BV10-DP15-SUM(BV15)*(DP15=""))*'Exp factors'!C$21,"")</f>
        <v/>
      </c>
      <c r="DQ12" s="1678" t="str">
        <f>IF(SUM(BW12)&gt;0,(BW10-DQ15-SUM(BW15)*(DQ15=""))*'Exp factors'!D$21,"")</f>
        <v/>
      </c>
      <c r="DR12" s="1678" t="str">
        <f>IF(SUM(BX12)&gt;0,(BX10-DR15-SUM(BX15)*(DR15=""))*'Exp factors'!E$21,"")</f>
        <v/>
      </c>
      <c r="DS12" s="1971" t="str">
        <f>IF(SUM(BY12)&gt;0,(BY10-DS15-SUM(BY15)*(DS15=""))*'Exp factors'!F$21,"")</f>
        <v/>
      </c>
      <c r="DT12" s="1972"/>
      <c r="DU12" s="1907"/>
    </row>
    <row r="13" spans="1:127" ht="12.75" customHeight="1">
      <c r="A13" s="1973" t="s">
        <v>180</v>
      </c>
      <c r="B13" s="1974"/>
      <c r="C13" s="1974"/>
      <c r="D13" s="1974"/>
      <c r="E13" s="1974"/>
      <c r="F13" s="1974"/>
      <c r="G13" s="1974"/>
      <c r="H13" s="1974"/>
      <c r="I13" s="1974"/>
      <c r="J13" s="1974"/>
      <c r="K13" s="1975"/>
      <c r="L13" s="1975"/>
      <c r="M13" s="1975"/>
      <c r="N13" s="1975"/>
      <c r="O13" s="1975"/>
      <c r="P13" s="1975"/>
      <c r="Q13" s="1975"/>
      <c r="R13" s="1975"/>
      <c r="S13" s="1969"/>
      <c r="T13" s="1974"/>
      <c r="U13" s="1974"/>
      <c r="V13" s="1974"/>
      <c r="W13" s="1974"/>
      <c r="X13" s="1974"/>
      <c r="Y13" s="1974"/>
      <c r="Z13" s="1974"/>
      <c r="AA13" s="1974"/>
      <c r="AB13" s="1974"/>
      <c r="AC13" s="1974"/>
      <c r="AD13" s="1974"/>
      <c r="AE13" s="1974"/>
      <c r="AF13" s="1974"/>
      <c r="AG13" s="1974"/>
      <c r="AH13" s="1974"/>
      <c r="AI13" s="1974"/>
      <c r="AJ13" s="1974"/>
      <c r="AK13" s="1969"/>
      <c r="AL13" s="1974"/>
      <c r="AM13" s="1974"/>
      <c r="AN13" s="1974"/>
      <c r="AO13" s="1974"/>
      <c r="AP13" s="1974"/>
      <c r="AQ13" s="1974"/>
      <c r="AR13" s="1974"/>
      <c r="AS13" s="1974"/>
      <c r="AT13" s="1974"/>
      <c r="AU13" s="1974"/>
      <c r="AV13" s="1974"/>
      <c r="AW13" s="1974"/>
      <c r="AX13" s="1974"/>
      <c r="AY13" s="1974"/>
      <c r="AZ13" s="1974"/>
      <c r="BA13" s="1974"/>
      <c r="BB13" s="1974"/>
      <c r="BC13" s="1969"/>
      <c r="BD13" s="1974"/>
      <c r="BE13" s="1974"/>
      <c r="BF13" s="1974"/>
      <c r="BG13" s="1974"/>
      <c r="BH13" s="1974"/>
      <c r="BI13" s="1974"/>
      <c r="BJ13" s="1974"/>
      <c r="BK13" s="1974"/>
      <c r="BL13" s="1974"/>
      <c r="BM13" s="1974"/>
      <c r="BN13" s="1974"/>
      <c r="BO13" s="1974"/>
      <c r="BP13" s="1974"/>
      <c r="BQ13" s="1974"/>
      <c r="BR13" s="1974"/>
      <c r="BS13" s="1974"/>
      <c r="BT13" s="1974"/>
      <c r="BU13" s="1969"/>
      <c r="BV13" s="1974"/>
      <c r="BW13" s="1974"/>
      <c r="BX13" s="1974"/>
      <c r="BY13" s="1974"/>
      <c r="BZ13" s="1948" t="str">
        <f t="shared" si="0"/>
        <v/>
      </c>
      <c r="CA13" s="1948" t="str">
        <f t="shared" si="1"/>
        <v/>
      </c>
      <c r="CB13" s="1948" t="str">
        <f t="shared" si="2"/>
        <v/>
      </c>
      <c r="CC13" s="1949" t="str">
        <f t="shared" si="3"/>
        <v/>
      </c>
      <c r="CD13" s="1874" t="str">
        <f t="shared" si="4"/>
        <v/>
      </c>
      <c r="CE13" s="1875" t="str">
        <f t="shared" si="5"/>
        <v/>
      </c>
      <c r="CF13" s="1876" t="str">
        <f t="shared" si="5"/>
        <v/>
      </c>
      <c r="CG13" s="1876" t="str">
        <f t="shared" si="5"/>
        <v/>
      </c>
      <c r="CH13" s="1876" t="str">
        <f t="shared" si="5"/>
        <v/>
      </c>
      <c r="CI13" s="1876" t="str">
        <f t="shared" si="5"/>
        <v/>
      </c>
      <c r="CJ13" s="1876" t="str">
        <f t="shared" si="5"/>
        <v/>
      </c>
      <c r="CK13" s="1877" t="str">
        <f t="shared" si="5"/>
        <v/>
      </c>
      <c r="CL13" s="1877" t="str">
        <f t="shared" si="5"/>
        <v/>
      </c>
      <c r="CM13" s="1877" t="str">
        <f t="shared" si="5"/>
        <v/>
      </c>
      <c r="CN13" s="1876" t="str">
        <f t="shared" si="5"/>
        <v/>
      </c>
      <c r="CO13" s="1876" t="str">
        <f t="shared" si="5"/>
        <v/>
      </c>
      <c r="CP13" s="1876" t="str">
        <f t="shared" si="5"/>
        <v/>
      </c>
      <c r="CQ13" s="1876" t="str">
        <f t="shared" si="5"/>
        <v/>
      </c>
      <c r="CR13" s="1876" t="str">
        <f t="shared" si="5"/>
        <v/>
      </c>
      <c r="CS13" s="1875" t="str">
        <f t="shared" si="5"/>
        <v/>
      </c>
      <c r="CT13" s="1878" t="str">
        <f t="shared" si="5"/>
        <v/>
      </c>
      <c r="CU13" s="1887" t="str">
        <f t="shared" si="6"/>
        <v/>
      </c>
      <c r="CV13" s="1888" t="str">
        <f t="shared" si="7"/>
        <v/>
      </c>
      <c r="CW13" s="1889" t="str">
        <f t="shared" si="8"/>
        <v/>
      </c>
      <c r="CX13" s="1889" t="str">
        <f t="shared" si="9"/>
        <v/>
      </c>
      <c r="CY13" s="1889" t="str">
        <f t="shared" si="10"/>
        <v/>
      </c>
      <c r="CZ13" s="1889" t="str">
        <f t="shared" si="11"/>
        <v/>
      </c>
      <c r="DA13" s="1889" t="str">
        <f t="shared" si="12"/>
        <v/>
      </c>
      <c r="DB13" s="1890" t="str">
        <f t="shared" si="13"/>
        <v/>
      </c>
      <c r="DC13" s="1890" t="str">
        <f t="shared" si="14"/>
        <v/>
      </c>
      <c r="DD13" s="1890" t="str">
        <f t="shared" si="15"/>
        <v/>
      </c>
      <c r="DE13" s="1889" t="str">
        <f t="shared" si="16"/>
        <v/>
      </c>
      <c r="DF13" s="1889" t="str">
        <f t="shared" si="17"/>
        <v/>
      </c>
      <c r="DG13" s="1889" t="str">
        <f t="shared" si="18"/>
        <v/>
      </c>
      <c r="DH13" s="1889" t="str">
        <f t="shared" si="19"/>
        <v/>
      </c>
      <c r="DI13" s="1889" t="str">
        <f t="shared" si="20"/>
        <v/>
      </c>
      <c r="DJ13" s="1888" t="str">
        <f t="shared" si="21"/>
        <v/>
      </c>
      <c r="DK13" s="1887" t="str">
        <f t="shared" si="22"/>
        <v/>
      </c>
      <c r="DL13" s="1950">
        <f t="shared" si="23"/>
        <v>0</v>
      </c>
      <c r="DM13" s="1562">
        <f t="shared" si="24"/>
        <v>0</v>
      </c>
      <c r="DN13" s="1562">
        <f t="shared" si="25"/>
        <v>0</v>
      </c>
      <c r="DO13" s="1562">
        <f t="shared" si="26"/>
        <v>0</v>
      </c>
      <c r="DP13" s="1976"/>
      <c r="DQ13" s="1605"/>
      <c r="DR13" s="1605"/>
      <c r="DS13" s="1977"/>
      <c r="DT13" s="1972"/>
      <c r="DU13" s="1907"/>
    </row>
    <row r="14" spans="1:127" ht="12.75" customHeight="1">
      <c r="A14" s="1973" t="s">
        <v>182</v>
      </c>
      <c r="B14" s="1531" t="str">
        <f t="shared" ref="B14:R14" si="27">IF(B12="","",B12*B13)</f>
        <v/>
      </c>
      <c r="C14" s="1531" t="str">
        <f t="shared" si="27"/>
        <v/>
      </c>
      <c r="D14" s="1531" t="str">
        <f t="shared" si="27"/>
        <v/>
      </c>
      <c r="E14" s="1531" t="str">
        <f t="shared" si="27"/>
        <v/>
      </c>
      <c r="F14" s="1531" t="str">
        <f t="shared" si="27"/>
        <v/>
      </c>
      <c r="G14" s="1531" t="str">
        <f t="shared" si="27"/>
        <v/>
      </c>
      <c r="H14" s="1531" t="str">
        <f t="shared" si="27"/>
        <v/>
      </c>
      <c r="I14" s="1531" t="str">
        <f t="shared" si="27"/>
        <v/>
      </c>
      <c r="J14" s="1531" t="str">
        <f t="shared" si="27"/>
        <v/>
      </c>
      <c r="K14" s="1531" t="str">
        <f t="shared" si="27"/>
        <v/>
      </c>
      <c r="L14" s="1531" t="str">
        <f t="shared" si="27"/>
        <v/>
      </c>
      <c r="M14" s="1531" t="str">
        <f t="shared" si="27"/>
        <v/>
      </c>
      <c r="N14" s="1531" t="str">
        <f t="shared" si="27"/>
        <v/>
      </c>
      <c r="O14" s="1531" t="str">
        <f t="shared" si="27"/>
        <v/>
      </c>
      <c r="P14" s="1531" t="str">
        <f t="shared" si="27"/>
        <v/>
      </c>
      <c r="Q14" s="1531" t="str">
        <f t="shared" si="27"/>
        <v/>
      </c>
      <c r="R14" s="1531" t="str">
        <f t="shared" si="27"/>
        <v/>
      </c>
      <c r="S14" s="1947"/>
      <c r="T14" s="1531" t="str">
        <f t="shared" ref="T14:AJ14" si="28">IF(T12="","",T12*T13)</f>
        <v/>
      </c>
      <c r="U14" s="1531" t="str">
        <f t="shared" si="28"/>
        <v/>
      </c>
      <c r="V14" s="1531" t="str">
        <f t="shared" si="28"/>
        <v/>
      </c>
      <c r="W14" s="1531" t="str">
        <f t="shared" si="28"/>
        <v/>
      </c>
      <c r="X14" s="1531" t="str">
        <f t="shared" si="28"/>
        <v/>
      </c>
      <c r="Y14" s="1531" t="str">
        <f t="shared" si="28"/>
        <v/>
      </c>
      <c r="Z14" s="1531" t="str">
        <f t="shared" si="28"/>
        <v/>
      </c>
      <c r="AA14" s="1531" t="str">
        <f t="shared" si="28"/>
        <v/>
      </c>
      <c r="AB14" s="1531" t="str">
        <f t="shared" si="28"/>
        <v/>
      </c>
      <c r="AC14" s="1531" t="str">
        <f t="shared" si="28"/>
        <v/>
      </c>
      <c r="AD14" s="1531" t="str">
        <f t="shared" si="28"/>
        <v/>
      </c>
      <c r="AE14" s="1531" t="str">
        <f t="shared" si="28"/>
        <v/>
      </c>
      <c r="AF14" s="1531" t="str">
        <f t="shared" si="28"/>
        <v/>
      </c>
      <c r="AG14" s="1531" t="str">
        <f t="shared" si="28"/>
        <v/>
      </c>
      <c r="AH14" s="1531" t="str">
        <f t="shared" si="28"/>
        <v/>
      </c>
      <c r="AI14" s="1531" t="str">
        <f t="shared" si="28"/>
        <v/>
      </c>
      <c r="AJ14" s="1531" t="str">
        <f t="shared" si="28"/>
        <v/>
      </c>
      <c r="AK14" s="1978"/>
      <c r="AL14" s="1531" t="str">
        <f t="shared" ref="AL14:BB14" si="29">IF(AL12="","",AL12*AL13)</f>
        <v/>
      </c>
      <c r="AM14" s="1531" t="str">
        <f t="shared" si="29"/>
        <v/>
      </c>
      <c r="AN14" s="1531" t="str">
        <f t="shared" si="29"/>
        <v/>
      </c>
      <c r="AO14" s="1531" t="str">
        <f t="shared" si="29"/>
        <v/>
      </c>
      <c r="AP14" s="1531" t="str">
        <f t="shared" si="29"/>
        <v/>
      </c>
      <c r="AQ14" s="1531" t="str">
        <f t="shared" si="29"/>
        <v/>
      </c>
      <c r="AR14" s="1531" t="str">
        <f t="shared" si="29"/>
        <v/>
      </c>
      <c r="AS14" s="1531" t="str">
        <f t="shared" si="29"/>
        <v/>
      </c>
      <c r="AT14" s="1531" t="str">
        <f t="shared" si="29"/>
        <v/>
      </c>
      <c r="AU14" s="1531" t="str">
        <f t="shared" si="29"/>
        <v/>
      </c>
      <c r="AV14" s="1531" t="str">
        <f t="shared" si="29"/>
        <v/>
      </c>
      <c r="AW14" s="1531" t="str">
        <f t="shared" si="29"/>
        <v/>
      </c>
      <c r="AX14" s="1531" t="str">
        <f t="shared" si="29"/>
        <v/>
      </c>
      <c r="AY14" s="1531" t="str">
        <f t="shared" si="29"/>
        <v/>
      </c>
      <c r="AZ14" s="1531" t="str">
        <f t="shared" si="29"/>
        <v/>
      </c>
      <c r="BA14" s="1531" t="str">
        <f t="shared" si="29"/>
        <v/>
      </c>
      <c r="BB14" s="1531" t="str">
        <f t="shared" si="29"/>
        <v/>
      </c>
      <c r="BC14" s="1978"/>
      <c r="BD14" s="1531" t="str">
        <f t="shared" ref="BD14:BT14" si="30">IF(BD12="","",BD12*BD13)</f>
        <v/>
      </c>
      <c r="BE14" s="1531" t="str">
        <f t="shared" si="30"/>
        <v/>
      </c>
      <c r="BF14" s="1531" t="str">
        <f t="shared" si="30"/>
        <v/>
      </c>
      <c r="BG14" s="1531" t="str">
        <f t="shared" si="30"/>
        <v/>
      </c>
      <c r="BH14" s="1531" t="str">
        <f t="shared" si="30"/>
        <v/>
      </c>
      <c r="BI14" s="1531" t="str">
        <f t="shared" si="30"/>
        <v/>
      </c>
      <c r="BJ14" s="1531" t="str">
        <f t="shared" si="30"/>
        <v/>
      </c>
      <c r="BK14" s="1531" t="str">
        <f t="shared" si="30"/>
        <v/>
      </c>
      <c r="BL14" s="1531" t="str">
        <f t="shared" si="30"/>
        <v/>
      </c>
      <c r="BM14" s="1531" t="str">
        <f t="shared" si="30"/>
        <v/>
      </c>
      <c r="BN14" s="1531" t="str">
        <f t="shared" si="30"/>
        <v/>
      </c>
      <c r="BO14" s="1531" t="str">
        <f t="shared" si="30"/>
        <v/>
      </c>
      <c r="BP14" s="1531" t="str">
        <f t="shared" si="30"/>
        <v/>
      </c>
      <c r="BQ14" s="1531" t="str">
        <f t="shared" si="30"/>
        <v/>
      </c>
      <c r="BR14" s="1531" t="str">
        <f t="shared" si="30"/>
        <v/>
      </c>
      <c r="BS14" s="1531" t="str">
        <f t="shared" si="30"/>
        <v/>
      </c>
      <c r="BT14" s="1531" t="str">
        <f t="shared" si="30"/>
        <v/>
      </c>
      <c r="BU14" s="1978"/>
      <c r="BV14" s="1531" t="str">
        <f>IF(BV12="","",BV12*BV13)</f>
        <v/>
      </c>
      <c r="BW14" s="1531" t="str">
        <f>IF(BW12="","",BW12*BW13)</f>
        <v/>
      </c>
      <c r="BX14" s="1531" t="str">
        <f>IF(BX12="","",BX12*BX13)</f>
        <v/>
      </c>
      <c r="BY14" s="1531" t="str">
        <f>IF(BY12="","",BY12*BY13)</f>
        <v/>
      </c>
      <c r="BZ14" s="1948" t="str">
        <f t="shared" si="0"/>
        <v/>
      </c>
      <c r="CA14" s="1948" t="str">
        <f t="shared" si="1"/>
        <v/>
      </c>
      <c r="CB14" s="1948" t="str">
        <f t="shared" si="2"/>
        <v/>
      </c>
      <c r="CC14" s="1949" t="str">
        <f t="shared" si="3"/>
        <v/>
      </c>
      <c r="CD14" s="1874" t="str">
        <f t="shared" si="4"/>
        <v/>
      </c>
      <c r="CE14" s="1875" t="str">
        <f t="shared" si="5"/>
        <v/>
      </c>
      <c r="CF14" s="1876" t="str">
        <f t="shared" si="5"/>
        <v/>
      </c>
      <c r="CG14" s="1876" t="str">
        <f t="shared" si="5"/>
        <v/>
      </c>
      <c r="CH14" s="1876" t="str">
        <f t="shared" si="5"/>
        <v/>
      </c>
      <c r="CI14" s="1876" t="str">
        <f t="shared" si="5"/>
        <v/>
      </c>
      <c r="CJ14" s="1876" t="str">
        <f t="shared" si="5"/>
        <v/>
      </c>
      <c r="CK14" s="1877" t="str">
        <f t="shared" si="5"/>
        <v/>
      </c>
      <c r="CL14" s="1877" t="str">
        <f t="shared" si="5"/>
        <v/>
      </c>
      <c r="CM14" s="1877" t="str">
        <f t="shared" si="5"/>
        <v/>
      </c>
      <c r="CN14" s="1876" t="str">
        <f t="shared" si="5"/>
        <v/>
      </c>
      <c r="CO14" s="1876" t="str">
        <f t="shared" si="5"/>
        <v/>
      </c>
      <c r="CP14" s="1876" t="str">
        <f t="shared" si="5"/>
        <v/>
      </c>
      <c r="CQ14" s="1876" t="str">
        <f t="shared" si="5"/>
        <v/>
      </c>
      <c r="CR14" s="1876" t="str">
        <f t="shared" si="5"/>
        <v/>
      </c>
      <c r="CS14" s="1875" t="str">
        <f t="shared" si="5"/>
        <v/>
      </c>
      <c r="CT14" s="1878" t="str">
        <f t="shared" si="5"/>
        <v/>
      </c>
      <c r="CU14" s="1887" t="str">
        <f t="shared" si="6"/>
        <v/>
      </c>
      <c r="CV14" s="1888" t="str">
        <f t="shared" si="7"/>
        <v/>
      </c>
      <c r="CW14" s="1889" t="str">
        <f t="shared" si="8"/>
        <v/>
      </c>
      <c r="CX14" s="1889" t="str">
        <f t="shared" si="9"/>
        <v/>
      </c>
      <c r="CY14" s="1889" t="str">
        <f t="shared" si="10"/>
        <v/>
      </c>
      <c r="CZ14" s="1889" t="str">
        <f t="shared" si="11"/>
        <v/>
      </c>
      <c r="DA14" s="1889" t="str">
        <f t="shared" si="12"/>
        <v/>
      </c>
      <c r="DB14" s="1890" t="str">
        <f t="shared" si="13"/>
        <v/>
      </c>
      <c r="DC14" s="1890" t="str">
        <f t="shared" si="14"/>
        <v/>
      </c>
      <c r="DD14" s="1890" t="str">
        <f t="shared" si="15"/>
        <v/>
      </c>
      <c r="DE14" s="1889" t="str">
        <f t="shared" si="16"/>
        <v/>
      </c>
      <c r="DF14" s="1889" t="str">
        <f t="shared" si="17"/>
        <v/>
      </c>
      <c r="DG14" s="1889" t="str">
        <f t="shared" si="18"/>
        <v/>
      </c>
      <c r="DH14" s="1889" t="str">
        <f t="shared" si="19"/>
        <v/>
      </c>
      <c r="DI14" s="1889" t="str">
        <f t="shared" si="20"/>
        <v/>
      </c>
      <c r="DJ14" s="1888" t="str">
        <f t="shared" si="21"/>
        <v/>
      </c>
      <c r="DK14" s="1887" t="str">
        <f t="shared" si="22"/>
        <v/>
      </c>
      <c r="DL14" s="1950">
        <f t="shared" si="23"/>
        <v>0</v>
      </c>
      <c r="DM14" s="1562">
        <f t="shared" si="24"/>
        <v>0</v>
      </c>
      <c r="DN14" s="1562">
        <f t="shared" si="25"/>
        <v>0</v>
      </c>
      <c r="DO14" s="1562">
        <f t="shared" si="26"/>
        <v>0</v>
      </c>
      <c r="DP14" s="1979" t="str">
        <f>IF(DP12="","",DP12*BV13)</f>
        <v/>
      </c>
      <c r="DQ14" s="1641" t="str">
        <f>IF(DQ12="","",DQ12*BW13)</f>
        <v/>
      </c>
      <c r="DR14" s="1641" t="str">
        <f>IF(DR12="","",DR12*BX13)</f>
        <v/>
      </c>
      <c r="DS14" s="1980" t="str">
        <f>IF(DS12="","",DS12*BY13)</f>
        <v/>
      </c>
      <c r="DT14" s="1972"/>
      <c r="DU14" s="1907"/>
    </row>
    <row r="15" spans="1:127" ht="12.75" customHeight="1">
      <c r="A15" s="1973" t="s">
        <v>256</v>
      </c>
      <c r="B15" s="1981"/>
      <c r="C15" s="1981"/>
      <c r="D15" s="1981"/>
      <c r="E15" s="1981"/>
      <c r="F15" s="1981"/>
      <c r="G15" s="1981">
        <v>0</v>
      </c>
      <c r="H15" s="1981"/>
      <c r="I15" s="1981"/>
      <c r="J15" s="1981"/>
      <c r="K15" s="1981"/>
      <c r="L15" s="1981"/>
      <c r="M15" s="1981"/>
      <c r="N15" s="1981"/>
      <c r="O15" s="1981"/>
      <c r="P15" s="1981"/>
      <c r="Q15" s="1981"/>
      <c r="R15" s="1981"/>
      <c r="S15" s="1947"/>
      <c r="T15" s="1981"/>
      <c r="U15" s="1981"/>
      <c r="V15" s="1981"/>
      <c r="W15" s="1981"/>
      <c r="X15" s="1981"/>
      <c r="Y15" s="1981"/>
      <c r="Z15" s="1981"/>
      <c r="AA15" s="1981"/>
      <c r="AB15" s="1981"/>
      <c r="AC15" s="1981"/>
      <c r="AD15" s="1981"/>
      <c r="AE15" s="1981"/>
      <c r="AF15" s="1981"/>
      <c r="AG15" s="1981"/>
      <c r="AH15" s="1981"/>
      <c r="AI15" s="1981"/>
      <c r="AJ15" s="1981"/>
      <c r="AK15" s="1947"/>
      <c r="AL15" s="1981"/>
      <c r="AM15" s="1981"/>
      <c r="AN15" s="1981"/>
      <c r="AO15" s="1981"/>
      <c r="AP15" s="1981"/>
      <c r="AQ15" s="1981"/>
      <c r="AR15" s="1981"/>
      <c r="AS15" s="1981"/>
      <c r="AT15" s="1981"/>
      <c r="AU15" s="1981"/>
      <c r="AV15" s="1981"/>
      <c r="AW15" s="1981"/>
      <c r="AX15" s="1981"/>
      <c r="AY15" s="1981"/>
      <c r="AZ15" s="1981"/>
      <c r="BA15" s="1981"/>
      <c r="BB15" s="1981"/>
      <c r="BC15" s="1947"/>
      <c r="BD15" s="1981"/>
      <c r="BE15" s="1981"/>
      <c r="BF15" s="1981"/>
      <c r="BG15" s="1981"/>
      <c r="BH15" s="1981"/>
      <c r="BI15" s="1981"/>
      <c r="BJ15" s="1981"/>
      <c r="BK15" s="1981"/>
      <c r="BL15" s="1981"/>
      <c r="BM15" s="1981"/>
      <c r="BN15" s="1981"/>
      <c r="BO15" s="1981"/>
      <c r="BP15" s="1981"/>
      <c r="BQ15" s="1981"/>
      <c r="BR15" s="1981"/>
      <c r="BS15" s="1981"/>
      <c r="BT15" s="1981"/>
      <c r="BU15" s="1947"/>
      <c r="BV15" s="1981"/>
      <c r="BW15" s="1981"/>
      <c r="BX15" s="1981"/>
      <c r="BY15" s="1981"/>
      <c r="BZ15" s="1948" t="str">
        <f t="shared" si="0"/>
        <v/>
      </c>
      <c r="CA15" s="1948" t="str">
        <f t="shared" si="1"/>
        <v/>
      </c>
      <c r="CB15" s="1948" t="str">
        <f t="shared" si="2"/>
        <v/>
      </c>
      <c r="CC15" s="1949" t="str">
        <f t="shared" si="3"/>
        <v/>
      </c>
      <c r="CD15" s="1874" t="str">
        <f t="shared" si="4"/>
        <v/>
      </c>
      <c r="CE15" s="1875" t="str">
        <f t="shared" si="5"/>
        <v/>
      </c>
      <c r="CF15" s="1876" t="str">
        <f t="shared" si="5"/>
        <v/>
      </c>
      <c r="CG15" s="1876" t="str">
        <f t="shared" si="5"/>
        <v/>
      </c>
      <c r="CH15" s="1876" t="str">
        <f t="shared" si="5"/>
        <v/>
      </c>
      <c r="CI15" s="1876" t="str">
        <f t="shared" si="5"/>
        <v/>
      </c>
      <c r="CJ15" s="1876" t="str">
        <f t="shared" si="5"/>
        <v/>
      </c>
      <c r="CK15" s="1877" t="str">
        <f t="shared" si="5"/>
        <v/>
      </c>
      <c r="CL15" s="1877" t="str">
        <f t="shared" si="5"/>
        <v/>
      </c>
      <c r="CM15" s="1877" t="str">
        <f t="shared" si="5"/>
        <v/>
      </c>
      <c r="CN15" s="1876" t="str">
        <f t="shared" si="5"/>
        <v/>
      </c>
      <c r="CO15" s="1876" t="str">
        <f t="shared" si="5"/>
        <v/>
      </c>
      <c r="CP15" s="1876" t="str">
        <f t="shared" si="5"/>
        <v/>
      </c>
      <c r="CQ15" s="1876" t="str">
        <f t="shared" si="5"/>
        <v/>
      </c>
      <c r="CR15" s="1876" t="str">
        <f t="shared" si="5"/>
        <v/>
      </c>
      <c r="CS15" s="1875" t="str">
        <f t="shared" si="5"/>
        <v/>
      </c>
      <c r="CT15" s="1878" t="str">
        <f t="shared" si="5"/>
        <v/>
      </c>
      <c r="CU15" s="1887" t="str">
        <f t="shared" si="6"/>
        <v/>
      </c>
      <c r="CV15" s="1888" t="str">
        <f t="shared" si="7"/>
        <v/>
      </c>
      <c r="CW15" s="1889" t="str">
        <f t="shared" si="8"/>
        <v/>
      </c>
      <c r="CX15" s="1889" t="str">
        <f t="shared" si="9"/>
        <v/>
      </c>
      <c r="CY15" s="1889" t="str">
        <f t="shared" si="10"/>
        <v/>
      </c>
      <c r="CZ15" s="1889" t="str">
        <f t="shared" si="11"/>
        <v/>
      </c>
      <c r="DA15" s="1889" t="str">
        <f t="shared" si="12"/>
        <v/>
      </c>
      <c r="DB15" s="1890" t="str">
        <f t="shared" si="13"/>
        <v/>
      </c>
      <c r="DC15" s="1890" t="str">
        <f t="shared" si="14"/>
        <v/>
      </c>
      <c r="DD15" s="1890" t="str">
        <f t="shared" si="15"/>
        <v/>
      </c>
      <c r="DE15" s="1889" t="str">
        <f t="shared" si="16"/>
        <v/>
      </c>
      <c r="DF15" s="1889" t="str">
        <f t="shared" si="17"/>
        <v/>
      </c>
      <c r="DG15" s="1889" t="str">
        <f t="shared" si="18"/>
        <v/>
      </c>
      <c r="DH15" s="1889" t="str">
        <f t="shared" si="19"/>
        <v/>
      </c>
      <c r="DI15" s="1889" t="str">
        <f t="shared" si="20"/>
        <v/>
      </c>
      <c r="DJ15" s="1888" t="str">
        <f t="shared" si="21"/>
        <v/>
      </c>
      <c r="DK15" s="1887" t="str">
        <f t="shared" si="22"/>
        <v/>
      </c>
      <c r="DL15" s="1950">
        <f t="shared" si="23"/>
        <v>1</v>
      </c>
      <c r="DM15" s="1562">
        <f t="shared" si="24"/>
        <v>0</v>
      </c>
      <c r="DN15" s="1562">
        <f t="shared" si="25"/>
        <v>0</v>
      </c>
      <c r="DO15" s="1562">
        <f t="shared" si="26"/>
        <v>0</v>
      </c>
      <c r="DP15" s="1982"/>
      <c r="DQ15" s="1670"/>
      <c r="DR15" s="1670"/>
      <c r="DS15" s="1983"/>
      <c r="DT15" s="1972"/>
      <c r="DU15" s="1907"/>
    </row>
    <row r="16" spans="1:127" ht="12.75" customHeight="1">
      <c r="A16" s="1984" t="s">
        <v>226</v>
      </c>
      <c r="B16" s="1530" t="str">
        <f t="shared" ref="B16:R16" si="31">IF(B10="","",(B10-B12-B15)*B11/B$7/365/$G$1)</f>
        <v/>
      </c>
      <c r="C16" s="1530" t="str">
        <f t="shared" si="31"/>
        <v/>
      </c>
      <c r="D16" s="1530" t="str">
        <f t="shared" si="31"/>
        <v/>
      </c>
      <c r="E16" s="1530" t="str">
        <f t="shared" si="31"/>
        <v/>
      </c>
      <c r="F16" s="1530" t="str">
        <f t="shared" si="31"/>
        <v/>
      </c>
      <c r="G16" s="1530">
        <f t="shared" si="31"/>
        <v>0</v>
      </c>
      <c r="H16" s="1530" t="str">
        <f t="shared" si="31"/>
        <v/>
      </c>
      <c r="I16" s="1530" t="str">
        <f t="shared" si="31"/>
        <v/>
      </c>
      <c r="J16" s="1530" t="str">
        <f t="shared" si="31"/>
        <v/>
      </c>
      <c r="K16" s="1530" t="str">
        <f t="shared" si="31"/>
        <v/>
      </c>
      <c r="L16" s="1530" t="str">
        <f t="shared" si="31"/>
        <v/>
      </c>
      <c r="M16" s="1530" t="str">
        <f t="shared" si="31"/>
        <v/>
      </c>
      <c r="N16" s="1530" t="str">
        <f t="shared" si="31"/>
        <v/>
      </c>
      <c r="O16" s="1530" t="str">
        <f t="shared" si="31"/>
        <v/>
      </c>
      <c r="P16" s="1530" t="str">
        <f t="shared" si="31"/>
        <v/>
      </c>
      <c r="Q16" s="1530" t="str">
        <f t="shared" si="31"/>
        <v/>
      </c>
      <c r="R16" s="1530" t="str">
        <f t="shared" si="31"/>
        <v/>
      </c>
      <c r="S16" s="1985"/>
      <c r="T16" s="1530" t="str">
        <f t="shared" ref="T16:AJ16" si="32">IF(T10="","",(T10-T12-T15)*T11/T$7/365/$G$1)</f>
        <v/>
      </c>
      <c r="U16" s="1530" t="str">
        <f t="shared" si="32"/>
        <v/>
      </c>
      <c r="V16" s="1530" t="str">
        <f t="shared" si="32"/>
        <v/>
      </c>
      <c r="W16" s="1530" t="str">
        <f t="shared" si="32"/>
        <v/>
      </c>
      <c r="X16" s="1530" t="str">
        <f t="shared" si="32"/>
        <v/>
      </c>
      <c r="Y16" s="1530" t="str">
        <f t="shared" si="32"/>
        <v/>
      </c>
      <c r="Z16" s="1530" t="str">
        <f t="shared" si="32"/>
        <v/>
      </c>
      <c r="AA16" s="1530" t="str">
        <f t="shared" si="32"/>
        <v/>
      </c>
      <c r="AB16" s="1530" t="str">
        <f t="shared" si="32"/>
        <v/>
      </c>
      <c r="AC16" s="1530" t="str">
        <f t="shared" si="32"/>
        <v/>
      </c>
      <c r="AD16" s="1530" t="str">
        <f t="shared" si="32"/>
        <v/>
      </c>
      <c r="AE16" s="1530" t="str">
        <f t="shared" si="32"/>
        <v/>
      </c>
      <c r="AF16" s="1530" t="str">
        <f t="shared" si="32"/>
        <v/>
      </c>
      <c r="AG16" s="1530" t="str">
        <f t="shared" si="32"/>
        <v/>
      </c>
      <c r="AH16" s="1530" t="str">
        <f t="shared" si="32"/>
        <v/>
      </c>
      <c r="AI16" s="1530" t="str">
        <f t="shared" si="32"/>
        <v/>
      </c>
      <c r="AJ16" s="1530" t="str">
        <f t="shared" si="32"/>
        <v/>
      </c>
      <c r="AK16" s="1985"/>
      <c r="AL16" s="1530" t="str">
        <f t="shared" ref="AL16:BB16" si="33">IF(AL10="","",(AL10-AL12-AL15)*AL11/AL$7/365/$G$1)</f>
        <v/>
      </c>
      <c r="AM16" s="1530" t="str">
        <f t="shared" si="33"/>
        <v/>
      </c>
      <c r="AN16" s="1530" t="str">
        <f t="shared" si="33"/>
        <v/>
      </c>
      <c r="AO16" s="1530" t="str">
        <f t="shared" si="33"/>
        <v/>
      </c>
      <c r="AP16" s="1530" t="str">
        <f t="shared" si="33"/>
        <v/>
      </c>
      <c r="AQ16" s="1530" t="str">
        <f t="shared" si="33"/>
        <v/>
      </c>
      <c r="AR16" s="1530" t="str">
        <f t="shared" si="33"/>
        <v/>
      </c>
      <c r="AS16" s="1530">
        <f t="shared" si="33"/>
        <v>0</v>
      </c>
      <c r="AT16" s="1530" t="str">
        <f t="shared" si="33"/>
        <v/>
      </c>
      <c r="AU16" s="1530" t="str">
        <f t="shared" si="33"/>
        <v/>
      </c>
      <c r="AV16" s="1530" t="str">
        <f t="shared" si="33"/>
        <v/>
      </c>
      <c r="AW16" s="1530" t="str">
        <f t="shared" si="33"/>
        <v/>
      </c>
      <c r="AX16" s="1530" t="str">
        <f t="shared" si="33"/>
        <v/>
      </c>
      <c r="AY16" s="1530" t="str">
        <f t="shared" si="33"/>
        <v/>
      </c>
      <c r="AZ16" s="1530" t="str">
        <f t="shared" si="33"/>
        <v/>
      </c>
      <c r="BA16" s="1530" t="str">
        <f t="shared" si="33"/>
        <v/>
      </c>
      <c r="BB16" s="1530" t="str">
        <f t="shared" si="33"/>
        <v/>
      </c>
      <c r="BC16" s="1985"/>
      <c r="BD16" s="1530" t="str">
        <f t="shared" ref="BD16:BT16" si="34">IF(BD10="","",(BD10-BD12-BD15)*BD11/BD$7/365/$G$1)</f>
        <v/>
      </c>
      <c r="BE16" s="1530" t="str">
        <f t="shared" si="34"/>
        <v/>
      </c>
      <c r="BF16" s="1530" t="str">
        <f t="shared" si="34"/>
        <v/>
      </c>
      <c r="BG16" s="1530" t="str">
        <f t="shared" si="34"/>
        <v/>
      </c>
      <c r="BH16" s="1530" t="str">
        <f t="shared" si="34"/>
        <v/>
      </c>
      <c r="BI16" s="1530" t="str">
        <f t="shared" si="34"/>
        <v/>
      </c>
      <c r="BJ16" s="1530" t="str">
        <f t="shared" si="34"/>
        <v/>
      </c>
      <c r="BK16" s="1530" t="str">
        <f t="shared" si="34"/>
        <v/>
      </c>
      <c r="BL16" s="1530" t="str">
        <f t="shared" si="34"/>
        <v/>
      </c>
      <c r="BM16" s="1530" t="str">
        <f t="shared" si="34"/>
        <v/>
      </c>
      <c r="BN16" s="1530" t="str">
        <f t="shared" si="34"/>
        <v/>
      </c>
      <c r="BO16" s="1530" t="str">
        <f t="shared" si="34"/>
        <v/>
      </c>
      <c r="BP16" s="1530" t="str">
        <f t="shared" si="34"/>
        <v/>
      </c>
      <c r="BQ16" s="1530" t="str">
        <f t="shared" si="34"/>
        <v/>
      </c>
      <c r="BR16" s="1530" t="str">
        <f t="shared" si="34"/>
        <v/>
      </c>
      <c r="BS16" s="1530" t="str">
        <f t="shared" si="34"/>
        <v/>
      </c>
      <c r="BT16" s="1530" t="str">
        <f t="shared" si="34"/>
        <v/>
      </c>
      <c r="BU16" s="1985"/>
      <c r="BV16" s="1530" t="str">
        <f>IF(BV10="","",(BV10-BV12-BV15)*BV11/BV$7/365/$G$1)</f>
        <v/>
      </c>
      <c r="BW16" s="1530" t="str">
        <f>IF(BW10="","",(BW10-BW12-BW15)*BW11/BW$7/365/$G$1)</f>
        <v/>
      </c>
      <c r="BX16" s="1530" t="str">
        <f>IF(BX10="","",(BX10-BX12-BX15)*BX11/BX$7/365/$G$1)</f>
        <v/>
      </c>
      <c r="BY16" s="1530" t="str">
        <f>IF(BY10="","",(BY10-BY12-BY15)*BY11/BY$7/365/$G$1)</f>
        <v/>
      </c>
      <c r="BZ16" s="1986" t="str">
        <f t="shared" si="0"/>
        <v/>
      </c>
      <c r="CA16" s="1986" t="str">
        <f t="shared" si="1"/>
        <v/>
      </c>
      <c r="CB16" s="1986" t="str">
        <f t="shared" si="2"/>
        <v/>
      </c>
      <c r="CC16" s="1987" t="str">
        <f t="shared" si="3"/>
        <v/>
      </c>
      <c r="CD16" s="1900" t="str">
        <f t="shared" si="4"/>
        <v/>
      </c>
      <c r="CE16" s="1901" t="str">
        <f t="shared" si="5"/>
        <v/>
      </c>
      <c r="CF16" s="1902" t="str">
        <f t="shared" si="5"/>
        <v/>
      </c>
      <c r="CG16" s="1902" t="str">
        <f t="shared" si="5"/>
        <v/>
      </c>
      <c r="CH16" s="1902" t="str">
        <f t="shared" si="5"/>
        <v/>
      </c>
      <c r="CI16" s="1902" t="str">
        <f t="shared" si="5"/>
        <v/>
      </c>
      <c r="CJ16" s="1902" t="str">
        <f t="shared" si="5"/>
        <v/>
      </c>
      <c r="CK16" s="1903" t="str">
        <f t="shared" si="5"/>
        <v/>
      </c>
      <c r="CL16" s="1903" t="str">
        <f t="shared" si="5"/>
        <v/>
      </c>
      <c r="CM16" s="1903" t="str">
        <f t="shared" si="5"/>
        <v/>
      </c>
      <c r="CN16" s="1902" t="str">
        <f t="shared" si="5"/>
        <v/>
      </c>
      <c r="CO16" s="1902" t="str">
        <f t="shared" si="5"/>
        <v/>
      </c>
      <c r="CP16" s="1902" t="str">
        <f t="shared" si="5"/>
        <v/>
      </c>
      <c r="CQ16" s="1902" t="str">
        <f t="shared" si="5"/>
        <v/>
      </c>
      <c r="CR16" s="1902" t="str">
        <f t="shared" si="5"/>
        <v/>
      </c>
      <c r="CS16" s="1901" t="str">
        <f t="shared" si="5"/>
        <v/>
      </c>
      <c r="CT16" s="1904" t="str">
        <f t="shared" si="5"/>
        <v/>
      </c>
      <c r="CU16" s="1905" t="str">
        <f t="shared" si="6"/>
        <v/>
      </c>
      <c r="CV16" s="1901" t="str">
        <f t="shared" si="7"/>
        <v/>
      </c>
      <c r="CW16" s="1902" t="str">
        <f t="shared" si="8"/>
        <v/>
      </c>
      <c r="CX16" s="1902" t="str">
        <f t="shared" si="9"/>
        <v/>
      </c>
      <c r="CY16" s="1902" t="str">
        <f t="shared" si="10"/>
        <v/>
      </c>
      <c r="CZ16" s="1902" t="str">
        <f t="shared" si="11"/>
        <v/>
      </c>
      <c r="DA16" s="1902" t="str">
        <f t="shared" si="12"/>
        <v/>
      </c>
      <c r="DB16" s="1903" t="str">
        <f t="shared" si="13"/>
        <v/>
      </c>
      <c r="DC16" s="1903" t="str">
        <f t="shared" si="14"/>
        <v/>
      </c>
      <c r="DD16" s="1903" t="str">
        <f t="shared" si="15"/>
        <v/>
      </c>
      <c r="DE16" s="1902" t="str">
        <f t="shared" si="16"/>
        <v/>
      </c>
      <c r="DF16" s="1902" t="str">
        <f t="shared" si="17"/>
        <v/>
      </c>
      <c r="DG16" s="1902" t="str">
        <f t="shared" si="18"/>
        <v/>
      </c>
      <c r="DH16" s="1902" t="str">
        <f t="shared" si="19"/>
        <v/>
      </c>
      <c r="DI16" s="1902" t="str">
        <f t="shared" si="20"/>
        <v/>
      </c>
      <c r="DJ16" s="1901" t="str">
        <f t="shared" si="21"/>
        <v/>
      </c>
      <c r="DK16" s="1905" t="str">
        <f t="shared" si="22"/>
        <v/>
      </c>
      <c r="DL16" s="1950">
        <f t="shared" si="23"/>
        <v>1</v>
      </c>
      <c r="DM16" s="1562">
        <f t="shared" si="24"/>
        <v>0</v>
      </c>
      <c r="DN16" s="1562">
        <f t="shared" si="25"/>
        <v>1</v>
      </c>
      <c r="DO16" s="1562">
        <f t="shared" si="26"/>
        <v>0</v>
      </c>
      <c r="DP16" s="1988" t="str">
        <f>IF(DP10="","",(DP10+SUM(BV10)*(DP10="")-SUM(DP12)-DP15-SUM(BV15)*(DP15=""))*BV11/DP$7/365/$G$1)</f>
        <v/>
      </c>
      <c r="DQ16" s="1530" t="str">
        <f>IF(DQ10="","",(DQ10+SUM(BW10)*(DQ10="")-SUM(DQ12)-DQ15-SUM(BW15)*(DQ15=""))*BW11/DQ$7/365/$G$1)</f>
        <v/>
      </c>
      <c r="DR16" s="1530" t="str">
        <f>IF(DR10="","",(DR10+SUM(BX10)*(DR10="")-SUM(DR12)-DR15-SUM(BX15)*(DR15=""))*BX11/DR$7/365/$G$1)</f>
        <v/>
      </c>
      <c r="DS16" s="1989" t="str">
        <f>IF(DS10="","",(DS10+SUM(BY10)*(DS10="")-SUM(DS12)-DS15-SUM(BY15)*(DS15=""))*BY11/DS$7/365/$G$1)</f>
        <v/>
      </c>
      <c r="DT16" s="1972"/>
      <c r="DU16" s="1907"/>
    </row>
    <row r="17" spans="1:125" ht="12.75" customHeight="1">
      <c r="A17" s="1945" t="s">
        <v>479</v>
      </c>
      <c r="B17" s="1946"/>
      <c r="C17" s="1946"/>
      <c r="D17" s="1946"/>
      <c r="E17" s="1946"/>
      <c r="F17" s="1946"/>
      <c r="G17" s="1946"/>
      <c r="H17" s="1946"/>
      <c r="I17" s="1946"/>
      <c r="J17" s="1946"/>
      <c r="K17" s="1946"/>
      <c r="L17" s="1946"/>
      <c r="M17" s="1946"/>
      <c r="N17" s="1946"/>
      <c r="O17" s="1946"/>
      <c r="P17" s="1946"/>
      <c r="Q17" s="1946"/>
      <c r="R17" s="1946"/>
      <c r="S17" s="1947"/>
      <c r="T17" s="1946"/>
      <c r="U17" s="1946"/>
      <c r="V17" s="1946"/>
      <c r="W17" s="1946"/>
      <c r="X17" s="1946"/>
      <c r="Y17" s="1946"/>
      <c r="Z17" s="1946"/>
      <c r="AA17" s="1946"/>
      <c r="AB17" s="1946"/>
      <c r="AC17" s="1946"/>
      <c r="AD17" s="1946"/>
      <c r="AE17" s="1946"/>
      <c r="AF17" s="1946"/>
      <c r="AG17" s="1946"/>
      <c r="AH17" s="1946"/>
      <c r="AI17" s="1946"/>
      <c r="AJ17" s="1946"/>
      <c r="AK17" s="1947"/>
      <c r="AL17" s="1946"/>
      <c r="AM17" s="1946"/>
      <c r="AN17" s="1946"/>
      <c r="AO17" s="1946"/>
      <c r="AP17" s="1946"/>
      <c r="AQ17" s="1946"/>
      <c r="AR17" s="1946"/>
      <c r="AS17" s="1946"/>
      <c r="AT17" s="1946"/>
      <c r="AU17" s="1946"/>
      <c r="AV17" s="1946"/>
      <c r="AW17" s="1946"/>
      <c r="AX17" s="1946"/>
      <c r="AY17" s="1946"/>
      <c r="AZ17" s="1946"/>
      <c r="BA17" s="1946"/>
      <c r="BB17" s="1946"/>
      <c r="BC17" s="1947"/>
      <c r="BD17" s="1946"/>
      <c r="BE17" s="1946"/>
      <c r="BF17" s="1946"/>
      <c r="BG17" s="1946"/>
      <c r="BH17" s="1946"/>
      <c r="BI17" s="1946"/>
      <c r="BJ17" s="1946"/>
      <c r="BK17" s="1946"/>
      <c r="BL17" s="1946"/>
      <c r="BM17" s="1946"/>
      <c r="BN17" s="1946"/>
      <c r="BO17" s="1946"/>
      <c r="BP17" s="1946"/>
      <c r="BQ17" s="1946"/>
      <c r="BR17" s="1946"/>
      <c r="BS17" s="1946"/>
      <c r="BT17" s="1946"/>
      <c r="BU17" s="1947"/>
      <c r="BV17" s="1946"/>
      <c r="BW17" s="1946"/>
      <c r="BX17" s="1946"/>
      <c r="BY17" s="1946"/>
      <c r="BZ17" s="1948" t="str">
        <f t="shared" si="0"/>
        <v/>
      </c>
      <c r="CA17" s="1948" t="str">
        <f t="shared" si="1"/>
        <v/>
      </c>
      <c r="CB17" s="1948" t="str">
        <f t="shared" si="2"/>
        <v/>
      </c>
      <c r="CC17" s="1949" t="str">
        <f t="shared" si="3"/>
        <v/>
      </c>
      <c r="CD17" s="1874" t="str">
        <f t="shared" si="4"/>
        <v/>
      </c>
      <c r="CE17" s="1875" t="str">
        <f t="shared" si="5"/>
        <v/>
      </c>
      <c r="CF17" s="1876" t="str">
        <f t="shared" si="5"/>
        <v/>
      </c>
      <c r="CG17" s="1876" t="str">
        <f t="shared" si="5"/>
        <v/>
      </c>
      <c r="CH17" s="1876" t="str">
        <f t="shared" si="5"/>
        <v/>
      </c>
      <c r="CI17" s="1876" t="str">
        <f t="shared" si="5"/>
        <v/>
      </c>
      <c r="CJ17" s="1876" t="str">
        <f t="shared" si="5"/>
        <v/>
      </c>
      <c r="CK17" s="1877" t="str">
        <f t="shared" si="5"/>
        <v/>
      </c>
      <c r="CL17" s="1877" t="str">
        <f t="shared" si="5"/>
        <v/>
      </c>
      <c r="CM17" s="1877" t="str">
        <f t="shared" si="5"/>
        <v/>
      </c>
      <c r="CN17" s="1876" t="str">
        <f t="shared" si="5"/>
        <v/>
      </c>
      <c r="CO17" s="1876" t="str">
        <f t="shared" si="5"/>
        <v/>
      </c>
      <c r="CP17" s="1876" t="str">
        <f t="shared" si="5"/>
        <v/>
      </c>
      <c r="CQ17" s="1876" t="str">
        <f t="shared" si="5"/>
        <v/>
      </c>
      <c r="CR17" s="1876" t="str">
        <f t="shared" si="5"/>
        <v/>
      </c>
      <c r="CS17" s="1875" t="str">
        <f t="shared" si="5"/>
        <v/>
      </c>
      <c r="CT17" s="1878" t="str">
        <f t="shared" si="5"/>
        <v/>
      </c>
      <c r="CU17" s="1887" t="str">
        <f t="shared" si="6"/>
        <v/>
      </c>
      <c r="CV17" s="1888" t="str">
        <f t="shared" si="7"/>
        <v/>
      </c>
      <c r="CW17" s="1889" t="str">
        <f t="shared" si="8"/>
        <v/>
      </c>
      <c r="CX17" s="1889" t="str">
        <f t="shared" si="9"/>
        <v/>
      </c>
      <c r="CY17" s="1889" t="str">
        <f t="shared" si="10"/>
        <v/>
      </c>
      <c r="CZ17" s="1889" t="str">
        <f t="shared" si="11"/>
        <v/>
      </c>
      <c r="DA17" s="1889" t="str">
        <f t="shared" si="12"/>
        <v/>
      </c>
      <c r="DB17" s="1890" t="str">
        <f t="shared" si="13"/>
        <v/>
      </c>
      <c r="DC17" s="1890" t="str">
        <f t="shared" si="14"/>
        <v/>
      </c>
      <c r="DD17" s="1890" t="str">
        <f t="shared" si="15"/>
        <v/>
      </c>
      <c r="DE17" s="1889" t="str">
        <f t="shared" si="16"/>
        <v/>
      </c>
      <c r="DF17" s="1889" t="str">
        <f t="shared" si="17"/>
        <v/>
      </c>
      <c r="DG17" s="1889" t="str">
        <f t="shared" si="18"/>
        <v/>
      </c>
      <c r="DH17" s="1889" t="str">
        <f t="shared" si="19"/>
        <v/>
      </c>
      <c r="DI17" s="1889" t="str">
        <f t="shared" si="20"/>
        <v/>
      </c>
      <c r="DJ17" s="1888" t="str">
        <f t="shared" si="21"/>
        <v/>
      </c>
      <c r="DK17" s="1887" t="str">
        <f t="shared" si="22"/>
        <v/>
      </c>
      <c r="DL17" s="1950">
        <f t="shared" si="23"/>
        <v>0</v>
      </c>
      <c r="DM17" s="1562">
        <f t="shared" si="24"/>
        <v>0</v>
      </c>
      <c r="DN17" s="1562">
        <f t="shared" si="25"/>
        <v>0</v>
      </c>
      <c r="DO17" s="1562">
        <f t="shared" si="26"/>
        <v>0</v>
      </c>
      <c r="DP17" s="1990" t="str">
        <f>IF(SUM(BV17)&gt;0,BV17*'Exp factors'!C$21,"")</f>
        <v/>
      </c>
      <c r="DQ17" s="1630" t="str">
        <f>IF(SUM(BW17)&gt;0,BW17*'Exp factors'!D$21,"")</f>
        <v/>
      </c>
      <c r="DR17" s="1630" t="str">
        <f>IF(SUM(BX17)&gt;0,BX17*'Exp factors'!E$21,"")</f>
        <v/>
      </c>
      <c r="DS17" s="1991" t="str">
        <f>IF(SUM(BY17)&gt;0,BY17*'Exp factors'!F$21,"")</f>
        <v/>
      </c>
      <c r="DT17" s="1972"/>
      <c r="DU17" s="1907"/>
    </row>
    <row r="18" spans="1:125" ht="12.75" customHeight="1">
      <c r="A18" s="1521" t="s">
        <v>257</v>
      </c>
      <c r="B18" s="1992"/>
      <c r="C18" s="1992"/>
      <c r="D18" s="1992"/>
      <c r="E18" s="1992"/>
      <c r="F18" s="1992"/>
      <c r="G18" s="1968"/>
      <c r="H18" s="1992"/>
      <c r="I18" s="1992"/>
      <c r="J18" s="1992"/>
      <c r="K18" s="1992"/>
      <c r="L18" s="1992"/>
      <c r="M18" s="1992"/>
      <c r="N18" s="1992"/>
      <c r="O18" s="1992"/>
      <c r="P18" s="1992"/>
      <c r="Q18" s="1992"/>
      <c r="R18" s="1992"/>
      <c r="S18" s="1969"/>
      <c r="T18" s="1992"/>
      <c r="U18" s="1992"/>
      <c r="V18" s="1992"/>
      <c r="W18" s="1992"/>
      <c r="X18" s="1992"/>
      <c r="Y18" s="1992"/>
      <c r="Z18" s="1992"/>
      <c r="AA18" s="1992"/>
      <c r="AB18" s="1992"/>
      <c r="AC18" s="1992"/>
      <c r="AD18" s="1992"/>
      <c r="AE18" s="1992"/>
      <c r="AF18" s="1992"/>
      <c r="AG18" s="1992"/>
      <c r="AH18" s="1992"/>
      <c r="AI18" s="1992"/>
      <c r="AJ18" s="1992"/>
      <c r="AK18" s="1969"/>
      <c r="AL18" s="1992"/>
      <c r="AM18" s="1992"/>
      <c r="AN18" s="1992"/>
      <c r="AO18" s="1992"/>
      <c r="AP18" s="1992"/>
      <c r="AQ18" s="1992"/>
      <c r="AR18" s="1992"/>
      <c r="AS18" s="1992"/>
      <c r="AT18" s="1992"/>
      <c r="AU18" s="1992"/>
      <c r="AV18" s="1992"/>
      <c r="AW18" s="1992"/>
      <c r="AX18" s="1992"/>
      <c r="AY18" s="1992"/>
      <c r="AZ18" s="1992"/>
      <c r="BA18" s="1992"/>
      <c r="BB18" s="1992"/>
      <c r="BC18" s="1969"/>
      <c r="BD18" s="1992"/>
      <c r="BE18" s="1992"/>
      <c r="BF18" s="1992"/>
      <c r="BG18" s="1992"/>
      <c r="BH18" s="1992"/>
      <c r="BI18" s="1992"/>
      <c r="BJ18" s="1992"/>
      <c r="BK18" s="1992"/>
      <c r="BL18" s="1992"/>
      <c r="BM18" s="1992"/>
      <c r="BN18" s="1992"/>
      <c r="BO18" s="1992"/>
      <c r="BP18" s="1992"/>
      <c r="BQ18" s="1992"/>
      <c r="BR18" s="1992"/>
      <c r="BS18" s="1992"/>
      <c r="BT18" s="1992"/>
      <c r="BU18" s="1969"/>
      <c r="BV18" s="1992"/>
      <c r="BW18" s="1992"/>
      <c r="BX18" s="1992"/>
      <c r="BY18" s="1992"/>
      <c r="BZ18" s="1948" t="str">
        <f t="shared" si="0"/>
        <v/>
      </c>
      <c r="CA18" s="1948" t="str">
        <f t="shared" si="1"/>
        <v/>
      </c>
      <c r="CB18" s="1948" t="str">
        <f t="shared" si="2"/>
        <v/>
      </c>
      <c r="CC18" s="1949" t="str">
        <f t="shared" si="3"/>
        <v/>
      </c>
      <c r="CD18" s="1874" t="str">
        <f t="shared" si="4"/>
        <v/>
      </c>
      <c r="CE18" s="1875" t="str">
        <f t="shared" si="5"/>
        <v/>
      </c>
      <c r="CF18" s="1876" t="str">
        <f t="shared" si="5"/>
        <v/>
      </c>
      <c r="CG18" s="1876" t="str">
        <f t="shared" si="5"/>
        <v/>
      </c>
      <c r="CH18" s="1876" t="str">
        <f t="shared" si="5"/>
        <v/>
      </c>
      <c r="CI18" s="1876" t="str">
        <f t="shared" si="5"/>
        <v/>
      </c>
      <c r="CJ18" s="1876" t="str">
        <f t="shared" si="5"/>
        <v/>
      </c>
      <c r="CK18" s="1877" t="str">
        <f t="shared" si="5"/>
        <v/>
      </c>
      <c r="CL18" s="1877" t="str">
        <f t="shared" si="5"/>
        <v/>
      </c>
      <c r="CM18" s="1877" t="str">
        <f t="shared" si="5"/>
        <v/>
      </c>
      <c r="CN18" s="1876" t="str">
        <f t="shared" si="5"/>
        <v/>
      </c>
      <c r="CO18" s="1876" t="str">
        <f t="shared" si="5"/>
        <v/>
      </c>
      <c r="CP18" s="1876" t="str">
        <f t="shared" si="5"/>
        <v/>
      </c>
      <c r="CQ18" s="1876" t="str">
        <f t="shared" si="5"/>
        <v/>
      </c>
      <c r="CR18" s="1876" t="str">
        <f t="shared" si="5"/>
        <v/>
      </c>
      <c r="CS18" s="1875" t="str">
        <f t="shared" si="5"/>
        <v/>
      </c>
      <c r="CT18" s="1878" t="str">
        <f t="shared" si="5"/>
        <v/>
      </c>
      <c r="CU18" s="1887" t="str">
        <f t="shared" si="6"/>
        <v/>
      </c>
      <c r="CV18" s="1888" t="str">
        <f t="shared" si="7"/>
        <v/>
      </c>
      <c r="CW18" s="1889" t="str">
        <f t="shared" si="8"/>
        <v/>
      </c>
      <c r="CX18" s="1889" t="str">
        <f t="shared" si="9"/>
        <v/>
      </c>
      <c r="CY18" s="1889" t="str">
        <f t="shared" si="10"/>
        <v/>
      </c>
      <c r="CZ18" s="1889" t="str">
        <f t="shared" si="11"/>
        <v/>
      </c>
      <c r="DA18" s="1889" t="str">
        <f t="shared" si="12"/>
        <v/>
      </c>
      <c r="DB18" s="1890" t="str">
        <f t="shared" si="13"/>
        <v/>
      </c>
      <c r="DC18" s="1890" t="str">
        <f t="shared" si="14"/>
        <v/>
      </c>
      <c r="DD18" s="1890" t="str">
        <f t="shared" si="15"/>
        <v/>
      </c>
      <c r="DE18" s="1889" t="str">
        <f t="shared" si="16"/>
        <v/>
      </c>
      <c r="DF18" s="1889" t="str">
        <f t="shared" si="17"/>
        <v/>
      </c>
      <c r="DG18" s="1889" t="str">
        <f t="shared" si="18"/>
        <v/>
      </c>
      <c r="DH18" s="1889" t="str">
        <f t="shared" si="19"/>
        <v/>
      </c>
      <c r="DI18" s="1889" t="str">
        <f t="shared" si="20"/>
        <v/>
      </c>
      <c r="DJ18" s="1888" t="str">
        <f t="shared" si="21"/>
        <v/>
      </c>
      <c r="DK18" s="1887" t="str">
        <f t="shared" si="22"/>
        <v/>
      </c>
      <c r="DL18" s="1950">
        <f t="shared" si="23"/>
        <v>0</v>
      </c>
      <c r="DM18" s="1562">
        <f t="shared" si="24"/>
        <v>0</v>
      </c>
      <c r="DN18" s="1562">
        <f t="shared" si="25"/>
        <v>0</v>
      </c>
      <c r="DO18" s="1562">
        <f t="shared" si="26"/>
        <v>0</v>
      </c>
      <c r="DP18" s="1976"/>
      <c r="DQ18" s="1605"/>
      <c r="DR18" s="1605"/>
      <c r="DS18" s="1977"/>
      <c r="DT18" s="1972"/>
      <c r="DU18" s="1907"/>
    </row>
    <row r="19" spans="1:125" ht="12.75" customHeight="1">
      <c r="A19" s="1932" t="s">
        <v>255</v>
      </c>
      <c r="B19" s="1968"/>
      <c r="C19" s="1968"/>
      <c r="D19" s="1968"/>
      <c r="E19" s="1968"/>
      <c r="F19" s="1968"/>
      <c r="G19" s="1968"/>
      <c r="H19" s="1968"/>
      <c r="I19" s="1968"/>
      <c r="J19" s="1968"/>
      <c r="K19" s="1968"/>
      <c r="L19" s="1968"/>
      <c r="M19" s="1968"/>
      <c r="N19" s="1968"/>
      <c r="O19" s="1968"/>
      <c r="P19" s="1968"/>
      <c r="Q19" s="1968"/>
      <c r="R19" s="1968"/>
      <c r="S19" s="1969"/>
      <c r="T19" s="1968"/>
      <c r="U19" s="1968"/>
      <c r="V19" s="1968"/>
      <c r="W19" s="1968"/>
      <c r="X19" s="1968"/>
      <c r="Y19" s="1968"/>
      <c r="Z19" s="1968"/>
      <c r="AA19" s="1968"/>
      <c r="AB19" s="1968"/>
      <c r="AC19" s="1968"/>
      <c r="AD19" s="1968"/>
      <c r="AE19" s="1968"/>
      <c r="AF19" s="1968"/>
      <c r="AG19" s="1968"/>
      <c r="AH19" s="1968"/>
      <c r="AI19" s="1968"/>
      <c r="AJ19" s="1968"/>
      <c r="AK19" s="1969"/>
      <c r="AL19" s="1968"/>
      <c r="AM19" s="1968"/>
      <c r="AN19" s="1968"/>
      <c r="AO19" s="1968"/>
      <c r="AP19" s="1968"/>
      <c r="AQ19" s="1968"/>
      <c r="AR19" s="1968"/>
      <c r="AS19" s="1968"/>
      <c r="AT19" s="1968"/>
      <c r="AU19" s="1968"/>
      <c r="AV19" s="1968"/>
      <c r="AW19" s="1968"/>
      <c r="AX19" s="1968"/>
      <c r="AY19" s="1968"/>
      <c r="AZ19" s="1968"/>
      <c r="BA19" s="1968"/>
      <c r="BB19" s="1968"/>
      <c r="BC19" s="1969"/>
      <c r="BD19" s="1968"/>
      <c r="BE19" s="1968"/>
      <c r="BF19" s="1968"/>
      <c r="BG19" s="1968"/>
      <c r="BH19" s="1968"/>
      <c r="BI19" s="1968"/>
      <c r="BJ19" s="1968"/>
      <c r="BK19" s="1968"/>
      <c r="BL19" s="1968"/>
      <c r="BM19" s="1968"/>
      <c r="BN19" s="1968"/>
      <c r="BO19" s="1968"/>
      <c r="BP19" s="1968"/>
      <c r="BQ19" s="1968"/>
      <c r="BR19" s="1968"/>
      <c r="BS19" s="1968"/>
      <c r="BT19" s="1968"/>
      <c r="BU19" s="1969"/>
      <c r="BV19" s="1968"/>
      <c r="BW19" s="1968"/>
      <c r="BX19" s="1968"/>
      <c r="BY19" s="1968"/>
      <c r="BZ19" s="1948" t="str">
        <f t="shared" si="0"/>
        <v/>
      </c>
      <c r="CA19" s="1948" t="str">
        <f t="shared" si="1"/>
        <v/>
      </c>
      <c r="CB19" s="1948" t="str">
        <f t="shared" si="2"/>
        <v/>
      </c>
      <c r="CC19" s="1949" t="str">
        <f t="shared" si="3"/>
        <v/>
      </c>
      <c r="CD19" s="1874" t="str">
        <f t="shared" si="4"/>
        <v/>
      </c>
      <c r="CE19" s="1875" t="str">
        <f t="shared" si="5"/>
        <v/>
      </c>
      <c r="CF19" s="1876" t="str">
        <f t="shared" si="5"/>
        <v/>
      </c>
      <c r="CG19" s="1876" t="str">
        <f t="shared" si="5"/>
        <v/>
      </c>
      <c r="CH19" s="1876" t="str">
        <f t="shared" si="5"/>
        <v/>
      </c>
      <c r="CI19" s="1876" t="str">
        <f t="shared" si="5"/>
        <v/>
      </c>
      <c r="CJ19" s="1876" t="str">
        <f t="shared" si="5"/>
        <v/>
      </c>
      <c r="CK19" s="1877" t="str">
        <f t="shared" si="5"/>
        <v/>
      </c>
      <c r="CL19" s="1877" t="str">
        <f t="shared" si="5"/>
        <v/>
      </c>
      <c r="CM19" s="1877" t="str">
        <f t="shared" si="5"/>
        <v/>
      </c>
      <c r="CN19" s="1876" t="str">
        <f t="shared" si="5"/>
        <v/>
      </c>
      <c r="CO19" s="1876" t="str">
        <f t="shared" si="5"/>
        <v/>
      </c>
      <c r="CP19" s="1876" t="str">
        <f t="shared" si="5"/>
        <v/>
      </c>
      <c r="CQ19" s="1876" t="str">
        <f t="shared" si="5"/>
        <v/>
      </c>
      <c r="CR19" s="1876" t="str">
        <f t="shared" si="5"/>
        <v/>
      </c>
      <c r="CS19" s="1875" t="str">
        <f t="shared" si="5"/>
        <v/>
      </c>
      <c r="CT19" s="1878" t="str">
        <f t="shared" si="5"/>
        <v/>
      </c>
      <c r="CU19" s="1887" t="str">
        <f t="shared" si="6"/>
        <v/>
      </c>
      <c r="CV19" s="1888" t="str">
        <f t="shared" si="7"/>
        <v/>
      </c>
      <c r="CW19" s="1889" t="str">
        <f t="shared" si="8"/>
        <v/>
      </c>
      <c r="CX19" s="1889" t="str">
        <f t="shared" si="9"/>
        <v/>
      </c>
      <c r="CY19" s="1889" t="str">
        <f t="shared" si="10"/>
        <v/>
      </c>
      <c r="CZ19" s="1889" t="str">
        <f t="shared" si="11"/>
        <v/>
      </c>
      <c r="DA19" s="1889" t="str">
        <f t="shared" si="12"/>
        <v/>
      </c>
      <c r="DB19" s="1890" t="str">
        <f t="shared" si="13"/>
        <v/>
      </c>
      <c r="DC19" s="1890" t="str">
        <f t="shared" si="14"/>
        <v/>
      </c>
      <c r="DD19" s="1890" t="str">
        <f t="shared" si="15"/>
        <v/>
      </c>
      <c r="DE19" s="1889" t="str">
        <f t="shared" si="16"/>
        <v/>
      </c>
      <c r="DF19" s="1889" t="str">
        <f t="shared" si="17"/>
        <v/>
      </c>
      <c r="DG19" s="1889" t="str">
        <f t="shared" si="18"/>
        <v/>
      </c>
      <c r="DH19" s="1889" t="str">
        <f t="shared" si="19"/>
        <v/>
      </c>
      <c r="DI19" s="1889" t="str">
        <f t="shared" si="20"/>
        <v/>
      </c>
      <c r="DJ19" s="1888" t="str">
        <f t="shared" si="21"/>
        <v/>
      </c>
      <c r="DK19" s="1887" t="str">
        <f t="shared" si="22"/>
        <v/>
      </c>
      <c r="DL19" s="1950">
        <f t="shared" si="23"/>
        <v>0</v>
      </c>
      <c r="DM19" s="1562">
        <f t="shared" si="24"/>
        <v>0</v>
      </c>
      <c r="DN19" s="1562">
        <f t="shared" si="25"/>
        <v>0</v>
      </c>
      <c r="DO19" s="1562">
        <f t="shared" si="26"/>
        <v>0</v>
      </c>
      <c r="DP19" s="1970" t="str">
        <f>IF(SUM(BV19)&gt;0,(BV17-DP22-SUM(BV22)*(DP22=""))*'Exp factors'!C$21,"")</f>
        <v/>
      </c>
      <c r="DQ19" s="1678" t="str">
        <f>IF(SUM(BW19)&gt;0,(BW17-DQ22-SUM(BW22)*(DQ22=""))*'Exp factors'!D$21,"")</f>
        <v/>
      </c>
      <c r="DR19" s="1678" t="str">
        <f>IF(SUM(BX19)&gt;0,(BX17-DR22-SUM(BX22)*(DR22=""))*'Exp factors'!E$21,"")</f>
        <v/>
      </c>
      <c r="DS19" s="1971" t="str">
        <f>IF(SUM(BY19)&gt;0,(BY17-DS22-SUM(BY22)*(DS22=""))*'Exp factors'!F$21,"")</f>
        <v/>
      </c>
      <c r="DT19" s="1972"/>
      <c r="DU19" s="1907"/>
    </row>
    <row r="20" spans="1:125" ht="12.75" customHeight="1">
      <c r="A20" s="1973" t="s">
        <v>180</v>
      </c>
      <c r="B20" s="1974"/>
      <c r="C20" s="1974"/>
      <c r="D20" s="1974"/>
      <c r="E20" s="1974"/>
      <c r="F20" s="1974"/>
      <c r="G20" s="1974"/>
      <c r="H20" s="1974"/>
      <c r="I20" s="1974"/>
      <c r="J20" s="1974"/>
      <c r="K20" s="1974"/>
      <c r="L20" s="1974"/>
      <c r="M20" s="1974"/>
      <c r="N20" s="1974"/>
      <c r="O20" s="1974"/>
      <c r="P20" s="1974"/>
      <c r="Q20" s="1974"/>
      <c r="R20" s="1974"/>
      <c r="S20" s="1969"/>
      <c r="T20" s="1974"/>
      <c r="U20" s="1974"/>
      <c r="V20" s="1974"/>
      <c r="W20" s="1974"/>
      <c r="X20" s="1974"/>
      <c r="Y20" s="1974"/>
      <c r="Z20" s="1974"/>
      <c r="AA20" s="1974"/>
      <c r="AB20" s="1974"/>
      <c r="AC20" s="1974"/>
      <c r="AD20" s="1974"/>
      <c r="AE20" s="1974"/>
      <c r="AF20" s="1974"/>
      <c r="AG20" s="1974"/>
      <c r="AH20" s="1974"/>
      <c r="AI20" s="1974"/>
      <c r="AJ20" s="1974"/>
      <c r="AK20" s="1969"/>
      <c r="AL20" s="1974"/>
      <c r="AM20" s="1974"/>
      <c r="AN20" s="1974"/>
      <c r="AO20" s="1974"/>
      <c r="AP20" s="1974"/>
      <c r="AQ20" s="1974"/>
      <c r="AR20" s="1974"/>
      <c r="AS20" s="1974"/>
      <c r="AT20" s="1974"/>
      <c r="AU20" s="1974"/>
      <c r="AV20" s="1974"/>
      <c r="AW20" s="1974"/>
      <c r="AX20" s="1974"/>
      <c r="AY20" s="1974"/>
      <c r="AZ20" s="1974"/>
      <c r="BA20" s="1974"/>
      <c r="BB20" s="1974"/>
      <c r="BC20" s="1969"/>
      <c r="BD20" s="1974"/>
      <c r="BE20" s="1974"/>
      <c r="BF20" s="1974"/>
      <c r="BG20" s="1974"/>
      <c r="BH20" s="1974"/>
      <c r="BI20" s="1974"/>
      <c r="BJ20" s="1974"/>
      <c r="BK20" s="1974"/>
      <c r="BL20" s="1974"/>
      <c r="BM20" s="1974"/>
      <c r="BN20" s="1974"/>
      <c r="BO20" s="1974"/>
      <c r="BP20" s="1974"/>
      <c r="BQ20" s="1974"/>
      <c r="BR20" s="1974"/>
      <c r="BS20" s="1974"/>
      <c r="BT20" s="1974"/>
      <c r="BU20" s="1969"/>
      <c r="BV20" s="1974"/>
      <c r="BW20" s="1974"/>
      <c r="BX20" s="1974"/>
      <c r="BY20" s="1974"/>
      <c r="BZ20" s="1948" t="str">
        <f t="shared" si="0"/>
        <v/>
      </c>
      <c r="CA20" s="1948" t="str">
        <f t="shared" si="1"/>
        <v/>
      </c>
      <c r="CB20" s="1948" t="str">
        <f t="shared" si="2"/>
        <v/>
      </c>
      <c r="CC20" s="1949" t="str">
        <f t="shared" si="3"/>
        <v/>
      </c>
      <c r="CD20" s="1874" t="str">
        <f t="shared" si="4"/>
        <v/>
      </c>
      <c r="CE20" s="1875" t="str">
        <f t="shared" si="5"/>
        <v/>
      </c>
      <c r="CF20" s="1876" t="str">
        <f t="shared" si="5"/>
        <v/>
      </c>
      <c r="CG20" s="1876" t="str">
        <f t="shared" si="5"/>
        <v/>
      </c>
      <c r="CH20" s="1876" t="str">
        <f t="shared" si="5"/>
        <v/>
      </c>
      <c r="CI20" s="1876" t="str">
        <f t="shared" si="5"/>
        <v/>
      </c>
      <c r="CJ20" s="1876" t="str">
        <f t="shared" si="5"/>
        <v/>
      </c>
      <c r="CK20" s="1877" t="str">
        <f t="shared" si="5"/>
        <v/>
      </c>
      <c r="CL20" s="1877" t="str">
        <f t="shared" si="5"/>
        <v/>
      </c>
      <c r="CM20" s="1877" t="str">
        <f t="shared" si="5"/>
        <v/>
      </c>
      <c r="CN20" s="1876" t="str">
        <f t="shared" si="5"/>
        <v/>
      </c>
      <c r="CO20" s="1876" t="str">
        <f t="shared" si="5"/>
        <v/>
      </c>
      <c r="CP20" s="1876" t="str">
        <f t="shared" si="5"/>
        <v/>
      </c>
      <c r="CQ20" s="1876" t="str">
        <f t="shared" si="5"/>
        <v/>
      </c>
      <c r="CR20" s="1876" t="str">
        <f t="shared" si="5"/>
        <v/>
      </c>
      <c r="CS20" s="1875" t="str">
        <f t="shared" si="5"/>
        <v/>
      </c>
      <c r="CT20" s="1878" t="str">
        <f t="shared" si="5"/>
        <v/>
      </c>
      <c r="CU20" s="1887" t="str">
        <f t="shared" si="6"/>
        <v/>
      </c>
      <c r="CV20" s="1888" t="str">
        <f t="shared" si="7"/>
        <v/>
      </c>
      <c r="CW20" s="1889" t="str">
        <f t="shared" si="8"/>
        <v/>
      </c>
      <c r="CX20" s="1889" t="str">
        <f t="shared" si="9"/>
        <v/>
      </c>
      <c r="CY20" s="1889" t="str">
        <f t="shared" si="10"/>
        <v/>
      </c>
      <c r="CZ20" s="1889" t="str">
        <f t="shared" si="11"/>
        <v/>
      </c>
      <c r="DA20" s="1889" t="str">
        <f t="shared" si="12"/>
        <v/>
      </c>
      <c r="DB20" s="1890" t="str">
        <f t="shared" si="13"/>
        <v/>
      </c>
      <c r="DC20" s="1890" t="str">
        <f t="shared" si="14"/>
        <v/>
      </c>
      <c r="DD20" s="1890" t="str">
        <f t="shared" si="15"/>
        <v/>
      </c>
      <c r="DE20" s="1889" t="str">
        <f t="shared" si="16"/>
        <v/>
      </c>
      <c r="DF20" s="1889" t="str">
        <f t="shared" si="17"/>
        <v/>
      </c>
      <c r="DG20" s="1889" t="str">
        <f t="shared" si="18"/>
        <v/>
      </c>
      <c r="DH20" s="1889" t="str">
        <f t="shared" si="19"/>
        <v/>
      </c>
      <c r="DI20" s="1889" t="str">
        <f t="shared" si="20"/>
        <v/>
      </c>
      <c r="DJ20" s="1888" t="str">
        <f t="shared" si="21"/>
        <v/>
      </c>
      <c r="DK20" s="1887" t="str">
        <f t="shared" si="22"/>
        <v/>
      </c>
      <c r="DL20" s="1950">
        <f t="shared" si="23"/>
        <v>0</v>
      </c>
      <c r="DM20" s="1562">
        <f t="shared" si="24"/>
        <v>0</v>
      </c>
      <c r="DN20" s="1562">
        <f t="shared" si="25"/>
        <v>0</v>
      </c>
      <c r="DO20" s="1562">
        <f t="shared" si="26"/>
        <v>0</v>
      </c>
      <c r="DP20" s="1976"/>
      <c r="DQ20" s="1605"/>
      <c r="DR20" s="1605"/>
      <c r="DS20" s="1977"/>
      <c r="DT20" s="1972"/>
      <c r="DU20" s="1907"/>
    </row>
    <row r="21" spans="1:125" ht="12.75" customHeight="1">
      <c r="A21" s="1973" t="s">
        <v>182</v>
      </c>
      <c r="B21" s="1531" t="str">
        <f t="shared" ref="B21:I21" si="35">IF(B19="","",B19*B20)</f>
        <v/>
      </c>
      <c r="C21" s="1531" t="str">
        <f t="shared" si="35"/>
        <v/>
      </c>
      <c r="D21" s="1531" t="str">
        <f t="shared" si="35"/>
        <v/>
      </c>
      <c r="E21" s="1531" t="str">
        <f t="shared" si="35"/>
        <v/>
      </c>
      <c r="F21" s="1531" t="str">
        <f t="shared" si="35"/>
        <v/>
      </c>
      <c r="G21" s="1531" t="str">
        <f t="shared" si="35"/>
        <v/>
      </c>
      <c r="H21" s="1531" t="str">
        <f t="shared" si="35"/>
        <v/>
      </c>
      <c r="I21" s="1531" t="str">
        <f t="shared" si="35"/>
        <v/>
      </c>
      <c r="J21" s="1531"/>
      <c r="K21" s="1531" t="str">
        <f t="shared" ref="K21:R21" si="36">IF(K19="","",K19*K20)</f>
        <v/>
      </c>
      <c r="L21" s="1531" t="str">
        <f t="shared" si="36"/>
        <v/>
      </c>
      <c r="M21" s="1531" t="str">
        <f t="shared" si="36"/>
        <v/>
      </c>
      <c r="N21" s="1531" t="str">
        <f t="shared" si="36"/>
        <v/>
      </c>
      <c r="O21" s="1531" t="str">
        <f t="shared" si="36"/>
        <v/>
      </c>
      <c r="P21" s="1531" t="str">
        <f t="shared" si="36"/>
        <v/>
      </c>
      <c r="Q21" s="1531" t="str">
        <f t="shared" si="36"/>
        <v/>
      </c>
      <c r="R21" s="1531" t="str">
        <f t="shared" si="36"/>
        <v/>
      </c>
      <c r="S21" s="1978"/>
      <c r="T21" s="1531" t="str">
        <f t="shared" ref="T21:AJ21" si="37">IF(T19="","",T19*T20)</f>
        <v/>
      </c>
      <c r="U21" s="1531" t="str">
        <f t="shared" si="37"/>
        <v/>
      </c>
      <c r="V21" s="1531" t="str">
        <f t="shared" si="37"/>
        <v/>
      </c>
      <c r="W21" s="1531" t="str">
        <f t="shared" si="37"/>
        <v/>
      </c>
      <c r="X21" s="1531" t="str">
        <f t="shared" si="37"/>
        <v/>
      </c>
      <c r="Y21" s="1531" t="str">
        <f t="shared" si="37"/>
        <v/>
      </c>
      <c r="Z21" s="1531" t="str">
        <f t="shared" si="37"/>
        <v/>
      </c>
      <c r="AA21" s="1531" t="str">
        <f t="shared" si="37"/>
        <v/>
      </c>
      <c r="AB21" s="1531" t="str">
        <f t="shared" si="37"/>
        <v/>
      </c>
      <c r="AC21" s="1531" t="str">
        <f t="shared" si="37"/>
        <v/>
      </c>
      <c r="AD21" s="1531" t="str">
        <f t="shared" si="37"/>
        <v/>
      </c>
      <c r="AE21" s="1531" t="str">
        <f t="shared" si="37"/>
        <v/>
      </c>
      <c r="AF21" s="1531" t="str">
        <f t="shared" si="37"/>
        <v/>
      </c>
      <c r="AG21" s="1531" t="str">
        <f t="shared" si="37"/>
        <v/>
      </c>
      <c r="AH21" s="1531" t="str">
        <f t="shared" si="37"/>
        <v/>
      </c>
      <c r="AI21" s="1531" t="str">
        <f t="shared" si="37"/>
        <v/>
      </c>
      <c r="AJ21" s="1531" t="str">
        <f t="shared" si="37"/>
        <v/>
      </c>
      <c r="AK21" s="1978"/>
      <c r="AL21" s="1531" t="str">
        <f t="shared" ref="AL21:BB21" si="38">IF(AL19="","",AL19*AL20)</f>
        <v/>
      </c>
      <c r="AM21" s="1531" t="str">
        <f t="shared" si="38"/>
        <v/>
      </c>
      <c r="AN21" s="1531" t="str">
        <f t="shared" si="38"/>
        <v/>
      </c>
      <c r="AO21" s="1531" t="str">
        <f t="shared" si="38"/>
        <v/>
      </c>
      <c r="AP21" s="1531" t="str">
        <f t="shared" si="38"/>
        <v/>
      </c>
      <c r="AQ21" s="1531" t="str">
        <f t="shared" si="38"/>
        <v/>
      </c>
      <c r="AR21" s="1531" t="str">
        <f t="shared" si="38"/>
        <v/>
      </c>
      <c r="AS21" s="1531" t="str">
        <f t="shared" si="38"/>
        <v/>
      </c>
      <c r="AT21" s="1531" t="str">
        <f t="shared" si="38"/>
        <v/>
      </c>
      <c r="AU21" s="1531" t="str">
        <f t="shared" si="38"/>
        <v/>
      </c>
      <c r="AV21" s="1531" t="str">
        <f t="shared" si="38"/>
        <v/>
      </c>
      <c r="AW21" s="1531" t="str">
        <f t="shared" si="38"/>
        <v/>
      </c>
      <c r="AX21" s="1531" t="str">
        <f t="shared" si="38"/>
        <v/>
      </c>
      <c r="AY21" s="1531" t="str">
        <f t="shared" si="38"/>
        <v/>
      </c>
      <c r="AZ21" s="1531" t="str">
        <f t="shared" si="38"/>
        <v/>
      </c>
      <c r="BA21" s="1531" t="str">
        <f t="shared" si="38"/>
        <v/>
      </c>
      <c r="BB21" s="1531" t="str">
        <f t="shared" si="38"/>
        <v/>
      </c>
      <c r="BC21" s="1978"/>
      <c r="BD21" s="1531" t="str">
        <f t="shared" ref="BD21:BT21" si="39">IF(BD19="","",BD19*BD20)</f>
        <v/>
      </c>
      <c r="BE21" s="1531" t="str">
        <f t="shared" si="39"/>
        <v/>
      </c>
      <c r="BF21" s="1531" t="str">
        <f t="shared" si="39"/>
        <v/>
      </c>
      <c r="BG21" s="1531" t="str">
        <f t="shared" si="39"/>
        <v/>
      </c>
      <c r="BH21" s="1531" t="str">
        <f t="shared" si="39"/>
        <v/>
      </c>
      <c r="BI21" s="1531" t="str">
        <f t="shared" si="39"/>
        <v/>
      </c>
      <c r="BJ21" s="1531" t="str">
        <f t="shared" si="39"/>
        <v/>
      </c>
      <c r="BK21" s="1531" t="str">
        <f t="shared" si="39"/>
        <v/>
      </c>
      <c r="BL21" s="1531" t="str">
        <f t="shared" si="39"/>
        <v/>
      </c>
      <c r="BM21" s="1531" t="str">
        <f t="shared" si="39"/>
        <v/>
      </c>
      <c r="BN21" s="1531" t="str">
        <f t="shared" si="39"/>
        <v/>
      </c>
      <c r="BO21" s="1531" t="str">
        <f t="shared" si="39"/>
        <v/>
      </c>
      <c r="BP21" s="1531" t="str">
        <f t="shared" si="39"/>
        <v/>
      </c>
      <c r="BQ21" s="1531" t="str">
        <f t="shared" si="39"/>
        <v/>
      </c>
      <c r="BR21" s="1531" t="str">
        <f t="shared" si="39"/>
        <v/>
      </c>
      <c r="BS21" s="1531" t="str">
        <f t="shared" si="39"/>
        <v/>
      </c>
      <c r="BT21" s="1531" t="str">
        <f t="shared" si="39"/>
        <v/>
      </c>
      <c r="BU21" s="1978"/>
      <c r="BV21" s="1531" t="str">
        <f>IF(BV19="","",BV19*BV20)</f>
        <v/>
      </c>
      <c r="BW21" s="1531" t="str">
        <f>IF(BW19="","",BW19*BW20)</f>
        <v/>
      </c>
      <c r="BX21" s="1531" t="str">
        <f>IF(BX19="","",BX19*BX20)</f>
        <v/>
      </c>
      <c r="BY21" s="1531" t="str">
        <f>IF(BY19="","",BY19*BY20)</f>
        <v/>
      </c>
      <c r="BZ21" s="1948" t="str">
        <f t="shared" si="0"/>
        <v/>
      </c>
      <c r="CA21" s="1948" t="str">
        <f t="shared" si="1"/>
        <v/>
      </c>
      <c r="CB21" s="1948" t="str">
        <f t="shared" si="2"/>
        <v/>
      </c>
      <c r="CC21" s="1949" t="str">
        <f t="shared" si="3"/>
        <v/>
      </c>
      <c r="CD21" s="1874" t="str">
        <f t="shared" si="4"/>
        <v/>
      </c>
      <c r="CE21" s="1875" t="str">
        <f t="shared" si="5"/>
        <v/>
      </c>
      <c r="CF21" s="1876" t="str">
        <f t="shared" si="5"/>
        <v/>
      </c>
      <c r="CG21" s="1876" t="str">
        <f t="shared" si="5"/>
        <v/>
      </c>
      <c r="CH21" s="1876" t="str">
        <f t="shared" si="5"/>
        <v/>
      </c>
      <c r="CI21" s="1876" t="str">
        <f t="shared" si="5"/>
        <v/>
      </c>
      <c r="CJ21" s="1876" t="str">
        <f t="shared" si="5"/>
        <v/>
      </c>
      <c r="CK21" s="1877" t="str">
        <f t="shared" si="5"/>
        <v/>
      </c>
      <c r="CL21" s="1877" t="str">
        <f t="shared" si="5"/>
        <v/>
      </c>
      <c r="CM21" s="1877" t="str">
        <f t="shared" si="5"/>
        <v/>
      </c>
      <c r="CN21" s="1876" t="str">
        <f t="shared" si="5"/>
        <v/>
      </c>
      <c r="CO21" s="1876" t="str">
        <f t="shared" si="5"/>
        <v/>
      </c>
      <c r="CP21" s="1876" t="str">
        <f t="shared" si="5"/>
        <v/>
      </c>
      <c r="CQ21" s="1876" t="str">
        <f t="shared" si="5"/>
        <v/>
      </c>
      <c r="CR21" s="1876" t="str">
        <f t="shared" si="5"/>
        <v/>
      </c>
      <c r="CS21" s="1875" t="str">
        <f t="shared" si="5"/>
        <v/>
      </c>
      <c r="CT21" s="1878" t="str">
        <f t="shared" si="5"/>
        <v/>
      </c>
      <c r="CU21" s="1887" t="str">
        <f t="shared" si="6"/>
        <v/>
      </c>
      <c r="CV21" s="1888" t="str">
        <f t="shared" si="7"/>
        <v/>
      </c>
      <c r="CW21" s="1889" t="str">
        <f t="shared" si="8"/>
        <v/>
      </c>
      <c r="CX21" s="1889" t="str">
        <f t="shared" si="9"/>
        <v/>
      </c>
      <c r="CY21" s="1889" t="str">
        <f t="shared" si="10"/>
        <v/>
      </c>
      <c r="CZ21" s="1889" t="str">
        <f t="shared" si="11"/>
        <v/>
      </c>
      <c r="DA21" s="1889" t="str">
        <f t="shared" si="12"/>
        <v/>
      </c>
      <c r="DB21" s="1890" t="str">
        <f t="shared" si="13"/>
        <v/>
      </c>
      <c r="DC21" s="1890" t="str">
        <f t="shared" si="14"/>
        <v/>
      </c>
      <c r="DD21" s="1890" t="str">
        <f t="shared" si="15"/>
        <v/>
      </c>
      <c r="DE21" s="1889" t="str">
        <f t="shared" si="16"/>
        <v/>
      </c>
      <c r="DF21" s="1889" t="str">
        <f t="shared" si="17"/>
        <v/>
      </c>
      <c r="DG21" s="1889" t="str">
        <f t="shared" si="18"/>
        <v/>
      </c>
      <c r="DH21" s="1889" t="str">
        <f t="shared" si="19"/>
        <v/>
      </c>
      <c r="DI21" s="1889" t="str">
        <f t="shared" si="20"/>
        <v/>
      </c>
      <c r="DJ21" s="1888" t="str">
        <f t="shared" si="21"/>
        <v/>
      </c>
      <c r="DK21" s="1887" t="str">
        <f t="shared" si="22"/>
        <v/>
      </c>
      <c r="DL21" s="1950">
        <f t="shared" si="23"/>
        <v>0</v>
      </c>
      <c r="DM21" s="1562">
        <f t="shared" si="24"/>
        <v>0</v>
      </c>
      <c r="DN21" s="1562">
        <f t="shared" si="25"/>
        <v>0</v>
      </c>
      <c r="DO21" s="1562">
        <f t="shared" si="26"/>
        <v>0</v>
      </c>
      <c r="DP21" s="1979" t="str">
        <f>IF(DP19="","",DP19*BV20)</f>
        <v/>
      </c>
      <c r="DQ21" s="1641" t="str">
        <f>IF(DQ19="","",DQ19*BW20)</f>
        <v/>
      </c>
      <c r="DR21" s="1641" t="str">
        <f>IF(DR19="","",DR19*BX20)</f>
        <v/>
      </c>
      <c r="DS21" s="1980" t="str">
        <f>IF(DS19="","",DS19*BY20)</f>
        <v/>
      </c>
      <c r="DT21" s="1972"/>
      <c r="DU21" s="1907"/>
    </row>
    <row r="22" spans="1:125" ht="12.75" customHeight="1">
      <c r="A22" s="1973" t="s">
        <v>256</v>
      </c>
      <c r="B22" s="1981"/>
      <c r="C22" s="1981"/>
      <c r="D22" s="1981"/>
      <c r="E22" s="1981"/>
      <c r="F22" s="1981"/>
      <c r="G22" s="1981"/>
      <c r="H22" s="1981"/>
      <c r="I22" s="1981"/>
      <c r="J22" s="1981"/>
      <c r="K22" s="1981"/>
      <c r="L22" s="1981"/>
      <c r="M22" s="1981"/>
      <c r="N22" s="1981"/>
      <c r="O22" s="1981"/>
      <c r="P22" s="1981"/>
      <c r="Q22" s="1981"/>
      <c r="R22" s="1981"/>
      <c r="S22" s="1947"/>
      <c r="T22" s="1981"/>
      <c r="U22" s="1981"/>
      <c r="V22" s="1981"/>
      <c r="W22" s="1981"/>
      <c r="X22" s="1981"/>
      <c r="Y22" s="1981"/>
      <c r="Z22" s="1981"/>
      <c r="AA22" s="1981"/>
      <c r="AB22" s="1981"/>
      <c r="AC22" s="1981"/>
      <c r="AD22" s="1981"/>
      <c r="AE22" s="1981"/>
      <c r="AF22" s="1981"/>
      <c r="AG22" s="1981"/>
      <c r="AH22" s="1981"/>
      <c r="AI22" s="1981"/>
      <c r="AJ22" s="1981"/>
      <c r="AK22" s="1947"/>
      <c r="AL22" s="1981"/>
      <c r="AM22" s="1981"/>
      <c r="AN22" s="1981"/>
      <c r="AO22" s="1981"/>
      <c r="AP22" s="1981"/>
      <c r="AQ22" s="1981"/>
      <c r="AR22" s="1981"/>
      <c r="AS22" s="1981"/>
      <c r="AT22" s="1981"/>
      <c r="AU22" s="1981"/>
      <c r="AV22" s="1981"/>
      <c r="AW22" s="1981"/>
      <c r="AX22" s="1981"/>
      <c r="AY22" s="1981"/>
      <c r="AZ22" s="1981"/>
      <c r="BA22" s="1981"/>
      <c r="BB22" s="1981"/>
      <c r="BC22" s="1947"/>
      <c r="BD22" s="1981"/>
      <c r="BE22" s="1981"/>
      <c r="BF22" s="1981"/>
      <c r="BG22" s="1981"/>
      <c r="BH22" s="1981"/>
      <c r="BI22" s="1981"/>
      <c r="BJ22" s="1981"/>
      <c r="BK22" s="1981"/>
      <c r="BL22" s="1981"/>
      <c r="BM22" s="1981"/>
      <c r="BN22" s="1981"/>
      <c r="BO22" s="1981"/>
      <c r="BP22" s="1981"/>
      <c r="BQ22" s="1981"/>
      <c r="BR22" s="1981"/>
      <c r="BS22" s="1981"/>
      <c r="BT22" s="1981"/>
      <c r="BU22" s="1947"/>
      <c r="BV22" s="1981"/>
      <c r="BW22" s="1981"/>
      <c r="BX22" s="1981"/>
      <c r="BY22" s="1981"/>
      <c r="BZ22" s="1948" t="str">
        <f t="shared" si="0"/>
        <v/>
      </c>
      <c r="CA22" s="1948" t="str">
        <f t="shared" si="1"/>
        <v/>
      </c>
      <c r="CB22" s="1948" t="str">
        <f t="shared" si="2"/>
        <v/>
      </c>
      <c r="CC22" s="1949" t="str">
        <f t="shared" si="3"/>
        <v/>
      </c>
      <c r="CD22" s="1874" t="str">
        <f t="shared" si="4"/>
        <v/>
      </c>
      <c r="CE22" s="1875" t="str">
        <f t="shared" si="5"/>
        <v/>
      </c>
      <c r="CF22" s="1876" t="str">
        <f t="shared" si="5"/>
        <v/>
      </c>
      <c r="CG22" s="1876" t="str">
        <f t="shared" si="5"/>
        <v/>
      </c>
      <c r="CH22" s="1876" t="str">
        <f t="shared" si="5"/>
        <v/>
      </c>
      <c r="CI22" s="1876" t="str">
        <f t="shared" si="5"/>
        <v/>
      </c>
      <c r="CJ22" s="1876" t="str">
        <f t="shared" si="5"/>
        <v/>
      </c>
      <c r="CK22" s="1877" t="str">
        <f t="shared" si="5"/>
        <v/>
      </c>
      <c r="CL22" s="1877" t="str">
        <f t="shared" si="5"/>
        <v/>
      </c>
      <c r="CM22" s="1877" t="str">
        <f t="shared" si="5"/>
        <v/>
      </c>
      <c r="CN22" s="1876" t="str">
        <f t="shared" si="5"/>
        <v/>
      </c>
      <c r="CO22" s="1876" t="str">
        <f t="shared" si="5"/>
        <v/>
      </c>
      <c r="CP22" s="1876" t="str">
        <f t="shared" si="5"/>
        <v/>
      </c>
      <c r="CQ22" s="1876" t="str">
        <f t="shared" si="5"/>
        <v/>
      </c>
      <c r="CR22" s="1876" t="str">
        <f t="shared" si="5"/>
        <v/>
      </c>
      <c r="CS22" s="1875" t="str">
        <f t="shared" si="5"/>
        <v/>
      </c>
      <c r="CT22" s="1878" t="str">
        <f t="shared" si="5"/>
        <v/>
      </c>
      <c r="CU22" s="1887" t="str">
        <f t="shared" si="6"/>
        <v/>
      </c>
      <c r="CV22" s="1888" t="str">
        <f t="shared" si="7"/>
        <v/>
      </c>
      <c r="CW22" s="1889" t="str">
        <f t="shared" si="8"/>
        <v/>
      </c>
      <c r="CX22" s="1889" t="str">
        <f t="shared" si="9"/>
        <v/>
      </c>
      <c r="CY22" s="1889" t="str">
        <f t="shared" si="10"/>
        <v/>
      </c>
      <c r="CZ22" s="1889" t="str">
        <f t="shared" si="11"/>
        <v/>
      </c>
      <c r="DA22" s="1889" t="str">
        <f t="shared" si="12"/>
        <v/>
      </c>
      <c r="DB22" s="1890" t="str">
        <f t="shared" si="13"/>
        <v/>
      </c>
      <c r="DC22" s="1890" t="str">
        <f t="shared" si="14"/>
        <v/>
      </c>
      <c r="DD22" s="1890" t="str">
        <f t="shared" si="15"/>
        <v/>
      </c>
      <c r="DE22" s="1889" t="str">
        <f t="shared" si="16"/>
        <v/>
      </c>
      <c r="DF22" s="1889" t="str">
        <f t="shared" si="17"/>
        <v/>
      </c>
      <c r="DG22" s="1889" t="str">
        <f t="shared" si="18"/>
        <v/>
      </c>
      <c r="DH22" s="1889" t="str">
        <f t="shared" si="19"/>
        <v/>
      </c>
      <c r="DI22" s="1889" t="str">
        <f t="shared" si="20"/>
        <v/>
      </c>
      <c r="DJ22" s="1888" t="str">
        <f t="shared" si="21"/>
        <v/>
      </c>
      <c r="DK22" s="1887" t="str">
        <f t="shared" si="22"/>
        <v/>
      </c>
      <c r="DL22" s="1950">
        <f t="shared" si="23"/>
        <v>0</v>
      </c>
      <c r="DM22" s="1562">
        <f t="shared" si="24"/>
        <v>0</v>
      </c>
      <c r="DN22" s="1562">
        <f t="shared" si="25"/>
        <v>0</v>
      </c>
      <c r="DO22" s="1562">
        <f t="shared" si="26"/>
        <v>0</v>
      </c>
      <c r="DP22" s="1982"/>
      <c r="DQ22" s="1670"/>
      <c r="DR22" s="1670"/>
      <c r="DS22" s="1983"/>
      <c r="DT22" s="1972"/>
      <c r="DU22" s="1907"/>
    </row>
    <row r="23" spans="1:125" ht="12.75" customHeight="1">
      <c r="A23" s="1984" t="s">
        <v>226</v>
      </c>
      <c r="B23" s="1530" t="str">
        <f t="shared" ref="B23:I23" si="40">IF(B17="","",(B17-B19-B22)*B18/B$7/365/$G$1)</f>
        <v/>
      </c>
      <c r="C23" s="1530" t="str">
        <f t="shared" si="40"/>
        <v/>
      </c>
      <c r="D23" s="1530" t="str">
        <f t="shared" si="40"/>
        <v/>
      </c>
      <c r="E23" s="1530" t="str">
        <f t="shared" si="40"/>
        <v/>
      </c>
      <c r="F23" s="1530" t="str">
        <f t="shared" si="40"/>
        <v/>
      </c>
      <c r="G23" s="1530" t="str">
        <f t="shared" si="40"/>
        <v/>
      </c>
      <c r="H23" s="1530" t="str">
        <f t="shared" si="40"/>
        <v/>
      </c>
      <c r="I23" s="1530" t="str">
        <f t="shared" si="40"/>
        <v/>
      </c>
      <c r="J23" s="1530"/>
      <c r="K23" s="1530" t="str">
        <f t="shared" ref="K23:R23" si="41">IF(K17="","",(K17-K19-K22)*K18/K$7/365/$G$1)</f>
        <v/>
      </c>
      <c r="L23" s="1530" t="str">
        <f t="shared" si="41"/>
        <v/>
      </c>
      <c r="M23" s="1530" t="str">
        <f t="shared" si="41"/>
        <v/>
      </c>
      <c r="N23" s="1530" t="str">
        <f t="shared" si="41"/>
        <v/>
      </c>
      <c r="O23" s="1530" t="str">
        <f t="shared" si="41"/>
        <v/>
      </c>
      <c r="P23" s="1530" t="str">
        <f t="shared" si="41"/>
        <v/>
      </c>
      <c r="Q23" s="1530" t="str">
        <f t="shared" si="41"/>
        <v/>
      </c>
      <c r="R23" s="1530" t="str">
        <f t="shared" si="41"/>
        <v/>
      </c>
      <c r="S23" s="1985"/>
      <c r="T23" s="1530" t="str">
        <f t="shared" ref="T23:AJ23" si="42">IF(T17="","",(T17-T19-T22)*T18/T$7/365/$G$1)</f>
        <v/>
      </c>
      <c r="U23" s="1530" t="str">
        <f t="shared" si="42"/>
        <v/>
      </c>
      <c r="V23" s="1530" t="str">
        <f t="shared" si="42"/>
        <v/>
      </c>
      <c r="W23" s="1530" t="str">
        <f t="shared" si="42"/>
        <v/>
      </c>
      <c r="X23" s="1530" t="str">
        <f t="shared" si="42"/>
        <v/>
      </c>
      <c r="Y23" s="1530" t="str">
        <f t="shared" si="42"/>
        <v/>
      </c>
      <c r="Z23" s="1530" t="str">
        <f t="shared" si="42"/>
        <v/>
      </c>
      <c r="AA23" s="1530" t="str">
        <f t="shared" si="42"/>
        <v/>
      </c>
      <c r="AB23" s="1530" t="str">
        <f t="shared" si="42"/>
        <v/>
      </c>
      <c r="AC23" s="1530" t="str">
        <f t="shared" si="42"/>
        <v/>
      </c>
      <c r="AD23" s="1530" t="str">
        <f t="shared" si="42"/>
        <v/>
      </c>
      <c r="AE23" s="1530" t="str">
        <f t="shared" si="42"/>
        <v/>
      </c>
      <c r="AF23" s="1530" t="str">
        <f t="shared" si="42"/>
        <v/>
      </c>
      <c r="AG23" s="1530" t="str">
        <f t="shared" si="42"/>
        <v/>
      </c>
      <c r="AH23" s="1530" t="str">
        <f t="shared" si="42"/>
        <v/>
      </c>
      <c r="AI23" s="1530" t="str">
        <f t="shared" si="42"/>
        <v/>
      </c>
      <c r="AJ23" s="1530" t="str">
        <f t="shared" si="42"/>
        <v/>
      </c>
      <c r="AK23" s="1985"/>
      <c r="AL23" s="1530" t="str">
        <f t="shared" ref="AL23:BB23" si="43">IF(AL17="","",(AL17-AL19-AL22)*AL18/AL$7/365/$G$1)</f>
        <v/>
      </c>
      <c r="AM23" s="1530" t="str">
        <f t="shared" si="43"/>
        <v/>
      </c>
      <c r="AN23" s="1530" t="str">
        <f t="shared" si="43"/>
        <v/>
      </c>
      <c r="AO23" s="1530" t="str">
        <f t="shared" si="43"/>
        <v/>
      </c>
      <c r="AP23" s="1530" t="str">
        <f t="shared" si="43"/>
        <v/>
      </c>
      <c r="AQ23" s="1530" t="str">
        <f t="shared" si="43"/>
        <v/>
      </c>
      <c r="AR23" s="1530" t="str">
        <f t="shared" si="43"/>
        <v/>
      </c>
      <c r="AS23" s="1530" t="str">
        <f t="shared" si="43"/>
        <v/>
      </c>
      <c r="AT23" s="1530" t="str">
        <f t="shared" si="43"/>
        <v/>
      </c>
      <c r="AU23" s="1530" t="str">
        <f t="shared" si="43"/>
        <v/>
      </c>
      <c r="AV23" s="1530" t="str">
        <f t="shared" si="43"/>
        <v/>
      </c>
      <c r="AW23" s="1530" t="str">
        <f t="shared" si="43"/>
        <v/>
      </c>
      <c r="AX23" s="1530" t="str">
        <f t="shared" si="43"/>
        <v/>
      </c>
      <c r="AY23" s="1530" t="str">
        <f t="shared" si="43"/>
        <v/>
      </c>
      <c r="AZ23" s="1530" t="str">
        <f t="shared" si="43"/>
        <v/>
      </c>
      <c r="BA23" s="1530" t="str">
        <f t="shared" si="43"/>
        <v/>
      </c>
      <c r="BB23" s="1530" t="str">
        <f t="shared" si="43"/>
        <v/>
      </c>
      <c r="BC23" s="1985"/>
      <c r="BD23" s="1530" t="str">
        <f t="shared" ref="BD23:BT23" si="44">IF(BD17="","",(BD17-BD19-BD22)*BD18/BD$7/365/$G$1)</f>
        <v/>
      </c>
      <c r="BE23" s="1530" t="str">
        <f t="shared" si="44"/>
        <v/>
      </c>
      <c r="BF23" s="1530" t="str">
        <f t="shared" si="44"/>
        <v/>
      </c>
      <c r="BG23" s="1530" t="str">
        <f t="shared" si="44"/>
        <v/>
      </c>
      <c r="BH23" s="1530" t="str">
        <f t="shared" si="44"/>
        <v/>
      </c>
      <c r="BI23" s="1530" t="str">
        <f t="shared" si="44"/>
        <v/>
      </c>
      <c r="BJ23" s="1530" t="str">
        <f t="shared" si="44"/>
        <v/>
      </c>
      <c r="BK23" s="1530" t="str">
        <f t="shared" si="44"/>
        <v/>
      </c>
      <c r="BL23" s="1530" t="str">
        <f t="shared" si="44"/>
        <v/>
      </c>
      <c r="BM23" s="1530" t="str">
        <f t="shared" si="44"/>
        <v/>
      </c>
      <c r="BN23" s="1530" t="str">
        <f t="shared" si="44"/>
        <v/>
      </c>
      <c r="BO23" s="1530" t="str">
        <f t="shared" si="44"/>
        <v/>
      </c>
      <c r="BP23" s="1530" t="str">
        <f t="shared" si="44"/>
        <v/>
      </c>
      <c r="BQ23" s="1530" t="str">
        <f t="shared" si="44"/>
        <v/>
      </c>
      <c r="BR23" s="1530" t="str">
        <f t="shared" si="44"/>
        <v/>
      </c>
      <c r="BS23" s="1530" t="str">
        <f t="shared" si="44"/>
        <v/>
      </c>
      <c r="BT23" s="1530" t="str">
        <f t="shared" si="44"/>
        <v/>
      </c>
      <c r="BU23" s="1985"/>
      <c r="BV23" s="1530" t="str">
        <f>IF(BV17="","",(BV17-BV19-BV22)*BV18/BV$7/365/$G$1)</f>
        <v/>
      </c>
      <c r="BW23" s="1530" t="str">
        <f>IF(BW17="","",(BW17-BW19-BW22)*BW18/BW$7/365/$G$1)</f>
        <v/>
      </c>
      <c r="BX23" s="1530" t="str">
        <f>IF(BX17="","",(BX17-BX19-BX22)*BX18/BX$7/365/$G$1)</f>
        <v/>
      </c>
      <c r="BY23" s="1530" t="str">
        <f>IF(BY17="","",(BY17-BY19-BY22)*BY18/BY$7/365/$G$1)</f>
        <v/>
      </c>
      <c r="BZ23" s="1986" t="str">
        <f t="shared" si="0"/>
        <v/>
      </c>
      <c r="CA23" s="1986" t="str">
        <f t="shared" si="1"/>
        <v/>
      </c>
      <c r="CB23" s="1986" t="str">
        <f t="shared" si="2"/>
        <v/>
      </c>
      <c r="CC23" s="1987" t="str">
        <f t="shared" si="3"/>
        <v/>
      </c>
      <c r="CD23" s="1900" t="str">
        <f t="shared" si="4"/>
        <v/>
      </c>
      <c r="CE23" s="1901" t="str">
        <f t="shared" si="5"/>
        <v/>
      </c>
      <c r="CF23" s="1902" t="str">
        <f t="shared" si="5"/>
        <v/>
      </c>
      <c r="CG23" s="1902" t="str">
        <f t="shared" si="5"/>
        <v/>
      </c>
      <c r="CH23" s="1902" t="str">
        <f t="shared" si="5"/>
        <v/>
      </c>
      <c r="CI23" s="1902" t="str">
        <f t="shared" si="5"/>
        <v/>
      </c>
      <c r="CJ23" s="1902" t="str">
        <f t="shared" si="5"/>
        <v/>
      </c>
      <c r="CK23" s="1903" t="str">
        <f t="shared" si="5"/>
        <v/>
      </c>
      <c r="CL23" s="1903" t="str">
        <f t="shared" si="5"/>
        <v/>
      </c>
      <c r="CM23" s="1903" t="str">
        <f t="shared" si="5"/>
        <v/>
      </c>
      <c r="CN23" s="1902" t="str">
        <f t="shared" si="5"/>
        <v/>
      </c>
      <c r="CO23" s="1902" t="str">
        <f t="shared" si="5"/>
        <v/>
      </c>
      <c r="CP23" s="1902" t="str">
        <f t="shared" si="5"/>
        <v/>
      </c>
      <c r="CQ23" s="1902" t="str">
        <f t="shared" si="5"/>
        <v/>
      </c>
      <c r="CR23" s="1902" t="str">
        <f t="shared" si="5"/>
        <v/>
      </c>
      <c r="CS23" s="1901" t="str">
        <f t="shared" si="5"/>
        <v/>
      </c>
      <c r="CT23" s="1904" t="str">
        <f t="shared" si="5"/>
        <v/>
      </c>
      <c r="CU23" s="1905" t="str">
        <f t="shared" si="6"/>
        <v/>
      </c>
      <c r="CV23" s="1901" t="str">
        <f t="shared" si="7"/>
        <v/>
      </c>
      <c r="CW23" s="1902" t="str">
        <f t="shared" si="8"/>
        <v/>
      </c>
      <c r="CX23" s="1902" t="str">
        <f t="shared" si="9"/>
        <v/>
      </c>
      <c r="CY23" s="1902" t="str">
        <f t="shared" si="10"/>
        <v/>
      </c>
      <c r="CZ23" s="1902" t="str">
        <f t="shared" si="11"/>
        <v/>
      </c>
      <c r="DA23" s="1902" t="str">
        <f t="shared" si="12"/>
        <v/>
      </c>
      <c r="DB23" s="1903" t="str">
        <f t="shared" si="13"/>
        <v/>
      </c>
      <c r="DC23" s="1903" t="str">
        <f t="shared" si="14"/>
        <v/>
      </c>
      <c r="DD23" s="1903" t="str">
        <f t="shared" si="15"/>
        <v/>
      </c>
      <c r="DE23" s="1902" t="str">
        <f t="shared" si="16"/>
        <v/>
      </c>
      <c r="DF23" s="1902" t="str">
        <f t="shared" si="17"/>
        <v/>
      </c>
      <c r="DG23" s="1902" t="str">
        <f t="shared" si="18"/>
        <v/>
      </c>
      <c r="DH23" s="1902" t="str">
        <f t="shared" si="19"/>
        <v/>
      </c>
      <c r="DI23" s="1902" t="str">
        <f t="shared" si="20"/>
        <v/>
      </c>
      <c r="DJ23" s="1901" t="str">
        <f t="shared" si="21"/>
        <v/>
      </c>
      <c r="DK23" s="1905" t="str">
        <f t="shared" si="22"/>
        <v/>
      </c>
      <c r="DL23" s="1950">
        <f t="shared" si="23"/>
        <v>0</v>
      </c>
      <c r="DM23" s="1562">
        <f t="shared" si="24"/>
        <v>0</v>
      </c>
      <c r="DN23" s="1562">
        <f t="shared" si="25"/>
        <v>0</v>
      </c>
      <c r="DO23" s="1562">
        <f t="shared" si="26"/>
        <v>0</v>
      </c>
      <c r="DP23" s="1988" t="str">
        <f>IF(DP17="","",(DP17+SUM(BV17)*(DP17="")-SUM(DP19)-DP22-SUM(BV22)*(DP22=""))*BV18/DP$7/365/$G$1)</f>
        <v/>
      </c>
      <c r="DQ23" s="1530" t="str">
        <f>IF(DQ17="","",(DQ17+SUM(BW17)*(DQ17="")-SUM(DQ19)-DQ22-SUM(BW22)*(DQ22=""))*BW18/DQ$7/365/$G$1)</f>
        <v/>
      </c>
      <c r="DR23" s="1530" t="str">
        <f>IF(DR17="","",(DR17+SUM(BX17)*(DR17="")-SUM(DR19)-DR22-SUM(BX22)*(DR22=""))*BX18/DR$7/365/$G$1)</f>
        <v/>
      </c>
      <c r="DS23" s="1989" t="str">
        <f>IF(DS17="","",(DS17+SUM(BY17)*(DS17="")-SUM(DS19)-DS22-SUM(BY22)*(DS22=""))*BY18/DS$7/365/$G$1)</f>
        <v/>
      </c>
      <c r="DT23" s="1972"/>
      <c r="DU23" s="1907"/>
    </row>
    <row r="24" spans="1:125" ht="12.75" customHeight="1">
      <c r="A24" s="1945" t="s">
        <v>480</v>
      </c>
      <c r="B24" s="1946"/>
      <c r="C24" s="1946"/>
      <c r="D24" s="1946"/>
      <c r="E24" s="1946"/>
      <c r="F24" s="1946"/>
      <c r="G24" s="1946"/>
      <c r="H24" s="1946"/>
      <c r="I24" s="1946"/>
      <c r="J24" s="1946"/>
      <c r="K24" s="1946"/>
      <c r="L24" s="1946"/>
      <c r="M24" s="1946"/>
      <c r="N24" s="1946"/>
      <c r="O24" s="1946"/>
      <c r="P24" s="1946"/>
      <c r="Q24" s="1946"/>
      <c r="R24" s="1946"/>
      <c r="S24" s="1947"/>
      <c r="T24" s="1946"/>
      <c r="U24" s="1946"/>
      <c r="V24" s="1946"/>
      <c r="W24" s="1946"/>
      <c r="X24" s="1946"/>
      <c r="Y24" s="1946"/>
      <c r="Z24" s="1946"/>
      <c r="AA24" s="1946"/>
      <c r="AB24" s="1946"/>
      <c r="AC24" s="1946"/>
      <c r="AD24" s="1946"/>
      <c r="AE24" s="1946"/>
      <c r="AF24" s="1946"/>
      <c r="AG24" s="1946"/>
      <c r="AH24" s="1946"/>
      <c r="AI24" s="1946"/>
      <c r="AJ24" s="1946"/>
      <c r="AK24" s="1947"/>
      <c r="AL24" s="1946"/>
      <c r="AM24" s="1946"/>
      <c r="AN24" s="1946"/>
      <c r="AO24" s="1946"/>
      <c r="AP24" s="1946"/>
      <c r="AQ24" s="1946"/>
      <c r="AR24" s="1946"/>
      <c r="AS24" s="1946"/>
      <c r="AT24" s="1946"/>
      <c r="AU24" s="1946"/>
      <c r="AV24" s="1946"/>
      <c r="AW24" s="1946"/>
      <c r="AX24" s="1946"/>
      <c r="AY24" s="1946"/>
      <c r="AZ24" s="1946"/>
      <c r="BA24" s="1946"/>
      <c r="BB24" s="1946"/>
      <c r="BC24" s="1947"/>
      <c r="BD24" s="1946"/>
      <c r="BE24" s="1946"/>
      <c r="BF24" s="1946"/>
      <c r="BG24" s="1946"/>
      <c r="BH24" s="1946"/>
      <c r="BI24" s="1946"/>
      <c r="BJ24" s="1946"/>
      <c r="BK24" s="1946"/>
      <c r="BL24" s="1946"/>
      <c r="BM24" s="1946"/>
      <c r="BN24" s="1946"/>
      <c r="BO24" s="1946"/>
      <c r="BP24" s="1946"/>
      <c r="BQ24" s="1946"/>
      <c r="BR24" s="1946"/>
      <c r="BS24" s="1946"/>
      <c r="BT24" s="1946"/>
      <c r="BU24" s="1947"/>
      <c r="BV24" s="1946"/>
      <c r="BW24" s="1946"/>
      <c r="BX24" s="1946"/>
      <c r="BY24" s="1946"/>
      <c r="BZ24" s="1948" t="str">
        <f t="shared" si="0"/>
        <v/>
      </c>
      <c r="CA24" s="1948" t="str">
        <f t="shared" si="1"/>
        <v/>
      </c>
      <c r="CB24" s="1948" t="str">
        <f t="shared" si="2"/>
        <v/>
      </c>
      <c r="CC24" s="1949" t="str">
        <f t="shared" si="3"/>
        <v/>
      </c>
      <c r="CD24" s="1874" t="str">
        <f t="shared" si="4"/>
        <v/>
      </c>
      <c r="CE24" s="1875" t="str">
        <f t="shared" si="5"/>
        <v/>
      </c>
      <c r="CF24" s="1876" t="str">
        <f t="shared" si="5"/>
        <v/>
      </c>
      <c r="CG24" s="1876" t="str">
        <f t="shared" si="5"/>
        <v/>
      </c>
      <c r="CH24" s="1876" t="str">
        <f t="shared" si="5"/>
        <v/>
      </c>
      <c r="CI24" s="1876" t="str">
        <f t="shared" si="5"/>
        <v/>
      </c>
      <c r="CJ24" s="1876" t="str">
        <f t="shared" si="5"/>
        <v/>
      </c>
      <c r="CK24" s="1877" t="str">
        <f t="shared" si="5"/>
        <v/>
      </c>
      <c r="CL24" s="1877" t="str">
        <f t="shared" si="5"/>
        <v/>
      </c>
      <c r="CM24" s="1877" t="str">
        <f t="shared" si="5"/>
        <v/>
      </c>
      <c r="CN24" s="1876" t="str">
        <f t="shared" si="5"/>
        <v/>
      </c>
      <c r="CO24" s="1876" t="str">
        <f t="shared" si="5"/>
        <v/>
      </c>
      <c r="CP24" s="1876" t="str">
        <f t="shared" si="5"/>
        <v/>
      </c>
      <c r="CQ24" s="1876" t="str">
        <f t="shared" si="5"/>
        <v/>
      </c>
      <c r="CR24" s="1876" t="str">
        <f t="shared" si="5"/>
        <v/>
      </c>
      <c r="CS24" s="1875" t="str">
        <f t="shared" si="5"/>
        <v/>
      </c>
      <c r="CT24" s="1878" t="str">
        <f t="shared" si="5"/>
        <v/>
      </c>
      <c r="CU24" s="1887" t="str">
        <f t="shared" si="6"/>
        <v/>
      </c>
      <c r="CV24" s="1888" t="str">
        <f t="shared" si="7"/>
        <v/>
      </c>
      <c r="CW24" s="1889" t="str">
        <f t="shared" si="8"/>
        <v/>
      </c>
      <c r="CX24" s="1889" t="str">
        <f t="shared" si="9"/>
        <v/>
      </c>
      <c r="CY24" s="1889" t="str">
        <f t="shared" si="10"/>
        <v/>
      </c>
      <c r="CZ24" s="1889" t="str">
        <f t="shared" si="11"/>
        <v/>
      </c>
      <c r="DA24" s="1889" t="str">
        <f t="shared" si="12"/>
        <v/>
      </c>
      <c r="DB24" s="1890" t="str">
        <f t="shared" si="13"/>
        <v/>
      </c>
      <c r="DC24" s="1890" t="str">
        <f t="shared" si="14"/>
        <v/>
      </c>
      <c r="DD24" s="1890" t="str">
        <f t="shared" si="15"/>
        <v/>
      </c>
      <c r="DE24" s="1889" t="str">
        <f t="shared" si="16"/>
        <v/>
      </c>
      <c r="DF24" s="1889" t="str">
        <f t="shared" si="17"/>
        <v/>
      </c>
      <c r="DG24" s="1889" t="str">
        <f t="shared" si="18"/>
        <v/>
      </c>
      <c r="DH24" s="1889" t="str">
        <f t="shared" si="19"/>
        <v/>
      </c>
      <c r="DI24" s="1889" t="str">
        <f t="shared" si="20"/>
        <v/>
      </c>
      <c r="DJ24" s="1888" t="str">
        <f t="shared" si="21"/>
        <v/>
      </c>
      <c r="DK24" s="1887" t="str">
        <f t="shared" si="22"/>
        <v/>
      </c>
      <c r="DL24" s="1950">
        <f t="shared" si="23"/>
        <v>0</v>
      </c>
      <c r="DM24" s="1562">
        <f t="shared" si="24"/>
        <v>0</v>
      </c>
      <c r="DN24" s="1562">
        <f t="shared" si="25"/>
        <v>0</v>
      </c>
      <c r="DO24" s="1562">
        <f t="shared" si="26"/>
        <v>0</v>
      </c>
      <c r="DP24" s="1990" t="str">
        <f>IF(SUM(BV24)&gt;0,BV24*'Exp factors'!C$21,"")</f>
        <v/>
      </c>
      <c r="DQ24" s="1630" t="str">
        <f>IF(SUM(BW24)&gt;0,BW24*'Exp factors'!D$21,"")</f>
        <v/>
      </c>
      <c r="DR24" s="1630" t="str">
        <f>IF(SUM(BX24)&gt;0,BX24*'Exp factors'!E$21,"")</f>
        <v/>
      </c>
      <c r="DS24" s="1991" t="str">
        <f>IF(SUM(BY24)&gt;0,BY24*'Exp factors'!F$21,"")</f>
        <v/>
      </c>
      <c r="DT24" s="1972"/>
      <c r="DU24" s="1907"/>
    </row>
    <row r="25" spans="1:125" ht="12.75" customHeight="1">
      <c r="A25" s="1521" t="s">
        <v>257</v>
      </c>
      <c r="B25" s="1992"/>
      <c r="C25" s="1992"/>
      <c r="D25" s="1992"/>
      <c r="E25" s="1992"/>
      <c r="F25" s="1992"/>
      <c r="G25" s="1968"/>
      <c r="H25" s="1992"/>
      <c r="I25" s="1992"/>
      <c r="J25" s="1992"/>
      <c r="K25" s="1992"/>
      <c r="L25" s="1992"/>
      <c r="M25" s="1992"/>
      <c r="N25" s="1992"/>
      <c r="O25" s="1992"/>
      <c r="P25" s="1992"/>
      <c r="Q25" s="1992"/>
      <c r="R25" s="1992"/>
      <c r="S25" s="1969"/>
      <c r="T25" s="1992"/>
      <c r="U25" s="1992"/>
      <c r="V25" s="1992"/>
      <c r="W25" s="1992"/>
      <c r="X25" s="1992"/>
      <c r="Y25" s="1992"/>
      <c r="Z25" s="1992"/>
      <c r="AA25" s="1992"/>
      <c r="AB25" s="1992"/>
      <c r="AC25" s="1992"/>
      <c r="AD25" s="1992"/>
      <c r="AE25" s="1992"/>
      <c r="AF25" s="1992"/>
      <c r="AG25" s="1992"/>
      <c r="AH25" s="1992"/>
      <c r="AI25" s="1992"/>
      <c r="AJ25" s="1992"/>
      <c r="AK25" s="1969"/>
      <c r="AL25" s="1992"/>
      <c r="AM25" s="1992"/>
      <c r="AN25" s="1992"/>
      <c r="AO25" s="1992"/>
      <c r="AP25" s="1992"/>
      <c r="AQ25" s="1992"/>
      <c r="AR25" s="1992"/>
      <c r="AS25" s="1992"/>
      <c r="AT25" s="1992"/>
      <c r="AU25" s="1992"/>
      <c r="AV25" s="1992"/>
      <c r="AW25" s="1992"/>
      <c r="AX25" s="1992"/>
      <c r="AY25" s="1992"/>
      <c r="AZ25" s="1992"/>
      <c r="BA25" s="1992"/>
      <c r="BB25" s="1992"/>
      <c r="BC25" s="1969"/>
      <c r="BD25" s="1992"/>
      <c r="BE25" s="1992"/>
      <c r="BF25" s="1992"/>
      <c r="BG25" s="1992"/>
      <c r="BH25" s="1992"/>
      <c r="BI25" s="1992"/>
      <c r="BJ25" s="1992"/>
      <c r="BK25" s="1992"/>
      <c r="BL25" s="1992"/>
      <c r="BM25" s="1992"/>
      <c r="BN25" s="1992"/>
      <c r="BO25" s="1992"/>
      <c r="BP25" s="1992"/>
      <c r="BQ25" s="1992"/>
      <c r="BR25" s="1992"/>
      <c r="BS25" s="1992"/>
      <c r="BT25" s="1992"/>
      <c r="BU25" s="1969"/>
      <c r="BV25" s="1992"/>
      <c r="BW25" s="1992"/>
      <c r="BX25" s="1992"/>
      <c r="BY25" s="1992"/>
      <c r="BZ25" s="1948" t="str">
        <f t="shared" si="0"/>
        <v/>
      </c>
      <c r="CA25" s="1948" t="str">
        <f t="shared" si="1"/>
        <v/>
      </c>
      <c r="CB25" s="1948" t="str">
        <f t="shared" si="2"/>
        <v/>
      </c>
      <c r="CC25" s="1949" t="str">
        <f t="shared" si="3"/>
        <v/>
      </c>
      <c r="CD25" s="1874" t="str">
        <f t="shared" si="4"/>
        <v/>
      </c>
      <c r="CE25" s="1875" t="str">
        <f t="shared" si="5"/>
        <v/>
      </c>
      <c r="CF25" s="1876" t="str">
        <f t="shared" si="5"/>
        <v/>
      </c>
      <c r="CG25" s="1876" t="str">
        <f t="shared" si="5"/>
        <v/>
      </c>
      <c r="CH25" s="1876" t="str">
        <f t="shared" si="5"/>
        <v/>
      </c>
      <c r="CI25" s="1876" t="str">
        <f t="shared" si="5"/>
        <v/>
      </c>
      <c r="CJ25" s="1876" t="str">
        <f t="shared" si="5"/>
        <v/>
      </c>
      <c r="CK25" s="1877" t="str">
        <f t="shared" si="5"/>
        <v/>
      </c>
      <c r="CL25" s="1877" t="str">
        <f t="shared" si="5"/>
        <v/>
      </c>
      <c r="CM25" s="1877" t="str">
        <f t="shared" si="5"/>
        <v/>
      </c>
      <c r="CN25" s="1876" t="str">
        <f t="shared" si="5"/>
        <v/>
      </c>
      <c r="CO25" s="1876" t="str">
        <f t="shared" si="5"/>
        <v/>
      </c>
      <c r="CP25" s="1876" t="str">
        <f t="shared" si="5"/>
        <v/>
      </c>
      <c r="CQ25" s="1876" t="str">
        <f t="shared" si="5"/>
        <v/>
      </c>
      <c r="CR25" s="1876" t="str">
        <f t="shared" si="5"/>
        <v/>
      </c>
      <c r="CS25" s="1875" t="str">
        <f t="shared" si="5"/>
        <v/>
      </c>
      <c r="CT25" s="1878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887" t="str">
        <f t="shared" si="6"/>
        <v/>
      </c>
      <c r="CV25" s="1888" t="str">
        <f t="shared" si="7"/>
        <v/>
      </c>
      <c r="CW25" s="1889" t="str">
        <f t="shared" si="8"/>
        <v/>
      </c>
      <c r="CX25" s="1889" t="str">
        <f t="shared" si="9"/>
        <v/>
      </c>
      <c r="CY25" s="1889" t="str">
        <f t="shared" si="10"/>
        <v/>
      </c>
      <c r="CZ25" s="1889" t="str">
        <f t="shared" si="11"/>
        <v/>
      </c>
      <c r="DA25" s="1889" t="str">
        <f t="shared" si="12"/>
        <v/>
      </c>
      <c r="DB25" s="1890" t="str">
        <f t="shared" si="13"/>
        <v/>
      </c>
      <c r="DC25" s="1890" t="str">
        <f t="shared" si="14"/>
        <v/>
      </c>
      <c r="DD25" s="1890" t="str">
        <f t="shared" si="15"/>
        <v/>
      </c>
      <c r="DE25" s="1889" t="str">
        <f t="shared" si="16"/>
        <v/>
      </c>
      <c r="DF25" s="1889" t="str">
        <f t="shared" si="17"/>
        <v/>
      </c>
      <c r="DG25" s="1889" t="str">
        <f t="shared" si="18"/>
        <v/>
      </c>
      <c r="DH25" s="1889" t="str">
        <f t="shared" si="19"/>
        <v/>
      </c>
      <c r="DI25" s="1889" t="str">
        <f t="shared" si="20"/>
        <v/>
      </c>
      <c r="DJ25" s="1888" t="str">
        <f t="shared" si="21"/>
        <v/>
      </c>
      <c r="DK25" s="1887" t="str">
        <f t="shared" si="22"/>
        <v/>
      </c>
      <c r="DL25" s="1950">
        <f t="shared" si="23"/>
        <v>0</v>
      </c>
      <c r="DM25" s="1562">
        <f t="shared" si="24"/>
        <v>0</v>
      </c>
      <c r="DN25" s="1562">
        <f t="shared" si="25"/>
        <v>0</v>
      </c>
      <c r="DO25" s="1562">
        <f t="shared" si="26"/>
        <v>0</v>
      </c>
      <c r="DP25" s="1976"/>
      <c r="DQ25" s="1605"/>
      <c r="DR25" s="1605"/>
      <c r="DS25" s="1977"/>
      <c r="DT25" s="1972"/>
      <c r="DU25" s="1907"/>
    </row>
    <row r="26" spans="1:125" ht="12.75" customHeight="1">
      <c r="A26" s="1932" t="s">
        <v>255</v>
      </c>
      <c r="B26" s="1968"/>
      <c r="C26" s="1968"/>
      <c r="D26" s="1968"/>
      <c r="E26" s="1968"/>
      <c r="F26" s="1968"/>
      <c r="G26" s="1968"/>
      <c r="H26" s="1968"/>
      <c r="I26" s="1968"/>
      <c r="J26" s="1968"/>
      <c r="K26" s="1968"/>
      <c r="L26" s="1968"/>
      <c r="M26" s="1968"/>
      <c r="N26" s="1968"/>
      <c r="O26" s="1968"/>
      <c r="P26" s="1968"/>
      <c r="Q26" s="1968"/>
      <c r="R26" s="1968"/>
      <c r="S26" s="1969"/>
      <c r="T26" s="1968"/>
      <c r="U26" s="1968"/>
      <c r="V26" s="1968"/>
      <c r="W26" s="1968"/>
      <c r="X26" s="1968"/>
      <c r="Y26" s="1968"/>
      <c r="Z26" s="1968"/>
      <c r="AA26" s="1968"/>
      <c r="AB26" s="1968"/>
      <c r="AC26" s="1968"/>
      <c r="AD26" s="1968"/>
      <c r="AE26" s="1968"/>
      <c r="AF26" s="1968"/>
      <c r="AG26" s="1968"/>
      <c r="AH26" s="1968"/>
      <c r="AI26" s="1968"/>
      <c r="AJ26" s="1968"/>
      <c r="AK26" s="1969"/>
      <c r="AL26" s="1968"/>
      <c r="AM26" s="1968"/>
      <c r="AN26" s="1968"/>
      <c r="AO26" s="1968"/>
      <c r="AP26" s="1968"/>
      <c r="AQ26" s="1968"/>
      <c r="AR26" s="1968"/>
      <c r="AS26" s="1968"/>
      <c r="AT26" s="1968"/>
      <c r="AU26" s="1968"/>
      <c r="AV26" s="1968"/>
      <c r="AW26" s="1968"/>
      <c r="AX26" s="1968"/>
      <c r="AY26" s="1968"/>
      <c r="AZ26" s="1968"/>
      <c r="BA26" s="1968"/>
      <c r="BB26" s="1968"/>
      <c r="BC26" s="1969"/>
      <c r="BD26" s="1968"/>
      <c r="BE26" s="1968"/>
      <c r="BF26" s="1968"/>
      <c r="BG26" s="1968"/>
      <c r="BH26" s="1968"/>
      <c r="BI26" s="1968"/>
      <c r="BJ26" s="1968"/>
      <c r="BK26" s="1968"/>
      <c r="BL26" s="1968"/>
      <c r="BM26" s="1968"/>
      <c r="BN26" s="1968"/>
      <c r="BO26" s="1968"/>
      <c r="BP26" s="1968"/>
      <c r="BQ26" s="1968"/>
      <c r="BR26" s="1968"/>
      <c r="BS26" s="1968"/>
      <c r="BT26" s="1968"/>
      <c r="BU26" s="1969"/>
      <c r="BV26" s="1968"/>
      <c r="BW26" s="1968"/>
      <c r="BX26" s="1968"/>
      <c r="BY26" s="1968"/>
      <c r="BZ26" s="1948" t="str">
        <f t="shared" si="0"/>
        <v/>
      </c>
      <c r="CA26" s="1948" t="str">
        <f t="shared" si="1"/>
        <v/>
      </c>
      <c r="CB26" s="1948" t="str">
        <f t="shared" si="2"/>
        <v/>
      </c>
      <c r="CC26" s="1949" t="str">
        <f t="shared" si="3"/>
        <v/>
      </c>
      <c r="CD26" s="1874" t="str">
        <f t="shared" si="4"/>
        <v/>
      </c>
      <c r="CE26" s="1875" t="str">
        <f t="shared" si="45"/>
        <v/>
      </c>
      <c r="CF26" s="1876" t="str">
        <f t="shared" si="45"/>
        <v/>
      </c>
      <c r="CG26" s="1876" t="str">
        <f t="shared" si="45"/>
        <v/>
      </c>
      <c r="CH26" s="1876" t="str">
        <f t="shared" si="45"/>
        <v/>
      </c>
      <c r="CI26" s="1876" t="str">
        <f t="shared" si="45"/>
        <v/>
      </c>
      <c r="CJ26" s="1876" t="str">
        <f t="shared" si="45"/>
        <v/>
      </c>
      <c r="CK26" s="1877" t="str">
        <f t="shared" si="45"/>
        <v/>
      </c>
      <c r="CL26" s="1877" t="str">
        <f t="shared" si="45"/>
        <v/>
      </c>
      <c r="CM26" s="1877" t="str">
        <f t="shared" si="45"/>
        <v/>
      </c>
      <c r="CN26" s="1876" t="str">
        <f t="shared" si="45"/>
        <v/>
      </c>
      <c r="CO26" s="1876" t="str">
        <f t="shared" si="45"/>
        <v/>
      </c>
      <c r="CP26" s="1876" t="str">
        <f t="shared" si="45"/>
        <v/>
      </c>
      <c r="CQ26" s="1876" t="str">
        <f t="shared" si="45"/>
        <v/>
      </c>
      <c r="CR26" s="1876" t="str">
        <f t="shared" si="45"/>
        <v/>
      </c>
      <c r="CS26" s="1875" t="str">
        <f t="shared" si="45"/>
        <v/>
      </c>
      <c r="CT26" s="1878" t="str">
        <f t="shared" si="45"/>
        <v/>
      </c>
      <c r="CU26" s="1887" t="str">
        <f t="shared" si="6"/>
        <v/>
      </c>
      <c r="CV26" s="1888" t="str">
        <f t="shared" si="7"/>
        <v/>
      </c>
      <c r="CW26" s="1889" t="str">
        <f t="shared" si="8"/>
        <v/>
      </c>
      <c r="CX26" s="1889" t="str">
        <f t="shared" si="9"/>
        <v/>
      </c>
      <c r="CY26" s="1889" t="str">
        <f t="shared" si="10"/>
        <v/>
      </c>
      <c r="CZ26" s="1889" t="str">
        <f t="shared" si="11"/>
        <v/>
      </c>
      <c r="DA26" s="1889" t="str">
        <f t="shared" si="12"/>
        <v/>
      </c>
      <c r="DB26" s="1890" t="str">
        <f t="shared" si="13"/>
        <v/>
      </c>
      <c r="DC26" s="1890" t="str">
        <f t="shared" si="14"/>
        <v/>
      </c>
      <c r="DD26" s="1890" t="str">
        <f t="shared" si="15"/>
        <v/>
      </c>
      <c r="DE26" s="1889" t="str">
        <f t="shared" si="16"/>
        <v/>
      </c>
      <c r="DF26" s="1889" t="str">
        <f t="shared" si="17"/>
        <v/>
      </c>
      <c r="DG26" s="1889" t="str">
        <f t="shared" si="18"/>
        <v/>
      </c>
      <c r="DH26" s="1889" t="str">
        <f t="shared" si="19"/>
        <v/>
      </c>
      <c r="DI26" s="1889" t="str">
        <f t="shared" si="20"/>
        <v/>
      </c>
      <c r="DJ26" s="1888" t="str">
        <f t="shared" si="21"/>
        <v/>
      </c>
      <c r="DK26" s="1887" t="str">
        <f t="shared" si="22"/>
        <v/>
      </c>
      <c r="DL26" s="1950">
        <f t="shared" si="23"/>
        <v>0</v>
      </c>
      <c r="DM26" s="1562">
        <f t="shared" si="24"/>
        <v>0</v>
      </c>
      <c r="DN26" s="1562">
        <f t="shared" si="25"/>
        <v>0</v>
      </c>
      <c r="DO26" s="1562">
        <f t="shared" si="26"/>
        <v>0</v>
      </c>
      <c r="DP26" s="1970" t="str">
        <f>IF(SUM(BV26)&gt;0,(BV24-DP29-SUM(BV29)*(DP29=""))*'Exp factors'!C$21,"")</f>
        <v/>
      </c>
      <c r="DQ26" s="1678" t="str">
        <f>IF(SUM(BW26)&gt;0,(BW24-DQ29-SUM(BW29)*(DQ29=""))*'Exp factors'!D$21,"")</f>
        <v/>
      </c>
      <c r="DR26" s="1678" t="str">
        <f>IF(SUM(BX26)&gt;0,(BX24-DR29-SUM(BX29)*(DR29=""))*'Exp factors'!E$21,"")</f>
        <v/>
      </c>
      <c r="DS26" s="1971" t="str">
        <f>IF(SUM(BY26)&gt;0,(BY24-DS29-SUM(BY29)*(DS29=""))*'Exp factors'!F$21,"")</f>
        <v/>
      </c>
      <c r="DT26" s="1972"/>
      <c r="DU26" s="1907"/>
    </row>
    <row r="27" spans="1:125" ht="12.75" customHeight="1">
      <c r="A27" s="1973" t="s">
        <v>180</v>
      </c>
      <c r="B27" s="1974"/>
      <c r="C27" s="1974"/>
      <c r="D27" s="1974"/>
      <c r="E27" s="1974"/>
      <c r="F27" s="1974"/>
      <c r="G27" s="1974"/>
      <c r="H27" s="1974"/>
      <c r="I27" s="1974"/>
      <c r="J27" s="1974"/>
      <c r="K27" s="1974"/>
      <c r="L27" s="1974"/>
      <c r="M27" s="1974"/>
      <c r="N27" s="1974"/>
      <c r="O27" s="1974"/>
      <c r="P27" s="1974"/>
      <c r="Q27" s="1974"/>
      <c r="R27" s="1974"/>
      <c r="S27" s="1969"/>
      <c r="T27" s="1974"/>
      <c r="U27" s="1974"/>
      <c r="V27" s="1974"/>
      <c r="W27" s="1974"/>
      <c r="X27" s="1974"/>
      <c r="Y27" s="1974"/>
      <c r="Z27" s="1974"/>
      <c r="AA27" s="1974"/>
      <c r="AB27" s="1974"/>
      <c r="AC27" s="1974"/>
      <c r="AD27" s="1974"/>
      <c r="AE27" s="1974"/>
      <c r="AF27" s="1974"/>
      <c r="AG27" s="1974"/>
      <c r="AH27" s="1974"/>
      <c r="AI27" s="1974"/>
      <c r="AJ27" s="1974"/>
      <c r="AK27" s="1969"/>
      <c r="AL27" s="1974"/>
      <c r="AM27" s="1974"/>
      <c r="AN27" s="1974"/>
      <c r="AO27" s="1974"/>
      <c r="AP27" s="1974"/>
      <c r="AQ27" s="1974"/>
      <c r="AR27" s="1974"/>
      <c r="AS27" s="1974"/>
      <c r="AT27" s="1974"/>
      <c r="AU27" s="1974"/>
      <c r="AV27" s="1974"/>
      <c r="AW27" s="1974"/>
      <c r="AX27" s="1974"/>
      <c r="AY27" s="1974"/>
      <c r="AZ27" s="1974"/>
      <c r="BA27" s="1974"/>
      <c r="BB27" s="1974"/>
      <c r="BC27" s="1969"/>
      <c r="BD27" s="1974"/>
      <c r="BE27" s="1974"/>
      <c r="BF27" s="1974"/>
      <c r="BG27" s="1974"/>
      <c r="BH27" s="1974"/>
      <c r="BI27" s="1974"/>
      <c r="BJ27" s="1974"/>
      <c r="BK27" s="1974"/>
      <c r="BL27" s="1974"/>
      <c r="BM27" s="1974"/>
      <c r="BN27" s="1974"/>
      <c r="BO27" s="1974"/>
      <c r="BP27" s="1974"/>
      <c r="BQ27" s="1974"/>
      <c r="BR27" s="1974"/>
      <c r="BS27" s="1974"/>
      <c r="BT27" s="1974"/>
      <c r="BU27" s="1969"/>
      <c r="BV27" s="1974"/>
      <c r="BW27" s="1974"/>
      <c r="BX27" s="1974"/>
      <c r="BY27" s="1974"/>
      <c r="BZ27" s="1948" t="str">
        <f t="shared" si="0"/>
        <v/>
      </c>
      <c r="CA27" s="1948" t="str">
        <f t="shared" si="1"/>
        <v/>
      </c>
      <c r="CB27" s="1948" t="str">
        <f t="shared" si="2"/>
        <v/>
      </c>
      <c r="CC27" s="1949" t="str">
        <f t="shared" si="3"/>
        <v/>
      </c>
      <c r="CD27" s="1874" t="str">
        <f t="shared" si="4"/>
        <v/>
      </c>
      <c r="CE27" s="1875" t="str">
        <f t="shared" si="45"/>
        <v/>
      </c>
      <c r="CF27" s="1876" t="str">
        <f t="shared" si="45"/>
        <v/>
      </c>
      <c r="CG27" s="1876" t="str">
        <f t="shared" si="45"/>
        <v/>
      </c>
      <c r="CH27" s="1876" t="str">
        <f t="shared" si="45"/>
        <v/>
      </c>
      <c r="CI27" s="1876" t="str">
        <f t="shared" si="45"/>
        <v/>
      </c>
      <c r="CJ27" s="1876" t="str">
        <f t="shared" si="45"/>
        <v/>
      </c>
      <c r="CK27" s="1877" t="str">
        <f t="shared" si="45"/>
        <v/>
      </c>
      <c r="CL27" s="1877" t="str">
        <f t="shared" si="45"/>
        <v/>
      </c>
      <c r="CM27" s="1877" t="str">
        <f t="shared" si="45"/>
        <v/>
      </c>
      <c r="CN27" s="1876" t="str">
        <f t="shared" si="45"/>
        <v/>
      </c>
      <c r="CO27" s="1876" t="str">
        <f t="shared" si="45"/>
        <v/>
      </c>
      <c r="CP27" s="1876" t="str">
        <f t="shared" si="45"/>
        <v/>
      </c>
      <c r="CQ27" s="1876" t="str">
        <f t="shared" si="45"/>
        <v/>
      </c>
      <c r="CR27" s="1876" t="str">
        <f t="shared" si="45"/>
        <v/>
      </c>
      <c r="CS27" s="1875" t="str">
        <f t="shared" si="45"/>
        <v/>
      </c>
      <c r="CT27" s="1878" t="str">
        <f t="shared" si="45"/>
        <v/>
      </c>
      <c r="CU27" s="1887" t="str">
        <f t="shared" si="6"/>
        <v/>
      </c>
      <c r="CV27" s="1888" t="str">
        <f t="shared" si="7"/>
        <v/>
      </c>
      <c r="CW27" s="1889" t="str">
        <f t="shared" si="8"/>
        <v/>
      </c>
      <c r="CX27" s="1889" t="str">
        <f t="shared" si="9"/>
        <v/>
      </c>
      <c r="CY27" s="1889" t="str">
        <f t="shared" si="10"/>
        <v/>
      </c>
      <c r="CZ27" s="1889" t="str">
        <f t="shared" si="11"/>
        <v/>
      </c>
      <c r="DA27" s="1889" t="str">
        <f t="shared" si="12"/>
        <v/>
      </c>
      <c r="DB27" s="1890" t="str">
        <f t="shared" si="13"/>
        <v/>
      </c>
      <c r="DC27" s="1890" t="str">
        <f t="shared" si="14"/>
        <v/>
      </c>
      <c r="DD27" s="1890" t="str">
        <f t="shared" si="15"/>
        <v/>
      </c>
      <c r="DE27" s="1889" t="str">
        <f t="shared" si="16"/>
        <v/>
      </c>
      <c r="DF27" s="1889" t="str">
        <f t="shared" si="17"/>
        <v/>
      </c>
      <c r="DG27" s="1889" t="str">
        <f t="shared" si="18"/>
        <v/>
      </c>
      <c r="DH27" s="1889" t="str">
        <f t="shared" si="19"/>
        <v/>
      </c>
      <c r="DI27" s="1889" t="str">
        <f t="shared" si="20"/>
        <v/>
      </c>
      <c r="DJ27" s="1888" t="str">
        <f t="shared" si="21"/>
        <v/>
      </c>
      <c r="DK27" s="1887" t="str">
        <f t="shared" si="22"/>
        <v/>
      </c>
      <c r="DL27" s="1950">
        <f t="shared" si="23"/>
        <v>0</v>
      </c>
      <c r="DM27" s="1562">
        <f t="shared" si="24"/>
        <v>0</v>
      </c>
      <c r="DN27" s="1562">
        <f t="shared" si="25"/>
        <v>0</v>
      </c>
      <c r="DO27" s="1562">
        <f t="shared" si="26"/>
        <v>0</v>
      </c>
      <c r="DP27" s="1976"/>
      <c r="DQ27" s="1605"/>
      <c r="DR27" s="1605"/>
      <c r="DS27" s="1977"/>
      <c r="DT27" s="1972"/>
      <c r="DU27" s="1907"/>
    </row>
    <row r="28" spans="1:125" ht="12.75" customHeight="1">
      <c r="A28" s="1973" t="s">
        <v>182</v>
      </c>
      <c r="B28" s="1531" t="str">
        <f t="shared" ref="B28:R28" si="46">IF(B26="","",B26*B27)</f>
        <v/>
      </c>
      <c r="C28" s="1531" t="str">
        <f t="shared" si="46"/>
        <v/>
      </c>
      <c r="D28" s="1531" t="str">
        <f t="shared" si="46"/>
        <v/>
      </c>
      <c r="E28" s="1531" t="str">
        <f t="shared" si="46"/>
        <v/>
      </c>
      <c r="F28" s="1531" t="str">
        <f t="shared" si="46"/>
        <v/>
      </c>
      <c r="G28" s="1531" t="str">
        <f t="shared" si="46"/>
        <v/>
      </c>
      <c r="H28" s="1531" t="str">
        <f t="shared" si="46"/>
        <v/>
      </c>
      <c r="I28" s="1531" t="str">
        <f t="shared" si="46"/>
        <v/>
      </c>
      <c r="J28" s="1531" t="str">
        <f t="shared" si="46"/>
        <v/>
      </c>
      <c r="K28" s="1531" t="str">
        <f t="shared" si="46"/>
        <v/>
      </c>
      <c r="L28" s="1531" t="str">
        <f t="shared" si="46"/>
        <v/>
      </c>
      <c r="M28" s="1531" t="str">
        <f t="shared" si="46"/>
        <v/>
      </c>
      <c r="N28" s="1531" t="str">
        <f t="shared" si="46"/>
        <v/>
      </c>
      <c r="O28" s="1531" t="str">
        <f t="shared" si="46"/>
        <v/>
      </c>
      <c r="P28" s="1531" t="str">
        <f t="shared" si="46"/>
        <v/>
      </c>
      <c r="Q28" s="1531" t="str">
        <f t="shared" si="46"/>
        <v/>
      </c>
      <c r="R28" s="1531" t="str">
        <f t="shared" si="46"/>
        <v/>
      </c>
      <c r="S28" s="1978"/>
      <c r="T28" s="1531" t="str">
        <f t="shared" ref="T28:AJ28" si="47">IF(T26="","",T26*T27)</f>
        <v/>
      </c>
      <c r="U28" s="1531" t="str">
        <f t="shared" si="47"/>
        <v/>
      </c>
      <c r="V28" s="1531" t="str">
        <f t="shared" si="47"/>
        <v/>
      </c>
      <c r="W28" s="1531" t="str">
        <f t="shared" si="47"/>
        <v/>
      </c>
      <c r="X28" s="1531" t="str">
        <f t="shared" si="47"/>
        <v/>
      </c>
      <c r="Y28" s="1531" t="str">
        <f t="shared" si="47"/>
        <v/>
      </c>
      <c r="Z28" s="1531" t="str">
        <f t="shared" si="47"/>
        <v/>
      </c>
      <c r="AA28" s="1531" t="str">
        <f t="shared" si="47"/>
        <v/>
      </c>
      <c r="AB28" s="1531" t="str">
        <f t="shared" si="47"/>
        <v/>
      </c>
      <c r="AC28" s="1531" t="str">
        <f t="shared" si="47"/>
        <v/>
      </c>
      <c r="AD28" s="1531" t="str">
        <f t="shared" si="47"/>
        <v/>
      </c>
      <c r="AE28" s="1531" t="str">
        <f t="shared" si="47"/>
        <v/>
      </c>
      <c r="AF28" s="1531" t="str">
        <f t="shared" si="47"/>
        <v/>
      </c>
      <c r="AG28" s="1531" t="str">
        <f t="shared" si="47"/>
        <v/>
      </c>
      <c r="AH28" s="1531" t="str">
        <f t="shared" si="47"/>
        <v/>
      </c>
      <c r="AI28" s="1531" t="str">
        <f t="shared" si="47"/>
        <v/>
      </c>
      <c r="AJ28" s="1531" t="str">
        <f t="shared" si="47"/>
        <v/>
      </c>
      <c r="AK28" s="1978"/>
      <c r="AL28" s="1531" t="str">
        <f t="shared" ref="AL28:BB28" si="48">IF(AL26="","",AL26*AL27)</f>
        <v/>
      </c>
      <c r="AM28" s="1531" t="str">
        <f t="shared" si="48"/>
        <v/>
      </c>
      <c r="AN28" s="1531" t="str">
        <f t="shared" si="48"/>
        <v/>
      </c>
      <c r="AO28" s="1531" t="str">
        <f t="shared" si="48"/>
        <v/>
      </c>
      <c r="AP28" s="1531" t="str">
        <f t="shared" si="48"/>
        <v/>
      </c>
      <c r="AQ28" s="1531" t="str">
        <f t="shared" si="48"/>
        <v/>
      </c>
      <c r="AR28" s="1531" t="str">
        <f t="shared" si="48"/>
        <v/>
      </c>
      <c r="AS28" s="1531" t="str">
        <f t="shared" si="48"/>
        <v/>
      </c>
      <c r="AT28" s="1531" t="str">
        <f t="shared" si="48"/>
        <v/>
      </c>
      <c r="AU28" s="1531" t="str">
        <f t="shared" si="48"/>
        <v/>
      </c>
      <c r="AV28" s="1531" t="str">
        <f t="shared" si="48"/>
        <v/>
      </c>
      <c r="AW28" s="1531" t="str">
        <f t="shared" si="48"/>
        <v/>
      </c>
      <c r="AX28" s="1531" t="str">
        <f t="shared" si="48"/>
        <v/>
      </c>
      <c r="AY28" s="1531" t="str">
        <f t="shared" si="48"/>
        <v/>
      </c>
      <c r="AZ28" s="1531" t="str">
        <f t="shared" si="48"/>
        <v/>
      </c>
      <c r="BA28" s="1531" t="str">
        <f t="shared" si="48"/>
        <v/>
      </c>
      <c r="BB28" s="1531" t="str">
        <f t="shared" si="48"/>
        <v/>
      </c>
      <c r="BC28" s="1978"/>
      <c r="BD28" s="1531" t="str">
        <f t="shared" ref="BD28:BT28" si="49">IF(BD26="","",BD26*BD27)</f>
        <v/>
      </c>
      <c r="BE28" s="1531" t="str">
        <f t="shared" si="49"/>
        <v/>
      </c>
      <c r="BF28" s="1531" t="str">
        <f t="shared" si="49"/>
        <v/>
      </c>
      <c r="BG28" s="1531" t="str">
        <f t="shared" si="49"/>
        <v/>
      </c>
      <c r="BH28" s="1531" t="str">
        <f t="shared" si="49"/>
        <v/>
      </c>
      <c r="BI28" s="1531" t="str">
        <f t="shared" si="49"/>
        <v/>
      </c>
      <c r="BJ28" s="1531" t="str">
        <f t="shared" si="49"/>
        <v/>
      </c>
      <c r="BK28" s="1531" t="str">
        <f t="shared" si="49"/>
        <v/>
      </c>
      <c r="BL28" s="1531" t="str">
        <f t="shared" si="49"/>
        <v/>
      </c>
      <c r="BM28" s="1531" t="str">
        <f t="shared" si="49"/>
        <v/>
      </c>
      <c r="BN28" s="1531" t="str">
        <f t="shared" si="49"/>
        <v/>
      </c>
      <c r="BO28" s="1531" t="str">
        <f t="shared" si="49"/>
        <v/>
      </c>
      <c r="BP28" s="1531" t="str">
        <f t="shared" si="49"/>
        <v/>
      </c>
      <c r="BQ28" s="1531" t="str">
        <f t="shared" si="49"/>
        <v/>
      </c>
      <c r="BR28" s="1531" t="str">
        <f t="shared" si="49"/>
        <v/>
      </c>
      <c r="BS28" s="1531" t="str">
        <f t="shared" si="49"/>
        <v/>
      </c>
      <c r="BT28" s="1531" t="str">
        <f t="shared" si="49"/>
        <v/>
      </c>
      <c r="BU28" s="1978"/>
      <c r="BV28" s="1531" t="str">
        <f>IF(BV26="","",BV26*BV27)</f>
        <v/>
      </c>
      <c r="BW28" s="1531" t="str">
        <f>IF(BW26="","",BW26*BW27)</f>
        <v/>
      </c>
      <c r="BX28" s="1531" t="str">
        <f>IF(BX26="","",BX26*BX27)</f>
        <v/>
      </c>
      <c r="BY28" s="1531" t="str">
        <f>IF(BY26="","",BY26*BY27)</f>
        <v/>
      </c>
      <c r="BZ28" s="1948" t="str">
        <f t="shared" si="0"/>
        <v/>
      </c>
      <c r="CA28" s="1948" t="str">
        <f t="shared" si="1"/>
        <v/>
      </c>
      <c r="CB28" s="1948" t="str">
        <f t="shared" si="2"/>
        <v/>
      </c>
      <c r="CC28" s="1949" t="str">
        <f t="shared" si="3"/>
        <v/>
      </c>
      <c r="CD28" s="1874" t="str">
        <f t="shared" si="4"/>
        <v/>
      </c>
      <c r="CE28" s="1875" t="str">
        <f t="shared" si="45"/>
        <v/>
      </c>
      <c r="CF28" s="1876" t="str">
        <f t="shared" si="45"/>
        <v/>
      </c>
      <c r="CG28" s="1876" t="str">
        <f t="shared" si="45"/>
        <v/>
      </c>
      <c r="CH28" s="1876" t="str">
        <f t="shared" si="45"/>
        <v/>
      </c>
      <c r="CI28" s="1876" t="str">
        <f t="shared" si="45"/>
        <v/>
      </c>
      <c r="CJ28" s="1876" t="str">
        <f t="shared" si="45"/>
        <v/>
      </c>
      <c r="CK28" s="1877" t="str">
        <f t="shared" si="45"/>
        <v/>
      </c>
      <c r="CL28" s="1877" t="str">
        <f t="shared" si="45"/>
        <v/>
      </c>
      <c r="CM28" s="1877" t="str">
        <f t="shared" si="45"/>
        <v/>
      </c>
      <c r="CN28" s="1876" t="str">
        <f t="shared" si="45"/>
        <v/>
      </c>
      <c r="CO28" s="1876" t="str">
        <f t="shared" si="45"/>
        <v/>
      </c>
      <c r="CP28" s="1876" t="str">
        <f t="shared" si="45"/>
        <v/>
      </c>
      <c r="CQ28" s="1876" t="str">
        <f t="shared" si="45"/>
        <v/>
      </c>
      <c r="CR28" s="1876" t="str">
        <f t="shared" si="45"/>
        <v/>
      </c>
      <c r="CS28" s="1875" t="str">
        <f t="shared" si="45"/>
        <v/>
      </c>
      <c r="CT28" s="1878" t="str">
        <f t="shared" si="45"/>
        <v/>
      </c>
      <c r="CU28" s="1887" t="str">
        <f t="shared" si="6"/>
        <v/>
      </c>
      <c r="CV28" s="1888" t="str">
        <f t="shared" si="7"/>
        <v/>
      </c>
      <c r="CW28" s="1889" t="str">
        <f t="shared" si="8"/>
        <v/>
      </c>
      <c r="CX28" s="1889" t="str">
        <f t="shared" si="9"/>
        <v/>
      </c>
      <c r="CY28" s="1889" t="str">
        <f t="shared" si="10"/>
        <v/>
      </c>
      <c r="CZ28" s="1889" t="str">
        <f t="shared" si="11"/>
        <v/>
      </c>
      <c r="DA28" s="1889" t="str">
        <f t="shared" si="12"/>
        <v/>
      </c>
      <c r="DB28" s="1890" t="str">
        <f t="shared" si="13"/>
        <v/>
      </c>
      <c r="DC28" s="1890" t="str">
        <f t="shared" si="14"/>
        <v/>
      </c>
      <c r="DD28" s="1890" t="str">
        <f t="shared" si="15"/>
        <v/>
      </c>
      <c r="DE28" s="1889" t="str">
        <f t="shared" si="16"/>
        <v/>
      </c>
      <c r="DF28" s="1889" t="str">
        <f t="shared" si="17"/>
        <v/>
      </c>
      <c r="DG28" s="1889" t="str">
        <f t="shared" si="18"/>
        <v/>
      </c>
      <c r="DH28" s="1889" t="str">
        <f t="shared" si="19"/>
        <v/>
      </c>
      <c r="DI28" s="1889" t="str">
        <f t="shared" si="20"/>
        <v/>
      </c>
      <c r="DJ28" s="1888" t="str">
        <f t="shared" si="21"/>
        <v/>
      </c>
      <c r="DK28" s="1887" t="str">
        <f t="shared" si="22"/>
        <v/>
      </c>
      <c r="DL28" s="1950">
        <f t="shared" si="23"/>
        <v>0</v>
      </c>
      <c r="DM28" s="1562">
        <f t="shared" si="24"/>
        <v>0</v>
      </c>
      <c r="DN28" s="1562">
        <f t="shared" si="25"/>
        <v>0</v>
      </c>
      <c r="DO28" s="1562">
        <f t="shared" si="26"/>
        <v>0</v>
      </c>
      <c r="DP28" s="1979" t="str">
        <f>IF(DP26="","",DP26*BV27)</f>
        <v/>
      </c>
      <c r="DQ28" s="1641" t="str">
        <f>IF(DQ26="","",DQ26*BW27)</f>
        <v/>
      </c>
      <c r="DR28" s="1641" t="str">
        <f>IF(DR26="","",DR26*BX27)</f>
        <v/>
      </c>
      <c r="DS28" s="1980" t="str">
        <f>IF(DS26="","",DS26*BY27)</f>
        <v/>
      </c>
      <c r="DT28" s="1972"/>
      <c r="DU28" s="1907"/>
    </row>
    <row r="29" spans="1:125" ht="12.75" customHeight="1">
      <c r="A29" s="1973" t="s">
        <v>256</v>
      </c>
      <c r="B29" s="1981"/>
      <c r="C29" s="1981"/>
      <c r="D29" s="1981"/>
      <c r="E29" s="1981"/>
      <c r="F29" s="1981"/>
      <c r="G29" s="1981"/>
      <c r="H29" s="1981"/>
      <c r="I29" s="1981"/>
      <c r="J29" s="1981"/>
      <c r="K29" s="1981"/>
      <c r="L29" s="1981"/>
      <c r="M29" s="1981"/>
      <c r="N29" s="1981"/>
      <c r="O29" s="1981"/>
      <c r="P29" s="1981"/>
      <c r="Q29" s="1981"/>
      <c r="R29" s="1981"/>
      <c r="S29" s="1947"/>
      <c r="T29" s="1981"/>
      <c r="U29" s="1981"/>
      <c r="V29" s="1981"/>
      <c r="W29" s="1981"/>
      <c r="X29" s="1981"/>
      <c r="Y29" s="1981"/>
      <c r="Z29" s="1981"/>
      <c r="AA29" s="1981"/>
      <c r="AB29" s="1981"/>
      <c r="AC29" s="1981"/>
      <c r="AD29" s="1981"/>
      <c r="AE29" s="1981"/>
      <c r="AF29" s="1981"/>
      <c r="AG29" s="1981"/>
      <c r="AH29" s="1981"/>
      <c r="AI29" s="1981"/>
      <c r="AJ29" s="1981"/>
      <c r="AK29" s="1947"/>
      <c r="AL29" s="1981"/>
      <c r="AM29" s="1981"/>
      <c r="AN29" s="1981"/>
      <c r="AO29" s="1981"/>
      <c r="AP29" s="1981"/>
      <c r="AQ29" s="1981"/>
      <c r="AR29" s="1981"/>
      <c r="AS29" s="1981"/>
      <c r="AT29" s="1981"/>
      <c r="AU29" s="1981"/>
      <c r="AV29" s="1981"/>
      <c r="AW29" s="1981"/>
      <c r="AX29" s="1981"/>
      <c r="AY29" s="1981"/>
      <c r="AZ29" s="1981"/>
      <c r="BA29" s="1981"/>
      <c r="BB29" s="1981"/>
      <c r="BC29" s="1947"/>
      <c r="BD29" s="1981"/>
      <c r="BE29" s="1981"/>
      <c r="BF29" s="1981"/>
      <c r="BG29" s="1981"/>
      <c r="BH29" s="1981"/>
      <c r="BI29" s="1981"/>
      <c r="BJ29" s="1981"/>
      <c r="BK29" s="1981"/>
      <c r="BL29" s="1981"/>
      <c r="BM29" s="1981"/>
      <c r="BN29" s="1981"/>
      <c r="BO29" s="1981"/>
      <c r="BP29" s="1981"/>
      <c r="BQ29" s="1981"/>
      <c r="BR29" s="1981"/>
      <c r="BS29" s="1981"/>
      <c r="BT29" s="1981"/>
      <c r="BU29" s="1947"/>
      <c r="BV29" s="1981"/>
      <c r="BW29" s="1981"/>
      <c r="BX29" s="1981"/>
      <c r="BY29" s="1981"/>
      <c r="BZ29" s="1948" t="str">
        <f t="shared" si="0"/>
        <v/>
      </c>
      <c r="CA29" s="1948" t="str">
        <f t="shared" si="1"/>
        <v/>
      </c>
      <c r="CB29" s="1948" t="str">
        <f t="shared" si="2"/>
        <v/>
      </c>
      <c r="CC29" s="1949" t="str">
        <f t="shared" si="3"/>
        <v/>
      </c>
      <c r="CD29" s="1874" t="str">
        <f t="shared" si="4"/>
        <v/>
      </c>
      <c r="CE29" s="1875" t="str">
        <f t="shared" si="45"/>
        <v/>
      </c>
      <c r="CF29" s="1876" t="str">
        <f t="shared" si="45"/>
        <v/>
      </c>
      <c r="CG29" s="1876" t="str">
        <f t="shared" si="45"/>
        <v/>
      </c>
      <c r="CH29" s="1876" t="str">
        <f t="shared" si="45"/>
        <v/>
      </c>
      <c r="CI29" s="1876" t="str">
        <f t="shared" si="45"/>
        <v/>
      </c>
      <c r="CJ29" s="1876" t="str">
        <f t="shared" si="45"/>
        <v/>
      </c>
      <c r="CK29" s="1877" t="str">
        <f t="shared" si="45"/>
        <v/>
      </c>
      <c r="CL29" s="1877" t="str">
        <f t="shared" si="45"/>
        <v/>
      </c>
      <c r="CM29" s="1877" t="str">
        <f t="shared" si="45"/>
        <v/>
      </c>
      <c r="CN29" s="1876" t="str">
        <f t="shared" si="45"/>
        <v/>
      </c>
      <c r="CO29" s="1876" t="str">
        <f t="shared" si="45"/>
        <v/>
      </c>
      <c r="CP29" s="1876" t="str">
        <f t="shared" si="45"/>
        <v/>
      </c>
      <c r="CQ29" s="1876" t="str">
        <f t="shared" si="45"/>
        <v/>
      </c>
      <c r="CR29" s="1876" t="str">
        <f t="shared" si="45"/>
        <v/>
      </c>
      <c r="CS29" s="1875" t="str">
        <f t="shared" si="45"/>
        <v/>
      </c>
      <c r="CT29" s="1878" t="str">
        <f t="shared" si="45"/>
        <v/>
      </c>
      <c r="CU29" s="1887" t="str">
        <f t="shared" si="6"/>
        <v/>
      </c>
      <c r="CV29" s="1888" t="str">
        <f t="shared" si="7"/>
        <v/>
      </c>
      <c r="CW29" s="1889" t="str">
        <f t="shared" si="8"/>
        <v/>
      </c>
      <c r="CX29" s="1889" t="str">
        <f t="shared" si="9"/>
        <v/>
      </c>
      <c r="CY29" s="1889" t="str">
        <f t="shared" si="10"/>
        <v/>
      </c>
      <c r="CZ29" s="1889" t="str">
        <f t="shared" si="11"/>
        <v/>
      </c>
      <c r="DA29" s="1889" t="str">
        <f t="shared" si="12"/>
        <v/>
      </c>
      <c r="DB29" s="1890" t="str">
        <f t="shared" si="13"/>
        <v/>
      </c>
      <c r="DC29" s="1890" t="str">
        <f t="shared" si="14"/>
        <v/>
      </c>
      <c r="DD29" s="1890" t="str">
        <f t="shared" si="15"/>
        <v/>
      </c>
      <c r="DE29" s="1889" t="str">
        <f t="shared" si="16"/>
        <v/>
      </c>
      <c r="DF29" s="1889" t="str">
        <f t="shared" si="17"/>
        <v/>
      </c>
      <c r="DG29" s="1889" t="str">
        <f t="shared" si="18"/>
        <v/>
      </c>
      <c r="DH29" s="1889" t="str">
        <f t="shared" si="19"/>
        <v/>
      </c>
      <c r="DI29" s="1889" t="str">
        <f t="shared" si="20"/>
        <v/>
      </c>
      <c r="DJ29" s="1888" t="str">
        <f t="shared" si="21"/>
        <v/>
      </c>
      <c r="DK29" s="1887" t="str">
        <f t="shared" si="22"/>
        <v/>
      </c>
      <c r="DL29" s="1950">
        <f t="shared" si="23"/>
        <v>0</v>
      </c>
      <c r="DM29" s="1562">
        <f t="shared" si="24"/>
        <v>0</v>
      </c>
      <c r="DN29" s="1562">
        <f t="shared" si="25"/>
        <v>0</v>
      </c>
      <c r="DO29" s="1562">
        <f t="shared" si="26"/>
        <v>0</v>
      </c>
      <c r="DP29" s="1982"/>
      <c r="DQ29" s="1670"/>
      <c r="DR29" s="1670"/>
      <c r="DS29" s="1983"/>
      <c r="DT29" s="1972"/>
      <c r="DU29" s="1907"/>
    </row>
    <row r="30" spans="1:125" ht="12.75" customHeight="1">
      <c r="A30" s="1984" t="s">
        <v>226</v>
      </c>
      <c r="B30" s="1530" t="str">
        <f t="shared" ref="B30:R30" si="50">IF(B24="","",(B24-B26-B29)*B25/B$7/365/$G$1)</f>
        <v/>
      </c>
      <c r="C30" s="1530" t="str">
        <f t="shared" si="50"/>
        <v/>
      </c>
      <c r="D30" s="1530" t="str">
        <f t="shared" si="50"/>
        <v/>
      </c>
      <c r="E30" s="1530" t="str">
        <f t="shared" si="50"/>
        <v/>
      </c>
      <c r="F30" s="1530" t="str">
        <f t="shared" si="50"/>
        <v/>
      </c>
      <c r="G30" s="1530" t="str">
        <f t="shared" si="50"/>
        <v/>
      </c>
      <c r="H30" s="1530" t="str">
        <f t="shared" si="50"/>
        <v/>
      </c>
      <c r="I30" s="1530" t="str">
        <f t="shared" si="50"/>
        <v/>
      </c>
      <c r="J30" s="1530" t="str">
        <f t="shared" si="50"/>
        <v/>
      </c>
      <c r="K30" s="1530" t="str">
        <f t="shared" si="50"/>
        <v/>
      </c>
      <c r="L30" s="1530" t="str">
        <f t="shared" si="50"/>
        <v/>
      </c>
      <c r="M30" s="1530" t="str">
        <f t="shared" si="50"/>
        <v/>
      </c>
      <c r="N30" s="1530" t="str">
        <f t="shared" si="50"/>
        <v/>
      </c>
      <c r="O30" s="1530" t="str">
        <f t="shared" si="50"/>
        <v/>
      </c>
      <c r="P30" s="1530" t="str">
        <f t="shared" si="50"/>
        <v/>
      </c>
      <c r="Q30" s="1530" t="str">
        <f t="shared" si="50"/>
        <v/>
      </c>
      <c r="R30" s="1530" t="str">
        <f t="shared" si="50"/>
        <v/>
      </c>
      <c r="S30" s="1985"/>
      <c r="T30" s="1530" t="str">
        <f t="shared" ref="T30:AJ30" si="51">IF(T24="","",(T24-T26-T29)*T25/T$7/365/$G$1)</f>
        <v/>
      </c>
      <c r="U30" s="1530" t="str">
        <f t="shared" si="51"/>
        <v/>
      </c>
      <c r="V30" s="1530" t="str">
        <f t="shared" si="51"/>
        <v/>
      </c>
      <c r="W30" s="1530" t="str">
        <f t="shared" si="51"/>
        <v/>
      </c>
      <c r="X30" s="1530" t="str">
        <f t="shared" si="51"/>
        <v/>
      </c>
      <c r="Y30" s="1530" t="str">
        <f t="shared" si="51"/>
        <v/>
      </c>
      <c r="Z30" s="1530" t="str">
        <f t="shared" si="51"/>
        <v/>
      </c>
      <c r="AA30" s="1530" t="str">
        <f t="shared" si="51"/>
        <v/>
      </c>
      <c r="AB30" s="1530" t="str">
        <f t="shared" si="51"/>
        <v/>
      </c>
      <c r="AC30" s="1530" t="str">
        <f t="shared" si="51"/>
        <v/>
      </c>
      <c r="AD30" s="1530" t="str">
        <f t="shared" si="51"/>
        <v/>
      </c>
      <c r="AE30" s="1530" t="str">
        <f t="shared" si="51"/>
        <v/>
      </c>
      <c r="AF30" s="1530" t="str">
        <f t="shared" si="51"/>
        <v/>
      </c>
      <c r="AG30" s="1530" t="str">
        <f t="shared" si="51"/>
        <v/>
      </c>
      <c r="AH30" s="1530" t="str">
        <f t="shared" si="51"/>
        <v/>
      </c>
      <c r="AI30" s="1530" t="str">
        <f t="shared" si="51"/>
        <v/>
      </c>
      <c r="AJ30" s="1530" t="str">
        <f t="shared" si="51"/>
        <v/>
      </c>
      <c r="AK30" s="1985"/>
      <c r="AL30" s="1530" t="str">
        <f t="shared" ref="AL30:BB30" si="52">IF(AL24="","",(AL24-AL26-AL29)*AL25/AL$7/365/$G$1)</f>
        <v/>
      </c>
      <c r="AM30" s="1530" t="str">
        <f t="shared" si="52"/>
        <v/>
      </c>
      <c r="AN30" s="1530" t="str">
        <f t="shared" si="52"/>
        <v/>
      </c>
      <c r="AO30" s="1530" t="str">
        <f t="shared" si="52"/>
        <v/>
      </c>
      <c r="AP30" s="1530" t="str">
        <f t="shared" si="52"/>
        <v/>
      </c>
      <c r="AQ30" s="1530" t="str">
        <f t="shared" si="52"/>
        <v/>
      </c>
      <c r="AR30" s="1530" t="str">
        <f t="shared" si="52"/>
        <v/>
      </c>
      <c r="AS30" s="1530" t="str">
        <f t="shared" si="52"/>
        <v/>
      </c>
      <c r="AT30" s="1530" t="str">
        <f t="shared" si="52"/>
        <v/>
      </c>
      <c r="AU30" s="1530" t="str">
        <f t="shared" si="52"/>
        <v/>
      </c>
      <c r="AV30" s="1530" t="str">
        <f t="shared" si="52"/>
        <v/>
      </c>
      <c r="AW30" s="1530" t="str">
        <f t="shared" si="52"/>
        <v/>
      </c>
      <c r="AX30" s="1530" t="str">
        <f t="shared" si="52"/>
        <v/>
      </c>
      <c r="AY30" s="1530" t="str">
        <f t="shared" si="52"/>
        <v/>
      </c>
      <c r="AZ30" s="1530" t="str">
        <f t="shared" si="52"/>
        <v/>
      </c>
      <c r="BA30" s="1530" t="str">
        <f t="shared" si="52"/>
        <v/>
      </c>
      <c r="BB30" s="1530" t="str">
        <f t="shared" si="52"/>
        <v/>
      </c>
      <c r="BC30" s="1985"/>
      <c r="BD30" s="1530" t="str">
        <f t="shared" ref="BD30:BT30" si="53">IF(BD24="","",(BD24-BD26-BD29)*BD25/BD$7/365/$G$1)</f>
        <v/>
      </c>
      <c r="BE30" s="1530" t="str">
        <f t="shared" si="53"/>
        <v/>
      </c>
      <c r="BF30" s="1530" t="str">
        <f t="shared" si="53"/>
        <v/>
      </c>
      <c r="BG30" s="1530" t="str">
        <f t="shared" si="53"/>
        <v/>
      </c>
      <c r="BH30" s="1530" t="str">
        <f t="shared" si="53"/>
        <v/>
      </c>
      <c r="BI30" s="1530" t="str">
        <f t="shared" si="53"/>
        <v/>
      </c>
      <c r="BJ30" s="1530" t="str">
        <f t="shared" si="53"/>
        <v/>
      </c>
      <c r="BK30" s="1530" t="str">
        <f t="shared" si="53"/>
        <v/>
      </c>
      <c r="BL30" s="1530" t="str">
        <f t="shared" si="53"/>
        <v/>
      </c>
      <c r="BM30" s="1530" t="str">
        <f t="shared" si="53"/>
        <v/>
      </c>
      <c r="BN30" s="1530" t="str">
        <f t="shared" si="53"/>
        <v/>
      </c>
      <c r="BO30" s="1530" t="str">
        <f t="shared" si="53"/>
        <v/>
      </c>
      <c r="BP30" s="1530" t="str">
        <f t="shared" si="53"/>
        <v/>
      </c>
      <c r="BQ30" s="1530" t="str">
        <f t="shared" si="53"/>
        <v/>
      </c>
      <c r="BR30" s="1530" t="str">
        <f t="shared" si="53"/>
        <v/>
      </c>
      <c r="BS30" s="1530" t="str">
        <f t="shared" si="53"/>
        <v/>
      </c>
      <c r="BT30" s="1530" t="str">
        <f t="shared" si="53"/>
        <v/>
      </c>
      <c r="BU30" s="1985"/>
      <c r="BV30" s="1530" t="str">
        <f>IF(BV24="","",(BV24-BV26-BV29)*BV25/BV$7/365/$G$1)</f>
        <v/>
      </c>
      <c r="BW30" s="1530" t="str">
        <f>IF(BW24="","",(BW24-BW26-BW29)*BW25/BW$7/365/$G$1)</f>
        <v/>
      </c>
      <c r="BX30" s="1530" t="str">
        <f>IF(BX24="","",(BX24-BX26-BX29)*BX25/BX$7/365/$G$1)</f>
        <v/>
      </c>
      <c r="BY30" s="1530" t="str">
        <f>IF(BY24="","",(BY24-BY26-BY29)*BY25/BY$7/365/$G$1)</f>
        <v/>
      </c>
      <c r="BZ30" s="1986" t="str">
        <f t="shared" si="0"/>
        <v/>
      </c>
      <c r="CA30" s="1986" t="str">
        <f t="shared" si="1"/>
        <v/>
      </c>
      <c r="CB30" s="1986" t="str">
        <f t="shared" si="2"/>
        <v/>
      </c>
      <c r="CC30" s="1987" t="str">
        <f t="shared" si="3"/>
        <v/>
      </c>
      <c r="CD30" s="1900" t="str">
        <f t="shared" si="4"/>
        <v/>
      </c>
      <c r="CE30" s="1901" t="str">
        <f t="shared" si="45"/>
        <v/>
      </c>
      <c r="CF30" s="1902" t="str">
        <f t="shared" si="45"/>
        <v/>
      </c>
      <c r="CG30" s="1902" t="str">
        <f t="shared" si="45"/>
        <v/>
      </c>
      <c r="CH30" s="1902" t="str">
        <f t="shared" si="45"/>
        <v/>
      </c>
      <c r="CI30" s="1902" t="str">
        <f t="shared" si="45"/>
        <v/>
      </c>
      <c r="CJ30" s="1902" t="str">
        <f t="shared" si="45"/>
        <v/>
      </c>
      <c r="CK30" s="1903" t="str">
        <f t="shared" si="45"/>
        <v/>
      </c>
      <c r="CL30" s="1903" t="str">
        <f t="shared" si="45"/>
        <v/>
      </c>
      <c r="CM30" s="1903" t="str">
        <f t="shared" si="45"/>
        <v/>
      </c>
      <c r="CN30" s="1902" t="str">
        <f t="shared" si="45"/>
        <v/>
      </c>
      <c r="CO30" s="1902" t="str">
        <f t="shared" si="45"/>
        <v/>
      </c>
      <c r="CP30" s="1902" t="str">
        <f t="shared" si="45"/>
        <v/>
      </c>
      <c r="CQ30" s="1902" t="str">
        <f t="shared" si="45"/>
        <v/>
      </c>
      <c r="CR30" s="1902" t="str">
        <f t="shared" si="45"/>
        <v/>
      </c>
      <c r="CS30" s="1901" t="str">
        <f t="shared" si="45"/>
        <v/>
      </c>
      <c r="CT30" s="1904" t="str">
        <f t="shared" si="45"/>
        <v/>
      </c>
      <c r="CU30" s="1905" t="str">
        <f t="shared" si="6"/>
        <v/>
      </c>
      <c r="CV30" s="1901" t="str">
        <f t="shared" si="7"/>
        <v/>
      </c>
      <c r="CW30" s="1902" t="str">
        <f t="shared" si="8"/>
        <v/>
      </c>
      <c r="CX30" s="1902" t="str">
        <f t="shared" si="9"/>
        <v/>
      </c>
      <c r="CY30" s="1902" t="str">
        <f t="shared" si="10"/>
        <v/>
      </c>
      <c r="CZ30" s="1902" t="str">
        <f t="shared" si="11"/>
        <v/>
      </c>
      <c r="DA30" s="1902" t="str">
        <f t="shared" si="12"/>
        <v/>
      </c>
      <c r="DB30" s="1903" t="str">
        <f t="shared" si="13"/>
        <v/>
      </c>
      <c r="DC30" s="1903" t="str">
        <f t="shared" si="14"/>
        <v/>
      </c>
      <c r="DD30" s="1903" t="str">
        <f t="shared" si="15"/>
        <v/>
      </c>
      <c r="DE30" s="1902" t="str">
        <f t="shared" si="16"/>
        <v/>
      </c>
      <c r="DF30" s="1902" t="str">
        <f t="shared" si="17"/>
        <v/>
      </c>
      <c r="DG30" s="1902" t="str">
        <f t="shared" si="18"/>
        <v/>
      </c>
      <c r="DH30" s="1902" t="str">
        <f t="shared" si="19"/>
        <v/>
      </c>
      <c r="DI30" s="1902" t="str">
        <f t="shared" si="20"/>
        <v/>
      </c>
      <c r="DJ30" s="1901" t="str">
        <f t="shared" si="21"/>
        <v/>
      </c>
      <c r="DK30" s="1905" t="str">
        <f t="shared" si="22"/>
        <v/>
      </c>
      <c r="DL30" s="1950">
        <f t="shared" si="23"/>
        <v>0</v>
      </c>
      <c r="DM30" s="1562">
        <f t="shared" si="24"/>
        <v>0</v>
      </c>
      <c r="DN30" s="1562">
        <f t="shared" si="25"/>
        <v>0</v>
      </c>
      <c r="DO30" s="1562">
        <f t="shared" si="26"/>
        <v>0</v>
      </c>
      <c r="DP30" s="1988" t="str">
        <f>IF(DP24="","",(DP24+SUM(BV24)*(DP24="")-SUM(DP26)-DP29-SUM(BV29)*(DP29=""))*BV25/DP$7/365/$G$1)</f>
        <v/>
      </c>
      <c r="DQ30" s="1530" t="str">
        <f>IF(DQ24="","",(DQ24+SUM(BW24)*(DQ24="")-SUM(DQ26)-DQ29-SUM(BW29)*(DQ29=""))*BW25/DQ$7/365/$G$1)</f>
        <v/>
      </c>
      <c r="DR30" s="1530" t="str">
        <f>IF(DR24="","",(DR24+SUM(BX24)*(DR24="")-SUM(DR26)-DR29-SUM(BX29)*(DR29=""))*BX25/DR$7/365/$G$1)</f>
        <v/>
      </c>
      <c r="DS30" s="1989" t="str">
        <f>IF(DS24="","",(DS24+SUM(BY24)*(DS24="")-SUM(DS26)-DS29-SUM(BY29)*(DS29=""))*BY25/DS$7/365/$G$1)</f>
        <v/>
      </c>
      <c r="DT30" s="1972"/>
      <c r="DU30" s="1907"/>
    </row>
    <row r="31" spans="1:125" ht="12.75" customHeight="1">
      <c r="A31" s="1945" t="s">
        <v>481</v>
      </c>
      <c r="B31" s="1946"/>
      <c r="C31" s="1946"/>
      <c r="D31" s="1946"/>
      <c r="E31" s="1946"/>
      <c r="F31" s="1946"/>
      <c r="G31" s="1946"/>
      <c r="H31" s="1946"/>
      <c r="I31" s="1946"/>
      <c r="J31" s="1946"/>
      <c r="K31" s="1946"/>
      <c r="L31" s="1946"/>
      <c r="M31" s="1946"/>
      <c r="N31" s="1946"/>
      <c r="O31" s="1946"/>
      <c r="P31" s="1946"/>
      <c r="Q31" s="1946"/>
      <c r="R31" s="1946"/>
      <c r="S31" s="1947"/>
      <c r="T31" s="1946"/>
      <c r="U31" s="1946"/>
      <c r="V31" s="1946"/>
      <c r="W31" s="1946"/>
      <c r="X31" s="1946"/>
      <c r="Y31" s="1946"/>
      <c r="Z31" s="1946"/>
      <c r="AA31" s="1946"/>
      <c r="AB31" s="1946"/>
      <c r="AC31" s="1946"/>
      <c r="AD31" s="1946"/>
      <c r="AE31" s="1946"/>
      <c r="AF31" s="1946"/>
      <c r="AG31" s="1946"/>
      <c r="AH31" s="1946"/>
      <c r="AI31" s="1946"/>
      <c r="AJ31" s="1946"/>
      <c r="AK31" s="1947"/>
      <c r="AL31" s="1946"/>
      <c r="AM31" s="1946"/>
      <c r="AN31" s="1946"/>
      <c r="AO31" s="1946"/>
      <c r="AP31" s="1946"/>
      <c r="AQ31" s="1946"/>
      <c r="AR31" s="1946"/>
      <c r="AS31" s="1946"/>
      <c r="AT31" s="1946"/>
      <c r="AU31" s="1946"/>
      <c r="AV31" s="1946"/>
      <c r="AW31" s="1946"/>
      <c r="AX31" s="1946"/>
      <c r="AY31" s="1946"/>
      <c r="AZ31" s="1946"/>
      <c r="BA31" s="1946"/>
      <c r="BB31" s="1946"/>
      <c r="BC31" s="1947"/>
      <c r="BD31" s="1946"/>
      <c r="BE31" s="1946"/>
      <c r="BF31" s="1946"/>
      <c r="BG31" s="1946"/>
      <c r="BH31" s="1946"/>
      <c r="BI31" s="1946"/>
      <c r="BJ31" s="1946"/>
      <c r="BK31" s="1946"/>
      <c r="BL31" s="1946"/>
      <c r="BM31" s="1946"/>
      <c r="BN31" s="1946"/>
      <c r="BO31" s="1946"/>
      <c r="BP31" s="1946"/>
      <c r="BQ31" s="1946"/>
      <c r="BR31" s="1946"/>
      <c r="BS31" s="1946"/>
      <c r="BT31" s="1946"/>
      <c r="BU31" s="1947"/>
      <c r="BV31" s="1946"/>
      <c r="BW31" s="1946"/>
      <c r="BX31" s="1946"/>
      <c r="BY31" s="1946"/>
      <c r="BZ31" s="1948" t="str">
        <f t="shared" si="0"/>
        <v/>
      </c>
      <c r="CA31" s="1948" t="str">
        <f t="shared" si="1"/>
        <v/>
      </c>
      <c r="CB31" s="1948" t="str">
        <f t="shared" si="2"/>
        <v/>
      </c>
      <c r="CC31" s="1949" t="str">
        <f t="shared" si="3"/>
        <v/>
      </c>
      <c r="CD31" s="1874" t="str">
        <f t="shared" si="4"/>
        <v/>
      </c>
      <c r="CE31" s="1875" t="str">
        <f t="shared" si="45"/>
        <v/>
      </c>
      <c r="CF31" s="1876" t="str">
        <f t="shared" si="45"/>
        <v/>
      </c>
      <c r="CG31" s="1876" t="str">
        <f t="shared" si="45"/>
        <v/>
      </c>
      <c r="CH31" s="1876" t="str">
        <f t="shared" si="45"/>
        <v/>
      </c>
      <c r="CI31" s="1876" t="str">
        <f t="shared" si="45"/>
        <v/>
      </c>
      <c r="CJ31" s="1876" t="str">
        <f t="shared" si="45"/>
        <v/>
      </c>
      <c r="CK31" s="1877" t="str">
        <f t="shared" si="45"/>
        <v/>
      </c>
      <c r="CL31" s="1877" t="str">
        <f t="shared" si="45"/>
        <v/>
      </c>
      <c r="CM31" s="1877" t="str">
        <f t="shared" si="45"/>
        <v/>
      </c>
      <c r="CN31" s="1876" t="str">
        <f t="shared" si="45"/>
        <v/>
      </c>
      <c r="CO31" s="1876" t="str">
        <f t="shared" si="45"/>
        <v/>
      </c>
      <c r="CP31" s="1876" t="str">
        <f t="shared" si="45"/>
        <v/>
      </c>
      <c r="CQ31" s="1876" t="str">
        <f t="shared" si="45"/>
        <v/>
      </c>
      <c r="CR31" s="1876" t="str">
        <f t="shared" si="45"/>
        <v/>
      </c>
      <c r="CS31" s="1875" t="str">
        <f t="shared" si="45"/>
        <v/>
      </c>
      <c r="CT31" s="1878" t="str">
        <f t="shared" si="45"/>
        <v/>
      </c>
      <c r="CU31" s="1887" t="str">
        <f t="shared" si="6"/>
        <v/>
      </c>
      <c r="CV31" s="1888" t="str">
        <f t="shared" si="7"/>
        <v/>
      </c>
      <c r="CW31" s="1889" t="str">
        <f t="shared" si="8"/>
        <v/>
      </c>
      <c r="CX31" s="1889" t="str">
        <f t="shared" si="9"/>
        <v/>
      </c>
      <c r="CY31" s="1889" t="str">
        <f t="shared" si="10"/>
        <v/>
      </c>
      <c r="CZ31" s="1889" t="str">
        <f t="shared" si="11"/>
        <v/>
      </c>
      <c r="DA31" s="1889" t="str">
        <f t="shared" si="12"/>
        <v/>
      </c>
      <c r="DB31" s="1890" t="str">
        <f t="shared" si="13"/>
        <v/>
      </c>
      <c r="DC31" s="1890" t="str">
        <f t="shared" si="14"/>
        <v/>
      </c>
      <c r="DD31" s="1890" t="str">
        <f t="shared" si="15"/>
        <v/>
      </c>
      <c r="DE31" s="1889" t="str">
        <f t="shared" si="16"/>
        <v/>
      </c>
      <c r="DF31" s="1889" t="str">
        <f t="shared" si="17"/>
        <v/>
      </c>
      <c r="DG31" s="1889" t="str">
        <f t="shared" si="18"/>
        <v/>
      </c>
      <c r="DH31" s="1889" t="str">
        <f t="shared" si="19"/>
        <v/>
      </c>
      <c r="DI31" s="1889" t="str">
        <f t="shared" si="20"/>
        <v/>
      </c>
      <c r="DJ31" s="1888" t="str">
        <f t="shared" si="21"/>
        <v/>
      </c>
      <c r="DK31" s="1887" t="str">
        <f t="shared" si="22"/>
        <v/>
      </c>
      <c r="DL31" s="1950">
        <f t="shared" si="23"/>
        <v>0</v>
      </c>
      <c r="DM31" s="1562">
        <f t="shared" si="24"/>
        <v>0</v>
      </c>
      <c r="DN31" s="1562">
        <f t="shared" si="25"/>
        <v>0</v>
      </c>
      <c r="DO31" s="1562">
        <f t="shared" si="26"/>
        <v>0</v>
      </c>
      <c r="DP31" s="1990" t="str">
        <f>IF(SUM(BV31)&gt;0,BV31*'Exp factors'!C$21,"")</f>
        <v/>
      </c>
      <c r="DQ31" s="1630" t="str">
        <f>IF(SUM(BW31)&gt;0,BW31*'Exp factors'!D$21,"")</f>
        <v/>
      </c>
      <c r="DR31" s="1630" t="str">
        <f>IF(SUM(BX31)&gt;0,BX31*'Exp factors'!E$21,"")</f>
        <v/>
      </c>
      <c r="DS31" s="1991" t="str">
        <f>IF(SUM(BY31)&gt;0,BY31*'Exp factors'!F$21,"")</f>
        <v/>
      </c>
      <c r="DT31" s="1972"/>
      <c r="DU31" s="1907"/>
    </row>
    <row r="32" spans="1:125" ht="12.75" customHeight="1">
      <c r="A32" s="1521" t="s">
        <v>257</v>
      </c>
      <c r="B32" s="1992"/>
      <c r="C32" s="1992"/>
      <c r="D32" s="1992"/>
      <c r="E32" s="1992"/>
      <c r="F32" s="1992"/>
      <c r="G32" s="1968"/>
      <c r="H32" s="1992"/>
      <c r="I32" s="1992"/>
      <c r="J32" s="1992"/>
      <c r="K32" s="1992"/>
      <c r="L32" s="1992"/>
      <c r="M32" s="1992"/>
      <c r="N32" s="1992"/>
      <c r="O32" s="1992"/>
      <c r="P32" s="1992"/>
      <c r="Q32" s="1992"/>
      <c r="R32" s="1992"/>
      <c r="S32" s="1969"/>
      <c r="T32" s="1992"/>
      <c r="U32" s="1992"/>
      <c r="V32" s="1992"/>
      <c r="W32" s="1992"/>
      <c r="X32" s="1992"/>
      <c r="Y32" s="1992"/>
      <c r="Z32" s="1992"/>
      <c r="AA32" s="1992"/>
      <c r="AB32" s="1992"/>
      <c r="AC32" s="1992"/>
      <c r="AD32" s="1992"/>
      <c r="AE32" s="1992"/>
      <c r="AF32" s="1992"/>
      <c r="AG32" s="1992"/>
      <c r="AH32" s="1992"/>
      <c r="AI32" s="1992"/>
      <c r="AJ32" s="1992"/>
      <c r="AK32" s="1969"/>
      <c r="AL32" s="1992"/>
      <c r="AM32" s="1992"/>
      <c r="AN32" s="1992"/>
      <c r="AO32" s="1992"/>
      <c r="AP32" s="1992"/>
      <c r="AQ32" s="1992"/>
      <c r="AR32" s="1992"/>
      <c r="AS32" s="1992"/>
      <c r="AT32" s="1992"/>
      <c r="AU32" s="1992"/>
      <c r="AV32" s="1992"/>
      <c r="AW32" s="1992"/>
      <c r="AX32" s="1992"/>
      <c r="AY32" s="1992"/>
      <c r="AZ32" s="1992"/>
      <c r="BA32" s="1992"/>
      <c r="BB32" s="1992"/>
      <c r="BC32" s="1969"/>
      <c r="BD32" s="1992"/>
      <c r="BE32" s="1992"/>
      <c r="BF32" s="1992"/>
      <c r="BG32" s="1992"/>
      <c r="BH32" s="1992"/>
      <c r="BI32" s="1992"/>
      <c r="BJ32" s="1992"/>
      <c r="BK32" s="1992"/>
      <c r="BL32" s="1992"/>
      <c r="BM32" s="1992"/>
      <c r="BN32" s="1992"/>
      <c r="BO32" s="1992"/>
      <c r="BP32" s="1992"/>
      <c r="BQ32" s="1992"/>
      <c r="BR32" s="1992"/>
      <c r="BS32" s="1992"/>
      <c r="BT32" s="1992"/>
      <c r="BU32" s="1969"/>
      <c r="BV32" s="1992"/>
      <c r="BW32" s="1992"/>
      <c r="BX32" s="1992"/>
      <c r="BY32" s="1992"/>
      <c r="BZ32" s="1948" t="str">
        <f t="shared" si="0"/>
        <v/>
      </c>
      <c r="CA32" s="1948" t="str">
        <f t="shared" si="1"/>
        <v/>
      </c>
      <c r="CB32" s="1948" t="str">
        <f t="shared" si="2"/>
        <v/>
      </c>
      <c r="CC32" s="1949" t="str">
        <f t="shared" si="3"/>
        <v/>
      </c>
      <c r="CD32" s="1874" t="str">
        <f t="shared" si="4"/>
        <v/>
      </c>
      <c r="CE32" s="1875" t="str">
        <f t="shared" si="45"/>
        <v/>
      </c>
      <c r="CF32" s="1876" t="str">
        <f t="shared" si="45"/>
        <v/>
      </c>
      <c r="CG32" s="1876" t="str">
        <f t="shared" si="45"/>
        <v/>
      </c>
      <c r="CH32" s="1876" t="str">
        <f t="shared" si="45"/>
        <v/>
      </c>
      <c r="CI32" s="1876" t="str">
        <f t="shared" si="45"/>
        <v/>
      </c>
      <c r="CJ32" s="1876" t="str">
        <f t="shared" si="45"/>
        <v/>
      </c>
      <c r="CK32" s="1877" t="str">
        <f t="shared" si="45"/>
        <v/>
      </c>
      <c r="CL32" s="1877" t="str">
        <f t="shared" si="45"/>
        <v/>
      </c>
      <c r="CM32" s="1877" t="str">
        <f t="shared" si="45"/>
        <v/>
      </c>
      <c r="CN32" s="1876" t="str">
        <f t="shared" si="45"/>
        <v/>
      </c>
      <c r="CO32" s="1876" t="str">
        <f t="shared" si="45"/>
        <v/>
      </c>
      <c r="CP32" s="1876" t="str">
        <f t="shared" si="45"/>
        <v/>
      </c>
      <c r="CQ32" s="1876" t="str">
        <f t="shared" si="45"/>
        <v/>
      </c>
      <c r="CR32" s="1876" t="str">
        <f t="shared" si="45"/>
        <v/>
      </c>
      <c r="CS32" s="1875" t="str">
        <f t="shared" si="45"/>
        <v/>
      </c>
      <c r="CT32" s="1878" t="str">
        <f t="shared" si="45"/>
        <v/>
      </c>
      <c r="CU32" s="1887" t="str">
        <f t="shared" si="6"/>
        <v/>
      </c>
      <c r="CV32" s="1888" t="str">
        <f t="shared" si="7"/>
        <v/>
      </c>
      <c r="CW32" s="1889" t="str">
        <f t="shared" si="8"/>
        <v/>
      </c>
      <c r="CX32" s="1889" t="str">
        <f t="shared" si="9"/>
        <v/>
      </c>
      <c r="CY32" s="1889" t="str">
        <f t="shared" si="10"/>
        <v/>
      </c>
      <c r="CZ32" s="1889" t="str">
        <f t="shared" si="11"/>
        <v/>
      </c>
      <c r="DA32" s="1889" t="str">
        <f t="shared" si="12"/>
        <v/>
      </c>
      <c r="DB32" s="1890" t="str">
        <f t="shared" si="13"/>
        <v/>
      </c>
      <c r="DC32" s="1890" t="str">
        <f t="shared" si="14"/>
        <v/>
      </c>
      <c r="DD32" s="1890" t="str">
        <f t="shared" si="15"/>
        <v/>
      </c>
      <c r="DE32" s="1889" t="str">
        <f t="shared" si="16"/>
        <v/>
      </c>
      <c r="DF32" s="1889" t="str">
        <f t="shared" si="17"/>
        <v/>
      </c>
      <c r="DG32" s="1889" t="str">
        <f t="shared" si="18"/>
        <v/>
      </c>
      <c r="DH32" s="1889" t="str">
        <f t="shared" si="19"/>
        <v/>
      </c>
      <c r="DI32" s="1889" t="str">
        <f t="shared" si="20"/>
        <v/>
      </c>
      <c r="DJ32" s="1888" t="str">
        <f t="shared" si="21"/>
        <v/>
      </c>
      <c r="DK32" s="1887" t="str">
        <f t="shared" si="22"/>
        <v/>
      </c>
      <c r="DL32" s="1950">
        <f t="shared" si="23"/>
        <v>0</v>
      </c>
      <c r="DM32" s="1562">
        <f t="shared" si="24"/>
        <v>0</v>
      </c>
      <c r="DN32" s="1562">
        <f t="shared" si="25"/>
        <v>0</v>
      </c>
      <c r="DO32" s="1562">
        <f t="shared" si="26"/>
        <v>0</v>
      </c>
      <c r="DP32" s="1976"/>
      <c r="DQ32" s="1605"/>
      <c r="DR32" s="1605"/>
      <c r="DS32" s="1977"/>
      <c r="DT32" s="1972"/>
      <c r="DU32" s="1907"/>
    </row>
    <row r="33" spans="1:125" ht="12.75" customHeight="1">
      <c r="A33" s="1932" t="s">
        <v>255</v>
      </c>
      <c r="B33" s="1968"/>
      <c r="C33" s="1968"/>
      <c r="D33" s="1968"/>
      <c r="E33" s="1968"/>
      <c r="F33" s="1968"/>
      <c r="G33" s="1968"/>
      <c r="H33" s="1968"/>
      <c r="I33" s="1968"/>
      <c r="J33" s="1968"/>
      <c r="K33" s="1968"/>
      <c r="L33" s="1968"/>
      <c r="M33" s="1968"/>
      <c r="N33" s="1968"/>
      <c r="O33" s="1968"/>
      <c r="P33" s="1968"/>
      <c r="Q33" s="1968"/>
      <c r="R33" s="1968"/>
      <c r="S33" s="1969"/>
      <c r="T33" s="1968"/>
      <c r="U33" s="1968"/>
      <c r="V33" s="1968"/>
      <c r="W33" s="1968"/>
      <c r="X33" s="1968"/>
      <c r="Y33" s="1968"/>
      <c r="Z33" s="1968"/>
      <c r="AA33" s="1968"/>
      <c r="AB33" s="1968"/>
      <c r="AC33" s="1968"/>
      <c r="AD33" s="1968"/>
      <c r="AE33" s="1968"/>
      <c r="AF33" s="1968"/>
      <c r="AG33" s="1968"/>
      <c r="AH33" s="1968"/>
      <c r="AI33" s="1968"/>
      <c r="AJ33" s="1968"/>
      <c r="AK33" s="1969"/>
      <c r="AL33" s="1968"/>
      <c r="AM33" s="1968"/>
      <c r="AN33" s="1968"/>
      <c r="AO33" s="1968"/>
      <c r="AP33" s="1968"/>
      <c r="AQ33" s="1968"/>
      <c r="AR33" s="1968"/>
      <c r="AS33" s="1968"/>
      <c r="AT33" s="1968"/>
      <c r="AU33" s="1968"/>
      <c r="AV33" s="1968"/>
      <c r="AW33" s="1968"/>
      <c r="AX33" s="1968"/>
      <c r="AY33" s="1968"/>
      <c r="AZ33" s="1968"/>
      <c r="BA33" s="1968"/>
      <c r="BB33" s="1968"/>
      <c r="BC33" s="1969"/>
      <c r="BD33" s="1968"/>
      <c r="BE33" s="1968"/>
      <c r="BF33" s="1968"/>
      <c r="BG33" s="1968"/>
      <c r="BH33" s="1968"/>
      <c r="BI33" s="1968"/>
      <c r="BJ33" s="1968"/>
      <c r="BK33" s="1968"/>
      <c r="BL33" s="1968"/>
      <c r="BM33" s="1968"/>
      <c r="BN33" s="1968"/>
      <c r="BO33" s="1968"/>
      <c r="BP33" s="1968"/>
      <c r="BQ33" s="1968"/>
      <c r="BR33" s="1968"/>
      <c r="BS33" s="1968"/>
      <c r="BT33" s="1968"/>
      <c r="BU33" s="1969"/>
      <c r="BV33" s="1968"/>
      <c r="BW33" s="1968"/>
      <c r="BX33" s="1968"/>
      <c r="BY33" s="1968"/>
      <c r="BZ33" s="1948" t="str">
        <f t="shared" si="0"/>
        <v/>
      </c>
      <c r="CA33" s="1948" t="str">
        <f t="shared" si="1"/>
        <v/>
      </c>
      <c r="CB33" s="1948" t="str">
        <f t="shared" si="2"/>
        <v/>
      </c>
      <c r="CC33" s="1949" t="str">
        <f t="shared" si="3"/>
        <v/>
      </c>
      <c r="CD33" s="1874" t="str">
        <f t="shared" si="4"/>
        <v/>
      </c>
      <c r="CE33" s="1875" t="str">
        <f t="shared" si="45"/>
        <v/>
      </c>
      <c r="CF33" s="1876" t="str">
        <f t="shared" si="45"/>
        <v/>
      </c>
      <c r="CG33" s="1876" t="str">
        <f t="shared" si="45"/>
        <v/>
      </c>
      <c r="CH33" s="1876" t="str">
        <f t="shared" si="45"/>
        <v/>
      </c>
      <c r="CI33" s="1876" t="str">
        <f t="shared" si="45"/>
        <v/>
      </c>
      <c r="CJ33" s="1876" t="str">
        <f t="shared" si="45"/>
        <v/>
      </c>
      <c r="CK33" s="1877" t="str">
        <f t="shared" si="45"/>
        <v/>
      </c>
      <c r="CL33" s="1877" t="str">
        <f t="shared" si="45"/>
        <v/>
      </c>
      <c r="CM33" s="1877" t="str">
        <f t="shared" si="45"/>
        <v/>
      </c>
      <c r="CN33" s="1876" t="str">
        <f t="shared" si="45"/>
        <v/>
      </c>
      <c r="CO33" s="1876" t="str">
        <f t="shared" si="45"/>
        <v/>
      </c>
      <c r="CP33" s="1876" t="str">
        <f t="shared" si="45"/>
        <v/>
      </c>
      <c r="CQ33" s="1876" t="str">
        <f t="shared" si="45"/>
        <v/>
      </c>
      <c r="CR33" s="1876" t="str">
        <f t="shared" si="45"/>
        <v/>
      </c>
      <c r="CS33" s="1875" t="str">
        <f t="shared" si="45"/>
        <v/>
      </c>
      <c r="CT33" s="1878" t="str">
        <f t="shared" si="45"/>
        <v/>
      </c>
      <c r="CU33" s="1887" t="str">
        <f t="shared" si="6"/>
        <v/>
      </c>
      <c r="CV33" s="1888" t="str">
        <f t="shared" si="7"/>
        <v/>
      </c>
      <c r="CW33" s="1889" t="str">
        <f t="shared" si="8"/>
        <v/>
      </c>
      <c r="CX33" s="1889" t="str">
        <f t="shared" si="9"/>
        <v/>
      </c>
      <c r="CY33" s="1889" t="str">
        <f t="shared" si="10"/>
        <v/>
      </c>
      <c r="CZ33" s="1889" t="str">
        <f t="shared" si="11"/>
        <v/>
      </c>
      <c r="DA33" s="1889" t="str">
        <f t="shared" si="12"/>
        <v/>
      </c>
      <c r="DB33" s="1890" t="str">
        <f t="shared" si="13"/>
        <v/>
      </c>
      <c r="DC33" s="1890" t="str">
        <f t="shared" si="14"/>
        <v/>
      </c>
      <c r="DD33" s="1890" t="str">
        <f t="shared" si="15"/>
        <v/>
      </c>
      <c r="DE33" s="1889" t="str">
        <f t="shared" si="16"/>
        <v/>
      </c>
      <c r="DF33" s="1889" t="str">
        <f t="shared" si="17"/>
        <v/>
      </c>
      <c r="DG33" s="1889" t="str">
        <f t="shared" si="18"/>
        <v/>
      </c>
      <c r="DH33" s="1889" t="str">
        <f t="shared" si="19"/>
        <v/>
      </c>
      <c r="DI33" s="1889" t="str">
        <f t="shared" si="20"/>
        <v/>
      </c>
      <c r="DJ33" s="1888" t="str">
        <f t="shared" si="21"/>
        <v/>
      </c>
      <c r="DK33" s="1887" t="str">
        <f t="shared" si="22"/>
        <v/>
      </c>
      <c r="DL33" s="1950">
        <f t="shared" si="23"/>
        <v>0</v>
      </c>
      <c r="DM33" s="1562">
        <f t="shared" si="24"/>
        <v>0</v>
      </c>
      <c r="DN33" s="1562">
        <f t="shared" si="25"/>
        <v>0</v>
      </c>
      <c r="DO33" s="1562">
        <f t="shared" si="26"/>
        <v>0</v>
      </c>
      <c r="DP33" s="1970" t="str">
        <f>IF(SUM(BV33)&gt;0,(BV31-DP36-SUM(BV36)*(DP36=""))*'Exp factors'!C$21,"")</f>
        <v/>
      </c>
      <c r="DQ33" s="1678" t="str">
        <f>IF(SUM(BW33)&gt;0,(BW31-DQ36-SUM(BW36)*(DQ36=""))*'Exp factors'!D$21,"")</f>
        <v/>
      </c>
      <c r="DR33" s="1678" t="str">
        <f>IF(SUM(BX33)&gt;0,(BX31-DR36-SUM(BX36)*(DR36=""))*'Exp factors'!E$21,"")</f>
        <v/>
      </c>
      <c r="DS33" s="1971" t="str">
        <f>IF(SUM(BY33)&gt;0,(BY31-DS36-SUM(BY36)*(DS36=""))*'Exp factors'!F$21,"")</f>
        <v/>
      </c>
      <c r="DT33" s="1972"/>
      <c r="DU33" s="1907"/>
    </row>
    <row r="34" spans="1:125" ht="12.75" customHeight="1">
      <c r="A34" s="1973" t="s">
        <v>180</v>
      </c>
      <c r="B34" s="1974"/>
      <c r="C34" s="1974"/>
      <c r="D34" s="1974"/>
      <c r="E34" s="1974"/>
      <c r="F34" s="1974"/>
      <c r="G34" s="1974"/>
      <c r="H34" s="1974"/>
      <c r="I34" s="1974"/>
      <c r="J34" s="1974"/>
      <c r="K34" s="1974"/>
      <c r="L34" s="1974"/>
      <c r="M34" s="1974"/>
      <c r="N34" s="1974"/>
      <c r="O34" s="1974"/>
      <c r="P34" s="1974"/>
      <c r="Q34" s="1974"/>
      <c r="R34" s="1974"/>
      <c r="S34" s="1969"/>
      <c r="T34" s="1974"/>
      <c r="U34" s="1974"/>
      <c r="V34" s="1974"/>
      <c r="W34" s="1974"/>
      <c r="X34" s="1974"/>
      <c r="Y34" s="1974"/>
      <c r="Z34" s="1974"/>
      <c r="AA34" s="1974"/>
      <c r="AB34" s="1974"/>
      <c r="AC34" s="1974"/>
      <c r="AD34" s="1974"/>
      <c r="AE34" s="1974"/>
      <c r="AF34" s="1974"/>
      <c r="AG34" s="1974"/>
      <c r="AH34" s="1974"/>
      <c r="AI34" s="1974"/>
      <c r="AJ34" s="1974"/>
      <c r="AK34" s="1969"/>
      <c r="AL34" s="1974"/>
      <c r="AM34" s="1974"/>
      <c r="AN34" s="1974"/>
      <c r="AO34" s="1974"/>
      <c r="AP34" s="1974"/>
      <c r="AQ34" s="1974"/>
      <c r="AR34" s="1974"/>
      <c r="AS34" s="1974"/>
      <c r="AT34" s="1974"/>
      <c r="AU34" s="1974"/>
      <c r="AV34" s="1974"/>
      <c r="AW34" s="1974"/>
      <c r="AX34" s="1974"/>
      <c r="AY34" s="1974"/>
      <c r="AZ34" s="1974"/>
      <c r="BA34" s="1974"/>
      <c r="BB34" s="1974"/>
      <c r="BC34" s="1969"/>
      <c r="BD34" s="1974"/>
      <c r="BE34" s="1974"/>
      <c r="BF34" s="1974"/>
      <c r="BG34" s="1974"/>
      <c r="BH34" s="1974"/>
      <c r="BI34" s="1974"/>
      <c r="BJ34" s="1974"/>
      <c r="BK34" s="1974"/>
      <c r="BL34" s="1974"/>
      <c r="BM34" s="1974"/>
      <c r="BN34" s="1974"/>
      <c r="BO34" s="1974"/>
      <c r="BP34" s="1974"/>
      <c r="BQ34" s="1974"/>
      <c r="BR34" s="1974"/>
      <c r="BS34" s="1974"/>
      <c r="BT34" s="1974"/>
      <c r="BU34" s="1969"/>
      <c r="BV34" s="1974"/>
      <c r="BW34" s="1974"/>
      <c r="BX34" s="1974"/>
      <c r="BY34" s="1974"/>
      <c r="BZ34" s="1948" t="str">
        <f t="shared" si="0"/>
        <v/>
      </c>
      <c r="CA34" s="1948" t="str">
        <f t="shared" si="1"/>
        <v/>
      </c>
      <c r="CB34" s="1948" t="str">
        <f t="shared" si="2"/>
        <v/>
      </c>
      <c r="CC34" s="1949" t="str">
        <f t="shared" si="3"/>
        <v/>
      </c>
      <c r="CD34" s="1874" t="str">
        <f t="shared" si="4"/>
        <v/>
      </c>
      <c r="CE34" s="1875" t="str">
        <f t="shared" si="45"/>
        <v/>
      </c>
      <c r="CF34" s="1876" t="str">
        <f t="shared" si="45"/>
        <v/>
      </c>
      <c r="CG34" s="1876" t="str">
        <f t="shared" si="45"/>
        <v/>
      </c>
      <c r="CH34" s="1876" t="str">
        <f t="shared" si="45"/>
        <v/>
      </c>
      <c r="CI34" s="1876" t="str">
        <f t="shared" si="45"/>
        <v/>
      </c>
      <c r="CJ34" s="1876" t="str">
        <f t="shared" si="45"/>
        <v/>
      </c>
      <c r="CK34" s="1877" t="str">
        <f t="shared" si="45"/>
        <v/>
      </c>
      <c r="CL34" s="1877" t="str">
        <f t="shared" si="45"/>
        <v/>
      </c>
      <c r="CM34" s="1877" t="str">
        <f t="shared" si="45"/>
        <v/>
      </c>
      <c r="CN34" s="1876" t="str">
        <f t="shared" si="45"/>
        <v/>
      </c>
      <c r="CO34" s="1876" t="str">
        <f t="shared" si="45"/>
        <v/>
      </c>
      <c r="CP34" s="1876" t="str">
        <f t="shared" si="45"/>
        <v/>
      </c>
      <c r="CQ34" s="1876" t="str">
        <f t="shared" si="45"/>
        <v/>
      </c>
      <c r="CR34" s="1876" t="str">
        <f t="shared" si="45"/>
        <v/>
      </c>
      <c r="CS34" s="1875" t="str">
        <f t="shared" si="45"/>
        <v/>
      </c>
      <c r="CT34" s="1878" t="str">
        <f t="shared" si="45"/>
        <v/>
      </c>
      <c r="CU34" s="1887" t="str">
        <f t="shared" si="6"/>
        <v/>
      </c>
      <c r="CV34" s="1888" t="str">
        <f t="shared" si="7"/>
        <v/>
      </c>
      <c r="CW34" s="1889" t="str">
        <f t="shared" si="8"/>
        <v/>
      </c>
      <c r="CX34" s="1889" t="str">
        <f t="shared" si="9"/>
        <v/>
      </c>
      <c r="CY34" s="1889" t="str">
        <f t="shared" si="10"/>
        <v/>
      </c>
      <c r="CZ34" s="1889" t="str">
        <f t="shared" si="11"/>
        <v/>
      </c>
      <c r="DA34" s="1889" t="str">
        <f t="shared" si="12"/>
        <v/>
      </c>
      <c r="DB34" s="1890" t="str">
        <f t="shared" si="13"/>
        <v/>
      </c>
      <c r="DC34" s="1890" t="str">
        <f t="shared" si="14"/>
        <v/>
      </c>
      <c r="DD34" s="1890" t="str">
        <f t="shared" si="15"/>
        <v/>
      </c>
      <c r="DE34" s="1889" t="str">
        <f t="shared" si="16"/>
        <v/>
      </c>
      <c r="DF34" s="1889" t="str">
        <f t="shared" si="17"/>
        <v/>
      </c>
      <c r="DG34" s="1889" t="str">
        <f t="shared" si="18"/>
        <v/>
      </c>
      <c r="DH34" s="1889" t="str">
        <f t="shared" si="19"/>
        <v/>
      </c>
      <c r="DI34" s="1889" t="str">
        <f t="shared" si="20"/>
        <v/>
      </c>
      <c r="DJ34" s="1888" t="str">
        <f t="shared" si="21"/>
        <v/>
      </c>
      <c r="DK34" s="1887" t="str">
        <f t="shared" si="22"/>
        <v/>
      </c>
      <c r="DL34" s="1950">
        <f t="shared" si="23"/>
        <v>0</v>
      </c>
      <c r="DM34" s="1562">
        <f t="shared" si="24"/>
        <v>0</v>
      </c>
      <c r="DN34" s="1562">
        <f t="shared" si="25"/>
        <v>0</v>
      </c>
      <c r="DO34" s="1562">
        <f t="shared" si="26"/>
        <v>0</v>
      </c>
      <c r="DP34" s="1976"/>
      <c r="DQ34" s="1605"/>
      <c r="DR34" s="1605"/>
      <c r="DS34" s="1977"/>
      <c r="DT34" s="1972"/>
      <c r="DU34" s="1907"/>
    </row>
    <row r="35" spans="1:125" ht="12.75" customHeight="1">
      <c r="A35" s="1973" t="s">
        <v>182</v>
      </c>
      <c r="B35" s="1531" t="str">
        <f t="shared" ref="B35:R35" si="54">IF(B33="","",B33*B34)</f>
        <v/>
      </c>
      <c r="C35" s="1531" t="str">
        <f t="shared" si="54"/>
        <v/>
      </c>
      <c r="D35" s="1531" t="str">
        <f t="shared" si="54"/>
        <v/>
      </c>
      <c r="E35" s="1531" t="str">
        <f t="shared" si="54"/>
        <v/>
      </c>
      <c r="F35" s="1531" t="str">
        <f t="shared" si="54"/>
        <v/>
      </c>
      <c r="G35" s="1531" t="str">
        <f t="shared" si="54"/>
        <v/>
      </c>
      <c r="H35" s="1531" t="str">
        <f t="shared" si="54"/>
        <v/>
      </c>
      <c r="I35" s="1531" t="str">
        <f t="shared" si="54"/>
        <v/>
      </c>
      <c r="J35" s="1531" t="str">
        <f t="shared" si="54"/>
        <v/>
      </c>
      <c r="K35" s="1531" t="str">
        <f t="shared" si="54"/>
        <v/>
      </c>
      <c r="L35" s="1531" t="str">
        <f t="shared" si="54"/>
        <v/>
      </c>
      <c r="M35" s="1531" t="str">
        <f t="shared" si="54"/>
        <v/>
      </c>
      <c r="N35" s="1531" t="str">
        <f t="shared" si="54"/>
        <v/>
      </c>
      <c r="O35" s="1531" t="str">
        <f t="shared" si="54"/>
        <v/>
      </c>
      <c r="P35" s="1531" t="str">
        <f t="shared" si="54"/>
        <v/>
      </c>
      <c r="Q35" s="1531" t="str">
        <f t="shared" si="54"/>
        <v/>
      </c>
      <c r="R35" s="1531" t="str">
        <f t="shared" si="54"/>
        <v/>
      </c>
      <c r="S35" s="1978"/>
      <c r="T35" s="1531" t="str">
        <f t="shared" ref="T35:AJ35" si="55">IF(T33="","",T33*T34)</f>
        <v/>
      </c>
      <c r="U35" s="1531" t="str">
        <f t="shared" si="55"/>
        <v/>
      </c>
      <c r="V35" s="1531" t="str">
        <f t="shared" si="55"/>
        <v/>
      </c>
      <c r="W35" s="1531" t="str">
        <f t="shared" si="55"/>
        <v/>
      </c>
      <c r="X35" s="1531" t="str">
        <f t="shared" si="55"/>
        <v/>
      </c>
      <c r="Y35" s="1531" t="str">
        <f t="shared" si="55"/>
        <v/>
      </c>
      <c r="Z35" s="1531" t="str">
        <f t="shared" si="55"/>
        <v/>
      </c>
      <c r="AA35" s="1531" t="str">
        <f t="shared" si="55"/>
        <v/>
      </c>
      <c r="AB35" s="1531" t="str">
        <f t="shared" si="55"/>
        <v/>
      </c>
      <c r="AC35" s="1531" t="str">
        <f t="shared" si="55"/>
        <v/>
      </c>
      <c r="AD35" s="1531" t="str">
        <f t="shared" si="55"/>
        <v/>
      </c>
      <c r="AE35" s="1531" t="str">
        <f t="shared" si="55"/>
        <v/>
      </c>
      <c r="AF35" s="1531" t="str">
        <f t="shared" si="55"/>
        <v/>
      </c>
      <c r="AG35" s="1531" t="str">
        <f t="shared" si="55"/>
        <v/>
      </c>
      <c r="AH35" s="1531" t="str">
        <f t="shared" si="55"/>
        <v/>
      </c>
      <c r="AI35" s="1531" t="str">
        <f t="shared" si="55"/>
        <v/>
      </c>
      <c r="AJ35" s="1531" t="str">
        <f t="shared" si="55"/>
        <v/>
      </c>
      <c r="AK35" s="1978"/>
      <c r="AL35" s="1531" t="str">
        <f t="shared" ref="AL35:BB35" si="56">IF(AL33="","",AL33*AL34)</f>
        <v/>
      </c>
      <c r="AM35" s="1531" t="str">
        <f t="shared" si="56"/>
        <v/>
      </c>
      <c r="AN35" s="1531" t="str">
        <f t="shared" si="56"/>
        <v/>
      </c>
      <c r="AO35" s="1531" t="str">
        <f t="shared" si="56"/>
        <v/>
      </c>
      <c r="AP35" s="1531" t="str">
        <f t="shared" si="56"/>
        <v/>
      </c>
      <c r="AQ35" s="1531" t="str">
        <f t="shared" si="56"/>
        <v/>
      </c>
      <c r="AR35" s="1531" t="str">
        <f t="shared" si="56"/>
        <v/>
      </c>
      <c r="AS35" s="1531" t="str">
        <f t="shared" si="56"/>
        <v/>
      </c>
      <c r="AT35" s="1531" t="str">
        <f t="shared" si="56"/>
        <v/>
      </c>
      <c r="AU35" s="1531" t="str">
        <f t="shared" si="56"/>
        <v/>
      </c>
      <c r="AV35" s="1531" t="str">
        <f t="shared" si="56"/>
        <v/>
      </c>
      <c r="AW35" s="1531" t="str">
        <f t="shared" si="56"/>
        <v/>
      </c>
      <c r="AX35" s="1531" t="str">
        <f t="shared" si="56"/>
        <v/>
      </c>
      <c r="AY35" s="1531" t="str">
        <f t="shared" si="56"/>
        <v/>
      </c>
      <c r="AZ35" s="1531" t="str">
        <f t="shared" si="56"/>
        <v/>
      </c>
      <c r="BA35" s="1531" t="str">
        <f t="shared" si="56"/>
        <v/>
      </c>
      <c r="BB35" s="1531" t="str">
        <f t="shared" si="56"/>
        <v/>
      </c>
      <c r="BC35" s="1978"/>
      <c r="BD35" s="1531" t="str">
        <f t="shared" ref="BD35:BT35" si="57">IF(BD33="","",BD33*BD34)</f>
        <v/>
      </c>
      <c r="BE35" s="1531" t="str">
        <f t="shared" si="57"/>
        <v/>
      </c>
      <c r="BF35" s="1531" t="str">
        <f t="shared" si="57"/>
        <v/>
      </c>
      <c r="BG35" s="1531" t="str">
        <f t="shared" si="57"/>
        <v/>
      </c>
      <c r="BH35" s="1531" t="str">
        <f t="shared" si="57"/>
        <v/>
      </c>
      <c r="BI35" s="1531" t="str">
        <f t="shared" si="57"/>
        <v/>
      </c>
      <c r="BJ35" s="1531" t="str">
        <f t="shared" si="57"/>
        <v/>
      </c>
      <c r="BK35" s="1531" t="str">
        <f t="shared" si="57"/>
        <v/>
      </c>
      <c r="BL35" s="1531" t="str">
        <f t="shared" si="57"/>
        <v/>
      </c>
      <c r="BM35" s="1531" t="str">
        <f t="shared" si="57"/>
        <v/>
      </c>
      <c r="BN35" s="1531" t="str">
        <f t="shared" si="57"/>
        <v/>
      </c>
      <c r="BO35" s="1531" t="str">
        <f t="shared" si="57"/>
        <v/>
      </c>
      <c r="BP35" s="1531" t="str">
        <f t="shared" si="57"/>
        <v/>
      </c>
      <c r="BQ35" s="1531" t="str">
        <f t="shared" si="57"/>
        <v/>
      </c>
      <c r="BR35" s="1531" t="str">
        <f t="shared" si="57"/>
        <v/>
      </c>
      <c r="BS35" s="1531" t="str">
        <f t="shared" si="57"/>
        <v/>
      </c>
      <c r="BT35" s="1531" t="str">
        <f t="shared" si="57"/>
        <v/>
      </c>
      <c r="BU35" s="1978"/>
      <c r="BV35" s="1531" t="str">
        <f>IF(BV33="","",BV33*BV34)</f>
        <v/>
      </c>
      <c r="BW35" s="1531" t="str">
        <f>IF(BW33="","",BW33*BW34)</f>
        <v/>
      </c>
      <c r="BX35" s="1531" t="str">
        <f>IF(BX33="","",BX33*BX34)</f>
        <v/>
      </c>
      <c r="BY35" s="1531" t="str">
        <f>IF(BY33="","",BY33*BY34)</f>
        <v/>
      </c>
      <c r="BZ35" s="1948" t="str">
        <f t="shared" si="0"/>
        <v/>
      </c>
      <c r="CA35" s="1948" t="str">
        <f t="shared" si="1"/>
        <v/>
      </c>
      <c r="CB35" s="1948" t="str">
        <f t="shared" si="2"/>
        <v/>
      </c>
      <c r="CC35" s="1949" t="str">
        <f t="shared" si="3"/>
        <v/>
      </c>
      <c r="CD35" s="1874" t="str">
        <f t="shared" si="4"/>
        <v/>
      </c>
      <c r="CE35" s="1875" t="str">
        <f t="shared" si="45"/>
        <v/>
      </c>
      <c r="CF35" s="1876" t="str">
        <f t="shared" si="45"/>
        <v/>
      </c>
      <c r="CG35" s="1876" t="str">
        <f t="shared" si="45"/>
        <v/>
      </c>
      <c r="CH35" s="1876" t="str">
        <f t="shared" si="45"/>
        <v/>
      </c>
      <c r="CI35" s="1876" t="str">
        <f t="shared" si="45"/>
        <v/>
      </c>
      <c r="CJ35" s="1876" t="str">
        <f t="shared" si="45"/>
        <v/>
      </c>
      <c r="CK35" s="1877" t="str">
        <f t="shared" si="45"/>
        <v/>
      </c>
      <c r="CL35" s="1877" t="str">
        <f t="shared" si="45"/>
        <v/>
      </c>
      <c r="CM35" s="1877" t="str">
        <f t="shared" si="45"/>
        <v/>
      </c>
      <c r="CN35" s="1876" t="str">
        <f t="shared" si="45"/>
        <v/>
      </c>
      <c r="CO35" s="1876" t="str">
        <f t="shared" si="45"/>
        <v/>
      </c>
      <c r="CP35" s="1876" t="str">
        <f t="shared" si="45"/>
        <v/>
      </c>
      <c r="CQ35" s="1876" t="str">
        <f t="shared" si="45"/>
        <v/>
      </c>
      <c r="CR35" s="1876" t="str">
        <f t="shared" si="45"/>
        <v/>
      </c>
      <c r="CS35" s="1875" t="str">
        <f t="shared" si="45"/>
        <v/>
      </c>
      <c r="CT35" s="1878" t="str">
        <f t="shared" si="45"/>
        <v/>
      </c>
      <c r="CU35" s="1887" t="str">
        <f t="shared" si="6"/>
        <v/>
      </c>
      <c r="CV35" s="1888" t="str">
        <f t="shared" si="7"/>
        <v/>
      </c>
      <c r="CW35" s="1889" t="str">
        <f t="shared" si="8"/>
        <v/>
      </c>
      <c r="CX35" s="1889" t="str">
        <f t="shared" si="9"/>
        <v/>
      </c>
      <c r="CY35" s="1889" t="str">
        <f t="shared" si="10"/>
        <v/>
      </c>
      <c r="CZ35" s="1889" t="str">
        <f t="shared" si="11"/>
        <v/>
      </c>
      <c r="DA35" s="1889" t="str">
        <f t="shared" si="12"/>
        <v/>
      </c>
      <c r="DB35" s="1890" t="str">
        <f t="shared" si="13"/>
        <v/>
      </c>
      <c r="DC35" s="1890" t="str">
        <f t="shared" si="14"/>
        <v/>
      </c>
      <c r="DD35" s="1890" t="str">
        <f t="shared" si="15"/>
        <v/>
      </c>
      <c r="DE35" s="1889" t="str">
        <f t="shared" si="16"/>
        <v/>
      </c>
      <c r="DF35" s="1889" t="str">
        <f t="shared" si="17"/>
        <v/>
      </c>
      <c r="DG35" s="1889" t="str">
        <f t="shared" si="18"/>
        <v/>
      </c>
      <c r="DH35" s="1889" t="str">
        <f t="shared" si="19"/>
        <v/>
      </c>
      <c r="DI35" s="1889" t="str">
        <f t="shared" si="20"/>
        <v/>
      </c>
      <c r="DJ35" s="1888" t="str">
        <f t="shared" si="21"/>
        <v/>
      </c>
      <c r="DK35" s="1887" t="str">
        <f t="shared" si="22"/>
        <v/>
      </c>
      <c r="DL35" s="1950">
        <f t="shared" si="23"/>
        <v>0</v>
      </c>
      <c r="DM35" s="1562">
        <f t="shared" si="24"/>
        <v>0</v>
      </c>
      <c r="DN35" s="1562">
        <f t="shared" si="25"/>
        <v>0</v>
      </c>
      <c r="DO35" s="1562">
        <f t="shared" si="26"/>
        <v>0</v>
      </c>
      <c r="DP35" s="1979" t="str">
        <f>IF(DP33="","",DP33*BV34)</f>
        <v/>
      </c>
      <c r="DQ35" s="1641" t="str">
        <f>IF(DQ33="","",DQ33*BW34)</f>
        <v/>
      </c>
      <c r="DR35" s="1641" t="str">
        <f>IF(DR33="","",DR33*BX34)</f>
        <v/>
      </c>
      <c r="DS35" s="1980" t="str">
        <f>IF(DS33="","",DS33*BY34)</f>
        <v/>
      </c>
      <c r="DT35" s="1972"/>
      <c r="DU35" s="1907"/>
    </row>
    <row r="36" spans="1:125" ht="12.75" customHeight="1">
      <c r="A36" s="1973" t="s">
        <v>256</v>
      </c>
      <c r="B36" s="1981"/>
      <c r="C36" s="1981"/>
      <c r="D36" s="1981"/>
      <c r="E36" s="1981"/>
      <c r="F36" s="1981"/>
      <c r="G36" s="1981"/>
      <c r="H36" s="1981"/>
      <c r="I36" s="1981"/>
      <c r="J36" s="1981"/>
      <c r="K36" s="1981"/>
      <c r="L36" s="1981"/>
      <c r="M36" s="1981"/>
      <c r="N36" s="1981"/>
      <c r="O36" s="1981"/>
      <c r="P36" s="1981"/>
      <c r="Q36" s="1981"/>
      <c r="R36" s="1981"/>
      <c r="S36" s="1947"/>
      <c r="T36" s="1981"/>
      <c r="U36" s="1981"/>
      <c r="V36" s="1981"/>
      <c r="W36" s="1981"/>
      <c r="X36" s="1981"/>
      <c r="Y36" s="1981"/>
      <c r="Z36" s="1981"/>
      <c r="AA36" s="1981"/>
      <c r="AB36" s="1981"/>
      <c r="AC36" s="1981"/>
      <c r="AD36" s="1981"/>
      <c r="AE36" s="1981"/>
      <c r="AF36" s="1981"/>
      <c r="AG36" s="1981"/>
      <c r="AH36" s="1981"/>
      <c r="AI36" s="1981"/>
      <c r="AJ36" s="1981"/>
      <c r="AK36" s="1947"/>
      <c r="AL36" s="1981"/>
      <c r="AM36" s="1981"/>
      <c r="AN36" s="1981"/>
      <c r="AO36" s="1981"/>
      <c r="AP36" s="1981"/>
      <c r="AQ36" s="1981"/>
      <c r="AR36" s="1981"/>
      <c r="AS36" s="1981"/>
      <c r="AT36" s="1981"/>
      <c r="AU36" s="1981"/>
      <c r="AV36" s="1981"/>
      <c r="AW36" s="1981"/>
      <c r="AX36" s="1981"/>
      <c r="AY36" s="1981"/>
      <c r="AZ36" s="1981"/>
      <c r="BA36" s="1981"/>
      <c r="BB36" s="1981"/>
      <c r="BC36" s="1947"/>
      <c r="BD36" s="1981"/>
      <c r="BE36" s="1981"/>
      <c r="BF36" s="1981"/>
      <c r="BG36" s="1981"/>
      <c r="BH36" s="1981"/>
      <c r="BI36" s="1981"/>
      <c r="BJ36" s="1981"/>
      <c r="BK36" s="1981"/>
      <c r="BL36" s="1981"/>
      <c r="BM36" s="1981"/>
      <c r="BN36" s="1981"/>
      <c r="BO36" s="1981"/>
      <c r="BP36" s="1981"/>
      <c r="BQ36" s="1981"/>
      <c r="BR36" s="1981"/>
      <c r="BS36" s="1981"/>
      <c r="BT36" s="1981"/>
      <c r="BU36" s="1947"/>
      <c r="BV36" s="1981"/>
      <c r="BW36" s="1981"/>
      <c r="BX36" s="1981"/>
      <c r="BY36" s="1981"/>
      <c r="BZ36" s="1948" t="str">
        <f t="shared" si="0"/>
        <v/>
      </c>
      <c r="CA36" s="1948" t="str">
        <f t="shared" si="1"/>
        <v/>
      </c>
      <c r="CB36" s="1948" t="str">
        <f t="shared" si="2"/>
        <v/>
      </c>
      <c r="CC36" s="1949" t="str">
        <f t="shared" si="3"/>
        <v/>
      </c>
      <c r="CD36" s="1874" t="str">
        <f t="shared" si="4"/>
        <v/>
      </c>
      <c r="CE36" s="1875" t="str">
        <f t="shared" si="45"/>
        <v/>
      </c>
      <c r="CF36" s="1876" t="str">
        <f t="shared" si="45"/>
        <v/>
      </c>
      <c r="CG36" s="1876" t="str">
        <f t="shared" si="45"/>
        <v/>
      </c>
      <c r="CH36" s="1876" t="str">
        <f t="shared" si="45"/>
        <v/>
      </c>
      <c r="CI36" s="1876" t="str">
        <f t="shared" si="45"/>
        <v/>
      </c>
      <c r="CJ36" s="1876" t="str">
        <f t="shared" si="45"/>
        <v/>
      </c>
      <c r="CK36" s="1877" t="str">
        <f t="shared" si="45"/>
        <v/>
      </c>
      <c r="CL36" s="1877" t="str">
        <f t="shared" si="45"/>
        <v/>
      </c>
      <c r="CM36" s="1877" t="str">
        <f t="shared" si="45"/>
        <v/>
      </c>
      <c r="CN36" s="1876" t="str">
        <f t="shared" si="45"/>
        <v/>
      </c>
      <c r="CO36" s="1876" t="str">
        <f t="shared" si="45"/>
        <v/>
      </c>
      <c r="CP36" s="1876" t="str">
        <f t="shared" si="45"/>
        <v/>
      </c>
      <c r="CQ36" s="1876" t="str">
        <f t="shared" si="45"/>
        <v/>
      </c>
      <c r="CR36" s="1876" t="str">
        <f t="shared" si="45"/>
        <v/>
      </c>
      <c r="CS36" s="1875" t="str">
        <f t="shared" si="45"/>
        <v/>
      </c>
      <c r="CT36" s="1878" t="str">
        <f t="shared" si="45"/>
        <v/>
      </c>
      <c r="CU36" s="1887" t="str">
        <f t="shared" si="6"/>
        <v/>
      </c>
      <c r="CV36" s="1888" t="str">
        <f t="shared" si="7"/>
        <v/>
      </c>
      <c r="CW36" s="1889" t="str">
        <f t="shared" si="8"/>
        <v/>
      </c>
      <c r="CX36" s="1889" t="str">
        <f t="shared" si="9"/>
        <v/>
      </c>
      <c r="CY36" s="1889" t="str">
        <f t="shared" si="10"/>
        <v/>
      </c>
      <c r="CZ36" s="1889" t="str">
        <f t="shared" si="11"/>
        <v/>
      </c>
      <c r="DA36" s="1889" t="str">
        <f t="shared" si="12"/>
        <v/>
      </c>
      <c r="DB36" s="1890" t="str">
        <f t="shared" si="13"/>
        <v/>
      </c>
      <c r="DC36" s="1890" t="str">
        <f t="shared" si="14"/>
        <v/>
      </c>
      <c r="DD36" s="1890" t="str">
        <f t="shared" si="15"/>
        <v/>
      </c>
      <c r="DE36" s="1889" t="str">
        <f t="shared" si="16"/>
        <v/>
      </c>
      <c r="DF36" s="1889" t="str">
        <f t="shared" si="17"/>
        <v/>
      </c>
      <c r="DG36" s="1889" t="str">
        <f t="shared" si="18"/>
        <v/>
      </c>
      <c r="DH36" s="1889" t="str">
        <f t="shared" si="19"/>
        <v/>
      </c>
      <c r="DI36" s="1889" t="str">
        <f t="shared" si="20"/>
        <v/>
      </c>
      <c r="DJ36" s="1888" t="str">
        <f t="shared" si="21"/>
        <v/>
      </c>
      <c r="DK36" s="1887" t="str">
        <f t="shared" si="22"/>
        <v/>
      </c>
      <c r="DL36" s="1950">
        <f t="shared" si="23"/>
        <v>0</v>
      </c>
      <c r="DM36" s="1562">
        <f t="shared" si="24"/>
        <v>0</v>
      </c>
      <c r="DN36" s="1562">
        <f t="shared" si="25"/>
        <v>0</v>
      </c>
      <c r="DO36" s="1562">
        <f t="shared" si="26"/>
        <v>0</v>
      </c>
      <c r="DP36" s="1982"/>
      <c r="DQ36" s="1670"/>
      <c r="DR36" s="1670"/>
      <c r="DS36" s="1983"/>
      <c r="DT36" s="1972"/>
      <c r="DU36" s="1907"/>
    </row>
    <row r="37" spans="1:125" ht="12.75" customHeight="1">
      <c r="A37" s="1984" t="s">
        <v>226</v>
      </c>
      <c r="B37" s="1530" t="str">
        <f t="shared" ref="B37:R37" si="58">IF(B31="","",(B31-B33-B36)*B32/B$7/365/$G$1)</f>
        <v/>
      </c>
      <c r="C37" s="1530" t="str">
        <f t="shared" si="58"/>
        <v/>
      </c>
      <c r="D37" s="1530" t="str">
        <f t="shared" si="58"/>
        <v/>
      </c>
      <c r="E37" s="1530" t="str">
        <f t="shared" si="58"/>
        <v/>
      </c>
      <c r="F37" s="1530" t="str">
        <f t="shared" si="58"/>
        <v/>
      </c>
      <c r="G37" s="1530" t="str">
        <f t="shared" si="58"/>
        <v/>
      </c>
      <c r="H37" s="1530" t="str">
        <f t="shared" si="58"/>
        <v/>
      </c>
      <c r="I37" s="1530" t="str">
        <f t="shared" si="58"/>
        <v/>
      </c>
      <c r="J37" s="1530" t="str">
        <f t="shared" si="58"/>
        <v/>
      </c>
      <c r="K37" s="1530" t="str">
        <f t="shared" si="58"/>
        <v/>
      </c>
      <c r="L37" s="1530" t="str">
        <f t="shared" si="58"/>
        <v/>
      </c>
      <c r="M37" s="1530" t="str">
        <f t="shared" si="58"/>
        <v/>
      </c>
      <c r="N37" s="1530" t="str">
        <f t="shared" si="58"/>
        <v/>
      </c>
      <c r="O37" s="1530" t="str">
        <f t="shared" si="58"/>
        <v/>
      </c>
      <c r="P37" s="1530" t="str">
        <f t="shared" si="58"/>
        <v/>
      </c>
      <c r="Q37" s="1530" t="str">
        <f t="shared" si="58"/>
        <v/>
      </c>
      <c r="R37" s="1530" t="str">
        <f t="shared" si="58"/>
        <v/>
      </c>
      <c r="S37" s="1985"/>
      <c r="T37" s="1530" t="str">
        <f t="shared" ref="T37:AJ37" si="59">IF(T31="","",(T31-T33-T36)*T32/T$7/365/$G$1)</f>
        <v/>
      </c>
      <c r="U37" s="1530" t="str">
        <f t="shared" si="59"/>
        <v/>
      </c>
      <c r="V37" s="1530" t="str">
        <f t="shared" si="59"/>
        <v/>
      </c>
      <c r="W37" s="1530" t="str">
        <f t="shared" si="59"/>
        <v/>
      </c>
      <c r="X37" s="1530" t="str">
        <f t="shared" si="59"/>
        <v/>
      </c>
      <c r="Y37" s="1530" t="str">
        <f t="shared" si="59"/>
        <v/>
      </c>
      <c r="Z37" s="1530" t="str">
        <f t="shared" si="59"/>
        <v/>
      </c>
      <c r="AA37" s="1530" t="str">
        <f t="shared" si="59"/>
        <v/>
      </c>
      <c r="AB37" s="1530" t="str">
        <f t="shared" si="59"/>
        <v/>
      </c>
      <c r="AC37" s="1530" t="str">
        <f t="shared" si="59"/>
        <v/>
      </c>
      <c r="AD37" s="1530" t="str">
        <f t="shared" si="59"/>
        <v/>
      </c>
      <c r="AE37" s="1530" t="str">
        <f t="shared" si="59"/>
        <v/>
      </c>
      <c r="AF37" s="1530" t="str">
        <f t="shared" si="59"/>
        <v/>
      </c>
      <c r="AG37" s="1530" t="str">
        <f t="shared" si="59"/>
        <v/>
      </c>
      <c r="AH37" s="1530" t="str">
        <f t="shared" si="59"/>
        <v/>
      </c>
      <c r="AI37" s="1530" t="str">
        <f t="shared" si="59"/>
        <v/>
      </c>
      <c r="AJ37" s="1530" t="str">
        <f t="shared" si="59"/>
        <v/>
      </c>
      <c r="AK37" s="1985"/>
      <c r="AL37" s="1530" t="str">
        <f t="shared" ref="AL37:BB37" si="60">IF(AL31="","",(AL31-AL33-AL36)*AL32/AL$7/365/$G$1)</f>
        <v/>
      </c>
      <c r="AM37" s="1530" t="str">
        <f t="shared" si="60"/>
        <v/>
      </c>
      <c r="AN37" s="1530" t="str">
        <f t="shared" si="60"/>
        <v/>
      </c>
      <c r="AO37" s="1530" t="str">
        <f t="shared" si="60"/>
        <v/>
      </c>
      <c r="AP37" s="1530" t="str">
        <f t="shared" si="60"/>
        <v/>
      </c>
      <c r="AQ37" s="1530" t="str">
        <f t="shared" si="60"/>
        <v/>
      </c>
      <c r="AR37" s="1530" t="str">
        <f t="shared" si="60"/>
        <v/>
      </c>
      <c r="AS37" s="1530" t="str">
        <f t="shared" si="60"/>
        <v/>
      </c>
      <c r="AT37" s="1530" t="str">
        <f t="shared" si="60"/>
        <v/>
      </c>
      <c r="AU37" s="1530" t="str">
        <f t="shared" si="60"/>
        <v/>
      </c>
      <c r="AV37" s="1530" t="str">
        <f t="shared" si="60"/>
        <v/>
      </c>
      <c r="AW37" s="1530" t="str">
        <f t="shared" si="60"/>
        <v/>
      </c>
      <c r="AX37" s="1530" t="str">
        <f t="shared" si="60"/>
        <v/>
      </c>
      <c r="AY37" s="1530" t="str">
        <f t="shared" si="60"/>
        <v/>
      </c>
      <c r="AZ37" s="1530" t="str">
        <f t="shared" si="60"/>
        <v/>
      </c>
      <c r="BA37" s="1530" t="str">
        <f t="shared" si="60"/>
        <v/>
      </c>
      <c r="BB37" s="1530" t="str">
        <f t="shared" si="60"/>
        <v/>
      </c>
      <c r="BC37" s="1985"/>
      <c r="BD37" s="1530" t="str">
        <f t="shared" ref="BD37:BT37" si="61">IF(BD31="","",(BD31-BD33-BD36)*BD32/BD$7/365/$G$1)</f>
        <v/>
      </c>
      <c r="BE37" s="1530" t="str">
        <f t="shared" si="61"/>
        <v/>
      </c>
      <c r="BF37" s="1530" t="str">
        <f t="shared" si="61"/>
        <v/>
      </c>
      <c r="BG37" s="1530" t="str">
        <f t="shared" si="61"/>
        <v/>
      </c>
      <c r="BH37" s="1530" t="str">
        <f t="shared" si="61"/>
        <v/>
      </c>
      <c r="BI37" s="1530" t="str">
        <f t="shared" si="61"/>
        <v/>
      </c>
      <c r="BJ37" s="1530" t="str">
        <f t="shared" si="61"/>
        <v/>
      </c>
      <c r="BK37" s="1530" t="str">
        <f t="shared" si="61"/>
        <v/>
      </c>
      <c r="BL37" s="1530" t="str">
        <f t="shared" si="61"/>
        <v/>
      </c>
      <c r="BM37" s="1530" t="str">
        <f t="shared" si="61"/>
        <v/>
      </c>
      <c r="BN37" s="1530" t="str">
        <f t="shared" si="61"/>
        <v/>
      </c>
      <c r="BO37" s="1530" t="str">
        <f t="shared" si="61"/>
        <v/>
      </c>
      <c r="BP37" s="1530" t="str">
        <f t="shared" si="61"/>
        <v/>
      </c>
      <c r="BQ37" s="1530" t="str">
        <f t="shared" si="61"/>
        <v/>
      </c>
      <c r="BR37" s="1530" t="str">
        <f t="shared" si="61"/>
        <v/>
      </c>
      <c r="BS37" s="1530" t="str">
        <f t="shared" si="61"/>
        <v/>
      </c>
      <c r="BT37" s="1530" t="str">
        <f t="shared" si="61"/>
        <v/>
      </c>
      <c r="BU37" s="1985"/>
      <c r="BV37" s="1530" t="str">
        <f>IF(BV31="","",(BV31-BV33-BV36)*BV32/BV$7/365/$G$1)</f>
        <v/>
      </c>
      <c r="BW37" s="1530" t="str">
        <f>IF(BW31="","",(BW31-BW33-BW36)*BW32/BW$7/365/$G$1)</f>
        <v/>
      </c>
      <c r="BX37" s="1530" t="str">
        <f>IF(BX31="","",(BX31-BX33-BX36)*BX32/BX$7/365/$G$1)</f>
        <v/>
      </c>
      <c r="BY37" s="1530" t="str">
        <f>IF(BY31="","",(BY31-BY33-BY36)*BY32/BY$7/365/$G$1)</f>
        <v/>
      </c>
      <c r="BZ37" s="1986" t="str">
        <f t="shared" si="0"/>
        <v/>
      </c>
      <c r="CA37" s="1986" t="str">
        <f t="shared" si="1"/>
        <v/>
      </c>
      <c r="CB37" s="1986" t="str">
        <f t="shared" si="2"/>
        <v/>
      </c>
      <c r="CC37" s="1987" t="str">
        <f t="shared" si="3"/>
        <v/>
      </c>
      <c r="CD37" s="1900" t="str">
        <f t="shared" si="4"/>
        <v/>
      </c>
      <c r="CE37" s="1901" t="str">
        <f t="shared" si="45"/>
        <v/>
      </c>
      <c r="CF37" s="1902" t="str">
        <f t="shared" si="45"/>
        <v/>
      </c>
      <c r="CG37" s="1902" t="str">
        <f t="shared" si="45"/>
        <v/>
      </c>
      <c r="CH37" s="1902" t="str">
        <f t="shared" si="45"/>
        <v/>
      </c>
      <c r="CI37" s="1902" t="str">
        <f t="shared" si="45"/>
        <v/>
      </c>
      <c r="CJ37" s="1902" t="str">
        <f t="shared" si="45"/>
        <v/>
      </c>
      <c r="CK37" s="1903" t="str">
        <f t="shared" si="45"/>
        <v/>
      </c>
      <c r="CL37" s="1903" t="str">
        <f t="shared" si="45"/>
        <v/>
      </c>
      <c r="CM37" s="1903" t="str">
        <f t="shared" si="45"/>
        <v/>
      </c>
      <c r="CN37" s="1902" t="str">
        <f t="shared" si="45"/>
        <v/>
      </c>
      <c r="CO37" s="1902" t="str">
        <f t="shared" si="45"/>
        <v/>
      </c>
      <c r="CP37" s="1902" t="str">
        <f t="shared" si="45"/>
        <v/>
      </c>
      <c r="CQ37" s="1902" t="str">
        <f t="shared" si="45"/>
        <v/>
      </c>
      <c r="CR37" s="1902" t="str">
        <f t="shared" si="45"/>
        <v/>
      </c>
      <c r="CS37" s="1901" t="str">
        <f t="shared" si="45"/>
        <v/>
      </c>
      <c r="CT37" s="1904" t="str">
        <f t="shared" si="45"/>
        <v/>
      </c>
      <c r="CU37" s="1905" t="str">
        <f t="shared" si="6"/>
        <v/>
      </c>
      <c r="CV37" s="1901" t="str">
        <f t="shared" si="7"/>
        <v/>
      </c>
      <c r="CW37" s="1902" t="str">
        <f t="shared" si="8"/>
        <v/>
      </c>
      <c r="CX37" s="1902" t="str">
        <f t="shared" si="9"/>
        <v/>
      </c>
      <c r="CY37" s="1902" t="str">
        <f t="shared" si="10"/>
        <v/>
      </c>
      <c r="CZ37" s="1902" t="str">
        <f t="shared" si="11"/>
        <v/>
      </c>
      <c r="DA37" s="1902" t="str">
        <f t="shared" si="12"/>
        <v/>
      </c>
      <c r="DB37" s="1903" t="str">
        <f t="shared" si="13"/>
        <v/>
      </c>
      <c r="DC37" s="1903" t="str">
        <f t="shared" si="14"/>
        <v/>
      </c>
      <c r="DD37" s="1903" t="str">
        <f t="shared" si="15"/>
        <v/>
      </c>
      <c r="DE37" s="1902" t="str">
        <f t="shared" si="16"/>
        <v/>
      </c>
      <c r="DF37" s="1902" t="str">
        <f t="shared" si="17"/>
        <v/>
      </c>
      <c r="DG37" s="1902" t="str">
        <f t="shared" si="18"/>
        <v/>
      </c>
      <c r="DH37" s="1902" t="str">
        <f t="shared" si="19"/>
        <v/>
      </c>
      <c r="DI37" s="1902" t="str">
        <f t="shared" si="20"/>
        <v/>
      </c>
      <c r="DJ37" s="1901" t="str">
        <f t="shared" si="21"/>
        <v/>
      </c>
      <c r="DK37" s="1905" t="str">
        <f t="shared" si="22"/>
        <v/>
      </c>
      <c r="DL37" s="1950">
        <f t="shared" si="23"/>
        <v>0</v>
      </c>
      <c r="DM37" s="1562">
        <f t="shared" si="24"/>
        <v>0</v>
      </c>
      <c r="DN37" s="1562">
        <f t="shared" si="25"/>
        <v>0</v>
      </c>
      <c r="DO37" s="1562">
        <f t="shared" si="26"/>
        <v>0</v>
      </c>
      <c r="DP37" s="1988" t="str">
        <f>IF(DP31="","",(DP31+SUM(BV31)*(DP31="")-SUM(DP33)-DP36-SUM(BV36)*(DP36=""))*BV32/DP$7/365/$G$1)</f>
        <v/>
      </c>
      <c r="DQ37" s="1530" t="str">
        <f>IF(DQ31="","",(DQ31+SUM(BW31)*(DQ31="")-SUM(DQ33)-DQ36-SUM(BW36)*(DQ36=""))*BW32/DQ$7/365/$G$1)</f>
        <v/>
      </c>
      <c r="DR37" s="1530" t="str">
        <f>IF(DR31="","",(DR31+SUM(BX31)*(DR31="")-SUM(DR33)-DR36-SUM(BX36)*(DR36=""))*BX32/DR$7/365/$G$1)</f>
        <v/>
      </c>
      <c r="DS37" s="1989" t="str">
        <f>IF(DS31="","",(DS31+SUM(BY31)*(DS31="")-SUM(DS33)-DS36-SUM(BY36)*(DS36=""))*BY32/DS$7/365/$G$1)</f>
        <v/>
      </c>
      <c r="DT37" s="1972"/>
      <c r="DU37" s="1907"/>
    </row>
    <row r="38" spans="1:125" ht="12.75" customHeight="1">
      <c r="A38" s="1945" t="s">
        <v>482</v>
      </c>
      <c r="B38" s="1946"/>
      <c r="C38" s="1946"/>
      <c r="D38" s="1946"/>
      <c r="E38" s="1946"/>
      <c r="F38" s="1946"/>
      <c r="G38" s="1946"/>
      <c r="H38" s="1946"/>
      <c r="I38" s="1946"/>
      <c r="J38" s="1946"/>
      <c r="K38" s="1946"/>
      <c r="L38" s="1946"/>
      <c r="M38" s="1946"/>
      <c r="N38" s="1946"/>
      <c r="O38" s="1946"/>
      <c r="P38" s="1946"/>
      <c r="Q38" s="1946"/>
      <c r="R38" s="1946"/>
      <c r="S38" s="1947"/>
      <c r="T38" s="1946"/>
      <c r="U38" s="1946"/>
      <c r="V38" s="1946"/>
      <c r="W38" s="1946"/>
      <c r="X38" s="1946"/>
      <c r="Y38" s="1946"/>
      <c r="Z38" s="1946"/>
      <c r="AA38" s="1946"/>
      <c r="AB38" s="1946"/>
      <c r="AC38" s="1946"/>
      <c r="AD38" s="1946"/>
      <c r="AE38" s="1946"/>
      <c r="AF38" s="1946"/>
      <c r="AG38" s="1946"/>
      <c r="AH38" s="1946"/>
      <c r="AI38" s="1946"/>
      <c r="AJ38" s="1946"/>
      <c r="AK38" s="1947"/>
      <c r="AL38" s="1946"/>
      <c r="AM38" s="1946"/>
      <c r="AN38" s="1946"/>
      <c r="AO38" s="1946"/>
      <c r="AP38" s="1946"/>
      <c r="AQ38" s="1946"/>
      <c r="AR38" s="1946"/>
      <c r="AS38" s="1946"/>
      <c r="AT38" s="1946"/>
      <c r="AU38" s="1946"/>
      <c r="AV38" s="1946"/>
      <c r="AW38" s="1946"/>
      <c r="AX38" s="1946"/>
      <c r="AY38" s="1946"/>
      <c r="AZ38" s="1946"/>
      <c r="BA38" s="1946"/>
      <c r="BB38" s="1946"/>
      <c r="BC38" s="1947"/>
      <c r="BD38" s="1946"/>
      <c r="BE38" s="1946"/>
      <c r="BF38" s="1946"/>
      <c r="BG38" s="1946"/>
      <c r="BH38" s="1946"/>
      <c r="BI38" s="1946"/>
      <c r="BJ38" s="1946"/>
      <c r="BK38" s="1946"/>
      <c r="BL38" s="1946"/>
      <c r="BM38" s="1946"/>
      <c r="BN38" s="1946"/>
      <c r="BO38" s="1946"/>
      <c r="BP38" s="1946"/>
      <c r="BQ38" s="1946"/>
      <c r="BR38" s="1946"/>
      <c r="BS38" s="1946"/>
      <c r="BT38" s="1946"/>
      <c r="BU38" s="1947"/>
      <c r="BV38" s="1946"/>
      <c r="BW38" s="1946"/>
      <c r="BX38" s="1946"/>
      <c r="BY38" s="1946"/>
      <c r="BZ38" s="1948" t="str">
        <f t="shared" si="0"/>
        <v/>
      </c>
      <c r="CA38" s="1948" t="str">
        <f t="shared" si="1"/>
        <v/>
      </c>
      <c r="CB38" s="1948" t="str">
        <f t="shared" si="2"/>
        <v/>
      </c>
      <c r="CC38" s="1949" t="str">
        <f t="shared" si="3"/>
        <v/>
      </c>
      <c r="CD38" s="1874" t="str">
        <f t="shared" si="4"/>
        <v/>
      </c>
      <c r="CE38" s="1875" t="str">
        <f t="shared" si="45"/>
        <v/>
      </c>
      <c r="CF38" s="1876" t="str">
        <f t="shared" si="45"/>
        <v/>
      </c>
      <c r="CG38" s="1876" t="str">
        <f t="shared" si="45"/>
        <v/>
      </c>
      <c r="CH38" s="1876" t="str">
        <f t="shared" si="45"/>
        <v/>
      </c>
      <c r="CI38" s="1876" t="str">
        <f t="shared" si="45"/>
        <v/>
      </c>
      <c r="CJ38" s="1876" t="str">
        <f t="shared" si="45"/>
        <v/>
      </c>
      <c r="CK38" s="1877" t="str">
        <f t="shared" si="45"/>
        <v/>
      </c>
      <c r="CL38" s="1877" t="str">
        <f t="shared" si="45"/>
        <v/>
      </c>
      <c r="CM38" s="1877" t="str">
        <f t="shared" si="45"/>
        <v/>
      </c>
      <c r="CN38" s="1876" t="str">
        <f t="shared" si="45"/>
        <v/>
      </c>
      <c r="CO38" s="1876" t="str">
        <f t="shared" si="45"/>
        <v/>
      </c>
      <c r="CP38" s="1876" t="str">
        <f t="shared" si="45"/>
        <v/>
      </c>
      <c r="CQ38" s="1876" t="str">
        <f t="shared" si="45"/>
        <v/>
      </c>
      <c r="CR38" s="1876" t="str">
        <f t="shared" si="45"/>
        <v/>
      </c>
      <c r="CS38" s="1875" t="str">
        <f t="shared" si="45"/>
        <v/>
      </c>
      <c r="CT38" s="1878" t="str">
        <f t="shared" si="45"/>
        <v/>
      </c>
      <c r="CU38" s="1887" t="str">
        <f t="shared" si="6"/>
        <v/>
      </c>
      <c r="CV38" s="1888" t="str">
        <f t="shared" si="7"/>
        <v/>
      </c>
      <c r="CW38" s="1889" t="str">
        <f t="shared" si="8"/>
        <v/>
      </c>
      <c r="CX38" s="1889" t="str">
        <f t="shared" si="9"/>
        <v/>
      </c>
      <c r="CY38" s="1889" t="str">
        <f t="shared" si="10"/>
        <v/>
      </c>
      <c r="CZ38" s="1889" t="str">
        <f t="shared" si="11"/>
        <v/>
      </c>
      <c r="DA38" s="1889" t="str">
        <f t="shared" si="12"/>
        <v/>
      </c>
      <c r="DB38" s="1890" t="str">
        <f t="shared" si="13"/>
        <v/>
      </c>
      <c r="DC38" s="1890" t="str">
        <f t="shared" si="14"/>
        <v/>
      </c>
      <c r="DD38" s="1890" t="str">
        <f t="shared" si="15"/>
        <v/>
      </c>
      <c r="DE38" s="1889" t="str">
        <f t="shared" si="16"/>
        <v/>
      </c>
      <c r="DF38" s="1889" t="str">
        <f t="shared" si="17"/>
        <v/>
      </c>
      <c r="DG38" s="1889" t="str">
        <f t="shared" si="18"/>
        <v/>
      </c>
      <c r="DH38" s="1889" t="str">
        <f t="shared" si="19"/>
        <v/>
      </c>
      <c r="DI38" s="1889" t="str">
        <f t="shared" si="20"/>
        <v/>
      </c>
      <c r="DJ38" s="1888" t="str">
        <f t="shared" si="21"/>
        <v/>
      </c>
      <c r="DK38" s="1887" t="str">
        <f t="shared" si="22"/>
        <v/>
      </c>
      <c r="DL38" s="1950">
        <f t="shared" si="23"/>
        <v>0</v>
      </c>
      <c r="DM38" s="1562">
        <f t="shared" si="24"/>
        <v>0</v>
      </c>
      <c r="DN38" s="1562">
        <f t="shared" si="25"/>
        <v>0</v>
      </c>
      <c r="DO38" s="1562">
        <f t="shared" si="26"/>
        <v>0</v>
      </c>
      <c r="DP38" s="1990" t="str">
        <f>IF(SUM(BV38)&gt;0,BV38*'Exp factors'!C$21,"")</f>
        <v/>
      </c>
      <c r="DQ38" s="1630" t="str">
        <f>IF(SUM(BW38)&gt;0,BW38*'Exp factors'!D$21,"")</f>
        <v/>
      </c>
      <c r="DR38" s="1630" t="str">
        <f>IF(SUM(BX38)&gt;0,BX38*'Exp factors'!E$21,"")</f>
        <v/>
      </c>
      <c r="DS38" s="1991" t="str">
        <f>IF(SUM(BY38)&gt;0,BY38*'Exp factors'!F$21,"")</f>
        <v/>
      </c>
      <c r="DT38" s="1972"/>
      <c r="DU38" s="1907"/>
    </row>
    <row r="39" spans="1:125" ht="12.75" customHeight="1">
      <c r="A39" s="1521" t="s">
        <v>257</v>
      </c>
      <c r="B39" s="1992"/>
      <c r="C39" s="1992"/>
      <c r="D39" s="1992"/>
      <c r="E39" s="1992"/>
      <c r="F39" s="1992"/>
      <c r="G39" s="1968"/>
      <c r="H39" s="1992"/>
      <c r="I39" s="1992"/>
      <c r="J39" s="1992"/>
      <c r="K39" s="1992"/>
      <c r="L39" s="1992"/>
      <c r="M39" s="1992"/>
      <c r="N39" s="1992"/>
      <c r="O39" s="1992"/>
      <c r="P39" s="1992"/>
      <c r="Q39" s="1992"/>
      <c r="R39" s="1992"/>
      <c r="S39" s="1969"/>
      <c r="T39" s="1992"/>
      <c r="U39" s="1992"/>
      <c r="V39" s="1992"/>
      <c r="W39" s="1992"/>
      <c r="X39" s="1992"/>
      <c r="Y39" s="1992"/>
      <c r="Z39" s="1992"/>
      <c r="AA39" s="1992"/>
      <c r="AB39" s="1992"/>
      <c r="AC39" s="1992"/>
      <c r="AD39" s="1992"/>
      <c r="AE39" s="1992"/>
      <c r="AF39" s="1992"/>
      <c r="AG39" s="1992"/>
      <c r="AH39" s="1992"/>
      <c r="AI39" s="1992"/>
      <c r="AJ39" s="1992"/>
      <c r="AK39" s="1969"/>
      <c r="AL39" s="1992"/>
      <c r="AM39" s="1992"/>
      <c r="AN39" s="1992"/>
      <c r="AO39" s="1992"/>
      <c r="AP39" s="1992"/>
      <c r="AQ39" s="1992"/>
      <c r="AR39" s="1992"/>
      <c r="AS39" s="1992"/>
      <c r="AT39" s="1992"/>
      <c r="AU39" s="1992"/>
      <c r="AV39" s="1992"/>
      <c r="AW39" s="1992"/>
      <c r="AX39" s="1992"/>
      <c r="AY39" s="1992"/>
      <c r="AZ39" s="1992"/>
      <c r="BA39" s="1992"/>
      <c r="BB39" s="1992"/>
      <c r="BC39" s="1969"/>
      <c r="BD39" s="1992"/>
      <c r="BE39" s="1992"/>
      <c r="BF39" s="1992"/>
      <c r="BG39" s="1992"/>
      <c r="BH39" s="1992"/>
      <c r="BI39" s="1992"/>
      <c r="BJ39" s="1992"/>
      <c r="BK39" s="1992"/>
      <c r="BL39" s="1992"/>
      <c r="BM39" s="1992"/>
      <c r="BN39" s="1992"/>
      <c r="BO39" s="1992"/>
      <c r="BP39" s="1992"/>
      <c r="BQ39" s="1992"/>
      <c r="BR39" s="1992"/>
      <c r="BS39" s="1992"/>
      <c r="BT39" s="1992"/>
      <c r="BU39" s="1969"/>
      <c r="BV39" s="1992"/>
      <c r="BW39" s="1992"/>
      <c r="BX39" s="1992"/>
      <c r="BY39" s="1992"/>
      <c r="BZ39" s="1948" t="str">
        <f t="shared" si="0"/>
        <v/>
      </c>
      <c r="CA39" s="1948" t="str">
        <f t="shared" si="1"/>
        <v/>
      </c>
      <c r="CB39" s="1948" t="str">
        <f t="shared" si="2"/>
        <v/>
      </c>
      <c r="CC39" s="1949" t="str">
        <f t="shared" si="3"/>
        <v/>
      </c>
      <c r="CD39" s="1874" t="str">
        <f t="shared" si="4"/>
        <v/>
      </c>
      <c r="CE39" s="1875" t="str">
        <f t="shared" si="45"/>
        <v/>
      </c>
      <c r="CF39" s="1876" t="str">
        <f t="shared" si="45"/>
        <v/>
      </c>
      <c r="CG39" s="1876" t="str">
        <f t="shared" si="45"/>
        <v/>
      </c>
      <c r="CH39" s="1876" t="str">
        <f t="shared" si="45"/>
        <v/>
      </c>
      <c r="CI39" s="1876" t="str">
        <f t="shared" si="45"/>
        <v/>
      </c>
      <c r="CJ39" s="1876" t="str">
        <f t="shared" si="45"/>
        <v/>
      </c>
      <c r="CK39" s="1877" t="str">
        <f t="shared" si="45"/>
        <v/>
      </c>
      <c r="CL39" s="1877" t="str">
        <f t="shared" si="45"/>
        <v/>
      </c>
      <c r="CM39" s="1877" t="str">
        <f t="shared" si="45"/>
        <v/>
      </c>
      <c r="CN39" s="1876" t="str">
        <f t="shared" si="45"/>
        <v/>
      </c>
      <c r="CO39" s="1876" t="str">
        <f t="shared" si="45"/>
        <v/>
      </c>
      <c r="CP39" s="1876" t="str">
        <f t="shared" si="45"/>
        <v/>
      </c>
      <c r="CQ39" s="1876" t="str">
        <f t="shared" si="45"/>
        <v/>
      </c>
      <c r="CR39" s="1876" t="str">
        <f t="shared" si="45"/>
        <v/>
      </c>
      <c r="CS39" s="1875" t="str">
        <f t="shared" si="45"/>
        <v/>
      </c>
      <c r="CT39" s="1878" t="str">
        <f t="shared" si="45"/>
        <v/>
      </c>
      <c r="CU39" s="1887" t="str">
        <f t="shared" si="6"/>
        <v/>
      </c>
      <c r="CV39" s="1888" t="str">
        <f t="shared" si="7"/>
        <v/>
      </c>
      <c r="CW39" s="1889" t="str">
        <f t="shared" si="8"/>
        <v/>
      </c>
      <c r="CX39" s="1889" t="str">
        <f t="shared" si="9"/>
        <v/>
      </c>
      <c r="CY39" s="1889" t="str">
        <f t="shared" si="10"/>
        <v/>
      </c>
      <c r="CZ39" s="1889" t="str">
        <f t="shared" si="11"/>
        <v/>
      </c>
      <c r="DA39" s="1889" t="str">
        <f t="shared" si="12"/>
        <v/>
      </c>
      <c r="DB39" s="1890" t="str">
        <f t="shared" si="13"/>
        <v/>
      </c>
      <c r="DC39" s="1890" t="str">
        <f t="shared" si="14"/>
        <v/>
      </c>
      <c r="DD39" s="1890" t="str">
        <f t="shared" si="15"/>
        <v/>
      </c>
      <c r="DE39" s="1889" t="str">
        <f t="shared" si="16"/>
        <v/>
      </c>
      <c r="DF39" s="1889" t="str">
        <f t="shared" si="17"/>
        <v/>
      </c>
      <c r="DG39" s="1889" t="str">
        <f t="shared" si="18"/>
        <v/>
      </c>
      <c r="DH39" s="1889" t="str">
        <f t="shared" si="19"/>
        <v/>
      </c>
      <c r="DI39" s="1889" t="str">
        <f t="shared" si="20"/>
        <v/>
      </c>
      <c r="DJ39" s="1888" t="str">
        <f t="shared" si="21"/>
        <v/>
      </c>
      <c r="DK39" s="1887" t="str">
        <f t="shared" si="22"/>
        <v/>
      </c>
      <c r="DL39" s="1950">
        <f t="shared" si="23"/>
        <v>0</v>
      </c>
      <c r="DM39" s="1562">
        <f t="shared" si="24"/>
        <v>0</v>
      </c>
      <c r="DN39" s="1562">
        <f t="shared" si="25"/>
        <v>0</v>
      </c>
      <c r="DO39" s="1562">
        <f t="shared" si="26"/>
        <v>0</v>
      </c>
      <c r="DP39" s="1976"/>
      <c r="DQ39" s="1605"/>
      <c r="DR39" s="1605"/>
      <c r="DS39" s="1977"/>
      <c r="DT39" s="1972"/>
      <c r="DU39" s="1907"/>
    </row>
    <row r="40" spans="1:125" ht="12.75" customHeight="1">
      <c r="A40" s="1932" t="s">
        <v>255</v>
      </c>
      <c r="B40" s="1968"/>
      <c r="C40" s="1968"/>
      <c r="D40" s="1968"/>
      <c r="E40" s="1968"/>
      <c r="F40" s="1968"/>
      <c r="G40" s="1968"/>
      <c r="H40" s="1968"/>
      <c r="I40" s="1968"/>
      <c r="J40" s="1968"/>
      <c r="K40" s="1968"/>
      <c r="L40" s="1968"/>
      <c r="M40" s="1968"/>
      <c r="N40" s="1968"/>
      <c r="O40" s="1968"/>
      <c r="P40" s="1968"/>
      <c r="Q40" s="1968"/>
      <c r="R40" s="1968"/>
      <c r="S40" s="1969"/>
      <c r="T40" s="1968"/>
      <c r="U40" s="1968"/>
      <c r="V40" s="1968"/>
      <c r="W40" s="1968"/>
      <c r="X40" s="1968"/>
      <c r="Y40" s="1968"/>
      <c r="Z40" s="1968"/>
      <c r="AA40" s="1968"/>
      <c r="AB40" s="1968"/>
      <c r="AC40" s="1968"/>
      <c r="AD40" s="1968"/>
      <c r="AE40" s="1968"/>
      <c r="AF40" s="1968"/>
      <c r="AG40" s="1968"/>
      <c r="AH40" s="1968"/>
      <c r="AI40" s="1968"/>
      <c r="AJ40" s="1968"/>
      <c r="AK40" s="1969"/>
      <c r="AL40" s="1968"/>
      <c r="AM40" s="1968"/>
      <c r="AN40" s="1968"/>
      <c r="AO40" s="1968"/>
      <c r="AP40" s="1968"/>
      <c r="AQ40" s="1968"/>
      <c r="AR40" s="1968"/>
      <c r="AS40" s="1968"/>
      <c r="AT40" s="1968"/>
      <c r="AU40" s="1968"/>
      <c r="AV40" s="1968"/>
      <c r="AW40" s="1968"/>
      <c r="AX40" s="1968"/>
      <c r="AY40" s="1968"/>
      <c r="AZ40" s="1968"/>
      <c r="BA40" s="1968"/>
      <c r="BB40" s="1968"/>
      <c r="BC40" s="1969"/>
      <c r="BD40" s="1968"/>
      <c r="BE40" s="1968"/>
      <c r="BF40" s="1968"/>
      <c r="BG40" s="1968"/>
      <c r="BH40" s="1968"/>
      <c r="BI40" s="1968"/>
      <c r="BJ40" s="1968"/>
      <c r="BK40" s="1968"/>
      <c r="BL40" s="1968"/>
      <c r="BM40" s="1968"/>
      <c r="BN40" s="1968"/>
      <c r="BO40" s="1968"/>
      <c r="BP40" s="1968"/>
      <c r="BQ40" s="1968"/>
      <c r="BR40" s="1968"/>
      <c r="BS40" s="1968"/>
      <c r="BT40" s="1968"/>
      <c r="BU40" s="1969"/>
      <c r="BV40" s="1968"/>
      <c r="BW40" s="1968"/>
      <c r="BX40" s="1968"/>
      <c r="BY40" s="1968"/>
      <c r="BZ40" s="1948" t="str">
        <f t="shared" si="0"/>
        <v/>
      </c>
      <c r="CA40" s="1948" t="str">
        <f t="shared" si="1"/>
        <v/>
      </c>
      <c r="CB40" s="1948" t="str">
        <f t="shared" si="2"/>
        <v/>
      </c>
      <c r="CC40" s="1949" t="str">
        <f t="shared" si="3"/>
        <v/>
      </c>
      <c r="CD40" s="1874" t="str">
        <f t="shared" si="4"/>
        <v/>
      </c>
      <c r="CE40" s="1875" t="str">
        <f t="shared" si="45"/>
        <v/>
      </c>
      <c r="CF40" s="1876" t="str">
        <f t="shared" si="45"/>
        <v/>
      </c>
      <c r="CG40" s="1876" t="str">
        <f t="shared" si="45"/>
        <v/>
      </c>
      <c r="CH40" s="1876" t="str">
        <f t="shared" si="45"/>
        <v/>
      </c>
      <c r="CI40" s="1876" t="str">
        <f t="shared" si="45"/>
        <v/>
      </c>
      <c r="CJ40" s="1876" t="str">
        <f t="shared" si="45"/>
        <v/>
      </c>
      <c r="CK40" s="1877" t="str">
        <f t="shared" si="45"/>
        <v/>
      </c>
      <c r="CL40" s="1877" t="str">
        <f t="shared" si="45"/>
        <v/>
      </c>
      <c r="CM40" s="1877" t="str">
        <f t="shared" si="45"/>
        <v/>
      </c>
      <c r="CN40" s="1876" t="str">
        <f t="shared" si="45"/>
        <v/>
      </c>
      <c r="CO40" s="1876" t="str">
        <f t="shared" si="45"/>
        <v/>
      </c>
      <c r="CP40" s="1876" t="str">
        <f t="shared" si="45"/>
        <v/>
      </c>
      <c r="CQ40" s="1876" t="str">
        <f t="shared" si="45"/>
        <v/>
      </c>
      <c r="CR40" s="1876" t="str">
        <f t="shared" si="45"/>
        <v/>
      </c>
      <c r="CS40" s="1875" t="str">
        <f t="shared" si="45"/>
        <v/>
      </c>
      <c r="CT40" s="1878" t="str">
        <f t="shared" si="45"/>
        <v/>
      </c>
      <c r="CU40" s="1887" t="str">
        <f t="shared" si="6"/>
        <v/>
      </c>
      <c r="CV40" s="1888" t="str">
        <f t="shared" si="7"/>
        <v/>
      </c>
      <c r="CW40" s="1889" t="str">
        <f t="shared" si="8"/>
        <v/>
      </c>
      <c r="CX40" s="1889" t="str">
        <f t="shared" si="9"/>
        <v/>
      </c>
      <c r="CY40" s="1889" t="str">
        <f t="shared" si="10"/>
        <v/>
      </c>
      <c r="CZ40" s="1889" t="str">
        <f t="shared" si="11"/>
        <v/>
      </c>
      <c r="DA40" s="1889" t="str">
        <f t="shared" si="12"/>
        <v/>
      </c>
      <c r="DB40" s="1890" t="str">
        <f t="shared" si="13"/>
        <v/>
      </c>
      <c r="DC40" s="1890" t="str">
        <f t="shared" si="14"/>
        <v/>
      </c>
      <c r="DD40" s="1890" t="str">
        <f t="shared" si="15"/>
        <v/>
      </c>
      <c r="DE40" s="1889" t="str">
        <f t="shared" si="16"/>
        <v/>
      </c>
      <c r="DF40" s="1889" t="str">
        <f t="shared" si="17"/>
        <v/>
      </c>
      <c r="DG40" s="1889" t="str">
        <f t="shared" si="18"/>
        <v/>
      </c>
      <c r="DH40" s="1889" t="str">
        <f t="shared" si="19"/>
        <v/>
      </c>
      <c r="DI40" s="1889" t="str">
        <f t="shared" si="20"/>
        <v/>
      </c>
      <c r="DJ40" s="1888" t="str">
        <f t="shared" si="21"/>
        <v/>
      </c>
      <c r="DK40" s="1887" t="str">
        <f t="shared" si="22"/>
        <v/>
      </c>
      <c r="DL40" s="1950">
        <f t="shared" si="23"/>
        <v>0</v>
      </c>
      <c r="DM40" s="1562">
        <f t="shared" si="24"/>
        <v>0</v>
      </c>
      <c r="DN40" s="1562">
        <f t="shared" si="25"/>
        <v>0</v>
      </c>
      <c r="DO40" s="1562">
        <f t="shared" si="26"/>
        <v>0</v>
      </c>
      <c r="DP40" s="1970" t="str">
        <f>IF(SUM(BV40)&gt;0,(BV38-DP43-SUM(BV43)*(DP43=""))*'Exp factors'!C$21,"")</f>
        <v/>
      </c>
      <c r="DQ40" s="1678" t="str">
        <f>IF(SUM(BW40)&gt;0,(BW38-DQ43-SUM(BW43)*(DQ43=""))*'Exp factors'!D$21,"")</f>
        <v/>
      </c>
      <c r="DR40" s="1678" t="str">
        <f>IF(SUM(BX40)&gt;0,(BX38-DR43-SUM(BX43)*(DR43=""))*'Exp factors'!E$21,"")</f>
        <v/>
      </c>
      <c r="DS40" s="1971" t="str">
        <f>IF(SUM(BY40)&gt;0,(BY38-DS43-SUM(BY43)*(DS43=""))*'Exp factors'!F$21,"")</f>
        <v/>
      </c>
      <c r="DT40" s="1972"/>
      <c r="DU40" s="1907"/>
    </row>
    <row r="41" spans="1:125" ht="12.75" customHeight="1">
      <c r="A41" s="1973" t="s">
        <v>180</v>
      </c>
      <c r="B41" s="1974"/>
      <c r="C41" s="1974"/>
      <c r="D41" s="1974"/>
      <c r="E41" s="1974"/>
      <c r="F41" s="1974"/>
      <c r="G41" s="1974"/>
      <c r="H41" s="1974"/>
      <c r="I41" s="1974"/>
      <c r="J41" s="1974"/>
      <c r="K41" s="1974"/>
      <c r="L41" s="1974"/>
      <c r="M41" s="1974"/>
      <c r="N41" s="1974"/>
      <c r="O41" s="1974"/>
      <c r="P41" s="1974"/>
      <c r="Q41" s="1974"/>
      <c r="R41" s="1974"/>
      <c r="S41" s="1969"/>
      <c r="T41" s="1974"/>
      <c r="U41" s="1974"/>
      <c r="V41" s="1974"/>
      <c r="W41" s="1974"/>
      <c r="X41" s="1974"/>
      <c r="Y41" s="1974"/>
      <c r="Z41" s="1974"/>
      <c r="AA41" s="1974"/>
      <c r="AB41" s="1974"/>
      <c r="AC41" s="1974"/>
      <c r="AD41" s="1974"/>
      <c r="AE41" s="1974"/>
      <c r="AF41" s="1974"/>
      <c r="AG41" s="1974"/>
      <c r="AH41" s="1974"/>
      <c r="AI41" s="1974"/>
      <c r="AJ41" s="1974"/>
      <c r="AK41" s="1969"/>
      <c r="AL41" s="1974"/>
      <c r="AM41" s="1974"/>
      <c r="AN41" s="1974"/>
      <c r="AO41" s="1974"/>
      <c r="AP41" s="1974"/>
      <c r="AQ41" s="1974"/>
      <c r="AR41" s="1974"/>
      <c r="AS41" s="1974"/>
      <c r="AT41" s="1974"/>
      <c r="AU41" s="1974"/>
      <c r="AV41" s="1974"/>
      <c r="AW41" s="1974"/>
      <c r="AX41" s="1974"/>
      <c r="AY41" s="1974"/>
      <c r="AZ41" s="1974"/>
      <c r="BA41" s="1974"/>
      <c r="BB41" s="1974"/>
      <c r="BC41" s="1969"/>
      <c r="BD41" s="1974"/>
      <c r="BE41" s="1974"/>
      <c r="BF41" s="1974"/>
      <c r="BG41" s="1974"/>
      <c r="BH41" s="1974"/>
      <c r="BI41" s="1974"/>
      <c r="BJ41" s="1974"/>
      <c r="BK41" s="1974"/>
      <c r="BL41" s="1974"/>
      <c r="BM41" s="1974"/>
      <c r="BN41" s="1974"/>
      <c r="BO41" s="1974"/>
      <c r="BP41" s="1974"/>
      <c r="BQ41" s="1974"/>
      <c r="BR41" s="1974"/>
      <c r="BS41" s="1974"/>
      <c r="BT41" s="1974"/>
      <c r="BU41" s="1969"/>
      <c r="BV41" s="1974"/>
      <c r="BW41" s="1974"/>
      <c r="BX41" s="1974"/>
      <c r="BY41" s="1974"/>
      <c r="BZ41" s="1948" t="str">
        <f t="shared" si="0"/>
        <v/>
      </c>
      <c r="CA41" s="1948" t="str">
        <f t="shared" si="1"/>
        <v/>
      </c>
      <c r="CB41" s="1948" t="str">
        <f t="shared" si="2"/>
        <v/>
      </c>
      <c r="CC41" s="1949" t="str">
        <f t="shared" si="3"/>
        <v/>
      </c>
      <c r="CD41" s="1874" t="str">
        <f t="shared" si="4"/>
        <v/>
      </c>
      <c r="CE41" s="1875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876" t="str">
        <f t="shared" si="62"/>
        <v/>
      </c>
      <c r="CG41" s="1876" t="str">
        <f t="shared" si="62"/>
        <v/>
      </c>
      <c r="CH41" s="1876" t="str">
        <f t="shared" si="62"/>
        <v/>
      </c>
      <c r="CI41" s="1876" t="str">
        <f t="shared" si="62"/>
        <v/>
      </c>
      <c r="CJ41" s="1876" t="str">
        <f t="shared" si="62"/>
        <v/>
      </c>
      <c r="CK41" s="1877" t="str">
        <f t="shared" si="62"/>
        <v/>
      </c>
      <c r="CL41" s="1877" t="str">
        <f t="shared" si="62"/>
        <v/>
      </c>
      <c r="CM41" s="1877" t="str">
        <f t="shared" si="62"/>
        <v/>
      </c>
      <c r="CN41" s="1876" t="str">
        <f t="shared" si="62"/>
        <v/>
      </c>
      <c r="CO41" s="1876" t="str">
        <f t="shared" si="62"/>
        <v/>
      </c>
      <c r="CP41" s="1876" t="str">
        <f t="shared" si="62"/>
        <v/>
      </c>
      <c r="CQ41" s="1876" t="str">
        <f t="shared" si="62"/>
        <v/>
      </c>
      <c r="CR41" s="1876" t="str">
        <f t="shared" si="62"/>
        <v/>
      </c>
      <c r="CS41" s="1875" t="str">
        <f t="shared" si="62"/>
        <v/>
      </c>
      <c r="CT41" s="1878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887" t="str">
        <f t="shared" si="6"/>
        <v/>
      </c>
      <c r="CV41" s="1888" t="str">
        <f t="shared" si="7"/>
        <v/>
      </c>
      <c r="CW41" s="1889" t="str">
        <f t="shared" si="8"/>
        <v/>
      </c>
      <c r="CX41" s="1889" t="str">
        <f t="shared" si="9"/>
        <v/>
      </c>
      <c r="CY41" s="1889" t="str">
        <f t="shared" si="10"/>
        <v/>
      </c>
      <c r="CZ41" s="1889" t="str">
        <f t="shared" si="11"/>
        <v/>
      </c>
      <c r="DA41" s="1889" t="str">
        <f t="shared" si="12"/>
        <v/>
      </c>
      <c r="DB41" s="1890" t="str">
        <f t="shared" si="13"/>
        <v/>
      </c>
      <c r="DC41" s="1890" t="str">
        <f t="shared" si="14"/>
        <v/>
      </c>
      <c r="DD41" s="1890" t="str">
        <f t="shared" si="15"/>
        <v/>
      </c>
      <c r="DE41" s="1889" t="str">
        <f t="shared" si="16"/>
        <v/>
      </c>
      <c r="DF41" s="1889" t="str">
        <f t="shared" si="17"/>
        <v/>
      </c>
      <c r="DG41" s="1889" t="str">
        <f t="shared" si="18"/>
        <v/>
      </c>
      <c r="DH41" s="1889" t="str">
        <f t="shared" si="19"/>
        <v/>
      </c>
      <c r="DI41" s="1889" t="str">
        <f t="shared" si="20"/>
        <v/>
      </c>
      <c r="DJ41" s="1888" t="str">
        <f t="shared" si="21"/>
        <v/>
      </c>
      <c r="DK41" s="1887" t="str">
        <f t="shared" si="22"/>
        <v/>
      </c>
      <c r="DL41" s="1950">
        <f t="shared" si="23"/>
        <v>0</v>
      </c>
      <c r="DM41" s="1562">
        <f t="shared" si="24"/>
        <v>0</v>
      </c>
      <c r="DN41" s="1562">
        <f t="shared" si="25"/>
        <v>0</v>
      </c>
      <c r="DO41" s="1562">
        <f t="shared" si="26"/>
        <v>0</v>
      </c>
      <c r="DP41" s="1976"/>
      <c r="DQ41" s="1605"/>
      <c r="DR41" s="1605"/>
      <c r="DS41" s="1977"/>
      <c r="DT41" s="1972"/>
      <c r="DU41" s="1907"/>
    </row>
    <row r="42" spans="1:125" ht="12.75" customHeight="1">
      <c r="A42" s="1973" t="s">
        <v>182</v>
      </c>
      <c r="B42" s="1531" t="str">
        <f t="shared" ref="B42:R42" si="64">IF(B40="","",B40*B41)</f>
        <v/>
      </c>
      <c r="C42" s="1531" t="str">
        <f t="shared" si="64"/>
        <v/>
      </c>
      <c r="D42" s="1531" t="str">
        <f t="shared" si="64"/>
        <v/>
      </c>
      <c r="E42" s="1531" t="str">
        <f t="shared" si="64"/>
        <v/>
      </c>
      <c r="F42" s="1531" t="str">
        <f t="shared" si="64"/>
        <v/>
      </c>
      <c r="G42" s="1531" t="str">
        <f t="shared" si="64"/>
        <v/>
      </c>
      <c r="H42" s="1531" t="str">
        <f t="shared" si="64"/>
        <v/>
      </c>
      <c r="I42" s="1531" t="str">
        <f t="shared" si="64"/>
        <v/>
      </c>
      <c r="J42" s="1531" t="str">
        <f t="shared" si="64"/>
        <v/>
      </c>
      <c r="K42" s="1531" t="str">
        <f t="shared" si="64"/>
        <v/>
      </c>
      <c r="L42" s="1531" t="str">
        <f t="shared" si="64"/>
        <v/>
      </c>
      <c r="M42" s="1531" t="str">
        <f t="shared" si="64"/>
        <v/>
      </c>
      <c r="N42" s="1531" t="str">
        <f t="shared" si="64"/>
        <v/>
      </c>
      <c r="O42" s="1531" t="str">
        <f t="shared" si="64"/>
        <v/>
      </c>
      <c r="P42" s="1531" t="str">
        <f t="shared" si="64"/>
        <v/>
      </c>
      <c r="Q42" s="1531" t="str">
        <f t="shared" si="64"/>
        <v/>
      </c>
      <c r="R42" s="1531" t="str">
        <f t="shared" si="64"/>
        <v/>
      </c>
      <c r="S42" s="1978"/>
      <c r="T42" s="1531" t="str">
        <f t="shared" ref="T42:AJ42" si="65">IF(T40="","",T40*T41)</f>
        <v/>
      </c>
      <c r="U42" s="1531" t="str">
        <f t="shared" si="65"/>
        <v/>
      </c>
      <c r="V42" s="1531" t="str">
        <f t="shared" si="65"/>
        <v/>
      </c>
      <c r="W42" s="1531" t="str">
        <f t="shared" si="65"/>
        <v/>
      </c>
      <c r="X42" s="1531" t="str">
        <f t="shared" si="65"/>
        <v/>
      </c>
      <c r="Y42" s="1531" t="str">
        <f t="shared" si="65"/>
        <v/>
      </c>
      <c r="Z42" s="1531" t="str">
        <f t="shared" si="65"/>
        <v/>
      </c>
      <c r="AA42" s="1531" t="str">
        <f t="shared" si="65"/>
        <v/>
      </c>
      <c r="AB42" s="1531" t="str">
        <f t="shared" si="65"/>
        <v/>
      </c>
      <c r="AC42" s="1531" t="str">
        <f t="shared" si="65"/>
        <v/>
      </c>
      <c r="AD42" s="1531" t="str">
        <f t="shared" si="65"/>
        <v/>
      </c>
      <c r="AE42" s="1531" t="str">
        <f t="shared" si="65"/>
        <v/>
      </c>
      <c r="AF42" s="1531" t="str">
        <f t="shared" si="65"/>
        <v/>
      </c>
      <c r="AG42" s="1531" t="str">
        <f t="shared" si="65"/>
        <v/>
      </c>
      <c r="AH42" s="1531" t="str">
        <f t="shared" si="65"/>
        <v/>
      </c>
      <c r="AI42" s="1531" t="str">
        <f t="shared" si="65"/>
        <v/>
      </c>
      <c r="AJ42" s="1531" t="str">
        <f t="shared" si="65"/>
        <v/>
      </c>
      <c r="AK42" s="1978"/>
      <c r="AL42" s="1531" t="str">
        <f t="shared" ref="AL42:BB42" si="66">IF(AL40="","",AL40*AL41)</f>
        <v/>
      </c>
      <c r="AM42" s="1531" t="str">
        <f t="shared" si="66"/>
        <v/>
      </c>
      <c r="AN42" s="1531" t="str">
        <f t="shared" si="66"/>
        <v/>
      </c>
      <c r="AO42" s="1531" t="str">
        <f t="shared" si="66"/>
        <v/>
      </c>
      <c r="AP42" s="1531" t="str">
        <f t="shared" si="66"/>
        <v/>
      </c>
      <c r="AQ42" s="1531" t="str">
        <f t="shared" si="66"/>
        <v/>
      </c>
      <c r="AR42" s="1531" t="str">
        <f t="shared" si="66"/>
        <v/>
      </c>
      <c r="AS42" s="1531" t="str">
        <f t="shared" si="66"/>
        <v/>
      </c>
      <c r="AT42" s="1531" t="str">
        <f t="shared" si="66"/>
        <v/>
      </c>
      <c r="AU42" s="1531" t="str">
        <f t="shared" si="66"/>
        <v/>
      </c>
      <c r="AV42" s="1531" t="str">
        <f t="shared" si="66"/>
        <v/>
      </c>
      <c r="AW42" s="1531" t="str">
        <f t="shared" si="66"/>
        <v/>
      </c>
      <c r="AX42" s="1531" t="str">
        <f t="shared" si="66"/>
        <v/>
      </c>
      <c r="AY42" s="1531" t="str">
        <f t="shared" si="66"/>
        <v/>
      </c>
      <c r="AZ42" s="1531" t="str">
        <f t="shared" si="66"/>
        <v/>
      </c>
      <c r="BA42" s="1531" t="str">
        <f t="shared" si="66"/>
        <v/>
      </c>
      <c r="BB42" s="1531" t="str">
        <f t="shared" si="66"/>
        <v/>
      </c>
      <c r="BC42" s="1978"/>
      <c r="BD42" s="1531" t="str">
        <f t="shared" ref="BD42:BT42" si="67">IF(BD40="","",BD40*BD41)</f>
        <v/>
      </c>
      <c r="BE42" s="1531" t="str">
        <f t="shared" si="67"/>
        <v/>
      </c>
      <c r="BF42" s="1531" t="str">
        <f t="shared" si="67"/>
        <v/>
      </c>
      <c r="BG42" s="1531" t="str">
        <f t="shared" si="67"/>
        <v/>
      </c>
      <c r="BH42" s="1531" t="str">
        <f t="shared" si="67"/>
        <v/>
      </c>
      <c r="BI42" s="1531" t="str">
        <f t="shared" si="67"/>
        <v/>
      </c>
      <c r="BJ42" s="1531" t="str">
        <f t="shared" si="67"/>
        <v/>
      </c>
      <c r="BK42" s="1531" t="str">
        <f t="shared" si="67"/>
        <v/>
      </c>
      <c r="BL42" s="1531" t="str">
        <f t="shared" si="67"/>
        <v/>
      </c>
      <c r="BM42" s="1531" t="str">
        <f t="shared" si="67"/>
        <v/>
      </c>
      <c r="BN42" s="1531" t="str">
        <f t="shared" si="67"/>
        <v/>
      </c>
      <c r="BO42" s="1531" t="str">
        <f t="shared" si="67"/>
        <v/>
      </c>
      <c r="BP42" s="1531" t="str">
        <f t="shared" si="67"/>
        <v/>
      </c>
      <c r="BQ42" s="1531" t="str">
        <f t="shared" si="67"/>
        <v/>
      </c>
      <c r="BR42" s="1531" t="str">
        <f t="shared" si="67"/>
        <v/>
      </c>
      <c r="BS42" s="1531" t="str">
        <f t="shared" si="67"/>
        <v/>
      </c>
      <c r="BT42" s="1531" t="str">
        <f t="shared" si="67"/>
        <v/>
      </c>
      <c r="BU42" s="1978"/>
      <c r="BV42" s="1531" t="str">
        <f>IF(BV40="","",BV40*BV41)</f>
        <v/>
      </c>
      <c r="BW42" s="1531" t="str">
        <f>IF(BW40="","",BW40*BW41)</f>
        <v/>
      </c>
      <c r="BX42" s="1531" t="str">
        <f>IF(BX40="","",BX40*BX41)</f>
        <v/>
      </c>
      <c r="BY42" s="1531" t="str">
        <f>IF(BY40="","",BY40*BY41)</f>
        <v/>
      </c>
      <c r="BZ42" s="1948" t="str">
        <f t="shared" si="0"/>
        <v/>
      </c>
      <c r="CA42" s="1948" t="str">
        <f t="shared" si="1"/>
        <v/>
      </c>
      <c r="CB42" s="1948" t="str">
        <f t="shared" si="2"/>
        <v/>
      </c>
      <c r="CC42" s="1949" t="str">
        <f t="shared" si="3"/>
        <v/>
      </c>
      <c r="CD42" s="1874" t="str">
        <f t="shared" si="4"/>
        <v/>
      </c>
      <c r="CE42" s="1875" t="str">
        <f t="shared" si="63"/>
        <v/>
      </c>
      <c r="CF42" s="1876" t="str">
        <f t="shared" si="63"/>
        <v/>
      </c>
      <c r="CG42" s="1876" t="str">
        <f t="shared" si="63"/>
        <v/>
      </c>
      <c r="CH42" s="1876" t="str">
        <f t="shared" si="63"/>
        <v/>
      </c>
      <c r="CI42" s="1876" t="str">
        <f t="shared" si="63"/>
        <v/>
      </c>
      <c r="CJ42" s="1876" t="str">
        <f t="shared" si="63"/>
        <v/>
      </c>
      <c r="CK42" s="1877" t="str">
        <f t="shared" si="63"/>
        <v/>
      </c>
      <c r="CL42" s="1877" t="str">
        <f t="shared" si="63"/>
        <v/>
      </c>
      <c r="CM42" s="1877" t="str">
        <f t="shared" si="63"/>
        <v/>
      </c>
      <c r="CN42" s="1876" t="str">
        <f t="shared" si="63"/>
        <v/>
      </c>
      <c r="CO42" s="1876" t="str">
        <f t="shared" si="63"/>
        <v/>
      </c>
      <c r="CP42" s="1876" t="str">
        <f t="shared" si="63"/>
        <v/>
      </c>
      <c r="CQ42" s="1876" t="str">
        <f t="shared" si="63"/>
        <v/>
      </c>
      <c r="CR42" s="1876" t="str">
        <f t="shared" si="63"/>
        <v/>
      </c>
      <c r="CS42" s="1875" t="str">
        <f t="shared" si="63"/>
        <v/>
      </c>
      <c r="CT42" s="1878" t="str">
        <f t="shared" si="63"/>
        <v/>
      </c>
      <c r="CU42" s="1887" t="str">
        <f t="shared" si="6"/>
        <v/>
      </c>
      <c r="CV42" s="1888" t="str">
        <f t="shared" si="7"/>
        <v/>
      </c>
      <c r="CW42" s="1889" t="str">
        <f t="shared" si="8"/>
        <v/>
      </c>
      <c r="CX42" s="1889" t="str">
        <f t="shared" si="9"/>
        <v/>
      </c>
      <c r="CY42" s="1889" t="str">
        <f t="shared" si="10"/>
        <v/>
      </c>
      <c r="CZ42" s="1889" t="str">
        <f t="shared" si="11"/>
        <v/>
      </c>
      <c r="DA42" s="1889" t="str">
        <f t="shared" si="12"/>
        <v/>
      </c>
      <c r="DB42" s="1890" t="str">
        <f t="shared" si="13"/>
        <v/>
      </c>
      <c r="DC42" s="1890" t="str">
        <f t="shared" si="14"/>
        <v/>
      </c>
      <c r="DD42" s="1890" t="str">
        <f t="shared" si="15"/>
        <v/>
      </c>
      <c r="DE42" s="1889" t="str">
        <f t="shared" si="16"/>
        <v/>
      </c>
      <c r="DF42" s="1889" t="str">
        <f t="shared" si="17"/>
        <v/>
      </c>
      <c r="DG42" s="1889" t="str">
        <f t="shared" si="18"/>
        <v/>
      </c>
      <c r="DH42" s="1889" t="str">
        <f t="shared" si="19"/>
        <v/>
      </c>
      <c r="DI42" s="1889" t="str">
        <f t="shared" si="20"/>
        <v/>
      </c>
      <c r="DJ42" s="1888" t="str">
        <f t="shared" si="21"/>
        <v/>
      </c>
      <c r="DK42" s="1887" t="str">
        <f t="shared" si="22"/>
        <v/>
      </c>
      <c r="DL42" s="1950">
        <f t="shared" si="23"/>
        <v>0</v>
      </c>
      <c r="DM42" s="1562">
        <f t="shared" si="24"/>
        <v>0</v>
      </c>
      <c r="DN42" s="1562">
        <f t="shared" si="25"/>
        <v>0</v>
      </c>
      <c r="DO42" s="1562">
        <f t="shared" si="26"/>
        <v>0</v>
      </c>
      <c r="DP42" s="1979" t="str">
        <f>IF(DP40="","",DP40*BV41)</f>
        <v/>
      </c>
      <c r="DQ42" s="1641" t="str">
        <f>IF(DQ40="","",DQ40*BW41)</f>
        <v/>
      </c>
      <c r="DR42" s="1641" t="str">
        <f>IF(DR40="","",DR40*BX41)</f>
        <v/>
      </c>
      <c r="DS42" s="1980" t="str">
        <f>IF(DS40="","",DS40*BY41)</f>
        <v/>
      </c>
      <c r="DT42" s="1972"/>
      <c r="DU42" s="1907"/>
    </row>
    <row r="43" spans="1:125" ht="12.75" customHeight="1">
      <c r="A43" s="1973" t="s">
        <v>256</v>
      </c>
      <c r="B43" s="1981"/>
      <c r="C43" s="1981"/>
      <c r="D43" s="1981"/>
      <c r="E43" s="1981"/>
      <c r="F43" s="1981"/>
      <c r="G43" s="1981"/>
      <c r="H43" s="1981"/>
      <c r="I43" s="1981"/>
      <c r="J43" s="1981"/>
      <c r="K43" s="1981"/>
      <c r="L43" s="1981"/>
      <c r="M43" s="1981"/>
      <c r="N43" s="1981"/>
      <c r="O43" s="1981"/>
      <c r="P43" s="1981"/>
      <c r="Q43" s="1981"/>
      <c r="R43" s="1981"/>
      <c r="S43" s="1947"/>
      <c r="T43" s="1981"/>
      <c r="U43" s="1981"/>
      <c r="V43" s="1981"/>
      <c r="W43" s="1981"/>
      <c r="X43" s="1981"/>
      <c r="Y43" s="1981"/>
      <c r="Z43" s="1981"/>
      <c r="AA43" s="1981"/>
      <c r="AB43" s="1981"/>
      <c r="AC43" s="1981"/>
      <c r="AD43" s="1981"/>
      <c r="AE43" s="1981"/>
      <c r="AF43" s="1981"/>
      <c r="AG43" s="1981"/>
      <c r="AH43" s="1981"/>
      <c r="AI43" s="1981"/>
      <c r="AJ43" s="1981"/>
      <c r="AK43" s="1947"/>
      <c r="AL43" s="1981"/>
      <c r="AM43" s="1981"/>
      <c r="AN43" s="1981"/>
      <c r="AO43" s="1981"/>
      <c r="AP43" s="1981"/>
      <c r="AQ43" s="1981"/>
      <c r="AR43" s="1981"/>
      <c r="AS43" s="1981"/>
      <c r="AT43" s="1981"/>
      <c r="AU43" s="1981"/>
      <c r="AV43" s="1981"/>
      <c r="AW43" s="1981"/>
      <c r="AX43" s="1981"/>
      <c r="AY43" s="1981"/>
      <c r="AZ43" s="1981"/>
      <c r="BA43" s="1981"/>
      <c r="BB43" s="1981"/>
      <c r="BC43" s="1947"/>
      <c r="BD43" s="1981"/>
      <c r="BE43" s="1981"/>
      <c r="BF43" s="1981"/>
      <c r="BG43" s="1981"/>
      <c r="BH43" s="1981"/>
      <c r="BI43" s="1981"/>
      <c r="BJ43" s="1981"/>
      <c r="BK43" s="1981"/>
      <c r="BL43" s="1981"/>
      <c r="BM43" s="1981"/>
      <c r="BN43" s="1981"/>
      <c r="BO43" s="1981"/>
      <c r="BP43" s="1981"/>
      <c r="BQ43" s="1981"/>
      <c r="BR43" s="1981"/>
      <c r="BS43" s="1981"/>
      <c r="BT43" s="1981"/>
      <c r="BU43" s="1947"/>
      <c r="BV43" s="1981"/>
      <c r="BW43" s="1981"/>
      <c r="BX43" s="1981"/>
      <c r="BY43" s="1981"/>
      <c r="BZ43" s="1948" t="str">
        <f t="shared" si="0"/>
        <v/>
      </c>
      <c r="CA43" s="1948" t="str">
        <f t="shared" si="1"/>
        <v/>
      </c>
      <c r="CB43" s="1948" t="str">
        <f t="shared" si="2"/>
        <v/>
      </c>
      <c r="CC43" s="1949" t="str">
        <f t="shared" si="3"/>
        <v/>
      </c>
      <c r="CD43" s="1874" t="str">
        <f t="shared" si="4"/>
        <v/>
      </c>
      <c r="CE43" s="1875" t="str">
        <f t="shared" si="63"/>
        <v/>
      </c>
      <c r="CF43" s="1876" t="str">
        <f t="shared" si="63"/>
        <v/>
      </c>
      <c r="CG43" s="1876" t="str">
        <f t="shared" si="63"/>
        <v/>
      </c>
      <c r="CH43" s="1876" t="str">
        <f t="shared" si="63"/>
        <v/>
      </c>
      <c r="CI43" s="1876" t="str">
        <f t="shared" si="63"/>
        <v/>
      </c>
      <c r="CJ43" s="1876" t="str">
        <f t="shared" si="63"/>
        <v/>
      </c>
      <c r="CK43" s="1877" t="str">
        <f t="shared" si="63"/>
        <v/>
      </c>
      <c r="CL43" s="1877" t="str">
        <f t="shared" si="63"/>
        <v/>
      </c>
      <c r="CM43" s="1877" t="str">
        <f t="shared" si="63"/>
        <v/>
      </c>
      <c r="CN43" s="1876" t="str">
        <f t="shared" si="63"/>
        <v/>
      </c>
      <c r="CO43" s="1876" t="str">
        <f t="shared" si="63"/>
        <v/>
      </c>
      <c r="CP43" s="1876" t="str">
        <f t="shared" si="63"/>
        <v/>
      </c>
      <c r="CQ43" s="1876" t="str">
        <f t="shared" si="63"/>
        <v/>
      </c>
      <c r="CR43" s="1876" t="str">
        <f t="shared" si="63"/>
        <v/>
      </c>
      <c r="CS43" s="1875" t="str">
        <f t="shared" si="63"/>
        <v/>
      </c>
      <c r="CT43" s="1878" t="str">
        <f t="shared" si="63"/>
        <v/>
      </c>
      <c r="CU43" s="1887" t="str">
        <f t="shared" si="6"/>
        <v/>
      </c>
      <c r="CV43" s="1888" t="str">
        <f t="shared" si="7"/>
        <v/>
      </c>
      <c r="CW43" s="1889" t="str">
        <f t="shared" si="8"/>
        <v/>
      </c>
      <c r="CX43" s="1889" t="str">
        <f t="shared" si="9"/>
        <v/>
      </c>
      <c r="CY43" s="1889" t="str">
        <f t="shared" si="10"/>
        <v/>
      </c>
      <c r="CZ43" s="1889" t="str">
        <f t="shared" si="11"/>
        <v/>
      </c>
      <c r="DA43" s="1889" t="str">
        <f t="shared" si="12"/>
        <v/>
      </c>
      <c r="DB43" s="1890" t="str">
        <f t="shared" si="13"/>
        <v/>
      </c>
      <c r="DC43" s="1890" t="str">
        <f t="shared" si="14"/>
        <v/>
      </c>
      <c r="DD43" s="1890" t="str">
        <f t="shared" si="15"/>
        <v/>
      </c>
      <c r="DE43" s="1889" t="str">
        <f t="shared" si="16"/>
        <v/>
      </c>
      <c r="DF43" s="1889" t="str">
        <f t="shared" si="17"/>
        <v/>
      </c>
      <c r="DG43" s="1889" t="str">
        <f t="shared" si="18"/>
        <v/>
      </c>
      <c r="DH43" s="1889" t="str">
        <f t="shared" si="19"/>
        <v/>
      </c>
      <c r="DI43" s="1889" t="str">
        <f t="shared" si="20"/>
        <v/>
      </c>
      <c r="DJ43" s="1888" t="str">
        <f t="shared" si="21"/>
        <v/>
      </c>
      <c r="DK43" s="1887" t="str">
        <f t="shared" si="22"/>
        <v/>
      </c>
      <c r="DL43" s="1950">
        <f t="shared" si="23"/>
        <v>0</v>
      </c>
      <c r="DM43" s="1562">
        <f t="shared" si="24"/>
        <v>0</v>
      </c>
      <c r="DN43" s="1562">
        <f t="shared" si="25"/>
        <v>0</v>
      </c>
      <c r="DO43" s="1562">
        <f t="shared" si="26"/>
        <v>0</v>
      </c>
      <c r="DP43" s="1982"/>
      <c r="DQ43" s="1670"/>
      <c r="DR43" s="1670"/>
      <c r="DS43" s="1983"/>
      <c r="DT43" s="1972"/>
      <c r="DU43" s="1907"/>
    </row>
    <row r="44" spans="1:125" ht="14" customHeight="1">
      <c r="A44" s="1984" t="s">
        <v>226</v>
      </c>
      <c r="B44" s="1530" t="str">
        <f t="shared" ref="B44:R44" si="68">IF(B38="","",(B38-B40-B43)*B39/B$7/365/$G$1)</f>
        <v/>
      </c>
      <c r="C44" s="1530" t="str">
        <f t="shared" si="68"/>
        <v/>
      </c>
      <c r="D44" s="1530" t="str">
        <f t="shared" si="68"/>
        <v/>
      </c>
      <c r="E44" s="1530" t="str">
        <f t="shared" si="68"/>
        <v/>
      </c>
      <c r="F44" s="1530" t="str">
        <f t="shared" si="68"/>
        <v/>
      </c>
      <c r="G44" s="1530" t="str">
        <f t="shared" si="68"/>
        <v/>
      </c>
      <c r="H44" s="1530" t="str">
        <f t="shared" si="68"/>
        <v/>
      </c>
      <c r="I44" s="1530" t="str">
        <f t="shared" si="68"/>
        <v/>
      </c>
      <c r="J44" s="1530" t="str">
        <f t="shared" si="68"/>
        <v/>
      </c>
      <c r="K44" s="1530" t="str">
        <f t="shared" si="68"/>
        <v/>
      </c>
      <c r="L44" s="1530" t="str">
        <f t="shared" si="68"/>
        <v/>
      </c>
      <c r="M44" s="1530" t="str">
        <f t="shared" si="68"/>
        <v/>
      </c>
      <c r="N44" s="1530" t="str">
        <f t="shared" si="68"/>
        <v/>
      </c>
      <c r="O44" s="1530" t="str">
        <f t="shared" si="68"/>
        <v/>
      </c>
      <c r="P44" s="1530" t="str">
        <f t="shared" si="68"/>
        <v/>
      </c>
      <c r="Q44" s="1530" t="str">
        <f t="shared" si="68"/>
        <v/>
      </c>
      <c r="R44" s="1530" t="str">
        <f t="shared" si="68"/>
        <v/>
      </c>
      <c r="S44" s="1985"/>
      <c r="T44" s="1530" t="str">
        <f t="shared" ref="T44:AJ44" si="69">IF(T38="","",(T38-T40-T43)*T39/T$7/365/$G$1)</f>
        <v/>
      </c>
      <c r="U44" s="1530" t="str">
        <f t="shared" si="69"/>
        <v/>
      </c>
      <c r="V44" s="1530" t="str">
        <f t="shared" si="69"/>
        <v/>
      </c>
      <c r="W44" s="1530" t="str">
        <f t="shared" si="69"/>
        <v/>
      </c>
      <c r="X44" s="1530" t="str">
        <f t="shared" si="69"/>
        <v/>
      </c>
      <c r="Y44" s="1530" t="str">
        <f t="shared" si="69"/>
        <v/>
      </c>
      <c r="Z44" s="1530" t="str">
        <f t="shared" si="69"/>
        <v/>
      </c>
      <c r="AA44" s="1530" t="str">
        <f t="shared" si="69"/>
        <v/>
      </c>
      <c r="AB44" s="1530" t="str">
        <f t="shared" si="69"/>
        <v/>
      </c>
      <c r="AC44" s="1530" t="str">
        <f t="shared" si="69"/>
        <v/>
      </c>
      <c r="AD44" s="1530" t="str">
        <f t="shared" si="69"/>
        <v/>
      </c>
      <c r="AE44" s="1530" t="str">
        <f t="shared" si="69"/>
        <v/>
      </c>
      <c r="AF44" s="1530" t="str">
        <f t="shared" si="69"/>
        <v/>
      </c>
      <c r="AG44" s="1530" t="str">
        <f t="shared" si="69"/>
        <v/>
      </c>
      <c r="AH44" s="1530" t="str">
        <f t="shared" si="69"/>
        <v/>
      </c>
      <c r="AI44" s="1530" t="str">
        <f t="shared" si="69"/>
        <v/>
      </c>
      <c r="AJ44" s="1530" t="str">
        <f t="shared" si="69"/>
        <v/>
      </c>
      <c r="AK44" s="1985"/>
      <c r="AL44" s="1530" t="str">
        <f t="shared" ref="AL44:BB44" si="70">IF(AL38="","",(AL38-AL40-AL43)*AL39/AL$7/365/$G$1)</f>
        <v/>
      </c>
      <c r="AM44" s="1530" t="str">
        <f t="shared" si="70"/>
        <v/>
      </c>
      <c r="AN44" s="1530" t="str">
        <f t="shared" si="70"/>
        <v/>
      </c>
      <c r="AO44" s="1530" t="str">
        <f t="shared" si="70"/>
        <v/>
      </c>
      <c r="AP44" s="1530" t="str">
        <f t="shared" si="70"/>
        <v/>
      </c>
      <c r="AQ44" s="1530" t="str">
        <f t="shared" si="70"/>
        <v/>
      </c>
      <c r="AR44" s="1530" t="str">
        <f t="shared" si="70"/>
        <v/>
      </c>
      <c r="AS44" s="1530" t="str">
        <f t="shared" si="70"/>
        <v/>
      </c>
      <c r="AT44" s="1530" t="str">
        <f t="shared" si="70"/>
        <v/>
      </c>
      <c r="AU44" s="1530" t="str">
        <f t="shared" si="70"/>
        <v/>
      </c>
      <c r="AV44" s="1530" t="str">
        <f t="shared" si="70"/>
        <v/>
      </c>
      <c r="AW44" s="1530" t="str">
        <f t="shared" si="70"/>
        <v/>
      </c>
      <c r="AX44" s="1530" t="str">
        <f t="shared" si="70"/>
        <v/>
      </c>
      <c r="AY44" s="1530" t="str">
        <f t="shared" si="70"/>
        <v/>
      </c>
      <c r="AZ44" s="1530" t="str">
        <f t="shared" si="70"/>
        <v/>
      </c>
      <c r="BA44" s="1530" t="str">
        <f t="shared" si="70"/>
        <v/>
      </c>
      <c r="BB44" s="1530" t="str">
        <f t="shared" si="70"/>
        <v/>
      </c>
      <c r="BC44" s="1985"/>
      <c r="BD44" s="1530" t="str">
        <f t="shared" ref="BD44:BT44" si="71">IF(BD38="","",(BD38-BD40-BD43)*BD39/BD$7/365/$G$1)</f>
        <v/>
      </c>
      <c r="BE44" s="1530" t="str">
        <f t="shared" si="71"/>
        <v/>
      </c>
      <c r="BF44" s="1530" t="str">
        <f t="shared" si="71"/>
        <v/>
      </c>
      <c r="BG44" s="1530" t="str">
        <f t="shared" si="71"/>
        <v/>
      </c>
      <c r="BH44" s="1530" t="str">
        <f t="shared" si="71"/>
        <v/>
      </c>
      <c r="BI44" s="1530" t="str">
        <f t="shared" si="71"/>
        <v/>
      </c>
      <c r="BJ44" s="1530" t="str">
        <f t="shared" si="71"/>
        <v/>
      </c>
      <c r="BK44" s="1530" t="str">
        <f t="shared" si="71"/>
        <v/>
      </c>
      <c r="BL44" s="1530" t="str">
        <f t="shared" si="71"/>
        <v/>
      </c>
      <c r="BM44" s="1530" t="str">
        <f t="shared" si="71"/>
        <v/>
      </c>
      <c r="BN44" s="1530" t="str">
        <f t="shared" si="71"/>
        <v/>
      </c>
      <c r="BO44" s="1530" t="str">
        <f t="shared" si="71"/>
        <v/>
      </c>
      <c r="BP44" s="1530" t="str">
        <f t="shared" si="71"/>
        <v/>
      </c>
      <c r="BQ44" s="1530" t="str">
        <f t="shared" si="71"/>
        <v/>
      </c>
      <c r="BR44" s="1530" t="str">
        <f t="shared" si="71"/>
        <v/>
      </c>
      <c r="BS44" s="1530" t="str">
        <f t="shared" si="71"/>
        <v/>
      </c>
      <c r="BT44" s="1530" t="str">
        <f t="shared" si="71"/>
        <v/>
      </c>
      <c r="BU44" s="1985"/>
      <c r="BV44" s="1530" t="str">
        <f>IF(BV38="","",(BV38-BV40-BV43)*BV39/BV$7/365/$G$1)</f>
        <v/>
      </c>
      <c r="BW44" s="1530" t="str">
        <f>IF(BW38="","",(BW38-BW40-BW43)*BW39/BW$7/365/$G$1)</f>
        <v/>
      </c>
      <c r="BX44" s="1530" t="str">
        <f>IF(BX38="","",(BX38-BX40-BX43)*BX39/BX$7/365/$G$1)</f>
        <v/>
      </c>
      <c r="BY44" s="1530" t="str">
        <f>IF(BY38="","",(BY38-BY40-BY43)*BY39/BY$7/365/$G$1)</f>
        <v/>
      </c>
      <c r="BZ44" s="1986" t="str">
        <f t="shared" si="0"/>
        <v/>
      </c>
      <c r="CA44" s="1986" t="str">
        <f t="shared" si="1"/>
        <v/>
      </c>
      <c r="CB44" s="1986" t="str">
        <f t="shared" si="2"/>
        <v/>
      </c>
      <c r="CC44" s="1987" t="str">
        <f t="shared" si="3"/>
        <v/>
      </c>
      <c r="CD44" s="1900" t="str">
        <f t="shared" si="4"/>
        <v/>
      </c>
      <c r="CE44" s="1901" t="str">
        <f t="shared" si="63"/>
        <v/>
      </c>
      <c r="CF44" s="1902" t="str">
        <f t="shared" si="63"/>
        <v/>
      </c>
      <c r="CG44" s="1902" t="str">
        <f t="shared" si="63"/>
        <v/>
      </c>
      <c r="CH44" s="1902" t="str">
        <f t="shared" si="63"/>
        <v/>
      </c>
      <c r="CI44" s="1902" t="str">
        <f t="shared" si="63"/>
        <v/>
      </c>
      <c r="CJ44" s="1902" t="str">
        <f t="shared" si="63"/>
        <v/>
      </c>
      <c r="CK44" s="1903" t="str">
        <f t="shared" si="63"/>
        <v/>
      </c>
      <c r="CL44" s="1903" t="str">
        <f t="shared" si="63"/>
        <v/>
      </c>
      <c r="CM44" s="1903" t="str">
        <f t="shared" si="63"/>
        <v/>
      </c>
      <c r="CN44" s="1902" t="str">
        <f t="shared" si="63"/>
        <v/>
      </c>
      <c r="CO44" s="1902" t="str">
        <f t="shared" si="63"/>
        <v/>
      </c>
      <c r="CP44" s="1902" t="str">
        <f t="shared" si="63"/>
        <v/>
      </c>
      <c r="CQ44" s="1902" t="str">
        <f t="shared" si="63"/>
        <v/>
      </c>
      <c r="CR44" s="1902" t="str">
        <f t="shared" si="63"/>
        <v/>
      </c>
      <c r="CS44" s="1901" t="str">
        <f t="shared" si="63"/>
        <v/>
      </c>
      <c r="CT44" s="1904" t="str">
        <f t="shared" si="63"/>
        <v/>
      </c>
      <c r="CU44" s="1905" t="str">
        <f t="shared" si="6"/>
        <v/>
      </c>
      <c r="CV44" s="1901" t="str">
        <f t="shared" si="7"/>
        <v/>
      </c>
      <c r="CW44" s="1902" t="str">
        <f t="shared" si="8"/>
        <v/>
      </c>
      <c r="CX44" s="1902" t="str">
        <f t="shared" si="9"/>
        <v/>
      </c>
      <c r="CY44" s="1902" t="str">
        <f t="shared" si="10"/>
        <v/>
      </c>
      <c r="CZ44" s="1902" t="str">
        <f t="shared" si="11"/>
        <v/>
      </c>
      <c r="DA44" s="1902" t="str">
        <f t="shared" si="12"/>
        <v/>
      </c>
      <c r="DB44" s="1903" t="str">
        <f t="shared" si="13"/>
        <v/>
      </c>
      <c r="DC44" s="1903" t="str">
        <f t="shared" si="14"/>
        <v/>
      </c>
      <c r="DD44" s="1903" t="str">
        <f t="shared" si="15"/>
        <v/>
      </c>
      <c r="DE44" s="1902" t="str">
        <f t="shared" si="16"/>
        <v/>
      </c>
      <c r="DF44" s="1902" t="str">
        <f t="shared" si="17"/>
        <v/>
      </c>
      <c r="DG44" s="1902" t="str">
        <f t="shared" si="18"/>
        <v/>
      </c>
      <c r="DH44" s="1902" t="str">
        <f t="shared" si="19"/>
        <v/>
      </c>
      <c r="DI44" s="1902" t="str">
        <f t="shared" si="20"/>
        <v/>
      </c>
      <c r="DJ44" s="1901" t="str">
        <f t="shared" si="21"/>
        <v/>
      </c>
      <c r="DK44" s="1905" t="str">
        <f t="shared" si="22"/>
        <v/>
      </c>
      <c r="DL44" s="1950">
        <f t="shared" si="23"/>
        <v>0</v>
      </c>
      <c r="DM44" s="1562">
        <f t="shared" si="24"/>
        <v>0</v>
      </c>
      <c r="DN44" s="1562">
        <f t="shared" si="25"/>
        <v>0</v>
      </c>
      <c r="DO44" s="1562">
        <f t="shared" si="26"/>
        <v>0</v>
      </c>
      <c r="DP44" s="1988" t="str">
        <f>IF(DP38="","",(DP38+SUM(BV38)*(DP38="")-SUM(DP40)-DP43-SUM(BV43)*(DP43=""))*BV39/DP$7/365/$G$1)</f>
        <v/>
      </c>
      <c r="DQ44" s="1530" t="str">
        <f>IF(DQ38="","",(DQ38+SUM(BW38)*(DQ38="")-SUM(DQ40)-DQ43-SUM(BW43)*(DQ43=""))*BW39/DQ$7/365/$G$1)</f>
        <v/>
      </c>
      <c r="DR44" s="1530" t="str">
        <f>IF(DR38="","",(DR38+SUM(BX38)*(DR38="")-SUM(DR40)-DR43-SUM(BX43)*(DR43=""))*BX39/DR$7/365/$G$1)</f>
        <v/>
      </c>
      <c r="DS44" s="1989" t="str">
        <f>IF(DS38="","",(DS38+SUM(BY38)*(DS38="")-SUM(DS40)-DS43-SUM(BY43)*(DS43=""))*BY39/DS$7/365/$G$1)</f>
        <v/>
      </c>
      <c r="DT44" s="1972"/>
      <c r="DU44" s="1907"/>
    </row>
    <row r="45" spans="1:125" ht="14" customHeight="1">
      <c r="A45" s="1553" t="s">
        <v>483</v>
      </c>
      <c r="B45" s="1993">
        <f t="shared" ref="B45:R45" si="72">SUM(B14,B21,B28,B35,B42)</f>
        <v>0</v>
      </c>
      <c r="C45" s="1993">
        <f t="shared" si="72"/>
        <v>0</v>
      </c>
      <c r="D45" s="1993">
        <f t="shared" si="72"/>
        <v>0</v>
      </c>
      <c r="E45" s="1993">
        <f t="shared" si="72"/>
        <v>0</v>
      </c>
      <c r="F45" s="1993">
        <f t="shared" si="72"/>
        <v>0</v>
      </c>
      <c r="G45" s="1993">
        <f t="shared" si="72"/>
        <v>0</v>
      </c>
      <c r="H45" s="1993">
        <f t="shared" si="72"/>
        <v>0</v>
      </c>
      <c r="I45" s="1993">
        <f t="shared" si="72"/>
        <v>0</v>
      </c>
      <c r="J45" s="1993">
        <f t="shared" si="72"/>
        <v>0</v>
      </c>
      <c r="K45" s="1993">
        <f t="shared" si="72"/>
        <v>0</v>
      </c>
      <c r="L45" s="1993">
        <f t="shared" si="72"/>
        <v>0</v>
      </c>
      <c r="M45" s="1993">
        <f t="shared" si="72"/>
        <v>0</v>
      </c>
      <c r="N45" s="1993">
        <f t="shared" si="72"/>
        <v>0</v>
      </c>
      <c r="O45" s="1993">
        <f t="shared" si="72"/>
        <v>0</v>
      </c>
      <c r="P45" s="1993">
        <f t="shared" si="72"/>
        <v>0</v>
      </c>
      <c r="Q45" s="1993">
        <f t="shared" si="72"/>
        <v>0</v>
      </c>
      <c r="R45" s="1993">
        <f t="shared" si="72"/>
        <v>0</v>
      </c>
      <c r="S45" s="1994"/>
      <c r="T45" s="1993">
        <f t="shared" ref="T45:AJ45" si="73">SUM(T14,T21,T28,T35,T42)</f>
        <v>0</v>
      </c>
      <c r="U45" s="1993">
        <f t="shared" si="73"/>
        <v>0</v>
      </c>
      <c r="V45" s="1993">
        <f t="shared" si="73"/>
        <v>0</v>
      </c>
      <c r="W45" s="1993">
        <f t="shared" si="73"/>
        <v>0</v>
      </c>
      <c r="X45" s="1993">
        <f t="shared" si="73"/>
        <v>0</v>
      </c>
      <c r="Y45" s="1993">
        <f t="shared" si="73"/>
        <v>0</v>
      </c>
      <c r="Z45" s="1993">
        <f t="shared" si="73"/>
        <v>0</v>
      </c>
      <c r="AA45" s="1993">
        <f t="shared" si="73"/>
        <v>0</v>
      </c>
      <c r="AB45" s="1993">
        <f t="shared" si="73"/>
        <v>0</v>
      </c>
      <c r="AC45" s="1993">
        <f t="shared" si="73"/>
        <v>0</v>
      </c>
      <c r="AD45" s="1993">
        <f t="shared" si="73"/>
        <v>0</v>
      </c>
      <c r="AE45" s="1993">
        <f t="shared" si="73"/>
        <v>0</v>
      </c>
      <c r="AF45" s="1993">
        <f t="shared" si="73"/>
        <v>0</v>
      </c>
      <c r="AG45" s="1993">
        <f t="shared" si="73"/>
        <v>0</v>
      </c>
      <c r="AH45" s="1993">
        <f t="shared" si="73"/>
        <v>0</v>
      </c>
      <c r="AI45" s="1993">
        <f t="shared" si="73"/>
        <v>0</v>
      </c>
      <c r="AJ45" s="1993">
        <f t="shared" si="73"/>
        <v>0</v>
      </c>
      <c r="AK45" s="1994"/>
      <c r="AL45" s="1993">
        <f t="shared" ref="AL45:BB45" si="74">SUM(AL14,AL21,AL28,AL35,AL42)</f>
        <v>0</v>
      </c>
      <c r="AM45" s="1993">
        <f t="shared" si="74"/>
        <v>0</v>
      </c>
      <c r="AN45" s="1993">
        <f t="shared" si="74"/>
        <v>0</v>
      </c>
      <c r="AO45" s="1993">
        <f t="shared" si="74"/>
        <v>0</v>
      </c>
      <c r="AP45" s="1993">
        <f t="shared" si="74"/>
        <v>0</v>
      </c>
      <c r="AQ45" s="1993">
        <f t="shared" si="74"/>
        <v>0</v>
      </c>
      <c r="AR45" s="1993">
        <f t="shared" si="74"/>
        <v>0</v>
      </c>
      <c r="AS45" s="1993">
        <f t="shared" si="74"/>
        <v>0</v>
      </c>
      <c r="AT45" s="1993">
        <f t="shared" si="74"/>
        <v>0</v>
      </c>
      <c r="AU45" s="1993">
        <f t="shared" si="74"/>
        <v>0</v>
      </c>
      <c r="AV45" s="1993">
        <f t="shared" si="74"/>
        <v>0</v>
      </c>
      <c r="AW45" s="1993">
        <f t="shared" si="74"/>
        <v>0</v>
      </c>
      <c r="AX45" s="1993">
        <f t="shared" si="74"/>
        <v>0</v>
      </c>
      <c r="AY45" s="1993">
        <f t="shared" si="74"/>
        <v>0</v>
      </c>
      <c r="AZ45" s="1993">
        <f t="shared" si="74"/>
        <v>0</v>
      </c>
      <c r="BA45" s="1993">
        <f t="shared" si="74"/>
        <v>0</v>
      </c>
      <c r="BB45" s="1993">
        <f t="shared" si="74"/>
        <v>0</v>
      </c>
      <c r="BC45" s="1994"/>
      <c r="BD45" s="1993">
        <f t="shared" ref="BD45:BT45" si="75">SUM(BD14,BD21,BD28,BD35,BD42)</f>
        <v>0</v>
      </c>
      <c r="BE45" s="1993">
        <f t="shared" si="75"/>
        <v>0</v>
      </c>
      <c r="BF45" s="1993">
        <f t="shared" si="75"/>
        <v>0</v>
      </c>
      <c r="BG45" s="1993">
        <f t="shared" si="75"/>
        <v>0</v>
      </c>
      <c r="BH45" s="1993">
        <f t="shared" si="75"/>
        <v>0</v>
      </c>
      <c r="BI45" s="1993">
        <f t="shared" si="75"/>
        <v>0</v>
      </c>
      <c r="BJ45" s="1993">
        <f t="shared" si="75"/>
        <v>0</v>
      </c>
      <c r="BK45" s="1993">
        <f t="shared" si="75"/>
        <v>0</v>
      </c>
      <c r="BL45" s="1993">
        <f t="shared" si="75"/>
        <v>0</v>
      </c>
      <c r="BM45" s="1993">
        <f t="shared" si="75"/>
        <v>0</v>
      </c>
      <c r="BN45" s="1993">
        <f t="shared" si="75"/>
        <v>0</v>
      </c>
      <c r="BO45" s="1993">
        <f t="shared" si="75"/>
        <v>0</v>
      </c>
      <c r="BP45" s="1993">
        <f t="shared" si="75"/>
        <v>0</v>
      </c>
      <c r="BQ45" s="1993">
        <f t="shared" si="75"/>
        <v>0</v>
      </c>
      <c r="BR45" s="1993">
        <f t="shared" si="75"/>
        <v>0</v>
      </c>
      <c r="BS45" s="1993">
        <f t="shared" si="75"/>
        <v>0</v>
      </c>
      <c r="BT45" s="1993">
        <f t="shared" si="75"/>
        <v>0</v>
      </c>
      <c r="BU45" s="1994"/>
      <c r="BV45" s="1993">
        <f>SUM(BV14,BV21,BV28,BV35,BV42)</f>
        <v>0</v>
      </c>
      <c r="BW45" s="1993">
        <f>SUM(BW14,BW21,BW28,BW35,BW42)</f>
        <v>0</v>
      </c>
      <c r="BX45" s="1993">
        <f>SUM(BX14,BX21,BX28,BX35,BX42)</f>
        <v>0</v>
      </c>
      <c r="BY45" s="1993">
        <f>SUM(BY14,BY21,BY28,BY35,BY42)</f>
        <v>0</v>
      </c>
      <c r="BZ45" s="1948">
        <f t="shared" si="0"/>
        <v>0</v>
      </c>
      <c r="CA45" s="1948">
        <f t="shared" si="1"/>
        <v>0</v>
      </c>
      <c r="CB45" s="1948">
        <f t="shared" si="2"/>
        <v>0</v>
      </c>
      <c r="CC45" s="1949">
        <f t="shared" si="3"/>
        <v>0</v>
      </c>
      <c r="CD45" s="1874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875">
        <f t="shared" si="76"/>
        <v>0</v>
      </c>
      <c r="CF45" s="1876">
        <f t="shared" si="76"/>
        <v>0</v>
      </c>
      <c r="CG45" s="1876">
        <f t="shared" si="76"/>
        <v>0</v>
      </c>
      <c r="CH45" s="1876">
        <f t="shared" si="76"/>
        <v>0</v>
      </c>
      <c r="CI45" s="1876">
        <f t="shared" si="76"/>
        <v>0</v>
      </c>
      <c r="CJ45" s="1876">
        <f t="shared" si="76"/>
        <v>0</v>
      </c>
      <c r="CK45" s="1877">
        <f t="shared" si="76"/>
        <v>0</v>
      </c>
      <c r="CL45" s="1877">
        <f t="shared" si="76"/>
        <v>0</v>
      </c>
      <c r="CM45" s="1877">
        <f t="shared" si="76"/>
        <v>0</v>
      </c>
      <c r="CN45" s="1876">
        <f t="shared" si="76"/>
        <v>0</v>
      </c>
      <c r="CO45" s="1876">
        <f t="shared" si="76"/>
        <v>0</v>
      </c>
      <c r="CP45" s="1876">
        <f t="shared" si="76"/>
        <v>0</v>
      </c>
      <c r="CQ45" s="1876">
        <f t="shared" si="76"/>
        <v>0</v>
      </c>
      <c r="CR45" s="1876">
        <f t="shared" si="76"/>
        <v>0</v>
      </c>
      <c r="CS45" s="1875">
        <f t="shared" si="76"/>
        <v>0</v>
      </c>
      <c r="CT45" s="1878">
        <f t="shared" si="76"/>
        <v>0</v>
      </c>
      <c r="CU45" s="1887">
        <f t="shared" si="6"/>
        <v>0</v>
      </c>
      <c r="CV45" s="1888">
        <f t="shared" si="7"/>
        <v>0</v>
      </c>
      <c r="CW45" s="1889">
        <f t="shared" si="8"/>
        <v>0</v>
      </c>
      <c r="CX45" s="1889">
        <f t="shared" si="9"/>
        <v>0</v>
      </c>
      <c r="CY45" s="1889">
        <f t="shared" si="10"/>
        <v>0</v>
      </c>
      <c r="CZ45" s="1889">
        <f t="shared" si="11"/>
        <v>0</v>
      </c>
      <c r="DA45" s="1889">
        <f t="shared" si="12"/>
        <v>0</v>
      </c>
      <c r="DB45" s="1890">
        <f t="shared" si="13"/>
        <v>0</v>
      </c>
      <c r="DC45" s="1890">
        <f t="shared" si="14"/>
        <v>0</v>
      </c>
      <c r="DD45" s="1890">
        <f t="shared" si="15"/>
        <v>0</v>
      </c>
      <c r="DE45" s="1889">
        <f t="shared" si="16"/>
        <v>0</v>
      </c>
      <c r="DF45" s="1889">
        <f t="shared" si="17"/>
        <v>0</v>
      </c>
      <c r="DG45" s="1889">
        <f t="shared" si="18"/>
        <v>0</v>
      </c>
      <c r="DH45" s="1889">
        <f t="shared" si="19"/>
        <v>0</v>
      </c>
      <c r="DI45" s="1889">
        <f t="shared" si="20"/>
        <v>0</v>
      </c>
      <c r="DJ45" s="1888">
        <f t="shared" si="21"/>
        <v>0</v>
      </c>
      <c r="DK45" s="1887">
        <f t="shared" si="22"/>
        <v>0</v>
      </c>
      <c r="DL45" s="1950">
        <f t="shared" si="23"/>
        <v>17</v>
      </c>
      <c r="DM45" s="1562">
        <f t="shared" si="24"/>
        <v>17</v>
      </c>
      <c r="DN45" s="1562">
        <f t="shared" si="25"/>
        <v>17</v>
      </c>
      <c r="DO45" s="1562">
        <f t="shared" si="26"/>
        <v>17</v>
      </c>
      <c r="DP45" s="1995">
        <f>SUM(DP14,DP21,DP28,DP35,DP42)</f>
        <v>0</v>
      </c>
      <c r="DQ45" s="1993">
        <f>SUM(DQ14,DQ21,DQ28,DQ35,DQ42)</f>
        <v>0</v>
      </c>
      <c r="DR45" s="1993">
        <f>SUM(DR14,DR21,DR28,DR35,DR42)</f>
        <v>0</v>
      </c>
      <c r="DS45" s="1996">
        <f>SUM(DS14,DS21,DS28,DS35,DS42)</f>
        <v>0</v>
      </c>
      <c r="DT45" s="1972"/>
      <c r="DU45" s="1907"/>
    </row>
    <row r="46" spans="1:125" ht="14" customHeight="1">
      <c r="A46" s="1553" t="s">
        <v>484</v>
      </c>
      <c r="B46" s="1997">
        <f t="shared" ref="B46:R46" si="77">SUM(B16,B23,B30,B37,B44)</f>
        <v>0</v>
      </c>
      <c r="C46" s="1997">
        <f t="shared" si="77"/>
        <v>0</v>
      </c>
      <c r="D46" s="1997">
        <f t="shared" si="77"/>
        <v>0</v>
      </c>
      <c r="E46" s="1997">
        <f t="shared" si="77"/>
        <v>0</v>
      </c>
      <c r="F46" s="1997">
        <f t="shared" si="77"/>
        <v>0</v>
      </c>
      <c r="G46" s="1997">
        <f t="shared" si="77"/>
        <v>0</v>
      </c>
      <c r="H46" s="1997">
        <f t="shared" si="77"/>
        <v>0</v>
      </c>
      <c r="I46" s="1997">
        <f t="shared" si="77"/>
        <v>0</v>
      </c>
      <c r="J46" s="1997">
        <f t="shared" si="77"/>
        <v>0</v>
      </c>
      <c r="K46" s="1997">
        <f t="shared" si="77"/>
        <v>0</v>
      </c>
      <c r="L46" s="1997">
        <f t="shared" si="77"/>
        <v>0</v>
      </c>
      <c r="M46" s="1997">
        <f t="shared" si="77"/>
        <v>0</v>
      </c>
      <c r="N46" s="1997">
        <f t="shared" si="77"/>
        <v>0</v>
      </c>
      <c r="O46" s="1997">
        <f t="shared" si="77"/>
        <v>0</v>
      </c>
      <c r="P46" s="1997">
        <f t="shared" si="77"/>
        <v>0</v>
      </c>
      <c r="Q46" s="1997">
        <f t="shared" si="77"/>
        <v>0</v>
      </c>
      <c r="R46" s="1997">
        <f t="shared" si="77"/>
        <v>0</v>
      </c>
      <c r="S46" s="1998"/>
      <c r="T46" s="1997">
        <f t="shared" ref="T46:AJ46" si="78">SUM(T16,T23,T30,T37,T44)</f>
        <v>0</v>
      </c>
      <c r="U46" s="1997">
        <f t="shared" si="78"/>
        <v>0</v>
      </c>
      <c r="V46" s="1997">
        <f t="shared" si="78"/>
        <v>0</v>
      </c>
      <c r="W46" s="1997">
        <f t="shared" si="78"/>
        <v>0</v>
      </c>
      <c r="X46" s="1997">
        <f t="shared" si="78"/>
        <v>0</v>
      </c>
      <c r="Y46" s="1997">
        <f t="shared" si="78"/>
        <v>0</v>
      </c>
      <c r="Z46" s="1997">
        <f t="shared" si="78"/>
        <v>0</v>
      </c>
      <c r="AA46" s="1997">
        <f t="shared" si="78"/>
        <v>0</v>
      </c>
      <c r="AB46" s="1997">
        <f t="shared" si="78"/>
        <v>0</v>
      </c>
      <c r="AC46" s="1997">
        <f t="shared" si="78"/>
        <v>0</v>
      </c>
      <c r="AD46" s="1997">
        <f t="shared" si="78"/>
        <v>0</v>
      </c>
      <c r="AE46" s="1997">
        <f t="shared" si="78"/>
        <v>0</v>
      </c>
      <c r="AF46" s="1997">
        <f t="shared" si="78"/>
        <v>0</v>
      </c>
      <c r="AG46" s="1997">
        <f t="shared" si="78"/>
        <v>0</v>
      </c>
      <c r="AH46" s="1997">
        <f t="shared" si="78"/>
        <v>0</v>
      </c>
      <c r="AI46" s="1997">
        <f t="shared" si="78"/>
        <v>0</v>
      </c>
      <c r="AJ46" s="1997">
        <f t="shared" si="78"/>
        <v>0</v>
      </c>
      <c r="AK46" s="1998"/>
      <c r="AL46" s="1997">
        <f t="shared" ref="AL46:BB46" si="79">SUM(AL16,AL23,AL30,AL37,AL44)</f>
        <v>0</v>
      </c>
      <c r="AM46" s="1997">
        <f t="shared" si="79"/>
        <v>0</v>
      </c>
      <c r="AN46" s="1997">
        <f t="shared" si="79"/>
        <v>0</v>
      </c>
      <c r="AO46" s="1997">
        <f t="shared" si="79"/>
        <v>0</v>
      </c>
      <c r="AP46" s="1997">
        <f t="shared" si="79"/>
        <v>0</v>
      </c>
      <c r="AQ46" s="1997">
        <f t="shared" si="79"/>
        <v>0</v>
      </c>
      <c r="AR46" s="1997">
        <f t="shared" si="79"/>
        <v>0</v>
      </c>
      <c r="AS46" s="1997">
        <f t="shared" si="79"/>
        <v>0</v>
      </c>
      <c r="AT46" s="1997">
        <f t="shared" si="79"/>
        <v>0</v>
      </c>
      <c r="AU46" s="1997">
        <f t="shared" si="79"/>
        <v>0</v>
      </c>
      <c r="AV46" s="1997">
        <f t="shared" si="79"/>
        <v>0</v>
      </c>
      <c r="AW46" s="1997">
        <f t="shared" si="79"/>
        <v>0</v>
      </c>
      <c r="AX46" s="1997">
        <f t="shared" si="79"/>
        <v>0</v>
      </c>
      <c r="AY46" s="1997">
        <f t="shared" si="79"/>
        <v>0</v>
      </c>
      <c r="AZ46" s="1997">
        <f t="shared" si="79"/>
        <v>0</v>
      </c>
      <c r="BA46" s="1997">
        <f t="shared" si="79"/>
        <v>0</v>
      </c>
      <c r="BB46" s="1997">
        <f t="shared" si="79"/>
        <v>0</v>
      </c>
      <c r="BC46" s="1998"/>
      <c r="BD46" s="1997">
        <f t="shared" ref="BD46:BT46" si="80">SUM(BD16,BD23,BD30,BD37,BD44)</f>
        <v>0</v>
      </c>
      <c r="BE46" s="1997">
        <f t="shared" si="80"/>
        <v>0</v>
      </c>
      <c r="BF46" s="1997">
        <f t="shared" si="80"/>
        <v>0</v>
      </c>
      <c r="BG46" s="1997">
        <f t="shared" si="80"/>
        <v>0</v>
      </c>
      <c r="BH46" s="1997">
        <f t="shared" si="80"/>
        <v>0</v>
      </c>
      <c r="BI46" s="1997">
        <f t="shared" si="80"/>
        <v>0</v>
      </c>
      <c r="BJ46" s="1997">
        <f t="shared" si="80"/>
        <v>0</v>
      </c>
      <c r="BK46" s="1997">
        <f t="shared" si="80"/>
        <v>0</v>
      </c>
      <c r="BL46" s="1997">
        <f t="shared" si="80"/>
        <v>0</v>
      </c>
      <c r="BM46" s="1997">
        <f t="shared" si="80"/>
        <v>0</v>
      </c>
      <c r="BN46" s="1997">
        <f t="shared" si="80"/>
        <v>0</v>
      </c>
      <c r="BO46" s="1997">
        <f t="shared" si="80"/>
        <v>0</v>
      </c>
      <c r="BP46" s="1997">
        <f t="shared" si="80"/>
        <v>0</v>
      </c>
      <c r="BQ46" s="1997">
        <f t="shared" si="80"/>
        <v>0</v>
      </c>
      <c r="BR46" s="1997">
        <f t="shared" si="80"/>
        <v>0</v>
      </c>
      <c r="BS46" s="1997">
        <f t="shared" si="80"/>
        <v>0</v>
      </c>
      <c r="BT46" s="1997">
        <f t="shared" si="80"/>
        <v>0</v>
      </c>
      <c r="BU46" s="1998"/>
      <c r="BV46" s="1997">
        <f>SUM(BV16,BV23,BV30,BV37,BV44)</f>
        <v>0</v>
      </c>
      <c r="BW46" s="1997">
        <f>SUM(BW16,BW23,BW30,BW37,BW44)</f>
        <v>0</v>
      </c>
      <c r="BX46" s="1997">
        <f>SUM(BX16,BX23,BX30,BX37,BX44)</f>
        <v>0</v>
      </c>
      <c r="BY46" s="1997">
        <f>SUM(BY16,BY23,BY30,BY37,BY44)</f>
        <v>0</v>
      </c>
      <c r="BZ46" s="1986">
        <f t="shared" si="0"/>
        <v>0</v>
      </c>
      <c r="CA46" s="1986">
        <f t="shared" si="1"/>
        <v>0</v>
      </c>
      <c r="CB46" s="1986">
        <f t="shared" si="2"/>
        <v>0</v>
      </c>
      <c r="CC46" s="1987">
        <f t="shared" si="3"/>
        <v>0</v>
      </c>
      <c r="CD46" s="1900">
        <f t="shared" si="76"/>
        <v>0</v>
      </c>
      <c r="CE46" s="1901">
        <f t="shared" si="76"/>
        <v>0</v>
      </c>
      <c r="CF46" s="1902">
        <f t="shared" si="76"/>
        <v>0</v>
      </c>
      <c r="CG46" s="1902">
        <f t="shared" si="76"/>
        <v>0</v>
      </c>
      <c r="CH46" s="1902">
        <f t="shared" si="76"/>
        <v>0</v>
      </c>
      <c r="CI46" s="1902">
        <f t="shared" si="76"/>
        <v>0</v>
      </c>
      <c r="CJ46" s="1902">
        <f t="shared" si="76"/>
        <v>0</v>
      </c>
      <c r="CK46" s="1903">
        <f t="shared" si="76"/>
        <v>0</v>
      </c>
      <c r="CL46" s="1903">
        <f t="shared" si="76"/>
        <v>0</v>
      </c>
      <c r="CM46" s="1903">
        <f t="shared" si="76"/>
        <v>0</v>
      </c>
      <c r="CN46" s="1902">
        <f t="shared" si="76"/>
        <v>0</v>
      </c>
      <c r="CO46" s="1902">
        <f t="shared" si="76"/>
        <v>0</v>
      </c>
      <c r="CP46" s="1902">
        <f t="shared" si="76"/>
        <v>0</v>
      </c>
      <c r="CQ46" s="1902">
        <f t="shared" si="76"/>
        <v>0</v>
      </c>
      <c r="CR46" s="1902">
        <f t="shared" si="76"/>
        <v>0</v>
      </c>
      <c r="CS46" s="1901">
        <f t="shared" si="76"/>
        <v>0</v>
      </c>
      <c r="CT46" s="1904">
        <f t="shared" si="76"/>
        <v>0</v>
      </c>
      <c r="CU46" s="1905">
        <f t="shared" si="6"/>
        <v>0</v>
      </c>
      <c r="CV46" s="1901">
        <f t="shared" si="7"/>
        <v>0</v>
      </c>
      <c r="CW46" s="1902">
        <f t="shared" si="8"/>
        <v>0</v>
      </c>
      <c r="CX46" s="1902">
        <f t="shared" si="9"/>
        <v>0</v>
      </c>
      <c r="CY46" s="1902">
        <f t="shared" si="10"/>
        <v>0</v>
      </c>
      <c r="CZ46" s="1902">
        <f t="shared" si="11"/>
        <v>0</v>
      </c>
      <c r="DA46" s="1902">
        <f t="shared" si="12"/>
        <v>0</v>
      </c>
      <c r="DB46" s="1903">
        <f t="shared" si="13"/>
        <v>0</v>
      </c>
      <c r="DC46" s="1903">
        <f t="shared" si="14"/>
        <v>0</v>
      </c>
      <c r="DD46" s="1903">
        <f t="shared" si="15"/>
        <v>0</v>
      </c>
      <c r="DE46" s="1902">
        <f t="shared" si="16"/>
        <v>0</v>
      </c>
      <c r="DF46" s="1902">
        <f t="shared" si="17"/>
        <v>0</v>
      </c>
      <c r="DG46" s="1902">
        <f t="shared" si="18"/>
        <v>0</v>
      </c>
      <c r="DH46" s="1902">
        <f t="shared" si="19"/>
        <v>0</v>
      </c>
      <c r="DI46" s="1902">
        <f t="shared" si="20"/>
        <v>0</v>
      </c>
      <c r="DJ46" s="1901">
        <f t="shared" si="21"/>
        <v>0</v>
      </c>
      <c r="DK46" s="1905">
        <f t="shared" si="22"/>
        <v>0</v>
      </c>
      <c r="DL46" s="1950">
        <f t="shared" si="23"/>
        <v>17</v>
      </c>
      <c r="DM46" s="1562">
        <f t="shared" si="24"/>
        <v>17</v>
      </c>
      <c r="DN46" s="1562">
        <f t="shared" si="25"/>
        <v>17</v>
      </c>
      <c r="DO46" s="1562">
        <f t="shared" si="26"/>
        <v>17</v>
      </c>
      <c r="DP46" s="1999">
        <f>SUM(DP16,DP23,DP30,DP37,DP44)</f>
        <v>0</v>
      </c>
      <c r="DQ46" s="1997">
        <f>SUM(DQ16,DQ23,DQ30,DQ37,DQ44)</f>
        <v>0</v>
      </c>
      <c r="DR46" s="1997">
        <f>SUM(DR16,DR23,DR30,DR37,DR44)</f>
        <v>0</v>
      </c>
      <c r="DS46" s="2000">
        <f>SUM(DS16,DS23,DS30,DS37,DS44)</f>
        <v>0</v>
      </c>
      <c r="DT46" s="1972"/>
      <c r="DU46" s="1907"/>
    </row>
    <row r="47" spans="1:125" ht="12" customHeight="1">
      <c r="A47" s="1786"/>
      <c r="B47" s="1786"/>
      <c r="C47" s="1786"/>
      <c r="D47" s="1786"/>
      <c r="E47" s="1786"/>
      <c r="F47" s="1786"/>
      <c r="G47" s="1786"/>
      <c r="H47" s="1786"/>
      <c r="I47" s="1786"/>
      <c r="J47" s="1786"/>
      <c r="K47" s="1786"/>
      <c r="L47" s="1786"/>
      <c r="M47" s="1786"/>
      <c r="N47" s="1786"/>
      <c r="O47" s="1786"/>
      <c r="P47" s="1786"/>
      <c r="Q47" s="1786"/>
      <c r="R47" s="1786"/>
      <c r="S47" s="1940"/>
      <c r="T47" s="1786"/>
      <c r="U47" s="1786"/>
      <c r="V47" s="1786"/>
      <c r="W47" s="1786"/>
      <c r="X47" s="1786"/>
      <c r="Y47" s="1786"/>
      <c r="Z47" s="1786"/>
      <c r="AA47" s="1786"/>
      <c r="AB47" s="1786"/>
      <c r="AC47" s="1786"/>
      <c r="AD47" s="1786"/>
      <c r="AE47" s="1786"/>
      <c r="AF47" s="1786"/>
      <c r="AG47" s="1786"/>
      <c r="AH47" s="1786"/>
      <c r="AI47" s="1786"/>
      <c r="AJ47" s="1786"/>
      <c r="AK47" s="1940"/>
      <c r="AL47" s="1786"/>
      <c r="AM47" s="1786"/>
      <c r="AN47" s="1786"/>
      <c r="AO47" s="1786"/>
      <c r="AP47" s="1786"/>
      <c r="AQ47" s="1786"/>
      <c r="AR47" s="1786"/>
      <c r="AS47" s="1786"/>
      <c r="AT47" s="1786"/>
      <c r="AU47" s="1786"/>
      <c r="AV47" s="1786"/>
      <c r="AW47" s="1786"/>
      <c r="AX47" s="1786"/>
      <c r="AY47" s="1786"/>
      <c r="AZ47" s="1786"/>
      <c r="BA47" s="1786"/>
      <c r="BB47" s="1786"/>
      <c r="BC47" s="1940"/>
      <c r="BD47" s="1786"/>
      <c r="BE47" s="1786"/>
      <c r="BF47" s="1786"/>
      <c r="BG47" s="1786"/>
      <c r="BH47" s="1786"/>
      <c r="BI47" s="1786"/>
      <c r="BJ47" s="1786"/>
      <c r="BK47" s="1786"/>
      <c r="BL47" s="1786"/>
      <c r="BM47" s="1786"/>
      <c r="BN47" s="1786"/>
      <c r="BO47" s="1786"/>
      <c r="BP47" s="1786"/>
      <c r="BQ47" s="1786"/>
      <c r="BR47" s="1786"/>
      <c r="BS47" s="1786"/>
      <c r="BT47" s="1786"/>
      <c r="BU47" s="1940"/>
      <c r="BV47" s="1786"/>
      <c r="BW47" s="1786"/>
      <c r="BX47" s="1786"/>
      <c r="BY47" s="1786"/>
      <c r="BZ47" s="2001"/>
      <c r="CA47" s="2001"/>
      <c r="CB47" s="2001"/>
      <c r="CC47" s="2001"/>
      <c r="CD47" s="1907"/>
      <c r="CE47" s="1907"/>
      <c r="CF47" s="1907"/>
      <c r="CG47" s="1907"/>
      <c r="CH47" s="1907"/>
      <c r="CI47" s="1907"/>
      <c r="CJ47" s="1907"/>
      <c r="CK47" s="1907"/>
      <c r="CL47" s="1907"/>
      <c r="CM47" s="1907"/>
      <c r="CN47" s="1907"/>
      <c r="CO47" s="1907"/>
      <c r="CP47" s="1907"/>
      <c r="CQ47" s="1907"/>
      <c r="CR47" s="1907"/>
      <c r="CS47" s="1907"/>
      <c r="CT47" s="2002"/>
      <c r="CU47" s="1907"/>
      <c r="CV47" s="1907"/>
      <c r="CW47" s="1907"/>
      <c r="CX47" s="1907"/>
      <c r="CY47" s="1907"/>
      <c r="CZ47" s="1907"/>
      <c r="DA47" s="1907"/>
      <c r="DB47" s="1907"/>
      <c r="DC47" s="1907"/>
      <c r="DD47" s="1907"/>
      <c r="DE47" s="1907"/>
      <c r="DF47" s="1907"/>
      <c r="DG47" s="1907"/>
      <c r="DH47" s="1907"/>
      <c r="DI47" s="1907"/>
      <c r="DJ47" s="1907"/>
      <c r="DK47" s="2002"/>
      <c r="DL47" s="1907"/>
      <c r="DM47" s="1907"/>
      <c r="DN47" s="1907"/>
      <c r="DO47" s="1907"/>
      <c r="DP47" s="2003"/>
      <c r="DQ47" s="2004"/>
      <c r="DR47" s="2004"/>
      <c r="DS47" s="2005"/>
      <c r="DT47" s="1907"/>
      <c r="DU47" s="1907"/>
    </row>
    <row r="48" spans="1:125" ht="12.75" customHeight="1">
      <c r="A48" s="1672" t="s">
        <v>485</v>
      </c>
      <c r="B48" s="1644"/>
      <c r="C48" s="1644"/>
      <c r="D48" s="1644"/>
      <c r="E48" s="1644"/>
      <c r="F48" s="1644"/>
      <c r="G48" s="1644"/>
      <c r="H48" s="1644"/>
      <c r="I48" s="1644"/>
      <c r="J48" s="1644"/>
      <c r="K48" s="1644"/>
      <c r="L48" s="1644"/>
      <c r="M48" s="1644"/>
      <c r="N48" s="1644"/>
      <c r="O48" s="1644"/>
      <c r="P48" s="1644"/>
      <c r="Q48" s="1644"/>
      <c r="R48" s="1644"/>
      <c r="S48" s="1942"/>
      <c r="T48" s="1644"/>
      <c r="U48" s="1644"/>
      <c r="V48" s="1644"/>
      <c r="W48" s="1644"/>
      <c r="X48" s="1644"/>
      <c r="Y48" s="1644"/>
      <c r="Z48" s="1644"/>
      <c r="AA48" s="1644"/>
      <c r="AB48" s="1644"/>
      <c r="AC48" s="1644"/>
      <c r="AD48" s="1644"/>
      <c r="AE48" s="1644"/>
      <c r="AF48" s="1644"/>
      <c r="AG48" s="1644"/>
      <c r="AH48" s="1644"/>
      <c r="AI48" s="1644"/>
      <c r="AJ48" s="1644"/>
      <c r="AK48" s="1942"/>
      <c r="AL48" s="1644"/>
      <c r="AM48" s="1644"/>
      <c r="AN48" s="1644"/>
      <c r="AO48" s="1644"/>
      <c r="AP48" s="1644"/>
      <c r="AQ48" s="1644"/>
      <c r="AR48" s="1644"/>
      <c r="AS48" s="1644"/>
      <c r="AT48" s="1644"/>
      <c r="AU48" s="1644"/>
      <c r="AV48" s="1644"/>
      <c r="AW48" s="1644"/>
      <c r="AX48" s="1644"/>
      <c r="AY48" s="1644"/>
      <c r="AZ48" s="1644"/>
      <c r="BA48" s="1644"/>
      <c r="BB48" s="1644"/>
      <c r="BC48" s="1942"/>
      <c r="BD48" s="1644"/>
      <c r="BE48" s="1644"/>
      <c r="BF48" s="1644"/>
      <c r="BG48" s="1644"/>
      <c r="BH48" s="1644"/>
      <c r="BI48" s="1644"/>
      <c r="BJ48" s="1644"/>
      <c r="BK48" s="1644"/>
      <c r="BL48" s="1644"/>
      <c r="BM48" s="1644"/>
      <c r="BN48" s="1644"/>
      <c r="BO48" s="1644"/>
      <c r="BP48" s="1644"/>
      <c r="BQ48" s="1644"/>
      <c r="BR48" s="1644"/>
      <c r="BS48" s="1644"/>
      <c r="BT48" s="1644"/>
      <c r="BU48" s="1942"/>
      <c r="BV48" s="1644"/>
      <c r="BW48" s="1644"/>
      <c r="BX48" s="1644"/>
      <c r="BY48" s="1644"/>
      <c r="BZ48" s="2001"/>
      <c r="CA48" s="2001"/>
      <c r="CB48" s="2001"/>
      <c r="CC48" s="2001"/>
      <c r="CD48" s="1907"/>
      <c r="CE48" s="1907"/>
      <c r="CF48" s="1907"/>
      <c r="CG48" s="1907"/>
      <c r="CH48" s="1907"/>
      <c r="CI48" s="1907"/>
      <c r="CJ48" s="1907"/>
      <c r="CK48" s="1907"/>
      <c r="CL48" s="1907"/>
      <c r="CM48" s="1907"/>
      <c r="CN48" s="1907"/>
      <c r="CO48" s="1907"/>
      <c r="CP48" s="1907"/>
      <c r="CQ48" s="1907"/>
      <c r="CR48" s="1907"/>
      <c r="CS48" s="1907"/>
      <c r="CT48" s="2002"/>
      <c r="CU48" s="1907"/>
      <c r="CV48" s="1907"/>
      <c r="CW48" s="1907"/>
      <c r="CX48" s="1907"/>
      <c r="CY48" s="1907"/>
      <c r="CZ48" s="1907"/>
      <c r="DA48" s="1907"/>
      <c r="DB48" s="1907"/>
      <c r="DC48" s="1907"/>
      <c r="DD48" s="1907"/>
      <c r="DE48" s="1907"/>
      <c r="DF48" s="1907"/>
      <c r="DG48" s="1907"/>
      <c r="DH48" s="1907"/>
      <c r="DI48" s="1907"/>
      <c r="DJ48" s="1907"/>
      <c r="DK48" s="2002"/>
      <c r="DL48" s="1907"/>
      <c r="DM48" s="1907"/>
      <c r="DN48" s="1907"/>
      <c r="DO48" s="1907"/>
      <c r="DP48" s="2006"/>
      <c r="DQ48" s="2007"/>
      <c r="DR48" s="2007"/>
      <c r="DS48" s="2008"/>
      <c r="DT48" s="1907"/>
      <c r="DU48" s="1907"/>
    </row>
    <row r="49" spans="1:125" ht="12.75" customHeight="1">
      <c r="A49" s="1945" t="s">
        <v>486</v>
      </c>
      <c r="B49" s="1946"/>
      <c r="C49" s="1946"/>
      <c r="D49" s="1946"/>
      <c r="E49" s="1946"/>
      <c r="F49" s="1946"/>
      <c r="G49" s="1946"/>
      <c r="H49" s="1946"/>
      <c r="I49" s="1946"/>
      <c r="J49" s="1946"/>
      <c r="K49" s="1946"/>
      <c r="L49" s="1946"/>
      <c r="M49" s="1946"/>
      <c r="N49" s="1946"/>
      <c r="O49" s="1946"/>
      <c r="P49" s="1946"/>
      <c r="Q49" s="1946"/>
      <c r="R49" s="1946"/>
      <c r="S49" s="1947"/>
      <c r="T49" s="1946"/>
      <c r="U49" s="1946"/>
      <c r="V49" s="1946"/>
      <c r="W49" s="1946"/>
      <c r="X49" s="1946"/>
      <c r="Y49" s="1946"/>
      <c r="Z49" s="1946"/>
      <c r="AA49" s="1946"/>
      <c r="AB49" s="1946"/>
      <c r="AC49" s="1946"/>
      <c r="AD49" s="1946"/>
      <c r="AE49" s="1946"/>
      <c r="AF49" s="1946"/>
      <c r="AG49" s="1946"/>
      <c r="AH49" s="1946"/>
      <c r="AI49" s="1946"/>
      <c r="AJ49" s="1946"/>
      <c r="AK49" s="1947"/>
      <c r="AL49" s="1946"/>
      <c r="AM49" s="1946"/>
      <c r="AN49" s="1946"/>
      <c r="AO49" s="1946"/>
      <c r="AP49" s="1946"/>
      <c r="AQ49" s="1946"/>
      <c r="AR49" s="1946"/>
      <c r="AS49" s="1946"/>
      <c r="AT49" s="1946"/>
      <c r="AU49" s="1946"/>
      <c r="AV49" s="1946"/>
      <c r="AW49" s="1946"/>
      <c r="AX49" s="1946"/>
      <c r="AY49" s="1946"/>
      <c r="AZ49" s="1946"/>
      <c r="BA49" s="1946"/>
      <c r="BB49" s="1946"/>
      <c r="BC49" s="1947"/>
      <c r="BD49" s="1946"/>
      <c r="BE49" s="1946"/>
      <c r="BF49" s="1946"/>
      <c r="BG49" s="1946"/>
      <c r="BH49" s="1946"/>
      <c r="BI49" s="1946"/>
      <c r="BJ49" s="1946"/>
      <c r="BK49" s="1946"/>
      <c r="BL49" s="1946"/>
      <c r="BM49" s="1946"/>
      <c r="BN49" s="1946"/>
      <c r="BO49" s="1946"/>
      <c r="BP49" s="1946"/>
      <c r="BQ49" s="1946"/>
      <c r="BR49" s="1946"/>
      <c r="BS49" s="1946"/>
      <c r="BT49" s="1946"/>
      <c r="BU49" s="1947"/>
      <c r="BV49" s="1946"/>
      <c r="BW49" s="1946"/>
      <c r="BX49" s="1946"/>
      <c r="BY49" s="1946"/>
      <c r="BZ49" s="1948" t="str">
        <f t="shared" ref="BZ49:BZ85" si="81">IF(DL49&lt;3,"",(SUM(B49:R49)-MIN(B49:R49)-MAX(B49:R49))/(DL49-2))</f>
        <v/>
      </c>
      <c r="CA49" s="1948" t="str">
        <f t="shared" ref="CA49:CA85" si="82">IF(DM49&lt;3,"",(SUM(T49:AJ49)-MIN(T49:AJ49)-MAX(T49:AJ49))/(DM49-2))</f>
        <v/>
      </c>
      <c r="CB49" s="1948" t="str">
        <f t="shared" ref="CB49:CB85" si="83">IF(DN49&lt;3,"",(SUM(AL49:BB49)-MIN(AL49:BB49)-MAX(AL49:BB49))/(DN49-2))</f>
        <v/>
      </c>
      <c r="CC49" s="1949" t="str">
        <f t="shared" ref="CC49:CC85" si="84">IF(DO49&lt;3,"",(SUM(BD49:BT49)-MIN(BD49:BT49)-MAX(BD49:BT49))/(DO49-2))</f>
        <v/>
      </c>
      <c r="CD49" s="1874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875" t="str">
        <f t="shared" si="85"/>
        <v/>
      </c>
      <c r="CF49" s="1876" t="str">
        <f t="shared" si="85"/>
        <v/>
      </c>
      <c r="CG49" s="1876" t="str">
        <f t="shared" si="85"/>
        <v/>
      </c>
      <c r="CH49" s="1876" t="str">
        <f t="shared" si="85"/>
        <v/>
      </c>
      <c r="CI49" s="1876" t="str">
        <f t="shared" si="85"/>
        <v/>
      </c>
      <c r="CJ49" s="1876" t="str">
        <f t="shared" si="85"/>
        <v/>
      </c>
      <c r="CK49" s="1877" t="str">
        <f t="shared" si="85"/>
        <v/>
      </c>
      <c r="CL49" s="1877" t="str">
        <f t="shared" si="85"/>
        <v/>
      </c>
      <c r="CM49" s="1877" t="str">
        <f t="shared" si="85"/>
        <v/>
      </c>
      <c r="CN49" s="1876" t="str">
        <f t="shared" si="85"/>
        <v/>
      </c>
      <c r="CO49" s="1876" t="str">
        <f t="shared" si="85"/>
        <v/>
      </c>
      <c r="CP49" s="1876" t="str">
        <f t="shared" si="85"/>
        <v/>
      </c>
      <c r="CQ49" s="1876" t="str">
        <f t="shared" si="85"/>
        <v/>
      </c>
      <c r="CR49" s="1876" t="str">
        <f t="shared" si="85"/>
        <v/>
      </c>
      <c r="CS49" s="1875" t="str">
        <f t="shared" si="85"/>
        <v/>
      </c>
      <c r="CT49" s="1878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887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888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889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889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889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889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889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890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890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890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889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889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889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889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889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888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887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950">
        <f t="shared" ref="DL49:DL85" si="104">COUNT(B49:R49)</f>
        <v>0</v>
      </c>
      <c r="DM49" s="1562">
        <f t="shared" ref="DM49:DM85" si="105">COUNT(T49:AJ49)</f>
        <v>0</v>
      </c>
      <c r="DN49" s="1562">
        <f t="shared" ref="DN49:DN85" si="106">COUNT(AL49:BB49)</f>
        <v>0</v>
      </c>
      <c r="DO49" s="1562">
        <f t="shared" ref="DO49:DO85" si="107">COUNT(BD49:BT49)</f>
        <v>0</v>
      </c>
      <c r="DP49" s="1990" t="str">
        <f>IF(SUM(BV49)&gt;0,BV49*'Exp factors'!C$21,"")</f>
        <v/>
      </c>
      <c r="DQ49" s="1630" t="str">
        <f>IF(SUM(BW49)&gt;0,BW49*'Exp factors'!D$21,"")</f>
        <v/>
      </c>
      <c r="DR49" s="1630" t="str">
        <f>IF(SUM(BX49)&gt;0,BX49*'Exp factors'!E$21,"")</f>
        <v/>
      </c>
      <c r="DS49" s="1991" t="str">
        <f>IF(SUM(BY49)&gt;0,BY49*'Exp factors'!F$21,"")</f>
        <v/>
      </c>
      <c r="DT49" s="1972"/>
      <c r="DU49" s="1907"/>
    </row>
    <row r="50" spans="1:125" ht="12.75" customHeight="1">
      <c r="A50" s="1521" t="s">
        <v>257</v>
      </c>
      <c r="B50" s="2009">
        <f t="shared" ref="B50:R50" si="108">950*4.1868</f>
        <v>3977.46</v>
      </c>
      <c r="C50" s="2009">
        <f t="shared" si="108"/>
        <v>3977.46</v>
      </c>
      <c r="D50" s="2009">
        <f t="shared" si="108"/>
        <v>3977.46</v>
      </c>
      <c r="E50" s="2009">
        <f t="shared" si="108"/>
        <v>3977.46</v>
      </c>
      <c r="F50" s="2009">
        <f t="shared" si="108"/>
        <v>3977.46</v>
      </c>
      <c r="G50" s="2009">
        <f t="shared" si="108"/>
        <v>3977.46</v>
      </c>
      <c r="H50" s="2009">
        <f t="shared" si="108"/>
        <v>3977.46</v>
      </c>
      <c r="I50" s="2009">
        <f t="shared" si="108"/>
        <v>3977.46</v>
      </c>
      <c r="J50" s="2009">
        <f t="shared" si="108"/>
        <v>3977.46</v>
      </c>
      <c r="K50" s="2009">
        <f t="shared" si="108"/>
        <v>3977.46</v>
      </c>
      <c r="L50" s="2009">
        <f t="shared" si="108"/>
        <v>3977.46</v>
      </c>
      <c r="M50" s="2009">
        <f t="shared" si="108"/>
        <v>3977.46</v>
      </c>
      <c r="N50" s="2009">
        <f t="shared" si="108"/>
        <v>3977.46</v>
      </c>
      <c r="O50" s="2009">
        <f t="shared" si="108"/>
        <v>3977.46</v>
      </c>
      <c r="P50" s="2009">
        <f t="shared" si="108"/>
        <v>3977.46</v>
      </c>
      <c r="Q50" s="2009">
        <f t="shared" si="108"/>
        <v>3977.46</v>
      </c>
      <c r="R50" s="2009">
        <f t="shared" si="108"/>
        <v>3977.46</v>
      </c>
      <c r="S50" s="1969"/>
      <c r="T50" s="2009">
        <f t="shared" ref="T50:AJ50" si="109">950*4.1868</f>
        <v>3977.46</v>
      </c>
      <c r="U50" s="2009">
        <f t="shared" si="109"/>
        <v>3977.46</v>
      </c>
      <c r="V50" s="2009">
        <f t="shared" si="109"/>
        <v>3977.46</v>
      </c>
      <c r="W50" s="2009">
        <f t="shared" si="109"/>
        <v>3977.46</v>
      </c>
      <c r="X50" s="2009">
        <f t="shared" si="109"/>
        <v>3977.46</v>
      </c>
      <c r="Y50" s="2009">
        <f t="shared" si="109"/>
        <v>3977.46</v>
      </c>
      <c r="Z50" s="2009">
        <f t="shared" si="109"/>
        <v>3977.46</v>
      </c>
      <c r="AA50" s="2009">
        <f t="shared" si="109"/>
        <v>3977.46</v>
      </c>
      <c r="AB50" s="2009">
        <f t="shared" si="109"/>
        <v>3977.46</v>
      </c>
      <c r="AC50" s="2009">
        <f t="shared" si="109"/>
        <v>3977.46</v>
      </c>
      <c r="AD50" s="2009">
        <f t="shared" si="109"/>
        <v>3977.46</v>
      </c>
      <c r="AE50" s="2009">
        <f t="shared" si="109"/>
        <v>3977.46</v>
      </c>
      <c r="AF50" s="2009">
        <f t="shared" si="109"/>
        <v>3977.46</v>
      </c>
      <c r="AG50" s="2009">
        <f t="shared" si="109"/>
        <v>3977.46</v>
      </c>
      <c r="AH50" s="2009">
        <f t="shared" si="109"/>
        <v>3977.46</v>
      </c>
      <c r="AI50" s="2009">
        <f t="shared" si="109"/>
        <v>3977.46</v>
      </c>
      <c r="AJ50" s="2009">
        <f t="shared" si="109"/>
        <v>3977.46</v>
      </c>
      <c r="AK50" s="1969"/>
      <c r="AL50" s="2009">
        <f t="shared" ref="AL50:BB50" si="110">950*4.1868</f>
        <v>3977.46</v>
      </c>
      <c r="AM50" s="2009">
        <f t="shared" si="110"/>
        <v>3977.46</v>
      </c>
      <c r="AN50" s="2009">
        <f t="shared" si="110"/>
        <v>3977.46</v>
      </c>
      <c r="AO50" s="2009">
        <f t="shared" si="110"/>
        <v>3977.46</v>
      </c>
      <c r="AP50" s="2009">
        <f t="shared" si="110"/>
        <v>3977.46</v>
      </c>
      <c r="AQ50" s="2009">
        <f t="shared" si="110"/>
        <v>3977.46</v>
      </c>
      <c r="AR50" s="2009">
        <f t="shared" si="110"/>
        <v>3977.46</v>
      </c>
      <c r="AS50" s="2009">
        <f t="shared" si="110"/>
        <v>3977.46</v>
      </c>
      <c r="AT50" s="2009">
        <f t="shared" si="110"/>
        <v>3977.46</v>
      </c>
      <c r="AU50" s="2009">
        <f t="shared" si="110"/>
        <v>3977.46</v>
      </c>
      <c r="AV50" s="2009">
        <f t="shared" si="110"/>
        <v>3977.46</v>
      </c>
      <c r="AW50" s="2009">
        <f t="shared" si="110"/>
        <v>3977.46</v>
      </c>
      <c r="AX50" s="2009">
        <f t="shared" si="110"/>
        <v>3977.46</v>
      </c>
      <c r="AY50" s="2009">
        <f t="shared" si="110"/>
        <v>3977.46</v>
      </c>
      <c r="AZ50" s="2009">
        <f t="shared" si="110"/>
        <v>3977.46</v>
      </c>
      <c r="BA50" s="2009">
        <f t="shared" si="110"/>
        <v>3977.46</v>
      </c>
      <c r="BB50" s="2009">
        <f t="shared" si="110"/>
        <v>3977.46</v>
      </c>
      <c r="BC50" s="1969"/>
      <c r="BD50" s="2009">
        <f t="shared" ref="BD50:BT50" si="111">950*4.1868</f>
        <v>3977.46</v>
      </c>
      <c r="BE50" s="2009">
        <f t="shared" si="111"/>
        <v>3977.46</v>
      </c>
      <c r="BF50" s="2009">
        <f t="shared" si="111"/>
        <v>3977.46</v>
      </c>
      <c r="BG50" s="2009">
        <f t="shared" si="111"/>
        <v>3977.46</v>
      </c>
      <c r="BH50" s="2009">
        <f t="shared" si="111"/>
        <v>3977.46</v>
      </c>
      <c r="BI50" s="2009">
        <f t="shared" si="111"/>
        <v>3977.46</v>
      </c>
      <c r="BJ50" s="2009">
        <f t="shared" si="111"/>
        <v>3977.46</v>
      </c>
      <c r="BK50" s="2009">
        <f t="shared" si="111"/>
        <v>3977.46</v>
      </c>
      <c r="BL50" s="2009">
        <f t="shared" si="111"/>
        <v>3977.46</v>
      </c>
      <c r="BM50" s="2009">
        <f t="shared" si="111"/>
        <v>3977.46</v>
      </c>
      <c r="BN50" s="2009">
        <f t="shared" si="111"/>
        <v>3977.46</v>
      </c>
      <c r="BO50" s="2009">
        <f t="shared" si="111"/>
        <v>3977.46</v>
      </c>
      <c r="BP50" s="2009">
        <f t="shared" si="111"/>
        <v>3977.46</v>
      </c>
      <c r="BQ50" s="2009">
        <f t="shared" si="111"/>
        <v>3977.46</v>
      </c>
      <c r="BR50" s="2009">
        <f t="shared" si="111"/>
        <v>3977.46</v>
      </c>
      <c r="BS50" s="2009">
        <f t="shared" si="111"/>
        <v>3977.46</v>
      </c>
      <c r="BT50" s="2009">
        <f t="shared" si="111"/>
        <v>3977.46</v>
      </c>
      <c r="BU50" s="1969"/>
      <c r="BV50" s="2009">
        <f>950*4.1868</f>
        <v>3977.46</v>
      </c>
      <c r="BW50" s="2009">
        <f>950*4.1868</f>
        <v>3977.46</v>
      </c>
      <c r="BX50" s="2009">
        <f>950*4.1868</f>
        <v>3977.46</v>
      </c>
      <c r="BY50" s="2009">
        <f>950*4.1868</f>
        <v>3977.46</v>
      </c>
      <c r="BZ50" s="1948">
        <f t="shared" si="81"/>
        <v>3977.4599999999996</v>
      </c>
      <c r="CA50" s="1948">
        <f t="shared" si="82"/>
        <v>3977.4599999999996</v>
      </c>
      <c r="CB50" s="1948">
        <f t="shared" si="83"/>
        <v>3977.4599999999996</v>
      </c>
      <c r="CC50" s="1949">
        <f t="shared" si="84"/>
        <v>3977.4599999999996</v>
      </c>
      <c r="CD50" s="1874">
        <f t="shared" si="86"/>
        <v>3977.46</v>
      </c>
      <c r="CE50" s="1875">
        <f t="shared" si="86"/>
        <v>3977.46</v>
      </c>
      <c r="CF50" s="1876">
        <f t="shared" si="86"/>
        <v>3977.46</v>
      </c>
      <c r="CG50" s="1876">
        <f t="shared" si="86"/>
        <v>3977.46</v>
      </c>
      <c r="CH50" s="1876">
        <f t="shared" si="86"/>
        <v>3977.46</v>
      </c>
      <c r="CI50" s="1876">
        <f t="shared" si="86"/>
        <v>3977.46</v>
      </c>
      <c r="CJ50" s="1876">
        <f t="shared" si="86"/>
        <v>3977.46</v>
      </c>
      <c r="CK50" s="1877">
        <f t="shared" si="86"/>
        <v>3977.46</v>
      </c>
      <c r="CL50" s="1877">
        <f t="shared" si="86"/>
        <v>3977.46</v>
      </c>
      <c r="CM50" s="1877">
        <f t="shared" si="86"/>
        <v>3977.46</v>
      </c>
      <c r="CN50" s="1876">
        <f t="shared" si="86"/>
        <v>3977.46</v>
      </c>
      <c r="CO50" s="1876">
        <f t="shared" si="86"/>
        <v>3977.46</v>
      </c>
      <c r="CP50" s="1876">
        <f t="shared" si="86"/>
        <v>3977.46</v>
      </c>
      <c r="CQ50" s="1876">
        <f t="shared" si="86"/>
        <v>3977.46</v>
      </c>
      <c r="CR50" s="1876">
        <f t="shared" si="86"/>
        <v>3977.46</v>
      </c>
      <c r="CS50" s="1875">
        <f t="shared" si="86"/>
        <v>3977.46</v>
      </c>
      <c r="CT50" s="1878">
        <f t="shared" si="86"/>
        <v>3977.46</v>
      </c>
      <c r="CU50" s="1887">
        <f t="shared" si="87"/>
        <v>3977.46</v>
      </c>
      <c r="CV50" s="1888">
        <f t="shared" si="88"/>
        <v>3977.46</v>
      </c>
      <c r="CW50" s="1889">
        <f t="shared" si="89"/>
        <v>3977.46</v>
      </c>
      <c r="CX50" s="1889">
        <f t="shared" si="90"/>
        <v>3977.46</v>
      </c>
      <c r="CY50" s="1889">
        <f t="shared" si="91"/>
        <v>3977.46</v>
      </c>
      <c r="CZ50" s="1889">
        <f t="shared" si="92"/>
        <v>3977.46</v>
      </c>
      <c r="DA50" s="1889">
        <f t="shared" si="93"/>
        <v>3977.46</v>
      </c>
      <c r="DB50" s="1890">
        <f t="shared" si="94"/>
        <v>3977.46</v>
      </c>
      <c r="DC50" s="1890">
        <f t="shared" si="95"/>
        <v>3977.46</v>
      </c>
      <c r="DD50" s="1890">
        <f t="shared" si="96"/>
        <v>3977.46</v>
      </c>
      <c r="DE50" s="1889">
        <f t="shared" si="97"/>
        <v>3977.46</v>
      </c>
      <c r="DF50" s="1889">
        <f t="shared" si="98"/>
        <v>3977.46</v>
      </c>
      <c r="DG50" s="1889">
        <f t="shared" si="99"/>
        <v>3977.46</v>
      </c>
      <c r="DH50" s="1889">
        <f t="shared" si="100"/>
        <v>3977.46</v>
      </c>
      <c r="DI50" s="1889">
        <f t="shared" si="101"/>
        <v>3977.46</v>
      </c>
      <c r="DJ50" s="1888">
        <f t="shared" si="102"/>
        <v>3977.46</v>
      </c>
      <c r="DK50" s="1887">
        <f t="shared" si="103"/>
        <v>3977.46</v>
      </c>
      <c r="DL50" s="1950">
        <f t="shared" si="104"/>
        <v>17</v>
      </c>
      <c r="DM50" s="1562">
        <f t="shared" si="105"/>
        <v>17</v>
      </c>
      <c r="DN50" s="1562">
        <f t="shared" si="106"/>
        <v>17</v>
      </c>
      <c r="DO50" s="1562">
        <f t="shared" si="107"/>
        <v>17</v>
      </c>
      <c r="DP50" s="1976"/>
      <c r="DQ50" s="1605"/>
      <c r="DR50" s="1605"/>
      <c r="DS50" s="1977"/>
      <c r="DT50" s="1972"/>
      <c r="DU50" s="1907"/>
    </row>
    <row r="51" spans="1:125" ht="12.75" customHeight="1">
      <c r="A51" s="1932" t="s">
        <v>255</v>
      </c>
      <c r="B51" s="1968"/>
      <c r="C51" s="1968"/>
      <c r="D51" s="1968"/>
      <c r="E51" s="1968"/>
      <c r="F51" s="1968"/>
      <c r="G51" s="1968"/>
      <c r="H51" s="1968"/>
      <c r="I51" s="1968"/>
      <c r="J51" s="1968"/>
      <c r="K51" s="1968"/>
      <c r="L51" s="1968"/>
      <c r="M51" s="1968"/>
      <c r="N51" s="1968"/>
      <c r="O51" s="1968"/>
      <c r="P51" s="1968"/>
      <c r="Q51" s="1968"/>
      <c r="R51" s="1968"/>
      <c r="S51" s="1969"/>
      <c r="T51" s="1968"/>
      <c r="U51" s="1968"/>
      <c r="V51" s="1968"/>
      <c r="W51" s="1968"/>
      <c r="X51" s="1968"/>
      <c r="Y51" s="1968"/>
      <c r="Z51" s="1968"/>
      <c r="AA51" s="1968"/>
      <c r="AB51" s="1968"/>
      <c r="AC51" s="1968"/>
      <c r="AD51" s="1968"/>
      <c r="AE51" s="1968"/>
      <c r="AF51" s="1968"/>
      <c r="AG51" s="1968"/>
      <c r="AH51" s="1968"/>
      <c r="AI51" s="1968"/>
      <c r="AJ51" s="1968"/>
      <c r="AK51" s="1969"/>
      <c r="AL51" s="1968"/>
      <c r="AM51" s="1968"/>
      <c r="AN51" s="1968"/>
      <c r="AO51" s="1968"/>
      <c r="AP51" s="1968"/>
      <c r="AQ51" s="1968"/>
      <c r="AR51" s="1968"/>
      <c r="AS51" s="1968"/>
      <c r="AT51" s="1968"/>
      <c r="AU51" s="1968"/>
      <c r="AV51" s="1968"/>
      <c r="AW51" s="1968"/>
      <c r="AX51" s="1968"/>
      <c r="AY51" s="1968"/>
      <c r="AZ51" s="1968"/>
      <c r="BA51" s="1968"/>
      <c r="BB51" s="1968"/>
      <c r="BC51" s="1969"/>
      <c r="BD51" s="1968"/>
      <c r="BE51" s="1968"/>
      <c r="BF51" s="1968"/>
      <c r="BG51" s="1968"/>
      <c r="BH51" s="1968"/>
      <c r="BI51" s="1968"/>
      <c r="BJ51" s="1968"/>
      <c r="BK51" s="1968"/>
      <c r="BL51" s="1968"/>
      <c r="BM51" s="1968"/>
      <c r="BN51" s="1968"/>
      <c r="BO51" s="1968"/>
      <c r="BP51" s="1968"/>
      <c r="BQ51" s="1968"/>
      <c r="BR51" s="1968"/>
      <c r="BS51" s="1968"/>
      <c r="BT51" s="1968"/>
      <c r="BU51" s="1969"/>
      <c r="BV51" s="1968"/>
      <c r="BW51" s="1968"/>
      <c r="BX51" s="1968"/>
      <c r="BY51" s="1968"/>
      <c r="BZ51" s="1948" t="str">
        <f t="shared" si="81"/>
        <v/>
      </c>
      <c r="CA51" s="1948" t="str">
        <f t="shared" si="82"/>
        <v/>
      </c>
      <c r="CB51" s="1948" t="str">
        <f t="shared" si="83"/>
        <v/>
      </c>
      <c r="CC51" s="1949" t="str">
        <f t="shared" si="84"/>
        <v/>
      </c>
      <c r="CD51" s="1874" t="str">
        <f t="shared" si="86"/>
        <v/>
      </c>
      <c r="CE51" s="1875" t="str">
        <f t="shared" si="86"/>
        <v/>
      </c>
      <c r="CF51" s="1876" t="str">
        <f t="shared" si="86"/>
        <v/>
      </c>
      <c r="CG51" s="1876" t="str">
        <f t="shared" si="86"/>
        <v/>
      </c>
      <c r="CH51" s="1876" t="str">
        <f t="shared" si="86"/>
        <v/>
      </c>
      <c r="CI51" s="1876" t="str">
        <f t="shared" si="86"/>
        <v/>
      </c>
      <c r="CJ51" s="1876" t="str">
        <f t="shared" si="86"/>
        <v/>
      </c>
      <c r="CK51" s="1877" t="str">
        <f t="shared" si="86"/>
        <v/>
      </c>
      <c r="CL51" s="1877" t="str">
        <f t="shared" si="86"/>
        <v/>
      </c>
      <c r="CM51" s="1877" t="str">
        <f t="shared" si="86"/>
        <v/>
      </c>
      <c r="CN51" s="1876" t="str">
        <f t="shared" si="86"/>
        <v/>
      </c>
      <c r="CO51" s="1876" t="str">
        <f t="shared" si="86"/>
        <v/>
      </c>
      <c r="CP51" s="1876" t="str">
        <f t="shared" si="86"/>
        <v/>
      </c>
      <c r="CQ51" s="1876" t="str">
        <f t="shared" si="86"/>
        <v/>
      </c>
      <c r="CR51" s="1876" t="str">
        <f t="shared" si="86"/>
        <v/>
      </c>
      <c r="CS51" s="1875" t="str">
        <f t="shared" si="86"/>
        <v/>
      </c>
      <c r="CT51" s="1878" t="str">
        <f t="shared" si="86"/>
        <v/>
      </c>
      <c r="CU51" s="1887" t="str">
        <f t="shared" si="87"/>
        <v/>
      </c>
      <c r="CV51" s="1888" t="str">
        <f t="shared" si="88"/>
        <v/>
      </c>
      <c r="CW51" s="1889" t="str">
        <f t="shared" si="89"/>
        <v/>
      </c>
      <c r="CX51" s="1889" t="str">
        <f t="shared" si="90"/>
        <v/>
      </c>
      <c r="CY51" s="1889" t="str">
        <f t="shared" si="91"/>
        <v/>
      </c>
      <c r="CZ51" s="1889" t="str">
        <f t="shared" si="92"/>
        <v/>
      </c>
      <c r="DA51" s="1889" t="str">
        <f t="shared" si="93"/>
        <v/>
      </c>
      <c r="DB51" s="1890" t="str">
        <f t="shared" si="94"/>
        <v/>
      </c>
      <c r="DC51" s="1890" t="str">
        <f t="shared" si="95"/>
        <v/>
      </c>
      <c r="DD51" s="1890" t="str">
        <f t="shared" si="96"/>
        <v/>
      </c>
      <c r="DE51" s="1889" t="str">
        <f t="shared" si="97"/>
        <v/>
      </c>
      <c r="DF51" s="1889" t="str">
        <f t="shared" si="98"/>
        <v/>
      </c>
      <c r="DG51" s="1889" t="str">
        <f t="shared" si="99"/>
        <v/>
      </c>
      <c r="DH51" s="1889" t="str">
        <f t="shared" si="100"/>
        <v/>
      </c>
      <c r="DI51" s="1889" t="str">
        <f t="shared" si="101"/>
        <v/>
      </c>
      <c r="DJ51" s="1888" t="str">
        <f t="shared" si="102"/>
        <v/>
      </c>
      <c r="DK51" s="1887" t="str">
        <f t="shared" si="103"/>
        <v/>
      </c>
      <c r="DL51" s="1950">
        <f t="shared" si="104"/>
        <v>0</v>
      </c>
      <c r="DM51" s="1562">
        <f t="shared" si="105"/>
        <v>0</v>
      </c>
      <c r="DN51" s="1562">
        <f t="shared" si="106"/>
        <v>0</v>
      </c>
      <c r="DO51" s="1562">
        <f t="shared" si="107"/>
        <v>0</v>
      </c>
      <c r="DP51" s="1970" t="str">
        <f>IF(SUM(BV51)&gt;0,(BV49-DP54-SUM(BV54)*(DP54=""))*'Exp factors'!C$21,"")</f>
        <v/>
      </c>
      <c r="DQ51" s="1678" t="str">
        <f>IF(SUM(BW51)&gt;0,(BW49-DQ54-SUM(BW54)*(DQ54=""))*'Exp factors'!D$21,"")</f>
        <v/>
      </c>
      <c r="DR51" s="1678" t="str">
        <f>IF(SUM(BX51)&gt;0,(BX49-DR54-SUM(BX54)*(DR54=""))*'Exp factors'!E$21,"")</f>
        <v/>
      </c>
      <c r="DS51" s="1971" t="str">
        <f>IF(SUM(BY51)&gt;0,(BY49-DS54-SUM(BY54)*(DS54=""))*'Exp factors'!F$21,"")</f>
        <v/>
      </c>
      <c r="DT51" s="1972"/>
      <c r="DU51" s="1907"/>
    </row>
    <row r="52" spans="1:125" ht="12.75" customHeight="1">
      <c r="A52" s="1973" t="s">
        <v>180</v>
      </c>
      <c r="B52" s="1974"/>
      <c r="C52" s="1974"/>
      <c r="D52" s="1974"/>
      <c r="E52" s="1974"/>
      <c r="F52" s="1974"/>
      <c r="G52" s="1974"/>
      <c r="H52" s="1974"/>
      <c r="I52" s="1974"/>
      <c r="J52" s="1974"/>
      <c r="K52" s="1974"/>
      <c r="L52" s="1974"/>
      <c r="M52" s="1974"/>
      <c r="N52" s="1974"/>
      <c r="O52" s="1974"/>
      <c r="P52" s="1974"/>
      <c r="Q52" s="1974"/>
      <c r="R52" s="1974"/>
      <c r="S52" s="1969"/>
      <c r="T52" s="1974"/>
      <c r="U52" s="1974"/>
      <c r="V52" s="1974"/>
      <c r="W52" s="1974"/>
      <c r="X52" s="1974"/>
      <c r="Y52" s="1974"/>
      <c r="Z52" s="1974"/>
      <c r="AA52" s="1974"/>
      <c r="AB52" s="1974"/>
      <c r="AC52" s="1974"/>
      <c r="AD52" s="1974"/>
      <c r="AE52" s="1974"/>
      <c r="AF52" s="1974"/>
      <c r="AG52" s="1974"/>
      <c r="AH52" s="1974"/>
      <c r="AI52" s="1974"/>
      <c r="AJ52" s="1974"/>
      <c r="AK52" s="1969"/>
      <c r="AL52" s="1974"/>
      <c r="AM52" s="1974"/>
      <c r="AN52" s="1974"/>
      <c r="AO52" s="1974"/>
      <c r="AP52" s="1974"/>
      <c r="AQ52" s="1974"/>
      <c r="AR52" s="1974"/>
      <c r="AS52" s="1974"/>
      <c r="AT52" s="1974"/>
      <c r="AU52" s="1974"/>
      <c r="AV52" s="1974"/>
      <c r="AW52" s="1974"/>
      <c r="AX52" s="1974"/>
      <c r="AY52" s="1974"/>
      <c r="AZ52" s="1974"/>
      <c r="BA52" s="1974"/>
      <c r="BB52" s="1974"/>
      <c r="BC52" s="1969"/>
      <c r="BD52" s="1974"/>
      <c r="BE52" s="1974"/>
      <c r="BF52" s="1974"/>
      <c r="BG52" s="1974"/>
      <c r="BH52" s="1974"/>
      <c r="BI52" s="1974"/>
      <c r="BJ52" s="1974"/>
      <c r="BK52" s="1974"/>
      <c r="BL52" s="1974"/>
      <c r="BM52" s="1974"/>
      <c r="BN52" s="1974"/>
      <c r="BO52" s="1974"/>
      <c r="BP52" s="1974"/>
      <c r="BQ52" s="1974"/>
      <c r="BR52" s="1974"/>
      <c r="BS52" s="1974"/>
      <c r="BT52" s="1974"/>
      <c r="BU52" s="1969"/>
      <c r="BV52" s="1974"/>
      <c r="BW52" s="1974"/>
      <c r="BX52" s="1974"/>
      <c r="BY52" s="1974"/>
      <c r="BZ52" s="1948" t="str">
        <f t="shared" si="81"/>
        <v/>
      </c>
      <c r="CA52" s="1948" t="str">
        <f t="shared" si="82"/>
        <v/>
      </c>
      <c r="CB52" s="1948" t="str">
        <f t="shared" si="83"/>
        <v/>
      </c>
      <c r="CC52" s="1949" t="str">
        <f t="shared" si="84"/>
        <v/>
      </c>
      <c r="CD52" s="1874" t="str">
        <f t="shared" si="86"/>
        <v/>
      </c>
      <c r="CE52" s="1875" t="str">
        <f t="shared" si="86"/>
        <v/>
      </c>
      <c r="CF52" s="1876" t="str">
        <f t="shared" si="86"/>
        <v/>
      </c>
      <c r="CG52" s="1876" t="str">
        <f t="shared" si="86"/>
        <v/>
      </c>
      <c r="CH52" s="1876" t="str">
        <f t="shared" si="86"/>
        <v/>
      </c>
      <c r="CI52" s="1876" t="str">
        <f t="shared" si="86"/>
        <v/>
      </c>
      <c r="CJ52" s="1876" t="str">
        <f t="shared" si="86"/>
        <v/>
      </c>
      <c r="CK52" s="1877" t="str">
        <f t="shared" si="86"/>
        <v/>
      </c>
      <c r="CL52" s="1877" t="str">
        <f t="shared" si="86"/>
        <v/>
      </c>
      <c r="CM52" s="1877" t="str">
        <f t="shared" si="86"/>
        <v/>
      </c>
      <c r="CN52" s="1876" t="str">
        <f t="shared" si="86"/>
        <v/>
      </c>
      <c r="CO52" s="1876" t="str">
        <f t="shared" si="86"/>
        <v/>
      </c>
      <c r="CP52" s="1876" t="str">
        <f t="shared" si="86"/>
        <v/>
      </c>
      <c r="CQ52" s="1876" t="str">
        <f t="shared" si="86"/>
        <v/>
      </c>
      <c r="CR52" s="1876" t="str">
        <f t="shared" si="86"/>
        <v/>
      </c>
      <c r="CS52" s="1875" t="str">
        <f t="shared" si="86"/>
        <v/>
      </c>
      <c r="CT52" s="1878" t="str">
        <f t="shared" si="86"/>
        <v/>
      </c>
      <c r="CU52" s="1887" t="str">
        <f t="shared" si="87"/>
        <v/>
      </c>
      <c r="CV52" s="1888" t="str">
        <f t="shared" si="88"/>
        <v/>
      </c>
      <c r="CW52" s="1889" t="str">
        <f t="shared" si="89"/>
        <v/>
      </c>
      <c r="CX52" s="1889" t="str">
        <f t="shared" si="90"/>
        <v/>
      </c>
      <c r="CY52" s="1889" t="str">
        <f t="shared" si="91"/>
        <v/>
      </c>
      <c r="CZ52" s="1889" t="str">
        <f t="shared" si="92"/>
        <v/>
      </c>
      <c r="DA52" s="1889" t="str">
        <f t="shared" si="93"/>
        <v/>
      </c>
      <c r="DB52" s="1890" t="str">
        <f t="shared" si="94"/>
        <v/>
      </c>
      <c r="DC52" s="1890" t="str">
        <f t="shared" si="95"/>
        <v/>
      </c>
      <c r="DD52" s="1890" t="str">
        <f t="shared" si="96"/>
        <v/>
      </c>
      <c r="DE52" s="1889" t="str">
        <f t="shared" si="97"/>
        <v/>
      </c>
      <c r="DF52" s="1889" t="str">
        <f t="shared" si="98"/>
        <v/>
      </c>
      <c r="DG52" s="1889" t="str">
        <f t="shared" si="99"/>
        <v/>
      </c>
      <c r="DH52" s="1889" t="str">
        <f t="shared" si="100"/>
        <v/>
      </c>
      <c r="DI52" s="1889" t="str">
        <f t="shared" si="101"/>
        <v/>
      </c>
      <c r="DJ52" s="1888" t="str">
        <f t="shared" si="102"/>
        <v/>
      </c>
      <c r="DK52" s="1887" t="str">
        <f t="shared" si="103"/>
        <v/>
      </c>
      <c r="DL52" s="1950">
        <f t="shared" si="104"/>
        <v>0</v>
      </c>
      <c r="DM52" s="1562">
        <f t="shared" si="105"/>
        <v>0</v>
      </c>
      <c r="DN52" s="1562">
        <f t="shared" si="106"/>
        <v>0</v>
      </c>
      <c r="DO52" s="1562">
        <f t="shared" si="107"/>
        <v>0</v>
      </c>
      <c r="DP52" s="1976"/>
      <c r="DQ52" s="1605"/>
      <c r="DR52" s="1605"/>
      <c r="DS52" s="1977"/>
      <c r="DT52" s="1972"/>
      <c r="DU52" s="1907"/>
    </row>
    <row r="53" spans="1:125" ht="12.75" customHeight="1">
      <c r="A53" s="1973" t="s">
        <v>182</v>
      </c>
      <c r="B53" s="1531" t="str">
        <f t="shared" ref="B53:R53" si="112">IF(B51="","",B51*B52)</f>
        <v/>
      </c>
      <c r="C53" s="1531" t="str">
        <f t="shared" si="112"/>
        <v/>
      </c>
      <c r="D53" s="1531" t="str">
        <f t="shared" si="112"/>
        <v/>
      </c>
      <c r="E53" s="1531" t="str">
        <f t="shared" si="112"/>
        <v/>
      </c>
      <c r="F53" s="1531" t="str">
        <f t="shared" si="112"/>
        <v/>
      </c>
      <c r="G53" s="1531" t="str">
        <f t="shared" si="112"/>
        <v/>
      </c>
      <c r="H53" s="1531" t="str">
        <f t="shared" si="112"/>
        <v/>
      </c>
      <c r="I53" s="1531" t="str">
        <f t="shared" si="112"/>
        <v/>
      </c>
      <c r="J53" s="1531" t="str">
        <f t="shared" si="112"/>
        <v/>
      </c>
      <c r="K53" s="1531" t="str">
        <f t="shared" si="112"/>
        <v/>
      </c>
      <c r="L53" s="1531" t="str">
        <f t="shared" si="112"/>
        <v/>
      </c>
      <c r="M53" s="1531" t="str">
        <f t="shared" si="112"/>
        <v/>
      </c>
      <c r="N53" s="1531" t="str">
        <f t="shared" si="112"/>
        <v/>
      </c>
      <c r="O53" s="1531" t="str">
        <f t="shared" si="112"/>
        <v/>
      </c>
      <c r="P53" s="1531" t="str">
        <f t="shared" si="112"/>
        <v/>
      </c>
      <c r="Q53" s="1531" t="str">
        <f t="shared" si="112"/>
        <v/>
      </c>
      <c r="R53" s="1531" t="str">
        <f t="shared" si="112"/>
        <v/>
      </c>
      <c r="S53" s="1978"/>
      <c r="T53" s="1531" t="str">
        <f t="shared" ref="T53:AJ53" si="113">IF(T51="","",T51*T52)</f>
        <v/>
      </c>
      <c r="U53" s="1531" t="str">
        <f t="shared" si="113"/>
        <v/>
      </c>
      <c r="V53" s="1531" t="str">
        <f t="shared" si="113"/>
        <v/>
      </c>
      <c r="W53" s="1531" t="str">
        <f t="shared" si="113"/>
        <v/>
      </c>
      <c r="X53" s="1531" t="str">
        <f t="shared" si="113"/>
        <v/>
      </c>
      <c r="Y53" s="1531" t="str">
        <f t="shared" si="113"/>
        <v/>
      </c>
      <c r="Z53" s="1531" t="str">
        <f t="shared" si="113"/>
        <v/>
      </c>
      <c r="AA53" s="1531" t="str">
        <f t="shared" si="113"/>
        <v/>
      </c>
      <c r="AB53" s="1531" t="str">
        <f t="shared" si="113"/>
        <v/>
      </c>
      <c r="AC53" s="1531" t="str">
        <f t="shared" si="113"/>
        <v/>
      </c>
      <c r="AD53" s="1531" t="str">
        <f t="shared" si="113"/>
        <v/>
      </c>
      <c r="AE53" s="1531" t="str">
        <f t="shared" si="113"/>
        <v/>
      </c>
      <c r="AF53" s="1531" t="str">
        <f t="shared" si="113"/>
        <v/>
      </c>
      <c r="AG53" s="1531" t="str">
        <f t="shared" si="113"/>
        <v/>
      </c>
      <c r="AH53" s="1531" t="str">
        <f t="shared" si="113"/>
        <v/>
      </c>
      <c r="AI53" s="1531" t="str">
        <f t="shared" si="113"/>
        <v/>
      </c>
      <c r="AJ53" s="1531" t="str">
        <f t="shared" si="113"/>
        <v/>
      </c>
      <c r="AK53" s="1978"/>
      <c r="AL53" s="1531" t="str">
        <f t="shared" ref="AL53:BB53" si="114">IF(AL51="","",AL51*AL52)</f>
        <v/>
      </c>
      <c r="AM53" s="1531" t="str">
        <f t="shared" si="114"/>
        <v/>
      </c>
      <c r="AN53" s="1531" t="str">
        <f t="shared" si="114"/>
        <v/>
      </c>
      <c r="AO53" s="1531" t="str">
        <f t="shared" si="114"/>
        <v/>
      </c>
      <c r="AP53" s="1531" t="str">
        <f t="shared" si="114"/>
        <v/>
      </c>
      <c r="AQ53" s="1531" t="str">
        <f t="shared" si="114"/>
        <v/>
      </c>
      <c r="AR53" s="1531" t="str">
        <f t="shared" si="114"/>
        <v/>
      </c>
      <c r="AS53" s="1531" t="str">
        <f t="shared" si="114"/>
        <v/>
      </c>
      <c r="AT53" s="1531" t="str">
        <f t="shared" si="114"/>
        <v/>
      </c>
      <c r="AU53" s="1531" t="str">
        <f t="shared" si="114"/>
        <v/>
      </c>
      <c r="AV53" s="1531" t="str">
        <f t="shared" si="114"/>
        <v/>
      </c>
      <c r="AW53" s="1531" t="str">
        <f t="shared" si="114"/>
        <v/>
      </c>
      <c r="AX53" s="1531" t="str">
        <f t="shared" si="114"/>
        <v/>
      </c>
      <c r="AY53" s="1531" t="str">
        <f t="shared" si="114"/>
        <v/>
      </c>
      <c r="AZ53" s="1531" t="str">
        <f t="shared" si="114"/>
        <v/>
      </c>
      <c r="BA53" s="1531" t="str">
        <f t="shared" si="114"/>
        <v/>
      </c>
      <c r="BB53" s="1531" t="str">
        <f t="shared" si="114"/>
        <v/>
      </c>
      <c r="BC53" s="1978"/>
      <c r="BD53" s="1531" t="str">
        <f t="shared" ref="BD53:BT53" si="115">IF(BD51="","",BD51*BD52)</f>
        <v/>
      </c>
      <c r="BE53" s="1531" t="str">
        <f t="shared" si="115"/>
        <v/>
      </c>
      <c r="BF53" s="1531" t="str">
        <f t="shared" si="115"/>
        <v/>
      </c>
      <c r="BG53" s="1531" t="str">
        <f t="shared" si="115"/>
        <v/>
      </c>
      <c r="BH53" s="1531" t="str">
        <f t="shared" si="115"/>
        <v/>
      </c>
      <c r="BI53" s="1531" t="str">
        <f t="shared" si="115"/>
        <v/>
      </c>
      <c r="BJ53" s="1531" t="str">
        <f t="shared" si="115"/>
        <v/>
      </c>
      <c r="BK53" s="1531" t="str">
        <f t="shared" si="115"/>
        <v/>
      </c>
      <c r="BL53" s="1531" t="str">
        <f t="shared" si="115"/>
        <v/>
      </c>
      <c r="BM53" s="1531" t="str">
        <f t="shared" si="115"/>
        <v/>
      </c>
      <c r="BN53" s="1531" t="str">
        <f t="shared" si="115"/>
        <v/>
      </c>
      <c r="BO53" s="1531" t="str">
        <f t="shared" si="115"/>
        <v/>
      </c>
      <c r="BP53" s="1531" t="str">
        <f t="shared" si="115"/>
        <v/>
      </c>
      <c r="BQ53" s="1531" t="str">
        <f t="shared" si="115"/>
        <v/>
      </c>
      <c r="BR53" s="1531" t="str">
        <f t="shared" si="115"/>
        <v/>
      </c>
      <c r="BS53" s="1531" t="str">
        <f t="shared" si="115"/>
        <v/>
      </c>
      <c r="BT53" s="1531" t="str">
        <f t="shared" si="115"/>
        <v/>
      </c>
      <c r="BU53" s="1978"/>
      <c r="BV53" s="1531" t="str">
        <f>IF(BV51="","",BV51*BV52)</f>
        <v/>
      </c>
      <c r="BW53" s="1531" t="str">
        <f>IF(BW51="","",BW51*BW52)</f>
        <v/>
      </c>
      <c r="BX53" s="1531" t="str">
        <f>IF(BX51="","",BX51*BX52)</f>
        <v/>
      </c>
      <c r="BY53" s="1531" t="str">
        <f>IF(BY51="","",BY51*BY52)</f>
        <v/>
      </c>
      <c r="BZ53" s="1948" t="str">
        <f t="shared" si="81"/>
        <v/>
      </c>
      <c r="CA53" s="1948" t="str">
        <f t="shared" si="82"/>
        <v/>
      </c>
      <c r="CB53" s="1948" t="str">
        <f t="shared" si="83"/>
        <v/>
      </c>
      <c r="CC53" s="1949" t="str">
        <f t="shared" si="84"/>
        <v/>
      </c>
      <c r="CD53" s="1874" t="str">
        <f t="shared" si="86"/>
        <v/>
      </c>
      <c r="CE53" s="1875" t="str">
        <f t="shared" si="86"/>
        <v/>
      </c>
      <c r="CF53" s="1876" t="str">
        <f t="shared" si="86"/>
        <v/>
      </c>
      <c r="CG53" s="1876" t="str">
        <f t="shared" si="86"/>
        <v/>
      </c>
      <c r="CH53" s="1876" t="str">
        <f t="shared" si="86"/>
        <v/>
      </c>
      <c r="CI53" s="1876" t="str">
        <f t="shared" si="86"/>
        <v/>
      </c>
      <c r="CJ53" s="1876" t="str">
        <f t="shared" si="86"/>
        <v/>
      </c>
      <c r="CK53" s="1877" t="str">
        <f t="shared" si="86"/>
        <v/>
      </c>
      <c r="CL53" s="1877" t="str">
        <f t="shared" si="86"/>
        <v/>
      </c>
      <c r="CM53" s="1877" t="str">
        <f t="shared" si="86"/>
        <v/>
      </c>
      <c r="CN53" s="1876" t="str">
        <f t="shared" si="86"/>
        <v/>
      </c>
      <c r="CO53" s="1876" t="str">
        <f t="shared" si="86"/>
        <v/>
      </c>
      <c r="CP53" s="1876" t="str">
        <f t="shared" si="86"/>
        <v/>
      </c>
      <c r="CQ53" s="1876" t="str">
        <f t="shared" si="86"/>
        <v/>
      </c>
      <c r="CR53" s="1876" t="str">
        <f t="shared" si="86"/>
        <v/>
      </c>
      <c r="CS53" s="1875" t="str">
        <f t="shared" si="86"/>
        <v/>
      </c>
      <c r="CT53" s="1878" t="str">
        <f t="shared" si="86"/>
        <v/>
      </c>
      <c r="CU53" s="1887" t="str">
        <f t="shared" si="87"/>
        <v/>
      </c>
      <c r="CV53" s="1888" t="str">
        <f t="shared" si="88"/>
        <v/>
      </c>
      <c r="CW53" s="1889" t="str">
        <f t="shared" si="89"/>
        <v/>
      </c>
      <c r="CX53" s="1889" t="str">
        <f t="shared" si="90"/>
        <v/>
      </c>
      <c r="CY53" s="1889" t="str">
        <f t="shared" si="91"/>
        <v/>
      </c>
      <c r="CZ53" s="1889" t="str">
        <f t="shared" si="92"/>
        <v/>
      </c>
      <c r="DA53" s="1889" t="str">
        <f t="shared" si="93"/>
        <v/>
      </c>
      <c r="DB53" s="1890" t="str">
        <f t="shared" si="94"/>
        <v/>
      </c>
      <c r="DC53" s="1890" t="str">
        <f t="shared" si="95"/>
        <v/>
      </c>
      <c r="DD53" s="1890" t="str">
        <f t="shared" si="96"/>
        <v/>
      </c>
      <c r="DE53" s="1889" t="str">
        <f t="shared" si="97"/>
        <v/>
      </c>
      <c r="DF53" s="1889" t="str">
        <f t="shared" si="98"/>
        <v/>
      </c>
      <c r="DG53" s="1889" t="str">
        <f t="shared" si="99"/>
        <v/>
      </c>
      <c r="DH53" s="1889" t="str">
        <f t="shared" si="100"/>
        <v/>
      </c>
      <c r="DI53" s="1889" t="str">
        <f t="shared" si="101"/>
        <v/>
      </c>
      <c r="DJ53" s="1888" t="str">
        <f t="shared" si="102"/>
        <v/>
      </c>
      <c r="DK53" s="1887" t="str">
        <f t="shared" si="103"/>
        <v/>
      </c>
      <c r="DL53" s="1950">
        <f t="shared" si="104"/>
        <v>0</v>
      </c>
      <c r="DM53" s="1562">
        <f t="shared" si="105"/>
        <v>0</v>
      </c>
      <c r="DN53" s="1562">
        <f t="shared" si="106"/>
        <v>0</v>
      </c>
      <c r="DO53" s="1562">
        <f t="shared" si="107"/>
        <v>0</v>
      </c>
      <c r="DP53" s="1979" t="str">
        <f>IF(DP51="","",DP51*BV52)</f>
        <v/>
      </c>
      <c r="DQ53" s="1641" t="str">
        <f>IF(DQ51="","",DQ51*BW52)</f>
        <v/>
      </c>
      <c r="DR53" s="1641" t="str">
        <f>IF(DR51="","",DR51*BX52)</f>
        <v/>
      </c>
      <c r="DS53" s="1980" t="str">
        <f>IF(DS51="","",DS51*BY52)</f>
        <v/>
      </c>
      <c r="DT53" s="1972"/>
      <c r="DU53" s="1907"/>
    </row>
    <row r="54" spans="1:125" ht="12.75" customHeight="1">
      <c r="A54" s="1973" t="s">
        <v>256</v>
      </c>
      <c r="B54" s="1981"/>
      <c r="C54" s="1981"/>
      <c r="D54" s="1981"/>
      <c r="E54" s="1981"/>
      <c r="F54" s="1981"/>
      <c r="G54" s="1981"/>
      <c r="H54" s="1981"/>
      <c r="I54" s="1981"/>
      <c r="J54" s="1981"/>
      <c r="K54" s="1981"/>
      <c r="L54" s="1981"/>
      <c r="M54" s="1981"/>
      <c r="N54" s="1981"/>
      <c r="O54" s="1981"/>
      <c r="P54" s="1981"/>
      <c r="Q54" s="1981"/>
      <c r="R54" s="1981"/>
      <c r="S54" s="1947"/>
      <c r="T54" s="1981"/>
      <c r="U54" s="1981"/>
      <c r="V54" s="1981"/>
      <c r="W54" s="1981"/>
      <c r="X54" s="1981"/>
      <c r="Y54" s="1981"/>
      <c r="Z54" s="1981"/>
      <c r="AA54" s="1981"/>
      <c r="AB54" s="1981"/>
      <c r="AC54" s="1981"/>
      <c r="AD54" s="1981"/>
      <c r="AE54" s="1981"/>
      <c r="AF54" s="1981"/>
      <c r="AG54" s="1981"/>
      <c r="AH54" s="1981"/>
      <c r="AI54" s="1981"/>
      <c r="AJ54" s="1981"/>
      <c r="AK54" s="1947"/>
      <c r="AL54" s="1981"/>
      <c r="AM54" s="1981"/>
      <c r="AN54" s="1981"/>
      <c r="AO54" s="1981"/>
      <c r="AP54" s="1981"/>
      <c r="AQ54" s="1981"/>
      <c r="AR54" s="1981"/>
      <c r="AS54" s="1981"/>
      <c r="AT54" s="1981"/>
      <c r="AU54" s="1981"/>
      <c r="AV54" s="1981"/>
      <c r="AW54" s="1981"/>
      <c r="AX54" s="1981"/>
      <c r="AY54" s="1981"/>
      <c r="AZ54" s="1981"/>
      <c r="BA54" s="1981"/>
      <c r="BB54" s="1981"/>
      <c r="BC54" s="1947"/>
      <c r="BD54" s="1981"/>
      <c r="BE54" s="1981"/>
      <c r="BF54" s="1981"/>
      <c r="BG54" s="1981"/>
      <c r="BH54" s="1981"/>
      <c r="BI54" s="1981"/>
      <c r="BJ54" s="1981"/>
      <c r="BK54" s="1981"/>
      <c r="BL54" s="1981"/>
      <c r="BM54" s="1981"/>
      <c r="BN54" s="1981"/>
      <c r="BO54" s="1981"/>
      <c r="BP54" s="1981"/>
      <c r="BQ54" s="1981"/>
      <c r="BR54" s="1981"/>
      <c r="BS54" s="1981"/>
      <c r="BT54" s="1981"/>
      <c r="BU54" s="1947"/>
      <c r="BV54" s="1981"/>
      <c r="BW54" s="1981"/>
      <c r="BX54" s="1981"/>
      <c r="BY54" s="1981"/>
      <c r="BZ54" s="1948" t="str">
        <f t="shared" si="81"/>
        <v/>
      </c>
      <c r="CA54" s="1948" t="str">
        <f t="shared" si="82"/>
        <v/>
      </c>
      <c r="CB54" s="1948" t="str">
        <f t="shared" si="83"/>
        <v/>
      </c>
      <c r="CC54" s="1949" t="str">
        <f t="shared" si="84"/>
        <v/>
      </c>
      <c r="CD54" s="1874" t="str">
        <f t="shared" si="86"/>
        <v/>
      </c>
      <c r="CE54" s="1875" t="str">
        <f t="shared" si="86"/>
        <v/>
      </c>
      <c r="CF54" s="1876" t="str">
        <f t="shared" si="86"/>
        <v/>
      </c>
      <c r="CG54" s="1876" t="str">
        <f t="shared" si="86"/>
        <v/>
      </c>
      <c r="CH54" s="1876" t="str">
        <f t="shared" si="86"/>
        <v/>
      </c>
      <c r="CI54" s="1876" t="str">
        <f t="shared" si="86"/>
        <v/>
      </c>
      <c r="CJ54" s="1876" t="str">
        <f t="shared" si="86"/>
        <v/>
      </c>
      <c r="CK54" s="1877" t="str">
        <f t="shared" si="86"/>
        <v/>
      </c>
      <c r="CL54" s="1877" t="str">
        <f t="shared" si="86"/>
        <v/>
      </c>
      <c r="CM54" s="1877" t="str">
        <f t="shared" si="86"/>
        <v/>
      </c>
      <c r="CN54" s="1876" t="str">
        <f t="shared" si="86"/>
        <v/>
      </c>
      <c r="CO54" s="1876" t="str">
        <f t="shared" si="86"/>
        <v/>
      </c>
      <c r="CP54" s="1876" t="str">
        <f t="shared" si="86"/>
        <v/>
      </c>
      <c r="CQ54" s="1876" t="str">
        <f t="shared" si="86"/>
        <v/>
      </c>
      <c r="CR54" s="1876" t="str">
        <f t="shared" si="86"/>
        <v/>
      </c>
      <c r="CS54" s="1875" t="str">
        <f t="shared" si="86"/>
        <v/>
      </c>
      <c r="CT54" s="1878" t="str">
        <f t="shared" si="86"/>
        <v/>
      </c>
      <c r="CU54" s="1887" t="str">
        <f t="shared" si="87"/>
        <v/>
      </c>
      <c r="CV54" s="1888" t="str">
        <f t="shared" si="88"/>
        <v/>
      </c>
      <c r="CW54" s="1889" t="str">
        <f t="shared" si="89"/>
        <v/>
      </c>
      <c r="CX54" s="1889" t="str">
        <f t="shared" si="90"/>
        <v/>
      </c>
      <c r="CY54" s="1889" t="str">
        <f t="shared" si="91"/>
        <v/>
      </c>
      <c r="CZ54" s="1889" t="str">
        <f t="shared" si="92"/>
        <v/>
      </c>
      <c r="DA54" s="1889" t="str">
        <f t="shared" si="93"/>
        <v/>
      </c>
      <c r="DB54" s="1890" t="str">
        <f t="shared" si="94"/>
        <v/>
      </c>
      <c r="DC54" s="1890" t="str">
        <f t="shared" si="95"/>
        <v/>
      </c>
      <c r="DD54" s="1890" t="str">
        <f t="shared" si="96"/>
        <v/>
      </c>
      <c r="DE54" s="1889" t="str">
        <f t="shared" si="97"/>
        <v/>
      </c>
      <c r="DF54" s="1889" t="str">
        <f t="shared" si="98"/>
        <v/>
      </c>
      <c r="DG54" s="1889" t="str">
        <f t="shared" si="99"/>
        <v/>
      </c>
      <c r="DH54" s="1889" t="str">
        <f t="shared" si="100"/>
        <v/>
      </c>
      <c r="DI54" s="1889" t="str">
        <f t="shared" si="101"/>
        <v/>
      </c>
      <c r="DJ54" s="1888" t="str">
        <f t="shared" si="102"/>
        <v/>
      </c>
      <c r="DK54" s="1887" t="str">
        <f t="shared" si="103"/>
        <v/>
      </c>
      <c r="DL54" s="1950">
        <f t="shared" si="104"/>
        <v>0</v>
      </c>
      <c r="DM54" s="1562">
        <f t="shared" si="105"/>
        <v>0</v>
      </c>
      <c r="DN54" s="1562">
        <f t="shared" si="106"/>
        <v>0</v>
      </c>
      <c r="DO54" s="1562">
        <f t="shared" si="107"/>
        <v>0</v>
      </c>
      <c r="DP54" s="1982"/>
      <c r="DQ54" s="1670"/>
      <c r="DR54" s="1670"/>
      <c r="DS54" s="1983"/>
      <c r="DT54" s="1972"/>
      <c r="DU54" s="1907"/>
    </row>
    <row r="55" spans="1:125" ht="15.75" customHeight="1">
      <c r="A55" s="1984" t="s">
        <v>250</v>
      </c>
      <c r="B55" s="1530" t="str">
        <f t="shared" ref="B55:R55" si="116">IF(B49="","",(B49-B51-B54)*B50/B$7/365/$G$1)</f>
        <v/>
      </c>
      <c r="C55" s="1530" t="str">
        <f t="shared" si="116"/>
        <v/>
      </c>
      <c r="D55" s="1530" t="str">
        <f t="shared" si="116"/>
        <v/>
      </c>
      <c r="E55" s="1530" t="str">
        <f t="shared" si="116"/>
        <v/>
      </c>
      <c r="F55" s="1530" t="str">
        <f t="shared" si="116"/>
        <v/>
      </c>
      <c r="G55" s="1530" t="str">
        <f t="shared" si="116"/>
        <v/>
      </c>
      <c r="H55" s="1530" t="str">
        <f t="shared" si="116"/>
        <v/>
      </c>
      <c r="I55" s="1530" t="str">
        <f t="shared" si="116"/>
        <v/>
      </c>
      <c r="J55" s="1530" t="str">
        <f t="shared" si="116"/>
        <v/>
      </c>
      <c r="K55" s="1530" t="str">
        <f t="shared" si="116"/>
        <v/>
      </c>
      <c r="L55" s="1530" t="str">
        <f t="shared" si="116"/>
        <v/>
      </c>
      <c r="M55" s="1530" t="str">
        <f t="shared" si="116"/>
        <v/>
      </c>
      <c r="N55" s="1530" t="str">
        <f t="shared" si="116"/>
        <v/>
      </c>
      <c r="O55" s="1530" t="str">
        <f t="shared" si="116"/>
        <v/>
      </c>
      <c r="P55" s="1530" t="str">
        <f t="shared" si="116"/>
        <v/>
      </c>
      <c r="Q55" s="1530" t="str">
        <f t="shared" si="116"/>
        <v/>
      </c>
      <c r="R55" s="1530" t="str">
        <f t="shared" si="116"/>
        <v/>
      </c>
      <c r="S55" s="1985"/>
      <c r="T55" s="1530" t="str">
        <f t="shared" ref="T55:AJ55" si="117">IF(T49="","",(T49-T51-T54)*T50/T$7/365/$G$1)</f>
        <v/>
      </c>
      <c r="U55" s="1530" t="str">
        <f t="shared" si="117"/>
        <v/>
      </c>
      <c r="V55" s="1530" t="str">
        <f t="shared" si="117"/>
        <v/>
      </c>
      <c r="W55" s="1530" t="str">
        <f t="shared" si="117"/>
        <v/>
      </c>
      <c r="X55" s="1530" t="str">
        <f t="shared" si="117"/>
        <v/>
      </c>
      <c r="Y55" s="1530" t="str">
        <f t="shared" si="117"/>
        <v/>
      </c>
      <c r="Z55" s="1530" t="str">
        <f t="shared" si="117"/>
        <v/>
      </c>
      <c r="AA55" s="1530" t="str">
        <f t="shared" si="117"/>
        <v/>
      </c>
      <c r="AB55" s="1530" t="str">
        <f t="shared" si="117"/>
        <v/>
      </c>
      <c r="AC55" s="1530" t="str">
        <f t="shared" si="117"/>
        <v/>
      </c>
      <c r="AD55" s="1530" t="str">
        <f t="shared" si="117"/>
        <v/>
      </c>
      <c r="AE55" s="1530" t="str">
        <f t="shared" si="117"/>
        <v/>
      </c>
      <c r="AF55" s="1530" t="str">
        <f t="shared" si="117"/>
        <v/>
      </c>
      <c r="AG55" s="1530" t="str">
        <f t="shared" si="117"/>
        <v/>
      </c>
      <c r="AH55" s="1530" t="str">
        <f t="shared" si="117"/>
        <v/>
      </c>
      <c r="AI55" s="1530" t="str">
        <f t="shared" si="117"/>
        <v/>
      </c>
      <c r="AJ55" s="1530" t="str">
        <f t="shared" si="117"/>
        <v/>
      </c>
      <c r="AK55" s="1985"/>
      <c r="AL55" s="1530" t="str">
        <f t="shared" ref="AL55:BB55" si="118">IF(AL49="","",(AL49-AL51-AL54)*AL50/AL$7/365/$G$1)</f>
        <v/>
      </c>
      <c r="AM55" s="1530" t="str">
        <f t="shared" si="118"/>
        <v/>
      </c>
      <c r="AN55" s="1530" t="str">
        <f t="shared" si="118"/>
        <v/>
      </c>
      <c r="AO55" s="1530" t="str">
        <f t="shared" si="118"/>
        <v/>
      </c>
      <c r="AP55" s="1530" t="str">
        <f t="shared" si="118"/>
        <v/>
      </c>
      <c r="AQ55" s="1530" t="str">
        <f t="shared" si="118"/>
        <v/>
      </c>
      <c r="AR55" s="1530" t="str">
        <f t="shared" si="118"/>
        <v/>
      </c>
      <c r="AS55" s="1530" t="str">
        <f t="shared" si="118"/>
        <v/>
      </c>
      <c r="AT55" s="1530" t="str">
        <f t="shared" si="118"/>
        <v/>
      </c>
      <c r="AU55" s="1530" t="str">
        <f t="shared" si="118"/>
        <v/>
      </c>
      <c r="AV55" s="1530" t="str">
        <f t="shared" si="118"/>
        <v/>
      </c>
      <c r="AW55" s="1530" t="str">
        <f t="shared" si="118"/>
        <v/>
      </c>
      <c r="AX55" s="1530" t="str">
        <f t="shared" si="118"/>
        <v/>
      </c>
      <c r="AY55" s="1530" t="str">
        <f t="shared" si="118"/>
        <v/>
      </c>
      <c r="AZ55" s="1530" t="str">
        <f t="shared" si="118"/>
        <v/>
      </c>
      <c r="BA55" s="1530" t="str">
        <f t="shared" si="118"/>
        <v/>
      </c>
      <c r="BB55" s="1530" t="str">
        <f t="shared" si="118"/>
        <v/>
      </c>
      <c r="BC55" s="1985"/>
      <c r="BD55" s="1530" t="str">
        <f t="shared" ref="BD55:BT55" si="119">IF(BD49="","",(BD49-BD51-BD54)*BD50/BD$7/365/$G$1)</f>
        <v/>
      </c>
      <c r="BE55" s="1530" t="str">
        <f t="shared" si="119"/>
        <v/>
      </c>
      <c r="BF55" s="1530" t="str">
        <f t="shared" si="119"/>
        <v/>
      </c>
      <c r="BG55" s="1530" t="str">
        <f t="shared" si="119"/>
        <v/>
      </c>
      <c r="BH55" s="1530" t="str">
        <f t="shared" si="119"/>
        <v/>
      </c>
      <c r="BI55" s="1530" t="str">
        <f t="shared" si="119"/>
        <v/>
      </c>
      <c r="BJ55" s="1530" t="str">
        <f t="shared" si="119"/>
        <v/>
      </c>
      <c r="BK55" s="1530" t="str">
        <f t="shared" si="119"/>
        <v/>
      </c>
      <c r="BL55" s="1530" t="str">
        <f t="shared" si="119"/>
        <v/>
      </c>
      <c r="BM55" s="1530" t="str">
        <f t="shared" si="119"/>
        <v/>
      </c>
      <c r="BN55" s="1530" t="str">
        <f t="shared" si="119"/>
        <v/>
      </c>
      <c r="BO55" s="1530" t="str">
        <f t="shared" si="119"/>
        <v/>
      </c>
      <c r="BP55" s="1530" t="str">
        <f t="shared" si="119"/>
        <v/>
      </c>
      <c r="BQ55" s="1530" t="str">
        <f t="shared" si="119"/>
        <v/>
      </c>
      <c r="BR55" s="1530" t="str">
        <f t="shared" si="119"/>
        <v/>
      </c>
      <c r="BS55" s="1530" t="str">
        <f t="shared" si="119"/>
        <v/>
      </c>
      <c r="BT55" s="1530" t="str">
        <f t="shared" si="119"/>
        <v/>
      </c>
      <c r="BU55" s="1985"/>
      <c r="BV55" s="1530" t="str">
        <f>IF(BV49="","",(BV49-BV51-BV54)*BV50/BV$7/365/$G$1)</f>
        <v/>
      </c>
      <c r="BW55" s="1530" t="str">
        <f>IF(BW49="","",(BW49-BW51-BW54)*BW50/BW$7/365/$G$1)</f>
        <v/>
      </c>
      <c r="BX55" s="1530" t="str">
        <f>IF(BX49="","",(BX49-BX51-BX54)*BX50/BX$7/365/$G$1)</f>
        <v/>
      </c>
      <c r="BY55" s="1530" t="str">
        <f>IF(BY49="","",(BY49-BY51-BY54)*BY50/BY$7/365/$G$1)</f>
        <v/>
      </c>
      <c r="BZ55" s="1986" t="str">
        <f t="shared" si="81"/>
        <v/>
      </c>
      <c r="CA55" s="1986" t="str">
        <f t="shared" si="82"/>
        <v/>
      </c>
      <c r="CB55" s="1986" t="str">
        <f t="shared" si="83"/>
        <v/>
      </c>
      <c r="CC55" s="1987" t="str">
        <f t="shared" si="84"/>
        <v/>
      </c>
      <c r="CD55" s="1900" t="str">
        <f t="shared" si="86"/>
        <v/>
      </c>
      <c r="CE55" s="1901" t="str">
        <f t="shared" si="86"/>
        <v/>
      </c>
      <c r="CF55" s="1902" t="str">
        <f t="shared" si="86"/>
        <v/>
      </c>
      <c r="CG55" s="1902" t="str">
        <f t="shared" si="86"/>
        <v/>
      </c>
      <c r="CH55" s="1902" t="str">
        <f t="shared" si="86"/>
        <v/>
      </c>
      <c r="CI55" s="1902" t="str">
        <f t="shared" si="86"/>
        <v/>
      </c>
      <c r="CJ55" s="1902" t="str">
        <f t="shared" si="86"/>
        <v/>
      </c>
      <c r="CK55" s="1903" t="str">
        <f t="shared" si="86"/>
        <v/>
      </c>
      <c r="CL55" s="1903" t="str">
        <f t="shared" si="86"/>
        <v/>
      </c>
      <c r="CM55" s="1903" t="str">
        <f t="shared" si="86"/>
        <v/>
      </c>
      <c r="CN55" s="1902" t="str">
        <f t="shared" si="86"/>
        <v/>
      </c>
      <c r="CO55" s="1902" t="str">
        <f t="shared" si="86"/>
        <v/>
      </c>
      <c r="CP55" s="1902" t="str">
        <f t="shared" si="86"/>
        <v/>
      </c>
      <c r="CQ55" s="1902" t="str">
        <f t="shared" si="86"/>
        <v/>
      </c>
      <c r="CR55" s="1902" t="str">
        <f t="shared" si="86"/>
        <v/>
      </c>
      <c r="CS55" s="1901" t="str">
        <f t="shared" si="86"/>
        <v/>
      </c>
      <c r="CT55" s="1904" t="str">
        <f t="shared" si="86"/>
        <v/>
      </c>
      <c r="CU55" s="1905" t="str">
        <f t="shared" si="87"/>
        <v/>
      </c>
      <c r="CV55" s="1901" t="str">
        <f t="shared" si="88"/>
        <v/>
      </c>
      <c r="CW55" s="1902" t="str">
        <f t="shared" si="89"/>
        <v/>
      </c>
      <c r="CX55" s="1902" t="str">
        <f t="shared" si="90"/>
        <v/>
      </c>
      <c r="CY55" s="1902" t="str">
        <f t="shared" si="91"/>
        <v/>
      </c>
      <c r="CZ55" s="1902" t="str">
        <f t="shared" si="92"/>
        <v/>
      </c>
      <c r="DA55" s="1902" t="str">
        <f t="shared" si="93"/>
        <v/>
      </c>
      <c r="DB55" s="1903" t="str">
        <f t="shared" si="94"/>
        <v/>
      </c>
      <c r="DC55" s="1903" t="str">
        <f t="shared" si="95"/>
        <v/>
      </c>
      <c r="DD55" s="1903" t="str">
        <f t="shared" si="96"/>
        <v/>
      </c>
      <c r="DE55" s="1902" t="str">
        <f t="shared" si="97"/>
        <v/>
      </c>
      <c r="DF55" s="1902" t="str">
        <f t="shared" si="98"/>
        <v/>
      </c>
      <c r="DG55" s="1902" t="str">
        <f t="shared" si="99"/>
        <v/>
      </c>
      <c r="DH55" s="1902" t="str">
        <f t="shared" si="100"/>
        <v/>
      </c>
      <c r="DI55" s="1902" t="str">
        <f t="shared" si="101"/>
        <v/>
      </c>
      <c r="DJ55" s="1901" t="str">
        <f t="shared" si="102"/>
        <v/>
      </c>
      <c r="DK55" s="1905" t="str">
        <f t="shared" si="103"/>
        <v/>
      </c>
      <c r="DL55" s="1950">
        <f t="shared" si="104"/>
        <v>0</v>
      </c>
      <c r="DM55" s="1562">
        <f t="shared" si="105"/>
        <v>0</v>
      </c>
      <c r="DN55" s="1562">
        <f t="shared" si="106"/>
        <v>0</v>
      </c>
      <c r="DO55" s="1562">
        <f t="shared" si="107"/>
        <v>0</v>
      </c>
      <c r="DP55" s="1988" t="str">
        <f>IF(DP49="","",(DP49+SUM(BV49)*(DP49="")-SUM(DP51)-DP54-SUM(BV54)*(DP54=""))*BV50/DP$7/365/$G$1)</f>
        <v/>
      </c>
      <c r="DQ55" s="1530" t="str">
        <f>IF(DQ49="","",(DQ49+SUM(BW49)*(DQ49="")-SUM(DQ51)-DQ54-SUM(BW54)*(DQ54=""))*BW50/DQ$7/365/$G$1)</f>
        <v/>
      </c>
      <c r="DR55" s="1530" t="str">
        <f>IF(DR49="","",(DR49+SUM(BX49)*(DR49="")-SUM(DR51)-DR54-SUM(BX54)*(DR54=""))*BX50/DR$7/365/$G$1)</f>
        <v/>
      </c>
      <c r="DS55" s="1989" t="str">
        <f>IF(DS49="","",(DS49+SUM(BY49)*(DS49="")-SUM(DS51)-DS54-SUM(BY54)*(DS54=""))*BY50/DS$7/365/$G$1)</f>
        <v/>
      </c>
      <c r="DT55" s="1972"/>
      <c r="DU55" s="1907"/>
    </row>
    <row r="56" spans="1:125" ht="12.75" customHeight="1">
      <c r="A56" s="1945" t="s">
        <v>487</v>
      </c>
      <c r="B56" s="1946"/>
      <c r="C56" s="1946"/>
      <c r="D56" s="1946"/>
      <c r="E56" s="1946"/>
      <c r="F56" s="1946"/>
      <c r="G56" s="1946"/>
      <c r="H56" s="1946"/>
      <c r="I56" s="1946"/>
      <c r="J56" s="1946"/>
      <c r="K56" s="1946"/>
      <c r="L56" s="1946"/>
      <c r="M56" s="1946"/>
      <c r="N56" s="1946"/>
      <c r="O56" s="1946"/>
      <c r="P56" s="1946"/>
      <c r="Q56" s="1946"/>
      <c r="R56" s="1946"/>
      <c r="S56" s="1947"/>
      <c r="T56" s="1946"/>
      <c r="U56" s="1946"/>
      <c r="V56" s="1946"/>
      <c r="W56" s="1946"/>
      <c r="X56" s="1946"/>
      <c r="Y56" s="1946"/>
      <c r="Z56" s="1946"/>
      <c r="AA56" s="1946"/>
      <c r="AB56" s="1946"/>
      <c r="AC56" s="1946"/>
      <c r="AD56" s="1946"/>
      <c r="AE56" s="1946"/>
      <c r="AF56" s="1946"/>
      <c r="AG56" s="1946"/>
      <c r="AH56" s="1946"/>
      <c r="AI56" s="1946"/>
      <c r="AJ56" s="1946"/>
      <c r="AK56" s="1947"/>
      <c r="AL56" s="1946"/>
      <c r="AM56" s="1946"/>
      <c r="AN56" s="1946"/>
      <c r="AO56" s="1946"/>
      <c r="AP56" s="1946"/>
      <c r="AQ56" s="1946"/>
      <c r="AR56" s="1946"/>
      <c r="AS56" s="1946"/>
      <c r="AT56" s="1946"/>
      <c r="AU56" s="1946"/>
      <c r="AV56" s="1946"/>
      <c r="AW56" s="1946"/>
      <c r="AX56" s="1946"/>
      <c r="AY56" s="1946"/>
      <c r="AZ56" s="1946"/>
      <c r="BA56" s="1946"/>
      <c r="BB56" s="1946"/>
      <c r="BC56" s="1947"/>
      <c r="BD56" s="1946"/>
      <c r="BE56" s="1946"/>
      <c r="BF56" s="1946"/>
      <c r="BG56" s="1946"/>
      <c r="BH56" s="1946"/>
      <c r="BI56" s="1946"/>
      <c r="BJ56" s="1946"/>
      <c r="BK56" s="1946"/>
      <c r="BL56" s="1946"/>
      <c r="BM56" s="1946"/>
      <c r="BN56" s="1946"/>
      <c r="BO56" s="1946"/>
      <c r="BP56" s="1946"/>
      <c r="BQ56" s="1946"/>
      <c r="BR56" s="1946"/>
      <c r="BS56" s="1946"/>
      <c r="BT56" s="1946"/>
      <c r="BU56" s="1947"/>
      <c r="BV56" s="1946"/>
      <c r="BW56" s="1946"/>
      <c r="BX56" s="1946"/>
      <c r="BY56" s="1946"/>
      <c r="BZ56" s="1948" t="str">
        <f t="shared" si="81"/>
        <v/>
      </c>
      <c r="CA56" s="1948" t="str">
        <f t="shared" si="82"/>
        <v/>
      </c>
      <c r="CB56" s="1948" t="str">
        <f t="shared" si="83"/>
        <v/>
      </c>
      <c r="CC56" s="1949" t="str">
        <f t="shared" si="84"/>
        <v/>
      </c>
      <c r="CD56" s="1874" t="str">
        <f t="shared" si="86"/>
        <v/>
      </c>
      <c r="CE56" s="1875" t="str">
        <f t="shared" si="86"/>
        <v/>
      </c>
      <c r="CF56" s="1876" t="str">
        <f t="shared" si="86"/>
        <v/>
      </c>
      <c r="CG56" s="1876" t="str">
        <f t="shared" si="86"/>
        <v/>
      </c>
      <c r="CH56" s="1876" t="str">
        <f t="shared" si="86"/>
        <v/>
      </c>
      <c r="CI56" s="1876" t="str">
        <f t="shared" si="86"/>
        <v/>
      </c>
      <c r="CJ56" s="1876" t="str">
        <f t="shared" si="86"/>
        <v/>
      </c>
      <c r="CK56" s="1877" t="str">
        <f t="shared" si="86"/>
        <v/>
      </c>
      <c r="CL56" s="1877" t="str">
        <f t="shared" si="86"/>
        <v/>
      </c>
      <c r="CM56" s="1877" t="str">
        <f t="shared" si="86"/>
        <v/>
      </c>
      <c r="CN56" s="1876" t="str">
        <f t="shared" si="86"/>
        <v/>
      </c>
      <c r="CO56" s="1876" t="str">
        <f t="shared" si="86"/>
        <v/>
      </c>
      <c r="CP56" s="1876" t="str">
        <f t="shared" si="86"/>
        <v/>
      </c>
      <c r="CQ56" s="1876" t="str">
        <f t="shared" si="86"/>
        <v/>
      </c>
      <c r="CR56" s="1876" t="str">
        <f t="shared" si="86"/>
        <v/>
      </c>
      <c r="CS56" s="1875" t="str">
        <f t="shared" si="86"/>
        <v/>
      </c>
      <c r="CT56" s="1878" t="str">
        <f t="shared" si="86"/>
        <v/>
      </c>
      <c r="CU56" s="1887" t="str">
        <f t="shared" si="87"/>
        <v/>
      </c>
      <c r="CV56" s="1888" t="str">
        <f t="shared" si="88"/>
        <v/>
      </c>
      <c r="CW56" s="1889" t="str">
        <f t="shared" si="89"/>
        <v/>
      </c>
      <c r="CX56" s="1889" t="str">
        <f t="shared" si="90"/>
        <v/>
      </c>
      <c r="CY56" s="1889" t="str">
        <f t="shared" si="91"/>
        <v/>
      </c>
      <c r="CZ56" s="1889" t="str">
        <f t="shared" si="92"/>
        <v/>
      </c>
      <c r="DA56" s="1889" t="str">
        <f t="shared" si="93"/>
        <v/>
      </c>
      <c r="DB56" s="1890" t="str">
        <f t="shared" si="94"/>
        <v/>
      </c>
      <c r="DC56" s="1890" t="str">
        <f t="shared" si="95"/>
        <v/>
      </c>
      <c r="DD56" s="1890" t="str">
        <f t="shared" si="96"/>
        <v/>
      </c>
      <c r="DE56" s="1889" t="str">
        <f t="shared" si="97"/>
        <v/>
      </c>
      <c r="DF56" s="1889" t="str">
        <f t="shared" si="98"/>
        <v/>
      </c>
      <c r="DG56" s="1889" t="str">
        <f t="shared" si="99"/>
        <v/>
      </c>
      <c r="DH56" s="1889" t="str">
        <f t="shared" si="100"/>
        <v/>
      </c>
      <c r="DI56" s="1889" t="str">
        <f t="shared" si="101"/>
        <v/>
      </c>
      <c r="DJ56" s="1888" t="str">
        <f t="shared" si="102"/>
        <v/>
      </c>
      <c r="DK56" s="1887" t="str">
        <f t="shared" si="103"/>
        <v/>
      </c>
      <c r="DL56" s="1950">
        <f t="shared" si="104"/>
        <v>0</v>
      </c>
      <c r="DM56" s="1562">
        <f t="shared" si="105"/>
        <v>0</v>
      </c>
      <c r="DN56" s="1562">
        <f t="shared" si="106"/>
        <v>0</v>
      </c>
      <c r="DO56" s="1562">
        <f t="shared" si="107"/>
        <v>0</v>
      </c>
      <c r="DP56" s="1990" t="str">
        <f>IF(SUM(BV56)&gt;0,BV56*'Exp factors'!C$21,"")</f>
        <v/>
      </c>
      <c r="DQ56" s="1630" t="str">
        <f>IF(SUM(BW56)&gt;0,BW56*'Exp factors'!D$21,"")</f>
        <v/>
      </c>
      <c r="DR56" s="1630" t="str">
        <f>IF(SUM(BX56)&gt;0,BX56*'Exp factors'!E$21,"")</f>
        <v/>
      </c>
      <c r="DS56" s="1991" t="str">
        <f>IF(SUM(BY56)&gt;0,BY56*'Exp factors'!F$21,"")</f>
        <v/>
      </c>
      <c r="DT56" s="1972"/>
      <c r="DU56" s="1907"/>
    </row>
    <row r="57" spans="1:125" ht="12.75" customHeight="1">
      <c r="A57" s="1521" t="s">
        <v>254</v>
      </c>
      <c r="B57" s="2009">
        <f t="shared" ref="B57:R57" si="120">3090*4.1868</f>
        <v>12937.212</v>
      </c>
      <c r="C57" s="2009">
        <f t="shared" si="120"/>
        <v>12937.212</v>
      </c>
      <c r="D57" s="2009">
        <f t="shared" si="120"/>
        <v>12937.212</v>
      </c>
      <c r="E57" s="2009">
        <f t="shared" si="120"/>
        <v>12937.212</v>
      </c>
      <c r="F57" s="2009">
        <f t="shared" si="120"/>
        <v>12937.212</v>
      </c>
      <c r="G57" s="2009">
        <f t="shared" si="120"/>
        <v>12937.212</v>
      </c>
      <c r="H57" s="2009">
        <f t="shared" si="120"/>
        <v>12937.212</v>
      </c>
      <c r="I57" s="2009">
        <f t="shared" si="120"/>
        <v>12937.212</v>
      </c>
      <c r="J57" s="2009">
        <f t="shared" si="120"/>
        <v>12937.212</v>
      </c>
      <c r="K57" s="2009">
        <f t="shared" si="120"/>
        <v>12937.212</v>
      </c>
      <c r="L57" s="2009">
        <f t="shared" si="120"/>
        <v>12937.212</v>
      </c>
      <c r="M57" s="2009">
        <f t="shared" si="120"/>
        <v>12937.212</v>
      </c>
      <c r="N57" s="2009">
        <f t="shared" si="120"/>
        <v>12937.212</v>
      </c>
      <c r="O57" s="2009">
        <f t="shared" si="120"/>
        <v>12937.212</v>
      </c>
      <c r="P57" s="2009">
        <f t="shared" si="120"/>
        <v>12937.212</v>
      </c>
      <c r="Q57" s="2009">
        <f t="shared" si="120"/>
        <v>12937.212</v>
      </c>
      <c r="R57" s="2009">
        <f t="shared" si="120"/>
        <v>12937.212</v>
      </c>
      <c r="S57" s="1969"/>
      <c r="T57" s="2009">
        <f t="shared" ref="T57:AJ57" si="121">3090*4.1868</f>
        <v>12937.212</v>
      </c>
      <c r="U57" s="2009">
        <f t="shared" si="121"/>
        <v>12937.212</v>
      </c>
      <c r="V57" s="2009">
        <f t="shared" si="121"/>
        <v>12937.212</v>
      </c>
      <c r="W57" s="2009">
        <f t="shared" si="121"/>
        <v>12937.212</v>
      </c>
      <c r="X57" s="2009">
        <f t="shared" si="121"/>
        <v>12937.212</v>
      </c>
      <c r="Y57" s="2009">
        <f t="shared" si="121"/>
        <v>12937.212</v>
      </c>
      <c r="Z57" s="2009">
        <f t="shared" si="121"/>
        <v>12937.212</v>
      </c>
      <c r="AA57" s="2009">
        <f t="shared" si="121"/>
        <v>12937.212</v>
      </c>
      <c r="AB57" s="2009">
        <f t="shared" si="121"/>
        <v>12937.212</v>
      </c>
      <c r="AC57" s="2009">
        <f t="shared" si="121"/>
        <v>12937.212</v>
      </c>
      <c r="AD57" s="2009">
        <f t="shared" si="121"/>
        <v>12937.212</v>
      </c>
      <c r="AE57" s="2009">
        <f t="shared" si="121"/>
        <v>12937.212</v>
      </c>
      <c r="AF57" s="2009">
        <f t="shared" si="121"/>
        <v>12937.212</v>
      </c>
      <c r="AG57" s="2009">
        <f t="shared" si="121"/>
        <v>12937.212</v>
      </c>
      <c r="AH57" s="2009">
        <f t="shared" si="121"/>
        <v>12937.212</v>
      </c>
      <c r="AI57" s="2009">
        <f t="shared" si="121"/>
        <v>12937.212</v>
      </c>
      <c r="AJ57" s="2009">
        <f t="shared" si="121"/>
        <v>12937.212</v>
      </c>
      <c r="AK57" s="1969"/>
      <c r="AL57" s="2009">
        <f t="shared" ref="AL57:BB57" si="122">3090*4.1868</f>
        <v>12937.212</v>
      </c>
      <c r="AM57" s="2009">
        <f t="shared" si="122"/>
        <v>12937.212</v>
      </c>
      <c r="AN57" s="2009">
        <f t="shared" si="122"/>
        <v>12937.212</v>
      </c>
      <c r="AO57" s="2009">
        <f t="shared" si="122"/>
        <v>12937.212</v>
      </c>
      <c r="AP57" s="2009">
        <f t="shared" si="122"/>
        <v>12937.212</v>
      </c>
      <c r="AQ57" s="2009">
        <f t="shared" si="122"/>
        <v>12937.212</v>
      </c>
      <c r="AR57" s="2009">
        <f t="shared" si="122"/>
        <v>12937.212</v>
      </c>
      <c r="AS57" s="2009">
        <f t="shared" si="122"/>
        <v>12937.212</v>
      </c>
      <c r="AT57" s="2009">
        <f t="shared" si="122"/>
        <v>12937.212</v>
      </c>
      <c r="AU57" s="2009">
        <f t="shared" si="122"/>
        <v>12937.212</v>
      </c>
      <c r="AV57" s="2009">
        <f t="shared" si="122"/>
        <v>12937.212</v>
      </c>
      <c r="AW57" s="2009">
        <f t="shared" si="122"/>
        <v>12937.212</v>
      </c>
      <c r="AX57" s="2009">
        <f t="shared" si="122"/>
        <v>12937.212</v>
      </c>
      <c r="AY57" s="2009">
        <f t="shared" si="122"/>
        <v>12937.212</v>
      </c>
      <c r="AZ57" s="2009">
        <f t="shared" si="122"/>
        <v>12937.212</v>
      </c>
      <c r="BA57" s="2009">
        <f t="shared" si="122"/>
        <v>12937.212</v>
      </c>
      <c r="BB57" s="2009">
        <f t="shared" si="122"/>
        <v>12937.212</v>
      </c>
      <c r="BC57" s="1969"/>
      <c r="BD57" s="2009">
        <f t="shared" ref="BD57:BT57" si="123">3090*4.1868</f>
        <v>12937.212</v>
      </c>
      <c r="BE57" s="2009">
        <f t="shared" si="123"/>
        <v>12937.212</v>
      </c>
      <c r="BF57" s="2009">
        <f t="shared" si="123"/>
        <v>12937.212</v>
      </c>
      <c r="BG57" s="2009">
        <f t="shared" si="123"/>
        <v>12937.212</v>
      </c>
      <c r="BH57" s="2009">
        <f t="shared" si="123"/>
        <v>12937.212</v>
      </c>
      <c r="BI57" s="2009">
        <f t="shared" si="123"/>
        <v>12937.212</v>
      </c>
      <c r="BJ57" s="2009">
        <f t="shared" si="123"/>
        <v>12937.212</v>
      </c>
      <c r="BK57" s="2009">
        <f t="shared" si="123"/>
        <v>12937.212</v>
      </c>
      <c r="BL57" s="2009">
        <f t="shared" si="123"/>
        <v>12937.212</v>
      </c>
      <c r="BM57" s="2009">
        <f t="shared" si="123"/>
        <v>12937.212</v>
      </c>
      <c r="BN57" s="2009">
        <f t="shared" si="123"/>
        <v>12937.212</v>
      </c>
      <c r="BO57" s="2009">
        <f t="shared" si="123"/>
        <v>12937.212</v>
      </c>
      <c r="BP57" s="2009">
        <f t="shared" si="123"/>
        <v>12937.212</v>
      </c>
      <c r="BQ57" s="2009">
        <f t="shared" si="123"/>
        <v>12937.212</v>
      </c>
      <c r="BR57" s="2009">
        <f t="shared" si="123"/>
        <v>12937.212</v>
      </c>
      <c r="BS57" s="2009">
        <f t="shared" si="123"/>
        <v>12937.212</v>
      </c>
      <c r="BT57" s="2009">
        <f t="shared" si="123"/>
        <v>12937.212</v>
      </c>
      <c r="BU57" s="1969"/>
      <c r="BV57" s="2009">
        <f>3090*4.1868</f>
        <v>12937.212</v>
      </c>
      <c r="BW57" s="2009">
        <f>3090*4.1868</f>
        <v>12937.212</v>
      </c>
      <c r="BX57" s="2009">
        <f>3090*4.1868</f>
        <v>12937.212</v>
      </c>
      <c r="BY57" s="2009">
        <f>3090*4.1868</f>
        <v>12937.212</v>
      </c>
      <c r="BZ57" s="1948">
        <f t="shared" si="81"/>
        <v>12937.212</v>
      </c>
      <c r="CA57" s="1948">
        <f t="shared" si="82"/>
        <v>12937.212</v>
      </c>
      <c r="CB57" s="1948">
        <f t="shared" si="83"/>
        <v>12937.212</v>
      </c>
      <c r="CC57" s="1949">
        <f t="shared" si="84"/>
        <v>12937.212</v>
      </c>
      <c r="CD57" s="1874">
        <f t="shared" si="86"/>
        <v>12937.212</v>
      </c>
      <c r="CE57" s="1875">
        <f t="shared" si="86"/>
        <v>12937.212</v>
      </c>
      <c r="CF57" s="1876">
        <f t="shared" si="86"/>
        <v>12937.212</v>
      </c>
      <c r="CG57" s="1876">
        <f t="shared" si="86"/>
        <v>12937.212</v>
      </c>
      <c r="CH57" s="1876">
        <f t="shared" si="86"/>
        <v>12937.212</v>
      </c>
      <c r="CI57" s="1876">
        <f t="shared" si="86"/>
        <v>12937.212</v>
      </c>
      <c r="CJ57" s="1876">
        <f t="shared" si="86"/>
        <v>12937.212</v>
      </c>
      <c r="CK57" s="1877">
        <f t="shared" si="86"/>
        <v>12937.212</v>
      </c>
      <c r="CL57" s="1877">
        <f t="shared" si="86"/>
        <v>12937.212</v>
      </c>
      <c r="CM57" s="1877">
        <f t="shared" si="86"/>
        <v>12937.212</v>
      </c>
      <c r="CN57" s="1876">
        <f t="shared" si="86"/>
        <v>12937.212</v>
      </c>
      <c r="CO57" s="1876">
        <f t="shared" si="86"/>
        <v>12937.212</v>
      </c>
      <c r="CP57" s="1876">
        <f t="shared" si="86"/>
        <v>12937.212</v>
      </c>
      <c r="CQ57" s="1876">
        <f t="shared" si="86"/>
        <v>12937.212</v>
      </c>
      <c r="CR57" s="1876">
        <f t="shared" si="86"/>
        <v>12937.212</v>
      </c>
      <c r="CS57" s="1875">
        <f t="shared" si="86"/>
        <v>12937.212</v>
      </c>
      <c r="CT57" s="1878">
        <f t="shared" si="86"/>
        <v>12937.212</v>
      </c>
      <c r="CU57" s="1887">
        <f t="shared" si="87"/>
        <v>12937.212</v>
      </c>
      <c r="CV57" s="1888">
        <f t="shared" si="88"/>
        <v>12937.212</v>
      </c>
      <c r="CW57" s="1889">
        <f t="shared" si="89"/>
        <v>12937.212</v>
      </c>
      <c r="CX57" s="1889">
        <f t="shared" si="90"/>
        <v>12937.212</v>
      </c>
      <c r="CY57" s="1889">
        <f t="shared" si="91"/>
        <v>12937.212</v>
      </c>
      <c r="CZ57" s="1889">
        <f t="shared" si="92"/>
        <v>12937.212</v>
      </c>
      <c r="DA57" s="1889">
        <f t="shared" si="93"/>
        <v>12937.212</v>
      </c>
      <c r="DB57" s="1890">
        <f t="shared" si="94"/>
        <v>12937.212</v>
      </c>
      <c r="DC57" s="1890">
        <f t="shared" si="95"/>
        <v>12937.212</v>
      </c>
      <c r="DD57" s="1890">
        <f t="shared" si="96"/>
        <v>12937.212</v>
      </c>
      <c r="DE57" s="1889">
        <f t="shared" si="97"/>
        <v>12937.212</v>
      </c>
      <c r="DF57" s="1889">
        <f t="shared" si="98"/>
        <v>12937.212</v>
      </c>
      <c r="DG57" s="1889">
        <f t="shared" si="99"/>
        <v>12937.212</v>
      </c>
      <c r="DH57" s="1889">
        <f t="shared" si="100"/>
        <v>12937.212</v>
      </c>
      <c r="DI57" s="1889">
        <f t="shared" si="101"/>
        <v>12937.212</v>
      </c>
      <c r="DJ57" s="1888">
        <f t="shared" si="102"/>
        <v>12937.212</v>
      </c>
      <c r="DK57" s="1887">
        <f t="shared" si="103"/>
        <v>12937.212</v>
      </c>
      <c r="DL57" s="1950">
        <f t="shared" si="104"/>
        <v>17</v>
      </c>
      <c r="DM57" s="1562">
        <f t="shared" si="105"/>
        <v>17</v>
      </c>
      <c r="DN57" s="1562">
        <f t="shared" si="106"/>
        <v>17</v>
      </c>
      <c r="DO57" s="1562">
        <f t="shared" si="107"/>
        <v>17</v>
      </c>
      <c r="DP57" s="1976"/>
      <c r="DQ57" s="1605"/>
      <c r="DR57" s="1605"/>
      <c r="DS57" s="1977"/>
      <c r="DT57" s="1972"/>
      <c r="DU57" s="1907"/>
    </row>
    <row r="58" spans="1:125" ht="12.75" customHeight="1">
      <c r="A58" s="1932" t="s">
        <v>255</v>
      </c>
      <c r="B58" s="1968"/>
      <c r="C58" s="1968"/>
      <c r="D58" s="1968"/>
      <c r="E58" s="1968"/>
      <c r="F58" s="1968"/>
      <c r="G58" s="1968"/>
      <c r="H58" s="1968"/>
      <c r="I58" s="1968"/>
      <c r="J58" s="1968"/>
      <c r="K58" s="1968"/>
      <c r="L58" s="1968"/>
      <c r="M58" s="1968"/>
      <c r="N58" s="1968"/>
      <c r="O58" s="1968"/>
      <c r="P58" s="1968"/>
      <c r="Q58" s="1968"/>
      <c r="R58" s="1968"/>
      <c r="S58" s="1969"/>
      <c r="T58" s="1968"/>
      <c r="U58" s="1968"/>
      <c r="V58" s="1968"/>
      <c r="W58" s="1968"/>
      <c r="X58" s="1968"/>
      <c r="Y58" s="1968"/>
      <c r="Z58" s="1968"/>
      <c r="AA58" s="1968"/>
      <c r="AB58" s="1968"/>
      <c r="AC58" s="1968"/>
      <c r="AD58" s="1968"/>
      <c r="AE58" s="1968"/>
      <c r="AF58" s="1968"/>
      <c r="AG58" s="1968"/>
      <c r="AH58" s="1968"/>
      <c r="AI58" s="1968"/>
      <c r="AJ58" s="1968"/>
      <c r="AK58" s="1969"/>
      <c r="AL58" s="1968"/>
      <c r="AM58" s="1968"/>
      <c r="AN58" s="1968"/>
      <c r="AO58" s="1968"/>
      <c r="AP58" s="1968"/>
      <c r="AQ58" s="1968"/>
      <c r="AR58" s="1968"/>
      <c r="AS58" s="1968"/>
      <c r="AT58" s="1968"/>
      <c r="AU58" s="1968"/>
      <c r="AV58" s="1968"/>
      <c r="AW58" s="1968"/>
      <c r="AX58" s="1968"/>
      <c r="AY58" s="1968"/>
      <c r="AZ58" s="1968"/>
      <c r="BA58" s="1968"/>
      <c r="BB58" s="1968"/>
      <c r="BC58" s="1969"/>
      <c r="BD58" s="1968"/>
      <c r="BE58" s="1968"/>
      <c r="BF58" s="1968"/>
      <c r="BG58" s="1968"/>
      <c r="BH58" s="1968"/>
      <c r="BI58" s="1968"/>
      <c r="BJ58" s="1968"/>
      <c r="BK58" s="1968"/>
      <c r="BL58" s="1968"/>
      <c r="BM58" s="1968"/>
      <c r="BN58" s="1968"/>
      <c r="BO58" s="1968"/>
      <c r="BP58" s="1968"/>
      <c r="BQ58" s="1968"/>
      <c r="BR58" s="1968"/>
      <c r="BS58" s="1968"/>
      <c r="BT58" s="1968"/>
      <c r="BU58" s="1969"/>
      <c r="BV58" s="1968"/>
      <c r="BW58" s="1968"/>
      <c r="BX58" s="1968"/>
      <c r="BY58" s="1968"/>
      <c r="BZ58" s="1948" t="str">
        <f t="shared" si="81"/>
        <v/>
      </c>
      <c r="CA58" s="1948" t="str">
        <f t="shared" si="82"/>
        <v/>
      </c>
      <c r="CB58" s="1948" t="str">
        <f t="shared" si="83"/>
        <v/>
      </c>
      <c r="CC58" s="1949" t="str">
        <f t="shared" si="84"/>
        <v/>
      </c>
      <c r="CD58" s="1874" t="str">
        <f t="shared" si="86"/>
        <v/>
      </c>
      <c r="CE58" s="1875" t="str">
        <f t="shared" si="86"/>
        <v/>
      </c>
      <c r="CF58" s="1876" t="str">
        <f t="shared" si="86"/>
        <v/>
      </c>
      <c r="CG58" s="1876" t="str">
        <f t="shared" si="86"/>
        <v/>
      </c>
      <c r="CH58" s="1876" t="str">
        <f t="shared" si="86"/>
        <v/>
      </c>
      <c r="CI58" s="1876" t="str">
        <f t="shared" si="86"/>
        <v/>
      </c>
      <c r="CJ58" s="1876" t="str">
        <f t="shared" si="86"/>
        <v/>
      </c>
      <c r="CK58" s="1877" t="str">
        <f t="shared" si="86"/>
        <v/>
      </c>
      <c r="CL58" s="1877" t="str">
        <f t="shared" si="86"/>
        <v/>
      </c>
      <c r="CM58" s="1877" t="str">
        <f t="shared" si="86"/>
        <v/>
      </c>
      <c r="CN58" s="1876" t="str">
        <f t="shared" si="86"/>
        <v/>
      </c>
      <c r="CO58" s="1876" t="str">
        <f t="shared" si="86"/>
        <v/>
      </c>
      <c r="CP58" s="1876" t="str">
        <f t="shared" si="86"/>
        <v/>
      </c>
      <c r="CQ58" s="1876" t="str">
        <f t="shared" si="86"/>
        <v/>
      </c>
      <c r="CR58" s="1876" t="str">
        <f t="shared" si="86"/>
        <v/>
      </c>
      <c r="CS58" s="1875" t="str">
        <f t="shared" si="86"/>
        <v/>
      </c>
      <c r="CT58" s="1878" t="str">
        <f t="shared" si="86"/>
        <v/>
      </c>
      <c r="CU58" s="1887" t="str">
        <f t="shared" si="87"/>
        <v/>
      </c>
      <c r="CV58" s="1888" t="str">
        <f t="shared" si="88"/>
        <v/>
      </c>
      <c r="CW58" s="1889" t="str">
        <f t="shared" si="89"/>
        <v/>
      </c>
      <c r="CX58" s="1889" t="str">
        <f t="shared" si="90"/>
        <v/>
      </c>
      <c r="CY58" s="1889" t="str">
        <f t="shared" si="91"/>
        <v/>
      </c>
      <c r="CZ58" s="1889" t="str">
        <f t="shared" si="92"/>
        <v/>
      </c>
      <c r="DA58" s="1889" t="str">
        <f t="shared" si="93"/>
        <v/>
      </c>
      <c r="DB58" s="1890" t="str">
        <f t="shared" si="94"/>
        <v/>
      </c>
      <c r="DC58" s="1890" t="str">
        <f t="shared" si="95"/>
        <v/>
      </c>
      <c r="DD58" s="1890" t="str">
        <f t="shared" si="96"/>
        <v/>
      </c>
      <c r="DE58" s="1889" t="str">
        <f t="shared" si="97"/>
        <v/>
      </c>
      <c r="DF58" s="1889" t="str">
        <f t="shared" si="98"/>
        <v/>
      </c>
      <c r="DG58" s="1889" t="str">
        <f t="shared" si="99"/>
        <v/>
      </c>
      <c r="DH58" s="1889" t="str">
        <f t="shared" si="100"/>
        <v/>
      </c>
      <c r="DI58" s="1889" t="str">
        <f t="shared" si="101"/>
        <v/>
      </c>
      <c r="DJ58" s="1888" t="str">
        <f t="shared" si="102"/>
        <v/>
      </c>
      <c r="DK58" s="1887" t="str">
        <f t="shared" si="103"/>
        <v/>
      </c>
      <c r="DL58" s="1950">
        <f t="shared" si="104"/>
        <v>0</v>
      </c>
      <c r="DM58" s="1562">
        <f t="shared" si="105"/>
        <v>0</v>
      </c>
      <c r="DN58" s="1562">
        <f t="shared" si="106"/>
        <v>0</v>
      </c>
      <c r="DO58" s="1562">
        <f t="shared" si="107"/>
        <v>0</v>
      </c>
      <c r="DP58" s="1970" t="str">
        <f>IF(SUM(BV58)&gt;0,(BV56-DP61-SUM(BV61)*(DP61=""))*'Exp factors'!C$21,"")</f>
        <v/>
      </c>
      <c r="DQ58" s="1678" t="str">
        <f>IF(SUM(BW58)&gt;0,(BW56-DQ61-SUM(BW61)*(DQ61=""))*'Exp factors'!D$21,"")</f>
        <v/>
      </c>
      <c r="DR58" s="1678" t="str">
        <f>IF(SUM(BX58)&gt;0,(BX56-DR61-SUM(BX61)*(DR61=""))*'Exp factors'!E$21,"")</f>
        <v/>
      </c>
      <c r="DS58" s="1971" t="str">
        <f>IF(SUM(BY58)&gt;0,(BY56-DS61-SUM(BY61)*(DS61=""))*'Exp factors'!F$21,"")</f>
        <v/>
      </c>
      <c r="DT58" s="1972"/>
      <c r="DU58" s="1907"/>
    </row>
    <row r="59" spans="1:125" ht="12.75" customHeight="1">
      <c r="A59" s="1973" t="s">
        <v>180</v>
      </c>
      <c r="B59" s="1974"/>
      <c r="C59" s="1974"/>
      <c r="D59" s="1974"/>
      <c r="E59" s="1974"/>
      <c r="F59" s="1974"/>
      <c r="G59" s="1974"/>
      <c r="H59" s="1974"/>
      <c r="I59" s="1974"/>
      <c r="J59" s="1974"/>
      <c r="K59" s="1974"/>
      <c r="L59" s="1974"/>
      <c r="M59" s="1974"/>
      <c r="N59" s="1974"/>
      <c r="O59" s="1974"/>
      <c r="P59" s="1974"/>
      <c r="Q59" s="1974"/>
      <c r="R59" s="1974"/>
      <c r="S59" s="1969"/>
      <c r="T59" s="1974"/>
      <c r="U59" s="1974"/>
      <c r="V59" s="1974"/>
      <c r="W59" s="1974"/>
      <c r="X59" s="1974"/>
      <c r="Y59" s="1974"/>
      <c r="Z59" s="1974"/>
      <c r="AA59" s="1974"/>
      <c r="AB59" s="1974"/>
      <c r="AC59" s="1974"/>
      <c r="AD59" s="1974"/>
      <c r="AE59" s="1974"/>
      <c r="AF59" s="1974"/>
      <c r="AG59" s="1974"/>
      <c r="AH59" s="1974"/>
      <c r="AI59" s="1974"/>
      <c r="AJ59" s="1974"/>
      <c r="AK59" s="1969"/>
      <c r="AL59" s="1974"/>
      <c r="AM59" s="1974"/>
      <c r="AN59" s="1974"/>
      <c r="AO59" s="1974"/>
      <c r="AP59" s="1974"/>
      <c r="AQ59" s="1974"/>
      <c r="AR59" s="1974"/>
      <c r="AS59" s="1974"/>
      <c r="AT59" s="1974"/>
      <c r="AU59" s="1974"/>
      <c r="AV59" s="1974"/>
      <c r="AW59" s="1974"/>
      <c r="AX59" s="1974"/>
      <c r="AY59" s="1974"/>
      <c r="AZ59" s="1974"/>
      <c r="BA59" s="1974"/>
      <c r="BB59" s="1974"/>
      <c r="BC59" s="1969"/>
      <c r="BD59" s="1974"/>
      <c r="BE59" s="1974"/>
      <c r="BF59" s="1974"/>
      <c r="BG59" s="1974"/>
      <c r="BH59" s="1974"/>
      <c r="BI59" s="1974"/>
      <c r="BJ59" s="1974"/>
      <c r="BK59" s="1974"/>
      <c r="BL59" s="1974"/>
      <c r="BM59" s="1974"/>
      <c r="BN59" s="1974"/>
      <c r="BO59" s="1974"/>
      <c r="BP59" s="1974"/>
      <c r="BQ59" s="1974"/>
      <c r="BR59" s="1974"/>
      <c r="BS59" s="1974"/>
      <c r="BT59" s="1974"/>
      <c r="BU59" s="1969"/>
      <c r="BV59" s="1974"/>
      <c r="BW59" s="1974"/>
      <c r="BX59" s="1974"/>
      <c r="BY59" s="1974"/>
      <c r="BZ59" s="1948" t="str">
        <f t="shared" si="81"/>
        <v/>
      </c>
      <c r="CA59" s="1948" t="str">
        <f t="shared" si="82"/>
        <v/>
      </c>
      <c r="CB59" s="1948" t="str">
        <f t="shared" si="83"/>
        <v/>
      </c>
      <c r="CC59" s="1949" t="str">
        <f t="shared" si="84"/>
        <v/>
      </c>
      <c r="CD59" s="1874" t="str">
        <f t="shared" si="86"/>
        <v/>
      </c>
      <c r="CE59" s="1875" t="str">
        <f t="shared" si="86"/>
        <v/>
      </c>
      <c r="CF59" s="1876" t="str">
        <f t="shared" si="86"/>
        <v/>
      </c>
      <c r="CG59" s="1876" t="str">
        <f t="shared" si="86"/>
        <v/>
      </c>
      <c r="CH59" s="1876" t="str">
        <f t="shared" si="86"/>
        <v/>
      </c>
      <c r="CI59" s="1876" t="str">
        <f t="shared" si="86"/>
        <v/>
      </c>
      <c r="CJ59" s="1876" t="str">
        <f t="shared" si="86"/>
        <v/>
      </c>
      <c r="CK59" s="1877" t="str">
        <f t="shared" si="86"/>
        <v/>
      </c>
      <c r="CL59" s="1877" t="str">
        <f t="shared" si="86"/>
        <v/>
      </c>
      <c r="CM59" s="1877" t="str">
        <f t="shared" si="86"/>
        <v/>
      </c>
      <c r="CN59" s="1876" t="str">
        <f t="shared" si="86"/>
        <v/>
      </c>
      <c r="CO59" s="1876" t="str">
        <f t="shared" si="86"/>
        <v/>
      </c>
      <c r="CP59" s="1876" t="str">
        <f t="shared" si="86"/>
        <v/>
      </c>
      <c r="CQ59" s="1876" t="str">
        <f t="shared" si="86"/>
        <v/>
      </c>
      <c r="CR59" s="1876" t="str">
        <f t="shared" si="86"/>
        <v/>
      </c>
      <c r="CS59" s="1875" t="str">
        <f t="shared" si="86"/>
        <v/>
      </c>
      <c r="CT59" s="1878" t="str">
        <f t="shared" si="86"/>
        <v/>
      </c>
      <c r="CU59" s="1887" t="str">
        <f t="shared" si="87"/>
        <v/>
      </c>
      <c r="CV59" s="1888" t="str">
        <f t="shared" si="88"/>
        <v/>
      </c>
      <c r="CW59" s="1889" t="str">
        <f t="shared" si="89"/>
        <v/>
      </c>
      <c r="CX59" s="1889" t="str">
        <f t="shared" si="90"/>
        <v/>
      </c>
      <c r="CY59" s="1889" t="str">
        <f t="shared" si="91"/>
        <v/>
      </c>
      <c r="CZ59" s="1889" t="str">
        <f t="shared" si="92"/>
        <v/>
      </c>
      <c r="DA59" s="1889" t="str">
        <f t="shared" si="93"/>
        <v/>
      </c>
      <c r="DB59" s="1890" t="str">
        <f t="shared" si="94"/>
        <v/>
      </c>
      <c r="DC59" s="1890" t="str">
        <f t="shared" si="95"/>
        <v/>
      </c>
      <c r="DD59" s="1890" t="str">
        <f t="shared" si="96"/>
        <v/>
      </c>
      <c r="DE59" s="1889" t="str">
        <f t="shared" si="97"/>
        <v/>
      </c>
      <c r="DF59" s="1889" t="str">
        <f t="shared" si="98"/>
        <v/>
      </c>
      <c r="DG59" s="1889" t="str">
        <f t="shared" si="99"/>
        <v/>
      </c>
      <c r="DH59" s="1889" t="str">
        <f t="shared" si="100"/>
        <v/>
      </c>
      <c r="DI59" s="1889" t="str">
        <f t="shared" si="101"/>
        <v/>
      </c>
      <c r="DJ59" s="1888" t="str">
        <f t="shared" si="102"/>
        <v/>
      </c>
      <c r="DK59" s="1887" t="str">
        <f t="shared" si="103"/>
        <v/>
      </c>
      <c r="DL59" s="1950">
        <f t="shared" si="104"/>
        <v>0</v>
      </c>
      <c r="DM59" s="1562">
        <f t="shared" si="105"/>
        <v>0</v>
      </c>
      <c r="DN59" s="1562">
        <f t="shared" si="106"/>
        <v>0</v>
      </c>
      <c r="DO59" s="1562">
        <f t="shared" si="107"/>
        <v>0</v>
      </c>
      <c r="DP59" s="1976"/>
      <c r="DQ59" s="1605"/>
      <c r="DR59" s="1605"/>
      <c r="DS59" s="1977"/>
      <c r="DT59" s="1972"/>
      <c r="DU59" s="1907"/>
    </row>
    <row r="60" spans="1:125" ht="12.75" customHeight="1">
      <c r="A60" s="1973" t="s">
        <v>182</v>
      </c>
      <c r="B60" s="1531" t="str">
        <f t="shared" ref="B60:R60" si="124">IF(B58="","",B58*B59)</f>
        <v/>
      </c>
      <c r="C60" s="1531" t="str">
        <f t="shared" si="124"/>
        <v/>
      </c>
      <c r="D60" s="1531" t="str">
        <f t="shared" si="124"/>
        <v/>
      </c>
      <c r="E60" s="1531" t="str">
        <f t="shared" si="124"/>
        <v/>
      </c>
      <c r="F60" s="1531" t="str">
        <f t="shared" si="124"/>
        <v/>
      </c>
      <c r="G60" s="1531" t="str">
        <f t="shared" si="124"/>
        <v/>
      </c>
      <c r="H60" s="1531" t="str">
        <f t="shared" si="124"/>
        <v/>
      </c>
      <c r="I60" s="1531" t="str">
        <f t="shared" si="124"/>
        <v/>
      </c>
      <c r="J60" s="1531" t="str">
        <f t="shared" si="124"/>
        <v/>
      </c>
      <c r="K60" s="1531" t="str">
        <f t="shared" si="124"/>
        <v/>
      </c>
      <c r="L60" s="1531" t="str">
        <f t="shared" si="124"/>
        <v/>
      </c>
      <c r="M60" s="1531" t="str">
        <f t="shared" si="124"/>
        <v/>
      </c>
      <c r="N60" s="1531" t="str">
        <f t="shared" si="124"/>
        <v/>
      </c>
      <c r="O60" s="1531" t="str">
        <f t="shared" si="124"/>
        <v/>
      </c>
      <c r="P60" s="1531" t="str">
        <f t="shared" si="124"/>
        <v/>
      </c>
      <c r="Q60" s="1531" t="str">
        <f t="shared" si="124"/>
        <v/>
      </c>
      <c r="R60" s="1531" t="str">
        <f t="shared" si="124"/>
        <v/>
      </c>
      <c r="S60" s="1978"/>
      <c r="T60" s="1531" t="str">
        <f t="shared" ref="T60:AJ60" si="125">IF(T58="","",T58*T59)</f>
        <v/>
      </c>
      <c r="U60" s="1531" t="str">
        <f t="shared" si="125"/>
        <v/>
      </c>
      <c r="V60" s="1531" t="str">
        <f t="shared" si="125"/>
        <v/>
      </c>
      <c r="W60" s="1531" t="str">
        <f t="shared" si="125"/>
        <v/>
      </c>
      <c r="X60" s="1531" t="str">
        <f t="shared" si="125"/>
        <v/>
      </c>
      <c r="Y60" s="1531" t="str">
        <f t="shared" si="125"/>
        <v/>
      </c>
      <c r="Z60" s="1531" t="str">
        <f t="shared" si="125"/>
        <v/>
      </c>
      <c r="AA60" s="1531" t="str">
        <f t="shared" si="125"/>
        <v/>
      </c>
      <c r="AB60" s="1531" t="str">
        <f t="shared" si="125"/>
        <v/>
      </c>
      <c r="AC60" s="1531" t="str">
        <f t="shared" si="125"/>
        <v/>
      </c>
      <c r="AD60" s="1531" t="str">
        <f t="shared" si="125"/>
        <v/>
      </c>
      <c r="AE60" s="1531" t="str">
        <f t="shared" si="125"/>
        <v/>
      </c>
      <c r="AF60" s="1531" t="str">
        <f t="shared" si="125"/>
        <v/>
      </c>
      <c r="AG60" s="1531" t="str">
        <f t="shared" si="125"/>
        <v/>
      </c>
      <c r="AH60" s="1531" t="str">
        <f t="shared" si="125"/>
        <v/>
      </c>
      <c r="AI60" s="1531" t="str">
        <f t="shared" si="125"/>
        <v/>
      </c>
      <c r="AJ60" s="1531" t="str">
        <f t="shared" si="125"/>
        <v/>
      </c>
      <c r="AK60" s="1978"/>
      <c r="AL60" s="1531" t="str">
        <f t="shared" ref="AL60:BB60" si="126">IF(AL58="","",AL58*AL59)</f>
        <v/>
      </c>
      <c r="AM60" s="1531" t="str">
        <f t="shared" si="126"/>
        <v/>
      </c>
      <c r="AN60" s="1531" t="str">
        <f t="shared" si="126"/>
        <v/>
      </c>
      <c r="AO60" s="1531" t="str">
        <f t="shared" si="126"/>
        <v/>
      </c>
      <c r="AP60" s="1531" t="str">
        <f t="shared" si="126"/>
        <v/>
      </c>
      <c r="AQ60" s="1531" t="str">
        <f t="shared" si="126"/>
        <v/>
      </c>
      <c r="AR60" s="1531" t="str">
        <f t="shared" si="126"/>
        <v/>
      </c>
      <c r="AS60" s="1531" t="str">
        <f t="shared" si="126"/>
        <v/>
      </c>
      <c r="AT60" s="1531" t="str">
        <f t="shared" si="126"/>
        <v/>
      </c>
      <c r="AU60" s="1531" t="str">
        <f t="shared" si="126"/>
        <v/>
      </c>
      <c r="AV60" s="1531" t="str">
        <f t="shared" si="126"/>
        <v/>
      </c>
      <c r="AW60" s="1531" t="str">
        <f t="shared" si="126"/>
        <v/>
      </c>
      <c r="AX60" s="1531" t="str">
        <f t="shared" si="126"/>
        <v/>
      </c>
      <c r="AY60" s="1531" t="str">
        <f t="shared" si="126"/>
        <v/>
      </c>
      <c r="AZ60" s="1531" t="str">
        <f t="shared" si="126"/>
        <v/>
      </c>
      <c r="BA60" s="1531" t="str">
        <f t="shared" si="126"/>
        <v/>
      </c>
      <c r="BB60" s="1531" t="str">
        <f t="shared" si="126"/>
        <v/>
      </c>
      <c r="BC60" s="1978"/>
      <c r="BD60" s="1531" t="str">
        <f t="shared" ref="BD60:BT60" si="127">IF(BD58="","",BD58*BD59)</f>
        <v/>
      </c>
      <c r="BE60" s="1531" t="str">
        <f t="shared" si="127"/>
        <v/>
      </c>
      <c r="BF60" s="1531" t="str">
        <f t="shared" si="127"/>
        <v/>
      </c>
      <c r="BG60" s="1531" t="str">
        <f t="shared" si="127"/>
        <v/>
      </c>
      <c r="BH60" s="1531" t="str">
        <f t="shared" si="127"/>
        <v/>
      </c>
      <c r="BI60" s="1531" t="str">
        <f t="shared" si="127"/>
        <v/>
      </c>
      <c r="BJ60" s="1531" t="str">
        <f t="shared" si="127"/>
        <v/>
      </c>
      <c r="BK60" s="1531" t="str">
        <f t="shared" si="127"/>
        <v/>
      </c>
      <c r="BL60" s="1531" t="str">
        <f t="shared" si="127"/>
        <v/>
      </c>
      <c r="BM60" s="1531" t="str">
        <f t="shared" si="127"/>
        <v/>
      </c>
      <c r="BN60" s="1531" t="str">
        <f t="shared" si="127"/>
        <v/>
      </c>
      <c r="BO60" s="1531" t="str">
        <f t="shared" si="127"/>
        <v/>
      </c>
      <c r="BP60" s="1531" t="str">
        <f t="shared" si="127"/>
        <v/>
      </c>
      <c r="BQ60" s="1531" t="str">
        <f t="shared" si="127"/>
        <v/>
      </c>
      <c r="BR60" s="1531" t="str">
        <f t="shared" si="127"/>
        <v/>
      </c>
      <c r="BS60" s="1531" t="str">
        <f t="shared" si="127"/>
        <v/>
      </c>
      <c r="BT60" s="1531" t="str">
        <f t="shared" si="127"/>
        <v/>
      </c>
      <c r="BU60" s="1978"/>
      <c r="BV60" s="1531" t="str">
        <f>IF(BV58="","",BV58*BV59)</f>
        <v/>
      </c>
      <c r="BW60" s="1531" t="str">
        <f>IF(BW58="","",BW58*BW59)</f>
        <v/>
      </c>
      <c r="BX60" s="1531" t="str">
        <f>IF(BX58="","",BX58*BX59)</f>
        <v/>
      </c>
      <c r="BY60" s="1531" t="str">
        <f>IF(BY58="","",BY58*BY59)</f>
        <v/>
      </c>
      <c r="BZ60" s="1948" t="str">
        <f t="shared" si="81"/>
        <v/>
      </c>
      <c r="CA60" s="1948" t="str">
        <f t="shared" si="82"/>
        <v/>
      </c>
      <c r="CB60" s="1948" t="str">
        <f t="shared" si="83"/>
        <v/>
      </c>
      <c r="CC60" s="1949" t="str">
        <f t="shared" si="84"/>
        <v/>
      </c>
      <c r="CD60" s="1874" t="str">
        <f t="shared" si="86"/>
        <v/>
      </c>
      <c r="CE60" s="1875" t="str">
        <f t="shared" si="86"/>
        <v/>
      </c>
      <c r="CF60" s="1876" t="str">
        <f t="shared" si="86"/>
        <v/>
      </c>
      <c r="CG60" s="1876" t="str">
        <f t="shared" si="86"/>
        <v/>
      </c>
      <c r="CH60" s="1876" t="str">
        <f t="shared" si="86"/>
        <v/>
      </c>
      <c r="CI60" s="1876" t="str">
        <f t="shared" si="86"/>
        <v/>
      </c>
      <c r="CJ60" s="1876" t="str">
        <f t="shared" si="86"/>
        <v/>
      </c>
      <c r="CK60" s="1877" t="str">
        <f t="shared" si="86"/>
        <v/>
      </c>
      <c r="CL60" s="1877" t="str">
        <f t="shared" si="86"/>
        <v/>
      </c>
      <c r="CM60" s="1877" t="str">
        <f t="shared" si="86"/>
        <v/>
      </c>
      <c r="CN60" s="1876" t="str">
        <f t="shared" si="86"/>
        <v/>
      </c>
      <c r="CO60" s="1876" t="str">
        <f t="shared" si="86"/>
        <v/>
      </c>
      <c r="CP60" s="1876" t="str">
        <f t="shared" si="86"/>
        <v/>
      </c>
      <c r="CQ60" s="1876" t="str">
        <f t="shared" si="86"/>
        <v/>
      </c>
      <c r="CR60" s="1876" t="str">
        <f t="shared" si="86"/>
        <v/>
      </c>
      <c r="CS60" s="1875" t="str">
        <f t="shared" si="86"/>
        <v/>
      </c>
      <c r="CT60" s="1878" t="str">
        <f t="shared" si="86"/>
        <v/>
      </c>
      <c r="CU60" s="1887" t="str">
        <f t="shared" si="87"/>
        <v/>
      </c>
      <c r="CV60" s="1888" t="str">
        <f t="shared" si="88"/>
        <v/>
      </c>
      <c r="CW60" s="1889" t="str">
        <f t="shared" si="89"/>
        <v/>
      </c>
      <c r="CX60" s="1889" t="str">
        <f t="shared" si="90"/>
        <v/>
      </c>
      <c r="CY60" s="1889" t="str">
        <f t="shared" si="91"/>
        <v/>
      </c>
      <c r="CZ60" s="1889" t="str">
        <f t="shared" si="92"/>
        <v/>
      </c>
      <c r="DA60" s="1889" t="str">
        <f t="shared" si="93"/>
        <v/>
      </c>
      <c r="DB60" s="1890" t="str">
        <f t="shared" si="94"/>
        <v/>
      </c>
      <c r="DC60" s="1890" t="str">
        <f t="shared" si="95"/>
        <v/>
      </c>
      <c r="DD60" s="1890" t="str">
        <f t="shared" si="96"/>
        <v/>
      </c>
      <c r="DE60" s="1889" t="str">
        <f t="shared" si="97"/>
        <v/>
      </c>
      <c r="DF60" s="1889" t="str">
        <f t="shared" si="98"/>
        <v/>
      </c>
      <c r="DG60" s="1889" t="str">
        <f t="shared" si="99"/>
        <v/>
      </c>
      <c r="DH60" s="1889" t="str">
        <f t="shared" si="100"/>
        <v/>
      </c>
      <c r="DI60" s="1889" t="str">
        <f t="shared" si="101"/>
        <v/>
      </c>
      <c r="DJ60" s="1888" t="str">
        <f t="shared" si="102"/>
        <v/>
      </c>
      <c r="DK60" s="1887" t="str">
        <f t="shared" si="103"/>
        <v/>
      </c>
      <c r="DL60" s="1950">
        <f t="shared" si="104"/>
        <v>0</v>
      </c>
      <c r="DM60" s="1562">
        <f t="shared" si="105"/>
        <v>0</v>
      </c>
      <c r="DN60" s="1562">
        <f t="shared" si="106"/>
        <v>0</v>
      </c>
      <c r="DO60" s="1562">
        <f t="shared" si="107"/>
        <v>0</v>
      </c>
      <c r="DP60" s="1979" t="str">
        <f>IF(DP58="","",DP58*BV59)</f>
        <v/>
      </c>
      <c r="DQ60" s="1641" t="str">
        <f>IF(DQ58="","",DQ58*BW59)</f>
        <v/>
      </c>
      <c r="DR60" s="1641" t="str">
        <f>IF(DR58="","",DR58*BX59)</f>
        <v/>
      </c>
      <c r="DS60" s="1980" t="str">
        <f>IF(DS58="","",DS58*BY59)</f>
        <v/>
      </c>
      <c r="DT60" s="1972"/>
      <c r="DU60" s="1907"/>
    </row>
    <row r="61" spans="1:125" ht="12.75" customHeight="1">
      <c r="A61" s="1973" t="s">
        <v>256</v>
      </c>
      <c r="B61" s="1981"/>
      <c r="C61" s="1981"/>
      <c r="D61" s="1981"/>
      <c r="E61" s="1981"/>
      <c r="F61" s="1981"/>
      <c r="G61" s="1981"/>
      <c r="H61" s="1981"/>
      <c r="I61" s="1981"/>
      <c r="J61" s="1981"/>
      <c r="K61" s="1981"/>
      <c r="L61" s="1981"/>
      <c r="M61" s="1981"/>
      <c r="N61" s="1981"/>
      <c r="O61" s="1981"/>
      <c r="P61" s="1981"/>
      <c r="Q61" s="1981"/>
      <c r="R61" s="1981"/>
      <c r="S61" s="1947"/>
      <c r="T61" s="1981"/>
      <c r="U61" s="1981"/>
      <c r="V61" s="1981"/>
      <c r="W61" s="1981"/>
      <c r="X61" s="1981"/>
      <c r="Y61" s="1981"/>
      <c r="Z61" s="1981"/>
      <c r="AA61" s="1981"/>
      <c r="AB61" s="1981"/>
      <c r="AC61" s="1981"/>
      <c r="AD61" s="1981"/>
      <c r="AE61" s="1981"/>
      <c r="AF61" s="1981"/>
      <c r="AG61" s="1981"/>
      <c r="AH61" s="1981"/>
      <c r="AI61" s="1981"/>
      <c r="AJ61" s="1981"/>
      <c r="AK61" s="1947"/>
      <c r="AL61" s="1981"/>
      <c r="AM61" s="1981"/>
      <c r="AN61" s="1981"/>
      <c r="AO61" s="1981"/>
      <c r="AP61" s="1981"/>
      <c r="AQ61" s="1981"/>
      <c r="AR61" s="1981"/>
      <c r="AS61" s="1981"/>
      <c r="AT61" s="1981"/>
      <c r="AU61" s="1981"/>
      <c r="AV61" s="1981"/>
      <c r="AW61" s="1981"/>
      <c r="AX61" s="1981"/>
      <c r="AY61" s="1981"/>
      <c r="AZ61" s="1981"/>
      <c r="BA61" s="1981"/>
      <c r="BB61" s="1981"/>
      <c r="BC61" s="1947"/>
      <c r="BD61" s="1981"/>
      <c r="BE61" s="1981"/>
      <c r="BF61" s="1981"/>
      <c r="BG61" s="1981"/>
      <c r="BH61" s="1981"/>
      <c r="BI61" s="1981"/>
      <c r="BJ61" s="1981"/>
      <c r="BK61" s="1981"/>
      <c r="BL61" s="1981"/>
      <c r="BM61" s="1981"/>
      <c r="BN61" s="1981"/>
      <c r="BO61" s="1981"/>
      <c r="BP61" s="1981"/>
      <c r="BQ61" s="1981"/>
      <c r="BR61" s="1981"/>
      <c r="BS61" s="1981"/>
      <c r="BT61" s="1981"/>
      <c r="BU61" s="1947"/>
      <c r="BV61" s="1981"/>
      <c r="BW61" s="1981"/>
      <c r="BX61" s="1981"/>
      <c r="BY61" s="1981"/>
      <c r="BZ61" s="1948" t="str">
        <f t="shared" si="81"/>
        <v/>
      </c>
      <c r="CA61" s="1948" t="str">
        <f t="shared" si="82"/>
        <v/>
      </c>
      <c r="CB61" s="1948" t="str">
        <f t="shared" si="83"/>
        <v/>
      </c>
      <c r="CC61" s="1949" t="str">
        <f t="shared" si="84"/>
        <v/>
      </c>
      <c r="CD61" s="1874" t="str">
        <f t="shared" si="86"/>
        <v/>
      </c>
      <c r="CE61" s="1875" t="str">
        <f t="shared" si="86"/>
        <v/>
      </c>
      <c r="CF61" s="1876" t="str">
        <f t="shared" si="86"/>
        <v/>
      </c>
      <c r="CG61" s="1876" t="str">
        <f t="shared" si="86"/>
        <v/>
      </c>
      <c r="CH61" s="1876" t="str">
        <f t="shared" si="86"/>
        <v/>
      </c>
      <c r="CI61" s="1876" t="str">
        <f t="shared" si="86"/>
        <v/>
      </c>
      <c r="CJ61" s="1876" t="str">
        <f t="shared" si="86"/>
        <v/>
      </c>
      <c r="CK61" s="1877" t="str">
        <f t="shared" si="86"/>
        <v/>
      </c>
      <c r="CL61" s="1877" t="str">
        <f t="shared" si="86"/>
        <v/>
      </c>
      <c r="CM61" s="1877" t="str">
        <f t="shared" si="86"/>
        <v/>
      </c>
      <c r="CN61" s="1876" t="str">
        <f t="shared" si="86"/>
        <v/>
      </c>
      <c r="CO61" s="1876" t="str">
        <f t="shared" si="86"/>
        <v/>
      </c>
      <c r="CP61" s="1876" t="str">
        <f t="shared" si="86"/>
        <v/>
      </c>
      <c r="CQ61" s="1876" t="str">
        <f t="shared" si="86"/>
        <v/>
      </c>
      <c r="CR61" s="1876" t="str">
        <f t="shared" si="86"/>
        <v/>
      </c>
      <c r="CS61" s="1875" t="str">
        <f t="shared" si="86"/>
        <v/>
      </c>
      <c r="CT61" s="1878" t="str">
        <f t="shared" si="86"/>
        <v/>
      </c>
      <c r="CU61" s="1887" t="str">
        <f t="shared" si="87"/>
        <v/>
      </c>
      <c r="CV61" s="1888" t="str">
        <f t="shared" si="88"/>
        <v/>
      </c>
      <c r="CW61" s="1889" t="str">
        <f t="shared" si="89"/>
        <v/>
      </c>
      <c r="CX61" s="1889" t="str">
        <f t="shared" si="90"/>
        <v/>
      </c>
      <c r="CY61" s="1889" t="str">
        <f t="shared" si="91"/>
        <v/>
      </c>
      <c r="CZ61" s="1889" t="str">
        <f t="shared" si="92"/>
        <v/>
      </c>
      <c r="DA61" s="1889" t="str">
        <f t="shared" si="93"/>
        <v/>
      </c>
      <c r="DB61" s="1890" t="str">
        <f t="shared" si="94"/>
        <v/>
      </c>
      <c r="DC61" s="1890" t="str">
        <f t="shared" si="95"/>
        <v/>
      </c>
      <c r="DD61" s="1890" t="str">
        <f t="shared" si="96"/>
        <v/>
      </c>
      <c r="DE61" s="1889" t="str">
        <f t="shared" si="97"/>
        <v/>
      </c>
      <c r="DF61" s="1889" t="str">
        <f t="shared" si="98"/>
        <v/>
      </c>
      <c r="DG61" s="1889" t="str">
        <f t="shared" si="99"/>
        <v/>
      </c>
      <c r="DH61" s="1889" t="str">
        <f t="shared" si="100"/>
        <v/>
      </c>
      <c r="DI61" s="1889" t="str">
        <f t="shared" si="101"/>
        <v/>
      </c>
      <c r="DJ61" s="1888" t="str">
        <f t="shared" si="102"/>
        <v/>
      </c>
      <c r="DK61" s="1887" t="str">
        <f t="shared" si="103"/>
        <v/>
      </c>
      <c r="DL61" s="1950">
        <f t="shared" si="104"/>
        <v>0</v>
      </c>
      <c r="DM61" s="1562">
        <f t="shared" si="105"/>
        <v>0</v>
      </c>
      <c r="DN61" s="1562">
        <f t="shared" si="106"/>
        <v>0</v>
      </c>
      <c r="DO61" s="1562">
        <f t="shared" si="107"/>
        <v>0</v>
      </c>
      <c r="DP61" s="1982"/>
      <c r="DQ61" s="1670"/>
      <c r="DR61" s="1670"/>
      <c r="DS61" s="1983"/>
      <c r="DT61" s="1972"/>
      <c r="DU61" s="1907"/>
    </row>
    <row r="62" spans="1:125" ht="12.75" customHeight="1">
      <c r="A62" s="1984" t="s">
        <v>250</v>
      </c>
      <c r="B62" s="1530" t="str">
        <f t="shared" ref="B62:R62" si="128">IF(B56="","",(B56-B58-B61)*B57/B$7/365/$G$1)</f>
        <v/>
      </c>
      <c r="C62" s="1530" t="str">
        <f t="shared" si="128"/>
        <v/>
      </c>
      <c r="D62" s="1530" t="str">
        <f t="shared" si="128"/>
        <v/>
      </c>
      <c r="E62" s="1530" t="str">
        <f t="shared" si="128"/>
        <v/>
      </c>
      <c r="F62" s="1530" t="str">
        <f t="shared" si="128"/>
        <v/>
      </c>
      <c r="G62" s="1530" t="str">
        <f t="shared" si="128"/>
        <v/>
      </c>
      <c r="H62" s="1530" t="str">
        <f t="shared" si="128"/>
        <v/>
      </c>
      <c r="I62" s="1530" t="str">
        <f t="shared" si="128"/>
        <v/>
      </c>
      <c r="J62" s="1530" t="str">
        <f t="shared" si="128"/>
        <v/>
      </c>
      <c r="K62" s="1530" t="str">
        <f t="shared" si="128"/>
        <v/>
      </c>
      <c r="L62" s="1530" t="str">
        <f t="shared" si="128"/>
        <v/>
      </c>
      <c r="M62" s="1530" t="str">
        <f t="shared" si="128"/>
        <v/>
      </c>
      <c r="N62" s="1530" t="str">
        <f t="shared" si="128"/>
        <v/>
      </c>
      <c r="O62" s="1530" t="str">
        <f t="shared" si="128"/>
        <v/>
      </c>
      <c r="P62" s="1530" t="str">
        <f t="shared" si="128"/>
        <v/>
      </c>
      <c r="Q62" s="1530" t="str">
        <f t="shared" si="128"/>
        <v/>
      </c>
      <c r="R62" s="1530" t="str">
        <f t="shared" si="128"/>
        <v/>
      </c>
      <c r="S62" s="1985"/>
      <c r="T62" s="1530" t="str">
        <f t="shared" ref="T62:AJ62" si="129">IF(T56="","",(T56-T58-T61)*T57/T$7/365/$G$1)</f>
        <v/>
      </c>
      <c r="U62" s="1530" t="str">
        <f t="shared" si="129"/>
        <v/>
      </c>
      <c r="V62" s="1530" t="str">
        <f t="shared" si="129"/>
        <v/>
      </c>
      <c r="W62" s="1530" t="str">
        <f t="shared" si="129"/>
        <v/>
      </c>
      <c r="X62" s="1530" t="str">
        <f t="shared" si="129"/>
        <v/>
      </c>
      <c r="Y62" s="1530" t="str">
        <f t="shared" si="129"/>
        <v/>
      </c>
      <c r="Z62" s="1530" t="str">
        <f t="shared" si="129"/>
        <v/>
      </c>
      <c r="AA62" s="1530" t="str">
        <f t="shared" si="129"/>
        <v/>
      </c>
      <c r="AB62" s="1530" t="str">
        <f t="shared" si="129"/>
        <v/>
      </c>
      <c r="AC62" s="1530" t="str">
        <f t="shared" si="129"/>
        <v/>
      </c>
      <c r="AD62" s="1530" t="str">
        <f t="shared" si="129"/>
        <v/>
      </c>
      <c r="AE62" s="1530" t="str">
        <f t="shared" si="129"/>
        <v/>
      </c>
      <c r="AF62" s="1530" t="str">
        <f t="shared" si="129"/>
        <v/>
      </c>
      <c r="AG62" s="1530" t="str">
        <f t="shared" si="129"/>
        <v/>
      </c>
      <c r="AH62" s="1530" t="str">
        <f t="shared" si="129"/>
        <v/>
      </c>
      <c r="AI62" s="1530" t="str">
        <f t="shared" si="129"/>
        <v/>
      </c>
      <c r="AJ62" s="1530" t="str">
        <f t="shared" si="129"/>
        <v/>
      </c>
      <c r="AK62" s="1985"/>
      <c r="AL62" s="1530" t="str">
        <f t="shared" ref="AL62:BB62" si="130">IF(AL56="","",(AL56-AL58-AL61)*AL57/AL$7/365/$G$1)</f>
        <v/>
      </c>
      <c r="AM62" s="1530" t="str">
        <f t="shared" si="130"/>
        <v/>
      </c>
      <c r="AN62" s="1530" t="str">
        <f t="shared" si="130"/>
        <v/>
      </c>
      <c r="AO62" s="1530" t="str">
        <f t="shared" si="130"/>
        <v/>
      </c>
      <c r="AP62" s="1530" t="str">
        <f t="shared" si="130"/>
        <v/>
      </c>
      <c r="AQ62" s="1530" t="str">
        <f t="shared" si="130"/>
        <v/>
      </c>
      <c r="AR62" s="1530" t="str">
        <f t="shared" si="130"/>
        <v/>
      </c>
      <c r="AS62" s="1530" t="str">
        <f t="shared" si="130"/>
        <v/>
      </c>
      <c r="AT62" s="1530" t="str">
        <f t="shared" si="130"/>
        <v/>
      </c>
      <c r="AU62" s="1530" t="str">
        <f t="shared" si="130"/>
        <v/>
      </c>
      <c r="AV62" s="1530" t="str">
        <f t="shared" si="130"/>
        <v/>
      </c>
      <c r="AW62" s="1530" t="str">
        <f t="shared" si="130"/>
        <v/>
      </c>
      <c r="AX62" s="1530" t="str">
        <f t="shared" si="130"/>
        <v/>
      </c>
      <c r="AY62" s="1530" t="str">
        <f t="shared" si="130"/>
        <v/>
      </c>
      <c r="AZ62" s="1530" t="str">
        <f t="shared" si="130"/>
        <v/>
      </c>
      <c r="BA62" s="1530" t="str">
        <f t="shared" si="130"/>
        <v/>
      </c>
      <c r="BB62" s="1530" t="str">
        <f t="shared" si="130"/>
        <v/>
      </c>
      <c r="BC62" s="1985"/>
      <c r="BD62" s="1530" t="str">
        <f t="shared" ref="BD62:BT62" si="131">IF(BD56="","",(BD56-BD58-BD61)*BD57/BD$7/365/$G$1)</f>
        <v/>
      </c>
      <c r="BE62" s="1530" t="str">
        <f t="shared" si="131"/>
        <v/>
      </c>
      <c r="BF62" s="1530" t="str">
        <f t="shared" si="131"/>
        <v/>
      </c>
      <c r="BG62" s="1530" t="str">
        <f t="shared" si="131"/>
        <v/>
      </c>
      <c r="BH62" s="1530" t="str">
        <f t="shared" si="131"/>
        <v/>
      </c>
      <c r="BI62" s="1530" t="str">
        <f t="shared" si="131"/>
        <v/>
      </c>
      <c r="BJ62" s="1530" t="str">
        <f t="shared" si="131"/>
        <v/>
      </c>
      <c r="BK62" s="1530" t="str">
        <f t="shared" si="131"/>
        <v/>
      </c>
      <c r="BL62" s="1530" t="str">
        <f t="shared" si="131"/>
        <v/>
      </c>
      <c r="BM62" s="1530" t="str">
        <f t="shared" si="131"/>
        <v/>
      </c>
      <c r="BN62" s="1530" t="str">
        <f t="shared" si="131"/>
        <v/>
      </c>
      <c r="BO62" s="1530" t="str">
        <f t="shared" si="131"/>
        <v/>
      </c>
      <c r="BP62" s="1530" t="str">
        <f t="shared" si="131"/>
        <v/>
      </c>
      <c r="BQ62" s="1530" t="str">
        <f t="shared" si="131"/>
        <v/>
      </c>
      <c r="BR62" s="1530" t="str">
        <f t="shared" si="131"/>
        <v/>
      </c>
      <c r="BS62" s="1530" t="str">
        <f t="shared" si="131"/>
        <v/>
      </c>
      <c r="BT62" s="1530" t="str">
        <f t="shared" si="131"/>
        <v/>
      </c>
      <c r="BU62" s="1985"/>
      <c r="BV62" s="1530" t="str">
        <f>IF(BV56="","",(BV56-BV58-BV61)*BV57/BV$7/365/$G$1)</f>
        <v/>
      </c>
      <c r="BW62" s="1530" t="str">
        <f>IF(BW56="","",(BW56-BW58-BW61)*BW57/BW$7/365/$G$1)</f>
        <v/>
      </c>
      <c r="BX62" s="1530" t="str">
        <f>IF(BX56="","",(BX56-BX58-BX61)*BX57/BX$7/365/$G$1)</f>
        <v/>
      </c>
      <c r="BY62" s="1530" t="str">
        <f>IF(BY56="","",(BY56-BY58-BY61)*BY57/BY$7/365/$G$1)</f>
        <v/>
      </c>
      <c r="BZ62" s="1986" t="str">
        <f t="shared" si="81"/>
        <v/>
      </c>
      <c r="CA62" s="1986" t="str">
        <f t="shared" si="82"/>
        <v/>
      </c>
      <c r="CB62" s="1986" t="str">
        <f t="shared" si="83"/>
        <v/>
      </c>
      <c r="CC62" s="1987" t="str">
        <f t="shared" si="84"/>
        <v/>
      </c>
      <c r="CD62" s="1900" t="str">
        <f t="shared" si="86"/>
        <v/>
      </c>
      <c r="CE62" s="1901" t="str">
        <f t="shared" si="86"/>
        <v/>
      </c>
      <c r="CF62" s="1902" t="str">
        <f t="shared" si="86"/>
        <v/>
      </c>
      <c r="CG62" s="1902" t="str">
        <f t="shared" si="86"/>
        <v/>
      </c>
      <c r="CH62" s="1902" t="str">
        <f t="shared" si="86"/>
        <v/>
      </c>
      <c r="CI62" s="1902" t="str">
        <f t="shared" si="86"/>
        <v/>
      </c>
      <c r="CJ62" s="1902" t="str">
        <f t="shared" si="86"/>
        <v/>
      </c>
      <c r="CK62" s="1903" t="str">
        <f t="shared" si="86"/>
        <v/>
      </c>
      <c r="CL62" s="1903" t="str">
        <f t="shared" si="86"/>
        <v/>
      </c>
      <c r="CM62" s="1903" t="str">
        <f t="shared" si="86"/>
        <v/>
      </c>
      <c r="CN62" s="1902" t="str">
        <f t="shared" si="86"/>
        <v/>
      </c>
      <c r="CO62" s="1902" t="str">
        <f t="shared" si="86"/>
        <v/>
      </c>
      <c r="CP62" s="1902" t="str">
        <f t="shared" si="86"/>
        <v/>
      </c>
      <c r="CQ62" s="1902" t="str">
        <f t="shared" si="86"/>
        <v/>
      </c>
      <c r="CR62" s="1902" t="str">
        <f t="shared" si="86"/>
        <v/>
      </c>
      <c r="CS62" s="1901" t="str">
        <f t="shared" si="86"/>
        <v/>
      </c>
      <c r="CT62" s="1904" t="str">
        <f t="shared" si="86"/>
        <v/>
      </c>
      <c r="CU62" s="1905" t="str">
        <f t="shared" si="87"/>
        <v/>
      </c>
      <c r="CV62" s="1901" t="str">
        <f t="shared" si="88"/>
        <v/>
      </c>
      <c r="CW62" s="1902" t="str">
        <f t="shared" si="89"/>
        <v/>
      </c>
      <c r="CX62" s="1902" t="str">
        <f t="shared" si="90"/>
        <v/>
      </c>
      <c r="CY62" s="1902" t="str">
        <f t="shared" si="91"/>
        <v/>
      </c>
      <c r="CZ62" s="1902" t="str">
        <f t="shared" si="92"/>
        <v/>
      </c>
      <c r="DA62" s="1902" t="str">
        <f t="shared" si="93"/>
        <v/>
      </c>
      <c r="DB62" s="1903" t="str">
        <f t="shared" si="94"/>
        <v/>
      </c>
      <c r="DC62" s="1903" t="str">
        <f t="shared" si="95"/>
        <v/>
      </c>
      <c r="DD62" s="1903" t="str">
        <f t="shared" si="96"/>
        <v/>
      </c>
      <c r="DE62" s="1902" t="str">
        <f t="shared" si="97"/>
        <v/>
      </c>
      <c r="DF62" s="1902" t="str">
        <f t="shared" si="98"/>
        <v/>
      </c>
      <c r="DG62" s="1902" t="str">
        <f t="shared" si="99"/>
        <v/>
      </c>
      <c r="DH62" s="1902" t="str">
        <f t="shared" si="100"/>
        <v/>
      </c>
      <c r="DI62" s="1902" t="str">
        <f t="shared" si="101"/>
        <v/>
      </c>
      <c r="DJ62" s="1901" t="str">
        <f t="shared" si="102"/>
        <v/>
      </c>
      <c r="DK62" s="1905" t="str">
        <f t="shared" si="103"/>
        <v/>
      </c>
      <c r="DL62" s="1950">
        <f t="shared" si="104"/>
        <v>0</v>
      </c>
      <c r="DM62" s="1562">
        <f t="shared" si="105"/>
        <v>0</v>
      </c>
      <c r="DN62" s="1562">
        <f t="shared" si="106"/>
        <v>0</v>
      </c>
      <c r="DO62" s="1562">
        <f t="shared" si="107"/>
        <v>0</v>
      </c>
      <c r="DP62" s="1988" t="str">
        <f>IF(DP56="","",(DP56+SUM(BV56)*(DP56="")-SUM(DP58)-DP61-SUM(BV61)*(DP61=""))*BV57/DP$7/365/$G$1)</f>
        <v/>
      </c>
      <c r="DQ62" s="1530" t="str">
        <f>IF(DQ56="","",(DQ56+SUM(BW56)*(DQ56="")-SUM(DQ58)-DQ61-SUM(BW61)*(DQ61=""))*BW57/DQ$7/365/$G$1)</f>
        <v/>
      </c>
      <c r="DR62" s="1530" t="str">
        <f>IF(DR56="","",(DR56+SUM(BX56)*(DR56="")-SUM(DR58)-DR61-SUM(BX61)*(DR61=""))*BX57/DR$7/365/$G$1)</f>
        <v/>
      </c>
      <c r="DS62" s="1989" t="str">
        <f>IF(DS56="","",(DS56+SUM(BY56)*(DS56="")-SUM(DS58)-DS61-SUM(BY61)*(DS61=""))*BY57/DS$7/365/$G$1)</f>
        <v/>
      </c>
      <c r="DT62" s="1972"/>
      <c r="DU62" s="1907"/>
    </row>
    <row r="63" spans="1:125" ht="12.75" customHeight="1">
      <c r="A63" s="1945" t="s">
        <v>488</v>
      </c>
      <c r="B63" s="1946"/>
      <c r="C63" s="1946"/>
      <c r="D63" s="1946"/>
      <c r="E63" s="1946"/>
      <c r="F63" s="1946"/>
      <c r="G63" s="1946"/>
      <c r="H63" s="1946"/>
      <c r="I63" s="1946"/>
      <c r="J63" s="1946"/>
      <c r="K63" s="1946"/>
      <c r="L63" s="1946"/>
      <c r="M63" s="1946"/>
      <c r="N63" s="1946"/>
      <c r="O63" s="1946"/>
      <c r="P63" s="1946"/>
      <c r="Q63" s="1946"/>
      <c r="R63" s="1946"/>
      <c r="S63" s="1947"/>
      <c r="T63" s="1946"/>
      <c r="U63" s="1946"/>
      <c r="V63" s="1946"/>
      <c r="W63" s="1946"/>
      <c r="X63" s="1946"/>
      <c r="Y63" s="1946"/>
      <c r="Z63" s="1946"/>
      <c r="AA63" s="1946"/>
      <c r="AB63" s="1946"/>
      <c r="AC63" s="1946"/>
      <c r="AD63" s="1946"/>
      <c r="AE63" s="1946"/>
      <c r="AF63" s="1946"/>
      <c r="AG63" s="1946"/>
      <c r="AH63" s="1946"/>
      <c r="AI63" s="1946"/>
      <c r="AJ63" s="1946"/>
      <c r="AK63" s="1947"/>
      <c r="AL63" s="1946"/>
      <c r="AM63" s="1946"/>
      <c r="AN63" s="1946"/>
      <c r="AO63" s="1946"/>
      <c r="AP63" s="1946"/>
      <c r="AQ63" s="1946"/>
      <c r="AR63" s="1946"/>
      <c r="AS63" s="1946"/>
      <c r="AT63" s="1946"/>
      <c r="AU63" s="1946"/>
      <c r="AV63" s="1946"/>
      <c r="AW63" s="1946"/>
      <c r="AX63" s="1946"/>
      <c r="AY63" s="1946"/>
      <c r="AZ63" s="1946"/>
      <c r="BA63" s="1946"/>
      <c r="BB63" s="1946"/>
      <c r="BC63" s="1947"/>
      <c r="BD63" s="1946"/>
      <c r="BE63" s="1946"/>
      <c r="BF63" s="1946"/>
      <c r="BG63" s="1946"/>
      <c r="BH63" s="1946"/>
      <c r="BI63" s="1946"/>
      <c r="BJ63" s="1946"/>
      <c r="BK63" s="1946"/>
      <c r="BL63" s="1946"/>
      <c r="BM63" s="1946"/>
      <c r="BN63" s="1946"/>
      <c r="BO63" s="1946"/>
      <c r="BP63" s="1946"/>
      <c r="BQ63" s="1946"/>
      <c r="BR63" s="1946"/>
      <c r="BS63" s="1946"/>
      <c r="BT63" s="1946"/>
      <c r="BU63" s="1947"/>
      <c r="BV63" s="1946"/>
      <c r="BW63" s="1946"/>
      <c r="BX63" s="1946"/>
      <c r="BY63" s="1946"/>
      <c r="BZ63" s="1948" t="str">
        <f t="shared" si="81"/>
        <v/>
      </c>
      <c r="CA63" s="1948" t="str">
        <f t="shared" si="82"/>
        <v/>
      </c>
      <c r="CB63" s="1948" t="str">
        <f t="shared" si="83"/>
        <v/>
      </c>
      <c r="CC63" s="1949" t="str">
        <f t="shared" si="84"/>
        <v/>
      </c>
      <c r="CD63" s="1874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875" t="str">
        <f t="shared" si="132"/>
        <v/>
      </c>
      <c r="CF63" s="1876" t="str">
        <f t="shared" si="132"/>
        <v/>
      </c>
      <c r="CG63" s="1876" t="str">
        <f t="shared" si="132"/>
        <v/>
      </c>
      <c r="CH63" s="1876" t="str">
        <f t="shared" si="132"/>
        <v/>
      </c>
      <c r="CI63" s="1876" t="str">
        <f t="shared" si="132"/>
        <v/>
      </c>
      <c r="CJ63" s="1876" t="str">
        <f t="shared" si="132"/>
        <v/>
      </c>
      <c r="CK63" s="1877" t="str">
        <f t="shared" si="132"/>
        <v/>
      </c>
      <c r="CL63" s="1877" t="str">
        <f t="shared" si="132"/>
        <v/>
      </c>
      <c r="CM63" s="1877" t="str">
        <f t="shared" si="132"/>
        <v/>
      </c>
      <c r="CN63" s="1876" t="str">
        <f t="shared" si="132"/>
        <v/>
      </c>
      <c r="CO63" s="1876" t="str">
        <f t="shared" si="132"/>
        <v/>
      </c>
      <c r="CP63" s="1876" t="str">
        <f t="shared" si="132"/>
        <v/>
      </c>
      <c r="CQ63" s="1876" t="str">
        <f t="shared" si="132"/>
        <v/>
      </c>
      <c r="CR63" s="1876" t="str">
        <f t="shared" si="132"/>
        <v/>
      </c>
      <c r="CS63" s="1875" t="str">
        <f t="shared" si="132"/>
        <v/>
      </c>
      <c r="CT63" s="1878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887" t="str">
        <f t="shared" si="87"/>
        <v/>
      </c>
      <c r="CV63" s="1888" t="str">
        <f t="shared" si="88"/>
        <v/>
      </c>
      <c r="CW63" s="1889" t="str">
        <f t="shared" si="89"/>
        <v/>
      </c>
      <c r="CX63" s="1889" t="str">
        <f t="shared" si="90"/>
        <v/>
      </c>
      <c r="CY63" s="1889" t="str">
        <f t="shared" si="91"/>
        <v/>
      </c>
      <c r="CZ63" s="1889" t="str">
        <f t="shared" si="92"/>
        <v/>
      </c>
      <c r="DA63" s="1889" t="str">
        <f t="shared" si="93"/>
        <v/>
      </c>
      <c r="DB63" s="1890" t="str">
        <f t="shared" si="94"/>
        <v/>
      </c>
      <c r="DC63" s="1890" t="str">
        <f t="shared" si="95"/>
        <v/>
      </c>
      <c r="DD63" s="1890" t="str">
        <f t="shared" si="96"/>
        <v/>
      </c>
      <c r="DE63" s="1889" t="str">
        <f t="shared" si="97"/>
        <v/>
      </c>
      <c r="DF63" s="1889" t="str">
        <f t="shared" si="98"/>
        <v/>
      </c>
      <c r="DG63" s="1889" t="str">
        <f t="shared" si="99"/>
        <v/>
      </c>
      <c r="DH63" s="1889" t="str">
        <f t="shared" si="100"/>
        <v/>
      </c>
      <c r="DI63" s="1889" t="str">
        <f t="shared" si="101"/>
        <v/>
      </c>
      <c r="DJ63" s="1888" t="str">
        <f t="shared" si="102"/>
        <v/>
      </c>
      <c r="DK63" s="1887" t="str">
        <f t="shared" si="103"/>
        <v/>
      </c>
      <c r="DL63" s="1950">
        <f t="shared" si="104"/>
        <v>0</v>
      </c>
      <c r="DM63" s="1562">
        <f t="shared" si="105"/>
        <v>0</v>
      </c>
      <c r="DN63" s="1562">
        <f t="shared" si="106"/>
        <v>0</v>
      </c>
      <c r="DO63" s="1562">
        <f t="shared" si="107"/>
        <v>0</v>
      </c>
      <c r="DP63" s="1990" t="str">
        <f>IF(SUM(BV63)&gt;0,BV63*'Exp factors'!C$21,"")</f>
        <v/>
      </c>
      <c r="DQ63" s="1630" t="str">
        <f>IF(SUM(BW63)&gt;0,BW63*'Exp factors'!D$21,"")</f>
        <v/>
      </c>
      <c r="DR63" s="1630" t="str">
        <f>IF(SUM(BX63)&gt;0,BX63*'Exp factors'!E$21,"")</f>
        <v/>
      </c>
      <c r="DS63" s="1991" t="str">
        <f>IF(SUM(BY63)&gt;0,BY63*'Exp factors'!F$21,"")</f>
        <v/>
      </c>
      <c r="DT63" s="1972"/>
      <c r="DU63" s="1907"/>
    </row>
    <row r="64" spans="1:125" ht="12.75" customHeight="1">
      <c r="A64" s="1521" t="s">
        <v>254</v>
      </c>
      <c r="B64" s="1992"/>
      <c r="C64" s="1992"/>
      <c r="D64" s="1992"/>
      <c r="E64" s="1992"/>
      <c r="F64" s="1992"/>
      <c r="G64" s="1992"/>
      <c r="H64" s="1992"/>
      <c r="I64" s="1992"/>
      <c r="J64" s="1992"/>
      <c r="K64" s="1992"/>
      <c r="L64" s="1992"/>
      <c r="M64" s="1992"/>
      <c r="N64" s="1992"/>
      <c r="O64" s="1992"/>
      <c r="P64" s="1992"/>
      <c r="Q64" s="1992"/>
      <c r="R64" s="1992"/>
      <c r="S64" s="1969"/>
      <c r="T64" s="1992"/>
      <c r="U64" s="1992"/>
      <c r="V64" s="1992"/>
      <c r="W64" s="1992"/>
      <c r="X64" s="1992"/>
      <c r="Y64" s="1992"/>
      <c r="Z64" s="1992"/>
      <c r="AA64" s="1992"/>
      <c r="AB64" s="1992"/>
      <c r="AC64" s="1992"/>
      <c r="AD64" s="1992"/>
      <c r="AE64" s="1992"/>
      <c r="AF64" s="1992"/>
      <c r="AG64" s="1992"/>
      <c r="AH64" s="1992"/>
      <c r="AI64" s="1992"/>
      <c r="AJ64" s="1992"/>
      <c r="AK64" s="1969"/>
      <c r="AL64" s="1992"/>
      <c r="AM64" s="1992"/>
      <c r="AN64" s="1992"/>
      <c r="AO64" s="1992"/>
      <c r="AP64" s="1992"/>
      <c r="AQ64" s="1992"/>
      <c r="AR64" s="1992"/>
      <c r="AS64" s="1992"/>
      <c r="AT64" s="1992"/>
      <c r="AU64" s="1992"/>
      <c r="AV64" s="1992"/>
      <c r="AW64" s="1992"/>
      <c r="AX64" s="1992"/>
      <c r="AY64" s="1992"/>
      <c r="AZ64" s="1992"/>
      <c r="BA64" s="1992"/>
      <c r="BB64" s="1992"/>
      <c r="BC64" s="1969"/>
      <c r="BD64" s="1992"/>
      <c r="BE64" s="1992"/>
      <c r="BF64" s="1992"/>
      <c r="BG64" s="1992"/>
      <c r="BH64" s="1992"/>
      <c r="BI64" s="1992"/>
      <c r="BJ64" s="1992"/>
      <c r="BK64" s="1992"/>
      <c r="BL64" s="1992"/>
      <c r="BM64" s="1992"/>
      <c r="BN64" s="1992"/>
      <c r="BO64" s="1992"/>
      <c r="BP64" s="1992"/>
      <c r="BQ64" s="1992"/>
      <c r="BR64" s="1992"/>
      <c r="BS64" s="1992"/>
      <c r="BT64" s="1992"/>
      <c r="BU64" s="1969"/>
      <c r="BV64" s="1992"/>
      <c r="BW64" s="1992"/>
      <c r="BX64" s="1992"/>
      <c r="BY64" s="1992"/>
      <c r="BZ64" s="1948" t="str">
        <f t="shared" si="81"/>
        <v/>
      </c>
      <c r="CA64" s="1948" t="str">
        <f t="shared" si="82"/>
        <v/>
      </c>
      <c r="CB64" s="1948" t="str">
        <f t="shared" si="83"/>
        <v/>
      </c>
      <c r="CC64" s="1949" t="str">
        <f t="shared" si="84"/>
        <v/>
      </c>
      <c r="CD64" s="1874" t="str">
        <f t="shared" si="133"/>
        <v/>
      </c>
      <c r="CE64" s="1875" t="str">
        <f t="shared" si="133"/>
        <v/>
      </c>
      <c r="CF64" s="1876" t="str">
        <f t="shared" si="133"/>
        <v/>
      </c>
      <c r="CG64" s="1876" t="str">
        <f t="shared" si="133"/>
        <v/>
      </c>
      <c r="CH64" s="1876" t="str">
        <f t="shared" si="133"/>
        <v/>
      </c>
      <c r="CI64" s="1876" t="str">
        <f t="shared" si="133"/>
        <v/>
      </c>
      <c r="CJ64" s="1876" t="str">
        <f t="shared" si="133"/>
        <v/>
      </c>
      <c r="CK64" s="1877" t="str">
        <f t="shared" si="133"/>
        <v/>
      </c>
      <c r="CL64" s="1877" t="str">
        <f t="shared" si="133"/>
        <v/>
      </c>
      <c r="CM64" s="1877" t="str">
        <f t="shared" si="133"/>
        <v/>
      </c>
      <c r="CN64" s="1876" t="str">
        <f t="shared" si="133"/>
        <v/>
      </c>
      <c r="CO64" s="1876" t="str">
        <f t="shared" si="133"/>
        <v/>
      </c>
      <c r="CP64" s="1876" t="str">
        <f t="shared" si="133"/>
        <v/>
      </c>
      <c r="CQ64" s="1876" t="str">
        <f t="shared" si="133"/>
        <v/>
      </c>
      <c r="CR64" s="1876" t="str">
        <f t="shared" si="133"/>
        <v/>
      </c>
      <c r="CS64" s="1875" t="str">
        <f t="shared" si="133"/>
        <v/>
      </c>
      <c r="CT64" s="1878" t="str">
        <f t="shared" si="133"/>
        <v/>
      </c>
      <c r="CU64" s="1887" t="str">
        <f t="shared" si="87"/>
        <v/>
      </c>
      <c r="CV64" s="1888" t="str">
        <f t="shared" si="88"/>
        <v/>
      </c>
      <c r="CW64" s="1889" t="str">
        <f t="shared" si="89"/>
        <v/>
      </c>
      <c r="CX64" s="1889" t="str">
        <f t="shared" si="90"/>
        <v/>
      </c>
      <c r="CY64" s="1889" t="str">
        <f t="shared" si="91"/>
        <v/>
      </c>
      <c r="CZ64" s="1889" t="str">
        <f t="shared" si="92"/>
        <v/>
      </c>
      <c r="DA64" s="1889" t="str">
        <f t="shared" si="93"/>
        <v/>
      </c>
      <c r="DB64" s="1890" t="str">
        <f t="shared" si="94"/>
        <v/>
      </c>
      <c r="DC64" s="1890" t="str">
        <f t="shared" si="95"/>
        <v/>
      </c>
      <c r="DD64" s="1890" t="str">
        <f t="shared" si="96"/>
        <v/>
      </c>
      <c r="DE64" s="1889" t="str">
        <f t="shared" si="97"/>
        <v/>
      </c>
      <c r="DF64" s="1889" t="str">
        <f t="shared" si="98"/>
        <v/>
      </c>
      <c r="DG64" s="1889" t="str">
        <f t="shared" si="99"/>
        <v/>
      </c>
      <c r="DH64" s="1889" t="str">
        <f t="shared" si="100"/>
        <v/>
      </c>
      <c r="DI64" s="1889" t="str">
        <f t="shared" si="101"/>
        <v/>
      </c>
      <c r="DJ64" s="1888" t="str">
        <f t="shared" si="102"/>
        <v/>
      </c>
      <c r="DK64" s="1887" t="str">
        <f t="shared" si="103"/>
        <v/>
      </c>
      <c r="DL64" s="1950">
        <f t="shared" si="104"/>
        <v>0</v>
      </c>
      <c r="DM64" s="1562">
        <f t="shared" si="105"/>
        <v>0</v>
      </c>
      <c r="DN64" s="1562">
        <f t="shared" si="106"/>
        <v>0</v>
      </c>
      <c r="DO64" s="1562">
        <f t="shared" si="107"/>
        <v>0</v>
      </c>
      <c r="DP64" s="1976"/>
      <c r="DQ64" s="1605"/>
      <c r="DR64" s="1605"/>
      <c r="DS64" s="1977"/>
      <c r="DT64" s="1972"/>
      <c r="DU64" s="1907"/>
    </row>
    <row r="65" spans="1:125" ht="12.75" customHeight="1">
      <c r="A65" s="1932" t="s">
        <v>255</v>
      </c>
      <c r="B65" s="1968"/>
      <c r="C65" s="1968"/>
      <c r="D65" s="1968"/>
      <c r="E65" s="1968"/>
      <c r="F65" s="1968"/>
      <c r="G65" s="1968"/>
      <c r="H65" s="1968"/>
      <c r="I65" s="1968"/>
      <c r="J65" s="1968"/>
      <c r="K65" s="1968"/>
      <c r="L65" s="1968"/>
      <c r="M65" s="1968"/>
      <c r="N65" s="1968"/>
      <c r="O65" s="1968"/>
      <c r="P65" s="1968"/>
      <c r="Q65" s="1968"/>
      <c r="R65" s="1968"/>
      <c r="S65" s="1969"/>
      <c r="T65" s="1968"/>
      <c r="U65" s="1968"/>
      <c r="V65" s="1968"/>
      <c r="W65" s="1968"/>
      <c r="X65" s="1968"/>
      <c r="Y65" s="1968"/>
      <c r="Z65" s="1968"/>
      <c r="AA65" s="1968"/>
      <c r="AB65" s="1968"/>
      <c r="AC65" s="1968"/>
      <c r="AD65" s="1968"/>
      <c r="AE65" s="1968"/>
      <c r="AF65" s="1968"/>
      <c r="AG65" s="1968"/>
      <c r="AH65" s="1968"/>
      <c r="AI65" s="1968"/>
      <c r="AJ65" s="1968"/>
      <c r="AK65" s="1969"/>
      <c r="AL65" s="1968"/>
      <c r="AM65" s="1968"/>
      <c r="AN65" s="1968"/>
      <c r="AO65" s="1968"/>
      <c r="AP65" s="1968"/>
      <c r="AQ65" s="1968"/>
      <c r="AR65" s="1968"/>
      <c r="AS65" s="1968"/>
      <c r="AT65" s="1968"/>
      <c r="AU65" s="1968"/>
      <c r="AV65" s="1968"/>
      <c r="AW65" s="1968"/>
      <c r="AX65" s="1968"/>
      <c r="AY65" s="1968"/>
      <c r="AZ65" s="1968"/>
      <c r="BA65" s="1968"/>
      <c r="BB65" s="1968"/>
      <c r="BC65" s="1969"/>
      <c r="BD65" s="1968"/>
      <c r="BE65" s="1968"/>
      <c r="BF65" s="1968"/>
      <c r="BG65" s="1968"/>
      <c r="BH65" s="1968"/>
      <c r="BI65" s="1968"/>
      <c r="BJ65" s="1968"/>
      <c r="BK65" s="1968"/>
      <c r="BL65" s="1968"/>
      <c r="BM65" s="1968"/>
      <c r="BN65" s="1968"/>
      <c r="BO65" s="1968"/>
      <c r="BP65" s="1968"/>
      <c r="BQ65" s="1968"/>
      <c r="BR65" s="1968"/>
      <c r="BS65" s="1968"/>
      <c r="BT65" s="1968"/>
      <c r="BU65" s="1969"/>
      <c r="BV65" s="1968"/>
      <c r="BW65" s="1968"/>
      <c r="BX65" s="1968"/>
      <c r="BY65" s="1968"/>
      <c r="BZ65" s="1948" t="str">
        <f t="shared" si="81"/>
        <v/>
      </c>
      <c r="CA65" s="1948" t="str">
        <f t="shared" si="82"/>
        <v/>
      </c>
      <c r="CB65" s="1948" t="str">
        <f t="shared" si="83"/>
        <v/>
      </c>
      <c r="CC65" s="1949" t="str">
        <f t="shared" si="84"/>
        <v/>
      </c>
      <c r="CD65" s="1874" t="str">
        <f t="shared" si="133"/>
        <v/>
      </c>
      <c r="CE65" s="1875" t="str">
        <f t="shared" si="133"/>
        <v/>
      </c>
      <c r="CF65" s="1876" t="str">
        <f t="shared" si="133"/>
        <v/>
      </c>
      <c r="CG65" s="1876" t="str">
        <f t="shared" si="133"/>
        <v/>
      </c>
      <c r="CH65" s="1876" t="str">
        <f t="shared" si="133"/>
        <v/>
      </c>
      <c r="CI65" s="1876" t="str">
        <f t="shared" si="133"/>
        <v/>
      </c>
      <c r="CJ65" s="1876" t="str">
        <f t="shared" si="133"/>
        <v/>
      </c>
      <c r="CK65" s="1877" t="str">
        <f t="shared" si="133"/>
        <v/>
      </c>
      <c r="CL65" s="1877" t="str">
        <f t="shared" si="133"/>
        <v/>
      </c>
      <c r="CM65" s="1877" t="str">
        <f t="shared" si="133"/>
        <v/>
      </c>
      <c r="CN65" s="1876" t="str">
        <f t="shared" si="133"/>
        <v/>
      </c>
      <c r="CO65" s="1876" t="str">
        <f t="shared" si="133"/>
        <v/>
      </c>
      <c r="CP65" s="1876" t="str">
        <f t="shared" si="133"/>
        <v/>
      </c>
      <c r="CQ65" s="1876" t="str">
        <f t="shared" si="133"/>
        <v/>
      </c>
      <c r="CR65" s="1876" t="str">
        <f t="shared" si="133"/>
        <v/>
      </c>
      <c r="CS65" s="1875" t="str">
        <f t="shared" si="133"/>
        <v/>
      </c>
      <c r="CT65" s="1878" t="str">
        <f t="shared" si="133"/>
        <v/>
      </c>
      <c r="CU65" s="1887" t="str">
        <f t="shared" si="87"/>
        <v/>
      </c>
      <c r="CV65" s="1888" t="str">
        <f t="shared" si="88"/>
        <v/>
      </c>
      <c r="CW65" s="1889" t="str">
        <f t="shared" si="89"/>
        <v/>
      </c>
      <c r="CX65" s="1889" t="str">
        <f t="shared" si="90"/>
        <v/>
      </c>
      <c r="CY65" s="1889" t="str">
        <f t="shared" si="91"/>
        <v/>
      </c>
      <c r="CZ65" s="1889" t="str">
        <f t="shared" si="92"/>
        <v/>
      </c>
      <c r="DA65" s="1889" t="str">
        <f t="shared" si="93"/>
        <v/>
      </c>
      <c r="DB65" s="1890" t="str">
        <f t="shared" si="94"/>
        <v/>
      </c>
      <c r="DC65" s="1890" t="str">
        <f t="shared" si="95"/>
        <v/>
      </c>
      <c r="DD65" s="1890" t="str">
        <f t="shared" si="96"/>
        <v/>
      </c>
      <c r="DE65" s="1889" t="str">
        <f t="shared" si="97"/>
        <v/>
      </c>
      <c r="DF65" s="1889" t="str">
        <f t="shared" si="98"/>
        <v/>
      </c>
      <c r="DG65" s="1889" t="str">
        <f t="shared" si="99"/>
        <v/>
      </c>
      <c r="DH65" s="1889" t="str">
        <f t="shared" si="100"/>
        <v/>
      </c>
      <c r="DI65" s="1889" t="str">
        <f t="shared" si="101"/>
        <v/>
      </c>
      <c r="DJ65" s="1888" t="str">
        <f t="shared" si="102"/>
        <v/>
      </c>
      <c r="DK65" s="1887" t="str">
        <f t="shared" si="103"/>
        <v/>
      </c>
      <c r="DL65" s="1950">
        <f t="shared" si="104"/>
        <v>0</v>
      </c>
      <c r="DM65" s="1562">
        <f t="shared" si="105"/>
        <v>0</v>
      </c>
      <c r="DN65" s="1562">
        <f t="shared" si="106"/>
        <v>0</v>
      </c>
      <c r="DO65" s="1562">
        <f t="shared" si="107"/>
        <v>0</v>
      </c>
      <c r="DP65" s="1970" t="str">
        <f>IF(SUM(BV65)&gt;0,(BV63-DP68-SUM(BV68)*(DP68=""))*'Exp factors'!C$21,"")</f>
        <v/>
      </c>
      <c r="DQ65" s="1678" t="str">
        <f>IF(SUM(BW65)&gt;0,(BW63-DQ68-SUM(BW68)*(DQ68=""))*'Exp factors'!D$21,"")</f>
        <v/>
      </c>
      <c r="DR65" s="1678" t="str">
        <f>IF(SUM(BX65)&gt;0,(BX63-DR68-SUM(BX68)*(DR68=""))*'Exp factors'!E$21,"")</f>
        <v/>
      </c>
      <c r="DS65" s="1971" t="str">
        <f>IF(SUM(BY65)&gt;0,(BY63-DS68-SUM(BY68)*(DS68=""))*'Exp factors'!F$21,"")</f>
        <v/>
      </c>
      <c r="DT65" s="1972"/>
      <c r="DU65" s="1907"/>
    </row>
    <row r="66" spans="1:125" ht="12.75" customHeight="1">
      <c r="A66" s="1973" t="s">
        <v>180</v>
      </c>
      <c r="B66" s="1974"/>
      <c r="C66" s="1974"/>
      <c r="D66" s="1974"/>
      <c r="E66" s="1974"/>
      <c r="F66" s="1974"/>
      <c r="G66" s="1974"/>
      <c r="H66" s="1974"/>
      <c r="I66" s="1974"/>
      <c r="J66" s="1974"/>
      <c r="K66" s="1974"/>
      <c r="L66" s="1974"/>
      <c r="M66" s="1974"/>
      <c r="N66" s="1974"/>
      <c r="O66" s="1974"/>
      <c r="P66" s="1974"/>
      <c r="Q66" s="1974"/>
      <c r="R66" s="1974"/>
      <c r="S66" s="1969"/>
      <c r="T66" s="1974"/>
      <c r="U66" s="1974"/>
      <c r="V66" s="1974"/>
      <c r="W66" s="1974"/>
      <c r="X66" s="1974"/>
      <c r="Y66" s="1974"/>
      <c r="Z66" s="1974"/>
      <c r="AA66" s="1974"/>
      <c r="AB66" s="1974"/>
      <c r="AC66" s="1974"/>
      <c r="AD66" s="1974"/>
      <c r="AE66" s="1974"/>
      <c r="AF66" s="1974"/>
      <c r="AG66" s="1974"/>
      <c r="AH66" s="1974"/>
      <c r="AI66" s="1974"/>
      <c r="AJ66" s="1974"/>
      <c r="AK66" s="1969"/>
      <c r="AL66" s="1974"/>
      <c r="AM66" s="1974"/>
      <c r="AN66" s="1974"/>
      <c r="AO66" s="1974"/>
      <c r="AP66" s="1974"/>
      <c r="AQ66" s="1974"/>
      <c r="AR66" s="1974"/>
      <c r="AS66" s="1974"/>
      <c r="AT66" s="1974"/>
      <c r="AU66" s="1974"/>
      <c r="AV66" s="1974"/>
      <c r="AW66" s="1974"/>
      <c r="AX66" s="1974"/>
      <c r="AY66" s="1974"/>
      <c r="AZ66" s="1974"/>
      <c r="BA66" s="1974"/>
      <c r="BB66" s="1974"/>
      <c r="BC66" s="1969"/>
      <c r="BD66" s="1974"/>
      <c r="BE66" s="1974"/>
      <c r="BF66" s="1974"/>
      <c r="BG66" s="1974"/>
      <c r="BH66" s="1974"/>
      <c r="BI66" s="1974"/>
      <c r="BJ66" s="1974"/>
      <c r="BK66" s="1974"/>
      <c r="BL66" s="1974"/>
      <c r="BM66" s="1974"/>
      <c r="BN66" s="1974"/>
      <c r="BO66" s="1974"/>
      <c r="BP66" s="1974"/>
      <c r="BQ66" s="1974"/>
      <c r="BR66" s="1974"/>
      <c r="BS66" s="1974"/>
      <c r="BT66" s="1974"/>
      <c r="BU66" s="1969"/>
      <c r="BV66" s="1974"/>
      <c r="BW66" s="1974"/>
      <c r="BX66" s="1974"/>
      <c r="BY66" s="1974"/>
      <c r="BZ66" s="1948" t="str">
        <f t="shared" si="81"/>
        <v/>
      </c>
      <c r="CA66" s="1948" t="str">
        <f t="shared" si="82"/>
        <v/>
      </c>
      <c r="CB66" s="1948" t="str">
        <f t="shared" si="83"/>
        <v/>
      </c>
      <c r="CC66" s="1949" t="str">
        <f t="shared" si="84"/>
        <v/>
      </c>
      <c r="CD66" s="1874" t="str">
        <f t="shared" si="133"/>
        <v/>
      </c>
      <c r="CE66" s="1875" t="str">
        <f t="shared" si="133"/>
        <v/>
      </c>
      <c r="CF66" s="1876" t="str">
        <f t="shared" si="133"/>
        <v/>
      </c>
      <c r="CG66" s="1876" t="str">
        <f t="shared" si="133"/>
        <v/>
      </c>
      <c r="CH66" s="1876" t="str">
        <f t="shared" si="133"/>
        <v/>
      </c>
      <c r="CI66" s="1876" t="str">
        <f t="shared" si="133"/>
        <v/>
      </c>
      <c r="CJ66" s="1876" t="str">
        <f t="shared" si="133"/>
        <v/>
      </c>
      <c r="CK66" s="1877" t="str">
        <f t="shared" si="133"/>
        <v/>
      </c>
      <c r="CL66" s="1877" t="str">
        <f t="shared" si="133"/>
        <v/>
      </c>
      <c r="CM66" s="1877" t="str">
        <f t="shared" si="133"/>
        <v/>
      </c>
      <c r="CN66" s="1876" t="str">
        <f t="shared" si="133"/>
        <v/>
      </c>
      <c r="CO66" s="1876" t="str">
        <f t="shared" si="133"/>
        <v/>
      </c>
      <c r="CP66" s="1876" t="str">
        <f t="shared" si="133"/>
        <v/>
      </c>
      <c r="CQ66" s="1876" t="str">
        <f t="shared" si="133"/>
        <v/>
      </c>
      <c r="CR66" s="1876" t="str">
        <f t="shared" si="133"/>
        <v/>
      </c>
      <c r="CS66" s="1875" t="str">
        <f t="shared" si="133"/>
        <v/>
      </c>
      <c r="CT66" s="1878" t="str">
        <f t="shared" si="133"/>
        <v/>
      </c>
      <c r="CU66" s="1887" t="str">
        <f t="shared" si="87"/>
        <v/>
      </c>
      <c r="CV66" s="1888" t="str">
        <f t="shared" si="88"/>
        <v/>
      </c>
      <c r="CW66" s="1889" t="str">
        <f t="shared" si="89"/>
        <v/>
      </c>
      <c r="CX66" s="1889" t="str">
        <f t="shared" si="90"/>
        <v/>
      </c>
      <c r="CY66" s="1889" t="str">
        <f t="shared" si="91"/>
        <v/>
      </c>
      <c r="CZ66" s="1889" t="str">
        <f t="shared" si="92"/>
        <v/>
      </c>
      <c r="DA66" s="1889" t="str">
        <f t="shared" si="93"/>
        <v/>
      </c>
      <c r="DB66" s="1890" t="str">
        <f t="shared" si="94"/>
        <v/>
      </c>
      <c r="DC66" s="1890" t="str">
        <f t="shared" si="95"/>
        <v/>
      </c>
      <c r="DD66" s="1890" t="str">
        <f t="shared" si="96"/>
        <v/>
      </c>
      <c r="DE66" s="1889" t="str">
        <f t="shared" si="97"/>
        <v/>
      </c>
      <c r="DF66" s="1889" t="str">
        <f t="shared" si="98"/>
        <v/>
      </c>
      <c r="DG66" s="1889" t="str">
        <f t="shared" si="99"/>
        <v/>
      </c>
      <c r="DH66" s="1889" t="str">
        <f t="shared" si="100"/>
        <v/>
      </c>
      <c r="DI66" s="1889" t="str">
        <f t="shared" si="101"/>
        <v/>
      </c>
      <c r="DJ66" s="1888" t="str">
        <f t="shared" si="102"/>
        <v/>
      </c>
      <c r="DK66" s="1887" t="str">
        <f t="shared" si="103"/>
        <v/>
      </c>
      <c r="DL66" s="1950">
        <f t="shared" si="104"/>
        <v>0</v>
      </c>
      <c r="DM66" s="1562">
        <f t="shared" si="105"/>
        <v>0</v>
      </c>
      <c r="DN66" s="1562">
        <f t="shared" si="106"/>
        <v>0</v>
      </c>
      <c r="DO66" s="1562">
        <f t="shared" si="107"/>
        <v>0</v>
      </c>
      <c r="DP66" s="1976"/>
      <c r="DQ66" s="1605"/>
      <c r="DR66" s="1605"/>
      <c r="DS66" s="1977"/>
      <c r="DT66" s="1972"/>
      <c r="DU66" s="1907"/>
    </row>
    <row r="67" spans="1:125" ht="12.75" customHeight="1">
      <c r="A67" s="1973" t="s">
        <v>182</v>
      </c>
      <c r="B67" s="1531" t="str">
        <f t="shared" ref="B67:R67" si="134">IF(B65="","",B65*B66)</f>
        <v/>
      </c>
      <c r="C67" s="1531" t="str">
        <f t="shared" si="134"/>
        <v/>
      </c>
      <c r="D67" s="1531" t="str">
        <f t="shared" si="134"/>
        <v/>
      </c>
      <c r="E67" s="1531" t="str">
        <f t="shared" si="134"/>
        <v/>
      </c>
      <c r="F67" s="1531" t="str">
        <f t="shared" si="134"/>
        <v/>
      </c>
      <c r="G67" s="1531" t="str">
        <f t="shared" si="134"/>
        <v/>
      </c>
      <c r="H67" s="1531" t="str">
        <f t="shared" si="134"/>
        <v/>
      </c>
      <c r="I67" s="1531" t="str">
        <f t="shared" si="134"/>
        <v/>
      </c>
      <c r="J67" s="1531" t="str">
        <f t="shared" si="134"/>
        <v/>
      </c>
      <c r="K67" s="1531" t="str">
        <f t="shared" si="134"/>
        <v/>
      </c>
      <c r="L67" s="1531" t="str">
        <f t="shared" si="134"/>
        <v/>
      </c>
      <c r="M67" s="1531" t="str">
        <f t="shared" si="134"/>
        <v/>
      </c>
      <c r="N67" s="1531" t="str">
        <f t="shared" si="134"/>
        <v/>
      </c>
      <c r="O67" s="1531" t="str">
        <f t="shared" si="134"/>
        <v/>
      </c>
      <c r="P67" s="1531" t="str">
        <f t="shared" si="134"/>
        <v/>
      </c>
      <c r="Q67" s="1531" t="str">
        <f t="shared" si="134"/>
        <v/>
      </c>
      <c r="R67" s="1531" t="str">
        <f t="shared" si="134"/>
        <v/>
      </c>
      <c r="S67" s="1978"/>
      <c r="T67" s="1531" t="str">
        <f t="shared" ref="T67:AJ67" si="135">IF(T65="","",T65*T66)</f>
        <v/>
      </c>
      <c r="U67" s="1531" t="str">
        <f t="shared" si="135"/>
        <v/>
      </c>
      <c r="V67" s="1531" t="str">
        <f t="shared" si="135"/>
        <v/>
      </c>
      <c r="W67" s="1531" t="str">
        <f t="shared" si="135"/>
        <v/>
      </c>
      <c r="X67" s="1531" t="str">
        <f t="shared" si="135"/>
        <v/>
      </c>
      <c r="Y67" s="1531" t="str">
        <f t="shared" si="135"/>
        <v/>
      </c>
      <c r="Z67" s="1531" t="str">
        <f t="shared" si="135"/>
        <v/>
      </c>
      <c r="AA67" s="1531" t="str">
        <f t="shared" si="135"/>
        <v/>
      </c>
      <c r="AB67" s="1531" t="str">
        <f t="shared" si="135"/>
        <v/>
      </c>
      <c r="AC67" s="1531" t="str">
        <f t="shared" si="135"/>
        <v/>
      </c>
      <c r="AD67" s="1531" t="str">
        <f t="shared" si="135"/>
        <v/>
      </c>
      <c r="AE67" s="1531" t="str">
        <f t="shared" si="135"/>
        <v/>
      </c>
      <c r="AF67" s="1531" t="str">
        <f t="shared" si="135"/>
        <v/>
      </c>
      <c r="AG67" s="1531" t="str">
        <f t="shared" si="135"/>
        <v/>
      </c>
      <c r="AH67" s="1531" t="str">
        <f t="shared" si="135"/>
        <v/>
      </c>
      <c r="AI67" s="1531" t="str">
        <f t="shared" si="135"/>
        <v/>
      </c>
      <c r="AJ67" s="1531" t="str">
        <f t="shared" si="135"/>
        <v/>
      </c>
      <c r="AK67" s="1978"/>
      <c r="AL67" s="1531" t="str">
        <f t="shared" ref="AL67:BB67" si="136">IF(AL65="","",AL65*AL66)</f>
        <v/>
      </c>
      <c r="AM67" s="1531" t="str">
        <f t="shared" si="136"/>
        <v/>
      </c>
      <c r="AN67" s="1531" t="str">
        <f t="shared" si="136"/>
        <v/>
      </c>
      <c r="AO67" s="1531" t="str">
        <f t="shared" si="136"/>
        <v/>
      </c>
      <c r="AP67" s="1531" t="str">
        <f t="shared" si="136"/>
        <v/>
      </c>
      <c r="AQ67" s="1531" t="str">
        <f t="shared" si="136"/>
        <v/>
      </c>
      <c r="AR67" s="1531" t="str">
        <f t="shared" si="136"/>
        <v/>
      </c>
      <c r="AS67" s="1531" t="str">
        <f t="shared" si="136"/>
        <v/>
      </c>
      <c r="AT67" s="1531" t="str">
        <f t="shared" si="136"/>
        <v/>
      </c>
      <c r="AU67" s="1531" t="str">
        <f t="shared" si="136"/>
        <v/>
      </c>
      <c r="AV67" s="1531" t="str">
        <f t="shared" si="136"/>
        <v/>
      </c>
      <c r="AW67" s="1531" t="str">
        <f t="shared" si="136"/>
        <v/>
      </c>
      <c r="AX67" s="1531" t="str">
        <f t="shared" si="136"/>
        <v/>
      </c>
      <c r="AY67" s="1531" t="str">
        <f t="shared" si="136"/>
        <v/>
      </c>
      <c r="AZ67" s="1531" t="str">
        <f t="shared" si="136"/>
        <v/>
      </c>
      <c r="BA67" s="1531" t="str">
        <f t="shared" si="136"/>
        <v/>
      </c>
      <c r="BB67" s="1531" t="str">
        <f t="shared" si="136"/>
        <v/>
      </c>
      <c r="BC67" s="1978"/>
      <c r="BD67" s="1531" t="str">
        <f t="shared" ref="BD67:BT67" si="137">IF(BD65="","",BD65*BD66)</f>
        <v/>
      </c>
      <c r="BE67" s="1531" t="str">
        <f t="shared" si="137"/>
        <v/>
      </c>
      <c r="BF67" s="1531" t="str">
        <f t="shared" si="137"/>
        <v/>
      </c>
      <c r="BG67" s="1531" t="str">
        <f t="shared" si="137"/>
        <v/>
      </c>
      <c r="BH67" s="1531" t="str">
        <f t="shared" si="137"/>
        <v/>
      </c>
      <c r="BI67" s="1531" t="str">
        <f t="shared" si="137"/>
        <v/>
      </c>
      <c r="BJ67" s="1531" t="str">
        <f t="shared" si="137"/>
        <v/>
      </c>
      <c r="BK67" s="1531" t="str">
        <f t="shared" si="137"/>
        <v/>
      </c>
      <c r="BL67" s="1531" t="str">
        <f t="shared" si="137"/>
        <v/>
      </c>
      <c r="BM67" s="1531" t="str">
        <f t="shared" si="137"/>
        <v/>
      </c>
      <c r="BN67" s="1531" t="str">
        <f t="shared" si="137"/>
        <v/>
      </c>
      <c r="BO67" s="1531" t="str">
        <f t="shared" si="137"/>
        <v/>
      </c>
      <c r="BP67" s="1531" t="str">
        <f t="shared" si="137"/>
        <v/>
      </c>
      <c r="BQ67" s="1531" t="str">
        <f t="shared" si="137"/>
        <v/>
      </c>
      <c r="BR67" s="1531" t="str">
        <f t="shared" si="137"/>
        <v/>
      </c>
      <c r="BS67" s="1531" t="str">
        <f t="shared" si="137"/>
        <v/>
      </c>
      <c r="BT67" s="1531" t="str">
        <f t="shared" si="137"/>
        <v/>
      </c>
      <c r="BU67" s="1978"/>
      <c r="BV67" s="1531" t="str">
        <f>IF(BV65="","",BV65*BV66)</f>
        <v/>
      </c>
      <c r="BW67" s="1531" t="str">
        <f>IF(BW65="","",BW65*BW66)</f>
        <v/>
      </c>
      <c r="BX67" s="1531" t="str">
        <f>IF(BX65="","",BX65*BX66)</f>
        <v/>
      </c>
      <c r="BY67" s="1531" t="str">
        <f>IF(BY65="","",BY65*BY66)</f>
        <v/>
      </c>
      <c r="BZ67" s="1948" t="str">
        <f t="shared" si="81"/>
        <v/>
      </c>
      <c r="CA67" s="1948" t="str">
        <f t="shared" si="82"/>
        <v/>
      </c>
      <c r="CB67" s="1948" t="str">
        <f t="shared" si="83"/>
        <v/>
      </c>
      <c r="CC67" s="1949" t="str">
        <f t="shared" si="84"/>
        <v/>
      </c>
      <c r="CD67" s="1874" t="str">
        <f t="shared" si="133"/>
        <v/>
      </c>
      <c r="CE67" s="1875" t="str">
        <f t="shared" si="133"/>
        <v/>
      </c>
      <c r="CF67" s="1876" t="str">
        <f t="shared" si="133"/>
        <v/>
      </c>
      <c r="CG67" s="1876" t="str">
        <f t="shared" si="133"/>
        <v/>
      </c>
      <c r="CH67" s="1876" t="str">
        <f t="shared" si="133"/>
        <v/>
      </c>
      <c r="CI67" s="1876" t="str">
        <f t="shared" si="133"/>
        <v/>
      </c>
      <c r="CJ67" s="1876" t="str">
        <f t="shared" si="133"/>
        <v/>
      </c>
      <c r="CK67" s="1877" t="str">
        <f t="shared" si="133"/>
        <v/>
      </c>
      <c r="CL67" s="1877" t="str">
        <f t="shared" si="133"/>
        <v/>
      </c>
      <c r="CM67" s="1877" t="str">
        <f t="shared" si="133"/>
        <v/>
      </c>
      <c r="CN67" s="1876" t="str">
        <f t="shared" si="133"/>
        <v/>
      </c>
      <c r="CO67" s="1876" t="str">
        <f t="shared" si="133"/>
        <v/>
      </c>
      <c r="CP67" s="1876" t="str">
        <f t="shared" si="133"/>
        <v/>
      </c>
      <c r="CQ67" s="1876" t="str">
        <f t="shared" si="133"/>
        <v/>
      </c>
      <c r="CR67" s="1876" t="str">
        <f t="shared" si="133"/>
        <v/>
      </c>
      <c r="CS67" s="1875" t="str">
        <f t="shared" si="133"/>
        <v/>
      </c>
      <c r="CT67" s="1878" t="str">
        <f t="shared" si="133"/>
        <v/>
      </c>
      <c r="CU67" s="1887" t="str">
        <f t="shared" si="87"/>
        <v/>
      </c>
      <c r="CV67" s="1888" t="str">
        <f t="shared" si="88"/>
        <v/>
      </c>
      <c r="CW67" s="1889" t="str">
        <f t="shared" si="89"/>
        <v/>
      </c>
      <c r="CX67" s="1889" t="str">
        <f t="shared" si="90"/>
        <v/>
      </c>
      <c r="CY67" s="1889" t="str">
        <f t="shared" si="91"/>
        <v/>
      </c>
      <c r="CZ67" s="1889" t="str">
        <f t="shared" si="92"/>
        <v/>
      </c>
      <c r="DA67" s="1889" t="str">
        <f t="shared" si="93"/>
        <v/>
      </c>
      <c r="DB67" s="1890" t="str">
        <f t="shared" si="94"/>
        <v/>
      </c>
      <c r="DC67" s="1890" t="str">
        <f t="shared" si="95"/>
        <v/>
      </c>
      <c r="DD67" s="1890" t="str">
        <f t="shared" si="96"/>
        <v/>
      </c>
      <c r="DE67" s="1889" t="str">
        <f t="shared" si="97"/>
        <v/>
      </c>
      <c r="DF67" s="1889" t="str">
        <f t="shared" si="98"/>
        <v/>
      </c>
      <c r="DG67" s="1889" t="str">
        <f t="shared" si="99"/>
        <v/>
      </c>
      <c r="DH67" s="1889" t="str">
        <f t="shared" si="100"/>
        <v/>
      </c>
      <c r="DI67" s="1889" t="str">
        <f t="shared" si="101"/>
        <v/>
      </c>
      <c r="DJ67" s="1888" t="str">
        <f t="shared" si="102"/>
        <v/>
      </c>
      <c r="DK67" s="1887" t="str">
        <f t="shared" si="103"/>
        <v/>
      </c>
      <c r="DL67" s="1950">
        <f t="shared" si="104"/>
        <v>0</v>
      </c>
      <c r="DM67" s="1562">
        <f t="shared" si="105"/>
        <v>0</v>
      </c>
      <c r="DN67" s="1562">
        <f t="shared" si="106"/>
        <v>0</v>
      </c>
      <c r="DO67" s="1562">
        <f t="shared" si="107"/>
        <v>0</v>
      </c>
      <c r="DP67" s="1979" t="str">
        <f>IF(DP65="","",DP65*BV66)</f>
        <v/>
      </c>
      <c r="DQ67" s="1641" t="str">
        <f>IF(DQ65="","",DQ65*BW66)</f>
        <v/>
      </c>
      <c r="DR67" s="1641" t="str">
        <f>IF(DR65="","",DR65*BX66)</f>
        <v/>
      </c>
      <c r="DS67" s="1980" t="str">
        <f>IF(DS65="","",DS65*BY66)</f>
        <v/>
      </c>
      <c r="DT67" s="1972"/>
      <c r="DU67" s="1907"/>
    </row>
    <row r="68" spans="1:125" ht="12.75" customHeight="1">
      <c r="A68" s="1973" t="s">
        <v>256</v>
      </c>
      <c r="B68" s="1981"/>
      <c r="C68" s="1981"/>
      <c r="D68" s="1981"/>
      <c r="E68" s="1981"/>
      <c r="F68" s="1981"/>
      <c r="G68" s="1981"/>
      <c r="H68" s="1981"/>
      <c r="I68" s="1981"/>
      <c r="J68" s="1981"/>
      <c r="K68" s="1981"/>
      <c r="L68" s="1981"/>
      <c r="M68" s="1981"/>
      <c r="N68" s="1981"/>
      <c r="O68" s="1981"/>
      <c r="P68" s="1981"/>
      <c r="Q68" s="1981"/>
      <c r="R68" s="1981"/>
      <c r="S68" s="1947"/>
      <c r="T68" s="1981"/>
      <c r="U68" s="1981"/>
      <c r="V68" s="1981"/>
      <c r="W68" s="1981"/>
      <c r="X68" s="1981"/>
      <c r="Y68" s="1981"/>
      <c r="Z68" s="1981"/>
      <c r="AA68" s="1981"/>
      <c r="AB68" s="1981"/>
      <c r="AC68" s="1981"/>
      <c r="AD68" s="1981"/>
      <c r="AE68" s="1981"/>
      <c r="AF68" s="1981"/>
      <c r="AG68" s="1981"/>
      <c r="AH68" s="1981"/>
      <c r="AI68" s="1981"/>
      <c r="AJ68" s="1981"/>
      <c r="AK68" s="1947"/>
      <c r="AL68" s="1981"/>
      <c r="AM68" s="1981"/>
      <c r="AN68" s="1981"/>
      <c r="AO68" s="1981"/>
      <c r="AP68" s="1981"/>
      <c r="AQ68" s="1981"/>
      <c r="AR68" s="1981"/>
      <c r="AS68" s="1981"/>
      <c r="AT68" s="1981"/>
      <c r="AU68" s="1981"/>
      <c r="AV68" s="1981"/>
      <c r="AW68" s="1981"/>
      <c r="AX68" s="1981"/>
      <c r="AY68" s="1981"/>
      <c r="AZ68" s="1981"/>
      <c r="BA68" s="1981"/>
      <c r="BB68" s="1981"/>
      <c r="BC68" s="1947"/>
      <c r="BD68" s="1981"/>
      <c r="BE68" s="1981"/>
      <c r="BF68" s="1981"/>
      <c r="BG68" s="1981"/>
      <c r="BH68" s="1981"/>
      <c r="BI68" s="1981"/>
      <c r="BJ68" s="1981"/>
      <c r="BK68" s="1981"/>
      <c r="BL68" s="1981"/>
      <c r="BM68" s="1981"/>
      <c r="BN68" s="1981"/>
      <c r="BO68" s="1981"/>
      <c r="BP68" s="1981"/>
      <c r="BQ68" s="1981"/>
      <c r="BR68" s="1981"/>
      <c r="BS68" s="1981"/>
      <c r="BT68" s="1981"/>
      <c r="BU68" s="1947"/>
      <c r="BV68" s="1981"/>
      <c r="BW68" s="1981"/>
      <c r="BX68" s="1981"/>
      <c r="BY68" s="1981"/>
      <c r="BZ68" s="1948" t="str">
        <f t="shared" si="81"/>
        <v/>
      </c>
      <c r="CA68" s="1948" t="str">
        <f t="shared" si="82"/>
        <v/>
      </c>
      <c r="CB68" s="1948" t="str">
        <f t="shared" si="83"/>
        <v/>
      </c>
      <c r="CC68" s="1949" t="str">
        <f t="shared" si="84"/>
        <v/>
      </c>
      <c r="CD68" s="1874" t="str">
        <f t="shared" si="133"/>
        <v/>
      </c>
      <c r="CE68" s="1875" t="str">
        <f t="shared" si="133"/>
        <v/>
      </c>
      <c r="CF68" s="1876" t="str">
        <f t="shared" si="133"/>
        <v/>
      </c>
      <c r="CG68" s="1876" t="str">
        <f t="shared" si="133"/>
        <v/>
      </c>
      <c r="CH68" s="1876" t="str">
        <f t="shared" si="133"/>
        <v/>
      </c>
      <c r="CI68" s="1876" t="str">
        <f t="shared" si="133"/>
        <v/>
      </c>
      <c r="CJ68" s="1876" t="str">
        <f t="shared" si="133"/>
        <v/>
      </c>
      <c r="CK68" s="1877" t="str">
        <f t="shared" si="133"/>
        <v/>
      </c>
      <c r="CL68" s="1877" t="str">
        <f t="shared" si="133"/>
        <v/>
      </c>
      <c r="CM68" s="1877" t="str">
        <f t="shared" si="133"/>
        <v/>
      </c>
      <c r="CN68" s="1876" t="str">
        <f t="shared" si="133"/>
        <v/>
      </c>
      <c r="CO68" s="1876" t="str">
        <f t="shared" si="133"/>
        <v/>
      </c>
      <c r="CP68" s="1876" t="str">
        <f t="shared" si="133"/>
        <v/>
      </c>
      <c r="CQ68" s="1876" t="str">
        <f t="shared" si="133"/>
        <v/>
      </c>
      <c r="CR68" s="1876" t="str">
        <f t="shared" si="133"/>
        <v/>
      </c>
      <c r="CS68" s="1875" t="str">
        <f t="shared" si="133"/>
        <v/>
      </c>
      <c r="CT68" s="1878" t="str">
        <f t="shared" si="133"/>
        <v/>
      </c>
      <c r="CU68" s="1887" t="str">
        <f t="shared" si="87"/>
        <v/>
      </c>
      <c r="CV68" s="1888" t="str">
        <f t="shared" si="88"/>
        <v/>
      </c>
      <c r="CW68" s="1889" t="str">
        <f t="shared" si="89"/>
        <v/>
      </c>
      <c r="CX68" s="1889" t="str">
        <f t="shared" si="90"/>
        <v/>
      </c>
      <c r="CY68" s="1889" t="str">
        <f t="shared" si="91"/>
        <v/>
      </c>
      <c r="CZ68" s="1889" t="str">
        <f t="shared" si="92"/>
        <v/>
      </c>
      <c r="DA68" s="1889" t="str">
        <f t="shared" si="93"/>
        <v/>
      </c>
      <c r="DB68" s="1890" t="str">
        <f t="shared" si="94"/>
        <v/>
      </c>
      <c r="DC68" s="1890" t="str">
        <f t="shared" si="95"/>
        <v/>
      </c>
      <c r="DD68" s="1890" t="str">
        <f t="shared" si="96"/>
        <v/>
      </c>
      <c r="DE68" s="1889" t="str">
        <f t="shared" si="97"/>
        <v/>
      </c>
      <c r="DF68" s="1889" t="str">
        <f t="shared" si="98"/>
        <v/>
      </c>
      <c r="DG68" s="1889" t="str">
        <f t="shared" si="99"/>
        <v/>
      </c>
      <c r="DH68" s="1889" t="str">
        <f t="shared" si="100"/>
        <v/>
      </c>
      <c r="DI68" s="1889" t="str">
        <f t="shared" si="101"/>
        <v/>
      </c>
      <c r="DJ68" s="1888" t="str">
        <f t="shared" si="102"/>
        <v/>
      </c>
      <c r="DK68" s="1887" t="str">
        <f t="shared" si="103"/>
        <v/>
      </c>
      <c r="DL68" s="1950">
        <f t="shared" si="104"/>
        <v>0</v>
      </c>
      <c r="DM68" s="1562">
        <f t="shared" si="105"/>
        <v>0</v>
      </c>
      <c r="DN68" s="1562">
        <f t="shared" si="106"/>
        <v>0</v>
      </c>
      <c r="DO68" s="1562">
        <f t="shared" si="107"/>
        <v>0</v>
      </c>
      <c r="DP68" s="1982"/>
      <c r="DQ68" s="1670"/>
      <c r="DR68" s="1670"/>
      <c r="DS68" s="1983"/>
      <c r="DT68" s="1972"/>
      <c r="DU68" s="1907"/>
    </row>
    <row r="69" spans="1:125" ht="12.75" customHeight="1">
      <c r="A69" s="1984" t="s">
        <v>250</v>
      </c>
      <c r="B69" s="1530" t="str">
        <f t="shared" ref="B69:R69" si="138">IF(B63="","",(B63-B65-B68)*B64/B$7/365/$G$1)</f>
        <v/>
      </c>
      <c r="C69" s="1530" t="str">
        <f t="shared" si="138"/>
        <v/>
      </c>
      <c r="D69" s="1530" t="str">
        <f t="shared" si="138"/>
        <v/>
      </c>
      <c r="E69" s="1530" t="str">
        <f t="shared" si="138"/>
        <v/>
      </c>
      <c r="F69" s="1530" t="str">
        <f t="shared" si="138"/>
        <v/>
      </c>
      <c r="G69" s="1530" t="str">
        <f t="shared" si="138"/>
        <v/>
      </c>
      <c r="H69" s="1530" t="str">
        <f t="shared" si="138"/>
        <v/>
      </c>
      <c r="I69" s="1530" t="str">
        <f t="shared" si="138"/>
        <v/>
      </c>
      <c r="J69" s="1530" t="str">
        <f t="shared" si="138"/>
        <v/>
      </c>
      <c r="K69" s="1530" t="str">
        <f t="shared" si="138"/>
        <v/>
      </c>
      <c r="L69" s="1530" t="str">
        <f t="shared" si="138"/>
        <v/>
      </c>
      <c r="M69" s="1530" t="str">
        <f t="shared" si="138"/>
        <v/>
      </c>
      <c r="N69" s="1530" t="str">
        <f t="shared" si="138"/>
        <v/>
      </c>
      <c r="O69" s="1530" t="str">
        <f t="shared" si="138"/>
        <v/>
      </c>
      <c r="P69" s="1530" t="str">
        <f t="shared" si="138"/>
        <v/>
      </c>
      <c r="Q69" s="1530" t="str">
        <f t="shared" si="138"/>
        <v/>
      </c>
      <c r="R69" s="1530" t="str">
        <f t="shared" si="138"/>
        <v/>
      </c>
      <c r="S69" s="1985"/>
      <c r="T69" s="1530" t="str">
        <f t="shared" ref="T69:AJ69" si="139">IF(T63="","",(T63-T65-T68)*T64/T$7/365/$G$1)</f>
        <v/>
      </c>
      <c r="U69" s="1530" t="str">
        <f t="shared" si="139"/>
        <v/>
      </c>
      <c r="V69" s="1530" t="str">
        <f t="shared" si="139"/>
        <v/>
      </c>
      <c r="W69" s="1530" t="str">
        <f t="shared" si="139"/>
        <v/>
      </c>
      <c r="X69" s="1530" t="str">
        <f t="shared" si="139"/>
        <v/>
      </c>
      <c r="Y69" s="1530" t="str">
        <f t="shared" si="139"/>
        <v/>
      </c>
      <c r="Z69" s="1530" t="str">
        <f t="shared" si="139"/>
        <v/>
      </c>
      <c r="AA69" s="1530" t="str">
        <f t="shared" si="139"/>
        <v/>
      </c>
      <c r="AB69" s="1530" t="str">
        <f t="shared" si="139"/>
        <v/>
      </c>
      <c r="AC69" s="1530" t="str">
        <f t="shared" si="139"/>
        <v/>
      </c>
      <c r="AD69" s="1530" t="str">
        <f t="shared" si="139"/>
        <v/>
      </c>
      <c r="AE69" s="1530" t="str">
        <f t="shared" si="139"/>
        <v/>
      </c>
      <c r="AF69" s="1530" t="str">
        <f t="shared" si="139"/>
        <v/>
      </c>
      <c r="AG69" s="1530" t="str">
        <f t="shared" si="139"/>
        <v/>
      </c>
      <c r="AH69" s="1530" t="str">
        <f t="shared" si="139"/>
        <v/>
      </c>
      <c r="AI69" s="1530" t="str">
        <f t="shared" si="139"/>
        <v/>
      </c>
      <c r="AJ69" s="1530" t="str">
        <f t="shared" si="139"/>
        <v/>
      </c>
      <c r="AK69" s="1985"/>
      <c r="AL69" s="1530" t="str">
        <f t="shared" ref="AL69:BB69" si="140">IF(AL63="","",(AL63-AL65-AL68)*AL64/AL$7/365/$G$1)</f>
        <v/>
      </c>
      <c r="AM69" s="1530" t="str">
        <f t="shared" si="140"/>
        <v/>
      </c>
      <c r="AN69" s="1530" t="str">
        <f t="shared" si="140"/>
        <v/>
      </c>
      <c r="AO69" s="1530" t="str">
        <f t="shared" si="140"/>
        <v/>
      </c>
      <c r="AP69" s="1530" t="str">
        <f t="shared" si="140"/>
        <v/>
      </c>
      <c r="AQ69" s="1530" t="str">
        <f t="shared" si="140"/>
        <v/>
      </c>
      <c r="AR69" s="1530" t="str">
        <f t="shared" si="140"/>
        <v/>
      </c>
      <c r="AS69" s="1530" t="str">
        <f t="shared" si="140"/>
        <v/>
      </c>
      <c r="AT69" s="1530" t="str">
        <f t="shared" si="140"/>
        <v/>
      </c>
      <c r="AU69" s="1530" t="str">
        <f t="shared" si="140"/>
        <v/>
      </c>
      <c r="AV69" s="1530" t="str">
        <f t="shared" si="140"/>
        <v/>
      </c>
      <c r="AW69" s="1530" t="str">
        <f t="shared" si="140"/>
        <v/>
      </c>
      <c r="AX69" s="1530" t="str">
        <f t="shared" si="140"/>
        <v/>
      </c>
      <c r="AY69" s="1530" t="str">
        <f t="shared" si="140"/>
        <v/>
      </c>
      <c r="AZ69" s="1530" t="str">
        <f t="shared" si="140"/>
        <v/>
      </c>
      <c r="BA69" s="1530" t="str">
        <f t="shared" si="140"/>
        <v/>
      </c>
      <c r="BB69" s="1530" t="str">
        <f t="shared" si="140"/>
        <v/>
      </c>
      <c r="BC69" s="1985"/>
      <c r="BD69" s="1530" t="str">
        <f t="shared" ref="BD69:BT69" si="141">IF(BD63="","",(BD63-BD65-BD68)*BD64/BD$7/365/$G$1)</f>
        <v/>
      </c>
      <c r="BE69" s="1530" t="str">
        <f t="shared" si="141"/>
        <v/>
      </c>
      <c r="BF69" s="1530" t="str">
        <f t="shared" si="141"/>
        <v/>
      </c>
      <c r="BG69" s="1530" t="str">
        <f t="shared" si="141"/>
        <v/>
      </c>
      <c r="BH69" s="1530" t="str">
        <f t="shared" si="141"/>
        <v/>
      </c>
      <c r="BI69" s="1530" t="str">
        <f t="shared" si="141"/>
        <v/>
      </c>
      <c r="BJ69" s="1530" t="str">
        <f t="shared" si="141"/>
        <v/>
      </c>
      <c r="BK69" s="1530" t="str">
        <f t="shared" si="141"/>
        <v/>
      </c>
      <c r="BL69" s="1530" t="str">
        <f t="shared" si="141"/>
        <v/>
      </c>
      <c r="BM69" s="1530" t="str">
        <f t="shared" si="141"/>
        <v/>
      </c>
      <c r="BN69" s="1530" t="str">
        <f t="shared" si="141"/>
        <v/>
      </c>
      <c r="BO69" s="1530" t="str">
        <f t="shared" si="141"/>
        <v/>
      </c>
      <c r="BP69" s="1530" t="str">
        <f t="shared" si="141"/>
        <v/>
      </c>
      <c r="BQ69" s="1530" t="str">
        <f t="shared" si="141"/>
        <v/>
      </c>
      <c r="BR69" s="1530" t="str">
        <f t="shared" si="141"/>
        <v/>
      </c>
      <c r="BS69" s="1530" t="str">
        <f t="shared" si="141"/>
        <v/>
      </c>
      <c r="BT69" s="1530" t="str">
        <f t="shared" si="141"/>
        <v/>
      </c>
      <c r="BU69" s="1985"/>
      <c r="BV69" s="1530" t="str">
        <f>IF(BV63="","",(BV63-BV65-BV68)*BV64/BV$7/365/$G$1)</f>
        <v/>
      </c>
      <c r="BW69" s="1530" t="str">
        <f>IF(BW63="","",(BW63-BW65-BW68)*BW64/BW$7/365/$G$1)</f>
        <v/>
      </c>
      <c r="BX69" s="1530" t="str">
        <f>IF(BX63="","",(BX63-BX65-BX68)*BX64/BX$7/365/$G$1)</f>
        <v/>
      </c>
      <c r="BY69" s="1530" t="str">
        <f>IF(BY63="","",(BY63-BY65-BY68)*BY64/BY$7/365/$G$1)</f>
        <v/>
      </c>
      <c r="BZ69" s="1986" t="str">
        <f t="shared" si="81"/>
        <v/>
      </c>
      <c r="CA69" s="1986" t="str">
        <f t="shared" si="82"/>
        <v/>
      </c>
      <c r="CB69" s="1986" t="str">
        <f t="shared" si="83"/>
        <v/>
      </c>
      <c r="CC69" s="1987" t="str">
        <f t="shared" si="84"/>
        <v/>
      </c>
      <c r="CD69" s="1900" t="str">
        <f t="shared" si="133"/>
        <v/>
      </c>
      <c r="CE69" s="1901" t="str">
        <f t="shared" si="133"/>
        <v/>
      </c>
      <c r="CF69" s="1902" t="str">
        <f t="shared" si="133"/>
        <v/>
      </c>
      <c r="CG69" s="1902" t="str">
        <f t="shared" si="133"/>
        <v/>
      </c>
      <c r="CH69" s="1902" t="str">
        <f t="shared" si="133"/>
        <v/>
      </c>
      <c r="CI69" s="1902" t="str">
        <f t="shared" si="133"/>
        <v/>
      </c>
      <c r="CJ69" s="1902" t="str">
        <f t="shared" si="133"/>
        <v/>
      </c>
      <c r="CK69" s="1903" t="str">
        <f t="shared" si="133"/>
        <v/>
      </c>
      <c r="CL69" s="1903" t="str">
        <f t="shared" si="133"/>
        <v/>
      </c>
      <c r="CM69" s="1903" t="str">
        <f t="shared" si="133"/>
        <v/>
      </c>
      <c r="CN69" s="1902" t="str">
        <f t="shared" si="133"/>
        <v/>
      </c>
      <c r="CO69" s="1902" t="str">
        <f t="shared" si="133"/>
        <v/>
      </c>
      <c r="CP69" s="1902" t="str">
        <f t="shared" si="133"/>
        <v/>
      </c>
      <c r="CQ69" s="1902" t="str">
        <f t="shared" si="133"/>
        <v/>
      </c>
      <c r="CR69" s="1902" t="str">
        <f t="shared" si="133"/>
        <v/>
      </c>
      <c r="CS69" s="1901" t="str">
        <f t="shared" si="133"/>
        <v/>
      </c>
      <c r="CT69" s="1904" t="str">
        <f t="shared" si="133"/>
        <v/>
      </c>
      <c r="CU69" s="1905" t="str">
        <f t="shared" si="87"/>
        <v/>
      </c>
      <c r="CV69" s="1901" t="str">
        <f t="shared" si="88"/>
        <v/>
      </c>
      <c r="CW69" s="1902" t="str">
        <f t="shared" si="89"/>
        <v/>
      </c>
      <c r="CX69" s="1902" t="str">
        <f t="shared" si="90"/>
        <v/>
      </c>
      <c r="CY69" s="1902" t="str">
        <f t="shared" si="91"/>
        <v/>
      </c>
      <c r="CZ69" s="1902" t="str">
        <f t="shared" si="92"/>
        <v/>
      </c>
      <c r="DA69" s="1902" t="str">
        <f t="shared" si="93"/>
        <v/>
      </c>
      <c r="DB69" s="1903" t="str">
        <f t="shared" si="94"/>
        <v/>
      </c>
      <c r="DC69" s="1903" t="str">
        <f t="shared" si="95"/>
        <v/>
      </c>
      <c r="DD69" s="1903" t="str">
        <f t="shared" si="96"/>
        <v/>
      </c>
      <c r="DE69" s="1902" t="str">
        <f t="shared" si="97"/>
        <v/>
      </c>
      <c r="DF69" s="1902" t="str">
        <f t="shared" si="98"/>
        <v/>
      </c>
      <c r="DG69" s="1902" t="str">
        <f t="shared" si="99"/>
        <v/>
      </c>
      <c r="DH69" s="1902" t="str">
        <f t="shared" si="100"/>
        <v/>
      </c>
      <c r="DI69" s="1902" t="str">
        <f t="shared" si="101"/>
        <v/>
      </c>
      <c r="DJ69" s="1901" t="str">
        <f t="shared" si="102"/>
        <v/>
      </c>
      <c r="DK69" s="1905" t="str">
        <f t="shared" si="103"/>
        <v/>
      </c>
      <c r="DL69" s="1950">
        <f t="shared" si="104"/>
        <v>0</v>
      </c>
      <c r="DM69" s="1562">
        <f t="shared" si="105"/>
        <v>0</v>
      </c>
      <c r="DN69" s="1562">
        <f t="shared" si="106"/>
        <v>0</v>
      </c>
      <c r="DO69" s="1562">
        <f t="shared" si="107"/>
        <v>0</v>
      </c>
      <c r="DP69" s="1988" t="str">
        <f>IF(DP63="","",(DP63+SUM(BV63)*(DP63="")-SUM(DP65)-DP68-SUM(BV68)*(DP68=""))*BV64/DP$7/365/$G$1)</f>
        <v/>
      </c>
      <c r="DQ69" s="1530" t="str">
        <f>IF(DQ63="","",(DQ63+SUM(BW63)*(DQ63="")-SUM(DQ65)-DQ68-SUM(BW68)*(DQ68=""))*BW64/DQ$7/365/$G$1)</f>
        <v/>
      </c>
      <c r="DR69" s="1530" t="str">
        <f>IF(DR63="","",(DR63+SUM(BX63)*(DR63="")-SUM(DR65)-DR68-SUM(BX68)*(DR68=""))*BX64/DR$7/365/$G$1)</f>
        <v/>
      </c>
      <c r="DS69" s="1989" t="str">
        <f>IF(DS63="","",(DS63+SUM(BY63)*(DS63="")-SUM(DS65)-DS68-SUM(BY68)*(DS68=""))*BY64/DS$7/365/$G$1)</f>
        <v/>
      </c>
      <c r="DT69" s="1972"/>
      <c r="DU69" s="1907"/>
    </row>
    <row r="70" spans="1:125" ht="12.75" customHeight="1">
      <c r="A70" s="1945" t="s">
        <v>489</v>
      </c>
      <c r="B70" s="1946"/>
      <c r="C70" s="1946"/>
      <c r="D70" s="1946"/>
      <c r="E70" s="1946"/>
      <c r="F70" s="1946"/>
      <c r="G70" s="1946"/>
      <c r="H70" s="1946"/>
      <c r="I70" s="1946"/>
      <c r="J70" s="1946"/>
      <c r="K70" s="1946"/>
      <c r="L70" s="1946"/>
      <c r="M70" s="1946"/>
      <c r="N70" s="1946"/>
      <c r="O70" s="1946"/>
      <c r="P70" s="1946"/>
      <c r="Q70" s="1946"/>
      <c r="R70" s="1946"/>
      <c r="S70" s="1947"/>
      <c r="T70" s="1946"/>
      <c r="U70" s="1946"/>
      <c r="V70" s="1946"/>
      <c r="W70" s="1946"/>
      <c r="X70" s="1946"/>
      <c r="Y70" s="1946"/>
      <c r="Z70" s="1946"/>
      <c r="AA70" s="1946"/>
      <c r="AB70" s="1946"/>
      <c r="AC70" s="1946"/>
      <c r="AD70" s="1946"/>
      <c r="AE70" s="1946"/>
      <c r="AF70" s="1946"/>
      <c r="AG70" s="1946"/>
      <c r="AH70" s="1946"/>
      <c r="AI70" s="1946"/>
      <c r="AJ70" s="1946"/>
      <c r="AK70" s="1947"/>
      <c r="AL70" s="1946"/>
      <c r="AM70" s="1946"/>
      <c r="AN70" s="1946"/>
      <c r="AO70" s="1946"/>
      <c r="AP70" s="1946"/>
      <c r="AQ70" s="1946"/>
      <c r="AR70" s="1946"/>
      <c r="AS70" s="1946"/>
      <c r="AT70" s="1946"/>
      <c r="AU70" s="1946"/>
      <c r="AV70" s="1946"/>
      <c r="AW70" s="1946"/>
      <c r="AX70" s="1946"/>
      <c r="AY70" s="1946"/>
      <c r="AZ70" s="1946"/>
      <c r="BA70" s="1946"/>
      <c r="BB70" s="1946"/>
      <c r="BC70" s="1947"/>
      <c r="BD70" s="1946"/>
      <c r="BE70" s="1946"/>
      <c r="BF70" s="1946"/>
      <c r="BG70" s="1946"/>
      <c r="BH70" s="1946"/>
      <c r="BI70" s="1946"/>
      <c r="BJ70" s="1946"/>
      <c r="BK70" s="1946"/>
      <c r="BL70" s="1946"/>
      <c r="BM70" s="1946"/>
      <c r="BN70" s="1946"/>
      <c r="BO70" s="1946"/>
      <c r="BP70" s="1946"/>
      <c r="BQ70" s="1946"/>
      <c r="BR70" s="1946"/>
      <c r="BS70" s="1946"/>
      <c r="BT70" s="1946"/>
      <c r="BU70" s="1947"/>
      <c r="BV70" s="1946"/>
      <c r="BW70" s="1946"/>
      <c r="BX70" s="1946"/>
      <c r="BY70" s="1946"/>
      <c r="BZ70" s="1948" t="str">
        <f t="shared" si="81"/>
        <v/>
      </c>
      <c r="CA70" s="1948" t="str">
        <f t="shared" si="82"/>
        <v/>
      </c>
      <c r="CB70" s="1948" t="str">
        <f t="shared" si="83"/>
        <v/>
      </c>
      <c r="CC70" s="1949" t="str">
        <f t="shared" si="84"/>
        <v/>
      </c>
      <c r="CD70" s="1874" t="str">
        <f t="shared" si="133"/>
        <v/>
      </c>
      <c r="CE70" s="1875" t="str">
        <f t="shared" si="133"/>
        <v/>
      </c>
      <c r="CF70" s="1876" t="str">
        <f t="shared" si="133"/>
        <v/>
      </c>
      <c r="CG70" s="1876" t="str">
        <f t="shared" si="133"/>
        <v/>
      </c>
      <c r="CH70" s="1876" t="str">
        <f t="shared" si="133"/>
        <v/>
      </c>
      <c r="CI70" s="1876" t="str">
        <f t="shared" si="133"/>
        <v/>
      </c>
      <c r="CJ70" s="1876" t="str">
        <f t="shared" si="133"/>
        <v/>
      </c>
      <c r="CK70" s="1877" t="str">
        <f t="shared" si="133"/>
        <v/>
      </c>
      <c r="CL70" s="1877" t="str">
        <f t="shared" si="133"/>
        <v/>
      </c>
      <c r="CM70" s="1877" t="str">
        <f t="shared" si="133"/>
        <v/>
      </c>
      <c r="CN70" s="1876" t="str">
        <f t="shared" si="133"/>
        <v/>
      </c>
      <c r="CO70" s="1876" t="str">
        <f t="shared" si="133"/>
        <v/>
      </c>
      <c r="CP70" s="1876" t="str">
        <f t="shared" si="133"/>
        <v/>
      </c>
      <c r="CQ70" s="1876" t="str">
        <f t="shared" si="133"/>
        <v/>
      </c>
      <c r="CR70" s="1876" t="str">
        <f t="shared" si="133"/>
        <v/>
      </c>
      <c r="CS70" s="1875" t="str">
        <f t="shared" si="133"/>
        <v/>
      </c>
      <c r="CT70" s="1878" t="str">
        <f t="shared" si="133"/>
        <v/>
      </c>
      <c r="CU70" s="1887" t="str">
        <f t="shared" si="87"/>
        <v/>
      </c>
      <c r="CV70" s="1888" t="str">
        <f t="shared" si="88"/>
        <v/>
      </c>
      <c r="CW70" s="1889" t="str">
        <f t="shared" si="89"/>
        <v/>
      </c>
      <c r="CX70" s="1889" t="str">
        <f t="shared" si="90"/>
        <v/>
      </c>
      <c r="CY70" s="1889" t="str">
        <f t="shared" si="91"/>
        <v/>
      </c>
      <c r="CZ70" s="1889" t="str">
        <f t="shared" si="92"/>
        <v/>
      </c>
      <c r="DA70" s="1889" t="str">
        <f t="shared" si="93"/>
        <v/>
      </c>
      <c r="DB70" s="1890" t="str">
        <f t="shared" si="94"/>
        <v/>
      </c>
      <c r="DC70" s="1890" t="str">
        <f t="shared" si="95"/>
        <v/>
      </c>
      <c r="DD70" s="1890" t="str">
        <f t="shared" si="96"/>
        <v/>
      </c>
      <c r="DE70" s="1889" t="str">
        <f t="shared" si="97"/>
        <v/>
      </c>
      <c r="DF70" s="1889" t="str">
        <f t="shared" si="98"/>
        <v/>
      </c>
      <c r="DG70" s="1889" t="str">
        <f t="shared" si="99"/>
        <v/>
      </c>
      <c r="DH70" s="1889" t="str">
        <f t="shared" si="100"/>
        <v/>
      </c>
      <c r="DI70" s="1889" t="str">
        <f t="shared" si="101"/>
        <v/>
      </c>
      <c r="DJ70" s="1888" t="str">
        <f t="shared" si="102"/>
        <v/>
      </c>
      <c r="DK70" s="1887" t="str">
        <f t="shared" si="103"/>
        <v/>
      </c>
      <c r="DL70" s="1950">
        <f t="shared" si="104"/>
        <v>0</v>
      </c>
      <c r="DM70" s="1562">
        <f t="shared" si="105"/>
        <v>0</v>
      </c>
      <c r="DN70" s="1562">
        <f t="shared" si="106"/>
        <v>0</v>
      </c>
      <c r="DO70" s="1562">
        <f t="shared" si="107"/>
        <v>0</v>
      </c>
      <c r="DP70" s="1990" t="str">
        <f>IF(SUM(BV70)&gt;0,BV70*'Exp factors'!C$21,"")</f>
        <v/>
      </c>
      <c r="DQ70" s="1630" t="str">
        <f>IF(SUM(BW70)&gt;0,BW70*'Exp factors'!D$21,"")</f>
        <v/>
      </c>
      <c r="DR70" s="1630" t="str">
        <f>IF(SUM(BX70)&gt;0,BX70*'Exp factors'!E$21,"")</f>
        <v/>
      </c>
      <c r="DS70" s="1991" t="str">
        <f>IF(SUM(BY70)&gt;0,BY70*'Exp factors'!F$21,"")</f>
        <v/>
      </c>
      <c r="DT70" s="1972"/>
      <c r="DU70" s="1907"/>
    </row>
    <row r="71" spans="1:125" ht="12.75" customHeight="1">
      <c r="A71" s="1521" t="s">
        <v>254</v>
      </c>
      <c r="B71" s="1992"/>
      <c r="C71" s="1992"/>
      <c r="D71" s="1992"/>
      <c r="E71" s="1992"/>
      <c r="F71" s="1992"/>
      <c r="G71" s="1992"/>
      <c r="H71" s="1992"/>
      <c r="I71" s="1992"/>
      <c r="J71" s="1992"/>
      <c r="K71" s="1992"/>
      <c r="L71" s="1992"/>
      <c r="M71" s="1992"/>
      <c r="N71" s="1992"/>
      <c r="O71" s="1992"/>
      <c r="P71" s="1992"/>
      <c r="Q71" s="1992"/>
      <c r="R71" s="1992"/>
      <c r="S71" s="1969"/>
      <c r="T71" s="1992"/>
      <c r="U71" s="1992"/>
      <c r="V71" s="1992"/>
      <c r="W71" s="1992"/>
      <c r="X71" s="1992"/>
      <c r="Y71" s="1992"/>
      <c r="Z71" s="1992"/>
      <c r="AA71" s="1992"/>
      <c r="AB71" s="1992"/>
      <c r="AC71" s="1992"/>
      <c r="AD71" s="1992"/>
      <c r="AE71" s="1992"/>
      <c r="AF71" s="1992"/>
      <c r="AG71" s="1992"/>
      <c r="AH71" s="1992"/>
      <c r="AI71" s="1992"/>
      <c r="AJ71" s="1992"/>
      <c r="AK71" s="1969"/>
      <c r="AL71" s="1992"/>
      <c r="AM71" s="1992"/>
      <c r="AN71" s="1992"/>
      <c r="AO71" s="1992"/>
      <c r="AP71" s="1992"/>
      <c r="AQ71" s="1992"/>
      <c r="AR71" s="1992"/>
      <c r="AS71" s="1992"/>
      <c r="AT71" s="1992"/>
      <c r="AU71" s="1992"/>
      <c r="AV71" s="1992"/>
      <c r="AW71" s="1992"/>
      <c r="AX71" s="1992"/>
      <c r="AY71" s="1992"/>
      <c r="AZ71" s="1992"/>
      <c r="BA71" s="1992"/>
      <c r="BB71" s="1992"/>
      <c r="BC71" s="1969"/>
      <c r="BD71" s="1992"/>
      <c r="BE71" s="1992"/>
      <c r="BF71" s="1992"/>
      <c r="BG71" s="1992"/>
      <c r="BH71" s="1992"/>
      <c r="BI71" s="1992"/>
      <c r="BJ71" s="1992"/>
      <c r="BK71" s="1992"/>
      <c r="BL71" s="1992"/>
      <c r="BM71" s="1992"/>
      <c r="BN71" s="1992"/>
      <c r="BO71" s="1992"/>
      <c r="BP71" s="1992"/>
      <c r="BQ71" s="1992"/>
      <c r="BR71" s="1992"/>
      <c r="BS71" s="1992"/>
      <c r="BT71" s="1992"/>
      <c r="BU71" s="1969"/>
      <c r="BV71" s="1992"/>
      <c r="BW71" s="1992"/>
      <c r="BX71" s="1992"/>
      <c r="BY71" s="1992"/>
      <c r="BZ71" s="1948" t="str">
        <f t="shared" si="81"/>
        <v/>
      </c>
      <c r="CA71" s="1948" t="str">
        <f t="shared" si="82"/>
        <v/>
      </c>
      <c r="CB71" s="1948" t="str">
        <f t="shared" si="83"/>
        <v/>
      </c>
      <c r="CC71" s="1949" t="str">
        <f t="shared" si="84"/>
        <v/>
      </c>
      <c r="CD71" s="1874" t="str">
        <f t="shared" si="133"/>
        <v/>
      </c>
      <c r="CE71" s="1875" t="str">
        <f t="shared" si="133"/>
        <v/>
      </c>
      <c r="CF71" s="1876" t="str">
        <f t="shared" si="133"/>
        <v/>
      </c>
      <c r="CG71" s="1876" t="str">
        <f t="shared" si="133"/>
        <v/>
      </c>
      <c r="CH71" s="1876" t="str">
        <f t="shared" si="133"/>
        <v/>
      </c>
      <c r="CI71" s="1876" t="str">
        <f t="shared" si="133"/>
        <v/>
      </c>
      <c r="CJ71" s="1876" t="str">
        <f t="shared" si="133"/>
        <v/>
      </c>
      <c r="CK71" s="1877" t="str">
        <f t="shared" si="133"/>
        <v/>
      </c>
      <c r="CL71" s="1877" t="str">
        <f t="shared" si="133"/>
        <v/>
      </c>
      <c r="CM71" s="1877" t="str">
        <f t="shared" si="133"/>
        <v/>
      </c>
      <c r="CN71" s="1876" t="str">
        <f t="shared" si="133"/>
        <v/>
      </c>
      <c r="CO71" s="1876" t="str">
        <f t="shared" si="133"/>
        <v/>
      </c>
      <c r="CP71" s="1876" t="str">
        <f t="shared" si="133"/>
        <v/>
      </c>
      <c r="CQ71" s="1876" t="str">
        <f t="shared" si="133"/>
        <v/>
      </c>
      <c r="CR71" s="1876" t="str">
        <f t="shared" si="133"/>
        <v/>
      </c>
      <c r="CS71" s="1875" t="str">
        <f t="shared" si="133"/>
        <v/>
      </c>
      <c r="CT71" s="1878" t="str">
        <f t="shared" si="133"/>
        <v/>
      </c>
      <c r="CU71" s="1887" t="str">
        <f t="shared" si="87"/>
        <v/>
      </c>
      <c r="CV71" s="1888" t="str">
        <f t="shared" si="88"/>
        <v/>
      </c>
      <c r="CW71" s="1889" t="str">
        <f t="shared" si="89"/>
        <v/>
      </c>
      <c r="CX71" s="1889" t="str">
        <f t="shared" si="90"/>
        <v/>
      </c>
      <c r="CY71" s="1889" t="str">
        <f t="shared" si="91"/>
        <v/>
      </c>
      <c r="CZ71" s="1889" t="str">
        <f t="shared" si="92"/>
        <v/>
      </c>
      <c r="DA71" s="1889" t="str">
        <f t="shared" si="93"/>
        <v/>
      </c>
      <c r="DB71" s="1890" t="str">
        <f t="shared" si="94"/>
        <v/>
      </c>
      <c r="DC71" s="1890" t="str">
        <f t="shared" si="95"/>
        <v/>
      </c>
      <c r="DD71" s="1890" t="str">
        <f t="shared" si="96"/>
        <v/>
      </c>
      <c r="DE71" s="1889" t="str">
        <f t="shared" si="97"/>
        <v/>
      </c>
      <c r="DF71" s="1889" t="str">
        <f t="shared" si="98"/>
        <v/>
      </c>
      <c r="DG71" s="1889" t="str">
        <f t="shared" si="99"/>
        <v/>
      </c>
      <c r="DH71" s="1889" t="str">
        <f t="shared" si="100"/>
        <v/>
      </c>
      <c r="DI71" s="1889" t="str">
        <f t="shared" si="101"/>
        <v/>
      </c>
      <c r="DJ71" s="1888" t="str">
        <f t="shared" si="102"/>
        <v/>
      </c>
      <c r="DK71" s="1887" t="str">
        <f t="shared" si="103"/>
        <v/>
      </c>
      <c r="DL71" s="1950">
        <f t="shared" si="104"/>
        <v>0</v>
      </c>
      <c r="DM71" s="1562">
        <f t="shared" si="105"/>
        <v>0</v>
      </c>
      <c r="DN71" s="1562">
        <f t="shared" si="106"/>
        <v>0</v>
      </c>
      <c r="DO71" s="1562">
        <f t="shared" si="107"/>
        <v>0</v>
      </c>
      <c r="DP71" s="1976"/>
      <c r="DQ71" s="1605"/>
      <c r="DR71" s="1605"/>
      <c r="DS71" s="1977"/>
      <c r="DT71" s="1972"/>
      <c r="DU71" s="1907"/>
    </row>
    <row r="72" spans="1:125" ht="12.75" customHeight="1">
      <c r="A72" s="1932" t="s">
        <v>255</v>
      </c>
      <c r="B72" s="1968"/>
      <c r="C72" s="1968"/>
      <c r="D72" s="1968"/>
      <c r="E72" s="1968"/>
      <c r="F72" s="1968"/>
      <c r="G72" s="1968"/>
      <c r="H72" s="1968"/>
      <c r="I72" s="1968"/>
      <c r="J72" s="1968"/>
      <c r="K72" s="1968"/>
      <c r="L72" s="1968"/>
      <c r="M72" s="1968"/>
      <c r="N72" s="1968"/>
      <c r="O72" s="1968"/>
      <c r="P72" s="1968"/>
      <c r="Q72" s="1968"/>
      <c r="R72" s="1968"/>
      <c r="S72" s="1969"/>
      <c r="T72" s="1968"/>
      <c r="U72" s="1968"/>
      <c r="V72" s="1968"/>
      <c r="W72" s="1968"/>
      <c r="X72" s="1968"/>
      <c r="Y72" s="1968"/>
      <c r="Z72" s="1968"/>
      <c r="AA72" s="1968"/>
      <c r="AB72" s="1968"/>
      <c r="AC72" s="1968"/>
      <c r="AD72" s="1968"/>
      <c r="AE72" s="1968"/>
      <c r="AF72" s="1968"/>
      <c r="AG72" s="1968"/>
      <c r="AH72" s="1968"/>
      <c r="AI72" s="1968"/>
      <c r="AJ72" s="1968"/>
      <c r="AK72" s="1969"/>
      <c r="AL72" s="1968"/>
      <c r="AM72" s="1968"/>
      <c r="AN72" s="1968"/>
      <c r="AO72" s="1968"/>
      <c r="AP72" s="1968"/>
      <c r="AQ72" s="1968"/>
      <c r="AR72" s="1968"/>
      <c r="AS72" s="1968"/>
      <c r="AT72" s="1968"/>
      <c r="AU72" s="1968"/>
      <c r="AV72" s="1968"/>
      <c r="AW72" s="1968"/>
      <c r="AX72" s="1968"/>
      <c r="AY72" s="1968"/>
      <c r="AZ72" s="1968"/>
      <c r="BA72" s="1968"/>
      <c r="BB72" s="1968"/>
      <c r="BC72" s="1969"/>
      <c r="BD72" s="1968"/>
      <c r="BE72" s="1968"/>
      <c r="BF72" s="1968"/>
      <c r="BG72" s="1968"/>
      <c r="BH72" s="1968"/>
      <c r="BI72" s="1968"/>
      <c r="BJ72" s="1968"/>
      <c r="BK72" s="1968"/>
      <c r="BL72" s="1968"/>
      <c r="BM72" s="1968"/>
      <c r="BN72" s="1968"/>
      <c r="BO72" s="1968"/>
      <c r="BP72" s="1968"/>
      <c r="BQ72" s="1968"/>
      <c r="BR72" s="1968"/>
      <c r="BS72" s="1968"/>
      <c r="BT72" s="1968"/>
      <c r="BU72" s="1969"/>
      <c r="BV72" s="1968"/>
      <c r="BW72" s="1968"/>
      <c r="BX72" s="1968"/>
      <c r="BY72" s="1968"/>
      <c r="BZ72" s="1948" t="str">
        <f t="shared" si="81"/>
        <v/>
      </c>
      <c r="CA72" s="1948" t="str">
        <f t="shared" si="82"/>
        <v/>
      </c>
      <c r="CB72" s="1948" t="str">
        <f t="shared" si="83"/>
        <v/>
      </c>
      <c r="CC72" s="1949" t="str">
        <f t="shared" si="84"/>
        <v/>
      </c>
      <c r="CD72" s="1874" t="str">
        <f t="shared" si="133"/>
        <v/>
      </c>
      <c r="CE72" s="1875" t="str">
        <f t="shared" si="133"/>
        <v/>
      </c>
      <c r="CF72" s="1876" t="str">
        <f t="shared" si="133"/>
        <v/>
      </c>
      <c r="CG72" s="1876" t="str">
        <f t="shared" si="133"/>
        <v/>
      </c>
      <c r="CH72" s="1876" t="str">
        <f t="shared" si="133"/>
        <v/>
      </c>
      <c r="CI72" s="1876" t="str">
        <f t="shared" si="133"/>
        <v/>
      </c>
      <c r="CJ72" s="1876" t="str">
        <f t="shared" si="133"/>
        <v/>
      </c>
      <c r="CK72" s="1877" t="str">
        <f t="shared" si="133"/>
        <v/>
      </c>
      <c r="CL72" s="1877" t="str">
        <f t="shared" si="133"/>
        <v/>
      </c>
      <c r="CM72" s="1877" t="str">
        <f t="shared" si="133"/>
        <v/>
      </c>
      <c r="CN72" s="1876" t="str">
        <f t="shared" si="133"/>
        <v/>
      </c>
      <c r="CO72" s="1876" t="str">
        <f t="shared" si="133"/>
        <v/>
      </c>
      <c r="CP72" s="1876" t="str">
        <f t="shared" si="133"/>
        <v/>
      </c>
      <c r="CQ72" s="1876" t="str">
        <f t="shared" si="133"/>
        <v/>
      </c>
      <c r="CR72" s="1876" t="str">
        <f t="shared" si="133"/>
        <v/>
      </c>
      <c r="CS72" s="1875" t="str">
        <f t="shared" si="133"/>
        <v/>
      </c>
      <c r="CT72" s="1878" t="str">
        <f t="shared" si="133"/>
        <v/>
      </c>
      <c r="CU72" s="1887" t="str">
        <f t="shared" si="87"/>
        <v/>
      </c>
      <c r="CV72" s="1888" t="str">
        <f t="shared" si="88"/>
        <v/>
      </c>
      <c r="CW72" s="1889" t="str">
        <f t="shared" si="89"/>
        <v/>
      </c>
      <c r="CX72" s="1889" t="str">
        <f t="shared" si="90"/>
        <v/>
      </c>
      <c r="CY72" s="1889" t="str">
        <f t="shared" si="91"/>
        <v/>
      </c>
      <c r="CZ72" s="1889" t="str">
        <f t="shared" si="92"/>
        <v/>
      </c>
      <c r="DA72" s="1889" t="str">
        <f t="shared" si="93"/>
        <v/>
      </c>
      <c r="DB72" s="1890" t="str">
        <f t="shared" si="94"/>
        <v/>
      </c>
      <c r="DC72" s="1890" t="str">
        <f t="shared" si="95"/>
        <v/>
      </c>
      <c r="DD72" s="1890" t="str">
        <f t="shared" si="96"/>
        <v/>
      </c>
      <c r="DE72" s="1889" t="str">
        <f t="shared" si="97"/>
        <v/>
      </c>
      <c r="DF72" s="1889" t="str">
        <f t="shared" si="98"/>
        <v/>
      </c>
      <c r="DG72" s="1889" t="str">
        <f t="shared" si="99"/>
        <v/>
      </c>
      <c r="DH72" s="1889" t="str">
        <f t="shared" si="100"/>
        <v/>
      </c>
      <c r="DI72" s="1889" t="str">
        <f t="shared" si="101"/>
        <v/>
      </c>
      <c r="DJ72" s="1888" t="str">
        <f t="shared" si="102"/>
        <v/>
      </c>
      <c r="DK72" s="1887" t="str">
        <f t="shared" si="103"/>
        <v/>
      </c>
      <c r="DL72" s="1950">
        <f t="shared" si="104"/>
        <v>0</v>
      </c>
      <c r="DM72" s="1562">
        <f t="shared" si="105"/>
        <v>0</v>
      </c>
      <c r="DN72" s="1562">
        <f t="shared" si="106"/>
        <v>0</v>
      </c>
      <c r="DO72" s="1562">
        <f t="shared" si="107"/>
        <v>0</v>
      </c>
      <c r="DP72" s="1970" t="str">
        <f>IF(SUM(BV72)&gt;0,(BV70-DP75-SUM(BV75)*(DP75=""))*'Exp factors'!C$21,"")</f>
        <v/>
      </c>
      <c r="DQ72" s="1678" t="str">
        <f>IF(SUM(BW72)&gt;0,(BW70-DQ75-SUM(BW75)*(DQ75=""))*'Exp factors'!D$21,"")</f>
        <v/>
      </c>
      <c r="DR72" s="1678" t="str">
        <f>IF(SUM(BX72)&gt;0,(BX70-DR75-SUM(BX75)*(DR75=""))*'Exp factors'!E$21,"")</f>
        <v/>
      </c>
      <c r="DS72" s="1971" t="str">
        <f>IF(SUM(BY72)&gt;0,(BY70-DS75-SUM(BY75)*(DS75=""))*'Exp factors'!F$21,"")</f>
        <v/>
      </c>
      <c r="DT72" s="1972"/>
      <c r="DU72" s="1907"/>
    </row>
    <row r="73" spans="1:125" ht="12.75" customHeight="1">
      <c r="A73" s="1973" t="s">
        <v>180</v>
      </c>
      <c r="B73" s="1974"/>
      <c r="C73" s="1974"/>
      <c r="D73" s="1974"/>
      <c r="E73" s="1974"/>
      <c r="F73" s="1974"/>
      <c r="G73" s="1974"/>
      <c r="H73" s="1974"/>
      <c r="I73" s="1974"/>
      <c r="J73" s="1974"/>
      <c r="K73" s="1974"/>
      <c r="L73" s="1974"/>
      <c r="M73" s="1974"/>
      <c r="N73" s="1974"/>
      <c r="O73" s="1974"/>
      <c r="P73" s="1974"/>
      <c r="Q73" s="1974"/>
      <c r="R73" s="1974"/>
      <c r="S73" s="1969"/>
      <c r="T73" s="1974"/>
      <c r="U73" s="1974"/>
      <c r="V73" s="1974"/>
      <c r="W73" s="1974"/>
      <c r="X73" s="1974"/>
      <c r="Y73" s="1974"/>
      <c r="Z73" s="1974"/>
      <c r="AA73" s="1974"/>
      <c r="AB73" s="1974"/>
      <c r="AC73" s="1974"/>
      <c r="AD73" s="1974"/>
      <c r="AE73" s="1974"/>
      <c r="AF73" s="1974"/>
      <c r="AG73" s="1974"/>
      <c r="AH73" s="1974"/>
      <c r="AI73" s="1974"/>
      <c r="AJ73" s="1974"/>
      <c r="AK73" s="1969"/>
      <c r="AL73" s="1974"/>
      <c r="AM73" s="1974"/>
      <c r="AN73" s="1974"/>
      <c r="AO73" s="1974"/>
      <c r="AP73" s="1974"/>
      <c r="AQ73" s="1974"/>
      <c r="AR73" s="1974"/>
      <c r="AS73" s="1974"/>
      <c r="AT73" s="1974"/>
      <c r="AU73" s="1974"/>
      <c r="AV73" s="1974"/>
      <c r="AW73" s="1974"/>
      <c r="AX73" s="1974"/>
      <c r="AY73" s="1974"/>
      <c r="AZ73" s="1974"/>
      <c r="BA73" s="1974"/>
      <c r="BB73" s="1974"/>
      <c r="BC73" s="1969"/>
      <c r="BD73" s="1974"/>
      <c r="BE73" s="1974"/>
      <c r="BF73" s="1974"/>
      <c r="BG73" s="1974"/>
      <c r="BH73" s="1974"/>
      <c r="BI73" s="1974"/>
      <c r="BJ73" s="1974"/>
      <c r="BK73" s="1974"/>
      <c r="BL73" s="1974"/>
      <c r="BM73" s="1974"/>
      <c r="BN73" s="1974"/>
      <c r="BO73" s="1974"/>
      <c r="BP73" s="1974"/>
      <c r="BQ73" s="1974"/>
      <c r="BR73" s="1974"/>
      <c r="BS73" s="1974"/>
      <c r="BT73" s="1974"/>
      <c r="BU73" s="1969"/>
      <c r="BV73" s="1974"/>
      <c r="BW73" s="1974"/>
      <c r="BX73" s="1974"/>
      <c r="BY73" s="1974"/>
      <c r="BZ73" s="1948" t="str">
        <f t="shared" si="81"/>
        <v/>
      </c>
      <c r="CA73" s="1948" t="str">
        <f t="shared" si="82"/>
        <v/>
      </c>
      <c r="CB73" s="1948" t="str">
        <f t="shared" si="83"/>
        <v/>
      </c>
      <c r="CC73" s="1949" t="str">
        <f t="shared" si="84"/>
        <v/>
      </c>
      <c r="CD73" s="1874" t="str">
        <f t="shared" si="133"/>
        <v/>
      </c>
      <c r="CE73" s="1875" t="str">
        <f t="shared" si="133"/>
        <v/>
      </c>
      <c r="CF73" s="1876" t="str">
        <f t="shared" si="133"/>
        <v/>
      </c>
      <c r="CG73" s="1876" t="str">
        <f t="shared" si="133"/>
        <v/>
      </c>
      <c r="CH73" s="1876" t="str">
        <f t="shared" si="133"/>
        <v/>
      </c>
      <c r="CI73" s="1876" t="str">
        <f t="shared" si="133"/>
        <v/>
      </c>
      <c r="CJ73" s="1876" t="str">
        <f t="shared" si="133"/>
        <v/>
      </c>
      <c r="CK73" s="1877" t="str">
        <f t="shared" si="133"/>
        <v/>
      </c>
      <c r="CL73" s="1877" t="str">
        <f t="shared" si="133"/>
        <v/>
      </c>
      <c r="CM73" s="1877" t="str">
        <f t="shared" si="133"/>
        <v/>
      </c>
      <c r="CN73" s="1876" t="str">
        <f t="shared" si="133"/>
        <v/>
      </c>
      <c r="CO73" s="1876" t="str">
        <f t="shared" si="133"/>
        <v/>
      </c>
      <c r="CP73" s="1876" t="str">
        <f t="shared" si="133"/>
        <v/>
      </c>
      <c r="CQ73" s="1876" t="str">
        <f t="shared" si="133"/>
        <v/>
      </c>
      <c r="CR73" s="1876" t="str">
        <f t="shared" si="133"/>
        <v/>
      </c>
      <c r="CS73" s="1875" t="str">
        <f t="shared" si="133"/>
        <v/>
      </c>
      <c r="CT73" s="1878" t="str">
        <f t="shared" si="133"/>
        <v/>
      </c>
      <c r="CU73" s="1887" t="str">
        <f t="shared" si="87"/>
        <v/>
      </c>
      <c r="CV73" s="1888" t="str">
        <f t="shared" si="88"/>
        <v/>
      </c>
      <c r="CW73" s="1889" t="str">
        <f t="shared" si="89"/>
        <v/>
      </c>
      <c r="CX73" s="1889" t="str">
        <f t="shared" si="90"/>
        <v/>
      </c>
      <c r="CY73" s="1889" t="str">
        <f t="shared" si="91"/>
        <v/>
      </c>
      <c r="CZ73" s="1889" t="str">
        <f t="shared" si="92"/>
        <v/>
      </c>
      <c r="DA73" s="1889" t="str">
        <f t="shared" si="93"/>
        <v/>
      </c>
      <c r="DB73" s="1890" t="str">
        <f t="shared" si="94"/>
        <v/>
      </c>
      <c r="DC73" s="1890" t="str">
        <f t="shared" si="95"/>
        <v/>
      </c>
      <c r="DD73" s="1890" t="str">
        <f t="shared" si="96"/>
        <v/>
      </c>
      <c r="DE73" s="1889" t="str">
        <f t="shared" si="97"/>
        <v/>
      </c>
      <c r="DF73" s="1889" t="str">
        <f t="shared" si="98"/>
        <v/>
      </c>
      <c r="DG73" s="1889" t="str">
        <f t="shared" si="99"/>
        <v/>
      </c>
      <c r="DH73" s="1889" t="str">
        <f t="shared" si="100"/>
        <v/>
      </c>
      <c r="DI73" s="1889" t="str">
        <f t="shared" si="101"/>
        <v/>
      </c>
      <c r="DJ73" s="1888" t="str">
        <f t="shared" si="102"/>
        <v/>
      </c>
      <c r="DK73" s="1887" t="str">
        <f t="shared" si="103"/>
        <v/>
      </c>
      <c r="DL73" s="1950">
        <f t="shared" si="104"/>
        <v>0</v>
      </c>
      <c r="DM73" s="1562">
        <f t="shared" si="105"/>
        <v>0</v>
      </c>
      <c r="DN73" s="1562">
        <f t="shared" si="106"/>
        <v>0</v>
      </c>
      <c r="DO73" s="1562">
        <f t="shared" si="107"/>
        <v>0</v>
      </c>
      <c r="DP73" s="1976"/>
      <c r="DQ73" s="1605"/>
      <c r="DR73" s="1605"/>
      <c r="DS73" s="1977"/>
      <c r="DT73" s="1972"/>
      <c r="DU73" s="1907"/>
    </row>
    <row r="74" spans="1:125" ht="12.75" customHeight="1">
      <c r="A74" s="1973" t="s">
        <v>182</v>
      </c>
      <c r="B74" s="1531" t="str">
        <f t="shared" ref="B74:R74" si="142">IF(B72="","",B72*B73)</f>
        <v/>
      </c>
      <c r="C74" s="1531" t="str">
        <f t="shared" si="142"/>
        <v/>
      </c>
      <c r="D74" s="1531" t="str">
        <f t="shared" si="142"/>
        <v/>
      </c>
      <c r="E74" s="1531" t="str">
        <f t="shared" si="142"/>
        <v/>
      </c>
      <c r="F74" s="1531" t="str">
        <f t="shared" si="142"/>
        <v/>
      </c>
      <c r="G74" s="1531" t="str">
        <f t="shared" si="142"/>
        <v/>
      </c>
      <c r="H74" s="1531" t="str">
        <f t="shared" si="142"/>
        <v/>
      </c>
      <c r="I74" s="1531" t="str">
        <f t="shared" si="142"/>
        <v/>
      </c>
      <c r="J74" s="1531" t="str">
        <f t="shared" si="142"/>
        <v/>
      </c>
      <c r="K74" s="1531" t="str">
        <f t="shared" si="142"/>
        <v/>
      </c>
      <c r="L74" s="1531" t="str">
        <f t="shared" si="142"/>
        <v/>
      </c>
      <c r="M74" s="1531" t="str">
        <f t="shared" si="142"/>
        <v/>
      </c>
      <c r="N74" s="1531" t="str">
        <f t="shared" si="142"/>
        <v/>
      </c>
      <c r="O74" s="1531" t="str">
        <f t="shared" si="142"/>
        <v/>
      </c>
      <c r="P74" s="1531" t="str">
        <f t="shared" si="142"/>
        <v/>
      </c>
      <c r="Q74" s="1531" t="str">
        <f t="shared" si="142"/>
        <v/>
      </c>
      <c r="R74" s="1531" t="str">
        <f t="shared" si="142"/>
        <v/>
      </c>
      <c r="S74" s="1978"/>
      <c r="T74" s="1531" t="str">
        <f t="shared" ref="T74:AJ74" si="143">IF(T72="","",T72*T73)</f>
        <v/>
      </c>
      <c r="U74" s="1531" t="str">
        <f t="shared" si="143"/>
        <v/>
      </c>
      <c r="V74" s="1531" t="str">
        <f t="shared" si="143"/>
        <v/>
      </c>
      <c r="W74" s="1531" t="str">
        <f t="shared" si="143"/>
        <v/>
      </c>
      <c r="X74" s="1531" t="str">
        <f t="shared" si="143"/>
        <v/>
      </c>
      <c r="Y74" s="1531" t="str">
        <f t="shared" si="143"/>
        <v/>
      </c>
      <c r="Z74" s="1531" t="str">
        <f t="shared" si="143"/>
        <v/>
      </c>
      <c r="AA74" s="1531" t="str">
        <f t="shared" si="143"/>
        <v/>
      </c>
      <c r="AB74" s="1531" t="str">
        <f t="shared" si="143"/>
        <v/>
      </c>
      <c r="AC74" s="1531" t="str">
        <f t="shared" si="143"/>
        <v/>
      </c>
      <c r="AD74" s="1531" t="str">
        <f t="shared" si="143"/>
        <v/>
      </c>
      <c r="AE74" s="1531" t="str">
        <f t="shared" si="143"/>
        <v/>
      </c>
      <c r="AF74" s="1531" t="str">
        <f t="shared" si="143"/>
        <v/>
      </c>
      <c r="AG74" s="1531" t="str">
        <f t="shared" si="143"/>
        <v/>
      </c>
      <c r="AH74" s="1531" t="str">
        <f t="shared" si="143"/>
        <v/>
      </c>
      <c r="AI74" s="1531" t="str">
        <f t="shared" si="143"/>
        <v/>
      </c>
      <c r="AJ74" s="1531" t="str">
        <f t="shared" si="143"/>
        <v/>
      </c>
      <c r="AK74" s="1978"/>
      <c r="AL74" s="1531" t="str">
        <f t="shared" ref="AL74:BB74" si="144">IF(AL72="","",AL72*AL73)</f>
        <v/>
      </c>
      <c r="AM74" s="1531" t="str">
        <f t="shared" si="144"/>
        <v/>
      </c>
      <c r="AN74" s="1531" t="str">
        <f t="shared" si="144"/>
        <v/>
      </c>
      <c r="AO74" s="1531" t="str">
        <f t="shared" si="144"/>
        <v/>
      </c>
      <c r="AP74" s="1531" t="str">
        <f t="shared" si="144"/>
        <v/>
      </c>
      <c r="AQ74" s="1531" t="str">
        <f t="shared" si="144"/>
        <v/>
      </c>
      <c r="AR74" s="1531" t="str">
        <f t="shared" si="144"/>
        <v/>
      </c>
      <c r="AS74" s="1531" t="str">
        <f t="shared" si="144"/>
        <v/>
      </c>
      <c r="AT74" s="1531" t="str">
        <f t="shared" si="144"/>
        <v/>
      </c>
      <c r="AU74" s="1531" t="str">
        <f t="shared" si="144"/>
        <v/>
      </c>
      <c r="AV74" s="1531" t="str">
        <f t="shared" si="144"/>
        <v/>
      </c>
      <c r="AW74" s="1531" t="str">
        <f t="shared" si="144"/>
        <v/>
      </c>
      <c r="AX74" s="1531" t="str">
        <f t="shared" si="144"/>
        <v/>
      </c>
      <c r="AY74" s="1531" t="str">
        <f t="shared" si="144"/>
        <v/>
      </c>
      <c r="AZ74" s="1531" t="str">
        <f t="shared" si="144"/>
        <v/>
      </c>
      <c r="BA74" s="1531" t="str">
        <f t="shared" si="144"/>
        <v/>
      </c>
      <c r="BB74" s="1531" t="str">
        <f t="shared" si="144"/>
        <v/>
      </c>
      <c r="BC74" s="1978"/>
      <c r="BD74" s="1531" t="str">
        <f t="shared" ref="BD74:BT74" si="145">IF(BD72="","",BD72*BD73)</f>
        <v/>
      </c>
      <c r="BE74" s="1531" t="str">
        <f t="shared" si="145"/>
        <v/>
      </c>
      <c r="BF74" s="1531" t="str">
        <f t="shared" si="145"/>
        <v/>
      </c>
      <c r="BG74" s="1531" t="str">
        <f t="shared" si="145"/>
        <v/>
      </c>
      <c r="BH74" s="1531" t="str">
        <f t="shared" si="145"/>
        <v/>
      </c>
      <c r="BI74" s="1531" t="str">
        <f t="shared" si="145"/>
        <v/>
      </c>
      <c r="BJ74" s="1531" t="str">
        <f t="shared" si="145"/>
        <v/>
      </c>
      <c r="BK74" s="1531" t="str">
        <f t="shared" si="145"/>
        <v/>
      </c>
      <c r="BL74" s="1531" t="str">
        <f t="shared" si="145"/>
        <v/>
      </c>
      <c r="BM74" s="1531" t="str">
        <f t="shared" si="145"/>
        <v/>
      </c>
      <c r="BN74" s="1531" t="str">
        <f t="shared" si="145"/>
        <v/>
      </c>
      <c r="BO74" s="1531" t="str">
        <f t="shared" si="145"/>
        <v/>
      </c>
      <c r="BP74" s="1531" t="str">
        <f t="shared" si="145"/>
        <v/>
      </c>
      <c r="BQ74" s="1531" t="str">
        <f t="shared" si="145"/>
        <v/>
      </c>
      <c r="BR74" s="1531" t="str">
        <f t="shared" si="145"/>
        <v/>
      </c>
      <c r="BS74" s="1531" t="str">
        <f t="shared" si="145"/>
        <v/>
      </c>
      <c r="BT74" s="1531" t="str">
        <f t="shared" si="145"/>
        <v/>
      </c>
      <c r="BU74" s="1978"/>
      <c r="BV74" s="1531" t="str">
        <f>IF(BV72="","",BV72*BV73)</f>
        <v/>
      </c>
      <c r="BW74" s="1531" t="str">
        <f>IF(BW72="","",BW72*BW73)</f>
        <v/>
      </c>
      <c r="BX74" s="1531" t="str">
        <f>IF(BX72="","",BX72*BX73)</f>
        <v/>
      </c>
      <c r="BY74" s="1531" t="str">
        <f>IF(BY72="","",BY72*BY73)</f>
        <v/>
      </c>
      <c r="BZ74" s="1948" t="str">
        <f t="shared" si="81"/>
        <v/>
      </c>
      <c r="CA74" s="1948" t="str">
        <f t="shared" si="82"/>
        <v/>
      </c>
      <c r="CB74" s="1948" t="str">
        <f t="shared" si="83"/>
        <v/>
      </c>
      <c r="CC74" s="1949" t="str">
        <f t="shared" si="84"/>
        <v/>
      </c>
      <c r="CD74" s="1874" t="str">
        <f t="shared" si="133"/>
        <v/>
      </c>
      <c r="CE74" s="1875" t="str">
        <f t="shared" si="133"/>
        <v/>
      </c>
      <c r="CF74" s="1876" t="str">
        <f t="shared" si="133"/>
        <v/>
      </c>
      <c r="CG74" s="1876" t="str">
        <f t="shared" si="133"/>
        <v/>
      </c>
      <c r="CH74" s="1876" t="str">
        <f t="shared" si="133"/>
        <v/>
      </c>
      <c r="CI74" s="1876" t="str">
        <f t="shared" si="133"/>
        <v/>
      </c>
      <c r="CJ74" s="1876" t="str">
        <f t="shared" si="133"/>
        <v/>
      </c>
      <c r="CK74" s="1877" t="str">
        <f t="shared" si="133"/>
        <v/>
      </c>
      <c r="CL74" s="1877" t="str">
        <f t="shared" si="133"/>
        <v/>
      </c>
      <c r="CM74" s="1877" t="str">
        <f t="shared" si="133"/>
        <v/>
      </c>
      <c r="CN74" s="1876" t="str">
        <f t="shared" si="133"/>
        <v/>
      </c>
      <c r="CO74" s="1876" t="str">
        <f t="shared" si="133"/>
        <v/>
      </c>
      <c r="CP74" s="1876" t="str">
        <f t="shared" si="133"/>
        <v/>
      </c>
      <c r="CQ74" s="1876" t="str">
        <f t="shared" si="133"/>
        <v/>
      </c>
      <c r="CR74" s="1876" t="str">
        <f t="shared" si="133"/>
        <v/>
      </c>
      <c r="CS74" s="1875" t="str">
        <f t="shared" si="133"/>
        <v/>
      </c>
      <c r="CT74" s="1878" t="str">
        <f t="shared" si="133"/>
        <v/>
      </c>
      <c r="CU74" s="1887" t="str">
        <f t="shared" si="87"/>
        <v/>
      </c>
      <c r="CV74" s="1888" t="str">
        <f t="shared" si="88"/>
        <v/>
      </c>
      <c r="CW74" s="1889" t="str">
        <f t="shared" si="89"/>
        <v/>
      </c>
      <c r="CX74" s="1889" t="str">
        <f t="shared" si="90"/>
        <v/>
      </c>
      <c r="CY74" s="1889" t="str">
        <f t="shared" si="91"/>
        <v/>
      </c>
      <c r="CZ74" s="1889" t="str">
        <f t="shared" si="92"/>
        <v/>
      </c>
      <c r="DA74" s="1889" t="str">
        <f t="shared" si="93"/>
        <v/>
      </c>
      <c r="DB74" s="1890" t="str">
        <f t="shared" si="94"/>
        <v/>
      </c>
      <c r="DC74" s="1890" t="str">
        <f t="shared" si="95"/>
        <v/>
      </c>
      <c r="DD74" s="1890" t="str">
        <f t="shared" si="96"/>
        <v/>
      </c>
      <c r="DE74" s="1889" t="str">
        <f t="shared" si="97"/>
        <v/>
      </c>
      <c r="DF74" s="1889" t="str">
        <f t="shared" si="98"/>
        <v/>
      </c>
      <c r="DG74" s="1889" t="str">
        <f t="shared" si="99"/>
        <v/>
      </c>
      <c r="DH74" s="1889" t="str">
        <f t="shared" si="100"/>
        <v/>
      </c>
      <c r="DI74" s="1889" t="str">
        <f t="shared" si="101"/>
        <v/>
      </c>
      <c r="DJ74" s="1888" t="str">
        <f t="shared" si="102"/>
        <v/>
      </c>
      <c r="DK74" s="1887" t="str">
        <f t="shared" si="103"/>
        <v/>
      </c>
      <c r="DL74" s="1950">
        <f t="shared" si="104"/>
        <v>0</v>
      </c>
      <c r="DM74" s="1562">
        <f t="shared" si="105"/>
        <v>0</v>
      </c>
      <c r="DN74" s="1562">
        <f t="shared" si="106"/>
        <v>0</v>
      </c>
      <c r="DO74" s="1562">
        <f t="shared" si="107"/>
        <v>0</v>
      </c>
      <c r="DP74" s="1979" t="str">
        <f>IF(DP72="","",DP72*BV73)</f>
        <v/>
      </c>
      <c r="DQ74" s="1641" t="str">
        <f>IF(DQ72="","",DQ72*BW73)</f>
        <v/>
      </c>
      <c r="DR74" s="1641" t="str">
        <f>IF(DR72="","",DR72*BX73)</f>
        <v/>
      </c>
      <c r="DS74" s="1980" t="str">
        <f>IF(DS72="","",DS72*BY73)</f>
        <v/>
      </c>
      <c r="DT74" s="1972"/>
      <c r="DU74" s="1907"/>
    </row>
    <row r="75" spans="1:125" ht="12.75" customHeight="1">
      <c r="A75" s="1973" t="s">
        <v>256</v>
      </c>
      <c r="B75" s="1981"/>
      <c r="C75" s="1981"/>
      <c r="D75" s="1981"/>
      <c r="E75" s="1981"/>
      <c r="F75" s="1981"/>
      <c r="G75" s="1981"/>
      <c r="H75" s="1981"/>
      <c r="I75" s="1981"/>
      <c r="J75" s="1981"/>
      <c r="K75" s="1981"/>
      <c r="L75" s="1981"/>
      <c r="M75" s="1981"/>
      <c r="N75" s="1981"/>
      <c r="O75" s="1981"/>
      <c r="P75" s="1981"/>
      <c r="Q75" s="1981"/>
      <c r="R75" s="1981"/>
      <c r="S75" s="1947"/>
      <c r="T75" s="1981"/>
      <c r="U75" s="1981"/>
      <c r="V75" s="1981"/>
      <c r="W75" s="1981"/>
      <c r="X75" s="1981"/>
      <c r="Y75" s="1981"/>
      <c r="Z75" s="1981"/>
      <c r="AA75" s="1981"/>
      <c r="AB75" s="1981"/>
      <c r="AC75" s="1981"/>
      <c r="AD75" s="1981"/>
      <c r="AE75" s="1981"/>
      <c r="AF75" s="1981"/>
      <c r="AG75" s="1981"/>
      <c r="AH75" s="1981"/>
      <c r="AI75" s="1981"/>
      <c r="AJ75" s="1981"/>
      <c r="AK75" s="1947"/>
      <c r="AL75" s="1981"/>
      <c r="AM75" s="1981"/>
      <c r="AN75" s="1981"/>
      <c r="AO75" s="1981"/>
      <c r="AP75" s="1981"/>
      <c r="AQ75" s="1981"/>
      <c r="AR75" s="1981"/>
      <c r="AS75" s="1981"/>
      <c r="AT75" s="1981"/>
      <c r="AU75" s="1981"/>
      <c r="AV75" s="1981"/>
      <c r="AW75" s="1981"/>
      <c r="AX75" s="1981"/>
      <c r="AY75" s="1981"/>
      <c r="AZ75" s="1981"/>
      <c r="BA75" s="1981"/>
      <c r="BB75" s="1981"/>
      <c r="BC75" s="1947"/>
      <c r="BD75" s="1981"/>
      <c r="BE75" s="1981"/>
      <c r="BF75" s="1981"/>
      <c r="BG75" s="1981"/>
      <c r="BH75" s="1981"/>
      <c r="BI75" s="1981"/>
      <c r="BJ75" s="1981"/>
      <c r="BK75" s="1981"/>
      <c r="BL75" s="1981"/>
      <c r="BM75" s="1981"/>
      <c r="BN75" s="1981"/>
      <c r="BO75" s="1981"/>
      <c r="BP75" s="1981"/>
      <c r="BQ75" s="1981"/>
      <c r="BR75" s="1981"/>
      <c r="BS75" s="1981"/>
      <c r="BT75" s="1981"/>
      <c r="BU75" s="1947"/>
      <c r="BV75" s="1981"/>
      <c r="BW75" s="1981"/>
      <c r="BX75" s="1981"/>
      <c r="BY75" s="1981"/>
      <c r="BZ75" s="1948" t="str">
        <f t="shared" si="81"/>
        <v/>
      </c>
      <c r="CA75" s="1948" t="str">
        <f t="shared" si="82"/>
        <v/>
      </c>
      <c r="CB75" s="1948" t="str">
        <f t="shared" si="83"/>
        <v/>
      </c>
      <c r="CC75" s="1949" t="str">
        <f t="shared" si="84"/>
        <v/>
      </c>
      <c r="CD75" s="1874" t="str">
        <f t="shared" si="133"/>
        <v/>
      </c>
      <c r="CE75" s="1875" t="str">
        <f t="shared" si="133"/>
        <v/>
      </c>
      <c r="CF75" s="1876" t="str">
        <f t="shared" si="133"/>
        <v/>
      </c>
      <c r="CG75" s="1876" t="str">
        <f t="shared" si="133"/>
        <v/>
      </c>
      <c r="CH75" s="1876" t="str">
        <f t="shared" si="133"/>
        <v/>
      </c>
      <c r="CI75" s="1876" t="str">
        <f t="shared" si="133"/>
        <v/>
      </c>
      <c r="CJ75" s="1876" t="str">
        <f t="shared" si="133"/>
        <v/>
      </c>
      <c r="CK75" s="1877" t="str">
        <f t="shared" si="133"/>
        <v/>
      </c>
      <c r="CL75" s="1877" t="str">
        <f t="shared" si="133"/>
        <v/>
      </c>
      <c r="CM75" s="1877" t="str">
        <f t="shared" si="133"/>
        <v/>
      </c>
      <c r="CN75" s="1876" t="str">
        <f t="shared" si="133"/>
        <v/>
      </c>
      <c r="CO75" s="1876" t="str">
        <f t="shared" si="133"/>
        <v/>
      </c>
      <c r="CP75" s="1876" t="str">
        <f t="shared" si="133"/>
        <v/>
      </c>
      <c r="CQ75" s="1876" t="str">
        <f t="shared" si="133"/>
        <v/>
      </c>
      <c r="CR75" s="1876" t="str">
        <f t="shared" si="133"/>
        <v/>
      </c>
      <c r="CS75" s="1875" t="str">
        <f t="shared" si="133"/>
        <v/>
      </c>
      <c r="CT75" s="1878" t="str">
        <f t="shared" si="133"/>
        <v/>
      </c>
      <c r="CU75" s="1887" t="str">
        <f t="shared" si="87"/>
        <v/>
      </c>
      <c r="CV75" s="1888" t="str">
        <f t="shared" si="88"/>
        <v/>
      </c>
      <c r="CW75" s="1889" t="str">
        <f t="shared" si="89"/>
        <v/>
      </c>
      <c r="CX75" s="1889" t="str">
        <f t="shared" si="90"/>
        <v/>
      </c>
      <c r="CY75" s="1889" t="str">
        <f t="shared" si="91"/>
        <v/>
      </c>
      <c r="CZ75" s="1889" t="str">
        <f t="shared" si="92"/>
        <v/>
      </c>
      <c r="DA75" s="1889" t="str">
        <f t="shared" si="93"/>
        <v/>
      </c>
      <c r="DB75" s="1890" t="str">
        <f t="shared" si="94"/>
        <v/>
      </c>
      <c r="DC75" s="1890" t="str">
        <f t="shared" si="95"/>
        <v/>
      </c>
      <c r="DD75" s="1890" t="str">
        <f t="shared" si="96"/>
        <v/>
      </c>
      <c r="DE75" s="1889" t="str">
        <f t="shared" si="97"/>
        <v/>
      </c>
      <c r="DF75" s="1889" t="str">
        <f t="shared" si="98"/>
        <v/>
      </c>
      <c r="DG75" s="1889" t="str">
        <f t="shared" si="99"/>
        <v/>
      </c>
      <c r="DH75" s="1889" t="str">
        <f t="shared" si="100"/>
        <v/>
      </c>
      <c r="DI75" s="1889" t="str">
        <f t="shared" si="101"/>
        <v/>
      </c>
      <c r="DJ75" s="1888" t="str">
        <f t="shared" si="102"/>
        <v/>
      </c>
      <c r="DK75" s="1887" t="str">
        <f t="shared" si="103"/>
        <v/>
      </c>
      <c r="DL75" s="1950">
        <f t="shared" si="104"/>
        <v>0</v>
      </c>
      <c r="DM75" s="1562">
        <f t="shared" si="105"/>
        <v>0</v>
      </c>
      <c r="DN75" s="1562">
        <f t="shared" si="106"/>
        <v>0</v>
      </c>
      <c r="DO75" s="1562">
        <f t="shared" si="107"/>
        <v>0</v>
      </c>
      <c r="DP75" s="1982"/>
      <c r="DQ75" s="1670"/>
      <c r="DR75" s="1670"/>
      <c r="DS75" s="1983"/>
      <c r="DT75" s="1972"/>
      <c r="DU75" s="1907"/>
    </row>
    <row r="76" spans="1:125" ht="12.75" customHeight="1">
      <c r="A76" s="1984" t="s">
        <v>250</v>
      </c>
      <c r="B76" s="1530" t="str">
        <f t="shared" ref="B76:R76" si="146">IF(B70="","",(B70-B72-B75)*B71/B$7/365/$G$1)</f>
        <v/>
      </c>
      <c r="C76" s="1530" t="str">
        <f t="shared" si="146"/>
        <v/>
      </c>
      <c r="D76" s="1530" t="str">
        <f t="shared" si="146"/>
        <v/>
      </c>
      <c r="E76" s="1530" t="str">
        <f t="shared" si="146"/>
        <v/>
      </c>
      <c r="F76" s="1530" t="str">
        <f t="shared" si="146"/>
        <v/>
      </c>
      <c r="G76" s="1530" t="str">
        <f t="shared" si="146"/>
        <v/>
      </c>
      <c r="H76" s="1530" t="str">
        <f t="shared" si="146"/>
        <v/>
      </c>
      <c r="I76" s="1530" t="str">
        <f t="shared" si="146"/>
        <v/>
      </c>
      <c r="J76" s="1530" t="str">
        <f t="shared" si="146"/>
        <v/>
      </c>
      <c r="K76" s="1530" t="str">
        <f t="shared" si="146"/>
        <v/>
      </c>
      <c r="L76" s="1530" t="str">
        <f t="shared" si="146"/>
        <v/>
      </c>
      <c r="M76" s="1530" t="str">
        <f t="shared" si="146"/>
        <v/>
      </c>
      <c r="N76" s="1530" t="str">
        <f t="shared" si="146"/>
        <v/>
      </c>
      <c r="O76" s="1530" t="str">
        <f t="shared" si="146"/>
        <v/>
      </c>
      <c r="P76" s="1530" t="str">
        <f t="shared" si="146"/>
        <v/>
      </c>
      <c r="Q76" s="1530" t="str">
        <f t="shared" si="146"/>
        <v/>
      </c>
      <c r="R76" s="1530" t="str">
        <f t="shared" si="146"/>
        <v/>
      </c>
      <c r="S76" s="1985"/>
      <c r="T76" s="1530" t="str">
        <f t="shared" ref="T76:AJ76" si="147">IF(T70="","",(T70-T72-T75)*T71/T$7/365/$G$1)</f>
        <v/>
      </c>
      <c r="U76" s="1530" t="str">
        <f t="shared" si="147"/>
        <v/>
      </c>
      <c r="V76" s="1530" t="str">
        <f t="shared" si="147"/>
        <v/>
      </c>
      <c r="W76" s="1530" t="str">
        <f t="shared" si="147"/>
        <v/>
      </c>
      <c r="X76" s="1530" t="str">
        <f t="shared" si="147"/>
        <v/>
      </c>
      <c r="Y76" s="1530" t="str">
        <f t="shared" si="147"/>
        <v/>
      </c>
      <c r="Z76" s="1530" t="str">
        <f t="shared" si="147"/>
        <v/>
      </c>
      <c r="AA76" s="1530" t="str">
        <f t="shared" si="147"/>
        <v/>
      </c>
      <c r="AB76" s="1530" t="str">
        <f t="shared" si="147"/>
        <v/>
      </c>
      <c r="AC76" s="1530" t="str">
        <f t="shared" si="147"/>
        <v/>
      </c>
      <c r="AD76" s="1530" t="str">
        <f t="shared" si="147"/>
        <v/>
      </c>
      <c r="AE76" s="1530" t="str">
        <f t="shared" si="147"/>
        <v/>
      </c>
      <c r="AF76" s="1530" t="str">
        <f t="shared" si="147"/>
        <v/>
      </c>
      <c r="AG76" s="1530" t="str">
        <f t="shared" si="147"/>
        <v/>
      </c>
      <c r="AH76" s="1530" t="str">
        <f t="shared" si="147"/>
        <v/>
      </c>
      <c r="AI76" s="1530" t="str">
        <f t="shared" si="147"/>
        <v/>
      </c>
      <c r="AJ76" s="1530" t="str">
        <f t="shared" si="147"/>
        <v/>
      </c>
      <c r="AK76" s="1985"/>
      <c r="AL76" s="1530" t="str">
        <f t="shared" ref="AL76:BB76" si="148">IF(AL70="","",(AL70-AL72-AL75)*AL71/AL$7/365/$G$1)</f>
        <v/>
      </c>
      <c r="AM76" s="1530" t="str">
        <f t="shared" si="148"/>
        <v/>
      </c>
      <c r="AN76" s="1530" t="str">
        <f t="shared" si="148"/>
        <v/>
      </c>
      <c r="AO76" s="1530" t="str">
        <f t="shared" si="148"/>
        <v/>
      </c>
      <c r="AP76" s="1530" t="str">
        <f t="shared" si="148"/>
        <v/>
      </c>
      <c r="AQ76" s="1530" t="str">
        <f t="shared" si="148"/>
        <v/>
      </c>
      <c r="AR76" s="1530" t="str">
        <f t="shared" si="148"/>
        <v/>
      </c>
      <c r="AS76" s="1530" t="str">
        <f t="shared" si="148"/>
        <v/>
      </c>
      <c r="AT76" s="1530" t="str">
        <f t="shared" si="148"/>
        <v/>
      </c>
      <c r="AU76" s="1530" t="str">
        <f t="shared" si="148"/>
        <v/>
      </c>
      <c r="AV76" s="1530" t="str">
        <f t="shared" si="148"/>
        <v/>
      </c>
      <c r="AW76" s="1530" t="str">
        <f t="shared" si="148"/>
        <v/>
      </c>
      <c r="AX76" s="1530" t="str">
        <f t="shared" si="148"/>
        <v/>
      </c>
      <c r="AY76" s="1530" t="str">
        <f t="shared" si="148"/>
        <v/>
      </c>
      <c r="AZ76" s="1530" t="str">
        <f t="shared" si="148"/>
        <v/>
      </c>
      <c r="BA76" s="1530" t="str">
        <f t="shared" si="148"/>
        <v/>
      </c>
      <c r="BB76" s="1530" t="str">
        <f t="shared" si="148"/>
        <v/>
      </c>
      <c r="BC76" s="1985"/>
      <c r="BD76" s="1530" t="str">
        <f t="shared" ref="BD76:BT76" si="149">IF(BD70="","",(BD70-BD72-BD75)*BD71/BD$7/365/$G$1)</f>
        <v/>
      </c>
      <c r="BE76" s="1530" t="str">
        <f t="shared" si="149"/>
        <v/>
      </c>
      <c r="BF76" s="1530" t="str">
        <f t="shared" si="149"/>
        <v/>
      </c>
      <c r="BG76" s="1530" t="str">
        <f t="shared" si="149"/>
        <v/>
      </c>
      <c r="BH76" s="1530" t="str">
        <f t="shared" si="149"/>
        <v/>
      </c>
      <c r="BI76" s="1530" t="str">
        <f t="shared" si="149"/>
        <v/>
      </c>
      <c r="BJ76" s="1530" t="str">
        <f t="shared" si="149"/>
        <v/>
      </c>
      <c r="BK76" s="1530" t="str">
        <f t="shared" si="149"/>
        <v/>
      </c>
      <c r="BL76" s="1530" t="str">
        <f t="shared" si="149"/>
        <v/>
      </c>
      <c r="BM76" s="1530" t="str">
        <f t="shared" si="149"/>
        <v/>
      </c>
      <c r="BN76" s="1530" t="str">
        <f t="shared" si="149"/>
        <v/>
      </c>
      <c r="BO76" s="1530" t="str">
        <f t="shared" si="149"/>
        <v/>
      </c>
      <c r="BP76" s="1530" t="str">
        <f t="shared" si="149"/>
        <v/>
      </c>
      <c r="BQ76" s="1530" t="str">
        <f t="shared" si="149"/>
        <v/>
      </c>
      <c r="BR76" s="1530" t="str">
        <f t="shared" si="149"/>
        <v/>
      </c>
      <c r="BS76" s="1530" t="str">
        <f t="shared" si="149"/>
        <v/>
      </c>
      <c r="BT76" s="1530" t="str">
        <f t="shared" si="149"/>
        <v/>
      </c>
      <c r="BU76" s="1985"/>
      <c r="BV76" s="1530" t="str">
        <f>IF(BV70="","",(BV70-BV72-BV75)*BV71/BV$7/365/$G$1)</f>
        <v/>
      </c>
      <c r="BW76" s="1530" t="str">
        <f>IF(BW70="","",(BW70-BW72-BW75)*BW71/BW$7/365/$G$1)</f>
        <v/>
      </c>
      <c r="BX76" s="1530" t="str">
        <f>IF(BX70="","",(BX70-BX72-BX75)*BX71/BX$7/365/$G$1)</f>
        <v/>
      </c>
      <c r="BY76" s="1530" t="str">
        <f>IF(BY70="","",(BY70-BY72-BY75)*BY71/BY$7/365/$G$1)</f>
        <v/>
      </c>
      <c r="BZ76" s="1986" t="str">
        <f t="shared" si="81"/>
        <v/>
      </c>
      <c r="CA76" s="1986" t="str">
        <f t="shared" si="82"/>
        <v/>
      </c>
      <c r="CB76" s="1986" t="str">
        <f t="shared" si="83"/>
        <v/>
      </c>
      <c r="CC76" s="1987" t="str">
        <f t="shared" si="84"/>
        <v/>
      </c>
      <c r="CD76" s="1900" t="str">
        <f t="shared" si="133"/>
        <v/>
      </c>
      <c r="CE76" s="1901" t="str">
        <f t="shared" si="133"/>
        <v/>
      </c>
      <c r="CF76" s="1902" t="str">
        <f t="shared" si="133"/>
        <v/>
      </c>
      <c r="CG76" s="1902" t="str">
        <f t="shared" si="133"/>
        <v/>
      </c>
      <c r="CH76" s="1902" t="str">
        <f t="shared" si="133"/>
        <v/>
      </c>
      <c r="CI76" s="1902" t="str">
        <f t="shared" si="133"/>
        <v/>
      </c>
      <c r="CJ76" s="1902" t="str">
        <f t="shared" si="133"/>
        <v/>
      </c>
      <c r="CK76" s="1903" t="str">
        <f t="shared" si="133"/>
        <v/>
      </c>
      <c r="CL76" s="1903" t="str">
        <f t="shared" si="133"/>
        <v/>
      </c>
      <c r="CM76" s="1903" t="str">
        <f t="shared" si="133"/>
        <v/>
      </c>
      <c r="CN76" s="1902" t="str">
        <f t="shared" si="133"/>
        <v/>
      </c>
      <c r="CO76" s="1902" t="str">
        <f t="shared" si="133"/>
        <v/>
      </c>
      <c r="CP76" s="1902" t="str">
        <f t="shared" si="133"/>
        <v/>
      </c>
      <c r="CQ76" s="1902" t="str">
        <f t="shared" si="133"/>
        <v/>
      </c>
      <c r="CR76" s="1902" t="str">
        <f t="shared" si="133"/>
        <v/>
      </c>
      <c r="CS76" s="1901" t="str">
        <f t="shared" si="133"/>
        <v/>
      </c>
      <c r="CT76" s="1904" t="str">
        <f t="shared" si="133"/>
        <v/>
      </c>
      <c r="CU76" s="1905" t="str">
        <f t="shared" si="87"/>
        <v/>
      </c>
      <c r="CV76" s="1901" t="str">
        <f t="shared" si="88"/>
        <v/>
      </c>
      <c r="CW76" s="1902" t="str">
        <f t="shared" si="89"/>
        <v/>
      </c>
      <c r="CX76" s="1902" t="str">
        <f t="shared" si="90"/>
        <v/>
      </c>
      <c r="CY76" s="1902" t="str">
        <f t="shared" si="91"/>
        <v/>
      </c>
      <c r="CZ76" s="1902" t="str">
        <f t="shared" si="92"/>
        <v/>
      </c>
      <c r="DA76" s="1902" t="str">
        <f t="shared" si="93"/>
        <v/>
      </c>
      <c r="DB76" s="1903" t="str">
        <f t="shared" si="94"/>
        <v/>
      </c>
      <c r="DC76" s="1903" t="str">
        <f t="shared" si="95"/>
        <v/>
      </c>
      <c r="DD76" s="1903" t="str">
        <f t="shared" si="96"/>
        <v/>
      </c>
      <c r="DE76" s="1902" t="str">
        <f t="shared" si="97"/>
        <v/>
      </c>
      <c r="DF76" s="1902" t="str">
        <f t="shared" si="98"/>
        <v/>
      </c>
      <c r="DG76" s="1902" t="str">
        <f t="shared" si="99"/>
        <v/>
      </c>
      <c r="DH76" s="1902" t="str">
        <f t="shared" si="100"/>
        <v/>
      </c>
      <c r="DI76" s="1902" t="str">
        <f t="shared" si="101"/>
        <v/>
      </c>
      <c r="DJ76" s="1901" t="str">
        <f t="shared" si="102"/>
        <v/>
      </c>
      <c r="DK76" s="1905" t="str">
        <f t="shared" si="103"/>
        <v/>
      </c>
      <c r="DL76" s="1950">
        <f t="shared" si="104"/>
        <v>0</v>
      </c>
      <c r="DM76" s="1562">
        <f t="shared" si="105"/>
        <v>0</v>
      </c>
      <c r="DN76" s="1562">
        <f t="shared" si="106"/>
        <v>0</v>
      </c>
      <c r="DO76" s="1562">
        <f t="shared" si="107"/>
        <v>0</v>
      </c>
      <c r="DP76" s="1988" t="str">
        <f>IF(DP70="","",(DP70+SUM(BV70)*(DP70="")-SUM(DP72)-DP75-SUM(BV75)*(DP75=""))*BV71/DP$7/365/$G$1)</f>
        <v/>
      </c>
      <c r="DQ76" s="1530" t="str">
        <f>IF(DQ70="","",(DQ70+SUM(BW70)*(DQ70="")-SUM(DQ72)-DQ75-SUM(BW75)*(DQ75=""))*BW71/DQ$7/365/$G$1)</f>
        <v/>
      </c>
      <c r="DR76" s="1530" t="str">
        <f>IF(DR70="","",(DR70+SUM(BX70)*(DR70="")-SUM(DR72)-DR75-SUM(BX75)*(DR75=""))*BX71/DR$7/365/$G$1)</f>
        <v/>
      </c>
      <c r="DS76" s="1989" t="str">
        <f>IF(DS70="","",(DS70+SUM(BY70)*(DS70="")-SUM(DS72)-DS75-SUM(BY75)*(DS75=""))*BY71/DS$7/365/$G$1)</f>
        <v/>
      </c>
      <c r="DT76" s="1972"/>
      <c r="DU76" s="1907"/>
    </row>
    <row r="77" spans="1:125" ht="12.75" customHeight="1">
      <c r="A77" s="1945" t="s">
        <v>490</v>
      </c>
      <c r="B77" s="1946"/>
      <c r="C77" s="1946"/>
      <c r="D77" s="1946"/>
      <c r="E77" s="1946"/>
      <c r="F77" s="1946"/>
      <c r="G77" s="1946"/>
      <c r="H77" s="1946"/>
      <c r="I77" s="1946"/>
      <c r="J77" s="1946"/>
      <c r="K77" s="1946"/>
      <c r="L77" s="1946"/>
      <c r="M77" s="1946"/>
      <c r="N77" s="1946"/>
      <c r="O77" s="1946"/>
      <c r="P77" s="1946"/>
      <c r="Q77" s="1946"/>
      <c r="R77" s="1946"/>
      <c r="S77" s="1947"/>
      <c r="T77" s="1946"/>
      <c r="U77" s="1946"/>
      <c r="V77" s="1946"/>
      <c r="W77" s="1946"/>
      <c r="X77" s="1946"/>
      <c r="Y77" s="1946"/>
      <c r="Z77" s="1946"/>
      <c r="AA77" s="1946"/>
      <c r="AB77" s="1946"/>
      <c r="AC77" s="1946"/>
      <c r="AD77" s="1946"/>
      <c r="AE77" s="1946"/>
      <c r="AF77" s="1946"/>
      <c r="AG77" s="1946"/>
      <c r="AH77" s="1946"/>
      <c r="AI77" s="1946"/>
      <c r="AJ77" s="1946"/>
      <c r="AK77" s="1947"/>
      <c r="AL77" s="1946"/>
      <c r="AM77" s="1946"/>
      <c r="AN77" s="1946"/>
      <c r="AO77" s="1946"/>
      <c r="AP77" s="1946"/>
      <c r="AQ77" s="1946"/>
      <c r="AR77" s="1946"/>
      <c r="AS77" s="1946"/>
      <c r="AT77" s="1946"/>
      <c r="AU77" s="1946"/>
      <c r="AV77" s="1946"/>
      <c r="AW77" s="1946"/>
      <c r="AX77" s="1946"/>
      <c r="AY77" s="1946"/>
      <c r="AZ77" s="1946"/>
      <c r="BA77" s="1946"/>
      <c r="BB77" s="1946"/>
      <c r="BC77" s="1947"/>
      <c r="BD77" s="1946"/>
      <c r="BE77" s="1946"/>
      <c r="BF77" s="1946"/>
      <c r="BG77" s="1946"/>
      <c r="BH77" s="1946"/>
      <c r="BI77" s="1946"/>
      <c r="BJ77" s="1946"/>
      <c r="BK77" s="1946"/>
      <c r="BL77" s="1946"/>
      <c r="BM77" s="1946"/>
      <c r="BN77" s="1946"/>
      <c r="BO77" s="1946"/>
      <c r="BP77" s="1946"/>
      <c r="BQ77" s="1946"/>
      <c r="BR77" s="1946"/>
      <c r="BS77" s="1946"/>
      <c r="BT77" s="1946"/>
      <c r="BU77" s="1947"/>
      <c r="BV77" s="1946"/>
      <c r="BW77" s="1946"/>
      <c r="BX77" s="1946"/>
      <c r="BY77" s="1946"/>
      <c r="BZ77" s="1948" t="str">
        <f t="shared" si="81"/>
        <v/>
      </c>
      <c r="CA77" s="1948" t="str">
        <f t="shared" si="82"/>
        <v/>
      </c>
      <c r="CB77" s="1948" t="str">
        <f t="shared" si="83"/>
        <v/>
      </c>
      <c r="CC77" s="1949" t="str">
        <f t="shared" si="84"/>
        <v/>
      </c>
      <c r="CD77" s="1874" t="str">
        <f t="shared" si="133"/>
        <v/>
      </c>
      <c r="CE77" s="1875" t="str">
        <f t="shared" si="133"/>
        <v/>
      </c>
      <c r="CF77" s="1876" t="str">
        <f t="shared" si="133"/>
        <v/>
      </c>
      <c r="CG77" s="1876" t="str">
        <f t="shared" si="133"/>
        <v/>
      </c>
      <c r="CH77" s="1876" t="str">
        <f t="shared" si="133"/>
        <v/>
      </c>
      <c r="CI77" s="1876" t="str">
        <f t="shared" si="133"/>
        <v/>
      </c>
      <c r="CJ77" s="1876" t="str">
        <f t="shared" si="133"/>
        <v/>
      </c>
      <c r="CK77" s="1877" t="str">
        <f t="shared" si="133"/>
        <v/>
      </c>
      <c r="CL77" s="1877" t="str">
        <f t="shared" si="133"/>
        <v/>
      </c>
      <c r="CM77" s="1877" t="str">
        <f t="shared" si="133"/>
        <v/>
      </c>
      <c r="CN77" s="1876" t="str">
        <f t="shared" si="133"/>
        <v/>
      </c>
      <c r="CO77" s="1876" t="str">
        <f t="shared" si="133"/>
        <v/>
      </c>
      <c r="CP77" s="1876" t="str">
        <f t="shared" si="133"/>
        <v/>
      </c>
      <c r="CQ77" s="1876" t="str">
        <f t="shared" si="133"/>
        <v/>
      </c>
      <c r="CR77" s="1876" t="str">
        <f t="shared" si="133"/>
        <v/>
      </c>
      <c r="CS77" s="1875" t="str">
        <f t="shared" si="133"/>
        <v/>
      </c>
      <c r="CT77" s="1878" t="str">
        <f t="shared" si="133"/>
        <v/>
      </c>
      <c r="CU77" s="1887" t="str">
        <f t="shared" si="87"/>
        <v/>
      </c>
      <c r="CV77" s="1888" t="str">
        <f t="shared" si="88"/>
        <v/>
      </c>
      <c r="CW77" s="1889" t="str">
        <f t="shared" si="89"/>
        <v/>
      </c>
      <c r="CX77" s="1889" t="str">
        <f t="shared" si="90"/>
        <v/>
      </c>
      <c r="CY77" s="1889" t="str">
        <f t="shared" si="91"/>
        <v/>
      </c>
      <c r="CZ77" s="1889" t="str">
        <f t="shared" si="92"/>
        <v/>
      </c>
      <c r="DA77" s="1889" t="str">
        <f t="shared" si="93"/>
        <v/>
      </c>
      <c r="DB77" s="1890" t="str">
        <f t="shared" si="94"/>
        <v/>
      </c>
      <c r="DC77" s="1890" t="str">
        <f t="shared" si="95"/>
        <v/>
      </c>
      <c r="DD77" s="1890" t="str">
        <f t="shared" si="96"/>
        <v/>
      </c>
      <c r="DE77" s="1889" t="str">
        <f t="shared" si="97"/>
        <v/>
      </c>
      <c r="DF77" s="1889" t="str">
        <f t="shared" si="98"/>
        <v/>
      </c>
      <c r="DG77" s="1889" t="str">
        <f t="shared" si="99"/>
        <v/>
      </c>
      <c r="DH77" s="1889" t="str">
        <f t="shared" si="100"/>
        <v/>
      </c>
      <c r="DI77" s="1889" t="str">
        <f t="shared" si="101"/>
        <v/>
      </c>
      <c r="DJ77" s="1888" t="str">
        <f t="shared" si="102"/>
        <v/>
      </c>
      <c r="DK77" s="1887" t="str">
        <f t="shared" si="103"/>
        <v/>
      </c>
      <c r="DL77" s="1950">
        <f t="shared" si="104"/>
        <v>0</v>
      </c>
      <c r="DM77" s="1562">
        <f t="shared" si="105"/>
        <v>0</v>
      </c>
      <c r="DN77" s="1562">
        <f t="shared" si="106"/>
        <v>0</v>
      </c>
      <c r="DO77" s="1562">
        <f t="shared" si="107"/>
        <v>0</v>
      </c>
      <c r="DP77" s="1990" t="str">
        <f>IF(SUM(BV77)&gt;0,BV77*'Exp factors'!C$21,"")</f>
        <v/>
      </c>
      <c r="DQ77" s="1630" t="str">
        <f>IF(SUM(BW77)&gt;0,BW77*'Exp factors'!D$21,"")</f>
        <v/>
      </c>
      <c r="DR77" s="1630" t="str">
        <f>IF(SUM(BX77)&gt;0,BX77*'Exp factors'!E$21,"")</f>
        <v/>
      </c>
      <c r="DS77" s="1991" t="str">
        <f>IF(SUM(BY77)&gt;0,BY77*'Exp factors'!F$21,"")</f>
        <v/>
      </c>
      <c r="DT77" s="1972"/>
      <c r="DU77" s="1907"/>
    </row>
    <row r="78" spans="1:125" ht="12.75" customHeight="1">
      <c r="A78" s="1521" t="s">
        <v>254</v>
      </c>
      <c r="B78" s="1992"/>
      <c r="C78" s="1992"/>
      <c r="D78" s="1992"/>
      <c r="E78" s="1992"/>
      <c r="F78" s="1992"/>
      <c r="G78" s="1992"/>
      <c r="H78" s="1992"/>
      <c r="I78" s="1992"/>
      <c r="J78" s="1992"/>
      <c r="K78" s="1992"/>
      <c r="L78" s="1992"/>
      <c r="M78" s="1992"/>
      <c r="N78" s="1992"/>
      <c r="O78" s="1992"/>
      <c r="P78" s="1992"/>
      <c r="Q78" s="1992"/>
      <c r="R78" s="1992"/>
      <c r="S78" s="1969"/>
      <c r="T78" s="1992"/>
      <c r="U78" s="1992"/>
      <c r="V78" s="1992"/>
      <c r="W78" s="1992"/>
      <c r="X78" s="1992"/>
      <c r="Y78" s="1992"/>
      <c r="Z78" s="1992"/>
      <c r="AA78" s="1992"/>
      <c r="AB78" s="1992"/>
      <c r="AC78" s="1992"/>
      <c r="AD78" s="1992"/>
      <c r="AE78" s="1992"/>
      <c r="AF78" s="1992"/>
      <c r="AG78" s="1992"/>
      <c r="AH78" s="1992"/>
      <c r="AI78" s="1992"/>
      <c r="AJ78" s="1992"/>
      <c r="AK78" s="1969"/>
      <c r="AL78" s="1992"/>
      <c r="AM78" s="1992"/>
      <c r="AN78" s="1992"/>
      <c r="AO78" s="1992"/>
      <c r="AP78" s="1992"/>
      <c r="AQ78" s="1992"/>
      <c r="AR78" s="1992"/>
      <c r="AS78" s="1992"/>
      <c r="AT78" s="1992"/>
      <c r="AU78" s="1992"/>
      <c r="AV78" s="1992"/>
      <c r="AW78" s="1992"/>
      <c r="AX78" s="1992"/>
      <c r="AY78" s="1992"/>
      <c r="AZ78" s="1992"/>
      <c r="BA78" s="1992"/>
      <c r="BB78" s="1992"/>
      <c r="BC78" s="1969"/>
      <c r="BD78" s="1992"/>
      <c r="BE78" s="1992"/>
      <c r="BF78" s="1992"/>
      <c r="BG78" s="1992"/>
      <c r="BH78" s="1992"/>
      <c r="BI78" s="1992"/>
      <c r="BJ78" s="1992"/>
      <c r="BK78" s="1992"/>
      <c r="BL78" s="1992"/>
      <c r="BM78" s="1992"/>
      <c r="BN78" s="1992"/>
      <c r="BO78" s="1992"/>
      <c r="BP78" s="1992"/>
      <c r="BQ78" s="1992"/>
      <c r="BR78" s="1992"/>
      <c r="BS78" s="1992"/>
      <c r="BT78" s="1992"/>
      <c r="BU78" s="1969"/>
      <c r="BV78" s="1992"/>
      <c r="BW78" s="1992"/>
      <c r="BX78" s="1992"/>
      <c r="BY78" s="1992"/>
      <c r="BZ78" s="1948" t="str">
        <f t="shared" si="81"/>
        <v/>
      </c>
      <c r="CA78" s="1948" t="str">
        <f t="shared" si="82"/>
        <v/>
      </c>
      <c r="CB78" s="1948" t="str">
        <f t="shared" si="83"/>
        <v/>
      </c>
      <c r="CC78" s="1949" t="str">
        <f t="shared" si="84"/>
        <v/>
      </c>
      <c r="CD78" s="1874" t="str">
        <f t="shared" si="133"/>
        <v/>
      </c>
      <c r="CE78" s="1875" t="str">
        <f t="shared" si="133"/>
        <v/>
      </c>
      <c r="CF78" s="1876" t="str">
        <f t="shared" si="133"/>
        <v/>
      </c>
      <c r="CG78" s="1876" t="str">
        <f t="shared" si="133"/>
        <v/>
      </c>
      <c r="CH78" s="1876" t="str">
        <f t="shared" si="133"/>
        <v/>
      </c>
      <c r="CI78" s="1876" t="str">
        <f t="shared" si="133"/>
        <v/>
      </c>
      <c r="CJ78" s="1876" t="str">
        <f t="shared" si="133"/>
        <v/>
      </c>
      <c r="CK78" s="1877" t="str">
        <f t="shared" si="133"/>
        <v/>
      </c>
      <c r="CL78" s="1877" t="str">
        <f t="shared" si="133"/>
        <v/>
      </c>
      <c r="CM78" s="1877" t="str">
        <f t="shared" si="133"/>
        <v/>
      </c>
      <c r="CN78" s="1876" t="str">
        <f t="shared" si="133"/>
        <v/>
      </c>
      <c r="CO78" s="1876" t="str">
        <f t="shared" si="133"/>
        <v/>
      </c>
      <c r="CP78" s="1876" t="str">
        <f t="shared" si="133"/>
        <v/>
      </c>
      <c r="CQ78" s="1876" t="str">
        <f t="shared" si="133"/>
        <v/>
      </c>
      <c r="CR78" s="1876" t="str">
        <f t="shared" si="133"/>
        <v/>
      </c>
      <c r="CS78" s="1875" t="str">
        <f t="shared" si="133"/>
        <v/>
      </c>
      <c r="CT78" s="1878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887" t="str">
        <f t="shared" si="87"/>
        <v/>
      </c>
      <c r="CV78" s="1888" t="str">
        <f t="shared" si="88"/>
        <v/>
      </c>
      <c r="CW78" s="1889" t="str">
        <f t="shared" si="89"/>
        <v/>
      </c>
      <c r="CX78" s="1889" t="str">
        <f t="shared" si="90"/>
        <v/>
      </c>
      <c r="CY78" s="1889" t="str">
        <f t="shared" si="91"/>
        <v/>
      </c>
      <c r="CZ78" s="1889" t="str">
        <f t="shared" si="92"/>
        <v/>
      </c>
      <c r="DA78" s="1889" t="str">
        <f t="shared" si="93"/>
        <v/>
      </c>
      <c r="DB78" s="1890" t="str">
        <f t="shared" si="94"/>
        <v/>
      </c>
      <c r="DC78" s="1890" t="str">
        <f t="shared" si="95"/>
        <v/>
      </c>
      <c r="DD78" s="1890" t="str">
        <f t="shared" si="96"/>
        <v/>
      </c>
      <c r="DE78" s="1889" t="str">
        <f t="shared" si="97"/>
        <v/>
      </c>
      <c r="DF78" s="1889" t="str">
        <f t="shared" si="98"/>
        <v/>
      </c>
      <c r="DG78" s="1889" t="str">
        <f t="shared" si="99"/>
        <v/>
      </c>
      <c r="DH78" s="1889" t="str">
        <f t="shared" si="100"/>
        <v/>
      </c>
      <c r="DI78" s="1889" t="str">
        <f t="shared" si="101"/>
        <v/>
      </c>
      <c r="DJ78" s="1888" t="str">
        <f t="shared" si="102"/>
        <v/>
      </c>
      <c r="DK78" s="1887" t="str">
        <f t="shared" si="103"/>
        <v/>
      </c>
      <c r="DL78" s="1950">
        <f t="shared" si="104"/>
        <v>0</v>
      </c>
      <c r="DM78" s="1562">
        <f t="shared" si="105"/>
        <v>0</v>
      </c>
      <c r="DN78" s="1562">
        <f t="shared" si="106"/>
        <v>0</v>
      </c>
      <c r="DO78" s="1562">
        <f t="shared" si="107"/>
        <v>0</v>
      </c>
      <c r="DP78" s="1976"/>
      <c r="DQ78" s="1605"/>
      <c r="DR78" s="1605"/>
      <c r="DS78" s="1977"/>
      <c r="DT78" s="1972"/>
      <c r="DU78" s="1907"/>
    </row>
    <row r="79" spans="1:125" ht="12.75" customHeight="1">
      <c r="A79" s="1932" t="s">
        <v>255</v>
      </c>
      <c r="B79" s="1968"/>
      <c r="C79" s="1968"/>
      <c r="D79" s="1968"/>
      <c r="E79" s="1968"/>
      <c r="F79" s="1968"/>
      <c r="G79" s="1968"/>
      <c r="H79" s="1968"/>
      <c r="I79" s="1968"/>
      <c r="J79" s="1968"/>
      <c r="K79" s="1968"/>
      <c r="L79" s="1968"/>
      <c r="M79" s="1968"/>
      <c r="N79" s="1968"/>
      <c r="O79" s="1968"/>
      <c r="P79" s="1968"/>
      <c r="Q79" s="1968"/>
      <c r="R79" s="1968"/>
      <c r="S79" s="1969"/>
      <c r="T79" s="1968"/>
      <c r="U79" s="1968"/>
      <c r="V79" s="1968"/>
      <c r="W79" s="1968"/>
      <c r="X79" s="1968"/>
      <c r="Y79" s="1968"/>
      <c r="Z79" s="1968"/>
      <c r="AA79" s="1968"/>
      <c r="AB79" s="1968"/>
      <c r="AC79" s="1968"/>
      <c r="AD79" s="1968"/>
      <c r="AE79" s="1968"/>
      <c r="AF79" s="1968"/>
      <c r="AG79" s="1968"/>
      <c r="AH79" s="1968"/>
      <c r="AI79" s="1968"/>
      <c r="AJ79" s="1968"/>
      <c r="AK79" s="1969"/>
      <c r="AL79" s="1968"/>
      <c r="AM79" s="1968"/>
      <c r="AN79" s="1968"/>
      <c r="AO79" s="1968"/>
      <c r="AP79" s="1968"/>
      <c r="AQ79" s="1968"/>
      <c r="AR79" s="1968"/>
      <c r="AS79" s="1968"/>
      <c r="AT79" s="1968"/>
      <c r="AU79" s="1968"/>
      <c r="AV79" s="1968"/>
      <c r="AW79" s="1968"/>
      <c r="AX79" s="1968"/>
      <c r="AY79" s="1968"/>
      <c r="AZ79" s="1968"/>
      <c r="BA79" s="1968"/>
      <c r="BB79" s="1968"/>
      <c r="BC79" s="1969"/>
      <c r="BD79" s="1968"/>
      <c r="BE79" s="1968"/>
      <c r="BF79" s="1968"/>
      <c r="BG79" s="1968"/>
      <c r="BH79" s="1968"/>
      <c r="BI79" s="1968"/>
      <c r="BJ79" s="1968"/>
      <c r="BK79" s="1968"/>
      <c r="BL79" s="1968"/>
      <c r="BM79" s="1968"/>
      <c r="BN79" s="1968"/>
      <c r="BO79" s="1968"/>
      <c r="BP79" s="1968"/>
      <c r="BQ79" s="1968"/>
      <c r="BR79" s="1968"/>
      <c r="BS79" s="1968"/>
      <c r="BT79" s="1968"/>
      <c r="BU79" s="1969"/>
      <c r="BV79" s="1968"/>
      <c r="BW79" s="1968"/>
      <c r="BX79" s="1968"/>
      <c r="BY79" s="1968"/>
      <c r="BZ79" s="1948" t="str">
        <f t="shared" si="81"/>
        <v/>
      </c>
      <c r="CA79" s="1948" t="str">
        <f t="shared" si="82"/>
        <v/>
      </c>
      <c r="CB79" s="1948" t="str">
        <f t="shared" si="83"/>
        <v/>
      </c>
      <c r="CC79" s="1949" t="str">
        <f t="shared" si="84"/>
        <v/>
      </c>
      <c r="CD79" s="1874" t="str">
        <f t="shared" si="150"/>
        <v/>
      </c>
      <c r="CE79" s="1875" t="str">
        <f t="shared" si="150"/>
        <v/>
      </c>
      <c r="CF79" s="1876" t="str">
        <f t="shared" si="150"/>
        <v/>
      </c>
      <c r="CG79" s="1876" t="str">
        <f t="shared" si="150"/>
        <v/>
      </c>
      <c r="CH79" s="1876" t="str">
        <f t="shared" si="150"/>
        <v/>
      </c>
      <c r="CI79" s="1876" t="str">
        <f t="shared" si="150"/>
        <v/>
      </c>
      <c r="CJ79" s="1876" t="str">
        <f t="shared" si="150"/>
        <v/>
      </c>
      <c r="CK79" s="1877" t="str">
        <f t="shared" si="150"/>
        <v/>
      </c>
      <c r="CL79" s="1877" t="str">
        <f t="shared" si="150"/>
        <v/>
      </c>
      <c r="CM79" s="1877" t="str">
        <f t="shared" si="150"/>
        <v/>
      </c>
      <c r="CN79" s="1876" t="str">
        <f t="shared" si="150"/>
        <v/>
      </c>
      <c r="CO79" s="1876" t="str">
        <f t="shared" si="150"/>
        <v/>
      </c>
      <c r="CP79" s="1876" t="str">
        <f t="shared" si="150"/>
        <v/>
      </c>
      <c r="CQ79" s="1876" t="str">
        <f t="shared" si="150"/>
        <v/>
      </c>
      <c r="CR79" s="1876" t="str">
        <f t="shared" si="150"/>
        <v/>
      </c>
      <c r="CS79" s="1875" t="str">
        <f t="shared" si="150"/>
        <v/>
      </c>
      <c r="CT79" s="1878" t="str">
        <f t="shared" si="150"/>
        <v/>
      </c>
      <c r="CU79" s="1887" t="str">
        <f t="shared" si="87"/>
        <v/>
      </c>
      <c r="CV79" s="1888" t="str">
        <f t="shared" si="88"/>
        <v/>
      </c>
      <c r="CW79" s="1889" t="str">
        <f t="shared" si="89"/>
        <v/>
      </c>
      <c r="CX79" s="1889" t="str">
        <f t="shared" si="90"/>
        <v/>
      </c>
      <c r="CY79" s="1889" t="str">
        <f t="shared" si="91"/>
        <v/>
      </c>
      <c r="CZ79" s="1889" t="str">
        <f t="shared" si="92"/>
        <v/>
      </c>
      <c r="DA79" s="1889" t="str">
        <f t="shared" si="93"/>
        <v/>
      </c>
      <c r="DB79" s="1890" t="str">
        <f t="shared" si="94"/>
        <v/>
      </c>
      <c r="DC79" s="1890" t="str">
        <f t="shared" si="95"/>
        <v/>
      </c>
      <c r="DD79" s="1890" t="str">
        <f t="shared" si="96"/>
        <v/>
      </c>
      <c r="DE79" s="1889" t="str">
        <f t="shared" si="97"/>
        <v/>
      </c>
      <c r="DF79" s="1889" t="str">
        <f t="shared" si="98"/>
        <v/>
      </c>
      <c r="DG79" s="1889" t="str">
        <f t="shared" si="99"/>
        <v/>
      </c>
      <c r="DH79" s="1889" t="str">
        <f t="shared" si="100"/>
        <v/>
      </c>
      <c r="DI79" s="1889" t="str">
        <f t="shared" si="101"/>
        <v/>
      </c>
      <c r="DJ79" s="1888" t="str">
        <f t="shared" si="102"/>
        <v/>
      </c>
      <c r="DK79" s="1887" t="str">
        <f t="shared" si="103"/>
        <v/>
      </c>
      <c r="DL79" s="1950">
        <f t="shared" si="104"/>
        <v>0</v>
      </c>
      <c r="DM79" s="1562">
        <f t="shared" si="105"/>
        <v>0</v>
      </c>
      <c r="DN79" s="1562">
        <f t="shared" si="106"/>
        <v>0</v>
      </c>
      <c r="DO79" s="1562">
        <f t="shared" si="107"/>
        <v>0</v>
      </c>
      <c r="DP79" s="1970" t="str">
        <f>IF(SUM(BV79)&gt;0,(BV77-DP82-SUM(BV82)*(DP82=""))*'Exp factors'!C$21,"")</f>
        <v/>
      </c>
      <c r="DQ79" s="1678" t="str">
        <f>IF(SUM(BW79)&gt;0,(BW77-DQ82-SUM(BW82)*(DQ82=""))*'Exp factors'!D$21,"")</f>
        <v/>
      </c>
      <c r="DR79" s="1678" t="str">
        <f>IF(SUM(BX79)&gt;0,(BX77-DR82-SUM(BX82)*(DR82=""))*'Exp factors'!E$21,"")</f>
        <v/>
      </c>
      <c r="DS79" s="1971" t="str">
        <f>IF(SUM(BY79)&gt;0,(BY77-DS82-SUM(BY82)*(DS82=""))*'Exp factors'!F$21,"")</f>
        <v/>
      </c>
      <c r="DT79" s="1972"/>
      <c r="DU79" s="1907"/>
    </row>
    <row r="80" spans="1:125" ht="12.75" customHeight="1">
      <c r="A80" s="1973" t="s">
        <v>180</v>
      </c>
      <c r="B80" s="1974"/>
      <c r="C80" s="1974"/>
      <c r="D80" s="1974"/>
      <c r="E80" s="1974"/>
      <c r="F80" s="1974"/>
      <c r="G80" s="1974"/>
      <c r="H80" s="1974"/>
      <c r="I80" s="1974"/>
      <c r="J80" s="1974"/>
      <c r="K80" s="1974"/>
      <c r="L80" s="1974"/>
      <c r="M80" s="1974"/>
      <c r="N80" s="1974"/>
      <c r="O80" s="1974"/>
      <c r="P80" s="1974"/>
      <c r="Q80" s="1974"/>
      <c r="R80" s="1974"/>
      <c r="S80" s="1969"/>
      <c r="T80" s="1974"/>
      <c r="U80" s="1974"/>
      <c r="V80" s="1974"/>
      <c r="W80" s="1974"/>
      <c r="X80" s="1974"/>
      <c r="Y80" s="1974"/>
      <c r="Z80" s="1974"/>
      <c r="AA80" s="1974"/>
      <c r="AB80" s="1974"/>
      <c r="AC80" s="1974"/>
      <c r="AD80" s="1974"/>
      <c r="AE80" s="1974"/>
      <c r="AF80" s="1974"/>
      <c r="AG80" s="1974"/>
      <c r="AH80" s="1974"/>
      <c r="AI80" s="1974"/>
      <c r="AJ80" s="1974"/>
      <c r="AK80" s="1969"/>
      <c r="AL80" s="1974"/>
      <c r="AM80" s="1974"/>
      <c r="AN80" s="1974"/>
      <c r="AO80" s="1974"/>
      <c r="AP80" s="1974"/>
      <c r="AQ80" s="1974"/>
      <c r="AR80" s="1974"/>
      <c r="AS80" s="1974"/>
      <c r="AT80" s="1974"/>
      <c r="AU80" s="1974"/>
      <c r="AV80" s="1974"/>
      <c r="AW80" s="1974"/>
      <c r="AX80" s="1974"/>
      <c r="AY80" s="1974"/>
      <c r="AZ80" s="1974"/>
      <c r="BA80" s="1974"/>
      <c r="BB80" s="1974"/>
      <c r="BC80" s="1969"/>
      <c r="BD80" s="1974"/>
      <c r="BE80" s="1974"/>
      <c r="BF80" s="1974"/>
      <c r="BG80" s="1974"/>
      <c r="BH80" s="1974"/>
      <c r="BI80" s="1974"/>
      <c r="BJ80" s="1974"/>
      <c r="BK80" s="1974"/>
      <c r="BL80" s="1974"/>
      <c r="BM80" s="1974"/>
      <c r="BN80" s="1974"/>
      <c r="BO80" s="1974"/>
      <c r="BP80" s="1974"/>
      <c r="BQ80" s="1974"/>
      <c r="BR80" s="1974"/>
      <c r="BS80" s="1974"/>
      <c r="BT80" s="1974"/>
      <c r="BU80" s="1969"/>
      <c r="BV80" s="1974"/>
      <c r="BW80" s="1974"/>
      <c r="BX80" s="1974"/>
      <c r="BY80" s="1974"/>
      <c r="BZ80" s="1948" t="str">
        <f t="shared" si="81"/>
        <v/>
      </c>
      <c r="CA80" s="1948" t="str">
        <f t="shared" si="82"/>
        <v/>
      </c>
      <c r="CB80" s="1948" t="str">
        <f t="shared" si="83"/>
        <v/>
      </c>
      <c r="CC80" s="1949" t="str">
        <f t="shared" si="84"/>
        <v/>
      </c>
      <c r="CD80" s="1874" t="str">
        <f t="shared" si="150"/>
        <v/>
      </c>
      <c r="CE80" s="1875" t="str">
        <f t="shared" si="150"/>
        <v/>
      </c>
      <c r="CF80" s="1876" t="str">
        <f t="shared" si="150"/>
        <v/>
      </c>
      <c r="CG80" s="1876" t="str">
        <f t="shared" si="150"/>
        <v/>
      </c>
      <c r="CH80" s="1876" t="str">
        <f t="shared" si="150"/>
        <v/>
      </c>
      <c r="CI80" s="1876" t="str">
        <f t="shared" si="150"/>
        <v/>
      </c>
      <c r="CJ80" s="1876" t="str">
        <f t="shared" si="150"/>
        <v/>
      </c>
      <c r="CK80" s="1877" t="str">
        <f t="shared" si="150"/>
        <v/>
      </c>
      <c r="CL80" s="1877" t="str">
        <f t="shared" si="150"/>
        <v/>
      </c>
      <c r="CM80" s="1877" t="str">
        <f t="shared" si="150"/>
        <v/>
      </c>
      <c r="CN80" s="1876" t="str">
        <f t="shared" si="150"/>
        <v/>
      </c>
      <c r="CO80" s="1876" t="str">
        <f t="shared" si="150"/>
        <v/>
      </c>
      <c r="CP80" s="1876" t="str">
        <f t="shared" si="150"/>
        <v/>
      </c>
      <c r="CQ80" s="1876" t="str">
        <f t="shared" si="150"/>
        <v/>
      </c>
      <c r="CR80" s="1876" t="str">
        <f t="shared" si="150"/>
        <v/>
      </c>
      <c r="CS80" s="1875" t="str">
        <f t="shared" si="150"/>
        <v/>
      </c>
      <c r="CT80" s="1878" t="str">
        <f t="shared" si="150"/>
        <v/>
      </c>
      <c r="CU80" s="1887" t="str">
        <f t="shared" si="87"/>
        <v/>
      </c>
      <c r="CV80" s="1888" t="str">
        <f t="shared" si="88"/>
        <v/>
      </c>
      <c r="CW80" s="1889" t="str">
        <f t="shared" si="89"/>
        <v/>
      </c>
      <c r="CX80" s="1889" t="str">
        <f t="shared" si="90"/>
        <v/>
      </c>
      <c r="CY80" s="1889" t="str">
        <f t="shared" si="91"/>
        <v/>
      </c>
      <c r="CZ80" s="1889" t="str">
        <f t="shared" si="92"/>
        <v/>
      </c>
      <c r="DA80" s="1889" t="str">
        <f t="shared" si="93"/>
        <v/>
      </c>
      <c r="DB80" s="1890" t="str">
        <f t="shared" si="94"/>
        <v/>
      </c>
      <c r="DC80" s="1890" t="str">
        <f t="shared" si="95"/>
        <v/>
      </c>
      <c r="DD80" s="1890" t="str">
        <f t="shared" si="96"/>
        <v/>
      </c>
      <c r="DE80" s="1889" t="str">
        <f t="shared" si="97"/>
        <v/>
      </c>
      <c r="DF80" s="1889" t="str">
        <f t="shared" si="98"/>
        <v/>
      </c>
      <c r="DG80" s="1889" t="str">
        <f t="shared" si="99"/>
        <v/>
      </c>
      <c r="DH80" s="1889" t="str">
        <f t="shared" si="100"/>
        <v/>
      </c>
      <c r="DI80" s="1889" t="str">
        <f t="shared" si="101"/>
        <v/>
      </c>
      <c r="DJ80" s="1888" t="str">
        <f t="shared" si="102"/>
        <v/>
      </c>
      <c r="DK80" s="1887" t="str">
        <f t="shared" si="103"/>
        <v/>
      </c>
      <c r="DL80" s="1950">
        <f t="shared" si="104"/>
        <v>0</v>
      </c>
      <c r="DM80" s="1562">
        <f t="shared" si="105"/>
        <v>0</v>
      </c>
      <c r="DN80" s="1562">
        <f t="shared" si="106"/>
        <v>0</v>
      </c>
      <c r="DO80" s="1562">
        <f t="shared" si="107"/>
        <v>0</v>
      </c>
      <c r="DP80" s="1976"/>
      <c r="DQ80" s="1605"/>
      <c r="DR80" s="1605"/>
      <c r="DS80" s="1977"/>
      <c r="DT80" s="1972"/>
      <c r="DU80" s="1907"/>
    </row>
    <row r="81" spans="1:125" ht="12.75" customHeight="1">
      <c r="A81" s="1973" t="s">
        <v>182</v>
      </c>
      <c r="B81" s="1531" t="str">
        <f t="shared" ref="B81:R81" si="151">IF(B79="","",B79*B80)</f>
        <v/>
      </c>
      <c r="C81" s="1531" t="str">
        <f t="shared" si="151"/>
        <v/>
      </c>
      <c r="D81" s="1531" t="str">
        <f t="shared" si="151"/>
        <v/>
      </c>
      <c r="E81" s="1531" t="str">
        <f t="shared" si="151"/>
        <v/>
      </c>
      <c r="F81" s="1531" t="str">
        <f t="shared" si="151"/>
        <v/>
      </c>
      <c r="G81" s="1531" t="str">
        <f t="shared" si="151"/>
        <v/>
      </c>
      <c r="H81" s="1531" t="str">
        <f t="shared" si="151"/>
        <v/>
      </c>
      <c r="I81" s="1531" t="str">
        <f t="shared" si="151"/>
        <v/>
      </c>
      <c r="J81" s="1531" t="str">
        <f t="shared" si="151"/>
        <v/>
      </c>
      <c r="K81" s="1531" t="str">
        <f t="shared" si="151"/>
        <v/>
      </c>
      <c r="L81" s="1531" t="str">
        <f t="shared" si="151"/>
        <v/>
      </c>
      <c r="M81" s="1531" t="str">
        <f t="shared" si="151"/>
        <v/>
      </c>
      <c r="N81" s="1531" t="str">
        <f t="shared" si="151"/>
        <v/>
      </c>
      <c r="O81" s="1531" t="str">
        <f t="shared" si="151"/>
        <v/>
      </c>
      <c r="P81" s="1531" t="str">
        <f t="shared" si="151"/>
        <v/>
      </c>
      <c r="Q81" s="1531" t="str">
        <f t="shared" si="151"/>
        <v/>
      </c>
      <c r="R81" s="1531" t="str">
        <f t="shared" si="151"/>
        <v/>
      </c>
      <c r="S81" s="1978"/>
      <c r="T81" s="1531" t="str">
        <f t="shared" ref="T81:AJ81" si="152">IF(T79="","",T79*T80)</f>
        <v/>
      </c>
      <c r="U81" s="1531" t="str">
        <f t="shared" si="152"/>
        <v/>
      </c>
      <c r="V81" s="1531" t="str">
        <f t="shared" si="152"/>
        <v/>
      </c>
      <c r="W81" s="1531" t="str">
        <f t="shared" si="152"/>
        <v/>
      </c>
      <c r="X81" s="1531" t="str">
        <f t="shared" si="152"/>
        <v/>
      </c>
      <c r="Y81" s="1531" t="str">
        <f t="shared" si="152"/>
        <v/>
      </c>
      <c r="Z81" s="1531" t="str">
        <f t="shared" si="152"/>
        <v/>
      </c>
      <c r="AA81" s="1531" t="str">
        <f t="shared" si="152"/>
        <v/>
      </c>
      <c r="AB81" s="1531" t="str">
        <f t="shared" si="152"/>
        <v/>
      </c>
      <c r="AC81" s="1531" t="str">
        <f t="shared" si="152"/>
        <v/>
      </c>
      <c r="AD81" s="1531" t="str">
        <f t="shared" si="152"/>
        <v/>
      </c>
      <c r="AE81" s="1531" t="str">
        <f t="shared" si="152"/>
        <v/>
      </c>
      <c r="AF81" s="1531" t="str">
        <f t="shared" si="152"/>
        <v/>
      </c>
      <c r="AG81" s="1531" t="str">
        <f t="shared" si="152"/>
        <v/>
      </c>
      <c r="AH81" s="1531" t="str">
        <f t="shared" si="152"/>
        <v/>
      </c>
      <c r="AI81" s="1531" t="str">
        <f t="shared" si="152"/>
        <v/>
      </c>
      <c r="AJ81" s="1531" t="str">
        <f t="shared" si="152"/>
        <v/>
      </c>
      <c r="AK81" s="1978"/>
      <c r="AL81" s="1531" t="str">
        <f t="shared" ref="AL81:BB81" si="153">IF(AL79="","",AL79*AL80)</f>
        <v/>
      </c>
      <c r="AM81" s="1531" t="str">
        <f t="shared" si="153"/>
        <v/>
      </c>
      <c r="AN81" s="1531" t="str">
        <f t="shared" si="153"/>
        <v/>
      </c>
      <c r="AO81" s="1531" t="str">
        <f t="shared" si="153"/>
        <v/>
      </c>
      <c r="AP81" s="1531" t="str">
        <f t="shared" si="153"/>
        <v/>
      </c>
      <c r="AQ81" s="1531" t="str">
        <f t="shared" si="153"/>
        <v/>
      </c>
      <c r="AR81" s="1531" t="str">
        <f t="shared" si="153"/>
        <v/>
      </c>
      <c r="AS81" s="1531" t="str">
        <f t="shared" si="153"/>
        <v/>
      </c>
      <c r="AT81" s="1531" t="str">
        <f t="shared" si="153"/>
        <v/>
      </c>
      <c r="AU81" s="1531" t="str">
        <f t="shared" si="153"/>
        <v/>
      </c>
      <c r="AV81" s="1531" t="str">
        <f t="shared" si="153"/>
        <v/>
      </c>
      <c r="AW81" s="1531" t="str">
        <f t="shared" si="153"/>
        <v/>
      </c>
      <c r="AX81" s="1531" t="str">
        <f t="shared" si="153"/>
        <v/>
      </c>
      <c r="AY81" s="1531" t="str">
        <f t="shared" si="153"/>
        <v/>
      </c>
      <c r="AZ81" s="1531" t="str">
        <f t="shared" si="153"/>
        <v/>
      </c>
      <c r="BA81" s="1531" t="str">
        <f t="shared" si="153"/>
        <v/>
      </c>
      <c r="BB81" s="1531" t="str">
        <f t="shared" si="153"/>
        <v/>
      </c>
      <c r="BC81" s="1978"/>
      <c r="BD81" s="1531" t="str">
        <f t="shared" ref="BD81:BT81" si="154">IF(BD79="","",BD79*BD80)</f>
        <v/>
      </c>
      <c r="BE81" s="1531" t="str">
        <f t="shared" si="154"/>
        <v/>
      </c>
      <c r="BF81" s="1531" t="str">
        <f t="shared" si="154"/>
        <v/>
      </c>
      <c r="BG81" s="1531" t="str">
        <f t="shared" si="154"/>
        <v/>
      </c>
      <c r="BH81" s="1531" t="str">
        <f t="shared" si="154"/>
        <v/>
      </c>
      <c r="BI81" s="1531" t="str">
        <f t="shared" si="154"/>
        <v/>
      </c>
      <c r="BJ81" s="1531" t="str">
        <f t="shared" si="154"/>
        <v/>
      </c>
      <c r="BK81" s="1531" t="str">
        <f t="shared" si="154"/>
        <v/>
      </c>
      <c r="BL81" s="1531" t="str">
        <f t="shared" si="154"/>
        <v/>
      </c>
      <c r="BM81" s="1531" t="str">
        <f t="shared" si="154"/>
        <v/>
      </c>
      <c r="BN81" s="1531" t="str">
        <f t="shared" si="154"/>
        <v/>
      </c>
      <c r="BO81" s="1531" t="str">
        <f t="shared" si="154"/>
        <v/>
      </c>
      <c r="BP81" s="1531" t="str">
        <f t="shared" si="154"/>
        <v/>
      </c>
      <c r="BQ81" s="1531" t="str">
        <f t="shared" si="154"/>
        <v/>
      </c>
      <c r="BR81" s="1531" t="str">
        <f t="shared" si="154"/>
        <v/>
      </c>
      <c r="BS81" s="1531" t="str">
        <f t="shared" si="154"/>
        <v/>
      </c>
      <c r="BT81" s="1531" t="str">
        <f t="shared" si="154"/>
        <v/>
      </c>
      <c r="BU81" s="1978"/>
      <c r="BV81" s="1531" t="str">
        <f>IF(BV79="","",BV79*BV80)</f>
        <v/>
      </c>
      <c r="BW81" s="1531" t="str">
        <f>IF(BW79="","",BW79*BW80)</f>
        <v/>
      </c>
      <c r="BX81" s="1531" t="str">
        <f>IF(BX79="","",BX79*BX80)</f>
        <v/>
      </c>
      <c r="BY81" s="1531" t="str">
        <f>IF(BY79="","",BY79*BY80)</f>
        <v/>
      </c>
      <c r="BZ81" s="1948" t="str">
        <f t="shared" si="81"/>
        <v/>
      </c>
      <c r="CA81" s="1948" t="str">
        <f t="shared" si="82"/>
        <v/>
      </c>
      <c r="CB81" s="1948" t="str">
        <f t="shared" si="83"/>
        <v/>
      </c>
      <c r="CC81" s="1949" t="str">
        <f t="shared" si="84"/>
        <v/>
      </c>
      <c r="CD81" s="1874" t="str">
        <f t="shared" si="150"/>
        <v/>
      </c>
      <c r="CE81" s="1875" t="str">
        <f t="shared" si="150"/>
        <v/>
      </c>
      <c r="CF81" s="1876" t="str">
        <f t="shared" si="150"/>
        <v/>
      </c>
      <c r="CG81" s="1876" t="str">
        <f t="shared" si="150"/>
        <v/>
      </c>
      <c r="CH81" s="1876" t="str">
        <f t="shared" si="150"/>
        <v/>
      </c>
      <c r="CI81" s="1876" t="str">
        <f t="shared" si="150"/>
        <v/>
      </c>
      <c r="CJ81" s="1876" t="str">
        <f t="shared" si="150"/>
        <v/>
      </c>
      <c r="CK81" s="1877" t="str">
        <f t="shared" si="150"/>
        <v/>
      </c>
      <c r="CL81" s="1877" t="str">
        <f t="shared" si="150"/>
        <v/>
      </c>
      <c r="CM81" s="1877" t="str">
        <f t="shared" si="150"/>
        <v/>
      </c>
      <c r="CN81" s="1876" t="str">
        <f t="shared" si="150"/>
        <v/>
      </c>
      <c r="CO81" s="1876" t="str">
        <f t="shared" si="150"/>
        <v/>
      </c>
      <c r="CP81" s="1876" t="str">
        <f t="shared" si="150"/>
        <v/>
      </c>
      <c r="CQ81" s="1876" t="str">
        <f t="shared" si="150"/>
        <v/>
      </c>
      <c r="CR81" s="1876" t="str">
        <f t="shared" si="150"/>
        <v/>
      </c>
      <c r="CS81" s="1875" t="str">
        <f t="shared" si="150"/>
        <v/>
      </c>
      <c r="CT81" s="1878" t="str">
        <f t="shared" si="150"/>
        <v/>
      </c>
      <c r="CU81" s="1887" t="str">
        <f t="shared" si="87"/>
        <v/>
      </c>
      <c r="CV81" s="1888" t="str">
        <f t="shared" si="88"/>
        <v/>
      </c>
      <c r="CW81" s="1889" t="str">
        <f t="shared" si="89"/>
        <v/>
      </c>
      <c r="CX81" s="1889" t="str">
        <f t="shared" si="90"/>
        <v/>
      </c>
      <c r="CY81" s="1889" t="str">
        <f t="shared" si="91"/>
        <v/>
      </c>
      <c r="CZ81" s="1889" t="str">
        <f t="shared" si="92"/>
        <v/>
      </c>
      <c r="DA81" s="1889" t="str">
        <f t="shared" si="93"/>
        <v/>
      </c>
      <c r="DB81" s="1890" t="str">
        <f t="shared" si="94"/>
        <v/>
      </c>
      <c r="DC81" s="1890" t="str">
        <f t="shared" si="95"/>
        <v/>
      </c>
      <c r="DD81" s="1890" t="str">
        <f t="shared" si="96"/>
        <v/>
      </c>
      <c r="DE81" s="1889" t="str">
        <f t="shared" si="97"/>
        <v/>
      </c>
      <c r="DF81" s="1889" t="str">
        <f t="shared" si="98"/>
        <v/>
      </c>
      <c r="DG81" s="1889" t="str">
        <f t="shared" si="99"/>
        <v/>
      </c>
      <c r="DH81" s="1889" t="str">
        <f t="shared" si="100"/>
        <v/>
      </c>
      <c r="DI81" s="1889" t="str">
        <f t="shared" si="101"/>
        <v/>
      </c>
      <c r="DJ81" s="1888" t="str">
        <f t="shared" si="102"/>
        <v/>
      </c>
      <c r="DK81" s="1887" t="str">
        <f t="shared" si="103"/>
        <v/>
      </c>
      <c r="DL81" s="1950">
        <f t="shared" si="104"/>
        <v>0</v>
      </c>
      <c r="DM81" s="1562">
        <f t="shared" si="105"/>
        <v>0</v>
      </c>
      <c r="DN81" s="1562">
        <f t="shared" si="106"/>
        <v>0</v>
      </c>
      <c r="DO81" s="1562">
        <f t="shared" si="107"/>
        <v>0</v>
      </c>
      <c r="DP81" s="1979" t="str">
        <f>IF(DP79="","",DP79*BV80)</f>
        <v/>
      </c>
      <c r="DQ81" s="1641" t="str">
        <f>IF(DQ79="","",DQ79*BW80)</f>
        <v/>
      </c>
      <c r="DR81" s="1641" t="str">
        <f>IF(DR79="","",DR79*BX80)</f>
        <v/>
      </c>
      <c r="DS81" s="1980" t="str">
        <f>IF(DS79="","",DS79*BY80)</f>
        <v/>
      </c>
      <c r="DT81" s="1972"/>
      <c r="DU81" s="1907"/>
    </row>
    <row r="82" spans="1:125" ht="12.75" customHeight="1">
      <c r="A82" s="1973" t="s">
        <v>256</v>
      </c>
      <c r="B82" s="1981"/>
      <c r="C82" s="1981"/>
      <c r="D82" s="1981"/>
      <c r="E82" s="1981"/>
      <c r="F82" s="1981"/>
      <c r="G82" s="1981"/>
      <c r="H82" s="1981"/>
      <c r="I82" s="1981"/>
      <c r="J82" s="1981"/>
      <c r="K82" s="1981"/>
      <c r="L82" s="1981"/>
      <c r="M82" s="1981"/>
      <c r="N82" s="1981"/>
      <c r="O82" s="1981"/>
      <c r="P82" s="1981"/>
      <c r="Q82" s="1981"/>
      <c r="R82" s="1981"/>
      <c r="S82" s="1947"/>
      <c r="T82" s="1981"/>
      <c r="U82" s="1981"/>
      <c r="V82" s="1981"/>
      <c r="W82" s="1981"/>
      <c r="X82" s="1981"/>
      <c r="Y82" s="1981"/>
      <c r="Z82" s="1981"/>
      <c r="AA82" s="1981"/>
      <c r="AB82" s="1981"/>
      <c r="AC82" s="1981"/>
      <c r="AD82" s="1981"/>
      <c r="AE82" s="1981"/>
      <c r="AF82" s="1981"/>
      <c r="AG82" s="1981"/>
      <c r="AH82" s="1981"/>
      <c r="AI82" s="1981"/>
      <c r="AJ82" s="1981"/>
      <c r="AK82" s="1947"/>
      <c r="AL82" s="1981"/>
      <c r="AM82" s="1981"/>
      <c r="AN82" s="1981"/>
      <c r="AO82" s="1981"/>
      <c r="AP82" s="1981"/>
      <c r="AQ82" s="1981"/>
      <c r="AR82" s="1981"/>
      <c r="AS82" s="1981"/>
      <c r="AT82" s="1981"/>
      <c r="AU82" s="1981"/>
      <c r="AV82" s="1981"/>
      <c r="AW82" s="1981"/>
      <c r="AX82" s="1981"/>
      <c r="AY82" s="1981"/>
      <c r="AZ82" s="1981"/>
      <c r="BA82" s="1981"/>
      <c r="BB82" s="1981"/>
      <c r="BC82" s="1947"/>
      <c r="BD82" s="1981"/>
      <c r="BE82" s="1981"/>
      <c r="BF82" s="1981"/>
      <c r="BG82" s="1981"/>
      <c r="BH82" s="1981"/>
      <c r="BI82" s="1981"/>
      <c r="BJ82" s="1981"/>
      <c r="BK82" s="1981"/>
      <c r="BL82" s="1981"/>
      <c r="BM82" s="1981"/>
      <c r="BN82" s="1981"/>
      <c r="BO82" s="1981"/>
      <c r="BP82" s="1981"/>
      <c r="BQ82" s="1981"/>
      <c r="BR82" s="1981"/>
      <c r="BS82" s="1981"/>
      <c r="BT82" s="1981"/>
      <c r="BU82" s="1947"/>
      <c r="BV82" s="1981"/>
      <c r="BW82" s="1981"/>
      <c r="BX82" s="1981"/>
      <c r="BY82" s="1981"/>
      <c r="BZ82" s="1948" t="str">
        <f t="shared" si="81"/>
        <v/>
      </c>
      <c r="CA82" s="1948" t="str">
        <f t="shared" si="82"/>
        <v/>
      </c>
      <c r="CB82" s="1948" t="str">
        <f t="shared" si="83"/>
        <v/>
      </c>
      <c r="CC82" s="1949" t="str">
        <f t="shared" si="84"/>
        <v/>
      </c>
      <c r="CD82" s="1874" t="str">
        <f t="shared" si="150"/>
        <v/>
      </c>
      <c r="CE82" s="1875" t="str">
        <f t="shared" si="150"/>
        <v/>
      </c>
      <c r="CF82" s="1876" t="str">
        <f t="shared" si="150"/>
        <v/>
      </c>
      <c r="CG82" s="1876" t="str">
        <f t="shared" si="150"/>
        <v/>
      </c>
      <c r="CH82" s="1876" t="str">
        <f t="shared" si="150"/>
        <v/>
      </c>
      <c r="CI82" s="1876" t="str">
        <f t="shared" si="150"/>
        <v/>
      </c>
      <c r="CJ82" s="1876" t="str">
        <f t="shared" si="150"/>
        <v/>
      </c>
      <c r="CK82" s="1877" t="str">
        <f t="shared" si="150"/>
        <v/>
      </c>
      <c r="CL82" s="1877" t="str">
        <f t="shared" si="150"/>
        <v/>
      </c>
      <c r="CM82" s="1877" t="str">
        <f t="shared" si="150"/>
        <v/>
      </c>
      <c r="CN82" s="1876" t="str">
        <f t="shared" si="150"/>
        <v/>
      </c>
      <c r="CO82" s="1876" t="str">
        <f t="shared" si="150"/>
        <v/>
      </c>
      <c r="CP82" s="1876" t="str">
        <f t="shared" si="150"/>
        <v/>
      </c>
      <c r="CQ82" s="1876" t="str">
        <f t="shared" si="150"/>
        <v/>
      </c>
      <c r="CR82" s="1876" t="str">
        <f t="shared" si="150"/>
        <v/>
      </c>
      <c r="CS82" s="1875" t="str">
        <f t="shared" si="150"/>
        <v/>
      </c>
      <c r="CT82" s="1878" t="str">
        <f t="shared" si="150"/>
        <v/>
      </c>
      <c r="CU82" s="1887" t="str">
        <f t="shared" si="87"/>
        <v/>
      </c>
      <c r="CV82" s="1888" t="str">
        <f t="shared" si="88"/>
        <v/>
      </c>
      <c r="CW82" s="1889" t="str">
        <f t="shared" si="89"/>
        <v/>
      </c>
      <c r="CX82" s="1889" t="str">
        <f t="shared" si="90"/>
        <v/>
      </c>
      <c r="CY82" s="1889" t="str">
        <f t="shared" si="91"/>
        <v/>
      </c>
      <c r="CZ82" s="1889" t="str">
        <f t="shared" si="92"/>
        <v/>
      </c>
      <c r="DA82" s="1889" t="str">
        <f t="shared" si="93"/>
        <v/>
      </c>
      <c r="DB82" s="1890" t="str">
        <f t="shared" si="94"/>
        <v/>
      </c>
      <c r="DC82" s="1890" t="str">
        <f t="shared" si="95"/>
        <v/>
      </c>
      <c r="DD82" s="1890" t="str">
        <f t="shared" si="96"/>
        <v/>
      </c>
      <c r="DE82" s="1889" t="str">
        <f t="shared" si="97"/>
        <v/>
      </c>
      <c r="DF82" s="1889" t="str">
        <f t="shared" si="98"/>
        <v/>
      </c>
      <c r="DG82" s="1889" t="str">
        <f t="shared" si="99"/>
        <v/>
      </c>
      <c r="DH82" s="1889" t="str">
        <f t="shared" si="100"/>
        <v/>
      </c>
      <c r="DI82" s="1889" t="str">
        <f t="shared" si="101"/>
        <v/>
      </c>
      <c r="DJ82" s="1888" t="str">
        <f t="shared" si="102"/>
        <v/>
      </c>
      <c r="DK82" s="1887" t="str">
        <f t="shared" si="103"/>
        <v/>
      </c>
      <c r="DL82" s="1950">
        <f t="shared" si="104"/>
        <v>0</v>
      </c>
      <c r="DM82" s="1562">
        <f t="shared" si="105"/>
        <v>0</v>
      </c>
      <c r="DN82" s="1562">
        <f t="shared" si="106"/>
        <v>0</v>
      </c>
      <c r="DO82" s="1562">
        <f t="shared" si="107"/>
        <v>0</v>
      </c>
      <c r="DP82" s="1982"/>
      <c r="DQ82" s="1670"/>
      <c r="DR82" s="1670"/>
      <c r="DS82" s="1983"/>
      <c r="DT82" s="1972"/>
      <c r="DU82" s="1907"/>
    </row>
    <row r="83" spans="1:125" ht="14" customHeight="1">
      <c r="A83" s="1984" t="s">
        <v>250</v>
      </c>
      <c r="B83" s="1530" t="str">
        <f t="shared" ref="B83:R83" si="155">IF(B77="","",(B77-B79-B82)*B78/B$7/365/$G$1)</f>
        <v/>
      </c>
      <c r="C83" s="1530" t="str">
        <f t="shared" si="155"/>
        <v/>
      </c>
      <c r="D83" s="1530" t="str">
        <f t="shared" si="155"/>
        <v/>
      </c>
      <c r="E83" s="1530" t="str">
        <f t="shared" si="155"/>
        <v/>
      </c>
      <c r="F83" s="1530" t="str">
        <f t="shared" si="155"/>
        <v/>
      </c>
      <c r="G83" s="1530" t="str">
        <f t="shared" si="155"/>
        <v/>
      </c>
      <c r="H83" s="1530" t="str">
        <f t="shared" si="155"/>
        <v/>
      </c>
      <c r="I83" s="1530" t="str">
        <f t="shared" si="155"/>
        <v/>
      </c>
      <c r="J83" s="1530" t="str">
        <f t="shared" si="155"/>
        <v/>
      </c>
      <c r="K83" s="1530" t="str">
        <f t="shared" si="155"/>
        <v/>
      </c>
      <c r="L83" s="1530" t="str">
        <f t="shared" si="155"/>
        <v/>
      </c>
      <c r="M83" s="1530" t="str">
        <f t="shared" si="155"/>
        <v/>
      </c>
      <c r="N83" s="1530" t="str">
        <f t="shared" si="155"/>
        <v/>
      </c>
      <c r="O83" s="1530" t="str">
        <f t="shared" si="155"/>
        <v/>
      </c>
      <c r="P83" s="1530" t="str">
        <f t="shared" si="155"/>
        <v/>
      </c>
      <c r="Q83" s="1530" t="str">
        <f t="shared" si="155"/>
        <v/>
      </c>
      <c r="R83" s="1530" t="str">
        <f t="shared" si="155"/>
        <v/>
      </c>
      <c r="S83" s="1985"/>
      <c r="T83" s="1530" t="str">
        <f t="shared" ref="T83:AJ83" si="156">IF(T77="","",(T77-T79-T82)*T78/T$7/365/$G$1)</f>
        <v/>
      </c>
      <c r="U83" s="1530" t="str">
        <f t="shared" si="156"/>
        <v/>
      </c>
      <c r="V83" s="1530" t="str">
        <f t="shared" si="156"/>
        <v/>
      </c>
      <c r="W83" s="1530" t="str">
        <f t="shared" si="156"/>
        <v/>
      </c>
      <c r="X83" s="1530" t="str">
        <f t="shared" si="156"/>
        <v/>
      </c>
      <c r="Y83" s="1530" t="str">
        <f t="shared" si="156"/>
        <v/>
      </c>
      <c r="Z83" s="1530" t="str">
        <f t="shared" si="156"/>
        <v/>
      </c>
      <c r="AA83" s="1530" t="str">
        <f t="shared" si="156"/>
        <v/>
      </c>
      <c r="AB83" s="1530" t="str">
        <f t="shared" si="156"/>
        <v/>
      </c>
      <c r="AC83" s="1530" t="str">
        <f t="shared" si="156"/>
        <v/>
      </c>
      <c r="AD83" s="1530" t="str">
        <f t="shared" si="156"/>
        <v/>
      </c>
      <c r="AE83" s="1530" t="str">
        <f t="shared" si="156"/>
        <v/>
      </c>
      <c r="AF83" s="1530" t="str">
        <f t="shared" si="156"/>
        <v/>
      </c>
      <c r="AG83" s="1530" t="str">
        <f t="shared" si="156"/>
        <v/>
      </c>
      <c r="AH83" s="1530" t="str">
        <f t="shared" si="156"/>
        <v/>
      </c>
      <c r="AI83" s="1530" t="str">
        <f t="shared" si="156"/>
        <v/>
      </c>
      <c r="AJ83" s="1530" t="str">
        <f t="shared" si="156"/>
        <v/>
      </c>
      <c r="AK83" s="1985"/>
      <c r="AL83" s="1530" t="str">
        <f t="shared" ref="AL83:BB83" si="157">IF(AL77="","",(AL77-AL79-AL82)*AL78/AL$7/365/$G$1)</f>
        <v/>
      </c>
      <c r="AM83" s="1530" t="str">
        <f t="shared" si="157"/>
        <v/>
      </c>
      <c r="AN83" s="1530" t="str">
        <f t="shared" si="157"/>
        <v/>
      </c>
      <c r="AO83" s="1530" t="str">
        <f t="shared" si="157"/>
        <v/>
      </c>
      <c r="AP83" s="1530" t="str">
        <f t="shared" si="157"/>
        <v/>
      </c>
      <c r="AQ83" s="1530" t="str">
        <f t="shared" si="157"/>
        <v/>
      </c>
      <c r="AR83" s="1530" t="str">
        <f t="shared" si="157"/>
        <v/>
      </c>
      <c r="AS83" s="1530" t="str">
        <f t="shared" si="157"/>
        <v/>
      </c>
      <c r="AT83" s="1530" t="str">
        <f t="shared" si="157"/>
        <v/>
      </c>
      <c r="AU83" s="1530" t="str">
        <f t="shared" si="157"/>
        <v/>
      </c>
      <c r="AV83" s="1530" t="str">
        <f t="shared" si="157"/>
        <v/>
      </c>
      <c r="AW83" s="1530" t="str">
        <f t="shared" si="157"/>
        <v/>
      </c>
      <c r="AX83" s="1530" t="str">
        <f t="shared" si="157"/>
        <v/>
      </c>
      <c r="AY83" s="1530" t="str">
        <f t="shared" si="157"/>
        <v/>
      </c>
      <c r="AZ83" s="1530" t="str">
        <f t="shared" si="157"/>
        <v/>
      </c>
      <c r="BA83" s="1530" t="str">
        <f t="shared" si="157"/>
        <v/>
      </c>
      <c r="BB83" s="1530" t="str">
        <f t="shared" si="157"/>
        <v/>
      </c>
      <c r="BC83" s="1985"/>
      <c r="BD83" s="1530" t="str">
        <f t="shared" ref="BD83:BT83" si="158">IF(BD77="","",(BD77-BD79-BD82)*BD78/BD$7/365/$G$1)</f>
        <v/>
      </c>
      <c r="BE83" s="1530" t="str">
        <f t="shared" si="158"/>
        <v/>
      </c>
      <c r="BF83" s="1530" t="str">
        <f t="shared" si="158"/>
        <v/>
      </c>
      <c r="BG83" s="1530" t="str">
        <f t="shared" si="158"/>
        <v/>
      </c>
      <c r="BH83" s="1530" t="str">
        <f t="shared" si="158"/>
        <v/>
      </c>
      <c r="BI83" s="1530" t="str">
        <f t="shared" si="158"/>
        <v/>
      </c>
      <c r="BJ83" s="1530" t="str">
        <f t="shared" si="158"/>
        <v/>
      </c>
      <c r="BK83" s="1530" t="str">
        <f t="shared" si="158"/>
        <v/>
      </c>
      <c r="BL83" s="1530" t="str">
        <f t="shared" si="158"/>
        <v/>
      </c>
      <c r="BM83" s="1530" t="str">
        <f t="shared" si="158"/>
        <v/>
      </c>
      <c r="BN83" s="1530" t="str">
        <f t="shared" si="158"/>
        <v/>
      </c>
      <c r="BO83" s="1530" t="str">
        <f t="shared" si="158"/>
        <v/>
      </c>
      <c r="BP83" s="1530" t="str">
        <f t="shared" si="158"/>
        <v/>
      </c>
      <c r="BQ83" s="1530" t="str">
        <f t="shared" si="158"/>
        <v/>
      </c>
      <c r="BR83" s="1530" t="str">
        <f t="shared" si="158"/>
        <v/>
      </c>
      <c r="BS83" s="1530" t="str">
        <f t="shared" si="158"/>
        <v/>
      </c>
      <c r="BT83" s="1530" t="str">
        <f t="shared" si="158"/>
        <v/>
      </c>
      <c r="BU83" s="1985"/>
      <c r="BV83" s="1530" t="str">
        <f>IF(BV77="","",(BV77-BV79-BV82)*BV78/BV$7/365/$G$1)</f>
        <v/>
      </c>
      <c r="BW83" s="1530" t="str">
        <f>IF(BW77="","",(BW77-BW79-BW82)*BW78/BW$7/365/$G$1)</f>
        <v/>
      </c>
      <c r="BX83" s="1530" t="str">
        <f>IF(BX77="","",(BX77-BX79-BX82)*BX78/BX$7/365/$G$1)</f>
        <v/>
      </c>
      <c r="BY83" s="1530" t="str">
        <f>IF(BY77="","",(BY77-BY79-BY82)*BY78/BY$7/365/$G$1)</f>
        <v/>
      </c>
      <c r="BZ83" s="1986" t="str">
        <f t="shared" si="81"/>
        <v/>
      </c>
      <c r="CA83" s="1986" t="str">
        <f t="shared" si="82"/>
        <v/>
      </c>
      <c r="CB83" s="1986" t="str">
        <f t="shared" si="83"/>
        <v/>
      </c>
      <c r="CC83" s="1987" t="str">
        <f t="shared" si="84"/>
        <v/>
      </c>
      <c r="CD83" s="1900" t="str">
        <f t="shared" si="150"/>
        <v/>
      </c>
      <c r="CE83" s="1901" t="str">
        <f t="shared" si="150"/>
        <v/>
      </c>
      <c r="CF83" s="1902" t="str">
        <f t="shared" si="150"/>
        <v/>
      </c>
      <c r="CG83" s="1902" t="str">
        <f t="shared" si="150"/>
        <v/>
      </c>
      <c r="CH83" s="1902" t="str">
        <f t="shared" si="150"/>
        <v/>
      </c>
      <c r="CI83" s="1902" t="str">
        <f t="shared" si="150"/>
        <v/>
      </c>
      <c r="CJ83" s="1902" t="str">
        <f t="shared" si="150"/>
        <v/>
      </c>
      <c r="CK83" s="1903" t="str">
        <f t="shared" si="150"/>
        <v/>
      </c>
      <c r="CL83" s="1903" t="str">
        <f t="shared" si="150"/>
        <v/>
      </c>
      <c r="CM83" s="1903" t="str">
        <f t="shared" si="150"/>
        <v/>
      </c>
      <c r="CN83" s="1902" t="str">
        <f t="shared" si="150"/>
        <v/>
      </c>
      <c r="CO83" s="1902" t="str">
        <f t="shared" si="150"/>
        <v/>
      </c>
      <c r="CP83" s="1902" t="str">
        <f t="shared" si="150"/>
        <v/>
      </c>
      <c r="CQ83" s="1902" t="str">
        <f t="shared" si="150"/>
        <v/>
      </c>
      <c r="CR83" s="1902" t="str">
        <f t="shared" si="150"/>
        <v/>
      </c>
      <c r="CS83" s="1901" t="str">
        <f t="shared" si="150"/>
        <v/>
      </c>
      <c r="CT83" s="1904" t="str">
        <f t="shared" si="150"/>
        <v/>
      </c>
      <c r="CU83" s="1905" t="str">
        <f t="shared" si="87"/>
        <v/>
      </c>
      <c r="CV83" s="1901" t="str">
        <f t="shared" si="88"/>
        <v/>
      </c>
      <c r="CW83" s="1902" t="str">
        <f t="shared" si="89"/>
        <v/>
      </c>
      <c r="CX83" s="1902" t="str">
        <f t="shared" si="90"/>
        <v/>
      </c>
      <c r="CY83" s="1902" t="str">
        <f t="shared" si="91"/>
        <v/>
      </c>
      <c r="CZ83" s="1902" t="str">
        <f t="shared" si="92"/>
        <v/>
      </c>
      <c r="DA83" s="1902" t="str">
        <f t="shared" si="93"/>
        <v/>
      </c>
      <c r="DB83" s="1903" t="str">
        <f t="shared" si="94"/>
        <v/>
      </c>
      <c r="DC83" s="1903" t="str">
        <f t="shared" si="95"/>
        <v/>
      </c>
      <c r="DD83" s="1903" t="str">
        <f t="shared" si="96"/>
        <v/>
      </c>
      <c r="DE83" s="1902" t="str">
        <f t="shared" si="97"/>
        <v/>
      </c>
      <c r="DF83" s="1902" t="str">
        <f t="shared" si="98"/>
        <v/>
      </c>
      <c r="DG83" s="1902" t="str">
        <f t="shared" si="99"/>
        <v/>
      </c>
      <c r="DH83" s="1902" t="str">
        <f t="shared" si="100"/>
        <v/>
      </c>
      <c r="DI83" s="1902" t="str">
        <f t="shared" si="101"/>
        <v/>
      </c>
      <c r="DJ83" s="1901" t="str">
        <f t="shared" si="102"/>
        <v/>
      </c>
      <c r="DK83" s="1905" t="str">
        <f t="shared" si="103"/>
        <v/>
      </c>
      <c r="DL83" s="1950">
        <f t="shared" si="104"/>
        <v>0</v>
      </c>
      <c r="DM83" s="1562">
        <f t="shared" si="105"/>
        <v>0</v>
      </c>
      <c r="DN83" s="1562">
        <f t="shared" si="106"/>
        <v>0</v>
      </c>
      <c r="DO83" s="1562">
        <f t="shared" si="107"/>
        <v>0</v>
      </c>
      <c r="DP83" s="1988" t="str">
        <f>IF(DP77="","",(DP77+SUM(BV77)*(DP77="")-SUM(DP79)-DP82-SUM(BV82)*(DP82=""))*BV78/DP$7/365/$G$1)</f>
        <v/>
      </c>
      <c r="DQ83" s="1530" t="str">
        <f>IF(DQ77="","",(DQ77+SUM(BW77)*(DQ77="")-SUM(DQ79)-DQ82-SUM(BW82)*(DQ82=""))*BW78/DQ$7/365/$G$1)</f>
        <v/>
      </c>
      <c r="DR83" s="1530" t="str">
        <f>IF(DR77="","",(DR77+SUM(BX77)*(DR77="")-SUM(DR79)-DR82-SUM(BX82)*(DR82=""))*BX78/DR$7/365/$G$1)</f>
        <v/>
      </c>
      <c r="DS83" s="1989" t="str">
        <f>IF(DS77="","",(DS77+SUM(BY77)*(DS77="")-SUM(DS79)-DS82-SUM(BY82)*(DS82=""))*BY78/DS$7/365/$G$1)</f>
        <v/>
      </c>
      <c r="DT83" s="1972"/>
      <c r="DU83" s="1907"/>
    </row>
    <row r="84" spans="1:125" ht="14" customHeight="1">
      <c r="A84" s="1553" t="s">
        <v>491</v>
      </c>
      <c r="B84" s="1993">
        <f t="shared" ref="B84:R84" si="159">SUM(B53,B60,B67,B74,B81)</f>
        <v>0</v>
      </c>
      <c r="C84" s="1993">
        <f t="shared" si="159"/>
        <v>0</v>
      </c>
      <c r="D84" s="1993">
        <f t="shared" si="159"/>
        <v>0</v>
      </c>
      <c r="E84" s="1993">
        <f t="shared" si="159"/>
        <v>0</v>
      </c>
      <c r="F84" s="1993">
        <f t="shared" si="159"/>
        <v>0</v>
      </c>
      <c r="G84" s="1993">
        <f t="shared" si="159"/>
        <v>0</v>
      </c>
      <c r="H84" s="1993">
        <f t="shared" si="159"/>
        <v>0</v>
      </c>
      <c r="I84" s="1993">
        <f t="shared" si="159"/>
        <v>0</v>
      </c>
      <c r="J84" s="1993">
        <f t="shared" si="159"/>
        <v>0</v>
      </c>
      <c r="K84" s="1993">
        <f t="shared" si="159"/>
        <v>0</v>
      </c>
      <c r="L84" s="1993">
        <f t="shared" si="159"/>
        <v>0</v>
      </c>
      <c r="M84" s="1993">
        <f t="shared" si="159"/>
        <v>0</v>
      </c>
      <c r="N84" s="1993">
        <f t="shared" si="159"/>
        <v>0</v>
      </c>
      <c r="O84" s="1993">
        <f t="shared" si="159"/>
        <v>0</v>
      </c>
      <c r="P84" s="1993">
        <f t="shared" si="159"/>
        <v>0</v>
      </c>
      <c r="Q84" s="1993">
        <f t="shared" si="159"/>
        <v>0</v>
      </c>
      <c r="R84" s="1993">
        <f t="shared" si="159"/>
        <v>0</v>
      </c>
      <c r="S84" s="1994"/>
      <c r="T84" s="1993">
        <f t="shared" ref="T84:AJ84" si="160">SUM(T53,T60,T67,T74,T81)</f>
        <v>0</v>
      </c>
      <c r="U84" s="1993">
        <f t="shared" si="160"/>
        <v>0</v>
      </c>
      <c r="V84" s="1993">
        <f t="shared" si="160"/>
        <v>0</v>
      </c>
      <c r="W84" s="1993">
        <f t="shared" si="160"/>
        <v>0</v>
      </c>
      <c r="X84" s="1993">
        <f t="shared" si="160"/>
        <v>0</v>
      </c>
      <c r="Y84" s="1993">
        <f t="shared" si="160"/>
        <v>0</v>
      </c>
      <c r="Z84" s="1993">
        <f t="shared" si="160"/>
        <v>0</v>
      </c>
      <c r="AA84" s="1993">
        <f t="shared" si="160"/>
        <v>0</v>
      </c>
      <c r="AB84" s="1993">
        <f t="shared" si="160"/>
        <v>0</v>
      </c>
      <c r="AC84" s="1993">
        <f t="shared" si="160"/>
        <v>0</v>
      </c>
      <c r="AD84" s="1993">
        <f t="shared" si="160"/>
        <v>0</v>
      </c>
      <c r="AE84" s="1993">
        <f t="shared" si="160"/>
        <v>0</v>
      </c>
      <c r="AF84" s="1993">
        <f t="shared" si="160"/>
        <v>0</v>
      </c>
      <c r="AG84" s="1993">
        <f t="shared" si="160"/>
        <v>0</v>
      </c>
      <c r="AH84" s="1993">
        <f t="shared" si="160"/>
        <v>0</v>
      </c>
      <c r="AI84" s="1993">
        <f t="shared" si="160"/>
        <v>0</v>
      </c>
      <c r="AJ84" s="1993">
        <f t="shared" si="160"/>
        <v>0</v>
      </c>
      <c r="AK84" s="1994"/>
      <c r="AL84" s="1993">
        <f t="shared" ref="AL84:BB84" si="161">SUM(AL53,AL60,AL67,AL74,AL81)</f>
        <v>0</v>
      </c>
      <c r="AM84" s="1993">
        <f t="shared" si="161"/>
        <v>0</v>
      </c>
      <c r="AN84" s="1993">
        <f t="shared" si="161"/>
        <v>0</v>
      </c>
      <c r="AO84" s="1993">
        <f t="shared" si="161"/>
        <v>0</v>
      </c>
      <c r="AP84" s="1993">
        <f t="shared" si="161"/>
        <v>0</v>
      </c>
      <c r="AQ84" s="1993">
        <f t="shared" si="161"/>
        <v>0</v>
      </c>
      <c r="AR84" s="1993">
        <f t="shared" si="161"/>
        <v>0</v>
      </c>
      <c r="AS84" s="1993">
        <f t="shared" si="161"/>
        <v>0</v>
      </c>
      <c r="AT84" s="1993">
        <f t="shared" si="161"/>
        <v>0</v>
      </c>
      <c r="AU84" s="1993">
        <f t="shared" si="161"/>
        <v>0</v>
      </c>
      <c r="AV84" s="1993">
        <f t="shared" si="161"/>
        <v>0</v>
      </c>
      <c r="AW84" s="1993">
        <f t="shared" si="161"/>
        <v>0</v>
      </c>
      <c r="AX84" s="1993">
        <f t="shared" si="161"/>
        <v>0</v>
      </c>
      <c r="AY84" s="1993">
        <f t="shared" si="161"/>
        <v>0</v>
      </c>
      <c r="AZ84" s="1993">
        <f t="shared" si="161"/>
        <v>0</v>
      </c>
      <c r="BA84" s="1993">
        <f t="shared" si="161"/>
        <v>0</v>
      </c>
      <c r="BB84" s="1993">
        <f t="shared" si="161"/>
        <v>0</v>
      </c>
      <c r="BC84" s="1994"/>
      <c r="BD84" s="1993">
        <f t="shared" ref="BD84:BT84" si="162">SUM(BD53,BD60,BD67,BD74,BD81)</f>
        <v>0</v>
      </c>
      <c r="BE84" s="1993">
        <f t="shared" si="162"/>
        <v>0</v>
      </c>
      <c r="BF84" s="1993">
        <f t="shared" si="162"/>
        <v>0</v>
      </c>
      <c r="BG84" s="1993">
        <f t="shared" si="162"/>
        <v>0</v>
      </c>
      <c r="BH84" s="1993">
        <f t="shared" si="162"/>
        <v>0</v>
      </c>
      <c r="BI84" s="1993">
        <f t="shared" si="162"/>
        <v>0</v>
      </c>
      <c r="BJ84" s="1993">
        <f t="shared" si="162"/>
        <v>0</v>
      </c>
      <c r="BK84" s="1993">
        <f t="shared" si="162"/>
        <v>0</v>
      </c>
      <c r="BL84" s="1993">
        <f t="shared" si="162"/>
        <v>0</v>
      </c>
      <c r="BM84" s="1993">
        <f t="shared" si="162"/>
        <v>0</v>
      </c>
      <c r="BN84" s="1993">
        <f t="shared" si="162"/>
        <v>0</v>
      </c>
      <c r="BO84" s="1993">
        <f t="shared" si="162"/>
        <v>0</v>
      </c>
      <c r="BP84" s="1993">
        <f t="shared" si="162"/>
        <v>0</v>
      </c>
      <c r="BQ84" s="1993">
        <f t="shared" si="162"/>
        <v>0</v>
      </c>
      <c r="BR84" s="1993">
        <f t="shared" si="162"/>
        <v>0</v>
      </c>
      <c r="BS84" s="1993">
        <f t="shared" si="162"/>
        <v>0</v>
      </c>
      <c r="BT84" s="1993">
        <f t="shared" si="162"/>
        <v>0</v>
      </c>
      <c r="BU84" s="1994"/>
      <c r="BV84" s="1993">
        <f>SUM(BV53,BV60,BV67,BV74,BV81)</f>
        <v>0</v>
      </c>
      <c r="BW84" s="1993">
        <f>SUM(BW53,BW60,BW67,BW74,BW81)</f>
        <v>0</v>
      </c>
      <c r="BX84" s="1993">
        <f>SUM(BX53,BX60,BX67,BX74,BX81)</f>
        <v>0</v>
      </c>
      <c r="BY84" s="1993">
        <f>SUM(BY53,BY60,BY67,BY74,BY81)</f>
        <v>0</v>
      </c>
      <c r="BZ84" s="1948">
        <f t="shared" si="81"/>
        <v>0</v>
      </c>
      <c r="CA84" s="1948">
        <f t="shared" si="82"/>
        <v>0</v>
      </c>
      <c r="CB84" s="1948">
        <f t="shared" si="83"/>
        <v>0</v>
      </c>
      <c r="CC84" s="1949">
        <f t="shared" si="84"/>
        <v>0</v>
      </c>
      <c r="CD84" s="1874">
        <f t="shared" si="150"/>
        <v>0</v>
      </c>
      <c r="CE84" s="1875">
        <f t="shared" si="150"/>
        <v>0</v>
      </c>
      <c r="CF84" s="1876">
        <f t="shared" si="150"/>
        <v>0</v>
      </c>
      <c r="CG84" s="1876">
        <f t="shared" si="150"/>
        <v>0</v>
      </c>
      <c r="CH84" s="1876">
        <f t="shared" si="150"/>
        <v>0</v>
      </c>
      <c r="CI84" s="1876">
        <f t="shared" si="150"/>
        <v>0</v>
      </c>
      <c r="CJ84" s="1876">
        <f t="shared" si="150"/>
        <v>0</v>
      </c>
      <c r="CK84" s="1877">
        <f t="shared" si="150"/>
        <v>0</v>
      </c>
      <c r="CL84" s="1877">
        <f t="shared" si="150"/>
        <v>0</v>
      </c>
      <c r="CM84" s="1877">
        <f t="shared" si="150"/>
        <v>0</v>
      </c>
      <c r="CN84" s="1876">
        <f t="shared" si="150"/>
        <v>0</v>
      </c>
      <c r="CO84" s="1876">
        <f t="shared" si="150"/>
        <v>0</v>
      </c>
      <c r="CP84" s="1876">
        <f t="shared" si="150"/>
        <v>0</v>
      </c>
      <c r="CQ84" s="1876">
        <f t="shared" si="150"/>
        <v>0</v>
      </c>
      <c r="CR84" s="1876">
        <f t="shared" si="150"/>
        <v>0</v>
      </c>
      <c r="CS84" s="1875">
        <f t="shared" si="150"/>
        <v>0</v>
      </c>
      <c r="CT84" s="1878">
        <f t="shared" si="150"/>
        <v>0</v>
      </c>
      <c r="CU84" s="1887">
        <f t="shared" si="87"/>
        <v>0</v>
      </c>
      <c r="CV84" s="1888">
        <f t="shared" si="88"/>
        <v>0</v>
      </c>
      <c r="CW84" s="1889">
        <f t="shared" si="89"/>
        <v>0</v>
      </c>
      <c r="CX84" s="1889">
        <f t="shared" si="90"/>
        <v>0</v>
      </c>
      <c r="CY84" s="1889">
        <f t="shared" si="91"/>
        <v>0</v>
      </c>
      <c r="CZ84" s="1889">
        <f t="shared" si="92"/>
        <v>0</v>
      </c>
      <c r="DA84" s="1889">
        <f t="shared" si="93"/>
        <v>0</v>
      </c>
      <c r="DB84" s="1890">
        <f t="shared" si="94"/>
        <v>0</v>
      </c>
      <c r="DC84" s="1890">
        <f t="shared" si="95"/>
        <v>0</v>
      </c>
      <c r="DD84" s="1890">
        <f t="shared" si="96"/>
        <v>0</v>
      </c>
      <c r="DE84" s="1889">
        <f t="shared" si="97"/>
        <v>0</v>
      </c>
      <c r="DF84" s="1889">
        <f t="shared" si="98"/>
        <v>0</v>
      </c>
      <c r="DG84" s="1889">
        <f t="shared" si="99"/>
        <v>0</v>
      </c>
      <c r="DH84" s="1889">
        <f t="shared" si="100"/>
        <v>0</v>
      </c>
      <c r="DI84" s="1889">
        <f t="shared" si="101"/>
        <v>0</v>
      </c>
      <c r="DJ84" s="1888">
        <f t="shared" si="102"/>
        <v>0</v>
      </c>
      <c r="DK84" s="1887">
        <f t="shared" si="103"/>
        <v>0</v>
      </c>
      <c r="DL84" s="1950">
        <f t="shared" si="104"/>
        <v>17</v>
      </c>
      <c r="DM84" s="1562">
        <f t="shared" si="105"/>
        <v>17</v>
      </c>
      <c r="DN84" s="1562">
        <f t="shared" si="106"/>
        <v>17</v>
      </c>
      <c r="DO84" s="1562">
        <f t="shared" si="107"/>
        <v>17</v>
      </c>
      <c r="DP84" s="1995">
        <f>SUM(DP53,DP60,DP67,DP74,DP81)</f>
        <v>0</v>
      </c>
      <c r="DQ84" s="1993">
        <f>SUM(DQ53,DQ60,DQ67,DQ74,DQ81)</f>
        <v>0</v>
      </c>
      <c r="DR84" s="1993">
        <f>SUM(DR53,DR60,DR67,DR74,DR81)</f>
        <v>0</v>
      </c>
      <c r="DS84" s="1996">
        <f>SUM(DS53,DS60,DS67,DS74,DS81)</f>
        <v>0</v>
      </c>
      <c r="DT84" s="1972"/>
      <c r="DU84" s="1907"/>
    </row>
    <row r="85" spans="1:125" ht="14" customHeight="1">
      <c r="A85" s="1553" t="s">
        <v>492</v>
      </c>
      <c r="B85" s="1997">
        <f t="shared" ref="B85:R85" si="163">SUM(B55,B62,B69,B76,B83)</f>
        <v>0</v>
      </c>
      <c r="C85" s="1997">
        <f t="shared" si="163"/>
        <v>0</v>
      </c>
      <c r="D85" s="1997">
        <f t="shared" si="163"/>
        <v>0</v>
      </c>
      <c r="E85" s="1997">
        <f t="shared" si="163"/>
        <v>0</v>
      </c>
      <c r="F85" s="1997">
        <f t="shared" si="163"/>
        <v>0</v>
      </c>
      <c r="G85" s="1997">
        <f t="shared" si="163"/>
        <v>0</v>
      </c>
      <c r="H85" s="1997">
        <f t="shared" si="163"/>
        <v>0</v>
      </c>
      <c r="I85" s="1997">
        <f t="shared" si="163"/>
        <v>0</v>
      </c>
      <c r="J85" s="1997">
        <f t="shared" si="163"/>
        <v>0</v>
      </c>
      <c r="K85" s="1997">
        <f t="shared" si="163"/>
        <v>0</v>
      </c>
      <c r="L85" s="1997">
        <f t="shared" si="163"/>
        <v>0</v>
      </c>
      <c r="M85" s="1997">
        <f t="shared" si="163"/>
        <v>0</v>
      </c>
      <c r="N85" s="1997">
        <f t="shared" si="163"/>
        <v>0</v>
      </c>
      <c r="O85" s="1997">
        <f t="shared" si="163"/>
        <v>0</v>
      </c>
      <c r="P85" s="1997">
        <f t="shared" si="163"/>
        <v>0</v>
      </c>
      <c r="Q85" s="1997">
        <f t="shared" si="163"/>
        <v>0</v>
      </c>
      <c r="R85" s="1997">
        <f t="shared" si="163"/>
        <v>0</v>
      </c>
      <c r="S85" s="1998"/>
      <c r="T85" s="1997">
        <f t="shared" ref="T85:AJ85" si="164">SUM(T55,T62,T69,T76,T83)</f>
        <v>0</v>
      </c>
      <c r="U85" s="1997">
        <f t="shared" si="164"/>
        <v>0</v>
      </c>
      <c r="V85" s="1997">
        <f t="shared" si="164"/>
        <v>0</v>
      </c>
      <c r="W85" s="1997">
        <f t="shared" si="164"/>
        <v>0</v>
      </c>
      <c r="X85" s="1997">
        <f t="shared" si="164"/>
        <v>0</v>
      </c>
      <c r="Y85" s="1997">
        <f t="shared" si="164"/>
        <v>0</v>
      </c>
      <c r="Z85" s="1997">
        <f t="shared" si="164"/>
        <v>0</v>
      </c>
      <c r="AA85" s="1997">
        <f t="shared" si="164"/>
        <v>0</v>
      </c>
      <c r="AB85" s="1997">
        <f t="shared" si="164"/>
        <v>0</v>
      </c>
      <c r="AC85" s="1997">
        <f t="shared" si="164"/>
        <v>0</v>
      </c>
      <c r="AD85" s="1997">
        <f t="shared" si="164"/>
        <v>0</v>
      </c>
      <c r="AE85" s="1997">
        <f t="shared" si="164"/>
        <v>0</v>
      </c>
      <c r="AF85" s="1997">
        <f t="shared" si="164"/>
        <v>0</v>
      </c>
      <c r="AG85" s="1997">
        <f t="shared" si="164"/>
        <v>0</v>
      </c>
      <c r="AH85" s="1997">
        <f t="shared" si="164"/>
        <v>0</v>
      </c>
      <c r="AI85" s="1997">
        <f t="shared" si="164"/>
        <v>0</v>
      </c>
      <c r="AJ85" s="1997">
        <f t="shared" si="164"/>
        <v>0</v>
      </c>
      <c r="AK85" s="1998"/>
      <c r="AL85" s="1997">
        <f t="shared" ref="AL85:BB85" si="165">SUM(AL55,AL62,AL69,AL76,AL83)</f>
        <v>0</v>
      </c>
      <c r="AM85" s="1997">
        <f t="shared" si="165"/>
        <v>0</v>
      </c>
      <c r="AN85" s="1997">
        <f t="shared" si="165"/>
        <v>0</v>
      </c>
      <c r="AO85" s="1997">
        <f t="shared" si="165"/>
        <v>0</v>
      </c>
      <c r="AP85" s="1997">
        <f t="shared" si="165"/>
        <v>0</v>
      </c>
      <c r="AQ85" s="1997">
        <f t="shared" si="165"/>
        <v>0</v>
      </c>
      <c r="AR85" s="1997">
        <f t="shared" si="165"/>
        <v>0</v>
      </c>
      <c r="AS85" s="1997">
        <f t="shared" si="165"/>
        <v>0</v>
      </c>
      <c r="AT85" s="1997">
        <f t="shared" si="165"/>
        <v>0</v>
      </c>
      <c r="AU85" s="1997">
        <f t="shared" si="165"/>
        <v>0</v>
      </c>
      <c r="AV85" s="1997">
        <f t="shared" si="165"/>
        <v>0</v>
      </c>
      <c r="AW85" s="1997">
        <f t="shared" si="165"/>
        <v>0</v>
      </c>
      <c r="AX85" s="1997">
        <f t="shared" si="165"/>
        <v>0</v>
      </c>
      <c r="AY85" s="1997">
        <f t="shared" si="165"/>
        <v>0</v>
      </c>
      <c r="AZ85" s="1997">
        <f t="shared" si="165"/>
        <v>0</v>
      </c>
      <c r="BA85" s="1997">
        <f t="shared" si="165"/>
        <v>0</v>
      </c>
      <c r="BB85" s="1997">
        <f t="shared" si="165"/>
        <v>0</v>
      </c>
      <c r="BC85" s="1998"/>
      <c r="BD85" s="1997">
        <f t="shared" ref="BD85:BT85" si="166">SUM(BD55,BD62,BD69,BD76,BD83)</f>
        <v>0</v>
      </c>
      <c r="BE85" s="1997">
        <f t="shared" si="166"/>
        <v>0</v>
      </c>
      <c r="BF85" s="1997">
        <f t="shared" si="166"/>
        <v>0</v>
      </c>
      <c r="BG85" s="1997">
        <f t="shared" si="166"/>
        <v>0</v>
      </c>
      <c r="BH85" s="1997">
        <f t="shared" si="166"/>
        <v>0</v>
      </c>
      <c r="BI85" s="1997">
        <f t="shared" si="166"/>
        <v>0</v>
      </c>
      <c r="BJ85" s="1997">
        <f t="shared" si="166"/>
        <v>0</v>
      </c>
      <c r="BK85" s="1997">
        <f t="shared" si="166"/>
        <v>0</v>
      </c>
      <c r="BL85" s="1997">
        <f t="shared" si="166"/>
        <v>0</v>
      </c>
      <c r="BM85" s="1997">
        <f t="shared" si="166"/>
        <v>0</v>
      </c>
      <c r="BN85" s="1997">
        <f t="shared" si="166"/>
        <v>0</v>
      </c>
      <c r="BO85" s="1997">
        <f t="shared" si="166"/>
        <v>0</v>
      </c>
      <c r="BP85" s="1997">
        <f t="shared" si="166"/>
        <v>0</v>
      </c>
      <c r="BQ85" s="1997">
        <f t="shared" si="166"/>
        <v>0</v>
      </c>
      <c r="BR85" s="1997">
        <f t="shared" si="166"/>
        <v>0</v>
      </c>
      <c r="BS85" s="1997">
        <f t="shared" si="166"/>
        <v>0</v>
      </c>
      <c r="BT85" s="1997">
        <f t="shared" si="166"/>
        <v>0</v>
      </c>
      <c r="BU85" s="1998"/>
      <c r="BV85" s="1997">
        <f>SUM(BV55,BV62,BV69,BV76,BV83)</f>
        <v>0</v>
      </c>
      <c r="BW85" s="1997">
        <f>SUM(BW55,BW62,BW69,BW76,BW83)</f>
        <v>0</v>
      </c>
      <c r="BX85" s="1997">
        <f>SUM(BX55,BX62,BX69,BX76,BX83)</f>
        <v>0</v>
      </c>
      <c r="BY85" s="1997">
        <f>SUM(BY55,BY62,BY69,BY76,BY83)</f>
        <v>0</v>
      </c>
      <c r="BZ85" s="1986">
        <f t="shared" si="81"/>
        <v>0</v>
      </c>
      <c r="CA85" s="1986">
        <f t="shared" si="82"/>
        <v>0</v>
      </c>
      <c r="CB85" s="1986">
        <f t="shared" si="83"/>
        <v>0</v>
      </c>
      <c r="CC85" s="1987">
        <f t="shared" si="84"/>
        <v>0</v>
      </c>
      <c r="CD85" s="1900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901">
        <f t="shared" si="167"/>
        <v>0</v>
      </c>
      <c r="CF85" s="1902">
        <f t="shared" si="167"/>
        <v>0</v>
      </c>
      <c r="CG85" s="1902">
        <f t="shared" si="167"/>
        <v>0</v>
      </c>
      <c r="CH85" s="1902">
        <f t="shared" si="167"/>
        <v>0</v>
      </c>
      <c r="CI85" s="1902">
        <f t="shared" si="167"/>
        <v>0</v>
      </c>
      <c r="CJ85" s="1902">
        <f t="shared" si="167"/>
        <v>0</v>
      </c>
      <c r="CK85" s="1903">
        <f t="shared" si="167"/>
        <v>0</v>
      </c>
      <c r="CL85" s="1903">
        <f t="shared" si="167"/>
        <v>0</v>
      </c>
      <c r="CM85" s="1903">
        <f t="shared" si="167"/>
        <v>0</v>
      </c>
      <c r="CN85" s="1902">
        <f t="shared" si="167"/>
        <v>0</v>
      </c>
      <c r="CO85" s="1902">
        <f t="shared" si="167"/>
        <v>0</v>
      </c>
      <c r="CP85" s="1902">
        <f t="shared" si="167"/>
        <v>0</v>
      </c>
      <c r="CQ85" s="1902">
        <f t="shared" si="167"/>
        <v>0</v>
      </c>
      <c r="CR85" s="1902">
        <f t="shared" si="167"/>
        <v>0</v>
      </c>
      <c r="CS85" s="1901">
        <f t="shared" si="167"/>
        <v>0</v>
      </c>
      <c r="CT85" s="1904">
        <f t="shared" si="167"/>
        <v>0</v>
      </c>
      <c r="CU85" s="1905">
        <f t="shared" si="87"/>
        <v>0</v>
      </c>
      <c r="CV85" s="1901">
        <f t="shared" si="88"/>
        <v>0</v>
      </c>
      <c r="CW85" s="1902">
        <f t="shared" si="89"/>
        <v>0</v>
      </c>
      <c r="CX85" s="1902">
        <f t="shared" si="90"/>
        <v>0</v>
      </c>
      <c r="CY85" s="1902">
        <f t="shared" si="91"/>
        <v>0</v>
      </c>
      <c r="CZ85" s="1902">
        <f t="shared" si="92"/>
        <v>0</v>
      </c>
      <c r="DA85" s="1902">
        <f t="shared" si="93"/>
        <v>0</v>
      </c>
      <c r="DB85" s="1903">
        <f t="shared" si="94"/>
        <v>0</v>
      </c>
      <c r="DC85" s="1903">
        <f t="shared" si="95"/>
        <v>0</v>
      </c>
      <c r="DD85" s="1903">
        <f t="shared" si="96"/>
        <v>0</v>
      </c>
      <c r="DE85" s="1902">
        <f t="shared" si="97"/>
        <v>0</v>
      </c>
      <c r="DF85" s="1902">
        <f t="shared" si="98"/>
        <v>0</v>
      </c>
      <c r="DG85" s="1902">
        <f t="shared" si="99"/>
        <v>0</v>
      </c>
      <c r="DH85" s="1902">
        <f t="shared" si="100"/>
        <v>0</v>
      </c>
      <c r="DI85" s="1902">
        <f t="shared" si="101"/>
        <v>0</v>
      </c>
      <c r="DJ85" s="1901">
        <f t="shared" si="102"/>
        <v>0</v>
      </c>
      <c r="DK85" s="1905">
        <f t="shared" si="103"/>
        <v>0</v>
      </c>
      <c r="DL85" s="1950">
        <f t="shared" si="104"/>
        <v>17</v>
      </c>
      <c r="DM85" s="1562">
        <f t="shared" si="105"/>
        <v>17</v>
      </c>
      <c r="DN85" s="1562">
        <f t="shared" si="106"/>
        <v>17</v>
      </c>
      <c r="DO85" s="1562">
        <f t="shared" si="107"/>
        <v>17</v>
      </c>
      <c r="DP85" s="1999">
        <f>SUM(DP55,DP62,DP69,DP76,DP83)</f>
        <v>0</v>
      </c>
      <c r="DQ85" s="1997">
        <f>SUM(DQ55,DQ62,DQ69,DQ76,DQ83)</f>
        <v>0</v>
      </c>
      <c r="DR85" s="1997">
        <f>SUM(DR55,DR62,DR69,DR76,DR83)</f>
        <v>0</v>
      </c>
      <c r="DS85" s="2000">
        <f>SUM(DS55,DS62,DS69,DS76,DS83)</f>
        <v>0</v>
      </c>
      <c r="DT85" s="1972"/>
      <c r="DU85" s="1907"/>
    </row>
    <row r="86" spans="1:125" ht="12" customHeight="1">
      <c r="A86" s="1907"/>
      <c r="B86" s="1907"/>
      <c r="C86" s="1907"/>
      <c r="D86" s="1907"/>
      <c r="E86" s="1907"/>
      <c r="F86" s="1907"/>
      <c r="G86" s="1907"/>
      <c r="H86" s="1907"/>
      <c r="I86" s="1907"/>
      <c r="J86" s="1907"/>
      <c r="K86" s="1907"/>
      <c r="L86" s="1907"/>
      <c r="M86" s="1907"/>
      <c r="N86" s="1907"/>
      <c r="O86" s="1907"/>
      <c r="P86" s="1907"/>
      <c r="Q86" s="1907"/>
      <c r="R86" s="1907"/>
      <c r="S86" s="1907"/>
      <c r="T86" s="1907"/>
      <c r="U86" s="1907"/>
      <c r="V86" s="1907"/>
      <c r="W86" s="1907"/>
      <c r="X86" s="1907"/>
      <c r="Y86" s="1907"/>
      <c r="Z86" s="1907"/>
      <c r="AA86" s="1907"/>
      <c r="AB86" s="1907"/>
      <c r="AC86" s="1907"/>
      <c r="AD86" s="1907"/>
      <c r="AE86" s="1907"/>
      <c r="AF86" s="1907"/>
      <c r="AG86" s="1907"/>
      <c r="AH86" s="1907"/>
      <c r="AI86" s="1907"/>
      <c r="AJ86" s="1907"/>
      <c r="AK86" s="1907"/>
      <c r="AL86" s="1907"/>
      <c r="AM86" s="1907"/>
      <c r="AN86" s="1907"/>
      <c r="AO86" s="1907"/>
      <c r="AP86" s="1907"/>
      <c r="AQ86" s="1907"/>
      <c r="AR86" s="1907"/>
      <c r="AS86" s="1907"/>
      <c r="AT86" s="1907"/>
      <c r="AU86" s="1907"/>
      <c r="AV86" s="1907"/>
      <c r="AW86" s="1907"/>
      <c r="AX86" s="1907"/>
      <c r="AY86" s="1907"/>
      <c r="AZ86" s="1907"/>
      <c r="BA86" s="1907"/>
      <c r="BB86" s="1907"/>
      <c r="BC86" s="1907"/>
      <c r="BD86" s="1907"/>
      <c r="BE86" s="1907"/>
      <c r="BF86" s="1907"/>
      <c r="BG86" s="1907"/>
      <c r="BH86" s="1907"/>
      <c r="BI86" s="1907"/>
      <c r="BJ86" s="1907"/>
      <c r="BK86" s="1907"/>
      <c r="BL86" s="1907"/>
      <c r="BM86" s="1907"/>
      <c r="BN86" s="1907"/>
      <c r="BO86" s="1907"/>
      <c r="BP86" s="1907"/>
      <c r="BQ86" s="1907"/>
      <c r="BR86" s="1907"/>
      <c r="BS86" s="1907"/>
      <c r="BT86" s="1907"/>
      <c r="BU86" s="1907"/>
      <c r="BV86" s="1907"/>
      <c r="BW86" s="1907"/>
      <c r="BX86" s="1907"/>
      <c r="BY86" s="1907"/>
      <c r="BZ86" s="1907"/>
      <c r="CA86" s="1907"/>
      <c r="CB86" s="1907"/>
      <c r="CC86" s="1907"/>
      <c r="CD86" s="1907"/>
      <c r="CE86" s="1907"/>
      <c r="CF86" s="1907"/>
      <c r="CG86" s="1907"/>
      <c r="CH86" s="1907"/>
      <c r="CI86" s="1907"/>
      <c r="CJ86" s="1907"/>
      <c r="CK86" s="1907"/>
      <c r="CL86" s="1907"/>
      <c r="CM86" s="1907"/>
      <c r="CN86" s="1907"/>
      <c r="CO86" s="1907"/>
      <c r="CP86" s="1907"/>
      <c r="CQ86" s="1907"/>
      <c r="CR86" s="1907"/>
      <c r="CS86" s="1907"/>
      <c r="CT86" s="1907"/>
      <c r="CU86" s="1907"/>
      <c r="CV86" s="1907"/>
      <c r="CW86" s="1907"/>
      <c r="CX86" s="1907"/>
      <c r="CY86" s="1907"/>
      <c r="CZ86" s="1907"/>
      <c r="DA86" s="1907"/>
      <c r="DB86" s="1907"/>
      <c r="DC86" s="1907"/>
      <c r="DD86" s="1907"/>
      <c r="DE86" s="1907"/>
      <c r="DF86" s="1907"/>
      <c r="DG86" s="1907"/>
      <c r="DH86" s="1907"/>
      <c r="DI86" s="1907"/>
      <c r="DJ86" s="1907"/>
      <c r="DK86" s="1907"/>
      <c r="DL86" s="1907"/>
      <c r="DM86" s="1907"/>
      <c r="DN86" s="1907"/>
      <c r="DO86" s="1907"/>
      <c r="DP86" s="1907"/>
      <c r="DQ86" s="1907"/>
      <c r="DR86" s="1907"/>
      <c r="DS86" s="1907"/>
      <c r="DT86" s="1907"/>
      <c r="DU86" s="1907"/>
    </row>
    <row r="87" spans="1:125" ht="12" customHeight="1">
      <c r="A87" s="1907"/>
      <c r="B87" s="1907"/>
      <c r="C87" s="1907"/>
      <c r="D87" s="1907"/>
      <c r="E87" s="1907"/>
      <c r="F87" s="1907"/>
      <c r="G87" s="1907"/>
      <c r="H87" s="1907"/>
      <c r="I87" s="1907"/>
      <c r="J87" s="1907"/>
      <c r="K87" s="1907"/>
      <c r="L87" s="1907"/>
      <c r="M87" s="1907"/>
      <c r="N87" s="1907"/>
      <c r="O87" s="1907"/>
      <c r="P87" s="1907"/>
      <c r="Q87" s="1907"/>
      <c r="R87" s="1907"/>
      <c r="S87" s="1907"/>
      <c r="T87" s="1907"/>
      <c r="U87" s="1907"/>
      <c r="V87" s="1907"/>
      <c r="W87" s="1907"/>
      <c r="X87" s="1907"/>
      <c r="Y87" s="1907"/>
      <c r="Z87" s="1907"/>
      <c r="AA87" s="1907"/>
      <c r="AB87" s="1907"/>
      <c r="AC87" s="1907"/>
      <c r="AD87" s="1907"/>
      <c r="AE87" s="1907"/>
      <c r="AF87" s="1907"/>
      <c r="AG87" s="1907"/>
      <c r="AH87" s="1907"/>
      <c r="AI87" s="1907"/>
      <c r="AJ87" s="1907"/>
      <c r="AK87" s="1907"/>
      <c r="AL87" s="1907"/>
      <c r="AM87" s="1907"/>
      <c r="AN87" s="1907"/>
      <c r="AO87" s="1907"/>
      <c r="AP87" s="1907"/>
      <c r="AQ87" s="1907"/>
      <c r="AR87" s="1907"/>
      <c r="AS87" s="1907"/>
      <c r="AT87" s="1907"/>
      <c r="AU87" s="1907"/>
      <c r="AV87" s="1907"/>
      <c r="AW87" s="1907"/>
      <c r="AX87" s="1907"/>
      <c r="AY87" s="1907"/>
      <c r="AZ87" s="1907"/>
      <c r="BA87" s="1907"/>
      <c r="BB87" s="1907"/>
      <c r="BC87" s="1907"/>
      <c r="BD87" s="1907"/>
      <c r="BE87" s="1907"/>
      <c r="BF87" s="1907"/>
      <c r="BG87" s="1907"/>
      <c r="BH87" s="1907"/>
      <c r="BI87" s="1907"/>
      <c r="BJ87" s="1907"/>
      <c r="BK87" s="1907"/>
      <c r="BL87" s="1907"/>
      <c r="BM87" s="1907"/>
      <c r="BN87" s="1907"/>
      <c r="BO87" s="1907"/>
      <c r="BP87" s="1907"/>
      <c r="BQ87" s="1907"/>
      <c r="BR87" s="1907"/>
      <c r="BS87" s="1907"/>
      <c r="BT87" s="1907"/>
      <c r="BU87" s="1907"/>
      <c r="BV87" s="1907"/>
      <c r="BW87" s="1907"/>
      <c r="BX87" s="1907"/>
      <c r="BY87" s="1907"/>
      <c r="BZ87" s="1907"/>
      <c r="CA87" s="1907"/>
      <c r="CB87" s="1907"/>
      <c r="CC87" s="1907"/>
      <c r="CD87" s="1907"/>
      <c r="CE87" s="1907"/>
      <c r="CF87" s="1907"/>
      <c r="CG87" s="1907"/>
      <c r="CH87" s="1907"/>
      <c r="CI87" s="1907"/>
      <c r="CJ87" s="1907"/>
      <c r="CK87" s="1907"/>
      <c r="CL87" s="1907"/>
      <c r="CM87" s="1907"/>
      <c r="CN87" s="1907"/>
      <c r="CO87" s="1907"/>
      <c r="CP87" s="1907"/>
      <c r="CQ87" s="1907"/>
      <c r="CR87" s="1907"/>
      <c r="CS87" s="1907"/>
      <c r="CT87" s="1907"/>
      <c r="CU87" s="1907"/>
      <c r="CV87" s="1907"/>
      <c r="CW87" s="1907"/>
      <c r="CX87" s="1907"/>
      <c r="CY87" s="1907"/>
      <c r="CZ87" s="1907"/>
      <c r="DA87" s="1907"/>
      <c r="DB87" s="1907"/>
      <c r="DC87" s="1907"/>
      <c r="DD87" s="1907"/>
      <c r="DE87" s="1907"/>
      <c r="DF87" s="1907"/>
      <c r="DG87" s="1907"/>
      <c r="DH87" s="1907"/>
      <c r="DI87" s="1907"/>
      <c r="DJ87" s="1907"/>
      <c r="DK87" s="1907"/>
      <c r="DL87" s="1907"/>
      <c r="DM87" s="1907"/>
      <c r="DN87" s="1907"/>
      <c r="DO87" s="1907"/>
      <c r="DP87" s="1907"/>
      <c r="DQ87" s="1907"/>
      <c r="DR87" s="1907"/>
      <c r="DS87" s="1907"/>
      <c r="DT87" s="1907"/>
      <c r="DU87" s="1907"/>
    </row>
    <row r="88" spans="1:125" ht="12" customHeight="1">
      <c r="A88" s="1907"/>
      <c r="B88" s="1907"/>
      <c r="C88" s="1907"/>
      <c r="D88" s="1907"/>
      <c r="E88" s="1907"/>
      <c r="F88" s="1907"/>
      <c r="G88" s="1907"/>
      <c r="H88" s="1907"/>
      <c r="I88" s="1907"/>
      <c r="J88" s="1907"/>
      <c r="K88" s="1907"/>
      <c r="L88" s="1907"/>
      <c r="M88" s="1907"/>
      <c r="N88" s="1907"/>
      <c r="O88" s="1907"/>
      <c r="P88" s="1907"/>
      <c r="Q88" s="1907"/>
      <c r="R88" s="1907"/>
      <c r="S88" s="1907"/>
      <c r="T88" s="1907"/>
      <c r="U88" s="1907"/>
      <c r="V88" s="1907"/>
      <c r="W88" s="1907"/>
      <c r="X88" s="1907"/>
      <c r="Y88" s="1907"/>
      <c r="Z88" s="1907"/>
      <c r="AA88" s="1907"/>
      <c r="AB88" s="1907"/>
      <c r="AC88" s="1907"/>
      <c r="AD88" s="1907"/>
      <c r="AE88" s="1907"/>
      <c r="AF88" s="1907"/>
      <c r="AG88" s="1907"/>
      <c r="AH88" s="1907"/>
      <c r="AI88" s="1907"/>
      <c r="AJ88" s="1907"/>
      <c r="AK88" s="1907"/>
      <c r="AL88" s="1907"/>
      <c r="AM88" s="1907"/>
      <c r="AN88" s="1907"/>
      <c r="AO88" s="1907"/>
      <c r="AP88" s="1907"/>
      <c r="AQ88" s="1907"/>
      <c r="AR88" s="1907"/>
      <c r="AS88" s="1907"/>
      <c r="AT88" s="1907"/>
      <c r="AU88" s="1907"/>
      <c r="AV88" s="1907"/>
      <c r="AW88" s="1907"/>
      <c r="AX88" s="1907"/>
      <c r="AY88" s="1907"/>
      <c r="AZ88" s="1907"/>
      <c r="BA88" s="1907"/>
      <c r="BB88" s="1907"/>
      <c r="BC88" s="1907"/>
      <c r="BD88" s="1907"/>
      <c r="BE88" s="1907"/>
      <c r="BF88" s="1907"/>
      <c r="BG88" s="1907"/>
      <c r="BH88" s="1907"/>
      <c r="BI88" s="1907"/>
      <c r="BJ88" s="1907"/>
      <c r="BK88" s="1907"/>
      <c r="BL88" s="1907"/>
      <c r="BM88" s="1907"/>
      <c r="BN88" s="1907"/>
      <c r="BO88" s="1907"/>
      <c r="BP88" s="1907"/>
      <c r="BQ88" s="1907"/>
      <c r="BR88" s="1907"/>
      <c r="BS88" s="1907"/>
      <c r="BT88" s="1907"/>
      <c r="BU88" s="1907"/>
      <c r="BV88" s="1907"/>
      <c r="BW88" s="1907"/>
      <c r="BX88" s="1907"/>
      <c r="BY88" s="1907"/>
      <c r="BZ88" s="1907"/>
      <c r="CA88" s="1907"/>
      <c r="CB88" s="1907"/>
      <c r="CC88" s="1907"/>
      <c r="CD88" s="1907"/>
      <c r="CE88" s="1907"/>
      <c r="CF88" s="1907"/>
      <c r="CG88" s="1907"/>
      <c r="CH88" s="1907"/>
      <c r="CI88" s="1907"/>
      <c r="CJ88" s="1907"/>
      <c r="CK88" s="1907"/>
      <c r="CL88" s="1907"/>
      <c r="CM88" s="1907"/>
      <c r="CN88" s="1907"/>
      <c r="CO88" s="1907"/>
      <c r="CP88" s="1907"/>
      <c r="CQ88" s="1907"/>
      <c r="CR88" s="1907"/>
      <c r="CS88" s="1907"/>
      <c r="CT88" s="1907"/>
      <c r="CU88" s="1907"/>
      <c r="CV88" s="1907"/>
      <c r="CW88" s="1907"/>
      <c r="CX88" s="1907"/>
      <c r="CY88" s="1907"/>
      <c r="CZ88" s="1907"/>
      <c r="DA88" s="1907"/>
      <c r="DB88" s="1907"/>
      <c r="DC88" s="1907"/>
      <c r="DD88" s="1907"/>
      <c r="DE88" s="1907"/>
      <c r="DF88" s="1907"/>
      <c r="DG88" s="1907"/>
      <c r="DH88" s="1907"/>
      <c r="DI88" s="1907"/>
      <c r="DJ88" s="1907"/>
      <c r="DK88" s="1907"/>
      <c r="DL88" s="1907"/>
      <c r="DM88" s="1907"/>
      <c r="DN88" s="1907"/>
      <c r="DO88" s="1907"/>
      <c r="DP88" s="1907"/>
      <c r="DQ88" s="1907"/>
      <c r="DR88" s="1907"/>
      <c r="DS88" s="1907"/>
      <c r="DT88" s="1907"/>
      <c r="DU88" s="1907"/>
    </row>
    <row r="89" spans="1:125" ht="12" customHeight="1">
      <c r="A89" s="1907"/>
      <c r="B89" s="1907"/>
      <c r="C89" s="1907"/>
      <c r="D89" s="1907"/>
      <c r="E89" s="1907"/>
      <c r="F89" s="1907"/>
      <c r="G89" s="1907"/>
      <c r="H89" s="1907"/>
      <c r="I89" s="1907"/>
      <c r="J89" s="1907"/>
      <c r="K89" s="1907"/>
      <c r="L89" s="1907"/>
      <c r="M89" s="1907"/>
      <c r="N89" s="1907"/>
      <c r="O89" s="1907"/>
      <c r="P89" s="1907"/>
      <c r="Q89" s="1907"/>
      <c r="R89" s="1907"/>
      <c r="S89" s="1907"/>
      <c r="T89" s="1907"/>
      <c r="U89" s="1907"/>
      <c r="V89" s="1907"/>
      <c r="W89" s="1907"/>
      <c r="X89" s="1907"/>
      <c r="Y89" s="1907"/>
      <c r="Z89" s="1907"/>
      <c r="AA89" s="1907"/>
      <c r="AB89" s="1907"/>
      <c r="AC89" s="1907"/>
      <c r="AD89" s="1907"/>
      <c r="AE89" s="1907"/>
      <c r="AF89" s="1907"/>
      <c r="AG89" s="1907"/>
      <c r="AH89" s="1907"/>
      <c r="AI89" s="1907"/>
      <c r="AJ89" s="1907"/>
      <c r="AK89" s="1907"/>
      <c r="AL89" s="1907"/>
      <c r="AM89" s="1907"/>
      <c r="AN89" s="1907"/>
      <c r="AO89" s="1907"/>
      <c r="AP89" s="1907"/>
      <c r="AQ89" s="1907"/>
      <c r="AR89" s="1907"/>
      <c r="AS89" s="1907"/>
      <c r="AT89" s="1907"/>
      <c r="AU89" s="1907"/>
      <c r="AV89" s="1907"/>
      <c r="AW89" s="1907"/>
      <c r="AX89" s="1907"/>
      <c r="AY89" s="1907"/>
      <c r="AZ89" s="1907"/>
      <c r="BA89" s="1907"/>
      <c r="BB89" s="1907"/>
      <c r="BC89" s="1907"/>
      <c r="BD89" s="1907"/>
      <c r="BE89" s="1907"/>
      <c r="BF89" s="1907"/>
      <c r="BG89" s="1907"/>
      <c r="BH89" s="1907"/>
      <c r="BI89" s="1907"/>
      <c r="BJ89" s="1907"/>
      <c r="BK89" s="1907"/>
      <c r="BL89" s="1907"/>
      <c r="BM89" s="1907"/>
      <c r="BN89" s="1907"/>
      <c r="BO89" s="1907"/>
      <c r="BP89" s="1907"/>
      <c r="BQ89" s="1907"/>
      <c r="BR89" s="1907"/>
      <c r="BS89" s="1907"/>
      <c r="BT89" s="1907"/>
      <c r="BU89" s="1907"/>
      <c r="BV89" s="1907"/>
      <c r="BW89" s="1907"/>
      <c r="BX89" s="1907"/>
      <c r="BY89" s="1907"/>
      <c r="BZ89" s="1907"/>
      <c r="CA89" s="1907"/>
      <c r="CB89" s="1907"/>
      <c r="CC89" s="1907"/>
      <c r="CD89" s="1907"/>
      <c r="CE89" s="1907"/>
      <c r="CF89" s="1907"/>
      <c r="CG89" s="1907"/>
      <c r="CH89" s="1907"/>
      <c r="CI89" s="1907"/>
      <c r="CJ89" s="1907"/>
      <c r="CK89" s="1907"/>
      <c r="CL89" s="1907"/>
      <c r="CM89" s="1907"/>
      <c r="CN89" s="1907"/>
      <c r="CO89" s="1907"/>
      <c r="CP89" s="1907"/>
      <c r="CQ89" s="1907"/>
      <c r="CR89" s="1907"/>
      <c r="CS89" s="1907"/>
      <c r="CT89" s="1907"/>
      <c r="CU89" s="1907"/>
      <c r="CV89" s="1907"/>
      <c r="CW89" s="1907"/>
      <c r="CX89" s="1907"/>
      <c r="CY89" s="1907"/>
      <c r="CZ89" s="1907"/>
      <c r="DA89" s="1907"/>
      <c r="DB89" s="1907"/>
      <c r="DC89" s="1907"/>
      <c r="DD89" s="1907"/>
      <c r="DE89" s="1907"/>
      <c r="DF89" s="1907"/>
      <c r="DG89" s="1907"/>
      <c r="DH89" s="1907"/>
      <c r="DI89" s="1907"/>
      <c r="DJ89" s="1907"/>
      <c r="DK89" s="1907"/>
      <c r="DL89" s="1907"/>
      <c r="DM89" s="1907"/>
      <c r="DN89" s="1907"/>
      <c r="DO89" s="1907"/>
      <c r="DP89" s="1907"/>
      <c r="DQ89" s="1907"/>
      <c r="DR89" s="1907"/>
      <c r="DS89" s="1907"/>
      <c r="DT89" s="1907"/>
      <c r="DU89" s="1907"/>
    </row>
    <row r="90" spans="1:125" ht="12" customHeight="1">
      <c r="A90" s="1907"/>
      <c r="B90" s="1907"/>
      <c r="C90" s="1907"/>
      <c r="D90" s="1907"/>
      <c r="E90" s="1907"/>
      <c r="F90" s="1907"/>
      <c r="G90" s="1907"/>
      <c r="H90" s="1907"/>
      <c r="I90" s="1907"/>
      <c r="J90" s="1907"/>
      <c r="K90" s="1907"/>
      <c r="L90" s="1907"/>
      <c r="M90" s="1907"/>
      <c r="N90" s="1907"/>
      <c r="O90" s="1907"/>
      <c r="P90" s="1907"/>
      <c r="Q90" s="1907"/>
      <c r="R90" s="1907"/>
      <c r="S90" s="1907"/>
      <c r="T90" s="1907"/>
      <c r="U90" s="1907"/>
      <c r="V90" s="1907"/>
      <c r="W90" s="1907"/>
      <c r="X90" s="1907"/>
      <c r="Y90" s="1907"/>
      <c r="Z90" s="1907"/>
      <c r="AA90" s="1907"/>
      <c r="AB90" s="1907"/>
      <c r="AC90" s="1907"/>
      <c r="AD90" s="1907"/>
      <c r="AE90" s="1907"/>
      <c r="AF90" s="1907"/>
      <c r="AG90" s="1907"/>
      <c r="AH90" s="1907"/>
      <c r="AI90" s="1907"/>
      <c r="AJ90" s="1907"/>
      <c r="AK90" s="1907"/>
      <c r="AL90" s="1907"/>
      <c r="AM90" s="1907"/>
      <c r="AN90" s="1907"/>
      <c r="AO90" s="1907"/>
      <c r="AP90" s="1907"/>
      <c r="AQ90" s="1907"/>
      <c r="AR90" s="1907"/>
      <c r="AS90" s="1907"/>
      <c r="AT90" s="1907"/>
      <c r="AU90" s="1907"/>
      <c r="AV90" s="1907"/>
      <c r="AW90" s="1907"/>
      <c r="AX90" s="1907"/>
      <c r="AY90" s="1907"/>
      <c r="AZ90" s="1907"/>
      <c r="BA90" s="1907"/>
      <c r="BB90" s="1907"/>
      <c r="BC90" s="1907"/>
      <c r="BD90" s="1907"/>
      <c r="BE90" s="1907"/>
      <c r="BF90" s="1907"/>
      <c r="BG90" s="1907"/>
      <c r="BH90" s="1907"/>
      <c r="BI90" s="1907"/>
      <c r="BJ90" s="1907"/>
      <c r="BK90" s="1907"/>
      <c r="BL90" s="1907"/>
      <c r="BM90" s="1907"/>
      <c r="BN90" s="1907"/>
      <c r="BO90" s="1907"/>
      <c r="BP90" s="1907"/>
      <c r="BQ90" s="1907"/>
      <c r="BR90" s="1907"/>
      <c r="BS90" s="1907"/>
      <c r="BT90" s="1907"/>
      <c r="BU90" s="1907"/>
      <c r="BV90" s="1907"/>
      <c r="BW90" s="1907"/>
      <c r="BX90" s="1907"/>
      <c r="BY90" s="1907"/>
      <c r="BZ90" s="1907"/>
      <c r="CA90" s="1907"/>
      <c r="CB90" s="1907"/>
      <c r="CC90" s="1907"/>
      <c r="CD90" s="1907"/>
      <c r="CE90" s="1907"/>
      <c r="CF90" s="1907"/>
      <c r="CG90" s="1907"/>
      <c r="CH90" s="1907"/>
      <c r="CI90" s="1907"/>
      <c r="CJ90" s="1907"/>
      <c r="CK90" s="1907"/>
      <c r="CL90" s="1907"/>
      <c r="CM90" s="1907"/>
      <c r="CN90" s="1907"/>
      <c r="CO90" s="1907"/>
      <c r="CP90" s="1907"/>
      <c r="CQ90" s="1907"/>
      <c r="CR90" s="1907"/>
      <c r="CS90" s="1907"/>
      <c r="CT90" s="1907"/>
      <c r="CU90" s="1907"/>
      <c r="CV90" s="1907"/>
      <c r="CW90" s="1907"/>
      <c r="CX90" s="1907"/>
      <c r="CY90" s="1907"/>
      <c r="CZ90" s="1907"/>
      <c r="DA90" s="1907"/>
      <c r="DB90" s="1907"/>
      <c r="DC90" s="1907"/>
      <c r="DD90" s="1907"/>
      <c r="DE90" s="1907"/>
      <c r="DF90" s="1907"/>
      <c r="DG90" s="1907"/>
      <c r="DH90" s="1907"/>
      <c r="DI90" s="1907"/>
      <c r="DJ90" s="1907"/>
      <c r="DK90" s="1907"/>
      <c r="DL90" s="1907"/>
      <c r="DM90" s="1907"/>
      <c r="DN90" s="1907"/>
      <c r="DO90" s="1907"/>
      <c r="DP90" s="1907"/>
      <c r="DQ90" s="1907"/>
      <c r="DR90" s="1907"/>
      <c r="DS90" s="1907"/>
      <c r="DT90" s="1907"/>
      <c r="DU90" s="1907"/>
    </row>
    <row r="91" spans="1:125" ht="12" customHeight="1">
      <c r="A91" s="1907"/>
      <c r="B91" s="1907"/>
      <c r="C91" s="1907"/>
      <c r="D91" s="1907"/>
      <c r="E91" s="1907"/>
      <c r="F91" s="1907"/>
      <c r="G91" s="1907"/>
      <c r="H91" s="1907"/>
      <c r="I91" s="1907"/>
      <c r="J91" s="1907"/>
      <c r="K91" s="1907"/>
      <c r="L91" s="1907"/>
      <c r="M91" s="1907"/>
      <c r="N91" s="1907"/>
      <c r="O91" s="1907"/>
      <c r="P91" s="1907"/>
      <c r="Q91" s="1907"/>
      <c r="R91" s="1907"/>
      <c r="S91" s="1907"/>
      <c r="T91" s="1907"/>
      <c r="U91" s="1907"/>
      <c r="V91" s="1907"/>
      <c r="W91" s="1907"/>
      <c r="X91" s="1907"/>
      <c r="Y91" s="1907"/>
      <c r="Z91" s="1907"/>
      <c r="AA91" s="1907"/>
      <c r="AB91" s="1907"/>
      <c r="AC91" s="1907"/>
      <c r="AD91" s="1907"/>
      <c r="AE91" s="1907"/>
      <c r="AF91" s="1907"/>
      <c r="AG91" s="1907"/>
      <c r="AH91" s="1907"/>
      <c r="AI91" s="1907"/>
      <c r="AJ91" s="1907"/>
      <c r="AK91" s="1907"/>
      <c r="AL91" s="1907"/>
      <c r="AM91" s="1907"/>
      <c r="AN91" s="1907"/>
      <c r="AO91" s="1907"/>
      <c r="AP91" s="1907"/>
      <c r="AQ91" s="1907"/>
      <c r="AR91" s="1907"/>
      <c r="AS91" s="1907"/>
      <c r="AT91" s="1907"/>
      <c r="AU91" s="1907"/>
      <c r="AV91" s="1907"/>
      <c r="AW91" s="1907"/>
      <c r="AX91" s="1907"/>
      <c r="AY91" s="1907"/>
      <c r="AZ91" s="1907"/>
      <c r="BA91" s="1907"/>
      <c r="BB91" s="1907"/>
      <c r="BC91" s="1907"/>
      <c r="BD91" s="1907"/>
      <c r="BE91" s="1907"/>
      <c r="BF91" s="1907"/>
      <c r="BG91" s="1907"/>
      <c r="BH91" s="1907"/>
      <c r="BI91" s="1907"/>
      <c r="BJ91" s="1907"/>
      <c r="BK91" s="1907"/>
      <c r="BL91" s="1907"/>
      <c r="BM91" s="1907"/>
      <c r="BN91" s="1907"/>
      <c r="BO91" s="1907"/>
      <c r="BP91" s="1907"/>
      <c r="BQ91" s="1907"/>
      <c r="BR91" s="1907"/>
      <c r="BS91" s="1907"/>
      <c r="BT91" s="1907"/>
      <c r="BU91" s="1907"/>
      <c r="BV91" s="1907"/>
      <c r="BW91" s="1907"/>
      <c r="BX91" s="1907"/>
      <c r="BY91" s="1907"/>
      <c r="BZ91" s="1907"/>
      <c r="CA91" s="1907"/>
      <c r="CB91" s="1907"/>
      <c r="CC91" s="1907"/>
      <c r="CD91" s="1907"/>
      <c r="CE91" s="1907"/>
      <c r="CF91" s="1907"/>
      <c r="CG91" s="1907"/>
      <c r="CH91" s="1907"/>
      <c r="CI91" s="1907"/>
      <c r="CJ91" s="1907"/>
      <c r="CK91" s="1907"/>
      <c r="CL91" s="1907"/>
      <c r="CM91" s="1907"/>
      <c r="CN91" s="1907"/>
      <c r="CO91" s="1907"/>
      <c r="CP91" s="1907"/>
      <c r="CQ91" s="1907"/>
      <c r="CR91" s="1907"/>
      <c r="CS91" s="1907"/>
      <c r="CT91" s="1907"/>
      <c r="CU91" s="1907"/>
      <c r="CV91" s="1907"/>
      <c r="CW91" s="1907"/>
      <c r="CX91" s="1907"/>
      <c r="CY91" s="1907"/>
      <c r="CZ91" s="1907"/>
      <c r="DA91" s="1907"/>
      <c r="DB91" s="1907"/>
      <c r="DC91" s="1907"/>
      <c r="DD91" s="1907"/>
      <c r="DE91" s="1907"/>
      <c r="DF91" s="1907"/>
      <c r="DG91" s="1907"/>
      <c r="DH91" s="1907"/>
      <c r="DI91" s="1907"/>
      <c r="DJ91" s="1907"/>
      <c r="DK91" s="1907"/>
      <c r="DL91" s="1907"/>
      <c r="DM91" s="1907"/>
      <c r="DN91" s="1907"/>
      <c r="DO91" s="1907"/>
      <c r="DP91" s="1907"/>
      <c r="DQ91" s="1907"/>
      <c r="DR91" s="1907"/>
      <c r="DS91" s="1907"/>
      <c r="DT91" s="1907"/>
      <c r="DU91" s="1907"/>
    </row>
    <row r="92" spans="1:125" ht="12" customHeight="1">
      <c r="A92" s="1907"/>
      <c r="B92" s="1907"/>
      <c r="C92" s="1907"/>
      <c r="D92" s="1907"/>
      <c r="E92" s="1907"/>
      <c r="F92" s="1907"/>
      <c r="G92" s="1907"/>
      <c r="H92" s="1907"/>
      <c r="I92" s="1907"/>
      <c r="J92" s="1907"/>
      <c r="K92" s="1907"/>
      <c r="L92" s="1907"/>
      <c r="M92" s="1907"/>
      <c r="N92" s="1907"/>
      <c r="O92" s="1907"/>
      <c r="P92" s="1907"/>
      <c r="Q92" s="1907"/>
      <c r="R92" s="1907"/>
      <c r="S92" s="1907"/>
      <c r="T92" s="1907"/>
      <c r="U92" s="1907"/>
      <c r="V92" s="1907"/>
      <c r="W92" s="1907"/>
      <c r="X92" s="1907"/>
      <c r="Y92" s="1907"/>
      <c r="Z92" s="1907"/>
      <c r="AA92" s="1907"/>
      <c r="AB92" s="1907"/>
      <c r="AC92" s="1907"/>
      <c r="AD92" s="1907"/>
      <c r="AE92" s="1907"/>
      <c r="AF92" s="1907"/>
      <c r="AG92" s="1907"/>
      <c r="AH92" s="1907"/>
      <c r="AI92" s="1907"/>
      <c r="AJ92" s="1907"/>
      <c r="AK92" s="1907"/>
      <c r="AL92" s="1907"/>
      <c r="AM92" s="1907"/>
      <c r="AN92" s="1907"/>
      <c r="AO92" s="1907"/>
      <c r="AP92" s="1907"/>
      <c r="AQ92" s="1907"/>
      <c r="AR92" s="1907"/>
      <c r="AS92" s="1907"/>
      <c r="AT92" s="1907"/>
      <c r="AU92" s="1907"/>
      <c r="AV92" s="1907"/>
      <c r="AW92" s="1907"/>
      <c r="AX92" s="1907"/>
      <c r="AY92" s="1907"/>
      <c r="AZ92" s="1907"/>
      <c r="BA92" s="1907"/>
      <c r="BB92" s="1907"/>
      <c r="BC92" s="1907"/>
      <c r="BD92" s="1907"/>
      <c r="BE92" s="1907"/>
      <c r="BF92" s="1907"/>
      <c r="BG92" s="1907"/>
      <c r="BH92" s="1907"/>
      <c r="BI92" s="1907"/>
      <c r="BJ92" s="1907"/>
      <c r="BK92" s="1907"/>
      <c r="BL92" s="1907"/>
      <c r="BM92" s="1907"/>
      <c r="BN92" s="1907"/>
      <c r="BO92" s="1907"/>
      <c r="BP92" s="1907"/>
      <c r="BQ92" s="1907"/>
      <c r="BR92" s="1907"/>
      <c r="BS92" s="1907"/>
      <c r="BT92" s="1907"/>
      <c r="BU92" s="1907"/>
      <c r="BV92" s="1907"/>
      <c r="BW92" s="1907"/>
      <c r="BX92" s="1907"/>
      <c r="BY92" s="1907"/>
      <c r="BZ92" s="1907"/>
      <c r="CA92" s="1907"/>
      <c r="CB92" s="1907"/>
      <c r="CC92" s="1907"/>
      <c r="CD92" s="1907"/>
      <c r="CE92" s="1907"/>
      <c r="CF92" s="1907"/>
      <c r="CG92" s="1907"/>
      <c r="CH92" s="1907"/>
      <c r="CI92" s="1907"/>
      <c r="CJ92" s="1907"/>
      <c r="CK92" s="1907"/>
      <c r="CL92" s="1907"/>
      <c r="CM92" s="1907"/>
      <c r="CN92" s="1907"/>
      <c r="CO92" s="1907"/>
      <c r="CP92" s="1907"/>
      <c r="CQ92" s="1907"/>
      <c r="CR92" s="1907"/>
      <c r="CS92" s="1907"/>
      <c r="CT92" s="1907"/>
      <c r="CU92" s="1907"/>
      <c r="CV92" s="1907"/>
      <c r="CW92" s="1907"/>
      <c r="CX92" s="1907"/>
      <c r="CY92" s="1907"/>
      <c r="CZ92" s="1907"/>
      <c r="DA92" s="1907"/>
      <c r="DB92" s="1907"/>
      <c r="DC92" s="1907"/>
      <c r="DD92" s="1907"/>
      <c r="DE92" s="1907"/>
      <c r="DF92" s="1907"/>
      <c r="DG92" s="1907"/>
      <c r="DH92" s="1907"/>
      <c r="DI92" s="1907"/>
      <c r="DJ92" s="1907"/>
      <c r="DK92" s="1907"/>
      <c r="DL92" s="1907"/>
      <c r="DM92" s="1907"/>
      <c r="DN92" s="1907"/>
      <c r="DO92" s="1907"/>
      <c r="DP92" s="1907"/>
      <c r="DQ92" s="1907"/>
      <c r="DR92" s="1907"/>
      <c r="DS92" s="1907"/>
      <c r="DT92" s="1907"/>
      <c r="DU92" s="1907"/>
    </row>
    <row r="93" spans="1:125" ht="12" customHeight="1">
      <c r="A93" s="1907"/>
      <c r="B93" s="1907"/>
      <c r="C93" s="1907"/>
      <c r="D93" s="1907"/>
      <c r="E93" s="1907"/>
      <c r="F93" s="1907"/>
      <c r="G93" s="1907"/>
      <c r="H93" s="1907"/>
      <c r="I93" s="1907"/>
      <c r="J93" s="1907"/>
      <c r="K93" s="1907"/>
      <c r="L93" s="1907"/>
      <c r="M93" s="1907"/>
      <c r="N93" s="1907"/>
      <c r="O93" s="1907"/>
      <c r="P93" s="1907"/>
      <c r="Q93" s="1907"/>
      <c r="R93" s="1907"/>
      <c r="S93" s="1907"/>
      <c r="T93" s="1907"/>
      <c r="U93" s="1907"/>
      <c r="V93" s="1907"/>
      <c r="W93" s="1907"/>
      <c r="X93" s="1907"/>
      <c r="Y93" s="1907"/>
      <c r="Z93" s="1907"/>
      <c r="AA93" s="1907"/>
      <c r="AB93" s="1907"/>
      <c r="AC93" s="1907"/>
      <c r="AD93" s="1907"/>
      <c r="AE93" s="1907"/>
      <c r="AF93" s="1907"/>
      <c r="AG93" s="1907"/>
      <c r="AH93" s="1907"/>
      <c r="AI93" s="1907"/>
      <c r="AJ93" s="1907"/>
      <c r="AK93" s="1907"/>
      <c r="AL93" s="1907"/>
      <c r="AM93" s="1907"/>
      <c r="AN93" s="1907"/>
      <c r="AO93" s="1907"/>
      <c r="AP93" s="1907"/>
      <c r="AQ93" s="1907"/>
      <c r="AR93" s="1907"/>
      <c r="AS93" s="1907"/>
      <c r="AT93" s="1907"/>
      <c r="AU93" s="1907"/>
      <c r="AV93" s="1907"/>
      <c r="AW93" s="1907"/>
      <c r="AX93" s="1907"/>
      <c r="AY93" s="1907"/>
      <c r="AZ93" s="1907"/>
      <c r="BA93" s="1907"/>
      <c r="BB93" s="1907"/>
      <c r="BC93" s="1907"/>
      <c r="BD93" s="1907"/>
      <c r="BE93" s="1907"/>
      <c r="BF93" s="1907"/>
      <c r="BG93" s="1907"/>
      <c r="BH93" s="1907"/>
      <c r="BI93" s="1907"/>
      <c r="BJ93" s="1907"/>
      <c r="BK93" s="1907"/>
      <c r="BL93" s="1907"/>
      <c r="BM93" s="1907"/>
      <c r="BN93" s="1907"/>
      <c r="BO93" s="1907"/>
      <c r="BP93" s="1907"/>
      <c r="BQ93" s="1907"/>
      <c r="BR93" s="1907"/>
      <c r="BS93" s="1907"/>
      <c r="BT93" s="1907"/>
      <c r="BU93" s="1907"/>
      <c r="BV93" s="1907"/>
      <c r="BW93" s="1907"/>
      <c r="BX93" s="1907"/>
      <c r="BY93" s="1907"/>
      <c r="BZ93" s="1907"/>
      <c r="CA93" s="1907"/>
      <c r="CB93" s="1907"/>
      <c r="CC93" s="1907"/>
      <c r="CD93" s="1907"/>
      <c r="CE93" s="1907"/>
      <c r="CF93" s="1907"/>
      <c r="CG93" s="1907"/>
      <c r="CH93" s="1907"/>
      <c r="CI93" s="1907"/>
      <c r="CJ93" s="1907"/>
      <c r="CK93" s="1907"/>
      <c r="CL93" s="1907"/>
      <c r="CM93" s="1907"/>
      <c r="CN93" s="1907"/>
      <c r="CO93" s="1907"/>
      <c r="CP93" s="1907"/>
      <c r="CQ93" s="1907"/>
      <c r="CR93" s="1907"/>
      <c r="CS93" s="1907"/>
      <c r="CT93" s="1907"/>
      <c r="CU93" s="1907"/>
      <c r="CV93" s="1907"/>
      <c r="CW93" s="1907"/>
      <c r="CX93" s="1907"/>
      <c r="CY93" s="1907"/>
      <c r="CZ93" s="1907"/>
      <c r="DA93" s="1907"/>
      <c r="DB93" s="1907"/>
      <c r="DC93" s="1907"/>
      <c r="DD93" s="1907"/>
      <c r="DE93" s="1907"/>
      <c r="DF93" s="1907"/>
      <c r="DG93" s="1907"/>
      <c r="DH93" s="1907"/>
      <c r="DI93" s="1907"/>
      <c r="DJ93" s="1907"/>
      <c r="DK93" s="1907"/>
      <c r="DL93" s="1907"/>
      <c r="DM93" s="1907"/>
      <c r="DN93" s="1907"/>
      <c r="DO93" s="1907"/>
      <c r="DP93" s="1907"/>
      <c r="DQ93" s="1907"/>
      <c r="DR93" s="1907"/>
      <c r="DS93" s="1907"/>
      <c r="DT93" s="1907"/>
      <c r="DU93" s="1907"/>
    </row>
    <row r="94" spans="1:125" ht="12" customHeight="1">
      <c r="A94" s="1907"/>
      <c r="B94" s="1907"/>
      <c r="C94" s="1907"/>
      <c r="D94" s="1907"/>
      <c r="E94" s="1907"/>
      <c r="F94" s="1907"/>
      <c r="G94" s="1907"/>
      <c r="H94" s="1907"/>
      <c r="I94" s="1907"/>
      <c r="J94" s="1907"/>
      <c r="K94" s="1907"/>
      <c r="L94" s="1907"/>
      <c r="M94" s="1907"/>
      <c r="N94" s="1907"/>
      <c r="O94" s="1907"/>
      <c r="P94" s="1907"/>
      <c r="Q94" s="1907"/>
      <c r="R94" s="1907"/>
      <c r="S94" s="1907"/>
      <c r="T94" s="1907"/>
      <c r="U94" s="1907"/>
      <c r="V94" s="1907"/>
      <c r="W94" s="1907"/>
      <c r="X94" s="1907"/>
      <c r="Y94" s="1907"/>
      <c r="Z94" s="1907"/>
      <c r="AA94" s="1907"/>
      <c r="AB94" s="1907"/>
      <c r="AC94" s="1907"/>
      <c r="AD94" s="1907"/>
      <c r="AE94" s="1907"/>
      <c r="AF94" s="1907"/>
      <c r="AG94" s="1907"/>
      <c r="AH94" s="1907"/>
      <c r="AI94" s="1907"/>
      <c r="AJ94" s="1907"/>
      <c r="AK94" s="1907"/>
      <c r="AL94" s="1907"/>
      <c r="AM94" s="1907"/>
      <c r="AN94" s="1907"/>
      <c r="AO94" s="1907"/>
      <c r="AP94" s="1907"/>
      <c r="AQ94" s="1907"/>
      <c r="AR94" s="1907"/>
      <c r="AS94" s="1907"/>
      <c r="AT94" s="1907"/>
      <c r="AU94" s="1907"/>
      <c r="AV94" s="1907"/>
      <c r="AW94" s="1907"/>
      <c r="AX94" s="1907"/>
      <c r="AY94" s="1907"/>
      <c r="AZ94" s="1907"/>
      <c r="BA94" s="1907"/>
      <c r="BB94" s="1907"/>
      <c r="BC94" s="1907"/>
      <c r="BD94" s="1907"/>
      <c r="BE94" s="1907"/>
      <c r="BF94" s="1907"/>
      <c r="BG94" s="1907"/>
      <c r="BH94" s="1907"/>
      <c r="BI94" s="1907"/>
      <c r="BJ94" s="1907"/>
      <c r="BK94" s="1907"/>
      <c r="BL94" s="1907"/>
      <c r="BM94" s="1907"/>
      <c r="BN94" s="1907"/>
      <c r="BO94" s="1907"/>
      <c r="BP94" s="1907"/>
      <c r="BQ94" s="1907"/>
      <c r="BR94" s="1907"/>
      <c r="BS94" s="1907"/>
      <c r="BT94" s="1907"/>
      <c r="BU94" s="1907"/>
      <c r="BV94" s="1907"/>
      <c r="BW94" s="1907"/>
      <c r="BX94" s="1907"/>
      <c r="BY94" s="1907"/>
      <c r="BZ94" s="1907"/>
      <c r="CA94" s="1907"/>
      <c r="CB94" s="1907"/>
      <c r="CC94" s="1907"/>
      <c r="CD94" s="1907"/>
      <c r="CE94" s="1907"/>
      <c r="CF94" s="1907"/>
      <c r="CG94" s="1907"/>
      <c r="CH94" s="1907"/>
      <c r="CI94" s="1907"/>
      <c r="CJ94" s="1907"/>
      <c r="CK94" s="1907"/>
      <c r="CL94" s="1907"/>
      <c r="CM94" s="1907"/>
      <c r="CN94" s="1907"/>
      <c r="CO94" s="1907"/>
      <c r="CP94" s="1907"/>
      <c r="CQ94" s="1907"/>
      <c r="CR94" s="1907"/>
      <c r="CS94" s="1907"/>
      <c r="CT94" s="1907"/>
      <c r="CU94" s="1907"/>
      <c r="CV94" s="1907"/>
      <c r="CW94" s="1907"/>
      <c r="CX94" s="1907"/>
      <c r="CY94" s="1907"/>
      <c r="CZ94" s="1907"/>
      <c r="DA94" s="1907"/>
      <c r="DB94" s="1907"/>
      <c r="DC94" s="1907"/>
      <c r="DD94" s="1907"/>
      <c r="DE94" s="1907"/>
      <c r="DF94" s="1907"/>
      <c r="DG94" s="1907"/>
      <c r="DH94" s="1907"/>
      <c r="DI94" s="1907"/>
      <c r="DJ94" s="1907"/>
      <c r="DK94" s="1907"/>
      <c r="DL94" s="1907"/>
      <c r="DM94" s="1907"/>
      <c r="DN94" s="1907"/>
      <c r="DO94" s="1907"/>
      <c r="DP94" s="1907"/>
      <c r="DQ94" s="1907"/>
      <c r="DR94" s="1907"/>
      <c r="DS94" s="1907"/>
      <c r="DT94" s="1907"/>
      <c r="DU94" s="1907"/>
    </row>
    <row r="95" spans="1:125" ht="12" customHeight="1">
      <c r="A95" s="1907"/>
      <c r="B95" s="1907"/>
      <c r="C95" s="1907"/>
      <c r="D95" s="1907"/>
      <c r="E95" s="1907"/>
      <c r="F95" s="1907"/>
      <c r="G95" s="1907"/>
      <c r="H95" s="1907"/>
      <c r="I95" s="1907"/>
      <c r="J95" s="1907"/>
      <c r="K95" s="1907"/>
      <c r="L95" s="1907"/>
      <c r="M95" s="1907"/>
      <c r="N95" s="1907"/>
      <c r="O95" s="1907"/>
      <c r="P95" s="1907"/>
      <c r="Q95" s="1907"/>
      <c r="R95" s="1907"/>
      <c r="S95" s="1907"/>
      <c r="T95" s="1907"/>
      <c r="U95" s="1907"/>
      <c r="V95" s="1907"/>
      <c r="W95" s="1907"/>
      <c r="X95" s="1907"/>
      <c r="Y95" s="1907"/>
      <c r="Z95" s="1907"/>
      <c r="AA95" s="1907"/>
      <c r="AB95" s="1907"/>
      <c r="AC95" s="1907"/>
      <c r="AD95" s="1907"/>
      <c r="AE95" s="1907"/>
      <c r="AF95" s="1907"/>
      <c r="AG95" s="1907"/>
      <c r="AH95" s="1907"/>
      <c r="AI95" s="1907"/>
      <c r="AJ95" s="1907"/>
      <c r="AK95" s="1907"/>
      <c r="AL95" s="1907"/>
      <c r="AM95" s="1907"/>
      <c r="AN95" s="1907"/>
      <c r="AO95" s="1907"/>
      <c r="AP95" s="1907"/>
      <c r="AQ95" s="1907"/>
      <c r="AR95" s="1907"/>
      <c r="AS95" s="1907"/>
      <c r="AT95" s="1907"/>
      <c r="AU95" s="1907"/>
      <c r="AV95" s="1907"/>
      <c r="AW95" s="1907"/>
      <c r="AX95" s="1907"/>
      <c r="AY95" s="1907"/>
      <c r="AZ95" s="1907"/>
      <c r="BA95" s="1907"/>
      <c r="BB95" s="1907"/>
      <c r="BC95" s="1907"/>
      <c r="BD95" s="1907"/>
      <c r="BE95" s="1907"/>
      <c r="BF95" s="1907"/>
      <c r="BG95" s="1907"/>
      <c r="BH95" s="1907"/>
      <c r="BI95" s="1907"/>
      <c r="BJ95" s="1907"/>
      <c r="BK95" s="1907"/>
      <c r="BL95" s="1907"/>
      <c r="BM95" s="1907"/>
      <c r="BN95" s="1907"/>
      <c r="BO95" s="1907"/>
      <c r="BP95" s="1907"/>
      <c r="BQ95" s="1907"/>
      <c r="BR95" s="1907"/>
      <c r="BS95" s="1907"/>
      <c r="BT95" s="1907"/>
      <c r="BU95" s="1907"/>
      <c r="BV95" s="1907"/>
      <c r="BW95" s="1907"/>
      <c r="BX95" s="1907"/>
      <c r="BY95" s="1907"/>
      <c r="BZ95" s="1907"/>
      <c r="CA95" s="1907"/>
      <c r="CB95" s="1907"/>
      <c r="CC95" s="1907"/>
      <c r="CD95" s="1907"/>
      <c r="CE95" s="1907"/>
      <c r="CF95" s="1907"/>
      <c r="CG95" s="1907"/>
      <c r="CH95" s="1907"/>
      <c r="CI95" s="1907"/>
      <c r="CJ95" s="1907"/>
      <c r="CK95" s="1907"/>
      <c r="CL95" s="1907"/>
      <c r="CM95" s="1907"/>
      <c r="CN95" s="1907"/>
      <c r="CO95" s="1907"/>
      <c r="CP95" s="1907"/>
      <c r="CQ95" s="1907"/>
      <c r="CR95" s="1907"/>
      <c r="CS95" s="1907"/>
      <c r="CT95" s="1907"/>
      <c r="CU95" s="1907"/>
      <c r="CV95" s="1907"/>
      <c r="CW95" s="1907"/>
      <c r="CX95" s="1907"/>
      <c r="CY95" s="1907"/>
      <c r="CZ95" s="1907"/>
      <c r="DA95" s="1907"/>
      <c r="DB95" s="1907"/>
      <c r="DC95" s="1907"/>
      <c r="DD95" s="1907"/>
      <c r="DE95" s="1907"/>
      <c r="DF95" s="1907"/>
      <c r="DG95" s="1907"/>
      <c r="DH95" s="1907"/>
      <c r="DI95" s="1907"/>
      <c r="DJ95" s="1907"/>
      <c r="DK95" s="1907"/>
      <c r="DL95" s="1907"/>
      <c r="DM95" s="1907"/>
      <c r="DN95" s="1907"/>
      <c r="DO95" s="1907"/>
      <c r="DP95" s="1907"/>
      <c r="DQ95" s="1907"/>
      <c r="DR95" s="1907"/>
      <c r="DS95" s="1907"/>
      <c r="DT95" s="1907"/>
      <c r="DU95" s="1907"/>
    </row>
    <row r="96" spans="1:125" ht="12" customHeight="1">
      <c r="A96" s="1907"/>
      <c r="B96" s="1907"/>
      <c r="C96" s="1907"/>
      <c r="D96" s="1907"/>
      <c r="E96" s="1907"/>
      <c r="F96" s="1907"/>
      <c r="G96" s="1907"/>
      <c r="H96" s="1907"/>
      <c r="I96" s="1907"/>
      <c r="J96" s="1907"/>
      <c r="K96" s="1907"/>
      <c r="L96" s="1907"/>
      <c r="M96" s="1907"/>
      <c r="N96" s="1907"/>
      <c r="O96" s="1907"/>
      <c r="P96" s="1907"/>
      <c r="Q96" s="1907"/>
      <c r="R96" s="1907"/>
      <c r="S96" s="1907"/>
      <c r="T96" s="1907"/>
      <c r="U96" s="1907"/>
      <c r="V96" s="1907"/>
      <c r="W96" s="1907"/>
      <c r="X96" s="1907"/>
      <c r="Y96" s="1907"/>
      <c r="Z96" s="1907"/>
      <c r="AA96" s="1907"/>
      <c r="AB96" s="1907"/>
      <c r="AC96" s="1907"/>
      <c r="AD96" s="1907"/>
      <c r="AE96" s="1907"/>
      <c r="AF96" s="1907"/>
      <c r="AG96" s="1907"/>
      <c r="AH96" s="1907"/>
      <c r="AI96" s="1907"/>
      <c r="AJ96" s="1907"/>
      <c r="AK96" s="1907"/>
      <c r="AL96" s="1907"/>
      <c r="AM96" s="1907"/>
      <c r="AN96" s="1907"/>
      <c r="AO96" s="1907"/>
      <c r="AP96" s="1907"/>
      <c r="AQ96" s="1907"/>
      <c r="AR96" s="1907"/>
      <c r="AS96" s="1907"/>
      <c r="AT96" s="1907"/>
      <c r="AU96" s="1907"/>
      <c r="AV96" s="1907"/>
      <c r="AW96" s="1907"/>
      <c r="AX96" s="1907"/>
      <c r="AY96" s="1907"/>
      <c r="AZ96" s="1907"/>
      <c r="BA96" s="1907"/>
      <c r="BB96" s="1907"/>
      <c r="BC96" s="1907"/>
      <c r="BD96" s="1907"/>
      <c r="BE96" s="1907"/>
      <c r="BF96" s="1907"/>
      <c r="BG96" s="1907"/>
      <c r="BH96" s="1907"/>
      <c r="BI96" s="1907"/>
      <c r="BJ96" s="1907"/>
      <c r="BK96" s="1907"/>
      <c r="BL96" s="1907"/>
      <c r="BM96" s="1907"/>
      <c r="BN96" s="1907"/>
      <c r="BO96" s="1907"/>
      <c r="BP96" s="1907"/>
      <c r="BQ96" s="1907"/>
      <c r="BR96" s="1907"/>
      <c r="BS96" s="1907"/>
      <c r="BT96" s="1907"/>
      <c r="BU96" s="1907"/>
      <c r="BV96" s="1907"/>
      <c r="BW96" s="1907"/>
      <c r="BX96" s="1907"/>
      <c r="BY96" s="1907"/>
      <c r="BZ96" s="1907"/>
      <c r="CA96" s="1907"/>
      <c r="CB96" s="1907"/>
      <c r="CC96" s="1907"/>
      <c r="CD96" s="1907"/>
      <c r="CE96" s="1907"/>
      <c r="CF96" s="1907"/>
      <c r="CG96" s="1907"/>
      <c r="CH96" s="1907"/>
      <c r="CI96" s="1907"/>
      <c r="CJ96" s="1907"/>
      <c r="CK96" s="1907"/>
      <c r="CL96" s="1907"/>
      <c r="CM96" s="1907"/>
      <c r="CN96" s="1907"/>
      <c r="CO96" s="1907"/>
      <c r="CP96" s="1907"/>
      <c r="CQ96" s="1907"/>
      <c r="CR96" s="1907"/>
      <c r="CS96" s="1907"/>
      <c r="CT96" s="1907"/>
      <c r="CU96" s="1907"/>
      <c r="CV96" s="1907"/>
      <c r="CW96" s="1907"/>
      <c r="CX96" s="1907"/>
      <c r="CY96" s="1907"/>
      <c r="CZ96" s="1907"/>
      <c r="DA96" s="1907"/>
      <c r="DB96" s="1907"/>
      <c r="DC96" s="1907"/>
      <c r="DD96" s="1907"/>
      <c r="DE96" s="1907"/>
      <c r="DF96" s="1907"/>
      <c r="DG96" s="1907"/>
      <c r="DH96" s="1907"/>
      <c r="DI96" s="1907"/>
      <c r="DJ96" s="1907"/>
      <c r="DK96" s="1907"/>
      <c r="DL96" s="1907"/>
      <c r="DM96" s="1907"/>
      <c r="DN96" s="1907"/>
      <c r="DO96" s="1907"/>
      <c r="DP96" s="1907"/>
      <c r="DQ96" s="1907"/>
      <c r="DR96" s="1907"/>
      <c r="DS96" s="1907"/>
      <c r="DT96" s="1907"/>
      <c r="DU96" s="1907"/>
    </row>
    <row r="97" spans="1:125" ht="12" customHeight="1">
      <c r="A97" s="1907"/>
      <c r="B97" s="1907"/>
      <c r="C97" s="1907"/>
      <c r="D97" s="1907"/>
      <c r="E97" s="1907"/>
      <c r="F97" s="1907"/>
      <c r="G97" s="1907"/>
      <c r="H97" s="1907"/>
      <c r="I97" s="1907"/>
      <c r="J97" s="1907"/>
      <c r="K97" s="1907"/>
      <c r="L97" s="1907"/>
      <c r="M97" s="1907"/>
      <c r="N97" s="1907"/>
      <c r="O97" s="1907"/>
      <c r="P97" s="1907"/>
      <c r="Q97" s="1907"/>
      <c r="R97" s="1907"/>
      <c r="S97" s="1907"/>
      <c r="T97" s="1907"/>
      <c r="U97" s="1907"/>
      <c r="V97" s="1907"/>
      <c r="W97" s="1907"/>
      <c r="X97" s="1907"/>
      <c r="Y97" s="1907"/>
      <c r="Z97" s="1907"/>
      <c r="AA97" s="1907"/>
      <c r="AB97" s="1907"/>
      <c r="AC97" s="1907"/>
      <c r="AD97" s="1907"/>
      <c r="AE97" s="1907"/>
      <c r="AF97" s="1907"/>
      <c r="AG97" s="1907"/>
      <c r="AH97" s="1907"/>
      <c r="AI97" s="1907"/>
      <c r="AJ97" s="1907"/>
      <c r="AK97" s="1907"/>
      <c r="AL97" s="1907"/>
      <c r="AM97" s="1907"/>
      <c r="AN97" s="1907"/>
      <c r="AO97" s="1907"/>
      <c r="AP97" s="1907"/>
      <c r="AQ97" s="1907"/>
      <c r="AR97" s="1907"/>
      <c r="AS97" s="1907"/>
      <c r="AT97" s="1907"/>
      <c r="AU97" s="1907"/>
      <c r="AV97" s="1907"/>
      <c r="AW97" s="1907"/>
      <c r="AX97" s="1907"/>
      <c r="AY97" s="1907"/>
      <c r="AZ97" s="1907"/>
      <c r="BA97" s="1907"/>
      <c r="BB97" s="1907"/>
      <c r="BC97" s="1907"/>
      <c r="BD97" s="1907"/>
      <c r="BE97" s="1907"/>
      <c r="BF97" s="1907"/>
      <c r="BG97" s="1907"/>
      <c r="BH97" s="1907"/>
      <c r="BI97" s="1907"/>
      <c r="BJ97" s="1907"/>
      <c r="BK97" s="1907"/>
      <c r="BL97" s="1907"/>
      <c r="BM97" s="1907"/>
      <c r="BN97" s="1907"/>
      <c r="BO97" s="1907"/>
      <c r="BP97" s="1907"/>
      <c r="BQ97" s="1907"/>
      <c r="BR97" s="1907"/>
      <c r="BS97" s="1907"/>
      <c r="BT97" s="1907"/>
      <c r="BU97" s="1907"/>
      <c r="BV97" s="1907"/>
      <c r="BW97" s="1907"/>
      <c r="BX97" s="1907"/>
      <c r="BY97" s="1907"/>
      <c r="BZ97" s="1907"/>
      <c r="CA97" s="1907"/>
      <c r="CB97" s="1907"/>
      <c r="CC97" s="1907"/>
      <c r="CD97" s="1907"/>
      <c r="CE97" s="1907"/>
      <c r="CF97" s="1907"/>
      <c r="CG97" s="1907"/>
      <c r="CH97" s="1907"/>
      <c r="CI97" s="1907"/>
      <c r="CJ97" s="1907"/>
      <c r="CK97" s="1907"/>
      <c r="CL97" s="1907"/>
      <c r="CM97" s="1907"/>
      <c r="CN97" s="1907"/>
      <c r="CO97" s="1907"/>
      <c r="CP97" s="1907"/>
      <c r="CQ97" s="1907"/>
      <c r="CR97" s="1907"/>
      <c r="CS97" s="1907"/>
      <c r="CT97" s="1907"/>
      <c r="CU97" s="1907"/>
      <c r="CV97" s="1907"/>
      <c r="CW97" s="1907"/>
      <c r="CX97" s="1907"/>
      <c r="CY97" s="1907"/>
      <c r="CZ97" s="1907"/>
      <c r="DA97" s="1907"/>
      <c r="DB97" s="1907"/>
      <c r="DC97" s="1907"/>
      <c r="DD97" s="1907"/>
      <c r="DE97" s="1907"/>
      <c r="DF97" s="1907"/>
      <c r="DG97" s="1907"/>
      <c r="DH97" s="1907"/>
      <c r="DI97" s="1907"/>
      <c r="DJ97" s="1907"/>
      <c r="DK97" s="1907"/>
      <c r="DL97" s="1907"/>
      <c r="DM97" s="1907"/>
      <c r="DN97" s="1907"/>
      <c r="DO97" s="1907"/>
      <c r="DP97" s="1907"/>
      <c r="DQ97" s="1907"/>
      <c r="DR97" s="1907"/>
      <c r="DS97" s="1907"/>
      <c r="DT97" s="1907"/>
      <c r="DU97" s="1907"/>
    </row>
    <row r="98" spans="1:125" ht="12" customHeight="1">
      <c r="A98" s="1907"/>
      <c r="B98" s="1907"/>
      <c r="C98" s="1907"/>
      <c r="D98" s="1907"/>
      <c r="E98" s="1907"/>
      <c r="F98" s="1907"/>
      <c r="G98" s="1907"/>
      <c r="H98" s="1907"/>
      <c r="I98" s="1907"/>
      <c r="J98" s="1907"/>
      <c r="K98" s="1907"/>
      <c r="L98" s="1907"/>
      <c r="M98" s="1907"/>
      <c r="N98" s="1907"/>
      <c r="O98" s="1907"/>
      <c r="P98" s="1907"/>
      <c r="Q98" s="1907"/>
      <c r="R98" s="1907"/>
      <c r="S98" s="1907"/>
      <c r="T98" s="1907"/>
      <c r="U98" s="1907"/>
      <c r="V98" s="1907"/>
      <c r="W98" s="1907"/>
      <c r="X98" s="1907"/>
      <c r="Y98" s="1907"/>
      <c r="Z98" s="1907"/>
      <c r="AA98" s="1907"/>
      <c r="AB98" s="1907"/>
      <c r="AC98" s="1907"/>
      <c r="AD98" s="1907"/>
      <c r="AE98" s="1907"/>
      <c r="AF98" s="1907"/>
      <c r="AG98" s="1907"/>
      <c r="AH98" s="1907"/>
      <c r="AI98" s="1907"/>
      <c r="AJ98" s="1907"/>
      <c r="AK98" s="1907"/>
      <c r="AL98" s="1907"/>
      <c r="AM98" s="1907"/>
      <c r="AN98" s="1907"/>
      <c r="AO98" s="1907"/>
      <c r="AP98" s="1907"/>
      <c r="AQ98" s="1907"/>
      <c r="AR98" s="1907"/>
      <c r="AS98" s="1907"/>
      <c r="AT98" s="1907"/>
      <c r="AU98" s="1907"/>
      <c r="AV98" s="1907"/>
      <c r="AW98" s="1907"/>
      <c r="AX98" s="1907"/>
      <c r="AY98" s="1907"/>
      <c r="AZ98" s="1907"/>
      <c r="BA98" s="1907"/>
      <c r="BB98" s="1907"/>
      <c r="BC98" s="1907"/>
      <c r="BD98" s="1907"/>
      <c r="BE98" s="1907"/>
      <c r="BF98" s="1907"/>
      <c r="BG98" s="1907"/>
      <c r="BH98" s="1907"/>
      <c r="BI98" s="1907"/>
      <c r="BJ98" s="1907"/>
      <c r="BK98" s="1907"/>
      <c r="BL98" s="1907"/>
      <c r="BM98" s="1907"/>
      <c r="BN98" s="1907"/>
      <c r="BO98" s="1907"/>
      <c r="BP98" s="1907"/>
      <c r="BQ98" s="1907"/>
      <c r="BR98" s="1907"/>
      <c r="BS98" s="1907"/>
      <c r="BT98" s="1907"/>
      <c r="BU98" s="1907"/>
      <c r="BV98" s="1907"/>
      <c r="BW98" s="1907"/>
      <c r="BX98" s="1907"/>
      <c r="BY98" s="1907"/>
      <c r="BZ98" s="1907"/>
      <c r="CA98" s="1907"/>
      <c r="CB98" s="1907"/>
      <c r="CC98" s="1907"/>
      <c r="CD98" s="1907"/>
      <c r="CE98" s="1907"/>
      <c r="CF98" s="1907"/>
      <c r="CG98" s="1907"/>
      <c r="CH98" s="1907"/>
      <c r="CI98" s="1907"/>
      <c r="CJ98" s="1907"/>
      <c r="CK98" s="1907"/>
      <c r="CL98" s="1907"/>
      <c r="CM98" s="1907"/>
      <c r="CN98" s="1907"/>
      <c r="CO98" s="1907"/>
      <c r="CP98" s="1907"/>
      <c r="CQ98" s="1907"/>
      <c r="CR98" s="1907"/>
      <c r="CS98" s="1907"/>
      <c r="CT98" s="1907"/>
      <c r="CU98" s="1907"/>
      <c r="CV98" s="1907"/>
      <c r="CW98" s="1907"/>
      <c r="CX98" s="1907"/>
      <c r="CY98" s="1907"/>
      <c r="CZ98" s="1907"/>
      <c r="DA98" s="1907"/>
      <c r="DB98" s="1907"/>
      <c r="DC98" s="1907"/>
      <c r="DD98" s="1907"/>
      <c r="DE98" s="1907"/>
      <c r="DF98" s="1907"/>
      <c r="DG98" s="1907"/>
      <c r="DH98" s="1907"/>
      <c r="DI98" s="1907"/>
      <c r="DJ98" s="1907"/>
      <c r="DK98" s="1907"/>
      <c r="DL98" s="1907"/>
      <c r="DM98" s="1907"/>
      <c r="DN98" s="1907"/>
      <c r="DO98" s="1907"/>
      <c r="DP98" s="1907"/>
      <c r="DQ98" s="1907"/>
      <c r="DR98" s="1907"/>
      <c r="DS98" s="1907"/>
      <c r="DT98" s="1907"/>
      <c r="DU98" s="1907"/>
    </row>
    <row r="99" spans="1:125" ht="12" customHeight="1">
      <c r="A99" s="1907"/>
      <c r="B99" s="1907"/>
      <c r="C99" s="1907"/>
      <c r="D99" s="1907"/>
      <c r="E99" s="1907"/>
      <c r="F99" s="1907"/>
      <c r="G99" s="1907"/>
      <c r="H99" s="1907"/>
      <c r="I99" s="1907"/>
      <c r="J99" s="1907"/>
      <c r="K99" s="1907"/>
      <c r="L99" s="1907"/>
      <c r="M99" s="1907"/>
      <c r="N99" s="1907"/>
      <c r="O99" s="1907"/>
      <c r="P99" s="1907"/>
      <c r="Q99" s="1907"/>
      <c r="R99" s="1907"/>
      <c r="S99" s="1907"/>
      <c r="T99" s="1907"/>
      <c r="U99" s="1907"/>
      <c r="V99" s="1907"/>
      <c r="W99" s="1907"/>
      <c r="X99" s="1907"/>
      <c r="Y99" s="1907"/>
      <c r="Z99" s="1907"/>
      <c r="AA99" s="1907"/>
      <c r="AB99" s="1907"/>
      <c r="AC99" s="1907"/>
      <c r="AD99" s="1907"/>
      <c r="AE99" s="1907"/>
      <c r="AF99" s="1907"/>
      <c r="AG99" s="1907"/>
      <c r="AH99" s="1907"/>
      <c r="AI99" s="1907"/>
      <c r="AJ99" s="1907"/>
      <c r="AK99" s="1907"/>
      <c r="AL99" s="1907"/>
      <c r="AM99" s="1907"/>
      <c r="AN99" s="1907"/>
      <c r="AO99" s="1907"/>
      <c r="AP99" s="1907"/>
      <c r="AQ99" s="1907"/>
      <c r="AR99" s="1907"/>
      <c r="AS99" s="1907"/>
      <c r="AT99" s="1907"/>
      <c r="AU99" s="1907"/>
      <c r="AV99" s="1907"/>
      <c r="AW99" s="1907"/>
      <c r="AX99" s="1907"/>
      <c r="AY99" s="1907"/>
      <c r="AZ99" s="1907"/>
      <c r="BA99" s="1907"/>
      <c r="BB99" s="1907"/>
      <c r="BC99" s="1907"/>
      <c r="BD99" s="1907"/>
      <c r="BE99" s="1907"/>
      <c r="BF99" s="1907"/>
      <c r="BG99" s="1907"/>
      <c r="BH99" s="1907"/>
      <c r="BI99" s="1907"/>
      <c r="BJ99" s="1907"/>
      <c r="BK99" s="1907"/>
      <c r="BL99" s="1907"/>
      <c r="BM99" s="1907"/>
      <c r="BN99" s="1907"/>
      <c r="BO99" s="1907"/>
      <c r="BP99" s="1907"/>
      <c r="BQ99" s="1907"/>
      <c r="BR99" s="1907"/>
      <c r="BS99" s="1907"/>
      <c r="BT99" s="1907"/>
      <c r="BU99" s="1907"/>
      <c r="BV99" s="1907"/>
      <c r="BW99" s="1907"/>
      <c r="BX99" s="1907"/>
      <c r="BY99" s="1907"/>
      <c r="BZ99" s="1907"/>
      <c r="CA99" s="1907"/>
      <c r="CB99" s="1907"/>
      <c r="CC99" s="1907"/>
      <c r="CD99" s="1907"/>
      <c r="CE99" s="1907"/>
      <c r="CF99" s="1907"/>
      <c r="CG99" s="1907"/>
      <c r="CH99" s="1907"/>
      <c r="CI99" s="1907"/>
      <c r="CJ99" s="1907"/>
      <c r="CK99" s="1907"/>
      <c r="CL99" s="1907"/>
      <c r="CM99" s="1907"/>
      <c r="CN99" s="1907"/>
      <c r="CO99" s="1907"/>
      <c r="CP99" s="1907"/>
      <c r="CQ99" s="1907"/>
      <c r="CR99" s="1907"/>
      <c r="CS99" s="1907"/>
      <c r="CT99" s="1907"/>
      <c r="CU99" s="1907"/>
      <c r="CV99" s="1907"/>
      <c r="CW99" s="1907"/>
      <c r="CX99" s="1907"/>
      <c r="CY99" s="1907"/>
      <c r="CZ99" s="1907"/>
      <c r="DA99" s="1907"/>
      <c r="DB99" s="1907"/>
      <c r="DC99" s="1907"/>
      <c r="DD99" s="1907"/>
      <c r="DE99" s="1907"/>
      <c r="DF99" s="1907"/>
      <c r="DG99" s="1907"/>
      <c r="DH99" s="1907"/>
      <c r="DI99" s="1907"/>
      <c r="DJ99" s="1907"/>
      <c r="DK99" s="1907"/>
      <c r="DL99" s="1907"/>
      <c r="DM99" s="1907"/>
      <c r="DN99" s="1907"/>
      <c r="DO99" s="1907"/>
      <c r="DP99" s="1907"/>
      <c r="DQ99" s="1907"/>
      <c r="DR99" s="1907"/>
      <c r="DS99" s="1907"/>
      <c r="DT99" s="1907"/>
      <c r="DU99" s="1907"/>
    </row>
    <row r="100" spans="1:125" ht="12" customHeight="1">
      <c r="A100" s="1907"/>
      <c r="B100" s="1907"/>
      <c r="C100" s="1907"/>
      <c r="D100" s="1907"/>
      <c r="E100" s="1907"/>
      <c r="F100" s="1907"/>
      <c r="G100" s="1907"/>
      <c r="H100" s="1907"/>
      <c r="I100" s="1907"/>
      <c r="J100" s="1907"/>
      <c r="K100" s="1907"/>
      <c r="L100" s="1907"/>
      <c r="M100" s="1907"/>
      <c r="N100" s="1907"/>
      <c r="O100" s="1907"/>
      <c r="P100" s="1907"/>
      <c r="Q100" s="1907"/>
      <c r="R100" s="1907"/>
      <c r="S100" s="1907"/>
      <c r="T100" s="1907"/>
      <c r="U100" s="1907"/>
      <c r="V100" s="1907"/>
      <c r="W100" s="1907"/>
      <c r="X100" s="1907"/>
      <c r="Y100" s="1907"/>
      <c r="Z100" s="1907"/>
      <c r="AA100" s="1907"/>
      <c r="AB100" s="1907"/>
      <c r="AC100" s="1907"/>
      <c r="AD100" s="1907"/>
      <c r="AE100" s="1907"/>
      <c r="AF100" s="1907"/>
      <c r="AG100" s="1907"/>
      <c r="AH100" s="1907"/>
      <c r="AI100" s="1907"/>
      <c r="AJ100" s="1907"/>
      <c r="AK100" s="1907"/>
      <c r="AL100" s="1907"/>
      <c r="AM100" s="1907"/>
      <c r="AN100" s="1907"/>
      <c r="AO100" s="1907"/>
      <c r="AP100" s="1907"/>
      <c r="AQ100" s="1907"/>
      <c r="AR100" s="1907"/>
      <c r="AS100" s="1907"/>
      <c r="AT100" s="1907"/>
      <c r="AU100" s="1907"/>
      <c r="AV100" s="1907"/>
      <c r="AW100" s="1907"/>
      <c r="AX100" s="1907"/>
      <c r="AY100" s="1907"/>
      <c r="AZ100" s="1907"/>
      <c r="BA100" s="1907"/>
      <c r="BB100" s="1907"/>
      <c r="BC100" s="1907"/>
      <c r="BD100" s="1907"/>
      <c r="BE100" s="1907"/>
      <c r="BF100" s="1907"/>
      <c r="BG100" s="1907"/>
      <c r="BH100" s="1907"/>
      <c r="BI100" s="1907"/>
      <c r="BJ100" s="1907"/>
      <c r="BK100" s="1907"/>
      <c r="BL100" s="1907"/>
      <c r="BM100" s="1907"/>
      <c r="BN100" s="1907"/>
      <c r="BO100" s="1907"/>
      <c r="BP100" s="1907"/>
      <c r="BQ100" s="1907"/>
      <c r="BR100" s="1907"/>
      <c r="BS100" s="1907"/>
      <c r="BT100" s="1907"/>
      <c r="BU100" s="1907"/>
      <c r="BV100" s="1907"/>
      <c r="BW100" s="1907"/>
      <c r="BX100" s="1907"/>
      <c r="BY100" s="1907"/>
      <c r="BZ100" s="1907"/>
      <c r="CA100" s="1907"/>
      <c r="CB100" s="1907"/>
      <c r="CC100" s="1907"/>
      <c r="CD100" s="1907"/>
      <c r="CE100" s="1907"/>
      <c r="CF100" s="1907"/>
      <c r="CG100" s="1907"/>
      <c r="CH100" s="1907"/>
      <c r="CI100" s="1907"/>
      <c r="CJ100" s="1907"/>
      <c r="CK100" s="1907"/>
      <c r="CL100" s="1907"/>
      <c r="CM100" s="1907"/>
      <c r="CN100" s="1907"/>
      <c r="CO100" s="1907"/>
      <c r="CP100" s="1907"/>
      <c r="CQ100" s="1907"/>
      <c r="CR100" s="1907"/>
      <c r="CS100" s="1907"/>
      <c r="CT100" s="1907"/>
      <c r="CU100" s="1907"/>
      <c r="CV100" s="1907"/>
      <c r="CW100" s="1907"/>
      <c r="CX100" s="1907"/>
      <c r="CY100" s="1907"/>
      <c r="CZ100" s="1907"/>
      <c r="DA100" s="1907"/>
      <c r="DB100" s="1907"/>
      <c r="DC100" s="1907"/>
      <c r="DD100" s="1907"/>
      <c r="DE100" s="1907"/>
      <c r="DF100" s="1907"/>
      <c r="DG100" s="1907"/>
      <c r="DH100" s="1907"/>
      <c r="DI100" s="1907"/>
      <c r="DJ100" s="1907"/>
      <c r="DK100" s="1907"/>
      <c r="DL100" s="1907"/>
      <c r="DM100" s="1907"/>
      <c r="DN100" s="1907"/>
      <c r="DO100" s="1907"/>
      <c r="DP100" s="1907"/>
      <c r="DQ100" s="1907"/>
      <c r="DR100" s="1907"/>
      <c r="DS100" s="1907"/>
      <c r="DT100" s="1907"/>
      <c r="DU100" s="1907"/>
    </row>
    <row r="101" spans="1:125" ht="12" customHeight="1">
      <c r="A101" s="1907"/>
      <c r="B101" s="1907"/>
      <c r="C101" s="1907"/>
      <c r="D101" s="1907"/>
      <c r="E101" s="1907"/>
      <c r="F101" s="1907"/>
      <c r="G101" s="1907"/>
      <c r="H101" s="1907"/>
      <c r="I101" s="1907"/>
      <c r="J101" s="1907"/>
      <c r="K101" s="1907"/>
      <c r="L101" s="1907"/>
      <c r="M101" s="1907"/>
      <c r="N101" s="1907"/>
      <c r="O101" s="1907"/>
      <c r="P101" s="1907"/>
      <c r="Q101" s="1907"/>
      <c r="R101" s="1907"/>
      <c r="S101" s="1907"/>
      <c r="T101" s="1907"/>
      <c r="U101" s="1907"/>
      <c r="V101" s="1907"/>
      <c r="W101" s="1907"/>
      <c r="X101" s="1907"/>
      <c r="Y101" s="1907"/>
      <c r="Z101" s="1907"/>
      <c r="AA101" s="1907"/>
      <c r="AB101" s="1907"/>
      <c r="AC101" s="1907"/>
      <c r="AD101" s="1907"/>
      <c r="AE101" s="1907"/>
      <c r="AF101" s="1907"/>
      <c r="AG101" s="1907"/>
      <c r="AH101" s="1907"/>
      <c r="AI101" s="1907"/>
      <c r="AJ101" s="1907"/>
      <c r="AK101" s="1907"/>
      <c r="AL101" s="1907"/>
      <c r="AM101" s="1907"/>
      <c r="AN101" s="1907"/>
      <c r="AO101" s="1907"/>
      <c r="AP101" s="1907"/>
      <c r="AQ101" s="1907"/>
      <c r="AR101" s="1907"/>
      <c r="AS101" s="1907"/>
      <c r="AT101" s="1907"/>
      <c r="AU101" s="1907"/>
      <c r="AV101" s="1907"/>
      <c r="AW101" s="1907"/>
      <c r="AX101" s="1907"/>
      <c r="AY101" s="1907"/>
      <c r="AZ101" s="1907"/>
      <c r="BA101" s="1907"/>
      <c r="BB101" s="1907"/>
      <c r="BC101" s="1907"/>
      <c r="BD101" s="1907"/>
      <c r="BE101" s="1907"/>
      <c r="BF101" s="1907"/>
      <c r="BG101" s="1907"/>
      <c r="BH101" s="1907"/>
      <c r="BI101" s="1907"/>
      <c r="BJ101" s="1907"/>
      <c r="BK101" s="1907"/>
      <c r="BL101" s="1907"/>
      <c r="BM101" s="1907"/>
      <c r="BN101" s="1907"/>
      <c r="BO101" s="1907"/>
      <c r="BP101" s="1907"/>
      <c r="BQ101" s="1907"/>
      <c r="BR101" s="1907"/>
      <c r="BS101" s="1907"/>
      <c r="BT101" s="1907"/>
      <c r="BU101" s="1907"/>
      <c r="BV101" s="1907"/>
      <c r="BW101" s="1907"/>
      <c r="BX101" s="1907"/>
      <c r="BY101" s="1907"/>
      <c r="BZ101" s="1907"/>
      <c r="CA101" s="1907"/>
      <c r="CB101" s="1907"/>
      <c r="CC101" s="1907"/>
      <c r="CD101" s="1907"/>
      <c r="CE101" s="1907"/>
      <c r="CF101" s="1907"/>
      <c r="CG101" s="1907"/>
      <c r="CH101" s="1907"/>
      <c r="CI101" s="1907"/>
      <c r="CJ101" s="1907"/>
      <c r="CK101" s="1907"/>
      <c r="CL101" s="1907"/>
      <c r="CM101" s="1907"/>
      <c r="CN101" s="1907"/>
      <c r="CO101" s="1907"/>
      <c r="CP101" s="1907"/>
      <c r="CQ101" s="1907"/>
      <c r="CR101" s="1907"/>
      <c r="CS101" s="1907"/>
      <c r="CT101" s="1907"/>
      <c r="CU101" s="1907"/>
      <c r="CV101" s="1907"/>
      <c r="CW101" s="1907"/>
      <c r="CX101" s="1907"/>
      <c r="CY101" s="1907"/>
      <c r="CZ101" s="1907"/>
      <c r="DA101" s="1907"/>
      <c r="DB101" s="1907"/>
      <c r="DC101" s="1907"/>
      <c r="DD101" s="1907"/>
      <c r="DE101" s="1907"/>
      <c r="DF101" s="1907"/>
      <c r="DG101" s="1907"/>
      <c r="DH101" s="1907"/>
      <c r="DI101" s="1907"/>
      <c r="DJ101" s="1907"/>
      <c r="DK101" s="1907"/>
      <c r="DL101" s="1907"/>
      <c r="DM101" s="1907"/>
      <c r="DN101" s="1907"/>
      <c r="DO101" s="1907"/>
      <c r="DP101" s="1907"/>
      <c r="DQ101" s="1907"/>
      <c r="DR101" s="1907"/>
      <c r="DS101" s="1907"/>
      <c r="DT101" s="1907"/>
      <c r="DU101" s="1907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9" activePane="bottomRight" state="frozen"/>
      <selection pane="topRight" activeCell="AK1" sqref="AK1"/>
      <selection pane="bottomLeft" activeCell="A24" sqref="A24"/>
      <selection pane="bottomRight" activeCell="B26" sqref="B26:M2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131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10" t="s">
        <v>493</v>
      </c>
      <c r="B1" s="60"/>
      <c r="C1" s="60"/>
      <c r="D1" s="1149" t="s">
        <v>706</v>
      </c>
      <c r="E1" s="1150"/>
      <c r="F1" s="1150"/>
      <c r="G1" s="1142">
        <f>Data!G1</f>
        <v>8800</v>
      </c>
      <c r="H1" s="1143" t="str">
        <f>Data!H1</f>
        <v>kJ</v>
      </c>
      <c r="I1" s="1151"/>
      <c r="J1" s="1152" t="s">
        <v>727</v>
      </c>
      <c r="K1" s="1148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128"/>
      <c r="U1" s="1128"/>
      <c r="V1" s="1128"/>
      <c r="W1" s="1128"/>
      <c r="X1" s="1128"/>
      <c r="Y1" s="1128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4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888"/>
      <c r="DQ1" s="443"/>
      <c r="DR1" s="443"/>
      <c r="DS1" s="889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128"/>
      <c r="U2" s="1128"/>
      <c r="V2" s="1128"/>
      <c r="W2" s="1128"/>
      <c r="X2" s="1128"/>
      <c r="Y2" s="1128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4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890" t="s">
        <v>476</v>
      </c>
      <c r="DQ2" s="453"/>
      <c r="DR2" s="453"/>
      <c r="DS2" s="891"/>
      <c r="DT2" s="46"/>
      <c r="DU2" s="46"/>
      <c r="DV2" s="47"/>
      <c r="DW2" s="47"/>
    </row>
    <row r="3" spans="1:127" ht="14" customHeight="1">
      <c r="A3" s="815" t="s">
        <v>34</v>
      </c>
      <c r="B3" s="816" t="str">
        <f>Data!B3</f>
        <v>V Poor</v>
      </c>
      <c r="C3" s="817" t="str">
        <f>Data!C3</f>
        <v>V Poor</v>
      </c>
      <c r="D3" s="817" t="str">
        <f>Data!D3</f>
        <v>V Poor</v>
      </c>
      <c r="E3" s="817" t="str">
        <f>Data!E3</f>
        <v>V Poor</v>
      </c>
      <c r="F3" s="817" t="str">
        <f>Data!F3</f>
        <v>V Poor</v>
      </c>
      <c r="G3" s="817" t="str">
        <f>Data!G3</f>
        <v>V Poor</v>
      </c>
      <c r="H3" s="817" t="str">
        <f>Data!H3</f>
        <v>V Poor</v>
      </c>
      <c r="I3" s="817" t="str">
        <f>Data!I3</f>
        <v>V Poor</v>
      </c>
      <c r="J3" s="817" t="str">
        <f>Data!J3</f>
        <v>V Poor</v>
      </c>
      <c r="K3" s="817" t="str">
        <f>Data!K3</f>
        <v>V Poor</v>
      </c>
      <c r="L3" s="817" t="str">
        <f>Data!L3</f>
        <v>V Poor</v>
      </c>
      <c r="M3" s="817" t="str">
        <f>Data!M3</f>
        <v>V Poor</v>
      </c>
      <c r="N3" s="817">
        <f>Data!N3</f>
        <v>0</v>
      </c>
      <c r="O3" s="817">
        <f>Data!O3</f>
        <v>0</v>
      </c>
      <c r="P3" s="817">
        <f>Data!P3</f>
        <v>0</v>
      </c>
      <c r="Q3" s="817">
        <f>Data!Q3</f>
        <v>0</v>
      </c>
      <c r="R3" s="817">
        <f>Data!R3</f>
        <v>0</v>
      </c>
      <c r="S3" s="818"/>
      <c r="T3" s="816" t="str">
        <f>Data!T3</f>
        <v>Poor</v>
      </c>
      <c r="U3" s="817" t="str">
        <f>Data!U3</f>
        <v>Poor</v>
      </c>
      <c r="V3" s="817" t="str">
        <f>Data!V3</f>
        <v>Poor</v>
      </c>
      <c r="W3" s="817" t="str">
        <f>Data!W3</f>
        <v>Poor</v>
      </c>
      <c r="X3" s="817" t="str">
        <f>Data!X3</f>
        <v>Poor</v>
      </c>
      <c r="Y3" s="817" t="str">
        <f>Data!Y3</f>
        <v>Poor</v>
      </c>
      <c r="Z3" s="817" t="str">
        <f>Data!Z3</f>
        <v>Poor</v>
      </c>
      <c r="AA3" s="817" t="str">
        <f>Data!AA3</f>
        <v>Poor</v>
      </c>
      <c r="AB3" s="817" t="str">
        <f>Data!AB3</f>
        <v>Poor</v>
      </c>
      <c r="AC3" s="817" t="str">
        <f>Data!AC3</f>
        <v>Poor</v>
      </c>
      <c r="AD3" s="817" t="str">
        <f>Data!AD3</f>
        <v>Poor</v>
      </c>
      <c r="AE3" s="817" t="str">
        <f>Data!AE3</f>
        <v>Poor</v>
      </c>
      <c r="AF3" s="817">
        <f>Data!AF3</f>
        <v>0</v>
      </c>
      <c r="AG3" s="817">
        <f>Data!AG3</f>
        <v>0</v>
      </c>
      <c r="AH3" s="817">
        <f>Data!AH3</f>
        <v>0</v>
      </c>
      <c r="AI3" s="817">
        <f>Data!AI3</f>
        <v>0</v>
      </c>
      <c r="AJ3" s="817">
        <f>Data!AJ3</f>
        <v>0</v>
      </c>
      <c r="AK3" s="818"/>
      <c r="AL3" s="816" t="str">
        <f>Data!AL3</f>
        <v>Middle</v>
      </c>
      <c r="AM3" s="817" t="str">
        <f>Data!AM3</f>
        <v>Middle</v>
      </c>
      <c r="AN3" s="817" t="str">
        <f>Data!AN3</f>
        <v>Middle</v>
      </c>
      <c r="AO3" s="817" t="str">
        <f>Data!AO3</f>
        <v>Middle</v>
      </c>
      <c r="AP3" s="817" t="str">
        <f>Data!AP3</f>
        <v>Middle</v>
      </c>
      <c r="AQ3" s="817" t="str">
        <f>Data!AQ3</f>
        <v>Middle</v>
      </c>
      <c r="AR3" s="817" t="str">
        <f>Data!AR3</f>
        <v>Middle</v>
      </c>
      <c r="AS3" s="817" t="str">
        <f>Data!AS3</f>
        <v>Middle</v>
      </c>
      <c r="AT3" s="817" t="str">
        <f>Data!AT3</f>
        <v>Middle</v>
      </c>
      <c r="AU3" s="817" t="str">
        <f>Data!AU3</f>
        <v>Middle</v>
      </c>
      <c r="AV3" s="817" t="str">
        <f>Data!AV3</f>
        <v>Middle</v>
      </c>
      <c r="AW3" s="817" t="str">
        <f>Data!AW3</f>
        <v>Middle</v>
      </c>
      <c r="AX3" s="817">
        <f>Data!AX3</f>
        <v>0</v>
      </c>
      <c r="AY3" s="817">
        <f>Data!AY3</f>
        <v>0</v>
      </c>
      <c r="AZ3" s="817">
        <f>Data!AZ3</f>
        <v>0</v>
      </c>
      <c r="BA3" s="817">
        <f>Data!BA3</f>
        <v>0</v>
      </c>
      <c r="BB3" s="817">
        <f>Data!BB3</f>
        <v>0</v>
      </c>
      <c r="BC3" s="818"/>
      <c r="BD3" s="816" t="str">
        <f>Data!BD3</f>
        <v>B Off</v>
      </c>
      <c r="BE3" s="817" t="str">
        <f>Data!BE3</f>
        <v>B Off</v>
      </c>
      <c r="BF3" s="817" t="str">
        <f>Data!BF3</f>
        <v>B Off</v>
      </c>
      <c r="BG3" s="817" t="str">
        <f>Data!BG3</f>
        <v>B Off</v>
      </c>
      <c r="BH3" s="817" t="str">
        <f>Data!BH3</f>
        <v>B Off</v>
      </c>
      <c r="BI3" s="817" t="str">
        <f>Data!BI3</f>
        <v>B Off</v>
      </c>
      <c r="BJ3" s="817" t="str">
        <f>Data!BJ3</f>
        <v>B Off</v>
      </c>
      <c r="BK3" s="817" t="str">
        <f>Data!BK3</f>
        <v>B Off</v>
      </c>
      <c r="BL3" s="817" t="str">
        <f>Data!BL3</f>
        <v>B Off</v>
      </c>
      <c r="BM3" s="817" t="str">
        <f>Data!BM3</f>
        <v>B Off</v>
      </c>
      <c r="BN3" s="817" t="str">
        <f>Data!BN3</f>
        <v>B Off</v>
      </c>
      <c r="BO3" s="817" t="str">
        <f>Data!BO3</f>
        <v>B Off</v>
      </c>
      <c r="BP3" s="817">
        <f>Data!BP3</f>
        <v>0</v>
      </c>
      <c r="BQ3" s="817">
        <f>Data!BQ3</f>
        <v>0</v>
      </c>
      <c r="BR3" s="817">
        <f>Data!BR3</f>
        <v>0</v>
      </c>
      <c r="BS3" s="817">
        <f>Data!BS3</f>
        <v>0</v>
      </c>
      <c r="BT3" s="817">
        <f>Data!BT3</f>
        <v>0</v>
      </c>
      <c r="BU3" s="818"/>
      <c r="BV3" s="819" t="s">
        <v>111</v>
      </c>
      <c r="BW3" s="820"/>
      <c r="BX3" s="820"/>
      <c r="BY3" s="821"/>
      <c r="BZ3" s="822" t="s">
        <v>112</v>
      </c>
      <c r="CA3" s="823"/>
      <c r="CB3" s="823"/>
      <c r="CC3" s="824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465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812" t="s">
        <v>47</v>
      </c>
      <c r="DM3" s="813"/>
      <c r="DN3" s="813"/>
      <c r="DO3" s="813"/>
      <c r="DP3" s="892" t="s">
        <v>477</v>
      </c>
      <c r="DQ3" s="893"/>
      <c r="DR3" s="464"/>
      <c r="DS3" s="894"/>
      <c r="DT3" s="46"/>
      <c r="DU3" s="46"/>
      <c r="DV3" s="47"/>
      <c r="DW3" s="47"/>
    </row>
    <row r="4" spans="1:127" s="835" customFormat="1" ht="39" customHeight="1">
      <c r="A4" s="949" t="s">
        <v>113</v>
      </c>
      <c r="B4" s="950" t="str">
        <f>IF(WB!T4="","",WB!T4)</f>
        <v>Pongola</v>
      </c>
      <c r="C4" s="838" t="str">
        <f>IF(WB!U4="","",WB!U4)</f>
        <v>Abaqulusi</v>
      </c>
      <c r="D4" s="838" t="str">
        <f>IF(WB!V4="","",WB!V4)</f>
        <v>Dannhuaser</v>
      </c>
      <c r="E4" s="838" t="str">
        <f>IF(WB!W4="","",WB!W4)</f>
        <v>Dannhauser</v>
      </c>
      <c r="F4" s="838" t="str">
        <f>IF(WB!X4="","",WB!X4)</f>
        <v>Dannhauser</v>
      </c>
      <c r="G4" s="838" t="str">
        <f>IF(WB!Y4="","",WB!Y4)</f>
        <v>Nquthu</v>
      </c>
      <c r="H4" s="838" t="str">
        <f>IF(WB!Z4="","",WB!Z4)</f>
        <v>Nquthu</v>
      </c>
      <c r="I4" s="838" t="str">
        <f>IF(WB!AA4="","",WB!AA4)</f>
        <v>Nquthu</v>
      </c>
      <c r="J4" s="838" t="str">
        <f>IF(WB!AB4="","",WB!AB4)</f>
        <v>Msinga</v>
      </c>
      <c r="K4" s="838" t="str">
        <f>IF(WB!AC4="","",WB!AC4)</f>
        <v>Msinga</v>
      </c>
      <c r="L4" s="838" t="str">
        <f>IF(WB!AD4="","",WB!AD4)</f>
        <v>Indaka</v>
      </c>
      <c r="M4" s="838" t="str">
        <f>IF(WB!AE4="","",WB!AE4)</f>
        <v>Mnambithi</v>
      </c>
      <c r="N4" s="838" t="str">
        <f>IF(WB!AF4="","",WB!AF4)</f>
        <v/>
      </c>
      <c r="O4" s="838" t="str">
        <f>IF(WB!AG4="","",WB!AG4)</f>
        <v/>
      </c>
      <c r="P4" s="838" t="str">
        <f>IF(WB!AH4="","",WB!AH4)</f>
        <v/>
      </c>
      <c r="Q4" s="838" t="str">
        <f>IF(WB!AI4="","",WB!AI4)</f>
        <v/>
      </c>
      <c r="R4" s="838" t="str">
        <f>IF(WB!AJ4="","",WB!AJ4)</f>
        <v/>
      </c>
      <c r="S4" s="829"/>
      <c r="T4" s="838" t="str">
        <f>IF(WB!AK4="","",WB!AK4)</f>
        <v>Pongola</v>
      </c>
      <c r="U4" s="838" t="str">
        <f>IF(WB!AL4="","",WB!AL4)</f>
        <v>Abaqulusi</v>
      </c>
      <c r="V4" s="838" t="str">
        <f>IF(WB!AM4="","",WB!AM4)</f>
        <v>Dannhuaser</v>
      </c>
      <c r="W4" s="838" t="str">
        <f>IF(WB!AN4="","",WB!AN4)</f>
        <v>Dannhauser</v>
      </c>
      <c r="X4" s="838" t="str">
        <f>IF(WB!AO4="","",WB!AO4)</f>
        <v>Dannhauser</v>
      </c>
      <c r="Y4" s="838" t="str">
        <f>IF(WB!AP4="","",WB!AP4)</f>
        <v>Nquthu</v>
      </c>
      <c r="Z4" s="838" t="str">
        <f>IF(WB!AQ4="","",WB!AQ4)</f>
        <v>Nquthu</v>
      </c>
      <c r="AA4" s="838" t="str">
        <f>IF(WB!AR4="","",WB!AR4)</f>
        <v>Nquthu</v>
      </c>
      <c r="AB4" s="838" t="str">
        <f>IF(WB!AS4="","",WB!AS4)</f>
        <v>Msinga</v>
      </c>
      <c r="AC4" s="838" t="str">
        <f>IF(WB!AT4="","",WB!AT4)</f>
        <v>Msinga</v>
      </c>
      <c r="AD4" s="838" t="str">
        <f>IF(WB!AU4="","",WB!AU4)</f>
        <v>Indaka</v>
      </c>
      <c r="AE4" s="838" t="str">
        <f>IF(WB!AV4="","",WB!AV4)</f>
        <v>Mnambithi</v>
      </c>
      <c r="AF4" s="838" t="str">
        <f>IF(WB!AW4="","",WB!AW4)</f>
        <v/>
      </c>
      <c r="AG4" s="838" t="str">
        <f>IF(WB!AX4="","",WB!AX4)</f>
        <v/>
      </c>
      <c r="AH4" s="838" t="str">
        <f>IF(WB!AY4="","",WB!AY4)</f>
        <v/>
      </c>
      <c r="AI4" s="838" t="str">
        <f>IF(WB!AZ4="","",WB!AZ4)</f>
        <v/>
      </c>
      <c r="AJ4" s="838" t="str">
        <f>IF(WB!BA4="","",WB!BA4)</f>
        <v/>
      </c>
      <c r="AK4" s="829"/>
      <c r="AL4" s="838" t="str">
        <f>IF(WB!BB4="","",WB!BB4)</f>
        <v>Pongola</v>
      </c>
      <c r="AM4" s="838" t="str">
        <f>IF(WB!BC4="","",WB!BC4)</f>
        <v>Abaqulusi</v>
      </c>
      <c r="AN4" s="838" t="str">
        <f>IF(WB!BD4="","",WB!BD4)</f>
        <v>Dannhuaser</v>
      </c>
      <c r="AO4" s="838" t="str">
        <f>IF(WB!BE4="","",WB!BE4)</f>
        <v>Dannhauser</v>
      </c>
      <c r="AP4" s="838" t="str">
        <f>IF(WB!BF4="","",WB!BF4)</f>
        <v>Dannhauser</v>
      </c>
      <c r="AQ4" s="838" t="str">
        <f>IF(WB!BG4="","",WB!BG4)</f>
        <v>Nquthu</v>
      </c>
      <c r="AR4" s="838" t="str">
        <f>IF(WB!BH4="","",WB!BH4)</f>
        <v>Nquthu</v>
      </c>
      <c r="AS4" s="838" t="str">
        <f>IF(WB!BI4="","",WB!BI4)</f>
        <v>Nquthu</v>
      </c>
      <c r="AT4" s="838" t="str">
        <f>IF(WB!BJ4="","",WB!BJ4)</f>
        <v>Msinga</v>
      </c>
      <c r="AU4" s="838" t="str">
        <f>IF(WB!BK4="","",WB!BK4)</f>
        <v>Msinga</v>
      </c>
      <c r="AV4" s="838" t="str">
        <f>IF(WB!BL4="","",WB!BL4)</f>
        <v/>
      </c>
      <c r="AW4" s="838" t="str">
        <f>IF(WB!BM4="","",WB!BM4)</f>
        <v>Mnambithi</v>
      </c>
      <c r="AX4" s="838" t="str">
        <f>IF(WB!BN4="","",WB!BN4)</f>
        <v/>
      </c>
      <c r="AY4" s="838" t="str">
        <f>IF(WB!BO4="","",WB!BO4)</f>
        <v/>
      </c>
      <c r="AZ4" s="838" t="str">
        <f>IF(WB!BP4="","",WB!BP4)</f>
        <v/>
      </c>
      <c r="BA4" s="838" t="str">
        <f>IF(WB!BQ4="","",WB!BQ4)</f>
        <v/>
      </c>
      <c r="BB4" s="838" t="str">
        <f>IF(WB!BR4="","",WB!BR4)</f>
        <v/>
      </c>
      <c r="BC4" s="829"/>
      <c r="BD4" s="838" t="str">
        <f>IF(WB!BS4="","",WB!BS4)</f>
        <v>Pongola</v>
      </c>
      <c r="BE4" s="838" t="str">
        <f>IF(WB!BT4="","",WB!BT4)</f>
        <v>Abaqulusi</v>
      </c>
      <c r="BF4" s="838" t="str">
        <f>IF(WB!BU4="","",WB!BU4)</f>
        <v>Dannhuaser</v>
      </c>
      <c r="BG4" s="838" t="str">
        <f>IF(WB!BV4="","",WB!BV4)</f>
        <v>Dannhauser</v>
      </c>
      <c r="BH4" s="838" t="str">
        <f>IF(WB!BW4="","",WB!BW4)</f>
        <v>Dannhauser</v>
      </c>
      <c r="BI4" s="838" t="str">
        <f>IF(WB!BX4="","",WB!BX4)</f>
        <v>Nquthu</v>
      </c>
      <c r="BJ4" s="838" t="str">
        <f>IF(WB!BY4="","",WB!BY4)</f>
        <v>Nquthu</v>
      </c>
      <c r="BK4" s="838" t="str">
        <f>IF(WB!BZ4="","",WB!BZ4)</f>
        <v>Nquthu</v>
      </c>
      <c r="BL4" s="838" t="str">
        <f>IF(WB!CA4="","",WB!CA4)</f>
        <v>Msinga</v>
      </c>
      <c r="BM4" s="838" t="str">
        <f>IF(WB!CB4="","",WB!CB4)</f>
        <v>Msinga</v>
      </c>
      <c r="BN4" s="838" t="str">
        <f>IF(WB!CC4="","",WB!CC4)</f>
        <v/>
      </c>
      <c r="BO4" s="838" t="str">
        <f>IF(WB!CD4="","",WB!CD4)</f>
        <v>Mnambithi</v>
      </c>
      <c r="BP4" s="838" t="str">
        <f>IF(WB!CE4="","",WB!CE4)</f>
        <v/>
      </c>
      <c r="BQ4" s="838" t="str">
        <f>IF(WB!CF4="","",WB!CF4)</f>
        <v/>
      </c>
      <c r="BR4" s="838" t="str">
        <f>IF(WB!CG4="","",WB!CG4)</f>
        <v/>
      </c>
      <c r="BS4" s="838" t="str">
        <f>IF(WB!CH4="","",WB!CH4)</f>
        <v/>
      </c>
      <c r="BT4" s="838" t="str">
        <f>IF(WB!CI4="","",WB!CI4)</f>
        <v/>
      </c>
      <c r="BU4" s="829"/>
      <c r="BV4" s="830" t="str">
        <f>Data!BV4</f>
        <v>'Very Poor'</v>
      </c>
      <c r="BW4" s="830" t="str">
        <f>Data!BW4</f>
        <v>'Poor'</v>
      </c>
      <c r="BX4" s="830" t="str">
        <f>Data!BX4</f>
        <v>'Middle'</v>
      </c>
      <c r="BY4" s="830" t="str">
        <f>Data!BY4</f>
        <v>'Better-Off'</v>
      </c>
      <c r="BZ4" s="831" t="str">
        <f>WB!B9</f>
        <v>VP</v>
      </c>
      <c r="CA4" s="832" t="str">
        <f>WB!B10</f>
        <v>P</v>
      </c>
      <c r="CB4" s="832" t="str">
        <f>WB!B11</f>
        <v>M</v>
      </c>
      <c r="CC4" s="826" t="str">
        <f>WB!B12</f>
        <v>BO</v>
      </c>
      <c r="CD4" s="477" t="s">
        <v>1119</v>
      </c>
      <c r="CE4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5"/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79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825" t="str">
        <f>BZ4</f>
        <v>VP</v>
      </c>
      <c r="DM4" s="457" t="str">
        <f>CA4</f>
        <v>P</v>
      </c>
      <c r="DN4" s="457" t="str">
        <f>CB4</f>
        <v>M</v>
      </c>
      <c r="DO4" s="457" t="str">
        <f>CC4</f>
        <v>BO</v>
      </c>
      <c r="DP4" s="896" t="str">
        <f>DL4</f>
        <v>VP</v>
      </c>
      <c r="DQ4" s="897" t="str">
        <f>DM4</f>
        <v>P</v>
      </c>
      <c r="DR4" s="898" t="str">
        <f>DN4</f>
        <v>M</v>
      </c>
      <c r="DS4" s="899" t="str">
        <f>DO4</f>
        <v>BO</v>
      </c>
      <c r="DT4" s="67" t="s">
        <v>50</v>
      </c>
      <c r="DU4" s="66"/>
      <c r="DV4" s="69"/>
    </row>
    <row r="5" spans="1:127" s="835" customFormat="1" ht="26" customHeight="1">
      <c r="A5" s="951" t="s">
        <v>118</v>
      </c>
      <c r="B5" s="952" t="str">
        <f>IF(WB!T5="","",WB!T5)</f>
        <v>Altona</v>
      </c>
      <c r="C5" s="837" t="str">
        <f>IF(WB!U5="","",WB!U5)</f>
        <v>Ezidulini</v>
      </c>
      <c r="D5" s="837" t="str">
        <f>IF(WB!V5="","",WB!V5)</f>
        <v>Motloung</v>
      </c>
      <c r="E5" s="837" t="str">
        <f>IF(WB!W5="","",WB!W5)</f>
        <v>Mbabane</v>
      </c>
      <c r="F5" s="837" t="str">
        <f>IF(WB!X5="","",WB!X5)</f>
        <v>Anniville</v>
      </c>
      <c r="G5" s="837" t="str">
        <f>IF(WB!Y5="","",WB!Y5)</f>
        <v>KwaBhekabantu</v>
      </c>
      <c r="H5" s="837" t="str">
        <f>IF(WB!Z5="","",WB!Z5)</f>
        <v>KwaMfeka</v>
      </c>
      <c r="I5" s="837" t="str">
        <f>IF(WB!AA5="","",WB!AA5)</f>
        <v>Ndatshana</v>
      </c>
      <c r="J5" s="837" t="str">
        <f>IF(WB!AB5="","",WB!AB5)</f>
        <v>KwaMathonsi</v>
      </c>
      <c r="K5" s="838" t="str">
        <f>IF(WB!AC5="","",WB!AC5)</f>
        <v>Macanco</v>
      </c>
      <c r="L5" s="837" t="str">
        <f>IF(WB!AD5="","",WB!AD5)</f>
        <v>Wetterklerfontein</v>
      </c>
      <c r="M5" s="838" t="str">
        <f>IF(WB!AE5="","",WB!AE5)</f>
        <v>Driefontein</v>
      </c>
      <c r="N5" s="837" t="str">
        <f>IF(WB!AF5="","",WB!AF5)</f>
        <v/>
      </c>
      <c r="O5" s="838" t="str">
        <f>IF(WB!AG5="","",WB!AG5)</f>
        <v/>
      </c>
      <c r="P5" s="837" t="str">
        <f>IF(WB!AH5="","",WB!AH5)</f>
        <v/>
      </c>
      <c r="Q5" s="838" t="str">
        <f>IF(WB!AI5="","",WB!AI5)</f>
        <v/>
      </c>
      <c r="R5" s="837" t="str">
        <f>IF(WB!AJ5="","",WB!AJ5)</f>
        <v/>
      </c>
      <c r="S5" s="486"/>
      <c r="T5" s="837" t="str">
        <f>IF(WB!AK5="","",WB!AK5)</f>
        <v>Altona</v>
      </c>
      <c r="U5" s="837" t="str">
        <f>IF(WB!AL5="","",WB!AL5)</f>
        <v>Ezidulini</v>
      </c>
      <c r="V5" s="837" t="str">
        <f>IF(WB!AM5="","",WB!AM5)</f>
        <v>Motloung</v>
      </c>
      <c r="W5" s="837" t="str">
        <f>IF(WB!AN5="","",WB!AN5)</f>
        <v>Mbabane</v>
      </c>
      <c r="X5" s="837" t="str">
        <f>IF(WB!AO5="","",WB!AO5)</f>
        <v>Anniville</v>
      </c>
      <c r="Y5" s="837" t="str">
        <f>IF(WB!AP5="","",WB!AP5)</f>
        <v>KwaBhekabantu</v>
      </c>
      <c r="Z5" s="837" t="str">
        <f>IF(WB!AQ5="","",WB!AQ5)</f>
        <v>KwaMfeka</v>
      </c>
      <c r="AA5" s="837" t="str">
        <f>IF(WB!AR5="","",WB!AR5)</f>
        <v>Ndatshana</v>
      </c>
      <c r="AB5" s="837" t="str">
        <f>IF(WB!AS5="","",WB!AS5)</f>
        <v>KwaMathonsi</v>
      </c>
      <c r="AC5" s="837" t="str">
        <f>IF(WB!AT5="","",WB!AT5)</f>
        <v>Macanco</v>
      </c>
      <c r="AD5" s="837" t="str">
        <f>IF(WB!AU5="","",WB!AU5)</f>
        <v>Wetterklerfontein</v>
      </c>
      <c r="AE5" s="837" t="str">
        <f>IF(WB!AV5="","",WB!AV5)</f>
        <v>Driefontein</v>
      </c>
      <c r="AF5" s="837" t="str">
        <f>IF(WB!AW5="","",WB!AW5)</f>
        <v/>
      </c>
      <c r="AG5" s="837" t="str">
        <f>IF(WB!AX5="","",WB!AX5)</f>
        <v/>
      </c>
      <c r="AH5" s="837" t="str">
        <f>IF(WB!AY5="","",WB!AY5)</f>
        <v/>
      </c>
      <c r="AI5" s="837" t="str">
        <f>IF(WB!AZ5="","",WB!AZ5)</f>
        <v/>
      </c>
      <c r="AJ5" s="837" t="str">
        <f>IF(WB!BA5="","",WB!BA5)</f>
        <v/>
      </c>
      <c r="AK5" s="486"/>
      <c r="AL5" s="837" t="str">
        <f>IF(WB!BB5="","",WB!BB5)</f>
        <v>Altona</v>
      </c>
      <c r="AM5" s="837" t="str">
        <f>IF(WB!BC5="","",WB!BC5)</f>
        <v>Ezidulini</v>
      </c>
      <c r="AN5" s="837" t="str">
        <f>IF(WB!BD5="","",WB!BD5)</f>
        <v>Motloung</v>
      </c>
      <c r="AO5" s="837" t="str">
        <f>IF(WB!BE5="","",WB!BE5)</f>
        <v>Mbabane</v>
      </c>
      <c r="AP5" s="837" t="str">
        <f>IF(WB!BF5="","",WB!BF5)</f>
        <v>Anniville</v>
      </c>
      <c r="AQ5" s="837" t="str">
        <f>IF(WB!BG5="","",WB!BG5)</f>
        <v>KwaBhekabantu</v>
      </c>
      <c r="AR5" s="837" t="str">
        <f>IF(WB!BH5="","",WB!BH5)</f>
        <v>KwaMfeka</v>
      </c>
      <c r="AS5" s="837" t="str">
        <f>IF(WB!BI5="","",WB!BI5)</f>
        <v>Ndatshana</v>
      </c>
      <c r="AT5" s="837" t="str">
        <f>IF(WB!BJ5="","",WB!BJ5)</f>
        <v>KwaMathonsi</v>
      </c>
      <c r="AU5" s="837" t="str">
        <f>IF(WB!BK5="","",WB!BK5)</f>
        <v>Macanco</v>
      </c>
      <c r="AV5" s="837" t="str">
        <f>IF(WB!BL5="","",WB!BL5)</f>
        <v>Wetterklerfontein</v>
      </c>
      <c r="AW5" s="837" t="str">
        <f>IF(WB!BM5="","",WB!BM5)</f>
        <v>Driefontein</v>
      </c>
      <c r="AX5" s="837" t="str">
        <f>IF(WB!BN5="","",WB!BN5)</f>
        <v/>
      </c>
      <c r="AY5" s="837" t="str">
        <f>IF(WB!BO5="","",WB!BO5)</f>
        <v/>
      </c>
      <c r="AZ5" s="837" t="str">
        <f>IF(WB!BP5="","",WB!BP5)</f>
        <v/>
      </c>
      <c r="BA5" s="837" t="str">
        <f>IF(WB!BQ5="","",WB!BQ5)</f>
        <v/>
      </c>
      <c r="BB5" s="837" t="str">
        <f>IF(WB!BR5="","",WB!BR5)</f>
        <v/>
      </c>
      <c r="BC5" s="486"/>
      <c r="BD5" s="837" t="str">
        <f>IF(WB!BS5="","",WB!BS5)</f>
        <v>Altona</v>
      </c>
      <c r="BE5" s="837" t="str">
        <f>IF(WB!BT5="","",WB!BT5)</f>
        <v>Ezidulini</v>
      </c>
      <c r="BF5" s="837" t="str">
        <f>IF(WB!BU5="","",WB!BU5)</f>
        <v>Motloung</v>
      </c>
      <c r="BG5" s="837" t="str">
        <f>IF(WB!BV5="","",WB!BV5)</f>
        <v>Mbabane</v>
      </c>
      <c r="BH5" s="837" t="str">
        <f>IF(WB!BW5="","",WB!BW5)</f>
        <v>Anniville</v>
      </c>
      <c r="BI5" s="837" t="str">
        <f>IF(WB!BX5="","",WB!BX5)</f>
        <v>KwaBhekabantu</v>
      </c>
      <c r="BJ5" s="837" t="str">
        <f>IF(WB!BY5="","",WB!BY5)</f>
        <v>KwaMfeka</v>
      </c>
      <c r="BK5" s="837" t="str">
        <f>IF(WB!BZ5="","",WB!BZ5)</f>
        <v>Ndatshana</v>
      </c>
      <c r="BL5" s="837" t="str">
        <f>IF(WB!CA5="","",WB!CA5)</f>
        <v>KwaMathonsi</v>
      </c>
      <c r="BM5" s="837" t="str">
        <f>IF(WB!CB5="","",WB!CB5)</f>
        <v>Macanco</v>
      </c>
      <c r="BN5" s="837" t="str">
        <f>IF(WB!CC5="","",WB!CC5)</f>
        <v>Wetterklerfontein</v>
      </c>
      <c r="BO5" s="837" t="str">
        <f>IF(WB!CD5="","",WB!CD5)</f>
        <v>Driefontein</v>
      </c>
      <c r="BP5" s="837" t="str">
        <f>IF(WB!CE5="","",WB!CE5)</f>
        <v/>
      </c>
      <c r="BQ5" s="837" t="str">
        <f>IF(WB!CF5="","",WB!CF5)</f>
        <v/>
      </c>
      <c r="BR5" s="837" t="str">
        <f>IF(WB!CG5="","",WB!CG5)</f>
        <v/>
      </c>
      <c r="BS5" s="837" t="str">
        <f>IF(WB!CH5="","",WB!CH5)</f>
        <v/>
      </c>
      <c r="BT5" s="837" t="str">
        <f>IF(WB!CI5="","",WB!CI5)</f>
        <v/>
      </c>
      <c r="BU5" s="486"/>
      <c r="BV5" s="74"/>
      <c r="BW5" s="840"/>
      <c r="BX5" s="840"/>
      <c r="BY5" s="840"/>
      <c r="BZ5" s="841"/>
      <c r="CA5" s="841"/>
      <c r="CB5" s="841"/>
      <c r="CC5" s="842"/>
      <c r="CD5" s="487" t="str">
        <f>IF(UPPER($CD$4)=UPPER($BZ$4),$BV$4,IF(UPPER($CD$4)=UPPER($CA$4),$BW$4,IF(UPPER($CD$4)=UPPER($CB$4),$BX$4,$BY$4)))</f>
        <v>'Middle'</v>
      </c>
      <c r="CE5" s="475"/>
      <c r="CF5" s="475"/>
      <c r="CG5" s="475"/>
      <c r="CH5" s="475"/>
      <c r="CI5" s="475"/>
      <c r="CJ5" s="475"/>
      <c r="CK5" s="475"/>
      <c r="CL5" s="475"/>
      <c r="CM5" s="475"/>
      <c r="CN5" s="475"/>
      <c r="CO5" s="475"/>
      <c r="CP5" s="475"/>
      <c r="CQ5" s="475"/>
      <c r="CR5" s="475"/>
      <c r="CS5" s="475"/>
      <c r="CT5" s="488"/>
      <c r="CU5" s="476" t="str">
        <f>IF($CD$4=$BZ$4,$BW$4,$BY$4)</f>
        <v>'Better-Off'</v>
      </c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75"/>
      <c r="DH5" s="475"/>
      <c r="DI5" s="475"/>
      <c r="DJ5" s="475"/>
      <c r="DK5" s="475"/>
      <c r="DL5" s="833"/>
      <c r="DM5" s="66"/>
      <c r="DN5" s="66"/>
      <c r="DO5" s="66"/>
      <c r="DP5" s="900"/>
      <c r="DQ5" s="901"/>
      <c r="DR5" s="840"/>
      <c r="DS5" s="902"/>
      <c r="DT5" s="66"/>
      <c r="DU5" s="66"/>
      <c r="DV5" s="69"/>
      <c r="DW5" s="69"/>
    </row>
    <row r="6" spans="1:127" ht="12.75" customHeight="1">
      <c r="A6" s="951" t="s">
        <v>119</v>
      </c>
      <c r="B6" s="895">
        <f>IF(WB!T6="","",WB!T6)</f>
        <v>1</v>
      </c>
      <c r="C6" s="843">
        <f>IF(WB!U6="","",WB!U6)</f>
        <v>2</v>
      </c>
      <c r="D6" s="843">
        <f>IF(WB!V6="","",WB!V6)</f>
        <v>3</v>
      </c>
      <c r="E6" s="843">
        <f>IF(WB!W6="","",WB!W6)</f>
        <v>4</v>
      </c>
      <c r="F6" s="843">
        <f>IF(WB!X6="","",WB!X6)</f>
        <v>5</v>
      </c>
      <c r="G6" s="843">
        <f>IF(WB!Y6="","",WB!Y6)</f>
        <v>6</v>
      </c>
      <c r="H6" s="843">
        <f>IF(WB!Z6="","",WB!Z6)</f>
        <v>7</v>
      </c>
      <c r="I6" s="843">
        <f>IF(WB!AA6="","",WB!AA6)</f>
        <v>8</v>
      </c>
      <c r="J6" s="843">
        <f>IF(WB!AB6="","",WB!AB6)</f>
        <v>9</v>
      </c>
      <c r="K6" s="843">
        <f>IF(WB!AC6="","",WB!AC6)</f>
        <v>10</v>
      </c>
      <c r="L6" s="843">
        <f>IF(WB!AD6="","",WB!AD6)</f>
        <v>11</v>
      </c>
      <c r="M6" s="843">
        <f>IF(WB!AE6="","",WB!AE6)</f>
        <v>12</v>
      </c>
      <c r="N6" s="843" t="str">
        <f>IF(WB!AF6="","",WB!AF6)</f>
        <v/>
      </c>
      <c r="O6" s="843" t="str">
        <f>IF(WB!AG6="","",WB!AG6)</f>
        <v/>
      </c>
      <c r="P6" s="843" t="str">
        <f>IF(WB!AH6="","",WB!AH6)</f>
        <v/>
      </c>
      <c r="Q6" s="843" t="str">
        <f>IF(WB!AI6="","",WB!AI6)</f>
        <v/>
      </c>
      <c r="R6" s="843" t="str">
        <f>IF(WB!AJ6="","",WB!AJ6)</f>
        <v/>
      </c>
      <c r="S6" s="844"/>
      <c r="T6" s="843">
        <f>IF(WB!AK6="","",WB!AK6)</f>
        <v>18</v>
      </c>
      <c r="U6" s="843">
        <f>IF(WB!AL6="","",WB!AL6)</f>
        <v>19</v>
      </c>
      <c r="V6" s="843">
        <f>IF(WB!AM6="","",WB!AM6)</f>
        <v>20</v>
      </c>
      <c r="W6" s="843">
        <f>IF(WB!AN6="","",WB!AN6)</f>
        <v>21</v>
      </c>
      <c r="X6" s="843">
        <f>IF(WB!AO6="","",WB!AO6)</f>
        <v>22</v>
      </c>
      <c r="Y6" s="843">
        <f>IF(WB!AP6="","",WB!AP6)</f>
        <v>23</v>
      </c>
      <c r="Z6" s="843">
        <f>IF(WB!AQ6="","",WB!AQ6)</f>
        <v>24</v>
      </c>
      <c r="AA6" s="843">
        <f>IF(WB!AR6="","",WB!AR6)</f>
        <v>25</v>
      </c>
      <c r="AB6" s="843">
        <f>IF(WB!AS6="","",WB!AS6)</f>
        <v>26</v>
      </c>
      <c r="AC6" s="843">
        <f>IF(WB!AT6="","",WB!AT6)</f>
        <v>27</v>
      </c>
      <c r="AD6" s="843">
        <f>IF(WB!AU6="","",WB!AU6)</f>
        <v>28</v>
      </c>
      <c r="AE6" s="843">
        <f>IF(WB!AV6="","",WB!AV6)</f>
        <v>29</v>
      </c>
      <c r="AF6" s="843" t="str">
        <f>IF(WB!AW6="","",WB!AW6)</f>
        <v/>
      </c>
      <c r="AG6" s="843" t="str">
        <f>IF(WB!AX6="","",WB!AX6)</f>
        <v/>
      </c>
      <c r="AH6" s="843" t="str">
        <f>IF(WB!AY6="","",WB!AY6)</f>
        <v/>
      </c>
      <c r="AI6" s="843" t="str">
        <f>IF(WB!AZ6="","",WB!AZ6)</f>
        <v/>
      </c>
      <c r="AJ6" s="843" t="str">
        <f>IF(WB!BA6="","",WB!BA6)</f>
        <v/>
      </c>
      <c r="AK6" s="844"/>
      <c r="AL6" s="843">
        <f>IF(WB!BB6="","",WB!BB6)</f>
        <v>35</v>
      </c>
      <c r="AM6" s="843">
        <f>IF(WB!BC6="","",WB!BC6)</f>
        <v>36</v>
      </c>
      <c r="AN6" s="843">
        <f>IF(WB!BD6="","",WB!BD6)</f>
        <v>37</v>
      </c>
      <c r="AO6" s="843">
        <f>IF(WB!BE6="","",WB!BE6)</f>
        <v>38</v>
      </c>
      <c r="AP6" s="843">
        <f>IF(WB!BF6="","",WB!BF6)</f>
        <v>39</v>
      </c>
      <c r="AQ6" s="843">
        <f>IF(WB!BG6="","",WB!BG6)</f>
        <v>40</v>
      </c>
      <c r="AR6" s="843">
        <f>IF(WB!BH6="","",WB!BH6)</f>
        <v>41</v>
      </c>
      <c r="AS6" s="843">
        <f>IF(WB!BI6="","",WB!BI6)</f>
        <v>42</v>
      </c>
      <c r="AT6" s="843">
        <f>IF(WB!BJ6="","",WB!BJ6)</f>
        <v>43</v>
      </c>
      <c r="AU6" s="843">
        <f>IF(WB!BK6="","",WB!BK6)</f>
        <v>44</v>
      </c>
      <c r="AV6" s="843">
        <f>IF(WB!BL6="","",WB!BL6)</f>
        <v>45</v>
      </c>
      <c r="AW6" s="843">
        <f>IF(WB!BM6="","",WB!BM6)</f>
        <v>46</v>
      </c>
      <c r="AX6" s="843" t="str">
        <f>IF(WB!BN6="","",WB!BN6)</f>
        <v/>
      </c>
      <c r="AY6" s="843" t="str">
        <f>IF(WB!BO6="","",WB!BO6)</f>
        <v/>
      </c>
      <c r="AZ6" s="843" t="str">
        <f>IF(WB!BP6="","",WB!BP6)</f>
        <v/>
      </c>
      <c r="BA6" s="843" t="str">
        <f>IF(WB!BQ6="","",WB!BQ6)</f>
        <v/>
      </c>
      <c r="BB6" s="843" t="str">
        <f>IF(WB!BR6="","",WB!BR6)</f>
        <v/>
      </c>
      <c r="BC6" s="844"/>
      <c r="BD6" s="843">
        <f>IF(WB!BS6="","",WB!BS6)</f>
        <v>52</v>
      </c>
      <c r="BE6" s="843">
        <f>IF(WB!BT6="","",WB!BT6)</f>
        <v>53</v>
      </c>
      <c r="BF6" s="843">
        <f>IF(WB!BU6="","",WB!BU6)</f>
        <v>54</v>
      </c>
      <c r="BG6" s="843">
        <f>IF(WB!BV6="","",WB!BV6)</f>
        <v>55</v>
      </c>
      <c r="BH6" s="843">
        <f>IF(WB!BW6="","",WB!BW6)</f>
        <v>56</v>
      </c>
      <c r="BI6" s="843">
        <f>IF(WB!BX6="","",WB!BX6)</f>
        <v>57</v>
      </c>
      <c r="BJ6" s="843">
        <f>IF(WB!BY6="","",WB!BY6)</f>
        <v>58</v>
      </c>
      <c r="BK6" s="843">
        <f>IF(WB!BZ6="","",WB!BZ6)</f>
        <v>59</v>
      </c>
      <c r="BL6" s="843">
        <f>IF(WB!CA6="","",WB!CA6)</f>
        <v>60</v>
      </c>
      <c r="BM6" s="843">
        <f>IF(WB!CB6="","",WB!CB6)</f>
        <v>61</v>
      </c>
      <c r="BN6" s="843">
        <f>IF(WB!CC6="","",WB!CC6)</f>
        <v>62</v>
      </c>
      <c r="BO6" s="843">
        <f>IF(WB!CD6="","",WB!CD6)</f>
        <v>63</v>
      </c>
      <c r="BP6" s="843" t="str">
        <f>IF(WB!CE6="","",WB!CE6)</f>
        <v/>
      </c>
      <c r="BQ6" s="843" t="str">
        <f>IF(WB!CF6="","",WB!CF6)</f>
        <v/>
      </c>
      <c r="BR6" s="843" t="str">
        <f>IF(WB!CG6="","",WB!CG6)</f>
        <v/>
      </c>
      <c r="BS6" s="843" t="str">
        <f>IF(WB!CH6="","",WB!CH6)</f>
        <v/>
      </c>
      <c r="BT6" s="843" t="str">
        <f>IF(WB!CI6="","",WB!CI6)</f>
        <v/>
      </c>
      <c r="BU6" s="844"/>
      <c r="BV6" s="845"/>
      <c r="BW6" s="845"/>
      <c r="BX6" s="845"/>
      <c r="BY6" s="845"/>
      <c r="BZ6" s="846"/>
      <c r="CA6" s="846"/>
      <c r="CB6" s="846"/>
      <c r="CC6" s="847"/>
      <c r="CD6" s="1495" t="s">
        <v>48</v>
      </c>
      <c r="CE6" s="1495"/>
      <c r="CF6" s="493"/>
      <c r="CG6" s="493"/>
      <c r="CH6" s="493"/>
      <c r="CI6" s="493"/>
      <c r="CJ6" s="493"/>
      <c r="CK6" s="493"/>
      <c r="CL6" s="493"/>
      <c r="CM6" s="493"/>
      <c r="CN6" s="493"/>
      <c r="CO6" s="493"/>
      <c r="CP6" s="493"/>
      <c r="CQ6" s="493"/>
      <c r="CR6" s="493"/>
      <c r="CS6" s="1496" t="s">
        <v>49</v>
      </c>
      <c r="CT6" s="1496"/>
      <c r="CU6" s="1492" t="s">
        <v>48</v>
      </c>
      <c r="CV6" s="1492"/>
      <c r="CW6" s="493"/>
      <c r="CX6" s="493"/>
      <c r="CY6" s="493"/>
      <c r="CZ6" s="493"/>
      <c r="DA6" s="493"/>
      <c r="DB6" s="493"/>
      <c r="DC6" s="493"/>
      <c r="DD6" s="493"/>
      <c r="DE6" s="493"/>
      <c r="DF6" s="493"/>
      <c r="DG6" s="493"/>
      <c r="DH6" s="493"/>
      <c r="DI6" s="493"/>
      <c r="DJ6" s="1493" t="s">
        <v>49</v>
      </c>
      <c r="DK6" s="1493"/>
      <c r="DL6" s="825"/>
      <c r="DM6" s="813"/>
      <c r="DN6" s="813"/>
      <c r="DO6" s="813"/>
      <c r="DP6" s="903"/>
      <c r="DQ6" s="904"/>
      <c r="DR6" s="845"/>
      <c r="DS6" s="905"/>
      <c r="DT6" s="813"/>
      <c r="DU6" s="813"/>
      <c r="DV6" s="849"/>
      <c r="DW6" s="849"/>
    </row>
    <row r="7" spans="1:127" ht="14" customHeight="1">
      <c r="A7" s="953" t="s">
        <v>65</v>
      </c>
      <c r="B7" s="895">
        <f>IF(WB!T14="","",WB!T14)</f>
        <v>14</v>
      </c>
      <c r="C7" s="843">
        <f>IF(WB!U14="","",WB!U14)</f>
        <v>12</v>
      </c>
      <c r="D7" s="843">
        <f>IF(WB!V14="","",WB!V14)</f>
        <v>8</v>
      </c>
      <c r="E7" s="843">
        <f>IF(WB!W14="","",WB!W14)</f>
        <v>12</v>
      </c>
      <c r="F7" s="843">
        <f>IF(WB!X14="","",WB!X14)</f>
        <v>12</v>
      </c>
      <c r="G7" s="843">
        <f>IF(WB!Y14="","",WB!Y14)</f>
        <v>11</v>
      </c>
      <c r="H7" s="843">
        <f>IF(WB!Z14="","",WB!Z14)</f>
        <v>12</v>
      </c>
      <c r="I7" s="843">
        <f>IF(WB!AA14="","",WB!AA14)</f>
        <v>11</v>
      </c>
      <c r="J7" s="843">
        <f>IF(WB!AB14="","",WB!AB14)</f>
        <v>13</v>
      </c>
      <c r="K7" s="843">
        <f>IF(WB!AC14="","",WB!AC14)</f>
        <v>12</v>
      </c>
      <c r="L7" s="843">
        <f>IF(WB!AD14="","",WB!AD14)</f>
        <v>10</v>
      </c>
      <c r="M7" s="843">
        <f>IF(WB!AE14="","",WB!AE14)</f>
        <v>11</v>
      </c>
      <c r="N7" s="843" t="str">
        <f>IF(WB!AF14="","",WB!AF14)</f>
        <v/>
      </c>
      <c r="O7" s="843" t="str">
        <f>IF(WB!AG14="","",WB!AG14)</f>
        <v/>
      </c>
      <c r="P7" s="843" t="str">
        <f>IF(WB!AH14="","",WB!AH14)</f>
        <v/>
      </c>
      <c r="Q7" s="843" t="str">
        <f>IF(WB!AI14="","",WB!AI14)</f>
        <v/>
      </c>
      <c r="R7" s="843" t="str">
        <f>IF(WB!AJ14="","",WB!AJ14)</f>
        <v/>
      </c>
      <c r="S7" s="907"/>
      <c r="T7" s="843">
        <f>IF(WB!AK15="","",WB!AK15)</f>
        <v>12</v>
      </c>
      <c r="U7" s="843">
        <f>IF(WB!AL15="","",WB!AL15)</f>
        <v>11</v>
      </c>
      <c r="V7" s="843">
        <f>IF(WB!AM15="","",WB!AM15)</f>
        <v>13</v>
      </c>
      <c r="W7" s="843">
        <f>IF(WB!AN15="","",WB!AN15)</f>
        <v>11</v>
      </c>
      <c r="X7" s="843">
        <f>IF(WB!AO15="","",WB!AO15)</f>
        <v>8</v>
      </c>
      <c r="Y7" s="843">
        <f>IF(WB!AP15="","",WB!AP15)</f>
        <v>10</v>
      </c>
      <c r="Z7" s="843">
        <f>IF(WB!AQ15="","",WB!AQ15)</f>
        <v>11</v>
      </c>
      <c r="AA7" s="843">
        <f>IF(WB!AR15="","",WB!AR15)</f>
        <v>15</v>
      </c>
      <c r="AB7" s="843">
        <f>IF(WB!AS15="","",WB!AS15)</f>
        <v>13</v>
      </c>
      <c r="AC7" s="843">
        <f>IF(WB!AT15="","",WB!AT15)</f>
        <v>20</v>
      </c>
      <c r="AD7" s="843">
        <f>IF(WB!AU15="","",WB!AU15)</f>
        <v>10</v>
      </c>
      <c r="AE7" s="843">
        <f>IF(WB!AV15="","",WB!AV15)</f>
        <v>10</v>
      </c>
      <c r="AF7" s="843" t="str">
        <f>IF(WB!AW15="","",WB!AW15)</f>
        <v/>
      </c>
      <c r="AG7" s="843" t="str">
        <f>IF(WB!AX15="","",WB!AX15)</f>
        <v/>
      </c>
      <c r="AH7" s="843" t="str">
        <f>IF(WB!AY15="","",WB!AY15)</f>
        <v/>
      </c>
      <c r="AI7" s="843" t="str">
        <f>IF(WB!AZ15="","",WB!AZ15)</f>
        <v/>
      </c>
      <c r="AJ7" s="843" t="str">
        <f>IF(WB!BA15="","",WB!BA15)</f>
        <v/>
      </c>
      <c r="AK7" s="907"/>
      <c r="AL7" s="843">
        <f>IF(WB!BB16="","",WB!BB16)</f>
        <v>10</v>
      </c>
      <c r="AM7" s="843">
        <f>IF(WB!BC16="","",WB!BC16)</f>
        <v>10</v>
      </c>
      <c r="AN7" s="843">
        <f>IF(WB!BD16="","",WB!BD16)</f>
        <v>9</v>
      </c>
      <c r="AO7" s="843">
        <f>IF(WB!BE16="","",WB!BE16)</f>
        <v>12</v>
      </c>
      <c r="AP7" s="843">
        <f>IF(WB!BF16="","",WB!BF16)</f>
        <v>12</v>
      </c>
      <c r="AQ7" s="843">
        <f>IF(WB!BG16="","",WB!BG16)</f>
        <v>9</v>
      </c>
      <c r="AR7" s="843">
        <f>IF(WB!BH16="","",WB!BH16)</f>
        <v>12</v>
      </c>
      <c r="AS7" s="843">
        <f>IF(WB!BI16="","",WB!BI16)</f>
        <v>6</v>
      </c>
      <c r="AT7" s="843">
        <f>IF(WB!BJ16="","",WB!BJ16)</f>
        <v>8</v>
      </c>
      <c r="AU7" s="843">
        <f>IF(WB!BK16="","",WB!BK16)</f>
        <v>12</v>
      </c>
      <c r="AV7" s="843">
        <f>IF(WB!BL16="","",WB!BL16)</f>
        <v>12</v>
      </c>
      <c r="AW7" s="843">
        <f>IF(WB!BM16="","",WB!BM16)</f>
        <v>6</v>
      </c>
      <c r="AX7" s="843" t="str">
        <f>IF(WB!BN16="","",WB!BN16)</f>
        <v/>
      </c>
      <c r="AY7" s="843" t="str">
        <f>IF(WB!BO16="","",WB!BO16)</f>
        <v/>
      </c>
      <c r="AZ7" s="843" t="str">
        <f>IF(WB!BP16="","",WB!BP16)</f>
        <v/>
      </c>
      <c r="BA7" s="843" t="str">
        <f>IF(WB!BQ16="","",WB!BQ16)</f>
        <v/>
      </c>
      <c r="BB7" s="843" t="str">
        <f>IF(WB!BR16="","",WB!BR16)</f>
        <v/>
      </c>
      <c r="BC7" s="907"/>
      <c r="BD7" s="843">
        <f>IF(WB!BS17="","",WB!BS17)</f>
        <v>8</v>
      </c>
      <c r="BE7" s="843">
        <f>IF(WB!BT17="","",WB!BT17)</f>
        <v>10</v>
      </c>
      <c r="BF7" s="843">
        <f>IF(WB!BU17="","",WB!BU17)</f>
        <v>8</v>
      </c>
      <c r="BG7" s="843">
        <f>IF(WB!BV17="","",WB!BV17)</f>
        <v>6</v>
      </c>
      <c r="BH7" s="843">
        <f>IF(WB!BW17="","",WB!BW17)</f>
        <v>5</v>
      </c>
      <c r="BI7" s="843">
        <f>IF(WB!BX17="","",WB!BX17)</f>
        <v>7</v>
      </c>
      <c r="BJ7" s="843">
        <f>IF(WB!BY17="","",WB!BY17)</f>
        <v>10</v>
      </c>
      <c r="BK7" s="843">
        <f>IF(WB!BZ17="","",WB!BZ17)</f>
        <v>8</v>
      </c>
      <c r="BL7" s="843">
        <f>IF(WB!CA17="","",WB!CA17)</f>
        <v>9</v>
      </c>
      <c r="BM7" s="843">
        <f>IF(WB!CB17="","",WB!CB17)</f>
        <v>12</v>
      </c>
      <c r="BN7" s="843">
        <f>IF(WB!CC17="","",WB!CC17)</f>
        <v>9</v>
      </c>
      <c r="BO7" s="843">
        <f>IF(WB!CD17="","",WB!CD17)</f>
        <v>10</v>
      </c>
      <c r="BP7" s="843" t="str">
        <f>IF(WB!CE17="","",WB!CE17)</f>
        <v/>
      </c>
      <c r="BQ7" s="843" t="str">
        <f>IF(WB!CF17="","",WB!CF17)</f>
        <v/>
      </c>
      <c r="BR7" s="843" t="str">
        <f>IF(WB!CG17="","",WB!CG17)</f>
        <v/>
      </c>
      <c r="BS7" s="843" t="str">
        <f>IF(WB!CH17="","",WB!CH17)</f>
        <v/>
      </c>
      <c r="BT7" s="843" t="str">
        <f>IF(WB!CI17="","",WB!CI17)</f>
        <v/>
      </c>
      <c r="BU7" s="907"/>
      <c r="BV7" s="843">
        <f>IF(WB!CK14="","",WB!CK14)</f>
        <v>10</v>
      </c>
      <c r="BW7" s="843">
        <f>IF(WB!CK15="","",WB!CK15)</f>
        <v>10</v>
      </c>
      <c r="BX7" s="843">
        <f>IF(WB!CK16="","",WB!CK16)</f>
        <v>10</v>
      </c>
      <c r="BY7" s="843">
        <f>IF(WB!CK17="","",WB!CK17)</f>
        <v>8</v>
      </c>
      <c r="BZ7" s="846"/>
      <c r="CA7" s="846"/>
      <c r="CB7" s="846"/>
      <c r="CC7" s="847"/>
      <c r="CD7" s="503">
        <v>17</v>
      </c>
      <c r="CE7" s="80">
        <v>16</v>
      </c>
      <c r="CF7" s="81">
        <v>15</v>
      </c>
      <c r="CG7" s="81">
        <v>14</v>
      </c>
      <c r="CH7" s="81">
        <v>13</v>
      </c>
      <c r="CI7" s="81">
        <v>12</v>
      </c>
      <c r="CJ7" s="81">
        <v>11</v>
      </c>
      <c r="CK7" s="144">
        <v>10</v>
      </c>
      <c r="CL7" s="144">
        <v>9</v>
      </c>
      <c r="CM7" s="144">
        <v>8</v>
      </c>
      <c r="CN7" s="81">
        <v>7</v>
      </c>
      <c r="CO7" s="81">
        <v>6</v>
      </c>
      <c r="CP7" s="81">
        <v>5</v>
      </c>
      <c r="CQ7" s="81">
        <v>4</v>
      </c>
      <c r="CR7" s="81">
        <v>3</v>
      </c>
      <c r="CS7" s="80">
        <v>2</v>
      </c>
      <c r="CT7" s="504">
        <v>1</v>
      </c>
      <c r="CU7" s="143">
        <v>17</v>
      </c>
      <c r="CV7" s="80">
        <v>16</v>
      </c>
      <c r="CW7" s="81">
        <v>15</v>
      </c>
      <c r="CX7" s="81">
        <v>14</v>
      </c>
      <c r="CY7" s="81">
        <v>13</v>
      </c>
      <c r="CZ7" s="81">
        <v>12</v>
      </c>
      <c r="DA7" s="81">
        <v>11</v>
      </c>
      <c r="DB7" s="144">
        <v>10</v>
      </c>
      <c r="DC7" s="144">
        <v>9</v>
      </c>
      <c r="DD7" s="144">
        <v>8</v>
      </c>
      <c r="DE7" s="81">
        <v>7</v>
      </c>
      <c r="DF7" s="81">
        <v>6</v>
      </c>
      <c r="DG7" s="81">
        <v>5</v>
      </c>
      <c r="DH7" s="81">
        <v>4</v>
      </c>
      <c r="DI7" s="81">
        <v>3</v>
      </c>
      <c r="DJ7" s="80">
        <v>2</v>
      </c>
      <c r="DK7" s="505">
        <v>1</v>
      </c>
      <c r="DL7" s="825"/>
      <c r="DM7" s="813"/>
      <c r="DN7" s="813"/>
      <c r="DO7" s="813"/>
      <c r="DP7" s="843">
        <f>IF(WB!CK14="","",WB!CK14)</f>
        <v>10</v>
      </c>
      <c r="DQ7" s="843">
        <f>IF(WB!CK15="","",WB!CK15)</f>
        <v>10</v>
      </c>
      <c r="DR7" s="843">
        <f>IF(WB!CK16="","",WB!CK16)</f>
        <v>10</v>
      </c>
      <c r="DS7" s="843">
        <f>IF(WB!CK17="","",WB!CK17)</f>
        <v>8</v>
      </c>
      <c r="DT7" s="813"/>
      <c r="DU7" s="813"/>
      <c r="DV7" s="849"/>
      <c r="DW7" s="849"/>
    </row>
    <row r="8" spans="1:127" ht="12.75" customHeight="1">
      <c r="A8" s="954"/>
      <c r="B8" s="432"/>
      <c r="C8" s="432"/>
      <c r="D8" s="432"/>
      <c r="E8" s="432"/>
      <c r="F8" s="432"/>
      <c r="G8" s="432"/>
      <c r="H8" s="432"/>
      <c r="I8" s="432"/>
      <c r="J8" s="432"/>
      <c r="K8" s="432"/>
      <c r="L8" s="432"/>
      <c r="M8" s="432"/>
      <c r="N8" s="432"/>
      <c r="O8" s="432"/>
      <c r="P8" s="432"/>
      <c r="Q8" s="432"/>
      <c r="R8" s="432"/>
      <c r="S8" s="908"/>
      <c r="T8" s="878"/>
      <c r="U8" s="878"/>
      <c r="V8" s="878"/>
      <c r="W8" s="878"/>
      <c r="X8" s="878"/>
      <c r="Y8" s="878"/>
      <c r="Z8" s="432"/>
      <c r="AA8" s="432"/>
      <c r="AB8" s="432"/>
      <c r="AC8" s="432"/>
      <c r="AD8" s="432"/>
      <c r="AE8" s="432"/>
      <c r="AF8" s="432"/>
      <c r="AG8" s="432"/>
      <c r="AH8" s="432"/>
      <c r="AI8" s="432"/>
      <c r="AJ8" s="432"/>
      <c r="AK8" s="908"/>
      <c r="AL8" s="432"/>
      <c r="AM8" s="432"/>
      <c r="AN8" s="432"/>
      <c r="AO8" s="432"/>
      <c r="AP8" s="432"/>
      <c r="AQ8" s="432"/>
      <c r="AR8" s="432"/>
      <c r="AS8" s="432"/>
      <c r="AT8" s="432"/>
      <c r="AU8" s="432"/>
      <c r="AV8" s="432"/>
      <c r="AW8" s="432"/>
      <c r="AX8" s="432"/>
      <c r="AY8" s="432"/>
      <c r="AZ8" s="432"/>
      <c r="BA8" s="432"/>
      <c r="BB8" s="432"/>
      <c r="BC8" s="908"/>
      <c r="BD8" s="432"/>
      <c r="BE8" s="432"/>
      <c r="BF8" s="432"/>
      <c r="BG8" s="432"/>
      <c r="BH8" s="432"/>
      <c r="BI8" s="432"/>
      <c r="BJ8" s="432"/>
      <c r="BK8" s="432"/>
      <c r="BL8" s="432"/>
      <c r="BM8" s="432"/>
      <c r="BN8" s="432"/>
      <c r="BO8" s="432"/>
      <c r="BP8" s="432"/>
      <c r="BQ8" s="432"/>
      <c r="BR8" s="432"/>
      <c r="BS8" s="432"/>
      <c r="BT8" s="432"/>
      <c r="BU8" s="908"/>
      <c r="BV8" s="432"/>
      <c r="BW8" s="432"/>
      <c r="BX8" s="432"/>
      <c r="BY8" s="432"/>
      <c r="BZ8" s="848"/>
      <c r="CA8" s="848"/>
      <c r="CB8" s="848"/>
      <c r="CC8" s="847"/>
      <c r="CD8" s="848"/>
      <c r="CE8" s="848"/>
      <c r="CF8" s="848"/>
      <c r="CG8" s="848"/>
      <c r="CH8" s="848"/>
      <c r="CI8" s="848"/>
      <c r="CJ8" s="848"/>
      <c r="CK8" s="848"/>
      <c r="CL8" s="848"/>
      <c r="CM8" s="848"/>
      <c r="CN8" s="848"/>
      <c r="CO8" s="848"/>
      <c r="CP8" s="848"/>
      <c r="CQ8" s="848"/>
      <c r="CR8" s="848"/>
      <c r="CS8" s="848"/>
      <c r="CT8" s="848"/>
      <c r="CU8" s="851"/>
      <c r="CV8" s="848"/>
      <c r="CW8" s="848"/>
      <c r="CX8" s="848"/>
      <c r="CY8" s="848"/>
      <c r="CZ8" s="848"/>
      <c r="DA8" s="848"/>
      <c r="DB8" s="848"/>
      <c r="DC8" s="848"/>
      <c r="DD8" s="848"/>
      <c r="DE8" s="848"/>
      <c r="DF8" s="848"/>
      <c r="DG8" s="848"/>
      <c r="DH8" s="848"/>
      <c r="DI8" s="848"/>
      <c r="DJ8" s="848"/>
      <c r="DK8" s="848"/>
      <c r="DL8" s="851"/>
      <c r="DM8" s="848"/>
      <c r="DN8" s="848"/>
      <c r="DO8" s="848"/>
      <c r="DP8" s="909"/>
      <c r="DQ8" s="910"/>
      <c r="DR8" s="911"/>
      <c r="DS8" s="912"/>
      <c r="DT8" s="813"/>
      <c r="DU8" s="813"/>
      <c r="DV8" s="849"/>
      <c r="DW8" s="849"/>
    </row>
    <row r="9" spans="1:127" ht="14" customHeight="1">
      <c r="A9" s="852" t="s">
        <v>494</v>
      </c>
      <c r="B9" s="955"/>
      <c r="C9" s="853"/>
      <c r="D9" s="853"/>
      <c r="E9" s="853"/>
      <c r="F9" s="853"/>
      <c r="G9" s="853"/>
      <c r="H9" s="853"/>
      <c r="I9" s="853"/>
      <c r="J9" s="853"/>
      <c r="K9" s="853"/>
      <c r="L9" s="853"/>
      <c r="M9" s="853"/>
      <c r="N9" s="853"/>
      <c r="O9" s="956"/>
      <c r="P9" s="956"/>
      <c r="Q9" s="853"/>
      <c r="R9" s="853"/>
      <c r="S9" s="850"/>
      <c r="T9" s="853"/>
      <c r="U9" s="853"/>
      <c r="V9" s="853"/>
      <c r="W9" s="853"/>
      <c r="X9" s="853"/>
      <c r="Y9" s="853"/>
      <c r="Z9" s="853"/>
      <c r="AA9" s="853"/>
      <c r="AB9" s="853"/>
      <c r="AC9" s="853"/>
      <c r="AD9" s="853"/>
      <c r="AE9" s="853"/>
      <c r="AF9" s="740"/>
      <c r="AG9" s="853"/>
      <c r="AH9" s="853"/>
      <c r="AI9" s="853"/>
      <c r="AJ9" s="853"/>
      <c r="AK9" s="850"/>
      <c r="AL9" s="853"/>
      <c r="AM9" s="853"/>
      <c r="AN9" s="853"/>
      <c r="AO9" s="853"/>
      <c r="AP9" s="853"/>
      <c r="AQ9" s="853"/>
      <c r="AR9" s="853"/>
      <c r="AS9" s="853"/>
      <c r="AT9" s="853"/>
      <c r="AU9" s="853"/>
      <c r="AV9" s="853"/>
      <c r="AW9" s="853"/>
      <c r="AX9" s="853"/>
      <c r="AY9" s="853"/>
      <c r="AZ9" s="853"/>
      <c r="BA9" s="853"/>
      <c r="BB9" s="853"/>
      <c r="BC9" s="850"/>
      <c r="BD9" s="853"/>
      <c r="BE9" s="853"/>
      <c r="BF9" s="853"/>
      <c r="BG9" s="853"/>
      <c r="BH9" s="853"/>
      <c r="BI9" s="853"/>
      <c r="BJ9" s="853"/>
      <c r="BK9" s="853"/>
      <c r="BL9" s="853"/>
      <c r="BM9" s="853"/>
      <c r="BN9" s="853"/>
      <c r="BO9" s="853"/>
      <c r="BP9" s="853"/>
      <c r="BQ9" s="853"/>
      <c r="BR9" s="853"/>
      <c r="BS9" s="853"/>
      <c r="BT9" s="853"/>
      <c r="BU9" s="850"/>
      <c r="BV9" s="853"/>
      <c r="BW9" s="853"/>
      <c r="BX9" s="853"/>
      <c r="BY9" s="853"/>
      <c r="BZ9" s="848"/>
      <c r="CA9" s="848"/>
      <c r="CB9" s="848"/>
      <c r="CC9" s="847"/>
      <c r="CD9" s="848"/>
      <c r="CE9" s="848"/>
      <c r="CF9" s="848"/>
      <c r="CG9" s="848"/>
      <c r="CH9" s="848"/>
      <c r="CI9" s="848"/>
      <c r="CJ9" s="848"/>
      <c r="CK9" s="848"/>
      <c r="CL9" s="848"/>
      <c r="CM9" s="848"/>
      <c r="CN9" s="848"/>
      <c r="CO9" s="848"/>
      <c r="CP9" s="848"/>
      <c r="CQ9" s="848"/>
      <c r="CR9" s="848"/>
      <c r="CS9" s="848"/>
      <c r="CT9" s="847"/>
      <c r="CU9" s="851"/>
      <c r="CV9" s="848"/>
      <c r="CW9" s="848"/>
      <c r="CX9" s="848"/>
      <c r="CY9" s="848"/>
      <c r="CZ9" s="848"/>
      <c r="DA9" s="848"/>
      <c r="DB9" s="848"/>
      <c r="DC9" s="848"/>
      <c r="DD9" s="848"/>
      <c r="DE9" s="848"/>
      <c r="DF9" s="848"/>
      <c r="DG9" s="848"/>
      <c r="DH9" s="848"/>
      <c r="DI9" s="848"/>
      <c r="DJ9" s="848"/>
      <c r="DK9" s="847"/>
      <c r="DL9" s="851"/>
      <c r="DM9" s="848"/>
      <c r="DN9" s="848"/>
      <c r="DO9" s="848"/>
      <c r="DP9" s="913"/>
      <c r="DQ9" s="914"/>
      <c r="DR9" s="915"/>
      <c r="DS9" s="916"/>
      <c r="DT9" s="813"/>
      <c r="DU9" s="813"/>
      <c r="DV9" s="849"/>
      <c r="DW9" s="849"/>
    </row>
    <row r="10" spans="1:127" ht="12.75" customHeight="1">
      <c r="A10" s="854" t="s">
        <v>1196</v>
      </c>
      <c r="B10" s="656" t="s">
        <v>264</v>
      </c>
      <c r="C10" s="281" t="s">
        <v>264</v>
      </c>
      <c r="D10" s="281" t="s">
        <v>264</v>
      </c>
      <c r="E10" s="281" t="s">
        <v>264</v>
      </c>
      <c r="F10" s="281" t="s">
        <v>264</v>
      </c>
      <c r="G10" s="281" t="s">
        <v>264</v>
      </c>
      <c r="H10" s="281" t="s">
        <v>264</v>
      </c>
      <c r="I10" s="281" t="s">
        <v>264</v>
      </c>
      <c r="J10" s="281" t="s">
        <v>264</v>
      </c>
      <c r="K10" s="281" t="s">
        <v>264</v>
      </c>
      <c r="L10" s="281" t="s">
        <v>264</v>
      </c>
      <c r="M10" s="281" t="s">
        <v>264</v>
      </c>
      <c r="N10" s="281" t="s">
        <v>264</v>
      </c>
      <c r="O10" s="281" t="s">
        <v>264</v>
      </c>
      <c r="P10" s="281" t="s">
        <v>264</v>
      </c>
      <c r="Q10" s="281" t="s">
        <v>264</v>
      </c>
      <c r="R10" s="281" t="s">
        <v>264</v>
      </c>
      <c r="S10" s="958"/>
      <c r="T10" s="281" t="s">
        <v>495</v>
      </c>
      <c r="U10" s="281" t="s">
        <v>495</v>
      </c>
      <c r="V10" s="281" t="s">
        <v>495</v>
      </c>
      <c r="W10" s="281" t="s">
        <v>495</v>
      </c>
      <c r="X10" s="281" t="s">
        <v>495</v>
      </c>
      <c r="Y10" s="281" t="s">
        <v>495</v>
      </c>
      <c r="Z10" s="281" t="s">
        <v>495</v>
      </c>
      <c r="AA10" s="281" t="s">
        <v>495</v>
      </c>
      <c r="AB10" s="281" t="s">
        <v>495</v>
      </c>
      <c r="AC10" s="281" t="s">
        <v>495</v>
      </c>
      <c r="AD10" s="281" t="s">
        <v>495</v>
      </c>
      <c r="AE10" s="281" t="s">
        <v>495</v>
      </c>
      <c r="AF10" s="281" t="s">
        <v>495</v>
      </c>
      <c r="AG10" s="281" t="s">
        <v>495</v>
      </c>
      <c r="AH10" s="281" t="s">
        <v>495</v>
      </c>
      <c r="AI10" s="281" t="s">
        <v>495</v>
      </c>
      <c r="AJ10" s="281" t="s">
        <v>495</v>
      </c>
      <c r="AK10" s="958"/>
      <c r="AL10" s="281" t="s">
        <v>495</v>
      </c>
      <c r="AM10" s="281" t="s">
        <v>495</v>
      </c>
      <c r="AN10" s="281" t="s">
        <v>495</v>
      </c>
      <c r="AO10" s="281" t="s">
        <v>495</v>
      </c>
      <c r="AP10" s="281" t="s">
        <v>495</v>
      </c>
      <c r="AQ10" s="281" t="s">
        <v>495</v>
      </c>
      <c r="AR10" s="281" t="s">
        <v>495</v>
      </c>
      <c r="AS10" s="281" t="s">
        <v>495</v>
      </c>
      <c r="AT10" s="281" t="s">
        <v>495</v>
      </c>
      <c r="AU10" s="281" t="s">
        <v>495</v>
      </c>
      <c r="AV10" s="281" t="s">
        <v>495</v>
      </c>
      <c r="AW10" s="281" t="s">
        <v>495</v>
      </c>
      <c r="AX10" s="281" t="s">
        <v>495</v>
      </c>
      <c r="AY10" s="281" t="s">
        <v>495</v>
      </c>
      <c r="AZ10" s="281" t="s">
        <v>495</v>
      </c>
      <c r="BA10" s="281" t="s">
        <v>495</v>
      </c>
      <c r="BB10" s="281" t="s">
        <v>495</v>
      </c>
      <c r="BC10" s="958"/>
      <c r="BD10" s="281" t="s">
        <v>495</v>
      </c>
      <c r="BE10" s="281" t="s">
        <v>495</v>
      </c>
      <c r="BF10" s="281" t="s">
        <v>495</v>
      </c>
      <c r="BG10" s="281" t="s">
        <v>495</v>
      </c>
      <c r="BH10" s="281" t="s">
        <v>495</v>
      </c>
      <c r="BI10" s="281" t="s">
        <v>495</v>
      </c>
      <c r="BJ10" s="281" t="s">
        <v>495</v>
      </c>
      <c r="BK10" s="281" t="s">
        <v>495</v>
      </c>
      <c r="BL10" s="281" t="s">
        <v>495</v>
      </c>
      <c r="BM10" s="281" t="s">
        <v>495</v>
      </c>
      <c r="BN10" s="281" t="s">
        <v>495</v>
      </c>
      <c r="BO10" s="281" t="s">
        <v>495</v>
      </c>
      <c r="BP10" s="281" t="s">
        <v>495</v>
      </c>
      <c r="BQ10" s="281" t="s">
        <v>495</v>
      </c>
      <c r="BR10" s="281" t="s">
        <v>495</v>
      </c>
      <c r="BS10" s="281" t="s">
        <v>495</v>
      </c>
      <c r="BT10" s="281" t="s">
        <v>495</v>
      </c>
      <c r="BU10" s="958"/>
      <c r="BV10" s="281" t="s">
        <v>495</v>
      </c>
      <c r="BW10" s="281" t="s">
        <v>495</v>
      </c>
      <c r="BX10" s="281" t="s">
        <v>495</v>
      </c>
      <c r="BY10" s="281" t="s">
        <v>495</v>
      </c>
      <c r="BZ10" s="959"/>
      <c r="CA10" s="959"/>
      <c r="CB10" s="959"/>
      <c r="CC10" s="960"/>
      <c r="CD10" s="865"/>
      <c r="CE10" s="865"/>
      <c r="CF10" s="865"/>
      <c r="CG10" s="865"/>
      <c r="CH10" s="865"/>
      <c r="CI10" s="865"/>
      <c r="CJ10" s="865"/>
      <c r="CK10" s="865"/>
      <c r="CL10" s="865"/>
      <c r="CM10" s="865"/>
      <c r="CN10" s="865"/>
      <c r="CO10" s="865"/>
      <c r="CP10" s="865"/>
      <c r="CQ10" s="865"/>
      <c r="CR10" s="865"/>
      <c r="CS10" s="865"/>
      <c r="CT10" s="866"/>
      <c r="CU10" s="867"/>
      <c r="CV10" s="865"/>
      <c r="CW10" s="865"/>
      <c r="CX10" s="865"/>
      <c r="CY10" s="865"/>
      <c r="CZ10" s="865"/>
      <c r="DA10" s="865"/>
      <c r="DB10" s="865"/>
      <c r="DC10" s="865"/>
      <c r="DD10" s="865"/>
      <c r="DE10" s="865"/>
      <c r="DF10" s="865"/>
      <c r="DG10" s="865"/>
      <c r="DH10" s="865"/>
      <c r="DI10" s="865"/>
      <c r="DJ10" s="865"/>
      <c r="DK10" s="865"/>
      <c r="DL10" s="858"/>
      <c r="DM10" s="813"/>
      <c r="DN10" s="813"/>
      <c r="DO10" s="813"/>
      <c r="DP10" s="919" t="str">
        <f>IF(SUM(BV10)&gt;0,BV10*'Exp factors'!C$21,"")</f>
        <v/>
      </c>
      <c r="DQ10" s="920" t="str">
        <f>IF(SUM(BW10)&gt;0,BW10*'Exp factors'!D$21,"")</f>
        <v/>
      </c>
      <c r="DR10" s="920" t="str">
        <f>IF(SUM(BX10)&gt;0,BX10*'Exp factors'!E$21,"")</f>
        <v/>
      </c>
      <c r="DS10" s="921" t="str">
        <f>IF(SUM(BY10)&gt;0,BY10*'Exp factors'!F$21,"")</f>
        <v/>
      </c>
      <c r="DT10" s="813"/>
      <c r="DU10" s="813"/>
      <c r="DV10" s="849"/>
      <c r="DW10" s="849"/>
    </row>
    <row r="11" spans="1:127" ht="12.75" customHeight="1">
      <c r="A11" s="922" t="s">
        <v>263</v>
      </c>
      <c r="B11" s="656">
        <v>1</v>
      </c>
      <c r="C11" s="281">
        <v>1</v>
      </c>
      <c r="D11" s="281">
        <v>1</v>
      </c>
      <c r="E11" s="281">
        <v>1</v>
      </c>
      <c r="F11" s="281">
        <v>1</v>
      </c>
      <c r="G11" s="281">
        <v>1</v>
      </c>
      <c r="H11" s="281">
        <v>1</v>
      </c>
      <c r="I11" s="281">
        <v>1</v>
      </c>
      <c r="J11" s="281">
        <v>1</v>
      </c>
      <c r="K11" s="281">
        <v>1</v>
      </c>
      <c r="L11" s="281">
        <v>1</v>
      </c>
      <c r="M11" s="281">
        <v>1</v>
      </c>
      <c r="N11" s="281">
        <v>1</v>
      </c>
      <c r="O11" s="281">
        <v>1</v>
      </c>
      <c r="P11" s="281">
        <v>1</v>
      </c>
      <c r="Q11" s="281">
        <v>1</v>
      </c>
      <c r="R11" s="281">
        <v>1</v>
      </c>
      <c r="S11" s="958"/>
      <c r="T11" s="281">
        <v>1</v>
      </c>
      <c r="U11" s="281">
        <v>1</v>
      </c>
      <c r="V11" s="281">
        <v>1</v>
      </c>
      <c r="W11" s="281">
        <v>1</v>
      </c>
      <c r="X11" s="281">
        <v>1</v>
      </c>
      <c r="Y11" s="281">
        <v>1</v>
      </c>
      <c r="Z11" s="281">
        <v>1</v>
      </c>
      <c r="AA11" s="281">
        <v>1</v>
      </c>
      <c r="AB11" s="281">
        <v>1</v>
      </c>
      <c r="AC11" s="281">
        <v>1</v>
      </c>
      <c r="AD11" s="281">
        <v>1</v>
      </c>
      <c r="AE11" s="281">
        <v>1</v>
      </c>
      <c r="AF11" s="281">
        <v>1</v>
      </c>
      <c r="AG11" s="281">
        <v>1</v>
      </c>
      <c r="AH11" s="281">
        <v>1</v>
      </c>
      <c r="AI11" s="281">
        <v>1</v>
      </c>
      <c r="AJ11" s="281">
        <v>1</v>
      </c>
      <c r="AK11" s="958"/>
      <c r="AL11" s="281">
        <v>1</v>
      </c>
      <c r="AM11" s="281">
        <v>1</v>
      </c>
      <c r="AN11" s="281">
        <v>1</v>
      </c>
      <c r="AO11" s="281">
        <v>1</v>
      </c>
      <c r="AP11" s="281">
        <v>1</v>
      </c>
      <c r="AQ11" s="281">
        <v>1</v>
      </c>
      <c r="AR11" s="281">
        <v>1</v>
      </c>
      <c r="AS11" s="281">
        <v>1</v>
      </c>
      <c r="AT11" s="281">
        <v>1</v>
      </c>
      <c r="AU11" s="281">
        <v>1</v>
      </c>
      <c r="AV11" s="281">
        <v>1</v>
      </c>
      <c r="AW11" s="281">
        <v>1</v>
      </c>
      <c r="AX11" s="281">
        <v>1</v>
      </c>
      <c r="AY11" s="281">
        <v>1</v>
      </c>
      <c r="AZ11" s="281">
        <v>1</v>
      </c>
      <c r="BA11" s="281">
        <v>1</v>
      </c>
      <c r="BB11" s="281">
        <v>1</v>
      </c>
      <c r="BC11" s="958"/>
      <c r="BD11" s="281">
        <v>1</v>
      </c>
      <c r="BE11" s="281">
        <v>1</v>
      </c>
      <c r="BF11" s="281">
        <v>1</v>
      </c>
      <c r="BG11" s="281">
        <v>1</v>
      </c>
      <c r="BH11" s="281">
        <v>1</v>
      </c>
      <c r="BI11" s="281">
        <v>1</v>
      </c>
      <c r="BJ11" s="281">
        <v>1</v>
      </c>
      <c r="BK11" s="281">
        <v>1</v>
      </c>
      <c r="BL11" s="281">
        <v>1</v>
      </c>
      <c r="BM11" s="281">
        <v>1</v>
      </c>
      <c r="BN11" s="281">
        <v>1</v>
      </c>
      <c r="BO11" s="281">
        <v>1</v>
      </c>
      <c r="BP11" s="281">
        <v>1</v>
      </c>
      <c r="BQ11" s="281">
        <v>1</v>
      </c>
      <c r="BR11" s="281">
        <v>1</v>
      </c>
      <c r="BS11" s="281">
        <v>1</v>
      </c>
      <c r="BT11" s="281">
        <v>1</v>
      </c>
      <c r="BU11" s="958"/>
      <c r="BV11" s="281">
        <v>1</v>
      </c>
      <c r="BW11" s="281">
        <v>1</v>
      </c>
      <c r="BX11" s="281">
        <v>1</v>
      </c>
      <c r="BY11" s="281">
        <v>1</v>
      </c>
      <c r="BZ11" s="856">
        <f>IF(DL11&lt;3,"",(SUM(B11:R11)-MIN(B11:R11)-MAX(B11:R11))/(DL11-2))</f>
        <v>1</v>
      </c>
      <c r="CA11" s="856">
        <f>IF(DM11&lt;3,"",(SUM(T11:AJ11)-MIN(T11:AJ11)-MAX(T11:AJ11))/(DM11-2))</f>
        <v>1</v>
      </c>
      <c r="CB11" s="856">
        <f>IF(DN11&lt;3,"",(SUM(AL11:BB11)-MIN(AL11:BB11)-MAX(AL11:BB11))/(DN11-2))</f>
        <v>1</v>
      </c>
      <c r="CC11" s="857">
        <f>IF(DO11&lt;3,"",(SUM(BD11:BT11)-MIN(BD11:BT11)-MAX(BD11:BT11))/(DO11-2))</f>
        <v>1</v>
      </c>
      <c r="CD11" s="503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0">
        <f t="shared" si="0"/>
        <v>1</v>
      </c>
      <c r="CF11" s="81">
        <f t="shared" si="0"/>
        <v>1</v>
      </c>
      <c r="CG11" s="81">
        <f t="shared" si="0"/>
        <v>1</v>
      </c>
      <c r="CH11" s="81">
        <f t="shared" si="0"/>
        <v>1</v>
      </c>
      <c r="CI11" s="81">
        <f t="shared" si="0"/>
        <v>1</v>
      </c>
      <c r="CJ11" s="81">
        <f t="shared" si="0"/>
        <v>1</v>
      </c>
      <c r="CK11" s="144">
        <f t="shared" si="0"/>
        <v>1</v>
      </c>
      <c r="CL11" s="144">
        <f t="shared" si="0"/>
        <v>1</v>
      </c>
      <c r="CM11" s="144">
        <f t="shared" si="0"/>
        <v>1</v>
      </c>
      <c r="CN11" s="81">
        <f t="shared" si="0"/>
        <v>1</v>
      </c>
      <c r="CO11" s="81">
        <f t="shared" si="0"/>
        <v>1</v>
      </c>
      <c r="CP11" s="81">
        <f t="shared" si="0"/>
        <v>1</v>
      </c>
      <c r="CQ11" s="81">
        <f t="shared" si="0"/>
        <v>1</v>
      </c>
      <c r="CR11" s="81">
        <f t="shared" si="0"/>
        <v>1</v>
      </c>
      <c r="CS11" s="80">
        <f t="shared" si="0"/>
        <v>1</v>
      </c>
      <c r="CT11" s="504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1</v>
      </c>
      <c r="CU11" s="532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33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34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34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34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34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34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35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35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35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34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34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34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34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34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33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32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858">
        <f t="shared" ref="DL11:DL18" si="19">COUNT(B11:R11)</f>
        <v>17</v>
      </c>
      <c r="DM11" s="813">
        <f t="shared" ref="DM11:DM18" si="20">COUNT(T11:AJ11)</f>
        <v>17</v>
      </c>
      <c r="DN11" s="813">
        <f t="shared" ref="DN11:DN18" si="21">COUNT(AL11:BB11)</f>
        <v>17</v>
      </c>
      <c r="DO11" s="813">
        <f t="shared" ref="DO11:DO18" si="22">COUNT(BD11:BT11)</f>
        <v>17</v>
      </c>
      <c r="DP11" s="923"/>
      <c r="DQ11" s="924"/>
      <c r="DR11" s="924"/>
      <c r="DS11" s="925"/>
      <c r="DU11" s="60"/>
    </row>
    <row r="12" spans="1:127" ht="12.75" customHeight="1">
      <c r="A12" s="922" t="s">
        <v>279</v>
      </c>
      <c r="B12" s="622"/>
      <c r="C12" s="661"/>
      <c r="D12" s="647"/>
      <c r="E12" s="661"/>
      <c r="F12" s="647"/>
      <c r="G12" s="661"/>
      <c r="H12" s="647"/>
      <c r="I12" s="661"/>
      <c r="J12" s="647"/>
      <c r="K12" s="661"/>
      <c r="L12" s="647"/>
      <c r="M12" s="661"/>
      <c r="N12" s="647"/>
      <c r="O12" s="661"/>
      <c r="P12" s="647"/>
      <c r="Q12" s="661"/>
      <c r="R12" s="647"/>
      <c r="S12" s="961"/>
      <c r="T12" s="661"/>
      <c r="U12" s="647"/>
      <c r="V12" s="661"/>
      <c r="W12" s="647"/>
      <c r="X12" s="661"/>
      <c r="Y12" s="647"/>
      <c r="Z12" s="661"/>
      <c r="AA12" s="647"/>
      <c r="AB12" s="661"/>
      <c r="AC12" s="647"/>
      <c r="AD12" s="661"/>
      <c r="AE12" s="647"/>
      <c r="AF12" s="661"/>
      <c r="AG12" s="647"/>
      <c r="AH12" s="661"/>
      <c r="AI12" s="647"/>
      <c r="AJ12" s="661"/>
      <c r="AK12" s="961"/>
      <c r="AL12" s="661"/>
      <c r="AM12" s="647"/>
      <c r="AN12" s="661"/>
      <c r="AO12" s="647"/>
      <c r="AP12" s="661"/>
      <c r="AQ12" s="647"/>
      <c r="AR12" s="661"/>
      <c r="AS12" s="647"/>
      <c r="AT12" s="661"/>
      <c r="AU12" s="647"/>
      <c r="AV12" s="661"/>
      <c r="AW12" s="647"/>
      <c r="AX12" s="661"/>
      <c r="AY12" s="647"/>
      <c r="AZ12" s="661"/>
      <c r="BA12" s="647"/>
      <c r="BB12" s="661"/>
      <c r="BC12" s="961"/>
      <c r="BD12" s="661"/>
      <c r="BE12" s="661"/>
      <c r="BF12" s="647"/>
      <c r="BG12" s="661"/>
      <c r="BH12" s="647"/>
      <c r="BI12" s="661"/>
      <c r="BJ12" s="647"/>
      <c r="BK12" s="661"/>
      <c r="BL12" s="647"/>
      <c r="BM12" s="661"/>
      <c r="BN12" s="647"/>
      <c r="BO12" s="661"/>
      <c r="BP12" s="647"/>
      <c r="BQ12" s="661"/>
      <c r="BR12" s="647"/>
      <c r="BS12" s="661"/>
      <c r="BT12" s="647"/>
      <c r="BU12" s="961"/>
      <c r="BV12" s="661"/>
      <c r="BW12" s="647"/>
      <c r="BX12" s="661"/>
      <c r="BY12" s="647"/>
      <c r="BZ12" s="856" t="str">
        <f t="shared" ref="BZ12:BZ14" si="23">IF(DL12&lt;3,"",(SUM(B12:R12)-MIN(B12:R12)-MAX(B12:R12))/(DL12-2))</f>
        <v/>
      </c>
      <c r="CA12" s="856" t="str">
        <f t="shared" ref="CA12:CA14" si="24">IF(DM12&lt;3,"",(SUM(T12:AJ12)-MIN(T12:AJ12)-MAX(T12:AJ12))/(DM12-2))</f>
        <v/>
      </c>
      <c r="CB12" s="856" t="str">
        <f t="shared" ref="CB12:CB14" si="25">IF(DN12&lt;3,"",(SUM(AL12:BB12)-MIN(AL12:BB12)-MAX(AL12:BB12))/(DN12-2))</f>
        <v/>
      </c>
      <c r="CC12" s="857" t="str">
        <f t="shared" ref="CC12:CC14" si="26">IF(DO12&lt;3,"",(SUM(BD12:BT12)-MIN(BD12:BT12)-MAX(BD12:BT12))/(DO12-2))</f>
        <v/>
      </c>
      <c r="CD12" s="50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0" t="str">
        <f t="shared" si="1"/>
        <v/>
      </c>
      <c r="CF12" s="81" t="str">
        <f t="shared" si="1"/>
        <v/>
      </c>
      <c r="CG12" s="81" t="str">
        <f t="shared" si="1"/>
        <v/>
      </c>
      <c r="CH12" s="81" t="str">
        <f t="shared" si="1"/>
        <v/>
      </c>
      <c r="CI12" s="81" t="str">
        <f t="shared" si="1"/>
        <v/>
      </c>
      <c r="CJ12" s="81" t="str">
        <f t="shared" si="1"/>
        <v/>
      </c>
      <c r="CK12" s="144" t="str">
        <f t="shared" si="1"/>
        <v/>
      </c>
      <c r="CL12" s="144" t="str">
        <f t="shared" si="1"/>
        <v/>
      </c>
      <c r="CM12" s="144" t="str">
        <f t="shared" si="1"/>
        <v/>
      </c>
      <c r="CN12" s="81" t="str">
        <f t="shared" si="1"/>
        <v/>
      </c>
      <c r="CO12" s="81" t="str">
        <f t="shared" si="1"/>
        <v/>
      </c>
      <c r="CP12" s="81" t="str">
        <f t="shared" si="1"/>
        <v/>
      </c>
      <c r="CQ12" s="81" t="str">
        <f t="shared" si="1"/>
        <v/>
      </c>
      <c r="CR12" s="81" t="str">
        <f t="shared" si="1"/>
        <v/>
      </c>
      <c r="CS12" s="80" t="str">
        <f t="shared" si="1"/>
        <v/>
      </c>
      <c r="CT12" s="504" t="str">
        <f t="shared" si="1"/>
        <v/>
      </c>
      <c r="CU12" s="532" t="str">
        <f t="shared" si="2"/>
        <v/>
      </c>
      <c r="CV12" s="533" t="str">
        <f t="shared" si="3"/>
        <v/>
      </c>
      <c r="CW12" s="534" t="str">
        <f t="shared" si="4"/>
        <v/>
      </c>
      <c r="CX12" s="534" t="str">
        <f t="shared" si="5"/>
        <v/>
      </c>
      <c r="CY12" s="534" t="str">
        <f t="shared" si="6"/>
        <v/>
      </c>
      <c r="CZ12" s="534" t="str">
        <f t="shared" si="7"/>
        <v/>
      </c>
      <c r="DA12" s="534" t="str">
        <f t="shared" si="8"/>
        <v/>
      </c>
      <c r="DB12" s="535" t="str">
        <f t="shared" si="9"/>
        <v/>
      </c>
      <c r="DC12" s="535" t="str">
        <f t="shared" si="10"/>
        <v/>
      </c>
      <c r="DD12" s="535" t="str">
        <f t="shared" si="11"/>
        <v/>
      </c>
      <c r="DE12" s="534" t="str">
        <f t="shared" si="12"/>
        <v/>
      </c>
      <c r="DF12" s="534" t="str">
        <f t="shared" si="13"/>
        <v/>
      </c>
      <c r="DG12" s="534" t="str">
        <f t="shared" si="14"/>
        <v/>
      </c>
      <c r="DH12" s="534" t="str">
        <f t="shared" si="15"/>
        <v/>
      </c>
      <c r="DI12" s="534" t="str">
        <f t="shared" si="16"/>
        <v/>
      </c>
      <c r="DJ12" s="533" t="str">
        <f t="shared" si="17"/>
        <v/>
      </c>
      <c r="DK12" s="532" t="str">
        <f t="shared" si="18"/>
        <v/>
      </c>
      <c r="DL12" s="858">
        <f t="shared" si="19"/>
        <v>0</v>
      </c>
      <c r="DM12" s="813">
        <f t="shared" si="20"/>
        <v>0</v>
      </c>
      <c r="DN12" s="813">
        <f t="shared" si="21"/>
        <v>0</v>
      </c>
      <c r="DO12" s="813">
        <f t="shared" si="22"/>
        <v>0</v>
      </c>
      <c r="DP12" s="923"/>
      <c r="DQ12" s="924"/>
      <c r="DR12" s="924"/>
      <c r="DS12" s="925"/>
      <c r="DU12" s="60"/>
    </row>
    <row r="13" spans="1:127" ht="12.75" customHeight="1">
      <c r="A13" s="855" t="s">
        <v>280</v>
      </c>
      <c r="B13" s="656"/>
      <c r="C13" s="661"/>
      <c r="D13" s="281"/>
      <c r="E13" s="661"/>
      <c r="F13" s="281"/>
      <c r="G13" s="661"/>
      <c r="H13" s="281"/>
      <c r="I13" s="661"/>
      <c r="J13" s="281"/>
      <c r="K13" s="661"/>
      <c r="L13" s="281"/>
      <c r="M13" s="661"/>
      <c r="N13" s="281"/>
      <c r="O13" s="661"/>
      <c r="P13" s="281"/>
      <c r="Q13" s="661"/>
      <c r="R13" s="281"/>
      <c r="S13" s="958"/>
      <c r="T13" s="661"/>
      <c r="U13" s="281"/>
      <c r="V13" s="661"/>
      <c r="W13" s="281"/>
      <c r="X13" s="661"/>
      <c r="Y13" s="281"/>
      <c r="Z13" s="661"/>
      <c r="AA13" s="281"/>
      <c r="AB13" s="661"/>
      <c r="AC13" s="281"/>
      <c r="AD13" s="661"/>
      <c r="AE13" s="281"/>
      <c r="AF13" s="661"/>
      <c r="AG13" s="281"/>
      <c r="AH13" s="661"/>
      <c r="AI13" s="281"/>
      <c r="AJ13" s="661"/>
      <c r="AK13" s="958"/>
      <c r="AL13" s="661"/>
      <c r="AM13" s="281"/>
      <c r="AN13" s="661"/>
      <c r="AO13" s="281"/>
      <c r="AP13" s="661"/>
      <c r="AQ13" s="281"/>
      <c r="AR13" s="661"/>
      <c r="AS13" s="281"/>
      <c r="AT13" s="661"/>
      <c r="AU13" s="281"/>
      <c r="AV13" s="661"/>
      <c r="AW13" s="281"/>
      <c r="AX13" s="661"/>
      <c r="AY13" s="281"/>
      <c r="AZ13" s="661"/>
      <c r="BA13" s="281"/>
      <c r="BB13" s="661"/>
      <c r="BC13" s="958"/>
      <c r="BD13" s="661"/>
      <c r="BE13" s="661"/>
      <c r="BF13" s="281"/>
      <c r="BG13" s="661"/>
      <c r="BH13" s="281"/>
      <c r="BI13" s="661"/>
      <c r="BJ13" s="281"/>
      <c r="BK13" s="661"/>
      <c r="BL13" s="281"/>
      <c r="BM13" s="661"/>
      <c r="BN13" s="281"/>
      <c r="BO13" s="661"/>
      <c r="BP13" s="281"/>
      <c r="BQ13" s="661"/>
      <c r="BR13" s="281"/>
      <c r="BS13" s="661"/>
      <c r="BT13" s="281"/>
      <c r="BU13" s="958"/>
      <c r="BV13" s="661"/>
      <c r="BW13" s="281"/>
      <c r="BX13" s="661"/>
      <c r="BY13" s="281"/>
      <c r="BZ13" s="856" t="str">
        <f t="shared" si="23"/>
        <v/>
      </c>
      <c r="CA13" s="856" t="str">
        <f t="shared" si="24"/>
        <v/>
      </c>
      <c r="CB13" s="856" t="str">
        <f t="shared" si="25"/>
        <v/>
      </c>
      <c r="CC13" s="857" t="str">
        <f t="shared" si="26"/>
        <v/>
      </c>
      <c r="CD13" s="503" t="str">
        <f t="shared" si="27"/>
        <v/>
      </c>
      <c r="CE13" s="80" t="str">
        <f t="shared" si="1"/>
        <v/>
      </c>
      <c r="CF13" s="81" t="str">
        <f t="shared" si="1"/>
        <v/>
      </c>
      <c r="CG13" s="81" t="str">
        <f t="shared" si="1"/>
        <v/>
      </c>
      <c r="CH13" s="81" t="str">
        <f t="shared" si="1"/>
        <v/>
      </c>
      <c r="CI13" s="81" t="str">
        <f t="shared" si="1"/>
        <v/>
      </c>
      <c r="CJ13" s="81" t="str">
        <f t="shared" si="1"/>
        <v/>
      </c>
      <c r="CK13" s="144" t="str">
        <f t="shared" si="1"/>
        <v/>
      </c>
      <c r="CL13" s="144" t="str">
        <f t="shared" si="1"/>
        <v/>
      </c>
      <c r="CM13" s="144" t="str">
        <f t="shared" si="1"/>
        <v/>
      </c>
      <c r="CN13" s="81" t="str">
        <f t="shared" si="1"/>
        <v/>
      </c>
      <c r="CO13" s="81" t="str">
        <f t="shared" si="1"/>
        <v/>
      </c>
      <c r="CP13" s="81" t="str">
        <f t="shared" si="1"/>
        <v/>
      </c>
      <c r="CQ13" s="81" t="str">
        <f t="shared" si="1"/>
        <v/>
      </c>
      <c r="CR13" s="81" t="str">
        <f t="shared" si="1"/>
        <v/>
      </c>
      <c r="CS13" s="80" t="str">
        <f t="shared" si="1"/>
        <v/>
      </c>
      <c r="CT13" s="504" t="str">
        <f t="shared" si="1"/>
        <v/>
      </c>
      <c r="CU13" s="532" t="str">
        <f t="shared" si="2"/>
        <v/>
      </c>
      <c r="CV13" s="533" t="str">
        <f t="shared" si="3"/>
        <v/>
      </c>
      <c r="CW13" s="534" t="str">
        <f t="shared" si="4"/>
        <v/>
      </c>
      <c r="CX13" s="534" t="str">
        <f t="shared" si="5"/>
        <v/>
      </c>
      <c r="CY13" s="534" t="str">
        <f t="shared" si="6"/>
        <v/>
      </c>
      <c r="CZ13" s="534" t="str">
        <f t="shared" si="7"/>
        <v/>
      </c>
      <c r="DA13" s="534" t="str">
        <f t="shared" si="8"/>
        <v/>
      </c>
      <c r="DB13" s="535" t="str">
        <f t="shared" si="9"/>
        <v/>
      </c>
      <c r="DC13" s="535" t="str">
        <f t="shared" si="10"/>
        <v/>
      </c>
      <c r="DD13" s="535" t="str">
        <f t="shared" si="11"/>
        <v/>
      </c>
      <c r="DE13" s="534" t="str">
        <f t="shared" si="12"/>
        <v/>
      </c>
      <c r="DF13" s="534" t="str">
        <f t="shared" si="13"/>
        <v/>
      </c>
      <c r="DG13" s="534" t="str">
        <f t="shared" si="14"/>
        <v/>
      </c>
      <c r="DH13" s="534" t="str">
        <f t="shared" si="15"/>
        <v/>
      </c>
      <c r="DI13" s="534" t="str">
        <f t="shared" si="16"/>
        <v/>
      </c>
      <c r="DJ13" s="533" t="str">
        <f t="shared" si="17"/>
        <v/>
      </c>
      <c r="DK13" s="532" t="str">
        <f t="shared" si="18"/>
        <v/>
      </c>
      <c r="DL13" s="858">
        <f t="shared" si="19"/>
        <v>0</v>
      </c>
      <c r="DM13" s="813">
        <f t="shared" si="20"/>
        <v>0</v>
      </c>
      <c r="DN13" s="813">
        <f t="shared" si="21"/>
        <v>0</v>
      </c>
      <c r="DO13" s="813">
        <f t="shared" si="22"/>
        <v>0</v>
      </c>
      <c r="DP13" s="923"/>
      <c r="DQ13" s="924"/>
      <c r="DR13" s="924"/>
      <c r="DS13" s="925"/>
      <c r="DU13" s="60"/>
    </row>
    <row r="14" spans="1:127" ht="12.75" customHeight="1">
      <c r="A14" s="962" t="s">
        <v>264</v>
      </c>
      <c r="B14" s="963" t="str">
        <f t="shared" ref="B14:R14" si="28">IF(B12="","",B11*B12*B13)</f>
        <v/>
      </c>
      <c r="C14" s="735" t="str">
        <f t="shared" si="28"/>
        <v/>
      </c>
      <c r="D14" s="735" t="str">
        <f t="shared" si="28"/>
        <v/>
      </c>
      <c r="E14" s="735" t="str">
        <f t="shared" si="28"/>
        <v/>
      </c>
      <c r="F14" s="735" t="str">
        <f t="shared" si="28"/>
        <v/>
      </c>
      <c r="G14" s="735" t="str">
        <f t="shared" si="28"/>
        <v/>
      </c>
      <c r="H14" s="735" t="str">
        <f t="shared" si="28"/>
        <v/>
      </c>
      <c r="I14" s="735" t="str">
        <f t="shared" si="28"/>
        <v/>
      </c>
      <c r="J14" s="735" t="str">
        <f t="shared" si="28"/>
        <v/>
      </c>
      <c r="K14" s="735" t="str">
        <f t="shared" si="28"/>
        <v/>
      </c>
      <c r="L14" s="735" t="str">
        <f t="shared" si="28"/>
        <v/>
      </c>
      <c r="M14" s="735" t="str">
        <f t="shared" si="28"/>
        <v/>
      </c>
      <c r="N14" s="735" t="str">
        <f t="shared" si="28"/>
        <v/>
      </c>
      <c r="O14" s="735" t="str">
        <f t="shared" si="28"/>
        <v/>
      </c>
      <c r="P14" s="735" t="str">
        <f t="shared" si="28"/>
        <v/>
      </c>
      <c r="Q14" s="735" t="str">
        <f t="shared" si="28"/>
        <v/>
      </c>
      <c r="R14" s="735" t="str">
        <f t="shared" si="28"/>
        <v/>
      </c>
      <c r="S14" s="739"/>
      <c r="T14" s="735" t="str">
        <f t="shared" ref="T14:AJ14" si="29">IF(T12="","",T11*T12*T13)</f>
        <v/>
      </c>
      <c r="U14" s="735" t="str">
        <f t="shared" si="29"/>
        <v/>
      </c>
      <c r="V14" s="735" t="str">
        <f t="shared" si="29"/>
        <v/>
      </c>
      <c r="W14" s="735" t="str">
        <f t="shared" si="29"/>
        <v/>
      </c>
      <c r="X14" s="735" t="str">
        <f t="shared" si="29"/>
        <v/>
      </c>
      <c r="Y14" s="735" t="str">
        <f t="shared" si="29"/>
        <v/>
      </c>
      <c r="Z14" s="735" t="str">
        <f t="shared" si="29"/>
        <v/>
      </c>
      <c r="AA14" s="735" t="str">
        <f t="shared" si="29"/>
        <v/>
      </c>
      <c r="AB14" s="735" t="str">
        <f t="shared" si="29"/>
        <v/>
      </c>
      <c r="AC14" s="735" t="str">
        <f t="shared" si="29"/>
        <v/>
      </c>
      <c r="AD14" s="735" t="str">
        <f t="shared" si="29"/>
        <v/>
      </c>
      <c r="AE14" s="735" t="str">
        <f t="shared" si="29"/>
        <v/>
      </c>
      <c r="AF14" s="735" t="str">
        <f t="shared" si="29"/>
        <v/>
      </c>
      <c r="AG14" s="735" t="str">
        <f t="shared" si="29"/>
        <v/>
      </c>
      <c r="AH14" s="735" t="str">
        <f t="shared" si="29"/>
        <v/>
      </c>
      <c r="AI14" s="735" t="str">
        <f t="shared" si="29"/>
        <v/>
      </c>
      <c r="AJ14" s="735" t="str">
        <f t="shared" si="29"/>
        <v/>
      </c>
      <c r="AK14" s="739"/>
      <c r="AL14" s="735" t="str">
        <f t="shared" ref="AL14:BB14" si="30">IF(AL12="","",AL11*AL12*AL13)</f>
        <v/>
      </c>
      <c r="AM14" s="735" t="str">
        <f t="shared" si="30"/>
        <v/>
      </c>
      <c r="AN14" s="735" t="str">
        <f t="shared" si="30"/>
        <v/>
      </c>
      <c r="AO14" s="735" t="str">
        <f t="shared" si="30"/>
        <v/>
      </c>
      <c r="AP14" s="735" t="str">
        <f t="shared" si="30"/>
        <v/>
      </c>
      <c r="AQ14" s="735" t="str">
        <f t="shared" si="30"/>
        <v/>
      </c>
      <c r="AR14" s="735" t="str">
        <f t="shared" si="30"/>
        <v/>
      </c>
      <c r="AS14" s="735" t="str">
        <f t="shared" si="30"/>
        <v/>
      </c>
      <c r="AT14" s="735" t="str">
        <f t="shared" si="30"/>
        <v/>
      </c>
      <c r="AU14" s="735" t="str">
        <f t="shared" si="30"/>
        <v/>
      </c>
      <c r="AV14" s="735" t="str">
        <f t="shared" si="30"/>
        <v/>
      </c>
      <c r="AW14" s="735" t="str">
        <f t="shared" si="30"/>
        <v/>
      </c>
      <c r="AX14" s="735" t="str">
        <f t="shared" si="30"/>
        <v/>
      </c>
      <c r="AY14" s="735" t="str">
        <f t="shared" si="30"/>
        <v/>
      </c>
      <c r="AZ14" s="735" t="str">
        <f t="shared" si="30"/>
        <v/>
      </c>
      <c r="BA14" s="735" t="str">
        <f t="shared" si="30"/>
        <v/>
      </c>
      <c r="BB14" s="735" t="str">
        <f t="shared" si="30"/>
        <v/>
      </c>
      <c r="BC14" s="739"/>
      <c r="BD14" s="735" t="str">
        <f t="shared" ref="BD14:BT14" si="31">IF(BD12="","",BD11*BD12*BD13)</f>
        <v/>
      </c>
      <c r="BE14" s="735" t="str">
        <f t="shared" si="31"/>
        <v/>
      </c>
      <c r="BF14" s="735" t="str">
        <f t="shared" si="31"/>
        <v/>
      </c>
      <c r="BG14" s="735" t="str">
        <f t="shared" si="31"/>
        <v/>
      </c>
      <c r="BH14" s="735" t="str">
        <f t="shared" si="31"/>
        <v/>
      </c>
      <c r="BI14" s="735" t="str">
        <f t="shared" si="31"/>
        <v/>
      </c>
      <c r="BJ14" s="735" t="str">
        <f t="shared" si="31"/>
        <v/>
      </c>
      <c r="BK14" s="735" t="str">
        <f t="shared" si="31"/>
        <v/>
      </c>
      <c r="BL14" s="735" t="str">
        <f t="shared" si="31"/>
        <v/>
      </c>
      <c r="BM14" s="735" t="str">
        <f t="shared" si="31"/>
        <v/>
      </c>
      <c r="BN14" s="735" t="str">
        <f t="shared" si="31"/>
        <v/>
      </c>
      <c r="BO14" s="735" t="str">
        <f t="shared" si="31"/>
        <v/>
      </c>
      <c r="BP14" s="735" t="str">
        <f t="shared" si="31"/>
        <v/>
      </c>
      <c r="BQ14" s="735" t="str">
        <f t="shared" si="31"/>
        <v/>
      </c>
      <c r="BR14" s="735" t="str">
        <f t="shared" si="31"/>
        <v/>
      </c>
      <c r="BS14" s="735" t="str">
        <f t="shared" si="31"/>
        <v/>
      </c>
      <c r="BT14" s="735" t="str">
        <f t="shared" si="31"/>
        <v/>
      </c>
      <c r="BU14" s="739"/>
      <c r="BV14" s="735" t="str">
        <f>IF(BV12="","",BV11*BV12*BV13)</f>
        <v/>
      </c>
      <c r="BW14" s="735" t="str">
        <f>IF(BW12="","",BW11*BW12*BW13)</f>
        <v/>
      </c>
      <c r="BX14" s="735" t="str">
        <f>IF(BX12="","",BX11*BX12*BX13)</f>
        <v/>
      </c>
      <c r="BY14" s="735" t="str">
        <f>IF(BY12="","",BY11*BY12*BY13)</f>
        <v/>
      </c>
      <c r="BZ14" s="856" t="str">
        <f t="shared" si="23"/>
        <v/>
      </c>
      <c r="CA14" s="856" t="str">
        <f t="shared" si="24"/>
        <v/>
      </c>
      <c r="CB14" s="856" t="str">
        <f t="shared" si="25"/>
        <v/>
      </c>
      <c r="CC14" s="857" t="str">
        <f t="shared" si="26"/>
        <v/>
      </c>
      <c r="CD14" s="503" t="str">
        <f t="shared" si="27"/>
        <v/>
      </c>
      <c r="CE14" s="80" t="str">
        <f t="shared" si="1"/>
        <v/>
      </c>
      <c r="CF14" s="81" t="str">
        <f t="shared" si="1"/>
        <v/>
      </c>
      <c r="CG14" s="81" t="str">
        <f t="shared" si="1"/>
        <v/>
      </c>
      <c r="CH14" s="81" t="str">
        <f t="shared" si="1"/>
        <v/>
      </c>
      <c r="CI14" s="81" t="str">
        <f t="shared" si="1"/>
        <v/>
      </c>
      <c r="CJ14" s="81" t="str">
        <f t="shared" si="1"/>
        <v/>
      </c>
      <c r="CK14" s="144" t="str">
        <f t="shared" si="1"/>
        <v/>
      </c>
      <c r="CL14" s="144" t="str">
        <f t="shared" si="1"/>
        <v/>
      </c>
      <c r="CM14" s="144" t="str">
        <f t="shared" si="1"/>
        <v/>
      </c>
      <c r="CN14" s="81" t="str">
        <f t="shared" si="1"/>
        <v/>
      </c>
      <c r="CO14" s="81" t="str">
        <f t="shared" si="1"/>
        <v/>
      </c>
      <c r="CP14" s="81" t="str">
        <f t="shared" si="1"/>
        <v/>
      </c>
      <c r="CQ14" s="81" t="str">
        <f t="shared" si="1"/>
        <v/>
      </c>
      <c r="CR14" s="81" t="str">
        <f t="shared" si="1"/>
        <v/>
      </c>
      <c r="CS14" s="80" t="str">
        <f t="shared" si="1"/>
        <v/>
      </c>
      <c r="CT14" s="504" t="str">
        <f t="shared" si="1"/>
        <v/>
      </c>
      <c r="CU14" s="532" t="str">
        <f t="shared" si="2"/>
        <v/>
      </c>
      <c r="CV14" s="533" t="str">
        <f t="shared" si="3"/>
        <v/>
      </c>
      <c r="CW14" s="534" t="str">
        <f t="shared" si="4"/>
        <v/>
      </c>
      <c r="CX14" s="534" t="str">
        <f t="shared" si="5"/>
        <v/>
      </c>
      <c r="CY14" s="534" t="str">
        <f t="shared" si="6"/>
        <v/>
      </c>
      <c r="CZ14" s="534" t="str">
        <f t="shared" si="7"/>
        <v/>
      </c>
      <c r="DA14" s="534" t="str">
        <f t="shared" si="8"/>
        <v/>
      </c>
      <c r="DB14" s="535" t="str">
        <f t="shared" si="9"/>
        <v/>
      </c>
      <c r="DC14" s="535" t="str">
        <f t="shared" si="10"/>
        <v/>
      </c>
      <c r="DD14" s="535" t="str">
        <f t="shared" si="11"/>
        <v/>
      </c>
      <c r="DE14" s="534" t="str">
        <f t="shared" si="12"/>
        <v/>
      </c>
      <c r="DF14" s="534" t="str">
        <f t="shared" si="13"/>
        <v/>
      </c>
      <c r="DG14" s="534" t="str">
        <f t="shared" si="14"/>
        <v/>
      </c>
      <c r="DH14" s="534" t="str">
        <f t="shared" si="15"/>
        <v/>
      </c>
      <c r="DI14" s="534" t="str">
        <f t="shared" si="16"/>
        <v/>
      </c>
      <c r="DJ14" s="533" t="str">
        <f t="shared" si="17"/>
        <v/>
      </c>
      <c r="DK14" s="532" t="str">
        <f t="shared" si="18"/>
        <v/>
      </c>
      <c r="DL14" s="858">
        <f t="shared" si="19"/>
        <v>0</v>
      </c>
      <c r="DM14" s="813">
        <f t="shared" si="20"/>
        <v>0</v>
      </c>
      <c r="DN14" s="813">
        <f t="shared" si="21"/>
        <v>0</v>
      </c>
      <c r="DO14" s="813">
        <f t="shared" si="22"/>
        <v>0</v>
      </c>
      <c r="DP14" s="927" t="str">
        <f>IF(SUM(BV14)&gt;0,(BV10-DP17-SUM(BV17)*(DP17=""))*'Exp factors'!C$23,"")</f>
        <v/>
      </c>
      <c r="DQ14" s="928" t="str">
        <f>IF(SUM(BW14)&gt;0,(BW10-DQ17-SUM(BW17)*(DQ17=""))*'Exp factors'!D$23,"")</f>
        <v/>
      </c>
      <c r="DR14" s="928" t="str">
        <f>IF(SUM(BX14)&gt;0,(BX10-DR17-SUM(BX17)*(DR17=""))*'Exp factors'!E$23,"")</f>
        <v/>
      </c>
      <c r="DS14" s="929" t="str">
        <f>IF(SUM(BY14)&gt;0,(BY10-DS17-SUM(BY17)*(DS17=""))*'Exp factors'!F$23,"")</f>
        <v/>
      </c>
      <c r="DU14" s="60"/>
    </row>
    <row r="15" spans="1:127" ht="12.75" customHeight="1">
      <c r="A15" s="962" t="s">
        <v>289</v>
      </c>
      <c r="B15" s="964">
        <f>3460*$K$1</f>
        <v>14486.328</v>
      </c>
      <c r="C15" s="964">
        <f t="shared" ref="C15:R15" si="32">3460*$K$1</f>
        <v>14486.328</v>
      </c>
      <c r="D15" s="964">
        <f t="shared" si="32"/>
        <v>14486.328</v>
      </c>
      <c r="E15" s="964">
        <f t="shared" si="32"/>
        <v>14486.328</v>
      </c>
      <c r="F15" s="964">
        <f t="shared" si="32"/>
        <v>14486.328</v>
      </c>
      <c r="G15" s="964">
        <f t="shared" si="32"/>
        <v>14486.328</v>
      </c>
      <c r="H15" s="964">
        <f t="shared" si="32"/>
        <v>14486.328</v>
      </c>
      <c r="I15" s="964">
        <f t="shared" si="32"/>
        <v>14486.328</v>
      </c>
      <c r="J15" s="964">
        <f t="shared" si="32"/>
        <v>14486.328</v>
      </c>
      <c r="K15" s="964">
        <f t="shared" si="32"/>
        <v>14486.328</v>
      </c>
      <c r="L15" s="964">
        <f t="shared" si="32"/>
        <v>14486.328</v>
      </c>
      <c r="M15" s="964">
        <f t="shared" si="32"/>
        <v>14486.328</v>
      </c>
      <c r="N15" s="964">
        <f t="shared" si="32"/>
        <v>14486.328</v>
      </c>
      <c r="O15" s="964">
        <f t="shared" si="32"/>
        <v>14486.328</v>
      </c>
      <c r="P15" s="964">
        <f t="shared" si="32"/>
        <v>14486.328</v>
      </c>
      <c r="Q15" s="964">
        <f t="shared" si="32"/>
        <v>14486.328</v>
      </c>
      <c r="R15" s="964">
        <f t="shared" si="32"/>
        <v>14486.328</v>
      </c>
      <c r="S15" s="961"/>
      <c r="T15" s="964">
        <f>3460*$K$1</f>
        <v>14486.328</v>
      </c>
      <c r="U15" s="964">
        <f t="shared" ref="U15:AJ15" si="33">3460*$K$1</f>
        <v>14486.328</v>
      </c>
      <c r="V15" s="964">
        <f t="shared" si="33"/>
        <v>14486.328</v>
      </c>
      <c r="W15" s="964">
        <f t="shared" si="33"/>
        <v>14486.328</v>
      </c>
      <c r="X15" s="964">
        <f t="shared" si="33"/>
        <v>14486.328</v>
      </c>
      <c r="Y15" s="964">
        <f t="shared" si="33"/>
        <v>14486.328</v>
      </c>
      <c r="Z15" s="964">
        <f t="shared" si="33"/>
        <v>14486.328</v>
      </c>
      <c r="AA15" s="964">
        <f t="shared" si="33"/>
        <v>14486.328</v>
      </c>
      <c r="AB15" s="964">
        <f t="shared" si="33"/>
        <v>14486.328</v>
      </c>
      <c r="AC15" s="964">
        <f t="shared" si="33"/>
        <v>14486.328</v>
      </c>
      <c r="AD15" s="964">
        <f t="shared" si="33"/>
        <v>14486.328</v>
      </c>
      <c r="AE15" s="964">
        <f t="shared" si="33"/>
        <v>14486.328</v>
      </c>
      <c r="AF15" s="964">
        <f t="shared" si="33"/>
        <v>14486.328</v>
      </c>
      <c r="AG15" s="964">
        <f t="shared" si="33"/>
        <v>14486.328</v>
      </c>
      <c r="AH15" s="964">
        <f t="shared" si="33"/>
        <v>14486.328</v>
      </c>
      <c r="AI15" s="964">
        <f t="shared" si="33"/>
        <v>14486.328</v>
      </c>
      <c r="AJ15" s="964">
        <f t="shared" si="33"/>
        <v>14486.328</v>
      </c>
      <c r="AK15" s="961"/>
      <c r="AL15" s="964">
        <f>3460*$K$1</f>
        <v>14486.328</v>
      </c>
      <c r="AM15" s="964">
        <f t="shared" ref="AM15:BB15" si="34">3460*$K$1</f>
        <v>14486.328</v>
      </c>
      <c r="AN15" s="964">
        <f t="shared" si="34"/>
        <v>14486.328</v>
      </c>
      <c r="AO15" s="964">
        <f t="shared" si="34"/>
        <v>14486.328</v>
      </c>
      <c r="AP15" s="964">
        <f t="shared" si="34"/>
        <v>14486.328</v>
      </c>
      <c r="AQ15" s="964">
        <f t="shared" si="34"/>
        <v>14486.328</v>
      </c>
      <c r="AR15" s="964">
        <f t="shared" si="34"/>
        <v>14486.328</v>
      </c>
      <c r="AS15" s="964">
        <f t="shared" si="34"/>
        <v>14486.328</v>
      </c>
      <c r="AT15" s="964">
        <f t="shared" si="34"/>
        <v>14486.328</v>
      </c>
      <c r="AU15" s="964">
        <f t="shared" si="34"/>
        <v>14486.328</v>
      </c>
      <c r="AV15" s="964">
        <f t="shared" si="34"/>
        <v>14486.328</v>
      </c>
      <c r="AW15" s="964">
        <f t="shared" si="34"/>
        <v>14486.328</v>
      </c>
      <c r="AX15" s="964">
        <f t="shared" si="34"/>
        <v>14486.328</v>
      </c>
      <c r="AY15" s="964">
        <f t="shared" si="34"/>
        <v>14486.328</v>
      </c>
      <c r="AZ15" s="964">
        <f t="shared" si="34"/>
        <v>14486.328</v>
      </c>
      <c r="BA15" s="964">
        <f t="shared" si="34"/>
        <v>14486.328</v>
      </c>
      <c r="BB15" s="964">
        <f t="shared" si="34"/>
        <v>14486.328</v>
      </c>
      <c r="BC15" s="961"/>
      <c r="BD15" s="964">
        <f>3460*$K$1</f>
        <v>14486.328</v>
      </c>
      <c r="BE15" s="964">
        <f t="shared" ref="BE15:BY15" si="35">3460*$K$1</f>
        <v>14486.328</v>
      </c>
      <c r="BF15" s="964">
        <f t="shared" si="35"/>
        <v>14486.328</v>
      </c>
      <c r="BG15" s="964">
        <f t="shared" si="35"/>
        <v>14486.328</v>
      </c>
      <c r="BH15" s="964">
        <f t="shared" si="35"/>
        <v>14486.328</v>
      </c>
      <c r="BI15" s="964">
        <f t="shared" si="35"/>
        <v>14486.328</v>
      </c>
      <c r="BJ15" s="964">
        <f t="shared" si="35"/>
        <v>14486.328</v>
      </c>
      <c r="BK15" s="964">
        <f t="shared" si="35"/>
        <v>14486.328</v>
      </c>
      <c r="BL15" s="964">
        <f t="shared" si="35"/>
        <v>14486.328</v>
      </c>
      <c r="BM15" s="964">
        <f t="shared" si="35"/>
        <v>14486.328</v>
      </c>
      <c r="BN15" s="964">
        <f t="shared" si="35"/>
        <v>14486.328</v>
      </c>
      <c r="BO15" s="964">
        <f t="shared" si="35"/>
        <v>14486.328</v>
      </c>
      <c r="BP15" s="964">
        <f t="shared" si="35"/>
        <v>14486.328</v>
      </c>
      <c r="BQ15" s="964">
        <f t="shared" si="35"/>
        <v>14486.328</v>
      </c>
      <c r="BR15" s="964">
        <f t="shared" si="35"/>
        <v>14486.328</v>
      </c>
      <c r="BS15" s="964">
        <f t="shared" si="35"/>
        <v>14486.328</v>
      </c>
      <c r="BT15" s="964">
        <f t="shared" si="35"/>
        <v>14486.328</v>
      </c>
      <c r="BU15" s="961"/>
      <c r="BV15" s="964">
        <f t="shared" si="35"/>
        <v>14486.328</v>
      </c>
      <c r="BW15" s="964">
        <f t="shared" si="35"/>
        <v>14486.328</v>
      </c>
      <c r="BX15" s="964">
        <f t="shared" si="35"/>
        <v>14486.328</v>
      </c>
      <c r="BY15" s="964">
        <f t="shared" si="35"/>
        <v>14486.328</v>
      </c>
      <c r="BZ15" s="856">
        <f>IF(DL15&lt;3,"",(SUM(B15:R15)-MIN(B15:R15)-MAX(B15:R15))/(DL15-2))</f>
        <v>14486.328000000001</v>
      </c>
      <c r="CA15" s="856">
        <f>IF(DM15&lt;3,"",(SUM(T15:AJ15)-MIN(T15:AJ15)-MAX(T15:AJ15))/(DM15-2))</f>
        <v>14486.328000000001</v>
      </c>
      <c r="CB15" s="856">
        <f>IF(DN15&lt;3,"",(SUM(AL15:BB15)-MIN(AL15:BB15)-MAX(AL15:BB15))/(DN15-2))</f>
        <v>14486.328000000001</v>
      </c>
      <c r="CC15" s="857">
        <f>IF(DO15&lt;3,"",(SUM(BD15:BT15)-MIN(BD15:BT15)-MAX(BD15:BT15))/(DO15-2))</f>
        <v>14486.328000000001</v>
      </c>
      <c r="CD15" s="503">
        <f t="shared" si="27"/>
        <v>14486.328</v>
      </c>
      <c r="CE15" s="80">
        <f t="shared" si="1"/>
        <v>14486.328</v>
      </c>
      <c r="CF15" s="81">
        <f t="shared" si="1"/>
        <v>14486.328</v>
      </c>
      <c r="CG15" s="81">
        <f t="shared" si="1"/>
        <v>14486.328</v>
      </c>
      <c r="CH15" s="81">
        <f t="shared" si="1"/>
        <v>14486.328</v>
      </c>
      <c r="CI15" s="81">
        <f t="shared" si="1"/>
        <v>14486.328</v>
      </c>
      <c r="CJ15" s="81">
        <f t="shared" si="1"/>
        <v>14486.328</v>
      </c>
      <c r="CK15" s="144">
        <f t="shared" si="1"/>
        <v>14486.328</v>
      </c>
      <c r="CL15" s="144">
        <f t="shared" si="1"/>
        <v>14486.328</v>
      </c>
      <c r="CM15" s="144">
        <f t="shared" si="1"/>
        <v>14486.328</v>
      </c>
      <c r="CN15" s="81">
        <f t="shared" si="1"/>
        <v>14486.328</v>
      </c>
      <c r="CO15" s="81">
        <f t="shared" si="1"/>
        <v>14486.328</v>
      </c>
      <c r="CP15" s="81">
        <f t="shared" si="1"/>
        <v>14486.328</v>
      </c>
      <c r="CQ15" s="81">
        <f t="shared" si="1"/>
        <v>14486.328</v>
      </c>
      <c r="CR15" s="81">
        <f t="shared" si="1"/>
        <v>14486.328</v>
      </c>
      <c r="CS15" s="80">
        <f t="shared" si="1"/>
        <v>14486.328</v>
      </c>
      <c r="CT15" s="504">
        <f t="shared" si="1"/>
        <v>14486.328</v>
      </c>
      <c r="CU15" s="532">
        <f t="shared" si="2"/>
        <v>14486.328</v>
      </c>
      <c r="CV15" s="533">
        <f t="shared" si="3"/>
        <v>14486.328</v>
      </c>
      <c r="CW15" s="534">
        <f t="shared" si="4"/>
        <v>14486.328</v>
      </c>
      <c r="CX15" s="534">
        <f t="shared" si="5"/>
        <v>14486.328</v>
      </c>
      <c r="CY15" s="534">
        <f t="shared" si="6"/>
        <v>14486.328</v>
      </c>
      <c r="CZ15" s="534">
        <f t="shared" si="7"/>
        <v>14486.328</v>
      </c>
      <c r="DA15" s="534">
        <f t="shared" si="8"/>
        <v>14486.328</v>
      </c>
      <c r="DB15" s="535">
        <f t="shared" si="9"/>
        <v>14486.328</v>
      </c>
      <c r="DC15" s="535">
        <f t="shared" si="10"/>
        <v>14486.328</v>
      </c>
      <c r="DD15" s="535">
        <f t="shared" si="11"/>
        <v>14486.328</v>
      </c>
      <c r="DE15" s="534">
        <f t="shared" si="12"/>
        <v>14486.328</v>
      </c>
      <c r="DF15" s="534">
        <f t="shared" si="13"/>
        <v>14486.328</v>
      </c>
      <c r="DG15" s="534">
        <f t="shared" si="14"/>
        <v>14486.328</v>
      </c>
      <c r="DH15" s="534">
        <f t="shared" si="15"/>
        <v>14486.328</v>
      </c>
      <c r="DI15" s="534">
        <f t="shared" si="16"/>
        <v>14486.328</v>
      </c>
      <c r="DJ15" s="533">
        <f t="shared" si="17"/>
        <v>14486.328</v>
      </c>
      <c r="DK15" s="532">
        <f t="shared" si="18"/>
        <v>14486.328</v>
      </c>
      <c r="DL15" s="858">
        <f t="shared" si="19"/>
        <v>17</v>
      </c>
      <c r="DM15" s="813">
        <f t="shared" si="20"/>
        <v>17</v>
      </c>
      <c r="DN15" s="813">
        <f t="shared" si="21"/>
        <v>17</v>
      </c>
      <c r="DO15" s="813">
        <f t="shared" si="22"/>
        <v>17</v>
      </c>
      <c r="DP15" s="923"/>
      <c r="DQ15" s="924"/>
      <c r="DR15" s="924"/>
      <c r="DS15" s="925"/>
      <c r="DU15" s="60"/>
    </row>
    <row r="16" spans="1:127" ht="12.75" customHeight="1">
      <c r="A16" s="855" t="s">
        <v>250</v>
      </c>
      <c r="B16" s="738" t="str">
        <f t="shared" ref="B16:R16" si="36">IF(B14="","",B14*B15/B$7/365/$G$1)</f>
        <v/>
      </c>
      <c r="C16" s="738" t="str">
        <f t="shared" si="36"/>
        <v/>
      </c>
      <c r="D16" s="738" t="str">
        <f t="shared" si="36"/>
        <v/>
      </c>
      <c r="E16" s="738" t="str">
        <f t="shared" si="36"/>
        <v/>
      </c>
      <c r="F16" s="738" t="str">
        <f t="shared" si="36"/>
        <v/>
      </c>
      <c r="G16" s="738" t="str">
        <f t="shared" si="36"/>
        <v/>
      </c>
      <c r="H16" s="738" t="str">
        <f t="shared" si="36"/>
        <v/>
      </c>
      <c r="I16" s="738" t="str">
        <f t="shared" si="36"/>
        <v/>
      </c>
      <c r="J16" s="738" t="str">
        <f t="shared" si="36"/>
        <v/>
      </c>
      <c r="K16" s="738" t="str">
        <f t="shared" si="36"/>
        <v/>
      </c>
      <c r="L16" s="738" t="str">
        <f t="shared" si="36"/>
        <v/>
      </c>
      <c r="M16" s="738" t="str">
        <f t="shared" si="36"/>
        <v/>
      </c>
      <c r="N16" s="738" t="str">
        <f t="shared" si="36"/>
        <v/>
      </c>
      <c r="O16" s="738" t="str">
        <f t="shared" si="36"/>
        <v/>
      </c>
      <c r="P16" s="738" t="str">
        <f t="shared" si="36"/>
        <v/>
      </c>
      <c r="Q16" s="738" t="str">
        <f t="shared" si="36"/>
        <v/>
      </c>
      <c r="R16" s="738" t="str">
        <f t="shared" si="36"/>
        <v/>
      </c>
      <c r="S16" s="935"/>
      <c r="T16" s="611" t="str">
        <f t="shared" ref="T16:AJ16" si="37">IF(T14="","",T14*T15/T$7/365/$G$1)</f>
        <v/>
      </c>
      <c r="U16" s="611" t="str">
        <f t="shared" si="37"/>
        <v/>
      </c>
      <c r="V16" s="611" t="str">
        <f t="shared" si="37"/>
        <v/>
      </c>
      <c r="W16" s="611" t="str">
        <f t="shared" si="37"/>
        <v/>
      </c>
      <c r="X16" s="611" t="str">
        <f t="shared" si="37"/>
        <v/>
      </c>
      <c r="Y16" s="611" t="str">
        <f t="shared" si="37"/>
        <v/>
      </c>
      <c r="Z16" s="611" t="str">
        <f t="shared" si="37"/>
        <v/>
      </c>
      <c r="AA16" s="611" t="str">
        <f t="shared" si="37"/>
        <v/>
      </c>
      <c r="AB16" s="611" t="str">
        <f t="shared" si="37"/>
        <v/>
      </c>
      <c r="AC16" s="611" t="str">
        <f t="shared" si="37"/>
        <v/>
      </c>
      <c r="AD16" s="611" t="str">
        <f t="shared" si="37"/>
        <v/>
      </c>
      <c r="AE16" s="611" t="str">
        <f t="shared" si="37"/>
        <v/>
      </c>
      <c r="AF16" s="611" t="str">
        <f t="shared" si="37"/>
        <v/>
      </c>
      <c r="AG16" s="611" t="str">
        <f t="shared" si="37"/>
        <v/>
      </c>
      <c r="AH16" s="611" t="str">
        <f t="shared" si="37"/>
        <v/>
      </c>
      <c r="AI16" s="611" t="str">
        <f t="shared" si="37"/>
        <v/>
      </c>
      <c r="AJ16" s="611" t="str">
        <f t="shared" si="37"/>
        <v/>
      </c>
      <c r="AK16" s="935"/>
      <c r="AL16" s="738" t="str">
        <f t="shared" ref="AL16:BB16" si="38">IF(AL14="","",AL14*AL15/AL$7/365/$G$1)</f>
        <v/>
      </c>
      <c r="AM16" s="738" t="str">
        <f t="shared" si="38"/>
        <v/>
      </c>
      <c r="AN16" s="738" t="str">
        <f t="shared" si="38"/>
        <v/>
      </c>
      <c r="AO16" s="738" t="str">
        <f t="shared" si="38"/>
        <v/>
      </c>
      <c r="AP16" s="738" t="str">
        <f t="shared" si="38"/>
        <v/>
      </c>
      <c r="AQ16" s="738" t="str">
        <f t="shared" si="38"/>
        <v/>
      </c>
      <c r="AR16" s="738" t="str">
        <f t="shared" si="38"/>
        <v/>
      </c>
      <c r="AS16" s="738" t="str">
        <f t="shared" si="38"/>
        <v/>
      </c>
      <c r="AT16" s="738" t="str">
        <f t="shared" si="38"/>
        <v/>
      </c>
      <c r="AU16" s="738" t="str">
        <f t="shared" si="38"/>
        <v/>
      </c>
      <c r="AV16" s="738" t="str">
        <f t="shared" si="38"/>
        <v/>
      </c>
      <c r="AW16" s="738" t="str">
        <f t="shared" si="38"/>
        <v/>
      </c>
      <c r="AX16" s="738" t="str">
        <f t="shared" si="38"/>
        <v/>
      </c>
      <c r="AY16" s="738" t="str">
        <f t="shared" si="38"/>
        <v/>
      </c>
      <c r="AZ16" s="738" t="str">
        <f t="shared" si="38"/>
        <v/>
      </c>
      <c r="BA16" s="738" t="str">
        <f t="shared" si="38"/>
        <v/>
      </c>
      <c r="BB16" s="738" t="str">
        <f t="shared" si="38"/>
        <v/>
      </c>
      <c r="BC16" s="935"/>
      <c r="BD16" s="611" t="str">
        <f t="shared" ref="BD16:BT16" si="39">IF(BD14="","",BD14*BD15/BD$7/365/$G$1)</f>
        <v/>
      </c>
      <c r="BE16" s="611" t="str">
        <f t="shared" si="39"/>
        <v/>
      </c>
      <c r="BF16" s="611" t="str">
        <f t="shared" si="39"/>
        <v/>
      </c>
      <c r="BG16" s="611" t="str">
        <f t="shared" si="39"/>
        <v/>
      </c>
      <c r="BH16" s="611" t="str">
        <f t="shared" si="39"/>
        <v/>
      </c>
      <c r="BI16" s="611" t="str">
        <f t="shared" si="39"/>
        <v/>
      </c>
      <c r="BJ16" s="611" t="str">
        <f t="shared" si="39"/>
        <v/>
      </c>
      <c r="BK16" s="611" t="str">
        <f t="shared" si="39"/>
        <v/>
      </c>
      <c r="BL16" s="611" t="str">
        <f t="shared" si="39"/>
        <v/>
      </c>
      <c r="BM16" s="611" t="str">
        <f t="shared" si="39"/>
        <v/>
      </c>
      <c r="BN16" s="611" t="str">
        <f t="shared" si="39"/>
        <v/>
      </c>
      <c r="BO16" s="611" t="str">
        <f t="shared" si="39"/>
        <v/>
      </c>
      <c r="BP16" s="611" t="str">
        <f t="shared" si="39"/>
        <v/>
      </c>
      <c r="BQ16" s="611" t="str">
        <f t="shared" si="39"/>
        <v/>
      </c>
      <c r="BR16" s="611" t="str">
        <f t="shared" si="39"/>
        <v/>
      </c>
      <c r="BS16" s="611" t="str">
        <f t="shared" si="39"/>
        <v/>
      </c>
      <c r="BT16" s="611" t="str">
        <f t="shared" si="39"/>
        <v/>
      </c>
      <c r="BU16" s="935"/>
      <c r="BV16" s="738" t="str">
        <f>IF(BV14="","",BV14*BV15/BV$7/365/$G$1)</f>
        <v/>
      </c>
      <c r="BW16" s="738" t="str">
        <f>IF(BW14="","",BW14*BW15/BW$7/365/$G$1)</f>
        <v/>
      </c>
      <c r="BX16" s="738" t="str">
        <f>IF(BX14="","",BX14*BX15/BX$7/365/$G$1)</f>
        <v/>
      </c>
      <c r="BY16" s="738" t="str">
        <f>IF(BY14="","",BY14*BY15/BY$7/365/$G$1)</f>
        <v/>
      </c>
      <c r="BZ16" s="936" t="str">
        <f>IF(DL16&lt;3,"",(SUM(B16:R16)-MIN(B16:R16)-MAX(B16:R16))/(DL16-2))</f>
        <v/>
      </c>
      <c r="CA16" s="936" t="str">
        <f>IF(DM16&lt;3,"",(SUM(T16:AJ16)-MIN(T16:AJ16)-MAX(T16:AJ16))/(DM16-2))</f>
        <v/>
      </c>
      <c r="CB16" s="936" t="str">
        <f>IF(DN16&lt;3,"",(SUM(AL16:BB16)-MIN(AL16:BB16)-MAX(AL16:BB16))/(DN16-2))</f>
        <v/>
      </c>
      <c r="CC16" s="936" t="str">
        <f>IF(DO16&lt;3,"",(SUM(BD16:BT16)-MIN(BD16:BT16)-MAX(BD16:BT16))/(DO16-2))</f>
        <v/>
      </c>
      <c r="CD16" s="516" t="str">
        <f t="shared" si="27"/>
        <v/>
      </c>
      <c r="CE16" s="517" t="str">
        <f t="shared" si="1"/>
        <v/>
      </c>
      <c r="CF16" s="518" t="str">
        <f t="shared" si="1"/>
        <v/>
      </c>
      <c r="CG16" s="518" t="str">
        <f t="shared" si="1"/>
        <v/>
      </c>
      <c r="CH16" s="518" t="str">
        <f t="shared" si="1"/>
        <v/>
      </c>
      <c r="CI16" s="518" t="str">
        <f t="shared" si="1"/>
        <v/>
      </c>
      <c r="CJ16" s="518" t="str">
        <f t="shared" si="1"/>
        <v/>
      </c>
      <c r="CK16" s="519" t="str">
        <f t="shared" si="1"/>
        <v/>
      </c>
      <c r="CL16" s="519" t="str">
        <f t="shared" si="1"/>
        <v/>
      </c>
      <c r="CM16" s="519" t="str">
        <f t="shared" si="1"/>
        <v/>
      </c>
      <c r="CN16" s="518" t="str">
        <f t="shared" si="1"/>
        <v/>
      </c>
      <c r="CO16" s="518" t="str">
        <f t="shared" si="1"/>
        <v/>
      </c>
      <c r="CP16" s="518" t="str">
        <f t="shared" si="1"/>
        <v/>
      </c>
      <c r="CQ16" s="518" t="str">
        <f t="shared" si="1"/>
        <v/>
      </c>
      <c r="CR16" s="518" t="str">
        <f t="shared" si="1"/>
        <v/>
      </c>
      <c r="CS16" s="517" t="str">
        <f t="shared" si="1"/>
        <v/>
      </c>
      <c r="CT16" s="1050" t="str">
        <f t="shared" si="1"/>
        <v/>
      </c>
      <c r="CU16" s="520" t="str">
        <f t="shared" si="2"/>
        <v/>
      </c>
      <c r="CV16" s="521" t="str">
        <f t="shared" si="3"/>
        <v/>
      </c>
      <c r="CW16" s="522" t="str">
        <f t="shared" si="4"/>
        <v/>
      </c>
      <c r="CX16" s="522" t="str">
        <f t="shared" si="5"/>
        <v/>
      </c>
      <c r="CY16" s="522" t="str">
        <f t="shared" si="6"/>
        <v/>
      </c>
      <c r="CZ16" s="522" t="str">
        <f t="shared" si="7"/>
        <v/>
      </c>
      <c r="DA16" s="522" t="str">
        <f t="shared" si="8"/>
        <v/>
      </c>
      <c r="DB16" s="523" t="str">
        <f t="shared" si="9"/>
        <v/>
      </c>
      <c r="DC16" s="523" t="str">
        <f t="shared" si="10"/>
        <v/>
      </c>
      <c r="DD16" s="523" t="str">
        <f t="shared" si="11"/>
        <v/>
      </c>
      <c r="DE16" s="522" t="str">
        <f t="shared" si="12"/>
        <v/>
      </c>
      <c r="DF16" s="522" t="str">
        <f t="shared" si="13"/>
        <v/>
      </c>
      <c r="DG16" s="522" t="str">
        <f t="shared" si="14"/>
        <v/>
      </c>
      <c r="DH16" s="522" t="str">
        <f t="shared" si="15"/>
        <v/>
      </c>
      <c r="DI16" s="522" t="str">
        <f t="shared" si="16"/>
        <v/>
      </c>
      <c r="DJ16" s="521" t="str">
        <f t="shared" si="17"/>
        <v/>
      </c>
      <c r="DK16" s="520" t="str">
        <f t="shared" si="18"/>
        <v/>
      </c>
      <c r="DL16" s="858">
        <f t="shared" si="19"/>
        <v>0</v>
      </c>
      <c r="DM16" s="813">
        <f t="shared" si="20"/>
        <v>0</v>
      </c>
      <c r="DN16" s="813">
        <f t="shared" si="21"/>
        <v>0</v>
      </c>
      <c r="DO16" s="813">
        <f t="shared" si="22"/>
        <v>0</v>
      </c>
      <c r="DP16" s="930" t="str">
        <f>IF(DP14="","",DP14*BV15)</f>
        <v/>
      </c>
      <c r="DQ16" s="931" t="str">
        <f>IF(DQ14="","",DQ14*BW15)</f>
        <v/>
      </c>
      <c r="DR16" s="931" t="str">
        <f>IF(DR14="","",DR14*BX15)</f>
        <v/>
      </c>
      <c r="DS16" s="932" t="str">
        <f>IF(DS14="","",DS14*BY15)</f>
        <v/>
      </c>
      <c r="DU16" s="60"/>
    </row>
    <row r="17" spans="1:125" ht="12.75" customHeight="1">
      <c r="A17" s="965" t="s">
        <v>285</v>
      </c>
      <c r="B17" s="656"/>
      <c r="C17" s="622"/>
      <c r="D17" s="656"/>
      <c r="E17" s="622"/>
      <c r="F17" s="656"/>
      <c r="G17" s="622"/>
      <c r="H17" s="656"/>
      <c r="I17" s="622"/>
      <c r="J17" s="656"/>
      <c r="K17" s="622"/>
      <c r="L17" s="656"/>
      <c r="M17" s="622"/>
      <c r="N17" s="656"/>
      <c r="O17" s="622"/>
      <c r="P17" s="656"/>
      <c r="Q17" s="622"/>
      <c r="R17" s="656"/>
      <c r="S17" s="966"/>
      <c r="T17" s="622"/>
      <c r="U17" s="656"/>
      <c r="V17" s="622"/>
      <c r="W17" s="656"/>
      <c r="X17" s="622"/>
      <c r="Y17" s="656"/>
      <c r="Z17" s="622"/>
      <c r="AA17" s="656"/>
      <c r="AB17" s="622"/>
      <c r="AC17" s="656"/>
      <c r="AD17" s="622"/>
      <c r="AE17" s="656"/>
      <c r="AF17" s="622"/>
      <c r="AG17" s="656"/>
      <c r="AH17" s="622"/>
      <c r="AI17" s="656"/>
      <c r="AJ17" s="622"/>
      <c r="AK17" s="966"/>
      <c r="AL17" s="622"/>
      <c r="AM17" s="656"/>
      <c r="AN17" s="622"/>
      <c r="AO17" s="656"/>
      <c r="AP17" s="622"/>
      <c r="AQ17" s="656"/>
      <c r="AR17" s="622"/>
      <c r="AS17" s="656"/>
      <c r="AT17" s="622"/>
      <c r="AU17" s="656"/>
      <c r="AV17" s="622"/>
      <c r="AW17" s="656"/>
      <c r="AX17" s="622"/>
      <c r="AY17" s="656"/>
      <c r="AZ17" s="622"/>
      <c r="BA17" s="656"/>
      <c r="BB17" s="622"/>
      <c r="BC17" s="966"/>
      <c r="BD17" s="622"/>
      <c r="BE17" s="622"/>
      <c r="BF17" s="656"/>
      <c r="BG17" s="622"/>
      <c r="BH17" s="656"/>
      <c r="BI17" s="622"/>
      <c r="BJ17" s="656"/>
      <c r="BK17" s="622"/>
      <c r="BL17" s="656"/>
      <c r="BM17" s="622"/>
      <c r="BN17" s="656"/>
      <c r="BO17" s="622"/>
      <c r="BP17" s="656"/>
      <c r="BQ17" s="622"/>
      <c r="BR17" s="656"/>
      <c r="BS17" s="622"/>
      <c r="BT17" s="656"/>
      <c r="BU17" s="966"/>
      <c r="BV17" s="622"/>
      <c r="BW17" s="656"/>
      <c r="BX17" s="622"/>
      <c r="BY17" s="656"/>
      <c r="BZ17" s="856" t="str">
        <f>IF(DL17&lt;3,"",(SUM(B17:R17)-MIN(B17:R17)-MAX(B17:R17))/(DL17-2))</f>
        <v/>
      </c>
      <c r="CA17" s="856" t="str">
        <f>IF(DM17&lt;3,"",(SUM(T17:AJ17)-MIN(T17:AJ17)-MAX(T17:AJ17))/(DM17-2))</f>
        <v/>
      </c>
      <c r="CB17" s="856" t="str">
        <f>IF(DN17&lt;3,"",(SUM(AL17:BB17)-MIN(AL17:BB17)-MAX(AL17:BB17))/(DN17-2))</f>
        <v/>
      </c>
      <c r="CC17" s="857" t="str">
        <f>IF(DO17&lt;3,"",(SUM(BD17:BT17)-MIN(BD17:BT17)-MAX(BD17:BT17))/(DO17-2))</f>
        <v/>
      </c>
      <c r="CD17" s="503" t="str">
        <f t="shared" si="27"/>
        <v/>
      </c>
      <c r="CE17" s="80" t="str">
        <f t="shared" si="1"/>
        <v/>
      </c>
      <c r="CF17" s="81" t="str">
        <f t="shared" si="1"/>
        <v/>
      </c>
      <c r="CG17" s="81" t="str">
        <f t="shared" si="1"/>
        <v/>
      </c>
      <c r="CH17" s="81" t="str">
        <f t="shared" si="1"/>
        <v/>
      </c>
      <c r="CI17" s="81" t="str">
        <f t="shared" si="1"/>
        <v/>
      </c>
      <c r="CJ17" s="81" t="str">
        <f t="shared" si="1"/>
        <v/>
      </c>
      <c r="CK17" s="144" t="str">
        <f t="shared" si="1"/>
        <v/>
      </c>
      <c r="CL17" s="144" t="str">
        <f t="shared" si="1"/>
        <v/>
      </c>
      <c r="CM17" s="144" t="str">
        <f t="shared" si="1"/>
        <v/>
      </c>
      <c r="CN17" s="81" t="str">
        <f t="shared" si="1"/>
        <v/>
      </c>
      <c r="CO17" s="81" t="str">
        <f t="shared" si="1"/>
        <v/>
      </c>
      <c r="CP17" s="81" t="str">
        <f t="shared" si="1"/>
        <v/>
      </c>
      <c r="CQ17" s="81" t="str">
        <f t="shared" si="1"/>
        <v/>
      </c>
      <c r="CR17" s="81" t="str">
        <f t="shared" si="1"/>
        <v/>
      </c>
      <c r="CS17" s="80" t="str">
        <f t="shared" si="1"/>
        <v/>
      </c>
      <c r="CT17" s="504" t="str">
        <f t="shared" si="1"/>
        <v/>
      </c>
      <c r="CU17" s="532" t="str">
        <f t="shared" si="2"/>
        <v/>
      </c>
      <c r="CV17" s="533" t="str">
        <f t="shared" si="3"/>
        <v/>
      </c>
      <c r="CW17" s="534" t="str">
        <f t="shared" si="4"/>
        <v/>
      </c>
      <c r="CX17" s="534" t="str">
        <f t="shared" si="5"/>
        <v/>
      </c>
      <c r="CY17" s="534" t="str">
        <f t="shared" si="6"/>
        <v/>
      </c>
      <c r="CZ17" s="534" t="str">
        <f t="shared" si="7"/>
        <v/>
      </c>
      <c r="DA17" s="534" t="str">
        <f t="shared" si="8"/>
        <v/>
      </c>
      <c r="DB17" s="535" t="str">
        <f t="shared" si="9"/>
        <v/>
      </c>
      <c r="DC17" s="535" t="str">
        <f t="shared" si="10"/>
        <v/>
      </c>
      <c r="DD17" s="535" t="str">
        <f t="shared" si="11"/>
        <v/>
      </c>
      <c r="DE17" s="534" t="str">
        <f t="shared" si="12"/>
        <v/>
      </c>
      <c r="DF17" s="534" t="str">
        <f t="shared" si="13"/>
        <v/>
      </c>
      <c r="DG17" s="534" t="str">
        <f t="shared" si="14"/>
        <v/>
      </c>
      <c r="DH17" s="534" t="str">
        <f t="shared" si="15"/>
        <v/>
      </c>
      <c r="DI17" s="534" t="str">
        <f t="shared" si="16"/>
        <v/>
      </c>
      <c r="DJ17" s="533" t="str">
        <f t="shared" si="17"/>
        <v/>
      </c>
      <c r="DK17" s="532" t="str">
        <f t="shared" si="18"/>
        <v/>
      </c>
      <c r="DL17" s="858">
        <f t="shared" si="19"/>
        <v>0</v>
      </c>
      <c r="DM17" s="813">
        <f t="shared" si="20"/>
        <v>0</v>
      </c>
      <c r="DN17" s="813">
        <f t="shared" si="21"/>
        <v>0</v>
      </c>
      <c r="DO17" s="813">
        <f t="shared" si="22"/>
        <v>0</v>
      </c>
      <c r="DP17" s="933"/>
      <c r="DQ17" s="281"/>
      <c r="DR17" s="281"/>
      <c r="DS17" s="934"/>
      <c r="DU17" s="60"/>
    </row>
    <row r="18" spans="1:125" ht="12.75" customHeight="1">
      <c r="A18" s="855" t="s">
        <v>283</v>
      </c>
      <c r="B18" s="963" t="str">
        <f t="shared" ref="B18:R18" si="40">IF(B17="","",B14*B17)</f>
        <v/>
      </c>
      <c r="C18" s="735" t="str">
        <f t="shared" si="40"/>
        <v/>
      </c>
      <c r="D18" s="735" t="str">
        <f t="shared" si="40"/>
        <v/>
      </c>
      <c r="E18" s="735" t="str">
        <f t="shared" si="40"/>
        <v/>
      </c>
      <c r="F18" s="735" t="str">
        <f t="shared" si="40"/>
        <v/>
      </c>
      <c r="G18" s="735" t="str">
        <f t="shared" si="40"/>
        <v/>
      </c>
      <c r="H18" s="735" t="str">
        <f t="shared" si="40"/>
        <v/>
      </c>
      <c r="I18" s="735" t="str">
        <f t="shared" si="40"/>
        <v/>
      </c>
      <c r="J18" s="735" t="str">
        <f t="shared" si="40"/>
        <v/>
      </c>
      <c r="K18" s="735" t="str">
        <f t="shared" si="40"/>
        <v/>
      </c>
      <c r="L18" s="735" t="str">
        <f t="shared" si="40"/>
        <v/>
      </c>
      <c r="M18" s="735" t="str">
        <f t="shared" si="40"/>
        <v/>
      </c>
      <c r="N18" s="735" t="str">
        <f t="shared" si="40"/>
        <v/>
      </c>
      <c r="O18" s="735" t="str">
        <f t="shared" si="40"/>
        <v/>
      </c>
      <c r="P18" s="735" t="str">
        <f t="shared" si="40"/>
        <v/>
      </c>
      <c r="Q18" s="735" t="str">
        <f t="shared" si="40"/>
        <v/>
      </c>
      <c r="R18" s="735" t="str">
        <f t="shared" si="40"/>
        <v/>
      </c>
      <c r="S18" s="739"/>
      <c r="T18" s="735" t="str">
        <f t="shared" ref="T18:AJ18" si="41">IF(T17="","",T14*T17)</f>
        <v/>
      </c>
      <c r="U18" s="735" t="str">
        <f t="shared" si="41"/>
        <v/>
      </c>
      <c r="V18" s="735" t="str">
        <f t="shared" si="41"/>
        <v/>
      </c>
      <c r="W18" s="735" t="str">
        <f t="shared" si="41"/>
        <v/>
      </c>
      <c r="X18" s="735" t="str">
        <f t="shared" si="41"/>
        <v/>
      </c>
      <c r="Y18" s="735" t="str">
        <f t="shared" si="41"/>
        <v/>
      </c>
      <c r="Z18" s="735" t="str">
        <f t="shared" si="41"/>
        <v/>
      </c>
      <c r="AA18" s="735" t="str">
        <f t="shared" si="41"/>
        <v/>
      </c>
      <c r="AB18" s="735" t="str">
        <f t="shared" si="41"/>
        <v/>
      </c>
      <c r="AC18" s="735" t="str">
        <f t="shared" si="41"/>
        <v/>
      </c>
      <c r="AD18" s="735" t="str">
        <f t="shared" si="41"/>
        <v/>
      </c>
      <c r="AE18" s="735" t="str">
        <f t="shared" si="41"/>
        <v/>
      </c>
      <c r="AF18" s="735" t="str">
        <f t="shared" si="41"/>
        <v/>
      </c>
      <c r="AG18" s="735" t="str">
        <f t="shared" si="41"/>
        <v/>
      </c>
      <c r="AH18" s="735" t="str">
        <f t="shared" si="41"/>
        <v/>
      </c>
      <c r="AI18" s="735" t="str">
        <f t="shared" si="41"/>
        <v/>
      </c>
      <c r="AJ18" s="735" t="str">
        <f t="shared" si="41"/>
        <v/>
      </c>
      <c r="AK18" s="739"/>
      <c r="AL18" s="735" t="str">
        <f t="shared" ref="AL18:BB18" si="42">IF(AL17="","",AL14*AL17)</f>
        <v/>
      </c>
      <c r="AM18" s="735" t="str">
        <f t="shared" si="42"/>
        <v/>
      </c>
      <c r="AN18" s="735" t="str">
        <f t="shared" si="42"/>
        <v/>
      </c>
      <c r="AO18" s="735" t="str">
        <f t="shared" si="42"/>
        <v/>
      </c>
      <c r="AP18" s="735" t="str">
        <f t="shared" si="42"/>
        <v/>
      </c>
      <c r="AQ18" s="735" t="str">
        <f t="shared" si="42"/>
        <v/>
      </c>
      <c r="AR18" s="735" t="str">
        <f t="shared" si="42"/>
        <v/>
      </c>
      <c r="AS18" s="735" t="str">
        <f t="shared" si="42"/>
        <v/>
      </c>
      <c r="AT18" s="735" t="str">
        <f t="shared" si="42"/>
        <v/>
      </c>
      <c r="AU18" s="735" t="str">
        <f t="shared" si="42"/>
        <v/>
      </c>
      <c r="AV18" s="735" t="str">
        <f t="shared" si="42"/>
        <v/>
      </c>
      <c r="AW18" s="735" t="str">
        <f t="shared" si="42"/>
        <v/>
      </c>
      <c r="AX18" s="735" t="str">
        <f t="shared" si="42"/>
        <v/>
      </c>
      <c r="AY18" s="735" t="str">
        <f t="shared" si="42"/>
        <v/>
      </c>
      <c r="AZ18" s="735" t="str">
        <f t="shared" si="42"/>
        <v/>
      </c>
      <c r="BA18" s="735" t="str">
        <f t="shared" si="42"/>
        <v/>
      </c>
      <c r="BB18" s="735" t="str">
        <f t="shared" si="42"/>
        <v/>
      </c>
      <c r="BC18" s="739"/>
      <c r="BD18" s="735" t="str">
        <f t="shared" ref="BD18:BT18" si="43">IF(BD17="","",BD14*BD17)</f>
        <v/>
      </c>
      <c r="BE18" s="735" t="str">
        <f t="shared" si="43"/>
        <v/>
      </c>
      <c r="BF18" s="735" t="str">
        <f t="shared" si="43"/>
        <v/>
      </c>
      <c r="BG18" s="735" t="str">
        <f t="shared" si="43"/>
        <v/>
      </c>
      <c r="BH18" s="735" t="str">
        <f t="shared" si="43"/>
        <v/>
      </c>
      <c r="BI18" s="735" t="str">
        <f t="shared" si="43"/>
        <v/>
      </c>
      <c r="BJ18" s="735" t="str">
        <f t="shared" si="43"/>
        <v/>
      </c>
      <c r="BK18" s="735" t="str">
        <f t="shared" si="43"/>
        <v/>
      </c>
      <c r="BL18" s="735" t="str">
        <f t="shared" si="43"/>
        <v/>
      </c>
      <c r="BM18" s="735" t="str">
        <f t="shared" si="43"/>
        <v/>
      </c>
      <c r="BN18" s="735" t="str">
        <f t="shared" si="43"/>
        <v/>
      </c>
      <c r="BO18" s="735" t="str">
        <f t="shared" si="43"/>
        <v/>
      </c>
      <c r="BP18" s="735" t="str">
        <f t="shared" si="43"/>
        <v/>
      </c>
      <c r="BQ18" s="735" t="str">
        <f t="shared" si="43"/>
        <v/>
      </c>
      <c r="BR18" s="735" t="str">
        <f t="shared" si="43"/>
        <v/>
      </c>
      <c r="BS18" s="735" t="str">
        <f t="shared" si="43"/>
        <v/>
      </c>
      <c r="BT18" s="735" t="str">
        <f t="shared" si="43"/>
        <v/>
      </c>
      <c r="BU18" s="739"/>
      <c r="BV18" s="735" t="str">
        <f>IF(BV17="","",BV14*BV17)</f>
        <v/>
      </c>
      <c r="BW18" s="735" t="str">
        <f>IF(BW17="","",BW14*BW17)</f>
        <v/>
      </c>
      <c r="BX18" s="735" t="str">
        <f>IF(BX17="","",BX14*BX17)</f>
        <v/>
      </c>
      <c r="BY18" s="735" t="str">
        <f>IF(BY17="","",BY14*BY17)</f>
        <v/>
      </c>
      <c r="BZ18" s="936" t="str">
        <f>IF(DL18&lt;3,"",(SUM(B18:R18)-MIN(B18:R18)-MAX(B18:R18))/(DL18-2))</f>
        <v/>
      </c>
      <c r="CA18" s="936" t="str">
        <f>IF(DM18&lt;3,"",(SUM(T18:AJ18)-MIN(T18:AJ18)-MAX(T18:AJ18))/(DM18-2))</f>
        <v/>
      </c>
      <c r="CB18" s="936" t="str">
        <f>IF(DN18&lt;3,"",(SUM(AL18:BB18)-MIN(AL18:BB18)-MAX(AL18:BB18))/(DN18-2))</f>
        <v/>
      </c>
      <c r="CC18" s="937" t="str">
        <f>IF(DO18&lt;3,"",(SUM(BD18:BT18)-MIN(BD18:BT18)-MAX(BD18:BT18))/(DO18-2))</f>
        <v/>
      </c>
      <c r="CD18" s="503" t="str">
        <f t="shared" si="27"/>
        <v/>
      </c>
      <c r="CE18" s="80" t="str">
        <f t="shared" si="1"/>
        <v/>
      </c>
      <c r="CF18" s="81" t="str">
        <f t="shared" si="1"/>
        <v/>
      </c>
      <c r="CG18" s="81" t="str">
        <f t="shared" si="1"/>
        <v/>
      </c>
      <c r="CH18" s="81" t="str">
        <f t="shared" si="1"/>
        <v/>
      </c>
      <c r="CI18" s="81" t="str">
        <f t="shared" si="1"/>
        <v/>
      </c>
      <c r="CJ18" s="81" t="str">
        <f t="shared" si="1"/>
        <v/>
      </c>
      <c r="CK18" s="144" t="str">
        <f t="shared" si="1"/>
        <v/>
      </c>
      <c r="CL18" s="144" t="str">
        <f t="shared" si="1"/>
        <v/>
      </c>
      <c r="CM18" s="144" t="str">
        <f t="shared" si="1"/>
        <v/>
      </c>
      <c r="CN18" s="81" t="str">
        <f t="shared" si="1"/>
        <v/>
      </c>
      <c r="CO18" s="81" t="str">
        <f t="shared" si="1"/>
        <v/>
      </c>
      <c r="CP18" s="81" t="str">
        <f t="shared" si="1"/>
        <v/>
      </c>
      <c r="CQ18" s="81" t="str">
        <f t="shared" si="1"/>
        <v/>
      </c>
      <c r="CR18" s="81" t="str">
        <f t="shared" si="1"/>
        <v/>
      </c>
      <c r="CS18" s="80" t="str">
        <f t="shared" si="1"/>
        <v/>
      </c>
      <c r="CT18" s="504" t="str">
        <f t="shared" si="1"/>
        <v/>
      </c>
      <c r="CU18" s="532" t="str">
        <f t="shared" si="2"/>
        <v/>
      </c>
      <c r="CV18" s="533" t="str">
        <f t="shared" si="3"/>
        <v/>
      </c>
      <c r="CW18" s="534" t="str">
        <f t="shared" si="4"/>
        <v/>
      </c>
      <c r="CX18" s="534" t="str">
        <f t="shared" si="5"/>
        <v/>
      </c>
      <c r="CY18" s="534" t="str">
        <f t="shared" si="6"/>
        <v/>
      </c>
      <c r="CZ18" s="534" t="str">
        <f t="shared" si="7"/>
        <v/>
      </c>
      <c r="DA18" s="534" t="str">
        <f t="shared" si="8"/>
        <v/>
      </c>
      <c r="DB18" s="535" t="str">
        <f t="shared" si="9"/>
        <v/>
      </c>
      <c r="DC18" s="535" t="str">
        <f t="shared" si="10"/>
        <v/>
      </c>
      <c r="DD18" s="535" t="str">
        <f t="shared" si="11"/>
        <v/>
      </c>
      <c r="DE18" s="534" t="str">
        <f t="shared" si="12"/>
        <v/>
      </c>
      <c r="DF18" s="534" t="str">
        <f t="shared" si="13"/>
        <v/>
      </c>
      <c r="DG18" s="534" t="str">
        <f t="shared" si="14"/>
        <v/>
      </c>
      <c r="DH18" s="534" t="str">
        <f t="shared" si="15"/>
        <v/>
      </c>
      <c r="DI18" s="534" t="str">
        <f t="shared" si="16"/>
        <v/>
      </c>
      <c r="DJ18" s="533" t="str">
        <f t="shared" si="17"/>
        <v/>
      </c>
      <c r="DK18" s="532" t="str">
        <f t="shared" si="18"/>
        <v/>
      </c>
      <c r="DL18" s="858">
        <f t="shared" si="19"/>
        <v>0</v>
      </c>
      <c r="DM18" s="813">
        <f t="shared" si="20"/>
        <v>0</v>
      </c>
      <c r="DN18" s="813">
        <f t="shared" si="21"/>
        <v>0</v>
      </c>
      <c r="DO18" s="813">
        <f t="shared" si="22"/>
        <v>0</v>
      </c>
      <c r="DP18" s="938" t="str">
        <f>IF(DP10="","",(DP10+SUM(BV10)*(DP10="")-SUM(DP14)-DP17-SUM(BV17)*(DP17=""))*BV11/DP$7/365/$G$1)</f>
        <v/>
      </c>
      <c r="DQ18" s="738" t="str">
        <f>IF(DQ10="","",(DQ10+SUM(BW10)*(DQ10="")-SUM(DQ14)-DQ17-SUM(BW17)*(DQ17=""))*BW11/DQ$7/365/$G$1)</f>
        <v/>
      </c>
      <c r="DR18" s="738" t="str">
        <f>IF(DR10="","",(DR10+SUM(BX10)*(DR10="")-SUM(DR14)-DR17-SUM(BX17)*(DR17=""))*BX11/DR$7/365/$G$1)</f>
        <v/>
      </c>
      <c r="DS18" s="939" t="str">
        <f>IF(DS10="","",(DS10+SUM(BY10)*(DS10="")-SUM(DS14)-DS17-SUM(BY17)*(DS17=""))*BY11/DS$7/365/$G$1)</f>
        <v/>
      </c>
      <c r="DU18" s="60"/>
    </row>
    <row r="19" spans="1:125" ht="12.75" customHeight="1">
      <c r="A19" s="659" t="s">
        <v>885</v>
      </c>
      <c r="B19" s="260" t="s">
        <v>264</v>
      </c>
      <c r="C19" s="260" t="s">
        <v>264</v>
      </c>
      <c r="D19" s="260" t="s">
        <v>264</v>
      </c>
      <c r="E19" s="260" t="s">
        <v>264</v>
      </c>
      <c r="F19" s="260" t="s">
        <v>264</v>
      </c>
      <c r="G19" s="260" t="s">
        <v>264</v>
      </c>
      <c r="H19" s="260" t="s">
        <v>264</v>
      </c>
      <c r="I19" s="260" t="s">
        <v>264</v>
      </c>
      <c r="J19" s="260" t="s">
        <v>264</v>
      </c>
      <c r="K19" s="260" t="s">
        <v>264</v>
      </c>
      <c r="L19" s="260" t="s">
        <v>264</v>
      </c>
      <c r="M19" s="260" t="s">
        <v>264</v>
      </c>
      <c r="N19" s="260" t="s">
        <v>264</v>
      </c>
      <c r="O19" s="260" t="s">
        <v>264</v>
      </c>
      <c r="P19" s="260" t="s">
        <v>264</v>
      </c>
      <c r="Q19" s="260" t="s">
        <v>264</v>
      </c>
      <c r="R19" s="260" t="s">
        <v>264</v>
      </c>
      <c r="S19" s="583"/>
      <c r="T19" s="260" t="s">
        <v>264</v>
      </c>
      <c r="U19" s="260" t="s">
        <v>264</v>
      </c>
      <c r="V19" s="260" t="s">
        <v>264</v>
      </c>
      <c r="W19" s="260" t="s">
        <v>264</v>
      </c>
      <c r="X19" s="260" t="s">
        <v>264</v>
      </c>
      <c r="Y19" s="260" t="s">
        <v>264</v>
      </c>
      <c r="Z19" s="260" t="s">
        <v>264</v>
      </c>
      <c r="AA19" s="260" t="s">
        <v>264</v>
      </c>
      <c r="AB19" s="260" t="s">
        <v>264</v>
      </c>
      <c r="AC19" s="260" t="s">
        <v>264</v>
      </c>
      <c r="AD19" s="260" t="s">
        <v>264</v>
      </c>
      <c r="AE19" s="260" t="s">
        <v>264</v>
      </c>
      <c r="AF19" s="260" t="s">
        <v>264</v>
      </c>
      <c r="AG19" s="260" t="s">
        <v>264</v>
      </c>
      <c r="AH19" s="260" t="s">
        <v>264</v>
      </c>
      <c r="AI19" s="260" t="s">
        <v>264</v>
      </c>
      <c r="AJ19" s="260" t="s">
        <v>264</v>
      </c>
      <c r="AK19" s="583"/>
      <c r="AL19" s="260" t="s">
        <v>264</v>
      </c>
      <c r="AM19" s="260" t="s">
        <v>264</v>
      </c>
      <c r="AN19" s="260" t="s">
        <v>264</v>
      </c>
      <c r="AO19" s="260" t="s">
        <v>264</v>
      </c>
      <c r="AP19" s="260" t="s">
        <v>264</v>
      </c>
      <c r="AQ19" s="260" t="s">
        <v>264</v>
      </c>
      <c r="AR19" s="260" t="s">
        <v>264</v>
      </c>
      <c r="AS19" s="260" t="s">
        <v>264</v>
      </c>
      <c r="AT19" s="260" t="s">
        <v>264</v>
      </c>
      <c r="AU19" s="260" t="s">
        <v>264</v>
      </c>
      <c r="AV19" s="260" t="s">
        <v>264</v>
      </c>
      <c r="AW19" s="260" t="s">
        <v>264</v>
      </c>
      <c r="AX19" s="260" t="s">
        <v>264</v>
      </c>
      <c r="AY19" s="260" t="s">
        <v>264</v>
      </c>
      <c r="AZ19" s="260" t="s">
        <v>264</v>
      </c>
      <c r="BA19" s="260" t="s">
        <v>264</v>
      </c>
      <c r="BB19" s="260" t="s">
        <v>264</v>
      </c>
      <c r="BC19" s="583"/>
      <c r="BD19" s="260" t="s">
        <v>264</v>
      </c>
      <c r="BE19" s="260" t="s">
        <v>264</v>
      </c>
      <c r="BF19" s="260" t="s">
        <v>264</v>
      </c>
      <c r="BG19" s="260" t="s">
        <v>264</v>
      </c>
      <c r="BH19" s="260" t="s">
        <v>264</v>
      </c>
      <c r="BI19" s="260" t="s">
        <v>264</v>
      </c>
      <c r="BJ19" s="260" t="s">
        <v>264</v>
      </c>
      <c r="BK19" s="260" t="s">
        <v>264</v>
      </c>
      <c r="BL19" s="260" t="s">
        <v>264</v>
      </c>
      <c r="BM19" s="260" t="s">
        <v>264</v>
      </c>
      <c r="BN19" s="260" t="s">
        <v>264</v>
      </c>
      <c r="BO19" s="260" t="s">
        <v>264</v>
      </c>
      <c r="BP19" s="260" t="s">
        <v>264</v>
      </c>
      <c r="BQ19" s="260" t="s">
        <v>264</v>
      </c>
      <c r="BR19" s="260" t="s">
        <v>264</v>
      </c>
      <c r="BS19" s="260" t="s">
        <v>264</v>
      </c>
      <c r="BT19" s="260" t="s">
        <v>264</v>
      </c>
      <c r="BU19" s="583"/>
      <c r="BV19" s="260" t="s">
        <v>264</v>
      </c>
      <c r="BW19" s="260" t="s">
        <v>264</v>
      </c>
      <c r="BX19" s="260" t="s">
        <v>264</v>
      </c>
      <c r="BY19" s="260" t="s">
        <v>264</v>
      </c>
      <c r="BZ19" s="863"/>
      <c r="CA19" s="863"/>
      <c r="CB19" s="863"/>
      <c r="CC19" s="864"/>
      <c r="CD19" s="865"/>
      <c r="CE19" s="865"/>
      <c r="CF19" s="865"/>
      <c r="CG19" s="865"/>
      <c r="CH19" s="865"/>
      <c r="CI19" s="865"/>
      <c r="CJ19" s="865"/>
      <c r="CK19" s="865"/>
      <c r="CL19" s="865"/>
      <c r="CM19" s="865"/>
      <c r="CN19" s="865"/>
      <c r="CO19" s="865"/>
      <c r="CP19" s="865"/>
      <c r="CQ19" s="865"/>
      <c r="CR19" s="865"/>
      <c r="CS19" s="865"/>
      <c r="CT19" s="866"/>
      <c r="CU19" s="867"/>
      <c r="CV19" s="865"/>
      <c r="CW19" s="865"/>
      <c r="CX19" s="865"/>
      <c r="CY19" s="865"/>
      <c r="CZ19" s="865"/>
      <c r="DA19" s="865"/>
      <c r="DB19" s="865"/>
      <c r="DC19" s="865"/>
      <c r="DD19" s="865"/>
      <c r="DE19" s="865"/>
      <c r="DF19" s="865"/>
      <c r="DG19" s="865"/>
      <c r="DH19" s="865"/>
      <c r="DI19" s="865"/>
      <c r="DJ19" s="865"/>
      <c r="DK19" s="865"/>
      <c r="DL19" s="858"/>
      <c r="DM19" s="813"/>
      <c r="DN19" s="813"/>
      <c r="DO19" s="813"/>
      <c r="DP19" s="940" t="str">
        <f>IF(SUM(BV19)&gt;0,BV19*'Exp factors'!C$21,"")</f>
        <v/>
      </c>
      <c r="DQ19" s="941" t="str">
        <f>IF(SUM(BW19)&gt;0,BW19*'Exp factors'!D$21,"")</f>
        <v/>
      </c>
      <c r="DR19" s="941" t="str">
        <f>IF(SUM(BX19)&gt;0,BX19*'Exp factors'!E$21,"")</f>
        <v/>
      </c>
      <c r="DS19" s="942" t="str">
        <f>IF(SUM(BY19)&gt;0,BY19*'Exp factors'!F$21,"")</f>
        <v/>
      </c>
      <c r="DU19" s="60"/>
    </row>
    <row r="20" spans="1:125" ht="12.75" customHeight="1">
      <c r="A20" s="685" t="s">
        <v>263</v>
      </c>
      <c r="B20" s="305">
        <v>1</v>
      </c>
      <c r="C20" s="305">
        <v>1</v>
      </c>
      <c r="D20" s="305">
        <v>1</v>
      </c>
      <c r="E20" s="305">
        <v>1</v>
      </c>
      <c r="F20" s="305">
        <v>1</v>
      </c>
      <c r="G20" s="305">
        <v>1</v>
      </c>
      <c r="H20" s="305">
        <v>1</v>
      </c>
      <c r="I20" s="305">
        <v>1</v>
      </c>
      <c r="J20" s="305">
        <v>1</v>
      </c>
      <c r="K20" s="305">
        <v>1</v>
      </c>
      <c r="L20" s="305">
        <v>1</v>
      </c>
      <c r="M20" s="305">
        <v>1</v>
      </c>
      <c r="N20" s="305">
        <v>1</v>
      </c>
      <c r="O20" s="305">
        <v>1</v>
      </c>
      <c r="P20" s="305">
        <v>1</v>
      </c>
      <c r="Q20" s="305">
        <v>1</v>
      </c>
      <c r="R20" s="305">
        <v>1</v>
      </c>
      <c r="S20" s="621"/>
      <c r="T20" s="305">
        <v>1</v>
      </c>
      <c r="U20" s="305">
        <v>1</v>
      </c>
      <c r="V20" s="305">
        <v>1</v>
      </c>
      <c r="W20" s="305">
        <v>1</v>
      </c>
      <c r="X20" s="305">
        <v>1</v>
      </c>
      <c r="Y20" s="305">
        <v>1</v>
      </c>
      <c r="Z20" s="305">
        <v>1</v>
      </c>
      <c r="AA20" s="305">
        <v>1</v>
      </c>
      <c r="AB20" s="305">
        <v>1</v>
      </c>
      <c r="AC20" s="305">
        <v>1</v>
      </c>
      <c r="AD20" s="305">
        <v>1</v>
      </c>
      <c r="AE20" s="305">
        <v>1</v>
      </c>
      <c r="AF20" s="305">
        <v>1</v>
      </c>
      <c r="AG20" s="305">
        <v>1</v>
      </c>
      <c r="AH20" s="305">
        <v>1</v>
      </c>
      <c r="AI20" s="305">
        <v>1</v>
      </c>
      <c r="AJ20" s="305">
        <v>1</v>
      </c>
      <c r="AK20" s="621"/>
      <c r="AL20" s="305">
        <v>1</v>
      </c>
      <c r="AM20" s="305">
        <v>1</v>
      </c>
      <c r="AN20" s="305">
        <v>1</v>
      </c>
      <c r="AO20" s="305">
        <v>1</v>
      </c>
      <c r="AP20" s="305">
        <v>1</v>
      </c>
      <c r="AQ20" s="305">
        <v>1</v>
      </c>
      <c r="AR20" s="305">
        <v>1</v>
      </c>
      <c r="AS20" s="305">
        <v>1</v>
      </c>
      <c r="AT20" s="305">
        <v>1</v>
      </c>
      <c r="AU20" s="305">
        <v>1</v>
      </c>
      <c r="AV20" s="305">
        <v>1</v>
      </c>
      <c r="AW20" s="305">
        <v>1</v>
      </c>
      <c r="AX20" s="305">
        <v>1</v>
      </c>
      <c r="AY20" s="305">
        <v>1</v>
      </c>
      <c r="AZ20" s="305">
        <v>1</v>
      </c>
      <c r="BA20" s="305">
        <v>1</v>
      </c>
      <c r="BB20" s="305">
        <v>1</v>
      </c>
      <c r="BC20" s="621"/>
      <c r="BD20" s="305">
        <v>1</v>
      </c>
      <c r="BE20" s="305">
        <v>1</v>
      </c>
      <c r="BF20" s="305">
        <v>1</v>
      </c>
      <c r="BG20" s="305">
        <v>1</v>
      </c>
      <c r="BH20" s="305">
        <v>1</v>
      </c>
      <c r="BI20" s="305">
        <v>1</v>
      </c>
      <c r="BJ20" s="305">
        <v>1</v>
      </c>
      <c r="BK20" s="305">
        <v>1</v>
      </c>
      <c r="BL20" s="305">
        <v>1</v>
      </c>
      <c r="BM20" s="305">
        <v>1</v>
      </c>
      <c r="BN20" s="305">
        <v>1</v>
      </c>
      <c r="BO20" s="305">
        <v>1</v>
      </c>
      <c r="BP20" s="305">
        <v>1</v>
      </c>
      <c r="BQ20" s="305">
        <v>1</v>
      </c>
      <c r="BR20" s="305">
        <v>1</v>
      </c>
      <c r="BS20" s="305">
        <v>1</v>
      </c>
      <c r="BT20" s="305">
        <v>1</v>
      </c>
      <c r="BU20" s="621"/>
      <c r="BV20" s="305">
        <v>1</v>
      </c>
      <c r="BW20" s="305">
        <v>1</v>
      </c>
      <c r="BX20" s="305">
        <v>1</v>
      </c>
      <c r="BY20" s="305">
        <v>1</v>
      </c>
      <c r="BZ20" s="856">
        <f>IF(DL20&lt;3,"",(SUM(B20:R20)-MIN(B20:R20)-MAX(B20:R20))/(DL20-2))</f>
        <v>1</v>
      </c>
      <c r="CA20" s="856">
        <f>IF(DM20&lt;3,"",(SUM(T20:AJ20)-MIN(T20:AJ20)-MAX(T20:AJ20))/(DM20-2))</f>
        <v>1</v>
      </c>
      <c r="CB20" s="856">
        <f>IF(DN20&lt;3,"",(SUM(AL20:BB20)-MIN(AL20:BB20)-MAX(AL20:BB20))/(DN20-2))</f>
        <v>1</v>
      </c>
      <c r="CC20" s="857">
        <f>IF(DO20&lt;3,"",(SUM(BD20:BT20)-MIN(BD20:BT20)-MAX(BD20:BT20))/(DO20-2))</f>
        <v>1</v>
      </c>
      <c r="CD20" s="503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</v>
      </c>
      <c r="CE20" s="80">
        <f t="shared" si="44"/>
        <v>1</v>
      </c>
      <c r="CF20" s="81">
        <f t="shared" si="44"/>
        <v>1</v>
      </c>
      <c r="CG20" s="81">
        <f t="shared" si="44"/>
        <v>1</v>
      </c>
      <c r="CH20" s="81">
        <f t="shared" si="44"/>
        <v>1</v>
      </c>
      <c r="CI20" s="81">
        <f t="shared" si="44"/>
        <v>1</v>
      </c>
      <c r="CJ20" s="81">
        <f t="shared" si="44"/>
        <v>1</v>
      </c>
      <c r="CK20" s="144">
        <f t="shared" si="44"/>
        <v>1</v>
      </c>
      <c r="CL20" s="144">
        <f t="shared" si="44"/>
        <v>1</v>
      </c>
      <c r="CM20" s="144">
        <f t="shared" si="44"/>
        <v>1</v>
      </c>
      <c r="CN20" s="81">
        <f t="shared" si="44"/>
        <v>1</v>
      </c>
      <c r="CO20" s="81">
        <f t="shared" si="44"/>
        <v>1</v>
      </c>
      <c r="CP20" s="81">
        <f t="shared" si="44"/>
        <v>1</v>
      </c>
      <c r="CQ20" s="81">
        <f t="shared" si="44"/>
        <v>1</v>
      </c>
      <c r="CR20" s="81">
        <f t="shared" si="44"/>
        <v>1</v>
      </c>
      <c r="CS20" s="80">
        <f t="shared" si="44"/>
        <v>1</v>
      </c>
      <c r="CT20" s="504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</v>
      </c>
      <c r="CU20" s="532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1</v>
      </c>
      <c r="CV20" s="533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1</v>
      </c>
      <c r="CW20" s="534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1</v>
      </c>
      <c r="CX20" s="534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1</v>
      </c>
      <c r="CY20" s="534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1</v>
      </c>
      <c r="CZ20" s="534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1</v>
      </c>
      <c r="DA20" s="534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1</v>
      </c>
      <c r="DB20" s="535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1</v>
      </c>
      <c r="DC20" s="535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35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1</v>
      </c>
      <c r="DE20" s="534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1</v>
      </c>
      <c r="DF20" s="534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1</v>
      </c>
      <c r="DG20" s="534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1</v>
      </c>
      <c r="DH20" s="534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1</v>
      </c>
      <c r="DI20" s="534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1</v>
      </c>
      <c r="DJ20" s="533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1</v>
      </c>
      <c r="DK20" s="532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</v>
      </c>
      <c r="DL20" s="858">
        <f t="shared" ref="DL20:DL27" si="63">COUNT(B20:R20)</f>
        <v>17</v>
      </c>
      <c r="DM20" s="813">
        <f t="shared" ref="DM20:DM27" si="64">COUNT(T20:AJ20)</f>
        <v>17</v>
      </c>
      <c r="DN20" s="813">
        <f t="shared" ref="DN20:DN27" si="65">COUNT(AL20:BB20)</f>
        <v>17</v>
      </c>
      <c r="DO20" s="813">
        <f t="shared" ref="DO20:DO27" si="66">COUNT(BD20:BT20)</f>
        <v>17</v>
      </c>
      <c r="DP20" s="923"/>
      <c r="DQ20" s="924"/>
      <c r="DR20" s="924"/>
      <c r="DS20" s="925"/>
      <c r="DU20" s="60"/>
    </row>
    <row r="21" spans="1:125" ht="12.75" customHeight="1">
      <c r="A21" s="685" t="s">
        <v>279</v>
      </c>
      <c r="B21" s="212">
        <v>50</v>
      </c>
      <c r="C21" s="212"/>
      <c r="D21" s="212"/>
      <c r="E21" s="212"/>
      <c r="F21" s="212">
        <v>36</v>
      </c>
      <c r="G21" s="212"/>
      <c r="H21" s="212"/>
      <c r="I21" s="212"/>
      <c r="J21" s="212"/>
      <c r="K21" s="212"/>
      <c r="L21" s="212"/>
      <c r="M21" s="212"/>
      <c r="N21" s="620"/>
      <c r="O21" s="620"/>
      <c r="P21" s="620"/>
      <c r="Q21" s="620"/>
      <c r="R21" s="620"/>
      <c r="S21" s="632"/>
      <c r="T21" s="620"/>
      <c r="U21" s="620"/>
      <c r="V21" s="620"/>
      <c r="W21" s="620"/>
      <c r="X21" s="620"/>
      <c r="Y21" s="620"/>
      <c r="Z21" s="620"/>
      <c r="AA21" s="620"/>
      <c r="AB21" s="620"/>
      <c r="AC21" s="620"/>
      <c r="AD21" s="620"/>
      <c r="AE21" s="647"/>
      <c r="AF21" s="647"/>
      <c r="AG21" s="647"/>
      <c r="AH21" s="647"/>
      <c r="AI21" s="620"/>
      <c r="AJ21" s="620"/>
      <c r="AK21" s="632"/>
      <c r="AL21" s="620"/>
      <c r="AM21" s="620"/>
      <c r="AN21" s="620"/>
      <c r="AO21" s="620"/>
      <c r="AP21" s="620"/>
      <c r="AQ21" s="620"/>
      <c r="AR21" s="620"/>
      <c r="AS21" s="620"/>
      <c r="AT21" s="620"/>
      <c r="AU21" s="620"/>
      <c r="AV21" s="620"/>
      <c r="AW21" s="620"/>
      <c r="AX21" s="620"/>
      <c r="AY21" s="620"/>
      <c r="AZ21" s="620"/>
      <c r="BA21" s="620"/>
      <c r="BB21" s="620"/>
      <c r="BC21" s="632"/>
      <c r="BD21" s="620"/>
      <c r="BE21" s="620"/>
      <c r="BF21" s="620"/>
      <c r="BG21" s="620"/>
      <c r="BH21" s="620"/>
      <c r="BI21" s="620"/>
      <c r="BJ21" s="620"/>
      <c r="BK21" s="620"/>
      <c r="BL21" s="620"/>
      <c r="BM21" s="620"/>
      <c r="BN21" s="620"/>
      <c r="BO21" s="620"/>
      <c r="BP21" s="620"/>
      <c r="BQ21" s="620"/>
      <c r="BR21" s="620"/>
      <c r="BS21" s="620"/>
      <c r="BT21" s="620"/>
      <c r="BU21" s="632"/>
      <c r="BV21" s="620"/>
      <c r="BW21" s="620"/>
      <c r="BX21" s="620"/>
      <c r="BY21" s="620"/>
      <c r="BZ21" s="856" t="str">
        <f t="shared" ref="BZ21:BZ23" si="67">IF(DL21&lt;3,"",(SUM(B21:R21)-MIN(B21:R21)-MAX(B21:R21))/(DL21-2))</f>
        <v/>
      </c>
      <c r="CA21" s="856" t="str">
        <f t="shared" ref="CA21:CA23" si="68">IF(DM21&lt;3,"",(SUM(T21:AJ21)-MIN(T21:AJ21)-MAX(T21:AJ21))/(DM21-2))</f>
        <v/>
      </c>
      <c r="CB21" s="856" t="str">
        <f t="shared" ref="CB21:CB23" si="69">IF(DN21&lt;3,"",(SUM(AL21:BB21)-MIN(AL21:BB21)-MAX(AL21:BB21))/(DN21-2))</f>
        <v/>
      </c>
      <c r="CC21" s="857" t="str">
        <f t="shared" ref="CC21:CC23" si="70">IF(DO21&lt;3,"",(SUM(BD21:BT21)-MIN(BD21:BT21)-MAX(BD21:BT21))/(DO21-2))</f>
        <v/>
      </c>
      <c r="CD21" s="503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0" t="str">
        <f t="shared" si="45"/>
        <v/>
      </c>
      <c r="CF21" s="81" t="str">
        <f t="shared" si="45"/>
        <v/>
      </c>
      <c r="CG21" s="81" t="str">
        <f t="shared" si="45"/>
        <v/>
      </c>
      <c r="CH21" s="81" t="str">
        <f t="shared" si="45"/>
        <v/>
      </c>
      <c r="CI21" s="81" t="str">
        <f t="shared" si="45"/>
        <v/>
      </c>
      <c r="CJ21" s="81" t="str">
        <f t="shared" si="45"/>
        <v/>
      </c>
      <c r="CK21" s="144" t="str">
        <f t="shared" si="45"/>
        <v/>
      </c>
      <c r="CL21" s="144" t="str">
        <f t="shared" si="45"/>
        <v/>
      </c>
      <c r="CM21" s="144" t="str">
        <f t="shared" si="45"/>
        <v/>
      </c>
      <c r="CN21" s="81" t="str">
        <f t="shared" si="45"/>
        <v/>
      </c>
      <c r="CO21" s="81" t="str">
        <f t="shared" si="45"/>
        <v/>
      </c>
      <c r="CP21" s="81" t="str">
        <f t="shared" si="45"/>
        <v/>
      </c>
      <c r="CQ21" s="81" t="str">
        <f t="shared" si="45"/>
        <v/>
      </c>
      <c r="CR21" s="81" t="str">
        <f t="shared" si="45"/>
        <v/>
      </c>
      <c r="CS21" s="80" t="str">
        <f t="shared" si="45"/>
        <v/>
      </c>
      <c r="CT21" s="504" t="str">
        <f t="shared" si="45"/>
        <v/>
      </c>
      <c r="CU21" s="532" t="str">
        <f t="shared" si="46"/>
        <v/>
      </c>
      <c r="CV21" s="533" t="str">
        <f t="shared" si="47"/>
        <v/>
      </c>
      <c r="CW21" s="534" t="str">
        <f t="shared" si="48"/>
        <v/>
      </c>
      <c r="CX21" s="534" t="str">
        <f t="shared" si="49"/>
        <v/>
      </c>
      <c r="CY21" s="534" t="str">
        <f t="shared" si="50"/>
        <v/>
      </c>
      <c r="CZ21" s="534" t="str">
        <f t="shared" si="51"/>
        <v/>
      </c>
      <c r="DA21" s="534" t="str">
        <f t="shared" si="52"/>
        <v/>
      </c>
      <c r="DB21" s="535" t="str">
        <f t="shared" si="53"/>
        <v/>
      </c>
      <c r="DC21" s="535" t="str">
        <f t="shared" si="54"/>
        <v/>
      </c>
      <c r="DD21" s="535" t="str">
        <f t="shared" si="55"/>
        <v/>
      </c>
      <c r="DE21" s="534" t="str">
        <f t="shared" si="56"/>
        <v/>
      </c>
      <c r="DF21" s="534" t="str">
        <f t="shared" si="57"/>
        <v/>
      </c>
      <c r="DG21" s="534" t="str">
        <f t="shared" si="58"/>
        <v/>
      </c>
      <c r="DH21" s="534" t="str">
        <f t="shared" si="59"/>
        <v/>
      </c>
      <c r="DI21" s="534" t="str">
        <f t="shared" si="60"/>
        <v/>
      </c>
      <c r="DJ21" s="533" t="str">
        <f t="shared" si="61"/>
        <v/>
      </c>
      <c r="DK21" s="532" t="str">
        <f t="shared" si="62"/>
        <v/>
      </c>
      <c r="DL21" s="858">
        <f t="shared" si="63"/>
        <v>2</v>
      </c>
      <c r="DM21" s="813">
        <f t="shared" si="64"/>
        <v>0</v>
      </c>
      <c r="DN21" s="813">
        <f t="shared" si="65"/>
        <v>0</v>
      </c>
      <c r="DO21" s="813">
        <f t="shared" si="66"/>
        <v>0</v>
      </c>
      <c r="DP21" s="923"/>
      <c r="DQ21" s="924"/>
      <c r="DR21" s="924"/>
      <c r="DS21" s="925"/>
      <c r="DU21" s="60"/>
    </row>
    <row r="22" spans="1:125" ht="12.75" customHeight="1">
      <c r="A22" s="627" t="s">
        <v>280</v>
      </c>
      <c r="B22" s="305">
        <v>1</v>
      </c>
      <c r="C22" s="305"/>
      <c r="D22" s="305"/>
      <c r="E22" s="305"/>
      <c r="F22" s="305">
        <v>1</v>
      </c>
      <c r="G22" s="305"/>
      <c r="H22" s="305"/>
      <c r="I22" s="305"/>
      <c r="J22" s="305"/>
      <c r="K22" s="305"/>
      <c r="L22" s="305"/>
      <c r="M22" s="305"/>
      <c r="N22" s="305"/>
      <c r="O22" s="305"/>
      <c r="P22" s="305"/>
      <c r="Q22" s="305"/>
      <c r="R22" s="305"/>
      <c r="S22" s="621"/>
      <c r="T22" s="305"/>
      <c r="U22" s="305"/>
      <c r="V22" s="305"/>
      <c r="W22" s="305"/>
      <c r="X22" s="305"/>
      <c r="Y22" s="305"/>
      <c r="Z22" s="305"/>
      <c r="AA22" s="305"/>
      <c r="AB22" s="305"/>
      <c r="AC22" s="305"/>
      <c r="AD22" s="305"/>
      <c r="AE22" s="281"/>
      <c r="AF22" s="281"/>
      <c r="AG22" s="281"/>
      <c r="AH22" s="281"/>
      <c r="AI22" s="305"/>
      <c r="AJ22" s="305"/>
      <c r="AK22" s="621"/>
      <c r="AL22" s="305"/>
      <c r="AM22" s="305"/>
      <c r="AN22" s="305"/>
      <c r="AO22" s="305"/>
      <c r="AP22" s="305"/>
      <c r="AQ22" s="305"/>
      <c r="AR22" s="305"/>
      <c r="AS22" s="305"/>
      <c r="AT22" s="305"/>
      <c r="AU22" s="305"/>
      <c r="AV22" s="305"/>
      <c r="AW22" s="305"/>
      <c r="AX22" s="305"/>
      <c r="AY22" s="305"/>
      <c r="AZ22" s="305"/>
      <c r="BA22" s="305"/>
      <c r="BB22" s="305"/>
      <c r="BC22" s="621"/>
      <c r="BD22" s="305"/>
      <c r="BE22" s="305"/>
      <c r="BF22" s="305"/>
      <c r="BG22" s="305"/>
      <c r="BH22" s="305"/>
      <c r="BI22" s="305"/>
      <c r="BJ22" s="305"/>
      <c r="BK22" s="305"/>
      <c r="BL22" s="305"/>
      <c r="BM22" s="305"/>
      <c r="BN22" s="305"/>
      <c r="BO22" s="305"/>
      <c r="BP22" s="305"/>
      <c r="BQ22" s="305"/>
      <c r="BR22" s="305"/>
      <c r="BS22" s="305"/>
      <c r="BT22" s="305"/>
      <c r="BU22" s="621"/>
      <c r="BV22" s="305"/>
      <c r="BW22" s="305"/>
      <c r="BX22" s="305"/>
      <c r="BY22" s="305"/>
      <c r="BZ22" s="856" t="str">
        <f t="shared" si="67"/>
        <v/>
      </c>
      <c r="CA22" s="856" t="str">
        <f t="shared" si="68"/>
        <v/>
      </c>
      <c r="CB22" s="856" t="str">
        <f t="shared" si="69"/>
        <v/>
      </c>
      <c r="CC22" s="857" t="str">
        <f t="shared" si="70"/>
        <v/>
      </c>
      <c r="CD22" s="503" t="str">
        <f t="shared" si="71"/>
        <v/>
      </c>
      <c r="CE22" s="80" t="str">
        <f t="shared" si="45"/>
        <v/>
      </c>
      <c r="CF22" s="81" t="str">
        <f t="shared" si="45"/>
        <v/>
      </c>
      <c r="CG22" s="81" t="str">
        <f t="shared" si="45"/>
        <v/>
      </c>
      <c r="CH22" s="81" t="str">
        <f t="shared" si="45"/>
        <v/>
      </c>
      <c r="CI22" s="81" t="str">
        <f t="shared" si="45"/>
        <v/>
      </c>
      <c r="CJ22" s="81" t="str">
        <f t="shared" si="45"/>
        <v/>
      </c>
      <c r="CK22" s="144" t="str">
        <f t="shared" si="45"/>
        <v/>
      </c>
      <c r="CL22" s="144" t="str">
        <f t="shared" si="45"/>
        <v/>
      </c>
      <c r="CM22" s="144" t="str">
        <f t="shared" si="45"/>
        <v/>
      </c>
      <c r="CN22" s="81" t="str">
        <f t="shared" si="45"/>
        <v/>
      </c>
      <c r="CO22" s="81" t="str">
        <f t="shared" si="45"/>
        <v/>
      </c>
      <c r="CP22" s="81" t="str">
        <f t="shared" si="45"/>
        <v/>
      </c>
      <c r="CQ22" s="81" t="str">
        <f t="shared" si="45"/>
        <v/>
      </c>
      <c r="CR22" s="81" t="str">
        <f t="shared" si="45"/>
        <v/>
      </c>
      <c r="CS22" s="80" t="str">
        <f t="shared" si="45"/>
        <v/>
      </c>
      <c r="CT22" s="504" t="str">
        <f t="shared" si="45"/>
        <v/>
      </c>
      <c r="CU22" s="532" t="str">
        <f t="shared" si="46"/>
        <v/>
      </c>
      <c r="CV22" s="533" t="str">
        <f t="shared" si="47"/>
        <v/>
      </c>
      <c r="CW22" s="534" t="str">
        <f t="shared" si="48"/>
        <v/>
      </c>
      <c r="CX22" s="534" t="str">
        <f t="shared" si="49"/>
        <v/>
      </c>
      <c r="CY22" s="534" t="str">
        <f t="shared" si="50"/>
        <v/>
      </c>
      <c r="CZ22" s="534" t="str">
        <f t="shared" si="51"/>
        <v/>
      </c>
      <c r="DA22" s="534" t="str">
        <f t="shared" si="52"/>
        <v/>
      </c>
      <c r="DB22" s="535" t="str">
        <f t="shared" si="53"/>
        <v/>
      </c>
      <c r="DC22" s="535" t="str">
        <f t="shared" si="54"/>
        <v/>
      </c>
      <c r="DD22" s="535" t="str">
        <f t="shared" si="55"/>
        <v/>
      </c>
      <c r="DE22" s="534" t="str">
        <f t="shared" si="56"/>
        <v/>
      </c>
      <c r="DF22" s="534" t="str">
        <f t="shared" si="57"/>
        <v/>
      </c>
      <c r="DG22" s="534" t="str">
        <f t="shared" si="58"/>
        <v/>
      </c>
      <c r="DH22" s="534" t="str">
        <f t="shared" si="59"/>
        <v/>
      </c>
      <c r="DI22" s="534" t="str">
        <f t="shared" si="60"/>
        <v/>
      </c>
      <c r="DJ22" s="533" t="str">
        <f t="shared" si="61"/>
        <v/>
      </c>
      <c r="DK22" s="532" t="str">
        <f t="shared" si="62"/>
        <v/>
      </c>
      <c r="DL22" s="858">
        <f t="shared" si="63"/>
        <v>2</v>
      </c>
      <c r="DM22" s="813">
        <f t="shared" si="64"/>
        <v>0</v>
      </c>
      <c r="DN22" s="813">
        <f t="shared" si="65"/>
        <v>0</v>
      </c>
      <c r="DO22" s="813">
        <f t="shared" si="66"/>
        <v>0</v>
      </c>
      <c r="DP22" s="923"/>
      <c r="DQ22" s="924"/>
      <c r="DR22" s="924"/>
      <c r="DS22" s="925"/>
      <c r="DU22" s="60"/>
    </row>
    <row r="23" spans="1:125" ht="12.75" customHeight="1">
      <c r="A23" s="677" t="s">
        <v>264</v>
      </c>
      <c r="B23" s="608">
        <f t="shared" ref="B23:R23" si="72">IF(B21="","",B20*B21*B22)</f>
        <v>50</v>
      </c>
      <c r="C23" s="608" t="str">
        <f t="shared" si="72"/>
        <v/>
      </c>
      <c r="D23" s="608" t="str">
        <f t="shared" si="72"/>
        <v/>
      </c>
      <c r="E23" s="608" t="str">
        <f t="shared" si="72"/>
        <v/>
      </c>
      <c r="F23" s="608">
        <f t="shared" si="72"/>
        <v>36</v>
      </c>
      <c r="G23" s="608" t="str">
        <f t="shared" si="72"/>
        <v/>
      </c>
      <c r="H23" s="608" t="str">
        <f t="shared" si="72"/>
        <v/>
      </c>
      <c r="I23" s="608" t="str">
        <f t="shared" si="72"/>
        <v/>
      </c>
      <c r="J23" s="608" t="str">
        <f t="shared" si="72"/>
        <v/>
      </c>
      <c r="K23" s="608" t="str">
        <f t="shared" si="72"/>
        <v/>
      </c>
      <c r="L23" s="608" t="str">
        <f t="shared" si="72"/>
        <v/>
      </c>
      <c r="M23" s="608" t="str">
        <f t="shared" si="72"/>
        <v/>
      </c>
      <c r="N23" s="608" t="str">
        <f t="shared" si="72"/>
        <v/>
      </c>
      <c r="O23" s="608" t="str">
        <f t="shared" si="72"/>
        <v/>
      </c>
      <c r="P23" s="608" t="str">
        <f t="shared" si="72"/>
        <v/>
      </c>
      <c r="Q23" s="608" t="str">
        <f t="shared" si="72"/>
        <v/>
      </c>
      <c r="R23" s="608" t="str">
        <f t="shared" si="72"/>
        <v/>
      </c>
      <c r="S23" s="640"/>
      <c r="T23" s="608" t="str">
        <f t="shared" ref="T23:AJ23" si="73">IF(T21="","",T20*T21*T22)</f>
        <v/>
      </c>
      <c r="U23" s="608" t="str">
        <f t="shared" si="73"/>
        <v/>
      </c>
      <c r="V23" s="608" t="str">
        <f t="shared" si="73"/>
        <v/>
      </c>
      <c r="W23" s="608" t="str">
        <f t="shared" si="73"/>
        <v/>
      </c>
      <c r="X23" s="608" t="str">
        <f t="shared" si="73"/>
        <v/>
      </c>
      <c r="Y23" s="608" t="str">
        <f t="shared" si="73"/>
        <v/>
      </c>
      <c r="Z23" s="608" t="str">
        <f t="shared" si="73"/>
        <v/>
      </c>
      <c r="AA23" s="608" t="str">
        <f t="shared" si="73"/>
        <v/>
      </c>
      <c r="AB23" s="608" t="str">
        <f t="shared" si="73"/>
        <v/>
      </c>
      <c r="AC23" s="608" t="str">
        <f t="shared" si="73"/>
        <v/>
      </c>
      <c r="AD23" s="608" t="str">
        <f t="shared" si="73"/>
        <v/>
      </c>
      <c r="AE23" s="608" t="str">
        <f t="shared" si="73"/>
        <v/>
      </c>
      <c r="AF23" s="608" t="str">
        <f t="shared" si="73"/>
        <v/>
      </c>
      <c r="AG23" s="608" t="str">
        <f t="shared" si="73"/>
        <v/>
      </c>
      <c r="AH23" s="608" t="str">
        <f t="shared" si="73"/>
        <v/>
      </c>
      <c r="AI23" s="608" t="str">
        <f t="shared" si="73"/>
        <v/>
      </c>
      <c r="AJ23" s="608" t="str">
        <f t="shared" si="73"/>
        <v/>
      </c>
      <c r="AK23" s="640"/>
      <c r="AL23" s="608" t="str">
        <f t="shared" ref="AL23:BB23" si="74">IF(AL21="","",AL20*AL21*AL22)</f>
        <v/>
      </c>
      <c r="AM23" s="608" t="str">
        <f t="shared" si="74"/>
        <v/>
      </c>
      <c r="AN23" s="608" t="str">
        <f t="shared" si="74"/>
        <v/>
      </c>
      <c r="AO23" s="608" t="str">
        <f t="shared" si="74"/>
        <v/>
      </c>
      <c r="AP23" s="608" t="str">
        <f t="shared" si="74"/>
        <v/>
      </c>
      <c r="AQ23" s="608" t="str">
        <f t="shared" si="74"/>
        <v/>
      </c>
      <c r="AR23" s="608" t="str">
        <f t="shared" si="74"/>
        <v/>
      </c>
      <c r="AS23" s="608" t="str">
        <f t="shared" si="74"/>
        <v/>
      </c>
      <c r="AT23" s="608" t="str">
        <f t="shared" si="74"/>
        <v/>
      </c>
      <c r="AU23" s="608" t="str">
        <f t="shared" si="74"/>
        <v/>
      </c>
      <c r="AV23" s="608" t="str">
        <f t="shared" si="74"/>
        <v/>
      </c>
      <c r="AW23" s="608" t="str">
        <f t="shared" si="74"/>
        <v/>
      </c>
      <c r="AX23" s="608" t="str">
        <f t="shared" si="74"/>
        <v/>
      </c>
      <c r="AY23" s="608" t="str">
        <f t="shared" si="74"/>
        <v/>
      </c>
      <c r="AZ23" s="608" t="str">
        <f t="shared" si="74"/>
        <v/>
      </c>
      <c r="BA23" s="608" t="str">
        <f t="shared" si="74"/>
        <v/>
      </c>
      <c r="BB23" s="608" t="str">
        <f t="shared" si="74"/>
        <v/>
      </c>
      <c r="BC23" s="640"/>
      <c r="BD23" s="608" t="str">
        <f t="shared" ref="BD23:BT23" si="75">IF(BD21="","",BD20*BD21*BD22)</f>
        <v/>
      </c>
      <c r="BE23" s="608" t="str">
        <f t="shared" si="75"/>
        <v/>
      </c>
      <c r="BF23" s="608" t="str">
        <f t="shared" si="75"/>
        <v/>
      </c>
      <c r="BG23" s="608" t="str">
        <f t="shared" si="75"/>
        <v/>
      </c>
      <c r="BH23" s="608" t="str">
        <f t="shared" si="75"/>
        <v/>
      </c>
      <c r="BI23" s="608" t="str">
        <f t="shared" si="75"/>
        <v/>
      </c>
      <c r="BJ23" s="608" t="str">
        <f t="shared" si="75"/>
        <v/>
      </c>
      <c r="BK23" s="608" t="str">
        <f t="shared" si="75"/>
        <v/>
      </c>
      <c r="BL23" s="608" t="str">
        <f t="shared" si="75"/>
        <v/>
      </c>
      <c r="BM23" s="608" t="str">
        <f t="shared" si="75"/>
        <v/>
      </c>
      <c r="BN23" s="608" t="str">
        <f t="shared" si="75"/>
        <v/>
      </c>
      <c r="BO23" s="608" t="str">
        <f t="shared" si="75"/>
        <v/>
      </c>
      <c r="BP23" s="608" t="str">
        <f t="shared" si="75"/>
        <v/>
      </c>
      <c r="BQ23" s="608" t="str">
        <f t="shared" si="75"/>
        <v/>
      </c>
      <c r="BR23" s="608" t="str">
        <f t="shared" si="75"/>
        <v/>
      </c>
      <c r="BS23" s="608" t="str">
        <f t="shared" si="75"/>
        <v/>
      </c>
      <c r="BT23" s="608" t="str">
        <f t="shared" si="75"/>
        <v/>
      </c>
      <c r="BU23" s="640"/>
      <c r="BV23" s="608" t="str">
        <f>IF(BV21="","",BV20*BV21*BV22)</f>
        <v/>
      </c>
      <c r="BW23" s="608" t="str">
        <f>IF(BW21="","",BW20*BW21*BW22)</f>
        <v/>
      </c>
      <c r="BX23" s="608" t="str">
        <f>IF(BX21="","",BX20*BX21*BX22)</f>
        <v/>
      </c>
      <c r="BY23" s="608" t="str">
        <f>IF(BY21="","",BY20*BY21*BY22)</f>
        <v/>
      </c>
      <c r="BZ23" s="856" t="str">
        <f t="shared" si="67"/>
        <v/>
      </c>
      <c r="CA23" s="856" t="str">
        <f t="shared" si="68"/>
        <v/>
      </c>
      <c r="CB23" s="856" t="str">
        <f t="shared" si="69"/>
        <v/>
      </c>
      <c r="CC23" s="857" t="str">
        <f t="shared" si="70"/>
        <v/>
      </c>
      <c r="CD23" s="503" t="str">
        <f t="shared" si="71"/>
        <v/>
      </c>
      <c r="CE23" s="80" t="str">
        <f t="shared" si="45"/>
        <v/>
      </c>
      <c r="CF23" s="81" t="str">
        <f t="shared" si="45"/>
        <v/>
      </c>
      <c r="CG23" s="81" t="str">
        <f t="shared" si="45"/>
        <v/>
      </c>
      <c r="CH23" s="81" t="str">
        <f t="shared" si="45"/>
        <v/>
      </c>
      <c r="CI23" s="81" t="str">
        <f t="shared" si="45"/>
        <v/>
      </c>
      <c r="CJ23" s="81" t="str">
        <f t="shared" si="45"/>
        <v/>
      </c>
      <c r="CK23" s="144" t="str">
        <f t="shared" si="45"/>
        <v/>
      </c>
      <c r="CL23" s="144" t="str">
        <f t="shared" si="45"/>
        <v/>
      </c>
      <c r="CM23" s="144" t="str">
        <f t="shared" si="45"/>
        <v/>
      </c>
      <c r="CN23" s="81" t="str">
        <f t="shared" si="45"/>
        <v/>
      </c>
      <c r="CO23" s="81" t="str">
        <f t="shared" si="45"/>
        <v/>
      </c>
      <c r="CP23" s="81" t="str">
        <f t="shared" si="45"/>
        <v/>
      </c>
      <c r="CQ23" s="81" t="str">
        <f t="shared" si="45"/>
        <v/>
      </c>
      <c r="CR23" s="81" t="str">
        <f t="shared" si="45"/>
        <v/>
      </c>
      <c r="CS23" s="80" t="str">
        <f t="shared" si="45"/>
        <v/>
      </c>
      <c r="CT23" s="504" t="str">
        <f t="shared" si="45"/>
        <v/>
      </c>
      <c r="CU23" s="532" t="str">
        <f t="shared" si="46"/>
        <v/>
      </c>
      <c r="CV23" s="533" t="str">
        <f t="shared" si="47"/>
        <v/>
      </c>
      <c r="CW23" s="534" t="str">
        <f t="shared" si="48"/>
        <v/>
      </c>
      <c r="CX23" s="534" t="str">
        <f t="shared" si="49"/>
        <v/>
      </c>
      <c r="CY23" s="534" t="str">
        <f t="shared" si="50"/>
        <v/>
      </c>
      <c r="CZ23" s="534" t="str">
        <f t="shared" si="51"/>
        <v/>
      </c>
      <c r="DA23" s="534" t="str">
        <f t="shared" si="52"/>
        <v/>
      </c>
      <c r="DB23" s="535" t="str">
        <f t="shared" si="53"/>
        <v/>
      </c>
      <c r="DC23" s="535" t="str">
        <f t="shared" si="54"/>
        <v/>
      </c>
      <c r="DD23" s="535" t="str">
        <f t="shared" si="55"/>
        <v/>
      </c>
      <c r="DE23" s="534" t="str">
        <f t="shared" si="56"/>
        <v/>
      </c>
      <c r="DF23" s="534" t="str">
        <f t="shared" si="57"/>
        <v/>
      </c>
      <c r="DG23" s="534" t="str">
        <f t="shared" si="58"/>
        <v/>
      </c>
      <c r="DH23" s="534" t="str">
        <f t="shared" si="59"/>
        <v/>
      </c>
      <c r="DI23" s="534" t="str">
        <f t="shared" si="60"/>
        <v/>
      </c>
      <c r="DJ23" s="533" t="str">
        <f t="shared" si="61"/>
        <v/>
      </c>
      <c r="DK23" s="532" t="str">
        <f t="shared" si="62"/>
        <v/>
      </c>
      <c r="DL23" s="858">
        <f t="shared" si="63"/>
        <v>2</v>
      </c>
      <c r="DM23" s="813">
        <f t="shared" si="64"/>
        <v>0</v>
      </c>
      <c r="DN23" s="813">
        <f t="shared" si="65"/>
        <v>0</v>
      </c>
      <c r="DO23" s="813">
        <f t="shared" si="66"/>
        <v>0</v>
      </c>
      <c r="DP23" s="927" t="str">
        <f>IF(SUM(BV23)&gt;0,(BV19-DP26-SUM(BV26)*(DP26=""))*'Exp factors'!C$23,"")</f>
        <v/>
      </c>
      <c r="DQ23" s="928" t="str">
        <f>IF(SUM(BW23)&gt;0,(BW19-DQ26-SUM(BW26)*(DQ26=""))*'Exp factors'!D$23,"")</f>
        <v/>
      </c>
      <c r="DR23" s="928" t="str">
        <f>IF(SUM(BX23)&gt;0,(BX19-DR26-SUM(BX26)*(DR26=""))*'Exp factors'!E$23,"")</f>
        <v/>
      </c>
      <c r="DS23" s="929" t="str">
        <f>IF(SUM(BY23)&gt;0,(BY19-DS26-SUM(BY26)*(DS26=""))*'Exp factors'!F$23,"")</f>
        <v/>
      </c>
      <c r="DU23" s="60"/>
    </row>
    <row r="24" spans="1:125" ht="12.75" customHeight="1">
      <c r="A24" s="677" t="s">
        <v>281</v>
      </c>
      <c r="B24" s="736">
        <f>9020*$K$1</f>
        <v>37764.936000000002</v>
      </c>
      <c r="C24" s="736">
        <f t="shared" ref="C24:R24" si="76">9020*$K$1</f>
        <v>37764.936000000002</v>
      </c>
      <c r="D24" s="736">
        <f t="shared" si="76"/>
        <v>37764.936000000002</v>
      </c>
      <c r="E24" s="736">
        <f t="shared" si="76"/>
        <v>37764.936000000002</v>
      </c>
      <c r="F24" s="736">
        <f t="shared" si="76"/>
        <v>37764.936000000002</v>
      </c>
      <c r="G24" s="736">
        <f t="shared" si="76"/>
        <v>37764.936000000002</v>
      </c>
      <c r="H24" s="736">
        <f t="shared" si="76"/>
        <v>37764.936000000002</v>
      </c>
      <c r="I24" s="736">
        <f t="shared" si="76"/>
        <v>37764.936000000002</v>
      </c>
      <c r="J24" s="736">
        <f t="shared" si="76"/>
        <v>37764.936000000002</v>
      </c>
      <c r="K24" s="736">
        <f t="shared" si="76"/>
        <v>37764.936000000002</v>
      </c>
      <c r="L24" s="736">
        <f t="shared" si="76"/>
        <v>37764.936000000002</v>
      </c>
      <c r="M24" s="736">
        <f t="shared" si="76"/>
        <v>37764.936000000002</v>
      </c>
      <c r="N24" s="736">
        <f t="shared" si="76"/>
        <v>37764.936000000002</v>
      </c>
      <c r="O24" s="736">
        <f t="shared" si="76"/>
        <v>37764.936000000002</v>
      </c>
      <c r="P24" s="736">
        <f t="shared" si="76"/>
        <v>37764.936000000002</v>
      </c>
      <c r="Q24" s="736">
        <f t="shared" si="76"/>
        <v>37764.936000000002</v>
      </c>
      <c r="R24" s="736">
        <f t="shared" si="76"/>
        <v>37764.936000000002</v>
      </c>
      <c r="S24" s="730"/>
      <c r="T24" s="736">
        <f>9020*$K$1</f>
        <v>37764.936000000002</v>
      </c>
      <c r="U24" s="736">
        <f t="shared" ref="U24:AJ24" si="77">9020*$K$1</f>
        <v>37764.936000000002</v>
      </c>
      <c r="V24" s="736">
        <f t="shared" si="77"/>
        <v>37764.936000000002</v>
      </c>
      <c r="W24" s="736">
        <f t="shared" si="77"/>
        <v>37764.936000000002</v>
      </c>
      <c r="X24" s="736">
        <f t="shared" si="77"/>
        <v>37764.936000000002</v>
      </c>
      <c r="Y24" s="736">
        <f t="shared" si="77"/>
        <v>37764.936000000002</v>
      </c>
      <c r="Z24" s="736">
        <f t="shared" si="77"/>
        <v>37764.936000000002</v>
      </c>
      <c r="AA24" s="736">
        <f t="shared" si="77"/>
        <v>37764.936000000002</v>
      </c>
      <c r="AB24" s="736">
        <f t="shared" si="77"/>
        <v>37764.936000000002</v>
      </c>
      <c r="AC24" s="736">
        <f t="shared" si="77"/>
        <v>37764.936000000002</v>
      </c>
      <c r="AD24" s="736">
        <f t="shared" si="77"/>
        <v>37764.936000000002</v>
      </c>
      <c r="AE24" s="736">
        <f t="shared" si="77"/>
        <v>37764.936000000002</v>
      </c>
      <c r="AF24" s="736">
        <f t="shared" si="77"/>
        <v>37764.936000000002</v>
      </c>
      <c r="AG24" s="736">
        <f t="shared" si="77"/>
        <v>37764.936000000002</v>
      </c>
      <c r="AH24" s="736">
        <f t="shared" si="77"/>
        <v>37764.936000000002</v>
      </c>
      <c r="AI24" s="736">
        <f t="shared" si="77"/>
        <v>37764.936000000002</v>
      </c>
      <c r="AJ24" s="736">
        <f t="shared" si="77"/>
        <v>37764.936000000002</v>
      </c>
      <c r="AK24" s="730"/>
      <c r="AL24" s="736">
        <f>9020*$K$1</f>
        <v>37764.936000000002</v>
      </c>
      <c r="AM24" s="736">
        <f t="shared" ref="AM24:BB24" si="78">9020*$K$1</f>
        <v>37764.936000000002</v>
      </c>
      <c r="AN24" s="736">
        <f t="shared" si="78"/>
        <v>37764.936000000002</v>
      </c>
      <c r="AO24" s="736">
        <f t="shared" si="78"/>
        <v>37764.936000000002</v>
      </c>
      <c r="AP24" s="736">
        <f t="shared" si="78"/>
        <v>37764.936000000002</v>
      </c>
      <c r="AQ24" s="736">
        <f t="shared" si="78"/>
        <v>37764.936000000002</v>
      </c>
      <c r="AR24" s="736">
        <f t="shared" si="78"/>
        <v>37764.936000000002</v>
      </c>
      <c r="AS24" s="736">
        <f t="shared" si="78"/>
        <v>37764.936000000002</v>
      </c>
      <c r="AT24" s="736">
        <f t="shared" si="78"/>
        <v>37764.936000000002</v>
      </c>
      <c r="AU24" s="736">
        <f t="shared" si="78"/>
        <v>37764.936000000002</v>
      </c>
      <c r="AV24" s="736">
        <f t="shared" si="78"/>
        <v>37764.936000000002</v>
      </c>
      <c r="AW24" s="736">
        <f t="shared" si="78"/>
        <v>37764.936000000002</v>
      </c>
      <c r="AX24" s="736">
        <f t="shared" si="78"/>
        <v>37764.936000000002</v>
      </c>
      <c r="AY24" s="736">
        <f t="shared" si="78"/>
        <v>37764.936000000002</v>
      </c>
      <c r="AZ24" s="736">
        <f t="shared" si="78"/>
        <v>37764.936000000002</v>
      </c>
      <c r="BA24" s="736">
        <f t="shared" si="78"/>
        <v>37764.936000000002</v>
      </c>
      <c r="BB24" s="736">
        <f t="shared" si="78"/>
        <v>37764.936000000002</v>
      </c>
      <c r="BC24" s="730"/>
      <c r="BD24" s="736">
        <f>9020*$K$1</f>
        <v>37764.936000000002</v>
      </c>
      <c r="BE24" s="736">
        <f t="shared" ref="BE24:BY24" si="79">9020*$K$1</f>
        <v>37764.936000000002</v>
      </c>
      <c r="BF24" s="736">
        <f t="shared" si="79"/>
        <v>37764.936000000002</v>
      </c>
      <c r="BG24" s="736">
        <f t="shared" si="79"/>
        <v>37764.936000000002</v>
      </c>
      <c r="BH24" s="736">
        <f t="shared" si="79"/>
        <v>37764.936000000002</v>
      </c>
      <c r="BI24" s="736">
        <f t="shared" si="79"/>
        <v>37764.936000000002</v>
      </c>
      <c r="BJ24" s="736">
        <f t="shared" si="79"/>
        <v>37764.936000000002</v>
      </c>
      <c r="BK24" s="736">
        <f t="shared" si="79"/>
        <v>37764.936000000002</v>
      </c>
      <c r="BL24" s="736">
        <f t="shared" si="79"/>
        <v>37764.936000000002</v>
      </c>
      <c r="BM24" s="736">
        <f t="shared" si="79"/>
        <v>37764.936000000002</v>
      </c>
      <c r="BN24" s="736">
        <f t="shared" si="79"/>
        <v>37764.936000000002</v>
      </c>
      <c r="BO24" s="736">
        <f t="shared" si="79"/>
        <v>37764.936000000002</v>
      </c>
      <c r="BP24" s="736">
        <f t="shared" si="79"/>
        <v>37764.936000000002</v>
      </c>
      <c r="BQ24" s="736">
        <f t="shared" si="79"/>
        <v>37764.936000000002</v>
      </c>
      <c r="BR24" s="736">
        <f t="shared" si="79"/>
        <v>37764.936000000002</v>
      </c>
      <c r="BS24" s="736">
        <f t="shared" si="79"/>
        <v>37764.936000000002</v>
      </c>
      <c r="BT24" s="736">
        <f t="shared" si="79"/>
        <v>37764.936000000002</v>
      </c>
      <c r="BU24" s="730"/>
      <c r="BV24" s="736">
        <f t="shared" si="79"/>
        <v>37764.936000000002</v>
      </c>
      <c r="BW24" s="736">
        <f t="shared" si="79"/>
        <v>37764.936000000002</v>
      </c>
      <c r="BX24" s="736">
        <f t="shared" si="79"/>
        <v>37764.936000000002</v>
      </c>
      <c r="BY24" s="736">
        <f t="shared" si="79"/>
        <v>37764.936000000002</v>
      </c>
      <c r="BZ24" s="856">
        <f>IF(DL24&lt;3,"",(SUM(B24:R24)-MIN(B24:R24)-MAX(B24:R24))/(DL24-2))</f>
        <v>37764.935999999994</v>
      </c>
      <c r="CA24" s="856">
        <f>IF(DM24&lt;3,"",(SUM(T24:AJ24)-MIN(T24:AJ24)-MAX(T24:AJ24))/(DM24-2))</f>
        <v>37764.935999999994</v>
      </c>
      <c r="CB24" s="856">
        <f>IF(DN24&lt;3,"",(SUM(AL24:BB24)-MIN(AL24:BB24)-MAX(AL24:BB24))/(DN24-2))</f>
        <v>37764.935999999994</v>
      </c>
      <c r="CC24" s="857">
        <f>IF(DO24&lt;3,"",(SUM(BD24:BT24)-MIN(BD24:BT24)-MAX(BD24:BT24))/(DO24-2))</f>
        <v>37764.935999999994</v>
      </c>
      <c r="CD24" s="503">
        <f t="shared" si="71"/>
        <v>37764.936000000002</v>
      </c>
      <c r="CE24" s="80">
        <f t="shared" si="45"/>
        <v>37764.936000000002</v>
      </c>
      <c r="CF24" s="81">
        <f t="shared" si="45"/>
        <v>37764.936000000002</v>
      </c>
      <c r="CG24" s="81">
        <f t="shared" si="45"/>
        <v>37764.936000000002</v>
      </c>
      <c r="CH24" s="81">
        <f t="shared" si="45"/>
        <v>37764.936000000002</v>
      </c>
      <c r="CI24" s="81">
        <f t="shared" si="45"/>
        <v>37764.936000000002</v>
      </c>
      <c r="CJ24" s="81">
        <f t="shared" si="45"/>
        <v>37764.936000000002</v>
      </c>
      <c r="CK24" s="144">
        <f t="shared" si="45"/>
        <v>37764.936000000002</v>
      </c>
      <c r="CL24" s="144">
        <f t="shared" si="45"/>
        <v>37764.936000000002</v>
      </c>
      <c r="CM24" s="144">
        <f t="shared" si="45"/>
        <v>37764.936000000002</v>
      </c>
      <c r="CN24" s="81">
        <f t="shared" si="45"/>
        <v>37764.936000000002</v>
      </c>
      <c r="CO24" s="81">
        <f t="shared" si="45"/>
        <v>37764.936000000002</v>
      </c>
      <c r="CP24" s="81">
        <f t="shared" si="45"/>
        <v>37764.936000000002</v>
      </c>
      <c r="CQ24" s="81">
        <f t="shared" si="45"/>
        <v>37764.936000000002</v>
      </c>
      <c r="CR24" s="81">
        <f t="shared" si="45"/>
        <v>37764.936000000002</v>
      </c>
      <c r="CS24" s="80">
        <f t="shared" si="45"/>
        <v>37764.936000000002</v>
      </c>
      <c r="CT24" s="504">
        <f t="shared" si="45"/>
        <v>37764.936000000002</v>
      </c>
      <c r="CU24" s="532">
        <f t="shared" si="46"/>
        <v>37764.936000000002</v>
      </c>
      <c r="CV24" s="533">
        <f t="shared" si="47"/>
        <v>37764.936000000002</v>
      </c>
      <c r="CW24" s="534">
        <f t="shared" si="48"/>
        <v>37764.936000000002</v>
      </c>
      <c r="CX24" s="534">
        <f t="shared" si="49"/>
        <v>37764.936000000002</v>
      </c>
      <c r="CY24" s="534">
        <f t="shared" si="50"/>
        <v>37764.936000000002</v>
      </c>
      <c r="CZ24" s="534">
        <f t="shared" si="51"/>
        <v>37764.936000000002</v>
      </c>
      <c r="DA24" s="534">
        <f t="shared" si="52"/>
        <v>37764.936000000002</v>
      </c>
      <c r="DB24" s="535">
        <f t="shared" si="53"/>
        <v>37764.936000000002</v>
      </c>
      <c r="DC24" s="535">
        <f t="shared" si="54"/>
        <v>37764.936000000002</v>
      </c>
      <c r="DD24" s="535">
        <f t="shared" si="55"/>
        <v>37764.936000000002</v>
      </c>
      <c r="DE24" s="534">
        <f t="shared" si="56"/>
        <v>37764.936000000002</v>
      </c>
      <c r="DF24" s="534">
        <f t="shared" si="57"/>
        <v>37764.936000000002</v>
      </c>
      <c r="DG24" s="534">
        <f t="shared" si="58"/>
        <v>37764.936000000002</v>
      </c>
      <c r="DH24" s="534">
        <f t="shared" si="59"/>
        <v>37764.936000000002</v>
      </c>
      <c r="DI24" s="534">
        <f t="shared" si="60"/>
        <v>37764.936000000002</v>
      </c>
      <c r="DJ24" s="533">
        <f t="shared" si="61"/>
        <v>37764.936000000002</v>
      </c>
      <c r="DK24" s="532">
        <f t="shared" si="62"/>
        <v>37764.936000000002</v>
      </c>
      <c r="DL24" s="858">
        <f t="shared" si="63"/>
        <v>17</v>
      </c>
      <c r="DM24" s="813">
        <f t="shared" si="64"/>
        <v>17</v>
      </c>
      <c r="DN24" s="813">
        <f t="shared" si="65"/>
        <v>17</v>
      </c>
      <c r="DO24" s="813">
        <f t="shared" si="66"/>
        <v>17</v>
      </c>
      <c r="DP24" s="923"/>
      <c r="DQ24" s="924"/>
      <c r="DR24" s="924"/>
      <c r="DS24" s="925"/>
      <c r="DU24" s="60"/>
    </row>
    <row r="25" spans="1:125" ht="12.75" customHeight="1">
      <c r="A25" s="627" t="s">
        <v>226</v>
      </c>
      <c r="B25" s="611">
        <f>IF(B23="","",B23*B24/B$7/365/$G$1)</f>
        <v>4.1990900195694715E-2</v>
      </c>
      <c r="C25" s="611" t="str">
        <f t="shared" ref="C25:R25" si="80">IF(C23="","",C23*C24/C$7/365/$G$1)</f>
        <v/>
      </c>
      <c r="D25" s="611" t="str">
        <f t="shared" si="80"/>
        <v/>
      </c>
      <c r="E25" s="611" t="str">
        <f t="shared" si="80"/>
        <v/>
      </c>
      <c r="F25" s="611">
        <f t="shared" si="80"/>
        <v>3.5272356164383567E-2</v>
      </c>
      <c r="G25" s="611" t="str">
        <f t="shared" si="80"/>
        <v/>
      </c>
      <c r="H25" s="611" t="str">
        <f t="shared" si="80"/>
        <v/>
      </c>
      <c r="I25" s="611" t="str">
        <f t="shared" si="80"/>
        <v/>
      </c>
      <c r="J25" s="611" t="str">
        <f t="shared" si="80"/>
        <v/>
      </c>
      <c r="K25" s="611" t="str">
        <f t="shared" si="80"/>
        <v/>
      </c>
      <c r="L25" s="611" t="str">
        <f t="shared" si="80"/>
        <v/>
      </c>
      <c r="M25" s="611" t="str">
        <f t="shared" si="80"/>
        <v/>
      </c>
      <c r="N25" s="611" t="str">
        <f t="shared" si="80"/>
        <v/>
      </c>
      <c r="O25" s="611" t="str">
        <f t="shared" si="80"/>
        <v/>
      </c>
      <c r="P25" s="611" t="str">
        <f t="shared" si="80"/>
        <v/>
      </c>
      <c r="Q25" s="611" t="str">
        <f t="shared" si="80"/>
        <v/>
      </c>
      <c r="R25" s="611" t="str">
        <f t="shared" si="80"/>
        <v/>
      </c>
      <c r="S25" s="630"/>
      <c r="T25" s="611" t="str">
        <f t="shared" ref="T25:AJ25" si="81">IF(T23="","",T23*T24/T$7/365/$G$1)</f>
        <v/>
      </c>
      <c r="U25" s="611" t="str">
        <f t="shared" si="81"/>
        <v/>
      </c>
      <c r="V25" s="611" t="str">
        <f t="shared" si="81"/>
        <v/>
      </c>
      <c r="W25" s="611" t="str">
        <f t="shared" si="81"/>
        <v/>
      </c>
      <c r="X25" s="611" t="str">
        <f t="shared" si="81"/>
        <v/>
      </c>
      <c r="Y25" s="611" t="str">
        <f t="shared" si="81"/>
        <v/>
      </c>
      <c r="Z25" s="611" t="str">
        <f t="shared" si="81"/>
        <v/>
      </c>
      <c r="AA25" s="611" t="str">
        <f t="shared" si="81"/>
        <v/>
      </c>
      <c r="AB25" s="611" t="str">
        <f t="shared" si="81"/>
        <v/>
      </c>
      <c r="AC25" s="611" t="str">
        <f t="shared" si="81"/>
        <v/>
      </c>
      <c r="AD25" s="611" t="str">
        <f t="shared" si="81"/>
        <v/>
      </c>
      <c r="AE25" s="611" t="str">
        <f t="shared" si="81"/>
        <v/>
      </c>
      <c r="AF25" s="611" t="str">
        <f t="shared" si="81"/>
        <v/>
      </c>
      <c r="AG25" s="611" t="str">
        <f t="shared" si="81"/>
        <v/>
      </c>
      <c r="AH25" s="611" t="str">
        <f t="shared" si="81"/>
        <v/>
      </c>
      <c r="AI25" s="611" t="str">
        <f t="shared" si="81"/>
        <v/>
      </c>
      <c r="AJ25" s="611" t="str">
        <f t="shared" si="81"/>
        <v/>
      </c>
      <c r="AK25" s="630"/>
      <c r="AL25" s="611" t="str">
        <f t="shared" ref="AL25:BB25" si="82">IF(AL23="","",AL23*AL24/AL$7/365/$G$1)</f>
        <v/>
      </c>
      <c r="AM25" s="611" t="str">
        <f t="shared" si="82"/>
        <v/>
      </c>
      <c r="AN25" s="611" t="str">
        <f t="shared" si="82"/>
        <v/>
      </c>
      <c r="AO25" s="611" t="str">
        <f t="shared" si="82"/>
        <v/>
      </c>
      <c r="AP25" s="611" t="str">
        <f t="shared" si="82"/>
        <v/>
      </c>
      <c r="AQ25" s="611" t="str">
        <f t="shared" si="82"/>
        <v/>
      </c>
      <c r="AR25" s="611" t="str">
        <f t="shared" si="82"/>
        <v/>
      </c>
      <c r="AS25" s="611" t="str">
        <f t="shared" si="82"/>
        <v/>
      </c>
      <c r="AT25" s="611" t="str">
        <f t="shared" si="82"/>
        <v/>
      </c>
      <c r="AU25" s="611" t="str">
        <f t="shared" si="82"/>
        <v/>
      </c>
      <c r="AV25" s="611" t="str">
        <f t="shared" si="82"/>
        <v/>
      </c>
      <c r="AW25" s="611" t="str">
        <f t="shared" si="82"/>
        <v/>
      </c>
      <c r="AX25" s="611" t="str">
        <f t="shared" si="82"/>
        <v/>
      </c>
      <c r="AY25" s="611" t="str">
        <f t="shared" si="82"/>
        <v/>
      </c>
      <c r="AZ25" s="611" t="str">
        <f t="shared" si="82"/>
        <v/>
      </c>
      <c r="BA25" s="611" t="str">
        <f t="shared" si="82"/>
        <v/>
      </c>
      <c r="BB25" s="611" t="str">
        <f t="shared" si="82"/>
        <v/>
      </c>
      <c r="BC25" s="630"/>
      <c r="BD25" s="611" t="str">
        <f t="shared" ref="BD25:BT25" si="83">IF(BD23="","",BD23*BD24/BD$7/365/$G$1)</f>
        <v/>
      </c>
      <c r="BE25" s="611" t="str">
        <f t="shared" si="83"/>
        <v/>
      </c>
      <c r="BF25" s="611" t="str">
        <f t="shared" si="83"/>
        <v/>
      </c>
      <c r="BG25" s="611" t="str">
        <f t="shared" si="83"/>
        <v/>
      </c>
      <c r="BH25" s="611" t="str">
        <f t="shared" si="83"/>
        <v/>
      </c>
      <c r="BI25" s="611" t="str">
        <f t="shared" si="83"/>
        <v/>
      </c>
      <c r="BJ25" s="611" t="str">
        <f t="shared" si="83"/>
        <v/>
      </c>
      <c r="BK25" s="611" t="str">
        <f t="shared" si="83"/>
        <v/>
      </c>
      <c r="BL25" s="611" t="str">
        <f t="shared" si="83"/>
        <v/>
      </c>
      <c r="BM25" s="611" t="str">
        <f t="shared" si="83"/>
        <v/>
      </c>
      <c r="BN25" s="611" t="str">
        <f t="shared" si="83"/>
        <v/>
      </c>
      <c r="BO25" s="611" t="str">
        <f t="shared" si="83"/>
        <v/>
      </c>
      <c r="BP25" s="611" t="str">
        <f t="shared" si="83"/>
        <v/>
      </c>
      <c r="BQ25" s="611" t="str">
        <f t="shared" si="83"/>
        <v/>
      </c>
      <c r="BR25" s="611" t="str">
        <f t="shared" si="83"/>
        <v/>
      </c>
      <c r="BS25" s="611" t="str">
        <f t="shared" si="83"/>
        <v/>
      </c>
      <c r="BT25" s="611" t="str">
        <f t="shared" si="83"/>
        <v/>
      </c>
      <c r="BU25" s="630"/>
      <c r="BV25" s="611" t="str">
        <f>IF(BV23="","",BV23*BV24/BV$7/365/$G$1)</f>
        <v/>
      </c>
      <c r="BW25" s="611" t="str">
        <f>IF(BW23="","",BW23*BW24/BW$7/365/$G$1)</f>
        <v/>
      </c>
      <c r="BX25" s="611" t="str">
        <f>IF(BX23="","",BX23*BX24/BX$7/365/$G$1)</f>
        <v/>
      </c>
      <c r="BY25" s="611" t="str">
        <f>IF(BY23="","",BY23*BY24/BY$7/365/$G$1)</f>
        <v/>
      </c>
      <c r="BZ25" s="936" t="str">
        <f>IF(DL25&lt;3,"",(SUM(B25:R25)-MIN(B25:R25)-MAX(B25:R25))/(DL25-2))</f>
        <v/>
      </c>
      <c r="CA25" s="936" t="str">
        <f>IF(DM25&lt;3,"",(SUM(T25:AJ25)-MIN(T25:AJ25)-MAX(T25:AJ25))/(DM25-2))</f>
        <v/>
      </c>
      <c r="CB25" s="936" t="str">
        <f>IF(DN25&lt;3,"",(SUM(AL25:BB25)-MIN(AL25:BB25)-MAX(AL25:BB25))/(DN25-2))</f>
        <v/>
      </c>
      <c r="CC25" s="936" t="str">
        <f>IF(DO25&lt;3,"",(SUM(BD25:BT25)-MIN(BD25:BT25)-MAX(BD25:BT25))/(DO25-2))</f>
        <v/>
      </c>
      <c r="CD25" s="516" t="str">
        <f t="shared" si="71"/>
        <v/>
      </c>
      <c r="CE25" s="517" t="str">
        <f t="shared" si="45"/>
        <v/>
      </c>
      <c r="CF25" s="518" t="str">
        <f t="shared" si="45"/>
        <v/>
      </c>
      <c r="CG25" s="518" t="str">
        <f t="shared" si="45"/>
        <v/>
      </c>
      <c r="CH25" s="518" t="str">
        <f t="shared" si="45"/>
        <v/>
      </c>
      <c r="CI25" s="518" t="str">
        <f t="shared" si="45"/>
        <v/>
      </c>
      <c r="CJ25" s="518" t="str">
        <f t="shared" si="45"/>
        <v/>
      </c>
      <c r="CK25" s="519" t="str">
        <f t="shared" si="45"/>
        <v/>
      </c>
      <c r="CL25" s="519" t="str">
        <f t="shared" si="45"/>
        <v/>
      </c>
      <c r="CM25" s="519" t="str">
        <f t="shared" si="45"/>
        <v/>
      </c>
      <c r="CN25" s="518" t="str">
        <f t="shared" si="45"/>
        <v/>
      </c>
      <c r="CO25" s="518" t="str">
        <f t="shared" si="45"/>
        <v/>
      </c>
      <c r="CP25" s="518" t="str">
        <f t="shared" si="45"/>
        <v/>
      </c>
      <c r="CQ25" s="518" t="str">
        <f t="shared" si="45"/>
        <v/>
      </c>
      <c r="CR25" s="518" t="str">
        <f t="shared" si="45"/>
        <v/>
      </c>
      <c r="CS25" s="517" t="str">
        <f t="shared" si="45"/>
        <v/>
      </c>
      <c r="CT25" s="1050" t="str">
        <f t="shared" si="45"/>
        <v/>
      </c>
      <c r="CU25" s="520" t="str">
        <f t="shared" si="46"/>
        <v/>
      </c>
      <c r="CV25" s="521" t="str">
        <f t="shared" si="47"/>
        <v/>
      </c>
      <c r="CW25" s="522" t="str">
        <f t="shared" si="48"/>
        <v/>
      </c>
      <c r="CX25" s="522" t="str">
        <f t="shared" si="49"/>
        <v/>
      </c>
      <c r="CY25" s="522" t="str">
        <f t="shared" si="50"/>
        <v/>
      </c>
      <c r="CZ25" s="522" t="str">
        <f t="shared" si="51"/>
        <v/>
      </c>
      <c r="DA25" s="522" t="str">
        <f t="shared" si="52"/>
        <v/>
      </c>
      <c r="DB25" s="523" t="str">
        <f t="shared" si="53"/>
        <v/>
      </c>
      <c r="DC25" s="523" t="str">
        <f t="shared" si="54"/>
        <v/>
      </c>
      <c r="DD25" s="523" t="str">
        <f t="shared" si="55"/>
        <v/>
      </c>
      <c r="DE25" s="522" t="str">
        <f t="shared" si="56"/>
        <v/>
      </c>
      <c r="DF25" s="522" t="str">
        <f t="shared" si="57"/>
        <v/>
      </c>
      <c r="DG25" s="522" t="str">
        <f t="shared" si="58"/>
        <v/>
      </c>
      <c r="DH25" s="522" t="str">
        <f t="shared" si="59"/>
        <v/>
      </c>
      <c r="DI25" s="522" t="str">
        <f t="shared" si="60"/>
        <v/>
      </c>
      <c r="DJ25" s="521" t="str">
        <f t="shared" si="61"/>
        <v/>
      </c>
      <c r="DK25" s="520" t="str">
        <f t="shared" si="62"/>
        <v/>
      </c>
      <c r="DL25" s="858">
        <f t="shared" si="63"/>
        <v>2</v>
      </c>
      <c r="DM25" s="813">
        <f t="shared" si="64"/>
        <v>0</v>
      </c>
      <c r="DN25" s="813">
        <f t="shared" si="65"/>
        <v>0</v>
      </c>
      <c r="DO25" s="813">
        <f t="shared" si="66"/>
        <v>0</v>
      </c>
      <c r="DP25" s="930" t="str">
        <f>IF(DP23="","",DP23*BV24)</f>
        <v/>
      </c>
      <c r="DQ25" s="931" t="str">
        <f>IF(DQ23="","",DQ23*BW24)</f>
        <v/>
      </c>
      <c r="DR25" s="931" t="str">
        <f>IF(DR23="","",DR23*BX24)</f>
        <v/>
      </c>
      <c r="DS25" s="932" t="str">
        <f>IF(DS23="","",DS23*BY24)</f>
        <v/>
      </c>
      <c r="DU25" s="60"/>
    </row>
    <row r="26" spans="1:125" ht="12.75" customHeight="1">
      <c r="A26" s="737" t="s">
        <v>282</v>
      </c>
      <c r="B26" s="305">
        <v>10</v>
      </c>
      <c r="C26" s="305"/>
      <c r="D26" s="305"/>
      <c r="E26" s="305"/>
      <c r="F26" s="305">
        <v>10</v>
      </c>
      <c r="G26" s="305"/>
      <c r="H26" s="305"/>
      <c r="I26" s="305"/>
      <c r="J26" s="305"/>
      <c r="K26" s="305"/>
      <c r="L26" s="305"/>
      <c r="M26" s="305"/>
      <c r="N26" s="305"/>
      <c r="O26" s="305"/>
      <c r="P26" s="305"/>
      <c r="Q26" s="305"/>
      <c r="R26" s="305"/>
      <c r="S26" s="621"/>
      <c r="T26" s="305"/>
      <c r="U26" s="305"/>
      <c r="V26" s="305"/>
      <c r="W26" s="305"/>
      <c r="X26" s="305"/>
      <c r="Y26" s="305"/>
      <c r="Z26" s="305"/>
      <c r="AA26" s="305"/>
      <c r="AB26" s="305"/>
      <c r="AC26" s="305"/>
      <c r="AD26" s="305"/>
      <c r="AE26" s="656"/>
      <c r="AF26" s="656"/>
      <c r="AG26" s="656"/>
      <c r="AH26" s="656"/>
      <c r="AI26" s="305"/>
      <c r="AJ26" s="305"/>
      <c r="AK26" s="621"/>
      <c r="AL26" s="305"/>
      <c r="AM26" s="305"/>
      <c r="AN26" s="305"/>
      <c r="AO26" s="305"/>
      <c r="AP26" s="305"/>
      <c r="AQ26" s="305"/>
      <c r="AR26" s="305"/>
      <c r="AS26" s="305"/>
      <c r="AT26" s="305"/>
      <c r="AU26" s="305"/>
      <c r="AV26" s="305"/>
      <c r="AW26" s="305"/>
      <c r="AX26" s="305"/>
      <c r="AY26" s="305"/>
      <c r="AZ26" s="305"/>
      <c r="BA26" s="305"/>
      <c r="BB26" s="305"/>
      <c r="BC26" s="621"/>
      <c r="BD26" s="305"/>
      <c r="BE26" s="305"/>
      <c r="BF26" s="305"/>
      <c r="BG26" s="305"/>
      <c r="BH26" s="305"/>
      <c r="BI26" s="305"/>
      <c r="BJ26" s="305"/>
      <c r="BK26" s="305"/>
      <c r="BL26" s="305"/>
      <c r="BM26" s="305"/>
      <c r="BN26" s="305"/>
      <c r="BO26" s="305"/>
      <c r="BP26" s="305"/>
      <c r="BQ26" s="305"/>
      <c r="BR26" s="305"/>
      <c r="BS26" s="305"/>
      <c r="BT26" s="305"/>
      <c r="BU26" s="621"/>
      <c r="BV26" s="305"/>
      <c r="BW26" s="305"/>
      <c r="BX26" s="305"/>
      <c r="BY26" s="305"/>
      <c r="BZ26" s="856" t="str">
        <f>IF(DL26&lt;3,"",(SUM(B26:R26)-MIN(B26:R26)-MAX(B26:R26))/(DL26-2))</f>
        <v/>
      </c>
      <c r="CA26" s="856" t="str">
        <f>IF(DM26&lt;3,"",(SUM(T26:AJ26)-MIN(T26:AJ26)-MAX(T26:AJ26))/(DM26-2))</f>
        <v/>
      </c>
      <c r="CB26" s="856" t="str">
        <f>IF(DN26&lt;3,"",(SUM(AL26:BB26)-MIN(AL26:BB26)-MAX(AL26:BB26))/(DN26-2))</f>
        <v/>
      </c>
      <c r="CC26" s="857" t="str">
        <f>IF(DO26&lt;3,"",(SUM(BD26:BT26)-MIN(BD26:BT26)-MAX(BD26:BT26))/(DO26-2))</f>
        <v/>
      </c>
      <c r="CD26" s="503" t="str">
        <f t="shared" si="71"/>
        <v/>
      </c>
      <c r="CE26" s="80" t="str">
        <f t="shared" si="45"/>
        <v/>
      </c>
      <c r="CF26" s="81" t="str">
        <f t="shared" si="45"/>
        <v/>
      </c>
      <c r="CG26" s="81" t="str">
        <f t="shared" si="45"/>
        <v/>
      </c>
      <c r="CH26" s="81" t="str">
        <f t="shared" si="45"/>
        <v/>
      </c>
      <c r="CI26" s="81" t="str">
        <f t="shared" si="45"/>
        <v/>
      </c>
      <c r="CJ26" s="81" t="str">
        <f t="shared" si="45"/>
        <v/>
      </c>
      <c r="CK26" s="144" t="str">
        <f t="shared" si="45"/>
        <v/>
      </c>
      <c r="CL26" s="144" t="str">
        <f t="shared" si="45"/>
        <v/>
      </c>
      <c r="CM26" s="144" t="str">
        <f t="shared" si="45"/>
        <v/>
      </c>
      <c r="CN26" s="81" t="str">
        <f t="shared" si="45"/>
        <v/>
      </c>
      <c r="CO26" s="81" t="str">
        <f t="shared" si="45"/>
        <v/>
      </c>
      <c r="CP26" s="81" t="str">
        <f t="shared" si="45"/>
        <v/>
      </c>
      <c r="CQ26" s="81" t="str">
        <f t="shared" si="45"/>
        <v/>
      </c>
      <c r="CR26" s="81" t="str">
        <f t="shared" si="45"/>
        <v/>
      </c>
      <c r="CS26" s="80" t="str">
        <f t="shared" si="45"/>
        <v/>
      </c>
      <c r="CT26" s="504" t="str">
        <f t="shared" si="45"/>
        <v/>
      </c>
      <c r="CU26" s="532" t="str">
        <f t="shared" si="46"/>
        <v/>
      </c>
      <c r="CV26" s="533" t="str">
        <f t="shared" si="47"/>
        <v/>
      </c>
      <c r="CW26" s="534" t="str">
        <f t="shared" si="48"/>
        <v/>
      </c>
      <c r="CX26" s="534" t="str">
        <f t="shared" si="49"/>
        <v/>
      </c>
      <c r="CY26" s="534" t="str">
        <f t="shared" si="50"/>
        <v/>
      </c>
      <c r="CZ26" s="534" t="str">
        <f t="shared" si="51"/>
        <v/>
      </c>
      <c r="DA26" s="534" t="str">
        <f t="shared" si="52"/>
        <v/>
      </c>
      <c r="DB26" s="535" t="str">
        <f t="shared" si="53"/>
        <v/>
      </c>
      <c r="DC26" s="535" t="str">
        <f t="shared" si="54"/>
        <v/>
      </c>
      <c r="DD26" s="535" t="str">
        <f t="shared" si="55"/>
        <v/>
      </c>
      <c r="DE26" s="534" t="str">
        <f t="shared" si="56"/>
        <v/>
      </c>
      <c r="DF26" s="534" t="str">
        <f t="shared" si="57"/>
        <v/>
      </c>
      <c r="DG26" s="534" t="str">
        <f t="shared" si="58"/>
        <v/>
      </c>
      <c r="DH26" s="534" t="str">
        <f t="shared" si="59"/>
        <v/>
      </c>
      <c r="DI26" s="534" t="str">
        <f t="shared" si="60"/>
        <v/>
      </c>
      <c r="DJ26" s="533" t="str">
        <f t="shared" si="61"/>
        <v/>
      </c>
      <c r="DK26" s="532" t="str">
        <f t="shared" si="62"/>
        <v/>
      </c>
      <c r="DL26" s="858">
        <f t="shared" si="63"/>
        <v>2</v>
      </c>
      <c r="DM26" s="813">
        <f t="shared" si="64"/>
        <v>0</v>
      </c>
      <c r="DN26" s="813">
        <f t="shared" si="65"/>
        <v>0</v>
      </c>
      <c r="DO26" s="813">
        <f t="shared" si="66"/>
        <v>0</v>
      </c>
      <c r="DP26" s="933"/>
      <c r="DQ26" s="281"/>
      <c r="DR26" s="281"/>
      <c r="DS26" s="934"/>
      <c r="DU26" s="60"/>
    </row>
    <row r="27" spans="1:125" ht="12.75" customHeight="1">
      <c r="A27" s="627" t="s">
        <v>283</v>
      </c>
      <c r="B27" s="608">
        <f t="shared" ref="B27:R27" si="84">IF(B26="","",B21*B26*B22)</f>
        <v>500</v>
      </c>
      <c r="C27" s="608" t="str">
        <f t="shared" si="84"/>
        <v/>
      </c>
      <c r="D27" s="608" t="str">
        <f t="shared" si="84"/>
        <v/>
      </c>
      <c r="E27" s="608" t="str">
        <f t="shared" si="84"/>
        <v/>
      </c>
      <c r="F27" s="608">
        <f t="shared" si="84"/>
        <v>360</v>
      </c>
      <c r="G27" s="608" t="str">
        <f t="shared" si="84"/>
        <v/>
      </c>
      <c r="H27" s="608" t="str">
        <f t="shared" si="84"/>
        <v/>
      </c>
      <c r="I27" s="608" t="str">
        <f t="shared" si="84"/>
        <v/>
      </c>
      <c r="J27" s="608" t="str">
        <f t="shared" si="84"/>
        <v/>
      </c>
      <c r="K27" s="608" t="str">
        <f t="shared" si="84"/>
        <v/>
      </c>
      <c r="L27" s="608" t="str">
        <f t="shared" si="84"/>
        <v/>
      </c>
      <c r="M27" s="608" t="str">
        <f t="shared" si="84"/>
        <v/>
      </c>
      <c r="N27" s="608" t="str">
        <f t="shared" si="84"/>
        <v/>
      </c>
      <c r="O27" s="608" t="str">
        <f t="shared" si="84"/>
        <v/>
      </c>
      <c r="P27" s="608" t="str">
        <f t="shared" si="84"/>
        <v/>
      </c>
      <c r="Q27" s="608" t="str">
        <f t="shared" si="84"/>
        <v/>
      </c>
      <c r="R27" s="608" t="str">
        <f t="shared" si="84"/>
        <v/>
      </c>
      <c r="S27" s="640"/>
      <c r="T27" s="608" t="str">
        <f t="shared" ref="T27:AJ27" si="85">IF(T26="","",T21*T26*T22)</f>
        <v/>
      </c>
      <c r="U27" s="608" t="str">
        <f t="shared" si="85"/>
        <v/>
      </c>
      <c r="V27" s="608" t="str">
        <f t="shared" si="85"/>
        <v/>
      </c>
      <c r="W27" s="608" t="str">
        <f t="shared" si="85"/>
        <v/>
      </c>
      <c r="X27" s="608" t="str">
        <f t="shared" si="85"/>
        <v/>
      </c>
      <c r="Y27" s="608" t="str">
        <f t="shared" si="85"/>
        <v/>
      </c>
      <c r="Z27" s="608" t="str">
        <f t="shared" si="85"/>
        <v/>
      </c>
      <c r="AA27" s="608" t="str">
        <f t="shared" si="85"/>
        <v/>
      </c>
      <c r="AB27" s="608" t="str">
        <f t="shared" si="85"/>
        <v/>
      </c>
      <c r="AC27" s="608" t="str">
        <f t="shared" si="85"/>
        <v/>
      </c>
      <c r="AD27" s="608" t="str">
        <f t="shared" si="85"/>
        <v/>
      </c>
      <c r="AE27" s="608" t="str">
        <f t="shared" si="85"/>
        <v/>
      </c>
      <c r="AF27" s="608" t="str">
        <f t="shared" si="85"/>
        <v/>
      </c>
      <c r="AG27" s="608" t="str">
        <f t="shared" si="85"/>
        <v/>
      </c>
      <c r="AH27" s="608" t="str">
        <f t="shared" si="85"/>
        <v/>
      </c>
      <c r="AI27" s="608" t="str">
        <f t="shared" si="85"/>
        <v/>
      </c>
      <c r="AJ27" s="608" t="str">
        <f t="shared" si="85"/>
        <v/>
      </c>
      <c r="AK27" s="640"/>
      <c r="AL27" s="608" t="str">
        <f t="shared" ref="AL27:BB27" si="86">IF(AL26="","",AL21*AL26*AL22)</f>
        <v/>
      </c>
      <c r="AM27" s="608" t="str">
        <f t="shared" si="86"/>
        <v/>
      </c>
      <c r="AN27" s="608" t="str">
        <f t="shared" si="86"/>
        <v/>
      </c>
      <c r="AO27" s="608" t="str">
        <f t="shared" si="86"/>
        <v/>
      </c>
      <c r="AP27" s="608" t="str">
        <f t="shared" si="86"/>
        <v/>
      </c>
      <c r="AQ27" s="608" t="str">
        <f t="shared" si="86"/>
        <v/>
      </c>
      <c r="AR27" s="608" t="str">
        <f t="shared" si="86"/>
        <v/>
      </c>
      <c r="AS27" s="608" t="str">
        <f t="shared" si="86"/>
        <v/>
      </c>
      <c r="AT27" s="608" t="str">
        <f t="shared" si="86"/>
        <v/>
      </c>
      <c r="AU27" s="608" t="str">
        <f t="shared" si="86"/>
        <v/>
      </c>
      <c r="AV27" s="608" t="str">
        <f t="shared" si="86"/>
        <v/>
      </c>
      <c r="AW27" s="608" t="str">
        <f t="shared" si="86"/>
        <v/>
      </c>
      <c r="AX27" s="608" t="str">
        <f t="shared" si="86"/>
        <v/>
      </c>
      <c r="AY27" s="608" t="str">
        <f t="shared" si="86"/>
        <v/>
      </c>
      <c r="AZ27" s="608" t="str">
        <f t="shared" si="86"/>
        <v/>
      </c>
      <c r="BA27" s="608" t="str">
        <f t="shared" si="86"/>
        <v/>
      </c>
      <c r="BB27" s="608" t="str">
        <f t="shared" si="86"/>
        <v/>
      </c>
      <c r="BC27" s="640"/>
      <c r="BD27" s="608" t="str">
        <f t="shared" ref="BD27:BT27" si="87">IF(BD26="","",BD21*BD26*BD22)</f>
        <v/>
      </c>
      <c r="BE27" s="608" t="str">
        <f t="shared" si="87"/>
        <v/>
      </c>
      <c r="BF27" s="608" t="str">
        <f t="shared" si="87"/>
        <v/>
      </c>
      <c r="BG27" s="608" t="str">
        <f t="shared" si="87"/>
        <v/>
      </c>
      <c r="BH27" s="608" t="str">
        <f t="shared" si="87"/>
        <v/>
      </c>
      <c r="BI27" s="608" t="str">
        <f t="shared" si="87"/>
        <v/>
      </c>
      <c r="BJ27" s="608" t="str">
        <f t="shared" si="87"/>
        <v/>
      </c>
      <c r="BK27" s="608" t="str">
        <f t="shared" si="87"/>
        <v/>
      </c>
      <c r="BL27" s="608" t="str">
        <f t="shared" si="87"/>
        <v/>
      </c>
      <c r="BM27" s="608" t="str">
        <f t="shared" si="87"/>
        <v/>
      </c>
      <c r="BN27" s="608" t="str">
        <f t="shared" si="87"/>
        <v/>
      </c>
      <c r="BO27" s="608" t="str">
        <f t="shared" si="87"/>
        <v/>
      </c>
      <c r="BP27" s="608" t="str">
        <f t="shared" si="87"/>
        <v/>
      </c>
      <c r="BQ27" s="608" t="str">
        <f t="shared" si="87"/>
        <v/>
      </c>
      <c r="BR27" s="608" t="str">
        <f t="shared" si="87"/>
        <v/>
      </c>
      <c r="BS27" s="608" t="str">
        <f t="shared" si="87"/>
        <v/>
      </c>
      <c r="BT27" s="608" t="str">
        <f t="shared" si="87"/>
        <v/>
      </c>
      <c r="BU27" s="640"/>
      <c r="BV27" s="608" t="str">
        <f>IF(BV26="","",BV21*BV26*BV22)</f>
        <v/>
      </c>
      <c r="BW27" s="608" t="str">
        <f>IF(BW26="","",BW21*BW26*BW22)</f>
        <v/>
      </c>
      <c r="BX27" s="608" t="str">
        <f>IF(BX26="","",BX21*BX26*BX22)</f>
        <v/>
      </c>
      <c r="BY27" s="608" t="str">
        <f>IF(BY26="","",BY21*BY26*BY22)</f>
        <v/>
      </c>
      <c r="BZ27" s="936" t="str">
        <f>IF(DL27&lt;3,"",(SUM(B27:R27)-MIN(B27:R27)-MAX(B27:R27))/(DL27-2))</f>
        <v/>
      </c>
      <c r="CA27" s="936" t="str">
        <f>IF(DM27&lt;3,"",(SUM(T27:AJ27)-MIN(T27:AJ27)-MAX(T27:AJ27))/(DM27-2))</f>
        <v/>
      </c>
      <c r="CB27" s="936" t="str">
        <f>IF(DN27&lt;3,"",(SUM(AL27:BB27)-MIN(AL27:BB27)-MAX(AL27:BB27))/(DN27-2))</f>
        <v/>
      </c>
      <c r="CC27" s="937" t="str">
        <f>IF(DO27&lt;3,"",(SUM(BD27:BT27)-MIN(BD27:BT27)-MAX(BD27:BT27))/(DO27-2))</f>
        <v/>
      </c>
      <c r="CD27" s="503" t="str">
        <f t="shared" si="71"/>
        <v/>
      </c>
      <c r="CE27" s="80" t="str">
        <f t="shared" si="45"/>
        <v/>
      </c>
      <c r="CF27" s="81" t="str">
        <f t="shared" si="45"/>
        <v/>
      </c>
      <c r="CG27" s="81" t="str">
        <f t="shared" si="45"/>
        <v/>
      </c>
      <c r="CH27" s="81" t="str">
        <f t="shared" si="45"/>
        <v/>
      </c>
      <c r="CI27" s="81" t="str">
        <f t="shared" si="45"/>
        <v/>
      </c>
      <c r="CJ27" s="81" t="str">
        <f t="shared" si="45"/>
        <v/>
      </c>
      <c r="CK27" s="144" t="str">
        <f t="shared" si="45"/>
        <v/>
      </c>
      <c r="CL27" s="144" t="str">
        <f t="shared" si="45"/>
        <v/>
      </c>
      <c r="CM27" s="144" t="str">
        <f t="shared" si="45"/>
        <v/>
      </c>
      <c r="CN27" s="81" t="str">
        <f t="shared" si="45"/>
        <v/>
      </c>
      <c r="CO27" s="81" t="str">
        <f t="shared" si="45"/>
        <v/>
      </c>
      <c r="CP27" s="81" t="str">
        <f t="shared" si="45"/>
        <v/>
      </c>
      <c r="CQ27" s="81" t="str">
        <f t="shared" si="45"/>
        <v/>
      </c>
      <c r="CR27" s="81" t="str">
        <f t="shared" si="45"/>
        <v/>
      </c>
      <c r="CS27" s="80" t="str">
        <f t="shared" si="45"/>
        <v/>
      </c>
      <c r="CT27" s="504" t="str">
        <f t="shared" si="45"/>
        <v/>
      </c>
      <c r="CU27" s="532" t="str">
        <f t="shared" si="46"/>
        <v/>
      </c>
      <c r="CV27" s="533" t="str">
        <f t="shared" si="47"/>
        <v/>
      </c>
      <c r="CW27" s="534" t="str">
        <f t="shared" si="48"/>
        <v/>
      </c>
      <c r="CX27" s="534" t="str">
        <f t="shared" si="49"/>
        <v/>
      </c>
      <c r="CY27" s="534" t="str">
        <f t="shared" si="50"/>
        <v/>
      </c>
      <c r="CZ27" s="534" t="str">
        <f t="shared" si="51"/>
        <v/>
      </c>
      <c r="DA27" s="534" t="str">
        <f t="shared" si="52"/>
        <v/>
      </c>
      <c r="DB27" s="535" t="str">
        <f t="shared" si="53"/>
        <v/>
      </c>
      <c r="DC27" s="535" t="str">
        <f t="shared" si="54"/>
        <v/>
      </c>
      <c r="DD27" s="535" t="str">
        <f t="shared" si="55"/>
        <v/>
      </c>
      <c r="DE27" s="534" t="str">
        <f t="shared" si="56"/>
        <v/>
      </c>
      <c r="DF27" s="534" t="str">
        <f t="shared" si="57"/>
        <v/>
      </c>
      <c r="DG27" s="534" t="str">
        <f t="shared" si="58"/>
        <v/>
      </c>
      <c r="DH27" s="534" t="str">
        <f t="shared" si="59"/>
        <v/>
      </c>
      <c r="DI27" s="534" t="str">
        <f t="shared" si="60"/>
        <v/>
      </c>
      <c r="DJ27" s="533" t="str">
        <f t="shared" si="61"/>
        <v/>
      </c>
      <c r="DK27" s="532" t="str">
        <f t="shared" si="62"/>
        <v/>
      </c>
      <c r="DL27" s="858">
        <f t="shared" si="63"/>
        <v>2</v>
      </c>
      <c r="DM27" s="813">
        <f t="shared" si="64"/>
        <v>0</v>
      </c>
      <c r="DN27" s="813">
        <f t="shared" si="65"/>
        <v>0</v>
      </c>
      <c r="DO27" s="813">
        <f t="shared" si="66"/>
        <v>0</v>
      </c>
      <c r="DP27" s="938" t="str">
        <f>IF(DP19="","",(DP19+SUM(BV19)*(DP19="")-SUM(DP23)-DP26-SUM(BV26)*(DP26=""))*BV20/DP$7/365/$G$1)</f>
        <v/>
      </c>
      <c r="DQ27" s="738" t="str">
        <f>IF(DQ19="","",(DQ19+SUM(BW19)*(DQ19="")-SUM(DQ23)-DQ26-SUM(BW26)*(DQ26=""))*BW20/DQ$7/365/$G$1)</f>
        <v/>
      </c>
      <c r="DR27" s="738" t="str">
        <f>IF(DR19="","",(DR19+SUM(BX19)*(DR19="")-SUM(DR23)-DR26-SUM(BX26)*(DR26=""))*BX20/DR$7/365/$G$1)</f>
        <v/>
      </c>
      <c r="DS27" s="939" t="str">
        <f>IF(DS19="","",(DS19+SUM(BY19)*(DS19="")-SUM(DS23)-DS26-SUM(BY26)*(DS26=""))*BY20/DS$7/365/$G$1)</f>
        <v/>
      </c>
      <c r="DU27" s="60"/>
    </row>
    <row r="28" spans="1:125" ht="12.75" customHeight="1">
      <c r="A28" s="659" t="s">
        <v>1197</v>
      </c>
      <c r="B28" s="260" t="s">
        <v>264</v>
      </c>
      <c r="C28" s="260" t="s">
        <v>264</v>
      </c>
      <c r="D28" s="260" t="s">
        <v>264</v>
      </c>
      <c r="E28" s="260" t="s">
        <v>264</v>
      </c>
      <c r="F28" s="260" t="s">
        <v>264</v>
      </c>
      <c r="G28" s="260" t="s">
        <v>264</v>
      </c>
      <c r="H28" s="260" t="s">
        <v>264</v>
      </c>
      <c r="I28" s="260" t="s">
        <v>264</v>
      </c>
      <c r="J28" s="260" t="s">
        <v>264</v>
      </c>
      <c r="K28" s="260" t="s">
        <v>264</v>
      </c>
      <c r="L28" s="260" t="s">
        <v>264</v>
      </c>
      <c r="M28" s="260" t="s">
        <v>264</v>
      </c>
      <c r="N28" s="260" t="s">
        <v>264</v>
      </c>
      <c r="O28" s="260" t="s">
        <v>264</v>
      </c>
      <c r="P28" s="260" t="s">
        <v>264</v>
      </c>
      <c r="Q28" s="260" t="s">
        <v>264</v>
      </c>
      <c r="R28" s="260" t="s">
        <v>264</v>
      </c>
      <c r="S28" s="583"/>
      <c r="T28" s="260" t="s">
        <v>264</v>
      </c>
      <c r="U28" s="260" t="s">
        <v>264</v>
      </c>
      <c r="V28" s="260" t="s">
        <v>264</v>
      </c>
      <c r="W28" s="260" t="s">
        <v>264</v>
      </c>
      <c r="X28" s="260" t="s">
        <v>264</v>
      </c>
      <c r="Y28" s="260" t="s">
        <v>264</v>
      </c>
      <c r="Z28" s="260" t="s">
        <v>264</v>
      </c>
      <c r="AA28" s="260" t="s">
        <v>264</v>
      </c>
      <c r="AB28" s="260" t="s">
        <v>264</v>
      </c>
      <c r="AC28" s="260" t="s">
        <v>264</v>
      </c>
      <c r="AD28" s="260" t="s">
        <v>264</v>
      </c>
      <c r="AE28" s="260" t="s">
        <v>264</v>
      </c>
      <c r="AF28" s="260" t="s">
        <v>264</v>
      </c>
      <c r="AG28" s="260" t="s">
        <v>264</v>
      </c>
      <c r="AH28" s="260" t="s">
        <v>264</v>
      </c>
      <c r="AI28" s="260" t="s">
        <v>264</v>
      </c>
      <c r="AJ28" s="260" t="s">
        <v>264</v>
      </c>
      <c r="AK28" s="583"/>
      <c r="AL28" s="260" t="s">
        <v>264</v>
      </c>
      <c r="AM28" s="260" t="s">
        <v>264</v>
      </c>
      <c r="AN28" s="260" t="s">
        <v>264</v>
      </c>
      <c r="AO28" s="260" t="s">
        <v>264</v>
      </c>
      <c r="AP28" s="260" t="s">
        <v>264</v>
      </c>
      <c r="AQ28" s="260" t="s">
        <v>264</v>
      </c>
      <c r="AR28" s="260" t="s">
        <v>264</v>
      </c>
      <c r="AS28" s="260" t="s">
        <v>264</v>
      </c>
      <c r="AT28" s="260" t="s">
        <v>264</v>
      </c>
      <c r="AU28" s="260" t="s">
        <v>264</v>
      </c>
      <c r="AV28" s="260" t="s">
        <v>264</v>
      </c>
      <c r="AW28" s="260" t="s">
        <v>264</v>
      </c>
      <c r="AX28" s="260" t="s">
        <v>264</v>
      </c>
      <c r="AY28" s="260" t="s">
        <v>264</v>
      </c>
      <c r="AZ28" s="260" t="s">
        <v>264</v>
      </c>
      <c r="BA28" s="260" t="s">
        <v>264</v>
      </c>
      <c r="BB28" s="260" t="s">
        <v>264</v>
      </c>
      <c r="BC28" s="583"/>
      <c r="BD28" s="260" t="s">
        <v>264</v>
      </c>
      <c r="BE28" s="260" t="s">
        <v>264</v>
      </c>
      <c r="BF28" s="260" t="s">
        <v>264</v>
      </c>
      <c r="BG28" s="260" t="s">
        <v>264</v>
      </c>
      <c r="BH28" s="260" t="s">
        <v>264</v>
      </c>
      <c r="BI28" s="260" t="s">
        <v>264</v>
      </c>
      <c r="BJ28" s="260" t="s">
        <v>264</v>
      </c>
      <c r="BK28" s="260" t="s">
        <v>264</v>
      </c>
      <c r="BL28" s="260" t="s">
        <v>264</v>
      </c>
      <c r="BM28" s="260" t="s">
        <v>264</v>
      </c>
      <c r="BN28" s="260" t="s">
        <v>264</v>
      </c>
      <c r="BO28" s="260" t="s">
        <v>264</v>
      </c>
      <c r="BP28" s="260" t="s">
        <v>264</v>
      </c>
      <c r="BQ28" s="260" t="s">
        <v>264</v>
      </c>
      <c r="BR28" s="260" t="s">
        <v>264</v>
      </c>
      <c r="BS28" s="260" t="s">
        <v>264</v>
      </c>
      <c r="BT28" s="260" t="s">
        <v>264</v>
      </c>
      <c r="BU28" s="583"/>
      <c r="BV28" s="260" t="s">
        <v>264</v>
      </c>
      <c r="BW28" s="260" t="s">
        <v>264</v>
      </c>
      <c r="BX28" s="260" t="s">
        <v>264</v>
      </c>
      <c r="BY28" s="260" t="s">
        <v>264</v>
      </c>
      <c r="BZ28" s="863"/>
      <c r="CA28" s="863"/>
      <c r="CB28" s="863"/>
      <c r="CC28" s="864"/>
      <c r="CD28" s="865"/>
      <c r="CE28" s="865"/>
      <c r="CF28" s="865"/>
      <c r="CG28" s="865"/>
      <c r="CH28" s="865"/>
      <c r="CI28" s="865"/>
      <c r="CJ28" s="865"/>
      <c r="CK28" s="865"/>
      <c r="CL28" s="865"/>
      <c r="CM28" s="865"/>
      <c r="CN28" s="865"/>
      <c r="CO28" s="865"/>
      <c r="CP28" s="865"/>
      <c r="CQ28" s="865"/>
      <c r="CR28" s="865"/>
      <c r="CS28" s="865"/>
      <c r="CT28" s="866"/>
      <c r="CU28" s="867"/>
      <c r="CV28" s="865"/>
      <c r="CW28" s="865"/>
      <c r="CX28" s="865"/>
      <c r="CY28" s="865"/>
      <c r="CZ28" s="865"/>
      <c r="DA28" s="865"/>
      <c r="DB28" s="865"/>
      <c r="DC28" s="865"/>
      <c r="DD28" s="865"/>
      <c r="DE28" s="865"/>
      <c r="DF28" s="865"/>
      <c r="DG28" s="865"/>
      <c r="DH28" s="865"/>
      <c r="DI28" s="865"/>
      <c r="DJ28" s="865"/>
      <c r="DK28" s="865"/>
      <c r="DL28" s="858"/>
      <c r="DM28" s="813"/>
      <c r="DN28" s="813"/>
      <c r="DO28" s="813"/>
      <c r="DP28" s="940" t="str">
        <f>IF(SUM(BV28)&gt;0,BV28*'Exp factors'!C$21,"")</f>
        <v/>
      </c>
      <c r="DQ28" s="941" t="str">
        <f>IF(SUM(BW28)&gt;0,BW28*'Exp factors'!D$21,"")</f>
        <v/>
      </c>
      <c r="DR28" s="941" t="str">
        <f>IF(SUM(BX28)&gt;0,BX28*'Exp factors'!E$21,"")</f>
        <v/>
      </c>
      <c r="DS28" s="942" t="str">
        <f>IF(SUM(BY28)&gt;0,BY28*'Exp factors'!F$21,"")</f>
        <v/>
      </c>
      <c r="DU28" s="60"/>
    </row>
    <row r="29" spans="1:125" ht="12.75" customHeight="1">
      <c r="A29" s="685" t="s">
        <v>263</v>
      </c>
      <c r="B29" s="260">
        <v>1</v>
      </c>
      <c r="C29" s="260">
        <v>1</v>
      </c>
      <c r="D29" s="260">
        <v>1</v>
      </c>
      <c r="E29" s="260">
        <v>1</v>
      </c>
      <c r="F29" s="260">
        <v>1</v>
      </c>
      <c r="G29" s="260">
        <v>1</v>
      </c>
      <c r="H29" s="260">
        <v>1</v>
      </c>
      <c r="I29" s="260">
        <v>1</v>
      </c>
      <c r="J29" s="260">
        <v>1</v>
      </c>
      <c r="K29" s="260">
        <v>1</v>
      </c>
      <c r="L29" s="260">
        <v>1</v>
      </c>
      <c r="M29" s="260">
        <v>1</v>
      </c>
      <c r="N29" s="260">
        <v>1</v>
      </c>
      <c r="O29" s="260">
        <v>1</v>
      </c>
      <c r="P29" s="260">
        <v>1</v>
      </c>
      <c r="Q29" s="260">
        <v>1</v>
      </c>
      <c r="R29" s="260">
        <v>1</v>
      </c>
      <c r="S29" s="577"/>
      <c r="T29" s="260">
        <v>1</v>
      </c>
      <c r="U29" s="260">
        <v>1</v>
      </c>
      <c r="V29" s="260">
        <v>1</v>
      </c>
      <c r="W29" s="260">
        <v>1</v>
      </c>
      <c r="X29" s="260">
        <v>1</v>
      </c>
      <c r="Y29" s="260">
        <v>1</v>
      </c>
      <c r="Z29" s="260">
        <v>1</v>
      </c>
      <c r="AA29" s="260">
        <v>1</v>
      </c>
      <c r="AB29" s="260">
        <v>1</v>
      </c>
      <c r="AC29" s="260">
        <v>1</v>
      </c>
      <c r="AD29" s="260">
        <v>1</v>
      </c>
      <c r="AE29" s="260">
        <v>1</v>
      </c>
      <c r="AF29" s="260">
        <v>1</v>
      </c>
      <c r="AG29" s="260">
        <v>1</v>
      </c>
      <c r="AH29" s="260">
        <v>1</v>
      </c>
      <c r="AI29" s="260">
        <v>1</v>
      </c>
      <c r="AJ29" s="260">
        <v>1</v>
      </c>
      <c r="AK29" s="577"/>
      <c r="AL29" s="260">
        <v>1</v>
      </c>
      <c r="AM29" s="260">
        <v>1</v>
      </c>
      <c r="AN29" s="260">
        <v>1</v>
      </c>
      <c r="AO29" s="260">
        <v>1</v>
      </c>
      <c r="AP29" s="260">
        <v>1</v>
      </c>
      <c r="AQ29" s="260">
        <v>1</v>
      </c>
      <c r="AR29" s="260">
        <v>1</v>
      </c>
      <c r="AS29" s="260">
        <v>1</v>
      </c>
      <c r="AT29" s="260">
        <v>1</v>
      </c>
      <c r="AU29" s="260">
        <v>1</v>
      </c>
      <c r="AV29" s="260">
        <v>1</v>
      </c>
      <c r="AW29" s="260">
        <v>1</v>
      </c>
      <c r="AX29" s="260">
        <v>1</v>
      </c>
      <c r="AY29" s="260">
        <v>1</v>
      </c>
      <c r="AZ29" s="260">
        <v>1</v>
      </c>
      <c r="BA29" s="260">
        <v>1</v>
      </c>
      <c r="BB29" s="260">
        <v>1</v>
      </c>
      <c r="BC29" s="577"/>
      <c r="BD29" s="260">
        <v>1</v>
      </c>
      <c r="BE29" s="260">
        <v>1</v>
      </c>
      <c r="BF29" s="260">
        <v>1</v>
      </c>
      <c r="BG29" s="260">
        <v>1</v>
      </c>
      <c r="BH29" s="260">
        <v>1</v>
      </c>
      <c r="BI29" s="260">
        <v>1</v>
      </c>
      <c r="BJ29" s="260">
        <v>1</v>
      </c>
      <c r="BK29" s="260">
        <v>1</v>
      </c>
      <c r="BL29" s="260">
        <v>1</v>
      </c>
      <c r="BM29" s="260">
        <v>1</v>
      </c>
      <c r="BN29" s="260">
        <v>1</v>
      </c>
      <c r="BO29" s="260">
        <v>1</v>
      </c>
      <c r="BP29" s="260">
        <v>1</v>
      </c>
      <c r="BQ29" s="260">
        <v>1</v>
      </c>
      <c r="BR29" s="260">
        <v>1</v>
      </c>
      <c r="BS29" s="260">
        <v>1</v>
      </c>
      <c r="BT29" s="260">
        <v>1</v>
      </c>
      <c r="BU29" s="577"/>
      <c r="BV29" s="260">
        <v>1</v>
      </c>
      <c r="BW29" s="260">
        <v>1</v>
      </c>
      <c r="BX29" s="260">
        <v>1</v>
      </c>
      <c r="BY29" s="260">
        <v>1</v>
      </c>
      <c r="BZ29" s="856">
        <f>IF(DL29&lt;3,"",(SUM(B29:R29)-MIN(B29:R29)-MAX(B29:R29))/(DL29-2))</f>
        <v>1</v>
      </c>
      <c r="CA29" s="856">
        <f>IF(DM29&lt;3,"",(SUM(T29:AJ29)-MIN(T29:AJ29)-MAX(T29:AJ29))/(DM29-2))</f>
        <v>1</v>
      </c>
      <c r="CB29" s="856">
        <f>IF(DN29&lt;3,"",(SUM(AL29:BB29)-MIN(AL29:BB29)-MAX(AL29:BB29))/(DN29-2))</f>
        <v>1</v>
      </c>
      <c r="CC29" s="857">
        <f>IF(DO29&lt;3,"",(SUM(BD29:BT29)-MIN(BD29:BT29)-MAX(BD29:BT29))/(DO29-2))</f>
        <v>1</v>
      </c>
      <c r="CD29" s="503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1</v>
      </c>
      <c r="CE29" s="80">
        <f t="shared" si="88"/>
        <v>1</v>
      </c>
      <c r="CF29" s="81">
        <f t="shared" si="88"/>
        <v>1</v>
      </c>
      <c r="CG29" s="81">
        <f t="shared" si="88"/>
        <v>1</v>
      </c>
      <c r="CH29" s="81">
        <f t="shared" si="88"/>
        <v>1</v>
      </c>
      <c r="CI29" s="81">
        <f t="shared" si="88"/>
        <v>1</v>
      </c>
      <c r="CJ29" s="81">
        <f t="shared" si="88"/>
        <v>1</v>
      </c>
      <c r="CK29" s="144">
        <f t="shared" si="88"/>
        <v>1</v>
      </c>
      <c r="CL29" s="1051">
        <f t="shared" si="88"/>
        <v>1</v>
      </c>
      <c r="CM29" s="144">
        <f t="shared" si="88"/>
        <v>1</v>
      </c>
      <c r="CN29" s="81">
        <f t="shared" si="88"/>
        <v>1</v>
      </c>
      <c r="CO29" s="81">
        <f t="shared" si="88"/>
        <v>1</v>
      </c>
      <c r="CP29" s="81">
        <f t="shared" si="88"/>
        <v>1</v>
      </c>
      <c r="CQ29" s="81">
        <f t="shared" si="88"/>
        <v>1</v>
      </c>
      <c r="CR29" s="81">
        <f t="shared" si="88"/>
        <v>1</v>
      </c>
      <c r="CS29" s="80">
        <f t="shared" si="88"/>
        <v>1</v>
      </c>
      <c r="CT29" s="504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</v>
      </c>
      <c r="CU29" s="532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1</v>
      </c>
      <c r="CV29" s="533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1</v>
      </c>
      <c r="CW29" s="534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1</v>
      </c>
      <c r="CX29" s="534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1</v>
      </c>
      <c r="CY29" s="534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1</v>
      </c>
      <c r="CZ29" s="534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1</v>
      </c>
      <c r="DA29" s="534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1</v>
      </c>
      <c r="DB29" s="535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1</v>
      </c>
      <c r="DC29" s="535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</v>
      </c>
      <c r="DD29" s="535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</v>
      </c>
      <c r="DE29" s="534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1</v>
      </c>
      <c r="DF29" s="534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1</v>
      </c>
      <c r="DG29" s="534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1</v>
      </c>
      <c r="DH29" s="534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1</v>
      </c>
      <c r="DI29" s="534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1</v>
      </c>
      <c r="DJ29" s="533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1</v>
      </c>
      <c r="DK29" s="532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1</v>
      </c>
      <c r="DL29" s="858">
        <f t="shared" ref="DL29:DL36" si="107">COUNT(B29:R29)</f>
        <v>17</v>
      </c>
      <c r="DM29" s="813">
        <f t="shared" ref="DM29:DM36" si="108">COUNT(T29:AJ29)</f>
        <v>17</v>
      </c>
      <c r="DN29" s="813">
        <f t="shared" ref="DN29:DN36" si="109">COUNT(AL29:BB29)</f>
        <v>17</v>
      </c>
      <c r="DO29" s="813">
        <f t="shared" ref="DO29:DO36" si="110">COUNT(BD29:BT29)</f>
        <v>17</v>
      </c>
      <c r="DP29" s="923"/>
      <c r="DQ29" s="924"/>
      <c r="DR29" s="924"/>
      <c r="DS29" s="925"/>
      <c r="DU29" s="60"/>
    </row>
    <row r="30" spans="1:125" ht="12.75" customHeight="1">
      <c r="A30" s="685" t="s">
        <v>279</v>
      </c>
      <c r="B30" s="656">
        <v>5</v>
      </c>
      <c r="C30" s="305"/>
      <c r="D30" s="305"/>
      <c r="E30" s="305"/>
      <c r="F30" s="305"/>
      <c r="G30" s="305">
        <v>5</v>
      </c>
      <c r="H30" s="305">
        <v>0.4</v>
      </c>
      <c r="I30" s="305">
        <v>5</v>
      </c>
      <c r="J30" s="305">
        <v>5</v>
      </c>
      <c r="K30" s="305">
        <v>4</v>
      </c>
      <c r="L30" s="305"/>
      <c r="M30" s="305"/>
      <c r="N30" s="260"/>
      <c r="O30" s="305"/>
      <c r="P30" s="260"/>
      <c r="Q30" s="305"/>
      <c r="R30" s="260"/>
      <c r="S30" s="577"/>
      <c r="T30" s="305"/>
      <c r="U30" s="305"/>
      <c r="V30" s="305"/>
      <c r="W30" s="305"/>
      <c r="X30" s="305"/>
      <c r="Y30" s="305">
        <v>4</v>
      </c>
      <c r="Z30" s="1349">
        <v>5</v>
      </c>
      <c r="AA30" s="1349">
        <v>5</v>
      </c>
      <c r="AB30" s="1349">
        <v>5</v>
      </c>
      <c r="AC30" s="1349">
        <v>5</v>
      </c>
      <c r="AD30" s="305"/>
      <c r="AE30" s="1349">
        <v>4</v>
      </c>
      <c r="AF30" s="656"/>
      <c r="AG30" s="260"/>
      <c r="AH30" s="656"/>
      <c r="AI30" s="656"/>
      <c r="AJ30" s="656"/>
      <c r="AK30" s="577"/>
      <c r="AL30" s="305"/>
      <c r="AM30" s="305"/>
      <c r="AN30" s="305"/>
      <c r="AO30" s="305"/>
      <c r="AP30" s="305">
        <v>5</v>
      </c>
      <c r="AQ30" s="305">
        <v>5</v>
      </c>
      <c r="AR30" s="305">
        <v>10</v>
      </c>
      <c r="AS30" s="305">
        <v>10</v>
      </c>
      <c r="AT30" s="305"/>
      <c r="AU30" s="305">
        <v>5</v>
      </c>
      <c r="AV30" s="305">
        <v>10</v>
      </c>
      <c r="AW30" s="305">
        <v>5</v>
      </c>
      <c r="AX30" s="260"/>
      <c r="AY30" s="260"/>
      <c r="AZ30" s="260"/>
      <c r="BA30" s="260"/>
      <c r="BB30" s="260"/>
      <c r="BC30" s="577"/>
      <c r="BD30" s="1349">
        <v>4.92</v>
      </c>
      <c r="BE30" s="1349">
        <v>4.92</v>
      </c>
      <c r="BF30" s="1349">
        <v>4.92</v>
      </c>
      <c r="BG30" s="1349">
        <v>4.92</v>
      </c>
      <c r="BH30" s="1349">
        <v>4.92</v>
      </c>
      <c r="BI30" s="1349">
        <v>4.92</v>
      </c>
      <c r="BJ30" s="1349">
        <v>4.92</v>
      </c>
      <c r="BK30" s="1349">
        <v>10</v>
      </c>
      <c r="BL30" s="1349">
        <v>5</v>
      </c>
      <c r="BM30" s="1349">
        <v>10</v>
      </c>
      <c r="BN30" s="1349">
        <v>5</v>
      </c>
      <c r="BO30" s="1349">
        <v>5</v>
      </c>
      <c r="BP30" s="260"/>
      <c r="BQ30" s="260"/>
      <c r="BR30" s="260"/>
      <c r="BS30" s="260"/>
      <c r="BT30" s="260"/>
      <c r="BU30" s="577"/>
      <c r="BV30" s="305">
        <v>5</v>
      </c>
      <c r="BW30" s="305">
        <v>5</v>
      </c>
      <c r="BX30" s="305">
        <v>5</v>
      </c>
      <c r="BY30" s="305">
        <v>5</v>
      </c>
      <c r="BZ30" s="856">
        <f t="shared" ref="BZ30:BZ31" si="111">IF(DL30&lt;3,"",(SUM(B30:R30)-MIN(B30:R30)-MAX(B30:R30))/(DL30-2))</f>
        <v>4.75</v>
      </c>
      <c r="CA30" s="856">
        <f t="shared" ref="CA30:CA31" si="112">IF(DM30&lt;3,"",(SUM(T30:AJ30)-MIN(T30:AJ30)-MAX(T30:AJ30))/(DM30-2))</f>
        <v>4.75</v>
      </c>
      <c r="CB30" s="856">
        <f t="shared" ref="CB30:CB31" si="113">IF(DN30&lt;3,"",(SUM(AL30:BB30)-MIN(AL30:BB30)-MAX(AL30:BB30))/(DN30-2))</f>
        <v>7</v>
      </c>
      <c r="CC30" s="857">
        <f t="shared" ref="CC30:CC31" si="114">IF(DO30&lt;3,"",(SUM(BD30:BT30)-MIN(BD30:BT30)-MAX(BD30:BT30))/(DO30-2))</f>
        <v>5.452</v>
      </c>
      <c r="CD30" s="503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0" t="str">
        <f t="shared" si="89"/>
        <v/>
      </c>
      <c r="CF30" s="81" t="str">
        <f t="shared" si="89"/>
        <v/>
      </c>
      <c r="CG30" s="81" t="str">
        <f t="shared" si="89"/>
        <v/>
      </c>
      <c r="CH30" s="81" t="str">
        <f t="shared" si="89"/>
        <v/>
      </c>
      <c r="CI30" s="81">
        <f t="shared" si="89"/>
        <v>5</v>
      </c>
      <c r="CJ30" s="81">
        <f t="shared" si="89"/>
        <v>5</v>
      </c>
      <c r="CK30" s="144">
        <f t="shared" si="89"/>
        <v>5</v>
      </c>
      <c r="CL30" s="144">
        <f t="shared" si="89"/>
        <v>5</v>
      </c>
      <c r="CM30" s="144">
        <f t="shared" si="89"/>
        <v>10</v>
      </c>
      <c r="CN30" s="81">
        <f t="shared" si="89"/>
        <v>10</v>
      </c>
      <c r="CO30" s="81">
        <f t="shared" si="89"/>
        <v>10</v>
      </c>
      <c r="CP30" s="81" t="str">
        <f t="shared" si="89"/>
        <v/>
      </c>
      <c r="CQ30" s="81" t="str">
        <f t="shared" si="89"/>
        <v/>
      </c>
      <c r="CR30" s="81" t="str">
        <f t="shared" si="89"/>
        <v/>
      </c>
      <c r="CS30" s="80" t="str">
        <f t="shared" si="89"/>
        <v/>
      </c>
      <c r="CT30" s="504" t="str">
        <f t="shared" si="89"/>
        <v/>
      </c>
      <c r="CU30" s="532" t="str">
        <f t="shared" si="90"/>
        <v/>
      </c>
      <c r="CV30" s="533" t="str">
        <f t="shared" si="91"/>
        <v/>
      </c>
      <c r="CW30" s="534" t="str">
        <f t="shared" si="92"/>
        <v/>
      </c>
      <c r="CX30" s="534">
        <f t="shared" si="93"/>
        <v>4.92</v>
      </c>
      <c r="CY30" s="534">
        <f t="shared" si="94"/>
        <v>4.92</v>
      </c>
      <c r="CZ30" s="534">
        <f t="shared" si="95"/>
        <v>4.92</v>
      </c>
      <c r="DA30" s="534">
        <f t="shared" si="96"/>
        <v>4.92</v>
      </c>
      <c r="DB30" s="535">
        <f t="shared" si="97"/>
        <v>4.92</v>
      </c>
      <c r="DC30" s="535">
        <f t="shared" si="98"/>
        <v>4.92</v>
      </c>
      <c r="DD30" s="535">
        <f t="shared" si="99"/>
        <v>4.92</v>
      </c>
      <c r="DE30" s="534">
        <f t="shared" si="100"/>
        <v>5</v>
      </c>
      <c r="DF30" s="534">
        <f t="shared" si="101"/>
        <v>5</v>
      </c>
      <c r="DG30" s="534">
        <f t="shared" si="102"/>
        <v>5</v>
      </c>
      <c r="DH30" s="534">
        <f t="shared" si="103"/>
        <v>10</v>
      </c>
      <c r="DI30" s="534">
        <f t="shared" si="104"/>
        <v>10</v>
      </c>
      <c r="DJ30" s="533" t="str">
        <f t="shared" si="105"/>
        <v/>
      </c>
      <c r="DK30" s="532" t="str">
        <f t="shared" si="106"/>
        <v/>
      </c>
      <c r="DL30" s="858">
        <f t="shared" si="107"/>
        <v>6</v>
      </c>
      <c r="DM30" s="813">
        <f t="shared" si="108"/>
        <v>6</v>
      </c>
      <c r="DN30" s="813">
        <f t="shared" si="109"/>
        <v>7</v>
      </c>
      <c r="DO30" s="813">
        <f t="shared" si="110"/>
        <v>12</v>
      </c>
      <c r="DP30" s="923"/>
      <c r="DQ30" s="924"/>
      <c r="DR30" s="924"/>
      <c r="DS30" s="925"/>
      <c r="DU30" s="60"/>
    </row>
    <row r="31" spans="1:125" ht="12.75" customHeight="1">
      <c r="A31" s="627" t="s">
        <v>280</v>
      </c>
      <c r="B31" s="622">
        <v>60</v>
      </c>
      <c r="C31" s="620"/>
      <c r="D31" s="620"/>
      <c r="E31" s="620"/>
      <c r="F31" s="620"/>
      <c r="G31" s="620">
        <v>60</v>
      </c>
      <c r="H31" s="620">
        <v>4.8</v>
      </c>
      <c r="I31" s="620">
        <v>60</v>
      </c>
      <c r="J31" s="620">
        <v>60</v>
      </c>
      <c r="K31" s="620">
        <v>48</v>
      </c>
      <c r="L31" s="620"/>
      <c r="M31" s="620"/>
      <c r="N31" s="212"/>
      <c r="O31" s="305"/>
      <c r="P31" s="212"/>
      <c r="Q31" s="305"/>
      <c r="R31" s="212"/>
      <c r="S31" s="583"/>
      <c r="T31" s="620"/>
      <c r="U31" s="620"/>
      <c r="V31" s="620"/>
      <c r="W31" s="620"/>
      <c r="X31" s="620"/>
      <c r="Y31" s="620">
        <v>12</v>
      </c>
      <c r="Z31" s="1350">
        <v>12</v>
      </c>
      <c r="AA31" s="1350">
        <v>12</v>
      </c>
      <c r="AB31" s="1350">
        <v>12</v>
      </c>
      <c r="AC31" s="1350">
        <v>12</v>
      </c>
      <c r="AD31" s="620"/>
      <c r="AE31" s="1350">
        <v>12</v>
      </c>
      <c r="AF31" s="656"/>
      <c r="AG31" s="212"/>
      <c r="AH31" s="656"/>
      <c r="AI31" s="656"/>
      <c r="AJ31" s="656"/>
      <c r="AK31" s="583"/>
      <c r="AL31" s="620"/>
      <c r="AM31" s="620"/>
      <c r="AN31" s="620"/>
      <c r="AO31" s="620"/>
      <c r="AP31" s="620">
        <v>12</v>
      </c>
      <c r="AQ31" s="620">
        <v>10</v>
      </c>
      <c r="AR31" s="620">
        <v>12</v>
      </c>
      <c r="AS31" s="620">
        <v>12</v>
      </c>
      <c r="AT31" s="620"/>
      <c r="AU31" s="620">
        <v>12</v>
      </c>
      <c r="AV31" s="620">
        <v>12</v>
      </c>
      <c r="AW31" s="620">
        <v>12</v>
      </c>
      <c r="AX31" s="212"/>
      <c r="AY31" s="212"/>
      <c r="AZ31" s="212"/>
      <c r="BA31" s="212"/>
      <c r="BB31" s="212"/>
      <c r="BC31" s="583"/>
      <c r="BD31" s="1350">
        <v>12</v>
      </c>
      <c r="BE31" s="1350">
        <v>12</v>
      </c>
      <c r="BF31" s="1350">
        <v>12</v>
      </c>
      <c r="BG31" s="1350">
        <v>12</v>
      </c>
      <c r="BH31" s="1350">
        <v>12</v>
      </c>
      <c r="BI31" s="1350">
        <v>12</v>
      </c>
      <c r="BJ31" s="1350">
        <v>12</v>
      </c>
      <c r="BK31" s="1350">
        <v>12</v>
      </c>
      <c r="BL31" s="1350">
        <v>12</v>
      </c>
      <c r="BM31" s="1350">
        <v>24</v>
      </c>
      <c r="BN31" s="1350">
        <v>12</v>
      </c>
      <c r="BO31" s="1350">
        <v>12</v>
      </c>
      <c r="BP31" s="212"/>
      <c r="BQ31" s="212"/>
      <c r="BR31" s="212"/>
      <c r="BS31" s="212"/>
      <c r="BT31" s="212"/>
      <c r="BU31" s="583"/>
      <c r="BV31" s="620">
        <v>12</v>
      </c>
      <c r="BW31" s="620">
        <v>12</v>
      </c>
      <c r="BX31" s="620">
        <v>12</v>
      </c>
      <c r="BY31" s="620">
        <v>12</v>
      </c>
      <c r="BZ31" s="856">
        <f t="shared" si="111"/>
        <v>57</v>
      </c>
      <c r="CA31" s="856">
        <f t="shared" si="112"/>
        <v>12</v>
      </c>
      <c r="CB31" s="856">
        <f t="shared" si="113"/>
        <v>12</v>
      </c>
      <c r="CC31" s="857">
        <f t="shared" si="114"/>
        <v>12</v>
      </c>
      <c r="CD31" s="503" t="str">
        <f t="shared" si="115"/>
        <v/>
      </c>
      <c r="CE31" s="80" t="str">
        <f t="shared" si="89"/>
        <v/>
      </c>
      <c r="CF31" s="81" t="str">
        <f t="shared" si="89"/>
        <v/>
      </c>
      <c r="CG31" s="81" t="str">
        <f t="shared" si="89"/>
        <v/>
      </c>
      <c r="CH31" s="81" t="str">
        <f t="shared" si="89"/>
        <v/>
      </c>
      <c r="CI31" s="81">
        <f t="shared" si="89"/>
        <v>10</v>
      </c>
      <c r="CJ31" s="81">
        <f t="shared" si="89"/>
        <v>12</v>
      </c>
      <c r="CK31" s="144">
        <f t="shared" si="89"/>
        <v>12</v>
      </c>
      <c r="CL31" s="144">
        <f t="shared" si="89"/>
        <v>12</v>
      </c>
      <c r="CM31" s="144">
        <f t="shared" si="89"/>
        <v>12</v>
      </c>
      <c r="CN31" s="81">
        <f t="shared" si="89"/>
        <v>12</v>
      </c>
      <c r="CO31" s="81">
        <f t="shared" si="89"/>
        <v>12</v>
      </c>
      <c r="CP31" s="81" t="str">
        <f t="shared" si="89"/>
        <v/>
      </c>
      <c r="CQ31" s="81" t="str">
        <f t="shared" si="89"/>
        <v/>
      </c>
      <c r="CR31" s="81" t="str">
        <f t="shared" si="89"/>
        <v/>
      </c>
      <c r="CS31" s="80" t="str">
        <f t="shared" si="89"/>
        <v/>
      </c>
      <c r="CT31" s="504" t="str">
        <f t="shared" si="89"/>
        <v/>
      </c>
      <c r="CU31" s="532" t="str">
        <f t="shared" si="90"/>
        <v/>
      </c>
      <c r="CV31" s="533" t="str">
        <f t="shared" si="91"/>
        <v/>
      </c>
      <c r="CW31" s="534" t="str">
        <f t="shared" si="92"/>
        <v/>
      </c>
      <c r="CX31" s="534">
        <f t="shared" si="93"/>
        <v>12</v>
      </c>
      <c r="CY31" s="534">
        <f t="shared" si="94"/>
        <v>12</v>
      </c>
      <c r="CZ31" s="534">
        <f t="shared" si="95"/>
        <v>12</v>
      </c>
      <c r="DA31" s="534">
        <f t="shared" si="96"/>
        <v>12</v>
      </c>
      <c r="DB31" s="535">
        <f t="shared" si="97"/>
        <v>12</v>
      </c>
      <c r="DC31" s="535">
        <f t="shared" si="98"/>
        <v>12</v>
      </c>
      <c r="DD31" s="535">
        <f t="shared" si="99"/>
        <v>12</v>
      </c>
      <c r="DE31" s="534">
        <f t="shared" si="100"/>
        <v>12</v>
      </c>
      <c r="DF31" s="534">
        <f t="shared" si="101"/>
        <v>12</v>
      </c>
      <c r="DG31" s="534">
        <f t="shared" si="102"/>
        <v>12</v>
      </c>
      <c r="DH31" s="534">
        <f t="shared" si="103"/>
        <v>12</v>
      </c>
      <c r="DI31" s="534">
        <f t="shared" si="104"/>
        <v>24</v>
      </c>
      <c r="DJ31" s="533" t="str">
        <f t="shared" si="105"/>
        <v/>
      </c>
      <c r="DK31" s="532" t="str">
        <f t="shared" si="106"/>
        <v/>
      </c>
      <c r="DL31" s="858">
        <f t="shared" si="107"/>
        <v>6</v>
      </c>
      <c r="DM31" s="813">
        <f t="shared" si="108"/>
        <v>6</v>
      </c>
      <c r="DN31" s="813">
        <f t="shared" si="109"/>
        <v>7</v>
      </c>
      <c r="DO31" s="813">
        <f t="shared" si="110"/>
        <v>12</v>
      </c>
      <c r="DP31" s="923"/>
      <c r="DQ31" s="924"/>
      <c r="DR31" s="924"/>
      <c r="DS31" s="925"/>
      <c r="DU31" s="60"/>
    </row>
    <row r="32" spans="1:125" ht="12.75" customHeight="1">
      <c r="A32" s="677" t="s">
        <v>264</v>
      </c>
      <c r="B32" s="608">
        <f t="shared" ref="B32:R32" si="116">IF(B30="","",B29*B30*B31)</f>
        <v>300</v>
      </c>
      <c r="C32" s="608" t="str">
        <f t="shared" si="116"/>
        <v/>
      </c>
      <c r="D32" s="608" t="str">
        <f t="shared" si="116"/>
        <v/>
      </c>
      <c r="E32" s="608" t="str">
        <f t="shared" si="116"/>
        <v/>
      </c>
      <c r="F32" s="608" t="str">
        <f t="shared" si="116"/>
        <v/>
      </c>
      <c r="G32" s="608">
        <f t="shared" si="116"/>
        <v>300</v>
      </c>
      <c r="H32" s="608">
        <f t="shared" si="116"/>
        <v>1.92</v>
      </c>
      <c r="I32" s="608">
        <f t="shared" si="116"/>
        <v>300</v>
      </c>
      <c r="J32" s="608">
        <f t="shared" si="116"/>
        <v>300</v>
      </c>
      <c r="K32" s="608">
        <f t="shared" si="116"/>
        <v>192</v>
      </c>
      <c r="L32" s="608" t="str">
        <f t="shared" si="116"/>
        <v/>
      </c>
      <c r="M32" s="608" t="str">
        <f t="shared" si="116"/>
        <v/>
      </c>
      <c r="N32" s="608" t="str">
        <f t="shared" si="116"/>
        <v/>
      </c>
      <c r="O32" s="608" t="str">
        <f t="shared" si="116"/>
        <v/>
      </c>
      <c r="P32" s="608" t="str">
        <f t="shared" si="116"/>
        <v/>
      </c>
      <c r="Q32" s="608" t="str">
        <f t="shared" si="116"/>
        <v/>
      </c>
      <c r="R32" s="608" t="str">
        <f t="shared" si="116"/>
        <v/>
      </c>
      <c r="S32" s="640"/>
      <c r="T32" s="608" t="str">
        <f t="shared" ref="T32:AJ32" si="117">IF(T30="","",T29*T30*T31)</f>
        <v/>
      </c>
      <c r="U32" s="608" t="str">
        <f t="shared" si="117"/>
        <v/>
      </c>
      <c r="V32" s="608" t="str">
        <f t="shared" si="117"/>
        <v/>
      </c>
      <c r="W32" s="608" t="str">
        <f t="shared" si="117"/>
        <v/>
      </c>
      <c r="X32" s="608" t="str">
        <f t="shared" si="117"/>
        <v/>
      </c>
      <c r="Y32" s="608">
        <f t="shared" si="117"/>
        <v>48</v>
      </c>
      <c r="Z32" s="608">
        <f t="shared" si="117"/>
        <v>60</v>
      </c>
      <c r="AA32" s="608">
        <f t="shared" si="117"/>
        <v>60</v>
      </c>
      <c r="AB32" s="608">
        <f t="shared" si="117"/>
        <v>60</v>
      </c>
      <c r="AC32" s="608">
        <f t="shared" si="117"/>
        <v>60</v>
      </c>
      <c r="AD32" s="608" t="str">
        <f t="shared" si="117"/>
        <v/>
      </c>
      <c r="AE32" s="608">
        <f t="shared" si="117"/>
        <v>48</v>
      </c>
      <c r="AF32" s="608" t="str">
        <f t="shared" si="117"/>
        <v/>
      </c>
      <c r="AG32" s="608" t="str">
        <f t="shared" si="117"/>
        <v/>
      </c>
      <c r="AH32" s="608" t="str">
        <f t="shared" si="117"/>
        <v/>
      </c>
      <c r="AI32" s="608" t="str">
        <f t="shared" si="117"/>
        <v/>
      </c>
      <c r="AJ32" s="608" t="str">
        <f t="shared" si="117"/>
        <v/>
      </c>
      <c r="AK32" s="640"/>
      <c r="AL32" s="608" t="str">
        <f t="shared" ref="AL32:BB32" si="118">IF(AL30="","",AL29*AL30*AL31)</f>
        <v/>
      </c>
      <c r="AM32" s="608" t="str">
        <f t="shared" si="118"/>
        <v/>
      </c>
      <c r="AN32" s="608" t="str">
        <f t="shared" si="118"/>
        <v/>
      </c>
      <c r="AO32" s="608" t="str">
        <f t="shared" si="118"/>
        <v/>
      </c>
      <c r="AP32" s="608">
        <f t="shared" si="118"/>
        <v>60</v>
      </c>
      <c r="AQ32" s="608">
        <f t="shared" si="118"/>
        <v>50</v>
      </c>
      <c r="AR32" s="608">
        <f t="shared" si="118"/>
        <v>120</v>
      </c>
      <c r="AS32" s="608">
        <f t="shared" si="118"/>
        <v>120</v>
      </c>
      <c r="AT32" s="608" t="str">
        <f t="shared" si="118"/>
        <v/>
      </c>
      <c r="AU32" s="608">
        <f t="shared" si="118"/>
        <v>60</v>
      </c>
      <c r="AV32" s="608">
        <f t="shared" si="118"/>
        <v>120</v>
      </c>
      <c r="AW32" s="608">
        <f t="shared" si="118"/>
        <v>60</v>
      </c>
      <c r="AX32" s="608" t="str">
        <f t="shared" si="118"/>
        <v/>
      </c>
      <c r="AY32" s="608" t="str">
        <f t="shared" si="118"/>
        <v/>
      </c>
      <c r="AZ32" s="608" t="str">
        <f t="shared" si="118"/>
        <v/>
      </c>
      <c r="BA32" s="608" t="str">
        <f t="shared" si="118"/>
        <v/>
      </c>
      <c r="BB32" s="608" t="str">
        <f t="shared" si="118"/>
        <v/>
      </c>
      <c r="BC32" s="640"/>
      <c r="BD32" s="608">
        <f t="shared" ref="BD32:BT32" si="119">IF(BD30="","",BD29*BD30*BD31)</f>
        <v>59.04</v>
      </c>
      <c r="BE32" s="608">
        <f t="shared" si="119"/>
        <v>59.04</v>
      </c>
      <c r="BF32" s="608">
        <f t="shared" si="119"/>
        <v>59.04</v>
      </c>
      <c r="BG32" s="608">
        <f t="shared" si="119"/>
        <v>59.04</v>
      </c>
      <c r="BH32" s="608">
        <f t="shared" si="119"/>
        <v>59.04</v>
      </c>
      <c r="BI32" s="608">
        <f t="shared" si="119"/>
        <v>59.04</v>
      </c>
      <c r="BJ32" s="608">
        <f t="shared" si="119"/>
        <v>59.04</v>
      </c>
      <c r="BK32" s="608">
        <f t="shared" si="119"/>
        <v>120</v>
      </c>
      <c r="BL32" s="608">
        <f t="shared" si="119"/>
        <v>60</v>
      </c>
      <c r="BM32" s="608">
        <f t="shared" si="119"/>
        <v>240</v>
      </c>
      <c r="BN32" s="608">
        <f t="shared" si="119"/>
        <v>60</v>
      </c>
      <c r="BO32" s="608">
        <f t="shared" si="119"/>
        <v>60</v>
      </c>
      <c r="BP32" s="608" t="str">
        <f t="shared" si="119"/>
        <v/>
      </c>
      <c r="BQ32" s="608" t="str">
        <f t="shared" si="119"/>
        <v/>
      </c>
      <c r="BR32" s="608" t="str">
        <f t="shared" si="119"/>
        <v/>
      </c>
      <c r="BS32" s="608" t="str">
        <f t="shared" si="119"/>
        <v/>
      </c>
      <c r="BT32" s="608" t="str">
        <f t="shared" si="119"/>
        <v/>
      </c>
      <c r="BU32" s="640"/>
      <c r="BV32" s="608">
        <f>IF(BV30="","",BV29*BV30*BV31)</f>
        <v>60</v>
      </c>
      <c r="BW32" s="608">
        <f>IF(BW30="","",BW29*BW30*BW31)</f>
        <v>60</v>
      </c>
      <c r="BX32" s="608">
        <f>IF(BX30="","",BX29*BX30*BX31)</f>
        <v>60</v>
      </c>
      <c r="BY32" s="608">
        <f>IF(BY30="","",BY29*BY30*BY31)</f>
        <v>60</v>
      </c>
      <c r="BZ32" s="856">
        <f>IF(DL32&lt;3,"",(SUM(B32:R32)-MIN(B32:R32)-MAX(B32:R32))/(DL32-2))</f>
        <v>273</v>
      </c>
      <c r="CA32" s="856">
        <f>IF(DM32&lt;3,"",(SUM(T32:AJ32)-MIN(T32:AJ32)-MAX(T32:AJ32))/(DM32-2))</f>
        <v>57</v>
      </c>
      <c r="CB32" s="856">
        <f>IF(DN32&lt;3,"",(SUM(AL32:BB32)-MIN(AL32:BB32)-MAX(AL32:BB32))/(DN32-2))</f>
        <v>84</v>
      </c>
      <c r="CC32" s="857">
        <f>IF(DO32&lt;3,"",(SUM(BD32:BT32)-MIN(BD32:BT32)-MAX(BD32:BT32))/(DO32-2))</f>
        <v>65.424000000000007</v>
      </c>
      <c r="CD32" s="503" t="str">
        <f t="shared" si="115"/>
        <v/>
      </c>
      <c r="CE32" s="80" t="str">
        <f t="shared" si="89"/>
        <v/>
      </c>
      <c r="CF32" s="81" t="str">
        <f t="shared" si="89"/>
        <v/>
      </c>
      <c r="CG32" s="81" t="str">
        <f t="shared" si="89"/>
        <v/>
      </c>
      <c r="CH32" s="81" t="str">
        <f t="shared" si="89"/>
        <v/>
      </c>
      <c r="CI32" s="81">
        <f t="shared" si="89"/>
        <v>50</v>
      </c>
      <c r="CJ32" s="81">
        <f t="shared" si="89"/>
        <v>60</v>
      </c>
      <c r="CK32" s="144">
        <f t="shared" si="89"/>
        <v>60</v>
      </c>
      <c r="CL32" s="144">
        <f t="shared" si="89"/>
        <v>60</v>
      </c>
      <c r="CM32" s="144">
        <f t="shared" si="89"/>
        <v>120</v>
      </c>
      <c r="CN32" s="81">
        <f t="shared" si="89"/>
        <v>120</v>
      </c>
      <c r="CO32" s="81">
        <f t="shared" si="89"/>
        <v>120</v>
      </c>
      <c r="CP32" s="81" t="str">
        <f t="shared" si="89"/>
        <v/>
      </c>
      <c r="CQ32" s="81" t="str">
        <f t="shared" si="89"/>
        <v/>
      </c>
      <c r="CR32" s="81" t="str">
        <f t="shared" si="89"/>
        <v/>
      </c>
      <c r="CS32" s="80" t="str">
        <f t="shared" si="89"/>
        <v/>
      </c>
      <c r="CT32" s="504" t="str">
        <f t="shared" si="89"/>
        <v/>
      </c>
      <c r="CU32" s="532" t="str">
        <f t="shared" si="90"/>
        <v/>
      </c>
      <c r="CV32" s="533" t="str">
        <f t="shared" si="91"/>
        <v/>
      </c>
      <c r="CW32" s="534" t="str">
        <f t="shared" si="92"/>
        <v/>
      </c>
      <c r="CX32" s="534">
        <f t="shared" si="93"/>
        <v>59.04</v>
      </c>
      <c r="CY32" s="534">
        <f t="shared" si="94"/>
        <v>59.04</v>
      </c>
      <c r="CZ32" s="534">
        <f t="shared" si="95"/>
        <v>59.04</v>
      </c>
      <c r="DA32" s="534">
        <f t="shared" si="96"/>
        <v>59.04</v>
      </c>
      <c r="DB32" s="535">
        <f t="shared" si="97"/>
        <v>59.04</v>
      </c>
      <c r="DC32" s="535">
        <f t="shared" si="98"/>
        <v>59.04</v>
      </c>
      <c r="DD32" s="535">
        <f t="shared" si="99"/>
        <v>59.04</v>
      </c>
      <c r="DE32" s="534">
        <f t="shared" si="100"/>
        <v>60</v>
      </c>
      <c r="DF32" s="534">
        <f t="shared" si="101"/>
        <v>60</v>
      </c>
      <c r="DG32" s="534">
        <f t="shared" si="102"/>
        <v>60</v>
      </c>
      <c r="DH32" s="534">
        <f t="shared" si="103"/>
        <v>120</v>
      </c>
      <c r="DI32" s="534">
        <f t="shared" si="104"/>
        <v>240</v>
      </c>
      <c r="DJ32" s="533" t="str">
        <f t="shared" si="105"/>
        <v/>
      </c>
      <c r="DK32" s="532" t="str">
        <f t="shared" si="106"/>
        <v/>
      </c>
      <c r="DL32" s="858">
        <f t="shared" si="107"/>
        <v>6</v>
      </c>
      <c r="DM32" s="813">
        <f t="shared" si="108"/>
        <v>6</v>
      </c>
      <c r="DN32" s="813">
        <f t="shared" si="109"/>
        <v>7</v>
      </c>
      <c r="DO32" s="813">
        <f t="shared" si="110"/>
        <v>12</v>
      </c>
      <c r="DP32" s="927" t="e">
        <f>IF(SUM(BV32)&gt;0,(BV28-DP35-SUM(BV35)*(DP35=""))*'Exp factors'!C$23,"")</f>
        <v>#VALUE!</v>
      </c>
      <c r="DQ32" s="928" t="e">
        <f>IF(SUM(BW32)&gt;0,(BW28-DQ35-SUM(BW35)*(DQ35=""))*'Exp factors'!D$23,"")</f>
        <v>#VALUE!</v>
      </c>
      <c r="DR32" s="928" t="e">
        <f>IF(SUM(BX32)&gt;0,(BX28-DR35-SUM(BX35)*(DR35=""))*'Exp factors'!E$23,"")</f>
        <v>#VALUE!</v>
      </c>
      <c r="DS32" s="929" t="e">
        <f>IF(SUM(BY32)&gt;0,(BY28-DS35-SUM(BY35)*(DS35=""))*'Exp factors'!F$23,"")</f>
        <v>#VALUE!</v>
      </c>
      <c r="DU32" s="60"/>
    </row>
    <row r="33" spans="1:125" ht="12.75" customHeight="1">
      <c r="A33" s="677" t="s">
        <v>281</v>
      </c>
      <c r="B33" s="736">
        <f>3390*$K$1</f>
        <v>14193.252</v>
      </c>
      <c r="C33" s="736">
        <f t="shared" ref="C33:R33" si="120">3390*$K$1</f>
        <v>14193.252</v>
      </c>
      <c r="D33" s="736">
        <f t="shared" si="120"/>
        <v>14193.252</v>
      </c>
      <c r="E33" s="736">
        <f t="shared" si="120"/>
        <v>14193.252</v>
      </c>
      <c r="F33" s="736">
        <f t="shared" si="120"/>
        <v>14193.252</v>
      </c>
      <c r="G33" s="736">
        <f t="shared" si="120"/>
        <v>14193.252</v>
      </c>
      <c r="H33" s="736">
        <f t="shared" si="120"/>
        <v>14193.252</v>
      </c>
      <c r="I33" s="736">
        <f t="shared" si="120"/>
        <v>14193.252</v>
      </c>
      <c r="J33" s="736">
        <f t="shared" si="120"/>
        <v>14193.252</v>
      </c>
      <c r="K33" s="736">
        <f t="shared" si="120"/>
        <v>14193.252</v>
      </c>
      <c r="L33" s="736">
        <f t="shared" si="120"/>
        <v>14193.252</v>
      </c>
      <c r="M33" s="736">
        <f t="shared" si="120"/>
        <v>14193.252</v>
      </c>
      <c r="N33" s="736">
        <f t="shared" si="120"/>
        <v>14193.252</v>
      </c>
      <c r="O33" s="736">
        <f t="shared" si="120"/>
        <v>14193.252</v>
      </c>
      <c r="P33" s="736">
        <f t="shared" si="120"/>
        <v>14193.252</v>
      </c>
      <c r="Q33" s="736">
        <f t="shared" si="120"/>
        <v>14193.252</v>
      </c>
      <c r="R33" s="736">
        <f t="shared" si="120"/>
        <v>14193.252</v>
      </c>
      <c r="S33" s="730"/>
      <c r="T33" s="736">
        <f>3390*$K$1</f>
        <v>14193.252</v>
      </c>
      <c r="U33" s="736">
        <f t="shared" ref="U33:AJ33" si="121">3390*$K$1</f>
        <v>14193.252</v>
      </c>
      <c r="V33" s="736">
        <f t="shared" si="121"/>
        <v>14193.252</v>
      </c>
      <c r="W33" s="736">
        <f t="shared" si="121"/>
        <v>14193.252</v>
      </c>
      <c r="X33" s="736">
        <f t="shared" si="121"/>
        <v>14193.252</v>
      </c>
      <c r="Y33" s="736">
        <f t="shared" si="121"/>
        <v>14193.252</v>
      </c>
      <c r="Z33" s="736">
        <f t="shared" si="121"/>
        <v>14193.252</v>
      </c>
      <c r="AA33" s="736">
        <f t="shared" si="121"/>
        <v>14193.252</v>
      </c>
      <c r="AB33" s="736">
        <f t="shared" si="121"/>
        <v>14193.252</v>
      </c>
      <c r="AC33" s="736">
        <f t="shared" si="121"/>
        <v>14193.252</v>
      </c>
      <c r="AD33" s="736">
        <f t="shared" si="121"/>
        <v>14193.252</v>
      </c>
      <c r="AE33" s="736">
        <f t="shared" si="121"/>
        <v>14193.252</v>
      </c>
      <c r="AF33" s="736">
        <f t="shared" si="121"/>
        <v>14193.252</v>
      </c>
      <c r="AG33" s="736">
        <f t="shared" si="121"/>
        <v>14193.252</v>
      </c>
      <c r="AH33" s="736">
        <f t="shared" si="121"/>
        <v>14193.252</v>
      </c>
      <c r="AI33" s="736">
        <f t="shared" si="121"/>
        <v>14193.252</v>
      </c>
      <c r="AJ33" s="736">
        <f t="shared" si="121"/>
        <v>14193.252</v>
      </c>
      <c r="AK33" s="730"/>
      <c r="AL33" s="736">
        <f>3390*$K$1</f>
        <v>14193.252</v>
      </c>
      <c r="AM33" s="736">
        <f t="shared" ref="AM33:BB33" si="122">3390*$K$1</f>
        <v>14193.252</v>
      </c>
      <c r="AN33" s="736">
        <f t="shared" si="122"/>
        <v>14193.252</v>
      </c>
      <c r="AO33" s="736">
        <f t="shared" si="122"/>
        <v>14193.252</v>
      </c>
      <c r="AP33" s="736">
        <f t="shared" si="122"/>
        <v>14193.252</v>
      </c>
      <c r="AQ33" s="736">
        <f t="shared" si="122"/>
        <v>14193.252</v>
      </c>
      <c r="AR33" s="736">
        <f t="shared" si="122"/>
        <v>14193.252</v>
      </c>
      <c r="AS33" s="736">
        <f t="shared" si="122"/>
        <v>14193.252</v>
      </c>
      <c r="AT33" s="736">
        <f t="shared" si="122"/>
        <v>14193.252</v>
      </c>
      <c r="AU33" s="736">
        <f t="shared" si="122"/>
        <v>14193.252</v>
      </c>
      <c r="AV33" s="736">
        <f t="shared" si="122"/>
        <v>14193.252</v>
      </c>
      <c r="AW33" s="736">
        <f t="shared" si="122"/>
        <v>14193.252</v>
      </c>
      <c r="AX33" s="736">
        <f t="shared" si="122"/>
        <v>14193.252</v>
      </c>
      <c r="AY33" s="736">
        <f t="shared" si="122"/>
        <v>14193.252</v>
      </c>
      <c r="AZ33" s="736">
        <f t="shared" si="122"/>
        <v>14193.252</v>
      </c>
      <c r="BA33" s="736">
        <f t="shared" si="122"/>
        <v>14193.252</v>
      </c>
      <c r="BB33" s="736">
        <f t="shared" si="122"/>
        <v>14193.252</v>
      </c>
      <c r="BC33" s="730"/>
      <c r="BD33" s="736">
        <f>3390*$K$1</f>
        <v>14193.252</v>
      </c>
      <c r="BE33" s="736">
        <f t="shared" ref="BE33:BY33" si="123">3390*$K$1</f>
        <v>14193.252</v>
      </c>
      <c r="BF33" s="736">
        <f t="shared" si="123"/>
        <v>14193.252</v>
      </c>
      <c r="BG33" s="736">
        <f t="shared" si="123"/>
        <v>14193.252</v>
      </c>
      <c r="BH33" s="736">
        <f t="shared" si="123"/>
        <v>14193.252</v>
      </c>
      <c r="BI33" s="736">
        <f t="shared" si="123"/>
        <v>14193.252</v>
      </c>
      <c r="BJ33" s="736">
        <f t="shared" si="123"/>
        <v>14193.252</v>
      </c>
      <c r="BK33" s="736">
        <f t="shared" si="123"/>
        <v>14193.252</v>
      </c>
      <c r="BL33" s="736">
        <f t="shared" si="123"/>
        <v>14193.252</v>
      </c>
      <c r="BM33" s="736">
        <f t="shared" si="123"/>
        <v>14193.252</v>
      </c>
      <c r="BN33" s="736">
        <f t="shared" si="123"/>
        <v>14193.252</v>
      </c>
      <c r="BO33" s="736">
        <f t="shared" si="123"/>
        <v>14193.252</v>
      </c>
      <c r="BP33" s="736">
        <f t="shared" si="123"/>
        <v>14193.252</v>
      </c>
      <c r="BQ33" s="736">
        <f t="shared" si="123"/>
        <v>14193.252</v>
      </c>
      <c r="BR33" s="736">
        <f t="shared" si="123"/>
        <v>14193.252</v>
      </c>
      <c r="BS33" s="736">
        <f t="shared" si="123"/>
        <v>14193.252</v>
      </c>
      <c r="BT33" s="736">
        <f t="shared" si="123"/>
        <v>14193.252</v>
      </c>
      <c r="BU33" s="730"/>
      <c r="BV33" s="736">
        <f t="shared" si="123"/>
        <v>14193.252</v>
      </c>
      <c r="BW33" s="736">
        <f t="shared" si="123"/>
        <v>14193.252</v>
      </c>
      <c r="BX33" s="736">
        <f t="shared" si="123"/>
        <v>14193.252</v>
      </c>
      <c r="BY33" s="736">
        <f t="shared" si="123"/>
        <v>14193.252</v>
      </c>
      <c r="BZ33" s="856">
        <f>IF(DL33&lt;3,"",(SUM(B33:R33)-MIN(B33:R33)-MAX(B33:R33))/(DL33-2))</f>
        <v>14193.252000000006</v>
      </c>
      <c r="CA33" s="856">
        <f>IF(DM33&lt;3,"",(SUM(T33:AJ33)-MIN(T33:AJ33)-MAX(T33:AJ33))/(DM33-2))</f>
        <v>14193.252000000006</v>
      </c>
      <c r="CB33" s="856">
        <f>IF(DN33&lt;3,"",(SUM(AL33:BB33)-MIN(AL33:BB33)-MAX(AL33:BB33))/(DN33-2))</f>
        <v>14193.252000000006</v>
      </c>
      <c r="CC33" s="857">
        <f>IF(DO33&lt;3,"",(SUM(BD33:BT33)-MIN(BD33:BT33)-MAX(BD33:BT33))/(DO33-2))</f>
        <v>14193.252000000006</v>
      </c>
      <c r="CD33" s="503">
        <f t="shared" si="115"/>
        <v>14193.252</v>
      </c>
      <c r="CE33" s="80">
        <f t="shared" si="89"/>
        <v>14193.252</v>
      </c>
      <c r="CF33" s="81">
        <f t="shared" si="89"/>
        <v>14193.252</v>
      </c>
      <c r="CG33" s="81">
        <f t="shared" si="89"/>
        <v>14193.252</v>
      </c>
      <c r="CH33" s="81">
        <f t="shared" si="89"/>
        <v>14193.252</v>
      </c>
      <c r="CI33" s="81">
        <f t="shared" si="89"/>
        <v>14193.252</v>
      </c>
      <c r="CJ33" s="81">
        <f t="shared" si="89"/>
        <v>14193.252</v>
      </c>
      <c r="CK33" s="144">
        <f t="shared" si="89"/>
        <v>14193.252</v>
      </c>
      <c r="CL33" s="144">
        <f t="shared" si="89"/>
        <v>14193.252</v>
      </c>
      <c r="CM33" s="144">
        <f t="shared" si="89"/>
        <v>14193.252</v>
      </c>
      <c r="CN33" s="81">
        <f t="shared" si="89"/>
        <v>14193.252</v>
      </c>
      <c r="CO33" s="81">
        <f t="shared" si="89"/>
        <v>14193.252</v>
      </c>
      <c r="CP33" s="81">
        <f t="shared" si="89"/>
        <v>14193.252</v>
      </c>
      <c r="CQ33" s="81">
        <f t="shared" si="89"/>
        <v>14193.252</v>
      </c>
      <c r="CR33" s="81">
        <f t="shared" si="89"/>
        <v>14193.252</v>
      </c>
      <c r="CS33" s="80">
        <f t="shared" si="89"/>
        <v>14193.252</v>
      </c>
      <c r="CT33" s="504">
        <f t="shared" si="89"/>
        <v>14193.252</v>
      </c>
      <c r="CU33" s="532">
        <f t="shared" si="90"/>
        <v>14193.252</v>
      </c>
      <c r="CV33" s="533">
        <f t="shared" si="91"/>
        <v>14193.252</v>
      </c>
      <c r="CW33" s="534">
        <f t="shared" si="92"/>
        <v>14193.252</v>
      </c>
      <c r="CX33" s="534">
        <f t="shared" si="93"/>
        <v>14193.252</v>
      </c>
      <c r="CY33" s="534">
        <f t="shared" si="94"/>
        <v>14193.252</v>
      </c>
      <c r="CZ33" s="534">
        <f t="shared" si="95"/>
        <v>14193.252</v>
      </c>
      <c r="DA33" s="534">
        <f t="shared" si="96"/>
        <v>14193.252</v>
      </c>
      <c r="DB33" s="535">
        <f t="shared" si="97"/>
        <v>14193.252</v>
      </c>
      <c r="DC33" s="535">
        <f t="shared" si="98"/>
        <v>14193.252</v>
      </c>
      <c r="DD33" s="535">
        <f t="shared" si="99"/>
        <v>14193.252</v>
      </c>
      <c r="DE33" s="534">
        <f t="shared" si="100"/>
        <v>14193.252</v>
      </c>
      <c r="DF33" s="534">
        <f t="shared" si="101"/>
        <v>14193.252</v>
      </c>
      <c r="DG33" s="534">
        <f t="shared" si="102"/>
        <v>14193.252</v>
      </c>
      <c r="DH33" s="534">
        <f t="shared" si="103"/>
        <v>14193.252</v>
      </c>
      <c r="DI33" s="534">
        <f t="shared" si="104"/>
        <v>14193.252</v>
      </c>
      <c r="DJ33" s="533">
        <f t="shared" si="105"/>
        <v>14193.252</v>
      </c>
      <c r="DK33" s="532">
        <f t="shared" si="106"/>
        <v>14193.252</v>
      </c>
      <c r="DL33" s="858">
        <f t="shared" si="107"/>
        <v>17</v>
      </c>
      <c r="DM33" s="813">
        <f t="shared" si="108"/>
        <v>17</v>
      </c>
      <c r="DN33" s="813">
        <f t="shared" si="109"/>
        <v>17</v>
      </c>
      <c r="DO33" s="813">
        <f t="shared" si="110"/>
        <v>17</v>
      </c>
      <c r="DP33" s="923"/>
      <c r="DQ33" s="924"/>
      <c r="DR33" s="924"/>
      <c r="DS33" s="925"/>
      <c r="DU33" s="60"/>
    </row>
    <row r="34" spans="1:125" ht="12.75" customHeight="1">
      <c r="A34" s="627" t="s">
        <v>226</v>
      </c>
      <c r="B34" s="611">
        <f t="shared" ref="B34:R34" si="124">IF(B32="","",B32*B33/B$7/365/$G$1)</f>
        <v>9.468901441024731E-2</v>
      </c>
      <c r="C34" s="611" t="str">
        <f t="shared" si="124"/>
        <v/>
      </c>
      <c r="D34" s="611" t="str">
        <f t="shared" si="124"/>
        <v/>
      </c>
      <c r="E34" s="611" t="str">
        <f t="shared" si="124"/>
        <v/>
      </c>
      <c r="F34" s="611" t="str">
        <f t="shared" si="124"/>
        <v/>
      </c>
      <c r="G34" s="611">
        <f t="shared" si="124"/>
        <v>0.12051329106758749</v>
      </c>
      <c r="H34" s="611">
        <f t="shared" si="124"/>
        <v>7.0701130759651305E-4</v>
      </c>
      <c r="I34" s="611">
        <f t="shared" si="124"/>
        <v>0.12051329106758749</v>
      </c>
      <c r="J34" s="611">
        <f t="shared" si="124"/>
        <v>0.10197278474949709</v>
      </c>
      <c r="K34" s="611">
        <f t="shared" si="124"/>
        <v>7.0701130759651315E-2</v>
      </c>
      <c r="L34" s="611" t="str">
        <f t="shared" si="124"/>
        <v/>
      </c>
      <c r="M34" s="611" t="str">
        <f t="shared" si="124"/>
        <v/>
      </c>
      <c r="N34" s="611" t="str">
        <f t="shared" si="124"/>
        <v/>
      </c>
      <c r="O34" s="611" t="str">
        <f t="shared" si="124"/>
        <v/>
      </c>
      <c r="P34" s="611" t="str">
        <f t="shared" si="124"/>
        <v/>
      </c>
      <c r="Q34" s="611" t="str">
        <f t="shared" si="124"/>
        <v/>
      </c>
      <c r="R34" s="611" t="str">
        <f t="shared" si="124"/>
        <v/>
      </c>
      <c r="S34" s="630"/>
      <c r="T34" s="611" t="str">
        <f t="shared" ref="T34:AJ34" si="125">IF(T32="","",T32*T33/T$7/365/$G$1)</f>
        <v/>
      </c>
      <c r="U34" s="611" t="str">
        <f t="shared" si="125"/>
        <v/>
      </c>
      <c r="V34" s="611" t="str">
        <f t="shared" si="125"/>
        <v/>
      </c>
      <c r="W34" s="611" t="str">
        <f t="shared" si="125"/>
        <v/>
      </c>
      <c r="X34" s="611" t="str">
        <f t="shared" si="125"/>
        <v/>
      </c>
      <c r="Y34" s="611">
        <f t="shared" si="125"/>
        <v>2.1210339227895388E-2</v>
      </c>
      <c r="Z34" s="611">
        <f t="shared" si="125"/>
        <v>2.4102658213517487E-2</v>
      </c>
      <c r="AA34" s="611">
        <f t="shared" si="125"/>
        <v>1.7675282689912829E-2</v>
      </c>
      <c r="AB34" s="611">
        <f t="shared" si="125"/>
        <v>2.0394556949899417E-2</v>
      </c>
      <c r="AC34" s="611">
        <f t="shared" si="125"/>
        <v>1.325646201743462E-2</v>
      </c>
      <c r="AD34" s="611" t="str">
        <f t="shared" si="125"/>
        <v/>
      </c>
      <c r="AE34" s="611">
        <f t="shared" si="125"/>
        <v>2.1210339227895388E-2</v>
      </c>
      <c r="AF34" s="611" t="str">
        <f t="shared" si="125"/>
        <v/>
      </c>
      <c r="AG34" s="611" t="str">
        <f t="shared" si="125"/>
        <v/>
      </c>
      <c r="AH34" s="611" t="str">
        <f t="shared" si="125"/>
        <v/>
      </c>
      <c r="AI34" s="611" t="str">
        <f t="shared" si="125"/>
        <v/>
      </c>
      <c r="AJ34" s="611" t="str">
        <f t="shared" si="125"/>
        <v/>
      </c>
      <c r="AK34" s="630"/>
      <c r="AL34" s="611" t="str">
        <f t="shared" ref="AL34:BB34" si="126">IF(AL32="","",AL32*AL33/AL$7/365/$G$1)</f>
        <v/>
      </c>
      <c r="AM34" s="611" t="str">
        <f t="shared" si="126"/>
        <v/>
      </c>
      <c r="AN34" s="611" t="str">
        <f t="shared" si="126"/>
        <v/>
      </c>
      <c r="AO34" s="611" t="str">
        <f t="shared" si="126"/>
        <v/>
      </c>
      <c r="AP34" s="611">
        <f t="shared" si="126"/>
        <v>2.2094103362391031E-2</v>
      </c>
      <c r="AQ34" s="611">
        <f t="shared" si="126"/>
        <v>2.4549003735990036E-2</v>
      </c>
      <c r="AR34" s="611">
        <f t="shared" si="126"/>
        <v>4.4188206724782061E-2</v>
      </c>
      <c r="AS34" s="611">
        <f t="shared" si="126"/>
        <v>8.8376413449564123E-2</v>
      </c>
      <c r="AT34" s="611" t="str">
        <f t="shared" si="126"/>
        <v/>
      </c>
      <c r="AU34" s="611">
        <f t="shared" si="126"/>
        <v>2.2094103362391031E-2</v>
      </c>
      <c r="AV34" s="611">
        <f t="shared" si="126"/>
        <v>4.4188206724782061E-2</v>
      </c>
      <c r="AW34" s="611">
        <f t="shared" si="126"/>
        <v>4.4188206724782061E-2</v>
      </c>
      <c r="AX34" s="611" t="str">
        <f t="shared" si="126"/>
        <v/>
      </c>
      <c r="AY34" s="611" t="str">
        <f t="shared" si="126"/>
        <v/>
      </c>
      <c r="AZ34" s="611" t="str">
        <f t="shared" si="126"/>
        <v/>
      </c>
      <c r="BA34" s="611" t="str">
        <f t="shared" si="126"/>
        <v/>
      </c>
      <c r="BB34" s="611" t="str">
        <f t="shared" si="126"/>
        <v/>
      </c>
      <c r="BC34" s="630"/>
      <c r="BD34" s="611">
        <f t="shared" ref="BD34:BT34" si="127">IF(BD32="","",BD32*BD33/BD$7/365/$G$1)</f>
        <v>3.2610896562889166E-2</v>
      </c>
      <c r="BE34" s="611">
        <f t="shared" si="127"/>
        <v>2.6088717250311332E-2</v>
      </c>
      <c r="BF34" s="611">
        <f t="shared" si="127"/>
        <v>3.2610896562889166E-2</v>
      </c>
      <c r="BG34" s="611">
        <f t="shared" si="127"/>
        <v>4.3481195417185557E-2</v>
      </c>
      <c r="BH34" s="611">
        <f t="shared" si="127"/>
        <v>5.2177434500622663E-2</v>
      </c>
      <c r="BI34" s="611">
        <f t="shared" si="127"/>
        <v>3.7269596071873329E-2</v>
      </c>
      <c r="BJ34" s="611">
        <f t="shared" si="127"/>
        <v>2.6088717250311332E-2</v>
      </c>
      <c r="BK34" s="611">
        <f t="shared" si="127"/>
        <v>6.6282310087173099E-2</v>
      </c>
      <c r="BL34" s="611">
        <f t="shared" si="127"/>
        <v>2.9458804483188047E-2</v>
      </c>
      <c r="BM34" s="611">
        <f t="shared" si="127"/>
        <v>8.8376413449564123E-2</v>
      </c>
      <c r="BN34" s="611">
        <f t="shared" si="127"/>
        <v>2.9458804483188047E-2</v>
      </c>
      <c r="BO34" s="611">
        <f t="shared" si="127"/>
        <v>2.651292403486924E-2</v>
      </c>
      <c r="BP34" s="611" t="str">
        <f t="shared" si="127"/>
        <v/>
      </c>
      <c r="BQ34" s="611" t="str">
        <f t="shared" si="127"/>
        <v/>
      </c>
      <c r="BR34" s="611" t="str">
        <f t="shared" si="127"/>
        <v/>
      </c>
      <c r="BS34" s="611" t="str">
        <f t="shared" si="127"/>
        <v/>
      </c>
      <c r="BT34" s="611" t="str">
        <f t="shared" si="127"/>
        <v/>
      </c>
      <c r="BU34" s="630"/>
      <c r="BV34" s="611">
        <f>IF(BV32="","",BV32*BV33/BV$7/365/$G$1)</f>
        <v>2.651292403486924E-2</v>
      </c>
      <c r="BW34" s="611">
        <f>IF(BW32="","",BW32*BW33/BW$7/365/$G$1)</f>
        <v>2.651292403486924E-2</v>
      </c>
      <c r="BX34" s="611">
        <f>IF(BX32="","",BX32*BX33/BX$7/365/$G$1)</f>
        <v>2.651292403486924E-2</v>
      </c>
      <c r="BY34" s="611">
        <f>IF(BY32="","",BY32*BY33/BY$7/365/$G$1)</f>
        <v>3.314115504358655E-2</v>
      </c>
      <c r="BZ34" s="936">
        <f>IF(DL34&lt;3,"",(SUM(B34:R34)-MIN(B34:R34)-MAX(B34:R34))/(DL34-2))</f>
        <v>9.6969055246745817E-2</v>
      </c>
      <c r="CA34" s="936">
        <f>IF(DM34&lt;3,"",(SUM(T34:AJ34)-MIN(T34:AJ34)-MAX(T34:AJ34))/(DM34-2))</f>
        <v>2.0122629523900759E-2</v>
      </c>
      <c r="CB34" s="936">
        <f>IF(DN34&lt;3,"",(SUM(AL34:BB34)-MIN(AL34:BB34)-MAX(AL34:BB34))/(DN34-2))</f>
        <v>3.5841545454545459E-2</v>
      </c>
      <c r="CC34" s="936">
        <f>IF(DO34&lt;3,"",(SUM(BD34:BT34)-MIN(BD34:BT34)-MAX(BD34:BT34))/(DO34-2))</f>
        <v>3.7595157945418976E-2</v>
      </c>
      <c r="CD34" s="516" t="str">
        <f t="shared" si="115"/>
        <v/>
      </c>
      <c r="CE34" s="517" t="str">
        <f t="shared" si="89"/>
        <v/>
      </c>
      <c r="CF34" s="518" t="str">
        <f t="shared" si="89"/>
        <v/>
      </c>
      <c r="CG34" s="518" t="str">
        <f t="shared" si="89"/>
        <v/>
      </c>
      <c r="CH34" s="518" t="str">
        <f t="shared" si="89"/>
        <v/>
      </c>
      <c r="CI34" s="518">
        <f t="shared" si="89"/>
        <v>2.2094103362391031E-2</v>
      </c>
      <c r="CJ34" s="518">
        <f t="shared" si="89"/>
        <v>2.2094103362391031E-2</v>
      </c>
      <c r="CK34" s="519">
        <f t="shared" si="89"/>
        <v>2.4549003735990036E-2</v>
      </c>
      <c r="CL34" s="519">
        <f t="shared" si="89"/>
        <v>4.4188206724782061E-2</v>
      </c>
      <c r="CM34" s="519">
        <f t="shared" si="89"/>
        <v>4.4188206724782061E-2</v>
      </c>
      <c r="CN34" s="518">
        <f t="shared" si="89"/>
        <v>4.4188206724782061E-2</v>
      </c>
      <c r="CO34" s="518">
        <f t="shared" si="89"/>
        <v>8.8376413449564123E-2</v>
      </c>
      <c r="CP34" s="518" t="str">
        <f t="shared" si="89"/>
        <v/>
      </c>
      <c r="CQ34" s="518" t="str">
        <f t="shared" si="89"/>
        <v/>
      </c>
      <c r="CR34" s="518" t="str">
        <f t="shared" si="89"/>
        <v/>
      </c>
      <c r="CS34" s="517" t="str">
        <f t="shared" si="89"/>
        <v/>
      </c>
      <c r="CT34" s="1050" t="str">
        <f t="shared" si="89"/>
        <v/>
      </c>
      <c r="CU34" s="520" t="str">
        <f t="shared" si="90"/>
        <v/>
      </c>
      <c r="CV34" s="521" t="str">
        <f t="shared" si="91"/>
        <v/>
      </c>
      <c r="CW34" s="522" t="str">
        <f t="shared" si="92"/>
        <v/>
      </c>
      <c r="CX34" s="522">
        <f t="shared" si="93"/>
        <v>2.6088717250311332E-2</v>
      </c>
      <c r="CY34" s="522">
        <f t="shared" si="94"/>
        <v>2.6088717250311332E-2</v>
      </c>
      <c r="CZ34" s="522">
        <f t="shared" si="95"/>
        <v>2.651292403486924E-2</v>
      </c>
      <c r="DA34" s="522">
        <f t="shared" si="96"/>
        <v>2.9458804483188047E-2</v>
      </c>
      <c r="DB34" s="523">
        <f t="shared" si="97"/>
        <v>2.9458804483188047E-2</v>
      </c>
      <c r="DC34" s="523">
        <f t="shared" si="98"/>
        <v>3.2610896562889166E-2</v>
      </c>
      <c r="DD34" s="523">
        <f t="shared" si="99"/>
        <v>3.2610896562889166E-2</v>
      </c>
      <c r="DE34" s="522">
        <f t="shared" si="100"/>
        <v>3.7269596071873329E-2</v>
      </c>
      <c r="DF34" s="522">
        <f t="shared" si="101"/>
        <v>4.3481195417185557E-2</v>
      </c>
      <c r="DG34" s="522">
        <f t="shared" si="102"/>
        <v>5.2177434500622663E-2</v>
      </c>
      <c r="DH34" s="522">
        <f t="shared" si="103"/>
        <v>6.6282310087173099E-2</v>
      </c>
      <c r="DI34" s="522">
        <f t="shared" si="104"/>
        <v>8.8376413449564123E-2</v>
      </c>
      <c r="DJ34" s="521" t="str">
        <f t="shared" si="105"/>
        <v/>
      </c>
      <c r="DK34" s="520" t="str">
        <f t="shared" si="106"/>
        <v/>
      </c>
      <c r="DL34" s="858">
        <f t="shared" si="107"/>
        <v>6</v>
      </c>
      <c r="DM34" s="813">
        <f t="shared" si="108"/>
        <v>6</v>
      </c>
      <c r="DN34" s="813">
        <f t="shared" si="109"/>
        <v>7</v>
      </c>
      <c r="DO34" s="813">
        <f t="shared" si="110"/>
        <v>12</v>
      </c>
      <c r="DP34" s="930" t="e">
        <f>IF(DP32="","",DP32*BV33)</f>
        <v>#VALUE!</v>
      </c>
      <c r="DQ34" s="931" t="e">
        <f>IF(DQ32="","",DQ32*BW33)</f>
        <v>#VALUE!</v>
      </c>
      <c r="DR34" s="931" t="e">
        <f>IF(DR32="","",DR32*BX33)</f>
        <v>#VALUE!</v>
      </c>
      <c r="DS34" s="932" t="e">
        <f>IF(DS32="","",DS32*BY33)</f>
        <v>#VALUE!</v>
      </c>
      <c r="DU34" s="60"/>
    </row>
    <row r="35" spans="1:125" ht="12.75" customHeight="1">
      <c r="A35" s="737" t="s">
        <v>282</v>
      </c>
      <c r="B35" s="622">
        <v>22</v>
      </c>
      <c r="C35" s="620"/>
      <c r="D35" s="620"/>
      <c r="E35" s="620"/>
      <c r="F35" s="620"/>
      <c r="G35" s="620">
        <v>22</v>
      </c>
      <c r="H35" s="620">
        <v>3.3</v>
      </c>
      <c r="I35" s="620">
        <v>24</v>
      </c>
      <c r="J35" s="620">
        <v>22.6</v>
      </c>
      <c r="K35" s="620">
        <v>16.25</v>
      </c>
      <c r="L35" s="620"/>
      <c r="M35" s="620"/>
      <c r="N35" s="305"/>
      <c r="O35" s="305"/>
      <c r="P35" s="305"/>
      <c r="Q35" s="305"/>
      <c r="R35" s="305"/>
      <c r="S35" s="577"/>
      <c r="T35" s="620"/>
      <c r="U35" s="620"/>
      <c r="V35" s="620"/>
      <c r="W35" s="620"/>
      <c r="X35" s="620"/>
      <c r="Y35" s="620">
        <v>27.5</v>
      </c>
      <c r="Z35" s="1350">
        <v>22</v>
      </c>
      <c r="AA35" s="1350">
        <v>17</v>
      </c>
      <c r="AB35" s="1350">
        <v>17</v>
      </c>
      <c r="AC35" s="1350">
        <v>18</v>
      </c>
      <c r="AD35" s="620"/>
      <c r="AE35" s="1350">
        <v>17.5</v>
      </c>
      <c r="AF35" s="656"/>
      <c r="AG35" s="305"/>
      <c r="AH35" s="656"/>
      <c r="AI35" s="656"/>
      <c r="AJ35" s="656"/>
      <c r="AK35" s="577"/>
      <c r="AL35" s="620"/>
      <c r="AM35" s="620"/>
      <c r="AN35" s="620"/>
      <c r="AO35" s="620"/>
      <c r="AP35" s="620">
        <v>20</v>
      </c>
      <c r="AQ35" s="620">
        <v>16</v>
      </c>
      <c r="AR35" s="620">
        <v>10.1</v>
      </c>
      <c r="AS35" s="620">
        <v>12</v>
      </c>
      <c r="AT35" s="620"/>
      <c r="AU35" s="620">
        <v>20</v>
      </c>
      <c r="AV35" s="620">
        <v>15</v>
      </c>
      <c r="AW35" s="620">
        <v>15.8</v>
      </c>
      <c r="AX35" s="305"/>
      <c r="AY35" s="305"/>
      <c r="AZ35" s="305"/>
      <c r="BA35" s="305"/>
      <c r="BB35" s="305"/>
      <c r="BC35" s="577"/>
      <c r="BD35" s="1350">
        <v>3.28</v>
      </c>
      <c r="BE35" s="1350">
        <v>3.3</v>
      </c>
      <c r="BF35" s="1350">
        <v>3.5</v>
      </c>
      <c r="BG35" s="1350">
        <v>3.28</v>
      </c>
      <c r="BH35" s="1350">
        <v>3.5</v>
      </c>
      <c r="BI35" s="1350">
        <v>3.8</v>
      </c>
      <c r="BJ35" s="1350">
        <v>3.8</v>
      </c>
      <c r="BK35" s="1350">
        <v>8.8000000000000007</v>
      </c>
      <c r="BL35" s="1350">
        <v>22</v>
      </c>
      <c r="BM35" s="1350">
        <v>13</v>
      </c>
      <c r="BN35" s="1350">
        <v>16</v>
      </c>
      <c r="BO35" s="1350">
        <v>14</v>
      </c>
      <c r="BP35" s="305"/>
      <c r="BQ35" s="305"/>
      <c r="BR35" s="305"/>
      <c r="BS35" s="305"/>
      <c r="BT35" s="305"/>
      <c r="BU35" s="577"/>
      <c r="BV35" s="620">
        <v>22</v>
      </c>
      <c r="BW35" s="620">
        <v>20</v>
      </c>
      <c r="BX35" s="620">
        <v>20</v>
      </c>
      <c r="BY35" s="620">
        <v>14</v>
      </c>
      <c r="BZ35" s="856">
        <f>IF(DL35&lt;3,"",(SUM(B35:R35)-MIN(B35:R35)-MAX(B35:R35))/(DL35-2))</f>
        <v>20.712500000000002</v>
      </c>
      <c r="CA35" s="856">
        <f>IF(DM35&lt;3,"",(SUM(T35:AJ35)-MIN(T35:AJ35)-MAX(T35:AJ35))/(DM35-2))</f>
        <v>18.625</v>
      </c>
      <c r="CB35" s="856">
        <f>IF(DN35&lt;3,"",(SUM(AL35:BB35)-MIN(AL35:BB35)-MAX(AL35:BB35))/(DN35-2))</f>
        <v>15.76</v>
      </c>
      <c r="CC35" s="857">
        <f>IF(DO35&lt;3,"",(SUM(BD35:BT35)-MIN(BD35:BT35)-MAX(BD35:BT35))/(DO35-2))</f>
        <v>7.298</v>
      </c>
      <c r="CD35" s="503" t="str">
        <f t="shared" si="115"/>
        <v/>
      </c>
      <c r="CE35" s="80" t="str">
        <f t="shared" si="89"/>
        <v/>
      </c>
      <c r="CF35" s="81" t="str">
        <f t="shared" si="89"/>
        <v/>
      </c>
      <c r="CG35" s="81" t="str">
        <f t="shared" si="89"/>
        <v/>
      </c>
      <c r="CH35" s="81" t="str">
        <f t="shared" si="89"/>
        <v/>
      </c>
      <c r="CI35" s="81">
        <f t="shared" si="89"/>
        <v>10.1</v>
      </c>
      <c r="CJ35" s="81">
        <f t="shared" si="89"/>
        <v>12</v>
      </c>
      <c r="CK35" s="144">
        <f t="shared" si="89"/>
        <v>15</v>
      </c>
      <c r="CL35" s="144">
        <f t="shared" si="89"/>
        <v>15.8</v>
      </c>
      <c r="CM35" s="144">
        <f t="shared" si="89"/>
        <v>16</v>
      </c>
      <c r="CN35" s="81">
        <f t="shared" si="89"/>
        <v>20</v>
      </c>
      <c r="CO35" s="81">
        <f t="shared" si="89"/>
        <v>20</v>
      </c>
      <c r="CP35" s="81" t="str">
        <f t="shared" si="89"/>
        <v/>
      </c>
      <c r="CQ35" s="81" t="str">
        <f t="shared" si="89"/>
        <v/>
      </c>
      <c r="CR35" s="81" t="str">
        <f t="shared" si="89"/>
        <v/>
      </c>
      <c r="CS35" s="80" t="str">
        <f t="shared" si="89"/>
        <v/>
      </c>
      <c r="CT35" s="504" t="str">
        <f t="shared" si="89"/>
        <v/>
      </c>
      <c r="CU35" s="532" t="str">
        <f t="shared" si="90"/>
        <v/>
      </c>
      <c r="CV35" s="533" t="str">
        <f t="shared" si="91"/>
        <v/>
      </c>
      <c r="CW35" s="534" t="str">
        <f t="shared" si="92"/>
        <v/>
      </c>
      <c r="CX35" s="534">
        <f t="shared" si="93"/>
        <v>3.28</v>
      </c>
      <c r="CY35" s="534">
        <f t="shared" si="94"/>
        <v>3.28</v>
      </c>
      <c r="CZ35" s="534">
        <f t="shared" si="95"/>
        <v>3.3</v>
      </c>
      <c r="DA35" s="534">
        <f t="shared" si="96"/>
        <v>3.5</v>
      </c>
      <c r="DB35" s="535">
        <f t="shared" si="97"/>
        <v>3.5</v>
      </c>
      <c r="DC35" s="535">
        <f t="shared" si="98"/>
        <v>3.8</v>
      </c>
      <c r="DD35" s="535">
        <f t="shared" si="99"/>
        <v>3.8</v>
      </c>
      <c r="DE35" s="534">
        <f t="shared" si="100"/>
        <v>8.8000000000000007</v>
      </c>
      <c r="DF35" s="534">
        <f t="shared" si="101"/>
        <v>13</v>
      </c>
      <c r="DG35" s="534">
        <f t="shared" si="102"/>
        <v>14</v>
      </c>
      <c r="DH35" s="534">
        <f t="shared" si="103"/>
        <v>16</v>
      </c>
      <c r="DI35" s="534">
        <f t="shared" si="104"/>
        <v>22</v>
      </c>
      <c r="DJ35" s="533" t="str">
        <f t="shared" si="105"/>
        <v/>
      </c>
      <c r="DK35" s="532" t="str">
        <f t="shared" si="106"/>
        <v/>
      </c>
      <c r="DL35" s="858">
        <f t="shared" si="107"/>
        <v>6</v>
      </c>
      <c r="DM35" s="813">
        <f t="shared" si="108"/>
        <v>6</v>
      </c>
      <c r="DN35" s="813">
        <f t="shared" si="109"/>
        <v>7</v>
      </c>
      <c r="DO35" s="813">
        <f t="shared" si="110"/>
        <v>12</v>
      </c>
      <c r="DP35" s="933"/>
      <c r="DQ35" s="281"/>
      <c r="DR35" s="281"/>
      <c r="DS35" s="934"/>
      <c r="DU35" s="60"/>
    </row>
    <row r="36" spans="1:125" ht="12.75" customHeight="1">
      <c r="A36" s="627" t="s">
        <v>283</v>
      </c>
      <c r="B36" s="608">
        <f t="shared" ref="B36:R36" si="128">IF(B35="","",B30*B35*B31)</f>
        <v>6600</v>
      </c>
      <c r="C36" s="608" t="str">
        <f t="shared" si="128"/>
        <v/>
      </c>
      <c r="D36" s="608" t="str">
        <f t="shared" si="128"/>
        <v/>
      </c>
      <c r="E36" s="608" t="str">
        <f t="shared" si="128"/>
        <v/>
      </c>
      <c r="F36" s="608" t="str">
        <f t="shared" si="128"/>
        <v/>
      </c>
      <c r="G36" s="608">
        <f t="shared" si="128"/>
        <v>6600</v>
      </c>
      <c r="H36" s="608">
        <f t="shared" si="128"/>
        <v>6.3360000000000003</v>
      </c>
      <c r="I36" s="608">
        <f t="shared" si="128"/>
        <v>7200</v>
      </c>
      <c r="J36" s="608">
        <f t="shared" si="128"/>
        <v>6780</v>
      </c>
      <c r="K36" s="608">
        <f t="shared" si="128"/>
        <v>3120</v>
      </c>
      <c r="L36" s="608" t="str">
        <f t="shared" si="128"/>
        <v/>
      </c>
      <c r="M36" s="608" t="str">
        <f t="shared" si="128"/>
        <v/>
      </c>
      <c r="N36" s="608" t="str">
        <f t="shared" si="128"/>
        <v/>
      </c>
      <c r="O36" s="608" t="str">
        <f t="shared" si="128"/>
        <v/>
      </c>
      <c r="P36" s="608" t="str">
        <f t="shared" si="128"/>
        <v/>
      </c>
      <c r="Q36" s="608" t="str">
        <f t="shared" si="128"/>
        <v/>
      </c>
      <c r="R36" s="608" t="str">
        <f t="shared" si="128"/>
        <v/>
      </c>
      <c r="S36" s="640"/>
      <c r="T36" s="608" t="str">
        <f t="shared" ref="T36:AJ36" si="129">IF(T35="","",T30*T35*T31)</f>
        <v/>
      </c>
      <c r="U36" s="608" t="str">
        <f t="shared" si="129"/>
        <v/>
      </c>
      <c r="V36" s="608" t="str">
        <f t="shared" si="129"/>
        <v/>
      </c>
      <c r="W36" s="608" t="str">
        <f t="shared" si="129"/>
        <v/>
      </c>
      <c r="X36" s="608" t="str">
        <f t="shared" si="129"/>
        <v/>
      </c>
      <c r="Y36" s="608">
        <f t="shared" si="129"/>
        <v>1320</v>
      </c>
      <c r="Z36" s="608">
        <f t="shared" si="129"/>
        <v>1320</v>
      </c>
      <c r="AA36" s="608">
        <f t="shared" si="129"/>
        <v>1020</v>
      </c>
      <c r="AB36" s="608">
        <f t="shared" si="129"/>
        <v>1020</v>
      </c>
      <c r="AC36" s="608">
        <f t="shared" si="129"/>
        <v>1080</v>
      </c>
      <c r="AD36" s="608" t="str">
        <f t="shared" si="129"/>
        <v/>
      </c>
      <c r="AE36" s="608">
        <f t="shared" si="129"/>
        <v>840</v>
      </c>
      <c r="AF36" s="608" t="str">
        <f t="shared" si="129"/>
        <v/>
      </c>
      <c r="AG36" s="608" t="str">
        <f t="shared" si="129"/>
        <v/>
      </c>
      <c r="AH36" s="608" t="str">
        <f t="shared" si="129"/>
        <v/>
      </c>
      <c r="AI36" s="608" t="str">
        <f t="shared" si="129"/>
        <v/>
      </c>
      <c r="AJ36" s="608" t="str">
        <f t="shared" si="129"/>
        <v/>
      </c>
      <c r="AK36" s="640"/>
      <c r="AL36" s="608" t="str">
        <f t="shared" ref="AL36:BB36" si="130">IF(AL35="","",AL30*AL35*AL31)</f>
        <v/>
      </c>
      <c r="AM36" s="608" t="str">
        <f t="shared" si="130"/>
        <v/>
      </c>
      <c r="AN36" s="608" t="str">
        <f t="shared" si="130"/>
        <v/>
      </c>
      <c r="AO36" s="608" t="str">
        <f t="shared" si="130"/>
        <v/>
      </c>
      <c r="AP36" s="608">
        <f t="shared" si="130"/>
        <v>1200</v>
      </c>
      <c r="AQ36" s="608">
        <f t="shared" si="130"/>
        <v>800</v>
      </c>
      <c r="AR36" s="608">
        <f t="shared" si="130"/>
        <v>1212</v>
      </c>
      <c r="AS36" s="608">
        <f t="shared" si="130"/>
        <v>1440</v>
      </c>
      <c r="AT36" s="608" t="str">
        <f t="shared" si="130"/>
        <v/>
      </c>
      <c r="AU36" s="608">
        <f t="shared" si="130"/>
        <v>1200</v>
      </c>
      <c r="AV36" s="608">
        <f t="shared" si="130"/>
        <v>1800</v>
      </c>
      <c r="AW36" s="608">
        <f t="shared" si="130"/>
        <v>948</v>
      </c>
      <c r="AX36" s="608" t="str">
        <f t="shared" si="130"/>
        <v/>
      </c>
      <c r="AY36" s="608" t="str">
        <f t="shared" si="130"/>
        <v/>
      </c>
      <c r="AZ36" s="608" t="str">
        <f t="shared" si="130"/>
        <v/>
      </c>
      <c r="BA36" s="608" t="str">
        <f t="shared" si="130"/>
        <v/>
      </c>
      <c r="BB36" s="608" t="str">
        <f t="shared" si="130"/>
        <v/>
      </c>
      <c r="BC36" s="640"/>
      <c r="BD36" s="608">
        <f t="shared" ref="BD36:BT36" si="131">IF(BD35="","",BD30*BD35*BD31)</f>
        <v>193.65119999999999</v>
      </c>
      <c r="BE36" s="608">
        <f t="shared" si="131"/>
        <v>194.83199999999999</v>
      </c>
      <c r="BF36" s="608">
        <f t="shared" si="131"/>
        <v>206.64</v>
      </c>
      <c r="BG36" s="608">
        <f t="shared" si="131"/>
        <v>193.65119999999999</v>
      </c>
      <c r="BH36" s="608">
        <f t="shared" si="131"/>
        <v>206.64</v>
      </c>
      <c r="BI36" s="608">
        <f t="shared" si="131"/>
        <v>224.35199999999998</v>
      </c>
      <c r="BJ36" s="608">
        <f t="shared" si="131"/>
        <v>224.35199999999998</v>
      </c>
      <c r="BK36" s="608">
        <f t="shared" si="131"/>
        <v>1056</v>
      </c>
      <c r="BL36" s="608">
        <f t="shared" si="131"/>
        <v>1320</v>
      </c>
      <c r="BM36" s="608">
        <f t="shared" si="131"/>
        <v>3120</v>
      </c>
      <c r="BN36" s="608">
        <f t="shared" si="131"/>
        <v>960</v>
      </c>
      <c r="BO36" s="608">
        <f t="shared" si="131"/>
        <v>840</v>
      </c>
      <c r="BP36" s="608" t="str">
        <f t="shared" si="131"/>
        <v/>
      </c>
      <c r="BQ36" s="608" t="str">
        <f t="shared" si="131"/>
        <v/>
      </c>
      <c r="BR36" s="608" t="str">
        <f t="shared" si="131"/>
        <v/>
      </c>
      <c r="BS36" s="608" t="str">
        <f t="shared" si="131"/>
        <v/>
      </c>
      <c r="BT36" s="608" t="str">
        <f t="shared" si="131"/>
        <v/>
      </c>
      <c r="BU36" s="640"/>
      <c r="BV36" s="608">
        <f>IF(BV35="","",BV30*BV35*BV31)</f>
        <v>1320</v>
      </c>
      <c r="BW36" s="608">
        <f>IF(BW35="","",BW30*BW35*BW31)</f>
        <v>1200</v>
      </c>
      <c r="BX36" s="608">
        <f>IF(BX35="","",BX30*BX35*BX31)</f>
        <v>1200</v>
      </c>
      <c r="BY36" s="608">
        <f>IF(BY35="","",BY30*BY35*BY31)</f>
        <v>840</v>
      </c>
      <c r="BZ36" s="936">
        <f>IF(DL36&lt;3,"",(SUM(B36:R36)-MIN(B36:R36)-MAX(B36:R36))/(DL36-2))</f>
        <v>5775</v>
      </c>
      <c r="CA36" s="936">
        <f>IF(DM36&lt;3,"",(SUM(T36:AJ36)-MIN(T36:AJ36)-MAX(T36:AJ36))/(DM36-2))</f>
        <v>1110</v>
      </c>
      <c r="CB36" s="936">
        <f>IF(DN36&lt;3,"",(SUM(AL36:BB36)-MIN(AL36:BB36)-MAX(AL36:BB36))/(DN36-2))</f>
        <v>1200</v>
      </c>
      <c r="CC36" s="937">
        <f>IF(DO36&lt;3,"",(SUM(BD36:BT36)-MIN(BD36:BT36)-MAX(BD36:BT36))/(DO36-2))</f>
        <v>542.64671999999996</v>
      </c>
      <c r="CD36" s="503" t="str">
        <f t="shared" si="115"/>
        <v/>
      </c>
      <c r="CE36" s="80" t="str">
        <f t="shared" si="89"/>
        <v/>
      </c>
      <c r="CF36" s="81" t="str">
        <f t="shared" si="89"/>
        <v/>
      </c>
      <c r="CG36" s="81" t="str">
        <f t="shared" si="89"/>
        <v/>
      </c>
      <c r="CH36" s="81" t="str">
        <f t="shared" si="89"/>
        <v/>
      </c>
      <c r="CI36" s="81">
        <f t="shared" si="89"/>
        <v>800</v>
      </c>
      <c r="CJ36" s="81">
        <f t="shared" si="89"/>
        <v>948</v>
      </c>
      <c r="CK36" s="144">
        <f t="shared" si="89"/>
        <v>1200</v>
      </c>
      <c r="CL36" s="144">
        <f t="shared" si="89"/>
        <v>1200</v>
      </c>
      <c r="CM36" s="144">
        <f t="shared" si="89"/>
        <v>1212</v>
      </c>
      <c r="CN36" s="81">
        <f t="shared" si="89"/>
        <v>1440</v>
      </c>
      <c r="CO36" s="81">
        <f t="shared" si="89"/>
        <v>1800</v>
      </c>
      <c r="CP36" s="81" t="str">
        <f t="shared" si="89"/>
        <v/>
      </c>
      <c r="CQ36" s="81" t="str">
        <f t="shared" si="89"/>
        <v/>
      </c>
      <c r="CR36" s="81" t="str">
        <f t="shared" si="89"/>
        <v/>
      </c>
      <c r="CS36" s="80" t="str">
        <f t="shared" si="89"/>
        <v/>
      </c>
      <c r="CT36" s="504" t="str">
        <f t="shared" si="89"/>
        <v/>
      </c>
      <c r="CU36" s="532" t="str">
        <f t="shared" si="90"/>
        <v/>
      </c>
      <c r="CV36" s="533" t="str">
        <f t="shared" si="91"/>
        <v/>
      </c>
      <c r="CW36" s="534" t="str">
        <f t="shared" si="92"/>
        <v/>
      </c>
      <c r="CX36" s="534">
        <f t="shared" si="93"/>
        <v>193.65119999999999</v>
      </c>
      <c r="CY36" s="534">
        <f t="shared" si="94"/>
        <v>193.65119999999999</v>
      </c>
      <c r="CZ36" s="534">
        <f t="shared" si="95"/>
        <v>194.83199999999999</v>
      </c>
      <c r="DA36" s="534">
        <f t="shared" si="96"/>
        <v>206.64</v>
      </c>
      <c r="DB36" s="535">
        <f t="shared" si="97"/>
        <v>206.64</v>
      </c>
      <c r="DC36" s="535">
        <f t="shared" si="98"/>
        <v>224.35199999999998</v>
      </c>
      <c r="DD36" s="535">
        <f t="shared" si="99"/>
        <v>224.35199999999998</v>
      </c>
      <c r="DE36" s="534">
        <f t="shared" si="100"/>
        <v>840</v>
      </c>
      <c r="DF36" s="534">
        <f t="shared" si="101"/>
        <v>960</v>
      </c>
      <c r="DG36" s="534">
        <f t="shared" si="102"/>
        <v>1056</v>
      </c>
      <c r="DH36" s="534">
        <f t="shared" si="103"/>
        <v>1320</v>
      </c>
      <c r="DI36" s="534">
        <f t="shared" si="104"/>
        <v>3120</v>
      </c>
      <c r="DJ36" s="533" t="str">
        <f t="shared" si="105"/>
        <v/>
      </c>
      <c r="DK36" s="532" t="str">
        <f t="shared" si="106"/>
        <v/>
      </c>
      <c r="DL36" s="858">
        <f t="shared" si="107"/>
        <v>6</v>
      </c>
      <c r="DM36" s="813">
        <f t="shared" si="108"/>
        <v>6</v>
      </c>
      <c r="DN36" s="813">
        <f t="shared" si="109"/>
        <v>7</v>
      </c>
      <c r="DO36" s="813">
        <f t="shared" si="110"/>
        <v>12</v>
      </c>
      <c r="DP36" s="938" t="str">
        <f>IF(DP28="","",(DP28+SUM(BV28)*(DP28="")-SUM(DP32)-DP35-SUM(BV35)*(DP35=""))*BV29/DP$7/365/$G$1)</f>
        <v/>
      </c>
      <c r="DQ36" s="738" t="str">
        <f>IF(DQ28="","",(DQ28+SUM(BW28)*(DQ28="")-SUM(DQ32)-DQ35-SUM(BW35)*(DQ35=""))*BW29/DQ$7/365/$G$1)</f>
        <v/>
      </c>
      <c r="DR36" s="738" t="str">
        <f>IF(DR28="","",(DR28+SUM(BX28)*(DR28="")-SUM(DR32)-DR35-SUM(BX35)*(DR35=""))*BX29/DR$7/365/$G$1)</f>
        <v/>
      </c>
      <c r="DS36" s="939" t="str">
        <f>IF(DS28="","",(DS28+SUM(BY28)*(DS28="")-SUM(DS32)-DS35-SUM(BY35)*(DS35=""))*BY29/DS$7/365/$G$1)</f>
        <v/>
      </c>
      <c r="DU36" s="60"/>
    </row>
    <row r="37" spans="1:125" ht="12.75" customHeight="1">
      <c r="A37" s="659" t="s">
        <v>707</v>
      </c>
      <c r="B37" s="620" t="s">
        <v>264</v>
      </c>
      <c r="C37" s="620" t="s">
        <v>264</v>
      </c>
      <c r="D37" s="620" t="s">
        <v>264</v>
      </c>
      <c r="E37" s="620" t="s">
        <v>264</v>
      </c>
      <c r="F37" s="620" t="s">
        <v>264</v>
      </c>
      <c r="G37" s="620" t="s">
        <v>264</v>
      </c>
      <c r="H37" s="620" t="s">
        <v>264</v>
      </c>
      <c r="I37" s="620" t="s">
        <v>264</v>
      </c>
      <c r="J37" s="620" t="s">
        <v>264</v>
      </c>
      <c r="K37" s="620" t="s">
        <v>264</v>
      </c>
      <c r="L37" s="620" t="s">
        <v>264</v>
      </c>
      <c r="M37" s="620" t="s">
        <v>264</v>
      </c>
      <c r="N37" s="620" t="s">
        <v>264</v>
      </c>
      <c r="O37" s="620" t="s">
        <v>264</v>
      </c>
      <c r="P37" s="620" t="s">
        <v>264</v>
      </c>
      <c r="Q37" s="620" t="s">
        <v>264</v>
      </c>
      <c r="R37" s="620" t="s">
        <v>264</v>
      </c>
      <c r="S37" s="618"/>
      <c r="T37" s="620" t="s">
        <v>264</v>
      </c>
      <c r="U37" s="620" t="s">
        <v>264</v>
      </c>
      <c r="V37" s="620" t="s">
        <v>264</v>
      </c>
      <c r="W37" s="620" t="s">
        <v>264</v>
      </c>
      <c r="X37" s="620" t="s">
        <v>264</v>
      </c>
      <c r="Y37" s="620" t="s">
        <v>264</v>
      </c>
      <c r="Z37" s="620" t="s">
        <v>264</v>
      </c>
      <c r="AA37" s="620" t="s">
        <v>264</v>
      </c>
      <c r="AB37" s="620" t="s">
        <v>264</v>
      </c>
      <c r="AC37" s="620" t="s">
        <v>264</v>
      </c>
      <c r="AD37" s="620" t="s">
        <v>264</v>
      </c>
      <c r="AE37" s="620" t="s">
        <v>264</v>
      </c>
      <c r="AF37" s="620" t="s">
        <v>264</v>
      </c>
      <c r="AG37" s="620" t="s">
        <v>264</v>
      </c>
      <c r="AH37" s="620" t="s">
        <v>264</v>
      </c>
      <c r="AI37" s="620" t="s">
        <v>264</v>
      </c>
      <c r="AJ37" s="620" t="s">
        <v>264</v>
      </c>
      <c r="AK37" s="618"/>
      <c r="AL37" s="620" t="s">
        <v>264</v>
      </c>
      <c r="AM37" s="620" t="s">
        <v>264</v>
      </c>
      <c r="AN37" s="620" t="s">
        <v>264</v>
      </c>
      <c r="AO37" s="620" t="s">
        <v>264</v>
      </c>
      <c r="AP37" s="620" t="s">
        <v>264</v>
      </c>
      <c r="AQ37" s="620" t="s">
        <v>264</v>
      </c>
      <c r="AR37" s="620" t="s">
        <v>264</v>
      </c>
      <c r="AS37" s="620" t="s">
        <v>264</v>
      </c>
      <c r="AT37" s="620" t="s">
        <v>264</v>
      </c>
      <c r="AU37" s="620" t="s">
        <v>264</v>
      </c>
      <c r="AV37" s="620" t="s">
        <v>264</v>
      </c>
      <c r="AW37" s="620" t="s">
        <v>264</v>
      </c>
      <c r="AX37" s="620" t="s">
        <v>264</v>
      </c>
      <c r="AY37" s="620" t="s">
        <v>264</v>
      </c>
      <c r="AZ37" s="620" t="s">
        <v>264</v>
      </c>
      <c r="BA37" s="620" t="s">
        <v>264</v>
      </c>
      <c r="BB37" s="620" t="s">
        <v>264</v>
      </c>
      <c r="BC37" s="618"/>
      <c r="BD37" s="620" t="s">
        <v>264</v>
      </c>
      <c r="BE37" s="620" t="s">
        <v>264</v>
      </c>
      <c r="BF37" s="620" t="s">
        <v>264</v>
      </c>
      <c r="BG37" s="620" t="s">
        <v>264</v>
      </c>
      <c r="BH37" s="620" t="s">
        <v>264</v>
      </c>
      <c r="BI37" s="620" t="s">
        <v>264</v>
      </c>
      <c r="BJ37" s="620" t="s">
        <v>264</v>
      </c>
      <c r="BK37" s="620" t="s">
        <v>264</v>
      </c>
      <c r="BL37" s="620" t="s">
        <v>264</v>
      </c>
      <c r="BM37" s="620" t="s">
        <v>264</v>
      </c>
      <c r="BN37" s="620" t="s">
        <v>264</v>
      </c>
      <c r="BO37" s="620" t="s">
        <v>264</v>
      </c>
      <c r="BP37" s="620" t="s">
        <v>264</v>
      </c>
      <c r="BQ37" s="620" t="s">
        <v>264</v>
      </c>
      <c r="BR37" s="620" t="s">
        <v>264</v>
      </c>
      <c r="BS37" s="620" t="s">
        <v>264</v>
      </c>
      <c r="BT37" s="620" t="s">
        <v>264</v>
      </c>
      <c r="BU37" s="618"/>
      <c r="BV37" s="620" t="s">
        <v>264</v>
      </c>
      <c r="BW37" s="620" t="s">
        <v>264</v>
      </c>
      <c r="BX37" s="620" t="s">
        <v>264</v>
      </c>
      <c r="BY37" s="620" t="s">
        <v>264</v>
      </c>
      <c r="BZ37" s="863"/>
      <c r="CA37" s="863"/>
      <c r="CB37" s="863"/>
      <c r="CC37" s="864"/>
      <c r="CD37" s="865"/>
      <c r="CE37" s="865"/>
      <c r="CF37" s="865"/>
      <c r="CG37" s="865"/>
      <c r="CH37" s="865"/>
      <c r="CI37" s="865"/>
      <c r="CJ37" s="865"/>
      <c r="CK37" s="865"/>
      <c r="CL37" s="865"/>
      <c r="CM37" s="865"/>
      <c r="CN37" s="865"/>
      <c r="CO37" s="865"/>
      <c r="CP37" s="865"/>
      <c r="CQ37" s="865"/>
      <c r="CR37" s="865"/>
      <c r="CS37" s="865"/>
      <c r="CT37" s="866"/>
      <c r="CU37" s="867"/>
      <c r="CV37" s="865"/>
      <c r="CW37" s="865"/>
      <c r="CX37" s="865"/>
      <c r="CY37" s="865"/>
      <c r="CZ37" s="865"/>
      <c r="DA37" s="865"/>
      <c r="DB37" s="865"/>
      <c r="DC37" s="865"/>
      <c r="DD37" s="865"/>
      <c r="DE37" s="865"/>
      <c r="DF37" s="865"/>
      <c r="DG37" s="865"/>
      <c r="DH37" s="865"/>
      <c r="DI37" s="865"/>
      <c r="DJ37" s="865"/>
      <c r="DK37" s="865"/>
      <c r="DL37" s="858"/>
      <c r="DM37" s="813"/>
      <c r="DN37" s="813"/>
      <c r="DO37" s="813"/>
      <c r="DP37" s="940" t="str">
        <f>IF(SUM(BV37)&gt;0,BV37*'Exp factors'!C$21,"")</f>
        <v/>
      </c>
      <c r="DQ37" s="941" t="str">
        <f>IF(SUM(BW37)&gt;0,BW37*'Exp factors'!D$21,"")</f>
        <v/>
      </c>
      <c r="DR37" s="941" t="str">
        <f>IF(SUM(BX37)&gt;0,BX37*'Exp factors'!E$21,"")</f>
        <v/>
      </c>
      <c r="DS37" s="942" t="str">
        <f>IF(SUM(BY37)&gt;0,BY37*'Exp factors'!F$21,"")</f>
        <v/>
      </c>
      <c r="DU37" s="60"/>
    </row>
    <row r="38" spans="1:125" ht="12.75" customHeight="1">
      <c r="A38" s="685" t="s">
        <v>263</v>
      </c>
      <c r="B38" s="620"/>
      <c r="C38" s="620">
        <v>4</v>
      </c>
      <c r="D38" s="620">
        <v>5</v>
      </c>
      <c r="E38" s="620">
        <v>4</v>
      </c>
      <c r="F38" s="620">
        <v>4</v>
      </c>
      <c r="G38" s="620"/>
      <c r="H38" s="620"/>
      <c r="I38" s="620"/>
      <c r="J38" s="620"/>
      <c r="K38" s="620"/>
      <c r="L38" s="620"/>
      <c r="M38" s="620"/>
      <c r="N38" s="620"/>
      <c r="O38" s="620"/>
      <c r="P38" s="620"/>
      <c r="Q38" s="620"/>
      <c r="R38" s="620"/>
      <c r="S38" s="621"/>
      <c r="T38" s="620"/>
      <c r="U38" s="620">
        <v>10</v>
      </c>
      <c r="V38" s="620">
        <v>2</v>
      </c>
      <c r="W38" s="620">
        <v>2</v>
      </c>
      <c r="X38" s="620">
        <v>5</v>
      </c>
      <c r="Y38" s="620"/>
      <c r="Z38" s="620"/>
      <c r="AA38" s="620"/>
      <c r="AB38" s="620"/>
      <c r="AC38" s="620"/>
      <c r="AD38" s="620"/>
      <c r="AE38" s="620"/>
      <c r="AF38" s="620"/>
      <c r="AG38" s="620"/>
      <c r="AH38" s="620"/>
      <c r="AI38" s="620"/>
      <c r="AJ38" s="620"/>
      <c r="AK38" s="621"/>
      <c r="AL38" s="620"/>
      <c r="AM38" s="620"/>
      <c r="AN38" s="620"/>
      <c r="AO38" s="620"/>
      <c r="AP38" s="620"/>
      <c r="AQ38" s="620"/>
      <c r="AR38" s="620"/>
      <c r="AS38" s="620"/>
      <c r="AT38" s="620"/>
      <c r="AU38" s="620"/>
      <c r="AV38" s="620"/>
      <c r="AW38" s="620"/>
      <c r="AX38" s="620"/>
      <c r="AY38" s="620"/>
      <c r="AZ38" s="620"/>
      <c r="BA38" s="620"/>
      <c r="BB38" s="620"/>
      <c r="BC38" s="621"/>
      <c r="BD38" s="620"/>
      <c r="BE38" s="620"/>
      <c r="BF38" s="620"/>
      <c r="BG38" s="620"/>
      <c r="BH38" s="620"/>
      <c r="BI38" s="620"/>
      <c r="BJ38" s="620"/>
      <c r="BK38" s="620"/>
      <c r="BL38" s="620"/>
      <c r="BM38" s="620"/>
      <c r="BN38" s="620"/>
      <c r="BO38" s="620"/>
      <c r="BP38" s="620"/>
      <c r="BQ38" s="620"/>
      <c r="BR38" s="620"/>
      <c r="BS38" s="620"/>
      <c r="BT38" s="620"/>
      <c r="BU38" s="621"/>
      <c r="BV38" s="620">
        <v>4</v>
      </c>
      <c r="BW38" s="620">
        <v>4</v>
      </c>
      <c r="BX38" s="620">
        <v>1</v>
      </c>
      <c r="BY38" s="620">
        <v>1</v>
      </c>
      <c r="BZ38" s="856">
        <f>IF(DL38&lt;3,"",(SUM(B38:R38)-MIN(B38:R38)-MAX(B38:R38))/(DL38-2))</f>
        <v>4</v>
      </c>
      <c r="CA38" s="856">
        <f>IF(DM38&lt;3,"",(SUM(T38:AJ38)-MIN(T38:AJ38)-MAX(T38:AJ38))/(DM38-2))</f>
        <v>3.5</v>
      </c>
      <c r="CB38" s="856" t="str">
        <f>IF(DN38&lt;3,"",(SUM(AL38:BB38)-MIN(AL38:BB38)-MAX(AL38:BB38))/(DN38-2))</f>
        <v/>
      </c>
      <c r="CC38" s="857" t="str">
        <f>IF(DO38&lt;3,"",(SUM(BD38:BT38)-MIN(BD38:BT38)-MAX(BD38:BT38))/(DO38-2))</f>
        <v/>
      </c>
      <c r="CD38" s="503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0" t="str">
        <f t="shared" si="132"/>
        <v/>
      </c>
      <c r="CF38" s="81" t="str">
        <f t="shared" si="132"/>
        <v/>
      </c>
      <c r="CG38" s="81" t="str">
        <f t="shared" si="132"/>
        <v/>
      </c>
      <c r="CH38" s="81" t="str">
        <f t="shared" si="132"/>
        <v/>
      </c>
      <c r="CI38" s="81" t="str">
        <f t="shared" si="132"/>
        <v/>
      </c>
      <c r="CJ38" s="81" t="str">
        <f t="shared" si="132"/>
        <v/>
      </c>
      <c r="CK38" s="144" t="str">
        <f t="shared" si="132"/>
        <v/>
      </c>
      <c r="CL38" s="144" t="str">
        <f t="shared" si="132"/>
        <v/>
      </c>
      <c r="CM38" s="144" t="str">
        <f t="shared" si="132"/>
        <v/>
      </c>
      <c r="CN38" s="81" t="str">
        <f t="shared" si="132"/>
        <v/>
      </c>
      <c r="CO38" s="81" t="str">
        <f t="shared" si="132"/>
        <v/>
      </c>
      <c r="CP38" s="81" t="str">
        <f t="shared" si="132"/>
        <v/>
      </c>
      <c r="CQ38" s="81" t="str">
        <f t="shared" si="132"/>
        <v/>
      </c>
      <c r="CR38" s="81" t="str">
        <f t="shared" si="132"/>
        <v/>
      </c>
      <c r="CS38" s="80" t="str">
        <f t="shared" si="132"/>
        <v/>
      </c>
      <c r="CT38" s="504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2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3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4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4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4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4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4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5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5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5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4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4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4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4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4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3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2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58">
        <f t="shared" ref="DL38:DL45" si="151">COUNT(B38:R38)</f>
        <v>4</v>
      </c>
      <c r="DM38" s="813">
        <f t="shared" ref="DM38:DM45" si="152">COUNT(T38:AJ38)</f>
        <v>4</v>
      </c>
      <c r="DN38" s="813">
        <f t="shared" ref="DN38:DN45" si="153">COUNT(AL38:BB38)</f>
        <v>0</v>
      </c>
      <c r="DO38" s="813">
        <f t="shared" ref="DO38:DO45" si="154">COUNT(BD38:BT38)</f>
        <v>0</v>
      </c>
      <c r="DP38" s="923"/>
      <c r="DQ38" s="924"/>
      <c r="DR38" s="924"/>
      <c r="DS38" s="925"/>
      <c r="DU38" s="60"/>
    </row>
    <row r="39" spans="1:125" ht="12.75" customHeight="1">
      <c r="A39" s="685" t="s">
        <v>279</v>
      </c>
      <c r="B39" s="620"/>
      <c r="C39" s="620">
        <v>1</v>
      </c>
      <c r="D39" s="620">
        <v>1</v>
      </c>
      <c r="E39" s="620">
        <v>1</v>
      </c>
      <c r="F39" s="620">
        <v>1</v>
      </c>
      <c r="G39" s="620"/>
      <c r="H39" s="620"/>
      <c r="I39" s="620"/>
      <c r="J39" s="620"/>
      <c r="K39" s="620"/>
      <c r="L39" s="620"/>
      <c r="M39" s="620"/>
      <c r="N39" s="620"/>
      <c r="O39" s="620"/>
      <c r="P39" s="620"/>
      <c r="Q39" s="620"/>
      <c r="R39" s="620"/>
      <c r="S39" s="621"/>
      <c r="T39" s="620"/>
      <c r="U39" s="620">
        <v>1</v>
      </c>
      <c r="V39" s="620">
        <v>1</v>
      </c>
      <c r="W39" s="620">
        <v>1</v>
      </c>
      <c r="X39" s="620">
        <v>1</v>
      </c>
      <c r="Y39" s="620"/>
      <c r="Z39" s="620"/>
      <c r="AA39" s="620"/>
      <c r="AB39" s="620"/>
      <c r="AC39" s="620"/>
      <c r="AD39" s="620"/>
      <c r="AE39" s="620"/>
      <c r="AF39" s="620"/>
      <c r="AG39" s="620"/>
      <c r="AH39" s="620"/>
      <c r="AI39" s="620"/>
      <c r="AJ39" s="620"/>
      <c r="AK39" s="621"/>
      <c r="AL39" s="620"/>
      <c r="AM39" s="620"/>
      <c r="AN39" s="620"/>
      <c r="AO39" s="620"/>
      <c r="AP39" s="620"/>
      <c r="AQ39" s="620"/>
      <c r="AR39" s="620"/>
      <c r="AS39" s="620"/>
      <c r="AT39" s="620"/>
      <c r="AU39" s="620"/>
      <c r="AV39" s="620"/>
      <c r="AW39" s="620"/>
      <c r="AX39" s="620"/>
      <c r="AY39" s="620"/>
      <c r="AZ39" s="620"/>
      <c r="BA39" s="620"/>
      <c r="BB39" s="620"/>
      <c r="BC39" s="621"/>
      <c r="BD39" s="620"/>
      <c r="BE39" s="620"/>
      <c r="BF39" s="620"/>
      <c r="BG39" s="620"/>
      <c r="BH39" s="620"/>
      <c r="BI39" s="620"/>
      <c r="BJ39" s="620"/>
      <c r="BK39" s="620"/>
      <c r="BL39" s="620"/>
      <c r="BM39" s="620"/>
      <c r="BN39" s="620"/>
      <c r="BO39" s="620"/>
      <c r="BP39" s="620"/>
      <c r="BQ39" s="620"/>
      <c r="BR39" s="620"/>
      <c r="BS39" s="620"/>
      <c r="BT39" s="620"/>
      <c r="BU39" s="621"/>
      <c r="BV39" s="620">
        <v>1</v>
      </c>
      <c r="BW39" s="620">
        <v>1</v>
      </c>
      <c r="BX39" s="620"/>
      <c r="BY39" s="620"/>
      <c r="BZ39" s="856">
        <f t="shared" ref="BZ39:BZ40" si="155">IF(DL39&lt;3,"",(SUM(B39:R39)-MIN(B39:R39)-MAX(B39:R39))/(DL39-2))</f>
        <v>1</v>
      </c>
      <c r="CA39" s="856">
        <f t="shared" ref="CA39:CA40" si="156">IF(DM39&lt;3,"",(SUM(T39:AJ39)-MIN(T39:AJ39)-MAX(T39:AJ39))/(DM39-2))</f>
        <v>1</v>
      </c>
      <c r="CB39" s="856" t="str">
        <f t="shared" ref="CB39:CB40" si="157">IF(DN39&lt;3,"",(SUM(AL39:BB39)-MIN(AL39:BB39)-MAX(AL39:BB39))/(DN39-2))</f>
        <v/>
      </c>
      <c r="CC39" s="857" t="str">
        <f t="shared" ref="CC39:CC40" si="158">IF(DO39&lt;3,"",(SUM(BD39:BT39)-MIN(BD39:BT39)-MAX(BD39:BT39))/(DO39-2))</f>
        <v/>
      </c>
      <c r="CD39" s="503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0" t="str">
        <f t="shared" si="133"/>
        <v/>
      </c>
      <c r="CF39" s="81" t="str">
        <f t="shared" si="133"/>
        <v/>
      </c>
      <c r="CG39" s="81" t="str">
        <f t="shared" si="133"/>
        <v/>
      </c>
      <c r="CH39" s="81" t="str">
        <f t="shared" si="133"/>
        <v/>
      </c>
      <c r="CI39" s="81" t="str">
        <f t="shared" si="133"/>
        <v/>
      </c>
      <c r="CJ39" s="81" t="str">
        <f t="shared" si="133"/>
        <v/>
      </c>
      <c r="CK39" s="144" t="str">
        <f t="shared" si="133"/>
        <v/>
      </c>
      <c r="CL39" s="144" t="str">
        <f t="shared" si="133"/>
        <v/>
      </c>
      <c r="CM39" s="144" t="str">
        <f t="shared" si="133"/>
        <v/>
      </c>
      <c r="CN39" s="81" t="str">
        <f t="shared" si="133"/>
        <v/>
      </c>
      <c r="CO39" s="81" t="str">
        <f t="shared" si="133"/>
        <v/>
      </c>
      <c r="CP39" s="81" t="str">
        <f t="shared" si="133"/>
        <v/>
      </c>
      <c r="CQ39" s="81" t="str">
        <f t="shared" si="133"/>
        <v/>
      </c>
      <c r="CR39" s="81" t="str">
        <f t="shared" si="133"/>
        <v/>
      </c>
      <c r="CS39" s="80" t="str">
        <f t="shared" si="133"/>
        <v/>
      </c>
      <c r="CT39" s="504" t="str">
        <f t="shared" si="133"/>
        <v/>
      </c>
      <c r="CU39" s="532" t="str">
        <f t="shared" si="134"/>
        <v/>
      </c>
      <c r="CV39" s="533" t="str">
        <f t="shared" si="135"/>
        <v/>
      </c>
      <c r="CW39" s="534" t="str">
        <f t="shared" si="136"/>
        <v/>
      </c>
      <c r="CX39" s="534" t="str">
        <f t="shared" si="137"/>
        <v/>
      </c>
      <c r="CY39" s="534" t="str">
        <f t="shared" si="138"/>
        <v/>
      </c>
      <c r="CZ39" s="534" t="str">
        <f t="shared" si="139"/>
        <v/>
      </c>
      <c r="DA39" s="534" t="str">
        <f t="shared" si="140"/>
        <v/>
      </c>
      <c r="DB39" s="535" t="str">
        <f t="shared" si="141"/>
        <v/>
      </c>
      <c r="DC39" s="535" t="str">
        <f t="shared" si="142"/>
        <v/>
      </c>
      <c r="DD39" s="535" t="str">
        <f t="shared" si="143"/>
        <v/>
      </c>
      <c r="DE39" s="534" t="str">
        <f t="shared" si="144"/>
        <v/>
      </c>
      <c r="DF39" s="534" t="str">
        <f t="shared" si="145"/>
        <v/>
      </c>
      <c r="DG39" s="534" t="str">
        <f t="shared" si="146"/>
        <v/>
      </c>
      <c r="DH39" s="534" t="str">
        <f t="shared" si="147"/>
        <v/>
      </c>
      <c r="DI39" s="534" t="str">
        <f t="shared" si="148"/>
        <v/>
      </c>
      <c r="DJ39" s="533" t="str">
        <f t="shared" si="149"/>
        <v/>
      </c>
      <c r="DK39" s="532" t="str">
        <f t="shared" si="150"/>
        <v/>
      </c>
      <c r="DL39" s="858">
        <f t="shared" si="151"/>
        <v>4</v>
      </c>
      <c r="DM39" s="813">
        <f t="shared" si="152"/>
        <v>4</v>
      </c>
      <c r="DN39" s="813">
        <f t="shared" si="153"/>
        <v>0</v>
      </c>
      <c r="DO39" s="813">
        <f t="shared" si="154"/>
        <v>0</v>
      </c>
      <c r="DP39" s="923"/>
      <c r="DQ39" s="924"/>
      <c r="DR39" s="924"/>
      <c r="DS39" s="925"/>
      <c r="DU39" s="60"/>
    </row>
    <row r="40" spans="1:125" ht="12.75" customHeight="1">
      <c r="A40" s="627" t="s">
        <v>280</v>
      </c>
      <c r="B40" s="620"/>
      <c r="C40" s="620">
        <v>12</v>
      </c>
      <c r="D40" s="620">
        <v>12</v>
      </c>
      <c r="E40" s="620">
        <v>12</v>
      </c>
      <c r="F40" s="620">
        <v>12</v>
      </c>
      <c r="G40" s="620"/>
      <c r="H40" s="620"/>
      <c r="I40" s="620"/>
      <c r="J40" s="620"/>
      <c r="K40" s="620"/>
      <c r="L40" s="620"/>
      <c r="M40" s="620"/>
      <c r="N40" s="620"/>
      <c r="O40" s="620"/>
      <c r="P40" s="620"/>
      <c r="Q40" s="620"/>
      <c r="R40" s="620"/>
      <c r="S40" s="621"/>
      <c r="T40" s="620"/>
      <c r="U40" s="620">
        <v>12</v>
      </c>
      <c r="V40" s="620">
        <v>12</v>
      </c>
      <c r="W40" s="620">
        <v>12</v>
      </c>
      <c r="X40" s="620">
        <v>12</v>
      </c>
      <c r="Y40" s="620"/>
      <c r="Z40" s="620"/>
      <c r="AA40" s="620"/>
      <c r="AB40" s="620"/>
      <c r="AC40" s="620"/>
      <c r="AD40" s="620"/>
      <c r="AE40" s="620"/>
      <c r="AF40" s="620"/>
      <c r="AG40" s="620"/>
      <c r="AH40" s="620"/>
      <c r="AI40" s="620"/>
      <c r="AJ40" s="620"/>
      <c r="AK40" s="621"/>
      <c r="AL40" s="620"/>
      <c r="AM40" s="620"/>
      <c r="AN40" s="620"/>
      <c r="AO40" s="620"/>
      <c r="AP40" s="620"/>
      <c r="AQ40" s="620"/>
      <c r="AR40" s="620"/>
      <c r="AS40" s="620"/>
      <c r="AT40" s="620"/>
      <c r="AU40" s="620"/>
      <c r="AV40" s="620"/>
      <c r="AW40" s="620"/>
      <c r="AX40" s="620"/>
      <c r="AY40" s="620"/>
      <c r="AZ40" s="620"/>
      <c r="BA40" s="620"/>
      <c r="BB40" s="620"/>
      <c r="BC40" s="621"/>
      <c r="BD40" s="620"/>
      <c r="BE40" s="620"/>
      <c r="BF40" s="620"/>
      <c r="BG40" s="620"/>
      <c r="BH40" s="620"/>
      <c r="BI40" s="620"/>
      <c r="BJ40" s="620"/>
      <c r="BK40" s="620"/>
      <c r="BL40" s="620"/>
      <c r="BM40" s="620"/>
      <c r="BN40" s="620"/>
      <c r="BO40" s="620"/>
      <c r="BP40" s="620"/>
      <c r="BQ40" s="620"/>
      <c r="BR40" s="620"/>
      <c r="BS40" s="620"/>
      <c r="BT40" s="620"/>
      <c r="BU40" s="621"/>
      <c r="BV40" s="620">
        <v>12</v>
      </c>
      <c r="BW40" s="620">
        <v>12</v>
      </c>
      <c r="BX40" s="620"/>
      <c r="BY40" s="620"/>
      <c r="BZ40" s="856">
        <f t="shared" si="155"/>
        <v>12</v>
      </c>
      <c r="CA40" s="856">
        <f t="shared" si="156"/>
        <v>12</v>
      </c>
      <c r="CB40" s="856" t="str">
        <f t="shared" si="157"/>
        <v/>
      </c>
      <c r="CC40" s="857" t="str">
        <f t="shared" si="158"/>
        <v/>
      </c>
      <c r="CD40" s="503" t="str">
        <f t="shared" si="159"/>
        <v/>
      </c>
      <c r="CE40" s="80" t="str">
        <f t="shared" si="133"/>
        <v/>
      </c>
      <c r="CF40" s="81" t="str">
        <f t="shared" si="133"/>
        <v/>
      </c>
      <c r="CG40" s="81" t="str">
        <f t="shared" si="133"/>
        <v/>
      </c>
      <c r="CH40" s="81" t="str">
        <f t="shared" si="133"/>
        <v/>
      </c>
      <c r="CI40" s="81" t="str">
        <f t="shared" si="133"/>
        <v/>
      </c>
      <c r="CJ40" s="81" t="str">
        <f t="shared" si="133"/>
        <v/>
      </c>
      <c r="CK40" s="144" t="str">
        <f t="shared" si="133"/>
        <v/>
      </c>
      <c r="CL40" s="144" t="str">
        <f t="shared" si="133"/>
        <v/>
      </c>
      <c r="CM40" s="144" t="str">
        <f t="shared" si="133"/>
        <v/>
      </c>
      <c r="CN40" s="81" t="str">
        <f t="shared" si="133"/>
        <v/>
      </c>
      <c r="CO40" s="81" t="str">
        <f t="shared" si="133"/>
        <v/>
      </c>
      <c r="CP40" s="81" t="str">
        <f t="shared" si="133"/>
        <v/>
      </c>
      <c r="CQ40" s="81" t="str">
        <f t="shared" si="133"/>
        <v/>
      </c>
      <c r="CR40" s="81" t="str">
        <f t="shared" si="133"/>
        <v/>
      </c>
      <c r="CS40" s="80" t="str">
        <f t="shared" si="133"/>
        <v/>
      </c>
      <c r="CT40" s="504" t="str">
        <f t="shared" si="133"/>
        <v/>
      </c>
      <c r="CU40" s="532" t="str">
        <f t="shared" si="134"/>
        <v/>
      </c>
      <c r="CV40" s="533" t="str">
        <f t="shared" si="135"/>
        <v/>
      </c>
      <c r="CW40" s="534" t="str">
        <f t="shared" si="136"/>
        <v/>
      </c>
      <c r="CX40" s="534" t="str">
        <f t="shared" si="137"/>
        <v/>
      </c>
      <c r="CY40" s="534" t="str">
        <f t="shared" si="138"/>
        <v/>
      </c>
      <c r="CZ40" s="534" t="str">
        <f t="shared" si="139"/>
        <v/>
      </c>
      <c r="DA40" s="534" t="str">
        <f t="shared" si="140"/>
        <v/>
      </c>
      <c r="DB40" s="535" t="str">
        <f t="shared" si="141"/>
        <v/>
      </c>
      <c r="DC40" s="535" t="str">
        <f t="shared" si="142"/>
        <v/>
      </c>
      <c r="DD40" s="535" t="str">
        <f t="shared" si="143"/>
        <v/>
      </c>
      <c r="DE40" s="534" t="str">
        <f t="shared" si="144"/>
        <v/>
      </c>
      <c r="DF40" s="534" t="str">
        <f t="shared" si="145"/>
        <v/>
      </c>
      <c r="DG40" s="534" t="str">
        <f t="shared" si="146"/>
        <v/>
      </c>
      <c r="DH40" s="534" t="str">
        <f t="shared" si="147"/>
        <v/>
      </c>
      <c r="DI40" s="534" t="str">
        <f t="shared" si="148"/>
        <v/>
      </c>
      <c r="DJ40" s="533" t="str">
        <f t="shared" si="149"/>
        <v/>
      </c>
      <c r="DK40" s="532" t="str">
        <f t="shared" si="150"/>
        <v/>
      </c>
      <c r="DL40" s="858">
        <f t="shared" si="151"/>
        <v>4</v>
      </c>
      <c r="DM40" s="813">
        <f t="shared" si="152"/>
        <v>4</v>
      </c>
      <c r="DN40" s="813">
        <f t="shared" si="153"/>
        <v>0</v>
      </c>
      <c r="DO40" s="813">
        <f t="shared" si="154"/>
        <v>0</v>
      </c>
      <c r="DP40" s="923"/>
      <c r="DQ40" s="924"/>
      <c r="DR40" s="924"/>
      <c r="DS40" s="925"/>
      <c r="DU40" s="60"/>
    </row>
    <row r="41" spans="1:125" ht="12.75" customHeight="1">
      <c r="A41" s="677" t="s">
        <v>264</v>
      </c>
      <c r="B41" s="608" t="str">
        <f t="shared" ref="B41:R41" si="160">IF(B39="","",B38*B39*B40)</f>
        <v/>
      </c>
      <c r="C41" s="608">
        <f t="shared" si="160"/>
        <v>48</v>
      </c>
      <c r="D41" s="608">
        <f t="shared" si="160"/>
        <v>60</v>
      </c>
      <c r="E41" s="608">
        <f t="shared" si="160"/>
        <v>48</v>
      </c>
      <c r="F41" s="608">
        <f t="shared" si="160"/>
        <v>48</v>
      </c>
      <c r="G41" s="608" t="str">
        <f t="shared" si="160"/>
        <v/>
      </c>
      <c r="H41" s="608" t="str">
        <f t="shared" si="160"/>
        <v/>
      </c>
      <c r="I41" s="608" t="str">
        <f t="shared" si="160"/>
        <v/>
      </c>
      <c r="J41" s="608" t="str">
        <f t="shared" si="160"/>
        <v/>
      </c>
      <c r="K41" s="608" t="str">
        <f t="shared" si="160"/>
        <v/>
      </c>
      <c r="L41" s="608" t="str">
        <f t="shared" si="160"/>
        <v/>
      </c>
      <c r="M41" s="608" t="str">
        <f t="shared" si="160"/>
        <v/>
      </c>
      <c r="N41" s="608" t="str">
        <f t="shared" si="160"/>
        <v/>
      </c>
      <c r="O41" s="608" t="str">
        <f t="shared" si="160"/>
        <v/>
      </c>
      <c r="P41" s="608" t="str">
        <f t="shared" si="160"/>
        <v/>
      </c>
      <c r="Q41" s="608" t="str">
        <f t="shared" si="160"/>
        <v/>
      </c>
      <c r="R41" s="608" t="str">
        <f t="shared" si="160"/>
        <v/>
      </c>
      <c r="S41" s="640"/>
      <c r="T41" s="608" t="str">
        <f t="shared" ref="T41:AJ41" si="161">IF(T39="","",T38*T39*T40)</f>
        <v/>
      </c>
      <c r="U41" s="608">
        <f t="shared" si="161"/>
        <v>120</v>
      </c>
      <c r="V41" s="608">
        <f t="shared" si="161"/>
        <v>24</v>
      </c>
      <c r="W41" s="608">
        <f t="shared" si="161"/>
        <v>24</v>
      </c>
      <c r="X41" s="608">
        <f t="shared" si="161"/>
        <v>60</v>
      </c>
      <c r="Y41" s="608" t="str">
        <f t="shared" si="161"/>
        <v/>
      </c>
      <c r="Z41" s="608" t="str">
        <f t="shared" si="161"/>
        <v/>
      </c>
      <c r="AA41" s="608" t="str">
        <f t="shared" si="161"/>
        <v/>
      </c>
      <c r="AB41" s="608" t="str">
        <f t="shared" si="161"/>
        <v/>
      </c>
      <c r="AC41" s="608" t="str">
        <f t="shared" si="161"/>
        <v/>
      </c>
      <c r="AD41" s="608" t="str">
        <f t="shared" si="161"/>
        <v/>
      </c>
      <c r="AE41" s="608" t="str">
        <f t="shared" si="161"/>
        <v/>
      </c>
      <c r="AF41" s="608" t="str">
        <f t="shared" si="161"/>
        <v/>
      </c>
      <c r="AG41" s="608" t="str">
        <f t="shared" si="161"/>
        <v/>
      </c>
      <c r="AH41" s="608" t="str">
        <f t="shared" si="161"/>
        <v/>
      </c>
      <c r="AI41" s="608" t="str">
        <f t="shared" si="161"/>
        <v/>
      </c>
      <c r="AJ41" s="608" t="str">
        <f t="shared" si="161"/>
        <v/>
      </c>
      <c r="AK41" s="640"/>
      <c r="AL41" s="608" t="str">
        <f t="shared" ref="AL41:BB41" si="162">IF(AL39="","",AL38*AL39*AL40)</f>
        <v/>
      </c>
      <c r="AM41" s="608" t="str">
        <f t="shared" si="162"/>
        <v/>
      </c>
      <c r="AN41" s="608" t="str">
        <f t="shared" si="162"/>
        <v/>
      </c>
      <c r="AO41" s="608" t="str">
        <f t="shared" si="162"/>
        <v/>
      </c>
      <c r="AP41" s="608" t="str">
        <f t="shared" si="162"/>
        <v/>
      </c>
      <c r="AQ41" s="608" t="str">
        <f t="shared" si="162"/>
        <v/>
      </c>
      <c r="AR41" s="608" t="str">
        <f t="shared" si="162"/>
        <v/>
      </c>
      <c r="AS41" s="608" t="str">
        <f t="shared" si="162"/>
        <v/>
      </c>
      <c r="AT41" s="608" t="str">
        <f t="shared" si="162"/>
        <v/>
      </c>
      <c r="AU41" s="608" t="str">
        <f t="shared" si="162"/>
        <v/>
      </c>
      <c r="AV41" s="608" t="str">
        <f t="shared" si="162"/>
        <v/>
      </c>
      <c r="AW41" s="608" t="str">
        <f t="shared" si="162"/>
        <v/>
      </c>
      <c r="AX41" s="608" t="str">
        <f t="shared" si="162"/>
        <v/>
      </c>
      <c r="AY41" s="608" t="str">
        <f t="shared" si="162"/>
        <v/>
      </c>
      <c r="AZ41" s="608" t="str">
        <f t="shared" si="162"/>
        <v/>
      </c>
      <c r="BA41" s="608" t="str">
        <f t="shared" si="162"/>
        <v/>
      </c>
      <c r="BB41" s="608" t="str">
        <f t="shared" si="162"/>
        <v/>
      </c>
      <c r="BC41" s="640"/>
      <c r="BD41" s="608" t="str">
        <f t="shared" ref="BD41:BT41" si="163">IF(BD39="","",BD38*BD39*BD40)</f>
        <v/>
      </c>
      <c r="BE41" s="608" t="str">
        <f t="shared" si="163"/>
        <v/>
      </c>
      <c r="BF41" s="608" t="str">
        <f t="shared" si="163"/>
        <v/>
      </c>
      <c r="BG41" s="608" t="str">
        <f t="shared" si="163"/>
        <v/>
      </c>
      <c r="BH41" s="608" t="str">
        <f t="shared" si="163"/>
        <v/>
      </c>
      <c r="BI41" s="608" t="str">
        <f t="shared" si="163"/>
        <v/>
      </c>
      <c r="BJ41" s="608" t="str">
        <f t="shared" si="163"/>
        <v/>
      </c>
      <c r="BK41" s="608" t="str">
        <f t="shared" si="163"/>
        <v/>
      </c>
      <c r="BL41" s="608" t="str">
        <f t="shared" si="163"/>
        <v/>
      </c>
      <c r="BM41" s="608" t="str">
        <f t="shared" si="163"/>
        <v/>
      </c>
      <c r="BN41" s="608" t="str">
        <f t="shared" si="163"/>
        <v/>
      </c>
      <c r="BO41" s="608" t="str">
        <f t="shared" si="163"/>
        <v/>
      </c>
      <c r="BP41" s="608" t="str">
        <f t="shared" si="163"/>
        <v/>
      </c>
      <c r="BQ41" s="608" t="str">
        <f t="shared" si="163"/>
        <v/>
      </c>
      <c r="BR41" s="608" t="str">
        <f t="shared" si="163"/>
        <v/>
      </c>
      <c r="BS41" s="608" t="str">
        <f t="shared" si="163"/>
        <v/>
      </c>
      <c r="BT41" s="608" t="str">
        <f t="shared" si="163"/>
        <v/>
      </c>
      <c r="BU41" s="640"/>
      <c r="BV41" s="608">
        <f>IF(BV39="","",BV38*BV39*BV40)</f>
        <v>48</v>
      </c>
      <c r="BW41" s="608">
        <f>IF(BW39="","",BW38*BW39*BW40)</f>
        <v>48</v>
      </c>
      <c r="BX41" s="608" t="str">
        <f>IF(BX39="","",BX38*BX39*BX40)</f>
        <v/>
      </c>
      <c r="BY41" s="608" t="str">
        <f>IF(BY39="","",BY38*BY39*BY40)</f>
        <v/>
      </c>
      <c r="BZ41" s="856">
        <f>IF(DL41&lt;3,"",(SUM(B41:R41)-MIN(B41:R41)-MAX(B41:R41))/(DL41-2))</f>
        <v>48</v>
      </c>
      <c r="CA41" s="856">
        <f>IF(DM41&lt;3,"",(SUM(T41:AJ41)-MIN(T41:AJ41)-MAX(T41:AJ41))/(DM41-2))</f>
        <v>42</v>
      </c>
      <c r="CB41" s="856" t="str">
        <f>IF(DN41&lt;3,"",(SUM(AL41:BB41)-MIN(AL41:BB41)-MAX(AL41:BB41))/(DN41-2))</f>
        <v/>
      </c>
      <c r="CC41" s="857" t="str">
        <f>IF(DO41&lt;3,"",(SUM(BD41:BT41)-MIN(BD41:BT41)-MAX(BD41:BT41))/(DO41-2))</f>
        <v/>
      </c>
      <c r="CD41" s="503" t="str">
        <f t="shared" si="159"/>
        <v/>
      </c>
      <c r="CE41" s="80" t="str">
        <f t="shared" si="133"/>
        <v/>
      </c>
      <c r="CF41" s="81" t="str">
        <f t="shared" si="133"/>
        <v/>
      </c>
      <c r="CG41" s="81" t="str">
        <f t="shared" si="133"/>
        <v/>
      </c>
      <c r="CH41" s="81" t="str">
        <f t="shared" si="133"/>
        <v/>
      </c>
      <c r="CI41" s="81" t="str">
        <f t="shared" si="133"/>
        <v/>
      </c>
      <c r="CJ41" s="81" t="str">
        <f t="shared" si="133"/>
        <v/>
      </c>
      <c r="CK41" s="144" t="str">
        <f t="shared" si="133"/>
        <v/>
      </c>
      <c r="CL41" s="144" t="str">
        <f t="shared" si="133"/>
        <v/>
      </c>
      <c r="CM41" s="144" t="str">
        <f t="shared" si="133"/>
        <v/>
      </c>
      <c r="CN41" s="81" t="str">
        <f t="shared" si="133"/>
        <v/>
      </c>
      <c r="CO41" s="81" t="str">
        <f t="shared" si="133"/>
        <v/>
      </c>
      <c r="CP41" s="81" t="str">
        <f t="shared" si="133"/>
        <v/>
      </c>
      <c r="CQ41" s="81" t="str">
        <f t="shared" si="133"/>
        <v/>
      </c>
      <c r="CR41" s="81" t="str">
        <f t="shared" si="133"/>
        <v/>
      </c>
      <c r="CS41" s="80" t="str">
        <f t="shared" si="133"/>
        <v/>
      </c>
      <c r="CT41" s="504" t="str">
        <f t="shared" si="133"/>
        <v/>
      </c>
      <c r="CU41" s="532" t="str">
        <f t="shared" si="134"/>
        <v/>
      </c>
      <c r="CV41" s="533" t="str">
        <f t="shared" si="135"/>
        <v/>
      </c>
      <c r="CW41" s="534" t="str">
        <f t="shared" si="136"/>
        <v/>
      </c>
      <c r="CX41" s="534" t="str">
        <f t="shared" si="137"/>
        <v/>
      </c>
      <c r="CY41" s="534" t="str">
        <f t="shared" si="138"/>
        <v/>
      </c>
      <c r="CZ41" s="534" t="str">
        <f t="shared" si="139"/>
        <v/>
      </c>
      <c r="DA41" s="534" t="str">
        <f t="shared" si="140"/>
        <v/>
      </c>
      <c r="DB41" s="535" t="str">
        <f t="shared" si="141"/>
        <v/>
      </c>
      <c r="DC41" s="535" t="str">
        <f t="shared" si="142"/>
        <v/>
      </c>
      <c r="DD41" s="535" t="str">
        <f t="shared" si="143"/>
        <v/>
      </c>
      <c r="DE41" s="534" t="str">
        <f t="shared" si="144"/>
        <v/>
      </c>
      <c r="DF41" s="534" t="str">
        <f t="shared" si="145"/>
        <v/>
      </c>
      <c r="DG41" s="534" t="str">
        <f t="shared" si="146"/>
        <v/>
      </c>
      <c r="DH41" s="534" t="str">
        <f t="shared" si="147"/>
        <v/>
      </c>
      <c r="DI41" s="534" t="str">
        <f t="shared" si="148"/>
        <v/>
      </c>
      <c r="DJ41" s="533" t="str">
        <f t="shared" si="149"/>
        <v/>
      </c>
      <c r="DK41" s="532" t="str">
        <f t="shared" si="150"/>
        <v/>
      </c>
      <c r="DL41" s="858">
        <f t="shared" si="151"/>
        <v>4</v>
      </c>
      <c r="DM41" s="813">
        <f t="shared" si="152"/>
        <v>4</v>
      </c>
      <c r="DN41" s="813">
        <f t="shared" si="153"/>
        <v>0</v>
      </c>
      <c r="DO41" s="813">
        <f t="shared" si="154"/>
        <v>0</v>
      </c>
      <c r="DP41" s="927" t="e">
        <f>IF(SUM(BV41)&gt;0,(BV37-DP44-SUM(BV44)*(DP44=""))*'Exp factors'!C$23,"")</f>
        <v>#VALUE!</v>
      </c>
      <c r="DQ41" s="928" t="e">
        <f>IF(SUM(BW41)&gt;0,(BW37-DQ44-SUM(BW44)*(DQ44=""))*'Exp factors'!D$23,"")</f>
        <v>#VALUE!</v>
      </c>
      <c r="DR41" s="928" t="str">
        <f>IF(SUM(BX41)&gt;0,(BX37-DR44-SUM(BX44)*(DR44=""))*'Exp factors'!E$23,"")</f>
        <v/>
      </c>
      <c r="DS41" s="929" t="str">
        <f>IF(SUM(BY41)&gt;0,(BY37-DS44-SUM(BY44)*(DS44=""))*'Exp factors'!F$23,"")</f>
        <v/>
      </c>
      <c r="DU41" s="60"/>
    </row>
    <row r="42" spans="1:125" ht="12.75" customHeight="1">
      <c r="A42" s="677" t="s">
        <v>281</v>
      </c>
      <c r="B42" s="736">
        <f>3390*$K$1</f>
        <v>14193.252</v>
      </c>
      <c r="C42" s="736">
        <f t="shared" ref="C42:R42" si="164">3390*$K$1</f>
        <v>14193.252</v>
      </c>
      <c r="D42" s="736">
        <f t="shared" si="164"/>
        <v>14193.252</v>
      </c>
      <c r="E42" s="736">
        <f t="shared" si="164"/>
        <v>14193.252</v>
      </c>
      <c r="F42" s="736">
        <f t="shared" si="164"/>
        <v>14193.252</v>
      </c>
      <c r="G42" s="736">
        <f t="shared" si="164"/>
        <v>14193.252</v>
      </c>
      <c r="H42" s="736">
        <f t="shared" si="164"/>
        <v>14193.252</v>
      </c>
      <c r="I42" s="736">
        <f t="shared" si="164"/>
        <v>14193.252</v>
      </c>
      <c r="J42" s="736">
        <f t="shared" si="164"/>
        <v>14193.252</v>
      </c>
      <c r="K42" s="736">
        <f t="shared" si="164"/>
        <v>14193.252</v>
      </c>
      <c r="L42" s="736">
        <f t="shared" si="164"/>
        <v>14193.252</v>
      </c>
      <c r="M42" s="736">
        <f t="shared" si="164"/>
        <v>14193.252</v>
      </c>
      <c r="N42" s="736">
        <f t="shared" si="164"/>
        <v>14193.252</v>
      </c>
      <c r="O42" s="736">
        <f t="shared" si="164"/>
        <v>14193.252</v>
      </c>
      <c r="P42" s="736">
        <f t="shared" si="164"/>
        <v>14193.252</v>
      </c>
      <c r="Q42" s="736">
        <f t="shared" si="164"/>
        <v>14193.252</v>
      </c>
      <c r="R42" s="736">
        <f t="shared" si="164"/>
        <v>14193.252</v>
      </c>
      <c r="S42" s="730"/>
      <c r="T42" s="736">
        <f>3390*$K$1</f>
        <v>14193.252</v>
      </c>
      <c r="U42" s="736">
        <f t="shared" ref="U42:AJ42" si="165">3390*$K$1</f>
        <v>14193.252</v>
      </c>
      <c r="V42" s="736">
        <f t="shared" si="165"/>
        <v>14193.252</v>
      </c>
      <c r="W42" s="736">
        <f t="shared" si="165"/>
        <v>14193.252</v>
      </c>
      <c r="X42" s="736">
        <f t="shared" si="165"/>
        <v>14193.252</v>
      </c>
      <c r="Y42" s="736">
        <f t="shared" si="165"/>
        <v>14193.252</v>
      </c>
      <c r="Z42" s="736">
        <f t="shared" si="165"/>
        <v>14193.252</v>
      </c>
      <c r="AA42" s="736">
        <f t="shared" si="165"/>
        <v>14193.252</v>
      </c>
      <c r="AB42" s="736">
        <f t="shared" si="165"/>
        <v>14193.252</v>
      </c>
      <c r="AC42" s="736">
        <f t="shared" si="165"/>
        <v>14193.252</v>
      </c>
      <c r="AD42" s="736">
        <f t="shared" si="165"/>
        <v>14193.252</v>
      </c>
      <c r="AE42" s="736">
        <f t="shared" si="165"/>
        <v>14193.252</v>
      </c>
      <c r="AF42" s="736">
        <f t="shared" si="165"/>
        <v>14193.252</v>
      </c>
      <c r="AG42" s="736">
        <f t="shared" si="165"/>
        <v>14193.252</v>
      </c>
      <c r="AH42" s="736">
        <f t="shared" si="165"/>
        <v>14193.252</v>
      </c>
      <c r="AI42" s="736">
        <f t="shared" si="165"/>
        <v>14193.252</v>
      </c>
      <c r="AJ42" s="736">
        <f t="shared" si="165"/>
        <v>14193.252</v>
      </c>
      <c r="AK42" s="730"/>
      <c r="AL42" s="736">
        <f>3390*$K$1</f>
        <v>14193.252</v>
      </c>
      <c r="AM42" s="736">
        <f t="shared" ref="AM42:BB42" si="166">3390*$K$1</f>
        <v>14193.252</v>
      </c>
      <c r="AN42" s="736">
        <f t="shared" si="166"/>
        <v>14193.252</v>
      </c>
      <c r="AO42" s="736">
        <f t="shared" si="166"/>
        <v>14193.252</v>
      </c>
      <c r="AP42" s="736">
        <f t="shared" si="166"/>
        <v>14193.252</v>
      </c>
      <c r="AQ42" s="736">
        <f t="shared" si="166"/>
        <v>14193.252</v>
      </c>
      <c r="AR42" s="736">
        <f t="shared" si="166"/>
        <v>14193.252</v>
      </c>
      <c r="AS42" s="736">
        <f t="shared" si="166"/>
        <v>14193.252</v>
      </c>
      <c r="AT42" s="736">
        <f t="shared" si="166"/>
        <v>14193.252</v>
      </c>
      <c r="AU42" s="736">
        <f t="shared" si="166"/>
        <v>14193.252</v>
      </c>
      <c r="AV42" s="736">
        <f t="shared" si="166"/>
        <v>14193.252</v>
      </c>
      <c r="AW42" s="736">
        <f t="shared" si="166"/>
        <v>14193.252</v>
      </c>
      <c r="AX42" s="736">
        <f t="shared" si="166"/>
        <v>14193.252</v>
      </c>
      <c r="AY42" s="736">
        <f t="shared" si="166"/>
        <v>14193.252</v>
      </c>
      <c r="AZ42" s="736">
        <f t="shared" si="166"/>
        <v>14193.252</v>
      </c>
      <c r="BA42" s="736">
        <f t="shared" si="166"/>
        <v>14193.252</v>
      </c>
      <c r="BB42" s="736">
        <f t="shared" si="166"/>
        <v>14193.252</v>
      </c>
      <c r="BC42" s="730"/>
      <c r="BD42" s="736">
        <f>3390*$K$1</f>
        <v>14193.252</v>
      </c>
      <c r="BE42" s="736">
        <f t="shared" ref="BE42:BY42" si="167">3390*$K$1</f>
        <v>14193.252</v>
      </c>
      <c r="BF42" s="736">
        <f t="shared" si="167"/>
        <v>14193.252</v>
      </c>
      <c r="BG42" s="736">
        <f t="shared" si="167"/>
        <v>14193.252</v>
      </c>
      <c r="BH42" s="736">
        <f t="shared" si="167"/>
        <v>14193.252</v>
      </c>
      <c r="BI42" s="736">
        <f t="shared" si="167"/>
        <v>14193.252</v>
      </c>
      <c r="BJ42" s="736">
        <f t="shared" si="167"/>
        <v>14193.252</v>
      </c>
      <c r="BK42" s="736">
        <f t="shared" si="167"/>
        <v>14193.252</v>
      </c>
      <c r="BL42" s="736">
        <f t="shared" si="167"/>
        <v>14193.252</v>
      </c>
      <c r="BM42" s="736">
        <f t="shared" si="167"/>
        <v>14193.252</v>
      </c>
      <c r="BN42" s="736">
        <f t="shared" si="167"/>
        <v>14193.252</v>
      </c>
      <c r="BO42" s="736">
        <f t="shared" si="167"/>
        <v>14193.252</v>
      </c>
      <c r="BP42" s="736">
        <f t="shared" si="167"/>
        <v>14193.252</v>
      </c>
      <c r="BQ42" s="736">
        <f t="shared" si="167"/>
        <v>14193.252</v>
      </c>
      <c r="BR42" s="736">
        <f t="shared" si="167"/>
        <v>14193.252</v>
      </c>
      <c r="BS42" s="736">
        <f t="shared" si="167"/>
        <v>14193.252</v>
      </c>
      <c r="BT42" s="736">
        <f t="shared" si="167"/>
        <v>14193.252</v>
      </c>
      <c r="BU42" s="730"/>
      <c r="BV42" s="736">
        <f t="shared" si="167"/>
        <v>14193.252</v>
      </c>
      <c r="BW42" s="736">
        <f t="shared" si="167"/>
        <v>14193.252</v>
      </c>
      <c r="BX42" s="736">
        <f t="shared" si="167"/>
        <v>14193.252</v>
      </c>
      <c r="BY42" s="736">
        <f t="shared" si="167"/>
        <v>14193.252</v>
      </c>
      <c r="BZ42" s="856">
        <f>IF(DL42&lt;3,"",(SUM(B42:R42)-MIN(B42:R42)-MAX(B42:R42))/(DL42-2))</f>
        <v>14193.252000000006</v>
      </c>
      <c r="CA42" s="856">
        <f>IF(DM42&lt;3,"",(SUM(T42:AJ42)-MIN(T42:AJ42)-MAX(T42:AJ42))/(DM42-2))</f>
        <v>14193.252000000006</v>
      </c>
      <c r="CB42" s="856">
        <f>IF(DN42&lt;3,"",(SUM(AL42:BB42)-MIN(AL42:BB42)-MAX(AL42:BB42))/(DN42-2))</f>
        <v>14193.252000000006</v>
      </c>
      <c r="CC42" s="857">
        <f>IF(DO42&lt;3,"",(SUM(BD42:BT42)-MIN(BD42:BT42)-MAX(BD42:BT42))/(DO42-2))</f>
        <v>14193.252000000006</v>
      </c>
      <c r="CD42" s="503">
        <f t="shared" si="159"/>
        <v>14193.252</v>
      </c>
      <c r="CE42" s="80">
        <f t="shared" si="133"/>
        <v>14193.252</v>
      </c>
      <c r="CF42" s="81">
        <f t="shared" si="133"/>
        <v>14193.252</v>
      </c>
      <c r="CG42" s="81">
        <f t="shared" si="133"/>
        <v>14193.252</v>
      </c>
      <c r="CH42" s="81">
        <f t="shared" si="133"/>
        <v>14193.252</v>
      </c>
      <c r="CI42" s="81">
        <f t="shared" si="133"/>
        <v>14193.252</v>
      </c>
      <c r="CJ42" s="81">
        <f t="shared" si="133"/>
        <v>14193.252</v>
      </c>
      <c r="CK42" s="144">
        <f t="shared" si="133"/>
        <v>14193.252</v>
      </c>
      <c r="CL42" s="144">
        <f t="shared" si="133"/>
        <v>14193.252</v>
      </c>
      <c r="CM42" s="144">
        <f t="shared" si="133"/>
        <v>14193.252</v>
      </c>
      <c r="CN42" s="81">
        <f t="shared" si="133"/>
        <v>14193.252</v>
      </c>
      <c r="CO42" s="81">
        <f t="shared" si="133"/>
        <v>14193.252</v>
      </c>
      <c r="CP42" s="81">
        <f t="shared" si="133"/>
        <v>14193.252</v>
      </c>
      <c r="CQ42" s="81">
        <f t="shared" si="133"/>
        <v>14193.252</v>
      </c>
      <c r="CR42" s="81">
        <f t="shared" si="133"/>
        <v>14193.252</v>
      </c>
      <c r="CS42" s="80">
        <f t="shared" si="133"/>
        <v>14193.252</v>
      </c>
      <c r="CT42" s="504">
        <f t="shared" si="133"/>
        <v>14193.252</v>
      </c>
      <c r="CU42" s="532">
        <f t="shared" si="134"/>
        <v>14193.252</v>
      </c>
      <c r="CV42" s="533">
        <f t="shared" si="135"/>
        <v>14193.252</v>
      </c>
      <c r="CW42" s="534">
        <f t="shared" si="136"/>
        <v>14193.252</v>
      </c>
      <c r="CX42" s="534">
        <f t="shared" si="137"/>
        <v>14193.252</v>
      </c>
      <c r="CY42" s="534">
        <f t="shared" si="138"/>
        <v>14193.252</v>
      </c>
      <c r="CZ42" s="534">
        <f t="shared" si="139"/>
        <v>14193.252</v>
      </c>
      <c r="DA42" s="534">
        <f t="shared" si="140"/>
        <v>14193.252</v>
      </c>
      <c r="DB42" s="535">
        <f t="shared" si="141"/>
        <v>14193.252</v>
      </c>
      <c r="DC42" s="535">
        <f t="shared" si="142"/>
        <v>14193.252</v>
      </c>
      <c r="DD42" s="535">
        <f t="shared" si="143"/>
        <v>14193.252</v>
      </c>
      <c r="DE42" s="534">
        <f t="shared" si="144"/>
        <v>14193.252</v>
      </c>
      <c r="DF42" s="534">
        <f t="shared" si="145"/>
        <v>14193.252</v>
      </c>
      <c r="DG42" s="534">
        <f t="shared" si="146"/>
        <v>14193.252</v>
      </c>
      <c r="DH42" s="534">
        <f t="shared" si="147"/>
        <v>14193.252</v>
      </c>
      <c r="DI42" s="534">
        <f t="shared" si="148"/>
        <v>14193.252</v>
      </c>
      <c r="DJ42" s="533">
        <f t="shared" si="149"/>
        <v>14193.252</v>
      </c>
      <c r="DK42" s="532">
        <f t="shared" si="150"/>
        <v>14193.252</v>
      </c>
      <c r="DL42" s="858">
        <f t="shared" si="151"/>
        <v>17</v>
      </c>
      <c r="DM42" s="813">
        <f t="shared" si="152"/>
        <v>17</v>
      </c>
      <c r="DN42" s="813">
        <f t="shared" si="153"/>
        <v>17</v>
      </c>
      <c r="DO42" s="813">
        <f t="shared" si="154"/>
        <v>17</v>
      </c>
      <c r="DP42" s="923"/>
      <c r="DQ42" s="924"/>
      <c r="DR42" s="924"/>
      <c r="DS42" s="925"/>
      <c r="DU42" s="60"/>
    </row>
    <row r="43" spans="1:125" ht="12.75" customHeight="1">
      <c r="A43" s="627" t="s">
        <v>226</v>
      </c>
      <c r="B43" s="611" t="str">
        <f t="shared" ref="B43:R43" si="168">IF(B41="","",B41*B42/B$7/365/$G$1)</f>
        <v/>
      </c>
      <c r="C43" s="611">
        <f t="shared" si="168"/>
        <v>1.7675282689912829E-2</v>
      </c>
      <c r="D43" s="611">
        <f t="shared" si="168"/>
        <v>3.314115504358655E-2</v>
      </c>
      <c r="E43" s="611">
        <f t="shared" si="168"/>
        <v>1.7675282689912829E-2</v>
      </c>
      <c r="F43" s="611">
        <f t="shared" si="168"/>
        <v>1.7675282689912829E-2</v>
      </c>
      <c r="G43" s="611" t="str">
        <f t="shared" si="168"/>
        <v/>
      </c>
      <c r="H43" s="611" t="str">
        <f t="shared" si="168"/>
        <v/>
      </c>
      <c r="I43" s="611" t="str">
        <f t="shared" si="168"/>
        <v/>
      </c>
      <c r="J43" s="611" t="str">
        <f t="shared" si="168"/>
        <v/>
      </c>
      <c r="K43" s="611" t="str">
        <f t="shared" si="168"/>
        <v/>
      </c>
      <c r="L43" s="611" t="str">
        <f t="shared" si="168"/>
        <v/>
      </c>
      <c r="M43" s="611" t="str">
        <f t="shared" si="168"/>
        <v/>
      </c>
      <c r="N43" s="611" t="str">
        <f t="shared" si="168"/>
        <v/>
      </c>
      <c r="O43" s="611" t="str">
        <f t="shared" si="168"/>
        <v/>
      </c>
      <c r="P43" s="611" t="str">
        <f t="shared" si="168"/>
        <v/>
      </c>
      <c r="Q43" s="611" t="str">
        <f t="shared" si="168"/>
        <v/>
      </c>
      <c r="R43" s="611" t="str">
        <f t="shared" si="168"/>
        <v/>
      </c>
      <c r="S43" s="630"/>
      <c r="T43" s="611" t="str">
        <f t="shared" ref="T43:AJ43" si="169">IF(T41="","",T41*T42/T$7/365/$G$1)</f>
        <v/>
      </c>
      <c r="U43" s="611">
        <f t="shared" si="169"/>
        <v>4.8205316427034975E-2</v>
      </c>
      <c r="V43" s="611">
        <f t="shared" si="169"/>
        <v>8.1578227799597655E-3</v>
      </c>
      <c r="W43" s="611">
        <f t="shared" si="169"/>
        <v>9.6410632854069967E-3</v>
      </c>
      <c r="X43" s="611">
        <f t="shared" si="169"/>
        <v>3.314115504358655E-2</v>
      </c>
      <c r="Y43" s="611" t="str">
        <f t="shared" si="169"/>
        <v/>
      </c>
      <c r="Z43" s="611" t="str">
        <f t="shared" si="169"/>
        <v/>
      </c>
      <c r="AA43" s="611" t="str">
        <f t="shared" si="169"/>
        <v/>
      </c>
      <c r="AB43" s="611" t="str">
        <f t="shared" si="169"/>
        <v/>
      </c>
      <c r="AC43" s="611" t="str">
        <f t="shared" si="169"/>
        <v/>
      </c>
      <c r="AD43" s="611" t="str">
        <f t="shared" si="169"/>
        <v/>
      </c>
      <c r="AE43" s="611" t="str">
        <f t="shared" si="169"/>
        <v/>
      </c>
      <c r="AF43" s="611" t="str">
        <f t="shared" si="169"/>
        <v/>
      </c>
      <c r="AG43" s="611" t="str">
        <f t="shared" si="169"/>
        <v/>
      </c>
      <c r="AH43" s="611" t="str">
        <f t="shared" si="169"/>
        <v/>
      </c>
      <c r="AI43" s="611" t="str">
        <f t="shared" si="169"/>
        <v/>
      </c>
      <c r="AJ43" s="611" t="str">
        <f t="shared" si="169"/>
        <v/>
      </c>
      <c r="AK43" s="630"/>
      <c r="AL43" s="611" t="str">
        <f t="shared" ref="AL43:BB43" si="170">IF(AL41="","",AL41*AL42/AL$7/365/$G$1)</f>
        <v/>
      </c>
      <c r="AM43" s="611" t="str">
        <f t="shared" si="170"/>
        <v/>
      </c>
      <c r="AN43" s="611" t="str">
        <f t="shared" si="170"/>
        <v/>
      </c>
      <c r="AO43" s="611" t="str">
        <f t="shared" si="170"/>
        <v/>
      </c>
      <c r="AP43" s="611" t="str">
        <f t="shared" si="170"/>
        <v/>
      </c>
      <c r="AQ43" s="611" t="str">
        <f t="shared" si="170"/>
        <v/>
      </c>
      <c r="AR43" s="611" t="str">
        <f t="shared" si="170"/>
        <v/>
      </c>
      <c r="AS43" s="611" t="str">
        <f t="shared" si="170"/>
        <v/>
      </c>
      <c r="AT43" s="611" t="str">
        <f t="shared" si="170"/>
        <v/>
      </c>
      <c r="AU43" s="611" t="str">
        <f t="shared" si="170"/>
        <v/>
      </c>
      <c r="AV43" s="611" t="str">
        <f t="shared" si="170"/>
        <v/>
      </c>
      <c r="AW43" s="611" t="str">
        <f t="shared" si="170"/>
        <v/>
      </c>
      <c r="AX43" s="611" t="str">
        <f t="shared" si="170"/>
        <v/>
      </c>
      <c r="AY43" s="611" t="str">
        <f t="shared" si="170"/>
        <v/>
      </c>
      <c r="AZ43" s="611" t="str">
        <f t="shared" si="170"/>
        <v/>
      </c>
      <c r="BA43" s="611" t="str">
        <f t="shared" si="170"/>
        <v/>
      </c>
      <c r="BB43" s="611" t="str">
        <f t="shared" si="170"/>
        <v/>
      </c>
      <c r="BC43" s="630"/>
      <c r="BD43" s="611" t="str">
        <f t="shared" ref="BD43:BT43" si="171">IF(BD41="","",BD41*BD42/BD$7/365/$G$1)</f>
        <v/>
      </c>
      <c r="BE43" s="611" t="str">
        <f t="shared" si="171"/>
        <v/>
      </c>
      <c r="BF43" s="611" t="str">
        <f t="shared" si="171"/>
        <v/>
      </c>
      <c r="BG43" s="611" t="str">
        <f t="shared" si="171"/>
        <v/>
      </c>
      <c r="BH43" s="611" t="str">
        <f t="shared" si="171"/>
        <v/>
      </c>
      <c r="BI43" s="611" t="str">
        <f t="shared" si="171"/>
        <v/>
      </c>
      <c r="BJ43" s="611" t="str">
        <f t="shared" si="171"/>
        <v/>
      </c>
      <c r="BK43" s="611" t="str">
        <f t="shared" si="171"/>
        <v/>
      </c>
      <c r="BL43" s="611" t="str">
        <f t="shared" si="171"/>
        <v/>
      </c>
      <c r="BM43" s="611" t="str">
        <f t="shared" si="171"/>
        <v/>
      </c>
      <c r="BN43" s="611" t="str">
        <f t="shared" si="171"/>
        <v/>
      </c>
      <c r="BO43" s="611" t="str">
        <f t="shared" si="171"/>
        <v/>
      </c>
      <c r="BP43" s="611" t="str">
        <f t="shared" si="171"/>
        <v/>
      </c>
      <c r="BQ43" s="611" t="str">
        <f t="shared" si="171"/>
        <v/>
      </c>
      <c r="BR43" s="611" t="str">
        <f t="shared" si="171"/>
        <v/>
      </c>
      <c r="BS43" s="611" t="str">
        <f t="shared" si="171"/>
        <v/>
      </c>
      <c r="BT43" s="611" t="str">
        <f t="shared" si="171"/>
        <v/>
      </c>
      <c r="BU43" s="630"/>
      <c r="BV43" s="611">
        <f>IF(BV41="","",BV41*BV42/BV$7/365/$G$1)</f>
        <v>2.1210339227895388E-2</v>
      </c>
      <c r="BW43" s="611">
        <f>IF(BW41="","",BW41*BW42/BW$7/365/$G$1)</f>
        <v>2.1210339227895388E-2</v>
      </c>
      <c r="BX43" s="611" t="str">
        <f>IF(BX41="","",BX41*BX42/BX$7/365/$G$1)</f>
        <v/>
      </c>
      <c r="BY43" s="611" t="str">
        <f>IF(BY41="","",BY41*BY42/BY$7/365/$G$1)</f>
        <v/>
      </c>
      <c r="BZ43" s="936">
        <f>IF(DL43&lt;3,"",(SUM(B43:R43)-MIN(B43:R43)-MAX(B43:R43))/(DL43-2))</f>
        <v>1.7675282689912825E-2</v>
      </c>
      <c r="CA43" s="936">
        <f>IF(DM43&lt;3,"",(SUM(T43:AJ43)-MIN(T43:AJ43)-MAX(T43:AJ43))/(DM43-2))</f>
        <v>2.1391109164496776E-2</v>
      </c>
      <c r="CB43" s="936" t="str">
        <f>IF(DN43&lt;3,"",(SUM(AL43:BB43)-MIN(AL43:BB43)-MAX(AL43:BB43))/(DN43-2))</f>
        <v/>
      </c>
      <c r="CC43" s="936" t="str">
        <f>IF(DO43&lt;3,"",(SUM(BD43:BT43)-MIN(BD43:BT43)-MAX(BD43:BT43))/(DO43-2))</f>
        <v/>
      </c>
      <c r="CD43" s="516" t="str">
        <f t="shared" si="159"/>
        <v/>
      </c>
      <c r="CE43" s="517" t="str">
        <f t="shared" si="133"/>
        <v/>
      </c>
      <c r="CF43" s="518" t="str">
        <f t="shared" si="133"/>
        <v/>
      </c>
      <c r="CG43" s="518" t="str">
        <f t="shared" si="133"/>
        <v/>
      </c>
      <c r="CH43" s="518" t="str">
        <f t="shared" si="133"/>
        <v/>
      </c>
      <c r="CI43" s="518" t="str">
        <f t="shared" si="133"/>
        <v/>
      </c>
      <c r="CJ43" s="518" t="str">
        <f t="shared" si="133"/>
        <v/>
      </c>
      <c r="CK43" s="519" t="str">
        <f t="shared" si="133"/>
        <v/>
      </c>
      <c r="CL43" s="519" t="str">
        <f t="shared" si="133"/>
        <v/>
      </c>
      <c r="CM43" s="519" t="str">
        <f t="shared" si="133"/>
        <v/>
      </c>
      <c r="CN43" s="518" t="str">
        <f t="shared" si="133"/>
        <v/>
      </c>
      <c r="CO43" s="518" t="str">
        <f t="shared" si="133"/>
        <v/>
      </c>
      <c r="CP43" s="518" t="str">
        <f t="shared" si="133"/>
        <v/>
      </c>
      <c r="CQ43" s="518" t="str">
        <f t="shared" si="133"/>
        <v/>
      </c>
      <c r="CR43" s="518" t="str">
        <f t="shared" si="133"/>
        <v/>
      </c>
      <c r="CS43" s="517" t="str">
        <f t="shared" si="133"/>
        <v/>
      </c>
      <c r="CT43" s="1050" t="str">
        <f t="shared" si="133"/>
        <v/>
      </c>
      <c r="CU43" s="520" t="str">
        <f t="shared" si="134"/>
        <v/>
      </c>
      <c r="CV43" s="521" t="str">
        <f t="shared" si="135"/>
        <v/>
      </c>
      <c r="CW43" s="522" t="str">
        <f t="shared" si="136"/>
        <v/>
      </c>
      <c r="CX43" s="522" t="str">
        <f t="shared" si="137"/>
        <v/>
      </c>
      <c r="CY43" s="522" t="str">
        <f t="shared" si="138"/>
        <v/>
      </c>
      <c r="CZ43" s="522" t="str">
        <f t="shared" si="139"/>
        <v/>
      </c>
      <c r="DA43" s="522" t="str">
        <f t="shared" si="140"/>
        <v/>
      </c>
      <c r="DB43" s="523" t="str">
        <f t="shared" si="141"/>
        <v/>
      </c>
      <c r="DC43" s="523" t="str">
        <f t="shared" si="142"/>
        <v/>
      </c>
      <c r="DD43" s="523" t="str">
        <f t="shared" si="143"/>
        <v/>
      </c>
      <c r="DE43" s="522" t="str">
        <f t="shared" si="144"/>
        <v/>
      </c>
      <c r="DF43" s="522" t="str">
        <f t="shared" si="145"/>
        <v/>
      </c>
      <c r="DG43" s="522" t="str">
        <f t="shared" si="146"/>
        <v/>
      </c>
      <c r="DH43" s="522" t="str">
        <f t="shared" si="147"/>
        <v/>
      </c>
      <c r="DI43" s="522" t="str">
        <f t="shared" si="148"/>
        <v/>
      </c>
      <c r="DJ43" s="521" t="str">
        <f t="shared" si="149"/>
        <v/>
      </c>
      <c r="DK43" s="520" t="str">
        <f t="shared" si="150"/>
        <v/>
      </c>
      <c r="DL43" s="858">
        <f t="shared" si="151"/>
        <v>4</v>
      </c>
      <c r="DM43" s="813">
        <f t="shared" si="152"/>
        <v>4</v>
      </c>
      <c r="DN43" s="813">
        <f t="shared" si="153"/>
        <v>0</v>
      </c>
      <c r="DO43" s="813">
        <f t="shared" si="154"/>
        <v>0</v>
      </c>
      <c r="DP43" s="930" t="e">
        <f>IF(DP41="","",DP41*BV42)</f>
        <v>#VALUE!</v>
      </c>
      <c r="DQ43" s="931" t="e">
        <f>IF(DQ41="","",DQ41*BW42)</f>
        <v>#VALUE!</v>
      </c>
      <c r="DR43" s="931" t="str">
        <f>IF(DR41="","",DR41*BX42)</f>
        <v/>
      </c>
      <c r="DS43" s="932" t="str">
        <f>IF(DS41="","",DS41*BY42)</f>
        <v/>
      </c>
      <c r="DU43" s="60"/>
    </row>
    <row r="44" spans="1:125" ht="12.75" customHeight="1">
      <c r="A44" s="734" t="s">
        <v>282</v>
      </c>
      <c r="B44" s="305"/>
      <c r="C44" s="305">
        <v>80</v>
      </c>
      <c r="D44" s="305">
        <v>90</v>
      </c>
      <c r="E44" s="305">
        <v>80</v>
      </c>
      <c r="F44" s="305">
        <v>80</v>
      </c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621"/>
      <c r="T44" s="305"/>
      <c r="U44" s="305">
        <v>89</v>
      </c>
      <c r="V44" s="305">
        <v>38</v>
      </c>
      <c r="W44" s="305">
        <v>67</v>
      </c>
      <c r="X44" s="305">
        <v>100</v>
      </c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621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621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621"/>
      <c r="BV44" s="305">
        <v>83</v>
      </c>
      <c r="BW44" s="305">
        <v>74</v>
      </c>
      <c r="BX44" s="305"/>
      <c r="BY44" s="305"/>
      <c r="BZ44" s="856">
        <f>IF(DL44&lt;3,"",(SUM(B44:R44)-MIN(B44:R44)-MAX(B44:R44))/(DL44-2))</f>
        <v>80</v>
      </c>
      <c r="CA44" s="856">
        <f>IF(DM44&lt;3,"",(SUM(T44:AJ44)-MIN(T44:AJ44)-MAX(T44:AJ44))/(DM44-2))</f>
        <v>78</v>
      </c>
      <c r="CB44" s="856" t="str">
        <f>IF(DN44&lt;3,"",(SUM(AL44:BB44)-MIN(AL44:BB44)-MAX(AL44:BB44))/(DN44-2))</f>
        <v/>
      </c>
      <c r="CC44" s="857" t="str">
        <f>IF(DO44&lt;3,"",(SUM(BD44:BT44)-MIN(BD44:BT44)-MAX(BD44:BT44))/(DO44-2))</f>
        <v/>
      </c>
      <c r="CD44" s="503" t="str">
        <f t="shared" si="159"/>
        <v/>
      </c>
      <c r="CE44" s="80" t="str">
        <f t="shared" si="133"/>
        <v/>
      </c>
      <c r="CF44" s="81" t="str">
        <f t="shared" si="133"/>
        <v/>
      </c>
      <c r="CG44" s="81" t="str">
        <f t="shared" si="133"/>
        <v/>
      </c>
      <c r="CH44" s="81" t="str">
        <f t="shared" si="133"/>
        <v/>
      </c>
      <c r="CI44" s="81" t="str">
        <f t="shared" si="133"/>
        <v/>
      </c>
      <c r="CJ44" s="81" t="str">
        <f t="shared" si="133"/>
        <v/>
      </c>
      <c r="CK44" s="144" t="str">
        <f t="shared" si="133"/>
        <v/>
      </c>
      <c r="CL44" s="144" t="str">
        <f t="shared" si="133"/>
        <v/>
      </c>
      <c r="CM44" s="144" t="str">
        <f t="shared" si="133"/>
        <v/>
      </c>
      <c r="CN44" s="81" t="str">
        <f t="shared" si="133"/>
        <v/>
      </c>
      <c r="CO44" s="81" t="str">
        <f t="shared" si="133"/>
        <v/>
      </c>
      <c r="CP44" s="81" t="str">
        <f t="shared" si="133"/>
        <v/>
      </c>
      <c r="CQ44" s="81" t="str">
        <f t="shared" si="133"/>
        <v/>
      </c>
      <c r="CR44" s="81" t="str">
        <f t="shared" si="133"/>
        <v/>
      </c>
      <c r="CS44" s="80" t="str">
        <f t="shared" si="133"/>
        <v/>
      </c>
      <c r="CT44" s="504" t="str">
        <f t="shared" si="133"/>
        <v/>
      </c>
      <c r="CU44" s="532" t="str">
        <f t="shared" si="134"/>
        <v/>
      </c>
      <c r="CV44" s="533" t="str">
        <f t="shared" si="135"/>
        <v/>
      </c>
      <c r="CW44" s="534" t="str">
        <f t="shared" si="136"/>
        <v/>
      </c>
      <c r="CX44" s="534" t="str">
        <f t="shared" si="137"/>
        <v/>
      </c>
      <c r="CY44" s="534" t="str">
        <f t="shared" si="138"/>
        <v/>
      </c>
      <c r="CZ44" s="534" t="str">
        <f t="shared" si="139"/>
        <v/>
      </c>
      <c r="DA44" s="534" t="str">
        <f t="shared" si="140"/>
        <v/>
      </c>
      <c r="DB44" s="535" t="str">
        <f t="shared" si="141"/>
        <v/>
      </c>
      <c r="DC44" s="535" t="str">
        <f t="shared" si="142"/>
        <v/>
      </c>
      <c r="DD44" s="535" t="str">
        <f t="shared" si="143"/>
        <v/>
      </c>
      <c r="DE44" s="534" t="str">
        <f t="shared" si="144"/>
        <v/>
      </c>
      <c r="DF44" s="534" t="str">
        <f t="shared" si="145"/>
        <v/>
      </c>
      <c r="DG44" s="534" t="str">
        <f t="shared" si="146"/>
        <v/>
      </c>
      <c r="DH44" s="534" t="str">
        <f t="shared" si="147"/>
        <v/>
      </c>
      <c r="DI44" s="534" t="str">
        <f t="shared" si="148"/>
        <v/>
      </c>
      <c r="DJ44" s="533" t="str">
        <f t="shared" si="149"/>
        <v/>
      </c>
      <c r="DK44" s="532" t="str">
        <f t="shared" si="150"/>
        <v/>
      </c>
      <c r="DL44" s="858">
        <f t="shared" si="151"/>
        <v>4</v>
      </c>
      <c r="DM44" s="813">
        <f t="shared" si="152"/>
        <v>4</v>
      </c>
      <c r="DN44" s="813">
        <f t="shared" si="153"/>
        <v>0</v>
      </c>
      <c r="DO44" s="813">
        <f t="shared" si="154"/>
        <v>0</v>
      </c>
      <c r="DP44" s="933"/>
      <c r="DQ44" s="281"/>
      <c r="DR44" s="281"/>
      <c r="DS44" s="934"/>
      <c r="DU44" s="60"/>
    </row>
    <row r="45" spans="1:125" ht="12.75" customHeight="1">
      <c r="A45" s="627" t="s">
        <v>283</v>
      </c>
      <c r="B45" s="608" t="str">
        <f t="shared" ref="B45:R45" si="172">IF(B44="","",B39*B44*B40)</f>
        <v/>
      </c>
      <c r="C45" s="608">
        <f t="shared" si="172"/>
        <v>960</v>
      </c>
      <c r="D45" s="608">
        <f t="shared" si="172"/>
        <v>1080</v>
      </c>
      <c r="E45" s="608">
        <f t="shared" si="172"/>
        <v>960</v>
      </c>
      <c r="F45" s="608">
        <f t="shared" si="172"/>
        <v>960</v>
      </c>
      <c r="G45" s="608" t="str">
        <f t="shared" si="172"/>
        <v/>
      </c>
      <c r="H45" s="608" t="str">
        <f t="shared" si="172"/>
        <v/>
      </c>
      <c r="I45" s="608" t="str">
        <f t="shared" si="172"/>
        <v/>
      </c>
      <c r="J45" s="608" t="str">
        <f t="shared" si="172"/>
        <v/>
      </c>
      <c r="K45" s="608" t="str">
        <f t="shared" si="172"/>
        <v/>
      </c>
      <c r="L45" s="608" t="str">
        <f t="shared" si="172"/>
        <v/>
      </c>
      <c r="M45" s="608" t="str">
        <f t="shared" si="172"/>
        <v/>
      </c>
      <c r="N45" s="608" t="str">
        <f t="shared" si="172"/>
        <v/>
      </c>
      <c r="O45" s="608" t="str">
        <f t="shared" si="172"/>
        <v/>
      </c>
      <c r="P45" s="608" t="str">
        <f t="shared" si="172"/>
        <v/>
      </c>
      <c r="Q45" s="608" t="str">
        <f t="shared" si="172"/>
        <v/>
      </c>
      <c r="R45" s="608" t="str">
        <f t="shared" si="172"/>
        <v/>
      </c>
      <c r="S45" s="640"/>
      <c r="T45" s="608" t="str">
        <f t="shared" ref="T45:AJ45" si="173">IF(T44="","",T41*T44)</f>
        <v/>
      </c>
      <c r="U45" s="608">
        <f t="shared" si="173"/>
        <v>10680</v>
      </c>
      <c r="V45" s="608">
        <f t="shared" si="173"/>
        <v>912</v>
      </c>
      <c r="W45" s="608">
        <f t="shared" si="173"/>
        <v>1608</v>
      </c>
      <c r="X45" s="608">
        <f t="shared" si="173"/>
        <v>6000</v>
      </c>
      <c r="Y45" s="608" t="str">
        <f t="shared" si="173"/>
        <v/>
      </c>
      <c r="Z45" s="608" t="str">
        <f t="shared" si="173"/>
        <v/>
      </c>
      <c r="AA45" s="608" t="str">
        <f t="shared" si="173"/>
        <v/>
      </c>
      <c r="AB45" s="608" t="str">
        <f t="shared" si="173"/>
        <v/>
      </c>
      <c r="AC45" s="608" t="str">
        <f t="shared" si="173"/>
        <v/>
      </c>
      <c r="AD45" s="608" t="str">
        <f t="shared" si="173"/>
        <v/>
      </c>
      <c r="AE45" s="608" t="str">
        <f t="shared" si="173"/>
        <v/>
      </c>
      <c r="AF45" s="608" t="str">
        <f t="shared" si="173"/>
        <v/>
      </c>
      <c r="AG45" s="608" t="str">
        <f t="shared" si="173"/>
        <v/>
      </c>
      <c r="AH45" s="608" t="str">
        <f t="shared" si="173"/>
        <v/>
      </c>
      <c r="AI45" s="608" t="str">
        <f t="shared" si="173"/>
        <v/>
      </c>
      <c r="AJ45" s="608" t="str">
        <f t="shared" si="173"/>
        <v/>
      </c>
      <c r="AK45" s="640"/>
      <c r="AL45" s="608" t="str">
        <f t="shared" ref="AL45:BB45" si="174">IF(AL44="","",AL41*AL44)</f>
        <v/>
      </c>
      <c r="AM45" s="608" t="str">
        <f t="shared" si="174"/>
        <v/>
      </c>
      <c r="AN45" s="608" t="str">
        <f t="shared" si="174"/>
        <v/>
      </c>
      <c r="AO45" s="608" t="str">
        <f t="shared" si="174"/>
        <v/>
      </c>
      <c r="AP45" s="608" t="str">
        <f t="shared" si="174"/>
        <v/>
      </c>
      <c r="AQ45" s="608" t="str">
        <f t="shared" si="174"/>
        <v/>
      </c>
      <c r="AR45" s="608" t="str">
        <f t="shared" si="174"/>
        <v/>
      </c>
      <c r="AS45" s="608" t="str">
        <f t="shared" si="174"/>
        <v/>
      </c>
      <c r="AT45" s="608" t="str">
        <f t="shared" si="174"/>
        <v/>
      </c>
      <c r="AU45" s="608" t="str">
        <f t="shared" si="174"/>
        <v/>
      </c>
      <c r="AV45" s="608" t="str">
        <f t="shared" si="174"/>
        <v/>
      </c>
      <c r="AW45" s="608" t="str">
        <f t="shared" si="174"/>
        <v/>
      </c>
      <c r="AX45" s="608" t="str">
        <f t="shared" si="174"/>
        <v/>
      </c>
      <c r="AY45" s="608" t="str">
        <f t="shared" si="174"/>
        <v/>
      </c>
      <c r="AZ45" s="608" t="str">
        <f t="shared" si="174"/>
        <v/>
      </c>
      <c r="BA45" s="608" t="str">
        <f t="shared" si="174"/>
        <v/>
      </c>
      <c r="BB45" s="608" t="str">
        <f t="shared" si="174"/>
        <v/>
      </c>
      <c r="BC45" s="640"/>
      <c r="BD45" s="608" t="str">
        <f t="shared" ref="BD45:BT45" si="175">IF(BD44="","",BD41*BD44)</f>
        <v/>
      </c>
      <c r="BE45" s="608" t="str">
        <f t="shared" si="175"/>
        <v/>
      </c>
      <c r="BF45" s="608" t="str">
        <f t="shared" si="175"/>
        <v/>
      </c>
      <c r="BG45" s="608" t="str">
        <f t="shared" si="175"/>
        <v/>
      </c>
      <c r="BH45" s="608" t="str">
        <f t="shared" si="175"/>
        <v/>
      </c>
      <c r="BI45" s="608" t="str">
        <f t="shared" si="175"/>
        <v/>
      </c>
      <c r="BJ45" s="608" t="str">
        <f t="shared" si="175"/>
        <v/>
      </c>
      <c r="BK45" s="608" t="str">
        <f t="shared" si="175"/>
        <v/>
      </c>
      <c r="BL45" s="608" t="str">
        <f t="shared" si="175"/>
        <v/>
      </c>
      <c r="BM45" s="608" t="str">
        <f t="shared" si="175"/>
        <v/>
      </c>
      <c r="BN45" s="608" t="str">
        <f t="shared" si="175"/>
        <v/>
      </c>
      <c r="BO45" s="608" t="str">
        <f t="shared" si="175"/>
        <v/>
      </c>
      <c r="BP45" s="608" t="str">
        <f t="shared" si="175"/>
        <v/>
      </c>
      <c r="BQ45" s="608" t="str">
        <f t="shared" si="175"/>
        <v/>
      </c>
      <c r="BR45" s="608" t="str">
        <f t="shared" si="175"/>
        <v/>
      </c>
      <c r="BS45" s="608" t="str">
        <f t="shared" si="175"/>
        <v/>
      </c>
      <c r="BT45" s="608" t="str">
        <f t="shared" si="175"/>
        <v/>
      </c>
      <c r="BU45" s="640"/>
      <c r="BV45" s="608">
        <f>IF(BV44="","",BV41*BV44)</f>
        <v>3984</v>
      </c>
      <c r="BW45" s="608">
        <f>IF(BW44="","",BW41*BW44)</f>
        <v>3552</v>
      </c>
      <c r="BX45" s="608" t="str">
        <f>IF(BX44="","",BX41*BX44)</f>
        <v/>
      </c>
      <c r="BY45" s="608" t="str">
        <f>IF(BY44="","",BY41*BY44)</f>
        <v/>
      </c>
      <c r="BZ45" s="856">
        <f>IF(DL45&lt;3,"",(SUM(B45:R45)-MIN(B45:R45)-MAX(B45:R45))/(DL45-2))</f>
        <v>960</v>
      </c>
      <c r="CA45" s="856">
        <f>IF(DM45&lt;3,"",(SUM(T45:AJ45)-MIN(T45:AJ45)-MAX(T45:AJ45))/(DM45-2))</f>
        <v>3804</v>
      </c>
      <c r="CB45" s="856" t="str">
        <f>IF(DN45&lt;3,"",(SUM(AL45:BB45)-MIN(AL45:BB45)-MAX(AL45:BB45))/(DN45-2))</f>
        <v/>
      </c>
      <c r="CC45" s="856" t="str">
        <f>IF(DO45&lt;3,"",(SUM(BD45:BT45)-MIN(BD45:BT45)-MAX(BD45:BT45))/(DO45-2))</f>
        <v/>
      </c>
      <c r="CD45" s="503" t="str">
        <f t="shared" si="159"/>
        <v/>
      </c>
      <c r="CE45" s="80" t="str">
        <f t="shared" si="133"/>
        <v/>
      </c>
      <c r="CF45" s="81" t="str">
        <f t="shared" si="133"/>
        <v/>
      </c>
      <c r="CG45" s="81" t="str">
        <f t="shared" si="133"/>
        <v/>
      </c>
      <c r="CH45" s="81" t="str">
        <f t="shared" si="133"/>
        <v/>
      </c>
      <c r="CI45" s="81" t="str">
        <f t="shared" si="133"/>
        <v/>
      </c>
      <c r="CJ45" s="81" t="str">
        <f t="shared" si="133"/>
        <v/>
      </c>
      <c r="CK45" s="144" t="str">
        <f t="shared" si="133"/>
        <v/>
      </c>
      <c r="CL45" s="144" t="str">
        <f t="shared" si="133"/>
        <v/>
      </c>
      <c r="CM45" s="144" t="str">
        <f t="shared" si="133"/>
        <v/>
      </c>
      <c r="CN45" s="81" t="str">
        <f t="shared" si="133"/>
        <v/>
      </c>
      <c r="CO45" s="81" t="str">
        <f t="shared" si="133"/>
        <v/>
      </c>
      <c r="CP45" s="81" t="str">
        <f t="shared" si="133"/>
        <v/>
      </c>
      <c r="CQ45" s="81" t="str">
        <f t="shared" si="133"/>
        <v/>
      </c>
      <c r="CR45" s="81" t="str">
        <f t="shared" si="133"/>
        <v/>
      </c>
      <c r="CS45" s="80" t="str">
        <f t="shared" si="133"/>
        <v/>
      </c>
      <c r="CT45" s="504" t="str">
        <f t="shared" si="133"/>
        <v/>
      </c>
      <c r="CU45" s="532" t="str">
        <f t="shared" si="134"/>
        <v/>
      </c>
      <c r="CV45" s="533" t="str">
        <f t="shared" si="135"/>
        <v/>
      </c>
      <c r="CW45" s="534" t="str">
        <f t="shared" si="136"/>
        <v/>
      </c>
      <c r="CX45" s="534" t="str">
        <f t="shared" si="137"/>
        <v/>
      </c>
      <c r="CY45" s="534" t="str">
        <f t="shared" si="138"/>
        <v/>
      </c>
      <c r="CZ45" s="534" t="str">
        <f t="shared" si="139"/>
        <v/>
      </c>
      <c r="DA45" s="534" t="str">
        <f t="shared" si="140"/>
        <v/>
      </c>
      <c r="DB45" s="535" t="str">
        <f t="shared" si="141"/>
        <v/>
      </c>
      <c r="DC45" s="535" t="str">
        <f t="shared" si="142"/>
        <v/>
      </c>
      <c r="DD45" s="535" t="str">
        <f t="shared" si="143"/>
        <v/>
      </c>
      <c r="DE45" s="534" t="str">
        <f t="shared" si="144"/>
        <v/>
      </c>
      <c r="DF45" s="534" t="str">
        <f t="shared" si="145"/>
        <v/>
      </c>
      <c r="DG45" s="534" t="str">
        <f t="shared" si="146"/>
        <v/>
      </c>
      <c r="DH45" s="534" t="str">
        <f t="shared" si="147"/>
        <v/>
      </c>
      <c r="DI45" s="534" t="str">
        <f t="shared" si="148"/>
        <v/>
      </c>
      <c r="DJ45" s="533" t="str">
        <f t="shared" si="149"/>
        <v/>
      </c>
      <c r="DK45" s="532" t="str">
        <f t="shared" si="150"/>
        <v/>
      </c>
      <c r="DL45" s="858">
        <f t="shared" si="151"/>
        <v>4</v>
      </c>
      <c r="DM45" s="813">
        <f t="shared" si="152"/>
        <v>4</v>
      </c>
      <c r="DN45" s="813">
        <f t="shared" si="153"/>
        <v>0</v>
      </c>
      <c r="DO45" s="813">
        <f t="shared" si="154"/>
        <v>0</v>
      </c>
      <c r="DP45" s="938" t="str">
        <f>IF(DP37="","",(DP37+SUM(BV37)*(DP37="")-SUM(DP41)-DP44-SUM(BV44)*(DP44=""))*BV38/DP$7/365/$G$1)</f>
        <v/>
      </c>
      <c r="DQ45" s="738" t="str">
        <f>IF(DQ37="","",(DQ37+SUM(BW37)*(DQ37="")-SUM(DQ41)-DQ44-SUM(BW44)*(DQ44=""))*BW38/DQ$7/365/$G$1)</f>
        <v/>
      </c>
      <c r="DR45" s="738" t="str">
        <f>IF(DR37="","",(DR37+SUM(BX37)*(DR37="")-SUM(DR41)-DR44-SUM(BX44)*(DR44=""))*BX38/DR$7/365/$G$1)</f>
        <v/>
      </c>
      <c r="DS45" s="939" t="str">
        <f>IF(DS37="","",(DS37+SUM(BY37)*(DS37="")-SUM(DS41)-DS44-SUM(BY44)*(DS44=""))*BY38/DS$7/365/$G$1)</f>
        <v/>
      </c>
      <c r="DU45" s="60"/>
    </row>
    <row r="46" spans="1:125" ht="12.75" customHeight="1">
      <c r="A46" s="957" t="s">
        <v>881</v>
      </c>
      <c r="B46" s="281"/>
      <c r="C46" s="917"/>
      <c r="D46" s="281">
        <v>6</v>
      </c>
      <c r="E46" s="917"/>
      <c r="F46" s="281"/>
      <c r="G46" s="917"/>
      <c r="H46" s="281"/>
      <c r="I46" s="917"/>
      <c r="J46" s="281"/>
      <c r="K46" s="917"/>
      <c r="L46" s="281"/>
      <c r="M46" s="917"/>
      <c r="N46" s="281"/>
      <c r="O46" s="917"/>
      <c r="P46" s="281"/>
      <c r="Q46" s="917"/>
      <c r="R46" s="281"/>
      <c r="S46" s="958"/>
      <c r="T46" s="917"/>
      <c r="U46" s="281"/>
      <c r="V46" s="917"/>
      <c r="W46" s="281"/>
      <c r="X46" s="917"/>
      <c r="Y46" s="281"/>
      <c r="Z46" s="917"/>
      <c r="AA46" s="281"/>
      <c r="AB46" s="917"/>
      <c r="AC46" s="281"/>
      <c r="AD46" s="917"/>
      <c r="AE46" s="281"/>
      <c r="AF46" s="917"/>
      <c r="AG46" s="281"/>
      <c r="AH46" s="917"/>
      <c r="AI46" s="281"/>
      <c r="AJ46" s="917"/>
      <c r="AK46" s="958"/>
      <c r="AL46" s="917"/>
      <c r="AM46" s="281"/>
      <c r="AN46" s="917"/>
      <c r="AO46" s="281"/>
      <c r="AP46" s="917"/>
      <c r="AQ46" s="281"/>
      <c r="AR46" s="917"/>
      <c r="AS46" s="281"/>
      <c r="AT46" s="917"/>
      <c r="AU46" s="281"/>
      <c r="AV46" s="917"/>
      <c r="AW46" s="281"/>
      <c r="AX46" s="917"/>
      <c r="AY46" s="281"/>
      <c r="AZ46" s="917"/>
      <c r="BA46" s="281"/>
      <c r="BB46" s="917"/>
      <c r="BC46" s="958"/>
      <c r="BD46" s="917"/>
      <c r="BE46" s="917"/>
      <c r="BF46" s="281"/>
      <c r="BG46" s="917"/>
      <c r="BH46" s="281"/>
      <c r="BI46" s="917"/>
      <c r="BJ46" s="281"/>
      <c r="BK46" s="917"/>
      <c r="BL46" s="281"/>
      <c r="BM46" s="917"/>
      <c r="BN46" s="281"/>
      <c r="BO46" s="917"/>
      <c r="BP46" s="281"/>
      <c r="BQ46" s="917"/>
      <c r="BR46" s="281"/>
      <c r="BS46" s="917"/>
      <c r="BT46" s="281"/>
      <c r="BU46" s="958"/>
      <c r="BV46" s="917"/>
      <c r="BW46" s="281"/>
      <c r="BX46" s="917"/>
      <c r="BY46" s="281"/>
      <c r="BZ46" s="863"/>
      <c r="CA46" s="863"/>
      <c r="CB46" s="863"/>
      <c r="CC46" s="864"/>
      <c r="CD46" s="865"/>
      <c r="CE46" s="865"/>
      <c r="CF46" s="865"/>
      <c r="CG46" s="865"/>
      <c r="CH46" s="865"/>
      <c r="CI46" s="865"/>
      <c r="CJ46" s="865"/>
      <c r="CK46" s="865"/>
      <c r="CL46" s="865"/>
      <c r="CM46" s="865"/>
      <c r="CN46" s="865"/>
      <c r="CO46" s="865"/>
      <c r="CP46" s="865"/>
      <c r="CQ46" s="865"/>
      <c r="CR46" s="865"/>
      <c r="CS46" s="865"/>
      <c r="CT46" s="866"/>
      <c r="CU46" s="867"/>
      <c r="CV46" s="865"/>
      <c r="CW46" s="865"/>
      <c r="CX46" s="865"/>
      <c r="CY46" s="865"/>
      <c r="CZ46" s="865"/>
      <c r="DA46" s="865"/>
      <c r="DB46" s="865"/>
      <c r="DC46" s="865"/>
      <c r="DD46" s="865"/>
      <c r="DE46" s="865"/>
      <c r="DF46" s="865"/>
      <c r="DG46" s="865"/>
      <c r="DH46" s="865"/>
      <c r="DI46" s="865"/>
      <c r="DJ46" s="865"/>
      <c r="DK46" s="865"/>
      <c r="DL46" s="858"/>
      <c r="DM46" s="813"/>
      <c r="DN46" s="813"/>
      <c r="DO46" s="813"/>
      <c r="DP46" s="940" t="str">
        <f>IF(SUM(BV46)&gt;0,BV46*'Exp factors'!C$21,"")</f>
        <v/>
      </c>
      <c r="DQ46" s="941" t="str">
        <f>IF(SUM(BW46)&gt;0,BW46*'Exp factors'!D$21,"")</f>
        <v/>
      </c>
      <c r="DR46" s="941" t="str">
        <f>IF(SUM(BX46)&gt;0,BX46*'Exp factors'!E$21,"")</f>
        <v/>
      </c>
      <c r="DS46" s="942" t="str">
        <f>IF(SUM(BY46)&gt;0,BY46*'Exp factors'!F$21,"")</f>
        <v/>
      </c>
      <c r="DU46" s="60"/>
    </row>
    <row r="47" spans="1:125" ht="12.75" customHeight="1">
      <c r="A47" s="922" t="s">
        <v>263</v>
      </c>
      <c r="B47" s="281"/>
      <c r="C47" s="270"/>
      <c r="D47" s="281">
        <v>0.41</v>
      </c>
      <c r="E47" s="270"/>
      <c r="F47" s="281"/>
      <c r="G47" s="270"/>
      <c r="H47" s="281"/>
      <c r="I47" s="270"/>
      <c r="J47" s="281"/>
      <c r="K47" s="270"/>
      <c r="L47" s="281"/>
      <c r="M47" s="270"/>
      <c r="N47" s="281"/>
      <c r="O47" s="270"/>
      <c r="P47" s="281"/>
      <c r="Q47" s="270"/>
      <c r="R47" s="281"/>
      <c r="S47" s="958"/>
      <c r="T47" s="270"/>
      <c r="U47" s="281"/>
      <c r="V47" s="270"/>
      <c r="W47" s="281"/>
      <c r="X47" s="270"/>
      <c r="Y47" s="281"/>
      <c r="Z47" s="270"/>
      <c r="AA47" s="281"/>
      <c r="AB47" s="270"/>
      <c r="AC47" s="281"/>
      <c r="AD47" s="212"/>
      <c r="AE47" s="281"/>
      <c r="AF47" s="270"/>
      <c r="AG47" s="281"/>
      <c r="AH47" s="270"/>
      <c r="AI47" s="281"/>
      <c r="AJ47" s="270"/>
      <c r="AK47" s="958"/>
      <c r="AL47" s="270"/>
      <c r="AM47" s="281"/>
      <c r="AN47" s="270"/>
      <c r="AO47" s="281"/>
      <c r="AP47" s="270"/>
      <c r="AQ47" s="281"/>
      <c r="AR47" s="270"/>
      <c r="AS47" s="281"/>
      <c r="AT47" s="270"/>
      <c r="AU47" s="281"/>
      <c r="AV47" s="270"/>
      <c r="AW47" s="281"/>
      <c r="AX47" s="270"/>
      <c r="AY47" s="281"/>
      <c r="AZ47" s="270"/>
      <c r="BA47" s="281"/>
      <c r="BB47" s="270"/>
      <c r="BC47" s="958"/>
      <c r="BD47" s="270"/>
      <c r="BE47" s="270"/>
      <c r="BF47" s="281"/>
      <c r="BG47" s="270"/>
      <c r="BH47" s="281"/>
      <c r="BI47" s="270"/>
      <c r="BJ47" s="281"/>
      <c r="BK47" s="270"/>
      <c r="BL47" s="281"/>
      <c r="BM47" s="270"/>
      <c r="BN47" s="281"/>
      <c r="BO47" s="270"/>
      <c r="BP47" s="281"/>
      <c r="BQ47" s="270"/>
      <c r="BR47" s="281"/>
      <c r="BS47" s="270"/>
      <c r="BT47" s="281"/>
      <c r="BU47" s="958"/>
      <c r="BV47" s="270"/>
      <c r="BW47" s="281"/>
      <c r="BX47" s="270"/>
      <c r="BY47" s="281"/>
      <c r="BZ47" s="856" t="str">
        <f>IF(DL47&lt;3,"",(SUM(B47:R47)-MIN(B47:R47)-MAX(B47:R47))/(DL47-2))</f>
        <v/>
      </c>
      <c r="CA47" s="856" t="str">
        <f>IF(DM47&lt;3,"",(SUM(T47:AJ47)-MIN(T47:AJ47)-MAX(T47:AJ47))/(DM47-2))</f>
        <v/>
      </c>
      <c r="CB47" s="856" t="str">
        <f>IF(DN47&lt;3,"",(SUM(AL47:BB47)-MIN(AL47:BB47)-MAX(AL47:BB47))/(DN47-2))</f>
        <v/>
      </c>
      <c r="CC47" s="857" t="str">
        <f>IF(DO47&lt;3,"",(SUM(BD47:BT47)-MIN(BD47:BT47)-MAX(BD47:BT47))/(DO47-2))</f>
        <v/>
      </c>
      <c r="CD47" s="503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0" t="str">
        <f t="shared" si="176"/>
        <v/>
      </c>
      <c r="CF47" s="81" t="str">
        <f t="shared" si="176"/>
        <v/>
      </c>
      <c r="CG47" s="81" t="str">
        <f t="shared" si="176"/>
        <v/>
      </c>
      <c r="CH47" s="81" t="str">
        <f t="shared" si="176"/>
        <v/>
      </c>
      <c r="CI47" s="81" t="str">
        <f t="shared" si="176"/>
        <v/>
      </c>
      <c r="CJ47" s="81" t="str">
        <f t="shared" si="176"/>
        <v/>
      </c>
      <c r="CK47" s="144" t="str">
        <f t="shared" si="176"/>
        <v/>
      </c>
      <c r="CL47" s="144" t="str">
        <f t="shared" si="176"/>
        <v/>
      </c>
      <c r="CM47" s="144" t="str">
        <f t="shared" si="176"/>
        <v/>
      </c>
      <c r="CN47" s="81" t="str">
        <f t="shared" si="176"/>
        <v/>
      </c>
      <c r="CO47" s="81" t="str">
        <f t="shared" si="176"/>
        <v/>
      </c>
      <c r="CP47" s="81" t="str">
        <f t="shared" si="176"/>
        <v/>
      </c>
      <c r="CQ47" s="81" t="str">
        <f t="shared" si="176"/>
        <v/>
      </c>
      <c r="CR47" s="81" t="str">
        <f t="shared" si="176"/>
        <v/>
      </c>
      <c r="CS47" s="80" t="str">
        <f t="shared" si="176"/>
        <v/>
      </c>
      <c r="CT47" s="504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2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3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4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4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4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4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4" t="str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5" t="str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5" t="str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5" t="str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4" t="str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4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4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4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4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3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2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58">
        <f t="shared" ref="DL47:DL54" si="195">COUNT(B47:R47)</f>
        <v>1</v>
      </c>
      <c r="DM47" s="813">
        <f t="shared" ref="DM47:DM54" si="196">COUNT(T47:AJ47)</f>
        <v>0</v>
      </c>
      <c r="DN47" s="813">
        <f t="shared" ref="DN47:DN54" si="197">COUNT(AL47:BB47)</f>
        <v>0</v>
      </c>
      <c r="DO47" s="813">
        <f t="shared" ref="DO47:DO54" si="198">COUNT(BD47:BT47)</f>
        <v>0</v>
      </c>
      <c r="DP47" s="923"/>
      <c r="DQ47" s="924"/>
      <c r="DR47" s="924"/>
      <c r="DS47" s="925"/>
      <c r="DU47" s="60"/>
    </row>
    <row r="48" spans="1:125" ht="12.75" customHeight="1">
      <c r="A48" s="922" t="s">
        <v>279</v>
      </c>
      <c r="B48" s="281"/>
      <c r="C48" s="661"/>
      <c r="D48" s="281">
        <v>1</v>
      </c>
      <c r="E48" s="661"/>
      <c r="F48" s="281"/>
      <c r="G48" s="661"/>
      <c r="H48" s="281"/>
      <c r="I48" s="661"/>
      <c r="J48" s="281"/>
      <c r="K48" s="661"/>
      <c r="L48" s="281"/>
      <c r="M48" s="661"/>
      <c r="N48" s="281"/>
      <c r="O48" s="661"/>
      <c r="P48" s="281"/>
      <c r="Q48" s="661"/>
      <c r="R48" s="281"/>
      <c r="S48" s="958"/>
      <c r="T48" s="661"/>
      <c r="U48" s="281"/>
      <c r="V48" s="661"/>
      <c r="W48" s="281"/>
      <c r="X48" s="661"/>
      <c r="Y48" s="281"/>
      <c r="Z48" s="661"/>
      <c r="AA48" s="281"/>
      <c r="AB48" s="661"/>
      <c r="AC48" s="281"/>
      <c r="AD48" s="212"/>
      <c r="AE48" s="281"/>
      <c r="AF48" s="661"/>
      <c r="AG48" s="281"/>
      <c r="AH48" s="661"/>
      <c r="AI48" s="281"/>
      <c r="AJ48" s="661"/>
      <c r="AK48" s="958"/>
      <c r="AL48" s="661"/>
      <c r="AM48" s="281"/>
      <c r="AN48" s="661"/>
      <c r="AO48" s="281"/>
      <c r="AP48" s="661"/>
      <c r="AQ48" s="281"/>
      <c r="AR48" s="661"/>
      <c r="AS48" s="281"/>
      <c r="AT48" s="661"/>
      <c r="AU48" s="281"/>
      <c r="AV48" s="661"/>
      <c r="AW48" s="281"/>
      <c r="AX48" s="661"/>
      <c r="AY48" s="281"/>
      <c r="AZ48" s="661"/>
      <c r="BA48" s="281"/>
      <c r="BB48" s="661"/>
      <c r="BC48" s="958"/>
      <c r="BD48" s="661"/>
      <c r="BE48" s="661"/>
      <c r="BF48" s="281"/>
      <c r="BG48" s="661"/>
      <c r="BH48" s="281"/>
      <c r="BI48" s="661"/>
      <c r="BJ48" s="281"/>
      <c r="BK48" s="661"/>
      <c r="BL48" s="281"/>
      <c r="BM48" s="661"/>
      <c r="BN48" s="281"/>
      <c r="BO48" s="661"/>
      <c r="BP48" s="281"/>
      <c r="BQ48" s="661"/>
      <c r="BR48" s="281"/>
      <c r="BS48" s="661"/>
      <c r="BT48" s="281"/>
      <c r="BU48" s="958"/>
      <c r="BV48" s="661"/>
      <c r="BW48" s="281"/>
      <c r="BX48" s="661"/>
      <c r="BY48" s="281"/>
      <c r="BZ48" s="856" t="str">
        <f t="shared" ref="BZ48:BZ50" si="199">IF(DL48&lt;3,"",(SUM(B48:R48)-MIN(B48:R48)-MAX(B48:R48))/(DL48-2))</f>
        <v/>
      </c>
      <c r="CA48" s="856" t="str">
        <f t="shared" ref="CA48:CA50" si="200">IF(DM48&lt;3,"",(SUM(T48:AJ48)-MIN(T48:AJ48)-MAX(T48:AJ48))/(DM48-2))</f>
        <v/>
      </c>
      <c r="CB48" s="856" t="str">
        <f t="shared" ref="CB48:CB50" si="201">IF(DN48&lt;3,"",(SUM(AL48:BB48)-MIN(AL48:BB48)-MAX(AL48:BB48))/(DN48-2))</f>
        <v/>
      </c>
      <c r="CC48" s="857" t="str">
        <f t="shared" ref="CC48:CC50" si="202">IF(DO48&lt;3,"",(SUM(BD48:BT48)-MIN(BD48:BT48)-MAX(BD48:BT48))/(DO48-2))</f>
        <v/>
      </c>
      <c r="CD48" s="503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0" t="str">
        <f t="shared" si="177"/>
        <v/>
      </c>
      <c r="CF48" s="81" t="str">
        <f t="shared" si="177"/>
        <v/>
      </c>
      <c r="CG48" s="81" t="str">
        <f t="shared" si="177"/>
        <v/>
      </c>
      <c r="CH48" s="81" t="str">
        <f t="shared" si="177"/>
        <v/>
      </c>
      <c r="CI48" s="81" t="str">
        <f t="shared" si="177"/>
        <v/>
      </c>
      <c r="CJ48" s="81" t="str">
        <f t="shared" si="177"/>
        <v/>
      </c>
      <c r="CK48" s="144" t="str">
        <f t="shared" si="177"/>
        <v/>
      </c>
      <c r="CL48" s="144" t="str">
        <f t="shared" si="177"/>
        <v/>
      </c>
      <c r="CM48" s="144" t="str">
        <f t="shared" si="177"/>
        <v/>
      </c>
      <c r="CN48" s="81" t="str">
        <f t="shared" si="177"/>
        <v/>
      </c>
      <c r="CO48" s="81" t="str">
        <f t="shared" si="177"/>
        <v/>
      </c>
      <c r="CP48" s="81" t="str">
        <f t="shared" si="177"/>
        <v/>
      </c>
      <c r="CQ48" s="81" t="str">
        <f t="shared" si="177"/>
        <v/>
      </c>
      <c r="CR48" s="81" t="str">
        <f t="shared" si="177"/>
        <v/>
      </c>
      <c r="CS48" s="80" t="str">
        <f t="shared" si="177"/>
        <v/>
      </c>
      <c r="CT48" s="504" t="str">
        <f t="shared" si="177"/>
        <v/>
      </c>
      <c r="CU48" s="532" t="str">
        <f t="shared" si="178"/>
        <v/>
      </c>
      <c r="CV48" s="533" t="str">
        <f t="shared" si="179"/>
        <v/>
      </c>
      <c r="CW48" s="534" t="str">
        <f t="shared" si="180"/>
        <v/>
      </c>
      <c r="CX48" s="534" t="str">
        <f t="shared" si="181"/>
        <v/>
      </c>
      <c r="CY48" s="534" t="str">
        <f t="shared" si="182"/>
        <v/>
      </c>
      <c r="CZ48" s="534" t="str">
        <f t="shared" si="183"/>
        <v/>
      </c>
      <c r="DA48" s="534" t="str">
        <f t="shared" si="184"/>
        <v/>
      </c>
      <c r="DB48" s="535" t="str">
        <f t="shared" si="185"/>
        <v/>
      </c>
      <c r="DC48" s="535" t="str">
        <f t="shared" si="186"/>
        <v/>
      </c>
      <c r="DD48" s="535" t="str">
        <f t="shared" si="187"/>
        <v/>
      </c>
      <c r="DE48" s="534" t="str">
        <f t="shared" si="188"/>
        <v/>
      </c>
      <c r="DF48" s="534" t="str">
        <f t="shared" si="189"/>
        <v/>
      </c>
      <c r="DG48" s="534" t="str">
        <f t="shared" si="190"/>
        <v/>
      </c>
      <c r="DH48" s="534" t="str">
        <f t="shared" si="191"/>
        <v/>
      </c>
      <c r="DI48" s="534" t="str">
        <f t="shared" si="192"/>
        <v/>
      </c>
      <c r="DJ48" s="533" t="str">
        <f t="shared" si="193"/>
        <v/>
      </c>
      <c r="DK48" s="532" t="str">
        <f t="shared" si="194"/>
        <v/>
      </c>
      <c r="DL48" s="858">
        <f t="shared" si="195"/>
        <v>1</v>
      </c>
      <c r="DM48" s="813">
        <f t="shared" si="196"/>
        <v>0</v>
      </c>
      <c r="DN48" s="813">
        <f t="shared" si="197"/>
        <v>0</v>
      </c>
      <c r="DO48" s="813">
        <f t="shared" si="198"/>
        <v>0</v>
      </c>
      <c r="DP48" s="923"/>
      <c r="DQ48" s="924"/>
      <c r="DR48" s="924"/>
      <c r="DS48" s="925"/>
      <c r="DU48" s="60"/>
    </row>
    <row r="49" spans="1:125" ht="12.75" customHeight="1">
      <c r="A49" s="855" t="s">
        <v>280</v>
      </c>
      <c r="B49" s="281"/>
      <c r="C49" s="661"/>
      <c r="D49" s="281">
        <v>12</v>
      </c>
      <c r="E49" s="661"/>
      <c r="F49" s="281"/>
      <c r="G49" s="661"/>
      <c r="H49" s="281"/>
      <c r="I49" s="661"/>
      <c r="J49" s="281"/>
      <c r="K49" s="661"/>
      <c r="L49" s="281"/>
      <c r="M49" s="661"/>
      <c r="N49" s="281"/>
      <c r="O49" s="661"/>
      <c r="P49" s="281"/>
      <c r="Q49" s="661"/>
      <c r="R49" s="281"/>
      <c r="S49" s="958"/>
      <c r="T49" s="661"/>
      <c r="U49" s="281"/>
      <c r="V49" s="661"/>
      <c r="W49" s="281"/>
      <c r="X49" s="661"/>
      <c r="Y49" s="281"/>
      <c r="Z49" s="661"/>
      <c r="AA49" s="281"/>
      <c r="AB49" s="661"/>
      <c r="AC49" s="281"/>
      <c r="AD49" s="260"/>
      <c r="AE49" s="281"/>
      <c r="AF49" s="661"/>
      <c r="AG49" s="281"/>
      <c r="AH49" s="661"/>
      <c r="AI49" s="281"/>
      <c r="AJ49" s="661"/>
      <c r="AK49" s="958"/>
      <c r="AL49" s="661"/>
      <c r="AM49" s="281"/>
      <c r="AN49" s="661"/>
      <c r="AO49" s="281"/>
      <c r="AP49" s="661"/>
      <c r="AQ49" s="281"/>
      <c r="AR49" s="661"/>
      <c r="AS49" s="281"/>
      <c r="AT49" s="661"/>
      <c r="AU49" s="281"/>
      <c r="AV49" s="661"/>
      <c r="AW49" s="281"/>
      <c r="AX49" s="661"/>
      <c r="AY49" s="281"/>
      <c r="AZ49" s="661"/>
      <c r="BA49" s="281"/>
      <c r="BB49" s="661"/>
      <c r="BC49" s="958"/>
      <c r="BD49" s="661"/>
      <c r="BE49" s="661"/>
      <c r="BF49" s="281"/>
      <c r="BG49" s="661"/>
      <c r="BH49" s="281"/>
      <c r="BI49" s="661"/>
      <c r="BJ49" s="281"/>
      <c r="BK49" s="661"/>
      <c r="BL49" s="281"/>
      <c r="BM49" s="661"/>
      <c r="BN49" s="281"/>
      <c r="BO49" s="661"/>
      <c r="BP49" s="281"/>
      <c r="BQ49" s="661"/>
      <c r="BR49" s="281"/>
      <c r="BS49" s="661"/>
      <c r="BT49" s="281"/>
      <c r="BU49" s="958"/>
      <c r="BV49" s="661"/>
      <c r="BW49" s="281"/>
      <c r="BX49" s="661"/>
      <c r="BY49" s="281"/>
      <c r="BZ49" s="856" t="str">
        <f t="shared" si="199"/>
        <v/>
      </c>
      <c r="CA49" s="856" t="str">
        <f t="shared" si="200"/>
        <v/>
      </c>
      <c r="CB49" s="856" t="str">
        <f t="shared" si="201"/>
        <v/>
      </c>
      <c r="CC49" s="857" t="str">
        <f t="shared" si="202"/>
        <v/>
      </c>
      <c r="CD49" s="503" t="str">
        <f t="shared" si="203"/>
        <v/>
      </c>
      <c r="CE49" s="80" t="str">
        <f t="shared" si="177"/>
        <v/>
      </c>
      <c r="CF49" s="81" t="str">
        <f t="shared" si="177"/>
        <v/>
      </c>
      <c r="CG49" s="81" t="str">
        <f t="shared" si="177"/>
        <v/>
      </c>
      <c r="CH49" s="81" t="str">
        <f t="shared" si="177"/>
        <v/>
      </c>
      <c r="CI49" s="81" t="str">
        <f t="shared" si="177"/>
        <v/>
      </c>
      <c r="CJ49" s="81" t="str">
        <f t="shared" si="177"/>
        <v/>
      </c>
      <c r="CK49" s="144" t="str">
        <f t="shared" si="177"/>
        <v/>
      </c>
      <c r="CL49" s="144" t="str">
        <f t="shared" si="177"/>
        <v/>
      </c>
      <c r="CM49" s="144" t="str">
        <f t="shared" si="177"/>
        <v/>
      </c>
      <c r="CN49" s="81" t="str">
        <f t="shared" si="177"/>
        <v/>
      </c>
      <c r="CO49" s="81" t="str">
        <f t="shared" si="177"/>
        <v/>
      </c>
      <c r="CP49" s="81" t="str">
        <f t="shared" si="177"/>
        <v/>
      </c>
      <c r="CQ49" s="81" t="str">
        <f t="shared" si="177"/>
        <v/>
      </c>
      <c r="CR49" s="81" t="str">
        <f t="shared" si="177"/>
        <v/>
      </c>
      <c r="CS49" s="80" t="str">
        <f t="shared" si="177"/>
        <v/>
      </c>
      <c r="CT49" s="504" t="str">
        <f t="shared" si="177"/>
        <v/>
      </c>
      <c r="CU49" s="532" t="str">
        <f t="shared" si="178"/>
        <v/>
      </c>
      <c r="CV49" s="533" t="str">
        <f t="shared" si="179"/>
        <v/>
      </c>
      <c r="CW49" s="534" t="str">
        <f t="shared" si="180"/>
        <v/>
      </c>
      <c r="CX49" s="534" t="str">
        <f t="shared" si="181"/>
        <v/>
      </c>
      <c r="CY49" s="534" t="str">
        <f t="shared" si="182"/>
        <v/>
      </c>
      <c r="CZ49" s="534" t="str">
        <f t="shared" si="183"/>
        <v/>
      </c>
      <c r="DA49" s="534" t="str">
        <f t="shared" si="184"/>
        <v/>
      </c>
      <c r="DB49" s="535" t="str">
        <f t="shared" si="185"/>
        <v/>
      </c>
      <c r="DC49" s="535" t="str">
        <f t="shared" si="186"/>
        <v/>
      </c>
      <c r="DD49" s="535" t="str">
        <f t="shared" si="187"/>
        <v/>
      </c>
      <c r="DE49" s="534" t="str">
        <f t="shared" si="188"/>
        <v/>
      </c>
      <c r="DF49" s="534" t="str">
        <f t="shared" si="189"/>
        <v/>
      </c>
      <c r="DG49" s="534" t="str">
        <f t="shared" si="190"/>
        <v/>
      </c>
      <c r="DH49" s="534" t="str">
        <f t="shared" si="191"/>
        <v/>
      </c>
      <c r="DI49" s="534" t="str">
        <f t="shared" si="192"/>
        <v/>
      </c>
      <c r="DJ49" s="533" t="str">
        <f t="shared" si="193"/>
        <v/>
      </c>
      <c r="DK49" s="532" t="str">
        <f t="shared" si="194"/>
        <v/>
      </c>
      <c r="DL49" s="858">
        <f t="shared" si="195"/>
        <v>1</v>
      </c>
      <c r="DM49" s="813">
        <f t="shared" si="196"/>
        <v>0</v>
      </c>
      <c r="DN49" s="813">
        <f t="shared" si="197"/>
        <v>0</v>
      </c>
      <c r="DO49" s="813">
        <f t="shared" si="198"/>
        <v>0</v>
      </c>
      <c r="DP49" s="923"/>
      <c r="DQ49" s="924"/>
      <c r="DR49" s="924"/>
      <c r="DS49" s="925"/>
      <c r="DU49" s="60"/>
    </row>
    <row r="50" spans="1:125" ht="12.75" customHeight="1">
      <c r="A50" s="962" t="s">
        <v>264</v>
      </c>
      <c r="B50" s="735" t="str">
        <f t="shared" ref="B50:R50" si="204">IF(B48="","",B47*B48*B49)</f>
        <v/>
      </c>
      <c r="C50" s="735" t="str">
        <f t="shared" si="204"/>
        <v/>
      </c>
      <c r="D50" s="735">
        <f t="shared" si="204"/>
        <v>4.92</v>
      </c>
      <c r="E50" s="735" t="str">
        <f t="shared" si="204"/>
        <v/>
      </c>
      <c r="F50" s="735" t="str">
        <f t="shared" si="204"/>
        <v/>
      </c>
      <c r="G50" s="735" t="str">
        <f t="shared" si="204"/>
        <v/>
      </c>
      <c r="H50" s="735" t="str">
        <f t="shared" si="204"/>
        <v/>
      </c>
      <c r="I50" s="735" t="str">
        <f t="shared" si="204"/>
        <v/>
      </c>
      <c r="J50" s="735" t="str">
        <f t="shared" si="204"/>
        <v/>
      </c>
      <c r="K50" s="735" t="str">
        <f t="shared" si="204"/>
        <v/>
      </c>
      <c r="L50" s="735" t="str">
        <f t="shared" si="204"/>
        <v/>
      </c>
      <c r="M50" s="735" t="str">
        <f t="shared" si="204"/>
        <v/>
      </c>
      <c r="N50" s="735" t="str">
        <f t="shared" si="204"/>
        <v/>
      </c>
      <c r="O50" s="735" t="str">
        <f t="shared" si="204"/>
        <v/>
      </c>
      <c r="P50" s="735" t="str">
        <f t="shared" si="204"/>
        <v/>
      </c>
      <c r="Q50" s="735" t="str">
        <f t="shared" si="204"/>
        <v/>
      </c>
      <c r="R50" s="735" t="str">
        <f t="shared" si="204"/>
        <v/>
      </c>
      <c r="S50" s="739"/>
      <c r="T50" s="735" t="str">
        <f t="shared" ref="T50:AJ50" si="205">IF(T48="","",T47*T48*T49)</f>
        <v/>
      </c>
      <c r="U50" s="735" t="str">
        <f t="shared" si="205"/>
        <v/>
      </c>
      <c r="V50" s="735" t="str">
        <f t="shared" si="205"/>
        <v/>
      </c>
      <c r="W50" s="735" t="str">
        <f t="shared" si="205"/>
        <v/>
      </c>
      <c r="X50" s="735" t="str">
        <f t="shared" si="205"/>
        <v/>
      </c>
      <c r="Y50" s="735" t="str">
        <f t="shared" si="205"/>
        <v/>
      </c>
      <c r="Z50" s="735" t="str">
        <f t="shared" si="205"/>
        <v/>
      </c>
      <c r="AA50" s="735" t="str">
        <f t="shared" si="205"/>
        <v/>
      </c>
      <c r="AB50" s="735" t="str">
        <f t="shared" si="205"/>
        <v/>
      </c>
      <c r="AC50" s="735" t="str">
        <f t="shared" si="205"/>
        <v/>
      </c>
      <c r="AD50" s="735" t="str">
        <f t="shared" si="205"/>
        <v/>
      </c>
      <c r="AE50" s="735" t="str">
        <f t="shared" si="205"/>
        <v/>
      </c>
      <c r="AF50" s="735" t="str">
        <f t="shared" si="205"/>
        <v/>
      </c>
      <c r="AG50" s="735" t="str">
        <f t="shared" si="205"/>
        <v/>
      </c>
      <c r="AH50" s="735" t="str">
        <f t="shared" si="205"/>
        <v/>
      </c>
      <c r="AI50" s="735" t="str">
        <f t="shared" si="205"/>
        <v/>
      </c>
      <c r="AJ50" s="735" t="str">
        <f t="shared" si="205"/>
        <v/>
      </c>
      <c r="AK50" s="739"/>
      <c r="AL50" s="735" t="str">
        <f t="shared" ref="AL50:BB50" si="206">IF(AL48="","",AL47*AL48*AL49)</f>
        <v/>
      </c>
      <c r="AM50" s="735" t="str">
        <f t="shared" si="206"/>
        <v/>
      </c>
      <c r="AN50" s="735" t="str">
        <f t="shared" si="206"/>
        <v/>
      </c>
      <c r="AO50" s="735" t="str">
        <f t="shared" si="206"/>
        <v/>
      </c>
      <c r="AP50" s="735" t="str">
        <f t="shared" si="206"/>
        <v/>
      </c>
      <c r="AQ50" s="735" t="str">
        <f t="shared" si="206"/>
        <v/>
      </c>
      <c r="AR50" s="735" t="str">
        <f t="shared" si="206"/>
        <v/>
      </c>
      <c r="AS50" s="735" t="str">
        <f t="shared" si="206"/>
        <v/>
      </c>
      <c r="AT50" s="735" t="str">
        <f t="shared" si="206"/>
        <v/>
      </c>
      <c r="AU50" s="735" t="str">
        <f t="shared" si="206"/>
        <v/>
      </c>
      <c r="AV50" s="735" t="str">
        <f t="shared" si="206"/>
        <v/>
      </c>
      <c r="AW50" s="735" t="str">
        <f t="shared" si="206"/>
        <v/>
      </c>
      <c r="AX50" s="735" t="str">
        <f t="shared" si="206"/>
        <v/>
      </c>
      <c r="AY50" s="735" t="str">
        <f t="shared" si="206"/>
        <v/>
      </c>
      <c r="AZ50" s="735" t="str">
        <f t="shared" si="206"/>
        <v/>
      </c>
      <c r="BA50" s="735" t="str">
        <f t="shared" si="206"/>
        <v/>
      </c>
      <c r="BB50" s="735" t="str">
        <f t="shared" si="206"/>
        <v/>
      </c>
      <c r="BC50" s="739"/>
      <c r="BD50" s="735" t="str">
        <f t="shared" ref="BD50:BT50" si="207">IF(BD48="","",BD47*BD48*BD49)</f>
        <v/>
      </c>
      <c r="BE50" s="735" t="str">
        <f t="shared" si="207"/>
        <v/>
      </c>
      <c r="BF50" s="735" t="str">
        <f t="shared" si="207"/>
        <v/>
      </c>
      <c r="BG50" s="735" t="str">
        <f t="shared" si="207"/>
        <v/>
      </c>
      <c r="BH50" s="735" t="str">
        <f t="shared" si="207"/>
        <v/>
      </c>
      <c r="BI50" s="735" t="str">
        <f t="shared" si="207"/>
        <v/>
      </c>
      <c r="BJ50" s="735" t="str">
        <f t="shared" si="207"/>
        <v/>
      </c>
      <c r="BK50" s="735" t="str">
        <f t="shared" si="207"/>
        <v/>
      </c>
      <c r="BL50" s="735" t="str">
        <f t="shared" si="207"/>
        <v/>
      </c>
      <c r="BM50" s="735" t="str">
        <f t="shared" si="207"/>
        <v/>
      </c>
      <c r="BN50" s="735" t="str">
        <f t="shared" si="207"/>
        <v/>
      </c>
      <c r="BO50" s="735" t="str">
        <f t="shared" si="207"/>
        <v/>
      </c>
      <c r="BP50" s="735" t="str">
        <f t="shared" si="207"/>
        <v/>
      </c>
      <c r="BQ50" s="735" t="str">
        <f t="shared" si="207"/>
        <v/>
      </c>
      <c r="BR50" s="735" t="str">
        <f t="shared" si="207"/>
        <v/>
      </c>
      <c r="BS50" s="735" t="str">
        <f t="shared" si="207"/>
        <v/>
      </c>
      <c r="BT50" s="735" t="str">
        <f t="shared" si="207"/>
        <v/>
      </c>
      <c r="BU50" s="739"/>
      <c r="BV50" s="735" t="str">
        <f>IF(BV48="","",BV47*BV48*BV49)</f>
        <v/>
      </c>
      <c r="BW50" s="735" t="str">
        <f>IF(BW48="","",BW47*BW48*BW49)</f>
        <v/>
      </c>
      <c r="BX50" s="735" t="str">
        <f>IF(BX48="","",BX47*BX48*BX49)</f>
        <v/>
      </c>
      <c r="BY50" s="735" t="str">
        <f>IF(BY48="","",BY47*BY48*BY49)</f>
        <v/>
      </c>
      <c r="BZ50" s="856" t="str">
        <f t="shared" si="199"/>
        <v/>
      </c>
      <c r="CA50" s="856" t="str">
        <f t="shared" si="200"/>
        <v/>
      </c>
      <c r="CB50" s="856" t="str">
        <f t="shared" si="201"/>
        <v/>
      </c>
      <c r="CC50" s="857" t="str">
        <f t="shared" si="202"/>
        <v/>
      </c>
      <c r="CD50" s="503" t="str">
        <f t="shared" si="203"/>
        <v/>
      </c>
      <c r="CE50" s="80" t="str">
        <f t="shared" si="177"/>
        <v/>
      </c>
      <c r="CF50" s="81" t="str">
        <f t="shared" si="177"/>
        <v/>
      </c>
      <c r="CG50" s="81" t="str">
        <f t="shared" si="177"/>
        <v/>
      </c>
      <c r="CH50" s="81" t="str">
        <f t="shared" si="177"/>
        <v/>
      </c>
      <c r="CI50" s="81" t="str">
        <f t="shared" si="177"/>
        <v/>
      </c>
      <c r="CJ50" s="81" t="str">
        <f t="shared" si="177"/>
        <v/>
      </c>
      <c r="CK50" s="144" t="str">
        <f t="shared" si="177"/>
        <v/>
      </c>
      <c r="CL50" s="144" t="str">
        <f t="shared" si="177"/>
        <v/>
      </c>
      <c r="CM50" s="144" t="str">
        <f t="shared" si="177"/>
        <v/>
      </c>
      <c r="CN50" s="81" t="str">
        <f t="shared" si="177"/>
        <v/>
      </c>
      <c r="CO50" s="81" t="str">
        <f t="shared" si="177"/>
        <v/>
      </c>
      <c r="CP50" s="81" t="str">
        <f t="shared" si="177"/>
        <v/>
      </c>
      <c r="CQ50" s="81" t="str">
        <f t="shared" si="177"/>
        <v/>
      </c>
      <c r="CR50" s="81" t="str">
        <f t="shared" si="177"/>
        <v/>
      </c>
      <c r="CS50" s="80" t="str">
        <f t="shared" si="177"/>
        <v/>
      </c>
      <c r="CT50" s="504" t="str">
        <f t="shared" si="177"/>
        <v/>
      </c>
      <c r="CU50" s="532" t="str">
        <f t="shared" si="178"/>
        <v/>
      </c>
      <c r="CV50" s="533" t="str">
        <f t="shared" si="179"/>
        <v/>
      </c>
      <c r="CW50" s="534" t="str">
        <f t="shared" si="180"/>
        <v/>
      </c>
      <c r="CX50" s="534" t="str">
        <f t="shared" si="181"/>
        <v/>
      </c>
      <c r="CY50" s="534" t="str">
        <f t="shared" si="182"/>
        <v/>
      </c>
      <c r="CZ50" s="534" t="str">
        <f t="shared" si="183"/>
        <v/>
      </c>
      <c r="DA50" s="534" t="str">
        <f t="shared" si="184"/>
        <v/>
      </c>
      <c r="DB50" s="535" t="str">
        <f t="shared" si="185"/>
        <v/>
      </c>
      <c r="DC50" s="535" t="str">
        <f t="shared" si="186"/>
        <v/>
      </c>
      <c r="DD50" s="535" t="str">
        <f t="shared" si="187"/>
        <v/>
      </c>
      <c r="DE50" s="534" t="str">
        <f t="shared" si="188"/>
        <v/>
      </c>
      <c r="DF50" s="534" t="str">
        <f t="shared" si="189"/>
        <v/>
      </c>
      <c r="DG50" s="534" t="str">
        <f t="shared" si="190"/>
        <v/>
      </c>
      <c r="DH50" s="534" t="str">
        <f t="shared" si="191"/>
        <v/>
      </c>
      <c r="DI50" s="534" t="str">
        <f t="shared" si="192"/>
        <v/>
      </c>
      <c r="DJ50" s="533" t="str">
        <f t="shared" si="193"/>
        <v/>
      </c>
      <c r="DK50" s="532" t="str">
        <f t="shared" si="194"/>
        <v/>
      </c>
      <c r="DL50" s="858">
        <f t="shared" si="195"/>
        <v>1</v>
      </c>
      <c r="DM50" s="813">
        <f t="shared" si="196"/>
        <v>0</v>
      </c>
      <c r="DN50" s="813">
        <f t="shared" si="197"/>
        <v>0</v>
      </c>
      <c r="DO50" s="813">
        <f t="shared" si="198"/>
        <v>0</v>
      </c>
      <c r="DP50" s="927" t="str">
        <f>IF(SUM(BV50)&gt;0,(BV46-DP53-SUM(BV53)*(DP53=""))*'Exp factors'!C$23,"")</f>
        <v/>
      </c>
      <c r="DQ50" s="928" t="str">
        <f>IF(SUM(BW50)&gt;0,(BW46-DQ53-SUM(BW53)*(DQ53=""))*'Exp factors'!D$23,"")</f>
        <v/>
      </c>
      <c r="DR50" s="928" t="str">
        <f>IF(SUM(BX50)&gt;0,(BX46-DR53-SUM(BX53)*(DR53=""))*'Exp factors'!E$23,"")</f>
        <v/>
      </c>
      <c r="DS50" s="929" t="str">
        <f>IF(SUM(BY50)&gt;0,(BY46-DS53-SUM(BY53)*(DS53=""))*'Exp factors'!F$23,"")</f>
        <v/>
      </c>
      <c r="DU50" s="60"/>
    </row>
    <row r="51" spans="1:125" ht="12.75" customHeight="1">
      <c r="A51" s="962" t="s">
        <v>289</v>
      </c>
      <c r="B51" s="647"/>
      <c r="C51" s="683"/>
      <c r="D51" s="647"/>
      <c r="E51" s="683"/>
      <c r="F51" s="647"/>
      <c r="G51" s="683"/>
      <c r="H51" s="647"/>
      <c r="I51" s="683"/>
      <c r="J51" s="647"/>
      <c r="K51" s="683"/>
      <c r="L51" s="647"/>
      <c r="M51" s="683"/>
      <c r="N51" s="647"/>
      <c r="O51" s="683"/>
      <c r="P51" s="647"/>
      <c r="Q51" s="683"/>
      <c r="R51" s="647"/>
      <c r="S51" s="961"/>
      <c r="T51" s="683"/>
      <c r="U51" s="647"/>
      <c r="V51" s="683"/>
      <c r="W51" s="647"/>
      <c r="X51" s="683"/>
      <c r="Y51" s="647"/>
      <c r="Z51" s="683"/>
      <c r="AA51" s="647"/>
      <c r="AB51" s="683"/>
      <c r="AC51" s="647"/>
      <c r="AD51" s="683"/>
      <c r="AE51" s="647"/>
      <c r="AF51" s="683"/>
      <c r="AG51" s="647"/>
      <c r="AH51" s="683"/>
      <c r="AI51" s="647"/>
      <c r="AJ51" s="683"/>
      <c r="AK51" s="961"/>
      <c r="AL51" s="683"/>
      <c r="AM51" s="647"/>
      <c r="AN51" s="683"/>
      <c r="AO51" s="647"/>
      <c r="AP51" s="683"/>
      <c r="AQ51" s="647"/>
      <c r="AR51" s="683"/>
      <c r="AS51" s="647"/>
      <c r="AT51" s="683"/>
      <c r="AU51" s="647"/>
      <c r="AV51" s="683"/>
      <c r="AW51" s="647"/>
      <c r="AX51" s="683"/>
      <c r="AY51" s="647"/>
      <c r="AZ51" s="683"/>
      <c r="BA51" s="647"/>
      <c r="BB51" s="683"/>
      <c r="BC51" s="961"/>
      <c r="BD51" s="683"/>
      <c r="BE51" s="683"/>
      <c r="BF51" s="647"/>
      <c r="BG51" s="683"/>
      <c r="BH51" s="647"/>
      <c r="BI51" s="683"/>
      <c r="BJ51" s="647"/>
      <c r="BK51" s="683"/>
      <c r="BL51" s="647"/>
      <c r="BM51" s="683"/>
      <c r="BN51" s="647"/>
      <c r="BO51" s="683"/>
      <c r="BP51" s="647"/>
      <c r="BQ51" s="683"/>
      <c r="BR51" s="647"/>
      <c r="BS51" s="683"/>
      <c r="BT51" s="647"/>
      <c r="BU51" s="961"/>
      <c r="BV51" s="683"/>
      <c r="BW51" s="647"/>
      <c r="BX51" s="683"/>
      <c r="BY51" s="647"/>
      <c r="BZ51" s="856" t="str">
        <f>IF(DL51&lt;3,"",(SUM(B51:R51)-MIN(B51:R51)-MAX(B51:R51))/(DL51-2))</f>
        <v/>
      </c>
      <c r="CA51" s="856" t="str">
        <f>IF(DM51&lt;3,"",(SUM(T51:AJ51)-MIN(T51:AJ51)-MAX(T51:AJ51))/(DM51-2))</f>
        <v/>
      </c>
      <c r="CB51" s="856" t="str">
        <f>IF(DN51&lt;3,"",(SUM(AL51:BB51)-MIN(AL51:BB51)-MAX(AL51:BB51))/(DN51-2))</f>
        <v/>
      </c>
      <c r="CC51" s="857" t="str">
        <f>IF(DO51&lt;3,"",(SUM(BD51:BT51)-MIN(BD51:BT51)-MAX(BD51:BT51))/(DO51-2))</f>
        <v/>
      </c>
      <c r="CD51" s="503" t="str">
        <f t="shared" si="203"/>
        <v/>
      </c>
      <c r="CE51" s="80" t="str">
        <f t="shared" si="177"/>
        <v/>
      </c>
      <c r="CF51" s="81" t="str">
        <f t="shared" si="177"/>
        <v/>
      </c>
      <c r="CG51" s="81" t="str">
        <f t="shared" si="177"/>
        <v/>
      </c>
      <c r="CH51" s="81" t="str">
        <f t="shared" si="177"/>
        <v/>
      </c>
      <c r="CI51" s="81" t="str">
        <f t="shared" si="177"/>
        <v/>
      </c>
      <c r="CJ51" s="81" t="str">
        <f t="shared" si="177"/>
        <v/>
      </c>
      <c r="CK51" s="144" t="str">
        <f t="shared" si="177"/>
        <v/>
      </c>
      <c r="CL51" s="144" t="str">
        <f t="shared" si="177"/>
        <v/>
      </c>
      <c r="CM51" s="144" t="str">
        <f t="shared" si="177"/>
        <v/>
      </c>
      <c r="CN51" s="81" t="str">
        <f t="shared" si="177"/>
        <v/>
      </c>
      <c r="CO51" s="81" t="str">
        <f t="shared" si="177"/>
        <v/>
      </c>
      <c r="CP51" s="81" t="str">
        <f t="shared" si="177"/>
        <v/>
      </c>
      <c r="CQ51" s="81" t="str">
        <f t="shared" si="177"/>
        <v/>
      </c>
      <c r="CR51" s="81" t="str">
        <f t="shared" si="177"/>
        <v/>
      </c>
      <c r="CS51" s="80" t="str">
        <f t="shared" si="177"/>
        <v/>
      </c>
      <c r="CT51" s="504" t="str">
        <f t="shared" si="177"/>
        <v/>
      </c>
      <c r="CU51" s="532" t="str">
        <f t="shared" si="178"/>
        <v/>
      </c>
      <c r="CV51" s="533" t="str">
        <f t="shared" si="179"/>
        <v/>
      </c>
      <c r="CW51" s="534" t="str">
        <f t="shared" si="180"/>
        <v/>
      </c>
      <c r="CX51" s="534" t="str">
        <f t="shared" si="181"/>
        <v/>
      </c>
      <c r="CY51" s="534" t="str">
        <f t="shared" si="182"/>
        <v/>
      </c>
      <c r="CZ51" s="534" t="str">
        <f t="shared" si="183"/>
        <v/>
      </c>
      <c r="DA51" s="534" t="str">
        <f t="shared" si="184"/>
        <v/>
      </c>
      <c r="DB51" s="535" t="str">
        <f t="shared" si="185"/>
        <v/>
      </c>
      <c r="DC51" s="535" t="str">
        <f t="shared" si="186"/>
        <v/>
      </c>
      <c r="DD51" s="535" t="str">
        <f t="shared" si="187"/>
        <v/>
      </c>
      <c r="DE51" s="534" t="str">
        <f t="shared" si="188"/>
        <v/>
      </c>
      <c r="DF51" s="534" t="str">
        <f t="shared" si="189"/>
        <v/>
      </c>
      <c r="DG51" s="534" t="str">
        <f t="shared" si="190"/>
        <v/>
      </c>
      <c r="DH51" s="534" t="str">
        <f t="shared" si="191"/>
        <v/>
      </c>
      <c r="DI51" s="534" t="str">
        <f t="shared" si="192"/>
        <v/>
      </c>
      <c r="DJ51" s="533" t="str">
        <f t="shared" si="193"/>
        <v/>
      </c>
      <c r="DK51" s="532" t="str">
        <f t="shared" si="194"/>
        <v/>
      </c>
      <c r="DL51" s="858">
        <f t="shared" si="195"/>
        <v>0</v>
      </c>
      <c r="DM51" s="813">
        <f t="shared" si="196"/>
        <v>0</v>
      </c>
      <c r="DN51" s="813">
        <f t="shared" si="197"/>
        <v>0</v>
      </c>
      <c r="DO51" s="813">
        <f t="shared" si="198"/>
        <v>0</v>
      </c>
      <c r="DP51" s="923"/>
      <c r="DQ51" s="924"/>
      <c r="DR51" s="924"/>
      <c r="DS51" s="925"/>
      <c r="DU51" s="60"/>
    </row>
    <row r="52" spans="1:125" ht="12.75" customHeight="1">
      <c r="A52" s="855" t="s">
        <v>250</v>
      </c>
      <c r="B52" s="738" t="str">
        <f t="shared" ref="B52:R52" si="208">IF(B50="","",B50*B51/B$7/365/$G$1)</f>
        <v/>
      </c>
      <c r="C52" s="738" t="str">
        <f t="shared" si="208"/>
        <v/>
      </c>
      <c r="D52" s="738">
        <f t="shared" si="208"/>
        <v>0</v>
      </c>
      <c r="E52" s="738" t="str">
        <f t="shared" si="208"/>
        <v/>
      </c>
      <c r="F52" s="738" t="str">
        <f t="shared" si="208"/>
        <v/>
      </c>
      <c r="G52" s="738" t="str">
        <f t="shared" si="208"/>
        <v/>
      </c>
      <c r="H52" s="738" t="str">
        <f t="shared" si="208"/>
        <v/>
      </c>
      <c r="I52" s="738" t="str">
        <f t="shared" si="208"/>
        <v/>
      </c>
      <c r="J52" s="738" t="str">
        <f t="shared" si="208"/>
        <v/>
      </c>
      <c r="K52" s="738" t="str">
        <f t="shared" si="208"/>
        <v/>
      </c>
      <c r="L52" s="738" t="str">
        <f t="shared" si="208"/>
        <v/>
      </c>
      <c r="M52" s="738" t="str">
        <f t="shared" si="208"/>
        <v/>
      </c>
      <c r="N52" s="738" t="str">
        <f t="shared" si="208"/>
        <v/>
      </c>
      <c r="O52" s="738" t="str">
        <f t="shared" si="208"/>
        <v/>
      </c>
      <c r="P52" s="738" t="str">
        <f t="shared" si="208"/>
        <v/>
      </c>
      <c r="Q52" s="738" t="str">
        <f t="shared" si="208"/>
        <v/>
      </c>
      <c r="R52" s="738" t="str">
        <f t="shared" si="208"/>
        <v/>
      </c>
      <c r="S52" s="935"/>
      <c r="T52" s="738" t="str">
        <f t="shared" ref="T52:AJ52" si="209">IF(T50="","",T50*T51/T$7/365/$G$1)</f>
        <v/>
      </c>
      <c r="U52" s="738" t="str">
        <f t="shared" si="209"/>
        <v/>
      </c>
      <c r="V52" s="738" t="str">
        <f t="shared" si="209"/>
        <v/>
      </c>
      <c r="W52" s="738" t="str">
        <f t="shared" si="209"/>
        <v/>
      </c>
      <c r="X52" s="738" t="str">
        <f t="shared" si="209"/>
        <v/>
      </c>
      <c r="Y52" s="738" t="str">
        <f t="shared" si="209"/>
        <v/>
      </c>
      <c r="Z52" s="738" t="str">
        <f t="shared" si="209"/>
        <v/>
      </c>
      <c r="AA52" s="738" t="str">
        <f t="shared" si="209"/>
        <v/>
      </c>
      <c r="AB52" s="738" t="str">
        <f t="shared" si="209"/>
        <v/>
      </c>
      <c r="AC52" s="738" t="str">
        <f t="shared" si="209"/>
        <v/>
      </c>
      <c r="AD52" s="738" t="str">
        <f t="shared" si="209"/>
        <v/>
      </c>
      <c r="AE52" s="738" t="str">
        <f t="shared" si="209"/>
        <v/>
      </c>
      <c r="AF52" s="738" t="str">
        <f t="shared" si="209"/>
        <v/>
      </c>
      <c r="AG52" s="738" t="str">
        <f t="shared" si="209"/>
        <v/>
      </c>
      <c r="AH52" s="738" t="str">
        <f t="shared" si="209"/>
        <v/>
      </c>
      <c r="AI52" s="738" t="str">
        <f t="shared" si="209"/>
        <v/>
      </c>
      <c r="AJ52" s="738" t="str">
        <f t="shared" si="209"/>
        <v/>
      </c>
      <c r="AK52" s="935"/>
      <c r="AL52" s="738" t="str">
        <f t="shared" ref="AL52:BB52" si="210">IF(AL50="","",AL50*AL51/AL$7/365/$G$1)</f>
        <v/>
      </c>
      <c r="AM52" s="738" t="str">
        <f t="shared" si="210"/>
        <v/>
      </c>
      <c r="AN52" s="738" t="str">
        <f t="shared" si="210"/>
        <v/>
      </c>
      <c r="AO52" s="738" t="str">
        <f t="shared" si="210"/>
        <v/>
      </c>
      <c r="AP52" s="738" t="str">
        <f t="shared" si="210"/>
        <v/>
      </c>
      <c r="AQ52" s="738" t="str">
        <f t="shared" si="210"/>
        <v/>
      </c>
      <c r="AR52" s="738" t="str">
        <f t="shared" si="210"/>
        <v/>
      </c>
      <c r="AS52" s="738" t="str">
        <f t="shared" si="210"/>
        <v/>
      </c>
      <c r="AT52" s="738" t="str">
        <f t="shared" si="210"/>
        <v/>
      </c>
      <c r="AU52" s="738" t="str">
        <f t="shared" si="210"/>
        <v/>
      </c>
      <c r="AV52" s="738" t="str">
        <f t="shared" si="210"/>
        <v/>
      </c>
      <c r="AW52" s="738" t="str">
        <f t="shared" si="210"/>
        <v/>
      </c>
      <c r="AX52" s="738" t="str">
        <f t="shared" si="210"/>
        <v/>
      </c>
      <c r="AY52" s="738" t="str">
        <f t="shared" si="210"/>
        <v/>
      </c>
      <c r="AZ52" s="738" t="str">
        <f t="shared" si="210"/>
        <v/>
      </c>
      <c r="BA52" s="738" t="str">
        <f t="shared" si="210"/>
        <v/>
      </c>
      <c r="BB52" s="738" t="str">
        <f t="shared" si="210"/>
        <v/>
      </c>
      <c r="BC52" s="935"/>
      <c r="BD52" s="738" t="str">
        <f t="shared" ref="BD52:BT52" si="211">IF(BD50="","",BD50*BD51/BD$7/365/$G$1)</f>
        <v/>
      </c>
      <c r="BE52" s="738" t="str">
        <f t="shared" si="211"/>
        <v/>
      </c>
      <c r="BF52" s="738" t="str">
        <f t="shared" si="211"/>
        <v/>
      </c>
      <c r="BG52" s="738" t="str">
        <f t="shared" si="211"/>
        <v/>
      </c>
      <c r="BH52" s="738" t="str">
        <f t="shared" si="211"/>
        <v/>
      </c>
      <c r="BI52" s="738" t="str">
        <f t="shared" si="211"/>
        <v/>
      </c>
      <c r="BJ52" s="738" t="str">
        <f t="shared" si="211"/>
        <v/>
      </c>
      <c r="BK52" s="738" t="str">
        <f t="shared" si="211"/>
        <v/>
      </c>
      <c r="BL52" s="738" t="str">
        <f t="shared" si="211"/>
        <v/>
      </c>
      <c r="BM52" s="738" t="str">
        <f t="shared" si="211"/>
        <v/>
      </c>
      <c r="BN52" s="738" t="str">
        <f t="shared" si="211"/>
        <v/>
      </c>
      <c r="BO52" s="738" t="str">
        <f t="shared" si="211"/>
        <v/>
      </c>
      <c r="BP52" s="738" t="str">
        <f t="shared" si="211"/>
        <v/>
      </c>
      <c r="BQ52" s="738" t="str">
        <f t="shared" si="211"/>
        <v/>
      </c>
      <c r="BR52" s="738" t="str">
        <f t="shared" si="211"/>
        <v/>
      </c>
      <c r="BS52" s="738" t="str">
        <f t="shared" si="211"/>
        <v/>
      </c>
      <c r="BT52" s="738" t="str">
        <f t="shared" si="211"/>
        <v/>
      </c>
      <c r="BU52" s="935"/>
      <c r="BV52" s="738" t="str">
        <f>IF(BV50="","",BV50*BV51/BV$7/365/$G$1)</f>
        <v/>
      </c>
      <c r="BW52" s="738" t="str">
        <f>IF(BW50="","",BW50*BW51/BW$7/365/$G$1)</f>
        <v/>
      </c>
      <c r="BX52" s="738" t="str">
        <f>IF(BX50="","",BX50*BX51/BX$7/365/$G$1)</f>
        <v/>
      </c>
      <c r="BY52" s="738" t="str">
        <f>IF(BY50="","",BY50*BY51/BY$7/365/$G$1)</f>
        <v/>
      </c>
      <c r="BZ52" s="936" t="str">
        <f>IF(DL52&lt;3,"",(SUM(B52:R52)-MIN(B52:R52)-MAX(B52:R52))/(DL52-2))</f>
        <v/>
      </c>
      <c r="CA52" s="936" t="str">
        <f>IF(DM52&lt;3,"",(SUM(T52:AJ52)-MIN(T52:AJ52)-MAX(T52:AJ52))/(DM52-2))</f>
        <v/>
      </c>
      <c r="CB52" s="936" t="str">
        <f>IF(DN52&lt;3,"",(SUM(AL52:BB52)-MIN(AL52:BB52)-MAX(AL52:BB52))/(DN52-2))</f>
        <v/>
      </c>
      <c r="CC52" s="936" t="str">
        <f>IF(DO52&lt;3,"",(SUM(BD52:BT52)-MIN(BD52:BT52)-MAX(BD52:BT52))/(DO52-2))</f>
        <v/>
      </c>
      <c r="CD52" s="516" t="str">
        <f t="shared" si="203"/>
        <v/>
      </c>
      <c r="CE52" s="517" t="str">
        <f t="shared" si="177"/>
        <v/>
      </c>
      <c r="CF52" s="518" t="str">
        <f t="shared" si="177"/>
        <v/>
      </c>
      <c r="CG52" s="518" t="str">
        <f t="shared" si="177"/>
        <v/>
      </c>
      <c r="CH52" s="518" t="str">
        <f t="shared" si="177"/>
        <v/>
      </c>
      <c r="CI52" s="518" t="str">
        <f t="shared" si="177"/>
        <v/>
      </c>
      <c r="CJ52" s="518" t="str">
        <f t="shared" si="177"/>
        <v/>
      </c>
      <c r="CK52" s="519" t="str">
        <f t="shared" si="177"/>
        <v/>
      </c>
      <c r="CL52" s="519" t="str">
        <f t="shared" si="177"/>
        <v/>
      </c>
      <c r="CM52" s="519" t="str">
        <f t="shared" si="177"/>
        <v/>
      </c>
      <c r="CN52" s="518" t="str">
        <f t="shared" si="177"/>
        <v/>
      </c>
      <c r="CO52" s="518" t="str">
        <f t="shared" si="177"/>
        <v/>
      </c>
      <c r="CP52" s="518" t="str">
        <f t="shared" si="177"/>
        <v/>
      </c>
      <c r="CQ52" s="518" t="str">
        <f t="shared" si="177"/>
        <v/>
      </c>
      <c r="CR52" s="518" t="str">
        <f t="shared" si="177"/>
        <v/>
      </c>
      <c r="CS52" s="517" t="str">
        <f t="shared" si="177"/>
        <v/>
      </c>
      <c r="CT52" s="1050" t="str">
        <f t="shared" si="177"/>
        <v/>
      </c>
      <c r="CU52" s="520" t="str">
        <f t="shared" si="178"/>
        <v/>
      </c>
      <c r="CV52" s="521" t="str">
        <f t="shared" si="179"/>
        <v/>
      </c>
      <c r="CW52" s="522" t="str">
        <f t="shared" si="180"/>
        <v/>
      </c>
      <c r="CX52" s="522" t="str">
        <f t="shared" si="181"/>
        <v/>
      </c>
      <c r="CY52" s="522" t="str">
        <f t="shared" si="182"/>
        <v/>
      </c>
      <c r="CZ52" s="522" t="str">
        <f t="shared" si="183"/>
        <v/>
      </c>
      <c r="DA52" s="522" t="str">
        <f t="shared" si="184"/>
        <v/>
      </c>
      <c r="DB52" s="523" t="str">
        <f t="shared" si="185"/>
        <v/>
      </c>
      <c r="DC52" s="523" t="str">
        <f t="shared" si="186"/>
        <v/>
      </c>
      <c r="DD52" s="523" t="str">
        <f t="shared" si="187"/>
        <v/>
      </c>
      <c r="DE52" s="522" t="str">
        <f t="shared" si="188"/>
        <v/>
      </c>
      <c r="DF52" s="522" t="str">
        <f t="shared" si="189"/>
        <v/>
      </c>
      <c r="DG52" s="522" t="str">
        <f t="shared" si="190"/>
        <v/>
      </c>
      <c r="DH52" s="522" t="str">
        <f t="shared" si="191"/>
        <v/>
      </c>
      <c r="DI52" s="522" t="str">
        <f t="shared" si="192"/>
        <v/>
      </c>
      <c r="DJ52" s="521" t="str">
        <f t="shared" si="193"/>
        <v/>
      </c>
      <c r="DK52" s="520" t="str">
        <f t="shared" si="194"/>
        <v/>
      </c>
      <c r="DL52" s="858">
        <f t="shared" si="195"/>
        <v>1</v>
      </c>
      <c r="DM52" s="813">
        <f t="shared" si="196"/>
        <v>0</v>
      </c>
      <c r="DN52" s="813">
        <f t="shared" si="197"/>
        <v>0</v>
      </c>
      <c r="DO52" s="813">
        <f t="shared" si="198"/>
        <v>0</v>
      </c>
      <c r="DP52" s="930" t="str">
        <f>IF(DP50="","",DP50*BV51)</f>
        <v/>
      </c>
      <c r="DQ52" s="931" t="str">
        <f>IF(DQ50="","",DQ50*BW51)</f>
        <v/>
      </c>
      <c r="DR52" s="931" t="str">
        <f>IF(DR50="","",DR50*BX51)</f>
        <v/>
      </c>
      <c r="DS52" s="932" t="str">
        <f>IF(DS50="","",DS50*BY51)</f>
        <v/>
      </c>
      <c r="DU52" s="60"/>
    </row>
    <row r="53" spans="1:125" ht="12.75" customHeight="1">
      <c r="A53" s="970" t="s">
        <v>285</v>
      </c>
      <c r="B53" s="656"/>
      <c r="C53" s="622"/>
      <c r="D53" s="656">
        <v>32.9</v>
      </c>
      <c r="E53" s="622"/>
      <c r="F53" s="656"/>
      <c r="G53" s="622"/>
      <c r="H53" s="656"/>
      <c r="I53" s="622"/>
      <c r="J53" s="656"/>
      <c r="K53" s="622"/>
      <c r="L53" s="656"/>
      <c r="M53" s="622"/>
      <c r="N53" s="656"/>
      <c r="O53" s="622"/>
      <c r="P53" s="656"/>
      <c r="Q53" s="622"/>
      <c r="R53" s="656"/>
      <c r="S53" s="966"/>
      <c r="T53" s="622"/>
      <c r="U53" s="656"/>
      <c r="V53" s="622"/>
      <c r="W53" s="656"/>
      <c r="X53" s="622"/>
      <c r="Y53" s="656"/>
      <c r="Z53" s="622"/>
      <c r="AA53" s="656"/>
      <c r="AB53" s="622"/>
      <c r="AC53" s="656"/>
      <c r="AD53" s="622"/>
      <c r="AE53" s="656"/>
      <c r="AF53" s="622"/>
      <c r="AG53" s="656"/>
      <c r="AH53" s="622"/>
      <c r="AI53" s="656"/>
      <c r="AJ53" s="622"/>
      <c r="AK53" s="966"/>
      <c r="AL53" s="622"/>
      <c r="AM53" s="656"/>
      <c r="AN53" s="622"/>
      <c r="AO53" s="656"/>
      <c r="AP53" s="622"/>
      <c r="AQ53" s="656"/>
      <c r="AR53" s="622"/>
      <c r="AS53" s="656"/>
      <c r="AT53" s="622"/>
      <c r="AU53" s="656"/>
      <c r="AV53" s="622"/>
      <c r="AW53" s="656"/>
      <c r="AX53" s="622"/>
      <c r="AY53" s="656"/>
      <c r="AZ53" s="622"/>
      <c r="BA53" s="656"/>
      <c r="BB53" s="622"/>
      <c r="BC53" s="966"/>
      <c r="BD53" s="622"/>
      <c r="BE53" s="622"/>
      <c r="BF53" s="656"/>
      <c r="BG53" s="622"/>
      <c r="BH53" s="656"/>
      <c r="BI53" s="622"/>
      <c r="BJ53" s="656"/>
      <c r="BK53" s="622"/>
      <c r="BL53" s="656"/>
      <c r="BM53" s="622"/>
      <c r="BN53" s="656"/>
      <c r="BO53" s="622"/>
      <c r="BP53" s="656"/>
      <c r="BQ53" s="622"/>
      <c r="BR53" s="656"/>
      <c r="BS53" s="622"/>
      <c r="BT53" s="656"/>
      <c r="BU53" s="966"/>
      <c r="BV53" s="622"/>
      <c r="BW53" s="656"/>
      <c r="BX53" s="622"/>
      <c r="BY53" s="656"/>
      <c r="BZ53" s="856" t="str">
        <f>IF(DL53&lt;3,"",(SUM(B53:R53)-MIN(B53:R53)-MAX(B53:R53))/(DL53-2))</f>
        <v/>
      </c>
      <c r="CA53" s="856" t="str">
        <f>IF(DM53&lt;3,"",(SUM(T53:AJ53)-MIN(T53:AJ53)-MAX(T53:AJ53))/(DM53-2))</f>
        <v/>
      </c>
      <c r="CB53" s="856" t="str">
        <f>IF(DN53&lt;3,"",(SUM(AL53:BB53)-MIN(AL53:BB53)-MAX(AL53:BB53))/(DN53-2))</f>
        <v/>
      </c>
      <c r="CC53" s="857" t="str">
        <f>IF(DO53&lt;3,"",(SUM(BD53:BT53)-MIN(BD53:BT53)-MAX(BD53:BT53))/(DO53-2))</f>
        <v/>
      </c>
      <c r="CD53" s="503" t="str">
        <f t="shared" si="203"/>
        <v/>
      </c>
      <c r="CE53" s="80" t="str">
        <f t="shared" si="177"/>
        <v/>
      </c>
      <c r="CF53" s="81" t="str">
        <f t="shared" si="177"/>
        <v/>
      </c>
      <c r="CG53" s="81" t="str">
        <f t="shared" si="177"/>
        <v/>
      </c>
      <c r="CH53" s="81" t="str">
        <f t="shared" si="177"/>
        <v/>
      </c>
      <c r="CI53" s="81" t="str">
        <f t="shared" si="177"/>
        <v/>
      </c>
      <c r="CJ53" s="81" t="str">
        <f t="shared" si="177"/>
        <v/>
      </c>
      <c r="CK53" s="144" t="str">
        <f t="shared" si="177"/>
        <v/>
      </c>
      <c r="CL53" s="144" t="str">
        <f t="shared" si="177"/>
        <v/>
      </c>
      <c r="CM53" s="144" t="str">
        <f t="shared" si="177"/>
        <v/>
      </c>
      <c r="CN53" s="81" t="str">
        <f t="shared" si="177"/>
        <v/>
      </c>
      <c r="CO53" s="81" t="str">
        <f t="shared" si="177"/>
        <v/>
      </c>
      <c r="CP53" s="81" t="str">
        <f t="shared" si="177"/>
        <v/>
      </c>
      <c r="CQ53" s="81" t="str">
        <f t="shared" si="177"/>
        <v/>
      </c>
      <c r="CR53" s="81" t="str">
        <f t="shared" si="177"/>
        <v/>
      </c>
      <c r="CS53" s="80" t="str">
        <f t="shared" si="177"/>
        <v/>
      </c>
      <c r="CT53" s="504" t="str">
        <f t="shared" si="177"/>
        <v/>
      </c>
      <c r="CU53" s="532" t="str">
        <f t="shared" si="178"/>
        <v/>
      </c>
      <c r="CV53" s="533" t="str">
        <f t="shared" si="179"/>
        <v/>
      </c>
      <c r="CW53" s="534" t="str">
        <f t="shared" si="180"/>
        <v/>
      </c>
      <c r="CX53" s="534" t="str">
        <f t="shared" si="181"/>
        <v/>
      </c>
      <c r="CY53" s="534" t="str">
        <f t="shared" si="182"/>
        <v/>
      </c>
      <c r="CZ53" s="534" t="str">
        <f t="shared" si="183"/>
        <v/>
      </c>
      <c r="DA53" s="534" t="str">
        <f t="shared" si="184"/>
        <v/>
      </c>
      <c r="DB53" s="535" t="str">
        <f t="shared" si="185"/>
        <v/>
      </c>
      <c r="DC53" s="535" t="str">
        <f t="shared" si="186"/>
        <v/>
      </c>
      <c r="DD53" s="535" t="str">
        <f t="shared" si="187"/>
        <v/>
      </c>
      <c r="DE53" s="534" t="str">
        <f t="shared" si="188"/>
        <v/>
      </c>
      <c r="DF53" s="534" t="str">
        <f t="shared" si="189"/>
        <v/>
      </c>
      <c r="DG53" s="534" t="str">
        <f t="shared" si="190"/>
        <v/>
      </c>
      <c r="DH53" s="534" t="str">
        <f t="shared" si="191"/>
        <v/>
      </c>
      <c r="DI53" s="534" t="str">
        <f t="shared" si="192"/>
        <v/>
      </c>
      <c r="DJ53" s="533" t="str">
        <f t="shared" si="193"/>
        <v/>
      </c>
      <c r="DK53" s="532" t="str">
        <f t="shared" si="194"/>
        <v/>
      </c>
      <c r="DL53" s="858">
        <f t="shared" si="195"/>
        <v>1</v>
      </c>
      <c r="DM53" s="813">
        <f t="shared" si="196"/>
        <v>0</v>
      </c>
      <c r="DN53" s="813">
        <f t="shared" si="197"/>
        <v>0</v>
      </c>
      <c r="DO53" s="813">
        <f t="shared" si="198"/>
        <v>0</v>
      </c>
      <c r="DP53" s="933"/>
      <c r="DQ53" s="281"/>
      <c r="DR53" s="281"/>
      <c r="DS53" s="934"/>
      <c r="DU53" s="60"/>
    </row>
    <row r="54" spans="1:125" ht="12.75" customHeight="1">
      <c r="A54" s="855" t="s">
        <v>283</v>
      </c>
      <c r="B54" s="735" t="str">
        <f t="shared" ref="B54:R54" si="212">IF(B53="","",B50*B53)</f>
        <v/>
      </c>
      <c r="C54" s="735" t="str">
        <f t="shared" si="212"/>
        <v/>
      </c>
      <c r="D54" s="735">
        <f t="shared" si="212"/>
        <v>161.86799999999999</v>
      </c>
      <c r="E54" s="735" t="str">
        <f t="shared" si="212"/>
        <v/>
      </c>
      <c r="F54" s="735" t="str">
        <f t="shared" si="212"/>
        <v/>
      </c>
      <c r="G54" s="735" t="str">
        <f t="shared" si="212"/>
        <v/>
      </c>
      <c r="H54" s="735" t="str">
        <f t="shared" si="212"/>
        <v/>
      </c>
      <c r="I54" s="735" t="str">
        <f t="shared" si="212"/>
        <v/>
      </c>
      <c r="J54" s="735" t="str">
        <f t="shared" si="212"/>
        <v/>
      </c>
      <c r="K54" s="735" t="str">
        <f t="shared" si="212"/>
        <v/>
      </c>
      <c r="L54" s="735" t="str">
        <f t="shared" si="212"/>
        <v/>
      </c>
      <c r="M54" s="735" t="str">
        <f t="shared" si="212"/>
        <v/>
      </c>
      <c r="N54" s="735" t="str">
        <f t="shared" si="212"/>
        <v/>
      </c>
      <c r="O54" s="735" t="str">
        <f t="shared" si="212"/>
        <v/>
      </c>
      <c r="P54" s="735" t="str">
        <f t="shared" si="212"/>
        <v/>
      </c>
      <c r="Q54" s="735" t="str">
        <f t="shared" si="212"/>
        <v/>
      </c>
      <c r="R54" s="735" t="str">
        <f t="shared" si="212"/>
        <v/>
      </c>
      <c r="S54" s="739"/>
      <c r="T54" s="735" t="str">
        <f t="shared" ref="T54:AJ54" si="213">IF(T53="","",T50*T53)</f>
        <v/>
      </c>
      <c r="U54" s="735" t="str">
        <f t="shared" si="213"/>
        <v/>
      </c>
      <c r="V54" s="735" t="str">
        <f t="shared" si="213"/>
        <v/>
      </c>
      <c r="W54" s="735" t="str">
        <f t="shared" si="213"/>
        <v/>
      </c>
      <c r="X54" s="735" t="str">
        <f t="shared" si="213"/>
        <v/>
      </c>
      <c r="Y54" s="735" t="str">
        <f t="shared" si="213"/>
        <v/>
      </c>
      <c r="Z54" s="735" t="str">
        <f t="shared" si="213"/>
        <v/>
      </c>
      <c r="AA54" s="735" t="str">
        <f t="shared" si="213"/>
        <v/>
      </c>
      <c r="AB54" s="735" t="str">
        <f t="shared" si="213"/>
        <v/>
      </c>
      <c r="AC54" s="735" t="str">
        <f t="shared" si="213"/>
        <v/>
      </c>
      <c r="AD54" s="735" t="str">
        <f t="shared" si="213"/>
        <v/>
      </c>
      <c r="AE54" s="735" t="str">
        <f t="shared" si="213"/>
        <v/>
      </c>
      <c r="AF54" s="735" t="str">
        <f t="shared" si="213"/>
        <v/>
      </c>
      <c r="AG54" s="735" t="str">
        <f t="shared" si="213"/>
        <v/>
      </c>
      <c r="AH54" s="735" t="str">
        <f t="shared" si="213"/>
        <v/>
      </c>
      <c r="AI54" s="735" t="str">
        <f t="shared" si="213"/>
        <v/>
      </c>
      <c r="AJ54" s="735" t="str">
        <f t="shared" si="213"/>
        <v/>
      </c>
      <c r="AK54" s="739"/>
      <c r="AL54" s="735" t="str">
        <f t="shared" ref="AL54:BB54" si="214">IF(AL53="","",AL50*AL53)</f>
        <v/>
      </c>
      <c r="AM54" s="735" t="str">
        <f t="shared" si="214"/>
        <v/>
      </c>
      <c r="AN54" s="735" t="str">
        <f t="shared" si="214"/>
        <v/>
      </c>
      <c r="AO54" s="735" t="str">
        <f t="shared" si="214"/>
        <v/>
      </c>
      <c r="AP54" s="735" t="str">
        <f t="shared" si="214"/>
        <v/>
      </c>
      <c r="AQ54" s="735" t="str">
        <f t="shared" si="214"/>
        <v/>
      </c>
      <c r="AR54" s="735" t="str">
        <f t="shared" si="214"/>
        <v/>
      </c>
      <c r="AS54" s="735" t="str">
        <f t="shared" si="214"/>
        <v/>
      </c>
      <c r="AT54" s="735" t="str">
        <f t="shared" si="214"/>
        <v/>
      </c>
      <c r="AU54" s="735" t="str">
        <f t="shared" si="214"/>
        <v/>
      </c>
      <c r="AV54" s="735" t="str">
        <f t="shared" si="214"/>
        <v/>
      </c>
      <c r="AW54" s="735" t="str">
        <f t="shared" si="214"/>
        <v/>
      </c>
      <c r="AX54" s="735" t="str">
        <f t="shared" si="214"/>
        <v/>
      </c>
      <c r="AY54" s="735" t="str">
        <f t="shared" si="214"/>
        <v/>
      </c>
      <c r="AZ54" s="735" t="str">
        <f t="shared" si="214"/>
        <v/>
      </c>
      <c r="BA54" s="735" t="str">
        <f t="shared" si="214"/>
        <v/>
      </c>
      <c r="BB54" s="735" t="str">
        <f t="shared" si="214"/>
        <v/>
      </c>
      <c r="BC54" s="739"/>
      <c r="BD54" s="735" t="str">
        <f t="shared" ref="BD54:BT54" si="215">IF(BD53="","",BD50*BD53)</f>
        <v/>
      </c>
      <c r="BE54" s="735" t="str">
        <f t="shared" si="215"/>
        <v/>
      </c>
      <c r="BF54" s="735" t="str">
        <f t="shared" si="215"/>
        <v/>
      </c>
      <c r="BG54" s="735" t="str">
        <f t="shared" si="215"/>
        <v/>
      </c>
      <c r="BH54" s="735" t="str">
        <f t="shared" si="215"/>
        <v/>
      </c>
      <c r="BI54" s="735" t="str">
        <f t="shared" si="215"/>
        <v/>
      </c>
      <c r="BJ54" s="735" t="str">
        <f t="shared" si="215"/>
        <v/>
      </c>
      <c r="BK54" s="735" t="str">
        <f t="shared" si="215"/>
        <v/>
      </c>
      <c r="BL54" s="735" t="str">
        <f t="shared" si="215"/>
        <v/>
      </c>
      <c r="BM54" s="735" t="str">
        <f t="shared" si="215"/>
        <v/>
      </c>
      <c r="BN54" s="735" t="str">
        <f t="shared" si="215"/>
        <v/>
      </c>
      <c r="BO54" s="735" t="str">
        <f t="shared" si="215"/>
        <v/>
      </c>
      <c r="BP54" s="735" t="str">
        <f t="shared" si="215"/>
        <v/>
      </c>
      <c r="BQ54" s="735" t="str">
        <f t="shared" si="215"/>
        <v/>
      </c>
      <c r="BR54" s="735" t="str">
        <f t="shared" si="215"/>
        <v/>
      </c>
      <c r="BS54" s="735" t="str">
        <f t="shared" si="215"/>
        <v/>
      </c>
      <c r="BT54" s="735" t="str">
        <f t="shared" si="215"/>
        <v/>
      </c>
      <c r="BU54" s="739"/>
      <c r="BV54" s="735" t="str">
        <f>IF(BV53="","",BV50*BV53)</f>
        <v/>
      </c>
      <c r="BW54" s="735" t="str">
        <f>IF(BW53="","",BW50*BW53)</f>
        <v/>
      </c>
      <c r="BX54" s="735" t="str">
        <f>IF(BX53="","",BX50*BX53)</f>
        <v/>
      </c>
      <c r="BY54" s="735" t="str">
        <f>IF(BY53="","",BY50*BY53)</f>
        <v/>
      </c>
      <c r="BZ54" s="936" t="str">
        <f>IF(DL54&lt;3,"",(SUM(B54:R54)-MIN(B54:R54)-MAX(B54:R54))/(DL54-2))</f>
        <v/>
      </c>
      <c r="CA54" s="936" t="str">
        <f>IF(DM54&lt;3,"",(SUM(T54:AJ54)-MIN(T54:AJ54)-MAX(T54:AJ54))/(DM54-2))</f>
        <v/>
      </c>
      <c r="CB54" s="936" t="str">
        <f>IF(DN54&lt;3,"",(SUM(AL54:BB54)-MIN(AL54:BB54)-MAX(AL54:BB54))/(DN54-2))</f>
        <v/>
      </c>
      <c r="CC54" s="937" t="str">
        <f>IF(DO54&lt;3,"",(SUM(BD54:BT54)-MIN(BD54:BT54)-MAX(BD54:BT54))/(DO54-2))</f>
        <v/>
      </c>
      <c r="CD54" s="503" t="str">
        <f t="shared" si="203"/>
        <v/>
      </c>
      <c r="CE54" s="80" t="str">
        <f t="shared" si="177"/>
        <v/>
      </c>
      <c r="CF54" s="81" t="str">
        <f t="shared" si="177"/>
        <v/>
      </c>
      <c r="CG54" s="81" t="str">
        <f t="shared" si="177"/>
        <v/>
      </c>
      <c r="CH54" s="81" t="str">
        <f t="shared" si="177"/>
        <v/>
      </c>
      <c r="CI54" s="81" t="str">
        <f t="shared" si="177"/>
        <v/>
      </c>
      <c r="CJ54" s="81" t="str">
        <f t="shared" si="177"/>
        <v/>
      </c>
      <c r="CK54" s="144" t="str">
        <f t="shared" si="177"/>
        <v/>
      </c>
      <c r="CL54" s="144" t="str">
        <f t="shared" si="177"/>
        <v/>
      </c>
      <c r="CM54" s="144" t="str">
        <f t="shared" si="177"/>
        <v/>
      </c>
      <c r="CN54" s="81" t="str">
        <f t="shared" si="177"/>
        <v/>
      </c>
      <c r="CO54" s="81" t="str">
        <f t="shared" si="177"/>
        <v/>
      </c>
      <c r="CP54" s="81" t="str">
        <f t="shared" si="177"/>
        <v/>
      </c>
      <c r="CQ54" s="81" t="str">
        <f t="shared" si="177"/>
        <v/>
      </c>
      <c r="CR54" s="81" t="str">
        <f t="shared" si="177"/>
        <v/>
      </c>
      <c r="CS54" s="80" t="str">
        <f t="shared" si="177"/>
        <v/>
      </c>
      <c r="CT54" s="504" t="str">
        <f t="shared" si="177"/>
        <v/>
      </c>
      <c r="CU54" s="532" t="str">
        <f t="shared" si="178"/>
        <v/>
      </c>
      <c r="CV54" s="533" t="str">
        <f t="shared" si="179"/>
        <v/>
      </c>
      <c r="CW54" s="534" t="str">
        <f t="shared" si="180"/>
        <v/>
      </c>
      <c r="CX54" s="534" t="str">
        <f t="shared" si="181"/>
        <v/>
      </c>
      <c r="CY54" s="534" t="str">
        <f t="shared" si="182"/>
        <v/>
      </c>
      <c r="CZ54" s="534" t="str">
        <f t="shared" si="183"/>
        <v/>
      </c>
      <c r="DA54" s="534" t="str">
        <f t="shared" si="184"/>
        <v/>
      </c>
      <c r="DB54" s="535" t="str">
        <f t="shared" si="185"/>
        <v/>
      </c>
      <c r="DC54" s="535" t="str">
        <f t="shared" si="186"/>
        <v/>
      </c>
      <c r="DD54" s="535" t="str">
        <f t="shared" si="187"/>
        <v/>
      </c>
      <c r="DE54" s="534" t="str">
        <f t="shared" si="188"/>
        <v/>
      </c>
      <c r="DF54" s="534" t="str">
        <f t="shared" si="189"/>
        <v/>
      </c>
      <c r="DG54" s="534" t="str">
        <f t="shared" si="190"/>
        <v/>
      </c>
      <c r="DH54" s="534" t="str">
        <f t="shared" si="191"/>
        <v/>
      </c>
      <c r="DI54" s="534" t="str">
        <f t="shared" si="192"/>
        <v/>
      </c>
      <c r="DJ54" s="533" t="str">
        <f t="shared" si="193"/>
        <v/>
      </c>
      <c r="DK54" s="532" t="str">
        <f t="shared" si="194"/>
        <v/>
      </c>
      <c r="DL54" s="858">
        <f t="shared" si="195"/>
        <v>1</v>
      </c>
      <c r="DM54" s="813">
        <f t="shared" si="196"/>
        <v>0</v>
      </c>
      <c r="DN54" s="813">
        <f t="shared" si="197"/>
        <v>0</v>
      </c>
      <c r="DO54" s="813">
        <f t="shared" si="198"/>
        <v>0</v>
      </c>
      <c r="DP54" s="938" t="str">
        <f>IF(DP46="","",(DP46+SUM(BV46)*(DP46="")-SUM(DP50)-DP53-SUM(BV53)*(DP53=""))*BV47/DP$7/365/$G$1)</f>
        <v/>
      </c>
      <c r="DQ54" s="738" t="str">
        <f>IF(DQ46="","",(DQ46+SUM(BW46)*(DQ46="")-SUM(DQ50)-DQ53-SUM(BW53)*(DQ53=""))*BW47/DQ$7/365/$G$1)</f>
        <v/>
      </c>
      <c r="DR54" s="738" t="str">
        <f>IF(DR46="","",(DR46+SUM(BX46)*(DR46="")-SUM(DR50)-DR53-SUM(BX53)*(DR53=""))*BX47/DR$7/365/$G$1)</f>
        <v/>
      </c>
      <c r="DS54" s="939" t="str">
        <f>IF(DS46="","",(DS46+SUM(BY46)*(DS46="")-SUM(DS50)-DS53-SUM(BY53)*(DS53=""))*BY47/DS$7/365/$G$1)</f>
        <v/>
      </c>
      <c r="DU54" s="60"/>
    </row>
    <row r="55" spans="1:125" ht="12.75" customHeight="1">
      <c r="A55" s="957" t="s">
        <v>882</v>
      </c>
      <c r="B55" s="281"/>
      <c r="C55" s="917"/>
      <c r="D55" s="281"/>
      <c r="E55" s="917"/>
      <c r="F55" s="281">
        <v>1</v>
      </c>
      <c r="G55" s="917"/>
      <c r="H55" s="281"/>
      <c r="I55" s="917"/>
      <c r="J55" s="281"/>
      <c r="K55" s="917"/>
      <c r="L55" s="281"/>
      <c r="M55" s="917"/>
      <c r="N55" s="281"/>
      <c r="O55" s="917"/>
      <c r="P55" s="281"/>
      <c r="Q55" s="917"/>
      <c r="R55" s="281"/>
      <c r="S55" s="958"/>
      <c r="T55" s="917"/>
      <c r="U55" s="281"/>
      <c r="V55" s="917"/>
      <c r="W55" s="281"/>
      <c r="X55" s="917"/>
      <c r="Y55" s="281"/>
      <c r="Z55" s="917"/>
      <c r="AA55" s="281"/>
      <c r="AB55" s="917"/>
      <c r="AC55" s="281"/>
      <c r="AD55" s="917"/>
      <c r="AE55" s="281"/>
      <c r="AF55" s="917"/>
      <c r="AG55" s="281"/>
      <c r="AH55" s="917"/>
      <c r="AI55" s="281"/>
      <c r="AJ55" s="917"/>
      <c r="AK55" s="958"/>
      <c r="AL55" s="917"/>
      <c r="AM55" s="281"/>
      <c r="AN55" s="917"/>
      <c r="AO55" s="281"/>
      <c r="AP55" s="917"/>
      <c r="AQ55" s="281"/>
      <c r="AR55" s="917"/>
      <c r="AS55" s="281" t="s">
        <v>907</v>
      </c>
      <c r="AT55" s="917" t="s">
        <v>907</v>
      </c>
      <c r="AU55" s="281"/>
      <c r="AV55" s="917"/>
      <c r="AW55" s="281"/>
      <c r="AX55" s="917"/>
      <c r="AY55" s="281"/>
      <c r="AZ55" s="917"/>
      <c r="BA55" s="281"/>
      <c r="BB55" s="917"/>
      <c r="BC55" s="958"/>
      <c r="BD55" s="917"/>
      <c r="BE55" s="917"/>
      <c r="BF55" s="281"/>
      <c r="BG55" s="917"/>
      <c r="BH55" s="281"/>
      <c r="BI55" s="917"/>
      <c r="BJ55" s="281"/>
      <c r="BK55" s="917"/>
      <c r="BL55" s="281"/>
      <c r="BM55" s="917"/>
      <c r="BN55" s="281"/>
      <c r="BO55" s="917"/>
      <c r="BP55" s="281"/>
      <c r="BQ55" s="917"/>
      <c r="BR55" s="281"/>
      <c r="BS55" s="917"/>
      <c r="BT55" s="281"/>
      <c r="BU55" s="958"/>
      <c r="BV55" s="917"/>
      <c r="BW55" s="281"/>
      <c r="BX55" s="917"/>
      <c r="BY55" s="281"/>
      <c r="BZ55" s="863"/>
      <c r="CA55" s="863"/>
      <c r="CB55" s="863"/>
      <c r="CC55" s="864"/>
      <c r="CD55" s="865"/>
      <c r="CE55" s="865"/>
      <c r="CF55" s="865"/>
      <c r="CG55" s="865"/>
      <c r="CH55" s="865"/>
      <c r="CI55" s="865"/>
      <c r="CJ55" s="865"/>
      <c r="CK55" s="865"/>
      <c r="CL55" s="865"/>
      <c r="CM55" s="865"/>
      <c r="CN55" s="865"/>
      <c r="CO55" s="865"/>
      <c r="CP55" s="865"/>
      <c r="CQ55" s="865"/>
      <c r="CR55" s="865"/>
      <c r="CS55" s="865"/>
      <c r="CT55" s="866"/>
      <c r="CU55" s="867"/>
      <c r="CV55" s="865"/>
      <c r="CW55" s="865"/>
      <c r="CX55" s="865"/>
      <c r="CY55" s="865"/>
      <c r="CZ55" s="865"/>
      <c r="DA55" s="865"/>
      <c r="DB55" s="865"/>
      <c r="DC55" s="865"/>
      <c r="DD55" s="865"/>
      <c r="DE55" s="865"/>
      <c r="DF55" s="865"/>
      <c r="DG55" s="865"/>
      <c r="DH55" s="865"/>
      <c r="DI55" s="865"/>
      <c r="DJ55" s="865"/>
      <c r="DK55" s="865"/>
      <c r="DL55" s="858"/>
      <c r="DM55" s="813"/>
      <c r="DN55" s="813"/>
      <c r="DO55" s="813"/>
      <c r="DP55" s="940" t="str">
        <f>IF(SUM(BV55)&gt;0,BV55*'Exp factors'!C$21,"")</f>
        <v/>
      </c>
      <c r="DQ55" s="941" t="str">
        <f>IF(SUM(BW55)&gt;0,BW55*'Exp factors'!D$21,"")</f>
        <v/>
      </c>
      <c r="DR55" s="941" t="str">
        <f>IF(SUM(BX55)&gt;0,BX55*'Exp factors'!E$21,"")</f>
        <v/>
      </c>
      <c r="DS55" s="942" t="str">
        <f>IF(SUM(BY55)&gt;0,BY55*'Exp factors'!F$21,"")</f>
        <v/>
      </c>
      <c r="DU55" s="60"/>
    </row>
    <row r="56" spans="1:125" ht="12.75" customHeight="1">
      <c r="A56" s="922" t="s">
        <v>263</v>
      </c>
      <c r="B56" s="281"/>
      <c r="C56" s="270"/>
      <c r="D56" s="281"/>
      <c r="E56" s="270"/>
      <c r="F56" s="281">
        <v>4</v>
      </c>
      <c r="G56" s="270"/>
      <c r="H56" s="281"/>
      <c r="I56" s="270"/>
      <c r="J56" s="281"/>
      <c r="K56" s="270"/>
      <c r="L56" s="281"/>
      <c r="M56" s="270"/>
      <c r="N56" s="281"/>
      <c r="O56" s="270"/>
      <c r="P56" s="281"/>
      <c r="Q56" s="270"/>
      <c r="R56" s="281"/>
      <c r="S56" s="958"/>
      <c r="T56" s="270"/>
      <c r="U56" s="281">
        <v>2</v>
      </c>
      <c r="V56" s="270">
        <v>4</v>
      </c>
      <c r="W56" s="281">
        <v>0</v>
      </c>
      <c r="X56" s="270">
        <v>2</v>
      </c>
      <c r="Y56" s="281"/>
      <c r="Z56" s="270"/>
      <c r="AA56" s="281"/>
      <c r="AB56" s="270"/>
      <c r="AC56" s="281"/>
      <c r="AD56" s="212"/>
      <c r="AE56" s="281"/>
      <c r="AF56" s="270"/>
      <c r="AG56" s="281"/>
      <c r="AH56" s="270"/>
      <c r="AI56" s="281"/>
      <c r="AJ56" s="270"/>
      <c r="AK56" s="958"/>
      <c r="AL56" s="270"/>
      <c r="AM56" s="281"/>
      <c r="AN56" s="270"/>
      <c r="AO56" s="281"/>
      <c r="AP56" s="270"/>
      <c r="AQ56" s="281"/>
      <c r="AR56" s="270"/>
      <c r="AS56" s="281">
        <v>4</v>
      </c>
      <c r="AT56" s="270">
        <v>4</v>
      </c>
      <c r="AU56" s="281"/>
      <c r="AV56" s="270"/>
      <c r="AW56" s="281"/>
      <c r="AX56" s="270"/>
      <c r="AY56" s="281"/>
      <c r="AZ56" s="270"/>
      <c r="BA56" s="281"/>
      <c r="BB56" s="270"/>
      <c r="BC56" s="958"/>
      <c r="BD56" s="270"/>
      <c r="BE56" s="270"/>
      <c r="BF56" s="281"/>
      <c r="BG56" s="270"/>
      <c r="BH56" s="281"/>
      <c r="BI56" s="270"/>
      <c r="BJ56" s="281"/>
      <c r="BK56" s="270"/>
      <c r="BL56" s="281"/>
      <c r="BM56" s="270"/>
      <c r="BN56" s="281"/>
      <c r="BO56" s="270"/>
      <c r="BP56" s="281"/>
      <c r="BQ56" s="270"/>
      <c r="BR56" s="281"/>
      <c r="BS56" s="270"/>
      <c r="BT56" s="281"/>
      <c r="BU56" s="958"/>
      <c r="BV56" s="270">
        <v>4</v>
      </c>
      <c r="BW56" s="281">
        <v>4</v>
      </c>
      <c r="BX56" s="270">
        <v>4</v>
      </c>
      <c r="BY56" s="281"/>
      <c r="BZ56" s="856" t="str">
        <f>IF(DL56&lt;3,"",(SUM(B56:R56)-MIN(B56:R56)-MAX(B56:R56))/(DL56-2))</f>
        <v/>
      </c>
      <c r="CA56" s="856">
        <f>IF(DM56&lt;3,"",(SUM(T56:AJ56)-MIN(T56:AJ56)-MAX(T56:AJ56))/(DM56-2))</f>
        <v>2</v>
      </c>
      <c r="CB56" s="856" t="str">
        <f>IF(DN56&lt;3,"",(SUM(AL56:BB56)-MIN(AL56:BB56)-MAX(AL56:BB56))/(DN56-2))</f>
        <v/>
      </c>
      <c r="CC56" s="857" t="str">
        <f>IF(DO56&lt;3,"",(SUM(BD56:BT56)-MIN(BD56:BT56)-MAX(BD56:BT56))/(DO56-2))</f>
        <v/>
      </c>
      <c r="CD56" s="503" t="str">
        <f t="shared" ref="CD56:CS56" si="21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0" t="str">
        <f t="shared" si="216"/>
        <v/>
      </c>
      <c r="CF56" s="81" t="str">
        <f t="shared" si="216"/>
        <v/>
      </c>
      <c r="CG56" s="81" t="str">
        <f t="shared" si="216"/>
        <v/>
      </c>
      <c r="CH56" s="81" t="str">
        <f t="shared" si="216"/>
        <v/>
      </c>
      <c r="CI56" s="81" t="str">
        <f t="shared" si="216"/>
        <v/>
      </c>
      <c r="CJ56" s="81" t="str">
        <f t="shared" si="216"/>
        <v/>
      </c>
      <c r="CK56" s="144" t="str">
        <f t="shared" si="216"/>
        <v/>
      </c>
      <c r="CL56" s="144">
        <f t="shared" si="216"/>
        <v>4</v>
      </c>
      <c r="CM56" s="144">
        <f t="shared" si="216"/>
        <v>4</v>
      </c>
      <c r="CN56" s="81" t="str">
        <f t="shared" si="216"/>
        <v/>
      </c>
      <c r="CO56" s="81" t="str">
        <f t="shared" si="216"/>
        <v/>
      </c>
      <c r="CP56" s="81" t="str">
        <f t="shared" si="216"/>
        <v/>
      </c>
      <c r="CQ56" s="81" t="str">
        <f t="shared" si="216"/>
        <v/>
      </c>
      <c r="CR56" s="81" t="str">
        <f t="shared" si="216"/>
        <v/>
      </c>
      <c r="CS56" s="80" t="str">
        <f t="shared" si="216"/>
        <v/>
      </c>
      <c r="CT56" s="504" t="str">
        <f t="shared" ref="CE56:CT63" si="21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2" t="str">
        <f t="shared" ref="CU56:CU63" si="21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3" t="str">
        <f t="shared" ref="CV56:CV63" si="21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4" t="str">
        <f t="shared" ref="CW56:CW63" si="22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4" t="str">
        <f t="shared" ref="CX56:CX63" si="22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4" t="str">
        <f t="shared" ref="CY56:CY63" si="22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4" t="str">
        <f t="shared" ref="CZ56:CZ63" si="22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4" t="str">
        <f t="shared" ref="DA56:DA63" si="22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5" t="str">
        <f t="shared" ref="DB56:DB63" si="22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5" t="str">
        <f t="shared" ref="DC56:DC63" si="22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5" t="str">
        <f t="shared" ref="DD56:DD63" si="22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4" t="str">
        <f t="shared" ref="DE56:DE63" si="22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4" t="str">
        <f t="shared" ref="DF56:DF63" si="22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4" t="str">
        <f t="shared" ref="DG56:DG63" si="23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4" t="str">
        <f t="shared" ref="DH56:DH63" si="23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4" t="str">
        <f t="shared" ref="DI56:DI63" si="23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3" t="str">
        <f t="shared" ref="DJ56:DJ63" si="23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2" t="str">
        <f t="shared" ref="DK56:DK63" si="23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58">
        <f t="shared" ref="DL56:DL63" si="235">COUNT(B56:R56)</f>
        <v>1</v>
      </c>
      <c r="DM56" s="813">
        <f t="shared" ref="DM56:DM63" si="236">COUNT(T56:AJ56)</f>
        <v>4</v>
      </c>
      <c r="DN56" s="813">
        <f t="shared" ref="DN56:DN63" si="237">COUNT(AL56:BB56)</f>
        <v>2</v>
      </c>
      <c r="DO56" s="813">
        <f t="shared" ref="DO56:DO63" si="238">COUNT(BD56:BT56)</f>
        <v>0</v>
      </c>
      <c r="DP56" s="923"/>
      <c r="DQ56" s="924"/>
      <c r="DR56" s="924"/>
      <c r="DS56" s="925"/>
      <c r="DU56" s="60"/>
    </row>
    <row r="57" spans="1:125" ht="12.75" customHeight="1">
      <c r="A57" s="922" t="s">
        <v>279</v>
      </c>
      <c r="B57" s="281"/>
      <c r="C57" s="661"/>
      <c r="D57" s="281"/>
      <c r="E57" s="661"/>
      <c r="F57" s="281">
        <v>1</v>
      </c>
      <c r="G57" s="661"/>
      <c r="H57" s="281"/>
      <c r="I57" s="661"/>
      <c r="J57" s="281"/>
      <c r="K57" s="661"/>
      <c r="L57" s="281"/>
      <c r="M57" s="661"/>
      <c r="N57" s="281"/>
      <c r="O57" s="661"/>
      <c r="P57" s="281"/>
      <c r="Q57" s="661"/>
      <c r="R57" s="281"/>
      <c r="S57" s="958"/>
      <c r="T57" s="661"/>
      <c r="U57" s="281">
        <v>1</v>
      </c>
      <c r="V57" s="661">
        <v>1</v>
      </c>
      <c r="W57" s="281"/>
      <c r="X57" s="661">
        <v>2</v>
      </c>
      <c r="Y57" s="281"/>
      <c r="Z57" s="661"/>
      <c r="AA57" s="281"/>
      <c r="AB57" s="661"/>
      <c r="AC57" s="281"/>
      <c r="AD57" s="212"/>
      <c r="AE57" s="281"/>
      <c r="AF57" s="661"/>
      <c r="AG57" s="281"/>
      <c r="AH57" s="661"/>
      <c r="AI57" s="281"/>
      <c r="AJ57" s="661"/>
      <c r="AK57" s="958"/>
      <c r="AL57" s="661"/>
      <c r="AM57" s="281"/>
      <c r="AN57" s="661"/>
      <c r="AO57" s="281"/>
      <c r="AP57" s="661"/>
      <c r="AQ57" s="281"/>
      <c r="AR57" s="661"/>
      <c r="AS57" s="281">
        <v>1</v>
      </c>
      <c r="AT57" s="661">
        <v>1</v>
      </c>
      <c r="AU57" s="281"/>
      <c r="AV57" s="661"/>
      <c r="AW57" s="281"/>
      <c r="AX57" s="661"/>
      <c r="AY57" s="281"/>
      <c r="AZ57" s="661"/>
      <c r="BA57" s="281"/>
      <c r="BB57" s="661"/>
      <c r="BC57" s="958"/>
      <c r="BD57" s="661"/>
      <c r="BE57" s="661"/>
      <c r="BF57" s="281"/>
      <c r="BG57" s="661"/>
      <c r="BH57" s="281"/>
      <c r="BI57" s="661"/>
      <c r="BJ57" s="281"/>
      <c r="BK57" s="661"/>
      <c r="BL57" s="281"/>
      <c r="BM57" s="661"/>
      <c r="BN57" s="281"/>
      <c r="BO57" s="661"/>
      <c r="BP57" s="281"/>
      <c r="BQ57" s="661"/>
      <c r="BR57" s="281"/>
      <c r="BS57" s="661"/>
      <c r="BT57" s="281"/>
      <c r="BU57" s="958"/>
      <c r="BV57" s="661">
        <v>1</v>
      </c>
      <c r="BW57" s="281">
        <v>1</v>
      </c>
      <c r="BX57" s="661">
        <v>1</v>
      </c>
      <c r="BY57" s="281"/>
      <c r="BZ57" s="856" t="str">
        <f t="shared" ref="BZ57:BZ58" si="239">IF(DL57&lt;3,"",(SUM(B57:R57)-MIN(B57:R57)-MAX(B57:R57))/(DL57-2))</f>
        <v/>
      </c>
      <c r="CA57" s="856">
        <f t="shared" ref="CA57:CA58" si="240">IF(DM57&lt;3,"",(SUM(T57:AJ57)-MIN(T57:AJ57)-MAX(T57:AJ57))/(DM57-2))</f>
        <v>1</v>
      </c>
      <c r="CB57" s="856" t="str">
        <f t="shared" ref="CB57:CB58" si="241">IF(DN57&lt;3,"",(SUM(AL57:BB57)-MIN(AL57:BB57)-MAX(AL57:BB57))/(DN57-2))</f>
        <v/>
      </c>
      <c r="CC57" s="857" t="str">
        <f t="shared" ref="CC57:CC58" si="242">IF(DO57&lt;3,"",(SUM(BD57:BT57)-MIN(BD57:BT57)-MAX(BD57:BT57))/(DO57-2))</f>
        <v/>
      </c>
      <c r="CD57" s="503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0" t="str">
        <f t="shared" si="217"/>
        <v/>
      </c>
      <c r="CF57" s="81" t="str">
        <f t="shared" si="217"/>
        <v/>
      </c>
      <c r="CG57" s="81" t="str">
        <f t="shared" si="217"/>
        <v/>
      </c>
      <c r="CH57" s="81" t="str">
        <f t="shared" si="217"/>
        <v/>
      </c>
      <c r="CI57" s="81" t="str">
        <f t="shared" si="217"/>
        <v/>
      </c>
      <c r="CJ57" s="81" t="str">
        <f t="shared" si="217"/>
        <v/>
      </c>
      <c r="CK57" s="144" t="str">
        <f t="shared" si="217"/>
        <v/>
      </c>
      <c r="CL57" s="144">
        <f t="shared" si="217"/>
        <v>1</v>
      </c>
      <c r="CM57" s="144">
        <f t="shared" si="217"/>
        <v>1</v>
      </c>
      <c r="CN57" s="81" t="str">
        <f t="shared" si="217"/>
        <v/>
      </c>
      <c r="CO57" s="81" t="str">
        <f t="shared" si="217"/>
        <v/>
      </c>
      <c r="CP57" s="81" t="str">
        <f t="shared" si="217"/>
        <v/>
      </c>
      <c r="CQ57" s="81" t="str">
        <f t="shared" si="217"/>
        <v/>
      </c>
      <c r="CR57" s="81" t="str">
        <f t="shared" si="217"/>
        <v/>
      </c>
      <c r="CS57" s="80" t="str">
        <f t="shared" si="217"/>
        <v/>
      </c>
      <c r="CT57" s="504" t="str">
        <f t="shared" si="217"/>
        <v/>
      </c>
      <c r="CU57" s="532" t="str">
        <f t="shared" si="218"/>
        <v/>
      </c>
      <c r="CV57" s="533" t="str">
        <f t="shared" si="219"/>
        <v/>
      </c>
      <c r="CW57" s="534" t="str">
        <f t="shared" si="220"/>
        <v/>
      </c>
      <c r="CX57" s="534" t="str">
        <f t="shared" si="221"/>
        <v/>
      </c>
      <c r="CY57" s="534" t="str">
        <f t="shared" si="222"/>
        <v/>
      </c>
      <c r="CZ57" s="534" t="str">
        <f t="shared" si="223"/>
        <v/>
      </c>
      <c r="DA57" s="534" t="str">
        <f t="shared" si="224"/>
        <v/>
      </c>
      <c r="DB57" s="535" t="str">
        <f t="shared" si="225"/>
        <v/>
      </c>
      <c r="DC57" s="535" t="str">
        <f t="shared" si="226"/>
        <v/>
      </c>
      <c r="DD57" s="535" t="str">
        <f t="shared" si="227"/>
        <v/>
      </c>
      <c r="DE57" s="534" t="str">
        <f t="shared" si="228"/>
        <v/>
      </c>
      <c r="DF57" s="534" t="str">
        <f t="shared" si="229"/>
        <v/>
      </c>
      <c r="DG57" s="534" t="str">
        <f t="shared" si="230"/>
        <v/>
      </c>
      <c r="DH57" s="534" t="str">
        <f t="shared" si="231"/>
        <v/>
      </c>
      <c r="DI57" s="534" t="str">
        <f t="shared" si="232"/>
        <v/>
      </c>
      <c r="DJ57" s="533" t="str">
        <f t="shared" si="233"/>
        <v/>
      </c>
      <c r="DK57" s="532" t="str">
        <f t="shared" si="234"/>
        <v/>
      </c>
      <c r="DL57" s="858">
        <f t="shared" si="235"/>
        <v>1</v>
      </c>
      <c r="DM57" s="813">
        <f t="shared" si="236"/>
        <v>3</v>
      </c>
      <c r="DN57" s="813">
        <f t="shared" si="237"/>
        <v>2</v>
      </c>
      <c r="DO57" s="813">
        <f t="shared" si="238"/>
        <v>0</v>
      </c>
      <c r="DP57" s="923"/>
      <c r="DQ57" s="924"/>
      <c r="DR57" s="924"/>
      <c r="DS57" s="925"/>
      <c r="DU57" s="60"/>
    </row>
    <row r="58" spans="1:125" ht="12.75" customHeight="1">
      <c r="A58" s="855" t="s">
        <v>280</v>
      </c>
      <c r="B58" s="281"/>
      <c r="C58" s="661"/>
      <c r="D58" s="281"/>
      <c r="E58" s="661"/>
      <c r="F58" s="281">
        <v>12</v>
      </c>
      <c r="G58" s="661"/>
      <c r="H58" s="281"/>
      <c r="I58" s="661"/>
      <c r="J58" s="281"/>
      <c r="K58" s="661"/>
      <c r="L58" s="281"/>
      <c r="M58" s="661"/>
      <c r="N58" s="281"/>
      <c r="O58" s="661"/>
      <c r="P58" s="281"/>
      <c r="Q58" s="661"/>
      <c r="R58" s="281"/>
      <c r="S58" s="958"/>
      <c r="T58" s="661"/>
      <c r="U58" s="281">
        <v>12</v>
      </c>
      <c r="V58" s="661">
        <v>12</v>
      </c>
      <c r="W58" s="281"/>
      <c r="X58" s="661">
        <v>12</v>
      </c>
      <c r="Y58" s="281"/>
      <c r="Z58" s="661"/>
      <c r="AA58" s="281"/>
      <c r="AB58" s="661"/>
      <c r="AC58" s="281"/>
      <c r="AD58" s="260"/>
      <c r="AE58" s="281"/>
      <c r="AF58" s="661"/>
      <c r="AG58" s="281"/>
      <c r="AH58" s="661"/>
      <c r="AI58" s="281"/>
      <c r="AJ58" s="661"/>
      <c r="AK58" s="958"/>
      <c r="AL58" s="661"/>
      <c r="AM58" s="281"/>
      <c r="AN58" s="661"/>
      <c r="AO58" s="281"/>
      <c r="AP58" s="661"/>
      <c r="AQ58" s="281"/>
      <c r="AR58" s="661"/>
      <c r="AS58" s="281">
        <v>12</v>
      </c>
      <c r="AT58" s="661">
        <v>12</v>
      </c>
      <c r="AU58" s="281"/>
      <c r="AV58" s="661"/>
      <c r="AW58" s="281"/>
      <c r="AX58" s="661"/>
      <c r="AY58" s="281"/>
      <c r="AZ58" s="661"/>
      <c r="BA58" s="281"/>
      <c r="BB58" s="661"/>
      <c r="BC58" s="958"/>
      <c r="BD58" s="661"/>
      <c r="BE58" s="661"/>
      <c r="BF58" s="281"/>
      <c r="BG58" s="661"/>
      <c r="BH58" s="281"/>
      <c r="BI58" s="661"/>
      <c r="BJ58" s="281"/>
      <c r="BK58" s="661"/>
      <c r="BL58" s="281"/>
      <c r="BM58" s="661"/>
      <c r="BN58" s="281"/>
      <c r="BO58" s="661"/>
      <c r="BP58" s="281"/>
      <c r="BQ58" s="661"/>
      <c r="BR58" s="281"/>
      <c r="BS58" s="661"/>
      <c r="BT58" s="281"/>
      <c r="BU58" s="958"/>
      <c r="BV58" s="661">
        <v>12</v>
      </c>
      <c r="BW58" s="281">
        <v>12</v>
      </c>
      <c r="BX58" s="661">
        <v>12</v>
      </c>
      <c r="BY58" s="281"/>
      <c r="BZ58" s="856" t="str">
        <f t="shared" si="239"/>
        <v/>
      </c>
      <c r="CA58" s="856">
        <f t="shared" si="240"/>
        <v>12</v>
      </c>
      <c r="CB58" s="856" t="str">
        <f t="shared" si="241"/>
        <v/>
      </c>
      <c r="CC58" s="857" t="str">
        <f t="shared" si="242"/>
        <v/>
      </c>
      <c r="CD58" s="503" t="str">
        <f t="shared" si="243"/>
        <v/>
      </c>
      <c r="CE58" s="80" t="str">
        <f t="shared" si="217"/>
        <v/>
      </c>
      <c r="CF58" s="81" t="str">
        <f t="shared" si="217"/>
        <v/>
      </c>
      <c r="CG58" s="81" t="str">
        <f t="shared" si="217"/>
        <v/>
      </c>
      <c r="CH58" s="81" t="str">
        <f t="shared" si="217"/>
        <v/>
      </c>
      <c r="CI58" s="81" t="str">
        <f t="shared" si="217"/>
        <v/>
      </c>
      <c r="CJ58" s="81" t="str">
        <f t="shared" si="217"/>
        <v/>
      </c>
      <c r="CK58" s="144" t="str">
        <f t="shared" si="217"/>
        <v/>
      </c>
      <c r="CL58" s="144">
        <f t="shared" si="217"/>
        <v>12</v>
      </c>
      <c r="CM58" s="144">
        <f t="shared" si="217"/>
        <v>12</v>
      </c>
      <c r="CN58" s="81" t="str">
        <f t="shared" si="217"/>
        <v/>
      </c>
      <c r="CO58" s="81" t="str">
        <f t="shared" si="217"/>
        <v/>
      </c>
      <c r="CP58" s="81" t="str">
        <f t="shared" si="217"/>
        <v/>
      </c>
      <c r="CQ58" s="81" t="str">
        <f t="shared" si="217"/>
        <v/>
      </c>
      <c r="CR58" s="81" t="str">
        <f t="shared" si="217"/>
        <v/>
      </c>
      <c r="CS58" s="80" t="str">
        <f t="shared" si="217"/>
        <v/>
      </c>
      <c r="CT58" s="504" t="str">
        <f t="shared" si="217"/>
        <v/>
      </c>
      <c r="CU58" s="532" t="str">
        <f t="shared" si="218"/>
        <v/>
      </c>
      <c r="CV58" s="533" t="str">
        <f t="shared" si="219"/>
        <v/>
      </c>
      <c r="CW58" s="534" t="str">
        <f t="shared" si="220"/>
        <v/>
      </c>
      <c r="CX58" s="534" t="str">
        <f t="shared" si="221"/>
        <v/>
      </c>
      <c r="CY58" s="534" t="str">
        <f t="shared" si="222"/>
        <v/>
      </c>
      <c r="CZ58" s="534" t="str">
        <f t="shared" si="223"/>
        <v/>
      </c>
      <c r="DA58" s="534" t="str">
        <f t="shared" si="224"/>
        <v/>
      </c>
      <c r="DB58" s="535" t="str">
        <f t="shared" si="225"/>
        <v/>
      </c>
      <c r="DC58" s="535" t="str">
        <f t="shared" si="226"/>
        <v/>
      </c>
      <c r="DD58" s="535" t="str">
        <f t="shared" si="227"/>
        <v/>
      </c>
      <c r="DE58" s="534" t="str">
        <f t="shared" si="228"/>
        <v/>
      </c>
      <c r="DF58" s="534" t="str">
        <f t="shared" si="229"/>
        <v/>
      </c>
      <c r="DG58" s="534" t="str">
        <f t="shared" si="230"/>
        <v/>
      </c>
      <c r="DH58" s="534" t="str">
        <f t="shared" si="231"/>
        <v/>
      </c>
      <c r="DI58" s="534" t="str">
        <f t="shared" si="232"/>
        <v/>
      </c>
      <c r="DJ58" s="533" t="str">
        <f t="shared" si="233"/>
        <v/>
      </c>
      <c r="DK58" s="532" t="str">
        <f t="shared" si="234"/>
        <v/>
      </c>
      <c r="DL58" s="858">
        <f t="shared" si="235"/>
        <v>1</v>
      </c>
      <c r="DM58" s="813">
        <f t="shared" si="236"/>
        <v>3</v>
      </c>
      <c r="DN58" s="813">
        <f t="shared" si="237"/>
        <v>2</v>
      </c>
      <c r="DO58" s="813">
        <f t="shared" si="238"/>
        <v>0</v>
      </c>
      <c r="DP58" s="923"/>
      <c r="DQ58" s="924"/>
      <c r="DR58" s="924"/>
      <c r="DS58" s="925"/>
      <c r="DU58" s="60"/>
    </row>
    <row r="59" spans="1:125" ht="12.75" customHeight="1">
      <c r="A59" s="962" t="s">
        <v>264</v>
      </c>
      <c r="B59" s="735" t="str">
        <f t="shared" ref="B59:R59" si="244">IF(B57="","",B56*B57*B58)</f>
        <v/>
      </c>
      <c r="C59" s="735" t="str">
        <f t="shared" si="244"/>
        <v/>
      </c>
      <c r="D59" s="735" t="str">
        <f t="shared" si="244"/>
        <v/>
      </c>
      <c r="E59" s="735" t="str">
        <f t="shared" si="244"/>
        <v/>
      </c>
      <c r="F59" s="735">
        <f t="shared" si="244"/>
        <v>48</v>
      </c>
      <c r="G59" s="735" t="str">
        <f t="shared" si="244"/>
        <v/>
      </c>
      <c r="H59" s="735" t="str">
        <f t="shared" si="244"/>
        <v/>
      </c>
      <c r="I59" s="735" t="str">
        <f t="shared" si="244"/>
        <v/>
      </c>
      <c r="J59" s="735" t="str">
        <f t="shared" si="244"/>
        <v/>
      </c>
      <c r="K59" s="735" t="str">
        <f t="shared" si="244"/>
        <v/>
      </c>
      <c r="L59" s="735" t="str">
        <f t="shared" si="244"/>
        <v/>
      </c>
      <c r="M59" s="735" t="str">
        <f t="shared" si="244"/>
        <v/>
      </c>
      <c r="N59" s="735" t="str">
        <f t="shared" si="244"/>
        <v/>
      </c>
      <c r="O59" s="735" t="str">
        <f t="shared" si="244"/>
        <v/>
      </c>
      <c r="P59" s="735" t="str">
        <f t="shared" si="244"/>
        <v/>
      </c>
      <c r="Q59" s="735" t="str">
        <f t="shared" si="244"/>
        <v/>
      </c>
      <c r="R59" s="735" t="str">
        <f t="shared" si="244"/>
        <v/>
      </c>
      <c r="S59" s="739"/>
      <c r="T59" s="735" t="str">
        <f t="shared" ref="T59:AJ59" si="245">IF(T57="","",T56*T57*T58)</f>
        <v/>
      </c>
      <c r="U59" s="735">
        <f t="shared" si="245"/>
        <v>24</v>
      </c>
      <c r="V59" s="735">
        <f t="shared" si="245"/>
        <v>48</v>
      </c>
      <c r="W59" s="735" t="str">
        <f t="shared" si="245"/>
        <v/>
      </c>
      <c r="X59" s="735">
        <f t="shared" si="245"/>
        <v>48</v>
      </c>
      <c r="Y59" s="735" t="str">
        <f t="shared" si="245"/>
        <v/>
      </c>
      <c r="Z59" s="735" t="str">
        <f t="shared" si="245"/>
        <v/>
      </c>
      <c r="AA59" s="735" t="str">
        <f t="shared" si="245"/>
        <v/>
      </c>
      <c r="AB59" s="735" t="str">
        <f t="shared" si="245"/>
        <v/>
      </c>
      <c r="AC59" s="735" t="str">
        <f t="shared" si="245"/>
        <v/>
      </c>
      <c r="AD59" s="735" t="str">
        <f t="shared" si="245"/>
        <v/>
      </c>
      <c r="AE59" s="735" t="str">
        <f t="shared" si="245"/>
        <v/>
      </c>
      <c r="AF59" s="735" t="str">
        <f t="shared" si="245"/>
        <v/>
      </c>
      <c r="AG59" s="735" t="str">
        <f t="shared" si="245"/>
        <v/>
      </c>
      <c r="AH59" s="735" t="str">
        <f t="shared" si="245"/>
        <v/>
      </c>
      <c r="AI59" s="735" t="str">
        <f t="shared" si="245"/>
        <v/>
      </c>
      <c r="AJ59" s="735" t="str">
        <f t="shared" si="245"/>
        <v/>
      </c>
      <c r="AK59" s="739"/>
      <c r="AL59" s="735" t="str">
        <f t="shared" ref="AL59:BB59" si="246">IF(AL57="","",AL56*AL57*AL58)</f>
        <v/>
      </c>
      <c r="AM59" s="735" t="str">
        <f t="shared" si="246"/>
        <v/>
      </c>
      <c r="AN59" s="735" t="str">
        <f t="shared" si="246"/>
        <v/>
      </c>
      <c r="AO59" s="735" t="str">
        <f t="shared" si="246"/>
        <v/>
      </c>
      <c r="AP59" s="735" t="str">
        <f t="shared" si="246"/>
        <v/>
      </c>
      <c r="AQ59" s="735" t="str">
        <f t="shared" si="246"/>
        <v/>
      </c>
      <c r="AR59" s="735" t="str">
        <f t="shared" si="246"/>
        <v/>
      </c>
      <c r="AS59" s="735">
        <f t="shared" si="246"/>
        <v>48</v>
      </c>
      <c r="AT59" s="735">
        <f t="shared" si="246"/>
        <v>48</v>
      </c>
      <c r="AU59" s="735" t="str">
        <f t="shared" si="246"/>
        <v/>
      </c>
      <c r="AV59" s="735" t="str">
        <f t="shared" si="246"/>
        <v/>
      </c>
      <c r="AW59" s="735" t="str">
        <f t="shared" si="246"/>
        <v/>
      </c>
      <c r="AX59" s="735" t="str">
        <f t="shared" si="246"/>
        <v/>
      </c>
      <c r="AY59" s="735" t="str">
        <f t="shared" si="246"/>
        <v/>
      </c>
      <c r="AZ59" s="735" t="str">
        <f t="shared" si="246"/>
        <v/>
      </c>
      <c r="BA59" s="735" t="str">
        <f t="shared" si="246"/>
        <v/>
      </c>
      <c r="BB59" s="735" t="str">
        <f t="shared" si="246"/>
        <v/>
      </c>
      <c r="BC59" s="739"/>
      <c r="BD59" s="735" t="str">
        <f t="shared" ref="BD59:BT59" si="247">IF(BD57="","",BD56*BD57*BD58)</f>
        <v/>
      </c>
      <c r="BE59" s="735" t="str">
        <f t="shared" si="247"/>
        <v/>
      </c>
      <c r="BF59" s="735" t="str">
        <f t="shared" si="247"/>
        <v/>
      </c>
      <c r="BG59" s="735" t="str">
        <f t="shared" si="247"/>
        <v/>
      </c>
      <c r="BH59" s="735" t="str">
        <f t="shared" si="247"/>
        <v/>
      </c>
      <c r="BI59" s="735" t="str">
        <f t="shared" si="247"/>
        <v/>
      </c>
      <c r="BJ59" s="735" t="str">
        <f t="shared" si="247"/>
        <v/>
      </c>
      <c r="BK59" s="735" t="str">
        <f t="shared" si="247"/>
        <v/>
      </c>
      <c r="BL59" s="735" t="str">
        <f t="shared" si="247"/>
        <v/>
      </c>
      <c r="BM59" s="735" t="str">
        <f t="shared" si="247"/>
        <v/>
      </c>
      <c r="BN59" s="735" t="str">
        <f t="shared" si="247"/>
        <v/>
      </c>
      <c r="BO59" s="735" t="str">
        <f t="shared" si="247"/>
        <v/>
      </c>
      <c r="BP59" s="735" t="str">
        <f t="shared" si="247"/>
        <v/>
      </c>
      <c r="BQ59" s="735" t="str">
        <f t="shared" si="247"/>
        <v/>
      </c>
      <c r="BR59" s="735" t="str">
        <f t="shared" si="247"/>
        <v/>
      </c>
      <c r="BS59" s="735" t="str">
        <f t="shared" si="247"/>
        <v/>
      </c>
      <c r="BT59" s="735" t="str">
        <f t="shared" si="247"/>
        <v/>
      </c>
      <c r="BU59" s="739"/>
      <c r="BV59" s="735">
        <f>IF(BV57="","",BV56*BV57*BV58)</f>
        <v>48</v>
      </c>
      <c r="BW59" s="735">
        <f>IF(BW57="","",BW56*BW57*BW58)</f>
        <v>48</v>
      </c>
      <c r="BX59" s="735">
        <f>IF(BX57="","",BX56*BX57*BX58)</f>
        <v>48</v>
      </c>
      <c r="BY59" s="735" t="str">
        <f>IF(BY57="","",BY56*BY57*BY58)</f>
        <v/>
      </c>
      <c r="BZ59" s="856" t="str">
        <f>IF(DL59&lt;3,"",(SUM(B59:R59)-MIN(B59:R59)-MAX(B59:R59))/(DL59-2))</f>
        <v/>
      </c>
      <c r="CA59" s="856">
        <f>IF(DM59&lt;3,"",(SUM(T59:AJ59)-MIN(T59:AJ59)-MAX(T59:AJ59))/(DM59-2))</f>
        <v>48</v>
      </c>
      <c r="CB59" s="856" t="str">
        <f>IF(DN59&lt;3,"",(SUM(AL59:BB59)-MIN(AL59:BB59)-MAX(AL59:BB59))/(DN59-2))</f>
        <v/>
      </c>
      <c r="CC59" s="857" t="str">
        <f>IF(DO59&lt;3,"",(SUM(BD59:BT59)-MIN(BD59:BT59)-MAX(BD59:BT59))/(DO59-2))</f>
        <v/>
      </c>
      <c r="CD59" s="503" t="str">
        <f t="shared" si="243"/>
        <v/>
      </c>
      <c r="CE59" s="80" t="str">
        <f t="shared" si="217"/>
        <v/>
      </c>
      <c r="CF59" s="81" t="str">
        <f t="shared" si="217"/>
        <v/>
      </c>
      <c r="CG59" s="81" t="str">
        <f t="shared" si="217"/>
        <v/>
      </c>
      <c r="CH59" s="81" t="str">
        <f t="shared" si="217"/>
        <v/>
      </c>
      <c r="CI59" s="81" t="str">
        <f t="shared" si="217"/>
        <v/>
      </c>
      <c r="CJ59" s="81" t="str">
        <f t="shared" si="217"/>
        <v/>
      </c>
      <c r="CK59" s="144" t="str">
        <f t="shared" si="217"/>
        <v/>
      </c>
      <c r="CL59" s="144">
        <f t="shared" si="217"/>
        <v>48</v>
      </c>
      <c r="CM59" s="144">
        <f t="shared" si="217"/>
        <v>48</v>
      </c>
      <c r="CN59" s="81" t="str">
        <f t="shared" si="217"/>
        <v/>
      </c>
      <c r="CO59" s="81" t="str">
        <f t="shared" si="217"/>
        <v/>
      </c>
      <c r="CP59" s="81" t="str">
        <f t="shared" si="217"/>
        <v/>
      </c>
      <c r="CQ59" s="81" t="str">
        <f t="shared" si="217"/>
        <v/>
      </c>
      <c r="CR59" s="81" t="str">
        <f t="shared" si="217"/>
        <v/>
      </c>
      <c r="CS59" s="80" t="str">
        <f t="shared" si="217"/>
        <v/>
      </c>
      <c r="CT59" s="504" t="str">
        <f t="shared" si="217"/>
        <v/>
      </c>
      <c r="CU59" s="532" t="str">
        <f t="shared" si="218"/>
        <v/>
      </c>
      <c r="CV59" s="533" t="str">
        <f t="shared" si="219"/>
        <v/>
      </c>
      <c r="CW59" s="534" t="str">
        <f t="shared" si="220"/>
        <v/>
      </c>
      <c r="CX59" s="534" t="str">
        <f t="shared" si="221"/>
        <v/>
      </c>
      <c r="CY59" s="534" t="str">
        <f t="shared" si="222"/>
        <v/>
      </c>
      <c r="CZ59" s="534" t="str">
        <f t="shared" si="223"/>
        <v/>
      </c>
      <c r="DA59" s="534" t="str">
        <f t="shared" si="224"/>
        <v/>
      </c>
      <c r="DB59" s="535" t="str">
        <f t="shared" si="225"/>
        <v/>
      </c>
      <c r="DC59" s="535" t="str">
        <f t="shared" si="226"/>
        <v/>
      </c>
      <c r="DD59" s="535" t="str">
        <f t="shared" si="227"/>
        <v/>
      </c>
      <c r="DE59" s="534" t="str">
        <f t="shared" si="228"/>
        <v/>
      </c>
      <c r="DF59" s="534" t="str">
        <f t="shared" si="229"/>
        <v/>
      </c>
      <c r="DG59" s="534" t="str">
        <f t="shared" si="230"/>
        <v/>
      </c>
      <c r="DH59" s="534" t="str">
        <f t="shared" si="231"/>
        <v/>
      </c>
      <c r="DI59" s="534" t="str">
        <f t="shared" si="232"/>
        <v/>
      </c>
      <c r="DJ59" s="533" t="str">
        <f t="shared" si="233"/>
        <v/>
      </c>
      <c r="DK59" s="532" t="str">
        <f t="shared" si="234"/>
        <v/>
      </c>
      <c r="DL59" s="858">
        <f t="shared" si="235"/>
        <v>1</v>
      </c>
      <c r="DM59" s="813">
        <f t="shared" si="236"/>
        <v>3</v>
      </c>
      <c r="DN59" s="813">
        <f t="shared" si="237"/>
        <v>2</v>
      </c>
      <c r="DO59" s="813">
        <f t="shared" si="238"/>
        <v>0</v>
      </c>
      <c r="DP59" s="927">
        <f>IF(SUM(BV59)&gt;0,(BV55-DP62-SUM(BV62)*(DP62=""))*'Exp factors'!C$23,"")</f>
        <v>0</v>
      </c>
      <c r="DQ59" s="928">
        <f>IF(SUM(BW59)&gt;0,(BW55-DQ62-SUM(BW62)*(DQ62=""))*'Exp factors'!D$23,"")</f>
        <v>0</v>
      </c>
      <c r="DR59" s="928">
        <f>IF(SUM(BX59)&gt;0,(BX55-DR62-SUM(BX62)*(DR62=""))*'Exp factors'!E$23,"")</f>
        <v>0</v>
      </c>
      <c r="DS59" s="929" t="str">
        <f>IF(SUM(BY59)&gt;0,(BY55-DS62-SUM(BY62)*(DS62=""))*'Exp factors'!F$23,"")</f>
        <v/>
      </c>
      <c r="DU59" s="60"/>
    </row>
    <row r="60" spans="1:125" ht="12.75" customHeight="1">
      <c r="A60" s="962" t="s">
        <v>289</v>
      </c>
      <c r="B60" s="756">
        <f t="shared" ref="B60:R60" si="248">640*$K$1</f>
        <v>2679.5519999999997</v>
      </c>
      <c r="C60" s="756">
        <f>640*$K$1</f>
        <v>2679.5519999999997</v>
      </c>
      <c r="D60" s="756">
        <f t="shared" si="248"/>
        <v>2679.5519999999997</v>
      </c>
      <c r="E60" s="756">
        <f t="shared" si="248"/>
        <v>2679.5519999999997</v>
      </c>
      <c r="F60" s="756">
        <f t="shared" si="248"/>
        <v>2679.5519999999997</v>
      </c>
      <c r="G60" s="756">
        <f t="shared" si="248"/>
        <v>2679.5519999999997</v>
      </c>
      <c r="H60" s="756">
        <f t="shared" si="248"/>
        <v>2679.5519999999997</v>
      </c>
      <c r="I60" s="756">
        <f t="shared" si="248"/>
        <v>2679.5519999999997</v>
      </c>
      <c r="J60" s="756">
        <f t="shared" si="248"/>
        <v>2679.5519999999997</v>
      </c>
      <c r="K60" s="756">
        <f t="shared" si="248"/>
        <v>2679.5519999999997</v>
      </c>
      <c r="L60" s="756">
        <f t="shared" si="248"/>
        <v>2679.5519999999997</v>
      </c>
      <c r="M60" s="756">
        <f t="shared" si="248"/>
        <v>2679.5519999999997</v>
      </c>
      <c r="N60" s="756">
        <f t="shared" si="248"/>
        <v>2679.5519999999997</v>
      </c>
      <c r="O60" s="756">
        <f t="shared" si="248"/>
        <v>2679.5519999999997</v>
      </c>
      <c r="P60" s="756">
        <f t="shared" si="248"/>
        <v>2679.5519999999997</v>
      </c>
      <c r="Q60" s="756">
        <f t="shared" si="248"/>
        <v>2679.5519999999997</v>
      </c>
      <c r="R60" s="756">
        <f t="shared" si="248"/>
        <v>2679.5519999999997</v>
      </c>
      <c r="S60" s="961"/>
      <c r="T60" s="683">
        <v>2680</v>
      </c>
      <c r="U60" s="683">
        <v>2680</v>
      </c>
      <c r="V60" s="683">
        <v>2680</v>
      </c>
      <c r="W60" s="683">
        <v>2680</v>
      </c>
      <c r="X60" s="683">
        <v>2680</v>
      </c>
      <c r="Y60" s="683">
        <v>2680</v>
      </c>
      <c r="Z60" s="683">
        <v>2680</v>
      </c>
      <c r="AA60" s="683">
        <v>2680</v>
      </c>
      <c r="AB60" s="683">
        <v>2680</v>
      </c>
      <c r="AC60" s="683">
        <v>2680</v>
      </c>
      <c r="AD60" s="683">
        <v>2680</v>
      </c>
      <c r="AE60" s="683">
        <v>2680</v>
      </c>
      <c r="AF60" s="683">
        <v>2680</v>
      </c>
      <c r="AG60" s="683">
        <v>2680</v>
      </c>
      <c r="AH60" s="683">
        <v>2680</v>
      </c>
      <c r="AI60" s="683">
        <v>2680</v>
      </c>
      <c r="AJ60" s="683">
        <v>2680</v>
      </c>
      <c r="AK60" s="961"/>
      <c r="AL60" s="756">
        <f t="shared" ref="AL60:BB60" si="249">640*$K$1</f>
        <v>2679.5519999999997</v>
      </c>
      <c r="AM60" s="756">
        <f>640*$K$1</f>
        <v>2679.5519999999997</v>
      </c>
      <c r="AN60" s="756">
        <f t="shared" si="249"/>
        <v>2679.5519999999997</v>
      </c>
      <c r="AO60" s="756">
        <f t="shared" si="249"/>
        <v>2679.5519999999997</v>
      </c>
      <c r="AP60" s="756">
        <f t="shared" si="249"/>
        <v>2679.5519999999997</v>
      </c>
      <c r="AQ60" s="756">
        <f t="shared" si="249"/>
        <v>2679.5519999999997</v>
      </c>
      <c r="AR60" s="756">
        <f t="shared" si="249"/>
        <v>2679.5519999999997</v>
      </c>
      <c r="AS60" s="756">
        <f t="shared" si="249"/>
        <v>2679.5519999999997</v>
      </c>
      <c r="AT60" s="756">
        <f t="shared" si="249"/>
        <v>2679.5519999999997</v>
      </c>
      <c r="AU60" s="756">
        <f t="shared" si="249"/>
        <v>2679.5519999999997</v>
      </c>
      <c r="AV60" s="756">
        <f t="shared" si="249"/>
        <v>2679.5519999999997</v>
      </c>
      <c r="AW60" s="756">
        <f t="shared" si="249"/>
        <v>2679.5519999999997</v>
      </c>
      <c r="AX60" s="756">
        <f t="shared" si="249"/>
        <v>2679.5519999999997</v>
      </c>
      <c r="AY60" s="756">
        <f t="shared" si="249"/>
        <v>2679.5519999999997</v>
      </c>
      <c r="AZ60" s="756">
        <f t="shared" si="249"/>
        <v>2679.5519999999997</v>
      </c>
      <c r="BA60" s="756">
        <f t="shared" si="249"/>
        <v>2679.5519999999997</v>
      </c>
      <c r="BB60" s="756">
        <f t="shared" si="249"/>
        <v>2679.5519999999997</v>
      </c>
      <c r="BC60" s="961"/>
      <c r="BD60" s="756">
        <f t="shared" ref="BD60:BT60" si="250">640*$K$1</f>
        <v>2679.5519999999997</v>
      </c>
      <c r="BE60" s="756">
        <f>640*$K$1</f>
        <v>2679.5519999999997</v>
      </c>
      <c r="BF60" s="756">
        <f t="shared" si="250"/>
        <v>2679.5519999999997</v>
      </c>
      <c r="BG60" s="756">
        <f t="shared" si="250"/>
        <v>2679.5519999999997</v>
      </c>
      <c r="BH60" s="756">
        <f t="shared" si="250"/>
        <v>2679.5519999999997</v>
      </c>
      <c r="BI60" s="756">
        <f t="shared" si="250"/>
        <v>2679.5519999999997</v>
      </c>
      <c r="BJ60" s="756">
        <f t="shared" si="250"/>
        <v>2679.5519999999997</v>
      </c>
      <c r="BK60" s="756">
        <f t="shared" si="250"/>
        <v>2679.5519999999997</v>
      </c>
      <c r="BL60" s="756">
        <f t="shared" si="250"/>
        <v>2679.5519999999997</v>
      </c>
      <c r="BM60" s="756">
        <f t="shared" si="250"/>
        <v>2679.5519999999997</v>
      </c>
      <c r="BN60" s="756">
        <f t="shared" si="250"/>
        <v>2679.5519999999997</v>
      </c>
      <c r="BO60" s="756">
        <f t="shared" si="250"/>
        <v>2679.5519999999997</v>
      </c>
      <c r="BP60" s="756">
        <f t="shared" si="250"/>
        <v>2679.5519999999997</v>
      </c>
      <c r="BQ60" s="756">
        <f t="shared" si="250"/>
        <v>2679.5519999999997</v>
      </c>
      <c r="BR60" s="756">
        <f t="shared" si="250"/>
        <v>2679.5519999999997</v>
      </c>
      <c r="BS60" s="756">
        <f t="shared" si="250"/>
        <v>2679.5519999999997</v>
      </c>
      <c r="BT60" s="756">
        <f t="shared" si="250"/>
        <v>2679.5519999999997</v>
      </c>
      <c r="BU60" s="961"/>
      <c r="BV60" s="756">
        <f t="shared" ref="BV60:BY60" si="251">640*$K$1</f>
        <v>2679.5519999999997</v>
      </c>
      <c r="BW60" s="756">
        <f>640*$K$1</f>
        <v>2679.5519999999997</v>
      </c>
      <c r="BX60" s="756">
        <f t="shared" si="251"/>
        <v>2679.5519999999997</v>
      </c>
      <c r="BY60" s="756">
        <f t="shared" si="251"/>
        <v>2679.5519999999997</v>
      </c>
      <c r="BZ60" s="856">
        <f>IF(DL60&lt;3,"",(SUM(B60:R60)-MIN(B60:R60)-MAX(B60:R60))/(DL60-2))</f>
        <v>2679.5519999999988</v>
      </c>
      <c r="CA60" s="856">
        <f>IF(DM60&lt;3,"",(SUM(T60:AJ60)-MIN(T60:AJ60)-MAX(T60:AJ60))/(DM60-2))</f>
        <v>2680</v>
      </c>
      <c r="CB60" s="856">
        <f>IF(DN60&lt;3,"",(SUM(AL60:BB60)-MIN(AL60:BB60)-MAX(AL60:BB60))/(DN60-2))</f>
        <v>2679.5519999999988</v>
      </c>
      <c r="CC60" s="857">
        <f>IF(DO60&lt;3,"",(SUM(BD60:BT60)-MIN(BD60:BT60)-MAX(BD60:BT60))/(DO60-2))</f>
        <v>2679.5519999999988</v>
      </c>
      <c r="CD60" s="503">
        <f t="shared" si="243"/>
        <v>2679.5519999999997</v>
      </c>
      <c r="CE60" s="80">
        <f t="shared" si="217"/>
        <v>2679.5519999999997</v>
      </c>
      <c r="CF60" s="81">
        <f t="shared" si="217"/>
        <v>2679.5519999999997</v>
      </c>
      <c r="CG60" s="81">
        <f t="shared" si="217"/>
        <v>2679.5519999999997</v>
      </c>
      <c r="CH60" s="81">
        <f t="shared" si="217"/>
        <v>2679.5519999999997</v>
      </c>
      <c r="CI60" s="81">
        <f t="shared" si="217"/>
        <v>2679.5519999999997</v>
      </c>
      <c r="CJ60" s="81">
        <f t="shared" si="217"/>
        <v>2679.5519999999997</v>
      </c>
      <c r="CK60" s="144">
        <f t="shared" si="217"/>
        <v>2679.5519999999997</v>
      </c>
      <c r="CL60" s="144">
        <f t="shared" si="217"/>
        <v>2679.5519999999997</v>
      </c>
      <c r="CM60" s="144">
        <f t="shared" si="217"/>
        <v>2679.5519999999997</v>
      </c>
      <c r="CN60" s="81">
        <f t="shared" si="217"/>
        <v>2679.5519999999997</v>
      </c>
      <c r="CO60" s="81">
        <f t="shared" si="217"/>
        <v>2679.5519999999997</v>
      </c>
      <c r="CP60" s="81">
        <f t="shared" si="217"/>
        <v>2679.5519999999997</v>
      </c>
      <c r="CQ60" s="81">
        <f t="shared" si="217"/>
        <v>2679.5519999999997</v>
      </c>
      <c r="CR60" s="81">
        <f t="shared" si="217"/>
        <v>2679.5519999999997</v>
      </c>
      <c r="CS60" s="80">
        <f t="shared" si="217"/>
        <v>2679.5519999999997</v>
      </c>
      <c r="CT60" s="504">
        <f t="shared" si="217"/>
        <v>2679.5519999999997</v>
      </c>
      <c r="CU60" s="532">
        <f t="shared" si="218"/>
        <v>2679.5519999999997</v>
      </c>
      <c r="CV60" s="533">
        <f t="shared" si="219"/>
        <v>2679.5519999999997</v>
      </c>
      <c r="CW60" s="534">
        <f t="shared" si="220"/>
        <v>2679.5519999999997</v>
      </c>
      <c r="CX60" s="534">
        <f t="shared" si="221"/>
        <v>2679.5519999999997</v>
      </c>
      <c r="CY60" s="534">
        <f t="shared" si="222"/>
        <v>2679.5519999999997</v>
      </c>
      <c r="CZ60" s="534">
        <f t="shared" si="223"/>
        <v>2679.5519999999997</v>
      </c>
      <c r="DA60" s="534">
        <f t="shared" si="224"/>
        <v>2679.5519999999997</v>
      </c>
      <c r="DB60" s="535">
        <f t="shared" si="225"/>
        <v>2679.5519999999997</v>
      </c>
      <c r="DC60" s="535">
        <f t="shared" si="226"/>
        <v>2679.5519999999997</v>
      </c>
      <c r="DD60" s="535">
        <f t="shared" si="227"/>
        <v>2679.5519999999997</v>
      </c>
      <c r="DE60" s="534">
        <f t="shared" si="228"/>
        <v>2679.5519999999997</v>
      </c>
      <c r="DF60" s="534">
        <f t="shared" si="229"/>
        <v>2679.5519999999997</v>
      </c>
      <c r="DG60" s="534">
        <f t="shared" si="230"/>
        <v>2679.5519999999997</v>
      </c>
      <c r="DH60" s="534">
        <f t="shared" si="231"/>
        <v>2679.5519999999997</v>
      </c>
      <c r="DI60" s="534">
        <f t="shared" si="232"/>
        <v>2679.5519999999997</v>
      </c>
      <c r="DJ60" s="533">
        <f t="shared" si="233"/>
        <v>2679.5519999999997</v>
      </c>
      <c r="DK60" s="532">
        <f t="shared" si="234"/>
        <v>2679.5519999999997</v>
      </c>
      <c r="DL60" s="858">
        <f t="shared" si="235"/>
        <v>17</v>
      </c>
      <c r="DM60" s="813">
        <f t="shared" si="236"/>
        <v>17</v>
      </c>
      <c r="DN60" s="813">
        <f t="shared" si="237"/>
        <v>17</v>
      </c>
      <c r="DO60" s="813">
        <f t="shared" si="238"/>
        <v>17</v>
      </c>
      <c r="DP60" s="923"/>
      <c r="DQ60" s="924"/>
      <c r="DR60" s="924"/>
      <c r="DS60" s="925"/>
      <c r="DU60" s="60"/>
    </row>
    <row r="61" spans="1:125" ht="12.75" customHeight="1">
      <c r="A61" s="855" t="s">
        <v>250</v>
      </c>
      <c r="B61" s="738" t="str">
        <f t="shared" ref="B61:R61" si="252">IF(B59="","",B59*B60/B$7/365/$G$1)</f>
        <v/>
      </c>
      <c r="C61" s="738" t="str">
        <f t="shared" si="252"/>
        <v/>
      </c>
      <c r="D61" s="738" t="str">
        <f t="shared" si="252"/>
        <v/>
      </c>
      <c r="E61" s="738" t="str">
        <f t="shared" si="252"/>
        <v/>
      </c>
      <c r="F61" s="738">
        <f t="shared" si="252"/>
        <v>3.3369265255292651E-3</v>
      </c>
      <c r="G61" s="738" t="str">
        <f t="shared" si="252"/>
        <v/>
      </c>
      <c r="H61" s="738" t="str">
        <f t="shared" si="252"/>
        <v/>
      </c>
      <c r="I61" s="738" t="str">
        <f t="shared" si="252"/>
        <v/>
      </c>
      <c r="J61" s="738" t="str">
        <f t="shared" si="252"/>
        <v/>
      </c>
      <c r="K61" s="738" t="str">
        <f t="shared" si="252"/>
        <v/>
      </c>
      <c r="L61" s="738" t="str">
        <f t="shared" si="252"/>
        <v/>
      </c>
      <c r="M61" s="738" t="str">
        <f t="shared" si="252"/>
        <v/>
      </c>
      <c r="N61" s="738" t="str">
        <f t="shared" si="252"/>
        <v/>
      </c>
      <c r="O61" s="738" t="str">
        <f t="shared" si="252"/>
        <v/>
      </c>
      <c r="P61" s="738" t="str">
        <f t="shared" si="252"/>
        <v/>
      </c>
      <c r="Q61" s="738" t="str">
        <f t="shared" si="252"/>
        <v/>
      </c>
      <c r="R61" s="738" t="str">
        <f t="shared" si="252"/>
        <v/>
      </c>
      <c r="S61" s="935"/>
      <c r="T61" s="738" t="str">
        <f t="shared" ref="T61:AJ61" si="253">IF(T59="","",T59*T60/T$7/365/$G$1)</f>
        <v/>
      </c>
      <c r="U61" s="738">
        <f t="shared" si="253"/>
        <v>1.8204460545680969E-3</v>
      </c>
      <c r="V61" s="738">
        <f t="shared" si="253"/>
        <v>3.0807548615767793E-3</v>
      </c>
      <c r="W61" s="738" t="str">
        <f t="shared" si="253"/>
        <v/>
      </c>
      <c r="X61" s="738">
        <f t="shared" si="253"/>
        <v>5.0062266500622661E-3</v>
      </c>
      <c r="Y61" s="738" t="str">
        <f t="shared" si="253"/>
        <v/>
      </c>
      <c r="Z61" s="738" t="str">
        <f t="shared" si="253"/>
        <v/>
      </c>
      <c r="AA61" s="738" t="str">
        <f t="shared" si="253"/>
        <v/>
      </c>
      <c r="AB61" s="738" t="str">
        <f t="shared" si="253"/>
        <v/>
      </c>
      <c r="AC61" s="738" t="str">
        <f t="shared" si="253"/>
        <v/>
      </c>
      <c r="AD61" s="738" t="str">
        <f t="shared" si="253"/>
        <v/>
      </c>
      <c r="AE61" s="738" t="str">
        <f t="shared" si="253"/>
        <v/>
      </c>
      <c r="AF61" s="738" t="str">
        <f t="shared" si="253"/>
        <v/>
      </c>
      <c r="AG61" s="738" t="str">
        <f t="shared" si="253"/>
        <v/>
      </c>
      <c r="AH61" s="738" t="str">
        <f t="shared" si="253"/>
        <v/>
      </c>
      <c r="AI61" s="738" t="str">
        <f t="shared" si="253"/>
        <v/>
      </c>
      <c r="AJ61" s="738" t="str">
        <f t="shared" si="253"/>
        <v/>
      </c>
      <c r="AK61" s="935"/>
      <c r="AL61" s="738" t="str">
        <f t="shared" ref="AL61:BB61" si="254">IF(AL59="","",AL59*AL60/AL$7/365/$G$1)</f>
        <v/>
      </c>
      <c r="AM61" s="738" t="str">
        <f t="shared" si="254"/>
        <v/>
      </c>
      <c r="AN61" s="738" t="str">
        <f t="shared" si="254"/>
        <v/>
      </c>
      <c r="AO61" s="738" t="str">
        <f t="shared" si="254"/>
        <v/>
      </c>
      <c r="AP61" s="738" t="str">
        <f t="shared" si="254"/>
        <v/>
      </c>
      <c r="AQ61" s="738" t="str">
        <f t="shared" si="254"/>
        <v/>
      </c>
      <c r="AR61" s="738" t="str">
        <f t="shared" si="254"/>
        <v/>
      </c>
      <c r="AS61" s="738">
        <f t="shared" si="254"/>
        <v>6.6738530510585302E-3</v>
      </c>
      <c r="AT61" s="738">
        <f t="shared" si="254"/>
        <v>5.005389788293897E-3</v>
      </c>
      <c r="AU61" s="738" t="str">
        <f t="shared" si="254"/>
        <v/>
      </c>
      <c r="AV61" s="738" t="str">
        <f t="shared" si="254"/>
        <v/>
      </c>
      <c r="AW61" s="738" t="str">
        <f t="shared" si="254"/>
        <v/>
      </c>
      <c r="AX61" s="738" t="str">
        <f t="shared" si="254"/>
        <v/>
      </c>
      <c r="AY61" s="738" t="str">
        <f t="shared" si="254"/>
        <v/>
      </c>
      <c r="AZ61" s="738" t="str">
        <f t="shared" si="254"/>
        <v/>
      </c>
      <c r="BA61" s="738" t="str">
        <f t="shared" si="254"/>
        <v/>
      </c>
      <c r="BB61" s="738" t="str">
        <f t="shared" si="254"/>
        <v/>
      </c>
      <c r="BC61" s="935"/>
      <c r="BD61" s="738" t="str">
        <f t="shared" ref="BD61:BT61" si="255">IF(BD59="","",BD59*BD60/BD$7/365/$G$1)</f>
        <v/>
      </c>
      <c r="BE61" s="738" t="str">
        <f t="shared" si="255"/>
        <v/>
      </c>
      <c r="BF61" s="738" t="str">
        <f t="shared" si="255"/>
        <v/>
      </c>
      <c r="BG61" s="738" t="str">
        <f t="shared" si="255"/>
        <v/>
      </c>
      <c r="BH61" s="738" t="str">
        <f t="shared" si="255"/>
        <v/>
      </c>
      <c r="BI61" s="738" t="str">
        <f t="shared" si="255"/>
        <v/>
      </c>
      <c r="BJ61" s="738" t="str">
        <f t="shared" si="255"/>
        <v/>
      </c>
      <c r="BK61" s="738" t="str">
        <f t="shared" si="255"/>
        <v/>
      </c>
      <c r="BL61" s="738" t="str">
        <f t="shared" si="255"/>
        <v/>
      </c>
      <c r="BM61" s="738" t="str">
        <f t="shared" si="255"/>
        <v/>
      </c>
      <c r="BN61" s="738" t="str">
        <f t="shared" si="255"/>
        <v/>
      </c>
      <c r="BO61" s="738" t="str">
        <f t="shared" si="255"/>
        <v/>
      </c>
      <c r="BP61" s="738" t="str">
        <f t="shared" si="255"/>
        <v/>
      </c>
      <c r="BQ61" s="738" t="str">
        <f t="shared" si="255"/>
        <v/>
      </c>
      <c r="BR61" s="738" t="str">
        <f t="shared" si="255"/>
        <v/>
      </c>
      <c r="BS61" s="738" t="str">
        <f t="shared" si="255"/>
        <v/>
      </c>
      <c r="BT61" s="738" t="str">
        <f t="shared" si="255"/>
        <v/>
      </c>
      <c r="BU61" s="935"/>
      <c r="BV61" s="738">
        <f>IF(BV59="","",BV59*BV60/BV$7/365/$G$1)</f>
        <v>4.004311830635118E-3</v>
      </c>
      <c r="BW61" s="738">
        <f>IF(BW59="","",BW59*BW60/BW$7/365/$G$1)</f>
        <v>4.004311830635118E-3</v>
      </c>
      <c r="BX61" s="738">
        <f>IF(BX59="","",BX59*BX60/BX$7/365/$G$1)</f>
        <v>4.004311830635118E-3</v>
      </c>
      <c r="BY61" s="738" t="str">
        <f>IF(BY59="","",BY59*BY60/BY$7/365/$G$1)</f>
        <v/>
      </c>
      <c r="BZ61" s="936" t="str">
        <f>IF(DL61&lt;3,"",(SUM(B61:R61)-MIN(B61:R61)-MAX(B61:R61))/(DL61-2))</f>
        <v/>
      </c>
      <c r="CA61" s="936">
        <f>IF(DM61&lt;3,"",(SUM(T61:AJ61)-MIN(T61:AJ61)-MAX(T61:AJ61))/(DM61-2))</f>
        <v>3.0807548615767811E-3</v>
      </c>
      <c r="CB61" s="936" t="str">
        <f>IF(DN61&lt;3,"",(SUM(AL61:BB61)-MIN(AL61:BB61)-MAX(AL61:BB61))/(DN61-2))</f>
        <v/>
      </c>
      <c r="CC61" s="936" t="str">
        <f>IF(DO61&lt;3,"",(SUM(BD61:BT61)-MIN(BD61:BT61)-MAX(BD61:BT61))/(DO61-2))</f>
        <v/>
      </c>
      <c r="CD61" s="516" t="str">
        <f t="shared" si="243"/>
        <v/>
      </c>
      <c r="CE61" s="517" t="str">
        <f t="shared" si="217"/>
        <v/>
      </c>
      <c r="CF61" s="518" t="str">
        <f t="shared" si="217"/>
        <v/>
      </c>
      <c r="CG61" s="518" t="str">
        <f t="shared" si="217"/>
        <v/>
      </c>
      <c r="CH61" s="518" t="str">
        <f t="shared" si="217"/>
        <v/>
      </c>
      <c r="CI61" s="518" t="str">
        <f t="shared" si="217"/>
        <v/>
      </c>
      <c r="CJ61" s="518" t="str">
        <f t="shared" si="217"/>
        <v/>
      </c>
      <c r="CK61" s="519" t="str">
        <f t="shared" si="217"/>
        <v/>
      </c>
      <c r="CL61" s="519">
        <f t="shared" si="217"/>
        <v>5.005389788293897E-3</v>
      </c>
      <c r="CM61" s="519">
        <f t="shared" si="217"/>
        <v>6.6738530510585302E-3</v>
      </c>
      <c r="CN61" s="518" t="str">
        <f t="shared" si="217"/>
        <v/>
      </c>
      <c r="CO61" s="518" t="str">
        <f t="shared" si="217"/>
        <v/>
      </c>
      <c r="CP61" s="518" t="str">
        <f t="shared" si="217"/>
        <v/>
      </c>
      <c r="CQ61" s="518" t="str">
        <f t="shared" si="217"/>
        <v/>
      </c>
      <c r="CR61" s="518" t="str">
        <f t="shared" si="217"/>
        <v/>
      </c>
      <c r="CS61" s="517" t="str">
        <f t="shared" si="217"/>
        <v/>
      </c>
      <c r="CT61" s="1050" t="str">
        <f t="shared" si="217"/>
        <v/>
      </c>
      <c r="CU61" s="520" t="str">
        <f t="shared" si="218"/>
        <v/>
      </c>
      <c r="CV61" s="521" t="str">
        <f t="shared" si="219"/>
        <v/>
      </c>
      <c r="CW61" s="522" t="str">
        <f t="shared" si="220"/>
        <v/>
      </c>
      <c r="CX61" s="522" t="str">
        <f t="shared" si="221"/>
        <v/>
      </c>
      <c r="CY61" s="522" t="str">
        <f t="shared" si="222"/>
        <v/>
      </c>
      <c r="CZ61" s="522" t="str">
        <f t="shared" si="223"/>
        <v/>
      </c>
      <c r="DA61" s="522" t="str">
        <f t="shared" si="224"/>
        <v/>
      </c>
      <c r="DB61" s="523" t="str">
        <f t="shared" si="225"/>
        <v/>
      </c>
      <c r="DC61" s="523" t="str">
        <f t="shared" si="226"/>
        <v/>
      </c>
      <c r="DD61" s="523" t="str">
        <f t="shared" si="227"/>
        <v/>
      </c>
      <c r="DE61" s="522" t="str">
        <f t="shared" si="228"/>
        <v/>
      </c>
      <c r="DF61" s="522" t="str">
        <f t="shared" si="229"/>
        <v/>
      </c>
      <c r="DG61" s="522" t="str">
        <f t="shared" si="230"/>
        <v/>
      </c>
      <c r="DH61" s="522" t="str">
        <f t="shared" si="231"/>
        <v/>
      </c>
      <c r="DI61" s="522" t="str">
        <f t="shared" si="232"/>
        <v/>
      </c>
      <c r="DJ61" s="521" t="str">
        <f t="shared" si="233"/>
        <v/>
      </c>
      <c r="DK61" s="520" t="str">
        <f t="shared" si="234"/>
        <v/>
      </c>
      <c r="DL61" s="858">
        <f t="shared" si="235"/>
        <v>1</v>
      </c>
      <c r="DM61" s="813">
        <f t="shared" si="236"/>
        <v>3</v>
      </c>
      <c r="DN61" s="813">
        <f t="shared" si="237"/>
        <v>2</v>
      </c>
      <c r="DO61" s="813">
        <f t="shared" si="238"/>
        <v>0</v>
      </c>
      <c r="DP61" s="930">
        <f>IF(DP59="","",DP59*BV60)</f>
        <v>0</v>
      </c>
      <c r="DQ61" s="931">
        <f>IF(DQ59="","",DQ59*BW60)</f>
        <v>0</v>
      </c>
      <c r="DR61" s="931">
        <f>IF(DR59="","",DR59*BX60)</f>
        <v>0</v>
      </c>
      <c r="DS61" s="932" t="str">
        <f>IF(DS59="","",DS59*BY60)</f>
        <v/>
      </c>
      <c r="DU61" s="60"/>
    </row>
    <row r="62" spans="1:125" ht="12.75" customHeight="1">
      <c r="A62" s="970" t="s">
        <v>285</v>
      </c>
      <c r="B62" s="656"/>
      <c r="C62" s="622"/>
      <c r="D62" s="656"/>
      <c r="E62" s="622"/>
      <c r="F62" s="656">
        <v>10</v>
      </c>
      <c r="G62" s="622"/>
      <c r="H62" s="656"/>
      <c r="I62" s="622"/>
      <c r="J62" s="656"/>
      <c r="K62" s="622"/>
      <c r="L62" s="656"/>
      <c r="M62" s="622"/>
      <c r="N62" s="656"/>
      <c r="O62" s="622"/>
      <c r="P62" s="656"/>
      <c r="Q62" s="622"/>
      <c r="R62" s="656"/>
      <c r="S62" s="966"/>
      <c r="T62" s="622"/>
      <c r="U62" s="656">
        <v>11</v>
      </c>
      <c r="V62" s="622">
        <v>9.5</v>
      </c>
      <c r="W62" s="656"/>
      <c r="X62" s="622">
        <v>9.25</v>
      </c>
      <c r="Y62" s="656"/>
      <c r="Z62" s="622"/>
      <c r="AA62" s="656"/>
      <c r="AB62" s="622"/>
      <c r="AC62" s="656"/>
      <c r="AD62" s="622"/>
      <c r="AE62" s="656"/>
      <c r="AF62" s="622"/>
      <c r="AG62" s="656"/>
      <c r="AH62" s="622"/>
      <c r="AI62" s="656"/>
      <c r="AJ62" s="622"/>
      <c r="AK62" s="966"/>
      <c r="AL62" s="622"/>
      <c r="AM62" s="656"/>
      <c r="AN62" s="622"/>
      <c r="AO62" s="656"/>
      <c r="AP62" s="622"/>
      <c r="AQ62" s="656"/>
      <c r="AR62" s="622"/>
      <c r="AS62" s="656">
        <v>12.25</v>
      </c>
      <c r="AT62" s="622">
        <v>10</v>
      </c>
      <c r="AU62" s="656"/>
      <c r="AV62" s="622"/>
      <c r="AW62" s="656"/>
      <c r="AX62" s="622"/>
      <c r="AY62" s="656"/>
      <c r="AZ62" s="622"/>
      <c r="BA62" s="656"/>
      <c r="BB62" s="622"/>
      <c r="BC62" s="966"/>
      <c r="BD62" s="622"/>
      <c r="BE62" s="622"/>
      <c r="BF62" s="656"/>
      <c r="BG62" s="622"/>
      <c r="BH62" s="656"/>
      <c r="BI62" s="622"/>
      <c r="BJ62" s="656"/>
      <c r="BK62" s="622"/>
      <c r="BL62" s="656"/>
      <c r="BM62" s="622"/>
      <c r="BN62" s="656"/>
      <c r="BO62" s="622"/>
      <c r="BP62" s="656"/>
      <c r="BQ62" s="622"/>
      <c r="BR62" s="656"/>
      <c r="BS62" s="622"/>
      <c r="BT62" s="656"/>
      <c r="BU62" s="966"/>
      <c r="BV62" s="622">
        <v>10</v>
      </c>
      <c r="BW62" s="656">
        <v>10</v>
      </c>
      <c r="BX62" s="622">
        <v>11</v>
      </c>
      <c r="BY62" s="656"/>
      <c r="BZ62" s="856" t="str">
        <f>IF(DL62&lt;3,"",(SUM(B62:R62)-MIN(B62:R62)-MAX(B62:R62))/(DL62-2))</f>
        <v/>
      </c>
      <c r="CA62" s="856">
        <f>IF(DM62&lt;3,"",(SUM(T62:AJ62)-MIN(T62:AJ62)-MAX(T62:AJ62))/(DM62-2))</f>
        <v>9.5</v>
      </c>
      <c r="CB62" s="856" t="str">
        <f>IF(DN62&lt;3,"",(SUM(AL62:BB62)-MIN(AL62:BB62)-MAX(AL62:BB62))/(DN62-2))</f>
        <v/>
      </c>
      <c r="CC62" s="857" t="str">
        <f>IF(DO62&lt;3,"",(SUM(BD62:BT62)-MIN(BD62:BT62)-MAX(BD62:BT62))/(DO62-2))</f>
        <v/>
      </c>
      <c r="CD62" s="503" t="str">
        <f t="shared" si="243"/>
        <v/>
      </c>
      <c r="CE62" s="80" t="str">
        <f t="shared" si="217"/>
        <v/>
      </c>
      <c r="CF62" s="81" t="str">
        <f t="shared" si="217"/>
        <v/>
      </c>
      <c r="CG62" s="81" t="str">
        <f t="shared" si="217"/>
        <v/>
      </c>
      <c r="CH62" s="81" t="str">
        <f t="shared" si="217"/>
        <v/>
      </c>
      <c r="CI62" s="81" t="str">
        <f t="shared" si="217"/>
        <v/>
      </c>
      <c r="CJ62" s="81" t="str">
        <f t="shared" si="217"/>
        <v/>
      </c>
      <c r="CK62" s="144" t="str">
        <f t="shared" si="217"/>
        <v/>
      </c>
      <c r="CL62" s="144">
        <f t="shared" si="217"/>
        <v>10</v>
      </c>
      <c r="CM62" s="144">
        <f t="shared" si="217"/>
        <v>12.25</v>
      </c>
      <c r="CN62" s="81" t="str">
        <f t="shared" si="217"/>
        <v/>
      </c>
      <c r="CO62" s="81" t="str">
        <f t="shared" si="217"/>
        <v/>
      </c>
      <c r="CP62" s="81" t="str">
        <f t="shared" si="217"/>
        <v/>
      </c>
      <c r="CQ62" s="81" t="str">
        <f t="shared" si="217"/>
        <v/>
      </c>
      <c r="CR62" s="81" t="str">
        <f t="shared" si="217"/>
        <v/>
      </c>
      <c r="CS62" s="80" t="str">
        <f t="shared" si="217"/>
        <v/>
      </c>
      <c r="CT62" s="504" t="str">
        <f t="shared" si="217"/>
        <v/>
      </c>
      <c r="CU62" s="532" t="str">
        <f t="shared" si="218"/>
        <v/>
      </c>
      <c r="CV62" s="533" t="str">
        <f t="shared" si="219"/>
        <v/>
      </c>
      <c r="CW62" s="534" t="str">
        <f t="shared" si="220"/>
        <v/>
      </c>
      <c r="CX62" s="534" t="str">
        <f t="shared" si="221"/>
        <v/>
      </c>
      <c r="CY62" s="534" t="str">
        <f t="shared" si="222"/>
        <v/>
      </c>
      <c r="CZ62" s="534" t="str">
        <f t="shared" si="223"/>
        <v/>
      </c>
      <c r="DA62" s="534" t="str">
        <f t="shared" si="224"/>
        <v/>
      </c>
      <c r="DB62" s="535" t="str">
        <f t="shared" si="225"/>
        <v/>
      </c>
      <c r="DC62" s="535" t="str">
        <f t="shared" si="226"/>
        <v/>
      </c>
      <c r="DD62" s="535" t="str">
        <f t="shared" si="227"/>
        <v/>
      </c>
      <c r="DE62" s="534" t="str">
        <f t="shared" si="228"/>
        <v/>
      </c>
      <c r="DF62" s="534" t="str">
        <f t="shared" si="229"/>
        <v/>
      </c>
      <c r="DG62" s="534" t="str">
        <f t="shared" si="230"/>
        <v/>
      </c>
      <c r="DH62" s="534" t="str">
        <f t="shared" si="231"/>
        <v/>
      </c>
      <c r="DI62" s="534" t="str">
        <f t="shared" si="232"/>
        <v/>
      </c>
      <c r="DJ62" s="533" t="str">
        <f t="shared" si="233"/>
        <v/>
      </c>
      <c r="DK62" s="532" t="str">
        <f t="shared" si="234"/>
        <v/>
      </c>
      <c r="DL62" s="858">
        <f t="shared" si="235"/>
        <v>1</v>
      </c>
      <c r="DM62" s="813">
        <f t="shared" si="236"/>
        <v>3</v>
      </c>
      <c r="DN62" s="813">
        <f t="shared" si="237"/>
        <v>2</v>
      </c>
      <c r="DO62" s="813">
        <f t="shared" si="238"/>
        <v>0</v>
      </c>
      <c r="DP62" s="933"/>
      <c r="DQ62" s="281"/>
      <c r="DR62" s="281"/>
      <c r="DS62" s="934"/>
      <c r="DU62" s="60"/>
    </row>
    <row r="63" spans="1:125" ht="12.75" customHeight="1">
      <c r="A63" s="855" t="s">
        <v>283</v>
      </c>
      <c r="B63" s="735" t="str">
        <f t="shared" ref="B63:R63" si="256">IF(B62="","",B59*B62)</f>
        <v/>
      </c>
      <c r="C63" s="735" t="str">
        <f t="shared" si="256"/>
        <v/>
      </c>
      <c r="D63" s="735" t="str">
        <f t="shared" si="256"/>
        <v/>
      </c>
      <c r="E63" s="735" t="str">
        <f t="shared" si="256"/>
        <v/>
      </c>
      <c r="F63" s="735">
        <f t="shared" si="256"/>
        <v>480</v>
      </c>
      <c r="G63" s="735" t="str">
        <f t="shared" si="256"/>
        <v/>
      </c>
      <c r="H63" s="735" t="str">
        <f t="shared" si="256"/>
        <v/>
      </c>
      <c r="I63" s="735" t="str">
        <f t="shared" si="256"/>
        <v/>
      </c>
      <c r="J63" s="735" t="str">
        <f t="shared" si="256"/>
        <v/>
      </c>
      <c r="K63" s="735" t="str">
        <f t="shared" si="256"/>
        <v/>
      </c>
      <c r="L63" s="735" t="str">
        <f t="shared" si="256"/>
        <v/>
      </c>
      <c r="M63" s="735" t="str">
        <f t="shared" si="256"/>
        <v/>
      </c>
      <c r="N63" s="735" t="str">
        <f t="shared" si="256"/>
        <v/>
      </c>
      <c r="O63" s="735" t="str">
        <f t="shared" si="256"/>
        <v/>
      </c>
      <c r="P63" s="735" t="str">
        <f t="shared" si="256"/>
        <v/>
      </c>
      <c r="Q63" s="735" t="str">
        <f t="shared" si="256"/>
        <v/>
      </c>
      <c r="R63" s="735" t="str">
        <f t="shared" si="256"/>
        <v/>
      </c>
      <c r="S63" s="739"/>
      <c r="T63" s="735" t="str">
        <f t="shared" ref="T63:AJ63" si="257">IF(T62="","",T59*T62)</f>
        <v/>
      </c>
      <c r="U63" s="735">
        <f t="shared" si="257"/>
        <v>264</v>
      </c>
      <c r="V63" s="735">
        <f t="shared" si="257"/>
        <v>456</v>
      </c>
      <c r="W63" s="735" t="str">
        <f t="shared" si="257"/>
        <v/>
      </c>
      <c r="X63" s="735">
        <f t="shared" si="257"/>
        <v>444</v>
      </c>
      <c r="Y63" s="735" t="str">
        <f t="shared" si="257"/>
        <v/>
      </c>
      <c r="Z63" s="735" t="str">
        <f t="shared" si="257"/>
        <v/>
      </c>
      <c r="AA63" s="735" t="str">
        <f t="shared" si="257"/>
        <v/>
      </c>
      <c r="AB63" s="735" t="str">
        <f t="shared" si="257"/>
        <v/>
      </c>
      <c r="AC63" s="735" t="str">
        <f t="shared" si="257"/>
        <v/>
      </c>
      <c r="AD63" s="735" t="str">
        <f t="shared" si="257"/>
        <v/>
      </c>
      <c r="AE63" s="735" t="str">
        <f t="shared" si="257"/>
        <v/>
      </c>
      <c r="AF63" s="735" t="str">
        <f t="shared" si="257"/>
        <v/>
      </c>
      <c r="AG63" s="735" t="str">
        <f t="shared" si="257"/>
        <v/>
      </c>
      <c r="AH63" s="735" t="str">
        <f t="shared" si="257"/>
        <v/>
      </c>
      <c r="AI63" s="735" t="str">
        <f t="shared" si="257"/>
        <v/>
      </c>
      <c r="AJ63" s="735" t="str">
        <f t="shared" si="257"/>
        <v/>
      </c>
      <c r="AK63" s="739"/>
      <c r="AL63" s="735" t="str">
        <f t="shared" ref="AL63:BB63" si="258">IF(AL62="","",AL59*AL62)</f>
        <v/>
      </c>
      <c r="AM63" s="735" t="str">
        <f t="shared" si="258"/>
        <v/>
      </c>
      <c r="AN63" s="735" t="str">
        <f t="shared" si="258"/>
        <v/>
      </c>
      <c r="AO63" s="735" t="str">
        <f t="shared" si="258"/>
        <v/>
      </c>
      <c r="AP63" s="735" t="str">
        <f t="shared" si="258"/>
        <v/>
      </c>
      <c r="AQ63" s="735" t="str">
        <f t="shared" si="258"/>
        <v/>
      </c>
      <c r="AR63" s="735" t="str">
        <f t="shared" si="258"/>
        <v/>
      </c>
      <c r="AS63" s="735">
        <f t="shared" si="258"/>
        <v>588</v>
      </c>
      <c r="AT63" s="735">
        <f t="shared" si="258"/>
        <v>480</v>
      </c>
      <c r="AU63" s="735" t="str">
        <f t="shared" si="258"/>
        <v/>
      </c>
      <c r="AV63" s="735" t="str">
        <f t="shared" si="258"/>
        <v/>
      </c>
      <c r="AW63" s="735" t="str">
        <f t="shared" si="258"/>
        <v/>
      </c>
      <c r="AX63" s="735" t="str">
        <f t="shared" si="258"/>
        <v/>
      </c>
      <c r="AY63" s="735" t="str">
        <f t="shared" si="258"/>
        <v/>
      </c>
      <c r="AZ63" s="735" t="str">
        <f t="shared" si="258"/>
        <v/>
      </c>
      <c r="BA63" s="735" t="str">
        <f t="shared" si="258"/>
        <v/>
      </c>
      <c r="BB63" s="735" t="str">
        <f t="shared" si="258"/>
        <v/>
      </c>
      <c r="BC63" s="739"/>
      <c r="BD63" s="735" t="str">
        <f t="shared" ref="BD63:BT63" si="259">IF(BD62="","",BD59*BD62)</f>
        <v/>
      </c>
      <c r="BE63" s="735" t="str">
        <f t="shared" si="259"/>
        <v/>
      </c>
      <c r="BF63" s="735" t="str">
        <f t="shared" si="259"/>
        <v/>
      </c>
      <c r="BG63" s="735" t="str">
        <f t="shared" si="259"/>
        <v/>
      </c>
      <c r="BH63" s="735" t="str">
        <f t="shared" si="259"/>
        <v/>
      </c>
      <c r="BI63" s="735" t="str">
        <f t="shared" si="259"/>
        <v/>
      </c>
      <c r="BJ63" s="735" t="str">
        <f t="shared" si="259"/>
        <v/>
      </c>
      <c r="BK63" s="735" t="str">
        <f t="shared" si="259"/>
        <v/>
      </c>
      <c r="BL63" s="735" t="str">
        <f t="shared" si="259"/>
        <v/>
      </c>
      <c r="BM63" s="735" t="str">
        <f t="shared" si="259"/>
        <v/>
      </c>
      <c r="BN63" s="735" t="str">
        <f t="shared" si="259"/>
        <v/>
      </c>
      <c r="BO63" s="735" t="str">
        <f t="shared" si="259"/>
        <v/>
      </c>
      <c r="BP63" s="735" t="str">
        <f t="shared" si="259"/>
        <v/>
      </c>
      <c r="BQ63" s="735" t="str">
        <f t="shared" si="259"/>
        <v/>
      </c>
      <c r="BR63" s="735" t="str">
        <f t="shared" si="259"/>
        <v/>
      </c>
      <c r="BS63" s="735" t="str">
        <f t="shared" si="259"/>
        <v/>
      </c>
      <c r="BT63" s="735" t="str">
        <f t="shared" si="259"/>
        <v/>
      </c>
      <c r="BU63" s="739"/>
      <c r="BV63" s="735">
        <f>IF(BV62="","",BV59*BV62)</f>
        <v>480</v>
      </c>
      <c r="BW63" s="735">
        <f>IF(BW62="","",BW59*BW62)</f>
        <v>480</v>
      </c>
      <c r="BX63" s="735">
        <f>IF(BX62="","",BX59*BX62)</f>
        <v>528</v>
      </c>
      <c r="BY63" s="735" t="str">
        <f>IF(BY62="","",BY59*BY62)</f>
        <v/>
      </c>
      <c r="BZ63" s="856" t="str">
        <f>IF(DL63&lt;3,"",(SUM(B63:R63)-MIN(B63:R63)-MAX(B63:R63))/(DL63-2))</f>
        <v/>
      </c>
      <c r="CA63" s="856">
        <f>IF(DM63&lt;3,"",(SUM(T63:AJ63)-MIN(T63:AJ63)-MAX(T63:AJ63))/(DM63-2))</f>
        <v>444</v>
      </c>
      <c r="CB63" s="856" t="str">
        <f>IF(DN63&lt;3,"",(SUM(AL63:BB63)-MIN(AL63:BB63)-MAX(AL63:BB63))/(DN63-2))</f>
        <v/>
      </c>
      <c r="CC63" s="856" t="str">
        <f>IF(DO63&lt;3,"",(SUM(BD63:BT63)-MIN(BD63:BT63)-MAX(BD63:BT63))/(DO63-2))</f>
        <v/>
      </c>
      <c r="CD63" s="503" t="str">
        <f t="shared" si="243"/>
        <v/>
      </c>
      <c r="CE63" s="80" t="str">
        <f t="shared" si="217"/>
        <v/>
      </c>
      <c r="CF63" s="81" t="str">
        <f t="shared" si="217"/>
        <v/>
      </c>
      <c r="CG63" s="81" t="str">
        <f t="shared" si="217"/>
        <v/>
      </c>
      <c r="CH63" s="81" t="str">
        <f t="shared" si="217"/>
        <v/>
      </c>
      <c r="CI63" s="81" t="str">
        <f t="shared" si="217"/>
        <v/>
      </c>
      <c r="CJ63" s="81" t="str">
        <f t="shared" si="217"/>
        <v/>
      </c>
      <c r="CK63" s="144" t="str">
        <f t="shared" si="217"/>
        <v/>
      </c>
      <c r="CL63" s="144">
        <f t="shared" si="217"/>
        <v>480</v>
      </c>
      <c r="CM63" s="144">
        <f t="shared" si="217"/>
        <v>588</v>
      </c>
      <c r="CN63" s="81" t="str">
        <f t="shared" si="217"/>
        <v/>
      </c>
      <c r="CO63" s="81" t="str">
        <f t="shared" si="217"/>
        <v/>
      </c>
      <c r="CP63" s="81" t="str">
        <f t="shared" si="217"/>
        <v/>
      </c>
      <c r="CQ63" s="81" t="str">
        <f t="shared" si="217"/>
        <v/>
      </c>
      <c r="CR63" s="81" t="str">
        <f t="shared" si="217"/>
        <v/>
      </c>
      <c r="CS63" s="80" t="str">
        <f t="shared" si="217"/>
        <v/>
      </c>
      <c r="CT63" s="504" t="str">
        <f t="shared" si="217"/>
        <v/>
      </c>
      <c r="CU63" s="532" t="str">
        <f t="shared" si="218"/>
        <v/>
      </c>
      <c r="CV63" s="533" t="str">
        <f t="shared" si="219"/>
        <v/>
      </c>
      <c r="CW63" s="534" t="str">
        <f t="shared" si="220"/>
        <v/>
      </c>
      <c r="CX63" s="534" t="str">
        <f t="shared" si="221"/>
        <v/>
      </c>
      <c r="CY63" s="534" t="str">
        <f t="shared" si="222"/>
        <v/>
      </c>
      <c r="CZ63" s="534" t="str">
        <f t="shared" si="223"/>
        <v/>
      </c>
      <c r="DA63" s="534" t="str">
        <f t="shared" si="224"/>
        <v/>
      </c>
      <c r="DB63" s="535" t="str">
        <f t="shared" si="225"/>
        <v/>
      </c>
      <c r="DC63" s="535" t="str">
        <f t="shared" si="226"/>
        <v/>
      </c>
      <c r="DD63" s="535" t="str">
        <f t="shared" si="227"/>
        <v/>
      </c>
      <c r="DE63" s="534" t="str">
        <f t="shared" si="228"/>
        <v/>
      </c>
      <c r="DF63" s="534" t="str">
        <f t="shared" si="229"/>
        <v/>
      </c>
      <c r="DG63" s="534" t="str">
        <f t="shared" si="230"/>
        <v/>
      </c>
      <c r="DH63" s="534" t="str">
        <f t="shared" si="231"/>
        <v/>
      </c>
      <c r="DI63" s="534" t="str">
        <f t="shared" si="232"/>
        <v/>
      </c>
      <c r="DJ63" s="533" t="str">
        <f t="shared" si="233"/>
        <v/>
      </c>
      <c r="DK63" s="532" t="str">
        <f t="shared" si="234"/>
        <v/>
      </c>
      <c r="DL63" s="858">
        <f t="shared" si="235"/>
        <v>1</v>
      </c>
      <c r="DM63" s="813">
        <f t="shared" si="236"/>
        <v>3</v>
      </c>
      <c r="DN63" s="813">
        <f t="shared" si="237"/>
        <v>2</v>
      </c>
      <c r="DO63" s="813">
        <f t="shared" si="238"/>
        <v>0</v>
      </c>
      <c r="DP63" s="938" t="str">
        <f>IF(DP55="","",(DP55+SUM(BV55)*(DP55="")-SUM(DP59)-DP62-SUM(BV62)*(DP62=""))*BV56/DP$7/365/$G$1)</f>
        <v/>
      </c>
      <c r="DQ63" s="738" t="str">
        <f>IF(DQ55="","",(DQ55+SUM(BW55)*(DQ55="")-SUM(DQ59)-DQ62-SUM(BW62)*(DQ62=""))*BW56/DQ$7/365/$G$1)</f>
        <v/>
      </c>
      <c r="DR63" s="738" t="str">
        <f>IF(DR55="","",(DR55+SUM(BX55)*(DR55="")-SUM(DR59)-DR62-SUM(BX62)*(DR62=""))*BX56/DR$7/365/$G$1)</f>
        <v/>
      </c>
      <c r="DS63" s="939" t="str">
        <f>IF(DS55="","",(DS55+SUM(BY55)*(DS55="")-SUM(DS59)-DS62-SUM(BY62)*(DS62=""))*BY56/DS$7/365/$G$1)</f>
        <v/>
      </c>
      <c r="DU63" s="60"/>
    </row>
    <row r="64" spans="1:125" ht="12.75" customHeight="1">
      <c r="A64" s="957" t="s">
        <v>883</v>
      </c>
      <c r="B64" s="281"/>
      <c r="C64" s="917"/>
      <c r="D64" s="281">
        <v>2</v>
      </c>
      <c r="E64" s="917"/>
      <c r="F64" s="281"/>
      <c r="G64" s="917"/>
      <c r="H64" s="281"/>
      <c r="I64" s="917"/>
      <c r="J64" s="281"/>
      <c r="K64" s="917"/>
      <c r="L64" s="281"/>
      <c r="M64" s="917"/>
      <c r="N64" s="281"/>
      <c r="O64" s="917"/>
      <c r="P64" s="281"/>
      <c r="Q64" s="917"/>
      <c r="R64" s="281"/>
      <c r="S64" s="958"/>
      <c r="T64" s="917"/>
      <c r="U64" s="281"/>
      <c r="V64" s="917"/>
      <c r="W64" s="281"/>
      <c r="X64" s="917"/>
      <c r="Y64" s="281"/>
      <c r="Z64" s="917"/>
      <c r="AA64" s="281"/>
      <c r="AB64" s="917"/>
      <c r="AC64" s="281"/>
      <c r="AD64" s="917"/>
      <c r="AE64" s="281"/>
      <c r="AF64" s="917"/>
      <c r="AG64" s="281"/>
      <c r="AH64" s="917"/>
      <c r="AI64" s="281"/>
      <c r="AJ64" s="917"/>
      <c r="AK64" s="958"/>
      <c r="AL64" s="917"/>
      <c r="AM64" s="281"/>
      <c r="AN64" s="917"/>
      <c r="AO64" s="281"/>
      <c r="AP64" s="917"/>
      <c r="AQ64" s="281"/>
      <c r="AR64" s="917"/>
      <c r="AS64" s="281"/>
      <c r="AT64" s="917"/>
      <c r="AU64" s="281"/>
      <c r="AV64" s="917"/>
      <c r="AW64" s="281"/>
      <c r="AX64" s="917"/>
      <c r="AY64" s="281"/>
      <c r="AZ64" s="917"/>
      <c r="BA64" s="281"/>
      <c r="BB64" s="917"/>
      <c r="BC64" s="958"/>
      <c r="BD64" s="917"/>
      <c r="BE64" s="917"/>
      <c r="BF64" s="281"/>
      <c r="BG64" s="917"/>
      <c r="BH64" s="281"/>
      <c r="BI64" s="917"/>
      <c r="BJ64" s="281"/>
      <c r="BK64" s="917"/>
      <c r="BL64" s="281"/>
      <c r="BM64" s="917"/>
      <c r="BN64" s="281"/>
      <c r="BO64" s="917"/>
      <c r="BP64" s="281"/>
      <c r="BQ64" s="917"/>
      <c r="BR64" s="281"/>
      <c r="BS64" s="917"/>
      <c r="BT64" s="281"/>
      <c r="BU64" s="958"/>
      <c r="BV64" s="917"/>
      <c r="BW64" s="281"/>
      <c r="BX64" s="917"/>
      <c r="BY64" s="281"/>
      <c r="BZ64" s="863"/>
      <c r="CA64" s="863"/>
      <c r="CB64" s="863"/>
      <c r="CC64" s="864"/>
      <c r="CD64" s="865"/>
      <c r="CE64" s="865"/>
      <c r="CF64" s="865"/>
      <c r="CG64" s="865"/>
      <c r="CH64" s="865"/>
      <c r="CI64" s="865"/>
      <c r="CJ64" s="865"/>
      <c r="CK64" s="865"/>
      <c r="CL64" s="865"/>
      <c r="CM64" s="865"/>
      <c r="CN64" s="865"/>
      <c r="CO64" s="865"/>
      <c r="CP64" s="865"/>
      <c r="CQ64" s="865"/>
      <c r="CR64" s="865"/>
      <c r="CS64" s="865"/>
      <c r="CT64" s="866"/>
      <c r="CU64" s="867"/>
      <c r="CV64" s="865"/>
      <c r="CW64" s="865"/>
      <c r="CX64" s="865"/>
      <c r="CY64" s="865"/>
      <c r="CZ64" s="865"/>
      <c r="DA64" s="865"/>
      <c r="DB64" s="865"/>
      <c r="DC64" s="865"/>
      <c r="DD64" s="865"/>
      <c r="DE64" s="865"/>
      <c r="DF64" s="865"/>
      <c r="DG64" s="865"/>
      <c r="DH64" s="865"/>
      <c r="DI64" s="865"/>
      <c r="DJ64" s="865"/>
      <c r="DK64" s="865"/>
      <c r="DL64" s="858"/>
      <c r="DM64" s="813"/>
      <c r="DN64" s="813"/>
      <c r="DO64" s="813"/>
      <c r="DP64" s="940" t="str">
        <f>IF(SUM(BV64)&gt;0,BV64*'Exp factors'!C$21,"")</f>
        <v/>
      </c>
      <c r="DQ64" s="941" t="str">
        <f>IF(SUM(BW64)&gt;0,BW64*'Exp factors'!D$21,"")</f>
        <v/>
      </c>
      <c r="DR64" s="941" t="str">
        <f>IF(SUM(BX64)&gt;0,BX64*'Exp factors'!E$21,"")</f>
        <v/>
      </c>
      <c r="DS64" s="942" t="str">
        <f>IF(SUM(BY64)&gt;0,BY64*'Exp factors'!F$21,"")</f>
        <v/>
      </c>
      <c r="DU64" s="60"/>
    </row>
    <row r="65" spans="1:125" ht="12.75" customHeight="1">
      <c r="A65" s="922" t="s">
        <v>263</v>
      </c>
      <c r="B65" s="281"/>
      <c r="C65" s="270"/>
      <c r="D65" s="281">
        <v>1</v>
      </c>
      <c r="E65" s="270"/>
      <c r="F65" s="281"/>
      <c r="G65" s="270"/>
      <c r="H65" s="281"/>
      <c r="I65" s="270"/>
      <c r="J65" s="281"/>
      <c r="K65" s="270"/>
      <c r="L65" s="281"/>
      <c r="M65" s="270"/>
      <c r="N65" s="281"/>
      <c r="O65" s="270"/>
      <c r="P65" s="281"/>
      <c r="Q65" s="270"/>
      <c r="R65" s="281"/>
      <c r="S65" s="958"/>
      <c r="T65" s="270"/>
      <c r="U65" s="281"/>
      <c r="V65" s="270"/>
      <c r="W65" s="281"/>
      <c r="X65" s="270"/>
      <c r="Y65" s="281"/>
      <c r="Z65" s="270"/>
      <c r="AA65" s="281"/>
      <c r="AB65" s="270"/>
      <c r="AC65" s="281"/>
      <c r="AD65" s="212"/>
      <c r="AE65" s="281"/>
      <c r="AF65" s="270"/>
      <c r="AG65" s="281"/>
      <c r="AH65" s="270"/>
      <c r="AI65" s="281"/>
      <c r="AJ65" s="270"/>
      <c r="AK65" s="958"/>
      <c r="AL65" s="270"/>
      <c r="AM65" s="281"/>
      <c r="AN65" s="270"/>
      <c r="AO65" s="281"/>
      <c r="AP65" s="270"/>
      <c r="AQ65" s="281"/>
      <c r="AR65" s="270"/>
      <c r="AS65" s="281"/>
      <c r="AT65" s="270"/>
      <c r="AU65" s="281"/>
      <c r="AV65" s="270"/>
      <c r="AW65" s="281"/>
      <c r="AX65" s="270"/>
      <c r="AY65" s="281"/>
      <c r="AZ65" s="270"/>
      <c r="BA65" s="281"/>
      <c r="BB65" s="270"/>
      <c r="BC65" s="958"/>
      <c r="BD65" s="270"/>
      <c r="BE65" s="270"/>
      <c r="BF65" s="281"/>
      <c r="BG65" s="270"/>
      <c r="BH65" s="281"/>
      <c r="BI65" s="270"/>
      <c r="BJ65" s="281"/>
      <c r="BK65" s="270"/>
      <c r="BL65" s="281"/>
      <c r="BM65" s="270"/>
      <c r="BN65" s="281"/>
      <c r="BO65" s="270"/>
      <c r="BP65" s="281"/>
      <c r="BQ65" s="270"/>
      <c r="BR65" s="281"/>
      <c r="BS65" s="270"/>
      <c r="BT65" s="281"/>
      <c r="BU65" s="958"/>
      <c r="BV65" s="270"/>
      <c r="BW65" s="281"/>
      <c r="BX65" s="270"/>
      <c r="BY65" s="281"/>
      <c r="BZ65" s="856" t="str">
        <f>IF(DL65&lt;3,"",(SUM(B65:R65)-MIN(B65:R65)-MAX(B65:R65))/(DL65-2))</f>
        <v/>
      </c>
      <c r="CA65" s="856" t="str">
        <f>IF(DM65&lt;3,"",(SUM(T65:AJ65)-MIN(T65:AJ65)-MAX(T65:AJ65))/(DM65-2))</f>
        <v/>
      </c>
      <c r="CB65" s="856" t="str">
        <f>IF(DN65&lt;3,"",(SUM(AL65:BB65)-MIN(AL65:BB65)-MAX(AL65:BB65))/(DN65-2))</f>
        <v/>
      </c>
      <c r="CC65" s="857" t="str">
        <f>IF(DO65&lt;3,"",(SUM(BD65:BT65)-MIN(BD65:BT65)-MAX(BD65:BT65))/(DO65-2))</f>
        <v/>
      </c>
      <c r="CD65" s="503" t="str">
        <f t="shared" ref="CD65:CS65" si="26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0" t="str">
        <f t="shared" si="260"/>
        <v/>
      </c>
      <c r="CF65" s="81" t="str">
        <f t="shared" si="260"/>
        <v/>
      </c>
      <c r="CG65" s="81" t="str">
        <f t="shared" si="260"/>
        <v/>
      </c>
      <c r="CH65" s="81" t="str">
        <f t="shared" si="260"/>
        <v/>
      </c>
      <c r="CI65" s="81" t="str">
        <f t="shared" si="260"/>
        <v/>
      </c>
      <c r="CJ65" s="81" t="str">
        <f t="shared" si="260"/>
        <v/>
      </c>
      <c r="CK65" s="144" t="str">
        <f t="shared" si="260"/>
        <v/>
      </c>
      <c r="CL65" s="144" t="str">
        <f t="shared" si="260"/>
        <v/>
      </c>
      <c r="CM65" s="144" t="str">
        <f t="shared" si="260"/>
        <v/>
      </c>
      <c r="CN65" s="81" t="str">
        <f t="shared" si="260"/>
        <v/>
      </c>
      <c r="CO65" s="81" t="str">
        <f t="shared" si="260"/>
        <v/>
      </c>
      <c r="CP65" s="81" t="str">
        <f t="shared" si="260"/>
        <v/>
      </c>
      <c r="CQ65" s="81" t="str">
        <f t="shared" si="260"/>
        <v/>
      </c>
      <c r="CR65" s="81" t="str">
        <f t="shared" si="260"/>
        <v/>
      </c>
      <c r="CS65" s="80" t="str">
        <f t="shared" si="260"/>
        <v/>
      </c>
      <c r="CT65" s="504" t="str">
        <f t="shared" ref="CE65:CT72" si="26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2" t="str">
        <f t="shared" ref="CU65:CU74" si="26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3" t="str">
        <f t="shared" ref="CV65:CV74" si="26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4" t="str">
        <f t="shared" ref="CW65:CW74" si="26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4" t="str">
        <f t="shared" ref="CX65:CX74" si="26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4" t="str">
        <f t="shared" ref="CY65:CY74" si="26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4" t="str">
        <f t="shared" ref="CZ65:CZ74" si="26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4" t="str">
        <f t="shared" ref="DA65:DA74" si="26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5" t="str">
        <f t="shared" ref="DB65:DB74" si="26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5" t="str">
        <f t="shared" ref="DC65:DC74" si="27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5" t="str">
        <f t="shared" ref="DD65:DD74" si="27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4" t="str">
        <f t="shared" ref="DE65:DE74" si="27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4" t="str">
        <f t="shared" ref="DF65:DF74" si="27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4" t="str">
        <f t="shared" ref="DG65:DG74" si="27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4" t="str">
        <f t="shared" ref="DH65:DH74" si="27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4" t="str">
        <f t="shared" ref="DI65:DI74" si="27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3" t="str">
        <f t="shared" ref="DJ65:DJ74" si="27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2" t="str">
        <f t="shared" ref="DK65:DK74" si="27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58">
        <f t="shared" ref="DL65:DL72" si="279">COUNT(B65:R65)</f>
        <v>1</v>
      </c>
      <c r="DM65" s="813">
        <f t="shared" ref="DM65:DM72" si="280">COUNT(T65:AJ65)</f>
        <v>0</v>
      </c>
      <c r="DN65" s="813">
        <f t="shared" ref="DN65:DN72" si="281">COUNT(AL65:BB65)</f>
        <v>0</v>
      </c>
      <c r="DO65" s="813">
        <f t="shared" ref="DO65:DO72" si="282">COUNT(BD65:BT65)</f>
        <v>0</v>
      </c>
      <c r="DP65" s="923"/>
      <c r="DQ65" s="924"/>
      <c r="DR65" s="924"/>
      <c r="DS65" s="925"/>
      <c r="DU65" s="60"/>
    </row>
    <row r="66" spans="1:125" ht="12.75" customHeight="1">
      <c r="A66" s="922" t="s">
        <v>279</v>
      </c>
      <c r="B66" s="281"/>
      <c r="C66" s="661"/>
      <c r="D66" s="281">
        <v>1</v>
      </c>
      <c r="E66" s="661"/>
      <c r="F66" s="281"/>
      <c r="G66" s="661"/>
      <c r="H66" s="281"/>
      <c r="I66" s="661"/>
      <c r="J66" s="281"/>
      <c r="K66" s="661"/>
      <c r="L66" s="281"/>
      <c r="M66" s="661"/>
      <c r="N66" s="281"/>
      <c r="O66" s="661"/>
      <c r="P66" s="281"/>
      <c r="Q66" s="661"/>
      <c r="R66" s="281"/>
      <c r="S66" s="958"/>
      <c r="T66" s="661"/>
      <c r="U66" s="281"/>
      <c r="V66" s="661"/>
      <c r="W66" s="281"/>
      <c r="X66" s="661"/>
      <c r="Y66" s="281"/>
      <c r="Z66" s="661"/>
      <c r="AA66" s="281"/>
      <c r="AB66" s="661"/>
      <c r="AC66" s="281"/>
      <c r="AD66" s="212"/>
      <c r="AE66" s="281"/>
      <c r="AF66" s="661"/>
      <c r="AG66" s="281"/>
      <c r="AH66" s="661"/>
      <c r="AI66" s="281"/>
      <c r="AJ66" s="661"/>
      <c r="AK66" s="958"/>
      <c r="AL66" s="661"/>
      <c r="AM66" s="281"/>
      <c r="AN66" s="661"/>
      <c r="AO66" s="281"/>
      <c r="AP66" s="661"/>
      <c r="AQ66" s="281"/>
      <c r="AR66" s="661"/>
      <c r="AS66" s="281"/>
      <c r="AT66" s="661"/>
      <c r="AU66" s="281"/>
      <c r="AV66" s="661"/>
      <c r="AW66" s="281"/>
      <c r="AX66" s="661"/>
      <c r="AY66" s="281"/>
      <c r="AZ66" s="661"/>
      <c r="BA66" s="281"/>
      <c r="BB66" s="661"/>
      <c r="BC66" s="958"/>
      <c r="BD66" s="661"/>
      <c r="BE66" s="661"/>
      <c r="BF66" s="281"/>
      <c r="BG66" s="661"/>
      <c r="BH66" s="281"/>
      <c r="BI66" s="661"/>
      <c r="BJ66" s="281"/>
      <c r="BK66" s="661"/>
      <c r="BL66" s="281"/>
      <c r="BM66" s="661"/>
      <c r="BN66" s="281"/>
      <c r="BO66" s="661"/>
      <c r="BP66" s="281"/>
      <c r="BQ66" s="661"/>
      <c r="BR66" s="281"/>
      <c r="BS66" s="661"/>
      <c r="BT66" s="281"/>
      <c r="BU66" s="958"/>
      <c r="BV66" s="661"/>
      <c r="BW66" s="281"/>
      <c r="BX66" s="661"/>
      <c r="BY66" s="281"/>
      <c r="BZ66" s="856" t="str">
        <f t="shared" ref="BZ66:BZ68" si="283">IF(DL66&lt;3,"",(SUM(B66:R66)-MIN(B66:R66)-MAX(B66:R66))/(DL66-2))</f>
        <v/>
      </c>
      <c r="CA66" s="856" t="str">
        <f t="shared" ref="CA66:CA68" si="284">IF(DM66&lt;3,"",(SUM(T66:AJ66)-MIN(T66:AJ66)-MAX(T66:AJ66))/(DM66-2))</f>
        <v/>
      </c>
      <c r="CB66" s="856" t="str">
        <f t="shared" ref="CB66:CB68" si="285">IF(DN66&lt;3,"",(SUM(AL66:BB66)-MIN(AL66:BB66)-MAX(AL66:BB66))/(DN66-2))</f>
        <v/>
      </c>
      <c r="CC66" s="857" t="str">
        <f t="shared" ref="CC66:CC68" si="286">IF(DO66&lt;3,"",(SUM(BD66:BT66)-MIN(BD66:BT66)-MAX(BD66:BT66))/(DO66-2))</f>
        <v/>
      </c>
      <c r="CD66" s="503" t="str">
        <f t="shared" ref="CD66:CD74" si="287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0" t="str">
        <f t="shared" si="261"/>
        <v/>
      </c>
      <c r="CF66" s="81" t="str">
        <f t="shared" si="261"/>
        <v/>
      </c>
      <c r="CG66" s="81" t="str">
        <f t="shared" si="261"/>
        <v/>
      </c>
      <c r="CH66" s="81" t="str">
        <f t="shared" si="261"/>
        <v/>
      </c>
      <c r="CI66" s="81" t="str">
        <f t="shared" si="261"/>
        <v/>
      </c>
      <c r="CJ66" s="81" t="str">
        <f t="shared" si="261"/>
        <v/>
      </c>
      <c r="CK66" s="144" t="str">
        <f t="shared" si="261"/>
        <v/>
      </c>
      <c r="CL66" s="144" t="str">
        <f t="shared" si="261"/>
        <v/>
      </c>
      <c r="CM66" s="144" t="str">
        <f t="shared" si="261"/>
        <v/>
      </c>
      <c r="CN66" s="81" t="str">
        <f t="shared" si="261"/>
        <v/>
      </c>
      <c r="CO66" s="81" t="str">
        <f t="shared" si="261"/>
        <v/>
      </c>
      <c r="CP66" s="81" t="str">
        <f t="shared" si="261"/>
        <v/>
      </c>
      <c r="CQ66" s="81" t="str">
        <f t="shared" si="261"/>
        <v/>
      </c>
      <c r="CR66" s="81" t="str">
        <f t="shared" si="261"/>
        <v/>
      </c>
      <c r="CS66" s="80" t="str">
        <f t="shared" si="261"/>
        <v/>
      </c>
      <c r="CT66" s="504" t="str">
        <f t="shared" si="261"/>
        <v/>
      </c>
      <c r="CU66" s="532" t="str">
        <f t="shared" si="262"/>
        <v/>
      </c>
      <c r="CV66" s="533" t="str">
        <f t="shared" si="263"/>
        <v/>
      </c>
      <c r="CW66" s="534" t="str">
        <f t="shared" si="264"/>
        <v/>
      </c>
      <c r="CX66" s="534" t="str">
        <f t="shared" si="265"/>
        <v/>
      </c>
      <c r="CY66" s="534" t="str">
        <f t="shared" si="266"/>
        <v/>
      </c>
      <c r="CZ66" s="534" t="str">
        <f t="shared" si="267"/>
        <v/>
      </c>
      <c r="DA66" s="534" t="str">
        <f t="shared" si="268"/>
        <v/>
      </c>
      <c r="DB66" s="535" t="str">
        <f t="shared" si="269"/>
        <v/>
      </c>
      <c r="DC66" s="535" t="str">
        <f t="shared" si="270"/>
        <v/>
      </c>
      <c r="DD66" s="535" t="str">
        <f t="shared" si="271"/>
        <v/>
      </c>
      <c r="DE66" s="534" t="str">
        <f t="shared" si="272"/>
        <v/>
      </c>
      <c r="DF66" s="534" t="str">
        <f t="shared" si="273"/>
        <v/>
      </c>
      <c r="DG66" s="534" t="str">
        <f t="shared" si="274"/>
        <v/>
      </c>
      <c r="DH66" s="534" t="str">
        <f t="shared" si="275"/>
        <v/>
      </c>
      <c r="DI66" s="534" t="str">
        <f t="shared" si="276"/>
        <v/>
      </c>
      <c r="DJ66" s="533" t="str">
        <f t="shared" si="277"/>
        <v/>
      </c>
      <c r="DK66" s="532" t="str">
        <f t="shared" si="278"/>
        <v/>
      </c>
      <c r="DL66" s="858">
        <f t="shared" si="279"/>
        <v>1</v>
      </c>
      <c r="DM66" s="813">
        <f t="shared" si="280"/>
        <v>0</v>
      </c>
      <c r="DN66" s="813">
        <f t="shared" si="281"/>
        <v>0</v>
      </c>
      <c r="DO66" s="813">
        <f t="shared" si="282"/>
        <v>0</v>
      </c>
      <c r="DP66" s="923"/>
      <c r="DQ66" s="924"/>
      <c r="DR66" s="924"/>
      <c r="DS66" s="925"/>
      <c r="DU66" s="60"/>
    </row>
    <row r="67" spans="1:125" ht="12.75" customHeight="1">
      <c r="A67" s="855" t="s">
        <v>280</v>
      </c>
      <c r="B67" s="281"/>
      <c r="C67" s="661"/>
      <c r="D67" s="281">
        <v>12</v>
      </c>
      <c r="E67" s="661"/>
      <c r="F67" s="281"/>
      <c r="G67" s="661"/>
      <c r="H67" s="281"/>
      <c r="I67" s="661"/>
      <c r="J67" s="281"/>
      <c r="K67" s="661"/>
      <c r="L67" s="281"/>
      <c r="M67" s="661"/>
      <c r="N67" s="281"/>
      <c r="O67" s="661"/>
      <c r="P67" s="281"/>
      <c r="Q67" s="661"/>
      <c r="R67" s="281"/>
      <c r="S67" s="958"/>
      <c r="T67" s="661"/>
      <c r="U67" s="281"/>
      <c r="V67" s="661"/>
      <c r="W67" s="281"/>
      <c r="X67" s="661"/>
      <c r="Y67" s="281"/>
      <c r="Z67" s="661"/>
      <c r="AA67" s="281"/>
      <c r="AB67" s="661"/>
      <c r="AC67" s="281"/>
      <c r="AD67" s="260"/>
      <c r="AE67" s="281"/>
      <c r="AF67" s="661"/>
      <c r="AG67" s="281"/>
      <c r="AH67" s="661"/>
      <c r="AI67" s="281"/>
      <c r="AJ67" s="661"/>
      <c r="AK67" s="958"/>
      <c r="AL67" s="661"/>
      <c r="AM67" s="281"/>
      <c r="AN67" s="661"/>
      <c r="AO67" s="281"/>
      <c r="AP67" s="661"/>
      <c r="AQ67" s="281"/>
      <c r="AR67" s="661"/>
      <c r="AS67" s="281"/>
      <c r="AT67" s="661"/>
      <c r="AU67" s="281"/>
      <c r="AV67" s="661"/>
      <c r="AW67" s="281"/>
      <c r="AX67" s="661"/>
      <c r="AY67" s="281"/>
      <c r="AZ67" s="661"/>
      <c r="BA67" s="281"/>
      <c r="BB67" s="661"/>
      <c r="BC67" s="958"/>
      <c r="BD67" s="661"/>
      <c r="BE67" s="661"/>
      <c r="BF67" s="281"/>
      <c r="BG67" s="661"/>
      <c r="BH67" s="281"/>
      <c r="BI67" s="661"/>
      <c r="BJ67" s="281"/>
      <c r="BK67" s="661"/>
      <c r="BL67" s="281"/>
      <c r="BM67" s="661"/>
      <c r="BN67" s="281"/>
      <c r="BO67" s="661"/>
      <c r="BP67" s="281"/>
      <c r="BQ67" s="661"/>
      <c r="BR67" s="281"/>
      <c r="BS67" s="661"/>
      <c r="BT67" s="281"/>
      <c r="BU67" s="958"/>
      <c r="BV67" s="661"/>
      <c r="BW67" s="281"/>
      <c r="BX67" s="661"/>
      <c r="BY67" s="281"/>
      <c r="BZ67" s="856" t="str">
        <f t="shared" si="283"/>
        <v/>
      </c>
      <c r="CA67" s="856" t="str">
        <f t="shared" si="284"/>
        <v/>
      </c>
      <c r="CB67" s="856" t="str">
        <f t="shared" si="285"/>
        <v/>
      </c>
      <c r="CC67" s="857" t="str">
        <f t="shared" si="286"/>
        <v/>
      </c>
      <c r="CD67" s="503" t="str">
        <f t="shared" si="287"/>
        <v/>
      </c>
      <c r="CE67" s="80" t="str">
        <f t="shared" si="261"/>
        <v/>
      </c>
      <c r="CF67" s="81" t="str">
        <f t="shared" si="261"/>
        <v/>
      </c>
      <c r="CG67" s="81" t="str">
        <f t="shared" si="261"/>
        <v/>
      </c>
      <c r="CH67" s="81" t="str">
        <f t="shared" si="261"/>
        <v/>
      </c>
      <c r="CI67" s="81" t="str">
        <f t="shared" si="261"/>
        <v/>
      </c>
      <c r="CJ67" s="81" t="str">
        <f t="shared" si="261"/>
        <v/>
      </c>
      <c r="CK67" s="144" t="str">
        <f t="shared" si="261"/>
        <v/>
      </c>
      <c r="CL67" s="144" t="str">
        <f t="shared" si="261"/>
        <v/>
      </c>
      <c r="CM67" s="144" t="str">
        <f t="shared" si="261"/>
        <v/>
      </c>
      <c r="CN67" s="81" t="str">
        <f t="shared" si="261"/>
        <v/>
      </c>
      <c r="CO67" s="81" t="str">
        <f t="shared" si="261"/>
        <v/>
      </c>
      <c r="CP67" s="81" t="str">
        <f t="shared" si="261"/>
        <v/>
      </c>
      <c r="CQ67" s="81" t="str">
        <f t="shared" si="261"/>
        <v/>
      </c>
      <c r="CR67" s="81" t="str">
        <f t="shared" si="261"/>
        <v/>
      </c>
      <c r="CS67" s="80" t="str">
        <f t="shared" si="261"/>
        <v/>
      </c>
      <c r="CT67" s="504" t="str">
        <f t="shared" si="261"/>
        <v/>
      </c>
      <c r="CU67" s="532" t="str">
        <f t="shared" si="262"/>
        <v/>
      </c>
      <c r="CV67" s="533" t="str">
        <f t="shared" si="263"/>
        <v/>
      </c>
      <c r="CW67" s="534" t="str">
        <f t="shared" si="264"/>
        <v/>
      </c>
      <c r="CX67" s="534" t="str">
        <f t="shared" si="265"/>
        <v/>
      </c>
      <c r="CY67" s="534" t="str">
        <f t="shared" si="266"/>
        <v/>
      </c>
      <c r="CZ67" s="534" t="str">
        <f t="shared" si="267"/>
        <v/>
      </c>
      <c r="DA67" s="534" t="str">
        <f t="shared" si="268"/>
        <v/>
      </c>
      <c r="DB67" s="535" t="str">
        <f t="shared" si="269"/>
        <v/>
      </c>
      <c r="DC67" s="535" t="str">
        <f t="shared" si="270"/>
        <v/>
      </c>
      <c r="DD67" s="535" t="str">
        <f t="shared" si="271"/>
        <v/>
      </c>
      <c r="DE67" s="534" t="str">
        <f t="shared" si="272"/>
        <v/>
      </c>
      <c r="DF67" s="534" t="str">
        <f t="shared" si="273"/>
        <v/>
      </c>
      <c r="DG67" s="534" t="str">
        <f t="shared" si="274"/>
        <v/>
      </c>
      <c r="DH67" s="534" t="str">
        <f t="shared" si="275"/>
        <v/>
      </c>
      <c r="DI67" s="534" t="str">
        <f t="shared" si="276"/>
        <v/>
      </c>
      <c r="DJ67" s="533" t="str">
        <f t="shared" si="277"/>
        <v/>
      </c>
      <c r="DK67" s="532" t="str">
        <f t="shared" si="278"/>
        <v/>
      </c>
      <c r="DL67" s="858">
        <f t="shared" si="279"/>
        <v>1</v>
      </c>
      <c r="DM67" s="813">
        <f t="shared" si="280"/>
        <v>0</v>
      </c>
      <c r="DN67" s="813">
        <f t="shared" si="281"/>
        <v>0</v>
      </c>
      <c r="DO67" s="813">
        <f t="shared" si="282"/>
        <v>0</v>
      </c>
      <c r="DP67" s="923"/>
      <c r="DQ67" s="924"/>
      <c r="DR67" s="924"/>
      <c r="DS67" s="925"/>
      <c r="DU67" s="60"/>
    </row>
    <row r="68" spans="1:125" ht="12.75" customHeight="1">
      <c r="A68" s="962" t="s">
        <v>264</v>
      </c>
      <c r="B68" s="735" t="str">
        <f t="shared" ref="B68:R68" si="288">IF(B66="","",B65*B66*B67)</f>
        <v/>
      </c>
      <c r="C68" s="735" t="str">
        <f t="shared" si="288"/>
        <v/>
      </c>
      <c r="D68" s="735">
        <f t="shared" si="288"/>
        <v>12</v>
      </c>
      <c r="E68" s="735" t="str">
        <f t="shared" si="288"/>
        <v/>
      </c>
      <c r="F68" s="735" t="str">
        <f t="shared" si="288"/>
        <v/>
      </c>
      <c r="G68" s="735" t="str">
        <f t="shared" si="288"/>
        <v/>
      </c>
      <c r="H68" s="735" t="str">
        <f t="shared" si="288"/>
        <v/>
      </c>
      <c r="I68" s="735" t="str">
        <f t="shared" si="288"/>
        <v/>
      </c>
      <c r="J68" s="735" t="str">
        <f t="shared" si="288"/>
        <v/>
      </c>
      <c r="K68" s="735" t="str">
        <f t="shared" si="288"/>
        <v/>
      </c>
      <c r="L68" s="735" t="str">
        <f t="shared" si="288"/>
        <v/>
      </c>
      <c r="M68" s="735" t="str">
        <f t="shared" si="288"/>
        <v/>
      </c>
      <c r="N68" s="735" t="str">
        <f t="shared" si="288"/>
        <v/>
      </c>
      <c r="O68" s="735" t="str">
        <f t="shared" si="288"/>
        <v/>
      </c>
      <c r="P68" s="735" t="str">
        <f t="shared" si="288"/>
        <v/>
      </c>
      <c r="Q68" s="735" t="str">
        <f t="shared" si="288"/>
        <v/>
      </c>
      <c r="R68" s="735" t="str">
        <f t="shared" si="288"/>
        <v/>
      </c>
      <c r="S68" s="739"/>
      <c r="T68" s="735" t="str">
        <f t="shared" ref="T68:AJ68" si="289">IF(T66="","",T65*T66*T67)</f>
        <v/>
      </c>
      <c r="U68" s="735" t="str">
        <f t="shared" si="289"/>
        <v/>
      </c>
      <c r="V68" s="735" t="str">
        <f t="shared" si="289"/>
        <v/>
      </c>
      <c r="W68" s="735" t="str">
        <f t="shared" si="289"/>
        <v/>
      </c>
      <c r="X68" s="735" t="str">
        <f t="shared" si="289"/>
        <v/>
      </c>
      <c r="Y68" s="735" t="str">
        <f t="shared" si="289"/>
        <v/>
      </c>
      <c r="Z68" s="735" t="str">
        <f t="shared" si="289"/>
        <v/>
      </c>
      <c r="AA68" s="735" t="str">
        <f t="shared" si="289"/>
        <v/>
      </c>
      <c r="AB68" s="735" t="str">
        <f t="shared" si="289"/>
        <v/>
      </c>
      <c r="AC68" s="735" t="str">
        <f t="shared" si="289"/>
        <v/>
      </c>
      <c r="AD68" s="735" t="str">
        <f t="shared" si="289"/>
        <v/>
      </c>
      <c r="AE68" s="735" t="str">
        <f t="shared" si="289"/>
        <v/>
      </c>
      <c r="AF68" s="735" t="str">
        <f t="shared" si="289"/>
        <v/>
      </c>
      <c r="AG68" s="735" t="str">
        <f t="shared" si="289"/>
        <v/>
      </c>
      <c r="AH68" s="735" t="str">
        <f t="shared" si="289"/>
        <v/>
      </c>
      <c r="AI68" s="735" t="str">
        <f t="shared" si="289"/>
        <v/>
      </c>
      <c r="AJ68" s="735" t="str">
        <f t="shared" si="289"/>
        <v/>
      </c>
      <c r="AK68" s="739"/>
      <c r="AL68" s="735" t="str">
        <f t="shared" ref="AL68:BB68" si="290">IF(AL66="","",AL65*AL66*AL67)</f>
        <v/>
      </c>
      <c r="AM68" s="735" t="str">
        <f t="shared" si="290"/>
        <v/>
      </c>
      <c r="AN68" s="735" t="str">
        <f t="shared" si="290"/>
        <v/>
      </c>
      <c r="AO68" s="735" t="str">
        <f t="shared" si="290"/>
        <v/>
      </c>
      <c r="AP68" s="735" t="str">
        <f t="shared" si="290"/>
        <v/>
      </c>
      <c r="AQ68" s="735" t="str">
        <f t="shared" si="290"/>
        <v/>
      </c>
      <c r="AR68" s="735" t="str">
        <f t="shared" si="290"/>
        <v/>
      </c>
      <c r="AS68" s="735" t="str">
        <f t="shared" si="290"/>
        <v/>
      </c>
      <c r="AT68" s="735" t="str">
        <f t="shared" si="290"/>
        <v/>
      </c>
      <c r="AU68" s="735" t="str">
        <f t="shared" si="290"/>
        <v/>
      </c>
      <c r="AV68" s="735" t="str">
        <f t="shared" si="290"/>
        <v/>
      </c>
      <c r="AW68" s="735" t="str">
        <f t="shared" si="290"/>
        <v/>
      </c>
      <c r="AX68" s="735" t="str">
        <f t="shared" si="290"/>
        <v/>
      </c>
      <c r="AY68" s="735" t="str">
        <f t="shared" si="290"/>
        <v/>
      </c>
      <c r="AZ68" s="735" t="str">
        <f t="shared" si="290"/>
        <v/>
      </c>
      <c r="BA68" s="735" t="str">
        <f t="shared" si="290"/>
        <v/>
      </c>
      <c r="BB68" s="735" t="str">
        <f t="shared" si="290"/>
        <v/>
      </c>
      <c r="BC68" s="739"/>
      <c r="BD68" s="735" t="str">
        <f t="shared" ref="BD68:BT68" si="291">IF(BD66="","",BD65*BD66*BD67)</f>
        <v/>
      </c>
      <c r="BE68" s="735" t="str">
        <f t="shared" si="291"/>
        <v/>
      </c>
      <c r="BF68" s="735" t="str">
        <f t="shared" si="291"/>
        <v/>
      </c>
      <c r="BG68" s="735" t="str">
        <f t="shared" si="291"/>
        <v/>
      </c>
      <c r="BH68" s="735" t="str">
        <f t="shared" si="291"/>
        <v/>
      </c>
      <c r="BI68" s="735" t="str">
        <f t="shared" si="291"/>
        <v/>
      </c>
      <c r="BJ68" s="735" t="str">
        <f t="shared" si="291"/>
        <v/>
      </c>
      <c r="BK68" s="735" t="str">
        <f t="shared" si="291"/>
        <v/>
      </c>
      <c r="BL68" s="735" t="str">
        <f t="shared" si="291"/>
        <v/>
      </c>
      <c r="BM68" s="735" t="str">
        <f t="shared" si="291"/>
        <v/>
      </c>
      <c r="BN68" s="735" t="str">
        <f t="shared" si="291"/>
        <v/>
      </c>
      <c r="BO68" s="735" t="str">
        <f t="shared" si="291"/>
        <v/>
      </c>
      <c r="BP68" s="735" t="str">
        <f t="shared" si="291"/>
        <v/>
      </c>
      <c r="BQ68" s="735" t="str">
        <f t="shared" si="291"/>
        <v/>
      </c>
      <c r="BR68" s="735" t="str">
        <f t="shared" si="291"/>
        <v/>
      </c>
      <c r="BS68" s="735" t="str">
        <f t="shared" si="291"/>
        <v/>
      </c>
      <c r="BT68" s="735" t="str">
        <f t="shared" si="291"/>
        <v/>
      </c>
      <c r="BU68" s="739"/>
      <c r="BV68" s="735" t="str">
        <f>IF(BV66="","",BV65*BV66*BV67)</f>
        <v/>
      </c>
      <c r="BW68" s="735" t="str">
        <f>IF(BW66="","",BW65*BW66*BW67)</f>
        <v/>
      </c>
      <c r="BX68" s="735" t="str">
        <f>IF(BX66="","",BX65*BX66*BX67)</f>
        <v/>
      </c>
      <c r="BY68" s="735" t="str">
        <f>IF(BY66="","",BY65*BY66*BY67)</f>
        <v/>
      </c>
      <c r="BZ68" s="856" t="str">
        <f t="shared" si="283"/>
        <v/>
      </c>
      <c r="CA68" s="856" t="str">
        <f t="shared" si="284"/>
        <v/>
      </c>
      <c r="CB68" s="856" t="str">
        <f t="shared" si="285"/>
        <v/>
      </c>
      <c r="CC68" s="857" t="str">
        <f t="shared" si="286"/>
        <v/>
      </c>
      <c r="CD68" s="503" t="str">
        <f t="shared" si="287"/>
        <v/>
      </c>
      <c r="CE68" s="80" t="str">
        <f t="shared" si="261"/>
        <v/>
      </c>
      <c r="CF68" s="81" t="str">
        <f t="shared" si="261"/>
        <v/>
      </c>
      <c r="CG68" s="81" t="str">
        <f t="shared" si="261"/>
        <v/>
      </c>
      <c r="CH68" s="81" t="str">
        <f t="shared" si="261"/>
        <v/>
      </c>
      <c r="CI68" s="81" t="str">
        <f t="shared" si="261"/>
        <v/>
      </c>
      <c r="CJ68" s="81" t="str">
        <f t="shared" si="261"/>
        <v/>
      </c>
      <c r="CK68" s="144" t="str">
        <f t="shared" si="261"/>
        <v/>
      </c>
      <c r="CL68" s="144" t="str">
        <f t="shared" si="261"/>
        <v/>
      </c>
      <c r="CM68" s="144" t="str">
        <f t="shared" si="261"/>
        <v/>
      </c>
      <c r="CN68" s="81" t="str">
        <f t="shared" si="261"/>
        <v/>
      </c>
      <c r="CO68" s="81" t="str">
        <f t="shared" si="261"/>
        <v/>
      </c>
      <c r="CP68" s="81" t="str">
        <f t="shared" si="261"/>
        <v/>
      </c>
      <c r="CQ68" s="81" t="str">
        <f t="shared" si="261"/>
        <v/>
      </c>
      <c r="CR68" s="81" t="str">
        <f t="shared" si="261"/>
        <v/>
      </c>
      <c r="CS68" s="80" t="str">
        <f t="shared" si="261"/>
        <v/>
      </c>
      <c r="CT68" s="504" t="str">
        <f t="shared" si="261"/>
        <v/>
      </c>
      <c r="CU68" s="532" t="str">
        <f t="shared" si="262"/>
        <v/>
      </c>
      <c r="CV68" s="533" t="str">
        <f t="shared" si="263"/>
        <v/>
      </c>
      <c r="CW68" s="534" t="str">
        <f t="shared" si="264"/>
        <v/>
      </c>
      <c r="CX68" s="534" t="str">
        <f t="shared" si="265"/>
        <v/>
      </c>
      <c r="CY68" s="534" t="str">
        <f t="shared" si="266"/>
        <v/>
      </c>
      <c r="CZ68" s="534" t="str">
        <f t="shared" si="267"/>
        <v/>
      </c>
      <c r="DA68" s="534" t="str">
        <f t="shared" si="268"/>
        <v/>
      </c>
      <c r="DB68" s="535" t="str">
        <f t="shared" si="269"/>
        <v/>
      </c>
      <c r="DC68" s="535" t="str">
        <f t="shared" si="270"/>
        <v/>
      </c>
      <c r="DD68" s="535" t="str">
        <f t="shared" si="271"/>
        <v/>
      </c>
      <c r="DE68" s="534" t="str">
        <f t="shared" si="272"/>
        <v/>
      </c>
      <c r="DF68" s="534" t="str">
        <f t="shared" si="273"/>
        <v/>
      </c>
      <c r="DG68" s="534" t="str">
        <f t="shared" si="274"/>
        <v/>
      </c>
      <c r="DH68" s="534" t="str">
        <f t="shared" si="275"/>
        <v/>
      </c>
      <c r="DI68" s="534" t="str">
        <f t="shared" si="276"/>
        <v/>
      </c>
      <c r="DJ68" s="533" t="str">
        <f t="shared" si="277"/>
        <v/>
      </c>
      <c r="DK68" s="532" t="str">
        <f t="shared" si="278"/>
        <v/>
      </c>
      <c r="DL68" s="858">
        <f t="shared" si="279"/>
        <v>1</v>
      </c>
      <c r="DM68" s="813">
        <f t="shared" si="280"/>
        <v>0</v>
      </c>
      <c r="DN68" s="813">
        <f t="shared" si="281"/>
        <v>0</v>
      </c>
      <c r="DO68" s="813">
        <f t="shared" si="282"/>
        <v>0</v>
      </c>
      <c r="DP68" s="927" t="str">
        <f>IF(SUM(BV68)&gt;0,(BV64-DP71-SUM(BV71)*(DP71=""))*'Exp factors'!C$23,"")</f>
        <v/>
      </c>
      <c r="DQ68" s="928" t="str">
        <f>IF(SUM(BW68)&gt;0,(BW64-DQ71-SUM(BW71)*(DQ71=""))*'Exp factors'!D$23,"")</f>
        <v/>
      </c>
      <c r="DR68" s="928" t="str">
        <f>IF(SUM(BX68)&gt;0,(BX64-DR71-SUM(BX71)*(DR71=""))*'Exp factors'!E$23,"")</f>
        <v/>
      </c>
      <c r="DS68" s="929" t="str">
        <f>IF(SUM(BY68)&gt;0,(BY64-DS71-SUM(BY71)*(DS71=""))*'Exp factors'!F$23,"")</f>
        <v/>
      </c>
      <c r="DU68" s="60"/>
    </row>
    <row r="69" spans="1:125" ht="12.75" customHeight="1">
      <c r="A69" s="962" t="s">
        <v>289</v>
      </c>
      <c r="B69" s="647"/>
      <c r="C69" s="683"/>
      <c r="D69" s="647"/>
      <c r="E69" s="683"/>
      <c r="F69" s="647"/>
      <c r="G69" s="683"/>
      <c r="H69" s="647"/>
      <c r="I69" s="683"/>
      <c r="J69" s="647"/>
      <c r="K69" s="683"/>
      <c r="L69" s="647"/>
      <c r="M69" s="683"/>
      <c r="N69" s="647"/>
      <c r="O69" s="683"/>
      <c r="P69" s="647"/>
      <c r="Q69" s="683"/>
      <c r="R69" s="647"/>
      <c r="S69" s="961"/>
      <c r="T69" s="683"/>
      <c r="U69" s="647"/>
      <c r="V69" s="683"/>
      <c r="W69" s="647"/>
      <c r="X69" s="683"/>
      <c r="Y69" s="647"/>
      <c r="Z69" s="683"/>
      <c r="AA69" s="647"/>
      <c r="AB69" s="683"/>
      <c r="AC69" s="647"/>
      <c r="AD69" s="683"/>
      <c r="AE69" s="647"/>
      <c r="AF69" s="683"/>
      <c r="AG69" s="647"/>
      <c r="AH69" s="683"/>
      <c r="AI69" s="647"/>
      <c r="AJ69" s="683"/>
      <c r="AK69" s="961"/>
      <c r="AL69" s="683"/>
      <c r="AM69" s="647"/>
      <c r="AN69" s="683"/>
      <c r="AO69" s="647"/>
      <c r="AP69" s="683"/>
      <c r="AQ69" s="647"/>
      <c r="AR69" s="683"/>
      <c r="AS69" s="647"/>
      <c r="AT69" s="683"/>
      <c r="AU69" s="647"/>
      <c r="AV69" s="683"/>
      <c r="AW69" s="647"/>
      <c r="AX69" s="683"/>
      <c r="AY69" s="647"/>
      <c r="AZ69" s="683"/>
      <c r="BA69" s="647"/>
      <c r="BB69" s="683"/>
      <c r="BC69" s="961"/>
      <c r="BD69" s="683"/>
      <c r="BE69" s="683"/>
      <c r="BF69" s="647"/>
      <c r="BG69" s="683"/>
      <c r="BH69" s="647"/>
      <c r="BI69" s="683"/>
      <c r="BJ69" s="647"/>
      <c r="BK69" s="683"/>
      <c r="BL69" s="647"/>
      <c r="BM69" s="683"/>
      <c r="BN69" s="647"/>
      <c r="BO69" s="683"/>
      <c r="BP69" s="647"/>
      <c r="BQ69" s="683"/>
      <c r="BR69" s="647"/>
      <c r="BS69" s="683"/>
      <c r="BT69" s="647"/>
      <c r="BU69" s="961"/>
      <c r="BV69" s="683"/>
      <c r="BW69" s="647"/>
      <c r="BX69" s="683"/>
      <c r="BY69" s="647"/>
      <c r="BZ69" s="856" t="str">
        <f t="shared" ref="BZ69:BZ74" si="292">IF(DL69&lt;3,"",(SUM(B69:R69)-MIN(B69:R69)-MAX(B69:R69))/(DL69-2))</f>
        <v/>
      </c>
      <c r="CA69" s="856" t="str">
        <f t="shared" ref="CA69:CA74" si="293">IF(DM69&lt;3,"",(SUM(T69:AJ69)-MIN(T69:AJ69)-MAX(T69:AJ69))/(DM69-2))</f>
        <v/>
      </c>
      <c r="CB69" s="856" t="str">
        <f t="shared" ref="CB69:CB74" si="294">IF(DN69&lt;3,"",(SUM(AL69:BB69)-MIN(AL69:BB69)-MAX(AL69:BB69))/(DN69-2))</f>
        <v/>
      </c>
      <c r="CC69" s="857" t="str">
        <f t="shared" ref="CC69:CC74" si="295">IF(DO69&lt;3,"",(SUM(BD69:BT69)-MIN(BD69:BT69)-MAX(BD69:BT69))/(DO69-2))</f>
        <v/>
      </c>
      <c r="CD69" s="503" t="str">
        <f t="shared" si="287"/>
        <v/>
      </c>
      <c r="CE69" s="80" t="str">
        <f t="shared" si="261"/>
        <v/>
      </c>
      <c r="CF69" s="81" t="str">
        <f t="shared" si="261"/>
        <v/>
      </c>
      <c r="CG69" s="81" t="str">
        <f t="shared" si="261"/>
        <v/>
      </c>
      <c r="CH69" s="81" t="str">
        <f t="shared" si="261"/>
        <v/>
      </c>
      <c r="CI69" s="81" t="str">
        <f t="shared" si="261"/>
        <v/>
      </c>
      <c r="CJ69" s="81" t="str">
        <f t="shared" si="261"/>
        <v/>
      </c>
      <c r="CK69" s="144" t="str">
        <f t="shared" si="261"/>
        <v/>
      </c>
      <c r="CL69" s="144" t="str">
        <f t="shared" si="261"/>
        <v/>
      </c>
      <c r="CM69" s="144" t="str">
        <f t="shared" si="261"/>
        <v/>
      </c>
      <c r="CN69" s="81" t="str">
        <f t="shared" si="261"/>
        <v/>
      </c>
      <c r="CO69" s="81" t="str">
        <f t="shared" si="261"/>
        <v/>
      </c>
      <c r="CP69" s="81" t="str">
        <f t="shared" si="261"/>
        <v/>
      </c>
      <c r="CQ69" s="81" t="str">
        <f t="shared" si="261"/>
        <v/>
      </c>
      <c r="CR69" s="81" t="str">
        <f t="shared" si="261"/>
        <v/>
      </c>
      <c r="CS69" s="80" t="str">
        <f t="shared" si="261"/>
        <v/>
      </c>
      <c r="CT69" s="504" t="str">
        <f t="shared" si="261"/>
        <v/>
      </c>
      <c r="CU69" s="532" t="str">
        <f t="shared" si="262"/>
        <v/>
      </c>
      <c r="CV69" s="533" t="str">
        <f t="shared" si="263"/>
        <v/>
      </c>
      <c r="CW69" s="534" t="str">
        <f t="shared" si="264"/>
        <v/>
      </c>
      <c r="CX69" s="534" t="str">
        <f t="shared" si="265"/>
        <v/>
      </c>
      <c r="CY69" s="534" t="str">
        <f t="shared" si="266"/>
        <v/>
      </c>
      <c r="CZ69" s="534" t="str">
        <f t="shared" si="267"/>
        <v/>
      </c>
      <c r="DA69" s="534" t="str">
        <f t="shared" si="268"/>
        <v/>
      </c>
      <c r="DB69" s="535" t="str">
        <f t="shared" si="269"/>
        <v/>
      </c>
      <c r="DC69" s="535" t="str">
        <f t="shared" si="270"/>
        <v/>
      </c>
      <c r="DD69" s="535" t="str">
        <f t="shared" si="271"/>
        <v/>
      </c>
      <c r="DE69" s="534" t="str">
        <f t="shared" si="272"/>
        <v/>
      </c>
      <c r="DF69" s="534" t="str">
        <f t="shared" si="273"/>
        <v/>
      </c>
      <c r="DG69" s="534" t="str">
        <f t="shared" si="274"/>
        <v/>
      </c>
      <c r="DH69" s="534" t="str">
        <f t="shared" si="275"/>
        <v/>
      </c>
      <c r="DI69" s="534" t="str">
        <f t="shared" si="276"/>
        <v/>
      </c>
      <c r="DJ69" s="533" t="str">
        <f t="shared" si="277"/>
        <v/>
      </c>
      <c r="DK69" s="532" t="str">
        <f t="shared" si="278"/>
        <v/>
      </c>
      <c r="DL69" s="858">
        <f t="shared" si="279"/>
        <v>0</v>
      </c>
      <c r="DM69" s="813">
        <f t="shared" si="280"/>
        <v>0</v>
      </c>
      <c r="DN69" s="813">
        <f t="shared" si="281"/>
        <v>0</v>
      </c>
      <c r="DO69" s="813">
        <f t="shared" si="282"/>
        <v>0</v>
      </c>
      <c r="DP69" s="923"/>
      <c r="DQ69" s="924"/>
      <c r="DR69" s="924"/>
      <c r="DS69" s="925"/>
      <c r="DU69" s="60"/>
    </row>
    <row r="70" spans="1:125" ht="12.75" customHeight="1">
      <c r="A70" s="855" t="s">
        <v>250</v>
      </c>
      <c r="B70" s="738" t="str">
        <f t="shared" ref="B70:R70" si="296">IF(B68="","",B68*B69/B$7/365/$G$1)</f>
        <v/>
      </c>
      <c r="C70" s="738" t="str">
        <f t="shared" si="296"/>
        <v/>
      </c>
      <c r="D70" s="738">
        <f t="shared" si="296"/>
        <v>0</v>
      </c>
      <c r="E70" s="738" t="str">
        <f t="shared" si="296"/>
        <v/>
      </c>
      <c r="F70" s="738" t="str">
        <f t="shared" si="296"/>
        <v/>
      </c>
      <c r="G70" s="738" t="str">
        <f t="shared" si="296"/>
        <v/>
      </c>
      <c r="H70" s="738" t="str">
        <f t="shared" si="296"/>
        <v/>
      </c>
      <c r="I70" s="738" t="str">
        <f t="shared" si="296"/>
        <v/>
      </c>
      <c r="J70" s="738" t="str">
        <f t="shared" si="296"/>
        <v/>
      </c>
      <c r="K70" s="738" t="str">
        <f t="shared" si="296"/>
        <v/>
      </c>
      <c r="L70" s="738" t="str">
        <f t="shared" si="296"/>
        <v/>
      </c>
      <c r="M70" s="738" t="str">
        <f t="shared" si="296"/>
        <v/>
      </c>
      <c r="N70" s="738" t="str">
        <f t="shared" si="296"/>
        <v/>
      </c>
      <c r="O70" s="738" t="str">
        <f t="shared" si="296"/>
        <v/>
      </c>
      <c r="P70" s="738" t="str">
        <f t="shared" si="296"/>
        <v/>
      </c>
      <c r="Q70" s="738" t="str">
        <f t="shared" si="296"/>
        <v/>
      </c>
      <c r="R70" s="738" t="str">
        <f t="shared" si="296"/>
        <v/>
      </c>
      <c r="S70" s="935"/>
      <c r="T70" s="738" t="str">
        <f t="shared" ref="T70:AJ70" si="297">IF(T68="","",T68*T69/T$7/365/$G$1)</f>
        <v/>
      </c>
      <c r="U70" s="738" t="str">
        <f t="shared" si="297"/>
        <v/>
      </c>
      <c r="V70" s="738" t="str">
        <f t="shared" si="297"/>
        <v/>
      </c>
      <c r="W70" s="738" t="str">
        <f t="shared" si="297"/>
        <v/>
      </c>
      <c r="X70" s="738" t="str">
        <f t="shared" si="297"/>
        <v/>
      </c>
      <c r="Y70" s="738" t="str">
        <f t="shared" si="297"/>
        <v/>
      </c>
      <c r="Z70" s="738" t="str">
        <f t="shared" si="297"/>
        <v/>
      </c>
      <c r="AA70" s="738" t="str">
        <f t="shared" si="297"/>
        <v/>
      </c>
      <c r="AB70" s="738" t="str">
        <f t="shared" si="297"/>
        <v/>
      </c>
      <c r="AC70" s="738" t="str">
        <f t="shared" si="297"/>
        <v/>
      </c>
      <c r="AD70" s="738" t="str">
        <f t="shared" si="297"/>
        <v/>
      </c>
      <c r="AE70" s="738" t="str">
        <f t="shared" si="297"/>
        <v/>
      </c>
      <c r="AF70" s="738" t="str">
        <f t="shared" si="297"/>
        <v/>
      </c>
      <c r="AG70" s="738" t="str">
        <f t="shared" si="297"/>
        <v/>
      </c>
      <c r="AH70" s="738" t="str">
        <f t="shared" si="297"/>
        <v/>
      </c>
      <c r="AI70" s="738" t="str">
        <f t="shared" si="297"/>
        <v/>
      </c>
      <c r="AJ70" s="738" t="str">
        <f t="shared" si="297"/>
        <v/>
      </c>
      <c r="AK70" s="935"/>
      <c r="AL70" s="738" t="str">
        <f t="shared" ref="AL70:BB70" si="298">IF(AL68="","",AL68*AL69/AL$7/365/$G$1)</f>
        <v/>
      </c>
      <c r="AM70" s="738" t="str">
        <f t="shared" si="298"/>
        <v/>
      </c>
      <c r="AN70" s="738" t="str">
        <f t="shared" si="298"/>
        <v/>
      </c>
      <c r="AO70" s="738" t="str">
        <f t="shared" si="298"/>
        <v/>
      </c>
      <c r="AP70" s="738" t="str">
        <f t="shared" si="298"/>
        <v/>
      </c>
      <c r="AQ70" s="738" t="str">
        <f t="shared" si="298"/>
        <v/>
      </c>
      <c r="AR70" s="738" t="str">
        <f t="shared" si="298"/>
        <v/>
      </c>
      <c r="AS70" s="738" t="str">
        <f t="shared" si="298"/>
        <v/>
      </c>
      <c r="AT70" s="738" t="str">
        <f t="shared" si="298"/>
        <v/>
      </c>
      <c r="AU70" s="738" t="str">
        <f t="shared" si="298"/>
        <v/>
      </c>
      <c r="AV70" s="738" t="str">
        <f t="shared" si="298"/>
        <v/>
      </c>
      <c r="AW70" s="738" t="str">
        <f t="shared" si="298"/>
        <v/>
      </c>
      <c r="AX70" s="738" t="str">
        <f t="shared" si="298"/>
        <v/>
      </c>
      <c r="AY70" s="738" t="str">
        <f t="shared" si="298"/>
        <v/>
      </c>
      <c r="AZ70" s="738" t="str">
        <f t="shared" si="298"/>
        <v/>
      </c>
      <c r="BA70" s="738" t="str">
        <f t="shared" si="298"/>
        <v/>
      </c>
      <c r="BB70" s="738" t="str">
        <f t="shared" si="298"/>
        <v/>
      </c>
      <c r="BC70" s="935"/>
      <c r="BD70" s="738" t="str">
        <f t="shared" ref="BD70:BT70" si="299">IF(BD68="","",BD68*BD69/BD$7/365/$G$1)</f>
        <v/>
      </c>
      <c r="BE70" s="738" t="str">
        <f t="shared" si="299"/>
        <v/>
      </c>
      <c r="BF70" s="738" t="str">
        <f t="shared" si="299"/>
        <v/>
      </c>
      <c r="BG70" s="738" t="str">
        <f t="shared" si="299"/>
        <v/>
      </c>
      <c r="BH70" s="738" t="str">
        <f t="shared" si="299"/>
        <v/>
      </c>
      <c r="BI70" s="738" t="str">
        <f t="shared" si="299"/>
        <v/>
      </c>
      <c r="BJ70" s="738" t="str">
        <f t="shared" si="299"/>
        <v/>
      </c>
      <c r="BK70" s="738" t="str">
        <f t="shared" si="299"/>
        <v/>
      </c>
      <c r="BL70" s="738" t="str">
        <f t="shared" si="299"/>
        <v/>
      </c>
      <c r="BM70" s="738" t="str">
        <f t="shared" si="299"/>
        <v/>
      </c>
      <c r="BN70" s="738" t="str">
        <f t="shared" si="299"/>
        <v/>
      </c>
      <c r="BO70" s="738" t="str">
        <f t="shared" si="299"/>
        <v/>
      </c>
      <c r="BP70" s="738" t="str">
        <f t="shared" si="299"/>
        <v/>
      </c>
      <c r="BQ70" s="738" t="str">
        <f t="shared" si="299"/>
        <v/>
      </c>
      <c r="BR70" s="738" t="str">
        <f t="shared" si="299"/>
        <v/>
      </c>
      <c r="BS70" s="738" t="str">
        <f t="shared" si="299"/>
        <v/>
      </c>
      <c r="BT70" s="738" t="str">
        <f t="shared" si="299"/>
        <v/>
      </c>
      <c r="BU70" s="935"/>
      <c r="BV70" s="738" t="str">
        <f>IF(BV68="","",BV68*BV69/BV$7/365/$G$1)</f>
        <v/>
      </c>
      <c r="BW70" s="738" t="str">
        <f>IF(BW68="","",BW68*BW69/BW$7/365/$G$1)</f>
        <v/>
      </c>
      <c r="BX70" s="738" t="str">
        <f>IF(BX68="","",BX68*BX69/BX$7/365/$G$1)</f>
        <v/>
      </c>
      <c r="BY70" s="738" t="str">
        <f>IF(BY68="","",BY68*BY69/BY$7/365/$G$1)</f>
        <v/>
      </c>
      <c r="BZ70" s="856" t="str">
        <f t="shared" si="292"/>
        <v/>
      </c>
      <c r="CA70" s="856" t="str">
        <f t="shared" si="293"/>
        <v/>
      </c>
      <c r="CB70" s="856" t="str">
        <f t="shared" si="294"/>
        <v/>
      </c>
      <c r="CC70" s="857" t="str">
        <f t="shared" si="295"/>
        <v/>
      </c>
      <c r="CD70" s="516" t="str">
        <f t="shared" si="287"/>
        <v/>
      </c>
      <c r="CE70" s="517" t="str">
        <f t="shared" si="261"/>
        <v/>
      </c>
      <c r="CF70" s="518" t="str">
        <f t="shared" si="261"/>
        <v/>
      </c>
      <c r="CG70" s="518" t="str">
        <f t="shared" si="261"/>
        <v/>
      </c>
      <c r="CH70" s="518" t="str">
        <f t="shared" si="261"/>
        <v/>
      </c>
      <c r="CI70" s="518" t="str">
        <f t="shared" si="261"/>
        <v/>
      </c>
      <c r="CJ70" s="518" t="str">
        <f t="shared" si="261"/>
        <v/>
      </c>
      <c r="CK70" s="519" t="str">
        <f t="shared" si="261"/>
        <v/>
      </c>
      <c r="CL70" s="519" t="str">
        <f t="shared" si="261"/>
        <v/>
      </c>
      <c r="CM70" s="519" t="str">
        <f t="shared" si="261"/>
        <v/>
      </c>
      <c r="CN70" s="518" t="str">
        <f t="shared" si="261"/>
        <v/>
      </c>
      <c r="CO70" s="518" t="str">
        <f t="shared" si="261"/>
        <v/>
      </c>
      <c r="CP70" s="518" t="str">
        <f t="shared" si="261"/>
        <v/>
      </c>
      <c r="CQ70" s="518" t="str">
        <f t="shared" si="261"/>
        <v/>
      </c>
      <c r="CR70" s="518" t="str">
        <f t="shared" si="261"/>
        <v/>
      </c>
      <c r="CS70" s="517" t="str">
        <f t="shared" si="261"/>
        <v/>
      </c>
      <c r="CT70" s="1050" t="str">
        <f t="shared" si="261"/>
        <v/>
      </c>
      <c r="CU70" s="520" t="str">
        <f t="shared" si="262"/>
        <v/>
      </c>
      <c r="CV70" s="521" t="str">
        <f t="shared" si="263"/>
        <v/>
      </c>
      <c r="CW70" s="522" t="str">
        <f t="shared" si="264"/>
        <v/>
      </c>
      <c r="CX70" s="522" t="str">
        <f t="shared" si="265"/>
        <v/>
      </c>
      <c r="CY70" s="522" t="str">
        <f t="shared" si="266"/>
        <v/>
      </c>
      <c r="CZ70" s="522" t="str">
        <f t="shared" si="267"/>
        <v/>
      </c>
      <c r="DA70" s="522" t="str">
        <f t="shared" si="268"/>
        <v/>
      </c>
      <c r="DB70" s="523" t="str">
        <f t="shared" si="269"/>
        <v/>
      </c>
      <c r="DC70" s="523" t="str">
        <f t="shared" si="270"/>
        <v/>
      </c>
      <c r="DD70" s="523" t="str">
        <f t="shared" si="271"/>
        <v/>
      </c>
      <c r="DE70" s="522" t="str">
        <f t="shared" si="272"/>
        <v/>
      </c>
      <c r="DF70" s="522" t="str">
        <f t="shared" si="273"/>
        <v/>
      </c>
      <c r="DG70" s="522" t="str">
        <f t="shared" si="274"/>
        <v/>
      </c>
      <c r="DH70" s="522" t="str">
        <f t="shared" si="275"/>
        <v/>
      </c>
      <c r="DI70" s="522" t="str">
        <f t="shared" si="276"/>
        <v/>
      </c>
      <c r="DJ70" s="521" t="str">
        <f t="shared" si="277"/>
        <v/>
      </c>
      <c r="DK70" s="520" t="str">
        <f t="shared" si="278"/>
        <v/>
      </c>
      <c r="DL70" s="858">
        <f t="shared" si="279"/>
        <v>1</v>
      </c>
      <c r="DM70" s="813">
        <f t="shared" si="280"/>
        <v>0</v>
      </c>
      <c r="DN70" s="813">
        <f t="shared" si="281"/>
        <v>0</v>
      </c>
      <c r="DO70" s="813">
        <f t="shared" si="282"/>
        <v>0</v>
      </c>
      <c r="DP70" s="930" t="str">
        <f>IF(DP68="","",DP68*BV69)</f>
        <v/>
      </c>
      <c r="DQ70" s="931" t="str">
        <f>IF(DQ68="","",DQ68*BW69)</f>
        <v/>
      </c>
      <c r="DR70" s="931" t="str">
        <f>IF(DR68="","",DR68*BX69)</f>
        <v/>
      </c>
      <c r="DS70" s="932" t="str">
        <f>IF(DS68="","",DS68*BY69)</f>
        <v/>
      </c>
      <c r="DU70" s="60"/>
    </row>
    <row r="71" spans="1:125" ht="12.75" customHeight="1">
      <c r="A71" s="970" t="s">
        <v>285</v>
      </c>
      <c r="B71" s="656"/>
      <c r="C71" s="622"/>
      <c r="D71" s="656">
        <v>25</v>
      </c>
      <c r="E71" s="622"/>
      <c r="F71" s="656"/>
      <c r="G71" s="622"/>
      <c r="H71" s="656"/>
      <c r="I71" s="622"/>
      <c r="J71" s="656"/>
      <c r="K71" s="622"/>
      <c r="L71" s="656"/>
      <c r="M71" s="622"/>
      <c r="N71" s="656"/>
      <c r="O71" s="622"/>
      <c r="P71" s="656"/>
      <c r="Q71" s="622"/>
      <c r="R71" s="656"/>
      <c r="S71" s="966"/>
      <c r="T71" s="622"/>
      <c r="U71" s="656"/>
      <c r="V71" s="622"/>
      <c r="W71" s="656"/>
      <c r="X71" s="622"/>
      <c r="Y71" s="656"/>
      <c r="Z71" s="622"/>
      <c r="AA71" s="656"/>
      <c r="AB71" s="622"/>
      <c r="AC71" s="656"/>
      <c r="AD71" s="622"/>
      <c r="AE71" s="656"/>
      <c r="AF71" s="622"/>
      <c r="AG71" s="656"/>
      <c r="AH71" s="622"/>
      <c r="AI71" s="656"/>
      <c r="AJ71" s="622"/>
      <c r="AK71" s="966"/>
      <c r="AL71" s="622"/>
      <c r="AM71" s="656"/>
      <c r="AN71" s="622"/>
      <c r="AO71" s="656"/>
      <c r="AP71" s="622"/>
      <c r="AQ71" s="656"/>
      <c r="AR71" s="622"/>
      <c r="AS71" s="656"/>
      <c r="AT71" s="622"/>
      <c r="AU71" s="656"/>
      <c r="AV71" s="622"/>
      <c r="AW71" s="656"/>
      <c r="AX71" s="622"/>
      <c r="AY71" s="656"/>
      <c r="AZ71" s="622"/>
      <c r="BA71" s="656"/>
      <c r="BB71" s="622"/>
      <c r="BC71" s="966"/>
      <c r="BD71" s="622"/>
      <c r="BE71" s="622"/>
      <c r="BF71" s="656"/>
      <c r="BG71" s="622"/>
      <c r="BH71" s="656"/>
      <c r="BI71" s="622"/>
      <c r="BJ71" s="656"/>
      <c r="BK71" s="622"/>
      <c r="BL71" s="656"/>
      <c r="BM71" s="622"/>
      <c r="BN71" s="656"/>
      <c r="BO71" s="622"/>
      <c r="BP71" s="656"/>
      <c r="BQ71" s="622"/>
      <c r="BR71" s="656"/>
      <c r="BS71" s="622"/>
      <c r="BT71" s="656"/>
      <c r="BU71" s="966"/>
      <c r="BV71" s="622"/>
      <c r="BW71" s="656"/>
      <c r="BX71" s="622"/>
      <c r="BY71" s="656"/>
      <c r="BZ71" s="856" t="str">
        <f t="shared" si="292"/>
        <v/>
      </c>
      <c r="CA71" s="856" t="str">
        <f t="shared" si="293"/>
        <v/>
      </c>
      <c r="CB71" s="856" t="str">
        <f t="shared" si="294"/>
        <v/>
      </c>
      <c r="CC71" s="857" t="str">
        <f t="shared" si="295"/>
        <v/>
      </c>
      <c r="CD71" s="503" t="str">
        <f t="shared" si="287"/>
        <v/>
      </c>
      <c r="CE71" s="80" t="str">
        <f t="shared" si="261"/>
        <v/>
      </c>
      <c r="CF71" s="81" t="str">
        <f t="shared" si="261"/>
        <v/>
      </c>
      <c r="CG71" s="81" t="str">
        <f t="shared" si="261"/>
        <v/>
      </c>
      <c r="CH71" s="81" t="str">
        <f t="shared" si="261"/>
        <v/>
      </c>
      <c r="CI71" s="81" t="str">
        <f t="shared" si="261"/>
        <v/>
      </c>
      <c r="CJ71" s="81" t="str">
        <f t="shared" si="261"/>
        <v/>
      </c>
      <c r="CK71" s="144" t="str">
        <f t="shared" si="261"/>
        <v/>
      </c>
      <c r="CL71" s="144" t="str">
        <f t="shared" si="261"/>
        <v/>
      </c>
      <c r="CM71" s="144" t="str">
        <f t="shared" si="261"/>
        <v/>
      </c>
      <c r="CN71" s="81" t="str">
        <f t="shared" si="261"/>
        <v/>
      </c>
      <c r="CO71" s="81" t="str">
        <f t="shared" si="261"/>
        <v/>
      </c>
      <c r="CP71" s="81" t="str">
        <f t="shared" si="261"/>
        <v/>
      </c>
      <c r="CQ71" s="81" t="str">
        <f t="shared" si="261"/>
        <v/>
      </c>
      <c r="CR71" s="81" t="str">
        <f t="shared" si="261"/>
        <v/>
      </c>
      <c r="CS71" s="80" t="str">
        <f t="shared" si="261"/>
        <v/>
      </c>
      <c r="CT71" s="504" t="str">
        <f t="shared" si="261"/>
        <v/>
      </c>
      <c r="CU71" s="532" t="str">
        <f t="shared" si="262"/>
        <v/>
      </c>
      <c r="CV71" s="533" t="str">
        <f t="shared" si="263"/>
        <v/>
      </c>
      <c r="CW71" s="534" t="str">
        <f t="shared" si="264"/>
        <v/>
      </c>
      <c r="CX71" s="534" t="str">
        <f t="shared" si="265"/>
        <v/>
      </c>
      <c r="CY71" s="534" t="str">
        <f t="shared" si="266"/>
        <v/>
      </c>
      <c r="CZ71" s="534" t="str">
        <f t="shared" si="267"/>
        <v/>
      </c>
      <c r="DA71" s="534" t="str">
        <f t="shared" si="268"/>
        <v/>
      </c>
      <c r="DB71" s="535" t="str">
        <f t="shared" si="269"/>
        <v/>
      </c>
      <c r="DC71" s="535" t="str">
        <f t="shared" si="270"/>
        <v/>
      </c>
      <c r="DD71" s="535" t="str">
        <f t="shared" si="271"/>
        <v/>
      </c>
      <c r="DE71" s="534" t="str">
        <f t="shared" si="272"/>
        <v/>
      </c>
      <c r="DF71" s="534" t="str">
        <f t="shared" si="273"/>
        <v/>
      </c>
      <c r="DG71" s="534" t="str">
        <f t="shared" si="274"/>
        <v/>
      </c>
      <c r="DH71" s="534" t="str">
        <f t="shared" si="275"/>
        <v/>
      </c>
      <c r="DI71" s="534" t="str">
        <f t="shared" si="276"/>
        <v/>
      </c>
      <c r="DJ71" s="533" t="str">
        <f t="shared" si="277"/>
        <v/>
      </c>
      <c r="DK71" s="532" t="str">
        <f t="shared" si="278"/>
        <v/>
      </c>
      <c r="DL71" s="858">
        <f t="shared" si="279"/>
        <v>1</v>
      </c>
      <c r="DM71" s="813">
        <f t="shared" si="280"/>
        <v>0</v>
      </c>
      <c r="DN71" s="813">
        <f t="shared" si="281"/>
        <v>0</v>
      </c>
      <c r="DO71" s="813">
        <f t="shared" si="282"/>
        <v>0</v>
      </c>
      <c r="DP71" s="933"/>
      <c r="DQ71" s="281"/>
      <c r="DR71" s="281"/>
      <c r="DS71" s="934"/>
      <c r="DU71" s="60"/>
    </row>
    <row r="72" spans="1:125" ht="14" customHeight="1">
      <c r="A72" s="855" t="s">
        <v>283</v>
      </c>
      <c r="B72" s="735" t="str">
        <f t="shared" ref="B72:R72" si="300">IF(B71="","",B68*B71)</f>
        <v/>
      </c>
      <c r="C72" s="735" t="str">
        <f t="shared" si="300"/>
        <v/>
      </c>
      <c r="D72" s="735">
        <f t="shared" si="300"/>
        <v>300</v>
      </c>
      <c r="E72" s="735" t="str">
        <f t="shared" si="300"/>
        <v/>
      </c>
      <c r="F72" s="735" t="str">
        <f t="shared" si="300"/>
        <v/>
      </c>
      <c r="G72" s="735" t="str">
        <f t="shared" si="300"/>
        <v/>
      </c>
      <c r="H72" s="735" t="str">
        <f t="shared" si="300"/>
        <v/>
      </c>
      <c r="I72" s="735" t="str">
        <f t="shared" si="300"/>
        <v/>
      </c>
      <c r="J72" s="735" t="str">
        <f t="shared" si="300"/>
        <v/>
      </c>
      <c r="K72" s="735" t="str">
        <f t="shared" si="300"/>
        <v/>
      </c>
      <c r="L72" s="735" t="str">
        <f t="shared" si="300"/>
        <v/>
      </c>
      <c r="M72" s="735" t="str">
        <f t="shared" si="300"/>
        <v/>
      </c>
      <c r="N72" s="735" t="str">
        <f t="shared" si="300"/>
        <v/>
      </c>
      <c r="O72" s="735" t="str">
        <f t="shared" si="300"/>
        <v/>
      </c>
      <c r="P72" s="735" t="str">
        <f t="shared" si="300"/>
        <v/>
      </c>
      <c r="Q72" s="735" t="str">
        <f t="shared" si="300"/>
        <v/>
      </c>
      <c r="R72" s="735" t="str">
        <f t="shared" si="300"/>
        <v/>
      </c>
      <c r="S72" s="739"/>
      <c r="T72" s="735" t="str">
        <f t="shared" ref="T72:AJ72" si="301">IF(T71="","",T68*T71)</f>
        <v/>
      </c>
      <c r="U72" s="735" t="str">
        <f t="shared" si="301"/>
        <v/>
      </c>
      <c r="V72" s="735" t="str">
        <f t="shared" si="301"/>
        <v/>
      </c>
      <c r="W72" s="735" t="str">
        <f t="shared" si="301"/>
        <v/>
      </c>
      <c r="X72" s="735" t="str">
        <f t="shared" si="301"/>
        <v/>
      </c>
      <c r="Y72" s="735" t="str">
        <f t="shared" si="301"/>
        <v/>
      </c>
      <c r="Z72" s="735" t="str">
        <f t="shared" si="301"/>
        <v/>
      </c>
      <c r="AA72" s="735" t="str">
        <f t="shared" si="301"/>
        <v/>
      </c>
      <c r="AB72" s="735" t="str">
        <f t="shared" si="301"/>
        <v/>
      </c>
      <c r="AC72" s="735" t="str">
        <f t="shared" si="301"/>
        <v/>
      </c>
      <c r="AD72" s="735" t="str">
        <f t="shared" si="301"/>
        <v/>
      </c>
      <c r="AE72" s="735" t="str">
        <f t="shared" si="301"/>
        <v/>
      </c>
      <c r="AF72" s="735" t="str">
        <f t="shared" si="301"/>
        <v/>
      </c>
      <c r="AG72" s="735" t="str">
        <f t="shared" si="301"/>
        <v/>
      </c>
      <c r="AH72" s="735" t="str">
        <f t="shared" si="301"/>
        <v/>
      </c>
      <c r="AI72" s="735" t="str">
        <f t="shared" si="301"/>
        <v/>
      </c>
      <c r="AJ72" s="735" t="str">
        <f t="shared" si="301"/>
        <v/>
      </c>
      <c r="AK72" s="739"/>
      <c r="AL72" s="735" t="str">
        <f t="shared" ref="AL72:BB72" si="302">IF(AL71="","",AL68*AL71)</f>
        <v/>
      </c>
      <c r="AM72" s="735" t="str">
        <f t="shared" si="302"/>
        <v/>
      </c>
      <c r="AN72" s="735" t="str">
        <f t="shared" si="302"/>
        <v/>
      </c>
      <c r="AO72" s="735" t="str">
        <f t="shared" si="302"/>
        <v/>
      </c>
      <c r="AP72" s="735" t="str">
        <f t="shared" si="302"/>
        <v/>
      </c>
      <c r="AQ72" s="735" t="str">
        <f t="shared" si="302"/>
        <v/>
      </c>
      <c r="AR72" s="735" t="str">
        <f t="shared" si="302"/>
        <v/>
      </c>
      <c r="AS72" s="735" t="str">
        <f t="shared" si="302"/>
        <v/>
      </c>
      <c r="AT72" s="735" t="str">
        <f t="shared" si="302"/>
        <v/>
      </c>
      <c r="AU72" s="735" t="str">
        <f t="shared" si="302"/>
        <v/>
      </c>
      <c r="AV72" s="735" t="str">
        <f t="shared" si="302"/>
        <v/>
      </c>
      <c r="AW72" s="735" t="str">
        <f t="shared" si="302"/>
        <v/>
      </c>
      <c r="AX72" s="735" t="str">
        <f t="shared" si="302"/>
        <v/>
      </c>
      <c r="AY72" s="735" t="str">
        <f t="shared" si="302"/>
        <v/>
      </c>
      <c r="AZ72" s="735" t="str">
        <f t="shared" si="302"/>
        <v/>
      </c>
      <c r="BA72" s="735" t="str">
        <f t="shared" si="302"/>
        <v/>
      </c>
      <c r="BB72" s="735" t="str">
        <f t="shared" si="302"/>
        <v/>
      </c>
      <c r="BC72" s="739"/>
      <c r="BD72" s="735" t="str">
        <f t="shared" ref="BD72:BT72" si="303">IF(BD71="","",BD68*BD71)</f>
        <v/>
      </c>
      <c r="BE72" s="735" t="str">
        <f t="shared" si="303"/>
        <v/>
      </c>
      <c r="BF72" s="735" t="str">
        <f t="shared" si="303"/>
        <v/>
      </c>
      <c r="BG72" s="735" t="str">
        <f t="shared" si="303"/>
        <v/>
      </c>
      <c r="BH72" s="735" t="str">
        <f t="shared" si="303"/>
        <v/>
      </c>
      <c r="BI72" s="735" t="str">
        <f t="shared" si="303"/>
        <v/>
      </c>
      <c r="BJ72" s="735" t="str">
        <f t="shared" si="303"/>
        <v/>
      </c>
      <c r="BK72" s="735" t="str">
        <f t="shared" si="303"/>
        <v/>
      </c>
      <c r="BL72" s="735" t="str">
        <f t="shared" si="303"/>
        <v/>
      </c>
      <c r="BM72" s="735" t="str">
        <f t="shared" si="303"/>
        <v/>
      </c>
      <c r="BN72" s="735" t="str">
        <f t="shared" si="303"/>
        <v/>
      </c>
      <c r="BO72" s="735" t="str">
        <f t="shared" si="303"/>
        <v/>
      </c>
      <c r="BP72" s="735" t="str">
        <f t="shared" si="303"/>
        <v/>
      </c>
      <c r="BQ72" s="735" t="str">
        <f t="shared" si="303"/>
        <v/>
      </c>
      <c r="BR72" s="735" t="str">
        <f t="shared" si="303"/>
        <v/>
      </c>
      <c r="BS72" s="735" t="str">
        <f t="shared" si="303"/>
        <v/>
      </c>
      <c r="BT72" s="735" t="str">
        <f t="shared" si="303"/>
        <v/>
      </c>
      <c r="BU72" s="739"/>
      <c r="BV72" s="735" t="str">
        <f>IF(BV71="","",BV68*BV71)</f>
        <v/>
      </c>
      <c r="BW72" s="735" t="str">
        <f>IF(BW71="","",BW68*BW71)</f>
        <v/>
      </c>
      <c r="BX72" s="735" t="str">
        <f>IF(BX71="","",BX68*BX71)</f>
        <v/>
      </c>
      <c r="BY72" s="735" t="str">
        <f>IF(BY71="","",BY68*BY71)</f>
        <v/>
      </c>
      <c r="BZ72" s="936" t="str">
        <f t="shared" si="292"/>
        <v/>
      </c>
      <c r="CA72" s="936" t="str">
        <f t="shared" si="293"/>
        <v/>
      </c>
      <c r="CB72" s="936" t="str">
        <f t="shared" si="294"/>
        <v/>
      </c>
      <c r="CC72" s="937" t="str">
        <f t="shared" si="295"/>
        <v/>
      </c>
      <c r="CD72" s="503" t="str">
        <f t="shared" si="287"/>
        <v/>
      </c>
      <c r="CE72" s="80" t="str">
        <f t="shared" si="261"/>
        <v/>
      </c>
      <c r="CF72" s="81" t="str">
        <f t="shared" si="261"/>
        <v/>
      </c>
      <c r="CG72" s="81" t="str">
        <f t="shared" si="261"/>
        <v/>
      </c>
      <c r="CH72" s="81" t="str">
        <f t="shared" si="261"/>
        <v/>
      </c>
      <c r="CI72" s="81" t="str">
        <f t="shared" si="261"/>
        <v/>
      </c>
      <c r="CJ72" s="81" t="str">
        <f t="shared" si="261"/>
        <v/>
      </c>
      <c r="CK72" s="144" t="str">
        <f t="shared" si="261"/>
        <v/>
      </c>
      <c r="CL72" s="144" t="str">
        <f t="shared" si="261"/>
        <v/>
      </c>
      <c r="CM72" s="144" t="str">
        <f t="shared" si="261"/>
        <v/>
      </c>
      <c r="CN72" s="81" t="str">
        <f t="shared" si="261"/>
        <v/>
      </c>
      <c r="CO72" s="81" t="str">
        <f t="shared" si="261"/>
        <v/>
      </c>
      <c r="CP72" s="81" t="str">
        <f t="shared" si="261"/>
        <v/>
      </c>
      <c r="CQ72" s="81" t="str">
        <f t="shared" si="261"/>
        <v/>
      </c>
      <c r="CR72" s="81" t="str">
        <f t="shared" si="261"/>
        <v/>
      </c>
      <c r="CS72" s="80" t="str">
        <f t="shared" si="261"/>
        <v/>
      </c>
      <c r="CT72" s="504" t="str">
        <f t="shared" si="261"/>
        <v/>
      </c>
      <c r="CU72" s="532" t="str">
        <f t="shared" si="262"/>
        <v/>
      </c>
      <c r="CV72" s="533" t="str">
        <f t="shared" si="263"/>
        <v/>
      </c>
      <c r="CW72" s="534" t="str">
        <f t="shared" si="264"/>
        <v/>
      </c>
      <c r="CX72" s="534" t="str">
        <f t="shared" si="265"/>
        <v/>
      </c>
      <c r="CY72" s="534" t="str">
        <f t="shared" si="266"/>
        <v/>
      </c>
      <c r="CZ72" s="534" t="str">
        <f t="shared" si="267"/>
        <v/>
      </c>
      <c r="DA72" s="534" t="str">
        <f t="shared" si="268"/>
        <v/>
      </c>
      <c r="DB72" s="535" t="str">
        <f t="shared" si="269"/>
        <v/>
      </c>
      <c r="DC72" s="535" t="str">
        <f t="shared" si="270"/>
        <v/>
      </c>
      <c r="DD72" s="535" t="str">
        <f t="shared" si="271"/>
        <v/>
      </c>
      <c r="DE72" s="534" t="str">
        <f t="shared" si="272"/>
        <v/>
      </c>
      <c r="DF72" s="534" t="str">
        <f t="shared" si="273"/>
        <v/>
      </c>
      <c r="DG72" s="534" t="str">
        <f t="shared" si="274"/>
        <v/>
      </c>
      <c r="DH72" s="534" t="str">
        <f t="shared" si="275"/>
        <v/>
      </c>
      <c r="DI72" s="534" t="str">
        <f t="shared" si="276"/>
        <v/>
      </c>
      <c r="DJ72" s="533" t="str">
        <f t="shared" si="277"/>
        <v/>
      </c>
      <c r="DK72" s="532" t="str">
        <f t="shared" si="278"/>
        <v/>
      </c>
      <c r="DL72" s="858">
        <f t="shared" si="279"/>
        <v>1</v>
      </c>
      <c r="DM72" s="813">
        <f t="shared" si="280"/>
        <v>0</v>
      </c>
      <c r="DN72" s="813">
        <f t="shared" si="281"/>
        <v>0</v>
      </c>
      <c r="DO72" s="813">
        <f t="shared" si="282"/>
        <v>0</v>
      </c>
      <c r="DP72" s="938" t="str">
        <f>IF(DP64="","",(DP64+SUM(BV64)*(DP64="")-SUM(DP68)-DP71-SUM(BV71)*(DP71=""))*BV65/DP$7/365/$G$1)</f>
        <v/>
      </c>
      <c r="DQ72" s="738" t="str">
        <f>IF(DQ64="","",(DQ64+SUM(BW64)*(DQ64="")-SUM(DQ68)-DQ71-SUM(BW71)*(DQ71=""))*BW65/DQ$7/365/$G$1)</f>
        <v/>
      </c>
      <c r="DR72" s="738" t="str">
        <f>IF(DR64="","",(DR64+SUM(BX64)*(DR64="")-SUM(DR68)-DR71-SUM(BX71)*(DR71=""))*BX65/DR$7/365/$G$1)</f>
        <v/>
      </c>
      <c r="DS72" s="939" t="str">
        <f>IF(DS64="","",(DS64+SUM(BY64)*(DS64="")-SUM(DS68)-DS71-SUM(BY71)*(DS71=""))*BY65/DS$7/365/$G$1)</f>
        <v/>
      </c>
      <c r="DU72" s="60"/>
    </row>
    <row r="73" spans="1:125" s="977" customFormat="1" ht="14" customHeight="1">
      <c r="A73" s="971" t="s">
        <v>496</v>
      </c>
      <c r="B73" s="944">
        <f t="shared" ref="B73:R73" si="304">SUM(B16,B25,B34,B43,B52,B61,B70)</f>
        <v>0.13667991460594203</v>
      </c>
      <c r="C73" s="944">
        <f t="shared" si="304"/>
        <v>1.7675282689912829E-2</v>
      </c>
      <c r="D73" s="944">
        <f t="shared" si="304"/>
        <v>3.314115504358655E-2</v>
      </c>
      <c r="E73" s="944">
        <f t="shared" si="304"/>
        <v>1.7675282689912829E-2</v>
      </c>
      <c r="F73" s="944">
        <f t="shared" si="304"/>
        <v>5.6284565379825659E-2</v>
      </c>
      <c r="G73" s="944">
        <f t="shared" si="304"/>
        <v>0.12051329106758749</v>
      </c>
      <c r="H73" s="944">
        <f t="shared" si="304"/>
        <v>7.0701130759651305E-4</v>
      </c>
      <c r="I73" s="944">
        <f t="shared" si="304"/>
        <v>0.12051329106758749</v>
      </c>
      <c r="J73" s="944">
        <f t="shared" si="304"/>
        <v>0.10197278474949709</v>
      </c>
      <c r="K73" s="944">
        <f t="shared" si="304"/>
        <v>7.0701130759651315E-2</v>
      </c>
      <c r="L73" s="944">
        <f t="shared" si="304"/>
        <v>0</v>
      </c>
      <c r="M73" s="944">
        <f t="shared" si="304"/>
        <v>0</v>
      </c>
      <c r="N73" s="944">
        <f t="shared" si="304"/>
        <v>0</v>
      </c>
      <c r="O73" s="944">
        <f t="shared" si="304"/>
        <v>0</v>
      </c>
      <c r="P73" s="944">
        <f t="shared" si="304"/>
        <v>0</v>
      </c>
      <c r="Q73" s="944">
        <f t="shared" si="304"/>
        <v>0</v>
      </c>
      <c r="R73" s="944">
        <f t="shared" si="304"/>
        <v>0</v>
      </c>
      <c r="S73" s="945"/>
      <c r="T73" s="944">
        <f t="shared" ref="T73:AJ73" si="305">SUM(T16,T25,T34,T43,T52,T61,T70)</f>
        <v>0</v>
      </c>
      <c r="U73" s="944">
        <f t="shared" si="305"/>
        <v>5.0025762481603071E-2</v>
      </c>
      <c r="V73" s="944">
        <f t="shared" si="305"/>
        <v>1.1238577641536546E-2</v>
      </c>
      <c r="W73" s="944">
        <f t="shared" si="305"/>
        <v>9.6410632854069967E-3</v>
      </c>
      <c r="X73" s="944">
        <f t="shared" si="305"/>
        <v>3.8147381693648813E-2</v>
      </c>
      <c r="Y73" s="944">
        <f t="shared" si="305"/>
        <v>2.1210339227895388E-2</v>
      </c>
      <c r="Z73" s="944">
        <f t="shared" si="305"/>
        <v>2.4102658213517487E-2</v>
      </c>
      <c r="AA73" s="944">
        <f t="shared" si="305"/>
        <v>1.7675282689912829E-2</v>
      </c>
      <c r="AB73" s="944">
        <f t="shared" si="305"/>
        <v>2.0394556949899417E-2</v>
      </c>
      <c r="AC73" s="944">
        <f t="shared" si="305"/>
        <v>1.325646201743462E-2</v>
      </c>
      <c r="AD73" s="944">
        <f t="shared" si="305"/>
        <v>0</v>
      </c>
      <c r="AE73" s="944">
        <f t="shared" si="305"/>
        <v>2.1210339227895388E-2</v>
      </c>
      <c r="AF73" s="944">
        <f t="shared" si="305"/>
        <v>0</v>
      </c>
      <c r="AG73" s="944">
        <f t="shared" si="305"/>
        <v>0</v>
      </c>
      <c r="AH73" s="944">
        <f t="shared" si="305"/>
        <v>0</v>
      </c>
      <c r="AI73" s="944">
        <f t="shared" si="305"/>
        <v>0</v>
      </c>
      <c r="AJ73" s="944">
        <f t="shared" si="305"/>
        <v>0</v>
      </c>
      <c r="AK73" s="945"/>
      <c r="AL73" s="944">
        <f t="shared" ref="AL73:BB73" si="306">SUM(AL16,AL25,AL34,AL43,AL52,AL61,AL70)</f>
        <v>0</v>
      </c>
      <c r="AM73" s="944">
        <f t="shared" si="306"/>
        <v>0</v>
      </c>
      <c r="AN73" s="944">
        <f t="shared" si="306"/>
        <v>0</v>
      </c>
      <c r="AO73" s="944">
        <f t="shared" si="306"/>
        <v>0</v>
      </c>
      <c r="AP73" s="944">
        <f t="shared" si="306"/>
        <v>2.2094103362391031E-2</v>
      </c>
      <c r="AQ73" s="944">
        <f t="shared" si="306"/>
        <v>2.4549003735990036E-2</v>
      </c>
      <c r="AR73" s="944">
        <f t="shared" si="306"/>
        <v>4.4188206724782061E-2</v>
      </c>
      <c r="AS73" s="944">
        <f t="shared" si="306"/>
        <v>9.5050266500622649E-2</v>
      </c>
      <c r="AT73" s="944">
        <f t="shared" si="306"/>
        <v>5.005389788293897E-3</v>
      </c>
      <c r="AU73" s="944">
        <f t="shared" si="306"/>
        <v>2.2094103362391031E-2</v>
      </c>
      <c r="AV73" s="944">
        <f t="shared" si="306"/>
        <v>4.4188206724782061E-2</v>
      </c>
      <c r="AW73" s="944">
        <f t="shared" si="306"/>
        <v>4.4188206724782061E-2</v>
      </c>
      <c r="AX73" s="944">
        <f t="shared" si="306"/>
        <v>0</v>
      </c>
      <c r="AY73" s="944">
        <f t="shared" si="306"/>
        <v>0</v>
      </c>
      <c r="AZ73" s="944">
        <f t="shared" si="306"/>
        <v>0</v>
      </c>
      <c r="BA73" s="944">
        <f t="shared" si="306"/>
        <v>0</v>
      </c>
      <c r="BB73" s="944">
        <f t="shared" si="306"/>
        <v>0</v>
      </c>
      <c r="BC73" s="945"/>
      <c r="BD73" s="944">
        <f t="shared" ref="BD73:BT73" si="307">SUM(BD16,BD25,BD34,BD43,BD52,BD61,BD70)</f>
        <v>3.2610896562889166E-2</v>
      </c>
      <c r="BE73" s="944">
        <f t="shared" si="307"/>
        <v>2.6088717250311332E-2</v>
      </c>
      <c r="BF73" s="944">
        <f t="shared" si="307"/>
        <v>3.2610896562889166E-2</v>
      </c>
      <c r="BG73" s="944">
        <f t="shared" si="307"/>
        <v>4.3481195417185557E-2</v>
      </c>
      <c r="BH73" s="944">
        <f t="shared" si="307"/>
        <v>5.2177434500622663E-2</v>
      </c>
      <c r="BI73" s="944">
        <f t="shared" si="307"/>
        <v>3.7269596071873329E-2</v>
      </c>
      <c r="BJ73" s="944">
        <f t="shared" si="307"/>
        <v>2.6088717250311332E-2</v>
      </c>
      <c r="BK73" s="944">
        <f t="shared" si="307"/>
        <v>6.6282310087173099E-2</v>
      </c>
      <c r="BL73" s="944">
        <f t="shared" si="307"/>
        <v>2.9458804483188047E-2</v>
      </c>
      <c r="BM73" s="944">
        <f t="shared" si="307"/>
        <v>8.8376413449564123E-2</v>
      </c>
      <c r="BN73" s="944">
        <f t="shared" si="307"/>
        <v>2.9458804483188047E-2</v>
      </c>
      <c r="BO73" s="944">
        <f t="shared" si="307"/>
        <v>2.651292403486924E-2</v>
      </c>
      <c r="BP73" s="944">
        <f t="shared" si="307"/>
        <v>0</v>
      </c>
      <c r="BQ73" s="944">
        <f t="shared" si="307"/>
        <v>0</v>
      </c>
      <c r="BR73" s="944">
        <f t="shared" si="307"/>
        <v>0</v>
      </c>
      <c r="BS73" s="944">
        <f t="shared" si="307"/>
        <v>0</v>
      </c>
      <c r="BT73" s="944">
        <f t="shared" si="307"/>
        <v>0</v>
      </c>
      <c r="BU73" s="945"/>
      <c r="BV73" s="944">
        <f>SUM(BV16,BV25,BV34,BV43,BV52,BV61,BV70)</f>
        <v>5.1727575093399751E-2</v>
      </c>
      <c r="BW73" s="944">
        <f>SUM(BW16,BW25,BW34,BW43,BW52,BW61,BW70)</f>
        <v>5.1727575093399751E-2</v>
      </c>
      <c r="BX73" s="944">
        <f>SUM(BX16,BX25,BX34,BX43,BX52,BX61,BX70)</f>
        <v>3.0517235865504359E-2</v>
      </c>
      <c r="BY73" s="944">
        <f>SUM(BY16,BY25,BY34,BY43,BY52,BY61,BY70)</f>
        <v>3.314115504358655E-2</v>
      </c>
      <c r="BZ73" s="936" t="str">
        <f t="shared" si="292"/>
        <v/>
      </c>
      <c r="CA73" s="936" t="str">
        <f t="shared" si="293"/>
        <v/>
      </c>
      <c r="CB73" s="936" t="str">
        <f t="shared" si="294"/>
        <v/>
      </c>
      <c r="CC73" s="937" t="str">
        <f t="shared" si="295"/>
        <v/>
      </c>
      <c r="CD73" s="516">
        <f t="shared" si="287"/>
        <v>0</v>
      </c>
      <c r="CE73" s="517">
        <f t="shared" ref="CE73:CT74" si="30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18">
        <f t="shared" si="308"/>
        <v>0</v>
      </c>
      <c r="CG73" s="518">
        <f t="shared" si="308"/>
        <v>0</v>
      </c>
      <c r="CH73" s="518">
        <f t="shared" si="308"/>
        <v>0</v>
      </c>
      <c r="CI73" s="518">
        <f t="shared" si="308"/>
        <v>0</v>
      </c>
      <c r="CJ73" s="518">
        <f t="shared" si="308"/>
        <v>0</v>
      </c>
      <c r="CK73" s="519">
        <f t="shared" si="308"/>
        <v>0</v>
      </c>
      <c r="CL73" s="519">
        <f t="shared" si="308"/>
        <v>0</v>
      </c>
      <c r="CM73" s="519">
        <f t="shared" si="308"/>
        <v>5.005389788293897E-3</v>
      </c>
      <c r="CN73" s="518">
        <f t="shared" si="308"/>
        <v>2.2094103362391031E-2</v>
      </c>
      <c r="CO73" s="518">
        <f t="shared" si="308"/>
        <v>2.2094103362391031E-2</v>
      </c>
      <c r="CP73" s="518">
        <f t="shared" si="308"/>
        <v>2.4549003735990036E-2</v>
      </c>
      <c r="CQ73" s="518">
        <f t="shared" si="308"/>
        <v>4.4188206724782061E-2</v>
      </c>
      <c r="CR73" s="518">
        <f t="shared" si="308"/>
        <v>4.4188206724782061E-2</v>
      </c>
      <c r="CS73" s="517">
        <f t="shared" si="308"/>
        <v>4.4188206724782061E-2</v>
      </c>
      <c r="CT73" s="1050">
        <f t="shared" si="308"/>
        <v>9.5050266500622649E-2</v>
      </c>
      <c r="CU73" s="520">
        <f t="shared" si="262"/>
        <v>0</v>
      </c>
      <c r="CV73" s="521">
        <f t="shared" si="263"/>
        <v>0</v>
      </c>
      <c r="CW73" s="522">
        <f t="shared" si="264"/>
        <v>0</v>
      </c>
      <c r="CX73" s="522">
        <f t="shared" si="265"/>
        <v>0</v>
      </c>
      <c r="CY73" s="522">
        <f t="shared" si="266"/>
        <v>0</v>
      </c>
      <c r="CZ73" s="522">
        <f t="shared" si="267"/>
        <v>2.6088717250311332E-2</v>
      </c>
      <c r="DA73" s="522">
        <f t="shared" si="268"/>
        <v>2.6088717250311332E-2</v>
      </c>
      <c r="DB73" s="523">
        <f t="shared" si="269"/>
        <v>2.651292403486924E-2</v>
      </c>
      <c r="DC73" s="523">
        <f t="shared" si="270"/>
        <v>2.9458804483188047E-2</v>
      </c>
      <c r="DD73" s="523">
        <f t="shared" si="271"/>
        <v>2.9458804483188047E-2</v>
      </c>
      <c r="DE73" s="522">
        <f t="shared" si="272"/>
        <v>3.2610896562889166E-2</v>
      </c>
      <c r="DF73" s="522">
        <f t="shared" si="273"/>
        <v>3.2610896562889166E-2</v>
      </c>
      <c r="DG73" s="522">
        <f t="shared" si="274"/>
        <v>3.7269596071873329E-2</v>
      </c>
      <c r="DH73" s="522">
        <f t="shared" si="275"/>
        <v>4.3481195417185557E-2</v>
      </c>
      <c r="DI73" s="522">
        <f t="shared" si="276"/>
        <v>5.2177434500622663E-2</v>
      </c>
      <c r="DJ73" s="521">
        <f t="shared" si="277"/>
        <v>6.6282310087173099E-2</v>
      </c>
      <c r="DK73" s="520">
        <f t="shared" si="278"/>
        <v>8.8376413449564123E-2</v>
      </c>
      <c r="DL73" s="972"/>
      <c r="DM73" s="973"/>
      <c r="DN73" s="973"/>
      <c r="DO73" s="973"/>
      <c r="DP73" s="974" t="e">
        <f>SUM(DP16,DP25,DP34,DP43,DP70)</f>
        <v>#VALUE!</v>
      </c>
      <c r="DQ73" s="975" t="e">
        <f>SUM(DQ16,DQ25,DQ34,DQ43,DQ70)</f>
        <v>#VALUE!</v>
      </c>
      <c r="DR73" s="975" t="e">
        <f>SUM(DR16,DR25,DR34,DR43,DR70)</f>
        <v>#VALUE!</v>
      </c>
      <c r="DS73" s="976" t="e">
        <f>SUM(DS16,DS25,DS34,DS43,DS70)</f>
        <v>#VALUE!</v>
      </c>
      <c r="DU73" s="978"/>
    </row>
    <row r="74" spans="1:125" s="983" customFormat="1" ht="14" customHeight="1">
      <c r="A74" s="979" t="s">
        <v>497</v>
      </c>
      <c r="B74" s="869">
        <f t="shared" ref="B74:R74" si="309">SUM(B18,B27,B36,B45,B54,B63,B72)</f>
        <v>7100</v>
      </c>
      <c r="C74" s="869">
        <f t="shared" si="309"/>
        <v>960</v>
      </c>
      <c r="D74" s="869">
        <f t="shared" si="309"/>
        <v>1541.8679999999999</v>
      </c>
      <c r="E74" s="869">
        <f t="shared" si="309"/>
        <v>960</v>
      </c>
      <c r="F74" s="869">
        <f t="shared" si="309"/>
        <v>1800</v>
      </c>
      <c r="G74" s="869">
        <f t="shared" si="309"/>
        <v>6600</v>
      </c>
      <c r="H74" s="869">
        <f t="shared" si="309"/>
        <v>6.3360000000000003</v>
      </c>
      <c r="I74" s="869">
        <f t="shared" si="309"/>
        <v>7200</v>
      </c>
      <c r="J74" s="869">
        <f t="shared" si="309"/>
        <v>6780</v>
      </c>
      <c r="K74" s="869">
        <f t="shared" si="309"/>
        <v>3120</v>
      </c>
      <c r="L74" s="869">
        <f t="shared" si="309"/>
        <v>0</v>
      </c>
      <c r="M74" s="869">
        <f t="shared" si="309"/>
        <v>0</v>
      </c>
      <c r="N74" s="869">
        <f t="shared" si="309"/>
        <v>0</v>
      </c>
      <c r="O74" s="869">
        <f t="shared" si="309"/>
        <v>0</v>
      </c>
      <c r="P74" s="869">
        <f t="shared" si="309"/>
        <v>0</v>
      </c>
      <c r="Q74" s="869">
        <f t="shared" si="309"/>
        <v>0</v>
      </c>
      <c r="R74" s="869">
        <f t="shared" si="309"/>
        <v>0</v>
      </c>
      <c r="S74" s="943"/>
      <c r="T74" s="869">
        <f t="shared" ref="T74:AJ74" si="310">SUM(T18,T27,T36,T45,T54,T63,T72)</f>
        <v>0</v>
      </c>
      <c r="U74" s="869">
        <f t="shared" si="310"/>
        <v>10944</v>
      </c>
      <c r="V74" s="869">
        <f t="shared" si="310"/>
        <v>1368</v>
      </c>
      <c r="W74" s="869">
        <f t="shared" si="310"/>
        <v>1608</v>
      </c>
      <c r="X74" s="869">
        <f t="shared" si="310"/>
        <v>6444</v>
      </c>
      <c r="Y74" s="869">
        <f t="shared" si="310"/>
        <v>1320</v>
      </c>
      <c r="Z74" s="869">
        <f t="shared" si="310"/>
        <v>1320</v>
      </c>
      <c r="AA74" s="869">
        <f t="shared" si="310"/>
        <v>1020</v>
      </c>
      <c r="AB74" s="869">
        <f t="shared" si="310"/>
        <v>1020</v>
      </c>
      <c r="AC74" s="869">
        <f t="shared" si="310"/>
        <v>1080</v>
      </c>
      <c r="AD74" s="869">
        <f t="shared" si="310"/>
        <v>0</v>
      </c>
      <c r="AE74" s="869">
        <f t="shared" si="310"/>
        <v>840</v>
      </c>
      <c r="AF74" s="869">
        <f t="shared" si="310"/>
        <v>0</v>
      </c>
      <c r="AG74" s="869">
        <f t="shared" si="310"/>
        <v>0</v>
      </c>
      <c r="AH74" s="869">
        <f t="shared" si="310"/>
        <v>0</v>
      </c>
      <c r="AI74" s="869">
        <f t="shared" si="310"/>
        <v>0</v>
      </c>
      <c r="AJ74" s="869">
        <f t="shared" si="310"/>
        <v>0</v>
      </c>
      <c r="AK74" s="943"/>
      <c r="AL74" s="869">
        <f t="shared" ref="AL74:BB74" si="311">SUM(AL18,AL27,AL36,AL45,AL54,AL63,AL72)</f>
        <v>0</v>
      </c>
      <c r="AM74" s="869">
        <f t="shared" si="311"/>
        <v>0</v>
      </c>
      <c r="AN74" s="869">
        <f t="shared" si="311"/>
        <v>0</v>
      </c>
      <c r="AO74" s="869">
        <f t="shared" si="311"/>
        <v>0</v>
      </c>
      <c r="AP74" s="869">
        <f t="shared" si="311"/>
        <v>1200</v>
      </c>
      <c r="AQ74" s="869">
        <f t="shared" si="311"/>
        <v>800</v>
      </c>
      <c r="AR74" s="869">
        <f t="shared" si="311"/>
        <v>1212</v>
      </c>
      <c r="AS74" s="869">
        <f t="shared" si="311"/>
        <v>2028</v>
      </c>
      <c r="AT74" s="869">
        <f t="shared" si="311"/>
        <v>480</v>
      </c>
      <c r="AU74" s="869">
        <f t="shared" si="311"/>
        <v>1200</v>
      </c>
      <c r="AV74" s="869">
        <f t="shared" si="311"/>
        <v>1800</v>
      </c>
      <c r="AW74" s="869">
        <f t="shared" si="311"/>
        <v>948</v>
      </c>
      <c r="AX74" s="869">
        <f t="shared" si="311"/>
        <v>0</v>
      </c>
      <c r="AY74" s="869">
        <f t="shared" si="311"/>
        <v>0</v>
      </c>
      <c r="AZ74" s="869">
        <f t="shared" si="311"/>
        <v>0</v>
      </c>
      <c r="BA74" s="869">
        <f t="shared" si="311"/>
        <v>0</v>
      </c>
      <c r="BB74" s="869">
        <f t="shared" si="311"/>
        <v>0</v>
      </c>
      <c r="BC74" s="943"/>
      <c r="BD74" s="869">
        <f t="shared" ref="BD74:BT74" si="312">SUM(BD18,BD27,BD36,BD45,BD54,BD63,BD72)</f>
        <v>193.65119999999999</v>
      </c>
      <c r="BE74" s="869">
        <f t="shared" si="312"/>
        <v>194.83199999999999</v>
      </c>
      <c r="BF74" s="869">
        <f t="shared" si="312"/>
        <v>206.64</v>
      </c>
      <c r="BG74" s="869">
        <f t="shared" si="312"/>
        <v>193.65119999999999</v>
      </c>
      <c r="BH74" s="869">
        <f t="shared" si="312"/>
        <v>206.64</v>
      </c>
      <c r="BI74" s="869">
        <f t="shared" si="312"/>
        <v>224.35199999999998</v>
      </c>
      <c r="BJ74" s="869">
        <f t="shared" si="312"/>
        <v>224.35199999999998</v>
      </c>
      <c r="BK74" s="869">
        <f t="shared" si="312"/>
        <v>1056</v>
      </c>
      <c r="BL74" s="869">
        <f t="shared" si="312"/>
        <v>1320</v>
      </c>
      <c r="BM74" s="869">
        <f t="shared" si="312"/>
        <v>3120</v>
      </c>
      <c r="BN74" s="869">
        <f t="shared" si="312"/>
        <v>960</v>
      </c>
      <c r="BO74" s="869">
        <f t="shared" si="312"/>
        <v>840</v>
      </c>
      <c r="BP74" s="869">
        <f t="shared" si="312"/>
        <v>0</v>
      </c>
      <c r="BQ74" s="869">
        <f t="shared" si="312"/>
        <v>0</v>
      </c>
      <c r="BR74" s="869">
        <f t="shared" si="312"/>
        <v>0</v>
      </c>
      <c r="BS74" s="869">
        <f t="shared" si="312"/>
        <v>0</v>
      </c>
      <c r="BT74" s="869">
        <f t="shared" si="312"/>
        <v>0</v>
      </c>
      <c r="BU74" s="943"/>
      <c r="BV74" s="869">
        <f>SUM(BV18,BV27,BV36,BV45,BV54,BV63,BV72)</f>
        <v>5784</v>
      </c>
      <c r="BW74" s="869">
        <f>SUM(BW18,BW27,BW36,BW45,BW54,BW63,BW72)</f>
        <v>5232</v>
      </c>
      <c r="BX74" s="869">
        <f>SUM(BX18,BX27,BX36,BX45,BX54,BX63,BX72)</f>
        <v>1728</v>
      </c>
      <c r="BY74" s="869">
        <f>SUM(BY18,BY27,BY36,BY45,BY54,BY63,BY72)</f>
        <v>840</v>
      </c>
      <c r="BZ74" s="856" t="str">
        <f t="shared" si="292"/>
        <v/>
      </c>
      <c r="CA74" s="856" t="str">
        <f t="shared" si="293"/>
        <v/>
      </c>
      <c r="CB74" s="856" t="str">
        <f t="shared" si="294"/>
        <v/>
      </c>
      <c r="CC74" s="857" t="str">
        <f t="shared" si="295"/>
        <v/>
      </c>
      <c r="CD74" s="503">
        <f t="shared" si="287"/>
        <v>0</v>
      </c>
      <c r="CE74" s="80">
        <f t="shared" si="308"/>
        <v>0</v>
      </c>
      <c r="CF74" s="81">
        <f t="shared" si="308"/>
        <v>0</v>
      </c>
      <c r="CG74" s="81">
        <f t="shared" si="308"/>
        <v>0</v>
      </c>
      <c r="CH74" s="81">
        <f t="shared" si="308"/>
        <v>0</v>
      </c>
      <c r="CI74" s="81">
        <f t="shared" si="308"/>
        <v>0</v>
      </c>
      <c r="CJ74" s="81">
        <f t="shared" si="308"/>
        <v>0</v>
      </c>
      <c r="CK74" s="144">
        <f t="shared" si="308"/>
        <v>0</v>
      </c>
      <c r="CL74" s="144">
        <f t="shared" si="308"/>
        <v>0</v>
      </c>
      <c r="CM74" s="144">
        <f t="shared" si="308"/>
        <v>480</v>
      </c>
      <c r="CN74" s="81">
        <f t="shared" si="308"/>
        <v>800</v>
      </c>
      <c r="CO74" s="81">
        <f t="shared" si="308"/>
        <v>948</v>
      </c>
      <c r="CP74" s="81">
        <f t="shared" si="308"/>
        <v>1200</v>
      </c>
      <c r="CQ74" s="81">
        <f t="shared" si="308"/>
        <v>1200</v>
      </c>
      <c r="CR74" s="81">
        <f t="shared" si="308"/>
        <v>1212</v>
      </c>
      <c r="CS74" s="80">
        <f t="shared" si="308"/>
        <v>1800</v>
      </c>
      <c r="CT74" s="504">
        <f t="shared" si="308"/>
        <v>2028</v>
      </c>
      <c r="CU74" s="532">
        <f t="shared" si="262"/>
        <v>0</v>
      </c>
      <c r="CV74" s="533">
        <f t="shared" si="263"/>
        <v>0</v>
      </c>
      <c r="CW74" s="534">
        <f t="shared" si="264"/>
        <v>0</v>
      </c>
      <c r="CX74" s="534">
        <f t="shared" si="265"/>
        <v>0</v>
      </c>
      <c r="CY74" s="534">
        <f t="shared" si="266"/>
        <v>0</v>
      </c>
      <c r="CZ74" s="534">
        <f t="shared" si="267"/>
        <v>193.65119999999999</v>
      </c>
      <c r="DA74" s="534">
        <f t="shared" si="268"/>
        <v>193.65119999999999</v>
      </c>
      <c r="DB74" s="535">
        <f t="shared" si="269"/>
        <v>194.83199999999999</v>
      </c>
      <c r="DC74" s="535">
        <f t="shared" si="270"/>
        <v>206.64</v>
      </c>
      <c r="DD74" s="535">
        <f t="shared" si="271"/>
        <v>206.64</v>
      </c>
      <c r="DE74" s="534">
        <f t="shared" si="272"/>
        <v>224.35199999999998</v>
      </c>
      <c r="DF74" s="534">
        <f t="shared" si="273"/>
        <v>224.35199999999998</v>
      </c>
      <c r="DG74" s="534">
        <f t="shared" si="274"/>
        <v>840</v>
      </c>
      <c r="DH74" s="534">
        <f t="shared" si="275"/>
        <v>960</v>
      </c>
      <c r="DI74" s="534">
        <f t="shared" si="276"/>
        <v>1056</v>
      </c>
      <c r="DJ74" s="533">
        <f t="shared" si="277"/>
        <v>1320</v>
      </c>
      <c r="DK74" s="532">
        <f t="shared" si="278"/>
        <v>3120</v>
      </c>
      <c r="DL74" s="858"/>
      <c r="DM74" s="980"/>
      <c r="DN74" s="980"/>
      <c r="DO74" s="980"/>
      <c r="DP74" s="981">
        <f>SUM(DP18,DP27,DP36,DP45,DP72)</f>
        <v>0</v>
      </c>
      <c r="DQ74" s="886">
        <f>SUM(DQ18,DQ27,DQ36,DQ45,DQ72)</f>
        <v>0</v>
      </c>
      <c r="DR74" s="886">
        <f>SUM(DR18,DR27,DR36,DR45,DR72)</f>
        <v>0</v>
      </c>
      <c r="DS74" s="982">
        <f>SUM(DS18,DS27,DS36,DS45,DS72)</f>
        <v>0</v>
      </c>
      <c r="DU74" s="984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128"/>
      <c r="U75" s="1128"/>
      <c r="V75" s="1128"/>
      <c r="W75" s="1128"/>
      <c r="X75" s="1128"/>
      <c r="Y75" s="1128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46"/>
      <c r="DQ75" s="947"/>
      <c r="DR75" s="947"/>
      <c r="DS75" s="948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128"/>
      <c r="U76" s="1128"/>
      <c r="V76" s="1128"/>
      <c r="W76" s="1128"/>
      <c r="X76" s="1128"/>
      <c r="Y76" s="1128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128"/>
      <c r="U77" s="1128"/>
      <c r="V77" s="1128"/>
      <c r="W77" s="1128"/>
      <c r="X77" s="1128"/>
      <c r="Y77" s="1128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128"/>
      <c r="U78" s="1128"/>
      <c r="V78" s="1128"/>
      <c r="W78" s="1128"/>
      <c r="X78" s="1128"/>
      <c r="Y78" s="1128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128"/>
      <c r="U79" s="1128"/>
      <c r="V79" s="1128"/>
      <c r="W79" s="1128"/>
      <c r="X79" s="1128"/>
      <c r="Y79" s="1128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128"/>
      <c r="U80" s="1128"/>
      <c r="V80" s="1128"/>
      <c r="W80" s="1128"/>
      <c r="X80" s="1128"/>
      <c r="Y80" s="1128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128"/>
      <c r="U81" s="1128"/>
      <c r="V81" s="1128"/>
      <c r="W81" s="1128"/>
      <c r="X81" s="1128"/>
      <c r="Y81" s="1128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128"/>
      <c r="U82" s="1128"/>
      <c r="V82" s="1128"/>
      <c r="W82" s="1128"/>
      <c r="X82" s="1128"/>
      <c r="Y82" s="1128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128"/>
      <c r="U83" s="1128"/>
      <c r="V83" s="1128"/>
      <c r="W83" s="1128"/>
      <c r="X83" s="1128"/>
      <c r="Y83" s="1128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128"/>
      <c r="U84" s="1128"/>
      <c r="V84" s="1128"/>
      <c r="W84" s="1128"/>
      <c r="X84" s="1128"/>
      <c r="Y84" s="1128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128"/>
      <c r="U85" s="1128"/>
      <c r="V85" s="1128"/>
      <c r="W85" s="1128"/>
      <c r="X85" s="1128"/>
      <c r="Y85" s="1128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128"/>
      <c r="U86" s="1128"/>
      <c r="V86" s="1128"/>
      <c r="W86" s="1128"/>
      <c r="X86" s="1128"/>
      <c r="Y86" s="1128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128"/>
      <c r="U87" s="1128"/>
      <c r="V87" s="1128"/>
      <c r="W87" s="1128"/>
      <c r="X87" s="1128"/>
      <c r="Y87" s="1128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128"/>
      <c r="U88" s="1128"/>
      <c r="V88" s="1128"/>
      <c r="W88" s="1128"/>
      <c r="X88" s="1128"/>
      <c r="Y88" s="1128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128"/>
      <c r="U89" s="1128"/>
      <c r="V89" s="1128"/>
      <c r="W89" s="1128"/>
      <c r="X89" s="1128"/>
      <c r="Y89" s="1128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416" activePane="bottomRight" state="frozen"/>
      <selection pane="topRight" activeCell="B1" sqref="B1"/>
      <selection pane="bottomLeft" activeCell="A8" sqref="A8"/>
      <selection pane="bottomRight" activeCell="H435" sqref="H435"/>
    </sheetView>
  </sheetViews>
  <sheetFormatPr baseColWidth="10" defaultColWidth="11.5" defaultRowHeight="12.75" customHeight="1" x14ac:dyDescent="0"/>
  <cols>
    <col min="1" max="1" width="47.5" style="1761" customWidth="1"/>
    <col min="2" max="2" width="3.5" style="1828" customWidth="1"/>
    <col min="3" max="3" width="13.6640625" style="1828" bestFit="1" customWidth="1"/>
    <col min="4" max="4" width="8.83203125" style="1828" customWidth="1"/>
    <col min="5" max="5" width="8.1640625" style="1828" customWidth="1"/>
    <col min="6" max="6" width="9.83203125" style="1828" customWidth="1"/>
    <col min="7" max="7" width="1.83203125" style="1828" customWidth="1"/>
    <col min="8" max="8" width="9.1640625" style="1829" customWidth="1"/>
    <col min="9" max="10" width="9" style="1829" customWidth="1"/>
    <col min="11" max="11" width="8.5" style="1829" customWidth="1"/>
    <col min="12" max="12" width="1.83203125" style="1828" customWidth="1"/>
    <col min="13" max="16" width="8.6640625" style="1828" customWidth="1"/>
    <col min="17" max="17" width="40.6640625" style="1761" customWidth="1"/>
    <col min="18" max="18" width="7.6640625" style="1830" customWidth="1"/>
    <col min="19" max="21" width="7.6640625" style="1831" customWidth="1"/>
    <col min="22" max="16384" width="11.5" style="1552"/>
  </cols>
  <sheetData>
    <row r="1" spans="1:22" s="1545" customFormat="1" ht="15" customHeight="1" thickBot="1">
      <c r="A1" s="1534" t="str">
        <f>IF(Data!A1="","",Data!A1)</f>
        <v>South Africa Baseline Assessment</v>
      </c>
      <c r="B1" s="1535"/>
      <c r="C1" s="1534" t="str">
        <f>IF(Data!BV1="","",Data!BV1)</f>
        <v>ZANFL</v>
      </c>
      <c r="D1" s="1536"/>
      <c r="E1" s="1536"/>
      <c r="F1" s="1536"/>
      <c r="G1" s="1537"/>
      <c r="H1" s="1534" t="str">
        <f>IF(C1="","",C1)</f>
        <v>ZANFL</v>
      </c>
      <c r="I1" s="1536"/>
      <c r="J1" s="1538" t="s">
        <v>727</v>
      </c>
      <c r="K1" s="1539">
        <f>Data!$K$1</f>
        <v>4.1867999999999999</v>
      </c>
      <c r="L1" s="1537"/>
      <c r="M1" s="1540" t="s">
        <v>706</v>
      </c>
      <c r="N1" s="1541"/>
      <c r="O1" s="1541"/>
      <c r="P1" s="1542">
        <f>Data!$G$1</f>
        <v>8800</v>
      </c>
      <c r="Q1" s="1543" t="str">
        <f>Data!$H$1</f>
        <v>kJ</v>
      </c>
      <c r="R1" s="1544"/>
      <c r="S1" s="1544"/>
      <c r="T1" s="1544"/>
      <c r="U1" s="1544"/>
      <c r="V1" s="1544"/>
    </row>
    <row r="2" spans="1:22" ht="14" customHeight="1" thickBot="1">
      <c r="A2" s="1546"/>
      <c r="B2" s="1547"/>
      <c r="C2" s="1548" t="s">
        <v>108</v>
      </c>
      <c r="D2" s="1549"/>
      <c r="E2" s="1549"/>
      <c r="F2" s="1549"/>
      <c r="G2" s="1550"/>
      <c r="H2" s="1548" t="s">
        <v>476</v>
      </c>
      <c r="I2" s="1549"/>
      <c r="J2" s="1549"/>
      <c r="K2" s="1549"/>
      <c r="L2" s="1550"/>
      <c r="M2" s="1548"/>
      <c r="N2" s="1549"/>
      <c r="O2" s="1549"/>
      <c r="P2" s="1549"/>
      <c r="Q2" s="1551"/>
      <c r="R2" s="1551"/>
      <c r="S2" s="1551"/>
      <c r="T2" s="1551"/>
      <c r="U2" s="1551"/>
      <c r="V2" s="1551"/>
    </row>
    <row r="3" spans="1:22" ht="14" customHeight="1">
      <c r="A3" s="1553" t="s">
        <v>34</v>
      </c>
      <c r="B3" s="1499"/>
      <c r="C3" s="1500" t="s">
        <v>111</v>
      </c>
      <c r="D3" s="1501"/>
      <c r="E3" s="1501"/>
      <c r="F3" s="1501"/>
      <c r="G3" s="1502"/>
      <c r="H3" s="1500" t="s">
        <v>477</v>
      </c>
      <c r="I3" s="1501"/>
      <c r="J3" s="1501"/>
      <c r="K3" s="1501"/>
      <c r="L3" s="1502"/>
      <c r="M3" s="1500" t="s">
        <v>498</v>
      </c>
      <c r="N3" s="1501"/>
      <c r="O3" s="1501"/>
      <c r="P3" s="1501"/>
      <c r="Q3" s="1551"/>
      <c r="R3" s="1554"/>
      <c r="S3" s="1554"/>
      <c r="T3" s="1554"/>
      <c r="U3" s="1555"/>
      <c r="V3" s="1554"/>
    </row>
    <row r="4" spans="1:22" s="1557" customFormat="1" ht="42.75" customHeight="1">
      <c r="A4" s="1556" t="s">
        <v>42</v>
      </c>
      <c r="B4" s="1503"/>
      <c r="C4" s="1504" t="str">
        <f>Data!BV4</f>
        <v>'Very Poor'</v>
      </c>
      <c r="D4" s="1504" t="str">
        <f>Data!BW4</f>
        <v>'Poor'</v>
      </c>
      <c r="E4" s="1504" t="str">
        <f>Data!BX4</f>
        <v>'Middle'</v>
      </c>
      <c r="F4" s="1504" t="str">
        <f>Data!BY4</f>
        <v>'Better-Off'</v>
      </c>
      <c r="G4" s="1505"/>
      <c r="H4" s="1504" t="str">
        <f>C4</f>
        <v>'Very Poor'</v>
      </c>
      <c r="I4" s="1504" t="str">
        <f>D4</f>
        <v>'Poor'</v>
      </c>
      <c r="J4" s="1504" t="str">
        <f>E4</f>
        <v>'Middle'</v>
      </c>
      <c r="K4" s="1504" t="str">
        <f>F4</f>
        <v>'Better-Off'</v>
      </c>
      <c r="L4" s="1505"/>
      <c r="M4" s="1504" t="str">
        <f>C4</f>
        <v>'Very Poor'</v>
      </c>
      <c r="N4" s="1504" t="str">
        <f>D4</f>
        <v>'Poor'</v>
      </c>
      <c r="O4" s="1504" t="str">
        <f>E4</f>
        <v>'Middle'</v>
      </c>
      <c r="P4" s="1504" t="str">
        <f>F4</f>
        <v>'Better-Off'</v>
      </c>
      <c r="Q4" s="1506" t="s">
        <v>50</v>
      </c>
      <c r="R4" s="1555"/>
      <c r="S4" s="1554"/>
      <c r="T4" s="1554"/>
      <c r="U4" s="1554"/>
      <c r="V4" s="1555"/>
    </row>
    <row r="5" spans="1:22" s="1557" customFormat="1" ht="27" customHeight="1">
      <c r="A5" s="1558" t="s">
        <v>499</v>
      </c>
      <c r="B5" s="1507"/>
      <c r="C5" s="1508"/>
      <c r="D5" s="1509"/>
      <c r="E5" s="1509"/>
      <c r="F5" s="1509"/>
      <c r="G5" s="1510"/>
      <c r="H5" s="1508"/>
      <c r="I5" s="1509"/>
      <c r="J5" s="1509"/>
      <c r="K5" s="1509"/>
      <c r="L5" s="1510"/>
      <c r="M5" s="1508"/>
      <c r="N5" s="1509"/>
      <c r="O5" s="1509"/>
      <c r="P5" s="1509"/>
      <c r="Q5" s="1506"/>
      <c r="R5" s="1555"/>
      <c r="S5" s="1555"/>
      <c r="T5" s="1555"/>
      <c r="U5" s="1555"/>
      <c r="V5" s="1555"/>
    </row>
    <row r="6" spans="1:22" s="1557" customFormat="1" ht="14.25" customHeight="1">
      <c r="A6" s="1558" t="s">
        <v>119</v>
      </c>
      <c r="B6" s="1511"/>
      <c r="C6" s="1509"/>
      <c r="D6" s="1509"/>
      <c r="E6" s="1509"/>
      <c r="F6" s="1509"/>
      <c r="G6" s="1512"/>
      <c r="H6" s="1509"/>
      <c r="I6" s="1509"/>
      <c r="J6" s="1509"/>
      <c r="K6" s="1509"/>
      <c r="L6" s="1512"/>
      <c r="M6" s="1509"/>
      <c r="N6" s="1509"/>
      <c r="O6" s="1509"/>
      <c r="P6" s="1509"/>
      <c r="Q6" s="1555"/>
      <c r="R6" s="1555"/>
      <c r="S6" s="1555"/>
      <c r="T6" s="1555"/>
      <c r="U6" s="1555"/>
      <c r="V6" s="1555"/>
    </row>
    <row r="7" spans="1:22" s="1557" customFormat="1" ht="15.75" customHeight="1">
      <c r="A7" s="1559" t="s">
        <v>120</v>
      </c>
      <c r="B7" s="1513"/>
      <c r="C7" s="1514"/>
      <c r="D7" s="1514"/>
      <c r="E7" s="1514"/>
      <c r="F7" s="1514"/>
      <c r="G7" s="1513"/>
      <c r="H7" s="1514"/>
      <c r="I7" s="1514"/>
      <c r="J7" s="1514"/>
      <c r="K7" s="1514"/>
      <c r="L7" s="1513"/>
      <c r="M7" s="1514"/>
      <c r="N7" s="1514"/>
      <c r="O7" s="1514"/>
      <c r="P7" s="1514"/>
      <c r="Q7" s="1555"/>
      <c r="R7" s="1555"/>
      <c r="S7" s="1555"/>
      <c r="T7" s="1555"/>
      <c r="U7" s="1555"/>
      <c r="V7" s="1555"/>
    </row>
    <row r="8" spans="1:22" s="1557" customFormat="1" ht="15.75" customHeight="1">
      <c r="A8" s="1560" t="s">
        <v>121</v>
      </c>
      <c r="B8" s="1515"/>
      <c r="C8" s="1516" t="str">
        <f>IF(Data!BV8="","",Data!BV8)</f>
        <v>2013/14</v>
      </c>
      <c r="D8" s="1516" t="str">
        <f>IF(Data!BW8="","",Data!BW8)</f>
        <v>2013/14</v>
      </c>
      <c r="E8" s="1516" t="str">
        <f>IF(Data!BX8="","",Data!BX8)</f>
        <v>2013/14</v>
      </c>
      <c r="F8" s="1516" t="str">
        <f>IF(Data!BY8="","",Data!BY8)</f>
        <v>2013/14</v>
      </c>
      <c r="G8" s="1512"/>
      <c r="H8" s="1517"/>
      <c r="I8" s="1517"/>
      <c r="J8" s="1517"/>
      <c r="K8" s="1517"/>
      <c r="L8" s="1512"/>
      <c r="M8" s="1517"/>
      <c r="N8" s="1517"/>
      <c r="O8" s="1517"/>
      <c r="P8" s="1517"/>
      <c r="Q8" s="1561"/>
      <c r="R8" s="1555"/>
      <c r="S8" s="1555"/>
      <c r="T8" s="1555"/>
      <c r="U8" s="1555"/>
      <c r="V8" s="1562"/>
    </row>
    <row r="9" spans="1:22" s="1557" customFormat="1" ht="15.75" customHeight="1">
      <c r="A9" s="1559" t="s">
        <v>125</v>
      </c>
      <c r="B9" s="1513"/>
      <c r="C9" s="1518" t="str">
        <f>IF(Data!BV9="","",Data!BV9)</f>
        <v>ZAR</v>
      </c>
      <c r="D9" s="1518" t="str">
        <f>IF(Data!BW9="","",Data!BW9)</f>
        <v>ZAR</v>
      </c>
      <c r="E9" s="1518" t="str">
        <f>IF(Data!BX9="","",Data!BX9)</f>
        <v>ZAR</v>
      </c>
      <c r="F9" s="1518" t="str">
        <f>IF(Data!BY9="","",Data!BY9)</f>
        <v>ZAR</v>
      </c>
      <c r="G9" s="1512"/>
      <c r="H9" s="1519"/>
      <c r="I9" s="1519"/>
      <c r="J9" s="1519"/>
      <c r="K9" s="1519"/>
      <c r="L9" s="1512"/>
      <c r="M9" s="1519"/>
      <c r="N9" s="1519"/>
      <c r="O9" s="1519"/>
      <c r="P9" s="1519"/>
      <c r="Q9" s="1561"/>
      <c r="R9" s="1555"/>
      <c r="S9" s="1555"/>
      <c r="T9" s="1555"/>
      <c r="U9" s="1555"/>
      <c r="V9" s="1562"/>
    </row>
    <row r="10" spans="1:22" s="1557" customFormat="1" ht="15.75" customHeight="1">
      <c r="A10" s="1563" t="s">
        <v>127</v>
      </c>
      <c r="B10" s="1564"/>
      <c r="C10" s="1565">
        <f>SUM(C11:C19)</f>
        <v>1.2902981532147306</v>
      </c>
      <c r="D10" s="1565">
        <f>SUM(D11:D19)</f>
        <v>1.3841865069133608</v>
      </c>
      <c r="E10" s="1565">
        <f>SUM(E11:E19)</f>
        <v>1.4848360802265315</v>
      </c>
      <c r="F10" s="1565">
        <f>SUM(F11:F19)</f>
        <v>1.5777774847654626</v>
      </c>
      <c r="G10" s="1564"/>
      <c r="H10" s="1566"/>
      <c r="I10" s="1566"/>
      <c r="J10" s="1566"/>
      <c r="K10" s="1566"/>
      <c r="L10" s="1564"/>
      <c r="M10" s="1565">
        <f>SUM(M11:M19)</f>
        <v>4.6449666050311415E-2</v>
      </c>
      <c r="N10" s="1565">
        <f>SUM(N11:N19)</f>
        <v>6.0552781051059282E-3</v>
      </c>
      <c r="O10" s="1565">
        <f>SUM(O11:O19)</f>
        <v>4.4466333920797095E-2</v>
      </c>
      <c r="P10" s="1565">
        <f>SUM(P11:P19)</f>
        <v>6.8606107189788379E-2</v>
      </c>
      <c r="Q10" s="1567"/>
      <c r="R10" s="1568"/>
      <c r="S10" s="1569"/>
      <c r="T10" s="1569"/>
      <c r="U10" s="1570">
        <v>10</v>
      </c>
      <c r="V10" s="1562"/>
    </row>
    <row r="11" spans="1:22" s="1557" customFormat="1" ht="15.75" customHeight="1">
      <c r="A11" s="1521" t="s">
        <v>684</v>
      </c>
      <c r="B11" s="1571"/>
      <c r="C11" s="1520">
        <f>SUM(C832,C838,C840:C842,C847)</f>
        <v>6.048561581569116E-2</v>
      </c>
      <c r="D11" s="1520">
        <f t="shared" ref="D11:F11" si="0">SUM(D832,D838,D840:D842,D847)</f>
        <v>7.3242556662515571E-2</v>
      </c>
      <c r="E11" s="1520">
        <f t="shared" si="0"/>
        <v>0.15934288418430884</v>
      </c>
      <c r="F11" s="1520">
        <f t="shared" si="0"/>
        <v>0.36252877490660024</v>
      </c>
      <c r="G11" s="1571"/>
      <c r="H11" s="1572"/>
      <c r="I11" s="1572"/>
      <c r="J11" s="1572"/>
      <c r="K11" s="1572"/>
      <c r="L11" s="1571"/>
      <c r="M11" s="1520">
        <f>SUM(M832,M838,M840:M842,M847)</f>
        <v>1.2708592777085927E-3</v>
      </c>
      <c r="N11" s="1520">
        <f t="shared" ref="N11:P11" si="1">SUM(N832,N838,N840:N842,N847)</f>
        <v>1.955168119551683E-3</v>
      </c>
      <c r="O11" s="1520">
        <f t="shared" si="1"/>
        <v>3.3452808219178086E-2</v>
      </c>
      <c r="P11" s="1520">
        <f t="shared" si="1"/>
        <v>9.3740208592777124E-2</v>
      </c>
      <c r="Q11" s="1573" t="s">
        <v>500</v>
      </c>
      <c r="R11" s="1568"/>
      <c r="S11" s="1569"/>
      <c r="T11" s="1569"/>
      <c r="U11" s="1570">
        <v>11</v>
      </c>
      <c r="V11" s="1562"/>
    </row>
    <row r="12" spans="1:22" s="1557" customFormat="1" ht="15.75" customHeight="1">
      <c r="A12" s="1521" t="s">
        <v>685</v>
      </c>
      <c r="B12" s="1571"/>
      <c r="C12" s="1520">
        <f>SUM(C830:C831,C833:C837,C839,C843:C846,C848:C850)</f>
        <v>4.0081632212536321E-2</v>
      </c>
      <c r="D12" s="1520">
        <f t="shared" ref="D12:F12" si="2">SUM(D830:D831,D833:D837,D839,D843:D846,D848:D850)</f>
        <v>3.769457368202573E-2</v>
      </c>
      <c r="E12" s="1520">
        <f t="shared" si="2"/>
        <v>4.3963564964715651E-2</v>
      </c>
      <c r="F12" s="1520">
        <f t="shared" si="2"/>
        <v>0.21181393109173929</v>
      </c>
      <c r="G12" s="1571"/>
      <c r="H12" s="1572"/>
      <c r="I12" s="1572"/>
      <c r="J12" s="1572"/>
      <c r="K12" s="1572"/>
      <c r="L12" s="1571"/>
      <c r="M12" s="1520">
        <f>SUM(M830:M831,M833:M837,M839,M843:M846,M848:M850)</f>
        <v>1.9763387297633867E-3</v>
      </c>
      <c r="N12" s="1520">
        <f t="shared" ref="N12:P12" si="3">SUM(N830:N831,N833:N837,N839,N843:N846,N848:N850)</f>
        <v>3.8678704856787041E-3</v>
      </c>
      <c r="O12" s="1520">
        <f t="shared" si="3"/>
        <v>2.0288929016189288E-3</v>
      </c>
      <c r="P12" s="1520">
        <f t="shared" si="3"/>
        <v>3.6288395080946417E-2</v>
      </c>
      <c r="Q12" s="1573"/>
      <c r="R12" s="1568"/>
      <c r="S12" s="1569"/>
      <c r="T12" s="1569"/>
      <c r="U12" s="1570">
        <v>12</v>
      </c>
      <c r="V12" s="1562"/>
    </row>
    <row r="13" spans="1:22" s="1557" customFormat="1" ht="15.75" customHeight="1">
      <c r="A13" s="1521" t="s">
        <v>128</v>
      </c>
      <c r="B13" s="1571"/>
      <c r="C13" s="1520">
        <f>SUM(C820:C829)</f>
        <v>3.6650816936488168E-2</v>
      </c>
      <c r="D13" s="1520">
        <f>SUM(D820:D829)</f>
        <v>7.2467402241594023E-2</v>
      </c>
      <c r="E13" s="1520">
        <f>SUM(E820:E829)</f>
        <v>9.4431156911581562E-2</v>
      </c>
      <c r="F13" s="1520">
        <f>SUM(F820:F829)</f>
        <v>0.11825082113947696</v>
      </c>
      <c r="G13" s="1571"/>
      <c r="H13" s="1572"/>
      <c r="I13" s="1572"/>
      <c r="J13" s="1572"/>
      <c r="K13" s="1572"/>
      <c r="L13" s="1571"/>
      <c r="M13" s="1520">
        <f>SUM(M820:M829)</f>
        <v>0</v>
      </c>
      <c r="N13" s="1520">
        <f>SUM(N820:N829)</f>
        <v>0</v>
      </c>
      <c r="O13" s="1520">
        <f>SUM(O820:O829)</f>
        <v>-1.6684632627646322E-2</v>
      </c>
      <c r="P13" s="1520">
        <f>SUM(P820:P829)</f>
        <v>-3.1283686176836863E-2</v>
      </c>
      <c r="Q13" s="1561"/>
      <c r="R13" s="1568"/>
      <c r="S13" s="1569"/>
      <c r="T13" s="1569"/>
      <c r="U13" s="1570">
        <v>13</v>
      </c>
      <c r="V13" s="1562"/>
    </row>
    <row r="14" spans="1:22" s="1557" customFormat="1" ht="15.75" customHeight="1">
      <c r="A14" s="1521" t="s">
        <v>501</v>
      </c>
      <c r="B14" s="1571"/>
      <c r="C14" s="1520">
        <f>+SUM(C851:C852)</f>
        <v>0</v>
      </c>
      <c r="D14" s="1520">
        <f>+SUM(D851:D852)</f>
        <v>0</v>
      </c>
      <c r="E14" s="1520">
        <f>+SUM(E851:E852)</f>
        <v>0</v>
      </c>
      <c r="F14" s="1520">
        <f>+SUM(F851:F852)</f>
        <v>0</v>
      </c>
      <c r="G14" s="1571"/>
      <c r="H14" s="1572"/>
      <c r="I14" s="1572"/>
      <c r="J14" s="1572"/>
      <c r="K14" s="1572"/>
      <c r="L14" s="1571"/>
      <c r="M14" s="1520">
        <f>+SUM(M851:M852)</f>
        <v>0</v>
      </c>
      <c r="N14" s="1520">
        <f>+SUM(N851:N852)</f>
        <v>0</v>
      </c>
      <c r="O14" s="1520">
        <f>+SUM(O851:O852)</f>
        <v>0</v>
      </c>
      <c r="P14" s="1520">
        <f>+SUM(P851:P852)</f>
        <v>0</v>
      </c>
      <c r="Q14" s="1561"/>
      <c r="R14" s="1568"/>
      <c r="S14" s="1569"/>
      <c r="T14" s="1569"/>
      <c r="U14" s="1570">
        <v>14</v>
      </c>
      <c r="V14" s="1562"/>
    </row>
    <row r="15" spans="1:22" s="1557" customFormat="1" ht="15.75" customHeight="1">
      <c r="A15" s="1521" t="s">
        <v>502</v>
      </c>
      <c r="B15" s="1571"/>
      <c r="C15" s="1520">
        <f>SUM(C854:C858)</f>
        <v>0.11829143835616437</v>
      </c>
      <c r="D15" s="1520">
        <f>SUM(D854:D858)</f>
        <v>9.46331506849315E-2</v>
      </c>
      <c r="E15" s="1520">
        <f>SUM(E854:E858)</f>
        <v>0.14668138356164384</v>
      </c>
      <c r="F15" s="1520">
        <f>SUM(F854:F858)</f>
        <v>0</v>
      </c>
      <c r="G15" s="1571"/>
      <c r="H15" s="1572"/>
      <c r="I15" s="1572"/>
      <c r="J15" s="1572"/>
      <c r="K15" s="1572"/>
      <c r="L15" s="1571"/>
      <c r="M15" s="1520">
        <f>SUM(M854:M858)</f>
        <v>0</v>
      </c>
      <c r="N15" s="1520">
        <f>SUM(N854:N858)</f>
        <v>0</v>
      </c>
      <c r="O15" s="1520">
        <f>SUM(O854:O858)</f>
        <v>0</v>
      </c>
      <c r="P15" s="1520">
        <f>SUM(P854:P858)</f>
        <v>0</v>
      </c>
      <c r="Q15" s="1561"/>
      <c r="R15" s="1568"/>
      <c r="S15" s="1569"/>
      <c r="T15" s="1569"/>
      <c r="U15" s="1570">
        <v>15</v>
      </c>
      <c r="V15" s="1562"/>
    </row>
    <row r="16" spans="1:22" s="1557" customFormat="1" ht="15.75" customHeight="1">
      <c r="A16" s="1521" t="s">
        <v>686</v>
      </c>
      <c r="B16" s="1571"/>
      <c r="C16" s="1520">
        <f>SUM(C859:C864,C886)</f>
        <v>0.65941317907845587</v>
      </c>
      <c r="D16" s="1522">
        <f t="shared" ref="D16:F16" si="4">SUM(D859:D864,D886)</f>
        <v>0.71440989937733512</v>
      </c>
      <c r="E16" s="1522">
        <f t="shared" si="4"/>
        <v>0.6807752441843089</v>
      </c>
      <c r="F16" s="1522">
        <f t="shared" si="4"/>
        <v>0.610559792652553</v>
      </c>
      <c r="G16" s="1571"/>
      <c r="H16" s="1572"/>
      <c r="I16" s="1572"/>
      <c r="J16" s="1572"/>
      <c r="K16" s="1572"/>
      <c r="L16" s="1571"/>
      <c r="M16" s="1520">
        <f>SUM(M859:M864,M886)</f>
        <v>6.2988783963856071E-2</v>
      </c>
      <c r="N16" s="1522">
        <f t="shared" ref="N16:P16" si="5">SUM(N859:N864,N886)</f>
        <v>3.6382008870456312E-2</v>
      </c>
      <c r="O16" s="1522">
        <f t="shared" si="5"/>
        <v>4.1626718858002995E-2</v>
      </c>
      <c r="P16" s="1522">
        <f t="shared" si="5"/>
        <v>1.9848580725998002E-2</v>
      </c>
      <c r="Q16" s="1561"/>
      <c r="R16" s="1568"/>
      <c r="S16" s="1569"/>
      <c r="T16" s="1569"/>
      <c r="U16" s="1570">
        <v>16</v>
      </c>
      <c r="V16" s="1562"/>
    </row>
    <row r="17" spans="1:22" s="1557" customFormat="1" ht="15.75" customHeight="1">
      <c r="A17" s="1521" t="s">
        <v>687</v>
      </c>
      <c r="B17" s="1571"/>
      <c r="C17" s="1520">
        <f>SUM(C865:C885,C887:C888)</f>
        <v>0.24442308986301364</v>
      </c>
      <c r="D17" s="1522">
        <f t="shared" ref="D17:F17" si="6">SUM(D865:D885,D887:D888)</f>
        <v>0.26078654331257778</v>
      </c>
      <c r="E17" s="1522">
        <f t="shared" si="6"/>
        <v>0.24059422737235367</v>
      </c>
      <c r="F17" s="1522">
        <f t="shared" si="6"/>
        <v>0.27462416497509334</v>
      </c>
      <c r="G17" s="1571"/>
      <c r="H17" s="1572"/>
      <c r="I17" s="1572"/>
      <c r="J17" s="1572"/>
      <c r="K17" s="1572"/>
      <c r="L17" s="1571"/>
      <c r="M17" s="1520">
        <f>SUM(M865:M885,M887:M888)</f>
        <v>-1.978631592101663E-2</v>
      </c>
      <c r="N17" s="1522">
        <f t="shared" ref="N17:P17" si="7">SUM(N865:N885,N887:N888)</f>
        <v>-3.6149769370580773E-2</v>
      </c>
      <c r="O17" s="1522">
        <f t="shared" si="7"/>
        <v>-1.5957453430356594E-2</v>
      </c>
      <c r="P17" s="1522">
        <f t="shared" si="7"/>
        <v>-4.9987391033096309E-2</v>
      </c>
      <c r="Q17" s="1561"/>
      <c r="R17" s="1568"/>
      <c r="S17" s="1569"/>
      <c r="T17" s="1569"/>
      <c r="U17" s="1570">
        <v>17</v>
      </c>
      <c r="V17" s="1562"/>
    </row>
    <row r="18" spans="1:22" s="1557" customFormat="1" ht="15.75" customHeight="1">
      <c r="A18" s="1521" t="s">
        <v>503</v>
      </c>
      <c r="B18" s="1571"/>
      <c r="C18" s="1520">
        <f>SUM(C889:C895)</f>
        <v>0.13095238095238096</v>
      </c>
      <c r="D18" s="1520">
        <f>SUM(D889:D895)</f>
        <v>0.13095238095238096</v>
      </c>
      <c r="E18" s="1520">
        <f>SUM(E889:E895)</f>
        <v>0.11904761904761904</v>
      </c>
      <c r="F18" s="1520">
        <f>SUM(F889:F895)</f>
        <v>0</v>
      </c>
      <c r="G18" s="1571"/>
      <c r="H18" s="1572"/>
      <c r="I18" s="1572"/>
      <c r="J18" s="1572"/>
      <c r="K18" s="1572"/>
      <c r="L18" s="1571"/>
      <c r="M18" s="1520">
        <f>SUM(M889:M895)</f>
        <v>0</v>
      </c>
      <c r="N18" s="1520">
        <f>SUM(N889:N895)</f>
        <v>0</v>
      </c>
      <c r="O18" s="1520">
        <f>SUM(O889:O895)</f>
        <v>0</v>
      </c>
      <c r="P18" s="1520">
        <f>SUM(P889:P895)</f>
        <v>0</v>
      </c>
      <c r="Q18" s="1561"/>
      <c r="R18" s="1568"/>
      <c r="S18" s="1569"/>
      <c r="T18" s="1569"/>
      <c r="U18" s="1570">
        <v>18</v>
      </c>
      <c r="V18" s="1562"/>
    </row>
    <row r="19" spans="1:22" s="1557" customFormat="1" ht="15.75" customHeight="1">
      <c r="A19" s="1521" t="s">
        <v>504</v>
      </c>
      <c r="B19" s="1571"/>
      <c r="C19" s="1520">
        <f>SUM(C896:C899)</f>
        <v>0</v>
      </c>
      <c r="D19" s="1520">
        <f>SUM(D896:D899)</f>
        <v>0</v>
      </c>
      <c r="E19" s="1520">
        <f>SUM(E896:E899)</f>
        <v>0</v>
      </c>
      <c r="F19" s="1520">
        <f>SUM(F896:F899)</f>
        <v>0</v>
      </c>
      <c r="G19" s="1571"/>
      <c r="H19" s="1572"/>
      <c r="I19" s="1572"/>
      <c r="J19" s="1572"/>
      <c r="K19" s="1572"/>
      <c r="L19" s="1571"/>
      <c r="M19" s="1520">
        <f>SUM(M896:M899)</f>
        <v>0</v>
      </c>
      <c r="N19" s="1520">
        <f>SUM(N896:N899)</f>
        <v>0</v>
      </c>
      <c r="O19" s="1520">
        <f>SUM(O896:O899)</f>
        <v>0</v>
      </c>
      <c r="P19" s="1520">
        <f>SUM(P896:P899)</f>
        <v>0</v>
      </c>
      <c r="Q19" s="1561"/>
      <c r="R19" s="1568"/>
      <c r="S19" s="1569"/>
      <c r="T19" s="1569"/>
      <c r="U19" s="1570">
        <v>19</v>
      </c>
      <c r="V19" s="1562"/>
    </row>
    <row r="20" spans="1:22" s="1557" customFormat="1" ht="15.75" customHeight="1">
      <c r="A20" s="1574" t="s">
        <v>133</v>
      </c>
      <c r="B20" s="1575"/>
      <c r="C20" s="1576">
        <f>SUM(C21:C30)</f>
        <v>49401</v>
      </c>
      <c r="D20" s="1576">
        <f>SUM(D21:D30)</f>
        <v>49892.5</v>
      </c>
      <c r="E20" s="1576">
        <f>SUM(E21:E30)</f>
        <v>103505</v>
      </c>
      <c r="F20" s="1576">
        <f>SUM(F21:F30)</f>
        <v>299752</v>
      </c>
      <c r="G20" s="1575"/>
      <c r="H20" s="1577"/>
      <c r="I20" s="1577"/>
      <c r="J20" s="1577"/>
      <c r="K20" s="1577"/>
      <c r="L20" s="1575"/>
      <c r="M20" s="1576">
        <f>SUM(M21:M30)</f>
        <v>-801</v>
      </c>
      <c r="N20" s="1576">
        <f>SUM(N21:N30)</f>
        <v>-3223</v>
      </c>
      <c r="O20" s="1576">
        <f>SUM(O21:O30)</f>
        <v>-12388</v>
      </c>
      <c r="P20" s="1576">
        <f>SUM(P21:P30)</f>
        <v>-16179</v>
      </c>
      <c r="Q20" s="1561"/>
      <c r="R20" s="1578"/>
      <c r="S20" s="1579"/>
      <c r="T20" s="1579"/>
      <c r="U20" s="1570">
        <v>20</v>
      </c>
      <c r="V20" s="1562"/>
    </row>
    <row r="21" spans="1:22" s="1581" customFormat="1" ht="15.75" customHeight="1">
      <c r="A21" s="1523" t="s">
        <v>134</v>
      </c>
      <c r="B21" s="1575"/>
      <c r="C21" s="1524">
        <f>SUM(C931:C960)</f>
        <v>801</v>
      </c>
      <c r="D21" s="1524">
        <f>SUM(D931:D960)</f>
        <v>2152</v>
      </c>
      <c r="E21" s="1524">
        <f>SUM(E931:E960)</f>
        <v>15545</v>
      </c>
      <c r="F21" s="1524">
        <f>SUM(F931:F960)</f>
        <v>27087</v>
      </c>
      <c r="G21" s="1575"/>
      <c r="H21" s="1577"/>
      <c r="I21" s="1577"/>
      <c r="J21" s="1577"/>
      <c r="K21" s="1577"/>
      <c r="L21" s="1575"/>
      <c r="M21" s="1524">
        <f>SUM(M931:M960)</f>
        <v>-801</v>
      </c>
      <c r="N21" s="1524">
        <f>SUM(N931:N960)</f>
        <v>-1902</v>
      </c>
      <c r="O21" s="1524">
        <f>SUM(O931:O960)</f>
        <v>-13988</v>
      </c>
      <c r="P21" s="1524">
        <f>SUM(P931:P960)</f>
        <v>-23857</v>
      </c>
      <c r="Q21" s="1580"/>
      <c r="R21" s="1578"/>
      <c r="S21" s="1579"/>
      <c r="T21" s="1579"/>
      <c r="U21" s="1570">
        <v>21</v>
      </c>
      <c r="V21" s="1579"/>
    </row>
    <row r="22" spans="1:22" s="1581" customFormat="1" ht="15.75" customHeight="1">
      <c r="A22" s="1523" t="s">
        <v>135</v>
      </c>
      <c r="B22" s="1575"/>
      <c r="C22" s="1524">
        <f>SUM(C904:C919)</f>
        <v>0</v>
      </c>
      <c r="D22" s="1524">
        <f>SUM(D904:D919)</f>
        <v>0</v>
      </c>
      <c r="E22" s="1524">
        <f>SUM(E904:E919)</f>
        <v>5500</v>
      </c>
      <c r="F22" s="1524">
        <f>SUM(F904:F919)</f>
        <v>10000</v>
      </c>
      <c r="G22" s="1575"/>
      <c r="H22" s="1577"/>
      <c r="I22" s="1577"/>
      <c r="J22" s="1577"/>
      <c r="K22" s="1577"/>
      <c r="L22" s="1575"/>
      <c r="M22" s="1524">
        <f>SUM(M904:M919)</f>
        <v>0</v>
      </c>
      <c r="N22" s="1524">
        <f>SUM(N904:N919)</f>
        <v>0</v>
      </c>
      <c r="O22" s="1524">
        <f>SUM(O904:O919)</f>
        <v>2000</v>
      </c>
      <c r="P22" s="1524">
        <f>SUM(P904:P919)</f>
        <v>3000</v>
      </c>
      <c r="Q22" s="1580"/>
      <c r="R22" s="1578"/>
      <c r="S22" s="1579"/>
      <c r="T22" s="1579"/>
      <c r="U22" s="1570">
        <v>22</v>
      </c>
      <c r="V22" s="1579"/>
    </row>
    <row r="23" spans="1:22" s="1581" customFormat="1" ht="15.75" customHeight="1">
      <c r="A23" s="1523" t="s">
        <v>136</v>
      </c>
      <c r="B23" s="1575"/>
      <c r="C23" s="1524">
        <f>SUM(C920:C930)</f>
        <v>800</v>
      </c>
      <c r="D23" s="1524">
        <f>SUM(D920:D930)</f>
        <v>4300.5</v>
      </c>
      <c r="E23" s="1524">
        <f>SUM(E920:E930)</f>
        <v>14740</v>
      </c>
      <c r="F23" s="1524">
        <f>SUM(F920:F930)</f>
        <v>18645</v>
      </c>
      <c r="G23" s="1575"/>
      <c r="H23" s="1577"/>
      <c r="I23" s="1577"/>
      <c r="J23" s="1577"/>
      <c r="K23" s="1577"/>
      <c r="L23" s="1575"/>
      <c r="M23" s="1524">
        <f>SUM(M920:M930)</f>
        <v>0</v>
      </c>
      <c r="N23" s="1524">
        <f>SUM(N920:N930)</f>
        <v>-1321</v>
      </c>
      <c r="O23" s="1524">
        <f>SUM(O920:O930)</f>
        <v>-4480</v>
      </c>
      <c r="P23" s="1524">
        <f>SUM(P920:P930)</f>
        <v>4678</v>
      </c>
      <c r="Q23" s="1561"/>
      <c r="R23" s="1578"/>
      <c r="S23" s="1579"/>
      <c r="T23" s="1579"/>
      <c r="U23" s="1570">
        <v>23</v>
      </c>
      <c r="V23" s="1579"/>
    </row>
    <row r="24" spans="1:22" s="1581" customFormat="1" ht="15.75" customHeight="1">
      <c r="A24" s="1525" t="s">
        <v>662</v>
      </c>
      <c r="B24" s="1575"/>
      <c r="C24" s="1524">
        <f>SUM(C965:C968)</f>
        <v>6000</v>
      </c>
      <c r="D24" s="1524">
        <f>SUM(D965:D968)</f>
        <v>15120</v>
      </c>
      <c r="E24" s="1524">
        <f>SUM(E965:E968)</f>
        <v>29400</v>
      </c>
      <c r="F24" s="1524">
        <f>SUM(F965:F968)</f>
        <v>0</v>
      </c>
      <c r="G24" s="1575"/>
      <c r="H24" s="1577"/>
      <c r="I24" s="1577"/>
      <c r="J24" s="1577"/>
      <c r="K24" s="1577"/>
      <c r="L24" s="1575"/>
      <c r="M24" s="1524">
        <f>SUM(M965:M968)</f>
        <v>0</v>
      </c>
      <c r="N24" s="1524">
        <f>SUM(N965:N968)</f>
        <v>0</v>
      </c>
      <c r="O24" s="1524">
        <f>SUM(O965:O968)</f>
        <v>0</v>
      </c>
      <c r="P24" s="1524">
        <f>SUM(P965:P968)</f>
        <v>0</v>
      </c>
      <c r="Q24" s="1580"/>
      <c r="R24" s="1578"/>
      <c r="S24" s="1579"/>
      <c r="T24" s="1579"/>
      <c r="U24" s="1570">
        <v>24</v>
      </c>
      <c r="V24" s="1579"/>
    </row>
    <row r="25" spans="1:22" s="1581" customFormat="1" ht="15.75" customHeight="1">
      <c r="A25" s="1525" t="s">
        <v>663</v>
      </c>
      <c r="B25" s="1575"/>
      <c r="C25" s="1524">
        <f>SUM(C969:C971)</f>
        <v>0</v>
      </c>
      <c r="D25" s="1524">
        <f>SUM(D969:D971)</f>
        <v>0</v>
      </c>
      <c r="E25" s="1524">
        <f>SUM(E969:E971)</f>
        <v>0</v>
      </c>
      <c r="F25" s="1524">
        <f>SUM(F969:F971)</f>
        <v>92400</v>
      </c>
      <c r="G25" s="1575"/>
      <c r="H25" s="1577"/>
      <c r="I25" s="1577"/>
      <c r="J25" s="1577"/>
      <c r="K25" s="1577"/>
      <c r="L25" s="1575"/>
      <c r="M25" s="1524">
        <f>SUM(M969:M971)</f>
        <v>0</v>
      </c>
      <c r="N25" s="1524">
        <f>SUM(N969:N971)</f>
        <v>0</v>
      </c>
      <c r="O25" s="1524">
        <f>SUM(O969:O971)</f>
        <v>0</v>
      </c>
      <c r="P25" s="1524">
        <f>SUM(P969:P971)</f>
        <v>0</v>
      </c>
      <c r="Q25" s="1582"/>
      <c r="R25" s="1578"/>
      <c r="S25" s="1579"/>
      <c r="T25" s="1579"/>
      <c r="U25" s="1570">
        <v>25</v>
      </c>
      <c r="V25" s="1579"/>
    </row>
    <row r="26" spans="1:22" s="1581" customFormat="1" ht="15.75" customHeight="1">
      <c r="A26" s="1523" t="s">
        <v>137</v>
      </c>
      <c r="B26" s="1575"/>
      <c r="C26" s="1524">
        <f>SUM(C972:C973)</f>
        <v>0</v>
      </c>
      <c r="D26" s="1524">
        <f>SUM(D972:D973)</f>
        <v>0</v>
      </c>
      <c r="E26" s="1524">
        <f>SUM(E972:E973)</f>
        <v>20400</v>
      </c>
      <c r="F26" s="1524">
        <f>SUM(F972:F973)</f>
        <v>0</v>
      </c>
      <c r="G26" s="1575"/>
      <c r="H26" s="1577"/>
      <c r="I26" s="1577"/>
      <c r="J26" s="1577"/>
      <c r="K26" s="1577"/>
      <c r="L26" s="1575"/>
      <c r="M26" s="1524">
        <f>SUM(M972:M973)</f>
        <v>0</v>
      </c>
      <c r="N26" s="1524">
        <f>SUM(N972:N973)</f>
        <v>0</v>
      </c>
      <c r="O26" s="1524">
        <f>SUM(O972:O973)</f>
        <v>4080</v>
      </c>
      <c r="P26" s="1524">
        <f>SUM(P972:P973)</f>
        <v>0</v>
      </c>
      <c r="Q26" s="1580"/>
      <c r="R26" s="1578"/>
      <c r="S26" s="1579"/>
      <c r="T26" s="1579"/>
      <c r="U26" s="1570">
        <v>26</v>
      </c>
      <c r="V26" s="1579"/>
    </row>
    <row r="27" spans="1:22" s="1581" customFormat="1" ht="15.75" customHeight="1">
      <c r="A27" s="1523" t="s">
        <v>138</v>
      </c>
      <c r="B27" s="1575"/>
      <c r="C27" s="1524">
        <f>SUM(C975:C975)</f>
        <v>0</v>
      </c>
      <c r="D27" s="1524">
        <f>SUM(D975:D975)</f>
        <v>0</v>
      </c>
      <c r="E27" s="1524">
        <f>SUM(E975:E975)</f>
        <v>8400</v>
      </c>
      <c r="F27" s="1524">
        <f>SUM(F975:F975)</f>
        <v>141600</v>
      </c>
      <c r="G27" s="1575"/>
      <c r="H27" s="1577"/>
      <c r="I27" s="1577"/>
      <c r="J27" s="1577"/>
      <c r="K27" s="1577"/>
      <c r="L27" s="1575"/>
      <c r="M27" s="1524">
        <f>SUM(M975:M975)</f>
        <v>0</v>
      </c>
      <c r="N27" s="1524">
        <f>SUM(N975:N975)</f>
        <v>0</v>
      </c>
      <c r="O27" s="1524">
        <f>SUM(O975:O975)</f>
        <v>0</v>
      </c>
      <c r="P27" s="1524">
        <f>SUM(P975:P975)</f>
        <v>0</v>
      </c>
      <c r="Q27" s="1561"/>
      <c r="R27" s="1578"/>
      <c r="S27" s="1579"/>
      <c r="T27" s="1579"/>
      <c r="U27" s="1570">
        <v>27</v>
      </c>
      <c r="V27" s="1579"/>
    </row>
    <row r="28" spans="1:22" s="1557" customFormat="1" ht="15.75" customHeight="1">
      <c r="A28" s="1523" t="s">
        <v>139</v>
      </c>
      <c r="B28" s="1575"/>
      <c r="C28" s="1524">
        <f>SUM(C977:C980)</f>
        <v>40800</v>
      </c>
      <c r="D28" s="1524">
        <f>SUM(D977:D980)</f>
        <v>28320</v>
      </c>
      <c r="E28" s="1524">
        <f>SUM(E977:E980)</f>
        <v>8520</v>
      </c>
      <c r="F28" s="1524">
        <f>SUM(F977:F980)</f>
        <v>8520</v>
      </c>
      <c r="G28" s="1575"/>
      <c r="H28" s="1577"/>
      <c r="I28" s="1577"/>
      <c r="J28" s="1577"/>
      <c r="K28" s="1577"/>
      <c r="L28" s="1575"/>
      <c r="M28" s="1524">
        <f>SUM(M977:M980)</f>
        <v>0</v>
      </c>
      <c r="N28" s="1524">
        <f>SUM(N977:N980)</f>
        <v>0</v>
      </c>
      <c r="O28" s="1524">
        <f>SUM(O977:O980)</f>
        <v>0</v>
      </c>
      <c r="P28" s="1524">
        <f>SUM(P977:P980)</f>
        <v>0</v>
      </c>
      <c r="Q28" s="1561"/>
      <c r="R28" s="1578"/>
      <c r="S28" s="1579"/>
      <c r="T28" s="1579"/>
      <c r="U28" s="1570">
        <v>28</v>
      </c>
      <c r="V28" s="1562"/>
    </row>
    <row r="29" spans="1:22" s="1557" customFormat="1" ht="15.75" customHeight="1">
      <c r="A29" s="1523" t="s">
        <v>140</v>
      </c>
      <c r="B29" s="1575"/>
      <c r="C29" s="1524">
        <f>SUM(C981:C984)</f>
        <v>1000</v>
      </c>
      <c r="D29" s="1524">
        <f>SUM(D981:D984)</f>
        <v>0</v>
      </c>
      <c r="E29" s="1524">
        <f>SUM(E981:E984)</f>
        <v>1000</v>
      </c>
      <c r="F29" s="1524">
        <f>SUM(F981:F984)</f>
        <v>1500</v>
      </c>
      <c r="G29" s="1575"/>
      <c r="H29" s="1577"/>
      <c r="I29" s="1577"/>
      <c r="J29" s="1577"/>
      <c r="K29" s="1577"/>
      <c r="L29" s="1575"/>
      <c r="M29" s="1524">
        <f>SUM(M981:M984)</f>
        <v>0</v>
      </c>
      <c r="N29" s="1524">
        <f>SUM(N981:N984)</f>
        <v>0</v>
      </c>
      <c r="O29" s="1524">
        <f>SUM(O981:O984)</f>
        <v>0</v>
      </c>
      <c r="P29" s="1524">
        <f>SUM(P981:P984)</f>
        <v>0</v>
      </c>
      <c r="Q29" s="1561"/>
      <c r="R29" s="1578"/>
      <c r="S29" s="1579"/>
      <c r="T29" s="1579"/>
      <c r="U29" s="1570">
        <v>29</v>
      </c>
      <c r="V29" s="1562"/>
    </row>
    <row r="30" spans="1:22" s="1557" customFormat="1" ht="15.75" customHeight="1">
      <c r="A30" s="1523" t="s">
        <v>505</v>
      </c>
      <c r="B30" s="1575"/>
      <c r="C30" s="1524">
        <f>SUM(C962:C964)</f>
        <v>0</v>
      </c>
      <c r="D30" s="1524">
        <f>SUM(D962:D964)</f>
        <v>0</v>
      </c>
      <c r="E30" s="1524">
        <f>SUM(E962:E964)</f>
        <v>0</v>
      </c>
      <c r="F30" s="1524">
        <f>SUM(F962:F964)</f>
        <v>0</v>
      </c>
      <c r="G30" s="1575"/>
      <c r="H30" s="1577"/>
      <c r="I30" s="1577"/>
      <c r="J30" s="1577"/>
      <c r="K30" s="1577"/>
      <c r="L30" s="1575"/>
      <c r="M30" s="1524">
        <f>SUM(M962:M964)</f>
        <v>0</v>
      </c>
      <c r="N30" s="1524">
        <f>SUM(N962:N964)</f>
        <v>0</v>
      </c>
      <c r="O30" s="1524">
        <f>SUM(O962:O964)</f>
        <v>0</v>
      </c>
      <c r="P30" s="1524">
        <f>SUM(P962:P964)</f>
        <v>0</v>
      </c>
      <c r="Q30" s="1561"/>
      <c r="R30" s="1578"/>
      <c r="S30" s="1579"/>
      <c r="T30" s="1579"/>
      <c r="U30" s="1570">
        <v>30</v>
      </c>
      <c r="V30" s="1562"/>
    </row>
    <row r="31" spans="1:22" s="1557" customFormat="1" ht="15.75" customHeight="1">
      <c r="A31" s="1574" t="s">
        <v>142</v>
      </c>
      <c r="B31" s="1575"/>
      <c r="C31" s="1576">
        <f>SUM(C32:C41)</f>
        <v>33384.239999999998</v>
      </c>
      <c r="D31" s="1576">
        <f>SUM(D32:D41)</f>
        <v>37860.119999999995</v>
      </c>
      <c r="E31" s="1576">
        <f>SUM(E32:E41)</f>
        <v>84710.12</v>
      </c>
      <c r="F31" s="1576">
        <f>SUM(F32:F41)</f>
        <v>98197.119999999995</v>
      </c>
      <c r="G31" s="1575"/>
      <c r="H31" s="1577"/>
      <c r="I31" s="1577"/>
      <c r="J31" s="1577"/>
      <c r="K31" s="1577"/>
      <c r="L31" s="1575"/>
      <c r="M31" s="1576">
        <f>SUM(M32:M41)</f>
        <v>14539.06462808494</v>
      </c>
      <c r="N31" s="1576">
        <f>SUM(N32:N41)</f>
        <v>11673.184628084939</v>
      </c>
      <c r="O31" s="1576">
        <f>SUM(O32:O41)</f>
        <v>-8386.8153719150614</v>
      </c>
      <c r="P31" s="1576">
        <f>SUM(P32:P41)</f>
        <v>-17914.476297532048</v>
      </c>
      <c r="Q31" s="1561"/>
      <c r="R31" s="1578"/>
      <c r="S31" s="1579"/>
      <c r="T31" s="1579"/>
      <c r="U31" s="1570">
        <v>31</v>
      </c>
      <c r="V31" s="1562"/>
    </row>
    <row r="32" spans="1:22" s="1557" customFormat="1" ht="15.75" customHeight="1">
      <c r="A32" s="1526" t="s">
        <v>143</v>
      </c>
      <c r="B32" s="1583"/>
      <c r="C32" s="1527">
        <f>C988</f>
        <v>11508</v>
      </c>
      <c r="D32" s="1527">
        <f>D988</f>
        <v>13368</v>
      </c>
      <c r="E32" s="1527">
        <f>E988</f>
        <v>13128</v>
      </c>
      <c r="F32" s="1527">
        <f>F988</f>
        <v>10740</v>
      </c>
      <c r="G32" s="1583"/>
      <c r="H32" s="1584"/>
      <c r="I32" s="1584"/>
      <c r="J32" s="1584"/>
      <c r="K32" s="1584"/>
      <c r="L32" s="1583"/>
      <c r="M32" s="1527">
        <f>M988</f>
        <v>4233.6218516114741</v>
      </c>
      <c r="N32" s="1527">
        <f>N988</f>
        <v>3033.6218516114741</v>
      </c>
      <c r="O32" s="1527">
        <f>O988</f>
        <v>2613.6218516114741</v>
      </c>
      <c r="P32" s="1527">
        <f>P988</f>
        <v>1577.2974812891794</v>
      </c>
      <c r="Q32" s="1561"/>
      <c r="R32" s="1578"/>
      <c r="S32" s="1579"/>
      <c r="T32" s="1579"/>
      <c r="U32" s="1570">
        <v>32</v>
      </c>
      <c r="V32" s="1562"/>
    </row>
    <row r="33" spans="1:36" s="1557" customFormat="1" ht="15.75" customHeight="1">
      <c r="A33" s="1526" t="s">
        <v>144</v>
      </c>
      <c r="B33" s="1583"/>
      <c r="C33" s="1527">
        <f>SUM(C989:C991)</f>
        <v>12102.24</v>
      </c>
      <c r="D33" s="1527">
        <f>SUM(D989:D991)</f>
        <v>12548.119999999999</v>
      </c>
      <c r="E33" s="1527">
        <f>SUM(E989:E991)</f>
        <v>14680.12</v>
      </c>
      <c r="F33" s="1527">
        <f>SUM(F989:F991)</f>
        <v>11648.12</v>
      </c>
      <c r="G33" s="1583"/>
      <c r="H33" s="1584"/>
      <c r="I33" s="1584"/>
      <c r="J33" s="1584"/>
      <c r="K33" s="1584"/>
      <c r="L33" s="1583"/>
      <c r="M33" s="1527">
        <f>SUM(M989:M991)</f>
        <v>5724.4427764734646</v>
      </c>
      <c r="N33" s="1527">
        <f>SUM(N989:N991)</f>
        <v>5278.5627764734654</v>
      </c>
      <c r="O33" s="1527">
        <f>SUM(O989:O991)</f>
        <v>3146.5627764734654</v>
      </c>
      <c r="P33" s="1527">
        <f>SUM(P989:P991)</f>
        <v>2613.2262211787738</v>
      </c>
      <c r="Q33" s="1561"/>
      <c r="R33" s="1578"/>
      <c r="S33" s="1579"/>
      <c r="T33" s="1579"/>
      <c r="U33" s="1570">
        <v>33</v>
      </c>
      <c r="V33" s="1562"/>
    </row>
    <row r="34" spans="1:36" s="1557" customFormat="1" ht="15.75" customHeight="1">
      <c r="A34" s="1526" t="s">
        <v>145</v>
      </c>
      <c r="B34" s="1585"/>
      <c r="C34" s="1527">
        <f t="shared" ref="C34:F41" si="8">C992</f>
        <v>2540</v>
      </c>
      <c r="D34" s="1527">
        <f t="shared" si="8"/>
        <v>2790</v>
      </c>
      <c r="E34" s="1527">
        <f t="shared" si="8"/>
        <v>17995</v>
      </c>
      <c r="F34" s="1527">
        <f t="shared" si="8"/>
        <v>13359</v>
      </c>
      <c r="G34" s="1585"/>
      <c r="H34" s="1586"/>
      <c r="I34" s="1586"/>
      <c r="J34" s="1586"/>
      <c r="K34" s="1586"/>
      <c r="L34" s="1585"/>
      <c r="M34" s="1527">
        <f t="shared" ref="M34:P34" si="9">M992</f>
        <v>1785</v>
      </c>
      <c r="N34" s="1527">
        <f t="shared" si="9"/>
        <v>1785</v>
      </c>
      <c r="O34" s="1527">
        <f t="shared" si="9"/>
        <v>-1420</v>
      </c>
      <c r="P34" s="1527">
        <f t="shared" si="9"/>
        <v>-2399</v>
      </c>
      <c r="Q34" s="1561"/>
      <c r="R34" s="1578"/>
      <c r="S34" s="1579"/>
      <c r="T34" s="1579"/>
      <c r="U34" s="1570">
        <v>34</v>
      </c>
      <c r="V34" s="1562"/>
    </row>
    <row r="35" spans="1:36" s="1557" customFormat="1" ht="15.75" customHeight="1">
      <c r="A35" s="1526" t="s">
        <v>55</v>
      </c>
      <c r="B35" s="1571"/>
      <c r="C35" s="1527">
        <f t="shared" si="8"/>
        <v>0</v>
      </c>
      <c r="D35" s="1527">
        <f t="shared" si="8"/>
        <v>0</v>
      </c>
      <c r="E35" s="1527">
        <f t="shared" si="8"/>
        <v>0</v>
      </c>
      <c r="F35" s="1527">
        <f t="shared" si="8"/>
        <v>0</v>
      </c>
      <c r="G35" s="1585"/>
      <c r="H35" s="1586"/>
      <c r="I35" s="1586"/>
      <c r="J35" s="1586"/>
      <c r="K35" s="1586"/>
      <c r="L35" s="1585"/>
      <c r="M35" s="1527">
        <f t="shared" ref="M35:P35" si="10">M993</f>
        <v>2000.0000000000002</v>
      </c>
      <c r="N35" s="1527">
        <f t="shared" si="10"/>
        <v>2000.0000000000002</v>
      </c>
      <c r="O35" s="1527">
        <f t="shared" si="10"/>
        <v>2000.0000000000002</v>
      </c>
      <c r="P35" s="1527">
        <f t="shared" si="10"/>
        <v>1600</v>
      </c>
      <c r="Q35" s="1561"/>
      <c r="R35" s="1578"/>
      <c r="S35" s="1579"/>
      <c r="T35" s="1579"/>
      <c r="U35" s="1570">
        <v>35</v>
      </c>
      <c r="V35" s="1562"/>
    </row>
    <row r="36" spans="1:36" s="1557" customFormat="1" ht="15.75" customHeight="1">
      <c r="A36" s="1526" t="s">
        <v>146</v>
      </c>
      <c r="B36" s="1587"/>
      <c r="C36" s="1527">
        <f t="shared" si="8"/>
        <v>1350</v>
      </c>
      <c r="D36" s="1527">
        <f t="shared" si="8"/>
        <v>2050</v>
      </c>
      <c r="E36" s="1527">
        <f t="shared" si="8"/>
        <v>17400</v>
      </c>
      <c r="F36" s="1527">
        <f t="shared" si="8"/>
        <v>35450</v>
      </c>
      <c r="G36" s="1585"/>
      <c r="H36" s="1586"/>
      <c r="I36" s="1586"/>
      <c r="J36" s="1586"/>
      <c r="K36" s="1586"/>
      <c r="L36" s="1585"/>
      <c r="M36" s="1527">
        <f t="shared" ref="M36:P36" si="11">M994</f>
        <v>0</v>
      </c>
      <c r="N36" s="1527">
        <f t="shared" si="11"/>
        <v>0</v>
      </c>
      <c r="O36" s="1527">
        <f t="shared" si="11"/>
        <v>0</v>
      </c>
      <c r="P36" s="1527">
        <f t="shared" si="11"/>
        <v>0</v>
      </c>
      <c r="Q36" s="1561"/>
      <c r="R36" s="1578"/>
      <c r="S36" s="1579"/>
      <c r="T36" s="1579"/>
      <c r="U36" s="1570">
        <v>36</v>
      </c>
      <c r="V36" s="1562"/>
    </row>
    <row r="37" spans="1:36" s="1557" customFormat="1" ht="15.75" customHeight="1">
      <c r="A37" s="1526" t="s">
        <v>147</v>
      </c>
      <c r="B37" s="1564"/>
      <c r="C37" s="1527">
        <f t="shared" si="8"/>
        <v>2000</v>
      </c>
      <c r="D37" s="1527">
        <f t="shared" si="8"/>
        <v>2000</v>
      </c>
      <c r="E37" s="1527">
        <f t="shared" si="8"/>
        <v>4400</v>
      </c>
      <c r="F37" s="1527">
        <f t="shared" si="8"/>
        <v>5650</v>
      </c>
      <c r="G37" s="1585"/>
      <c r="H37" s="1586"/>
      <c r="I37" s="1586"/>
      <c r="J37" s="1586"/>
      <c r="K37" s="1586"/>
      <c r="L37" s="1585"/>
      <c r="M37" s="1527">
        <f t="shared" ref="M37:P37" si="12">M995</f>
        <v>200</v>
      </c>
      <c r="N37" s="1527">
        <f t="shared" si="12"/>
        <v>200</v>
      </c>
      <c r="O37" s="1527">
        <f t="shared" si="12"/>
        <v>-2200</v>
      </c>
      <c r="P37" s="1527">
        <f t="shared" si="12"/>
        <v>-3890</v>
      </c>
      <c r="Q37" s="1561"/>
      <c r="R37" s="1578"/>
      <c r="S37" s="1579"/>
      <c r="T37" s="1579"/>
      <c r="U37" s="1570">
        <v>37</v>
      </c>
      <c r="V37" s="1562"/>
    </row>
    <row r="38" spans="1:36" s="1557" customFormat="1" ht="15.75" customHeight="1">
      <c r="A38" s="1526" t="s">
        <v>148</v>
      </c>
      <c r="B38" s="1588"/>
      <c r="C38" s="1527">
        <f t="shared" si="8"/>
        <v>800</v>
      </c>
      <c r="D38" s="1527">
        <f t="shared" si="8"/>
        <v>1000</v>
      </c>
      <c r="E38" s="1527">
        <f t="shared" si="8"/>
        <v>4000</v>
      </c>
      <c r="F38" s="1527">
        <f t="shared" si="8"/>
        <v>5000</v>
      </c>
      <c r="G38" s="1585"/>
      <c r="H38" s="1586"/>
      <c r="I38" s="1586"/>
      <c r="J38" s="1586"/>
      <c r="K38" s="1586"/>
      <c r="L38" s="1585"/>
      <c r="M38" s="1527">
        <f t="shared" ref="M38:P38" si="13">M996</f>
        <v>2200</v>
      </c>
      <c r="N38" s="1527">
        <f t="shared" si="13"/>
        <v>2000</v>
      </c>
      <c r="O38" s="1527">
        <f t="shared" si="13"/>
        <v>-1000</v>
      </c>
      <c r="P38" s="1527">
        <f t="shared" si="13"/>
        <v>-2600</v>
      </c>
      <c r="Q38" s="1561"/>
      <c r="R38" s="1578"/>
      <c r="S38" s="1579"/>
      <c r="T38" s="1579"/>
      <c r="U38" s="1570">
        <v>38</v>
      </c>
      <c r="V38" s="1562"/>
    </row>
    <row r="39" spans="1:36" s="1557" customFormat="1" ht="15.75" customHeight="1">
      <c r="A39" s="1526" t="s">
        <v>149</v>
      </c>
      <c r="B39" s="1588"/>
      <c r="C39" s="1527">
        <f t="shared" si="8"/>
        <v>0</v>
      </c>
      <c r="D39" s="1527">
        <f t="shared" si="8"/>
        <v>0</v>
      </c>
      <c r="E39" s="1527">
        <f t="shared" si="8"/>
        <v>100</v>
      </c>
      <c r="F39" s="1527">
        <f t="shared" si="8"/>
        <v>350</v>
      </c>
      <c r="G39" s="1585"/>
      <c r="H39" s="1586"/>
      <c r="I39" s="1586"/>
      <c r="J39" s="1586"/>
      <c r="K39" s="1586"/>
      <c r="L39" s="1585"/>
      <c r="M39" s="1527">
        <f t="shared" ref="M39:P39" si="14">M997</f>
        <v>0</v>
      </c>
      <c r="N39" s="1527">
        <f t="shared" si="14"/>
        <v>0</v>
      </c>
      <c r="O39" s="1527">
        <f t="shared" si="14"/>
        <v>0</v>
      </c>
      <c r="P39" s="1527">
        <f t="shared" si="14"/>
        <v>0</v>
      </c>
      <c r="Q39" s="1561"/>
      <c r="R39" s="1578"/>
      <c r="S39" s="1579"/>
      <c r="T39" s="1579"/>
      <c r="U39" s="1570">
        <v>39</v>
      </c>
      <c r="V39" s="1562"/>
    </row>
    <row r="40" spans="1:36" s="1557" customFormat="1" ht="15.75" customHeight="1">
      <c r="A40" s="1526" t="s">
        <v>1188</v>
      </c>
      <c r="B40" s="1588"/>
      <c r="C40" s="1527">
        <f t="shared" si="8"/>
        <v>504</v>
      </c>
      <c r="D40" s="1527">
        <f t="shared" si="8"/>
        <v>604</v>
      </c>
      <c r="E40" s="1527">
        <f t="shared" si="8"/>
        <v>2657</v>
      </c>
      <c r="F40" s="1527">
        <f t="shared" si="8"/>
        <v>5200</v>
      </c>
      <c r="G40" s="1585"/>
      <c r="H40" s="1586"/>
      <c r="I40" s="1586"/>
      <c r="J40" s="1586"/>
      <c r="K40" s="1586"/>
      <c r="L40" s="1585"/>
      <c r="M40" s="1527">
        <f t="shared" ref="M40:P40" si="15">M998</f>
        <v>976</v>
      </c>
      <c r="N40" s="1527">
        <f t="shared" si="15"/>
        <v>876</v>
      </c>
      <c r="O40" s="1527">
        <f t="shared" si="15"/>
        <v>-1177</v>
      </c>
      <c r="P40" s="1527">
        <f t="shared" si="15"/>
        <v>-4016</v>
      </c>
      <c r="Q40" s="1561"/>
      <c r="R40" s="1578"/>
      <c r="S40" s="1579"/>
      <c r="T40" s="1579"/>
      <c r="U40" s="1570">
        <v>40</v>
      </c>
      <c r="V40" s="1562"/>
    </row>
    <row r="41" spans="1:36" s="1557" customFormat="1" ht="15.75" customHeight="1">
      <c r="A41" s="1526" t="s">
        <v>150</v>
      </c>
      <c r="B41" s="1588"/>
      <c r="C41" s="1527">
        <f t="shared" si="8"/>
        <v>2580</v>
      </c>
      <c r="D41" s="1527">
        <f t="shared" si="8"/>
        <v>3500</v>
      </c>
      <c r="E41" s="1527">
        <f t="shared" si="8"/>
        <v>10350</v>
      </c>
      <c r="F41" s="1527">
        <f t="shared" si="8"/>
        <v>10800</v>
      </c>
      <c r="G41" s="1585"/>
      <c r="H41" s="1586"/>
      <c r="I41" s="1586"/>
      <c r="J41" s="1586"/>
      <c r="K41" s="1586"/>
      <c r="L41" s="1585"/>
      <c r="M41" s="1527">
        <f t="shared" ref="M41:P41" si="16">M999</f>
        <v>-2580</v>
      </c>
      <c r="N41" s="1527">
        <f t="shared" si="16"/>
        <v>-3500</v>
      </c>
      <c r="O41" s="1527">
        <f t="shared" si="16"/>
        <v>-10350</v>
      </c>
      <c r="P41" s="1527">
        <f t="shared" si="16"/>
        <v>-10800</v>
      </c>
      <c r="Q41" s="1561"/>
      <c r="R41" s="1578"/>
      <c r="S41" s="1579"/>
      <c r="T41" s="1579"/>
      <c r="U41" s="1570">
        <v>41</v>
      </c>
      <c r="V41" s="1562"/>
    </row>
    <row r="42" spans="1:36" s="1557" customFormat="1" ht="15.75" customHeight="1">
      <c r="A42" s="1558" t="s">
        <v>151</v>
      </c>
      <c r="B42" s="1588"/>
      <c r="C42" s="1589">
        <f>C32/C20</f>
        <v>0.23295074998481813</v>
      </c>
      <c r="D42" s="1589">
        <f>D32/D20</f>
        <v>0.26793606253444907</v>
      </c>
      <c r="E42" s="1589">
        <f>E32/E20</f>
        <v>0.12683445244191102</v>
      </c>
      <c r="F42" s="1589">
        <f>F32/F20</f>
        <v>3.5829619151832179E-2</v>
      </c>
      <c r="G42" s="1571"/>
      <c r="H42" s="1572"/>
      <c r="I42" s="1572"/>
      <c r="J42" s="1572"/>
      <c r="K42" s="1572"/>
      <c r="L42" s="1571"/>
      <c r="M42" s="1590"/>
      <c r="N42" s="1590"/>
      <c r="O42" s="1590"/>
      <c r="P42" s="1590"/>
      <c r="Q42" s="1561"/>
      <c r="R42" s="1555"/>
      <c r="S42" s="1562"/>
      <c r="T42" s="1562"/>
      <c r="U42" s="1570">
        <v>42</v>
      </c>
      <c r="V42" s="1562"/>
    </row>
    <row r="43" spans="1:36" s="1557" customFormat="1" ht="15.75" customHeight="1">
      <c r="A43" s="1591" t="s">
        <v>369</v>
      </c>
      <c r="B43" s="1592"/>
      <c r="C43" s="1593">
        <f>C20-C31</f>
        <v>16016.760000000002</v>
      </c>
      <c r="D43" s="1593">
        <f>D20-D31</f>
        <v>12032.380000000005</v>
      </c>
      <c r="E43" s="1593">
        <f>E20-E31</f>
        <v>18794.880000000005</v>
      </c>
      <c r="F43" s="1593">
        <f>F20-F31</f>
        <v>201554.88</v>
      </c>
      <c r="G43" s="1587"/>
      <c r="H43" s="1594"/>
      <c r="I43" s="1594"/>
      <c r="J43" s="1594"/>
      <c r="K43" s="1594"/>
      <c r="L43" s="1587"/>
      <c r="M43" s="1595"/>
      <c r="N43" s="1595"/>
      <c r="O43" s="1595"/>
      <c r="P43" s="1595"/>
      <c r="Q43" s="1561"/>
      <c r="R43" s="1555"/>
      <c r="S43" s="1562"/>
      <c r="T43" s="1562"/>
      <c r="U43" s="1570">
        <v>43</v>
      </c>
      <c r="V43" s="1562"/>
    </row>
    <row r="44" spans="1:36" s="1600" customFormat="1" ht="15.75" customHeight="1">
      <c r="A44" s="1596" t="s">
        <v>59</v>
      </c>
      <c r="B44" s="1592"/>
      <c r="C44" s="1565"/>
      <c r="D44" s="1565"/>
      <c r="E44" s="1565"/>
      <c r="F44" s="1565"/>
      <c r="G44" s="1564"/>
      <c r="H44" s="1597"/>
      <c r="I44" s="1597"/>
      <c r="J44" s="1597"/>
      <c r="K44" s="1597"/>
      <c r="L44" s="1564"/>
      <c r="M44" s="1565"/>
      <c r="N44" s="1565"/>
      <c r="O44" s="1565"/>
      <c r="P44" s="1565"/>
      <c r="Q44" s="1598"/>
      <c r="R44" s="1554"/>
      <c r="S44" s="1599"/>
      <c r="T44" s="1599"/>
      <c r="U44" s="1570">
        <v>44</v>
      </c>
      <c r="V44" s="1599"/>
      <c r="AB44" s="1557"/>
      <c r="AC44" s="1557"/>
      <c r="AD44" s="1557"/>
      <c r="AE44" s="1557"/>
      <c r="AF44" s="1557"/>
      <c r="AG44" s="1557"/>
      <c r="AH44" s="1557"/>
      <c r="AI44" s="1557"/>
      <c r="AJ44" s="1557"/>
    </row>
    <row r="45" spans="1:36" s="1600" customFormat="1" ht="15.75" customHeight="1">
      <c r="A45" s="1556" t="s">
        <v>506</v>
      </c>
      <c r="B45" s="1592"/>
      <c r="C45" s="1601">
        <f>IF(WB!CK9="","",WB!CK9)</f>
        <v>0.35</v>
      </c>
      <c r="D45" s="1601">
        <f>IF(WB!CK10="","",WB!CK10)</f>
        <v>0.35</v>
      </c>
      <c r="E45" s="1601">
        <f>IF(WB!CK11="","",WB!CK11)</f>
        <v>0.2</v>
      </c>
      <c r="F45" s="1601">
        <f>IF(WB!CK12="","",WB!CK12)</f>
        <v>0.1</v>
      </c>
      <c r="G45" s="1588"/>
      <c r="H45" s="1602"/>
      <c r="I45" s="1602"/>
      <c r="J45" s="1602"/>
      <c r="K45" s="1602"/>
      <c r="L45" s="1588"/>
      <c r="M45" s="1603"/>
      <c r="N45" s="1603"/>
      <c r="O45" s="1603"/>
      <c r="P45" s="1603"/>
      <c r="Q45" s="1598"/>
      <c r="R45" s="1568"/>
      <c r="S45" s="1569"/>
      <c r="T45" s="1569"/>
      <c r="U45" s="1570">
        <v>45</v>
      </c>
      <c r="V45" s="1599"/>
      <c r="AB45" s="1557"/>
      <c r="AC45" s="1557"/>
      <c r="AD45" s="1557"/>
      <c r="AE45" s="1557"/>
      <c r="AF45" s="1557"/>
      <c r="AG45" s="1557"/>
      <c r="AH45" s="1557"/>
      <c r="AI45" s="1557"/>
      <c r="AJ45" s="1557"/>
    </row>
    <row r="46" spans="1:36" s="1600" customFormat="1" ht="15.75" customHeight="1">
      <c r="A46" s="1556" t="s">
        <v>65</v>
      </c>
      <c r="B46" s="1592"/>
      <c r="C46" s="1528">
        <f>IF(WB!CK14="","",WB!CK14)</f>
        <v>10</v>
      </c>
      <c r="D46" s="1528">
        <f>IF(WB!CK15="","",WB!CK15)</f>
        <v>10</v>
      </c>
      <c r="E46" s="1528">
        <f>IF(WB!CK16="","",WB!CK16)</f>
        <v>10</v>
      </c>
      <c r="F46" s="1528">
        <f>IF(WB!CK17="","",WB!CK17)</f>
        <v>8</v>
      </c>
      <c r="G46" s="1588"/>
      <c r="H46" s="1602">
        <f>SUM(C46)</f>
        <v>10</v>
      </c>
      <c r="I46" s="1602">
        <f>SUM(D46)</f>
        <v>10</v>
      </c>
      <c r="J46" s="1602">
        <f>SUM(E46)</f>
        <v>10</v>
      </c>
      <c r="K46" s="1602">
        <f>SUM(F46)</f>
        <v>8</v>
      </c>
      <c r="L46" s="1588"/>
      <c r="M46" s="1603"/>
      <c r="N46" s="1603"/>
      <c r="O46" s="1603"/>
      <c r="P46" s="1603"/>
      <c r="Q46" s="1598"/>
      <c r="R46" s="1578"/>
      <c r="S46" s="1579"/>
      <c r="T46" s="1579"/>
      <c r="U46" s="1570">
        <v>46</v>
      </c>
      <c r="V46" s="1599"/>
      <c r="AB46" s="1557"/>
      <c r="AC46" s="1557"/>
      <c r="AD46" s="1557"/>
      <c r="AE46" s="1557"/>
      <c r="AF46" s="1557"/>
      <c r="AG46" s="1557"/>
      <c r="AH46" s="1557"/>
      <c r="AI46" s="1557"/>
      <c r="AJ46" s="1557"/>
    </row>
    <row r="47" spans="1:36" s="1600" customFormat="1" ht="15.75" customHeight="1">
      <c r="A47" s="1556" t="s">
        <v>507</v>
      </c>
      <c r="B47" s="1592"/>
      <c r="C47" s="1528">
        <f>IF(WB!CK18="","",WB!CK18)</f>
        <v>1</v>
      </c>
      <c r="D47" s="1528">
        <f>IF(WB!CK19="","",WB!CK19)</f>
        <v>1</v>
      </c>
      <c r="E47" s="1528">
        <f>IF(WB!CK20="","",WB!CK20)</f>
        <v>2</v>
      </c>
      <c r="F47" s="1528">
        <f>IF(WB!CK21="","",WB!CK21)</f>
        <v>3</v>
      </c>
      <c r="G47" s="1588"/>
      <c r="H47" s="1602"/>
      <c r="I47" s="1602"/>
      <c r="J47" s="1602"/>
      <c r="K47" s="1602"/>
      <c r="L47" s="1588"/>
      <c r="M47" s="1603"/>
      <c r="N47" s="1603"/>
      <c r="O47" s="1603"/>
      <c r="P47" s="1603"/>
      <c r="Q47" s="1598"/>
      <c r="R47" s="1578"/>
      <c r="S47" s="1579"/>
      <c r="T47" s="1579"/>
      <c r="U47" s="1570">
        <v>47</v>
      </c>
      <c r="V47" s="1599"/>
      <c r="AB47" s="1557"/>
      <c r="AC47" s="1557"/>
      <c r="AD47" s="1557"/>
      <c r="AE47" s="1557"/>
      <c r="AF47" s="1557"/>
      <c r="AG47" s="1557"/>
      <c r="AH47" s="1557"/>
      <c r="AI47" s="1557"/>
      <c r="AJ47" s="1557"/>
    </row>
    <row r="48" spans="1:36" s="1600" customFormat="1" ht="15.75" customHeight="1">
      <c r="A48" s="1556" t="s">
        <v>508</v>
      </c>
      <c r="B48" s="1592"/>
      <c r="C48" s="1528">
        <f>IF(WB!CK22="","",WB!CK22)</f>
        <v>0.25</v>
      </c>
      <c r="D48" s="1528">
        <f>IF(WB!CK23="","",WB!CK23)</f>
        <v>0.5</v>
      </c>
      <c r="E48" s="1528">
        <f>IF(WB!CK24="","",WB!CK24)</f>
        <v>0.5</v>
      </c>
      <c r="F48" s="1528">
        <f>IF(WB!CK25="","",WB!CK25)</f>
        <v>1.5</v>
      </c>
      <c r="G48" s="1588"/>
      <c r="H48" s="1602"/>
      <c r="I48" s="1602"/>
      <c r="J48" s="1602"/>
      <c r="K48" s="1602"/>
      <c r="L48" s="1588"/>
      <c r="M48" s="1603"/>
      <c r="N48" s="1603"/>
      <c r="O48" s="1603"/>
      <c r="P48" s="1603"/>
      <c r="Q48" s="1598"/>
      <c r="R48" s="1578"/>
      <c r="S48" s="1579"/>
      <c r="T48" s="1579"/>
      <c r="U48" s="1570">
        <v>48</v>
      </c>
      <c r="V48" s="1599"/>
      <c r="AB48" s="1557"/>
      <c r="AC48" s="1557"/>
      <c r="AD48" s="1557"/>
      <c r="AE48" s="1557"/>
      <c r="AF48" s="1557"/>
      <c r="AG48" s="1557"/>
      <c r="AH48" s="1557"/>
      <c r="AI48" s="1557"/>
      <c r="AJ48" s="1557"/>
    </row>
    <row r="49" spans="1:36" s="1600" customFormat="1" ht="15.75" customHeight="1">
      <c r="A49" s="1556" t="s">
        <v>509</v>
      </c>
      <c r="B49" s="1592"/>
      <c r="C49" s="1528">
        <f>IF(WB!CK26="","",WB!CK26)</f>
        <v>0.25</v>
      </c>
      <c r="D49" s="1528">
        <f>IF(WB!CK27="","",WB!CK27)</f>
        <v>0.5</v>
      </c>
      <c r="E49" s="1528">
        <f>IF(WB!CK28="","",WB!CK28)</f>
        <v>0.5</v>
      </c>
      <c r="F49" s="1528">
        <f>IF(WB!CK29="","",WB!CK29)</f>
        <v>1</v>
      </c>
      <c r="G49" s="1588"/>
      <c r="H49" s="1602"/>
      <c r="I49" s="1602"/>
      <c r="J49" s="1602"/>
      <c r="K49" s="1602"/>
      <c r="L49" s="1588"/>
      <c r="M49" s="1603"/>
      <c r="N49" s="1603"/>
      <c r="O49" s="1603"/>
      <c r="P49" s="1603"/>
      <c r="Q49" s="1598"/>
      <c r="R49" s="1578"/>
      <c r="S49" s="1579"/>
      <c r="T49" s="1579"/>
      <c r="U49" s="1570">
        <v>49</v>
      </c>
      <c r="V49" s="1599"/>
      <c r="AB49" s="1557"/>
      <c r="AC49" s="1557"/>
      <c r="AD49" s="1557"/>
      <c r="AE49" s="1557"/>
      <c r="AF49" s="1557"/>
      <c r="AG49" s="1557"/>
      <c r="AH49" s="1557"/>
      <c r="AI49" s="1557"/>
      <c r="AJ49" s="1557"/>
    </row>
    <row r="50" spans="1:36" s="1600" customFormat="1" ht="15.75" customHeight="1">
      <c r="A50" s="1556" t="s">
        <v>510</v>
      </c>
      <c r="B50" s="1592"/>
      <c r="C50" s="1528">
        <f>IF(WB!CK30="","",WB!CK30)</f>
        <v>0</v>
      </c>
      <c r="D50" s="1528">
        <f>IF(WB!CK31="","",WB!CK31)</f>
        <v>0</v>
      </c>
      <c r="E50" s="1528">
        <f>IF(WB!CK32="","",WB!CK32)</f>
        <v>0</v>
      </c>
      <c r="F50" s="1528">
        <f>IF(WB!CK33="","",WB!CK33)</f>
        <v>0.5</v>
      </c>
      <c r="G50" s="1588"/>
      <c r="H50" s="1602"/>
      <c r="I50" s="1602"/>
      <c r="J50" s="1602"/>
      <c r="K50" s="1602"/>
      <c r="L50" s="1588"/>
      <c r="M50" s="1603"/>
      <c r="N50" s="1603"/>
      <c r="O50" s="1603"/>
      <c r="P50" s="1603"/>
      <c r="Q50" s="1598"/>
      <c r="R50" s="1578"/>
      <c r="S50" s="1579"/>
      <c r="T50" s="1579"/>
      <c r="U50" s="1570">
        <v>50</v>
      </c>
      <c r="V50" s="1599"/>
      <c r="AB50" s="1557"/>
      <c r="AC50" s="1557"/>
      <c r="AD50" s="1557"/>
      <c r="AE50" s="1557"/>
      <c r="AF50" s="1557"/>
      <c r="AG50" s="1557"/>
      <c r="AH50" s="1557"/>
      <c r="AI50" s="1557"/>
      <c r="AJ50" s="1557"/>
    </row>
    <row r="51" spans="1:36" s="1600" customFormat="1" ht="15.75" customHeight="1">
      <c r="A51" s="1556" t="s">
        <v>158</v>
      </c>
      <c r="B51" s="1592"/>
      <c r="C51" s="1528" t="str">
        <f>IF(WB!CK34="","",WB!CK34)</f>
        <v/>
      </c>
      <c r="D51" s="1528" t="str">
        <f>IF(WB!CK42="","",WB!CK42)</f>
        <v/>
      </c>
      <c r="E51" s="1528" t="str">
        <f>IF(WB!CK50="","",WB!CK50)</f>
        <v/>
      </c>
      <c r="F51" s="1528" t="str">
        <f>IF(WB!CK58="","",WB!CK58)</f>
        <v/>
      </c>
      <c r="G51" s="1588"/>
      <c r="H51" s="1604">
        <f t="shared" ref="H51:K52" si="17">SUM(C51)</f>
        <v>0</v>
      </c>
      <c r="I51" s="1604">
        <f t="shared" si="17"/>
        <v>0</v>
      </c>
      <c r="J51" s="1604">
        <f t="shared" si="17"/>
        <v>0</v>
      </c>
      <c r="K51" s="1604">
        <f t="shared" si="17"/>
        <v>0</v>
      </c>
      <c r="L51" s="1588"/>
      <c r="M51" s="1603"/>
      <c r="N51" s="1603"/>
      <c r="O51" s="1603"/>
      <c r="P51" s="1603"/>
      <c r="Q51" s="1598"/>
      <c r="R51" s="1578"/>
      <c r="S51" s="1579"/>
      <c r="T51" s="1579"/>
      <c r="U51" s="1570">
        <v>51</v>
      </c>
      <c r="V51" s="1599"/>
      <c r="AB51" s="1557"/>
      <c r="AC51" s="1557"/>
      <c r="AD51" s="1557"/>
      <c r="AE51" s="1557"/>
      <c r="AF51" s="1557"/>
      <c r="AG51" s="1557"/>
      <c r="AH51" s="1557"/>
      <c r="AI51" s="1557"/>
      <c r="AJ51" s="1557"/>
    </row>
    <row r="52" spans="1:36" s="1600" customFormat="1" ht="15.75" customHeight="1">
      <c r="A52" s="1558" t="s">
        <v>159</v>
      </c>
      <c r="B52" s="1592"/>
      <c r="C52" s="1528">
        <f>IF(WB!CK70="","",WB!CK70)</f>
        <v>3</v>
      </c>
      <c r="D52" s="1528">
        <f>IF(WB!CK78="","",WB!CK78)</f>
        <v>7</v>
      </c>
      <c r="E52" s="1528">
        <f>IF(WB!CK86="","",WB!CK86)</f>
        <v>13</v>
      </c>
      <c r="F52" s="1528">
        <f>IF(WB!CK94="","",WB!CK94)</f>
        <v>25</v>
      </c>
      <c r="G52" s="1592"/>
      <c r="H52" s="1604">
        <f t="shared" si="17"/>
        <v>3</v>
      </c>
      <c r="I52" s="1604">
        <f t="shared" si="17"/>
        <v>7</v>
      </c>
      <c r="J52" s="1604">
        <f t="shared" si="17"/>
        <v>13</v>
      </c>
      <c r="K52" s="1604">
        <f t="shared" si="17"/>
        <v>25</v>
      </c>
      <c r="L52" s="1592"/>
      <c r="M52" s="1605"/>
      <c r="N52" s="1605"/>
      <c r="O52" s="1605"/>
      <c r="P52" s="1605"/>
      <c r="Q52" s="1598"/>
      <c r="R52" s="1578"/>
      <c r="S52" s="1579"/>
      <c r="T52" s="1579"/>
      <c r="U52" s="1570">
        <v>52</v>
      </c>
      <c r="V52" s="1599"/>
      <c r="AB52" s="1557"/>
      <c r="AC52" s="1557"/>
      <c r="AD52" s="1557"/>
      <c r="AE52" s="1557"/>
      <c r="AF52" s="1557"/>
      <c r="AG52" s="1557"/>
      <c r="AH52" s="1557"/>
      <c r="AI52" s="1557"/>
      <c r="AJ52" s="1557"/>
    </row>
    <row r="53" spans="1:36" s="1600" customFormat="1" ht="15.75" customHeight="1">
      <c r="A53" s="1556" t="s">
        <v>160</v>
      </c>
      <c r="B53" s="1592"/>
      <c r="C53" s="1528">
        <f>IF(WB!CK66="","",WB!CK66)</f>
        <v>0</v>
      </c>
      <c r="D53" s="1528">
        <f>IF(WB!CK67="","",WB!CK67)</f>
        <v>0</v>
      </c>
      <c r="E53" s="1528">
        <f>IF(WB!CK68="","",WB!CK68)</f>
        <v>0</v>
      </c>
      <c r="F53" s="1528">
        <f>IF(WB!CK69="","",WB!CK69)</f>
        <v>0</v>
      </c>
      <c r="G53" s="1592"/>
      <c r="H53" s="1604"/>
      <c r="I53" s="1604"/>
      <c r="J53" s="1604"/>
      <c r="K53" s="1604"/>
      <c r="L53" s="1592"/>
      <c r="M53" s="1605"/>
      <c r="N53" s="1605"/>
      <c r="O53" s="1605"/>
      <c r="P53" s="1605"/>
      <c r="Q53" s="1598"/>
      <c r="R53" s="1578"/>
      <c r="S53" s="1579"/>
      <c r="T53" s="1579"/>
      <c r="U53" s="1570">
        <v>53</v>
      </c>
      <c r="V53" s="1599"/>
      <c r="AB53" s="1557"/>
      <c r="AC53" s="1557"/>
      <c r="AD53" s="1557"/>
      <c r="AE53" s="1557"/>
      <c r="AF53" s="1557"/>
      <c r="AG53" s="1557"/>
      <c r="AH53" s="1557"/>
      <c r="AI53" s="1557"/>
      <c r="AJ53" s="1557"/>
    </row>
    <row r="54" spans="1:36" s="1600" customFormat="1" ht="15.75" customHeight="1">
      <c r="A54" s="1558" t="s">
        <v>161</v>
      </c>
      <c r="B54" s="1592"/>
      <c r="C54" s="1528">
        <f>IF(WB!CK102="","",WB!CK102)</f>
        <v>5</v>
      </c>
      <c r="D54" s="1528">
        <f>IF(WB!CK110="","",WB!CK110)</f>
        <v>5</v>
      </c>
      <c r="E54" s="1528">
        <f>IF(WB!CK118="","",WB!CK118)</f>
        <v>12</v>
      </c>
      <c r="F54" s="1528">
        <f>IF(WB!CK126="","",WB!CK126)</f>
        <v>20</v>
      </c>
      <c r="G54" s="1592"/>
      <c r="H54" s="1604">
        <f t="shared" ref="H54:K55" si="18">SUM(C54)</f>
        <v>5</v>
      </c>
      <c r="I54" s="1604">
        <f t="shared" si="18"/>
        <v>5</v>
      </c>
      <c r="J54" s="1604">
        <f t="shared" si="18"/>
        <v>12</v>
      </c>
      <c r="K54" s="1604">
        <f t="shared" si="18"/>
        <v>20</v>
      </c>
      <c r="L54" s="1592"/>
      <c r="M54" s="1605"/>
      <c r="N54" s="1605"/>
      <c r="O54" s="1605"/>
      <c r="P54" s="1605"/>
      <c r="Q54" s="1598"/>
      <c r="R54" s="1578"/>
      <c r="S54" s="1579"/>
      <c r="T54" s="1579"/>
      <c r="U54" s="1570">
        <v>54</v>
      </c>
      <c r="V54" s="1599"/>
      <c r="AB54" s="1557"/>
      <c r="AC54" s="1557"/>
      <c r="AD54" s="1557"/>
      <c r="AE54" s="1557"/>
      <c r="AF54" s="1557"/>
      <c r="AG54" s="1557"/>
      <c r="AH54" s="1557"/>
      <c r="AI54" s="1557"/>
      <c r="AJ54" s="1557"/>
    </row>
    <row r="55" spans="1:36" s="1600" customFormat="1" ht="15.75" customHeight="1">
      <c r="A55" s="1558" t="s">
        <v>162</v>
      </c>
      <c r="B55" s="1592"/>
      <c r="C55" s="1528">
        <f>IF(WB!CK134="","",WB!CK134)</f>
        <v>0</v>
      </c>
      <c r="D55" s="1528">
        <f>IF(WB!CK142="","",WB!CK142)</f>
        <v>0</v>
      </c>
      <c r="E55" s="1528">
        <f>IF(WB!CK150="","",WB!CK150)</f>
        <v>5</v>
      </c>
      <c r="F55" s="1528">
        <f>IF(WB!CK158="","",WB!CK158)</f>
        <v>5</v>
      </c>
      <c r="G55" s="1592"/>
      <c r="H55" s="1604">
        <f t="shared" si="18"/>
        <v>0</v>
      </c>
      <c r="I55" s="1604">
        <f t="shared" si="18"/>
        <v>0</v>
      </c>
      <c r="J55" s="1604">
        <f t="shared" si="18"/>
        <v>5</v>
      </c>
      <c r="K55" s="1604">
        <f t="shared" si="18"/>
        <v>5</v>
      </c>
      <c r="L55" s="1592"/>
      <c r="M55" s="1605"/>
      <c r="N55" s="1605"/>
      <c r="O55" s="1605"/>
      <c r="P55" s="1605"/>
      <c r="Q55" s="1598"/>
      <c r="R55" s="1578"/>
      <c r="S55" s="1579"/>
      <c r="T55" s="1579"/>
      <c r="U55" s="1570">
        <v>55</v>
      </c>
      <c r="V55" s="1599"/>
      <c r="AB55" s="1557"/>
      <c r="AC55" s="1557"/>
      <c r="AD55" s="1557"/>
      <c r="AE55" s="1557"/>
      <c r="AF55" s="1557"/>
      <c r="AG55" s="1557"/>
      <c r="AH55" s="1557"/>
      <c r="AI55" s="1557"/>
      <c r="AJ55" s="1557"/>
    </row>
    <row r="56" spans="1:36" s="1600" customFormat="1" ht="15.75" customHeight="1">
      <c r="A56" s="1558" t="s">
        <v>163</v>
      </c>
      <c r="B56" s="1592"/>
      <c r="C56" s="1528">
        <f>IF(WB!CK166="","",WB!CK166)</f>
        <v>0</v>
      </c>
      <c r="D56" s="1528">
        <f>IF(WB!CK167="","",WB!CK167)</f>
        <v>0</v>
      </c>
      <c r="E56" s="1528">
        <f>IF(WB!CK168="","",WB!CK168)</f>
        <v>0</v>
      </c>
      <c r="F56" s="1528">
        <f>IF(WB!CK169="","",WB!CK169)</f>
        <v>0</v>
      </c>
      <c r="G56" s="1592"/>
      <c r="H56" s="1604"/>
      <c r="I56" s="1604"/>
      <c r="J56" s="1604"/>
      <c r="K56" s="1604"/>
      <c r="L56" s="1592"/>
      <c r="M56" s="1605"/>
      <c r="N56" s="1605"/>
      <c r="O56" s="1605"/>
      <c r="P56" s="1605"/>
      <c r="Q56" s="1598"/>
      <c r="R56" s="1578"/>
      <c r="S56" s="1579"/>
      <c r="T56" s="1579"/>
      <c r="U56" s="1570">
        <v>56</v>
      </c>
      <c r="V56" s="1599"/>
      <c r="AB56" s="1557"/>
      <c r="AC56" s="1557"/>
      <c r="AD56" s="1557"/>
      <c r="AE56" s="1557"/>
      <c r="AF56" s="1557"/>
      <c r="AG56" s="1557"/>
      <c r="AH56" s="1557"/>
      <c r="AI56" s="1557"/>
      <c r="AJ56" s="1557"/>
    </row>
    <row r="57" spans="1:36" s="1600" customFormat="1" ht="15.75" customHeight="1">
      <c r="A57" s="1606" t="s">
        <v>164</v>
      </c>
      <c r="B57" s="1592"/>
      <c r="C57" s="1528">
        <f>IF(WB!CK170="","",WB!CK170)</f>
        <v>9</v>
      </c>
      <c r="D57" s="1528">
        <f>IF(WB!CK171="","",WB!CK171)</f>
        <v>7</v>
      </c>
      <c r="E57" s="1528">
        <f>IF(WB!CK172="","",WB!CK172)</f>
        <v>12</v>
      </c>
      <c r="F57" s="1528">
        <f>IF(WB!CK173="","",WB!CK173)</f>
        <v>22</v>
      </c>
      <c r="G57" s="1592"/>
      <c r="H57" s="1604"/>
      <c r="I57" s="1604"/>
      <c r="J57" s="1604"/>
      <c r="K57" s="1604"/>
      <c r="L57" s="1592"/>
      <c r="M57" s="1605"/>
      <c r="N57" s="1605"/>
      <c r="O57" s="1605"/>
      <c r="P57" s="1605"/>
      <c r="Q57" s="1598"/>
      <c r="R57" s="1578"/>
      <c r="S57" s="1579"/>
      <c r="T57" s="1579"/>
      <c r="U57" s="1570">
        <v>57</v>
      </c>
      <c r="V57" s="1599"/>
      <c r="AB57" s="1557"/>
      <c r="AC57" s="1557"/>
      <c r="AD57" s="1557"/>
      <c r="AE57" s="1557"/>
      <c r="AF57" s="1557"/>
      <c r="AG57" s="1557"/>
      <c r="AH57" s="1557"/>
      <c r="AI57" s="1557"/>
      <c r="AJ57" s="1557"/>
    </row>
    <row r="58" spans="1:36" s="1600" customFormat="1" ht="15.75" customHeight="1">
      <c r="A58" s="1607" t="str">
        <f>WB!A174</f>
        <v>Other: Donkeys</v>
      </c>
      <c r="B58" s="1592"/>
      <c r="C58" s="1528">
        <f>IF(WB!CK174="","",WB!CK174)</f>
        <v>0</v>
      </c>
      <c r="D58" s="1528">
        <f>IF(WB!CK175="","",WB!CK175)</f>
        <v>0</v>
      </c>
      <c r="E58" s="1528">
        <f>IF(WB!CK176="","",WB!CK176)</f>
        <v>0</v>
      </c>
      <c r="F58" s="1528">
        <f>IF(WB!CK177="","",WB!CK177)</f>
        <v>0</v>
      </c>
      <c r="G58" s="1592"/>
      <c r="H58" s="1604"/>
      <c r="I58" s="1604"/>
      <c r="J58" s="1604"/>
      <c r="K58" s="1604"/>
      <c r="L58" s="1592"/>
      <c r="M58" s="1605"/>
      <c r="N58" s="1605"/>
      <c r="O58" s="1605"/>
      <c r="P58" s="1605"/>
      <c r="Q58" s="1598"/>
      <c r="R58" s="1578"/>
      <c r="S58" s="1579"/>
      <c r="T58" s="1579"/>
      <c r="U58" s="1570">
        <v>58</v>
      </c>
      <c r="V58" s="1599"/>
      <c r="AB58" s="1557"/>
      <c r="AC58" s="1557"/>
      <c r="AD58" s="1557"/>
      <c r="AE58" s="1557"/>
      <c r="AF58" s="1557"/>
      <c r="AG58" s="1557"/>
      <c r="AH58" s="1557"/>
      <c r="AI58" s="1557"/>
      <c r="AJ58" s="1557"/>
    </row>
    <row r="59" spans="1:36" s="1600" customFormat="1" ht="15.75" customHeight="1">
      <c r="A59" s="1558" t="str">
        <f>WB!A178</f>
        <v>Other: Horse or Ox Carts</v>
      </c>
      <c r="B59" s="1608"/>
      <c r="C59" s="1528">
        <f>IF(WB!CK178="","",WB!CK178)</f>
        <v>0</v>
      </c>
      <c r="D59" s="1528">
        <f>IF(WB!CK179="","",WB!CK179)</f>
        <v>0</v>
      </c>
      <c r="E59" s="1528">
        <f>IF(WB!CK180="","",WB!CK180)</f>
        <v>0</v>
      </c>
      <c r="F59" s="1528">
        <f>IF(WB!CK181="","",WB!CK181)</f>
        <v>0</v>
      </c>
      <c r="G59" s="1592"/>
      <c r="H59" s="1604"/>
      <c r="I59" s="1604"/>
      <c r="J59" s="1604"/>
      <c r="K59" s="1604"/>
      <c r="L59" s="1592"/>
      <c r="M59" s="1605"/>
      <c r="N59" s="1605"/>
      <c r="O59" s="1605"/>
      <c r="P59" s="1605"/>
      <c r="Q59" s="1598"/>
      <c r="R59" s="1578"/>
      <c r="S59" s="1579"/>
      <c r="T59" s="1579"/>
      <c r="U59" s="1570">
        <v>59</v>
      </c>
      <c r="V59" s="1599"/>
      <c r="AB59" s="1557"/>
      <c r="AC59" s="1557"/>
      <c r="AD59" s="1557"/>
      <c r="AE59" s="1557"/>
      <c r="AF59" s="1557"/>
      <c r="AG59" s="1557"/>
      <c r="AH59" s="1557"/>
      <c r="AI59" s="1557"/>
      <c r="AJ59" s="1557"/>
    </row>
    <row r="60" spans="1:36" s="1600" customFormat="1" ht="15.75" customHeight="1">
      <c r="A60" s="1558" t="str">
        <f>WB!A182</f>
        <v>Other: Ploughs</v>
      </c>
      <c r="B60" s="1588"/>
      <c r="C60" s="1528">
        <f>IF(WB!CK182="","",WB!CK182)</f>
        <v>0</v>
      </c>
      <c r="D60" s="1528">
        <f>IF(WB!CK183="","",WB!CK183)</f>
        <v>0</v>
      </c>
      <c r="E60" s="1528">
        <f>IF(WB!CK184="","",WB!CK184)</f>
        <v>0</v>
      </c>
      <c r="F60" s="1528">
        <f>IF(WB!CK185="","",WB!CK185)</f>
        <v>0</v>
      </c>
      <c r="G60" s="1592"/>
      <c r="H60" s="1604"/>
      <c r="I60" s="1604"/>
      <c r="J60" s="1604"/>
      <c r="K60" s="1604"/>
      <c r="L60" s="1592"/>
      <c r="M60" s="1605"/>
      <c r="N60" s="1605"/>
      <c r="O60" s="1605"/>
      <c r="P60" s="1605"/>
      <c r="Q60" s="1598"/>
      <c r="R60" s="1578"/>
      <c r="S60" s="1579"/>
      <c r="T60" s="1579"/>
      <c r="U60" s="1570">
        <v>60</v>
      </c>
      <c r="V60" s="1599"/>
      <c r="AB60" s="1557"/>
      <c r="AC60" s="1557"/>
      <c r="AD60" s="1557"/>
      <c r="AE60" s="1557"/>
      <c r="AF60" s="1557"/>
      <c r="AG60" s="1557"/>
      <c r="AH60" s="1557"/>
      <c r="AI60" s="1557"/>
      <c r="AJ60" s="1557"/>
    </row>
    <row r="61" spans="1:36" s="1600" customFormat="1" ht="15.75" customHeight="1">
      <c r="A61" s="1558" t="str">
        <f>WB!A186</f>
        <v>Other: Vehicles</v>
      </c>
      <c r="B61" s="1609"/>
      <c r="C61" s="1528">
        <f>IF(WB!CK186="","",WB!CK186)</f>
        <v>0</v>
      </c>
      <c r="D61" s="1528">
        <f>IF(WB!CK187="","",WB!CK187)</f>
        <v>0</v>
      </c>
      <c r="E61" s="1528">
        <f>IF(WB!CK188="","",WB!CK188)</f>
        <v>1</v>
      </c>
      <c r="F61" s="1528">
        <f>IF(WB!CK189="","",WB!CK189)</f>
        <v>4</v>
      </c>
      <c r="G61" s="1592"/>
      <c r="H61" s="1604"/>
      <c r="I61" s="1604"/>
      <c r="J61" s="1604"/>
      <c r="K61" s="1604"/>
      <c r="L61" s="1592"/>
      <c r="M61" s="1605"/>
      <c r="N61" s="1605"/>
      <c r="O61" s="1605"/>
      <c r="P61" s="1605"/>
      <c r="Q61" s="1598"/>
      <c r="R61" s="1578"/>
      <c r="S61" s="1579"/>
      <c r="T61" s="1579"/>
      <c r="U61" s="1570">
        <v>61</v>
      </c>
      <c r="V61" s="1599"/>
      <c r="AB61" s="1557"/>
      <c r="AC61" s="1557"/>
      <c r="AD61" s="1557"/>
      <c r="AE61" s="1557"/>
      <c r="AF61" s="1557"/>
      <c r="AG61" s="1557"/>
      <c r="AH61" s="1557"/>
      <c r="AI61" s="1557"/>
      <c r="AJ61" s="1557"/>
    </row>
    <row r="62" spans="1:36" s="1600" customFormat="1" ht="15.75" customHeight="1">
      <c r="A62" s="1558" t="str">
        <f>WB!A190</f>
        <v xml:space="preserve">Other: Spaza Shop or Vendor </v>
      </c>
      <c r="B62" s="1610"/>
      <c r="C62" s="1528">
        <f>IF(WB!CK190="","",WB!CK190)</f>
        <v>0</v>
      </c>
      <c r="D62" s="1528">
        <f>IF(WB!CK191="","",WB!CK191)</f>
        <v>0</v>
      </c>
      <c r="E62" s="1528">
        <f>IF(WB!CK192="","",WB!CK192)</f>
        <v>1</v>
      </c>
      <c r="F62" s="1528">
        <f>IF(WB!CK193="","",WB!CK193)</f>
        <v>2</v>
      </c>
      <c r="G62" s="1592"/>
      <c r="H62" s="1604"/>
      <c r="I62" s="1604"/>
      <c r="J62" s="1604"/>
      <c r="K62" s="1604"/>
      <c r="L62" s="1592"/>
      <c r="M62" s="1605"/>
      <c r="N62" s="1605"/>
      <c r="O62" s="1605"/>
      <c r="P62" s="1605"/>
      <c r="Q62" s="1598"/>
      <c r="R62" s="1578"/>
      <c r="S62" s="1579"/>
      <c r="T62" s="1579"/>
      <c r="U62" s="1570">
        <v>62</v>
      </c>
      <c r="V62" s="1599"/>
      <c r="AB62" s="1557"/>
      <c r="AC62" s="1557"/>
      <c r="AD62" s="1557"/>
      <c r="AE62" s="1557"/>
      <c r="AF62" s="1557"/>
      <c r="AG62" s="1557"/>
      <c r="AH62" s="1557"/>
      <c r="AI62" s="1557"/>
      <c r="AJ62" s="1557"/>
    </row>
    <row r="63" spans="1:36" s="1600" customFormat="1" ht="15.75" customHeight="1">
      <c r="A63" s="1559" t="str">
        <f>WB!A194</f>
        <v>Other: Broilers/ other Poultry</v>
      </c>
      <c r="B63" s="1611"/>
      <c r="C63" s="1528">
        <f>IF(WB!CK194="","",WB!CK194)</f>
        <v>0</v>
      </c>
      <c r="D63" s="1528">
        <f>IF(WB!CK195="","",WB!CK195)</f>
        <v>0</v>
      </c>
      <c r="E63" s="1528">
        <f>IF(WB!CK196="","",WB!CK196)</f>
        <v>2</v>
      </c>
      <c r="F63" s="1528">
        <f>IF(WB!CK197="","",WB!CK197)</f>
        <v>0</v>
      </c>
      <c r="G63" s="1592"/>
      <c r="H63" s="1612"/>
      <c r="I63" s="1612"/>
      <c r="J63" s="1612"/>
      <c r="K63" s="1612"/>
      <c r="L63" s="1592"/>
      <c r="M63" s="1613"/>
      <c r="N63" s="1613"/>
      <c r="O63" s="1613"/>
      <c r="P63" s="1613"/>
      <c r="Q63" s="1598"/>
      <c r="R63" s="1578"/>
      <c r="S63" s="1579"/>
      <c r="T63" s="1579"/>
      <c r="U63" s="1570">
        <v>63</v>
      </c>
      <c r="V63" s="1599"/>
      <c r="AB63" s="1557"/>
      <c r="AC63" s="1557"/>
      <c r="AD63" s="1557"/>
      <c r="AE63" s="1557"/>
      <c r="AF63" s="1557"/>
      <c r="AG63" s="1557"/>
      <c r="AH63" s="1557"/>
      <c r="AI63" s="1557"/>
      <c r="AJ63" s="1557"/>
    </row>
    <row r="64" spans="1:36" s="1600" customFormat="1" ht="15.75" customHeight="1">
      <c r="A64" s="1614" t="s">
        <v>165</v>
      </c>
      <c r="B64" s="1611"/>
      <c r="C64" s="1615"/>
      <c r="D64" s="1615"/>
      <c r="E64" s="1615"/>
      <c r="F64" s="1615"/>
      <c r="G64" s="1608"/>
      <c r="H64" s="1616"/>
      <c r="I64" s="1616"/>
      <c r="J64" s="1616"/>
      <c r="K64" s="1616"/>
      <c r="L64" s="1608"/>
      <c r="M64" s="1617"/>
      <c r="N64" s="1617"/>
      <c r="O64" s="1617"/>
      <c r="P64" s="1617"/>
      <c r="Q64" s="1598"/>
      <c r="R64" s="1554"/>
      <c r="S64" s="1599"/>
      <c r="T64" s="1599"/>
      <c r="U64" s="1570">
        <v>64</v>
      </c>
      <c r="V64" s="1599"/>
      <c r="AB64" s="1557"/>
      <c r="AC64" s="1557"/>
      <c r="AD64" s="1557"/>
      <c r="AE64" s="1557"/>
      <c r="AF64" s="1557"/>
      <c r="AG64" s="1557"/>
      <c r="AH64" s="1557"/>
      <c r="AI64" s="1557"/>
      <c r="AJ64" s="1557"/>
    </row>
    <row r="65" spans="1:36" s="1600" customFormat="1" ht="15.75" hidden="1" customHeight="1">
      <c r="A65" s="1618" t="s">
        <v>166</v>
      </c>
      <c r="B65" s="1611"/>
      <c r="C65" s="1619"/>
      <c r="D65" s="1619"/>
      <c r="E65" s="1619"/>
      <c r="F65" s="1550"/>
      <c r="G65" s="1588"/>
      <c r="H65" s="1620"/>
      <c r="I65" s="1620"/>
      <c r="J65" s="1620"/>
      <c r="K65" s="1620"/>
      <c r="L65" s="1588"/>
      <c r="M65" s="1603"/>
      <c r="N65" s="1603"/>
      <c r="O65" s="1603"/>
      <c r="P65" s="1603"/>
      <c r="Q65" s="1598"/>
      <c r="R65" s="1554"/>
      <c r="S65" s="1599"/>
      <c r="T65" s="1599"/>
      <c r="U65" s="1570">
        <v>65</v>
      </c>
      <c r="V65" s="1599"/>
      <c r="AE65" s="1557"/>
      <c r="AF65" s="1557"/>
      <c r="AG65" s="1557"/>
      <c r="AH65" s="1557"/>
      <c r="AI65" s="1557"/>
      <c r="AJ65" s="1557"/>
    </row>
    <row r="66" spans="1:36" s="1600" customFormat="1" ht="15.75" hidden="1" customHeight="1">
      <c r="A66" s="1558" t="s">
        <v>168</v>
      </c>
      <c r="B66" s="1621"/>
      <c r="C66" s="1622">
        <f>IF(Data!BV66="","",Data!BV66)</f>
        <v>0</v>
      </c>
      <c r="D66" s="1622">
        <f>IF(Data!BW66="","",Data!BW66)</f>
        <v>0</v>
      </c>
      <c r="E66" s="1622">
        <f>IF(Data!BX66="","",Data!BX66)</f>
        <v>0</v>
      </c>
      <c r="F66" s="1550">
        <f>IF(Data!BY66="","",Data!BY66)</f>
        <v>0</v>
      </c>
      <c r="G66" s="1609"/>
      <c r="H66" s="1605"/>
      <c r="I66" s="1605"/>
      <c r="J66" s="1605"/>
      <c r="K66" s="1605"/>
      <c r="L66" s="1609"/>
      <c r="M66" s="1605"/>
      <c r="N66" s="1605"/>
      <c r="O66" s="1605"/>
      <c r="P66" s="1605"/>
      <c r="Q66" s="1598"/>
      <c r="R66" s="1623"/>
      <c r="S66" s="1624"/>
      <c r="T66" s="1624"/>
      <c r="U66" s="1570">
        <v>66</v>
      </c>
      <c r="V66" s="1599"/>
      <c r="AE66" s="1557"/>
      <c r="AF66" s="1557"/>
      <c r="AG66" s="1557"/>
      <c r="AH66" s="1557"/>
      <c r="AI66" s="1557"/>
      <c r="AJ66" s="1557"/>
    </row>
    <row r="67" spans="1:36" s="1600" customFormat="1" ht="15.75" hidden="1" customHeight="1">
      <c r="A67" s="1625" t="s">
        <v>1206</v>
      </c>
      <c r="B67" s="1609"/>
      <c r="C67" s="1622" t="str">
        <f>IF(Data!BV67="","",Data!BV67)</f>
        <v/>
      </c>
      <c r="D67" s="1622" t="str">
        <f>IF(Data!BW67="","",Data!BW67)</f>
        <v/>
      </c>
      <c r="E67" s="1622" t="str">
        <f>IF(Data!BX67="","",Data!BX67)</f>
        <v/>
      </c>
      <c r="F67" s="1550" t="str">
        <f>IF(Data!BY67="","",Data!BY67)</f>
        <v/>
      </c>
      <c r="G67" s="1609"/>
      <c r="H67" s="1605"/>
      <c r="I67" s="1605"/>
      <c r="J67" s="1605"/>
      <c r="K67" s="1605"/>
      <c r="L67" s="1609"/>
      <c r="M67" s="1605"/>
      <c r="N67" s="1605"/>
      <c r="O67" s="1605"/>
      <c r="P67" s="1605"/>
      <c r="Q67" s="1598"/>
      <c r="R67" s="1578"/>
      <c r="S67" s="1579"/>
      <c r="T67" s="1579"/>
      <c r="U67" s="1570">
        <v>67</v>
      </c>
      <c r="V67" s="1599"/>
      <c r="AE67" s="1557"/>
      <c r="AF67" s="1557"/>
      <c r="AG67" s="1557"/>
      <c r="AH67" s="1557"/>
      <c r="AI67" s="1557"/>
      <c r="AJ67" s="1557"/>
    </row>
    <row r="68" spans="1:36" s="1600" customFormat="1" ht="15.75" hidden="1" customHeight="1">
      <c r="A68" s="1606" t="s">
        <v>172</v>
      </c>
      <c r="B68" s="1611"/>
      <c r="C68" s="1626" t="str">
        <f>IF(Data!BV68="","",Data!BV68)</f>
        <v/>
      </c>
      <c r="D68" s="1626" t="str">
        <f>IF(Data!BW68="","",Data!BW68)</f>
        <v/>
      </c>
      <c r="E68" s="1626" t="str">
        <f>IF(Data!BX68="","",Data!BX68)</f>
        <v/>
      </c>
      <c r="F68" s="1550" t="str">
        <f>IF(Data!BY68="","",Data!BY68)</f>
        <v/>
      </c>
      <c r="G68" s="1611"/>
      <c r="H68" s="1605"/>
      <c r="I68" s="1605"/>
      <c r="J68" s="1605"/>
      <c r="K68" s="1605"/>
      <c r="L68" s="1611"/>
      <c r="M68" s="1627"/>
      <c r="N68" s="1627"/>
      <c r="O68" s="1627"/>
      <c r="P68" s="1627"/>
      <c r="Q68" s="1598"/>
      <c r="R68" s="1623"/>
      <c r="S68" s="1624"/>
      <c r="T68" s="1624"/>
      <c r="U68" s="1570">
        <v>68</v>
      </c>
      <c r="V68" s="1599"/>
      <c r="AE68" s="1557"/>
      <c r="AF68" s="1557"/>
      <c r="AG68" s="1557"/>
      <c r="AH68" s="1557"/>
      <c r="AI68" s="1557"/>
      <c r="AJ68" s="1557"/>
    </row>
    <row r="69" spans="1:36" s="1600" customFormat="1" ht="15.75" hidden="1" customHeight="1">
      <c r="A69" s="1606" t="s">
        <v>176</v>
      </c>
      <c r="B69" s="1611"/>
      <c r="C69" s="1628" t="str">
        <f>IF(C68="","",C66*C67*C68)</f>
        <v/>
      </c>
      <c r="D69" s="1628" t="str">
        <f>IF(D68="","",D66*D67*D68)</f>
        <v/>
      </c>
      <c r="E69" s="1628" t="str">
        <f>IF(E68="","",E66*E67*E68)</f>
        <v/>
      </c>
      <c r="F69" s="1629" t="str">
        <f>IF(F68="","",F66*F67*F68)</f>
        <v/>
      </c>
      <c r="G69" s="1610"/>
      <c r="H69" s="1605"/>
      <c r="I69" s="1605"/>
      <c r="J69" s="1605"/>
      <c r="K69" s="1605"/>
      <c r="L69" s="1610"/>
      <c r="M69" s="1627"/>
      <c r="N69" s="1627"/>
      <c r="O69" s="1627"/>
      <c r="P69" s="1627"/>
      <c r="Q69" s="1598"/>
      <c r="R69" s="1578"/>
      <c r="S69" s="1579"/>
      <c r="T69" s="1579"/>
      <c r="U69" s="1570">
        <v>69</v>
      </c>
      <c r="V69" s="1599"/>
      <c r="AE69" s="1557"/>
      <c r="AF69" s="1557"/>
      <c r="AG69" s="1557"/>
      <c r="AH69" s="1557"/>
      <c r="AI69" s="1557"/>
      <c r="AJ69" s="1557"/>
    </row>
    <row r="70" spans="1:36" s="1600" customFormat="1" ht="15.75" hidden="1" customHeight="1">
      <c r="A70" s="1606" t="s">
        <v>178</v>
      </c>
      <c r="B70" s="1611"/>
      <c r="C70" s="1626" t="str">
        <f>IF(Data!BV70="","",Data!BV70)</f>
        <v/>
      </c>
      <c r="D70" s="1626" t="str">
        <f>IF(Data!BW70="","",Data!BW70)</f>
        <v/>
      </c>
      <c r="E70" s="1626" t="str">
        <f>IF(Data!BX70="","",Data!BX70)</f>
        <v/>
      </c>
      <c r="F70" s="1550" t="str">
        <f>IF(Data!BY70="","",Data!BY70)</f>
        <v/>
      </c>
      <c r="G70" s="1611"/>
      <c r="H70" s="1630" t="str">
        <f>IF(SUM(C70)&gt;0,MIN(C69-H74-SUM(C74)*(H74=""),C70*'Exp factors'!C$8),"")</f>
        <v/>
      </c>
      <c r="I70" s="1630" t="str">
        <f>IF(SUM(D70)&gt;0,MIN(D69-I74-SUM(D74)*(I74=""),D70*'Exp factors'!D$8),"")</f>
        <v/>
      </c>
      <c r="J70" s="1630" t="str">
        <f>IF(SUM(E70)&gt;0,MIN(E69-J74-SUM(E74)*(J74=""),E70*'Exp factors'!E$8),"")</f>
        <v/>
      </c>
      <c r="K70" s="1630" t="str">
        <f>IF(SUM(F70)&gt;0,MIN(F69-K74-SUM(F74)*(K74=""),F70*'Exp factors'!F$8),"")</f>
        <v/>
      </c>
      <c r="L70" s="1611"/>
      <c r="M70" s="1627"/>
      <c r="N70" s="1627"/>
      <c r="O70" s="1627"/>
      <c r="P70" s="1627"/>
      <c r="Q70" s="1598"/>
      <c r="R70" s="1578"/>
      <c r="S70" s="1579"/>
      <c r="T70" s="1579"/>
      <c r="U70" s="1570">
        <v>70</v>
      </c>
      <c r="V70" s="1599"/>
    </row>
    <row r="71" spans="1:36" s="1600" customFormat="1" ht="15.75" hidden="1" customHeight="1">
      <c r="A71" s="1606" t="s">
        <v>180</v>
      </c>
      <c r="B71" s="1611"/>
      <c r="C71" s="1626" t="str">
        <f>IF(Data!BV71="","",Data!BV71)</f>
        <v/>
      </c>
      <c r="D71" s="1626" t="str">
        <f>IF(Data!BW71="","",Data!BW71)</f>
        <v/>
      </c>
      <c r="E71" s="1626" t="str">
        <f>IF(Data!BX71="","",Data!BX71)</f>
        <v/>
      </c>
      <c r="F71" s="1550" t="str">
        <f>IF(Data!BY71="","",Data!BY71)</f>
        <v/>
      </c>
      <c r="G71" s="1611"/>
      <c r="H71" s="1605"/>
      <c r="I71" s="1605"/>
      <c r="J71" s="1605"/>
      <c r="K71" s="1605"/>
      <c r="L71" s="1611"/>
      <c r="M71" s="1627"/>
      <c r="N71" s="1627"/>
      <c r="O71" s="1627"/>
      <c r="P71" s="1627"/>
      <c r="Q71" s="1598"/>
      <c r="R71" s="1623"/>
      <c r="S71" s="1624"/>
      <c r="T71" s="1624"/>
      <c r="U71" s="1570">
        <v>71</v>
      </c>
      <c r="V71" s="1599"/>
    </row>
    <row r="72" spans="1:36" s="1600" customFormat="1" ht="15.75" hidden="1" customHeight="1">
      <c r="A72" s="1606" t="s">
        <v>182</v>
      </c>
      <c r="B72" s="1631"/>
      <c r="C72" s="1626" t="str">
        <f>IF(SUM(C70)=0,"",C70*C71)</f>
        <v/>
      </c>
      <c r="D72" s="1626" t="str">
        <f>IF(SUM(D70)=0,"",D70*D71)</f>
        <v/>
      </c>
      <c r="E72" s="1626" t="str">
        <f>IF(SUM(E70)=0,"",E70*E71)</f>
        <v/>
      </c>
      <c r="F72" s="1550" t="str">
        <f>IF(SUM(F70)=0,"",F70*F71)</f>
        <v/>
      </c>
      <c r="G72" s="1611"/>
      <c r="H72" s="1632" t="str">
        <f>IF(H70="","",H70*C71)</f>
        <v/>
      </c>
      <c r="I72" s="1632" t="str">
        <f>IF(I70="","",I70*D71)</f>
        <v/>
      </c>
      <c r="J72" s="1632" t="str">
        <f>IF(J70="","",J70*E71)</f>
        <v/>
      </c>
      <c r="K72" s="1632" t="str">
        <f>IF(K70="","",K70*F71)</f>
        <v/>
      </c>
      <c r="L72" s="1611"/>
      <c r="M72" s="1632" t="str">
        <f>IF(H72="","",SUM(H72)-SUM(C72))</f>
        <v/>
      </c>
      <c r="N72" s="1632" t="str">
        <f>IF(I72="","",SUM(I72)-SUM(D72))</f>
        <v/>
      </c>
      <c r="O72" s="1632" t="str">
        <f>IF(J72="","",SUM(J72)-SUM(E72))</f>
        <v/>
      </c>
      <c r="P72" s="1632" t="str">
        <f>IF(K72="","",SUM(K72)-SUM(F72))</f>
        <v/>
      </c>
      <c r="Q72" s="1598"/>
      <c r="R72" s="1578"/>
      <c r="S72" s="1579"/>
      <c r="T72" s="1579"/>
      <c r="U72" s="1570">
        <v>72</v>
      </c>
      <c r="V72" s="1599"/>
    </row>
    <row r="73" spans="1:36" s="1600" customFormat="1" ht="15.75" hidden="1" customHeight="1">
      <c r="A73" s="1607" t="s">
        <v>184</v>
      </c>
      <c r="B73" s="1633"/>
      <c r="C73" s="1634" t="str">
        <f>IF(Data!BV73="","",Data!BV73)</f>
        <v/>
      </c>
      <c r="D73" s="1634" t="str">
        <f>IF(Data!BW73="","",Data!BW73)</f>
        <v/>
      </c>
      <c r="E73" s="1634" t="str">
        <f>IF(Data!BX73="","",Data!BX73)</f>
        <v/>
      </c>
      <c r="F73" s="1629" t="str">
        <f>IF(Data!BY73="","",Data!BY73)</f>
        <v/>
      </c>
      <c r="G73" s="1621"/>
      <c r="H73" s="1605"/>
      <c r="I73" s="1605"/>
      <c r="J73" s="1605"/>
      <c r="K73" s="1605"/>
      <c r="L73" s="1621"/>
      <c r="M73" s="1605"/>
      <c r="N73" s="1605"/>
      <c r="O73" s="1605"/>
      <c r="P73" s="1605"/>
      <c r="Q73" s="1598"/>
      <c r="R73" s="1578"/>
      <c r="S73" s="1579"/>
      <c r="T73" s="1579"/>
      <c r="U73" s="1570">
        <v>73</v>
      </c>
      <c r="V73" s="1599"/>
    </row>
    <row r="74" spans="1:36" s="1600" customFormat="1" ht="15.75" hidden="1" customHeight="1">
      <c r="A74" s="1607" t="s">
        <v>186</v>
      </c>
      <c r="B74" s="1633"/>
      <c r="C74" s="1634" t="str">
        <f>IF(Data!BV74="","",Data!BV74)</f>
        <v/>
      </c>
      <c r="D74" s="1634" t="str">
        <f>IF(Data!BW74="","",Data!BW74)</f>
        <v/>
      </c>
      <c r="E74" s="1634" t="str">
        <f>IF(Data!BX74="","",Data!BX74)</f>
        <v/>
      </c>
      <c r="F74" s="1629" t="str">
        <f>IF(Data!BY74="","",Data!BY74)</f>
        <v/>
      </c>
      <c r="G74" s="1621"/>
      <c r="H74" s="1635"/>
      <c r="I74" s="1635"/>
      <c r="J74" s="1635"/>
      <c r="K74" s="1635"/>
      <c r="L74" s="1621"/>
      <c r="M74" s="1605"/>
      <c r="N74" s="1605"/>
      <c r="O74" s="1605"/>
      <c r="P74" s="1605"/>
      <c r="Q74" s="1598"/>
      <c r="R74" s="1578"/>
      <c r="S74" s="1579"/>
      <c r="T74" s="1579"/>
      <c r="U74" s="1570">
        <v>74</v>
      </c>
      <c r="V74" s="1599"/>
    </row>
    <row r="75" spans="1:36" s="1600" customFormat="1" ht="15.75" hidden="1" customHeight="1">
      <c r="A75" s="1625" t="s">
        <v>1207</v>
      </c>
      <c r="B75" s="1636"/>
      <c r="C75" s="1622" t="str">
        <f>IF(Data!BV75="","",Data!BV75)</f>
        <v/>
      </c>
      <c r="D75" s="1622" t="str">
        <f>IF(Data!BW75="","",Data!BW75)</f>
        <v/>
      </c>
      <c r="E75" s="1622" t="str">
        <f>IF(Data!BX75="","",Data!BX75)</f>
        <v/>
      </c>
      <c r="F75" s="1550" t="str">
        <f>IF(Data!BY75="","",Data!BY75)</f>
        <v/>
      </c>
      <c r="G75" s="1609"/>
      <c r="H75" s="1605"/>
      <c r="I75" s="1605"/>
      <c r="J75" s="1605"/>
      <c r="K75" s="1605"/>
      <c r="L75" s="1609"/>
      <c r="M75" s="1605"/>
      <c r="N75" s="1605"/>
      <c r="O75" s="1605"/>
      <c r="P75" s="1605"/>
      <c r="Q75" s="1598"/>
      <c r="R75" s="1578"/>
      <c r="S75" s="1579"/>
      <c r="T75" s="1579"/>
      <c r="U75" s="1570">
        <v>75</v>
      </c>
      <c r="V75" s="1599"/>
    </row>
    <row r="76" spans="1:36" s="1600" customFormat="1" ht="15.75" hidden="1" customHeight="1">
      <c r="A76" s="1606" t="s">
        <v>172</v>
      </c>
      <c r="B76" s="1636"/>
      <c r="C76" s="1626" t="str">
        <f>IF(Data!BV76="","",Data!BV76)</f>
        <v/>
      </c>
      <c r="D76" s="1626" t="str">
        <f>IF(Data!BW76="","",Data!BW76)</f>
        <v/>
      </c>
      <c r="E76" s="1626" t="str">
        <f>IF(Data!BX76="","",Data!BX76)</f>
        <v/>
      </c>
      <c r="F76" s="1550" t="str">
        <f>IF(Data!BY76="","",Data!BY76)</f>
        <v/>
      </c>
      <c r="G76" s="1611"/>
      <c r="H76" s="1605"/>
      <c r="I76" s="1605"/>
      <c r="J76" s="1605"/>
      <c r="K76" s="1605"/>
      <c r="L76" s="1611"/>
      <c r="M76" s="1627"/>
      <c r="N76" s="1627"/>
      <c r="O76" s="1627"/>
      <c r="P76" s="1627"/>
      <c r="Q76" s="1598"/>
      <c r="R76" s="1623"/>
      <c r="S76" s="1624"/>
      <c r="T76" s="1624"/>
      <c r="U76" s="1570">
        <v>76</v>
      </c>
      <c r="V76" s="1599"/>
    </row>
    <row r="77" spans="1:36" s="1600" customFormat="1" ht="15.75" hidden="1" customHeight="1">
      <c r="A77" s="1606" t="s">
        <v>176</v>
      </c>
      <c r="B77" s="1637"/>
      <c r="C77" s="1628" t="str">
        <f>IF(C76="","",C66*C75*C76)</f>
        <v/>
      </c>
      <c r="D77" s="1628" t="str">
        <f>IF(D76="","",D66*D75*D76)</f>
        <v/>
      </c>
      <c r="E77" s="1628" t="str">
        <f>IF(E76="","",E66*E75*E76)</f>
        <v/>
      </c>
      <c r="F77" s="1629" t="str">
        <f>IF(F76="","",F66*F75*F76)</f>
        <v/>
      </c>
      <c r="G77" s="1611"/>
      <c r="H77" s="1605"/>
      <c r="I77" s="1605"/>
      <c r="J77" s="1605"/>
      <c r="K77" s="1605"/>
      <c r="L77" s="1611"/>
      <c r="M77" s="1627"/>
      <c r="N77" s="1627"/>
      <c r="O77" s="1627"/>
      <c r="P77" s="1627"/>
      <c r="Q77" s="1598"/>
      <c r="R77" s="1578"/>
      <c r="S77" s="1579"/>
      <c r="T77" s="1579"/>
      <c r="U77" s="1570">
        <v>77</v>
      </c>
      <c r="V77" s="1599"/>
    </row>
    <row r="78" spans="1:36" s="1600" customFormat="1" ht="15.75" hidden="1" customHeight="1">
      <c r="A78" s="1606" t="s">
        <v>178</v>
      </c>
      <c r="B78" s="1638"/>
      <c r="C78" s="1626" t="str">
        <f>IF(Data!BV78="","",Data!BV78)</f>
        <v/>
      </c>
      <c r="D78" s="1626" t="str">
        <f>IF(Data!BW78="","",Data!BW78)</f>
        <v/>
      </c>
      <c r="E78" s="1626" t="str">
        <f>IF(Data!BX78="","",Data!BX78)</f>
        <v/>
      </c>
      <c r="F78" s="1550" t="str">
        <f>IF(Data!BY78="","",Data!BY78)</f>
        <v/>
      </c>
      <c r="G78" s="1611"/>
      <c r="H78" s="1630" t="str">
        <f>IF(SUM(C78)&gt;0,MIN(C77-H82-SUM(C82)*(H82=""),C78*'Exp factors'!C$8),"")</f>
        <v/>
      </c>
      <c r="I78" s="1630" t="str">
        <f>IF(SUM(D78)&gt;0,MIN(D77-I82-SUM(D82)*(I82=""),D78*'Exp factors'!D$8),"")</f>
        <v/>
      </c>
      <c r="J78" s="1630" t="str">
        <f>IF(SUM(E78)&gt;0,MIN(E77-J82-SUM(E82)*(J82=""),E78*'Exp factors'!E$8),"")</f>
        <v/>
      </c>
      <c r="K78" s="1630" t="str">
        <f>IF(SUM(F78)&gt;0,MIN(F77-K82-SUM(F82)*(K82=""),F78*'Exp factors'!F$8),"")</f>
        <v/>
      </c>
      <c r="L78" s="1611"/>
      <c r="M78" s="1627"/>
      <c r="N78" s="1627"/>
      <c r="O78" s="1627"/>
      <c r="P78" s="1627"/>
      <c r="Q78" s="1598"/>
      <c r="R78" s="1578"/>
      <c r="S78" s="1579"/>
      <c r="T78" s="1579"/>
      <c r="U78" s="1570">
        <v>78</v>
      </c>
      <c r="V78" s="1599"/>
    </row>
    <row r="79" spans="1:36" s="1600" customFormat="1" ht="15.75" hidden="1" customHeight="1">
      <c r="A79" s="1606" t="s">
        <v>180</v>
      </c>
      <c r="B79" s="1639"/>
      <c r="C79" s="1626" t="str">
        <f>IF(Data!BV79="","",Data!BV79)</f>
        <v/>
      </c>
      <c r="D79" s="1626" t="str">
        <f>IF(Data!BW79="","",Data!BW79)</f>
        <v/>
      </c>
      <c r="E79" s="1626" t="str">
        <f>IF(Data!BX79="","",Data!BX79)</f>
        <v/>
      </c>
      <c r="F79" s="1550" t="str">
        <f>IF(Data!BY79="","",Data!BY79)</f>
        <v/>
      </c>
      <c r="G79" s="1611"/>
      <c r="H79" s="1605"/>
      <c r="I79" s="1605"/>
      <c r="J79" s="1605"/>
      <c r="K79" s="1605"/>
      <c r="L79" s="1611"/>
      <c r="M79" s="1627"/>
      <c r="N79" s="1627"/>
      <c r="O79" s="1627"/>
      <c r="P79" s="1627"/>
      <c r="Q79" s="1598"/>
      <c r="R79" s="1623"/>
      <c r="S79" s="1624"/>
      <c r="T79" s="1624"/>
      <c r="U79" s="1570">
        <v>79</v>
      </c>
      <c r="V79" s="1599"/>
    </row>
    <row r="80" spans="1:36" s="1600" customFormat="1" ht="15.75" hidden="1" customHeight="1">
      <c r="A80" s="1640" t="s">
        <v>182</v>
      </c>
      <c r="B80" s="1621"/>
      <c r="C80" s="1626" t="str">
        <f>IF(SUM(C78)=0,"",C78*C79)</f>
        <v/>
      </c>
      <c r="D80" s="1626" t="str">
        <f>IF(SUM(D78)=0,"",D78*D79)</f>
        <v/>
      </c>
      <c r="E80" s="1626" t="str">
        <f>IF(SUM(E78)=0,"",E78*E79)</f>
        <v/>
      </c>
      <c r="F80" s="1550" t="str">
        <f>IF(SUM(F78)=0,"",F78*F79)</f>
        <v/>
      </c>
      <c r="G80" s="1631"/>
      <c r="H80" s="1641" t="str">
        <f>IF(H78="","",H78*C79)</f>
        <v/>
      </c>
      <c r="I80" s="1641" t="str">
        <f>IF(I78="","",I78*D79)</f>
        <v/>
      </c>
      <c r="J80" s="1641" t="str">
        <f>IF(J78="","",J78*E79)</f>
        <v/>
      </c>
      <c r="K80" s="1641" t="str">
        <f>IF(K78="","",K78*F79)</f>
        <v/>
      </c>
      <c r="L80" s="1631"/>
      <c r="M80" s="1632" t="str">
        <f>IF(H80="","",SUM(H80)-SUM(C80))</f>
        <v/>
      </c>
      <c r="N80" s="1632" t="str">
        <f>IF(I80="","",SUM(I80)-SUM(D80))</f>
        <v/>
      </c>
      <c r="O80" s="1632" t="str">
        <f>IF(J80="","",SUM(J80)-SUM(E80))</f>
        <v/>
      </c>
      <c r="P80" s="1632" t="str">
        <f>IF(K80="","",SUM(K80)-SUM(F80))</f>
        <v/>
      </c>
      <c r="Q80" s="1598"/>
      <c r="R80" s="1578"/>
      <c r="S80" s="1579"/>
      <c r="T80" s="1579"/>
      <c r="U80" s="1570">
        <v>80</v>
      </c>
      <c r="V80" s="1599"/>
    </row>
    <row r="81" spans="1:22" ht="15.75" hidden="1" customHeight="1">
      <c r="A81" s="1607" t="s">
        <v>184</v>
      </c>
      <c r="B81" s="1621"/>
      <c r="C81" s="1634">
        <f>IF(Data!BV81="","",Data!BV81)</f>
        <v>1</v>
      </c>
      <c r="D81" s="1634">
        <f>IF(Data!BW81="","",Data!BW81)</f>
        <v>1</v>
      </c>
      <c r="E81" s="1634">
        <f>IF(Data!BX81="","",Data!BX81)</f>
        <v>1</v>
      </c>
      <c r="F81" s="1629">
        <f>IF(Data!BY81="","",Data!BY81)</f>
        <v>1</v>
      </c>
      <c r="G81" s="1633"/>
      <c r="H81" s="1605"/>
      <c r="I81" s="1605"/>
      <c r="J81" s="1605"/>
      <c r="K81" s="1605"/>
      <c r="L81" s="1633"/>
      <c r="M81" s="1605"/>
      <c r="N81" s="1605"/>
      <c r="O81" s="1605"/>
      <c r="P81" s="1605"/>
      <c r="Q81" s="1642"/>
      <c r="R81" s="1578"/>
      <c r="S81" s="1579"/>
      <c r="T81" s="1579"/>
      <c r="U81" s="1570">
        <v>81</v>
      </c>
      <c r="V81" s="1599"/>
    </row>
    <row r="82" spans="1:22" ht="15.75" hidden="1" customHeight="1">
      <c r="A82" s="1607" t="s">
        <v>186</v>
      </c>
      <c r="B82" s="1643"/>
      <c r="C82" s="1634" t="str">
        <f>IF(Data!BV82="","",Data!BV82)</f>
        <v/>
      </c>
      <c r="D82" s="1634" t="str">
        <f>IF(Data!BW82="","",Data!BW82)</f>
        <v/>
      </c>
      <c r="E82" s="1634" t="str">
        <f>IF(Data!BX82="","",Data!BX82)</f>
        <v/>
      </c>
      <c r="F82" s="1629" t="str">
        <f>IF(Data!BY82="","",Data!BY82)</f>
        <v/>
      </c>
      <c r="G82" s="1633"/>
      <c r="H82" s="1635"/>
      <c r="I82" s="1635"/>
      <c r="J82" s="1635"/>
      <c r="K82" s="1635"/>
      <c r="L82" s="1633"/>
      <c r="M82" s="1627"/>
      <c r="N82" s="1627"/>
      <c r="O82" s="1627"/>
      <c r="P82" s="1627"/>
      <c r="Q82" s="1642"/>
      <c r="R82" s="1578"/>
      <c r="S82" s="1579"/>
      <c r="T82" s="1579"/>
      <c r="U82" s="1570">
        <v>82</v>
      </c>
      <c r="V82" s="1599"/>
    </row>
    <row r="83" spans="1:22" ht="15.75" hidden="1" customHeight="1">
      <c r="A83" s="1607" t="s">
        <v>193</v>
      </c>
      <c r="B83" s="1588"/>
      <c r="C83" s="1644" t="str">
        <f>IF(SUM(C69,C77)&gt;0,SUM(C70,C78)/SUM(C69,C77),"")</f>
        <v/>
      </c>
      <c r="D83" s="1644" t="str">
        <f>IF(SUM(D69,D77)&gt;0,SUM(D70,D78)/SUM(D69,D77),"")</f>
        <v/>
      </c>
      <c r="E83" s="1644" t="str">
        <f>IF(SUM(E69,E77)&gt;0,SUM(E70,E78)/SUM(E69,E77),"")</f>
        <v/>
      </c>
      <c r="F83" s="1645" t="str">
        <f>IF(SUM(F69,F77)&gt;0,SUM(F70,F78)/SUM(F69,F77),"")</f>
        <v/>
      </c>
      <c r="G83" s="1633"/>
      <c r="H83" s="1646" t="str">
        <f>IF(SUM(C69,C77)&gt;0,SUM(H70,SUM(C70)*(SUM(H70)=0),H78,SUM(C78)*(SUM(H78)=0))/SUM(C69,C77),"")</f>
        <v/>
      </c>
      <c r="I83" s="1646" t="str">
        <f>IF(SUM(D69,D77)&gt;0,SUM(I70,SUM(D70)*(SUM(I70)=0),I78,SUM(D78)*(SUM(I78)=0))/SUM(D69,D77),"")</f>
        <v/>
      </c>
      <c r="J83" s="1646" t="str">
        <f>IF(SUM(E69,E77)&gt;0,SUM(J70,SUM(E70)*(SUM(J70)=0),J78,SUM(E78)*(SUM(J78)=0))/SUM(E69,E77),"")</f>
        <v/>
      </c>
      <c r="K83" s="1646" t="str">
        <f>IF(SUM(F69,F77)&gt;0,SUM(K70,SUM(F70)*(SUM(K70)=0),K78,SUM(F78)*(SUM(K78)=0))/SUM(F69,F77),"")</f>
        <v/>
      </c>
      <c r="L83" s="1633"/>
      <c r="M83" s="1627"/>
      <c r="N83" s="1627"/>
      <c r="O83" s="1627"/>
      <c r="P83" s="1627"/>
      <c r="Q83" s="1642"/>
      <c r="R83" s="1568"/>
      <c r="S83" s="1569"/>
      <c r="T83" s="1569"/>
      <c r="U83" s="1570">
        <v>83</v>
      </c>
      <c r="V83" s="1599"/>
    </row>
    <row r="84" spans="1:22" ht="15.75" hidden="1" customHeight="1">
      <c r="A84" s="1607" t="s">
        <v>195</v>
      </c>
      <c r="B84" s="1609"/>
      <c r="C84" s="1647" t="str">
        <f>IF(SUM(C69,C77)=0,"",SUM(C69,-SUM(C70)*C73,-SUM(C74)*C73,C77,-SUM(C78)*C81,-SUM(C82)*C81)*0.049)</f>
        <v/>
      </c>
      <c r="D84" s="1647" t="str">
        <f>IF(SUM(D69,D77)=0,"",SUM(D69,-SUM(D70)*D73,-SUM(D74)*D73,D77,-SUM(D78)*D81,-SUM(D82)*D81)*0.049)</f>
        <v/>
      </c>
      <c r="E84" s="1647" t="str">
        <f>IF(SUM(E69,E77)=0,"",SUM(E69,-SUM(E70)*E73,-SUM(E74)*E73,E77,-SUM(E78)*E81,-SUM(E82)*E81)*0.049)</f>
        <v/>
      </c>
      <c r="F84" s="1648" t="str">
        <f>IF(SUM(F69,F77)=0,"",SUM(F69,-SUM(F70)*F73,-SUM(F74)*F73,F77,-SUM(F78)*F81,-SUM(F82)*F81)*0.049)</f>
        <v/>
      </c>
      <c r="G84" s="1636"/>
      <c r="H84" s="1649" t="str">
        <f>IF(SUM(C69,C77)=0,"",(SUM(C69)-(SUM(C70)*(H70="")+SUM(C74)*(H74="")+SUM(H70,H74))*C73+SUM(C77)-(SUM(C78)*(H78="")+SUM(C82)*(H82="")+SUM(H78,H82))*C81)*0.049)</f>
        <v/>
      </c>
      <c r="I84" s="1649" t="str">
        <f>IF(SUM(D69,D77)=0,"",(SUM(D69)-(SUM(D70)*(I70="")+SUM(D74)*(I74="")+SUM(I70,I74))*D73+SUM(D77)-(SUM(D78)*(I78="")+SUM(D82)*(I82="")+SUM(I78,I82))*D81)*0.049)</f>
        <v/>
      </c>
      <c r="J84" s="1649" t="str">
        <f>IF(SUM(E69,E77)=0,"",(SUM(E69)-(SUM(E70)*(J70="")+SUM(E74)*(J74="")+SUM(J70,J74))*E73+SUM(E77)-(SUM(E78)*(J78="")+SUM(E82)*(J82="")+SUM(J78,J82))*E81)*0.049)</f>
        <v/>
      </c>
      <c r="K84" s="1649" t="str">
        <f>IF(SUM(F69,F77)=0,"",(SUM(F69)-(SUM(F70)*(K70="")+SUM(F74)*(K74="")+SUM(K70,K74))*F73+SUM(F77)-(SUM(F78)*(K78="")+SUM(F82)*(K82="")+SUM(K78,K82))*F81)*0.049)</f>
        <v/>
      </c>
      <c r="L84" s="1636"/>
      <c r="M84" s="1627"/>
      <c r="N84" s="1627"/>
      <c r="O84" s="1627"/>
      <c r="P84" s="1627"/>
      <c r="Q84" s="1642"/>
      <c r="R84" s="1578"/>
      <c r="S84" s="1579"/>
      <c r="T84" s="1579"/>
      <c r="U84" s="1570">
        <v>84</v>
      </c>
      <c r="V84" s="1599"/>
    </row>
    <row r="85" spans="1:22" ht="15.75" hidden="1" customHeight="1">
      <c r="A85" s="1558" t="s">
        <v>196</v>
      </c>
      <c r="B85" s="1609"/>
      <c r="C85" s="1647" t="str">
        <f>IF(Data!BV85="","",Data!BV85)</f>
        <v/>
      </c>
      <c r="D85" s="1647" t="str">
        <f>IF(Data!BW85="","",Data!BW85)</f>
        <v/>
      </c>
      <c r="E85" s="1647" t="str">
        <f>IF(Data!BX85="","",Data!BX85)</f>
        <v/>
      </c>
      <c r="F85" s="1648" t="str">
        <f>IF(Data!BY85="","",Data!BY85)</f>
        <v/>
      </c>
      <c r="G85" s="1636"/>
      <c r="H85" s="1650"/>
      <c r="I85" s="1650"/>
      <c r="J85" s="1650"/>
      <c r="K85" s="1650"/>
      <c r="L85" s="1636"/>
      <c r="M85" s="1651"/>
      <c r="N85" s="1651"/>
      <c r="O85" s="1651"/>
      <c r="P85" s="1651"/>
      <c r="Q85" s="1642"/>
      <c r="R85" s="1623"/>
      <c r="S85" s="1624"/>
      <c r="T85" s="1624"/>
      <c r="U85" s="1570">
        <v>85</v>
      </c>
      <c r="V85" s="1599"/>
    </row>
    <row r="86" spans="1:22" ht="15.75" hidden="1" customHeight="1">
      <c r="A86" s="1607" t="s">
        <v>197</v>
      </c>
      <c r="B86" s="1611"/>
      <c r="C86" s="1647" t="str">
        <f>IF(Data!BV86="","",Data!BV86)</f>
        <v/>
      </c>
      <c r="D86" s="1647" t="str">
        <f>IF(Data!BW86="","",Data!BW86)</f>
        <v/>
      </c>
      <c r="E86" s="1647" t="str">
        <f>IF(Data!BX86="","",Data!BX86)</f>
        <v/>
      </c>
      <c r="F86" s="1648" t="str">
        <f>IF(Data!BY86="","",Data!BY86)</f>
        <v/>
      </c>
      <c r="G86" s="1637"/>
      <c r="H86" s="1652" t="str">
        <f>IF(SUM(C86)&gt;0,MIN(H84-H85-SUM(C85)*(H85=""),C86*'Exp factors'!C$8),"")</f>
        <v/>
      </c>
      <c r="I86" s="1652" t="str">
        <f>IF(SUM(D86)&gt;0,MIN(I84-I85-SUM(D85)*(I85=""),D86*'Exp factors'!D$8),"")</f>
        <v/>
      </c>
      <c r="J86" s="1652" t="str">
        <f>IF(SUM(E86)&gt;0,MIN(J84-J85-SUM(E85)*(J85=""),E86*'Exp factors'!E$8),"")</f>
        <v/>
      </c>
      <c r="K86" s="1652" t="str">
        <f>IF(SUM(F86)&gt;0,MIN(K84-K85-SUM(F85)*(K85=""),F86*'Exp factors'!F$8),"")</f>
        <v/>
      </c>
      <c r="L86" s="1637"/>
      <c r="M86" s="1651"/>
      <c r="N86" s="1651"/>
      <c r="O86" s="1651"/>
      <c r="P86" s="1651"/>
      <c r="Q86" s="1642"/>
      <c r="R86" s="1623"/>
      <c r="S86" s="1624"/>
      <c r="T86" s="1624"/>
      <c r="U86" s="1570">
        <v>86</v>
      </c>
      <c r="V86" s="1599"/>
    </row>
    <row r="87" spans="1:22" ht="15.75" hidden="1" customHeight="1">
      <c r="A87" s="1606" t="s">
        <v>199</v>
      </c>
      <c r="B87" s="1610"/>
      <c r="C87" s="1653" t="str">
        <f>IF(Data!BV87="","",Data!BV87)</f>
        <v/>
      </c>
      <c r="D87" s="1653" t="str">
        <f>IF(Data!BW87="","",Data!BW87)</f>
        <v/>
      </c>
      <c r="E87" s="1653" t="str">
        <f>IF(Data!BX87="","",Data!BX87)</f>
        <v/>
      </c>
      <c r="F87" s="1654" t="str">
        <f>IF(Data!BY87="","",Data!BY87)</f>
        <v/>
      </c>
      <c r="G87" s="1638"/>
      <c r="H87" s="1605"/>
      <c r="I87" s="1605"/>
      <c r="J87" s="1605"/>
      <c r="K87" s="1605"/>
      <c r="L87" s="1638"/>
      <c r="M87" s="1655"/>
      <c r="N87" s="1655"/>
      <c r="O87" s="1655"/>
      <c r="P87" s="1655"/>
      <c r="Q87" s="1656"/>
      <c r="R87" s="1623"/>
      <c r="S87" s="1624"/>
      <c r="T87" s="1624"/>
      <c r="U87" s="1570">
        <v>87</v>
      </c>
      <c r="V87" s="1599"/>
    </row>
    <row r="88" spans="1:22" s="1660" customFormat="1" ht="15.75" hidden="1" customHeight="1">
      <c r="A88" s="1558" t="s">
        <v>201</v>
      </c>
      <c r="B88" s="1621"/>
      <c r="C88" s="1626" t="str">
        <f>IF(SUM(C86)=0,"",C86*C87)</f>
        <v/>
      </c>
      <c r="D88" s="1626" t="str">
        <f>IF(SUM(D86)=0,"",D86*D87)</f>
        <v/>
      </c>
      <c r="E88" s="1626" t="str">
        <f>IF(SUM(E86)=0,"",E86*E87)</f>
        <v/>
      </c>
      <c r="F88" s="1550" t="str">
        <f>IF(SUM(F86)=0,"",F86*F87)</f>
        <v/>
      </c>
      <c r="G88" s="1639"/>
      <c r="H88" s="1657" t="str">
        <f>IF(H86="","",H86*C87)</f>
        <v/>
      </c>
      <c r="I88" s="1657" t="str">
        <f>IF(I86="","",I86*D87)</f>
        <v/>
      </c>
      <c r="J88" s="1657" t="str">
        <f>IF(J86="","",J86*E87)</f>
        <v/>
      </c>
      <c r="K88" s="1657" t="str">
        <f>IF(K86="","",K86*F87)</f>
        <v/>
      </c>
      <c r="L88" s="1639"/>
      <c r="M88" s="1632" t="str">
        <f t="shared" ref="M88:P90" si="19">IF(H88="","",SUM(H88)-SUM(C88))</f>
        <v/>
      </c>
      <c r="N88" s="1632" t="str">
        <f t="shared" si="19"/>
        <v/>
      </c>
      <c r="O88" s="1632" t="str">
        <f t="shared" si="19"/>
        <v/>
      </c>
      <c r="P88" s="1632" t="str">
        <f t="shared" si="19"/>
        <v/>
      </c>
      <c r="Q88" s="1658"/>
      <c r="R88" s="1578"/>
      <c r="S88" s="1579"/>
      <c r="T88" s="1579"/>
      <c r="U88" s="1570">
        <v>88</v>
      </c>
      <c r="V88" s="1659"/>
    </row>
    <row r="89" spans="1:22" ht="15.75" hidden="1" customHeight="1">
      <c r="A89" s="1558" t="s">
        <v>212</v>
      </c>
      <c r="B89" s="1609"/>
      <c r="C89" s="1644" t="str">
        <f>IF(C84="","",(SUM(C69)*(710*$K$1)-SUM(C70,C74)*((710*$K$1)-(370*$K$1)*(C73=0))-SUM(C85,C86)*(8280*$K$1))/$P$1/365/C$46)</f>
        <v/>
      </c>
      <c r="D89" s="1644" t="str">
        <f>IF(D84="","",(SUM(D69)*(710*$K$1)-SUM(D70,D74)*((710*$K$1)-(370*$K$1)*(D73=0))-SUM(D85,D86)*(8280*$K$1))/$P$1/365/D$46)</f>
        <v/>
      </c>
      <c r="E89" s="1644" t="str">
        <f>IF(E84="","",(SUM(E69)*(710*$K$1)-SUM(E70,E74)*((710*$K$1)-(370*$K$1)*(E73=0))-SUM(E85,E86)*(8280*$K$1))/$P$1/365/E$46)</f>
        <v/>
      </c>
      <c r="F89" s="1645" t="str">
        <f>IF(F84="","",(SUM(F69)*(710*$K$1)-SUM(F70,F74)*((710*$K$1)-(370*$K$1)*(F73=0))-SUM(F85,F86)*(8280*$K$1))/$P$1/365/F$46)</f>
        <v/>
      </c>
      <c r="G89" s="1621"/>
      <c r="H89" s="1661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661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661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661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621"/>
      <c r="M89" s="1662" t="str">
        <f t="shared" si="19"/>
        <v/>
      </c>
      <c r="N89" s="1662" t="str">
        <f t="shared" si="19"/>
        <v/>
      </c>
      <c r="O89" s="1662" t="str">
        <f t="shared" si="19"/>
        <v/>
      </c>
      <c r="P89" s="1662" t="str">
        <f t="shared" si="19"/>
        <v/>
      </c>
      <c r="Q89" s="1642"/>
      <c r="R89" s="1568"/>
      <c r="S89" s="1569"/>
      <c r="T89" s="1569"/>
      <c r="U89" s="1570">
        <v>89</v>
      </c>
      <c r="V89" s="1599"/>
    </row>
    <row r="90" spans="1:22" ht="15.75" hidden="1" customHeight="1">
      <c r="A90" s="1558" t="s">
        <v>213</v>
      </c>
      <c r="B90" s="1609"/>
      <c r="C90" s="1644" t="str">
        <f>IF(C84="","",(SUM(C77)*(710*$K$1)-SUM(C78,C82)*((710*$K$1)-(370*$K$1)*(C81=0)))/$P$1/365/C$46)</f>
        <v/>
      </c>
      <c r="D90" s="1644" t="str">
        <f>IF(D84="","",(SUM(D77)*(710*$K$1)-SUM(D78,D82)*((710*$K$1)-(370*$K$1)*(D81=0)))/$P$1/365/D$46)</f>
        <v/>
      </c>
      <c r="E90" s="1644" t="str">
        <f>IF(E84="","",(SUM(E77)*(710*$K$1)-SUM(E78,E82)*((710*$K$1)-(370*$K$1)*(E81=0)))/$P$1/365/E$46)</f>
        <v/>
      </c>
      <c r="F90" s="1645" t="str">
        <f>IF(F84="","",(SUM(F77)*(710*$K$1)-SUM(F78,F82)*((710*$K$1)-(370*$K$1)*(F81=0)))/$P$1/365/F$46)</f>
        <v/>
      </c>
      <c r="G90" s="1621"/>
      <c r="H90" s="1661" t="str">
        <f>IF(AND(H70="",H74="",H78="",H82="",H86=""),"",(SUM(C77)*(710*$K$1)-(SUM(H78,H82)+SUM(C78)*(H78="")+SUM(C82)*(H82=""))*((710*$K$1)-(370*$K$1)*(C81=0)))/$P$1/365/C$46)</f>
        <v/>
      </c>
      <c r="I90" s="1661" t="str">
        <f>IF(AND(I70="",I74="",I78="",I82="",I86=""),"",(SUM(D77)*(710*$K$1)-(SUM(I78,I82)+SUM(D78)*(I78="")+SUM(D82)*(I82=""))*((710*$K$1)-(370*$K$1)*(D81=0)))/$P$1/365/D$46)</f>
        <v/>
      </c>
      <c r="J90" s="1661" t="str">
        <f>IF(AND(J70="",J74="",J78="",J82="",J86=""),"",(SUM(E77)*(710*$K$1)-(SUM(J78,J82)+SUM(E78)*(J78="")+SUM(E82)*(J82=""))*((710*$K$1)-(370*$K$1)*(E81=0)))/$P$1/365/E$46)</f>
        <v/>
      </c>
      <c r="K90" s="1661" t="str">
        <f>IF(AND(K70="",K74="",K78="",K82="",K86=""),"",(SUM(F77)*(710*$K$1)-(SUM(K78,K82)+SUM(F78)*(K78="")+SUM(F82)*(K82=""))*((710*$K$1)-(370*$K$1)*(F81=0)))/$P$1/365/F$46)</f>
        <v/>
      </c>
      <c r="L90" s="1621"/>
      <c r="M90" s="1662" t="str">
        <f t="shared" si="19"/>
        <v/>
      </c>
      <c r="N90" s="1662" t="str">
        <f t="shared" si="19"/>
        <v/>
      </c>
      <c r="O90" s="1662" t="str">
        <f t="shared" si="19"/>
        <v/>
      </c>
      <c r="P90" s="1662" t="str">
        <f t="shared" si="19"/>
        <v/>
      </c>
      <c r="Q90" s="1642"/>
      <c r="R90" s="1568"/>
      <c r="S90" s="1569"/>
      <c r="T90" s="1569"/>
      <c r="U90" s="1570">
        <v>90</v>
      </c>
      <c r="V90" s="1599"/>
    </row>
    <row r="91" spans="1:22" ht="15.75" hidden="1" customHeight="1">
      <c r="A91" s="1663" t="s">
        <v>205</v>
      </c>
      <c r="B91" s="1609"/>
      <c r="C91" s="1644" t="str">
        <f>IF(SUM(C84)&gt;0,SUM(C86)/C84,"")</f>
        <v/>
      </c>
      <c r="D91" s="1644" t="str">
        <f>IF(SUM(D84)&gt;0,SUM(D86)/D84,"")</f>
        <v/>
      </c>
      <c r="E91" s="1644" t="str">
        <f>IF(SUM(E84)&gt;0,SUM(E86)/E84,"")</f>
        <v/>
      </c>
      <c r="F91" s="1645" t="str">
        <f>IF(SUM(F84)&gt;0,SUM(F86)/F84,"")</f>
        <v/>
      </c>
      <c r="G91" s="1621"/>
      <c r="H91" s="1646" t="str">
        <f>IF(H84="","",SUM(H86)/H84)</f>
        <v/>
      </c>
      <c r="I91" s="1646" t="str">
        <f>IF(I84="","",SUM(I86)/I84)</f>
        <v/>
      </c>
      <c r="J91" s="1646" t="str">
        <f>IF(J84="","",SUM(J86)/J84)</f>
        <v/>
      </c>
      <c r="K91" s="1646" t="str">
        <f>IF(K84="","",SUM(K86)/K84)</f>
        <v/>
      </c>
      <c r="L91" s="1621"/>
      <c r="M91" s="1605"/>
      <c r="N91" s="1605"/>
      <c r="O91" s="1605"/>
      <c r="P91" s="1605"/>
      <c r="Q91" s="1642"/>
      <c r="R91" s="1568"/>
      <c r="S91" s="1569"/>
      <c r="T91" s="1569"/>
      <c r="U91" s="1570">
        <v>91</v>
      </c>
      <c r="V91" s="1599"/>
    </row>
    <row r="92" spans="1:22" s="1600" customFormat="1" ht="15.75" customHeight="1">
      <c r="A92" s="1664" t="s">
        <v>206</v>
      </c>
      <c r="B92" s="1610"/>
      <c r="C92" s="1619"/>
      <c r="D92" s="1619"/>
      <c r="E92" s="1619"/>
      <c r="F92" s="1619"/>
      <c r="G92" s="1588"/>
      <c r="H92" s="1605"/>
      <c r="I92" s="1605"/>
      <c r="J92" s="1605"/>
      <c r="K92" s="1605"/>
      <c r="L92" s="1588"/>
      <c r="M92" s="1603"/>
      <c r="N92" s="1603"/>
      <c r="O92" s="1603"/>
      <c r="P92" s="1603"/>
      <c r="Q92" s="1598"/>
      <c r="R92" s="1554"/>
      <c r="S92" s="1554"/>
      <c r="T92" s="1554"/>
      <c r="U92" s="1570">
        <v>92</v>
      </c>
      <c r="V92" s="1599"/>
    </row>
    <row r="93" spans="1:22" s="1600" customFormat="1" ht="15.75" customHeight="1">
      <c r="A93" s="1558" t="s">
        <v>168</v>
      </c>
      <c r="B93" s="1609"/>
      <c r="C93" s="1622">
        <f>IF(Data!BV93="","",Data!BV93)</f>
        <v>1</v>
      </c>
      <c r="D93" s="1622">
        <f>IF(Data!BW93="","",Data!BW93)</f>
        <v>2</v>
      </c>
      <c r="E93" s="1622">
        <f>IF(Data!BX93="","",Data!BX93)</f>
        <v>4</v>
      </c>
      <c r="F93" s="1622">
        <f>IF(Data!BY93="","",Data!BY93)</f>
        <v>7.5</v>
      </c>
      <c r="G93" s="1609"/>
      <c r="H93" s="1605"/>
      <c r="I93" s="1605"/>
      <c r="J93" s="1605"/>
      <c r="K93" s="1605"/>
      <c r="L93" s="1609"/>
      <c r="M93" s="1605"/>
      <c r="N93" s="1605"/>
      <c r="O93" s="1605"/>
      <c r="P93" s="1605"/>
      <c r="Q93" s="1598"/>
      <c r="R93" s="1623"/>
      <c r="S93" s="1624"/>
      <c r="T93" s="1624"/>
      <c r="U93" s="1570">
        <v>93</v>
      </c>
      <c r="V93" s="1599"/>
    </row>
    <row r="94" spans="1:22" s="1600" customFormat="1" ht="15.75" customHeight="1">
      <c r="A94" s="1625" t="s">
        <v>1206</v>
      </c>
      <c r="B94" s="1621"/>
      <c r="C94" s="1622">
        <f>IF(Data!BV94="","",Data!BV94)</f>
        <v>90</v>
      </c>
      <c r="D94" s="1622">
        <f>IF(Data!BW94="","",Data!BW94)</f>
        <v>90</v>
      </c>
      <c r="E94" s="1622">
        <f>IF(Data!BX94="","",Data!BX94)</f>
        <v>90</v>
      </c>
      <c r="F94" s="1622">
        <f>IF(Data!BY94="","",Data!BY94)</f>
        <v>90</v>
      </c>
      <c r="G94" s="1609"/>
      <c r="H94" s="1605"/>
      <c r="I94" s="1605"/>
      <c r="J94" s="1605"/>
      <c r="K94" s="1605"/>
      <c r="L94" s="1609"/>
      <c r="M94" s="1605"/>
      <c r="N94" s="1605"/>
      <c r="O94" s="1605"/>
      <c r="P94" s="1605"/>
      <c r="Q94" s="1598"/>
      <c r="R94" s="1578"/>
      <c r="S94" s="1579"/>
      <c r="T94" s="1579"/>
      <c r="U94" s="1570">
        <v>94</v>
      </c>
      <c r="V94" s="1599"/>
    </row>
    <row r="95" spans="1:22" s="1600" customFormat="1" ht="15.75" customHeight="1">
      <c r="A95" s="1606" t="s">
        <v>172</v>
      </c>
      <c r="B95" s="1609"/>
      <c r="C95" s="1626">
        <f>IF(Data!BV95="","",Data!BV95)</f>
        <v>3</v>
      </c>
      <c r="D95" s="1626">
        <f>IF(Data!BW95="","",Data!BW95)</f>
        <v>3</v>
      </c>
      <c r="E95" s="1626">
        <f>IF(Data!BX95="","",Data!BX95)</f>
        <v>3</v>
      </c>
      <c r="F95" s="1626">
        <f>IF(Data!BY95="","",Data!BY95)</f>
        <v>2</v>
      </c>
      <c r="G95" s="1611"/>
      <c r="H95" s="1605"/>
      <c r="I95" s="1605"/>
      <c r="J95" s="1605"/>
      <c r="K95" s="1605"/>
      <c r="L95" s="1611"/>
      <c r="M95" s="1627"/>
      <c r="N95" s="1627"/>
      <c r="O95" s="1627"/>
      <c r="P95" s="1627"/>
      <c r="Q95" s="1598"/>
      <c r="R95" s="1623"/>
      <c r="S95" s="1624"/>
      <c r="T95" s="1624"/>
      <c r="U95" s="1570">
        <v>95</v>
      </c>
      <c r="V95" s="1599"/>
    </row>
    <row r="96" spans="1:22" s="1600" customFormat="1" ht="15.75" customHeight="1">
      <c r="A96" s="1606" t="s">
        <v>176</v>
      </c>
      <c r="B96" s="1609"/>
      <c r="C96" s="1641">
        <f>IF(C95="","",C93*C94*C95)</f>
        <v>270</v>
      </c>
      <c r="D96" s="1641">
        <f>IF(D95="","",D93*D94*D95)</f>
        <v>540</v>
      </c>
      <c r="E96" s="1641">
        <f>IF(E95="","",E93*E94*E95)</f>
        <v>1080</v>
      </c>
      <c r="F96" s="1657">
        <f>IF(F95="","",F93*F94*F95)</f>
        <v>1350</v>
      </c>
      <c r="G96" s="1610"/>
      <c r="H96" s="1605"/>
      <c r="I96" s="1605"/>
      <c r="J96" s="1605"/>
      <c r="K96" s="1605"/>
      <c r="L96" s="1610"/>
      <c r="M96" s="1627"/>
      <c r="N96" s="1627"/>
      <c r="O96" s="1627"/>
      <c r="P96" s="1627"/>
      <c r="Q96" s="1598"/>
      <c r="R96" s="1578"/>
      <c r="S96" s="1579"/>
      <c r="T96" s="1579"/>
      <c r="U96" s="1570">
        <v>96</v>
      </c>
      <c r="V96" s="1599"/>
    </row>
    <row r="97" spans="1:22" s="1600" customFormat="1" ht="15.75" customHeight="1">
      <c r="A97" s="1606" t="s">
        <v>178</v>
      </c>
      <c r="B97" s="1621"/>
      <c r="C97" s="1622">
        <f>IF(Data!BV97="","",Data!BV97)</f>
        <v>0</v>
      </c>
      <c r="D97" s="1622">
        <f>IF(Data!BW97="","",Data!BW97)</f>
        <v>0</v>
      </c>
      <c r="E97" s="1622">
        <f>IF(Data!BX97="","",Data!BX97)</f>
        <v>400</v>
      </c>
      <c r="F97" s="1622">
        <f>IF(Data!BY97="","",Data!BY97)</f>
        <v>1000</v>
      </c>
      <c r="G97" s="1611"/>
      <c r="H97" s="1630" t="str">
        <f>IF(SUM(C97)&gt;0,MIN(C96-H101-SUM(C101)*(H101=""),C97*'Exp factors'!C$8),"")</f>
        <v/>
      </c>
      <c r="I97" s="1630" t="str">
        <f>IF(SUM(D97)&gt;0,MIN(D96-I101-SUM(D101)*(I101=""),D97*'Exp factors'!D$8),"")</f>
        <v/>
      </c>
      <c r="J97" s="1630">
        <f>IF(SUM(E97)&gt;0,MIN(E96-J101-SUM(E101)*(J101=""),E97*'Exp factors'!E$8),"")</f>
        <v>600</v>
      </c>
      <c r="K97" s="1630">
        <f>IF(SUM(F97)&gt;0,MIN(F96-K101-SUM(F101)*(K101=""),F97*'Exp factors'!F$8),"")</f>
        <v>1300</v>
      </c>
      <c r="L97" s="1611"/>
      <c r="M97" s="1627"/>
      <c r="N97" s="1627"/>
      <c r="O97" s="1627"/>
      <c r="P97" s="1627"/>
      <c r="Q97" s="1598"/>
      <c r="R97" s="1578"/>
      <c r="S97" s="1579"/>
      <c r="T97" s="1579"/>
      <c r="U97" s="1570">
        <v>97</v>
      </c>
      <c r="V97" s="1599"/>
    </row>
    <row r="98" spans="1:22" s="1600" customFormat="1" ht="15.75" customHeight="1">
      <c r="A98" s="1606" t="s">
        <v>180</v>
      </c>
      <c r="B98" s="1609"/>
      <c r="C98" s="1622" t="str">
        <f>IF(Data!BV98="","",Data!BV98)</f>
        <v/>
      </c>
      <c r="D98" s="1622" t="str">
        <f>IF(Data!BW98="","",Data!BW98)</f>
        <v/>
      </c>
      <c r="E98" s="1622">
        <f>IF(Data!BX98="","",Data!BX98)</f>
        <v>10</v>
      </c>
      <c r="F98" s="1622">
        <f>IF(Data!BY98="","",Data!BY98)</f>
        <v>10</v>
      </c>
      <c r="G98" s="1611"/>
      <c r="H98" s="1605"/>
      <c r="I98" s="1605"/>
      <c r="J98" s="1605"/>
      <c r="K98" s="1605"/>
      <c r="L98" s="1611"/>
      <c r="M98" s="1627"/>
      <c r="N98" s="1627"/>
      <c r="O98" s="1627"/>
      <c r="P98" s="1627"/>
      <c r="Q98" s="1598"/>
      <c r="R98" s="1623"/>
      <c r="S98" s="1624"/>
      <c r="T98" s="1624"/>
      <c r="U98" s="1570">
        <v>98</v>
      </c>
      <c r="V98" s="1599"/>
    </row>
    <row r="99" spans="1:22" s="1600" customFormat="1" ht="15.75" customHeight="1">
      <c r="A99" s="1606" t="s">
        <v>182</v>
      </c>
      <c r="B99" s="1609"/>
      <c r="C99" s="1632" t="str">
        <f>IF(SUM(C97)=0,"",C97*C98)</f>
        <v/>
      </c>
      <c r="D99" s="1632" t="str">
        <f>IF(SUM(D97)=0,"",D97*D98)</f>
        <v/>
      </c>
      <c r="E99" s="1632">
        <f>IF(SUM(E97)=0,"",E97*E98)</f>
        <v>4000</v>
      </c>
      <c r="F99" s="1632">
        <f>IF(SUM(F97)=0,"",F97*F98)</f>
        <v>10000</v>
      </c>
      <c r="G99" s="1611"/>
      <c r="H99" s="1641" t="str">
        <f>IF(H97="","",H97*C98)</f>
        <v/>
      </c>
      <c r="I99" s="1641" t="str">
        <f>IF(I97="","",I97*D98)</f>
        <v/>
      </c>
      <c r="J99" s="1641">
        <f>IF(J97="","",J97*E98)</f>
        <v>6000</v>
      </c>
      <c r="K99" s="1641">
        <f>IF(K97="","",K97*F98)</f>
        <v>13000</v>
      </c>
      <c r="L99" s="1611"/>
      <c r="M99" s="1632" t="str">
        <f>IF(H99="","",SUM(H99)-SUM(C99))</f>
        <v/>
      </c>
      <c r="N99" s="1632" t="str">
        <f>IF(I99="","",SUM(I99)-SUM(D99))</f>
        <v/>
      </c>
      <c r="O99" s="1632">
        <f>IF(J99="","",SUM(J99)-SUM(E99))</f>
        <v>2000</v>
      </c>
      <c r="P99" s="1632">
        <f>IF(K99="","",SUM(K99)-SUM(F99))</f>
        <v>3000</v>
      </c>
      <c r="Q99" s="1598"/>
      <c r="R99" s="1578"/>
      <c r="S99" s="1579"/>
      <c r="T99" s="1579"/>
      <c r="U99" s="1570">
        <v>99</v>
      </c>
      <c r="V99" s="1599"/>
    </row>
    <row r="100" spans="1:22" s="1600" customFormat="1" ht="15.75" customHeight="1">
      <c r="A100" s="1607" t="s">
        <v>184</v>
      </c>
      <c r="B100" s="1609"/>
      <c r="C100" s="1634">
        <f>IF(Data!BV100="","",Data!BV100)</f>
        <v>1</v>
      </c>
      <c r="D100" s="1634">
        <f>IF(Data!BW100="","",Data!BW100)</f>
        <v>1</v>
      </c>
      <c r="E100" s="1634">
        <f>IF(Data!BX100="","",Data!BX100)</f>
        <v>1</v>
      </c>
      <c r="F100" s="1634">
        <f>IF(Data!BY100="","",Data!BY100)</f>
        <v>1</v>
      </c>
      <c r="G100" s="1621"/>
      <c r="H100" s="1605"/>
      <c r="I100" s="1605"/>
      <c r="J100" s="1605"/>
      <c r="K100" s="1605"/>
      <c r="L100" s="1621"/>
      <c r="M100" s="1605"/>
      <c r="N100" s="1605"/>
      <c r="O100" s="1605"/>
      <c r="P100" s="1605"/>
      <c r="Q100" s="1598"/>
      <c r="R100" s="1578"/>
      <c r="S100" s="1579"/>
      <c r="T100" s="1579"/>
      <c r="U100" s="1570">
        <v>100</v>
      </c>
      <c r="V100" s="1599"/>
    </row>
    <row r="101" spans="1:22" s="1600" customFormat="1" ht="15.75" customHeight="1">
      <c r="A101" s="1607" t="s">
        <v>186</v>
      </c>
      <c r="B101" s="1633"/>
      <c r="C101" s="1622">
        <f>IF(Data!BV101="","",Data!BV101)</f>
        <v>25</v>
      </c>
      <c r="D101" s="1622">
        <f>IF(Data!BW101="","",Data!BW101)</f>
        <v>60</v>
      </c>
      <c r="E101" s="1622">
        <f>IF(Data!BX101="","",Data!BX101)</f>
        <v>50</v>
      </c>
      <c r="F101" s="1634">
        <f>IF(Data!BY101="","",Data!BY101)</f>
        <v>50</v>
      </c>
      <c r="G101" s="1621"/>
      <c r="H101" s="1635"/>
      <c r="I101" s="1635"/>
      <c r="J101" s="1635"/>
      <c r="K101" s="1635"/>
      <c r="L101" s="1621"/>
      <c r="M101" s="1605"/>
      <c r="N101" s="1605"/>
      <c r="O101" s="1605"/>
      <c r="P101" s="1605"/>
      <c r="Q101" s="1598"/>
      <c r="R101" s="1578"/>
      <c r="S101" s="1579"/>
      <c r="T101" s="1579"/>
      <c r="U101" s="1570">
        <v>101</v>
      </c>
      <c r="V101" s="1599"/>
    </row>
    <row r="102" spans="1:22" s="1600" customFormat="1" ht="15.75" customHeight="1">
      <c r="A102" s="1625" t="s">
        <v>1207</v>
      </c>
      <c r="B102" s="1609"/>
      <c r="C102" s="1622">
        <f>IF(Data!BV102="","",Data!BV102)</f>
        <v>90</v>
      </c>
      <c r="D102" s="1622">
        <f>IF(Data!BW102="","",Data!BW102)</f>
        <v>90</v>
      </c>
      <c r="E102" s="1622">
        <f>IF(Data!BX102="","",Data!BX102)</f>
        <v>90</v>
      </c>
      <c r="F102" s="1622">
        <f>IF(Data!BY102="","",Data!BY102)</f>
        <v>90</v>
      </c>
      <c r="G102" s="1609"/>
      <c r="H102" s="1605"/>
      <c r="I102" s="1605"/>
      <c r="J102" s="1605"/>
      <c r="K102" s="1605"/>
      <c r="L102" s="1609"/>
      <c r="M102" s="1605"/>
      <c r="N102" s="1605"/>
      <c r="O102" s="1605"/>
      <c r="P102" s="1605"/>
      <c r="Q102" s="1598"/>
      <c r="R102" s="1578"/>
      <c r="S102" s="1579"/>
      <c r="T102" s="1579"/>
      <c r="U102" s="1570">
        <v>102</v>
      </c>
      <c r="V102" s="1599"/>
    </row>
    <row r="103" spans="1:22" s="1600" customFormat="1" ht="15.75" customHeight="1">
      <c r="A103" s="1606" t="s">
        <v>172</v>
      </c>
      <c r="B103" s="1609"/>
      <c r="C103" s="1622">
        <f>IF(Data!BV103="","",Data!BV103)</f>
        <v>0</v>
      </c>
      <c r="D103" s="1622">
        <f>IF(Data!BW103="","",Data!BW103)</f>
        <v>0</v>
      </c>
      <c r="E103" s="1622">
        <f>IF(Data!BX103="","",Data!BX103)</f>
        <v>0</v>
      </c>
      <c r="F103" s="1622">
        <f>IF(Data!BY103="","",Data!BY103)</f>
        <v>0</v>
      </c>
      <c r="G103" s="1611"/>
      <c r="H103" s="1605"/>
      <c r="I103" s="1605"/>
      <c r="J103" s="1605"/>
      <c r="K103" s="1605"/>
      <c r="L103" s="1611"/>
      <c r="M103" s="1627"/>
      <c r="N103" s="1627"/>
      <c r="O103" s="1627"/>
      <c r="P103" s="1627"/>
      <c r="Q103" s="1598"/>
      <c r="R103" s="1623"/>
      <c r="S103" s="1624"/>
      <c r="T103" s="1624"/>
      <c r="U103" s="1570">
        <v>103</v>
      </c>
      <c r="V103" s="1599"/>
    </row>
    <row r="104" spans="1:22" s="1600" customFormat="1" ht="15.75" customHeight="1">
      <c r="A104" s="1606" t="s">
        <v>176</v>
      </c>
      <c r="B104" s="1609"/>
      <c r="C104" s="1632">
        <f>IF(C103="","",C$93*C102*C103)</f>
        <v>0</v>
      </c>
      <c r="D104" s="1632">
        <f>IF(D103="","",D$93*D102*D103)</f>
        <v>0</v>
      </c>
      <c r="E104" s="1632">
        <f>IF(E103="","",E$93*E102*E103)</f>
        <v>0</v>
      </c>
      <c r="F104" s="1604">
        <f>IF(F103="","",F$93*F102*F103)</f>
        <v>0</v>
      </c>
      <c r="G104" s="1611"/>
      <c r="H104" s="1605"/>
      <c r="I104" s="1605"/>
      <c r="J104" s="1605"/>
      <c r="K104" s="1605"/>
      <c r="L104" s="1611"/>
      <c r="M104" s="1627"/>
      <c r="N104" s="1627"/>
      <c r="O104" s="1627"/>
      <c r="P104" s="1627"/>
      <c r="Q104" s="1598"/>
      <c r="R104" s="1578"/>
      <c r="S104" s="1579"/>
      <c r="T104" s="1579"/>
      <c r="U104" s="1570">
        <v>104</v>
      </c>
      <c r="V104" s="1599"/>
    </row>
    <row r="105" spans="1:22" s="1600" customFormat="1" ht="15.75" customHeight="1">
      <c r="A105" s="1606" t="s">
        <v>178</v>
      </c>
      <c r="B105" s="1611"/>
      <c r="C105" s="1622" t="str">
        <f>IF(Data!BV105="","",Data!BV105)</f>
        <v/>
      </c>
      <c r="D105" s="1622" t="str">
        <f>IF(Data!BW105="","",Data!BW105)</f>
        <v/>
      </c>
      <c r="E105" s="1622" t="str">
        <f>IF(Data!BX105="","",Data!BX105)</f>
        <v/>
      </c>
      <c r="F105" s="1622" t="str">
        <f>IF(Data!BY105="","",Data!BY105)</f>
        <v/>
      </c>
      <c r="G105" s="1611"/>
      <c r="H105" s="1630" t="str">
        <f>IF(SUM(C105)&gt;0,MIN(C104-H109-SUM(C109)*(H109=""),C105*'Exp factors'!C$8),"")</f>
        <v/>
      </c>
      <c r="I105" s="1630" t="str">
        <f>IF(SUM(D105)&gt;0,MIN(D104-I109-SUM(D109)*(I109=""),D105*'Exp factors'!D$8),"")</f>
        <v/>
      </c>
      <c r="J105" s="1630" t="str">
        <f>IF(SUM(E105)&gt;0,MIN(E104-J109-SUM(E109)*(J109=""),E105*'Exp factors'!E$8),"")</f>
        <v/>
      </c>
      <c r="K105" s="1630" t="str">
        <f>IF(SUM(F105)&gt;0,MIN(F104-K109-SUM(F109)*(K109=""),F105*'Exp factors'!F$8),"")</f>
        <v/>
      </c>
      <c r="L105" s="1611"/>
      <c r="M105" s="1627"/>
      <c r="N105" s="1627"/>
      <c r="O105" s="1627"/>
      <c r="P105" s="1627"/>
      <c r="Q105" s="1598"/>
      <c r="R105" s="1578"/>
      <c r="S105" s="1579"/>
      <c r="T105" s="1579"/>
      <c r="U105" s="1570">
        <v>105</v>
      </c>
      <c r="V105" s="1599"/>
    </row>
    <row r="106" spans="1:22" s="1600" customFormat="1" ht="15.75" customHeight="1">
      <c r="A106" s="1606" t="s">
        <v>180</v>
      </c>
      <c r="B106" s="1609"/>
      <c r="C106" s="1622" t="str">
        <f>IF(Data!BV106="","",Data!BV106)</f>
        <v/>
      </c>
      <c r="D106" s="1622" t="str">
        <f>IF(Data!BW106="","",Data!BW106)</f>
        <v/>
      </c>
      <c r="E106" s="1622" t="str">
        <f>IF(Data!BX106="","",Data!BX106)</f>
        <v/>
      </c>
      <c r="F106" s="1622" t="str">
        <f>IF(Data!BY106="","",Data!BY106)</f>
        <v/>
      </c>
      <c r="G106" s="1611"/>
      <c r="H106" s="1605"/>
      <c r="I106" s="1605"/>
      <c r="J106" s="1605"/>
      <c r="K106" s="1605"/>
      <c r="L106" s="1611"/>
      <c r="M106" s="1627"/>
      <c r="N106" s="1627"/>
      <c r="O106" s="1627"/>
      <c r="P106" s="1627"/>
      <c r="Q106" s="1598"/>
      <c r="R106" s="1623"/>
      <c r="S106" s="1624"/>
      <c r="T106" s="1624"/>
      <c r="U106" s="1570">
        <v>106</v>
      </c>
      <c r="V106" s="1599"/>
    </row>
    <row r="107" spans="1:22" s="1600" customFormat="1" ht="15.75" customHeight="1">
      <c r="A107" s="1640" t="s">
        <v>182</v>
      </c>
      <c r="B107" s="1609"/>
      <c r="C107" s="1632" t="str">
        <f>IF(SUM(C105)=0,"",C105*C106)</f>
        <v/>
      </c>
      <c r="D107" s="1632" t="str">
        <f>IF(SUM(D105)=0,"",D105*D106)</f>
        <v/>
      </c>
      <c r="E107" s="1632" t="str">
        <f>IF(SUM(E105)=0,"",E105*E106)</f>
        <v/>
      </c>
      <c r="F107" s="1632" t="str">
        <f>IF(SUM(F105)=0,"",F105*F106)</f>
        <v/>
      </c>
      <c r="G107" s="1631"/>
      <c r="H107" s="1641" t="str">
        <f>IF(H105="","",H105*C106)</f>
        <v/>
      </c>
      <c r="I107" s="1641" t="str">
        <f>IF(I105="","",I105*D106)</f>
        <v/>
      </c>
      <c r="J107" s="1641" t="str">
        <f>IF(J105="","",J105*E106)</f>
        <v/>
      </c>
      <c r="K107" s="1641" t="str">
        <f>IF(K105="","",K105*F106)</f>
        <v/>
      </c>
      <c r="L107" s="1631"/>
      <c r="M107" s="1632" t="str">
        <f>IF(H107="","",SUM(H107)-SUM(C107))</f>
        <v/>
      </c>
      <c r="N107" s="1632" t="str">
        <f>IF(I107="","",SUM(I107)-SUM(D107))</f>
        <v/>
      </c>
      <c r="O107" s="1632" t="str">
        <f>IF(J107="","",SUM(J107)-SUM(E107))</f>
        <v/>
      </c>
      <c r="P107" s="1632" t="str">
        <f>IF(K107="","",SUM(K107)-SUM(F107))</f>
        <v/>
      </c>
      <c r="Q107" s="1598"/>
      <c r="R107" s="1578"/>
      <c r="S107" s="1579"/>
      <c r="T107" s="1579"/>
      <c r="U107" s="1570">
        <v>107</v>
      </c>
      <c r="V107" s="1599"/>
    </row>
    <row r="108" spans="1:22" ht="15.75" customHeight="1">
      <c r="A108" s="1607" t="s">
        <v>184</v>
      </c>
      <c r="B108" s="1609"/>
      <c r="C108" s="1634">
        <f>IF(Data!BV108="","",Data!BV108)</f>
        <v>1</v>
      </c>
      <c r="D108" s="1634">
        <f>IF(Data!BW108="","",Data!BW108)</f>
        <v>1</v>
      </c>
      <c r="E108" s="1634">
        <f>IF(Data!BX108="","",Data!BX108)</f>
        <v>1</v>
      </c>
      <c r="F108" s="1634">
        <f>IF(Data!BY108="","",Data!BY108)</f>
        <v>1</v>
      </c>
      <c r="G108" s="1633"/>
      <c r="H108" s="1605"/>
      <c r="I108" s="1605"/>
      <c r="J108" s="1605"/>
      <c r="K108" s="1605"/>
      <c r="L108" s="1633"/>
      <c r="M108" s="1605"/>
      <c r="N108" s="1605"/>
      <c r="O108" s="1605"/>
      <c r="P108" s="1605"/>
      <c r="Q108" s="1642"/>
      <c r="R108" s="1578"/>
      <c r="S108" s="1579"/>
      <c r="T108" s="1579"/>
      <c r="U108" s="1570">
        <v>108</v>
      </c>
      <c r="V108" s="1599"/>
    </row>
    <row r="109" spans="1:22" s="1600" customFormat="1" ht="15.75" customHeight="1">
      <c r="A109" s="1607" t="s">
        <v>186</v>
      </c>
      <c r="B109" s="1633"/>
      <c r="C109" s="1622" t="str">
        <f>IF(Data!BV109="","",Data!BV109)</f>
        <v/>
      </c>
      <c r="D109" s="1622" t="str">
        <f>IF(Data!BW109="","",Data!BW109)</f>
        <v/>
      </c>
      <c r="E109" s="1622" t="str">
        <f>IF(Data!BX109="","",Data!BX109)</f>
        <v/>
      </c>
      <c r="F109" s="1622" t="str">
        <f>IF(Data!BY109="","",Data!BY109)</f>
        <v/>
      </c>
      <c r="G109" s="1621"/>
      <c r="H109" s="1635"/>
      <c r="I109" s="1635"/>
      <c r="J109" s="1635"/>
      <c r="K109" s="1635"/>
      <c r="L109" s="1621"/>
      <c r="M109" s="1605"/>
      <c r="N109" s="1605"/>
      <c r="O109" s="1605"/>
      <c r="P109" s="1605"/>
      <c r="Q109" s="1598"/>
      <c r="R109" s="1578"/>
      <c r="S109" s="1579"/>
      <c r="T109" s="1579"/>
      <c r="U109" s="1570">
        <v>109</v>
      </c>
      <c r="V109" s="1599"/>
    </row>
    <row r="110" spans="1:22" ht="15.75" customHeight="1">
      <c r="A110" s="1607" t="s">
        <v>211</v>
      </c>
      <c r="B110" s="1633"/>
      <c r="C110" s="1646">
        <f>IF(SUM(C96,C104)&gt;0,SUM(C97,C105)/SUM(C96,C104),"")</f>
        <v>0</v>
      </c>
      <c r="D110" s="1646">
        <f>IF(SUM(D96,D104)&gt;0,SUM(D97,D105)/SUM(D96,D104),"")</f>
        <v>0</v>
      </c>
      <c r="E110" s="1646">
        <f>IF(SUM(E96,E104)&gt;0,SUM(E97,E105)/SUM(E96,E104),"")</f>
        <v>0.37037037037037035</v>
      </c>
      <c r="F110" s="1646">
        <f>IF(SUM(F96,F104)&gt;0,SUM(F97,F105)/SUM(F96,F104),"")</f>
        <v>0.7407407407407407</v>
      </c>
      <c r="G110" s="1633"/>
      <c r="H110" s="1646">
        <f>IF(SUM(C96,C104)&gt;0,SUM(H97,SUM(C97)*(SUM(H97)=0),H105,SUM(C105)*(SUM(H105)=0))/SUM(C96,C104),"")</f>
        <v>0</v>
      </c>
      <c r="I110" s="1646">
        <f>IF(SUM(D96,D104)&gt;0,SUM(I97,SUM(D97)*(SUM(I97)=0),I105,SUM(D105)*(SUM(I105)=0))/SUM(D96,D104),"")</f>
        <v>0</v>
      </c>
      <c r="J110" s="1646">
        <f>IF(SUM(E96,E104)&gt;0,SUM(J97,SUM(E97)*(SUM(J97)=0),J105,SUM(E105)*(SUM(J105)=0))/SUM(E96,E104),"")</f>
        <v>0.55555555555555558</v>
      </c>
      <c r="K110" s="1646">
        <f>IF(SUM(F96,F104)&gt;0,SUM(K97,SUM(F97)*(SUM(K97)=0),K105,SUM(F105)*(SUM(K105)=0))/SUM(F96,F104),"")</f>
        <v>0.96296296296296291</v>
      </c>
      <c r="L110" s="1633"/>
      <c r="M110" s="1627"/>
      <c r="N110" s="1627"/>
      <c r="O110" s="1627"/>
      <c r="P110" s="1627"/>
      <c r="Q110" s="1642"/>
      <c r="R110" s="1568"/>
      <c r="S110" s="1569"/>
      <c r="T110" s="1569"/>
      <c r="U110" s="1570">
        <v>110</v>
      </c>
      <c r="V110" s="1599"/>
    </row>
    <row r="111" spans="1:22" ht="15.75" customHeight="1">
      <c r="A111" s="1607" t="s">
        <v>195</v>
      </c>
      <c r="B111" s="1609"/>
      <c r="C111" s="1649">
        <f>IF(SUM(C96,C104)=0,"",SUM(C96,-SUM(C97)*C100,-SUM(C101)*C100,C104,-SUM(C105)*C108,-SUM(C109)*C108)*0.04)</f>
        <v>9.8000000000000007</v>
      </c>
      <c r="D111" s="1649">
        <f>IF(SUM(D96,D104)=0,"",SUM(D96,-SUM(D97)*D100,-SUM(D101)*D100,D104,-SUM(D105)*D108,-SUM(D109)*D108)*0.04)</f>
        <v>19.2</v>
      </c>
      <c r="E111" s="1649">
        <f>IF(SUM(E96,E104)=0,"",SUM(E96,-SUM(E97)*E100,-SUM(E101)*E100,E104,-SUM(E105)*E108,-SUM(E109)*E108)*0.04)</f>
        <v>25.2</v>
      </c>
      <c r="F111" s="1649">
        <f>IF(SUM(F96,F104)=0,"",SUM(F96,-SUM(F97)*F100,-SUM(F101)*F100,F104,-SUM(F105)*F108,-SUM(F109)*F108)*0.04)</f>
        <v>12</v>
      </c>
      <c r="G111" s="1636"/>
      <c r="H111" s="1649">
        <f>IF(SUM(C96,C104)=0,"",(SUM(C96)-(SUM(C97)*(H97="")+SUM(C101)*(H101="")+SUM(H97,H101))*C100+SUM(C104)-(SUM(C105)*(H105="")+SUM(C109)*(H109="")+SUM(H105,H109))*C108)*0.04)</f>
        <v>9.8000000000000007</v>
      </c>
      <c r="I111" s="1649">
        <f>IF(SUM(D96,D104)=0,"",(SUM(D96)-(SUM(D97)*(I97="")+SUM(D101)*(I101="")+SUM(I97,I101))*D100+SUM(D104)-(SUM(D105)*(I105="")+SUM(D109)*(I109="")+SUM(I105,I109))*D108)*0.04)</f>
        <v>19.2</v>
      </c>
      <c r="J111" s="1649">
        <f>IF(SUM(E96,E104)=0,"",(SUM(E96)-(SUM(E97)*(J97="")+SUM(E101)*(J101="")+SUM(J97,J101))*E100+SUM(E104)-(SUM(E105)*(J105="")+SUM(E109)*(J109="")+SUM(J105,J109))*E108)*0.04)</f>
        <v>17.2</v>
      </c>
      <c r="K111" s="1649">
        <f>IF(SUM(F96,F104)=0,"",(SUM(F96)-(SUM(F97)*(K97="")+SUM(F101)*(K101="")+SUM(K97,K101))*F100+SUM(F104)-(SUM(F105)*(K105="")+SUM(F109)*(K109="")+SUM(K105,K109))*F108)*0.04)</f>
        <v>0</v>
      </c>
      <c r="L111" s="1636"/>
      <c r="M111" s="1627"/>
      <c r="N111" s="1627"/>
      <c r="O111" s="1627"/>
      <c r="P111" s="1627"/>
      <c r="Q111" s="1642"/>
      <c r="R111" s="1578"/>
      <c r="S111" s="1579"/>
      <c r="T111" s="1579"/>
      <c r="U111" s="1570">
        <v>111</v>
      </c>
      <c r="V111" s="1599"/>
    </row>
    <row r="112" spans="1:22" ht="15.75" customHeight="1">
      <c r="A112" s="1558" t="s">
        <v>196</v>
      </c>
      <c r="B112" s="1611"/>
      <c r="C112" s="1622" t="str">
        <f>IF(Data!BV112="","",Data!BV112)</f>
        <v/>
      </c>
      <c r="D112" s="1622" t="str">
        <f>IF(Data!BW112="","",Data!BW112)</f>
        <v/>
      </c>
      <c r="E112" s="1622" t="str">
        <f>IF(Data!BX112="","",Data!BX112)</f>
        <v/>
      </c>
      <c r="F112" s="1622" t="str">
        <f>IF(Data!BY112="","",Data!BY112)</f>
        <v/>
      </c>
      <c r="G112" s="1636"/>
      <c r="H112" s="1650"/>
      <c r="I112" s="1650"/>
      <c r="J112" s="1650"/>
      <c r="K112" s="1650"/>
      <c r="L112" s="1636"/>
      <c r="M112" s="1651"/>
      <c r="N112" s="1651"/>
      <c r="O112" s="1651"/>
      <c r="P112" s="1651"/>
      <c r="Q112" s="1642"/>
      <c r="R112" s="1623"/>
      <c r="S112" s="1624"/>
      <c r="T112" s="1624"/>
      <c r="U112" s="1570">
        <v>112</v>
      </c>
      <c r="V112" s="1599"/>
    </row>
    <row r="113" spans="1:22" ht="15.75" customHeight="1">
      <c r="A113" s="1607" t="s">
        <v>197</v>
      </c>
      <c r="B113" s="1611"/>
      <c r="C113" s="1622" t="str">
        <f>IF(Data!BV113="","",Data!BV113)</f>
        <v/>
      </c>
      <c r="D113" s="1622" t="str">
        <f>IF(Data!BW113="","",Data!BW113)</f>
        <v/>
      </c>
      <c r="E113" s="1622" t="str">
        <f>IF(Data!BX113="","",Data!BX113)</f>
        <v/>
      </c>
      <c r="F113" s="1622" t="str">
        <f>IF(Data!BY113="","",Data!BY113)</f>
        <v/>
      </c>
      <c r="G113" s="1637"/>
      <c r="H113" s="1652" t="str">
        <f>IF(SUM(C113)&gt;0,MIN(H111-H112-SUM(C112)*(H112=""),C113*'Exp factors'!C$8),"")</f>
        <v/>
      </c>
      <c r="I113" s="1652" t="str">
        <f>IF(SUM(D113)&gt;0,MIN(I111-I112-SUM(D112)*(I112=""),D113*'Exp factors'!D$8),"")</f>
        <v/>
      </c>
      <c r="J113" s="1652" t="str">
        <f>IF(SUM(E113)&gt;0,MIN(J111-J112-SUM(E112)*(J112=""),E113*'Exp factors'!E$8),"")</f>
        <v/>
      </c>
      <c r="K113" s="1652" t="str">
        <f>IF(SUM(F113)&gt;0,MIN(K111-K112-SUM(F112)*(K112=""),F113*'Exp factors'!F$8),"")</f>
        <v/>
      </c>
      <c r="L113" s="1637"/>
      <c r="M113" s="1651"/>
      <c r="N113" s="1651"/>
      <c r="O113" s="1651"/>
      <c r="P113" s="1651"/>
      <c r="Q113" s="1642"/>
      <c r="R113" s="1623"/>
      <c r="S113" s="1624"/>
      <c r="T113" s="1624"/>
      <c r="U113" s="1570">
        <v>113</v>
      </c>
      <c r="V113" s="1599"/>
    </row>
    <row r="114" spans="1:22" ht="15.75" customHeight="1">
      <c r="A114" s="1606" t="s">
        <v>199</v>
      </c>
      <c r="B114" s="1611"/>
      <c r="C114" s="1626" t="str">
        <f>IF(Data!BV114="","",Data!BV114)</f>
        <v/>
      </c>
      <c r="D114" s="1626" t="str">
        <f>IF(Data!BW114="","",Data!BW114)</f>
        <v/>
      </c>
      <c r="E114" s="1626" t="str">
        <f>IF(Data!BX114="","",Data!BX114)</f>
        <v/>
      </c>
      <c r="F114" s="1626" t="str">
        <f>IF(Data!BY114="","",Data!BY114)</f>
        <v/>
      </c>
      <c r="G114" s="1638"/>
      <c r="H114" s="1605"/>
      <c r="I114" s="1605"/>
      <c r="J114" s="1605"/>
      <c r="K114" s="1605"/>
      <c r="L114" s="1638"/>
      <c r="M114" s="1655"/>
      <c r="N114" s="1655"/>
      <c r="O114" s="1655"/>
      <c r="P114" s="1655"/>
      <c r="Q114" s="1656"/>
      <c r="R114" s="1623"/>
      <c r="S114" s="1624"/>
      <c r="T114" s="1624"/>
      <c r="U114" s="1570">
        <v>114</v>
      </c>
      <c r="V114" s="1599"/>
    </row>
    <row r="115" spans="1:22" s="1660" customFormat="1" ht="15.75" customHeight="1">
      <c r="A115" s="1558" t="s">
        <v>201</v>
      </c>
      <c r="B115" s="1611"/>
      <c r="C115" s="1632" t="str">
        <f>IF(SUM(C113)=0,"",C113*C114)</f>
        <v/>
      </c>
      <c r="D115" s="1632" t="str">
        <f>IF(SUM(D113)=0,"",D113*D114)</f>
        <v/>
      </c>
      <c r="E115" s="1632" t="str">
        <f>IF(SUM(E113)=0,"",E113*E114)</f>
        <v/>
      </c>
      <c r="F115" s="1632" t="str">
        <f>IF(SUM(F113)=0,"",F113*F114)</f>
        <v/>
      </c>
      <c r="G115" s="1639"/>
      <c r="H115" s="1641" t="str">
        <f>IF(H113="","",H113*C114)</f>
        <v/>
      </c>
      <c r="I115" s="1641" t="str">
        <f>IF(I113="","",I113*D114)</f>
        <v/>
      </c>
      <c r="J115" s="1641" t="str">
        <f>IF(J113="","",J113*E114)</f>
        <v/>
      </c>
      <c r="K115" s="1641" t="str">
        <f>IF(K113="","",K113*F114)</f>
        <v/>
      </c>
      <c r="L115" s="1639"/>
      <c r="M115" s="1632" t="str">
        <f t="shared" ref="M115:P117" si="20">IF(H115="","",SUM(H115)-SUM(C115))</f>
        <v/>
      </c>
      <c r="N115" s="1632" t="str">
        <f t="shared" si="20"/>
        <v/>
      </c>
      <c r="O115" s="1632" t="str">
        <f t="shared" si="20"/>
        <v/>
      </c>
      <c r="P115" s="1632" t="str">
        <f t="shared" si="20"/>
        <v/>
      </c>
      <c r="Q115" s="1658"/>
      <c r="R115" s="1578"/>
      <c r="S115" s="1579"/>
      <c r="T115" s="1579"/>
      <c r="U115" s="1570">
        <v>115</v>
      </c>
      <c r="V115" s="1659"/>
    </row>
    <row r="116" spans="1:22" ht="15.75" customHeight="1">
      <c r="A116" s="1558" t="s">
        <v>212</v>
      </c>
      <c r="B116" s="1609"/>
      <c r="C116" s="1661">
        <f>IF(C111="","",(SUM(C96)*(640*$K$1)-SUM(C97,C101)*((640*$K$1)-(300*$K$1)*(C100=0))-SUM(C112,C113)*(8280*$K$1))/$P$1/365/C$46)</f>
        <v>2.0438674968866748E-2</v>
      </c>
      <c r="D116" s="1661">
        <f>IF(D111="","",(SUM(D96)*(640*$K$1)-SUM(D97,D101)*((640*$K$1)-(300*$K$1)*(D100=0))-SUM(D112,D113)*(8280*$K$1))/$P$1/365/D$46)</f>
        <v>4.0043118306351183E-2</v>
      </c>
      <c r="E116" s="1661">
        <f>IF(E111="","",(SUM(E96)*(640*$K$1)-SUM(E97,E101)*((640*$K$1)-(300*$K$1)*(E100=0))-SUM(E112,E113)*(8280*$K$1))/$P$1/365/E$46)</f>
        <v>5.2556592777085923E-2</v>
      </c>
      <c r="F116" s="1661">
        <f>IF(F111="","",(SUM(F96)*(640*$K$1)-SUM(F97,F101)*((640*$K$1)-(300*$K$1)*(F100=0))-SUM(F112,F113)*(8280*$K$1))/$P$1/365/F$46)</f>
        <v>3.1283686176836863E-2</v>
      </c>
      <c r="G116" s="1621"/>
      <c r="H116" s="1661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661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661">
        <f>IF(AND(J97="",J101="",J105="",J109="",J113=""),"",(SUM(E96)*(640*$K$1)-(SUM(J97,J101)+SUM(E97)*(J97="")+SUM(E101)*(J101=""))*((640*$K$1)-(300*$K$1)*(E100=0))-(SUM(J112)+SUM(E112)*(J112="")+SUM(J113)-SUM(E113)*(J113=""))*(8280*$K$1))/$P$1/365/E$46)</f>
        <v>3.5871960149439601E-2</v>
      </c>
      <c r="K116" s="1661">
        <f>IF(AND(K97="",K101="",K105="",K109="",K113=""),"",(SUM(F96)*(640*$K$1)-(SUM(K97,K101)+SUM(F97)*(K97="")+SUM(F101)*(K101=""))*((640*$K$1)-(300*$K$1)*(F100=0))-(SUM(K112)+SUM(F112)*(K112="")+SUM(K113)-SUM(F113)*(K113=""))*(8280*$K$1))/$P$1/365/F$46)</f>
        <v>0</v>
      </c>
      <c r="L116" s="1621"/>
      <c r="M116" s="1662" t="str">
        <f t="shared" si="20"/>
        <v/>
      </c>
      <c r="N116" s="1662" t="str">
        <f t="shared" si="20"/>
        <v/>
      </c>
      <c r="O116" s="1662">
        <f t="shared" si="20"/>
        <v>-1.6684632627646322E-2</v>
      </c>
      <c r="P116" s="1662">
        <f t="shared" si="20"/>
        <v>-3.1283686176836863E-2</v>
      </c>
      <c r="Q116" s="1642"/>
      <c r="R116" s="1568"/>
      <c r="S116" s="1569"/>
      <c r="T116" s="1569"/>
      <c r="U116" s="1570">
        <v>116</v>
      </c>
      <c r="V116" s="1599"/>
    </row>
    <row r="117" spans="1:22" ht="15.75" customHeight="1">
      <c r="A117" s="1558" t="s">
        <v>213</v>
      </c>
      <c r="B117" s="1609"/>
      <c r="C117" s="1661">
        <f>IF(C111="","",(SUM(C104)*(640*$K$1)-SUM(C105,C109)*((640*$K$1)-(300*$K$1)*(C108=0)))/$P$1/365/C$46)</f>
        <v>0</v>
      </c>
      <c r="D117" s="1661">
        <f>IF(D111="","",(SUM(D104)*(640*$K$1)-SUM(D105,D109)*((640*$K$1)-(300*$K$1)*(D108=0)))/$P$1/365/D$46)</f>
        <v>0</v>
      </c>
      <c r="E117" s="1661">
        <f>IF(E111="","",(SUM(E104)*(640*$K$1)-SUM(E105,E109)*((640*$K$1)-(300*$K$1)*(E108=0)))/$P$1/365/E$46)</f>
        <v>0</v>
      </c>
      <c r="F117" s="1661">
        <f>IF(F111="","",(SUM(F104)*(640*$K$1)-SUM(F105,F109)*((640*$K$1)-(300*$K$1)*(F108=0)))/$P$1/365/F$46)</f>
        <v>0</v>
      </c>
      <c r="G117" s="1621"/>
      <c r="H117" s="1661" t="str">
        <f>IF(AND(H97="",H101="",H105="",H109="",H113=""),"",(SUM(C104)*(640*$K$1)-(SUM(H105,H109)+SUM(C105)*(H105="")+SUM(C109)*(H109=""))*((640*$K$1)-(300*$K$1)*(C108=0)))/$P$1/365/C$46)</f>
        <v/>
      </c>
      <c r="I117" s="1661" t="str">
        <f>IF(AND(I97="",I101="",I105="",I109="",I113=""),"",(SUM(D104)*(640*$K$1)-(SUM(I105,I109)+SUM(D105)*(I105="")+SUM(D109)*(I109=""))*((640*$K$1)-(300*$K$1)*(D108=0)))/$P$1/365/D$46)</f>
        <v/>
      </c>
      <c r="J117" s="1661">
        <f>IF(AND(J97="",J101="",J105="",J109="",J113=""),"",(SUM(E104)*(640*$K$1)-(SUM(J105,J109)+SUM(E105)*(J105="")+SUM(E109)*(J109=""))*((640*$K$1)-(300*$K$1)*(E108=0)))/$P$1/365/E$46)</f>
        <v>0</v>
      </c>
      <c r="K117" s="1661">
        <f>IF(AND(K97="",K101="",K105="",K109="",K113=""),"",(SUM(F104)*(640*$K$1)-(SUM(K105,K109)+SUM(F105)*(K105="")+SUM(F109)*(K109=""))*((640*$K$1)-(300*$K$1)*(F108=0)))/$P$1/365/F$46)</f>
        <v>0</v>
      </c>
      <c r="L117" s="1621"/>
      <c r="M117" s="1662" t="str">
        <f t="shared" si="20"/>
        <v/>
      </c>
      <c r="N117" s="1662" t="str">
        <f t="shared" si="20"/>
        <v/>
      </c>
      <c r="O117" s="1662">
        <f t="shared" si="20"/>
        <v>0</v>
      </c>
      <c r="P117" s="1662">
        <f t="shared" si="20"/>
        <v>0</v>
      </c>
      <c r="Q117" s="1642"/>
      <c r="R117" s="1568"/>
      <c r="S117" s="1569"/>
      <c r="T117" s="1569"/>
      <c r="U117" s="1570">
        <v>117</v>
      </c>
      <c r="V117" s="1599"/>
    </row>
    <row r="118" spans="1:22" ht="15.75" customHeight="1">
      <c r="A118" s="1663" t="s">
        <v>214</v>
      </c>
      <c r="B118" s="1609"/>
      <c r="C118" s="1646">
        <f>IF(SUM(C111)&gt;0,SUM(C113)/C111,"")</f>
        <v>0</v>
      </c>
      <c r="D118" s="1646">
        <f>IF(SUM(D111)&gt;0,SUM(D113)/D111,"")</f>
        <v>0</v>
      </c>
      <c r="E118" s="1646">
        <f>IF(SUM(E111)&gt;0,SUM(E113)/E111,"")</f>
        <v>0</v>
      </c>
      <c r="F118" s="1646">
        <f>IF(SUM(F111)&gt;0,SUM(F113)/F111,"")</f>
        <v>0</v>
      </c>
      <c r="G118" s="1621"/>
      <c r="H118" s="1646">
        <f>IF(H111="","",SUM(H113)/H111)</f>
        <v>0</v>
      </c>
      <c r="I118" s="1646">
        <f>IF(I111="","",SUM(I113)/I111)</f>
        <v>0</v>
      </c>
      <c r="J118" s="1646">
        <f>IF(J111="","",SUM(J113)/J111)</f>
        <v>0</v>
      </c>
      <c r="K118" s="1646" t="e">
        <f>IF(K111="","",SUM(K113)/K111)</f>
        <v>#DIV/0!</v>
      </c>
      <c r="L118" s="1621"/>
      <c r="M118" s="1605"/>
      <c r="N118" s="1605"/>
      <c r="O118" s="1605"/>
      <c r="P118" s="1605"/>
      <c r="Q118" s="1642"/>
      <c r="R118" s="1568"/>
      <c r="S118" s="1569"/>
      <c r="T118" s="1569"/>
      <c r="U118" s="1570">
        <v>118</v>
      </c>
      <c r="V118" s="1599"/>
    </row>
    <row r="119" spans="1:22" s="1600" customFormat="1" ht="15.75" hidden="1" customHeight="1">
      <c r="A119" s="1618" t="s">
        <v>215</v>
      </c>
      <c r="B119" s="1609"/>
      <c r="C119" s="1665"/>
      <c r="D119" s="1665"/>
      <c r="E119" s="1665"/>
      <c r="F119" s="1666"/>
      <c r="G119" s="1588"/>
      <c r="H119" s="1605"/>
      <c r="I119" s="1605"/>
      <c r="J119" s="1605"/>
      <c r="K119" s="1605"/>
      <c r="L119" s="1588"/>
      <c r="M119" s="1603"/>
      <c r="N119" s="1603"/>
      <c r="O119" s="1603"/>
      <c r="P119" s="1603"/>
      <c r="Q119" s="1598"/>
      <c r="R119" s="1554"/>
      <c r="S119" s="1554"/>
      <c r="T119" s="1554"/>
      <c r="U119" s="1570">
        <v>119</v>
      </c>
      <c r="V119" s="1599"/>
    </row>
    <row r="120" spans="1:22" s="1600" customFormat="1" ht="15.75" hidden="1" customHeight="1">
      <c r="A120" s="1625" t="s">
        <v>1208</v>
      </c>
      <c r="B120" s="1610"/>
      <c r="C120" s="1666">
        <f>IF(Data!BV120="","",Data!BV120)</f>
        <v>0</v>
      </c>
      <c r="D120" s="1666">
        <f>IF(Data!BW120="","",Data!BW120)</f>
        <v>0</v>
      </c>
      <c r="E120" s="1666">
        <f>IF(Data!BX120="","",Data!BX120)</f>
        <v>3</v>
      </c>
      <c r="F120" s="1666">
        <f>IF(Data!BY120="","",Data!BY120)</f>
        <v>3</v>
      </c>
      <c r="G120" s="1609"/>
      <c r="H120" s="1605"/>
      <c r="I120" s="1605"/>
      <c r="J120" s="1605"/>
      <c r="K120" s="1605"/>
      <c r="L120" s="1609"/>
      <c r="M120" s="1605"/>
      <c r="N120" s="1605"/>
      <c r="O120" s="1605"/>
      <c r="P120" s="1605"/>
      <c r="Q120" s="1598"/>
      <c r="R120" s="1623"/>
      <c r="S120" s="1624"/>
      <c r="T120" s="1624"/>
      <c r="U120" s="1570">
        <v>120</v>
      </c>
      <c r="V120" s="1599"/>
    </row>
    <row r="121" spans="1:22" s="1600" customFormat="1" ht="15.75" hidden="1" customHeight="1">
      <c r="A121" s="1558" t="s">
        <v>217</v>
      </c>
      <c r="B121" s="1609"/>
      <c r="C121" s="1666">
        <f>IF(Data!BV121="","",Data!BV121)</f>
        <v>45</v>
      </c>
      <c r="D121" s="1666">
        <f>IF(Data!BW121="","",Data!BW121)</f>
        <v>45</v>
      </c>
      <c r="E121" s="1666">
        <f>IF(Data!BX121="","",Data!BX121)</f>
        <v>45</v>
      </c>
      <c r="F121" s="1666">
        <f>IF(Data!BY121="","",Data!BY121)</f>
        <v>45</v>
      </c>
      <c r="G121" s="1609"/>
      <c r="H121" s="1605"/>
      <c r="I121" s="1605"/>
      <c r="J121" s="1605"/>
      <c r="K121" s="1605"/>
      <c r="L121" s="1609"/>
      <c r="M121" s="1605"/>
      <c r="N121" s="1605"/>
      <c r="O121" s="1605"/>
      <c r="P121" s="1605"/>
      <c r="Q121" s="1598"/>
      <c r="R121" s="1578"/>
      <c r="S121" s="1579"/>
      <c r="T121" s="1579"/>
      <c r="U121" s="1570">
        <v>121</v>
      </c>
      <c r="V121" s="1599"/>
    </row>
    <row r="122" spans="1:22" s="1600" customFormat="1" ht="15.75" hidden="1" customHeight="1">
      <c r="A122" s="1606" t="s">
        <v>172</v>
      </c>
      <c r="B122" s="1621"/>
      <c r="C122" s="1667" t="str">
        <f>IF(Data!BV122="","",Data!BV122)</f>
        <v/>
      </c>
      <c r="D122" s="1667" t="str">
        <f>IF(Data!BW122="","",Data!BW122)</f>
        <v/>
      </c>
      <c r="E122" s="1667" t="str">
        <f>IF(Data!BX122="","",Data!BX122)</f>
        <v/>
      </c>
      <c r="F122" s="1667" t="str">
        <f>IF(Data!BY122="","",Data!BY122)</f>
        <v/>
      </c>
      <c r="G122" s="1611"/>
      <c r="H122" s="1605"/>
      <c r="I122" s="1605"/>
      <c r="J122" s="1605"/>
      <c r="K122" s="1605"/>
      <c r="L122" s="1611"/>
      <c r="M122" s="1627"/>
      <c r="N122" s="1627"/>
      <c r="O122" s="1627"/>
      <c r="P122" s="1627"/>
      <c r="Q122" s="1598"/>
      <c r="R122" s="1623"/>
      <c r="S122" s="1624"/>
      <c r="T122" s="1624"/>
      <c r="U122" s="1570">
        <v>122</v>
      </c>
      <c r="V122" s="1599"/>
    </row>
    <row r="123" spans="1:22" s="1600" customFormat="1" ht="15.75" hidden="1" customHeight="1">
      <c r="A123" s="1606" t="s">
        <v>176</v>
      </c>
      <c r="B123" s="1621"/>
      <c r="C123" s="1641" t="str">
        <f>IF(C122="","",C120*C121*C122)</f>
        <v/>
      </c>
      <c r="D123" s="1641" t="str">
        <f>IF(D122="","",D120*D121*D122)</f>
        <v/>
      </c>
      <c r="E123" s="1641" t="str">
        <f>IF(E122="","",E120*E121*E122)</f>
        <v/>
      </c>
      <c r="F123" s="1657" t="str">
        <f>IF(F122="","",F120*F121*F122)</f>
        <v/>
      </c>
      <c r="G123" s="1610"/>
      <c r="H123" s="1605"/>
      <c r="I123" s="1605"/>
      <c r="J123" s="1605"/>
      <c r="K123" s="1605"/>
      <c r="L123" s="1610"/>
      <c r="M123" s="1627"/>
      <c r="N123" s="1627"/>
      <c r="O123" s="1627"/>
      <c r="P123" s="1627"/>
      <c r="Q123" s="1598"/>
      <c r="R123" s="1578"/>
      <c r="S123" s="1579"/>
      <c r="T123" s="1579"/>
      <c r="U123" s="1570">
        <v>123</v>
      </c>
      <c r="V123" s="1599"/>
    </row>
    <row r="124" spans="1:22" s="1600" customFormat="1" ht="15.75" hidden="1" customHeight="1">
      <c r="A124" s="1606" t="s">
        <v>178</v>
      </c>
      <c r="B124" s="1609"/>
      <c r="C124" s="1666" t="str">
        <f>IF(Data!BV124="","",Data!BV124)</f>
        <v/>
      </c>
      <c r="D124" s="1666" t="str">
        <f>IF(Data!BW124="","",Data!BW124)</f>
        <v/>
      </c>
      <c r="E124" s="1666" t="str">
        <f>IF(Data!BX124="","",Data!BX124)</f>
        <v/>
      </c>
      <c r="F124" s="1666" t="str">
        <f>IF(Data!BY124="","",Data!BY124)</f>
        <v/>
      </c>
      <c r="G124" s="1611"/>
      <c r="H124" s="1630" t="str">
        <f>IF(SUM(C124)&gt;0,MIN(C123-H128-SUM(C128)*(H128=""),C124*'Exp factors'!C$8),"")</f>
        <v/>
      </c>
      <c r="I124" s="1630" t="str">
        <f>IF(SUM(D124)&gt;0,MIN(D123-I128-SUM(D128)*(I128=""),D124*'Exp factors'!D$8),"")</f>
        <v/>
      </c>
      <c r="J124" s="1630" t="str">
        <f>IF(SUM(E124)&gt;0,MIN(E123-J128-SUM(E128)*(J128=""),E124*'Exp factors'!E$8),"")</f>
        <v/>
      </c>
      <c r="K124" s="1630" t="str">
        <f>IF(SUM(F124)&gt;0,MIN(F123-K128-SUM(F128)*(K128=""),F124*'Exp factors'!F$8),"")</f>
        <v/>
      </c>
      <c r="L124" s="1611"/>
      <c r="M124" s="1627"/>
      <c r="N124" s="1627"/>
      <c r="O124" s="1627"/>
      <c r="P124" s="1627"/>
      <c r="Q124" s="1598"/>
      <c r="R124" s="1578"/>
      <c r="S124" s="1579"/>
      <c r="T124" s="1579"/>
      <c r="U124" s="1570">
        <v>124</v>
      </c>
      <c r="V124" s="1599"/>
    </row>
    <row r="125" spans="1:22" s="1600" customFormat="1" ht="15.75" hidden="1" customHeight="1">
      <c r="A125" s="1606" t="s">
        <v>180</v>
      </c>
      <c r="B125" s="1621"/>
      <c r="C125" s="1666" t="str">
        <f>IF(Data!BV125="","",Data!BV125)</f>
        <v/>
      </c>
      <c r="D125" s="1666" t="str">
        <f>IF(Data!BW125="","",Data!BW125)</f>
        <v/>
      </c>
      <c r="E125" s="1666" t="str">
        <f>IF(Data!BX125="","",Data!BX125)</f>
        <v/>
      </c>
      <c r="F125" s="1666" t="str">
        <f>IF(Data!BY125="","",Data!BY125)</f>
        <v/>
      </c>
      <c r="G125" s="1611"/>
      <c r="H125" s="1605"/>
      <c r="I125" s="1605"/>
      <c r="J125" s="1605"/>
      <c r="K125" s="1605"/>
      <c r="L125" s="1611"/>
      <c r="M125" s="1627"/>
      <c r="N125" s="1627"/>
      <c r="O125" s="1627"/>
      <c r="P125" s="1627"/>
      <c r="Q125" s="1598"/>
      <c r="R125" s="1623"/>
      <c r="S125" s="1624"/>
      <c r="T125" s="1624"/>
      <c r="U125" s="1570">
        <v>125</v>
      </c>
      <c r="V125" s="1599"/>
    </row>
    <row r="126" spans="1:22" s="1600" customFormat="1" ht="15.75" hidden="1" customHeight="1">
      <c r="A126" s="1606" t="s">
        <v>182</v>
      </c>
      <c r="B126" s="1621"/>
      <c r="C126" s="1632" t="str">
        <f>IF(SUM(C124)=0,"",C124*C125)</f>
        <v/>
      </c>
      <c r="D126" s="1632" t="str">
        <f>IF(SUM(D124)=0,"",D124*D125)</f>
        <v/>
      </c>
      <c r="E126" s="1632" t="str">
        <f>IF(SUM(E124)=0,"",E124*E125)</f>
        <v/>
      </c>
      <c r="F126" s="1632" t="str">
        <f>IF(SUM(F124)=0,"",F124*F125)</f>
        <v/>
      </c>
      <c r="G126" s="1611"/>
      <c r="H126" s="1641" t="str">
        <f>IF(H124="","",H124*C125)</f>
        <v/>
      </c>
      <c r="I126" s="1641" t="str">
        <f>IF(I124="","",I124*D125)</f>
        <v/>
      </c>
      <c r="J126" s="1641" t="str">
        <f>IF(J124="","",J124*E125)</f>
        <v/>
      </c>
      <c r="K126" s="1641" t="str">
        <f>IF(K124="","",K124*F125)</f>
        <v/>
      </c>
      <c r="L126" s="1611"/>
      <c r="M126" s="1632" t="str">
        <f>IF(H126="","",SUM(H126)-SUM(C126))</f>
        <v/>
      </c>
      <c r="N126" s="1632" t="str">
        <f>IF(I126="","",SUM(I126)-SUM(D126))</f>
        <v/>
      </c>
      <c r="O126" s="1632" t="str">
        <f>IF(J126="","",SUM(J126)-SUM(E126))</f>
        <v/>
      </c>
      <c r="P126" s="1632" t="str">
        <f>IF(K126="","",SUM(K126)-SUM(F126))</f>
        <v/>
      </c>
      <c r="Q126" s="1598"/>
      <c r="R126" s="1578"/>
      <c r="S126" s="1579"/>
      <c r="T126" s="1579"/>
      <c r="U126" s="1570">
        <v>126</v>
      </c>
      <c r="V126" s="1599"/>
    </row>
    <row r="127" spans="1:22" s="1600" customFormat="1" ht="15.75" hidden="1" customHeight="1">
      <c r="A127" s="1607" t="s">
        <v>184</v>
      </c>
      <c r="B127" s="1638"/>
      <c r="C127" s="1668">
        <f>IF(Data!BV127="","",Data!BV127)</f>
        <v>1</v>
      </c>
      <c r="D127" s="1668">
        <f>IF(Data!BW127="","",Data!BW127)</f>
        <v>1</v>
      </c>
      <c r="E127" s="1668">
        <f>IF(Data!BX127="","",Data!BX127)</f>
        <v>1</v>
      </c>
      <c r="F127" s="1668">
        <f>IF(Data!BY127="","",Data!BY127)</f>
        <v>1</v>
      </c>
      <c r="G127" s="1621"/>
      <c r="H127" s="1605"/>
      <c r="I127" s="1605"/>
      <c r="J127" s="1605"/>
      <c r="K127" s="1605"/>
      <c r="L127" s="1621"/>
      <c r="M127" s="1605"/>
      <c r="N127" s="1605"/>
      <c r="O127" s="1605"/>
      <c r="P127" s="1605"/>
      <c r="Q127" s="1598"/>
      <c r="R127" s="1578"/>
      <c r="S127" s="1579"/>
      <c r="T127" s="1579"/>
      <c r="U127" s="1570">
        <v>127</v>
      </c>
      <c r="V127" s="1599"/>
    </row>
    <row r="128" spans="1:22" s="1600" customFormat="1" ht="15.75" hidden="1" customHeight="1">
      <c r="A128" s="1607" t="s">
        <v>186</v>
      </c>
      <c r="B128" s="1633"/>
      <c r="C128" s="1666" t="str">
        <f>IF(Data!BV128="","",Data!BV128)</f>
        <v/>
      </c>
      <c r="D128" s="1666" t="str">
        <f>IF(Data!BW128="","",Data!BW128)</f>
        <v/>
      </c>
      <c r="E128" s="1666" t="str">
        <f>IF(Data!BX128="","",Data!BX128)</f>
        <v/>
      </c>
      <c r="F128" s="1666" t="str">
        <f>IF(Data!BY128="","",Data!BY128)</f>
        <v/>
      </c>
      <c r="G128" s="1621"/>
      <c r="H128" s="1635"/>
      <c r="I128" s="1635"/>
      <c r="J128" s="1635"/>
      <c r="K128" s="1635"/>
      <c r="L128" s="1621"/>
      <c r="M128" s="1605"/>
      <c r="N128" s="1605"/>
      <c r="O128" s="1605"/>
      <c r="P128" s="1605"/>
      <c r="Q128" s="1598"/>
      <c r="R128" s="1578"/>
      <c r="S128" s="1579"/>
      <c r="T128" s="1579"/>
      <c r="U128" s="1570">
        <v>128</v>
      </c>
      <c r="V128" s="1599"/>
    </row>
    <row r="129" spans="1:22" s="1600" customFormat="1" ht="15.75" hidden="1" customHeight="1">
      <c r="A129" s="1625" t="s">
        <v>1209</v>
      </c>
      <c r="B129" s="1621"/>
      <c r="C129" s="1666" t="str">
        <f>IF(Data!BV129="","",Data!BV129)</f>
        <v/>
      </c>
      <c r="D129" s="1666" t="str">
        <f>IF(Data!BW129="","",Data!BW129)</f>
        <v/>
      </c>
      <c r="E129" s="1666" t="str">
        <f>IF(Data!BX129="","",Data!BX129)</f>
        <v/>
      </c>
      <c r="F129" s="1666" t="str">
        <f>IF(Data!BY129="","",Data!BY129)</f>
        <v/>
      </c>
      <c r="G129" s="1621"/>
      <c r="H129" s="1605"/>
      <c r="I129" s="1605"/>
      <c r="J129" s="1605"/>
      <c r="K129" s="1605"/>
      <c r="L129" s="1621"/>
      <c r="M129" s="1605"/>
      <c r="N129" s="1605"/>
      <c r="O129" s="1605"/>
      <c r="P129" s="1605"/>
      <c r="Q129" s="1598"/>
      <c r="R129" s="1623"/>
      <c r="S129" s="1624"/>
      <c r="T129" s="1624"/>
      <c r="U129" s="1570">
        <v>129</v>
      </c>
      <c r="V129" s="1599"/>
    </row>
    <row r="130" spans="1:22" s="1600" customFormat="1" ht="15.75" hidden="1" customHeight="1">
      <c r="A130" s="1558" t="s">
        <v>217</v>
      </c>
      <c r="B130" s="1621"/>
      <c r="C130" s="1666">
        <f>IF(Data!BV130="","",Data!BV130)</f>
        <v>45</v>
      </c>
      <c r="D130" s="1666">
        <f>IF(Data!BW130="","",Data!BW130)</f>
        <v>45</v>
      </c>
      <c r="E130" s="1666">
        <f>IF(Data!BX130="","",Data!BX130)</f>
        <v>45</v>
      </c>
      <c r="F130" s="1666">
        <f>IF(Data!BY130="","",Data!BY130)</f>
        <v>45</v>
      </c>
      <c r="G130" s="1609"/>
      <c r="H130" s="1605"/>
      <c r="I130" s="1605"/>
      <c r="J130" s="1605"/>
      <c r="K130" s="1605"/>
      <c r="L130" s="1609"/>
      <c r="M130" s="1605"/>
      <c r="N130" s="1605"/>
      <c r="O130" s="1605"/>
      <c r="P130" s="1605"/>
      <c r="Q130" s="1598"/>
      <c r="R130" s="1578"/>
      <c r="S130" s="1579"/>
      <c r="T130" s="1579"/>
      <c r="U130" s="1570">
        <v>130</v>
      </c>
      <c r="V130" s="1599"/>
    </row>
    <row r="131" spans="1:22" s="1600" customFormat="1" ht="15.75" hidden="1" customHeight="1">
      <c r="A131" s="1606" t="s">
        <v>172</v>
      </c>
      <c r="B131" s="1609"/>
      <c r="C131" s="1666" t="str">
        <f>IF(Data!BV131="","",Data!BV131)</f>
        <v/>
      </c>
      <c r="D131" s="1666" t="str">
        <f>IF(Data!BW131="","",Data!BW131)</f>
        <v/>
      </c>
      <c r="E131" s="1666" t="str">
        <f>IF(Data!BX131="","",Data!BX131)</f>
        <v/>
      </c>
      <c r="F131" s="1666" t="str">
        <f>IF(Data!BY131="","",Data!BY131)</f>
        <v/>
      </c>
      <c r="G131" s="1611"/>
      <c r="H131" s="1605"/>
      <c r="I131" s="1605"/>
      <c r="J131" s="1605"/>
      <c r="K131" s="1605"/>
      <c r="L131" s="1611"/>
      <c r="M131" s="1627"/>
      <c r="N131" s="1627"/>
      <c r="O131" s="1627"/>
      <c r="P131" s="1627"/>
      <c r="Q131" s="1598"/>
      <c r="R131" s="1623"/>
      <c r="S131" s="1624"/>
      <c r="T131" s="1624"/>
      <c r="U131" s="1570">
        <v>131</v>
      </c>
      <c r="V131" s="1599"/>
    </row>
    <row r="132" spans="1:22" s="1600" customFormat="1" ht="15.75" hidden="1" customHeight="1">
      <c r="A132" s="1606" t="s">
        <v>176</v>
      </c>
      <c r="B132" s="1588"/>
      <c r="C132" s="1641" t="str">
        <f>IF(C131="","",IF(C129="",C120*C130*C131,C129*C130*C131))</f>
        <v/>
      </c>
      <c r="D132" s="1641" t="str">
        <f>IF(D131="","",IF(D129="",D120*D130*D131,D129*D130*D131))</f>
        <v/>
      </c>
      <c r="E132" s="1641" t="str">
        <f>IF(E131="","",IF(E129="",E120*E130*E131,E129*E130*E131))</f>
        <v/>
      </c>
      <c r="F132" s="1641" t="str">
        <f>IF(F131="","",IF(F129="",F120*F130*F131,F129*F130*F131))</f>
        <v/>
      </c>
      <c r="G132" s="1611"/>
      <c r="H132" s="1605"/>
      <c r="I132" s="1605"/>
      <c r="J132" s="1605"/>
      <c r="K132" s="1605"/>
      <c r="L132" s="1611"/>
      <c r="M132" s="1627"/>
      <c r="N132" s="1627"/>
      <c r="O132" s="1627"/>
      <c r="P132" s="1627"/>
      <c r="Q132" s="1598"/>
      <c r="R132" s="1578"/>
      <c r="S132" s="1579"/>
      <c r="T132" s="1579"/>
      <c r="U132" s="1570">
        <v>132</v>
      </c>
      <c r="V132" s="1599"/>
    </row>
    <row r="133" spans="1:22" s="1600" customFormat="1" ht="15.75" hidden="1" customHeight="1">
      <c r="A133" s="1606" t="s">
        <v>178</v>
      </c>
      <c r="B133" s="1609"/>
      <c r="C133" s="1666" t="str">
        <f>IF(Data!BV133="","",Data!BV133)</f>
        <v/>
      </c>
      <c r="D133" s="1666" t="str">
        <f>IF(Data!BW133="","",Data!BW133)</f>
        <v/>
      </c>
      <c r="E133" s="1666" t="str">
        <f>IF(Data!BX133="","",Data!BX133)</f>
        <v/>
      </c>
      <c r="F133" s="1666" t="str">
        <f>IF(Data!BY133="","",Data!BY133)</f>
        <v/>
      </c>
      <c r="G133" s="1611"/>
      <c r="H133" s="1630" t="str">
        <f>IF(SUM(C133)&gt;0,MIN(C132-H137-SUM(C137)*(H137=""),C133*'Exp factors'!C$8),"")</f>
        <v/>
      </c>
      <c r="I133" s="1630" t="str">
        <f>IF(SUM(D133)&gt;0,MIN(D132-I137-SUM(D137)*(I137=""),D133*'Exp factors'!D$8),"")</f>
        <v/>
      </c>
      <c r="J133" s="1630" t="str">
        <f>IF(SUM(E133)&gt;0,MIN(E132-J137-SUM(E137)*(J137=""),E133*'Exp factors'!E$8),"")</f>
        <v/>
      </c>
      <c r="K133" s="1630" t="str">
        <f>IF(SUM(F133)&gt;0,MIN(F132-K137-SUM(F137)*(K137=""),F133*'Exp factors'!F$8),"")</f>
        <v/>
      </c>
      <c r="L133" s="1611"/>
      <c r="M133" s="1627"/>
      <c r="N133" s="1627"/>
      <c r="O133" s="1627"/>
      <c r="P133" s="1627"/>
      <c r="Q133" s="1598"/>
      <c r="R133" s="1578"/>
      <c r="S133" s="1579"/>
      <c r="T133" s="1579"/>
      <c r="U133" s="1570">
        <v>133</v>
      </c>
      <c r="V133" s="1599"/>
    </row>
    <row r="134" spans="1:22" s="1600" customFormat="1" ht="15.75" hidden="1" customHeight="1">
      <c r="A134" s="1606" t="s">
        <v>180</v>
      </c>
      <c r="B134" s="1611"/>
      <c r="C134" s="1666" t="str">
        <f>IF(Data!BV134="","",Data!BV134)</f>
        <v/>
      </c>
      <c r="D134" s="1666" t="str">
        <f>IF(Data!BW134="","",Data!BW134)</f>
        <v/>
      </c>
      <c r="E134" s="1666" t="str">
        <f>IF(Data!BX134="","",Data!BX134)</f>
        <v/>
      </c>
      <c r="F134" s="1666" t="str">
        <f>IF(Data!BY134="","",Data!BY134)</f>
        <v/>
      </c>
      <c r="G134" s="1611"/>
      <c r="H134" s="1605"/>
      <c r="I134" s="1605"/>
      <c r="J134" s="1605"/>
      <c r="K134" s="1605"/>
      <c r="L134" s="1611"/>
      <c r="M134" s="1627"/>
      <c r="N134" s="1627"/>
      <c r="O134" s="1627"/>
      <c r="P134" s="1627"/>
      <c r="Q134" s="1598"/>
      <c r="R134" s="1623"/>
      <c r="S134" s="1624"/>
      <c r="T134" s="1624"/>
      <c r="U134" s="1570">
        <v>134</v>
      </c>
      <c r="V134" s="1599"/>
    </row>
    <row r="135" spans="1:22" s="1600" customFormat="1" ht="15.75" hidden="1" customHeight="1">
      <c r="A135" s="1640" t="s">
        <v>182</v>
      </c>
      <c r="B135" s="1610"/>
      <c r="C135" s="1632" t="str">
        <f>IF(SUM(C133)=0,"",C133*C134)</f>
        <v/>
      </c>
      <c r="D135" s="1632" t="str">
        <f>IF(SUM(D133)=0,"",D133*D134)</f>
        <v/>
      </c>
      <c r="E135" s="1632" t="str">
        <f>IF(SUM(E133)=0,"",E133*E134)</f>
        <v/>
      </c>
      <c r="F135" s="1632" t="str">
        <f>IF(SUM(F133)=0,"",F133*F134)</f>
        <v/>
      </c>
      <c r="G135" s="1631"/>
      <c r="H135" s="1641" t="str">
        <f>IF(H133="","",H133*C134)</f>
        <v/>
      </c>
      <c r="I135" s="1641" t="str">
        <f>IF(I133="","",I133*D134)</f>
        <v/>
      </c>
      <c r="J135" s="1641" t="str">
        <f>IF(J133="","",J133*E134)</f>
        <v/>
      </c>
      <c r="K135" s="1641" t="str">
        <f>IF(K133="","",K133*F134)</f>
        <v/>
      </c>
      <c r="L135" s="1631"/>
      <c r="M135" s="1632" t="str">
        <f>IF(H135="","",SUM(H135)-SUM(C135))</f>
        <v/>
      </c>
      <c r="N135" s="1632" t="str">
        <f>IF(I135="","",SUM(I135)-SUM(D135))</f>
        <v/>
      </c>
      <c r="O135" s="1632" t="str">
        <f>IF(J135="","",SUM(J135)-SUM(E135))</f>
        <v/>
      </c>
      <c r="P135" s="1632" t="str">
        <f>IF(K135="","",SUM(K135)-SUM(F135))</f>
        <v/>
      </c>
      <c r="Q135" s="1598"/>
      <c r="R135" s="1578"/>
      <c r="S135" s="1579"/>
      <c r="T135" s="1579"/>
      <c r="U135" s="1570">
        <v>135</v>
      </c>
      <c r="V135" s="1599"/>
    </row>
    <row r="136" spans="1:22" ht="15.75" hidden="1" customHeight="1">
      <c r="A136" s="1607" t="s">
        <v>184</v>
      </c>
      <c r="B136" s="1611"/>
      <c r="C136" s="1668">
        <f>IF(Data!BV136="","",Data!BV136)</f>
        <v>1</v>
      </c>
      <c r="D136" s="1668">
        <f>IF(Data!BW136="","",Data!BW136)</f>
        <v>1</v>
      </c>
      <c r="E136" s="1668">
        <f>IF(Data!BX136="","",Data!BX136)</f>
        <v>1</v>
      </c>
      <c r="F136" s="1668">
        <f>IF(Data!BY136="","",Data!BY136)</f>
        <v>1</v>
      </c>
      <c r="G136" s="1633"/>
      <c r="H136" s="1605"/>
      <c r="I136" s="1605"/>
      <c r="J136" s="1605"/>
      <c r="K136" s="1605"/>
      <c r="L136" s="1633"/>
      <c r="M136" s="1605"/>
      <c r="N136" s="1605"/>
      <c r="O136" s="1605"/>
      <c r="P136" s="1605"/>
      <c r="Q136" s="1642"/>
      <c r="R136" s="1578"/>
      <c r="S136" s="1579"/>
      <c r="T136" s="1579"/>
      <c r="U136" s="1570">
        <v>136</v>
      </c>
      <c r="V136" s="1599"/>
    </row>
    <row r="137" spans="1:22" s="1600" customFormat="1" ht="15.75" hidden="1" customHeight="1">
      <c r="A137" s="1607" t="s">
        <v>186</v>
      </c>
      <c r="B137" s="1633"/>
      <c r="C137" s="1666" t="str">
        <f>IF(Data!BV137="","",Data!BV137)</f>
        <v/>
      </c>
      <c r="D137" s="1666" t="str">
        <f>IF(Data!BW137="","",Data!BW137)</f>
        <v/>
      </c>
      <c r="E137" s="1666" t="str">
        <f>IF(Data!BX137="","",Data!BX137)</f>
        <v/>
      </c>
      <c r="F137" s="1666" t="str">
        <f>IF(Data!BY137="","",Data!BY137)</f>
        <v/>
      </c>
      <c r="G137" s="1621"/>
      <c r="H137" s="1635"/>
      <c r="I137" s="1635"/>
      <c r="J137" s="1635"/>
      <c r="K137" s="1635"/>
      <c r="L137" s="1621"/>
      <c r="M137" s="1605"/>
      <c r="N137" s="1605"/>
      <c r="O137" s="1605"/>
      <c r="P137" s="1605"/>
      <c r="Q137" s="1598"/>
      <c r="R137" s="1578"/>
      <c r="S137" s="1579"/>
      <c r="T137" s="1579"/>
      <c r="U137" s="1570">
        <v>137</v>
      </c>
      <c r="V137" s="1599"/>
    </row>
    <row r="138" spans="1:22" ht="15.75" hidden="1" customHeight="1">
      <c r="A138" s="1607" t="s">
        <v>219</v>
      </c>
      <c r="B138" s="1621"/>
      <c r="C138" s="1646" t="str">
        <f>IF(SUM(C123,C132)&gt;0,SUM(C124,C133)/SUM(C123,C132),"")</f>
        <v/>
      </c>
      <c r="D138" s="1646" t="str">
        <f>IF(SUM(D123,D132)&gt;0,SUM(D124,D133)/SUM(D123,D132),"")</f>
        <v/>
      </c>
      <c r="E138" s="1646" t="str">
        <f>IF(SUM(E123,E132)&gt;0,SUM(E124,E133)/SUM(E123,E132),"")</f>
        <v/>
      </c>
      <c r="F138" s="1646" t="str">
        <f>IF(SUM(F123,F132)&gt;0,SUM(F124,F133)/SUM(F123,F132),"")</f>
        <v/>
      </c>
      <c r="G138" s="1633"/>
      <c r="H138" s="1646" t="str">
        <f>IF(SUM(C123,C132)&gt;0,SUM(H124,SUM(C124)*(SUM(H124)=0),H133,SUM(C133)*(SUM(H133)=0))/SUM(C123,C132),"")</f>
        <v/>
      </c>
      <c r="I138" s="1646" t="str">
        <f>IF(SUM(D123,D132)&gt;0,SUM(I124,SUM(D124)*(SUM(I124)=0),I133,SUM(D133)*(SUM(I133)=0))/SUM(D123,D132),"")</f>
        <v/>
      </c>
      <c r="J138" s="1646" t="str">
        <f>IF(SUM(E123,E132)&gt;0,SUM(J124,SUM(E124)*(SUM(J124)=0),J133,SUM(E133)*(SUM(J133)=0))/SUM(E123,E132),"")</f>
        <v/>
      </c>
      <c r="K138" s="1646" t="str">
        <f>IF(SUM(F123,F132)&gt;0,SUM(K124,SUM(F124)*(SUM(K124)=0),K133,SUM(F133)*(SUM(K133)=0))/SUM(F123,F132),"")</f>
        <v/>
      </c>
      <c r="L138" s="1633"/>
      <c r="M138" s="1627"/>
      <c r="N138" s="1627"/>
      <c r="O138" s="1627"/>
      <c r="P138" s="1627"/>
      <c r="Q138" s="1642"/>
      <c r="R138" s="1568"/>
      <c r="S138" s="1569"/>
      <c r="T138" s="1569"/>
      <c r="U138" s="1570">
        <v>138</v>
      </c>
      <c r="V138" s="1599"/>
    </row>
    <row r="139" spans="1:22" ht="15.75" hidden="1" customHeight="1">
      <c r="A139" s="1607" t="s">
        <v>195</v>
      </c>
      <c r="B139" s="1609"/>
      <c r="C139" s="1649" t="str">
        <f>IF(SUM(C123,C132)=0,"",SUM(C123,-SUM(C124)*C127,-SUM(C128)*C127,C132,-SUM(C133)*C136,-SUM(C137)*C136)*0.098)</f>
        <v/>
      </c>
      <c r="D139" s="1649" t="str">
        <f>IF(SUM(D123,D132)=0,"",SUM(D123,-SUM(D124)*D127,-SUM(D128)*D127,D132,-SUM(D133)*D136,-SUM(D137)*D136)*0.098)</f>
        <v/>
      </c>
      <c r="E139" s="1649" t="str">
        <f>IF(SUM(E123,E132)=0,"",SUM(E123,-SUM(E124)*E127,-SUM(E128)*E127,E132,-SUM(E133)*E136,-SUM(E137)*E136)*0.098)</f>
        <v/>
      </c>
      <c r="F139" s="1649" t="str">
        <f>IF(SUM(F123,F132)=0,"",SUM(F123,-SUM(F124)*F127,-SUM(F128)*F127,F132,-SUM(F133)*F136,-SUM(F137)*F136)*0.098)</f>
        <v/>
      </c>
      <c r="G139" s="1636"/>
      <c r="H139" s="1649" t="str">
        <f>IF(SUM(C123,C132)=0,"",(SUM(C123)-(SUM(C124)*(H124="")+SUM(C128)*(H128="")+SUM(H124,H128))*C127+SUM(C132)-(SUM(C133)*(H133="")+SUM(C137)*(H137="")+SUM(H133,H137))*C136)*0.098)</f>
        <v/>
      </c>
      <c r="I139" s="1649" t="str">
        <f>IF(SUM(D123,D132)=0,"",(SUM(D123)-(SUM(D124)*(I124="")+SUM(D128)*(I128="")+SUM(I124,I128))*D127+SUM(D132)-(SUM(D133)*(I133="")+SUM(D137)*(I137="")+SUM(I133,I137))*D136)*0.098)</f>
        <v/>
      </c>
      <c r="J139" s="1649" t="str">
        <f>IF(SUM(E123,E132)=0,"",(SUM(E123)-(SUM(E124)*(J124="")+SUM(E128)*(J128="")+SUM(J124,J128))*E127+SUM(E132)-(SUM(E133)*(J133="")+SUM(E137)*(J137="")+SUM(J133,J137))*E136)*0.098)</f>
        <v/>
      </c>
      <c r="K139" s="1649" t="str">
        <f>IF(SUM(F123,F132)=0,"",(SUM(F123)-(SUM(F124)*(K124="")+SUM(F128)*(K128="")+SUM(K124,K128))*F127+SUM(F132)-(SUM(F133)*(K133="")+SUM(F137)*(K137="")+SUM(K133,K137))*F136)*0.098)</f>
        <v/>
      </c>
      <c r="L139" s="1636"/>
      <c r="M139" s="1627"/>
      <c r="N139" s="1627"/>
      <c r="O139" s="1627"/>
      <c r="P139" s="1627"/>
      <c r="Q139" s="1642"/>
      <c r="R139" s="1578"/>
      <c r="S139" s="1579"/>
      <c r="T139" s="1579"/>
      <c r="U139" s="1570">
        <v>139</v>
      </c>
      <c r="V139" s="1599"/>
    </row>
    <row r="140" spans="1:22" ht="15.75" hidden="1" customHeight="1">
      <c r="A140" s="1558" t="s">
        <v>196</v>
      </c>
      <c r="B140" s="1588"/>
      <c r="C140" s="1666" t="str">
        <f>IF(Data!BV140="","",Data!BV140)</f>
        <v/>
      </c>
      <c r="D140" s="1666" t="str">
        <f>IF(Data!BW140="","",Data!BW140)</f>
        <v/>
      </c>
      <c r="E140" s="1666" t="str">
        <f>IF(Data!BX140="","",Data!BX140)</f>
        <v/>
      </c>
      <c r="F140" s="1666" t="str">
        <f>IF(Data!BY140="","",Data!BY140)</f>
        <v/>
      </c>
      <c r="G140" s="1636"/>
      <c r="H140" s="1650"/>
      <c r="I140" s="1650"/>
      <c r="J140" s="1650"/>
      <c r="K140" s="1650"/>
      <c r="L140" s="1636"/>
      <c r="M140" s="1651"/>
      <c r="N140" s="1651"/>
      <c r="O140" s="1651"/>
      <c r="P140" s="1651"/>
      <c r="Q140" s="1642"/>
      <c r="R140" s="1623"/>
      <c r="S140" s="1624"/>
      <c r="T140" s="1624"/>
      <c r="U140" s="1570">
        <v>140</v>
      </c>
      <c r="V140" s="1599"/>
    </row>
    <row r="141" spans="1:22" ht="15.75" hidden="1" customHeight="1">
      <c r="A141" s="1607" t="s">
        <v>197</v>
      </c>
      <c r="B141" s="1609"/>
      <c r="C141" s="1666" t="str">
        <f>IF(Data!BV141="","",Data!BV141)</f>
        <v/>
      </c>
      <c r="D141" s="1666" t="str">
        <f>IF(Data!BW141="","",Data!BW141)</f>
        <v/>
      </c>
      <c r="E141" s="1666" t="str">
        <f>IF(Data!BX141="","",Data!BX141)</f>
        <v/>
      </c>
      <c r="F141" s="1666" t="str">
        <f>IF(Data!BY141="","",Data!BY141)</f>
        <v/>
      </c>
      <c r="G141" s="1637"/>
      <c r="H141" s="1652" t="str">
        <f>IF(SUM(C141)&gt;0,MIN(H139-H140-SUM(C140)*(H140=""),C141*'Exp factors'!C$8),"")</f>
        <v/>
      </c>
      <c r="I141" s="1652" t="str">
        <f>IF(SUM(D141)&gt;0,MIN(I139-I140-SUM(D140)*(I140=""),D141*'Exp factors'!D$8),"")</f>
        <v/>
      </c>
      <c r="J141" s="1652" t="str">
        <f>IF(SUM(E141)&gt;0,MIN(J139-J140-SUM(E140)*(J140=""),E141*'Exp factors'!E$8),"")</f>
        <v/>
      </c>
      <c r="K141" s="1652" t="str">
        <f>IF(SUM(F141)&gt;0,MIN(K139-K140-SUM(F140)*(K140=""),F141*'Exp factors'!F$8),"")</f>
        <v/>
      </c>
      <c r="L141" s="1637"/>
      <c r="M141" s="1651"/>
      <c r="N141" s="1651"/>
      <c r="O141" s="1651"/>
      <c r="P141" s="1651"/>
      <c r="Q141" s="1642"/>
      <c r="R141" s="1623"/>
      <c r="S141" s="1624"/>
      <c r="T141" s="1624"/>
      <c r="U141" s="1570">
        <v>141</v>
      </c>
      <c r="V141" s="1599"/>
    </row>
    <row r="142" spans="1:22" ht="15.75" hidden="1" customHeight="1">
      <c r="A142" s="1606" t="s">
        <v>199</v>
      </c>
      <c r="B142" s="1611"/>
      <c r="C142" s="1666" t="str">
        <f>IF(Data!BV142="","",Data!BV142)</f>
        <v/>
      </c>
      <c r="D142" s="1666" t="str">
        <f>IF(Data!BW142="","",Data!BW142)</f>
        <v/>
      </c>
      <c r="E142" s="1666" t="str">
        <f>IF(Data!BX142="","",Data!BX142)</f>
        <v/>
      </c>
      <c r="F142" s="1666" t="str">
        <f>IF(Data!BY142="","",Data!BY142)</f>
        <v/>
      </c>
      <c r="G142" s="1638"/>
      <c r="H142" s="1605"/>
      <c r="I142" s="1605"/>
      <c r="J142" s="1605"/>
      <c r="K142" s="1605"/>
      <c r="L142" s="1638"/>
      <c r="M142" s="1655"/>
      <c r="N142" s="1655"/>
      <c r="O142" s="1655"/>
      <c r="P142" s="1655"/>
      <c r="Q142" s="1656"/>
      <c r="R142" s="1623"/>
      <c r="S142" s="1624"/>
      <c r="T142" s="1624"/>
      <c r="U142" s="1570">
        <v>142</v>
      </c>
      <c r="V142" s="1599"/>
    </row>
    <row r="143" spans="1:22" s="1660" customFormat="1" ht="15.75" hidden="1" customHeight="1">
      <c r="A143" s="1558" t="s">
        <v>201</v>
      </c>
      <c r="B143" s="1611"/>
      <c r="C143" s="1632" t="str">
        <f>IF(SUM(C141)=0,"",C141*C142)</f>
        <v/>
      </c>
      <c r="D143" s="1632" t="str">
        <f>IF(SUM(D141)=0,"",D141*D142)</f>
        <v/>
      </c>
      <c r="E143" s="1632" t="str">
        <f>IF(SUM(E141)=0,"",E141*E142)</f>
        <v/>
      </c>
      <c r="F143" s="1632" t="str">
        <f>IF(SUM(F141)=0,"",F141*F142)</f>
        <v/>
      </c>
      <c r="G143" s="1639"/>
      <c r="H143" s="1641" t="str">
        <f>IF(H141="","",H141*C142)</f>
        <v/>
      </c>
      <c r="I143" s="1641" t="str">
        <f>IF(I141="","",I141*D142)</f>
        <v/>
      </c>
      <c r="J143" s="1641" t="str">
        <f>IF(J141="","",J141*E142)</f>
        <v/>
      </c>
      <c r="K143" s="1641" t="str">
        <f>IF(K141="","",K141*F142)</f>
        <v/>
      </c>
      <c r="L143" s="1639"/>
      <c r="M143" s="1632" t="str">
        <f t="shared" ref="M143:P145" si="21">IF(H143="","",SUM(H143)-SUM(C143))</f>
        <v/>
      </c>
      <c r="N143" s="1632" t="str">
        <f t="shared" si="21"/>
        <v/>
      </c>
      <c r="O143" s="1632" t="str">
        <f t="shared" si="21"/>
        <v/>
      </c>
      <c r="P143" s="1632" t="str">
        <f t="shared" si="21"/>
        <v/>
      </c>
      <c r="Q143" s="1658"/>
      <c r="R143" s="1578"/>
      <c r="S143" s="1579"/>
      <c r="T143" s="1579"/>
      <c r="U143" s="1570">
        <v>143</v>
      </c>
      <c r="V143" s="1659"/>
    </row>
    <row r="144" spans="1:22" ht="15.75" hidden="1" customHeight="1">
      <c r="A144" s="1558" t="s">
        <v>212</v>
      </c>
      <c r="B144" s="1609"/>
      <c r="C144" s="1661" t="str">
        <f>IF(C139="","",(SUM(C123)*4522-SUM(C124,C128)*(4522-3098*(C127=0))-SUM(C140,C141)*(8280*$K$1))/$P$1/365/C$46)</f>
        <v/>
      </c>
      <c r="D144" s="1661" t="str">
        <f>IF(D139="","",(SUM(D123)*4522-SUM(D124,D128)*(4522-3098*(D127=0))-SUM(D140,D141)*(8280*$K$1))/$P$1/365/D$46)</f>
        <v/>
      </c>
      <c r="E144" s="1661" t="str">
        <f>IF(E139="","",(SUM(E123)*4522-SUM(E124,E128)*(4522-3098*(E127=0))-SUM(E140,E141)*(8280*$K$1))/$P$1/365/E$46)</f>
        <v/>
      </c>
      <c r="F144" s="1661" t="str">
        <f>IF(F139="","",(SUM(F123)*4522-SUM(F124,F128)*(4522-3098*(F127=0))-SUM(F140,F141)*(8280*$K$1))/$P$1/365/F$46)</f>
        <v/>
      </c>
      <c r="G144" s="1621"/>
      <c r="H144" s="1661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661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661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661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621"/>
      <c r="M144" s="1662" t="str">
        <f t="shared" si="21"/>
        <v/>
      </c>
      <c r="N144" s="1662" t="str">
        <f t="shared" si="21"/>
        <v/>
      </c>
      <c r="O144" s="1662" t="str">
        <f t="shared" si="21"/>
        <v/>
      </c>
      <c r="P144" s="1662" t="str">
        <f t="shared" si="21"/>
        <v/>
      </c>
      <c r="Q144" s="1642"/>
      <c r="R144" s="1568"/>
      <c r="S144" s="1569"/>
      <c r="T144" s="1569"/>
      <c r="U144" s="1570">
        <v>144</v>
      </c>
      <c r="V144" s="1599"/>
    </row>
    <row r="145" spans="1:22" ht="15.75" hidden="1" customHeight="1">
      <c r="A145" s="1558" t="s">
        <v>213</v>
      </c>
      <c r="B145" s="1609"/>
      <c r="C145" s="1661" t="str">
        <f>IF(C139="","",(SUM(C132)*4522-SUM(C133,C137)*(4522-3098*(C136=0)))/$P$1/365/C$46)</f>
        <v/>
      </c>
      <c r="D145" s="1661" t="str">
        <f>IF(D139="","",(SUM(D132)*4522-SUM(D133,D137)*(4522-3098*(D136=0)))/$P$1/365/D$46)</f>
        <v/>
      </c>
      <c r="E145" s="1661" t="str">
        <f>IF(E139="","",(SUM(E132)*4522-SUM(E133,E137)*(4522-3098*(E136=0)))/$P$1/365/E$46)</f>
        <v/>
      </c>
      <c r="F145" s="1661" t="str">
        <f>IF(F139="","",(SUM(F132)*4522-SUM(F133,F137)*(4522-3098*(F136=0)))/$P$1/365/F$46)</f>
        <v/>
      </c>
      <c r="G145" s="1621"/>
      <c r="H145" s="1661" t="str">
        <f>IF(AND(H124="",H128="",H133="",H137="",H141=""),"",(SUM(C132)*4522-(SUM(H133,H137)+SUM(C133)*(H133="")+SUM(C137)*(H137=""))*(4522-3098*(C136=0)))/$P$1/365/C$46)</f>
        <v/>
      </c>
      <c r="I145" s="1661" t="str">
        <f>IF(AND(I124="",I128="",I133="",I137="",I141=""),"",(SUM(D132)*4522-(SUM(I133,I137)+SUM(D133)*(I133="")+SUM(D137)*(I137=""))*(4522-3098*(D136=0)))/$P$1/365/D$46)</f>
        <v/>
      </c>
      <c r="J145" s="1661" t="str">
        <f>IF(AND(J124="",J128="",J133="",J137="",J141=""),"",(SUM(E132)*4522-(SUM(J133,J137)+SUM(E133)*(J133="")+SUM(E137)*(J137=""))*(4522-3098*(E136=0)))/$P$1/365/E$46)</f>
        <v/>
      </c>
      <c r="K145" s="1661" t="str">
        <f>IF(AND(K124="",K128="",K133="",K137="",K141=""),"",(SUM(F132)*4522-(SUM(K133,K137)+SUM(F133)*(K133="")+SUM(F137)*(K137=""))*(4522-3098*(F136=0)))/$P$1/365/F$46)</f>
        <v/>
      </c>
      <c r="L145" s="1621"/>
      <c r="M145" s="1662" t="str">
        <f t="shared" si="21"/>
        <v/>
      </c>
      <c r="N145" s="1662" t="str">
        <f t="shared" si="21"/>
        <v/>
      </c>
      <c r="O145" s="1662" t="str">
        <f t="shared" si="21"/>
        <v/>
      </c>
      <c r="P145" s="1662" t="str">
        <f t="shared" si="21"/>
        <v/>
      </c>
      <c r="Q145" s="1642"/>
      <c r="R145" s="1568"/>
      <c r="S145" s="1569"/>
      <c r="T145" s="1569"/>
      <c r="U145" s="1570">
        <v>145</v>
      </c>
      <c r="V145" s="1599"/>
    </row>
    <row r="146" spans="1:22" ht="15.75" hidden="1" customHeight="1">
      <c r="A146" s="1663" t="s">
        <v>220</v>
      </c>
      <c r="B146" s="1621"/>
      <c r="C146" s="1646" t="str">
        <f>IF(SUM(C139)&gt;0,SUM(C141)/C139,"")</f>
        <v/>
      </c>
      <c r="D146" s="1646" t="str">
        <f>IF(SUM(D139)&gt;0,SUM(D141)/D139,"")</f>
        <v/>
      </c>
      <c r="E146" s="1646" t="str">
        <f>IF(SUM(E139)&gt;0,SUM(E141)/E139,"")</f>
        <v/>
      </c>
      <c r="F146" s="1646" t="str">
        <f>IF(SUM(F139)&gt;0,SUM(F141)/F139,"")</f>
        <v/>
      </c>
      <c r="G146" s="1621"/>
      <c r="H146" s="1646" t="str">
        <f>IF(H139="","",SUM(H141)/H139)</f>
        <v/>
      </c>
      <c r="I146" s="1646" t="str">
        <f>IF(I139="","",SUM(I141)/I139)</f>
        <v/>
      </c>
      <c r="J146" s="1646" t="str">
        <f>IF(J139="","",SUM(J141)/J139)</f>
        <v/>
      </c>
      <c r="K146" s="1646" t="str">
        <f>IF(K139="","",SUM(K141)/K139)</f>
        <v/>
      </c>
      <c r="L146" s="1621"/>
      <c r="M146" s="1605"/>
      <c r="N146" s="1605"/>
      <c r="O146" s="1605"/>
      <c r="P146" s="1605"/>
      <c r="Q146" s="1642"/>
      <c r="R146" s="1568"/>
      <c r="S146" s="1569"/>
      <c r="T146" s="1569"/>
      <c r="U146" s="1570">
        <v>146</v>
      </c>
      <c r="V146" s="1599"/>
    </row>
    <row r="147" spans="1:22" s="1600" customFormat="1" ht="15.75" customHeight="1">
      <c r="A147" s="1664" t="s">
        <v>221</v>
      </c>
      <c r="B147" s="1588"/>
      <c r="C147" s="1619"/>
      <c r="D147" s="1619"/>
      <c r="E147" s="1619"/>
      <c r="F147" s="1622"/>
      <c r="G147" s="1588"/>
      <c r="H147" s="1605"/>
      <c r="I147" s="1605"/>
      <c r="J147" s="1605"/>
      <c r="K147" s="1605"/>
      <c r="L147" s="1588"/>
      <c r="M147" s="1603"/>
      <c r="N147" s="1603"/>
      <c r="O147" s="1603"/>
      <c r="P147" s="1603"/>
      <c r="Q147" s="1598"/>
      <c r="R147" s="1554"/>
      <c r="S147" s="1554"/>
      <c r="T147" s="1554"/>
      <c r="U147" s="1570">
        <v>147</v>
      </c>
      <c r="V147" s="1599"/>
    </row>
    <row r="148" spans="1:22" s="1600" customFormat="1" ht="15.75" customHeight="1">
      <c r="A148" s="1625" t="s">
        <v>1208</v>
      </c>
      <c r="B148" s="1588"/>
      <c r="C148" s="1622">
        <f>IF(Data!BV148="","",Data!BV148)</f>
        <v>3</v>
      </c>
      <c r="D148" s="1622">
        <f>IF(Data!BW148="","",Data!BW148)</f>
        <v>3</v>
      </c>
      <c r="E148" s="1622">
        <f>IF(Data!BX148="","",Data!BX148)</f>
        <v>12</v>
      </c>
      <c r="F148" s="1622">
        <f>IF(Data!BY148="","",Data!BY148)</f>
        <v>13</v>
      </c>
      <c r="G148" s="1609"/>
      <c r="H148" s="1605"/>
      <c r="I148" s="1605"/>
      <c r="J148" s="1605"/>
      <c r="K148" s="1605"/>
      <c r="L148" s="1609"/>
      <c r="M148" s="1605"/>
      <c r="N148" s="1605"/>
      <c r="O148" s="1605"/>
      <c r="P148" s="1605"/>
      <c r="Q148" s="1598"/>
      <c r="R148" s="1623"/>
      <c r="S148" s="1624"/>
      <c r="T148" s="1624"/>
      <c r="U148" s="1570">
        <v>148</v>
      </c>
      <c r="V148" s="1599"/>
    </row>
    <row r="149" spans="1:22" s="1600" customFormat="1" ht="15.75" customHeight="1">
      <c r="A149" s="1558" t="s">
        <v>217</v>
      </c>
      <c r="B149" s="1611"/>
      <c r="C149" s="1622">
        <f>IF(Data!BV149="","",Data!BV149)</f>
        <v>45</v>
      </c>
      <c r="D149" s="1622">
        <f>IF(Data!BW149="","",Data!BW149)</f>
        <v>45</v>
      </c>
      <c r="E149" s="1622">
        <f>IF(Data!BX149="","",Data!BX149)</f>
        <v>45</v>
      </c>
      <c r="F149" s="1622">
        <f>IF(Data!BY149="","",Data!BY149)</f>
        <v>45</v>
      </c>
      <c r="G149" s="1609"/>
      <c r="H149" s="1605"/>
      <c r="I149" s="1605"/>
      <c r="J149" s="1605"/>
      <c r="K149" s="1605"/>
      <c r="L149" s="1609"/>
      <c r="M149" s="1605"/>
      <c r="N149" s="1605"/>
      <c r="O149" s="1605"/>
      <c r="P149" s="1605"/>
      <c r="Q149" s="1598"/>
      <c r="R149" s="1578"/>
      <c r="S149" s="1579"/>
      <c r="T149" s="1579"/>
      <c r="U149" s="1570">
        <v>149</v>
      </c>
      <c r="V149" s="1599"/>
    </row>
    <row r="150" spans="1:22" s="1600" customFormat="1" ht="15.75" customHeight="1">
      <c r="A150" s="1606" t="s">
        <v>172</v>
      </c>
      <c r="B150" s="1610"/>
      <c r="C150" s="1626" t="str">
        <f>IF(Data!BV150="","",Data!BV150)</f>
        <v/>
      </c>
      <c r="D150" s="1626" t="str">
        <f>IF(Data!BW150="","",Data!BW150)</f>
        <v/>
      </c>
      <c r="E150" s="1626" t="str">
        <f>IF(Data!BX150="","",Data!BX150)</f>
        <v/>
      </c>
      <c r="F150" s="1626" t="str">
        <f>IF(Data!BY150="","",Data!BY150)</f>
        <v/>
      </c>
      <c r="G150" s="1611"/>
      <c r="H150" s="1605"/>
      <c r="I150" s="1605"/>
      <c r="J150" s="1605"/>
      <c r="K150" s="1605"/>
      <c r="L150" s="1611"/>
      <c r="M150" s="1627"/>
      <c r="N150" s="1627"/>
      <c r="O150" s="1627"/>
      <c r="P150" s="1627"/>
      <c r="Q150" s="1598"/>
      <c r="R150" s="1623"/>
      <c r="S150" s="1624"/>
      <c r="T150" s="1624"/>
      <c r="U150" s="1570">
        <v>150</v>
      </c>
      <c r="V150" s="1599"/>
    </row>
    <row r="151" spans="1:22" s="1600" customFormat="1" ht="15.75" customHeight="1">
      <c r="A151" s="1606" t="s">
        <v>176</v>
      </c>
      <c r="B151" s="1611"/>
      <c r="C151" s="1641" t="str">
        <f>IF(C150="","",C148*C149*C150)</f>
        <v/>
      </c>
      <c r="D151" s="1641" t="str">
        <f>IF(D150="","",D148*D149*D150)</f>
        <v/>
      </c>
      <c r="E151" s="1641" t="str">
        <f>IF(E150="","",E148*E149*E150)</f>
        <v/>
      </c>
      <c r="F151" s="1657" t="str">
        <f>IF(F150="","",F148*F149*F150)</f>
        <v/>
      </c>
      <c r="G151" s="1610"/>
      <c r="H151" s="1605"/>
      <c r="I151" s="1605"/>
      <c r="J151" s="1605"/>
      <c r="K151" s="1605"/>
      <c r="L151" s="1610"/>
      <c r="M151" s="1627"/>
      <c r="N151" s="1627"/>
      <c r="O151" s="1627"/>
      <c r="P151" s="1627"/>
      <c r="Q151" s="1598"/>
      <c r="R151" s="1578"/>
      <c r="S151" s="1579"/>
      <c r="T151" s="1579"/>
      <c r="U151" s="1570">
        <v>151</v>
      </c>
      <c r="V151" s="1599"/>
    </row>
    <row r="152" spans="1:22" s="1600" customFormat="1" ht="15.75" customHeight="1">
      <c r="A152" s="1606" t="s">
        <v>178</v>
      </c>
      <c r="B152" s="1621"/>
      <c r="C152" s="1622" t="str">
        <f>IF(Data!BV152="","",Data!BV152)</f>
        <v/>
      </c>
      <c r="D152" s="1622" t="str">
        <f>IF(Data!BW152="","",Data!BW152)</f>
        <v/>
      </c>
      <c r="E152" s="1622" t="str">
        <f>IF(Data!BX152="","",Data!BX152)</f>
        <v/>
      </c>
      <c r="F152" s="1622" t="str">
        <f>IF(Data!BY152="","",Data!BY152)</f>
        <v/>
      </c>
      <c r="G152" s="1611"/>
      <c r="H152" s="1630" t="str">
        <f>IF(SUM(C152)&gt;0,MIN(C151-H156-SUM(C156)*(H156=""),C152*'Exp factors'!C$8),"")</f>
        <v/>
      </c>
      <c r="I152" s="1630" t="str">
        <f>IF(SUM(D152)&gt;0,MIN(D151-I156-SUM(D156)*(I156=""),D152*'Exp factors'!D$8),"")</f>
        <v/>
      </c>
      <c r="J152" s="1630" t="str">
        <f>IF(SUM(E152)&gt;0,MIN(E151-J156-SUM(E156)*(J156=""),E152*'Exp factors'!E$8),"")</f>
        <v/>
      </c>
      <c r="K152" s="1630" t="str">
        <f>IF(SUM(F152)&gt;0,MIN(F151-K156-SUM(F156)*(K156=""),F152*'Exp factors'!F$8),"")</f>
        <v/>
      </c>
      <c r="L152" s="1611"/>
      <c r="M152" s="1627"/>
      <c r="N152" s="1627"/>
      <c r="O152" s="1627"/>
      <c r="P152" s="1627"/>
      <c r="Q152" s="1598"/>
      <c r="R152" s="1578"/>
      <c r="S152" s="1579"/>
      <c r="T152" s="1579"/>
      <c r="U152" s="1570">
        <v>152</v>
      </c>
      <c r="V152" s="1599"/>
    </row>
    <row r="153" spans="1:22" s="1600" customFormat="1" ht="15.75" customHeight="1">
      <c r="A153" s="1606" t="s">
        <v>180</v>
      </c>
      <c r="B153" s="1643"/>
      <c r="C153" s="1622" t="str">
        <f>IF(Data!BV153="","",Data!BV153)</f>
        <v/>
      </c>
      <c r="D153" s="1622" t="str">
        <f>IF(Data!BW153="","",Data!BW153)</f>
        <v/>
      </c>
      <c r="E153" s="1622" t="str">
        <f>IF(Data!BX153="","",Data!BX153)</f>
        <v/>
      </c>
      <c r="F153" s="1622" t="str">
        <f>IF(Data!BY153="","",Data!BY153)</f>
        <v/>
      </c>
      <c r="G153" s="1611"/>
      <c r="H153" s="1605"/>
      <c r="I153" s="1605"/>
      <c r="J153" s="1605"/>
      <c r="K153" s="1605"/>
      <c r="L153" s="1611"/>
      <c r="M153" s="1627"/>
      <c r="N153" s="1627"/>
      <c r="O153" s="1627"/>
      <c r="P153" s="1627"/>
      <c r="Q153" s="1598"/>
      <c r="R153" s="1623"/>
      <c r="S153" s="1624"/>
      <c r="T153" s="1624"/>
      <c r="U153" s="1570">
        <v>153</v>
      </c>
      <c r="V153" s="1599"/>
    </row>
    <row r="154" spans="1:22" s="1600" customFormat="1" ht="15.75" customHeight="1">
      <c r="A154" s="1606" t="s">
        <v>182</v>
      </c>
      <c r="B154" s="1643"/>
      <c r="C154" s="1632" t="str">
        <f>IF(SUM(C152)=0,"",C152*C153)</f>
        <v/>
      </c>
      <c r="D154" s="1632" t="str">
        <f>IF(SUM(D152)=0,"",D152*D153)</f>
        <v/>
      </c>
      <c r="E154" s="1632" t="str">
        <f>IF(SUM(E152)=0,"",E152*E153)</f>
        <v/>
      </c>
      <c r="F154" s="1632" t="str">
        <f>IF(SUM(F152)=0,"",F152*F153)</f>
        <v/>
      </c>
      <c r="G154" s="1611"/>
      <c r="H154" s="1641" t="str">
        <f>IF(H152="","",H152*C153)</f>
        <v/>
      </c>
      <c r="I154" s="1641" t="str">
        <f>IF(I152="","",I152*D153)</f>
        <v/>
      </c>
      <c r="J154" s="1641" t="str">
        <f>IF(J152="","",J152*E153)</f>
        <v/>
      </c>
      <c r="K154" s="1641" t="str">
        <f>IF(K152="","",K152*F153)</f>
        <v/>
      </c>
      <c r="L154" s="1611"/>
      <c r="M154" s="1632" t="str">
        <f>IF(H154="","",SUM(H154)-SUM(C154))</f>
        <v/>
      </c>
      <c r="N154" s="1632" t="str">
        <f>IF(I154="","",SUM(I154)-SUM(D154))</f>
        <v/>
      </c>
      <c r="O154" s="1632" t="str">
        <f>IF(J154="","",SUM(J154)-SUM(E154))</f>
        <v/>
      </c>
      <c r="P154" s="1632" t="str">
        <f>IF(K154="","",SUM(K154)-SUM(F154))</f>
        <v/>
      </c>
      <c r="Q154" s="1598"/>
      <c r="R154" s="1578"/>
      <c r="S154" s="1579"/>
      <c r="T154" s="1579"/>
      <c r="U154" s="1570">
        <v>154</v>
      </c>
      <c r="V154" s="1599"/>
    </row>
    <row r="155" spans="1:22" s="1600" customFormat="1" ht="15.75" customHeight="1">
      <c r="A155" s="1607" t="s">
        <v>184</v>
      </c>
      <c r="B155" s="1643"/>
      <c r="C155" s="1628">
        <f>IF(Data!BV155="","",Data!BV155)</f>
        <v>1</v>
      </c>
      <c r="D155" s="1628">
        <f>IF(Data!BW155="","",Data!BW155)</f>
        <v>1</v>
      </c>
      <c r="E155" s="1628">
        <f>IF(Data!BX155="","",Data!BX155)</f>
        <v>1</v>
      </c>
      <c r="F155" s="1628">
        <f>IF(Data!BY155="","",Data!BY155)</f>
        <v>1</v>
      </c>
      <c r="G155" s="1621"/>
      <c r="H155" s="1605"/>
      <c r="I155" s="1605"/>
      <c r="J155" s="1605"/>
      <c r="K155" s="1605"/>
      <c r="L155" s="1621"/>
      <c r="M155" s="1605"/>
      <c r="N155" s="1605"/>
      <c r="O155" s="1605"/>
      <c r="P155" s="1605"/>
      <c r="Q155" s="1598"/>
      <c r="R155" s="1578"/>
      <c r="S155" s="1579"/>
      <c r="T155" s="1579"/>
      <c r="U155" s="1570">
        <v>155</v>
      </c>
      <c r="V155" s="1599"/>
    </row>
    <row r="156" spans="1:22" s="1600" customFormat="1" ht="15.75" customHeight="1">
      <c r="A156" s="1607" t="s">
        <v>186</v>
      </c>
      <c r="B156" s="1633"/>
      <c r="C156" s="1628" t="str">
        <f>IF(Data!BV156="","",Data!BV156)</f>
        <v/>
      </c>
      <c r="D156" s="1628" t="str">
        <f>IF(Data!BW156="","",Data!BW156)</f>
        <v/>
      </c>
      <c r="E156" s="1628" t="str">
        <f>IF(Data!BX156="","",Data!BX156)</f>
        <v/>
      </c>
      <c r="F156" s="1626" t="str">
        <f>IF(Data!BY156="","",Data!BY156)</f>
        <v/>
      </c>
      <c r="G156" s="1621"/>
      <c r="H156" s="1635"/>
      <c r="I156" s="1635"/>
      <c r="J156" s="1635"/>
      <c r="K156" s="1635"/>
      <c r="L156" s="1621"/>
      <c r="M156" s="1605"/>
      <c r="N156" s="1605"/>
      <c r="O156" s="1605"/>
      <c r="P156" s="1605"/>
      <c r="Q156" s="1598"/>
      <c r="R156" s="1578"/>
      <c r="S156" s="1579"/>
      <c r="T156" s="1579"/>
      <c r="U156" s="1570">
        <v>156</v>
      </c>
      <c r="V156" s="1599"/>
    </row>
    <row r="157" spans="1:22" s="1600" customFormat="1" ht="15.75" customHeight="1">
      <c r="A157" s="1625" t="s">
        <v>1209</v>
      </c>
      <c r="B157" s="1643"/>
      <c r="C157" s="1626" t="str">
        <f>IF(Data!BV157="","",Data!BV157)</f>
        <v/>
      </c>
      <c r="D157" s="1626" t="str">
        <f>IF(Data!BW157="","",Data!BW157)</f>
        <v/>
      </c>
      <c r="E157" s="1626" t="str">
        <f>IF(Data!BX157="","",Data!BX157)</f>
        <v/>
      </c>
      <c r="F157" s="1626" t="str">
        <f>IF(Data!BY157="","",Data!BY157)</f>
        <v/>
      </c>
      <c r="G157" s="1621"/>
      <c r="H157" s="1605"/>
      <c r="I157" s="1605"/>
      <c r="J157" s="1605"/>
      <c r="K157" s="1605"/>
      <c r="L157" s="1621"/>
      <c r="M157" s="1605"/>
      <c r="N157" s="1605"/>
      <c r="O157" s="1605"/>
      <c r="P157" s="1605"/>
      <c r="Q157" s="1598"/>
      <c r="R157" s="1623"/>
      <c r="S157" s="1624"/>
      <c r="T157" s="1624"/>
      <c r="U157" s="1570">
        <v>157</v>
      </c>
      <c r="V157" s="1599"/>
    </row>
    <row r="158" spans="1:22" s="1600" customFormat="1" ht="15.75" customHeight="1">
      <c r="A158" s="1558" t="s">
        <v>217</v>
      </c>
      <c r="B158" s="1588"/>
      <c r="C158" s="1626">
        <f>IF(Data!BV158="","",Data!BV158)</f>
        <v>45</v>
      </c>
      <c r="D158" s="1626">
        <f>IF(Data!BW158="","",Data!BW158)</f>
        <v>45</v>
      </c>
      <c r="E158" s="1626">
        <f>IF(Data!BX158="","",Data!BX158)</f>
        <v>45</v>
      </c>
      <c r="F158" s="1626">
        <f>IF(Data!BY158="","",Data!BY158)</f>
        <v>45</v>
      </c>
      <c r="G158" s="1609"/>
      <c r="H158" s="1605"/>
      <c r="I158" s="1605"/>
      <c r="J158" s="1605"/>
      <c r="K158" s="1605"/>
      <c r="L158" s="1609"/>
      <c r="M158" s="1605"/>
      <c r="N158" s="1605"/>
      <c r="O158" s="1605"/>
      <c r="P158" s="1605"/>
      <c r="Q158" s="1598"/>
      <c r="R158" s="1578"/>
      <c r="S158" s="1579"/>
      <c r="T158" s="1579"/>
      <c r="U158" s="1570">
        <v>158</v>
      </c>
      <c r="V158" s="1599"/>
    </row>
    <row r="159" spans="1:22" s="1600" customFormat="1" ht="15.75" customHeight="1">
      <c r="A159" s="1606" t="s">
        <v>172</v>
      </c>
      <c r="B159" s="1609"/>
      <c r="C159" s="1626" t="str">
        <f>IF(Data!BV159="","",Data!BV159)</f>
        <v/>
      </c>
      <c r="D159" s="1626" t="str">
        <f>IF(Data!BW159="","",Data!BW159)</f>
        <v/>
      </c>
      <c r="E159" s="1626" t="str">
        <f>IF(Data!BX159="","",Data!BX159)</f>
        <v/>
      </c>
      <c r="F159" s="1626" t="str">
        <f>IF(Data!BY159="","",Data!BY159)</f>
        <v/>
      </c>
      <c r="G159" s="1611"/>
      <c r="H159" s="1605"/>
      <c r="I159" s="1605"/>
      <c r="J159" s="1605"/>
      <c r="K159" s="1605"/>
      <c r="L159" s="1611"/>
      <c r="M159" s="1627"/>
      <c r="N159" s="1627"/>
      <c r="O159" s="1627"/>
      <c r="P159" s="1627"/>
      <c r="Q159" s="1598"/>
      <c r="R159" s="1623"/>
      <c r="S159" s="1624"/>
      <c r="T159" s="1624"/>
      <c r="U159" s="1570">
        <v>159</v>
      </c>
      <c r="V159" s="1599"/>
    </row>
    <row r="160" spans="1:22" s="1600" customFormat="1" ht="15.75" customHeight="1">
      <c r="A160" s="1606" t="s">
        <v>176</v>
      </c>
      <c r="B160" s="1588"/>
      <c r="C160" s="1641" t="str">
        <f>IF(C159="","",IF(C157="",C148*C158*C159,C157*C158*C159))</f>
        <v/>
      </c>
      <c r="D160" s="1641" t="str">
        <f>IF(D159="","",IF(D157="",D148*D158*D159,D157*D158*D159))</f>
        <v/>
      </c>
      <c r="E160" s="1641" t="str">
        <f>IF(E159="","",IF(E157="",E148*E158*E159,E157*E158*E159))</f>
        <v/>
      </c>
      <c r="F160" s="1641" t="str">
        <f>IF(F159="","",IF(F157="",F148*F158*F159,F157*F158*F159))</f>
        <v/>
      </c>
      <c r="G160" s="1611"/>
      <c r="H160" s="1605"/>
      <c r="I160" s="1605"/>
      <c r="J160" s="1605"/>
      <c r="K160" s="1605"/>
      <c r="L160" s="1611"/>
      <c r="M160" s="1627"/>
      <c r="N160" s="1627"/>
      <c r="O160" s="1627"/>
      <c r="P160" s="1627"/>
      <c r="Q160" s="1598"/>
      <c r="R160" s="1578"/>
      <c r="S160" s="1579"/>
      <c r="T160" s="1579"/>
      <c r="U160" s="1570">
        <v>160</v>
      </c>
      <c r="V160" s="1599"/>
    </row>
    <row r="161" spans="1:22" s="1600" customFormat="1" ht="15.75" customHeight="1">
      <c r="A161" s="1606" t="s">
        <v>178</v>
      </c>
      <c r="B161" s="1611"/>
      <c r="C161" s="1622" t="str">
        <f>IF(Data!BV161="","",Data!BV161)</f>
        <v/>
      </c>
      <c r="D161" s="1622" t="str">
        <f>IF(Data!BW161="","",Data!BW161)</f>
        <v/>
      </c>
      <c r="E161" s="1622" t="str">
        <f>IF(Data!BX161="","",Data!BX161)</f>
        <v/>
      </c>
      <c r="F161" s="1622" t="str">
        <f>IF(Data!BY161="","",Data!BY161)</f>
        <v/>
      </c>
      <c r="G161" s="1611"/>
      <c r="H161" s="1630" t="str">
        <f>IF(SUM(C161)&gt;0,MIN(C160-H165-SUM(C165)*(H165=""),C161*'Exp factors'!C$8),"")</f>
        <v/>
      </c>
      <c r="I161" s="1630" t="str">
        <f>IF(SUM(D161)&gt;0,MIN(D160-I165-SUM(D165)*(I165=""),D161*'Exp factors'!D$8),"")</f>
        <v/>
      </c>
      <c r="J161" s="1630" t="str">
        <f>IF(SUM(E161)&gt;0,MIN(E160-J165-SUM(E165)*(J165=""),E161*'Exp factors'!E$8),"")</f>
        <v/>
      </c>
      <c r="K161" s="1630" t="str">
        <f>IF(SUM(F161)&gt;0,MIN(F160-K165-SUM(F165)*(K165=""),F161*'Exp factors'!F$8),"")</f>
        <v/>
      </c>
      <c r="L161" s="1611"/>
      <c r="M161" s="1627"/>
      <c r="N161" s="1627"/>
      <c r="O161" s="1627"/>
      <c r="P161" s="1627"/>
      <c r="Q161" s="1598"/>
      <c r="R161" s="1578"/>
      <c r="S161" s="1579"/>
      <c r="T161" s="1579"/>
      <c r="U161" s="1570">
        <v>161</v>
      </c>
      <c r="V161" s="1599"/>
    </row>
    <row r="162" spans="1:22" s="1600" customFormat="1" ht="15.75" customHeight="1">
      <c r="A162" s="1606" t="s">
        <v>180</v>
      </c>
      <c r="B162" s="1611"/>
      <c r="C162" s="1622" t="str">
        <f>IF(Data!BV162="","",Data!BV162)</f>
        <v/>
      </c>
      <c r="D162" s="1622" t="str">
        <f>IF(Data!BW162="","",Data!BW162)</f>
        <v/>
      </c>
      <c r="E162" s="1622" t="str">
        <f>IF(Data!BX162="","",Data!BX162)</f>
        <v/>
      </c>
      <c r="F162" s="1622" t="str">
        <f>IF(Data!BY162="","",Data!BY162)</f>
        <v/>
      </c>
      <c r="G162" s="1611"/>
      <c r="H162" s="1605"/>
      <c r="I162" s="1605"/>
      <c r="J162" s="1605"/>
      <c r="K162" s="1605"/>
      <c r="L162" s="1611"/>
      <c r="M162" s="1627"/>
      <c r="N162" s="1627"/>
      <c r="O162" s="1627"/>
      <c r="P162" s="1627"/>
      <c r="Q162" s="1598"/>
      <c r="R162" s="1623"/>
      <c r="S162" s="1624"/>
      <c r="T162" s="1624"/>
      <c r="U162" s="1570">
        <v>162</v>
      </c>
      <c r="V162" s="1599"/>
    </row>
    <row r="163" spans="1:22" s="1600" customFormat="1" ht="15.75" customHeight="1">
      <c r="A163" s="1640" t="s">
        <v>182</v>
      </c>
      <c r="B163" s="1621"/>
      <c r="C163" s="1632" t="str">
        <f>IF(SUM(C161)=0,"",C161*C162)</f>
        <v/>
      </c>
      <c r="D163" s="1632" t="str">
        <f>IF(SUM(D161)=0,"",D161*D162)</f>
        <v/>
      </c>
      <c r="E163" s="1632" t="str">
        <f>IF(SUM(E161)=0,"",E161*E162)</f>
        <v/>
      </c>
      <c r="F163" s="1632" t="str">
        <f>IF(SUM(F161)=0,"",F161*F162)</f>
        <v/>
      </c>
      <c r="G163" s="1631"/>
      <c r="H163" s="1641" t="str">
        <f>IF(H161="","",H161*C162)</f>
        <v/>
      </c>
      <c r="I163" s="1641" t="str">
        <f>IF(I161="","",I161*D162)</f>
        <v/>
      </c>
      <c r="J163" s="1641" t="str">
        <f>IF(J161="","",J161*E162)</f>
        <v/>
      </c>
      <c r="K163" s="1641" t="str">
        <f>IF(K161="","",K161*F162)</f>
        <v/>
      </c>
      <c r="L163" s="1631"/>
      <c r="M163" s="1632" t="str">
        <f>IF(H163="","",SUM(H163)-SUM(C163))</f>
        <v/>
      </c>
      <c r="N163" s="1632" t="str">
        <f>IF(I163="","",SUM(I163)-SUM(D163))</f>
        <v/>
      </c>
      <c r="O163" s="1632" t="str">
        <f>IF(J163="","",SUM(J163)-SUM(E163))</f>
        <v/>
      </c>
      <c r="P163" s="1632" t="str">
        <f>IF(K163="","",SUM(K163)-SUM(F163))</f>
        <v/>
      </c>
      <c r="Q163" s="1598"/>
      <c r="R163" s="1578"/>
      <c r="S163" s="1579"/>
      <c r="T163" s="1579"/>
      <c r="U163" s="1570">
        <v>163</v>
      </c>
      <c r="V163" s="1599"/>
    </row>
    <row r="164" spans="1:22" ht="15.75" customHeight="1">
      <c r="A164" s="1607" t="s">
        <v>184</v>
      </c>
      <c r="B164" s="1588"/>
      <c r="C164" s="1634">
        <f>IF(Data!BV164="","",Data!BV164)</f>
        <v>1</v>
      </c>
      <c r="D164" s="1634">
        <f>IF(Data!BW164="","",Data!BW164)</f>
        <v>1</v>
      </c>
      <c r="E164" s="1634">
        <f>IF(Data!BX164="","",Data!BX164)</f>
        <v>1</v>
      </c>
      <c r="F164" s="1634">
        <f>IF(Data!BY164="","",Data!BY164)</f>
        <v>1</v>
      </c>
      <c r="G164" s="1633"/>
      <c r="H164" s="1605"/>
      <c r="I164" s="1605"/>
      <c r="J164" s="1605"/>
      <c r="K164" s="1605"/>
      <c r="L164" s="1633"/>
      <c r="M164" s="1605"/>
      <c r="N164" s="1605"/>
      <c r="O164" s="1605"/>
      <c r="P164" s="1605"/>
      <c r="Q164" s="1642"/>
      <c r="R164" s="1578"/>
      <c r="S164" s="1579"/>
      <c r="T164" s="1579"/>
      <c r="U164" s="1570">
        <v>164</v>
      </c>
      <c r="V164" s="1599"/>
    </row>
    <row r="165" spans="1:22" s="1600" customFormat="1" ht="15.75" customHeight="1">
      <c r="A165" s="1607" t="s">
        <v>186</v>
      </c>
      <c r="B165" s="1633"/>
      <c r="C165" s="1622" t="str">
        <f>IF(Data!BV165="","",Data!BV165)</f>
        <v/>
      </c>
      <c r="D165" s="1622" t="str">
        <f>IF(Data!BW165="","",Data!BW165)</f>
        <v/>
      </c>
      <c r="E165" s="1622" t="str">
        <f>IF(Data!BX165="","",Data!BX165)</f>
        <v/>
      </c>
      <c r="F165" s="1622" t="str">
        <f>IF(Data!BY165="","",Data!BY165)</f>
        <v/>
      </c>
      <c r="G165" s="1621"/>
      <c r="H165" s="1635"/>
      <c r="I165" s="1635"/>
      <c r="J165" s="1635"/>
      <c r="K165" s="1635"/>
      <c r="L165" s="1621"/>
      <c r="M165" s="1605"/>
      <c r="N165" s="1605"/>
      <c r="O165" s="1605"/>
      <c r="P165" s="1605"/>
      <c r="Q165" s="1598"/>
      <c r="R165" s="1578"/>
      <c r="S165" s="1579"/>
      <c r="T165" s="1579"/>
      <c r="U165" s="1570">
        <v>165</v>
      </c>
      <c r="V165" s="1599"/>
    </row>
    <row r="166" spans="1:22" ht="15.75" customHeight="1">
      <c r="A166" s="1607" t="s">
        <v>222</v>
      </c>
      <c r="B166" s="1588"/>
      <c r="C166" s="1646" t="str">
        <f>IF(SUM(C151,C160)&gt;0,SUM(C152,C161)/SUM(C151,C160),"")</f>
        <v/>
      </c>
      <c r="D166" s="1646" t="str">
        <f>IF(SUM(D151,D160)&gt;0,SUM(D152,D161)/SUM(D151,D160),"")</f>
        <v/>
      </c>
      <c r="E166" s="1646" t="str">
        <f>IF(SUM(E151,E160)&gt;0,SUM(E152,E161)/SUM(E151,E160),"")</f>
        <v/>
      </c>
      <c r="F166" s="1646" t="str">
        <f>IF(SUM(F151,F160)&gt;0,SUM(F152,F161)/SUM(F151,F160),"")</f>
        <v/>
      </c>
      <c r="G166" s="1633"/>
      <c r="H166" s="1646" t="str">
        <f>IF(SUM(C151,C160)&gt;0,SUM(H152,SUM(C152)*(SUM(H152)=0),H161,SUM(C161)*(SUM(H161)=0))/SUM(C151,C160),"")</f>
        <v/>
      </c>
      <c r="I166" s="1646" t="str">
        <f>IF(SUM(D151,D160)&gt;0,SUM(I152,SUM(D152)*(SUM(I152)=0),I161,SUM(D161)*(SUM(I161)=0))/SUM(D151,D160),"")</f>
        <v/>
      </c>
      <c r="J166" s="1646" t="str">
        <f>IF(SUM(E151,E160)&gt;0,SUM(J152,SUM(E152)*(SUM(J152)=0),J161,SUM(E161)*(SUM(J161)=0))/SUM(E151,E160),"")</f>
        <v/>
      </c>
      <c r="K166" s="1646" t="str">
        <f>IF(SUM(F151,F160)&gt;0,SUM(K152,SUM(F152)*(SUM(K152)=0),K161,SUM(F161)*(SUM(K161)=0))/SUM(F151,F160),"")</f>
        <v/>
      </c>
      <c r="L166" s="1633"/>
      <c r="M166" s="1627"/>
      <c r="N166" s="1627"/>
      <c r="O166" s="1627"/>
      <c r="P166" s="1627"/>
      <c r="Q166" s="1642"/>
      <c r="R166" s="1568"/>
      <c r="S166" s="1569"/>
      <c r="T166" s="1569"/>
      <c r="U166" s="1570">
        <v>166</v>
      </c>
      <c r="V166" s="1599"/>
    </row>
    <row r="167" spans="1:22" ht="15.75" customHeight="1">
      <c r="A167" s="1607" t="s">
        <v>195</v>
      </c>
      <c r="B167" s="1609"/>
      <c r="C167" s="1649" t="str">
        <f>IF(SUM(C151,C160)=0,"",SUM(C151,-SUM(C152)*C155,-SUM(C156)*C155,C160,-SUM(C161)*C164,-SUM(C165)*C164)*0.049)</f>
        <v/>
      </c>
      <c r="D167" s="1649" t="str">
        <f>IF(SUM(D151,D160)=0,"",SUM(D151,-SUM(D152)*D155,-SUM(D156)*D155,D160,-SUM(D161)*D164,-SUM(D165)*D164)*0.049)</f>
        <v/>
      </c>
      <c r="E167" s="1649" t="str">
        <f>IF(SUM(E151,E160)=0,"",SUM(E151,-SUM(E152)*E155,-SUM(E156)*E155,E160,-SUM(E161)*E164,-SUM(E165)*E164)*0.049)</f>
        <v/>
      </c>
      <c r="F167" s="1649" t="str">
        <f>IF(SUM(F151,F160)=0,"",SUM(F151,-SUM(F152)*F155,-SUM(F156)*F155,F160,-SUM(F161)*F164,-SUM(F165)*F164)*0.049)</f>
        <v/>
      </c>
      <c r="G167" s="1636"/>
      <c r="H167" s="1649" t="str">
        <f>IF(SUM(C151,C160)=0,"",(SUM(C151)-(SUM(C152)*(H152="")+SUM(C156)*(H156="")+SUM(H152,H156))*C155+SUM(C160)-(SUM(C161)*(H161="")+SUM(C165)*(H165="")+SUM(H161,H165))*C164)*0.049)</f>
        <v/>
      </c>
      <c r="I167" s="1649" t="str">
        <f>IF(SUM(D151,D160)=0,"",(SUM(D151)-(SUM(D152)*(I152="")+SUM(D156)*(I156="")+SUM(I152,I156))*D155+SUM(D160)-(SUM(D161)*(I161="")+SUM(D165)*(I165="")+SUM(I161,I165))*D164)*0.049)</f>
        <v/>
      </c>
      <c r="J167" s="1649" t="str">
        <f>IF(SUM(E151,E160)=0,"",(SUM(E151)-(SUM(E152)*(J152="")+SUM(E156)*(J156="")+SUM(J152,J156))*E155+SUM(E160)-(SUM(E161)*(J161="")+SUM(E165)*(J165="")+SUM(J161,J165))*E164)*0.049)</f>
        <v/>
      </c>
      <c r="K167" s="1649" t="str">
        <f>IF(SUM(F151,F160)=0,"",(SUM(F151)-(SUM(F152)*(K152="")+SUM(F156)*(K156="")+SUM(K152,K156))*F155+SUM(F160)-(SUM(F161)*(K161="")+SUM(F165)*(K165="")+SUM(K161,K165))*F164)*0.049)</f>
        <v/>
      </c>
      <c r="L167" s="1636"/>
      <c r="M167" s="1627"/>
      <c r="N167" s="1627"/>
      <c r="O167" s="1627"/>
      <c r="P167" s="1627"/>
      <c r="Q167" s="1642"/>
      <c r="R167" s="1578"/>
      <c r="S167" s="1579"/>
      <c r="T167" s="1579"/>
      <c r="U167" s="1570">
        <v>167</v>
      </c>
      <c r="V167" s="1599"/>
    </row>
    <row r="168" spans="1:22" ht="15.75" customHeight="1">
      <c r="A168" s="1558" t="s">
        <v>196</v>
      </c>
      <c r="B168" s="1588"/>
      <c r="C168" s="1626" t="str">
        <f>IF(Data!BV168="","",Data!BV168)</f>
        <v/>
      </c>
      <c r="D168" s="1626" t="str">
        <f>IF(Data!BW168="","",Data!BW168)</f>
        <v/>
      </c>
      <c r="E168" s="1626" t="str">
        <f>IF(Data!BX168="","",Data!BX168)</f>
        <v/>
      </c>
      <c r="F168" s="1626" t="str">
        <f>IF(Data!BY168="","",Data!BY168)</f>
        <v/>
      </c>
      <c r="G168" s="1636"/>
      <c r="H168" s="1650"/>
      <c r="I168" s="1650"/>
      <c r="J168" s="1650"/>
      <c r="K168" s="1650"/>
      <c r="L168" s="1636"/>
      <c r="M168" s="1651"/>
      <c r="N168" s="1651"/>
      <c r="O168" s="1651"/>
      <c r="P168" s="1651"/>
      <c r="Q168" s="1642"/>
      <c r="R168" s="1623"/>
      <c r="S168" s="1624"/>
      <c r="T168" s="1624"/>
      <c r="U168" s="1570">
        <v>168</v>
      </c>
      <c r="V168" s="1599"/>
    </row>
    <row r="169" spans="1:22" ht="15.75" customHeight="1">
      <c r="A169" s="1607" t="s">
        <v>197</v>
      </c>
      <c r="B169" s="1588"/>
      <c r="C169" s="1626" t="str">
        <f>IF(Data!BV169="","",Data!BV169)</f>
        <v/>
      </c>
      <c r="D169" s="1626" t="str">
        <f>IF(Data!BW169="","",Data!BW169)</f>
        <v/>
      </c>
      <c r="E169" s="1626" t="str">
        <f>IF(Data!BX169="","",Data!BX169)</f>
        <v/>
      </c>
      <c r="F169" s="1626" t="str">
        <f>IF(Data!BY169="","",Data!BY169)</f>
        <v/>
      </c>
      <c r="G169" s="1637"/>
      <c r="H169" s="1652" t="str">
        <f>IF(SUM(C169)&gt;0,MIN(H167-H168-SUM(C168)*(H168=""),C169*'Exp factors'!C$8),"")</f>
        <v/>
      </c>
      <c r="I169" s="1652" t="str">
        <f>IF(SUM(D169)&gt;0,MIN(I167-I168-SUM(D168)*(I168=""),D169*'Exp factors'!D$8),"")</f>
        <v/>
      </c>
      <c r="J169" s="1652" t="str">
        <f>IF(SUM(E169)&gt;0,MIN(J167-J168-SUM(E168)*(J168=""),E169*'Exp factors'!E$8),"")</f>
        <v/>
      </c>
      <c r="K169" s="1652" t="str">
        <f>IF(SUM(F169)&gt;0,MIN(K167-K168-SUM(F168)*(K168=""),F169*'Exp factors'!F$8),"")</f>
        <v/>
      </c>
      <c r="L169" s="1637"/>
      <c r="M169" s="1651"/>
      <c r="N169" s="1651"/>
      <c r="O169" s="1651"/>
      <c r="P169" s="1651"/>
      <c r="Q169" s="1642"/>
      <c r="R169" s="1623"/>
      <c r="S169" s="1624"/>
      <c r="T169" s="1624"/>
      <c r="U169" s="1570">
        <v>169</v>
      </c>
      <c r="V169" s="1599"/>
    </row>
    <row r="170" spans="1:22" ht="15.75" customHeight="1">
      <c r="A170" s="1606" t="s">
        <v>199</v>
      </c>
      <c r="B170" s="1609"/>
      <c r="C170" s="1626" t="str">
        <f>IF(Data!BV170="","",Data!BV170)</f>
        <v/>
      </c>
      <c r="D170" s="1626" t="str">
        <f>IF(Data!BW170="","",Data!BW170)</f>
        <v/>
      </c>
      <c r="E170" s="1626" t="str">
        <f>IF(Data!BX170="","",Data!BX170)</f>
        <v/>
      </c>
      <c r="F170" s="1626" t="str">
        <f>IF(Data!BY170="","",Data!BY170)</f>
        <v/>
      </c>
      <c r="G170" s="1638"/>
      <c r="H170" s="1605"/>
      <c r="I170" s="1605"/>
      <c r="J170" s="1605"/>
      <c r="K170" s="1605"/>
      <c r="L170" s="1638"/>
      <c r="M170" s="1655"/>
      <c r="N170" s="1655"/>
      <c r="O170" s="1655"/>
      <c r="P170" s="1655"/>
      <c r="Q170" s="1656"/>
      <c r="R170" s="1623"/>
      <c r="S170" s="1624"/>
      <c r="T170" s="1624"/>
      <c r="U170" s="1570">
        <v>170</v>
      </c>
      <c r="V170" s="1599"/>
    </row>
    <row r="171" spans="1:22" s="1660" customFormat="1" ht="15.75" customHeight="1">
      <c r="A171" s="1558" t="s">
        <v>201</v>
      </c>
      <c r="B171" s="1611"/>
      <c r="C171" s="1632" t="str">
        <f>IF(SUM(C169)=0,"",C169*C170)</f>
        <v/>
      </c>
      <c r="D171" s="1632" t="str">
        <f>IF(SUM(D169)=0,"",D169*D170)</f>
        <v/>
      </c>
      <c r="E171" s="1632" t="str">
        <f>IF(SUM(E169)=0,"",E169*E170)</f>
        <v/>
      </c>
      <c r="F171" s="1632" t="str">
        <f>IF(SUM(F169)=0,"",F169*F170)</f>
        <v/>
      </c>
      <c r="G171" s="1639"/>
      <c r="H171" s="1641" t="str">
        <f>IF(H169="","",H169*C170)</f>
        <v/>
      </c>
      <c r="I171" s="1641" t="str">
        <f>IF(I169="","",I169*D170)</f>
        <v/>
      </c>
      <c r="J171" s="1641" t="str">
        <f>IF(J169="","",J169*E170)</f>
        <v/>
      </c>
      <c r="K171" s="1641" t="str">
        <f>IF(K169="","",K169*F170)</f>
        <v/>
      </c>
      <c r="L171" s="1639"/>
      <c r="M171" s="1632" t="str">
        <f t="shared" ref="M171:P173" si="22">IF(H171="","",SUM(H171)-SUM(C171))</f>
        <v/>
      </c>
      <c r="N171" s="1632" t="str">
        <f t="shared" si="22"/>
        <v/>
      </c>
      <c r="O171" s="1632" t="str">
        <f t="shared" si="22"/>
        <v/>
      </c>
      <c r="P171" s="1632" t="str">
        <f t="shared" si="22"/>
        <v/>
      </c>
      <c r="Q171" s="1658"/>
      <c r="R171" s="1578"/>
      <c r="S171" s="1579"/>
      <c r="T171" s="1579"/>
      <c r="U171" s="1570">
        <v>171</v>
      </c>
      <c r="V171" s="1659"/>
    </row>
    <row r="172" spans="1:22" ht="15.75" customHeight="1">
      <c r="A172" s="1558" t="s">
        <v>212</v>
      </c>
      <c r="B172" s="1609"/>
      <c r="C172" s="1661" t="str">
        <f>IF(C167="","",(SUM(C151)*(710*$K$1)-SUM(C152,C156)*((710*$K$1)-(370*$K$1)*(C155=0))-SUM(C168,C169)*(8280*$K$1))/$P$1/365/C$46)</f>
        <v/>
      </c>
      <c r="D172" s="1661" t="str">
        <f>IF(D167="","",(SUM(D151)*(710*$K$1)-SUM(D152,D156)*((710*$K$1)-(370*$K$1)*(D155=0))-SUM(D168,D169)*(8280*$K$1))/$P$1/365/D$46)</f>
        <v/>
      </c>
      <c r="E172" s="1661" t="str">
        <f>IF(E167="","",(SUM(E151)*(710*$K$1)-SUM(E152,E156)*((710*$K$1)-(370*$K$1)*(E155=0))-SUM(E168,E169)*(8280*$K$1))/$P$1/365/E$46)</f>
        <v/>
      </c>
      <c r="F172" s="1661" t="str">
        <f>IF(F167="","",(SUM(F151)*(710*$K$1)-SUM(F152,F156)*((710*$K$1)-(370*$K$1)*(F155=0))-SUM(F168,F169)*(8280*$K$1))/$P$1/365/F$46)</f>
        <v/>
      </c>
      <c r="G172" s="1621"/>
      <c r="H172" s="1661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661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661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661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621"/>
      <c r="M172" s="1662" t="str">
        <f t="shared" si="22"/>
        <v/>
      </c>
      <c r="N172" s="1662" t="str">
        <f t="shared" si="22"/>
        <v/>
      </c>
      <c r="O172" s="1662" t="str">
        <f t="shared" si="22"/>
        <v/>
      </c>
      <c r="P172" s="1662" t="str">
        <f t="shared" si="22"/>
        <v/>
      </c>
      <c r="Q172" s="1642"/>
      <c r="R172" s="1568"/>
      <c r="S172" s="1569"/>
      <c r="T172" s="1569"/>
      <c r="U172" s="1570">
        <v>172</v>
      </c>
      <c r="V172" s="1599"/>
    </row>
    <row r="173" spans="1:22" ht="15.75" customHeight="1">
      <c r="A173" s="1558" t="s">
        <v>213</v>
      </c>
      <c r="B173" s="1609"/>
      <c r="C173" s="1661" t="str">
        <f>IF(C167="","",(SUM(C160)*(710*$K$1)-SUM(C161,C165)*((710*$K$1)-(370*$K$1)*(C164=0)))/$P$1/365/C$46)</f>
        <v/>
      </c>
      <c r="D173" s="1661" t="str">
        <f>IF(D167="","",(SUM(D160)*(710*$K$1)-SUM(D161,D165)*((710*$K$1)-(370*$K$1)*(D164=0)))/$P$1/365/D$46)</f>
        <v/>
      </c>
      <c r="E173" s="1661" t="str">
        <f>IF(E167="","",(SUM(E160)*(710*$K$1)-SUM(E161,E165)*((710*$K$1)-(370*$K$1)*(E164=0)))/$P$1/365/E$46)</f>
        <v/>
      </c>
      <c r="F173" s="1661" t="str">
        <f>IF(F167="","",(SUM(F160)*(710*$K$1)-SUM(F161,F165)*((710*$K$1)-(370*$K$1)*(F164=0)))/$P$1/365/F$46)</f>
        <v/>
      </c>
      <c r="G173" s="1621"/>
      <c r="H173" s="1661" t="str">
        <f>IF(AND(H152="",H156="",H161="",H165="",H169=""),"",(SUM(C160)*(710*$K$1)-(SUM(H161,H165)+SUM(C161)*(H161="")+SUM(C165)*(H165=""))*((710*$K$1)-(370*$K$1)*(C164=0)))/$P$1/365/C$46)</f>
        <v/>
      </c>
      <c r="I173" s="1661" t="str">
        <f>IF(AND(I152="",I156="",I161="",I165="",I169=""),"",(SUM(D160)*(710*$K$1)-(SUM(I161,I165)+SUM(D161)*(I161="")+SUM(D165)*(I165=""))*((710*$K$1)-(370*$K$1)*(D164=0)))/$P$1/365/D$46)</f>
        <v/>
      </c>
      <c r="J173" s="1661" t="str">
        <f>IF(AND(J152="",J156="",J161="",J165="",J169=""),"",(SUM(E160)*(710*$K$1)-(SUM(J161,J165)+SUM(E161)*(J161="")+SUM(E165)*(J165=""))*((710*$K$1)-(370*$K$1)*(E164=0)))/$P$1/365/E$46)</f>
        <v/>
      </c>
      <c r="K173" s="1661" t="str">
        <f>IF(AND(K152="",K156="",K161="",K165="",K169=""),"",(SUM(F160)*(710*$K$1)-(SUM(K161,K165)+SUM(F161)*(K161="")+SUM(F165)*(K165=""))*((710*$K$1)-(370*$K$1)*(F164=0)))/$P$1/365/F$46)</f>
        <v/>
      </c>
      <c r="L173" s="1621"/>
      <c r="M173" s="1662" t="str">
        <f t="shared" si="22"/>
        <v/>
      </c>
      <c r="N173" s="1662" t="str">
        <f t="shared" si="22"/>
        <v/>
      </c>
      <c r="O173" s="1662" t="str">
        <f t="shared" si="22"/>
        <v/>
      </c>
      <c r="P173" s="1662" t="str">
        <f t="shared" si="22"/>
        <v/>
      </c>
      <c r="Q173" s="1642"/>
      <c r="R173" s="1568"/>
      <c r="S173" s="1569"/>
      <c r="T173" s="1569"/>
      <c r="U173" s="1570">
        <v>173</v>
      </c>
      <c r="V173" s="1599"/>
    </row>
    <row r="174" spans="1:22" ht="15.75" customHeight="1">
      <c r="A174" s="1663" t="s">
        <v>223</v>
      </c>
      <c r="B174" s="1611"/>
      <c r="C174" s="1646" t="str">
        <f>IF(SUM(C167)&gt;0,SUM(C169)/C167,"")</f>
        <v/>
      </c>
      <c r="D174" s="1646" t="str">
        <f>IF(SUM(D167)&gt;0,SUM(D169)/D167,"")</f>
        <v/>
      </c>
      <c r="E174" s="1646" t="str">
        <f>IF(SUM(E167)&gt;0,SUM(E169)/E167,"")</f>
        <v/>
      </c>
      <c r="F174" s="1646" t="str">
        <f>IF(SUM(F167)&gt;0,SUM(F169)/F167,"")</f>
        <v/>
      </c>
      <c r="G174" s="1621"/>
      <c r="H174" s="1646" t="str">
        <f>IF(H167="","",SUM(H169)/H167)</f>
        <v/>
      </c>
      <c r="I174" s="1646" t="str">
        <f>IF(I167="","",SUM(I169)/I167)</f>
        <v/>
      </c>
      <c r="J174" s="1646" t="str">
        <f>IF(J167="","",SUM(J169)/J167)</f>
        <v/>
      </c>
      <c r="K174" s="1646" t="str">
        <f>IF(K167="","",SUM(K169)/K167)</f>
        <v/>
      </c>
      <c r="L174" s="1621"/>
      <c r="M174" s="1605"/>
      <c r="N174" s="1605"/>
      <c r="O174" s="1605"/>
      <c r="P174" s="1605"/>
      <c r="Q174" s="1642"/>
      <c r="R174" s="1568"/>
      <c r="S174" s="1569"/>
      <c r="T174" s="1569"/>
      <c r="U174" s="1570">
        <v>174</v>
      </c>
      <c r="V174" s="1599"/>
    </row>
    <row r="175" spans="1:22" ht="15.75" hidden="1" customHeight="1">
      <c r="A175" s="1669" t="s">
        <v>224</v>
      </c>
      <c r="B175" s="1621"/>
      <c r="C175" s="1666">
        <f>IF(Data!BV175="","",Data!BV175)</f>
        <v>0</v>
      </c>
      <c r="D175" s="1666">
        <f>IF(Data!BW175="","",Data!BW175)</f>
        <v>0</v>
      </c>
      <c r="E175" s="1666">
        <f>IF(Data!BX175="","",Data!BX175)</f>
        <v>0</v>
      </c>
      <c r="F175" s="1666">
        <f>IF(Data!BY175="","",Data!BY175)</f>
        <v>0</v>
      </c>
      <c r="G175" s="1609"/>
      <c r="H175" s="1670"/>
      <c r="I175" s="1670"/>
      <c r="J175" s="1670"/>
      <c r="K175" s="1670"/>
      <c r="L175" s="1609"/>
      <c r="M175" s="1605"/>
      <c r="N175" s="1605"/>
      <c r="O175" s="1605"/>
      <c r="P175" s="1605"/>
      <c r="Q175" s="1642"/>
      <c r="R175" s="1623"/>
      <c r="S175" s="1624"/>
      <c r="T175" s="1624"/>
      <c r="U175" s="1570">
        <v>175</v>
      </c>
      <c r="V175" s="1599"/>
    </row>
    <row r="176" spans="1:22" ht="15.75" hidden="1" customHeight="1">
      <c r="A176" s="1607" t="s">
        <v>225</v>
      </c>
      <c r="B176" s="1671"/>
      <c r="C176" s="1666" t="str">
        <f>IF(Data!BV176="","",Data!BV176)</f>
        <v/>
      </c>
      <c r="D176" s="1666" t="str">
        <f>IF(Data!BW176="","",Data!BW176)</f>
        <v/>
      </c>
      <c r="E176" s="1666" t="str">
        <f>IF(Data!BX176="","",Data!BX176)</f>
        <v/>
      </c>
      <c r="F176" s="1666" t="str">
        <f>IF(Data!BY176="","",Data!BY176)</f>
        <v/>
      </c>
      <c r="G176" s="1609"/>
      <c r="H176" s="1605"/>
      <c r="I176" s="1605"/>
      <c r="J176" s="1605"/>
      <c r="K176" s="1605"/>
      <c r="L176" s="1609"/>
      <c r="M176" s="1605"/>
      <c r="N176" s="1605"/>
      <c r="O176" s="1605"/>
      <c r="P176" s="1605"/>
      <c r="Q176" s="1642"/>
      <c r="R176" s="1578"/>
      <c r="S176" s="1579"/>
      <c r="T176" s="1579"/>
      <c r="U176" s="1570">
        <v>176</v>
      </c>
      <c r="V176" s="1599"/>
    </row>
    <row r="177" spans="1:22" ht="15.75" hidden="1" customHeight="1">
      <c r="A177" s="1607" t="s">
        <v>250</v>
      </c>
      <c r="B177" s="1671"/>
      <c r="C177" s="1661" t="str">
        <f>IF(C176="","",C175*C176*9839/$P$1/365/C$46)</f>
        <v/>
      </c>
      <c r="D177" s="1661" t="str">
        <f>IF(D176="","",D175*D176*9839/$P$1/365/D$46)</f>
        <v/>
      </c>
      <c r="E177" s="1661" t="str">
        <f>IF(E176="","",E175*E176*9839/$P$1/365/E$46)</f>
        <v/>
      </c>
      <c r="F177" s="1661" t="str">
        <f>IF(F176="","",F175*F176*9839/$P$1/365/F$46)</f>
        <v/>
      </c>
      <c r="G177" s="1621"/>
      <c r="H177" s="1661" t="str">
        <f>IF(H175="","",H175*C176*9839/$P$1/365/H$46)</f>
        <v/>
      </c>
      <c r="I177" s="1661" t="str">
        <f>IF(I175="","",I175*D176*9839/$P$1/365/I$46)</f>
        <v/>
      </c>
      <c r="J177" s="1661" t="str">
        <f>IF(J175="","",J175*E176*9839/$P$1/365/J$46)</f>
        <v/>
      </c>
      <c r="K177" s="1661" t="str">
        <f>IF(K175="","",K175*F176*9839/$P$1/365/K$46)</f>
        <v/>
      </c>
      <c r="L177" s="1621"/>
      <c r="M177" s="1662" t="str">
        <f>IF(H177="","",SUM(H177)-SUM(C177))</f>
        <v/>
      </c>
      <c r="N177" s="1662" t="str">
        <f>IF(I177="","",SUM(I177)-SUM(D177))</f>
        <v/>
      </c>
      <c r="O177" s="1662" t="str">
        <f>IF(J177="","",SUM(J177)-SUM(E177))</f>
        <v/>
      </c>
      <c r="P177" s="1662" t="str">
        <f>IF(K177="","",SUM(K177)-SUM(F177))</f>
        <v/>
      </c>
      <c r="Q177" s="1642"/>
      <c r="R177" s="1568"/>
      <c r="S177" s="1569"/>
      <c r="T177" s="1569"/>
      <c r="U177" s="1570">
        <v>177</v>
      </c>
      <c r="V177" s="1599"/>
    </row>
    <row r="178" spans="1:22" ht="15.75" customHeight="1">
      <c r="A178" s="1672" t="s">
        <v>1210</v>
      </c>
      <c r="B178" s="1671"/>
      <c r="C178" s="1622">
        <f>IF(Data!BV178="","",Data!BV178)</f>
        <v>0.5</v>
      </c>
      <c r="D178" s="1622">
        <f>IF(Data!BW178="","",Data!BW178)</f>
        <v>1</v>
      </c>
      <c r="E178" s="1622">
        <f>IF(Data!BX178="","",Data!BX178)</f>
        <v>1</v>
      </c>
      <c r="F178" s="1622">
        <f>IF(Data!BY178="","",Data!BY178)</f>
        <v>2</v>
      </c>
      <c r="G178" s="1609"/>
      <c r="H178" s="1670"/>
      <c r="I178" s="1670"/>
      <c r="J178" s="1670"/>
      <c r="K178" s="1670"/>
      <c r="L178" s="1609"/>
      <c r="M178" s="1605"/>
      <c r="N178" s="1605"/>
      <c r="O178" s="1605"/>
      <c r="P178" s="1605"/>
      <c r="Q178" s="1642"/>
      <c r="R178" s="1623"/>
      <c r="S178" s="1624"/>
      <c r="T178" s="1624"/>
      <c r="U178" s="1570">
        <v>178</v>
      </c>
      <c r="V178" s="1599"/>
    </row>
    <row r="179" spans="1:22" ht="15.75" customHeight="1">
      <c r="A179" s="1607" t="s">
        <v>225</v>
      </c>
      <c r="B179" s="1588"/>
      <c r="C179" s="1622">
        <f>IF(Data!BV179="","",Data!BV179)</f>
        <v>75</v>
      </c>
      <c r="D179" s="1622">
        <f>IF(Data!BW179="","",Data!BW179)</f>
        <v>75</v>
      </c>
      <c r="E179" s="1622">
        <f>IF(Data!BX179="","",Data!BX179)</f>
        <v>75</v>
      </c>
      <c r="F179" s="1622">
        <f>IF(Data!BY179="","",Data!BY179)</f>
        <v>75</v>
      </c>
      <c r="G179" s="1609"/>
      <c r="H179" s="1605"/>
      <c r="I179" s="1605"/>
      <c r="J179" s="1605"/>
      <c r="K179" s="1605"/>
      <c r="L179" s="1609"/>
      <c r="M179" s="1605"/>
      <c r="N179" s="1605"/>
      <c r="O179" s="1605"/>
      <c r="P179" s="1605"/>
      <c r="Q179" s="1642"/>
      <c r="R179" s="1578"/>
      <c r="S179" s="1579"/>
      <c r="T179" s="1579"/>
      <c r="U179" s="1570">
        <v>179</v>
      </c>
      <c r="V179" s="1599"/>
    </row>
    <row r="180" spans="1:22" ht="15.75" customHeight="1">
      <c r="A180" s="1607" t="s">
        <v>250</v>
      </c>
      <c r="B180" s="1588"/>
      <c r="C180" s="1661">
        <f>IF(C179="","",C178*C179*9839/$P$1/365/C$46)</f>
        <v>1.148700186799502E-2</v>
      </c>
      <c r="D180" s="1661">
        <f>IF(D179="","",D178*D179*9839/$P$1/365/D$46)</f>
        <v>2.297400373599004E-2</v>
      </c>
      <c r="E180" s="1661">
        <f>IF(E179="","",E178*E179*9839/$P$1/365/E$46)</f>
        <v>2.297400373599004E-2</v>
      </c>
      <c r="F180" s="1661">
        <f>IF(F179="","",F178*F179*9839/$P$1/365/F$46)</f>
        <v>5.7435009339975099E-2</v>
      </c>
      <c r="G180" s="1621"/>
      <c r="H180" s="1673" t="str">
        <f>IF(H178="","",H178*C179*2350*$K$1/$P$1/365/H$46)</f>
        <v/>
      </c>
      <c r="I180" s="1673" t="str">
        <f t="shared" ref="I180:K180" si="23">IF(I178="","",I178*D179*2350*$K$1/$P$1/365/I$46)</f>
        <v/>
      </c>
      <c r="J180" s="1673" t="str">
        <f t="shared" si="23"/>
        <v/>
      </c>
      <c r="K180" s="1673" t="str">
        <f t="shared" si="23"/>
        <v/>
      </c>
      <c r="L180" s="1621"/>
      <c r="M180" s="1662" t="str">
        <f>IF(H180="","",SUM(H180)-SUM(C180))</f>
        <v/>
      </c>
      <c r="N180" s="1662" t="str">
        <f>IF(I180="","",SUM(I180)-SUM(D180))</f>
        <v/>
      </c>
      <c r="O180" s="1662" t="str">
        <f>IF(J180="","",SUM(J180)-SUM(E180))</f>
        <v/>
      </c>
      <c r="P180" s="1662" t="str">
        <f>IF(K180="","",SUM(K180)-SUM(F180))</f>
        <v/>
      </c>
      <c r="Q180" s="1642"/>
      <c r="R180" s="1568"/>
      <c r="S180" s="1569"/>
      <c r="T180" s="1569"/>
      <c r="U180" s="1570">
        <v>180</v>
      </c>
      <c r="V180" s="1599"/>
    </row>
    <row r="181" spans="1:22" ht="15.75" customHeight="1">
      <c r="A181" s="1672" t="s">
        <v>1211</v>
      </c>
      <c r="B181" s="1609"/>
      <c r="C181" s="1622">
        <f>IF(Data!BV181="","",Data!BV181)</f>
        <v>1</v>
      </c>
      <c r="D181" s="1622">
        <f>IF(Data!BW181="","",Data!BW181)</f>
        <v>2</v>
      </c>
      <c r="E181" s="1622">
        <f>IF(Data!BX181="","",Data!BX181)</f>
        <v>4</v>
      </c>
      <c r="F181" s="1622">
        <f>IF(Data!BY181="","",Data!BY181)</f>
        <v>5</v>
      </c>
      <c r="G181" s="1609"/>
      <c r="H181" s="1674"/>
      <c r="I181" s="1674"/>
      <c r="J181" s="1674"/>
      <c r="K181" s="1674"/>
      <c r="L181" s="1609"/>
      <c r="M181" s="1605"/>
      <c r="N181" s="1605"/>
      <c r="O181" s="1605"/>
      <c r="P181" s="1605"/>
      <c r="Q181" s="1642"/>
      <c r="R181" s="1623"/>
      <c r="S181" s="1624"/>
      <c r="T181" s="1624"/>
      <c r="U181" s="1570">
        <v>181</v>
      </c>
      <c r="V181" s="1599"/>
    </row>
    <row r="182" spans="1:22" ht="15.75" customHeight="1">
      <c r="A182" s="1607" t="s">
        <v>225</v>
      </c>
      <c r="B182" s="1611"/>
      <c r="C182" s="1622">
        <f>IF(Data!BV182="","",Data!BV182)</f>
        <v>25</v>
      </c>
      <c r="D182" s="1622">
        <f>IF(Data!BW182="","",Data!BW182)</f>
        <v>25</v>
      </c>
      <c r="E182" s="1622">
        <f>IF(Data!BX182="","",Data!BX182)</f>
        <v>25</v>
      </c>
      <c r="F182" s="1622">
        <f>IF(Data!BY182="","",Data!BY182)</f>
        <v>25</v>
      </c>
      <c r="G182" s="1609"/>
      <c r="H182" s="1675"/>
      <c r="I182" s="1675"/>
      <c r="J182" s="1675"/>
      <c r="K182" s="1675"/>
      <c r="L182" s="1609"/>
      <c r="M182" s="1605"/>
      <c r="N182" s="1605"/>
      <c r="O182" s="1605"/>
      <c r="P182" s="1605"/>
      <c r="Q182" s="1642"/>
      <c r="R182" s="1578"/>
      <c r="S182" s="1579"/>
      <c r="T182" s="1579"/>
      <c r="U182" s="1570">
        <v>182</v>
      </c>
      <c r="V182" s="1599"/>
    </row>
    <row r="183" spans="1:22" ht="15.75" customHeight="1">
      <c r="A183" s="1607" t="s">
        <v>250</v>
      </c>
      <c r="B183" s="1611"/>
      <c r="C183" s="1661">
        <f>IF(C182="","",C181*C182*1450*4.1868/$P$1/365/C$46)</f>
        <v>4.7251400996264009E-3</v>
      </c>
      <c r="D183" s="1661">
        <f>IF(D182="","",D181*D182*1450*4.1868/$P$1/365/D$46)</f>
        <v>9.4502801992528019E-3</v>
      </c>
      <c r="E183" s="1661">
        <f>IF(E182="","",E181*E182*1450*4.1868/$P$1/365/E$46)</f>
        <v>1.8900560398505604E-2</v>
      </c>
      <c r="F183" s="1661">
        <f>IF(F182="","",F181*F182*1450*4.1868/$P$1/365/F$46)</f>
        <v>2.9532125622665006E-2</v>
      </c>
      <c r="G183" s="1621"/>
      <c r="H183" s="1673" t="str">
        <f>IF(H181="","",H181*C182*1450*$K$1/$P$1/365/H$46)</f>
        <v/>
      </c>
      <c r="I183" s="1673" t="str">
        <f t="shared" ref="I183:K183" si="24">IF(I181="","",I181*D182*1450*$K$1/$P$1/365/I$46)</f>
        <v/>
      </c>
      <c r="J183" s="1673" t="str">
        <f t="shared" si="24"/>
        <v/>
      </c>
      <c r="K183" s="1673" t="str">
        <f t="shared" si="24"/>
        <v/>
      </c>
      <c r="L183" s="1621"/>
      <c r="M183" s="1662" t="str">
        <f>IF(H183="","",SUM(H183)-SUM(C183))</f>
        <v/>
      </c>
      <c r="N183" s="1662" t="str">
        <f>IF(I183="","",SUM(I183)-SUM(D183))</f>
        <v/>
      </c>
      <c r="O183" s="1662" t="str">
        <f>IF(J183="","",SUM(J183)-SUM(E183))</f>
        <v/>
      </c>
      <c r="P183" s="1662" t="str">
        <f>IF(K183="","",SUM(K183)-SUM(F183))</f>
        <v/>
      </c>
      <c r="Q183" s="1642"/>
      <c r="R183" s="1568"/>
      <c r="S183" s="1569"/>
      <c r="T183" s="1569"/>
      <c r="U183" s="1570">
        <v>183</v>
      </c>
      <c r="V183" s="1599"/>
    </row>
    <row r="184" spans="1:22" ht="15.75" hidden="1" customHeight="1">
      <c r="A184" s="1676" t="s">
        <v>229</v>
      </c>
      <c r="B184" s="1611"/>
      <c r="C184" s="1666" t="str">
        <f>IF(Data!BV184="","",Data!BV184)</f>
        <v/>
      </c>
      <c r="D184" s="1666" t="str">
        <f>IF(Data!BW184="","",Data!BW184)</f>
        <v/>
      </c>
      <c r="E184" s="1666" t="str">
        <f>IF(Data!BX184="","",Data!BX184)</f>
        <v/>
      </c>
      <c r="F184" s="1666" t="str">
        <f>IF(Data!BY184="","",Data!BY184)</f>
        <v/>
      </c>
      <c r="G184" s="1609"/>
      <c r="H184" s="1670"/>
      <c r="I184" s="1670"/>
      <c r="J184" s="1670"/>
      <c r="K184" s="1670"/>
      <c r="L184" s="1609"/>
      <c r="M184" s="1605"/>
      <c r="N184" s="1605"/>
      <c r="O184" s="1605"/>
      <c r="P184" s="1605"/>
      <c r="Q184" s="1642"/>
      <c r="R184" s="1623"/>
      <c r="S184" s="1624"/>
      <c r="T184" s="1624"/>
      <c r="U184" s="1570">
        <v>184</v>
      </c>
      <c r="V184" s="1599"/>
    </row>
    <row r="185" spans="1:22" ht="15.75" hidden="1" customHeight="1">
      <c r="A185" s="1606" t="s">
        <v>180</v>
      </c>
      <c r="B185" s="1621"/>
      <c r="C185" s="1666" t="str">
        <f>IF(Data!BV185="","",Data!BV185)</f>
        <v/>
      </c>
      <c r="D185" s="1666" t="str">
        <f>IF(Data!BW185="","",Data!BW185)</f>
        <v/>
      </c>
      <c r="E185" s="1666" t="str">
        <f>IF(Data!BX185="","",Data!BX185)</f>
        <v/>
      </c>
      <c r="F185" s="1666" t="str">
        <f>IF(Data!BY185="","",Data!BY185)</f>
        <v/>
      </c>
      <c r="G185" s="1609"/>
      <c r="H185" s="1605"/>
      <c r="I185" s="1605"/>
      <c r="J185" s="1605"/>
      <c r="K185" s="1605"/>
      <c r="L185" s="1609"/>
      <c r="M185" s="1605"/>
      <c r="N185" s="1605"/>
      <c r="O185" s="1605"/>
      <c r="P185" s="1605"/>
      <c r="Q185" s="1642"/>
      <c r="R185" s="1578"/>
      <c r="S185" s="1579"/>
      <c r="T185" s="1579"/>
      <c r="U185" s="1570">
        <v>185</v>
      </c>
      <c r="V185" s="1599"/>
    </row>
    <row r="186" spans="1:22" ht="15.75" hidden="1" customHeight="1">
      <c r="A186" s="1606" t="s">
        <v>182</v>
      </c>
      <c r="B186" s="1588"/>
      <c r="C186" s="1632" t="str">
        <f>IF(SUM(C184)=0,"",C184*C185)</f>
        <v/>
      </c>
      <c r="D186" s="1632" t="str">
        <f>IF(SUM(D184)=0,"",D184*D185)</f>
        <v/>
      </c>
      <c r="E186" s="1632" t="str">
        <f>IF(SUM(E184)=0,"",E184*E185)</f>
        <v/>
      </c>
      <c r="F186" s="1632" t="str">
        <f>IF(SUM(F184)=0,"",F184*F185)</f>
        <v/>
      </c>
      <c r="G186" s="1611"/>
      <c r="H186" s="1641" t="str">
        <f>IF(H184="","",H184*C185)</f>
        <v/>
      </c>
      <c r="I186" s="1641" t="str">
        <f>IF(I184="","",I184*D185)</f>
        <v/>
      </c>
      <c r="J186" s="1641" t="str">
        <f>IF(J184="","",J184*E185)</f>
        <v/>
      </c>
      <c r="K186" s="1641" t="str">
        <f>IF(K184="","",K184*F185)</f>
        <v/>
      </c>
      <c r="L186" s="1611"/>
      <c r="M186" s="1632" t="str">
        <f>IF(H186="","",SUM(H186)-SUM(C186))</f>
        <v/>
      </c>
      <c r="N186" s="1632" t="str">
        <f>IF(I186="","",SUM(I186)-SUM(D186))</f>
        <v/>
      </c>
      <c r="O186" s="1632" t="str">
        <f>IF(J186="","",SUM(J186)-SUM(E186))</f>
        <v/>
      </c>
      <c r="P186" s="1632" t="str">
        <f>IF(K186="","",SUM(K186)-SUM(F186))</f>
        <v/>
      </c>
      <c r="Q186" s="1642"/>
      <c r="R186" s="1578"/>
      <c r="S186" s="1579"/>
      <c r="T186" s="1579"/>
      <c r="U186" s="1570">
        <v>186</v>
      </c>
      <c r="V186" s="1599"/>
    </row>
    <row r="187" spans="1:22" ht="15.75" hidden="1" customHeight="1">
      <c r="A187" s="1677" t="s">
        <v>1212</v>
      </c>
      <c r="B187" s="1588"/>
      <c r="C187" s="1666">
        <f>IF(Data!BV187="","",Data!BV187)</f>
        <v>0</v>
      </c>
      <c r="D187" s="1666">
        <f>IF(Data!BW187="","",Data!BW187)</f>
        <v>0</v>
      </c>
      <c r="E187" s="1666">
        <f>IF(Data!BX187="","",Data!BX187)</f>
        <v>0</v>
      </c>
      <c r="F187" s="1666">
        <f>IF(Data!BY187="","",Data!BY187)</f>
        <v>0</v>
      </c>
      <c r="G187" s="1609"/>
      <c r="H187" s="1678" t="str">
        <f>IF(H51=0,"",ROUND((MIN(H51*'Exp factors'!C$11-H175-SUM(C175)*(H175="")-H184-SUM(C184)*(H184=""),SUM(C187)*'Exp factors'!C$12))*20/10,0)/2)</f>
        <v/>
      </c>
      <c r="I187" s="1678" t="str">
        <f>IF(I51=0,"",ROUND((MIN(I51*'Exp factors'!D$11-I175-SUM(D175)*(I175="")-I184-SUM(D184)*(I184=""),SUM(D187)*'Exp factors'!D$12))*20/10,0)/2)</f>
        <v/>
      </c>
      <c r="J187" s="1678" t="str">
        <f>IF(J51=0,"",ROUND((MIN(J51*'Exp factors'!E$11-J175-SUM(E175)*(J175="")-J184-SUM(E184)*(J184=""),SUM(E187)*'Exp factors'!E$12))*20/10,0)/2)</f>
        <v/>
      </c>
      <c r="K187" s="1678" t="str">
        <f>IF(K51=0,"",ROUND((MIN(K51*'Exp factors'!F$11-K175-SUM(F175)*(K175="")-K184-SUM(F184)*(K184=""),SUM(F187)*'Exp factors'!F$12))*20/10,0)/2)</f>
        <v/>
      </c>
      <c r="L187" s="1609"/>
      <c r="M187" s="1605"/>
      <c r="N187" s="1605"/>
      <c r="O187" s="1605"/>
      <c r="P187" s="1605"/>
      <c r="Q187" s="1642"/>
      <c r="R187" s="1623"/>
      <c r="S187" s="1624"/>
      <c r="T187" s="1624"/>
      <c r="U187" s="1570">
        <v>187</v>
      </c>
      <c r="V187" s="1599"/>
    </row>
    <row r="188" spans="1:22" ht="15.75" hidden="1" customHeight="1">
      <c r="A188" s="1606" t="s">
        <v>180</v>
      </c>
      <c r="B188" s="1609"/>
      <c r="C188" s="1666" t="str">
        <f>IF(Data!BV188="","",Data!BV188)</f>
        <v/>
      </c>
      <c r="D188" s="1666" t="str">
        <f>IF(Data!BW188="","",Data!BW188)</f>
        <v/>
      </c>
      <c r="E188" s="1666" t="str">
        <f>IF(Data!BX188="","",Data!BX188)</f>
        <v/>
      </c>
      <c r="F188" s="1666" t="str">
        <f>IF(Data!BY188="","",Data!BY188)</f>
        <v/>
      </c>
      <c r="G188" s="1609"/>
      <c r="H188" s="1605"/>
      <c r="I188" s="1605"/>
      <c r="J188" s="1605"/>
      <c r="K188" s="1605"/>
      <c r="L188" s="1609"/>
      <c r="M188" s="1605"/>
      <c r="N188" s="1605"/>
      <c r="O188" s="1605"/>
      <c r="P188" s="1605"/>
      <c r="Q188" s="1642"/>
      <c r="R188" s="1578"/>
      <c r="S188" s="1579"/>
      <c r="T188" s="1579"/>
      <c r="U188" s="1570">
        <v>188</v>
      </c>
      <c r="V188" s="1599"/>
    </row>
    <row r="189" spans="1:22" ht="15.75" hidden="1" customHeight="1">
      <c r="A189" s="1606" t="s">
        <v>182</v>
      </c>
      <c r="B189" s="1611"/>
      <c r="C189" s="1632" t="str">
        <f>IF(SUM(C187)=0,"",C187*C188)</f>
        <v/>
      </c>
      <c r="D189" s="1632" t="str">
        <f>IF(SUM(D187)=0,"",D187*D188)</f>
        <v/>
      </c>
      <c r="E189" s="1632" t="str">
        <f>IF(SUM(E187)=0,"",E187*E188)</f>
        <v/>
      </c>
      <c r="F189" s="1632" t="str">
        <f>IF(SUM(F187)=0,"",F187*F188)</f>
        <v/>
      </c>
      <c r="G189" s="1611"/>
      <c r="H189" s="1641" t="str">
        <f>IF(SUM(H187)=0,"",H187*C188)</f>
        <v/>
      </c>
      <c r="I189" s="1641" t="str">
        <f>IF(SUM(I187)=0,"",I187*D188)</f>
        <v/>
      </c>
      <c r="J189" s="1641" t="str">
        <f>IF(SUM(J187)=0,"",J187*E188)</f>
        <v/>
      </c>
      <c r="K189" s="1641" t="str">
        <f>IF(SUM(K187)=0,"",K187*F188)</f>
        <v/>
      </c>
      <c r="L189" s="1611"/>
      <c r="M189" s="1632" t="str">
        <f>IF(H189="","",SUM(H189)-SUM(C189))</f>
        <v/>
      </c>
      <c r="N189" s="1632" t="str">
        <f>IF(I189="","",SUM(I189)-SUM(D189))</f>
        <v/>
      </c>
      <c r="O189" s="1632" t="str">
        <f>IF(J189="","",SUM(J189)-SUM(E189))</f>
        <v/>
      </c>
      <c r="P189" s="1632" t="str">
        <f>IF(K189="","",SUM(K189)-SUM(F189))</f>
        <v/>
      </c>
      <c r="Q189" s="1642"/>
      <c r="R189" s="1578"/>
      <c r="S189" s="1579"/>
      <c r="T189" s="1579"/>
      <c r="U189" s="1570">
        <v>189</v>
      </c>
      <c r="V189" s="1599"/>
    </row>
    <row r="190" spans="1:22" ht="15.75" hidden="1" customHeight="1">
      <c r="A190" s="1679" t="s">
        <v>231</v>
      </c>
      <c r="B190" s="1610"/>
      <c r="C190" s="1646" t="str">
        <f>IF(SUM(C51)=0,"",SUM(C175,C184,C187)/C51)</f>
        <v/>
      </c>
      <c r="D190" s="1646" t="str">
        <f>IF(SUM(D51)=0,"",SUM(D175,D184,D187)/D51)</f>
        <v/>
      </c>
      <c r="E190" s="1646" t="str">
        <f>IF(SUM(E51)=0,"",SUM(E175,E184,E187)/E51)</f>
        <v/>
      </c>
      <c r="F190" s="1646" t="str">
        <f>IF(SUM(F51)=0,"",SUM(F175,F184,F187)/F51)</f>
        <v/>
      </c>
      <c r="G190" s="1611"/>
      <c r="H190" s="1646" t="str">
        <f>IF(H51=0,"",SUM(H175,SUM(C175)*(H175=""),H184,SUM(C184)*(H184=""),H187)/H51)</f>
        <v/>
      </c>
      <c r="I190" s="1646" t="str">
        <f>IF(I51=0,"",SUM(I175,SUM(D175)*(I175=""),I184,SUM(D184)*(I184=""),I187)/I51)</f>
        <v/>
      </c>
      <c r="J190" s="1646" t="str">
        <f>IF(J51=0,"",SUM(J175,SUM(E175)*(J175=""),J184,SUM(E184)*(J184=""),J187)/J51)</f>
        <v/>
      </c>
      <c r="K190" s="1646" t="str">
        <f>IF(K51=0,"",SUM(K175,SUM(F175)*(K175=""),K184,SUM(F184)*(K184=""),K187)/K51)</f>
        <v/>
      </c>
      <c r="L190" s="1611"/>
      <c r="M190" s="1605"/>
      <c r="N190" s="1605"/>
      <c r="O190" s="1605"/>
      <c r="P190" s="1605"/>
      <c r="Q190" s="1642"/>
      <c r="R190" s="1568"/>
      <c r="S190" s="1569"/>
      <c r="T190" s="1569"/>
      <c r="U190" s="1570">
        <v>190</v>
      </c>
      <c r="V190" s="1599"/>
    </row>
    <row r="191" spans="1:22" ht="15.75" customHeight="1">
      <c r="A191" s="1672" t="s">
        <v>1213</v>
      </c>
      <c r="B191" s="1611"/>
      <c r="C191" s="1622" t="str">
        <f>IF(Data!BV191="","",Data!BV191)</f>
        <v/>
      </c>
      <c r="D191" s="1622" t="str">
        <f>IF(Data!BW191="","",Data!BW191)</f>
        <v/>
      </c>
      <c r="E191" s="1622" t="str">
        <f>IF(Data!BX191="","",Data!BX191)</f>
        <v/>
      </c>
      <c r="F191" s="1622" t="str">
        <f>IF(Data!BY191="","",Data!BY191)</f>
        <v/>
      </c>
      <c r="G191" s="1609"/>
      <c r="H191" s="1605"/>
      <c r="I191" s="1605"/>
      <c r="J191" s="1605"/>
      <c r="K191" s="1605"/>
      <c r="L191" s="1609"/>
      <c r="M191" s="1605"/>
      <c r="N191" s="1605"/>
      <c r="O191" s="1605"/>
      <c r="P191" s="1605"/>
      <c r="Q191" s="1642"/>
      <c r="R191" s="1623"/>
      <c r="S191" s="1624"/>
      <c r="T191" s="1624"/>
      <c r="U191" s="1570">
        <v>191</v>
      </c>
      <c r="V191" s="1599"/>
    </row>
    <row r="192" spans="1:22" ht="15.75" customHeight="1">
      <c r="A192" s="1680" t="s">
        <v>233</v>
      </c>
      <c r="B192" s="1621"/>
      <c r="C192" s="1622" t="str">
        <f>IF(Data!BV192="","",Data!BV192)</f>
        <v/>
      </c>
      <c r="D192" s="1622" t="str">
        <f>IF(Data!BW192="","",Data!BW192)</f>
        <v/>
      </c>
      <c r="E192" s="1622" t="str">
        <f>IF(Data!BX192="","",Data!BX192)</f>
        <v/>
      </c>
      <c r="F192" s="1622" t="str">
        <f>IF(Data!BY192="","",Data!BY192)</f>
        <v/>
      </c>
      <c r="G192" s="1609"/>
      <c r="H192" s="1605"/>
      <c r="I192" s="1605"/>
      <c r="J192" s="1605"/>
      <c r="K192" s="1605"/>
      <c r="L192" s="1609"/>
      <c r="M192" s="1605"/>
      <c r="N192" s="1605"/>
      <c r="O192" s="1605"/>
      <c r="P192" s="1605"/>
      <c r="Q192" s="1642"/>
      <c r="R192" s="1578"/>
      <c r="S192" s="1579"/>
      <c r="T192" s="1579"/>
      <c r="U192" s="1570">
        <v>192</v>
      </c>
      <c r="V192" s="1599"/>
    </row>
    <row r="193" spans="1:22" ht="15.75" customHeight="1">
      <c r="A193" s="1606" t="s">
        <v>234</v>
      </c>
      <c r="B193" s="1671"/>
      <c r="C193" s="1622" t="str">
        <f>IF(Data!BV193="","",Data!BV193)</f>
        <v/>
      </c>
      <c r="D193" s="1622" t="str">
        <f>IF(Data!BW193="","",Data!BW193)</f>
        <v/>
      </c>
      <c r="E193" s="1622" t="str">
        <f>IF(Data!BX193="","",Data!BX193)</f>
        <v/>
      </c>
      <c r="F193" s="1622" t="str">
        <f>IF(Data!BY193="","",Data!BY193)</f>
        <v/>
      </c>
      <c r="G193" s="1609"/>
      <c r="H193" s="1605"/>
      <c r="I193" s="1605"/>
      <c r="J193" s="1605"/>
      <c r="K193" s="1605"/>
      <c r="L193" s="1609"/>
      <c r="M193" s="1605"/>
      <c r="N193" s="1605"/>
      <c r="O193" s="1605"/>
      <c r="P193" s="1605"/>
      <c r="Q193" s="1642"/>
      <c r="R193" s="1578"/>
      <c r="S193" s="1579"/>
      <c r="T193" s="1579"/>
      <c r="U193" s="1570">
        <v>193</v>
      </c>
      <c r="V193" s="1599"/>
    </row>
    <row r="194" spans="1:22" ht="15.75" customHeight="1">
      <c r="A194" s="1606" t="s">
        <v>182</v>
      </c>
      <c r="B194" s="1588"/>
      <c r="C194" s="1632" t="str">
        <f>IF(SUM(C191)=0,"",C191*(SUM(C193)-SUM(C192)))</f>
        <v/>
      </c>
      <c r="D194" s="1632" t="str">
        <f>IF(SUM(D191)=0,"",D191*(SUM(D193)-SUM(D192)))</f>
        <v/>
      </c>
      <c r="E194" s="1632" t="str">
        <f>IF(SUM(E191)=0,"",E191*(SUM(E193)-SUM(E192)))</f>
        <v/>
      </c>
      <c r="F194" s="1632" t="str">
        <f>IF(SUM(F191)=0,"",F191*(SUM(F193)-SUM(F192)))</f>
        <v/>
      </c>
      <c r="G194" s="1611"/>
      <c r="H194" s="1605"/>
      <c r="I194" s="1605"/>
      <c r="J194" s="1605"/>
      <c r="K194" s="1605"/>
      <c r="L194" s="1611"/>
      <c r="M194" s="1605"/>
      <c r="N194" s="1605"/>
      <c r="O194" s="1605"/>
      <c r="P194" s="1605"/>
      <c r="Q194" s="1642"/>
      <c r="R194" s="1578"/>
      <c r="S194" s="1579"/>
      <c r="T194" s="1579"/>
      <c r="U194" s="1570">
        <v>194</v>
      </c>
      <c r="V194" s="1599"/>
    </row>
    <row r="195" spans="1:22" ht="15.75" customHeight="1">
      <c r="A195" s="1672" t="s">
        <v>1214</v>
      </c>
      <c r="B195" s="1609"/>
      <c r="C195" s="1622" t="str">
        <f>IF(Data!BV195="","",Data!BV195)</f>
        <v/>
      </c>
      <c r="D195" s="1622" t="str">
        <f>IF(Data!BW195="","",Data!BW195)</f>
        <v/>
      </c>
      <c r="E195" s="1622" t="str">
        <f>IF(Data!BX195="","",Data!BX195)</f>
        <v/>
      </c>
      <c r="F195" s="1622" t="str">
        <f>IF(Data!BY195="","",Data!BY195)</f>
        <v/>
      </c>
      <c r="G195" s="1609"/>
      <c r="H195" s="1670"/>
      <c r="I195" s="1670"/>
      <c r="J195" s="1670"/>
      <c r="K195" s="1670"/>
      <c r="L195" s="1609"/>
      <c r="M195" s="1605"/>
      <c r="N195" s="1605"/>
      <c r="O195" s="1605"/>
      <c r="P195" s="1605"/>
      <c r="Q195" s="1642"/>
      <c r="R195" s="1623"/>
      <c r="S195" s="1624"/>
      <c r="T195" s="1624"/>
      <c r="U195" s="1570">
        <v>195</v>
      </c>
      <c r="V195" s="1599"/>
    </row>
    <row r="196" spans="1:22" ht="15.75" customHeight="1">
      <c r="A196" s="1606" t="s">
        <v>180</v>
      </c>
      <c r="B196" s="1611"/>
      <c r="C196" s="1622" t="str">
        <f>IF(Data!BV196="","",Data!BV196)</f>
        <v/>
      </c>
      <c r="D196" s="1622" t="str">
        <f>IF(Data!BW196="","",Data!BW196)</f>
        <v/>
      </c>
      <c r="E196" s="1622" t="str">
        <f>IF(Data!BX196="","",Data!BX196)</f>
        <v/>
      </c>
      <c r="F196" s="1622" t="str">
        <f>IF(Data!BY196="","",Data!BY196)</f>
        <v/>
      </c>
      <c r="G196" s="1609"/>
      <c r="H196" s="1605"/>
      <c r="I196" s="1605"/>
      <c r="J196" s="1605"/>
      <c r="K196" s="1605"/>
      <c r="L196" s="1609"/>
      <c r="M196" s="1605"/>
      <c r="N196" s="1605"/>
      <c r="O196" s="1605"/>
      <c r="P196" s="1605"/>
      <c r="Q196" s="1642"/>
      <c r="R196" s="1578"/>
      <c r="S196" s="1579"/>
      <c r="T196" s="1579"/>
      <c r="U196" s="1570">
        <v>196</v>
      </c>
      <c r="V196" s="1599"/>
    </row>
    <row r="197" spans="1:22" ht="15.75" customHeight="1">
      <c r="A197" s="1606" t="s">
        <v>182</v>
      </c>
      <c r="B197" s="1611"/>
      <c r="C197" s="1632" t="str">
        <f>IF(SUM(C195)=0,"",C195*C196)</f>
        <v/>
      </c>
      <c r="D197" s="1632" t="str">
        <f>IF(SUM(D195)=0,"",D195*D196)</f>
        <v/>
      </c>
      <c r="E197" s="1632" t="str">
        <f>IF(SUM(E195)=0,"",E195*E196)</f>
        <v/>
      </c>
      <c r="F197" s="1632" t="str">
        <f>IF(SUM(F195)=0,"",F195*F196)</f>
        <v/>
      </c>
      <c r="G197" s="1611"/>
      <c r="H197" s="1641" t="str">
        <f>IF(H195="","",H195*C196)</f>
        <v/>
      </c>
      <c r="I197" s="1641" t="str">
        <f>IF(I195="","",I195*D196)</f>
        <v/>
      </c>
      <c r="J197" s="1641" t="str">
        <f>IF(J195="","",J195*E196)</f>
        <v/>
      </c>
      <c r="K197" s="1641" t="str">
        <f>IF(K195="","",K195*F196)</f>
        <v/>
      </c>
      <c r="L197" s="1611"/>
      <c r="M197" s="1632" t="str">
        <f>IF(H197="","",SUM(H197)-SUM(C197))</f>
        <v/>
      </c>
      <c r="N197" s="1632" t="str">
        <f>IF(I197="","",SUM(I197)-SUM(D197))</f>
        <v/>
      </c>
      <c r="O197" s="1632" t="str">
        <f>IF(J197="","",SUM(J197)-SUM(E197))</f>
        <v/>
      </c>
      <c r="P197" s="1632" t="str">
        <f>IF(K197="","",SUM(K197)-SUM(F197))</f>
        <v/>
      </c>
      <c r="Q197" s="1642"/>
      <c r="R197" s="1578"/>
      <c r="S197" s="1579"/>
      <c r="T197" s="1579"/>
      <c r="U197" s="1570">
        <v>197</v>
      </c>
      <c r="V197" s="1599"/>
    </row>
    <row r="198" spans="1:22" ht="15.75" customHeight="1">
      <c r="A198" s="1672" t="s">
        <v>1215</v>
      </c>
      <c r="B198" s="1611"/>
      <c r="C198" s="1622">
        <f>IF(Data!BV198="","",Data!BV198)</f>
        <v>0</v>
      </c>
      <c r="D198" s="1622">
        <f>IF(Data!BW198="","",Data!BW198)</f>
        <v>0.5</v>
      </c>
      <c r="E198" s="1622">
        <f>IF(Data!BX198="","",Data!BX198)</f>
        <v>1</v>
      </c>
      <c r="F198" s="1622">
        <f>IF(Data!BY198="","",Data!BY198)</f>
        <v>2</v>
      </c>
      <c r="G198" s="1609"/>
      <c r="H198" s="1678">
        <f>IF(H52=0,"",ROUND((MIN(H52*'Exp factors'!C$14-H178-SUM(C178)*(H178="")-SUM(C191)*(SUM(C192)=0)-H195-SUM(C195)*(H195=""),SUM(C198)*'Exp factors'!C$15))*20/10,0)/2)</f>
        <v>0</v>
      </c>
      <c r="I198" s="1678">
        <f>IF(I52=0,"",ROUND((MIN(I52*'Exp factors'!D$14-I178-SUM(D178)*(I178="")-SUM(D191)*(SUM(D192)=0)-I195-SUM(D195)*(I195=""),SUM(D198)*'Exp factors'!D$15))*20/10,0)/2)</f>
        <v>0.5</v>
      </c>
      <c r="J198" s="1678">
        <f>IF(J52=0,"",ROUND((MIN(J52*'Exp factors'!E$14-J178-SUM(E178)*(J178="")-SUM(E191)*(SUM(E192)=0)-J195-SUM(E195)*(J195=""),SUM(E198)*'Exp factors'!E$15))*20/10,0)/2)</f>
        <v>1</v>
      </c>
      <c r="K198" s="1678">
        <f>IF(K52=0,"",ROUND((MIN(K52*'Exp factors'!F$14-K178-SUM(F178)*(K178="")-SUM(F191)*(SUM(F192)=0)-K195-SUM(F195)*(K195=""),SUM(F198)*'Exp factors'!F$15))*20/10,0)/2)</f>
        <v>2.5</v>
      </c>
      <c r="L198" s="1609"/>
      <c r="M198" s="1605"/>
      <c r="N198" s="1605"/>
      <c r="O198" s="1605"/>
      <c r="P198" s="1605"/>
      <c r="Q198" s="1642"/>
      <c r="R198" s="1623"/>
      <c r="S198" s="1624"/>
      <c r="T198" s="1624"/>
      <c r="U198" s="1570">
        <v>198</v>
      </c>
      <c r="V198" s="1599"/>
    </row>
    <row r="199" spans="1:22" ht="15.75" customHeight="1">
      <c r="A199" s="1606" t="s">
        <v>180</v>
      </c>
      <c r="B199" s="1621"/>
      <c r="C199" s="1622" t="str">
        <f>IF(Data!BV199="","",Data!BV199)</f>
        <v/>
      </c>
      <c r="D199" s="1622">
        <f>IF(Data!BW199="","",Data!BW199)</f>
        <v>7000</v>
      </c>
      <c r="E199" s="1622">
        <f>IF(Data!BX199="","",Data!BX199)</f>
        <v>7000</v>
      </c>
      <c r="F199" s="1622">
        <f>IF(Data!BY199="","",Data!BY199)</f>
        <v>7000</v>
      </c>
      <c r="G199" s="1609"/>
      <c r="H199" s="1605"/>
      <c r="I199" s="1605"/>
      <c r="J199" s="1605"/>
      <c r="K199" s="1605"/>
      <c r="L199" s="1609"/>
      <c r="M199" s="1605"/>
      <c r="N199" s="1605"/>
      <c r="O199" s="1605"/>
      <c r="P199" s="1605"/>
      <c r="Q199" s="1642"/>
      <c r="R199" s="1578"/>
      <c r="S199" s="1579"/>
      <c r="T199" s="1579"/>
      <c r="U199" s="1570">
        <v>199</v>
      </c>
      <c r="V199" s="1599"/>
    </row>
    <row r="200" spans="1:22" ht="15.75" customHeight="1">
      <c r="A200" s="1606" t="s">
        <v>182</v>
      </c>
      <c r="B200" s="1671"/>
      <c r="C200" s="1632" t="str">
        <f>IF(SUM(C198)=0,"",C198*C199)</f>
        <v/>
      </c>
      <c r="D200" s="1632">
        <f>IF(SUM(D198)=0,"",D198*D199)</f>
        <v>3500</v>
      </c>
      <c r="E200" s="1632">
        <f>IF(SUM(E198)=0,"",E198*E199)</f>
        <v>7000</v>
      </c>
      <c r="F200" s="1632">
        <f>IF(SUM(F198)=0,"",F198*F199)</f>
        <v>14000</v>
      </c>
      <c r="G200" s="1611"/>
      <c r="H200" s="1641" t="str">
        <f>IF(SUM(H198)=0,"",H198*C199)</f>
        <v/>
      </c>
      <c r="I200" s="1641">
        <f>IF(SUM(I198)=0,"",I198*D199)</f>
        <v>3500</v>
      </c>
      <c r="J200" s="1641">
        <f>IF(SUM(J198)=0,"",J198*E199)</f>
        <v>7000</v>
      </c>
      <c r="K200" s="1641">
        <f>IF(SUM(K198)=0,"",K198*F199)</f>
        <v>17500</v>
      </c>
      <c r="L200" s="1611"/>
      <c r="M200" s="1632" t="str">
        <f>IF(H200="","",SUM(H200)-SUM(C200))</f>
        <v/>
      </c>
      <c r="N200" s="1632">
        <f>IF(I200="","",SUM(I200)-SUM(D200))</f>
        <v>0</v>
      </c>
      <c r="O200" s="1632">
        <f>IF(J200="","",SUM(J200)-SUM(E200))</f>
        <v>0</v>
      </c>
      <c r="P200" s="1632">
        <f>IF(K200="","",SUM(K200)-SUM(F200))</f>
        <v>3500</v>
      </c>
      <c r="Q200" s="1642"/>
      <c r="R200" s="1578"/>
      <c r="S200" s="1579"/>
      <c r="T200" s="1579"/>
      <c r="U200" s="1570">
        <v>200</v>
      </c>
      <c r="V200" s="1599"/>
    </row>
    <row r="201" spans="1:22" ht="15.75" customHeight="1">
      <c r="A201" s="1679" t="s">
        <v>237</v>
      </c>
      <c r="B201" s="1588"/>
      <c r="C201" s="1646">
        <f>IF(SUM(C52)=0,"",SUM(C178,SUM(C191)*(C192=""),C195,C198)/C52)</f>
        <v>0.16666666666666666</v>
      </c>
      <c r="D201" s="1646">
        <f>IF(SUM(D52)=0,"",SUM(D178,SUM(D191)*(D192=""),D195,D198)/D52)</f>
        <v>0.21428571428571427</v>
      </c>
      <c r="E201" s="1646">
        <f>IF(SUM(E52)=0,"",SUM(E178,SUM(E191)*(E192=""),E195,E198)/E52)</f>
        <v>0.15384615384615385</v>
      </c>
      <c r="F201" s="1646">
        <f>IF(SUM(F52)=0,"",SUM(F178,SUM(F191)*(F192=""),F195,F198)/F52)</f>
        <v>0.16</v>
      </c>
      <c r="G201" s="1611"/>
      <c r="H201" s="1646">
        <f>IF(H52=0,"",SUM(H178,SUM(C178)*(H178=""),SUM(C191)*(SUM(C192)=0),H195,SUM(C195)*(H195=""),H198)/H52)</f>
        <v>0.16666666666666666</v>
      </c>
      <c r="I201" s="1646">
        <f>IF(I52=0,"",SUM(I178,SUM(D178)*(I178=""),SUM(D191)*(SUM(D192)=0),I195,SUM(D195)*(I195=""),I198)/I52)</f>
        <v>0.21428571428571427</v>
      </c>
      <c r="J201" s="1646">
        <f>IF(J52=0,"",SUM(J178,SUM(E178)*(J178=""),SUM(E191)*(SUM(E192)=0),J195,SUM(E195)*(J195=""),J198)/J52)</f>
        <v>0.15384615384615385</v>
      </c>
      <c r="K201" s="1646">
        <f>IF(K52=0,"",SUM(K178,SUM(F178)*(K178=""),SUM(F191)*(SUM(F192)=0),K195,SUM(F195)*(K195=""),K198)/K52)</f>
        <v>0.18</v>
      </c>
      <c r="L201" s="1611"/>
      <c r="M201" s="1605"/>
      <c r="N201" s="1605"/>
      <c r="O201" s="1605"/>
      <c r="P201" s="1605"/>
      <c r="Q201" s="1642"/>
      <c r="R201" s="1568"/>
      <c r="S201" s="1569"/>
      <c r="T201" s="1569"/>
      <c r="U201" s="1570">
        <v>201</v>
      </c>
      <c r="V201" s="1599"/>
    </row>
    <row r="202" spans="1:22" ht="15.75" customHeight="1">
      <c r="A202" s="1672" t="s">
        <v>1216</v>
      </c>
      <c r="B202" s="1609"/>
      <c r="C202" s="1622" t="str">
        <f>IF(Data!BV202="","",Data!BV202)</f>
        <v/>
      </c>
      <c r="D202" s="1622" t="str">
        <f>IF(Data!BW202="","",Data!BW202)</f>
        <v/>
      </c>
      <c r="E202" s="1622" t="str">
        <f>IF(Data!BX202="","",Data!BX202)</f>
        <v/>
      </c>
      <c r="F202" s="1622" t="str">
        <f>IF(Data!BY202="","",Data!BY202)</f>
        <v/>
      </c>
      <c r="G202" s="1609"/>
      <c r="H202" s="1670"/>
      <c r="I202" s="1670"/>
      <c r="J202" s="1670"/>
      <c r="K202" s="1670"/>
      <c r="L202" s="1609"/>
      <c r="M202" s="1605"/>
      <c r="N202" s="1605"/>
      <c r="O202" s="1605"/>
      <c r="P202" s="1605"/>
      <c r="Q202" s="1642"/>
      <c r="R202" s="1623"/>
      <c r="S202" s="1624"/>
      <c r="T202" s="1624"/>
      <c r="U202" s="1570">
        <v>202</v>
      </c>
      <c r="V202" s="1599"/>
    </row>
    <row r="203" spans="1:22" ht="15.75" customHeight="1">
      <c r="A203" s="1606" t="s">
        <v>180</v>
      </c>
      <c r="B203" s="1611"/>
      <c r="C203" s="1622" t="str">
        <f>IF(Data!BV203="","",Data!BV203)</f>
        <v/>
      </c>
      <c r="D203" s="1622" t="str">
        <f>IF(Data!BW203="","",Data!BW203)</f>
        <v/>
      </c>
      <c r="E203" s="1622" t="str">
        <f>IF(Data!BX203="","",Data!BX203)</f>
        <v/>
      </c>
      <c r="F203" s="1622" t="str">
        <f>IF(Data!BY203="","",Data!BY203)</f>
        <v/>
      </c>
      <c r="G203" s="1609"/>
      <c r="H203" s="1605"/>
      <c r="I203" s="1605"/>
      <c r="J203" s="1605"/>
      <c r="K203" s="1605"/>
      <c r="L203" s="1609"/>
      <c r="M203" s="1605"/>
      <c r="N203" s="1605"/>
      <c r="O203" s="1605"/>
      <c r="P203" s="1605"/>
      <c r="Q203" s="1642"/>
      <c r="R203" s="1578"/>
      <c r="S203" s="1579"/>
      <c r="T203" s="1579"/>
      <c r="U203" s="1570">
        <v>203</v>
      </c>
      <c r="V203" s="1599"/>
    </row>
    <row r="204" spans="1:22" ht="15.75" customHeight="1">
      <c r="A204" s="1606" t="s">
        <v>182</v>
      </c>
      <c r="B204" s="1611"/>
      <c r="C204" s="1632" t="str">
        <f>IF(SUM(C202)=0,"",C202*C203)</f>
        <v/>
      </c>
      <c r="D204" s="1632" t="str">
        <f>IF(SUM(D202)=0,"",D202*D203)</f>
        <v/>
      </c>
      <c r="E204" s="1632" t="str">
        <f>IF(SUM(E202)=0,"",E202*E203)</f>
        <v/>
      </c>
      <c r="F204" s="1632" t="str">
        <f>IF(SUM(F202)=0,"",F202*F203)</f>
        <v/>
      </c>
      <c r="G204" s="1611"/>
      <c r="H204" s="1641" t="str">
        <f>IF(H202="","",H202*C203)</f>
        <v/>
      </c>
      <c r="I204" s="1641" t="str">
        <f>IF(I202="","",I202*D203)</f>
        <v/>
      </c>
      <c r="J204" s="1641" t="str">
        <f>IF(J202="","",J202*E203)</f>
        <v/>
      </c>
      <c r="K204" s="1641" t="str">
        <f>IF(K202="","",K202*F203)</f>
        <v/>
      </c>
      <c r="L204" s="1611"/>
      <c r="M204" s="1632" t="str">
        <f>IF(H204="","",SUM(H204)-SUM(C204))</f>
        <v/>
      </c>
      <c r="N204" s="1632" t="str">
        <f>IF(I204="","",SUM(I204)-SUM(D204))</f>
        <v/>
      </c>
      <c r="O204" s="1632" t="str">
        <f>IF(J204="","",SUM(J204)-SUM(E204))</f>
        <v/>
      </c>
      <c r="P204" s="1632" t="str">
        <f>IF(K204="","",SUM(K204)-SUM(F204))</f>
        <v/>
      </c>
      <c r="Q204" s="1642"/>
      <c r="R204" s="1578"/>
      <c r="S204" s="1579"/>
      <c r="T204" s="1579"/>
      <c r="U204" s="1570">
        <v>204</v>
      </c>
      <c r="V204" s="1599"/>
    </row>
    <row r="205" spans="1:22" ht="15.75" customHeight="1">
      <c r="A205" s="1672" t="str">
        <f>IF(AND(SUM(MAX(Data!$BV205:$BY205))=0,NOT(SUM(MAX(Data!$BV211:$BY211))=0)),Data!A211,Data!A205)</f>
        <v>Goat sales - local: no. sold</v>
      </c>
      <c r="B205" s="1611"/>
      <c r="C205" s="1622">
        <f>IF(AND(SUM(MAX(Data!$BV205:$BY205))=0,NOT(SUM(MAX(Data!$BV211:$BY211))=0)),Data!BV211,Data!BV205)</f>
        <v>0.5</v>
      </c>
      <c r="D205" s="1622">
        <f>IF(AND(SUM(MAX(Data!$BV205:$BY205))=0,NOT(SUM(MAX(Data!$BV211:$BY211))=0)),Data!BW211,Data!BW205)</f>
        <v>0.5</v>
      </c>
      <c r="E205" s="1622">
        <f>IF(AND(SUM(MAX(Data!$BV205:$BY205))=0,NOT(SUM(MAX(Data!$BV211:$BY211))=0)),Data!BX211,Data!BX205)</f>
        <v>6</v>
      </c>
      <c r="F205" s="1622">
        <f>IF(AND(SUM(MAX(Data!$BV205:$BY205))=0,NOT(SUM(MAX(Data!$BV211:$BY211))=0)),Data!BY211,Data!BY205)</f>
        <v>2.5</v>
      </c>
      <c r="G205" s="1609"/>
      <c r="H205" s="1678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1678">
        <f>IF(I54+I55=0,"",ROUND((MIN((I54+I55)*'Exp factors'!D$17-I181-SUM(D181)*(I181="")-I202-SUM(D202)*(I202="")-I208-SUM(D208)*(I208="")-I211-SUM(D211)*(I211=""),SUM(D205,D211)*'Exp factors'!D$18-I211-SUM(D211)*(I211="")))*20/10,0)/2)</f>
        <v>-0.5</v>
      </c>
      <c r="J205" s="1678">
        <f>IF(J54+J55=0,"",ROUND((MIN((J54+J55)*'Exp factors'!E$17-J181-SUM(E181)*(J181="")-J202-SUM(E202)*(J202="")-J208-SUM(E208)*(J208="")-J211-SUM(E211)*(J211=""),SUM(E205,E211)*'Exp factors'!E$18-J211-SUM(E211)*(J211="")))*20/10,0)/2)</f>
        <v>2</v>
      </c>
      <c r="K205" s="1678">
        <f>IF(K54+K55=0,"",ROUND((MIN((K54+K55)*'Exp factors'!F$17-K181-SUM(F181)*(K181="")-K202-SUM(F202)*(K202="")-K208-SUM(F208)*(K208="")-K211-SUM(F211)*(K211=""),SUM(F205,F211)*'Exp factors'!F$18-K211-SUM(F211)*(K211="")))*20/10,0)/2)</f>
        <v>3.5</v>
      </c>
      <c r="L205" s="1609"/>
      <c r="M205" s="1605"/>
      <c r="N205" s="1605"/>
      <c r="O205" s="1605"/>
      <c r="P205" s="1605"/>
      <c r="Q205" s="1642"/>
      <c r="R205" s="1623"/>
      <c r="S205" s="1624"/>
      <c r="T205" s="1624"/>
      <c r="U205" s="1570">
        <v>205</v>
      </c>
      <c r="V205" s="1599"/>
    </row>
    <row r="206" spans="1:22" ht="15.75" customHeight="1">
      <c r="A206" s="1606" t="s">
        <v>180</v>
      </c>
      <c r="B206" s="1611"/>
      <c r="C206" s="1622">
        <f>IF(AND(SUM(MAX(Data!$BV206:$BY206))=0,NOT(SUM(MAX(Data!$BV212:$BY212))=0)),Data!BV212,Data!BV206)</f>
        <v>1320</v>
      </c>
      <c r="D206" s="1622">
        <f>IF(AND(SUM(MAX(Data!$BV206:$BY206))=0,NOT(SUM(MAX(Data!$BV212:$BY212))=0)),Data!BW212,Data!BW206)</f>
        <v>1321</v>
      </c>
      <c r="E206" s="1622">
        <f>IF(AND(SUM(MAX(Data!$BV206:$BY206))=0,NOT(SUM(MAX(Data!$BV212:$BY212))=0)),Data!BX212,Data!BX206)</f>
        <v>1120</v>
      </c>
      <c r="F206" s="1622">
        <f>IF(AND(SUM(MAX(Data!$BV206:$BY206))=0,NOT(SUM(MAX(Data!$BV212:$BY212))=0)),Data!BY212,Data!BY206)</f>
        <v>1178</v>
      </c>
      <c r="G206" s="1609"/>
      <c r="H206" s="1605"/>
      <c r="I206" s="1605"/>
      <c r="J206" s="1605"/>
      <c r="K206" s="1605"/>
      <c r="L206" s="1609"/>
      <c r="M206" s="1605"/>
      <c r="N206" s="1605"/>
      <c r="O206" s="1605"/>
      <c r="P206" s="1605"/>
      <c r="Q206" s="1642"/>
      <c r="R206" s="1578"/>
      <c r="S206" s="1579"/>
      <c r="T206" s="1579"/>
      <c r="U206" s="1570">
        <v>206</v>
      </c>
      <c r="V206" s="1599"/>
    </row>
    <row r="207" spans="1:22" ht="15.75" customHeight="1">
      <c r="A207" s="1606" t="s">
        <v>182</v>
      </c>
      <c r="B207" s="1671"/>
      <c r="C207" s="1632">
        <f>IF(SUM(C205)=0,"",C205*C206)</f>
        <v>660</v>
      </c>
      <c r="D207" s="1632">
        <f>IF(SUM(D205)=0,"",D205*D206)</f>
        <v>660.5</v>
      </c>
      <c r="E207" s="1632">
        <f>IF(SUM(E205)=0,"",E205*E206)</f>
        <v>6720</v>
      </c>
      <c r="F207" s="1632">
        <f>IF(SUM(F205)=0,"",F205*F206)</f>
        <v>2945</v>
      </c>
      <c r="G207" s="1611"/>
      <c r="H207" s="1641">
        <f>IF(SUM(H205)=0,"",H205*C206)</f>
        <v>660</v>
      </c>
      <c r="I207" s="1641">
        <f>IF(SUM(I205)=0,"",I205*D206)</f>
        <v>-660.5</v>
      </c>
      <c r="J207" s="1641">
        <f>IF(SUM(J205)=0,"",J205*E206)</f>
        <v>2240</v>
      </c>
      <c r="K207" s="1641">
        <f>IF(SUM(K205)=0,"",K205*F206)</f>
        <v>4123</v>
      </c>
      <c r="L207" s="1611"/>
      <c r="M207" s="1632">
        <f>IF(H207="","",SUM(H207)-SUM(C207))</f>
        <v>0</v>
      </c>
      <c r="N207" s="1632">
        <f>IF(I207="","",SUM(I207)-SUM(D207))</f>
        <v>-1321</v>
      </c>
      <c r="O207" s="1632">
        <f>IF(J207="","",SUM(J207)-SUM(E207))</f>
        <v>-4480</v>
      </c>
      <c r="P207" s="1632">
        <f>IF(K207="","",SUM(K207)-SUM(F207))</f>
        <v>1178</v>
      </c>
      <c r="Q207" s="1642"/>
      <c r="R207" s="1578"/>
      <c r="S207" s="1579"/>
      <c r="T207" s="1579"/>
      <c r="U207" s="1570">
        <v>207</v>
      </c>
      <c r="V207" s="1599"/>
    </row>
    <row r="208" spans="1:22" ht="15.75" customHeight="1">
      <c r="A208" s="1672" t="s">
        <v>1217</v>
      </c>
      <c r="B208" s="1588"/>
      <c r="C208" s="1622" t="str">
        <f>IF(Data!BV208="","",Data!BV208)</f>
        <v/>
      </c>
      <c r="D208" s="1622" t="str">
        <f>IF(Data!BW208="","",Data!BW208)</f>
        <v/>
      </c>
      <c r="E208" s="1622" t="str">
        <f>IF(Data!BX208="","",Data!BX208)</f>
        <v/>
      </c>
      <c r="F208" s="1622" t="str">
        <f>IF(Data!BY208="","",Data!BY208)</f>
        <v/>
      </c>
      <c r="G208" s="1609"/>
      <c r="H208" s="1670"/>
      <c r="I208" s="1670"/>
      <c r="J208" s="1670"/>
      <c r="K208" s="1670"/>
      <c r="L208" s="1609"/>
      <c r="M208" s="1605"/>
      <c r="N208" s="1605"/>
      <c r="O208" s="1605"/>
      <c r="P208" s="1605"/>
      <c r="Q208" s="1642"/>
      <c r="R208" s="1623"/>
      <c r="S208" s="1624"/>
      <c r="T208" s="1624"/>
      <c r="U208" s="1570">
        <v>208</v>
      </c>
      <c r="V208" s="1599"/>
    </row>
    <row r="209" spans="1:22" ht="15.75" customHeight="1">
      <c r="A209" s="1606" t="s">
        <v>180</v>
      </c>
      <c r="B209" s="1609"/>
      <c r="C209" s="1622" t="str">
        <f>IF(Data!BV209="","",Data!BV209)</f>
        <v/>
      </c>
      <c r="D209" s="1622" t="str">
        <f>IF(Data!BW209="","",Data!BW209)</f>
        <v/>
      </c>
      <c r="E209" s="1622" t="str">
        <f>IF(Data!BX209="","",Data!BX209)</f>
        <v/>
      </c>
      <c r="F209" s="1622" t="str">
        <f>IF(Data!BY209="","",Data!BY209)</f>
        <v/>
      </c>
      <c r="G209" s="1609"/>
      <c r="H209" s="1605"/>
      <c r="I209" s="1605"/>
      <c r="J209" s="1605"/>
      <c r="K209" s="1605"/>
      <c r="L209" s="1609"/>
      <c r="M209" s="1605"/>
      <c r="N209" s="1605"/>
      <c r="O209" s="1605"/>
      <c r="P209" s="1605"/>
      <c r="Q209" s="1642"/>
      <c r="R209" s="1578"/>
      <c r="S209" s="1579"/>
      <c r="T209" s="1579"/>
      <c r="U209" s="1570">
        <v>209</v>
      </c>
      <c r="V209" s="1599"/>
    </row>
    <row r="210" spans="1:22" ht="15.75" customHeight="1">
      <c r="A210" s="1606" t="s">
        <v>182</v>
      </c>
      <c r="B210" s="1611"/>
      <c r="C210" s="1632" t="str">
        <f>IF(SUM(C208)=0,"",C208*C209)</f>
        <v/>
      </c>
      <c r="D210" s="1632" t="str">
        <f>IF(SUM(D208)=0,"",D208*D209)</f>
        <v/>
      </c>
      <c r="E210" s="1632" t="str">
        <f>IF(SUM(E208)=0,"",E208*E209)</f>
        <v/>
      </c>
      <c r="F210" s="1632" t="str">
        <f>IF(SUM(F208)=0,"",F208*F209)</f>
        <v/>
      </c>
      <c r="G210" s="1611"/>
      <c r="H210" s="1641" t="str">
        <f>IF(H208="","",H208*C209)</f>
        <v/>
      </c>
      <c r="I210" s="1641" t="str">
        <f>IF(I208="","",I208*D209)</f>
        <v/>
      </c>
      <c r="J210" s="1641" t="str">
        <f>IF(J208="","",J208*E209)</f>
        <v/>
      </c>
      <c r="K210" s="1641" t="str">
        <f>IF(K208="","",K208*F209)</f>
        <v/>
      </c>
      <c r="L210" s="1611"/>
      <c r="M210" s="1632" t="str">
        <f>IF(H210="","",SUM(H210)-SUM(C210))</f>
        <v/>
      </c>
      <c r="N210" s="1632" t="str">
        <f>IF(I210="","",SUM(I210)-SUM(D210))</f>
        <v/>
      </c>
      <c r="O210" s="1632" t="str">
        <f>IF(J210="","",SUM(J210)-SUM(E210))</f>
        <v/>
      </c>
      <c r="P210" s="1632" t="str">
        <f>IF(K210="","",SUM(K210)-SUM(F210))</f>
        <v/>
      </c>
      <c r="Q210" s="1642"/>
      <c r="R210" s="1578"/>
      <c r="S210" s="1579"/>
      <c r="T210" s="1579"/>
      <c r="U210" s="1570">
        <v>210</v>
      </c>
      <c r="V210" s="1599"/>
    </row>
    <row r="211" spans="1:22" ht="15.75" customHeight="1">
      <c r="A211" s="1672" t="str">
        <f>IF(AND(SUM(MAX(Data!$BV205:$BY205))=0,NOT(SUM(MAX(Data!$BV211:$BY211))=0)),Data!A205,Data!A211)</f>
        <v>Sheep sales - local: no. sold</v>
      </c>
      <c r="B211" s="1611"/>
      <c r="C211" s="1622">
        <f>IF(AND(SUM(MAX(Data!$BV205:$BY205))=0,NOT(SUM(MAX(Data!$BV211:$BY211))=0)),Data!BV205,Data!BV211)</f>
        <v>0</v>
      </c>
      <c r="D211" s="1622">
        <f>IF(AND(SUM(MAX(Data!$BV205:$BY205))=0,NOT(SUM(MAX(Data!$BV211:$BY211))=0)),Data!BW205,Data!BW211)</f>
        <v>0</v>
      </c>
      <c r="E211" s="1622">
        <f>IF(AND(SUM(MAX(Data!$BV205:$BY205))=0,NOT(SUM(MAX(Data!$BV211:$BY211))=0)),Data!BX205,Data!BX211)</f>
        <v>0.5</v>
      </c>
      <c r="F211" s="1622">
        <f>IF(AND(SUM(MAX(Data!$BV205:$BY205))=0,NOT(SUM(MAX(Data!$BV211:$BY211))=0)),Data!BY205,Data!BY211)</f>
        <v>0.5</v>
      </c>
      <c r="G211" s="1609"/>
      <c r="H211" s="1670"/>
      <c r="I211" s="1670"/>
      <c r="J211" s="1670"/>
      <c r="K211" s="1670"/>
      <c r="L211" s="1609"/>
      <c r="M211" s="1605"/>
      <c r="N211" s="1605"/>
      <c r="O211" s="1605"/>
      <c r="P211" s="1605"/>
      <c r="Q211" s="1642"/>
      <c r="R211" s="1623"/>
      <c r="S211" s="1624"/>
      <c r="T211" s="1624"/>
      <c r="U211" s="1570">
        <v>211</v>
      </c>
      <c r="V211" s="1599"/>
    </row>
    <row r="212" spans="1:22" ht="15.75" customHeight="1">
      <c r="A212" s="1606" t="s">
        <v>180</v>
      </c>
      <c r="B212" s="1611"/>
      <c r="C212" s="1622">
        <f>IF(AND(SUM(MAX(Data!$BV206:$BY206))=0,NOT(SUM(MAX(Data!$BV212:$BY212))=0)),Data!BV206,Data!BV212)</f>
        <v>1200</v>
      </c>
      <c r="D212" s="1622">
        <f>IF(AND(SUM(MAX(Data!$BV206:$BY206))=0,NOT(SUM(MAX(Data!$BV212:$BY212))=0)),Data!BW206,Data!BW212)</f>
        <v>1200</v>
      </c>
      <c r="E212" s="1622">
        <f>IF(AND(SUM(MAX(Data!$BV206:$BY206))=0,NOT(SUM(MAX(Data!$BV212:$BY212))=0)),Data!BX206,Data!BX212)</f>
        <v>1200</v>
      </c>
      <c r="F212" s="1622">
        <f>IF(AND(SUM(MAX(Data!$BV206:$BY206))=0,NOT(SUM(MAX(Data!$BV212:$BY212))=0)),Data!BY206,Data!BY212)</f>
        <v>1300</v>
      </c>
      <c r="G212" s="1609"/>
      <c r="H212" s="1605"/>
      <c r="I212" s="1605"/>
      <c r="J212" s="1605"/>
      <c r="K212" s="1605"/>
      <c r="L212" s="1609"/>
      <c r="M212" s="1605"/>
      <c r="N212" s="1605"/>
      <c r="O212" s="1605"/>
      <c r="P212" s="1605"/>
      <c r="Q212" s="1642"/>
      <c r="R212" s="1578"/>
      <c r="S212" s="1579"/>
      <c r="T212" s="1579"/>
      <c r="U212" s="1570">
        <v>212</v>
      </c>
      <c r="V212" s="1599"/>
    </row>
    <row r="213" spans="1:22" ht="15.75" customHeight="1">
      <c r="A213" s="1606" t="s">
        <v>182</v>
      </c>
      <c r="B213" s="1621"/>
      <c r="C213" s="1632" t="str">
        <f>IF(SUM(C211)=0,"",C211*C212)</f>
        <v/>
      </c>
      <c r="D213" s="1632" t="str">
        <f>IF(SUM(D211)=0,"",D211*D212)</f>
        <v/>
      </c>
      <c r="E213" s="1632">
        <f>IF(SUM(E211)=0,"",E211*E212)</f>
        <v>600</v>
      </c>
      <c r="F213" s="1632">
        <f>IF(SUM(F211)=0,"",F211*F212)</f>
        <v>650</v>
      </c>
      <c r="G213" s="1611"/>
      <c r="H213" s="1641" t="str">
        <f>IF(H211="","",H211*C212)</f>
        <v/>
      </c>
      <c r="I213" s="1641" t="str">
        <f>IF(I211="","",I211*D212)</f>
        <v/>
      </c>
      <c r="J213" s="1641" t="str">
        <f>IF(J211="","",J211*E212)</f>
        <v/>
      </c>
      <c r="K213" s="1641" t="str">
        <f>IF(K211="","",K211*F212)</f>
        <v/>
      </c>
      <c r="L213" s="1611"/>
      <c r="M213" s="1632" t="str">
        <f>IF(H213="","",SUM(H213)-SUM(C213))</f>
        <v/>
      </c>
      <c r="N213" s="1632" t="str">
        <f>IF(I213="","",SUM(I213)-SUM(D213))</f>
        <v/>
      </c>
      <c r="O213" s="1632" t="str">
        <f>IF(J213="","",SUM(J213)-SUM(E213))</f>
        <v/>
      </c>
      <c r="P213" s="1632" t="str">
        <f>IF(K213="","",SUM(K213)-SUM(F213))</f>
        <v/>
      </c>
      <c r="Q213" s="1642"/>
      <c r="R213" s="1578"/>
      <c r="S213" s="1579"/>
      <c r="T213" s="1579"/>
      <c r="U213" s="1570">
        <v>213</v>
      </c>
      <c r="V213" s="1599"/>
    </row>
    <row r="214" spans="1:22" ht="15.75" customHeight="1">
      <c r="A214" s="1679" t="s">
        <v>242</v>
      </c>
      <c r="B214" s="1671"/>
      <c r="C214" s="1646">
        <f>IF(SUM(C54,C55)=0,"",SUM(C181,C202,C205,C208,C211)/SUM(C54,C55))</f>
        <v>0.3</v>
      </c>
      <c r="D214" s="1646">
        <f>IF(SUM(D54,D55)=0,"",SUM(D181,D202,D205,D208,D211)/SUM(D54,D55))</f>
        <v>0.5</v>
      </c>
      <c r="E214" s="1646">
        <f>IF(SUM(E54,E55)=0,"",SUM(E181,E202,E205,E208,E211)/SUM(E54,E55))</f>
        <v>0.61764705882352944</v>
      </c>
      <c r="F214" s="1646">
        <f>IF(SUM(F54,F55)=0,"",SUM(F181,F202,F205,F208,F211)/SUM(F54,F55))</f>
        <v>0.32</v>
      </c>
      <c r="G214" s="1611"/>
      <c r="H214" s="1646">
        <f>IF(H54+H55=0,"",SUM(H181,SUM(C181)*(H181=""),H202,SUM(C202)*(H202=""),H208,SUM(C208)*(H208=""),H211,SUM(C211)*(H211=""),H205)/(H54+H55))</f>
        <v>0.3</v>
      </c>
      <c r="I214" s="1646">
        <f>IF(I54+I55=0,"",SUM(I181,SUM(D181)*(I181=""),I202,SUM(D202)*(I202=""),I208,SUM(D208)*(I208=""),I211,SUM(D211)*(I211=""),I205)/(I54+I55))</f>
        <v>0.3</v>
      </c>
      <c r="J214" s="1646">
        <f>IF(J54+J55=0,"",SUM(J181,SUM(E181)*(J181=""),J202,SUM(E202)*(J202=""),J208,SUM(E208)*(J208=""),J211,SUM(E211)*(J211=""),J205)/(J54+J55))</f>
        <v>0.38235294117647056</v>
      </c>
      <c r="K214" s="1646">
        <f>IF(K54+K55=0,"",SUM(K181,SUM(F181)*(K181=""),K202,SUM(F202)*(K202=""),K208,SUM(F208)*(K208=""),K211,SUM(F211)*(K211=""),K205)/(K54+K55))</f>
        <v>0.36</v>
      </c>
      <c r="L214" s="1611"/>
      <c r="M214" s="1627"/>
      <c r="N214" s="1627"/>
      <c r="O214" s="1627"/>
      <c r="P214" s="1627"/>
      <c r="Q214" s="1642"/>
      <c r="R214" s="1568"/>
      <c r="S214" s="1569"/>
      <c r="T214" s="1569"/>
      <c r="U214" s="1570">
        <v>214</v>
      </c>
      <c r="V214" s="1599"/>
    </row>
    <row r="215" spans="1:22" ht="15.75" customHeight="1">
      <c r="A215" s="1681" t="str">
        <f>IF(Data!A215="","",Data!A215)</f>
        <v>Chicken sales: no. sold</v>
      </c>
      <c r="B215" s="1588"/>
      <c r="C215" s="1622">
        <f>IF(Data!BV215="","",Data!BV215)</f>
        <v>2</v>
      </c>
      <c r="D215" s="1622">
        <f>IF(Data!BW215="","",Data!BW215)</f>
        <v>2</v>
      </c>
      <c r="E215" s="1622">
        <f>IF(Data!BX215="","",Data!BX215)</f>
        <v>6</v>
      </c>
      <c r="F215" s="1622">
        <f>IF(Data!BY215="","",Data!BY215)</f>
        <v>15</v>
      </c>
      <c r="G215" s="1609"/>
      <c r="H215" s="1670"/>
      <c r="I215" s="1670"/>
      <c r="J215" s="1670"/>
      <c r="K215" s="1670"/>
      <c r="L215" s="1609"/>
      <c r="M215" s="1605"/>
      <c r="N215" s="1605"/>
      <c r="O215" s="1605"/>
      <c r="P215" s="1605"/>
      <c r="Q215" s="1642"/>
      <c r="R215" s="1623"/>
      <c r="S215" s="1624"/>
      <c r="T215" s="1624"/>
      <c r="U215" s="1570">
        <v>215</v>
      </c>
      <c r="V215" s="1599"/>
    </row>
    <row r="216" spans="1:22" ht="15.75" customHeight="1">
      <c r="A216" s="1606" t="s">
        <v>180</v>
      </c>
      <c r="B216" s="1609"/>
      <c r="C216" s="1622">
        <f>IF(Data!BV216="","",Data!BV216)</f>
        <v>70</v>
      </c>
      <c r="D216" s="1622">
        <f>IF(Data!BW216="","",Data!BW216)</f>
        <v>70</v>
      </c>
      <c r="E216" s="1622">
        <f>IF(Data!BX216="","",Data!BX216)</f>
        <v>70</v>
      </c>
      <c r="F216" s="1622">
        <f>IF(Data!BY216="","",Data!BY216)</f>
        <v>70</v>
      </c>
      <c r="G216" s="1609"/>
      <c r="H216" s="1605"/>
      <c r="I216" s="1605"/>
      <c r="J216" s="1605"/>
      <c r="K216" s="1605"/>
      <c r="L216" s="1609"/>
      <c r="M216" s="1605"/>
      <c r="N216" s="1605"/>
      <c r="O216" s="1605"/>
      <c r="P216" s="1605"/>
      <c r="Q216" s="1642"/>
      <c r="R216" s="1578"/>
      <c r="S216" s="1579"/>
      <c r="T216" s="1579"/>
      <c r="U216" s="1570">
        <v>216</v>
      </c>
      <c r="V216" s="1599"/>
    </row>
    <row r="217" spans="1:22" ht="15.75" customHeight="1">
      <c r="A217" s="1606" t="s">
        <v>182</v>
      </c>
      <c r="B217" s="1611"/>
      <c r="C217" s="1632">
        <f>IF(SUM(C215)=0,"",C215*C216)</f>
        <v>140</v>
      </c>
      <c r="D217" s="1632">
        <f>IF(SUM(D215)=0,"",D215*D216)</f>
        <v>140</v>
      </c>
      <c r="E217" s="1632">
        <f>IF(SUM(E215)=0,"",E215*E216)</f>
        <v>420</v>
      </c>
      <c r="F217" s="1632">
        <f>IF(SUM(F215)=0,"",F215*F216)</f>
        <v>1050</v>
      </c>
      <c r="G217" s="1610"/>
      <c r="H217" s="1641" t="str">
        <f>IF(H215="","",H215*C216)</f>
        <v/>
      </c>
      <c r="I217" s="1641" t="str">
        <f>IF(I215="","",I215*D216)</f>
        <v/>
      </c>
      <c r="J217" s="1641" t="str">
        <f>IF(J215="","",J215*E216)</f>
        <v/>
      </c>
      <c r="K217" s="1641" t="str">
        <f>IF(K215="","",K215*F216)</f>
        <v/>
      </c>
      <c r="L217" s="1610"/>
      <c r="M217" s="1632" t="str">
        <f>IF(H217="","",SUM(H217)-SUM(C217))</f>
        <v/>
      </c>
      <c r="N217" s="1632" t="str">
        <f>IF(I217="","",SUM(I217)-SUM(D217))</f>
        <v/>
      </c>
      <c r="O217" s="1632" t="str">
        <f>IF(J217="","",SUM(J217)-SUM(E217))</f>
        <v/>
      </c>
      <c r="P217" s="1632" t="str">
        <f>IF(K217="","",SUM(K217)-SUM(F217))</f>
        <v/>
      </c>
      <c r="Q217" s="1642"/>
      <c r="R217" s="1578"/>
      <c r="S217" s="1579"/>
      <c r="T217" s="1579"/>
      <c r="U217" s="1570">
        <v>217</v>
      </c>
      <c r="V217" s="1599"/>
    </row>
    <row r="218" spans="1:22" ht="15.75" customHeight="1">
      <c r="A218" s="1681" t="str">
        <f>IF(Data!A218="","",Data!A218)</f>
        <v>Egg sales: no. sold</v>
      </c>
      <c r="B218" s="1611"/>
      <c r="C218" s="1622" t="str">
        <f>IF(Data!BV218="","",Data!BV218)</f>
        <v/>
      </c>
      <c r="D218" s="1622" t="str">
        <f>IF(Data!BW218="","",Data!BW218)</f>
        <v/>
      </c>
      <c r="E218" s="1622" t="str">
        <f>IF(Data!BX218="","",Data!BX218)</f>
        <v/>
      </c>
      <c r="F218" s="1622" t="str">
        <f>IF(Data!BY218="","",Data!BY218)</f>
        <v/>
      </c>
      <c r="G218" s="1609"/>
      <c r="H218" s="1605"/>
      <c r="I218" s="1605"/>
      <c r="J218" s="1605"/>
      <c r="K218" s="1605"/>
      <c r="L218" s="1609"/>
      <c r="M218" s="1605"/>
      <c r="N218" s="1605"/>
      <c r="O218" s="1605"/>
      <c r="P218" s="1605"/>
      <c r="Q218" s="1642"/>
      <c r="R218" s="1623"/>
      <c r="S218" s="1624"/>
      <c r="T218" s="1624"/>
      <c r="U218" s="1570">
        <v>218</v>
      </c>
      <c r="V218" s="1599"/>
    </row>
    <row r="219" spans="1:22" ht="15.75" customHeight="1">
      <c r="A219" s="1606" t="s">
        <v>180</v>
      </c>
      <c r="B219" s="1611"/>
      <c r="C219" s="1622" t="str">
        <f>IF(Data!BV219="","",Data!BV219)</f>
        <v/>
      </c>
      <c r="D219" s="1622" t="str">
        <f>IF(Data!BW219="","",Data!BW219)</f>
        <v/>
      </c>
      <c r="E219" s="1622" t="str">
        <f>IF(Data!BX219="","",Data!BX219)</f>
        <v/>
      </c>
      <c r="F219" s="1622" t="str">
        <f>IF(Data!BY219="","",Data!BY219)</f>
        <v/>
      </c>
      <c r="G219" s="1609"/>
      <c r="H219" s="1605"/>
      <c r="I219" s="1605"/>
      <c r="J219" s="1605"/>
      <c r="K219" s="1605"/>
      <c r="L219" s="1609"/>
      <c r="M219" s="1605"/>
      <c r="N219" s="1605"/>
      <c r="O219" s="1605"/>
      <c r="P219" s="1605"/>
      <c r="Q219" s="1642"/>
      <c r="R219" s="1623"/>
      <c r="S219" s="1624"/>
      <c r="T219" s="1624"/>
      <c r="U219" s="1570">
        <v>219</v>
      </c>
      <c r="V219" s="1599"/>
    </row>
    <row r="220" spans="1:22" ht="15.75" customHeight="1">
      <c r="A220" s="1606" t="s">
        <v>182</v>
      </c>
      <c r="B220" s="1621"/>
      <c r="C220" s="1641" t="str">
        <f>IF(SUM(C218)=0,"",C218*C219)</f>
        <v/>
      </c>
      <c r="D220" s="1641" t="str">
        <f>IF(SUM(D218)=0,"",D218*D219)</f>
        <v/>
      </c>
      <c r="E220" s="1641" t="str">
        <f>IF(SUM(E218)=0,"",E218*E219)</f>
        <v/>
      </c>
      <c r="F220" s="1641" t="str">
        <f>IF(SUM(F218)=0,"",F218*F219)</f>
        <v/>
      </c>
      <c r="G220" s="1610"/>
      <c r="H220" s="1605"/>
      <c r="I220" s="1605"/>
      <c r="J220" s="1605"/>
      <c r="K220" s="1605"/>
      <c r="L220" s="1610"/>
      <c r="M220" s="1605"/>
      <c r="N220" s="1605"/>
      <c r="O220" s="1605"/>
      <c r="P220" s="1605"/>
      <c r="Q220" s="1642"/>
      <c r="R220" s="1578"/>
      <c r="S220" s="1579"/>
      <c r="T220" s="1579"/>
      <c r="U220" s="1570">
        <v>220</v>
      </c>
      <c r="V220" s="1599"/>
    </row>
    <row r="221" spans="1:22" ht="15.75" customHeight="1">
      <c r="A221" s="1681" t="str">
        <f>IF(Data!A221="","",Data!A221)</f>
        <v>Pig sales: no sold</v>
      </c>
      <c r="B221" s="1671"/>
      <c r="C221" s="1622" t="str">
        <f>IF(Data!BV221="","",Data!BV221)</f>
        <v/>
      </c>
      <c r="D221" s="1622" t="str">
        <f>IF(Data!BW221="","",Data!BW221)</f>
        <v/>
      </c>
      <c r="E221" s="1622" t="str">
        <f>IF(Data!BX221="","",Data!BX221)</f>
        <v/>
      </c>
      <c r="F221" s="1622" t="str">
        <f>IF(Data!BY221="","",Data!BY221)</f>
        <v/>
      </c>
      <c r="G221" s="1611"/>
      <c r="H221" s="1605"/>
      <c r="I221" s="1605"/>
      <c r="J221" s="1605"/>
      <c r="K221" s="1605"/>
      <c r="L221" s="1611"/>
      <c r="M221" s="1627"/>
      <c r="N221" s="1627"/>
      <c r="O221" s="1627"/>
      <c r="P221" s="1627"/>
      <c r="Q221" s="1642"/>
      <c r="R221" s="1623"/>
      <c r="S221" s="1624"/>
      <c r="T221" s="1624"/>
      <c r="U221" s="1570">
        <v>221</v>
      </c>
      <c r="V221" s="1599"/>
    </row>
    <row r="222" spans="1:22" ht="15.75" customHeight="1">
      <c r="A222" s="1606" t="s">
        <v>180</v>
      </c>
      <c r="B222" s="1588"/>
      <c r="C222" s="1622" t="str">
        <f>IF(Data!BV222="","",Data!BV222)</f>
        <v/>
      </c>
      <c r="D222" s="1622" t="str">
        <f>IF(Data!BW222="","",Data!BW222)</f>
        <v/>
      </c>
      <c r="E222" s="1622" t="str">
        <f>IF(Data!BX222="","",Data!BX222)</f>
        <v/>
      </c>
      <c r="F222" s="1622" t="str">
        <f>IF(Data!BY222="","",Data!BY222)</f>
        <v/>
      </c>
      <c r="G222" s="1611"/>
      <c r="H222" s="1605"/>
      <c r="I222" s="1605"/>
      <c r="J222" s="1605"/>
      <c r="K222" s="1605"/>
      <c r="L222" s="1611"/>
      <c r="M222" s="1627"/>
      <c r="N222" s="1627"/>
      <c r="O222" s="1627"/>
      <c r="P222" s="1627"/>
      <c r="Q222" s="1642"/>
      <c r="R222" s="1578"/>
      <c r="S222" s="1579"/>
      <c r="T222" s="1579"/>
      <c r="U222" s="1570">
        <v>222</v>
      </c>
      <c r="V222" s="1599"/>
    </row>
    <row r="223" spans="1:22" ht="15.75" customHeight="1">
      <c r="A223" s="1606" t="s">
        <v>182</v>
      </c>
      <c r="B223" s="1609"/>
      <c r="C223" s="1641" t="str">
        <f>IF(SUM(C221)=0,"",C221*C222)</f>
        <v/>
      </c>
      <c r="D223" s="1641" t="str">
        <f>IF(SUM(D221)=0,"",D221*D222)</f>
        <v/>
      </c>
      <c r="E223" s="1641" t="str">
        <f>IF(SUM(E221)=0,"",E221*E222)</f>
        <v/>
      </c>
      <c r="F223" s="1641" t="str">
        <f>IF(SUM(F221)=0,"",F221*F222)</f>
        <v/>
      </c>
      <c r="G223" s="1611"/>
      <c r="H223" s="1605"/>
      <c r="I223" s="1605"/>
      <c r="J223" s="1605"/>
      <c r="K223" s="1605"/>
      <c r="L223" s="1611"/>
      <c r="M223" s="1627"/>
      <c r="N223" s="1627"/>
      <c r="O223" s="1627"/>
      <c r="P223" s="1627"/>
      <c r="Q223" s="1642"/>
      <c r="R223" s="1578"/>
      <c r="S223" s="1579"/>
      <c r="T223" s="1579"/>
      <c r="U223" s="1570">
        <v>223</v>
      </c>
      <c r="V223" s="1599"/>
    </row>
    <row r="224" spans="1:22" ht="15.75" customHeight="1">
      <c r="A224" s="1681" t="str">
        <f>IF(Data!A224="","",Data!A224)</f>
        <v>Other (hides): quantity</v>
      </c>
      <c r="B224" s="1611"/>
      <c r="C224" s="1622" t="str">
        <f>IF(Data!BV224="","",Data!BV224)</f>
        <v/>
      </c>
      <c r="D224" s="1622" t="str">
        <f>IF(Data!BW224="","",Data!BW224)</f>
        <v/>
      </c>
      <c r="E224" s="1622">
        <f>IF(Data!BX224="","",Data!BX224)</f>
        <v>15</v>
      </c>
      <c r="F224" s="1622" t="str">
        <f>IF(Data!BY224="","",Data!BY224)</f>
        <v/>
      </c>
      <c r="G224" s="1611"/>
      <c r="H224" s="1605"/>
      <c r="I224" s="1605"/>
      <c r="J224" s="1605"/>
      <c r="K224" s="1605"/>
      <c r="L224" s="1611"/>
      <c r="M224" s="1627"/>
      <c r="N224" s="1627"/>
      <c r="O224" s="1627"/>
      <c r="P224" s="1627"/>
      <c r="Q224" s="1642"/>
      <c r="R224" s="1578"/>
      <c r="S224" s="1579"/>
      <c r="T224" s="1579"/>
      <c r="U224" s="1570">
        <v>224</v>
      </c>
      <c r="V224" s="1599"/>
    </row>
    <row r="225" spans="1:22" ht="15.75" customHeight="1">
      <c r="A225" s="1606" t="s">
        <v>246</v>
      </c>
      <c r="B225" s="1611"/>
      <c r="C225" s="1622" t="str">
        <f>IF(Data!BV225="","",Data!BV225)</f>
        <v/>
      </c>
      <c r="D225" s="1622" t="str">
        <f>IF(Data!BW225="","",Data!BW225)</f>
        <v/>
      </c>
      <c r="E225" s="1622">
        <f>IF(Data!BX225="","",Data!BX225)</f>
        <v>100</v>
      </c>
      <c r="F225" s="1622" t="str">
        <f>IF(Data!BY225="","",Data!BY225)</f>
        <v/>
      </c>
      <c r="G225" s="1611"/>
      <c r="H225" s="1605"/>
      <c r="I225" s="1605"/>
      <c r="J225" s="1605"/>
      <c r="K225" s="1605"/>
      <c r="L225" s="1611"/>
      <c r="M225" s="1627"/>
      <c r="N225" s="1627"/>
      <c r="O225" s="1627"/>
      <c r="P225" s="1627"/>
      <c r="Q225" s="1642"/>
      <c r="R225" s="1578"/>
      <c r="S225" s="1579"/>
      <c r="T225" s="1579"/>
      <c r="U225" s="1570">
        <v>225</v>
      </c>
      <c r="V225" s="1599"/>
    </row>
    <row r="226" spans="1:22" ht="15.75" customHeight="1">
      <c r="A226" s="1606" t="s">
        <v>182</v>
      </c>
      <c r="B226" s="1611"/>
      <c r="C226" s="1641" t="str">
        <f>IF(SUM(C224)=0,"",C224*C225)</f>
        <v/>
      </c>
      <c r="D226" s="1641" t="str">
        <f>IF(SUM(D224)=0,"",D224*D225)</f>
        <v/>
      </c>
      <c r="E226" s="1641">
        <f>IF(SUM(E224)=0,"",E224*E225)</f>
        <v>1500</v>
      </c>
      <c r="F226" s="1641" t="str">
        <f>IF(SUM(F224)=0,"",F224*F225)</f>
        <v/>
      </c>
      <c r="G226" s="1611"/>
      <c r="H226" s="1605"/>
      <c r="I226" s="1605"/>
      <c r="J226" s="1605"/>
      <c r="K226" s="1605"/>
      <c r="L226" s="1611"/>
      <c r="M226" s="1627"/>
      <c r="N226" s="1627"/>
      <c r="O226" s="1627"/>
      <c r="P226" s="1627"/>
      <c r="Q226" s="1642"/>
      <c r="R226" s="1578"/>
      <c r="S226" s="1579"/>
      <c r="T226" s="1579"/>
      <c r="U226" s="1570">
        <v>226</v>
      </c>
      <c r="V226" s="1599"/>
    </row>
    <row r="227" spans="1:22" ht="15.75" customHeight="1">
      <c r="A227" s="1682" t="s">
        <v>247</v>
      </c>
      <c r="B227" s="1621"/>
      <c r="C227" s="1622"/>
      <c r="D227" s="1622"/>
      <c r="E227" s="1622"/>
      <c r="F227" s="1622"/>
      <c r="G227" s="1609"/>
      <c r="H227" s="1605"/>
      <c r="I227" s="1605"/>
      <c r="J227" s="1605"/>
      <c r="K227" s="1605"/>
      <c r="L227" s="1609"/>
      <c r="M227" s="1605"/>
      <c r="N227" s="1605"/>
      <c r="O227" s="1605"/>
      <c r="P227" s="1605"/>
      <c r="Q227" s="1642"/>
      <c r="R227" s="1554"/>
      <c r="S227" s="1554"/>
      <c r="T227" s="1554"/>
      <c r="U227" s="1570">
        <v>227</v>
      </c>
      <c r="V227" s="1599"/>
    </row>
    <row r="228" spans="1:22" ht="15.75" customHeight="1">
      <c r="A228" s="1681" t="str">
        <f>IF(Data!A228="","",Data!A228)</f>
        <v>Green cons - Season 1: no of months</v>
      </c>
      <c r="B228" s="1671"/>
      <c r="C228" s="1622">
        <f>IF(Data!BV228="","",Data!BV228)</f>
        <v>2</v>
      </c>
      <c r="D228" s="1622">
        <f>IF(Data!BW228="","",Data!BW228)</f>
        <v>2</v>
      </c>
      <c r="E228" s="1622">
        <f>IF(Data!BX228="","",Data!BX228)</f>
        <v>2</v>
      </c>
      <c r="F228" s="1622">
        <f>IF(Data!BY228="","",Data!BY228)</f>
        <v>2</v>
      </c>
      <c r="G228" s="1609"/>
      <c r="H228" s="1605"/>
      <c r="I228" s="1605"/>
      <c r="J228" s="1605"/>
      <c r="K228" s="1605"/>
      <c r="L228" s="1609"/>
      <c r="M228" s="1605"/>
      <c r="N228" s="1605"/>
      <c r="O228" s="1605"/>
      <c r="P228" s="1605"/>
      <c r="Q228" s="1642"/>
      <c r="R228" s="1578"/>
      <c r="S228" s="1579"/>
      <c r="T228" s="1579"/>
      <c r="U228" s="1570">
        <v>228</v>
      </c>
      <c r="V228" s="1599"/>
    </row>
    <row r="229" spans="1:22" ht="15.75" customHeight="1">
      <c r="A229" s="1558" t="s">
        <v>249</v>
      </c>
      <c r="B229" s="1643"/>
      <c r="C229" s="1644">
        <f>IF(Data!BV229="","",Data!BV229)</f>
        <v>0.17</v>
      </c>
      <c r="D229" s="1644">
        <f>IF(Data!BW229="","",Data!BW229)</f>
        <v>0.17</v>
      </c>
      <c r="E229" s="1644">
        <f>IF(Data!BX229="","",Data!BX229)</f>
        <v>0.17</v>
      </c>
      <c r="F229" s="1644">
        <f>IF(Data!BY229="","",Data!BY229)</f>
        <v>0.17</v>
      </c>
      <c r="G229" s="1621"/>
      <c r="H229" s="1605"/>
      <c r="I229" s="1605"/>
      <c r="J229" s="1605"/>
      <c r="K229" s="1605"/>
      <c r="L229" s="1621"/>
      <c r="M229" s="1683"/>
      <c r="N229" s="1683"/>
      <c r="O229" s="1683"/>
      <c r="P229" s="1683"/>
      <c r="Q229" s="1642"/>
      <c r="R229" s="1568"/>
      <c r="S229" s="1569"/>
      <c r="T229" s="1569"/>
      <c r="U229" s="1570">
        <v>229</v>
      </c>
      <c r="V229" s="1599"/>
    </row>
    <row r="230" spans="1:22" ht="15.75" customHeight="1">
      <c r="A230" s="1558" t="s">
        <v>250</v>
      </c>
      <c r="B230" s="1671"/>
      <c r="C230" s="1661">
        <f>IF(SUM(C228)=0,"",(C228/12)*C229)</f>
        <v>2.8333333333333335E-2</v>
      </c>
      <c r="D230" s="1661">
        <f>IF(SUM(D228)=0,"",(D228/12)*D229)</f>
        <v>2.8333333333333335E-2</v>
      </c>
      <c r="E230" s="1661">
        <f>IF(SUM(E228)=0,"",(E228/12)*E229)</f>
        <v>2.8333333333333335E-2</v>
      </c>
      <c r="F230" s="1661">
        <f>IF(SUM(F228)=0,"",(F228/12)*F229)</f>
        <v>2.8333333333333335E-2</v>
      </c>
      <c r="G230" s="1621"/>
      <c r="H230" s="1605"/>
      <c r="I230" s="1605"/>
      <c r="J230" s="1605"/>
      <c r="K230" s="1605"/>
      <c r="L230" s="1621"/>
      <c r="M230" s="1605"/>
      <c r="N230" s="1605"/>
      <c r="O230" s="1605"/>
      <c r="P230" s="1605"/>
      <c r="Q230" s="1642"/>
      <c r="R230" s="1568"/>
      <c r="S230" s="1569"/>
      <c r="T230" s="1569"/>
      <c r="U230" s="1570">
        <v>230</v>
      </c>
      <c r="V230" s="1599"/>
    </row>
    <row r="231" spans="1:22" ht="15.75" customHeight="1">
      <c r="A231" s="1681" t="str">
        <f>IF(Data!A231="","",Data!A231)</f>
        <v xml:space="preserve">Green beans </v>
      </c>
      <c r="B231" s="1684"/>
      <c r="C231" s="1622" t="str">
        <f>IF(Data!BV231="","",Data!BV231)</f>
        <v/>
      </c>
      <c r="D231" s="1622" t="str">
        <f>IF(Data!BW231="","",Data!BW231)</f>
        <v/>
      </c>
      <c r="E231" s="1622" t="str">
        <f>IF(Data!BX231="","",Data!BX231)</f>
        <v/>
      </c>
      <c r="F231" s="1622" t="str">
        <f>IF(Data!BY231="","",Data!BY231)</f>
        <v/>
      </c>
      <c r="G231" s="1609"/>
      <c r="H231" s="1605"/>
      <c r="I231" s="1605"/>
      <c r="J231" s="1605"/>
      <c r="K231" s="1605"/>
      <c r="L231" s="1609"/>
      <c r="M231" s="1605"/>
      <c r="N231" s="1605"/>
      <c r="O231" s="1605"/>
      <c r="P231" s="1605"/>
      <c r="Q231" s="1642"/>
      <c r="R231" s="1578"/>
      <c r="S231" s="1579"/>
      <c r="T231" s="1579"/>
      <c r="U231" s="1570">
        <v>231</v>
      </c>
      <c r="V231" s="1599"/>
    </row>
    <row r="232" spans="1:22" s="1687" customFormat="1" ht="15.75" customHeight="1">
      <c r="A232" s="1558" t="s">
        <v>249</v>
      </c>
      <c r="B232" s="1684"/>
      <c r="C232" s="1622" t="str">
        <f>IF(Data!BV232="","",Data!BV232)</f>
        <v/>
      </c>
      <c r="D232" s="1622" t="str">
        <f>IF(Data!BW232="","",Data!BW232)</f>
        <v/>
      </c>
      <c r="E232" s="1622" t="str">
        <f>IF(Data!BX232="","",Data!BX232)</f>
        <v/>
      </c>
      <c r="F232" s="1622" t="str">
        <f>IF(Data!BY232="","",Data!BY232)</f>
        <v/>
      </c>
      <c r="G232" s="1621"/>
      <c r="H232" s="1605"/>
      <c r="I232" s="1605"/>
      <c r="J232" s="1605"/>
      <c r="K232" s="1605"/>
      <c r="L232" s="1621"/>
      <c r="M232" s="1605"/>
      <c r="N232" s="1605"/>
      <c r="O232" s="1605"/>
      <c r="P232" s="1605"/>
      <c r="Q232" s="1685"/>
      <c r="R232" s="1568"/>
      <c r="S232" s="1569"/>
      <c r="T232" s="1569"/>
      <c r="U232" s="1570">
        <v>232</v>
      </c>
      <c r="V232" s="1686"/>
    </row>
    <row r="233" spans="1:22" ht="15.75" customHeight="1">
      <c r="A233" s="1558" t="s">
        <v>250</v>
      </c>
      <c r="B233" s="1592"/>
      <c r="C233" s="1661" t="str">
        <f>IF(SUM(C231)=0,"",(C231/12)*C232)</f>
        <v/>
      </c>
      <c r="D233" s="1661" t="str">
        <f>IF(SUM(D231)=0,"",(D231/12)*D232)</f>
        <v/>
      </c>
      <c r="E233" s="1661" t="str">
        <f>IF(SUM(E231)=0,"",(E231/12)*E232)</f>
        <v/>
      </c>
      <c r="F233" s="1661" t="str">
        <f>IF(SUM(F231)=0,"",(F231/12)*F232)</f>
        <v/>
      </c>
      <c r="G233" s="1621"/>
      <c r="H233" s="1605"/>
      <c r="I233" s="1605"/>
      <c r="J233" s="1605"/>
      <c r="K233" s="1605"/>
      <c r="L233" s="1621"/>
      <c r="M233" s="1605"/>
      <c r="N233" s="1605"/>
      <c r="O233" s="1605"/>
      <c r="P233" s="1605"/>
      <c r="Q233" s="1642"/>
      <c r="R233" s="1568"/>
      <c r="S233" s="1569"/>
      <c r="T233" s="1569"/>
      <c r="U233" s="1570">
        <v>233</v>
      </c>
      <c r="V233" s="1599"/>
    </row>
    <row r="234" spans="1:22" ht="15.75" customHeight="1">
      <c r="A234" s="1681" t="str">
        <f>IF(Data!A234="","",Data!A234)</f>
        <v>Green maize sold: quantity</v>
      </c>
      <c r="B234" s="1688"/>
      <c r="C234" s="1622" t="str">
        <f>IF(Data!BV234="","",Data!BV234)</f>
        <v/>
      </c>
      <c r="D234" s="1622" t="str">
        <f>IF(Data!BW234="","",Data!BW234)</f>
        <v/>
      </c>
      <c r="E234" s="1622" t="str">
        <f>IF(Data!BX234="","",Data!BX234)</f>
        <v/>
      </c>
      <c r="F234" s="1622" t="str">
        <f>IF(Data!BY234="","",Data!BY234)</f>
        <v/>
      </c>
      <c r="G234" s="1638"/>
      <c r="H234" s="1605"/>
      <c r="I234" s="1605"/>
      <c r="J234" s="1605"/>
      <c r="K234" s="1605"/>
      <c r="L234" s="1621"/>
      <c r="M234" s="1655"/>
      <c r="N234" s="1655"/>
      <c r="O234" s="1655"/>
      <c r="P234" s="1655"/>
      <c r="Q234" s="1642"/>
      <c r="R234" s="1578"/>
      <c r="S234" s="1579"/>
      <c r="T234" s="1579"/>
      <c r="U234" s="1570">
        <v>234</v>
      </c>
      <c r="V234" s="1599"/>
    </row>
    <row r="235" spans="1:22" ht="15.75" customHeight="1">
      <c r="A235" s="1558" t="s">
        <v>180</v>
      </c>
      <c r="B235" s="1688"/>
      <c r="C235" s="1622" t="str">
        <f>IF(Data!BV235="","",Data!BV235)</f>
        <v/>
      </c>
      <c r="D235" s="1622" t="str">
        <f>IF(Data!BW235="","",Data!BW235)</f>
        <v/>
      </c>
      <c r="E235" s="1622" t="str">
        <f>IF(Data!BX235="","",Data!BX235)</f>
        <v/>
      </c>
      <c r="F235" s="1622" t="str">
        <f>IF(Data!BY235="","",Data!BY235)</f>
        <v/>
      </c>
      <c r="G235" s="1638"/>
      <c r="H235" s="1605"/>
      <c r="I235" s="1605"/>
      <c r="J235" s="1605"/>
      <c r="K235" s="1605"/>
      <c r="L235" s="1621"/>
      <c r="M235" s="1655"/>
      <c r="N235" s="1655"/>
      <c r="O235" s="1655"/>
      <c r="P235" s="1655"/>
      <c r="Q235" s="1642"/>
      <c r="R235" s="1623"/>
      <c r="S235" s="1624"/>
      <c r="T235" s="1624"/>
      <c r="U235" s="1570">
        <v>235</v>
      </c>
      <c r="V235" s="1599"/>
    </row>
    <row r="236" spans="1:22" ht="15.75" customHeight="1">
      <c r="A236" s="1558" t="s">
        <v>182</v>
      </c>
      <c r="B236" s="1688"/>
      <c r="C236" s="1657" t="str">
        <f>IF(SUM(C234)=0,"",C234*C235)</f>
        <v/>
      </c>
      <c r="D236" s="1657" t="str">
        <f>IF(SUM(D234)=0,"",D234*D235)</f>
        <v/>
      </c>
      <c r="E236" s="1657" t="str">
        <f>IF(SUM(E234)=0,"",E234*E235)</f>
        <v/>
      </c>
      <c r="F236" s="1657" t="str">
        <f>IF(SUM(F234)=0,"",F234*F235)</f>
        <v/>
      </c>
      <c r="G236" s="1621"/>
      <c r="H236" s="1605"/>
      <c r="I236" s="1605"/>
      <c r="J236" s="1605"/>
      <c r="K236" s="1605"/>
      <c r="L236" s="1621"/>
      <c r="M236" s="1655"/>
      <c r="N236" s="1655"/>
      <c r="O236" s="1655"/>
      <c r="P236" s="1655"/>
      <c r="Q236" s="1642"/>
      <c r="R236" s="1578"/>
      <c r="S236" s="1579"/>
      <c r="T236" s="1579"/>
      <c r="U236" s="1570">
        <v>236</v>
      </c>
      <c r="V236" s="1599"/>
    </row>
    <row r="237" spans="1:22" ht="15.75" customHeight="1">
      <c r="A237" s="1681" t="str">
        <f>IF(Data!A237="","",Data!A237)</f>
        <v>Maize: kg produced</v>
      </c>
      <c r="B237" s="1611"/>
      <c r="C237" s="1622">
        <f>IF(Data!BV237="","",Data!BV237)</f>
        <v>100</v>
      </c>
      <c r="D237" s="1622">
        <f>IF(Data!BW237="","",Data!BW237)</f>
        <v>150</v>
      </c>
      <c r="E237" s="1622">
        <f>IF(Data!BX237="","",Data!BX237)</f>
        <v>250</v>
      </c>
      <c r="F237" s="1622">
        <f>IF(Data!BY237="","",Data!BY237)</f>
        <v>500</v>
      </c>
      <c r="G237" s="1609"/>
      <c r="H237" s="1605"/>
      <c r="I237" s="1605"/>
      <c r="J237" s="1605"/>
      <c r="K237" s="1605"/>
      <c r="L237" s="1609"/>
      <c r="M237" s="1605"/>
      <c r="N237" s="1605"/>
      <c r="O237" s="1605"/>
      <c r="P237" s="1605"/>
      <c r="Q237" s="1642"/>
      <c r="R237" s="1578"/>
      <c r="S237" s="1579"/>
      <c r="T237" s="1579"/>
      <c r="U237" s="1570">
        <v>237</v>
      </c>
      <c r="V237" s="1599"/>
    </row>
    <row r="238" spans="1:22" ht="15.75" customHeight="1">
      <c r="A238" s="1556" t="s">
        <v>254</v>
      </c>
      <c r="B238" s="1611"/>
      <c r="C238" s="1634">
        <f>IF(Data!BV238="","",Data!BV238)</f>
        <v>15198.083999999999</v>
      </c>
      <c r="D238" s="1634">
        <f>IF(Data!BW238="","",Data!BW238)</f>
        <v>15198.083999999999</v>
      </c>
      <c r="E238" s="1634">
        <f>IF(Data!BX238="","",Data!BX238)</f>
        <v>15198.083999999999</v>
      </c>
      <c r="F238" s="1634">
        <f>IF(Data!BY238="","",Data!BY238)</f>
        <v>15198.083999999999</v>
      </c>
      <c r="G238" s="1588"/>
      <c r="H238" s="1605"/>
      <c r="I238" s="1605"/>
      <c r="J238" s="1605"/>
      <c r="K238" s="1605"/>
      <c r="L238" s="1588"/>
      <c r="M238" s="1603"/>
      <c r="N238" s="1603"/>
      <c r="O238" s="1603"/>
      <c r="P238" s="1603"/>
      <c r="Q238" s="1642"/>
      <c r="R238" s="1578"/>
      <c r="S238" s="1579"/>
      <c r="T238" s="1579"/>
      <c r="U238" s="1570">
        <v>238</v>
      </c>
      <c r="V238" s="1599"/>
    </row>
    <row r="239" spans="1:22" ht="15.75" customHeight="1">
      <c r="A239" s="1558" t="s">
        <v>255</v>
      </c>
      <c r="B239" s="1611"/>
      <c r="C239" s="1622">
        <f>IF(Data!BV239="","",Data!BV239)</f>
        <v>0</v>
      </c>
      <c r="D239" s="1622">
        <f>IF(Data!BW239="","",Data!BW239)</f>
        <v>0</v>
      </c>
      <c r="E239" s="1622">
        <f>IF(Data!BX239="","",Data!BX239)</f>
        <v>50</v>
      </c>
      <c r="F239" s="1622">
        <f>IF(Data!BY239="","",Data!BY239)</f>
        <v>100</v>
      </c>
      <c r="G239" s="1609"/>
      <c r="H239" s="1678" t="str">
        <f>IF(SUM(C239)&gt;0,(C237-H242-SUM(C242)*(H242=""))*'Exp factors'!C$23,"")</f>
        <v/>
      </c>
      <c r="I239" s="1678" t="str">
        <f>IF(SUM(D239)&gt;0,(D237-I242-SUM(D242)*(I242=""))*'Exp factors'!D$23,"")</f>
        <v/>
      </c>
      <c r="J239" s="1678">
        <f>IF(SUM(E239)&gt;0,(E237-J242-SUM(E242)*(J242=""))*'Exp factors'!E$23,"")</f>
        <v>0</v>
      </c>
      <c r="K239" s="1678">
        <f>IF(SUM(F239)&gt;0,(F237-K242-SUM(F242)*(K242=""))*'Exp factors'!F$23,"")</f>
        <v>0</v>
      </c>
      <c r="L239" s="1609"/>
      <c r="M239" s="1605"/>
      <c r="N239" s="1605"/>
      <c r="O239" s="1605"/>
      <c r="P239" s="1605"/>
      <c r="Q239" s="1642"/>
      <c r="R239" s="1578"/>
      <c r="S239" s="1579"/>
      <c r="T239" s="1579"/>
      <c r="U239" s="1570">
        <v>239</v>
      </c>
      <c r="V239" s="1599"/>
    </row>
    <row r="240" spans="1:22" ht="15.75" customHeight="1">
      <c r="A240" s="1606" t="s">
        <v>180</v>
      </c>
      <c r="B240" s="1621"/>
      <c r="C240" s="1622" t="str">
        <f>IF(Data!BV240="","",Data!BV240)</f>
        <v/>
      </c>
      <c r="D240" s="1622" t="str">
        <f>IF(Data!BW240="","",Data!BW240)</f>
        <v/>
      </c>
      <c r="E240" s="1622">
        <f>IF(Data!BX240="","",Data!BX240)</f>
        <v>150</v>
      </c>
      <c r="F240" s="1622">
        <f>IF(Data!BY240="","",Data!BY240)</f>
        <v>150</v>
      </c>
      <c r="G240" s="1611"/>
      <c r="H240" s="1605"/>
      <c r="I240" s="1605"/>
      <c r="J240" s="1605"/>
      <c r="K240" s="1605"/>
      <c r="L240" s="1611"/>
      <c r="M240" s="1627"/>
      <c r="N240" s="1627"/>
      <c r="O240" s="1627"/>
      <c r="P240" s="1627"/>
      <c r="Q240" s="1642"/>
      <c r="R240" s="1623"/>
      <c r="S240" s="1624"/>
      <c r="T240" s="1624"/>
      <c r="U240" s="1570">
        <v>240</v>
      </c>
      <c r="V240" s="1599"/>
    </row>
    <row r="241" spans="1:22" ht="15.75" customHeight="1">
      <c r="A241" s="1689" t="s">
        <v>182</v>
      </c>
      <c r="B241" s="1671"/>
      <c r="C241" s="1632" t="str">
        <f>IF(SUM(C239)=0,"",C239*C240)</f>
        <v/>
      </c>
      <c r="D241" s="1632" t="str">
        <f>IF(SUM(D239)=0,"",D239*D240)</f>
        <v/>
      </c>
      <c r="E241" s="1632">
        <f>IF(SUM(E239)=0,"",E239*E240)</f>
        <v>7500</v>
      </c>
      <c r="F241" s="1632">
        <f>IF(SUM(F239)=0,"",F239*F240)</f>
        <v>15000</v>
      </c>
      <c r="G241" s="1610"/>
      <c r="H241" s="1641" t="str">
        <f>IF(H239="","",H239*C240)</f>
        <v/>
      </c>
      <c r="I241" s="1641" t="str">
        <f>IF(I239="","",I239*D240)</f>
        <v/>
      </c>
      <c r="J241" s="1641">
        <f>IF(J239="","",J239*E240)</f>
        <v>0</v>
      </c>
      <c r="K241" s="1641">
        <f>IF(K239="","",K239*F240)</f>
        <v>0</v>
      </c>
      <c r="L241" s="1610"/>
      <c r="M241" s="1531" t="str">
        <f>IF(H241="","",SUM(H241)-SUM(C241))</f>
        <v/>
      </c>
      <c r="N241" s="1531" t="str">
        <f>IF(I241="","",SUM(I241)-SUM(D241))</f>
        <v/>
      </c>
      <c r="O241" s="1531">
        <f>IF(J241="","",SUM(J241)-SUM(E241))</f>
        <v>-7500</v>
      </c>
      <c r="P241" s="1531">
        <f>IF(K241="","",SUM(K241)-SUM(F241))</f>
        <v>-15000</v>
      </c>
      <c r="Q241" s="1642"/>
      <c r="R241" s="1578"/>
      <c r="S241" s="1579"/>
      <c r="T241" s="1579"/>
      <c r="U241" s="1570">
        <v>241</v>
      </c>
      <c r="V241" s="1599"/>
    </row>
    <row r="242" spans="1:22" s="1687" customFormat="1" ht="15.75" customHeight="1">
      <c r="A242" s="1606" t="s">
        <v>256</v>
      </c>
      <c r="B242" s="1671"/>
      <c r="C242" s="1622">
        <f>IF(Data!BV242="","",Data!BV242)</f>
        <v>5</v>
      </c>
      <c r="D242" s="1622">
        <f>IF(Data!BW242="","",Data!BW242)</f>
        <v>20</v>
      </c>
      <c r="E242" s="1622">
        <f>IF(Data!BX242="","",Data!BX242)</f>
        <v>40</v>
      </c>
      <c r="F242" s="1622">
        <f>IF(Data!BY242="","",Data!BY242)</f>
        <v>50</v>
      </c>
      <c r="G242" s="1611"/>
      <c r="H242" s="1670"/>
      <c r="I242" s="1670"/>
      <c r="J242" s="1670"/>
      <c r="K242" s="1670"/>
      <c r="L242" s="1611"/>
      <c r="M242" s="1627"/>
      <c r="N242" s="1627"/>
      <c r="O242" s="1627"/>
      <c r="P242" s="1627"/>
      <c r="Q242" s="1685"/>
      <c r="R242" s="1578"/>
      <c r="S242" s="1579"/>
      <c r="T242" s="1579"/>
      <c r="U242" s="1570">
        <v>242</v>
      </c>
      <c r="V242" s="1686"/>
    </row>
    <row r="243" spans="1:22" ht="15.75" customHeight="1">
      <c r="A243" s="1607" t="s">
        <v>250</v>
      </c>
      <c r="B243" s="1609"/>
      <c r="C243" s="1661">
        <f>IF(C237="","",(C237-SUM(C239)-SUM(C242))*C238/C$46/365/$P$1)</f>
        <v>4.4950746575342468E-2</v>
      </c>
      <c r="D243" s="1661">
        <f>IF(D237="","",(D237-SUM(D239)-SUM(D242))*D238/D$46/365/$P$1)</f>
        <v>6.1511547945205483E-2</v>
      </c>
      <c r="E243" s="1661">
        <f>IF(E237="","",(E237-SUM(E239)-SUM(E242))*E238/E$46/365/$P$1)</f>
        <v>7.5706520547945202E-2</v>
      </c>
      <c r="F243" s="1661">
        <f>IF(F237="","",(F237-SUM(F239)-SUM(F242))*F238/F$46/365/$P$1)</f>
        <v>0.20701001712328765</v>
      </c>
      <c r="G243" s="1621"/>
      <c r="H243" s="1530" t="str">
        <f>IF(H239="","",(C237-H239-H242-SUM(C242)*(H242=""))*C238/H$46/365/$P$1)</f>
        <v/>
      </c>
      <c r="I243" s="1530" t="str">
        <f>IF(I239="","",(D237-I239-I242-SUM(D242)*(I242=""))*D238/I$46/365/$P$1)</f>
        <v/>
      </c>
      <c r="J243" s="1530">
        <f>IF(J239="","",(E237-J239-J242-SUM(E242)*(J242=""))*E238/J$46/365/$P$1)</f>
        <v>9.9364808219178077E-2</v>
      </c>
      <c r="K243" s="1530">
        <f>IF(K239="","",(F237-K239-K242-SUM(F242)*(K242=""))*F238/K$46/365/$P$1)</f>
        <v>0.26615573630136985</v>
      </c>
      <c r="L243" s="1621"/>
      <c r="M243" s="1662" t="str">
        <f>IF(H243="","",SUM(H243)-SUM(C243))</f>
        <v/>
      </c>
      <c r="N243" s="1662" t="str">
        <f>IF(I243="","",SUM(I243)-SUM(D243))</f>
        <v/>
      </c>
      <c r="O243" s="1662">
        <f>IF(J243="","",SUM(J243)-SUM(E243))</f>
        <v>2.3658287671232875E-2</v>
      </c>
      <c r="P243" s="1662">
        <f>IF(K243="","",SUM(K243)-SUM(F243))</f>
        <v>5.9145719178082201E-2</v>
      </c>
      <c r="Q243" s="1642"/>
      <c r="R243" s="1568"/>
      <c r="S243" s="1569"/>
      <c r="T243" s="1569"/>
      <c r="U243" s="1570">
        <v>243</v>
      </c>
      <c r="V243" s="1599"/>
    </row>
    <row r="244" spans="1:22" ht="15.75" customHeight="1">
      <c r="A244" s="1681" t="str">
        <f>IF(Data!A244="","",Data!A244)</f>
        <v>Tomato</v>
      </c>
      <c r="B244" s="1621"/>
      <c r="C244" s="1622">
        <f>IF(Data!BV244="","",Data!BV244)</f>
        <v>10</v>
      </c>
      <c r="D244" s="1622">
        <f>IF(Data!BW244="","",Data!BW244)</f>
        <v>20</v>
      </c>
      <c r="E244" s="1622">
        <f>IF(Data!BX244="","",Data!BX244)</f>
        <v>15</v>
      </c>
      <c r="F244" s="1622">
        <f>IF(Data!BY244="","",Data!BY244)</f>
        <v>25</v>
      </c>
      <c r="G244" s="1588"/>
      <c r="H244" s="1605"/>
      <c r="I244" s="1605"/>
      <c r="J244" s="1605"/>
      <c r="K244" s="1605"/>
      <c r="L244" s="1588"/>
      <c r="M244" s="1605"/>
      <c r="N244" s="1605"/>
      <c r="O244" s="1605"/>
      <c r="P244" s="1605"/>
      <c r="Q244" s="1642"/>
      <c r="R244" s="1578"/>
      <c r="S244" s="1579"/>
      <c r="T244" s="1579"/>
      <c r="U244" s="1570">
        <v>244</v>
      </c>
      <c r="V244" s="1599"/>
    </row>
    <row r="245" spans="1:22" ht="15.75" customHeight="1">
      <c r="A245" s="1556" t="s">
        <v>254</v>
      </c>
      <c r="B245" s="1671"/>
      <c r="C245" s="1622">
        <f>IF(Data!BV245="","",Data!BV245)</f>
        <v>840</v>
      </c>
      <c r="D245" s="1622">
        <f>IF(Data!BW245="","",Data!BW245)</f>
        <v>840</v>
      </c>
      <c r="E245" s="1622">
        <f>IF(Data!BX245="","",Data!BX245)</f>
        <v>840</v>
      </c>
      <c r="F245" s="1622">
        <f>IF(Data!BY245="","",Data!BY245)</f>
        <v>840</v>
      </c>
      <c r="G245" s="1588"/>
      <c r="H245" s="1605"/>
      <c r="I245" s="1605"/>
      <c r="J245" s="1605"/>
      <c r="K245" s="1605"/>
      <c r="L245" s="1588"/>
      <c r="M245" s="1603"/>
      <c r="N245" s="1603"/>
      <c r="O245" s="1603"/>
      <c r="P245" s="1603"/>
      <c r="Q245" s="1642"/>
      <c r="R245" s="1578"/>
      <c r="S245" s="1579"/>
      <c r="T245" s="1579"/>
      <c r="U245" s="1570">
        <v>245</v>
      </c>
      <c r="V245" s="1599"/>
    </row>
    <row r="246" spans="1:22" ht="15.75" customHeight="1">
      <c r="A246" s="1558" t="s">
        <v>255</v>
      </c>
      <c r="B246" s="1671"/>
      <c r="C246" s="1622">
        <f>IF(Data!BV246="","",Data!BV246)</f>
        <v>5</v>
      </c>
      <c r="D246" s="1622">
        <f>IF(Data!BW246="","",Data!BW246)</f>
        <v>16</v>
      </c>
      <c r="E246" s="1622">
        <f>IF(Data!BX246="","",Data!BX246)</f>
        <v>10</v>
      </c>
      <c r="F246" s="1622">
        <f>IF(Data!BY246="","",Data!BY246)</f>
        <v>20</v>
      </c>
      <c r="G246" s="1609"/>
      <c r="H246" s="1678">
        <f>IF(SUM(C246)&gt;0,(C244-H249-SUM(C249)*(H249=""))*'Exp factors'!C$23,"")</f>
        <v>0</v>
      </c>
      <c r="I246" s="1678">
        <f>IF(SUM(D246)&gt;0,(D244-I249-SUM(D249)*(I249=""))*'Exp factors'!D$23,"")</f>
        <v>0</v>
      </c>
      <c r="J246" s="1678">
        <f>IF(SUM(E246)&gt;0,(E244-J249-SUM(E249)*(J249=""))*'Exp factors'!E$23,"")</f>
        <v>0</v>
      </c>
      <c r="K246" s="1678">
        <f>IF(SUM(F246)&gt;0,(F244-K249-SUM(F249)*(K249=""))*'Exp factors'!F$23,"")</f>
        <v>0</v>
      </c>
      <c r="L246" s="1609"/>
      <c r="M246" s="1605"/>
      <c r="N246" s="1605"/>
      <c r="O246" s="1605"/>
      <c r="P246" s="1605"/>
      <c r="Q246" s="1642"/>
      <c r="R246" s="1578"/>
      <c r="S246" s="1579"/>
      <c r="T246" s="1579"/>
      <c r="U246" s="1570">
        <v>246</v>
      </c>
      <c r="V246" s="1599"/>
    </row>
    <row r="247" spans="1:22" ht="15.75" customHeight="1">
      <c r="A247" s="1606" t="s">
        <v>180</v>
      </c>
      <c r="B247" s="1671"/>
      <c r="C247" s="1622">
        <f>IF(Data!BV247="","",Data!BV247)</f>
        <v>30</v>
      </c>
      <c r="D247" s="1622">
        <f>IF(Data!BW247="","",Data!BW247)</f>
        <v>30</v>
      </c>
      <c r="E247" s="1622">
        <f>IF(Data!BX247="","",Data!BX247)</f>
        <v>30</v>
      </c>
      <c r="F247" s="1622">
        <f>IF(Data!BY247="","",Data!BY247)</f>
        <v>30</v>
      </c>
      <c r="G247" s="1611"/>
      <c r="H247" s="1605"/>
      <c r="I247" s="1605"/>
      <c r="J247" s="1605"/>
      <c r="K247" s="1605"/>
      <c r="L247" s="1611"/>
      <c r="M247" s="1627"/>
      <c r="N247" s="1627"/>
      <c r="O247" s="1627"/>
      <c r="P247" s="1627"/>
      <c r="Q247" s="1642"/>
      <c r="R247" s="1623"/>
      <c r="S247" s="1624"/>
      <c r="T247" s="1624"/>
      <c r="U247" s="1570">
        <v>247</v>
      </c>
      <c r="V247" s="1599"/>
    </row>
    <row r="248" spans="1:22" ht="15.75" customHeight="1">
      <c r="A248" s="1606" t="s">
        <v>182</v>
      </c>
      <c r="B248" s="1621"/>
      <c r="C248" s="1632">
        <f>IF(SUM(C246)=0,"",C246*C247)</f>
        <v>150</v>
      </c>
      <c r="D248" s="1632">
        <f>IF(SUM(D246)=0,"",D246*D247)</f>
        <v>480</v>
      </c>
      <c r="E248" s="1632">
        <f>IF(SUM(E246)=0,"",E246*E247)</f>
        <v>300</v>
      </c>
      <c r="F248" s="1632">
        <f>IF(SUM(F246)=0,"",F246*F247)</f>
        <v>600</v>
      </c>
      <c r="G248" s="1611"/>
      <c r="H248" s="1641">
        <f>IF(H246="","",H246*C247)</f>
        <v>0</v>
      </c>
      <c r="I248" s="1641">
        <f>IF(I246="","",I246*D247)</f>
        <v>0</v>
      </c>
      <c r="J248" s="1641">
        <f>IF(J246="","",J246*E247)</f>
        <v>0</v>
      </c>
      <c r="K248" s="1641">
        <f>IF(K246="","",K246*F247)</f>
        <v>0</v>
      </c>
      <c r="L248" s="1611"/>
      <c r="M248" s="1531">
        <f>IF(H248="","",SUM(H248)-SUM(C248))</f>
        <v>-150</v>
      </c>
      <c r="N248" s="1531">
        <f>IF(I248="","",SUM(I248)-SUM(D248))</f>
        <v>-480</v>
      </c>
      <c r="O248" s="1531">
        <f>IF(J248="","",SUM(J248)-SUM(E248))</f>
        <v>-300</v>
      </c>
      <c r="P248" s="1531">
        <f>IF(K248="","",SUM(K248)-SUM(F248))</f>
        <v>-600</v>
      </c>
      <c r="Q248" s="1642"/>
      <c r="R248" s="1578"/>
      <c r="S248" s="1579"/>
      <c r="T248" s="1579"/>
      <c r="U248" s="1570">
        <v>248</v>
      </c>
      <c r="V248" s="1599"/>
    </row>
    <row r="249" spans="1:22" ht="15.75" customHeight="1">
      <c r="A249" s="1606" t="s">
        <v>256</v>
      </c>
      <c r="B249" s="1621"/>
      <c r="C249" s="1622">
        <f>IF(Data!BV249="","",Data!BV249)</f>
        <v>1</v>
      </c>
      <c r="D249" s="1622">
        <f>IF(Data!BW249="","",Data!BW249)</f>
        <v>1</v>
      </c>
      <c r="E249" s="1622">
        <f>IF(Data!BX249="","",Data!BX249)</f>
        <v>5</v>
      </c>
      <c r="F249" s="1622">
        <f>IF(Data!BY249="","",Data!BY249)</f>
        <v>11</v>
      </c>
      <c r="G249" s="1611"/>
      <c r="H249" s="1670"/>
      <c r="I249" s="1670"/>
      <c r="J249" s="1670"/>
      <c r="K249" s="1670"/>
      <c r="L249" s="1611"/>
      <c r="M249" s="1627"/>
      <c r="N249" s="1627"/>
      <c r="O249" s="1627"/>
      <c r="P249" s="1627"/>
      <c r="Q249" s="1642"/>
      <c r="R249" s="1578"/>
      <c r="S249" s="1579"/>
      <c r="T249" s="1579"/>
      <c r="U249" s="1570">
        <v>249</v>
      </c>
      <c r="V249" s="1599"/>
    </row>
    <row r="250" spans="1:22" ht="15.75" customHeight="1">
      <c r="A250" s="1607" t="s">
        <v>250</v>
      </c>
      <c r="B250" s="1671"/>
      <c r="C250" s="1661">
        <f>IF(C244="","",(C244-SUM(C246)-SUM(C249))*C245/C$46/365/$P$1)</f>
        <v>1.0460772104607721E-4</v>
      </c>
      <c r="D250" s="1661">
        <f>IF(D244="","",(D244-SUM(D246)-SUM(D249))*D245/D$46/365/$P$1)</f>
        <v>7.8455790784557919E-5</v>
      </c>
      <c r="E250" s="1661">
        <f>IF(E244="","",(E244-SUM(E246)-SUM(E249))*E245/E$46/365/$P$1)</f>
        <v>0</v>
      </c>
      <c r="F250" s="1661">
        <f>IF(F244="","",(F244-SUM(F246)-SUM(F249))*F245/F$46/365/$P$1)</f>
        <v>-1.9613947696139476E-4</v>
      </c>
      <c r="G250" s="1621"/>
      <c r="H250" s="1530">
        <f>IF(H246="","",(C244-H246-H249-SUM(C249)*(H249=""))*C245/H$46/365/$P$1)</f>
        <v>2.3536737235367372E-4</v>
      </c>
      <c r="I250" s="1530">
        <f>IF(I246="","",(D244-I246-I249-SUM(D249)*(I249=""))*D245/I$46/365/$P$1)</f>
        <v>4.9688667496886681E-4</v>
      </c>
      <c r="J250" s="1530">
        <f>IF(J246="","",(E244-J246-J249-SUM(E249)*(J249=""))*E245/J$46/365/$P$1)</f>
        <v>2.6151930261519304E-4</v>
      </c>
      <c r="K250" s="1530">
        <f>IF(K246="","",(F244-K246-K249-SUM(F249)*(K249=""))*F245/K$46/365/$P$1)</f>
        <v>4.576587795765878E-4</v>
      </c>
      <c r="L250" s="1621"/>
      <c r="M250" s="1662">
        <f>IF(H250="","",SUM(H250)-SUM(C250))</f>
        <v>1.3075965130759649E-4</v>
      </c>
      <c r="N250" s="1662">
        <f>IF(I250="","",SUM(I250)-SUM(D250))</f>
        <v>4.184308841843089E-4</v>
      </c>
      <c r="O250" s="1662">
        <f>IF(J250="","",SUM(J250)-SUM(E250))</f>
        <v>2.6151930261519304E-4</v>
      </c>
      <c r="P250" s="1662">
        <f>IF(K250="","",SUM(K250)-SUM(F250))</f>
        <v>6.5379825653798262E-4</v>
      </c>
      <c r="Q250" s="1642"/>
      <c r="R250" s="1568"/>
      <c r="S250" s="1569"/>
      <c r="T250" s="1569"/>
      <c r="U250" s="1570">
        <v>250</v>
      </c>
      <c r="V250" s="1599"/>
    </row>
    <row r="251" spans="1:22" ht="15.75" customHeight="1">
      <c r="A251" s="1681" t="str">
        <f>IF(Data!A251="","",Data!A251)</f>
        <v>Onions</v>
      </c>
      <c r="B251" s="1609"/>
      <c r="C251" s="1622">
        <f>IF(Data!BV251="","",Data!BV251)</f>
        <v>0</v>
      </c>
      <c r="D251" s="1622">
        <f>IF(Data!BW251="","",Data!BW251)</f>
        <v>5</v>
      </c>
      <c r="E251" s="1622">
        <f>IF(Data!BX251="","",Data!BX251)</f>
        <v>20</v>
      </c>
      <c r="F251" s="1622">
        <f>IF(Data!BY251="","",Data!BY251)</f>
        <v>50</v>
      </c>
      <c r="G251" s="1588"/>
      <c r="H251" s="1605"/>
      <c r="I251" s="1605"/>
      <c r="J251" s="1605"/>
      <c r="K251" s="1605"/>
      <c r="L251" s="1588"/>
      <c r="M251" s="1605"/>
      <c r="N251" s="1605"/>
      <c r="O251" s="1605"/>
      <c r="P251" s="1605"/>
      <c r="Q251" s="1642"/>
      <c r="R251" s="1578"/>
      <c r="S251" s="1579"/>
      <c r="T251" s="1579"/>
      <c r="U251" s="1570">
        <v>251</v>
      </c>
      <c r="V251" s="1599"/>
    </row>
    <row r="252" spans="1:22" ht="15.75" customHeight="1">
      <c r="A252" s="1556" t="s">
        <v>254</v>
      </c>
      <c r="B252" s="1671"/>
      <c r="C252" s="1622">
        <f>IF(Data!BV252="","",Data!BV252)</f>
        <v>2010</v>
      </c>
      <c r="D252" s="1622">
        <f>IF(Data!BW252="","",Data!BW252)</f>
        <v>2010</v>
      </c>
      <c r="E252" s="1622">
        <f>IF(Data!BX252="","",Data!BX252)</f>
        <v>2010</v>
      </c>
      <c r="F252" s="1622">
        <f>IF(Data!BY252="","",Data!BY252)</f>
        <v>2010</v>
      </c>
      <c r="G252" s="1588"/>
      <c r="H252" s="1605"/>
      <c r="I252" s="1605"/>
      <c r="J252" s="1605"/>
      <c r="K252" s="1605"/>
      <c r="L252" s="1588"/>
      <c r="M252" s="1605"/>
      <c r="N252" s="1605"/>
      <c r="O252" s="1605"/>
      <c r="P252" s="1605"/>
      <c r="Q252" s="1642"/>
      <c r="R252" s="1578"/>
      <c r="S252" s="1579"/>
      <c r="T252" s="1579"/>
      <c r="U252" s="1570">
        <v>252</v>
      </c>
      <c r="V252" s="1599"/>
    </row>
    <row r="253" spans="1:22" ht="15.75" customHeight="1">
      <c r="A253" s="1558" t="s">
        <v>255</v>
      </c>
      <c r="B253" s="1671"/>
      <c r="C253" s="1622">
        <f>IF(Data!BV253="","",Data!BV253)</f>
        <v>20</v>
      </c>
      <c r="D253" s="1622">
        <f>IF(Data!BW253="","",Data!BW253)</f>
        <v>20</v>
      </c>
      <c r="E253" s="1622">
        <f>IF(Data!BX253="","",Data!BX253)</f>
        <v>20</v>
      </c>
      <c r="F253" s="1622">
        <f>IF(Data!BY253="","",Data!BY253)</f>
        <v>20</v>
      </c>
      <c r="G253" s="1609"/>
      <c r="H253" s="1678">
        <f>IF(SUM(C253)&gt;0,(C251-H256-SUM(C256)*(H256=""))*'Exp factors'!C$24,"")</f>
        <v>0</v>
      </c>
      <c r="I253" s="1678">
        <f>IF(SUM(D253)&gt;0,(D251-I256-SUM(D256)*(I256=""))*'Exp factors'!D$24,"")</f>
        <v>3</v>
      </c>
      <c r="J253" s="1678">
        <f>IF(SUM(E253)&gt;0,(E251-J256-SUM(E256)*(J256=""))*'Exp factors'!E$24,"")</f>
        <v>18</v>
      </c>
      <c r="K253" s="1678">
        <f>IF(SUM(F253)&gt;0,(F251-K256-SUM(F256)*(K256=""))*'Exp factors'!F$24,"")</f>
        <v>45</v>
      </c>
      <c r="L253" s="1609"/>
      <c r="M253" s="1605"/>
      <c r="N253" s="1605"/>
      <c r="O253" s="1605"/>
      <c r="P253" s="1605"/>
      <c r="Q253" s="1642"/>
      <c r="R253" s="1578"/>
      <c r="S253" s="1579"/>
      <c r="T253" s="1579"/>
      <c r="U253" s="1570">
        <v>253</v>
      </c>
      <c r="V253" s="1599"/>
    </row>
    <row r="254" spans="1:22" ht="15.75" customHeight="1">
      <c r="A254" s="1606" t="s">
        <v>180</v>
      </c>
      <c r="B254" s="1671"/>
      <c r="C254" s="1622">
        <f>IF(Data!BV254="","",Data!BV254)</f>
        <v>23</v>
      </c>
      <c r="D254" s="1622">
        <f>IF(Data!BW254="","",Data!BW254)</f>
        <v>50</v>
      </c>
      <c r="E254" s="1622">
        <f>IF(Data!BX254="","",Data!BX254)</f>
        <v>39</v>
      </c>
      <c r="F254" s="1622">
        <f>IF(Data!BY254="","",Data!BY254)</f>
        <v>29</v>
      </c>
      <c r="G254" s="1611"/>
      <c r="H254" s="1605"/>
      <c r="I254" s="1605"/>
      <c r="J254" s="1605"/>
      <c r="K254" s="1605"/>
      <c r="L254" s="1611"/>
      <c r="M254" s="1605"/>
      <c r="N254" s="1605"/>
      <c r="O254" s="1605"/>
      <c r="P254" s="1605"/>
      <c r="Q254" s="1642"/>
      <c r="R254" s="1623"/>
      <c r="S254" s="1624"/>
      <c r="T254" s="1624"/>
      <c r="U254" s="1570">
        <v>254</v>
      </c>
      <c r="V254" s="1599"/>
    </row>
    <row r="255" spans="1:22" ht="15.75" customHeight="1">
      <c r="A255" s="1606" t="s">
        <v>182</v>
      </c>
      <c r="B255" s="1671"/>
      <c r="C255" s="1632">
        <f>IF(SUM(C253)=0,"",C253*C254)</f>
        <v>460</v>
      </c>
      <c r="D255" s="1632">
        <f>IF(SUM(D253)=0,"",D253*D254)</f>
        <v>1000</v>
      </c>
      <c r="E255" s="1632">
        <f>IF(SUM(E253)=0,"",E253*E254)</f>
        <v>780</v>
      </c>
      <c r="F255" s="1632">
        <f>IF(SUM(F253)=0,"",F253*F254)</f>
        <v>580</v>
      </c>
      <c r="G255" s="1610"/>
      <c r="H255" s="1641">
        <f>IF(H253="","",H253*C254)</f>
        <v>0</v>
      </c>
      <c r="I255" s="1641">
        <f>IF(I253="","",I253*D254)</f>
        <v>150</v>
      </c>
      <c r="J255" s="1641">
        <f>IF(J253="","",J253*E254)</f>
        <v>702</v>
      </c>
      <c r="K255" s="1641">
        <f>IF(K253="","",K253*F254)</f>
        <v>1305</v>
      </c>
      <c r="L255" s="1610"/>
      <c r="M255" s="1632">
        <f>IF(H255="","",SUM(H255)-SUM(C255))</f>
        <v>-460</v>
      </c>
      <c r="N255" s="1632">
        <f>IF(I255="","",SUM(I255)-SUM(D255))</f>
        <v>-850</v>
      </c>
      <c r="O255" s="1632">
        <f>IF(J255="","",SUM(J255)-SUM(E255))</f>
        <v>-78</v>
      </c>
      <c r="P255" s="1632">
        <f>IF(K255="","",SUM(K255)-SUM(F255))</f>
        <v>725</v>
      </c>
      <c r="Q255" s="1642"/>
      <c r="R255" s="1578"/>
      <c r="S255" s="1579"/>
      <c r="T255" s="1579"/>
      <c r="U255" s="1570">
        <v>255</v>
      </c>
      <c r="V255" s="1599"/>
    </row>
    <row r="256" spans="1:22" ht="15.75" customHeight="1">
      <c r="A256" s="1606" t="s">
        <v>256</v>
      </c>
      <c r="B256" s="1588"/>
      <c r="C256" s="1622" t="str">
        <f>IF(Data!BV256="","",Data!BV256)</f>
        <v/>
      </c>
      <c r="D256" s="1622">
        <f>IF(Data!BW256="","",Data!BW256)</f>
        <v>2</v>
      </c>
      <c r="E256" s="1622">
        <f>IF(Data!BX256="","",Data!BX256)</f>
        <v>2</v>
      </c>
      <c r="F256" s="1622">
        <f>IF(Data!BY256="","",Data!BY256)</f>
        <v>5</v>
      </c>
      <c r="G256" s="1611"/>
      <c r="H256" s="1670"/>
      <c r="I256" s="1670"/>
      <c r="J256" s="1670"/>
      <c r="K256" s="1670"/>
      <c r="L256" s="1611"/>
      <c r="M256" s="1605"/>
      <c r="N256" s="1605"/>
      <c r="O256" s="1605"/>
      <c r="P256" s="1605"/>
      <c r="Q256" s="1642"/>
      <c r="R256" s="1578"/>
      <c r="S256" s="1579"/>
      <c r="T256" s="1579"/>
      <c r="U256" s="1570">
        <v>256</v>
      </c>
      <c r="V256" s="1599"/>
    </row>
    <row r="257" spans="1:22" ht="15.75" customHeight="1">
      <c r="A257" s="1607" t="s">
        <v>250</v>
      </c>
      <c r="B257" s="1621"/>
      <c r="C257" s="1661">
        <f>IF(C251="","",(C251-SUM(C253)-SUM(C256))*C252/C$46/365/$P$1)</f>
        <v>-1.2515566625155665E-3</v>
      </c>
      <c r="D257" s="1661">
        <f>IF(D251="","",(D251-SUM(D253)-SUM(D256))*D252/D$46/365/$P$1)</f>
        <v>-1.0638231631382316E-3</v>
      </c>
      <c r="E257" s="1661">
        <f>IF(E251="","",(E251-SUM(E253)-SUM(E256))*E252/E$46/365/$P$1)</f>
        <v>-1.2515566625155664E-4</v>
      </c>
      <c r="F257" s="1661">
        <f>IF(F251="","",(F251-SUM(F253)-SUM(F256))*F252/F$46/365/$P$1)</f>
        <v>1.9555572851805729E-3</v>
      </c>
      <c r="G257" s="1621"/>
      <c r="H257" s="1530">
        <f>IF(H253="","",(C251-H253-H256-SUM(C256)*(H256=""))*C252/H$46/365/$P$1)</f>
        <v>0</v>
      </c>
      <c r="I257" s="1530">
        <f>IF(I253="","",(D251-I253-I256-SUM(D256)*(I256=""))*D252/I$46/365/$P$1)</f>
        <v>0</v>
      </c>
      <c r="J257" s="1530">
        <f>IF(J253="","",(E251-J253-J256-SUM(E256)*(J256=""))*E252/J$46/365/$P$1)</f>
        <v>0</v>
      </c>
      <c r="K257" s="1530">
        <f>IF(K253="","",(F251-K253-K256-SUM(F256)*(K256=""))*F252/K$46/365/$P$1)</f>
        <v>0</v>
      </c>
      <c r="L257" s="1621"/>
      <c r="M257" s="1662">
        <f>IF(H257="","",SUM(H257)-SUM(C257))</f>
        <v>1.2515566625155665E-3</v>
      </c>
      <c r="N257" s="1662">
        <f>IF(I257="","",SUM(I257)-SUM(D257))</f>
        <v>1.0638231631382316E-3</v>
      </c>
      <c r="O257" s="1662">
        <f>IF(J257="","",SUM(J257)-SUM(E257))</f>
        <v>1.2515566625155664E-4</v>
      </c>
      <c r="P257" s="1662">
        <f>IF(K257="","",SUM(K257)-SUM(F257))</f>
        <v>-1.9555572851805729E-3</v>
      </c>
      <c r="Q257" s="1642"/>
      <c r="R257" s="1568"/>
      <c r="S257" s="1569"/>
      <c r="T257" s="1569"/>
      <c r="U257" s="1570">
        <v>257</v>
      </c>
      <c r="V257" s="1599"/>
    </row>
    <row r="258" spans="1:22" ht="15.75" customHeight="1">
      <c r="A258" s="1681" t="str">
        <f>IF(Data!A258="","",Data!A258)</f>
        <v>Beetroot</v>
      </c>
      <c r="B258" s="1609"/>
      <c r="C258" s="1622" t="str">
        <f>IF(Data!BV258="","",Data!BV258)</f>
        <v/>
      </c>
      <c r="D258" s="1622">
        <f>IF(Data!BW258="","",Data!BW258)</f>
        <v>10</v>
      </c>
      <c r="E258" s="1622">
        <f>IF(Data!BX258="","",Data!BX258)</f>
        <v>45</v>
      </c>
      <c r="F258" s="1622">
        <f>IF(Data!BY258="","",Data!BY258)</f>
        <v>80</v>
      </c>
      <c r="G258" s="1588"/>
      <c r="H258" s="1605"/>
      <c r="I258" s="1605"/>
      <c r="J258" s="1605"/>
      <c r="K258" s="1605"/>
      <c r="L258" s="1588"/>
      <c r="M258" s="1605"/>
      <c r="N258" s="1605"/>
      <c r="O258" s="1605"/>
      <c r="P258" s="1605"/>
      <c r="Q258" s="1642"/>
      <c r="R258" s="1578"/>
      <c r="S258" s="1579"/>
      <c r="T258" s="1579"/>
      <c r="U258" s="1570">
        <v>258</v>
      </c>
      <c r="V258" s="1599"/>
    </row>
    <row r="259" spans="1:22" ht="15.75" customHeight="1">
      <c r="A259" s="1556" t="s">
        <v>254</v>
      </c>
      <c r="B259" s="1671"/>
      <c r="C259" s="1622">
        <f>IF(Data!BV259="","",Data!BV259)</f>
        <v>1170</v>
      </c>
      <c r="D259" s="1622">
        <f>IF(Data!BW259="","",Data!BW259)</f>
        <v>1170</v>
      </c>
      <c r="E259" s="1622">
        <f>IF(Data!BX259="","",Data!BX259)</f>
        <v>1170</v>
      </c>
      <c r="F259" s="1622">
        <f>IF(Data!BY259="","",Data!BY259)</f>
        <v>1170</v>
      </c>
      <c r="G259" s="1588"/>
      <c r="H259" s="1605"/>
      <c r="I259" s="1605"/>
      <c r="J259" s="1605"/>
      <c r="K259" s="1605"/>
      <c r="L259" s="1588"/>
      <c r="M259" s="1605"/>
      <c r="N259" s="1605"/>
      <c r="O259" s="1605"/>
      <c r="P259" s="1605"/>
      <c r="Q259" s="1642"/>
      <c r="R259" s="1578"/>
      <c r="S259" s="1579"/>
      <c r="T259" s="1579"/>
      <c r="U259" s="1570">
        <v>259</v>
      </c>
      <c r="V259" s="1599"/>
    </row>
    <row r="260" spans="1:22" ht="15.75" customHeight="1">
      <c r="A260" s="1558" t="s">
        <v>255</v>
      </c>
      <c r="B260" s="1671"/>
      <c r="C260" s="1622" t="str">
        <f>IF(Data!BV260="","",Data!BV260)</f>
        <v/>
      </c>
      <c r="D260" s="1622">
        <f>IF(Data!BW260="","",Data!BW260)</f>
        <v>5</v>
      </c>
      <c r="E260" s="1622">
        <f>IF(Data!BX260="","",Data!BX260)</f>
        <v>30</v>
      </c>
      <c r="F260" s="1622">
        <f>IF(Data!BY260="","",Data!BY260)</f>
        <v>60</v>
      </c>
      <c r="G260" s="1609"/>
      <c r="H260" s="1678" t="str">
        <f>IF(SUM(C260)&gt;0,(C258-H263-SUM(C263)*(H263=""))*'Exp factors'!C$24,"")</f>
        <v/>
      </c>
      <c r="I260" s="1678">
        <f>IF(SUM(D260)&gt;0,(D258-I263-SUM(D263)*(I263=""))*'Exp factors'!D$24,"")</f>
        <v>10</v>
      </c>
      <c r="J260" s="1678">
        <f>IF(SUM(E260)&gt;0,(E258-J263-SUM(E263)*(J263=""))*'Exp factors'!E$24,"")</f>
        <v>45</v>
      </c>
      <c r="K260" s="1678">
        <f>IF(SUM(F260)&gt;0,(F258-K263-SUM(F263)*(K263=""))*'Exp factors'!F$24,"")</f>
        <v>80</v>
      </c>
      <c r="L260" s="1609"/>
      <c r="M260" s="1605"/>
      <c r="N260" s="1605"/>
      <c r="O260" s="1605"/>
      <c r="P260" s="1605"/>
      <c r="Q260" s="1642"/>
      <c r="R260" s="1578"/>
      <c r="S260" s="1579"/>
      <c r="T260" s="1579"/>
      <c r="U260" s="1570">
        <v>260</v>
      </c>
      <c r="V260" s="1599"/>
    </row>
    <row r="261" spans="1:22" ht="15.75" customHeight="1">
      <c r="A261" s="1606" t="s">
        <v>180</v>
      </c>
      <c r="B261" s="1671"/>
      <c r="C261" s="1622" t="str">
        <f>IF(Data!BV261="","",Data!BV261)</f>
        <v/>
      </c>
      <c r="D261" s="1622">
        <f>IF(Data!BW261="","",Data!BW261)</f>
        <v>10</v>
      </c>
      <c r="E261" s="1622">
        <f>IF(Data!BX261="","",Data!BX261)</f>
        <v>10</v>
      </c>
      <c r="F261" s="1622">
        <f>IF(Data!BY261="","",Data!BY261)</f>
        <v>10</v>
      </c>
      <c r="G261" s="1611"/>
      <c r="H261" s="1605"/>
      <c r="I261" s="1605"/>
      <c r="J261" s="1605"/>
      <c r="K261" s="1605"/>
      <c r="L261" s="1611"/>
      <c r="M261" s="1605"/>
      <c r="N261" s="1605"/>
      <c r="O261" s="1605"/>
      <c r="P261" s="1605"/>
      <c r="Q261" s="1642"/>
      <c r="R261" s="1623"/>
      <c r="S261" s="1624"/>
      <c r="T261" s="1624"/>
      <c r="U261" s="1570">
        <v>261</v>
      </c>
      <c r="V261" s="1599"/>
    </row>
    <row r="262" spans="1:22" ht="15.75" customHeight="1">
      <c r="A262" s="1606" t="s">
        <v>182</v>
      </c>
      <c r="B262" s="1588"/>
      <c r="C262" s="1632" t="str">
        <f>IF(SUM(C260)=0,"",C260*C261)</f>
        <v/>
      </c>
      <c r="D262" s="1632">
        <f>IF(SUM(D260)=0,"",D260*D261)</f>
        <v>50</v>
      </c>
      <c r="E262" s="1632">
        <f>IF(SUM(E260)=0,"",E260*E261)</f>
        <v>300</v>
      </c>
      <c r="F262" s="1632">
        <f>IF(SUM(F260)=0,"",F260*F261)</f>
        <v>600</v>
      </c>
      <c r="G262" s="1610"/>
      <c r="H262" s="1641" t="str">
        <f>IF(H260="","",H260*C261)</f>
        <v/>
      </c>
      <c r="I262" s="1641">
        <f>IF(I260="","",I260*D261)</f>
        <v>100</v>
      </c>
      <c r="J262" s="1641">
        <f>IF(J260="","",J260*E261)</f>
        <v>450</v>
      </c>
      <c r="K262" s="1641">
        <f>IF(K260="","",K260*F261)</f>
        <v>800</v>
      </c>
      <c r="L262" s="1610"/>
      <c r="M262" s="1632" t="str">
        <f>IF(H262="","",SUM(H262)-SUM(C262))</f>
        <v/>
      </c>
      <c r="N262" s="1632">
        <f>IF(I262="","",SUM(I262)-SUM(D262))</f>
        <v>50</v>
      </c>
      <c r="O262" s="1632">
        <f>IF(J262="","",SUM(J262)-SUM(E262))</f>
        <v>150</v>
      </c>
      <c r="P262" s="1632">
        <f>IF(K262="","",SUM(K262)-SUM(F262))</f>
        <v>200</v>
      </c>
      <c r="Q262" s="1642"/>
      <c r="R262" s="1578"/>
      <c r="S262" s="1579"/>
      <c r="T262" s="1579"/>
      <c r="U262" s="1570">
        <v>262</v>
      </c>
      <c r="V262" s="1599"/>
    </row>
    <row r="263" spans="1:22" ht="15.75" customHeight="1">
      <c r="A263" s="1606" t="s">
        <v>256</v>
      </c>
      <c r="B263" s="1588"/>
      <c r="C263" s="1622" t="str">
        <f>IF(Data!BV263="","",Data!BV263)</f>
        <v/>
      </c>
      <c r="D263" s="1622">
        <f>IF(Data!BW263="","",Data!BW263)</f>
        <v>0</v>
      </c>
      <c r="E263" s="1622">
        <f>IF(Data!BX263="","",Data!BX263)</f>
        <v>0</v>
      </c>
      <c r="F263" s="1622">
        <f>IF(Data!BY263="","",Data!BY263)</f>
        <v>0</v>
      </c>
      <c r="G263" s="1611"/>
      <c r="H263" s="1670"/>
      <c r="I263" s="1670"/>
      <c r="J263" s="1670"/>
      <c r="K263" s="1670"/>
      <c r="L263" s="1611"/>
      <c r="M263" s="1605"/>
      <c r="N263" s="1605"/>
      <c r="O263" s="1605"/>
      <c r="P263" s="1605"/>
      <c r="Q263" s="1642"/>
      <c r="R263" s="1578"/>
      <c r="S263" s="1579"/>
      <c r="T263" s="1579"/>
      <c r="U263" s="1570">
        <v>263</v>
      </c>
      <c r="V263" s="1599"/>
    </row>
    <row r="264" spans="1:22" ht="15.75" customHeight="1">
      <c r="A264" s="1607" t="s">
        <v>250</v>
      </c>
      <c r="B264" s="1609"/>
      <c r="C264" s="1661" t="str">
        <f>IF(C258="","",(C258-SUM(C260)-SUM(C263))*C259/C$46/365/$P$1)</f>
        <v/>
      </c>
      <c r="D264" s="1661">
        <f>IF(D258="","",(D258-SUM(D260)-SUM(D263))*D259/D$46/365/$P$1)</f>
        <v>1.8212951432129514E-4</v>
      </c>
      <c r="E264" s="1661">
        <f>IF(E258="","",(E258-SUM(E260)-SUM(E263))*E259/E$46/365/$P$1)</f>
        <v>5.4638854296388541E-4</v>
      </c>
      <c r="F264" s="1661">
        <f>IF(F258="","",(F258-SUM(F260)-SUM(F263))*F259/F$46/365/$P$1)</f>
        <v>9.1064757160647569E-4</v>
      </c>
      <c r="G264" s="1621"/>
      <c r="H264" s="1530" t="str">
        <f>IF(H260="","",(C258-H260-H263-SUM(C263)*(H263=""))*C259/H$46/365/$P$1)</f>
        <v/>
      </c>
      <c r="I264" s="1530">
        <f>IF(I260="","",(D258-I260-I263-SUM(D263)*(I263=""))*D259/I$46/365/$P$1)</f>
        <v>0</v>
      </c>
      <c r="J264" s="1530">
        <f>IF(J260="","",(E258-J260-J263-SUM(E263)*(J263=""))*E259/J$46/365/$P$1)</f>
        <v>0</v>
      </c>
      <c r="K264" s="1530">
        <f>IF(K260="","",(F258-K260-K263-SUM(F263)*(K263=""))*F259/K$46/365/$P$1)</f>
        <v>0</v>
      </c>
      <c r="L264" s="1621"/>
      <c r="M264" s="1662" t="str">
        <f>IF(H264="","",SUM(H264)-SUM(C264))</f>
        <v/>
      </c>
      <c r="N264" s="1662">
        <f>IF(I264="","",SUM(I264)-SUM(D264))</f>
        <v>-1.8212951432129514E-4</v>
      </c>
      <c r="O264" s="1662">
        <f>IF(J264="","",SUM(J264)-SUM(E264))</f>
        <v>-5.4638854296388541E-4</v>
      </c>
      <c r="P264" s="1662">
        <f>IF(K264="","",SUM(K264)-SUM(F264))</f>
        <v>-9.1064757160647569E-4</v>
      </c>
      <c r="Q264" s="1642"/>
      <c r="R264" s="1568"/>
      <c r="S264" s="1569"/>
      <c r="T264" s="1569"/>
      <c r="U264" s="1570">
        <v>264</v>
      </c>
      <c r="V264" s="1599"/>
    </row>
    <row r="265" spans="1:22" ht="15.75" customHeight="1">
      <c r="A265" s="1681" t="str">
        <f>IF(Data!A265="","",Data!A265)</f>
        <v>Cowpeas: kg produced</v>
      </c>
      <c r="B265" s="1621"/>
      <c r="C265" s="1622" t="str">
        <f>IF(Data!BV265="","",Data!BV265)</f>
        <v/>
      </c>
      <c r="D265" s="1622" t="str">
        <f>IF(Data!BW265="","",Data!BW265)</f>
        <v/>
      </c>
      <c r="E265" s="1622" t="str">
        <f>IF(Data!BX265="","",Data!BX265)</f>
        <v/>
      </c>
      <c r="F265" s="1622" t="str">
        <f>IF(Data!BY265="","",Data!BY265)</f>
        <v/>
      </c>
      <c r="G265" s="1671"/>
      <c r="H265" s="1605"/>
      <c r="I265" s="1605"/>
      <c r="J265" s="1605"/>
      <c r="K265" s="1605"/>
      <c r="L265" s="1671"/>
      <c r="M265" s="1655"/>
      <c r="N265" s="1655"/>
      <c r="O265" s="1655"/>
      <c r="P265" s="1655"/>
      <c r="Q265" s="1642"/>
      <c r="R265" s="1578"/>
      <c r="S265" s="1579"/>
      <c r="T265" s="1579"/>
      <c r="U265" s="1570">
        <v>265</v>
      </c>
      <c r="V265" s="1599"/>
    </row>
    <row r="266" spans="1:22" ht="15.75" customHeight="1">
      <c r="A266" s="1556" t="s">
        <v>254</v>
      </c>
      <c r="B266" s="1688"/>
      <c r="C266" s="1622">
        <f>IF(Data!BV266="","",Data!BV266)</f>
        <v>14235.119999999999</v>
      </c>
      <c r="D266" s="1622">
        <f>IF(Data!BW266="","",Data!BW266)</f>
        <v>14235.119999999999</v>
      </c>
      <c r="E266" s="1622">
        <f>IF(Data!BX266="","",Data!BX266)</f>
        <v>14235.119999999999</v>
      </c>
      <c r="F266" s="1622">
        <f>IF(Data!BY266="","",Data!BY266)</f>
        <v>14235.119999999999</v>
      </c>
      <c r="G266" s="1588"/>
      <c r="H266" s="1605"/>
      <c r="I266" s="1605"/>
      <c r="J266" s="1605"/>
      <c r="K266" s="1605"/>
      <c r="L266" s="1588"/>
      <c r="M266" s="1605"/>
      <c r="N266" s="1605"/>
      <c r="O266" s="1605"/>
      <c r="P266" s="1605"/>
      <c r="Q266" s="1642"/>
      <c r="R266" s="1578"/>
      <c r="S266" s="1579"/>
      <c r="T266" s="1579"/>
      <c r="U266" s="1570">
        <v>266</v>
      </c>
      <c r="V266" s="1599"/>
    </row>
    <row r="267" spans="1:22" ht="15.75" customHeight="1">
      <c r="A267" s="1558" t="s">
        <v>255</v>
      </c>
      <c r="B267" s="1688"/>
      <c r="C267" s="1622" t="str">
        <f>IF(Data!BV267="","",Data!BV267)</f>
        <v/>
      </c>
      <c r="D267" s="1622" t="str">
        <f>IF(Data!BW267="","",Data!BW267)</f>
        <v/>
      </c>
      <c r="E267" s="1622" t="str">
        <f>IF(Data!BX267="","",Data!BX267)</f>
        <v/>
      </c>
      <c r="F267" s="1622" t="str">
        <f>IF(Data!BY267="","",Data!BY267)</f>
        <v/>
      </c>
      <c r="G267" s="1609"/>
      <c r="H267" s="1678" t="str">
        <f>IF(SUM(C267)&gt;0,MAX(C267,(C265-H270-SUM(C270)*(H270=""))*'Exp factors'!C$25),"")</f>
        <v/>
      </c>
      <c r="I267" s="1678" t="str">
        <f>IF(SUM(D267)&gt;0,MAX(D267,(D265-I270-SUM(D270)*(I270=""))*'Exp factors'!D$25),"")</f>
        <v/>
      </c>
      <c r="J267" s="1678" t="str">
        <f>IF(SUM(E267)&gt;0,MAX(E267,(E265-J270-SUM(E270)*(J270=""))*'Exp factors'!E$25),"")</f>
        <v/>
      </c>
      <c r="K267" s="1678" t="str">
        <f>IF(SUM(F267)&gt;0,MAX(F267,(F265-K270-SUM(F270)*(K270=""))*'Exp factors'!F$25),"")</f>
        <v/>
      </c>
      <c r="L267" s="1609"/>
      <c r="M267" s="1605"/>
      <c r="N267" s="1605"/>
      <c r="O267" s="1605"/>
      <c r="P267" s="1605"/>
      <c r="Q267" s="1642"/>
      <c r="R267" s="1578"/>
      <c r="S267" s="1579"/>
      <c r="T267" s="1579"/>
      <c r="U267" s="1570">
        <v>267</v>
      </c>
      <c r="V267" s="1599"/>
    </row>
    <row r="268" spans="1:22" ht="15.75" customHeight="1">
      <c r="A268" s="1606" t="s">
        <v>180</v>
      </c>
      <c r="B268" s="1633"/>
      <c r="C268" s="1622" t="str">
        <f>IF(Data!BV268="","",Data!BV268)</f>
        <v/>
      </c>
      <c r="D268" s="1622" t="str">
        <f>IF(Data!BW268="","",Data!BW268)</f>
        <v/>
      </c>
      <c r="E268" s="1622" t="str">
        <f>IF(Data!BX268="","",Data!BX268)</f>
        <v/>
      </c>
      <c r="F268" s="1622" t="str">
        <f>IF(Data!BY268="","",Data!BY268)</f>
        <v/>
      </c>
      <c r="G268" s="1611"/>
      <c r="H268" s="1605"/>
      <c r="I268" s="1605"/>
      <c r="J268" s="1605"/>
      <c r="K268" s="1605"/>
      <c r="L268" s="1611"/>
      <c r="M268" s="1605"/>
      <c r="N268" s="1605"/>
      <c r="O268" s="1605"/>
      <c r="P268" s="1605"/>
      <c r="Q268" s="1642"/>
      <c r="R268" s="1623"/>
      <c r="S268" s="1624"/>
      <c r="T268" s="1624"/>
      <c r="U268" s="1570">
        <v>268</v>
      </c>
      <c r="V268" s="1599"/>
    </row>
    <row r="269" spans="1:22" ht="15.75" customHeight="1">
      <c r="A269" s="1606" t="s">
        <v>182</v>
      </c>
      <c r="B269" s="1671"/>
      <c r="C269" s="1632" t="str">
        <f>IF(SUM(C267)=0,"",C267*C268)</f>
        <v/>
      </c>
      <c r="D269" s="1632" t="str">
        <f>IF(SUM(D267)=0,"",D267*D268)</f>
        <v/>
      </c>
      <c r="E269" s="1632" t="str">
        <f>IF(SUM(E267)=0,"",E267*E268)</f>
        <v/>
      </c>
      <c r="F269" s="1632" t="str">
        <f>IF(SUM(F267)=0,"",F267*F268)</f>
        <v/>
      </c>
      <c r="G269" s="1611"/>
      <c r="H269" s="1641" t="str">
        <f>IF(H267="","",H267*C268)</f>
        <v/>
      </c>
      <c r="I269" s="1641" t="str">
        <f>IF(I267="","",I267*D268)</f>
        <v/>
      </c>
      <c r="J269" s="1641" t="str">
        <f>IF(J267="","",J267*E268)</f>
        <v/>
      </c>
      <c r="K269" s="1641" t="str">
        <f>IF(K267="","",K267*F268)</f>
        <v/>
      </c>
      <c r="L269" s="1611"/>
      <c r="M269" s="1632" t="str">
        <f>IF(H269="","",SUM(H269)-SUM(C269))</f>
        <v/>
      </c>
      <c r="N269" s="1632" t="str">
        <f>IF(I269="","",SUM(I269)-SUM(D269))</f>
        <v/>
      </c>
      <c r="O269" s="1632" t="str">
        <f>IF(J269="","",SUM(J269)-SUM(E269))</f>
        <v/>
      </c>
      <c r="P269" s="1632" t="str">
        <f>IF(K269="","",SUM(K269)-SUM(F269))</f>
        <v/>
      </c>
      <c r="Q269" s="1642"/>
      <c r="R269" s="1578"/>
      <c r="S269" s="1579"/>
      <c r="T269" s="1579"/>
      <c r="U269" s="1570">
        <v>269</v>
      </c>
      <c r="V269" s="1599"/>
    </row>
    <row r="270" spans="1:22" ht="15.75" customHeight="1">
      <c r="A270" s="1606" t="s">
        <v>256</v>
      </c>
      <c r="B270" s="1671"/>
      <c r="C270" s="1622" t="str">
        <f>IF(Data!BV270="","",Data!BV270)</f>
        <v/>
      </c>
      <c r="D270" s="1622" t="str">
        <f>IF(Data!BW270="","",Data!BW270)</f>
        <v/>
      </c>
      <c r="E270" s="1622" t="str">
        <f>IF(Data!BX270="","",Data!BX270)</f>
        <v/>
      </c>
      <c r="F270" s="1622" t="str">
        <f>IF(Data!BY270="","",Data!BY270)</f>
        <v/>
      </c>
      <c r="G270" s="1611"/>
      <c r="H270" s="1670"/>
      <c r="I270" s="1670"/>
      <c r="J270" s="1670"/>
      <c r="K270" s="1670"/>
      <c r="L270" s="1611"/>
      <c r="M270" s="1605"/>
      <c r="N270" s="1605"/>
      <c r="O270" s="1605"/>
      <c r="P270" s="1605"/>
      <c r="Q270" s="1642"/>
      <c r="R270" s="1578"/>
      <c r="S270" s="1579"/>
      <c r="T270" s="1579"/>
      <c r="U270" s="1570">
        <v>270</v>
      </c>
      <c r="V270" s="1599"/>
    </row>
    <row r="271" spans="1:22" ht="15.75" customHeight="1">
      <c r="A271" s="1607" t="s">
        <v>250</v>
      </c>
      <c r="B271" s="1671"/>
      <c r="C271" s="1661" t="str">
        <f>IF(C265="","",(C265-SUM(C267)-SUM(C270))*C266/C$46/365/$P$1)</f>
        <v/>
      </c>
      <c r="D271" s="1661" t="str">
        <f>IF(D265="","",(D265-SUM(D267)-SUM(D270))*D266/D$46/365/$P$1)</f>
        <v/>
      </c>
      <c r="E271" s="1661" t="str">
        <f>IF(E265="","",(E265-SUM(E267)-SUM(E270))*E266/E$46/365/$P$1)</f>
        <v/>
      </c>
      <c r="F271" s="1661" t="str">
        <f>IF(F265="","",(F265-SUM(F267)-SUM(F270))*F266/F$46/365/$P$1)</f>
        <v/>
      </c>
      <c r="G271" s="1621"/>
      <c r="H271" s="1530" t="str">
        <f>IF(H267="","",(C265-H267-H270-SUM(C270)*(H270=""))*C266/H$46/365/$P$1)</f>
        <v/>
      </c>
      <c r="I271" s="1530" t="str">
        <f>IF(I267="","",(D265-I267-I270-SUM(D270)*(I270=""))*D266/I$46/365/$P$1)</f>
        <v/>
      </c>
      <c r="J271" s="1530" t="str">
        <f>IF(J267="","",(E265-J267-J270-SUM(E270)*(J270=""))*E266/J$46/365/$P$1)</f>
        <v/>
      </c>
      <c r="K271" s="1530" t="str">
        <f>IF(K267="","",(F265-K267-K270-SUM(F270)*(K270=""))*F266/K$46/365/$P$1)</f>
        <v/>
      </c>
      <c r="L271" s="1621"/>
      <c r="M271" s="1662" t="str">
        <f>IF(H271="","",SUM(H271)-SUM(C271))</f>
        <v/>
      </c>
      <c r="N271" s="1662" t="str">
        <f>IF(I271="","",SUM(I271)-SUM(D271))</f>
        <v/>
      </c>
      <c r="O271" s="1662" t="str">
        <f>IF(J271="","",SUM(J271)-SUM(E271))</f>
        <v/>
      </c>
      <c r="P271" s="1662" t="str">
        <f>IF(K271="","",SUM(K271)-SUM(F271))</f>
        <v/>
      </c>
      <c r="Q271" s="1642"/>
      <c r="R271" s="1568"/>
      <c r="S271" s="1569"/>
      <c r="T271" s="1569"/>
      <c r="U271" s="1570">
        <v>271</v>
      </c>
      <c r="V271" s="1599"/>
    </row>
    <row r="272" spans="1:22" ht="15.75" customHeight="1">
      <c r="A272" s="1681" t="str">
        <f>IF(Data!A272="","",Data!A272)</f>
        <v>Beans: kg produced</v>
      </c>
      <c r="B272" s="1639"/>
      <c r="C272" s="1622">
        <f>IF(Data!BV272="","",Data!BV272)</f>
        <v>25</v>
      </c>
      <c r="D272" s="1622">
        <f>IF(Data!BW272="","",Data!BW272)</f>
        <v>25</v>
      </c>
      <c r="E272" s="1622">
        <f>IF(Data!BX272="","",Data!BX272)</f>
        <v>50</v>
      </c>
      <c r="F272" s="1622">
        <f>IF(Data!BY272="","",Data!BY272)</f>
        <v>150</v>
      </c>
      <c r="G272" s="1671"/>
      <c r="H272" s="1605"/>
      <c r="I272" s="1605"/>
      <c r="J272" s="1605"/>
      <c r="K272" s="1605"/>
      <c r="L272" s="1671"/>
      <c r="M272" s="1655"/>
      <c r="N272" s="1655"/>
      <c r="O272" s="1655"/>
      <c r="P272" s="1655"/>
      <c r="Q272" s="1642"/>
      <c r="R272" s="1578"/>
      <c r="S272" s="1579"/>
      <c r="T272" s="1579"/>
      <c r="U272" s="1570">
        <v>272</v>
      </c>
      <c r="V272" s="1599"/>
    </row>
    <row r="273" spans="1:22" ht="15.75" customHeight="1">
      <c r="A273" s="1556" t="s">
        <v>254</v>
      </c>
      <c r="B273" s="1588"/>
      <c r="C273" s="1622">
        <f>IF(Data!BV273="","",Data!BV273)</f>
        <v>14190</v>
      </c>
      <c r="D273" s="1622">
        <f>IF(Data!BW273="","",Data!BW273)</f>
        <v>14190</v>
      </c>
      <c r="E273" s="1622">
        <f>IF(Data!BX273="","",Data!BX273)</f>
        <v>14190</v>
      </c>
      <c r="F273" s="1622">
        <f>IF(Data!BY273="","",Data!BY273)</f>
        <v>14190</v>
      </c>
      <c r="G273" s="1588"/>
      <c r="H273" s="1605"/>
      <c r="I273" s="1605"/>
      <c r="J273" s="1605"/>
      <c r="K273" s="1605"/>
      <c r="L273" s="1588"/>
      <c r="M273" s="1605"/>
      <c r="N273" s="1605"/>
      <c r="O273" s="1605"/>
      <c r="P273" s="1605"/>
      <c r="Q273" s="1642"/>
      <c r="R273" s="1578"/>
      <c r="S273" s="1579"/>
      <c r="T273" s="1579"/>
      <c r="U273" s="1570">
        <v>273</v>
      </c>
      <c r="V273" s="1599"/>
    </row>
    <row r="274" spans="1:22" s="1691" customFormat="1" ht="15.75" customHeight="1">
      <c r="A274" s="1558" t="s">
        <v>255</v>
      </c>
      <c r="B274" s="1639"/>
      <c r="C274" s="1622">
        <f>IF(Data!BV274="","",Data!BV274)</f>
        <v>0</v>
      </c>
      <c r="D274" s="1622">
        <f>IF(Data!BW274="","",Data!BW274)</f>
        <v>0</v>
      </c>
      <c r="E274" s="1622">
        <f>IF(Data!BX274="","",Data!BX274)</f>
        <v>20</v>
      </c>
      <c r="F274" s="1622">
        <f>IF(Data!BY274="","",Data!BY274)</f>
        <v>50</v>
      </c>
      <c r="G274" s="1609"/>
      <c r="H274" s="1678" t="str">
        <f>IF(SUM(C274)&gt;0,MAX(C274,(C272-H277-SUM(C277)*(H277=""))*'Exp factors'!C$25),"")</f>
        <v/>
      </c>
      <c r="I274" s="1678" t="str">
        <f>IF(SUM(D274)&gt;0,MAX(D274,(D272-I277-SUM(D277)*(I277=""))*'Exp factors'!D$25),"")</f>
        <v/>
      </c>
      <c r="J274" s="1678">
        <f>IF(SUM(E274)&gt;0,MAX(E274,(E272-J277-SUM(E277)*(J277=""))*'Exp factors'!E$25),"")</f>
        <v>22.5</v>
      </c>
      <c r="K274" s="1678">
        <f>IF(SUM(F274)&gt;0,MAX(F274,(F272-K277-SUM(F277)*(K277=""))*'Exp factors'!F$25),"")</f>
        <v>62.5</v>
      </c>
      <c r="L274" s="1609"/>
      <c r="M274" s="1605"/>
      <c r="N274" s="1605"/>
      <c r="O274" s="1605"/>
      <c r="P274" s="1605"/>
      <c r="Q274" s="1642"/>
      <c r="R274" s="1578"/>
      <c r="S274" s="1579"/>
      <c r="T274" s="1579"/>
      <c r="U274" s="1570">
        <v>274</v>
      </c>
      <c r="V274" s="1690"/>
    </row>
    <row r="275" spans="1:22" s="1691" customFormat="1" ht="15.75" customHeight="1">
      <c r="A275" s="1606" t="s">
        <v>180</v>
      </c>
      <c r="B275" s="1639"/>
      <c r="C275" s="1622">
        <f>IF(Data!BV275="","",Data!BV275)</f>
        <v>18</v>
      </c>
      <c r="D275" s="1622">
        <f>IF(Data!BW275="","",Data!BW275)</f>
        <v>18</v>
      </c>
      <c r="E275" s="1622">
        <f>IF(Data!BX275="","",Data!BX275)</f>
        <v>18</v>
      </c>
      <c r="F275" s="1622">
        <f>IF(Data!BY275="","",Data!BY275)</f>
        <v>18</v>
      </c>
      <c r="G275" s="1611"/>
      <c r="H275" s="1605"/>
      <c r="I275" s="1605"/>
      <c r="J275" s="1605"/>
      <c r="K275" s="1605"/>
      <c r="L275" s="1611"/>
      <c r="M275" s="1605"/>
      <c r="N275" s="1605"/>
      <c r="O275" s="1605"/>
      <c r="P275" s="1605"/>
      <c r="Q275" s="1642"/>
      <c r="R275" s="1623"/>
      <c r="S275" s="1624"/>
      <c r="T275" s="1624"/>
      <c r="U275" s="1570">
        <v>275</v>
      </c>
      <c r="V275" s="1690"/>
    </row>
    <row r="276" spans="1:22" s="1691" customFormat="1" ht="15.75" customHeight="1">
      <c r="A276" s="1606" t="s">
        <v>182</v>
      </c>
      <c r="B276" s="1611"/>
      <c r="C276" s="1632" t="str">
        <f>IF(SUM(C274)=0,"",C274*C275)</f>
        <v/>
      </c>
      <c r="D276" s="1632" t="str">
        <f>IF(SUM(D274)=0,"",D274*D275)</f>
        <v/>
      </c>
      <c r="E276" s="1632">
        <f>IF(SUM(E274)=0,"",E274*E275)</f>
        <v>360</v>
      </c>
      <c r="F276" s="1632">
        <f>IF(SUM(F274)=0,"",F274*F275)</f>
        <v>900</v>
      </c>
      <c r="G276" s="1611"/>
      <c r="H276" s="1641" t="str">
        <f>IF(H274="","",H274*C275)</f>
        <v/>
      </c>
      <c r="I276" s="1641" t="str">
        <f>IF(I274="","",I274*D275)</f>
        <v/>
      </c>
      <c r="J276" s="1641">
        <f>IF(J274="","",J274*E275)</f>
        <v>405</v>
      </c>
      <c r="K276" s="1641">
        <f>IF(K274="","",K274*F275)</f>
        <v>1125</v>
      </c>
      <c r="L276" s="1611"/>
      <c r="M276" s="1632" t="str">
        <f>IF(H276="","",SUM(H276)-SUM(C276))</f>
        <v/>
      </c>
      <c r="N276" s="1632" t="str">
        <f>IF(I276="","",SUM(I276)-SUM(D276))</f>
        <v/>
      </c>
      <c r="O276" s="1632">
        <f>IF(J276="","",SUM(J276)-SUM(E276))</f>
        <v>45</v>
      </c>
      <c r="P276" s="1632">
        <f>IF(K276="","",SUM(K276)-SUM(F276))</f>
        <v>225</v>
      </c>
      <c r="Q276" s="1642"/>
      <c r="R276" s="1578"/>
      <c r="S276" s="1579"/>
      <c r="T276" s="1579"/>
      <c r="U276" s="1570">
        <v>276</v>
      </c>
      <c r="V276" s="1690"/>
    </row>
    <row r="277" spans="1:22" ht="15.75" customHeight="1">
      <c r="A277" s="1606" t="s">
        <v>256</v>
      </c>
      <c r="B277" s="1639"/>
      <c r="C277" s="1622">
        <f>IF(Data!BV277="","",Data!BV277)</f>
        <v>0</v>
      </c>
      <c r="D277" s="1622">
        <f>IF(Data!BW277="","",Data!BW277)</f>
        <v>5</v>
      </c>
      <c r="E277" s="1622">
        <f>IF(Data!BX277="","",Data!BX277)</f>
        <v>5</v>
      </c>
      <c r="F277" s="1622">
        <f>IF(Data!BY277="","",Data!BY277)</f>
        <v>25</v>
      </c>
      <c r="G277" s="1611"/>
      <c r="H277" s="1670"/>
      <c r="I277" s="1670"/>
      <c r="J277" s="1670"/>
      <c r="K277" s="1670"/>
      <c r="L277" s="1611"/>
      <c r="M277" s="1605"/>
      <c r="N277" s="1605"/>
      <c r="O277" s="1605"/>
      <c r="P277" s="1605"/>
      <c r="Q277" s="1642"/>
      <c r="R277" s="1578"/>
      <c r="S277" s="1579"/>
      <c r="T277" s="1579"/>
      <c r="U277" s="1570">
        <v>277</v>
      </c>
      <c r="V277" s="1599"/>
    </row>
    <row r="278" spans="1:22" ht="15.75" customHeight="1">
      <c r="A278" s="1607" t="s">
        <v>250</v>
      </c>
      <c r="B278" s="1611"/>
      <c r="C278" s="1661">
        <f>IF(C272="","",(C272-SUM(C274)-SUM(C277))*C273/C$46/365/$P$1)</f>
        <v>1.1044520547945205E-2</v>
      </c>
      <c r="D278" s="1661">
        <f>IF(D272="","",(D272-SUM(D274)-SUM(D277))*D273/D$46/365/$P$1)</f>
        <v>8.8356164383561649E-3</v>
      </c>
      <c r="E278" s="1661">
        <f>IF(E272="","",(E272-SUM(E274)-SUM(E277))*E273/E$46/365/$P$1)</f>
        <v>1.1044520547945205E-2</v>
      </c>
      <c r="F278" s="1661">
        <f>IF(F272="","",(F272-SUM(F274)-SUM(F277))*F273/F$46/365/$P$1)</f>
        <v>4.1416952054794523E-2</v>
      </c>
      <c r="G278" s="1621"/>
      <c r="H278" s="1530" t="str">
        <f>IF(H274="","",(C272-H274-H277-SUM(C277)*(H277=""))*C273/H$46/365/$P$1)</f>
        <v/>
      </c>
      <c r="I278" s="1530" t="str">
        <f>IF(I274="","",(D272-I274-I277-SUM(D277)*(I277=""))*D273/I$46/365/$P$1)</f>
        <v/>
      </c>
      <c r="J278" s="1530">
        <f>IF(J274="","",(E272-J274-J277-SUM(E277)*(J277=""))*E273/J$46/365/$P$1)</f>
        <v>9.940068493150685E-3</v>
      </c>
      <c r="K278" s="1530">
        <f>IF(K274="","",(F272-K274-K277-SUM(F277)*(K277=""))*F273/K$46/365/$P$1)</f>
        <v>3.4514126712328765E-2</v>
      </c>
      <c r="L278" s="1621"/>
      <c r="M278" s="1662" t="str">
        <f>IF(H278="","",SUM(H278)-SUM(C278))</f>
        <v/>
      </c>
      <c r="N278" s="1662" t="str">
        <f>IF(I278="","",SUM(I278)-SUM(D278))</f>
        <v/>
      </c>
      <c r="O278" s="1662">
        <f>IF(J278="","",SUM(J278)-SUM(E278))</f>
        <v>-1.1044520547945202E-3</v>
      </c>
      <c r="P278" s="1662">
        <f>IF(K278="","",SUM(K278)-SUM(F278))</f>
        <v>-6.9028253424657585E-3</v>
      </c>
      <c r="Q278" s="1642"/>
      <c r="R278" s="1568"/>
      <c r="S278" s="1569"/>
      <c r="T278" s="1569"/>
      <c r="U278" s="1570">
        <v>278</v>
      </c>
      <c r="V278" s="1599"/>
    </row>
    <row r="279" spans="1:22" ht="15.75" customHeight="1">
      <c r="A279" s="1681" t="str">
        <f>IF(Data!A279="","",Data!A279)</f>
        <v>Millet: kg produced</v>
      </c>
      <c r="B279" s="1621"/>
      <c r="C279" s="1622">
        <f>IF(Data!BV279="","",Data!BV279)</f>
        <v>0</v>
      </c>
      <c r="D279" s="1622">
        <f>IF(Data!BW279="","",Data!BW279)</f>
        <v>0</v>
      </c>
      <c r="E279" s="1622">
        <f>IF(Data!BX279="","",Data!BX279)</f>
        <v>0</v>
      </c>
      <c r="F279" s="1622">
        <f>IF(Data!BY279="","",Data!BY279)</f>
        <v>0</v>
      </c>
      <c r="G279" s="1671"/>
      <c r="H279" s="1605"/>
      <c r="I279" s="1605"/>
      <c r="J279" s="1605"/>
      <c r="K279" s="1605"/>
      <c r="L279" s="1671"/>
      <c r="M279" s="1655"/>
      <c r="N279" s="1655"/>
      <c r="O279" s="1655"/>
      <c r="P279" s="1655"/>
      <c r="Q279" s="1642"/>
      <c r="R279" s="1578"/>
      <c r="S279" s="1579"/>
      <c r="T279" s="1579"/>
      <c r="U279" s="1570">
        <v>279</v>
      </c>
      <c r="V279" s="1599"/>
    </row>
    <row r="280" spans="1:22" ht="15.75" customHeight="1">
      <c r="A280" s="1556" t="s">
        <v>254</v>
      </c>
      <c r="B280" s="1671"/>
      <c r="C280" s="1622">
        <f>IF(Data!BV280="","",Data!BV280)</f>
        <v>15198.083999999999</v>
      </c>
      <c r="D280" s="1622">
        <f>IF(Data!BW280="","",Data!BW280)</f>
        <v>15198.083999999999</v>
      </c>
      <c r="E280" s="1622">
        <f>IF(Data!BX280="","",Data!BX280)</f>
        <v>15198.083999999999</v>
      </c>
      <c r="F280" s="1622">
        <f>IF(Data!BY280="","",Data!BY280)</f>
        <v>15198.083999999999</v>
      </c>
      <c r="G280" s="1588"/>
      <c r="H280" s="1605"/>
      <c r="I280" s="1605"/>
      <c r="J280" s="1605"/>
      <c r="K280" s="1605"/>
      <c r="L280" s="1588"/>
      <c r="M280" s="1605"/>
      <c r="N280" s="1605"/>
      <c r="O280" s="1605"/>
      <c r="P280" s="1605"/>
      <c r="Q280" s="1642"/>
      <c r="R280" s="1578"/>
      <c r="S280" s="1579"/>
      <c r="T280" s="1579"/>
      <c r="U280" s="1570">
        <v>280</v>
      </c>
      <c r="V280" s="1599"/>
    </row>
    <row r="281" spans="1:22" ht="15.75" customHeight="1">
      <c r="A281" s="1558" t="s">
        <v>255</v>
      </c>
      <c r="B281" s="1671"/>
      <c r="C281" s="1622" t="str">
        <f>IF(Data!BV281="","",Data!BV281)</f>
        <v/>
      </c>
      <c r="D281" s="1622" t="str">
        <f>IF(Data!BW281="","",Data!BW281)</f>
        <v/>
      </c>
      <c r="E281" s="1622" t="str">
        <f>IF(Data!BX281="","",Data!BX281)</f>
        <v/>
      </c>
      <c r="F281" s="1622" t="str">
        <f>IF(Data!BY281="","",Data!BY281)</f>
        <v/>
      </c>
      <c r="G281" s="1609"/>
      <c r="H281" s="1678" t="str">
        <f>IF(SUM(C281)&gt;0,(C279-H284-SUM(C284)*(H284=""))*'Exp factors'!C$23,"")</f>
        <v/>
      </c>
      <c r="I281" s="1678" t="str">
        <f>IF(SUM(D281)&gt;0,(D279-I284-SUM(D284)*(I284=""))*'Exp factors'!D$23,"")</f>
        <v/>
      </c>
      <c r="J281" s="1678" t="str">
        <f>IF(SUM(E281)&gt;0,(E279-J284-SUM(E284)*(J284=""))*'Exp factors'!E$23,"")</f>
        <v/>
      </c>
      <c r="K281" s="1678" t="str">
        <f>IF(SUM(F281)&gt;0,(F279-K284-SUM(F284)*(K284=""))*'Exp factors'!F$23,"")</f>
        <v/>
      </c>
      <c r="L281" s="1609"/>
      <c r="M281" s="1605"/>
      <c r="N281" s="1605"/>
      <c r="O281" s="1605"/>
      <c r="P281" s="1605"/>
      <c r="Q281" s="1642"/>
      <c r="R281" s="1578"/>
      <c r="S281" s="1579"/>
      <c r="T281" s="1579"/>
      <c r="U281" s="1570">
        <v>281</v>
      </c>
      <c r="V281" s="1599"/>
    </row>
    <row r="282" spans="1:22" ht="15.75" customHeight="1">
      <c r="A282" s="1606" t="s">
        <v>180</v>
      </c>
      <c r="B282" s="1671"/>
      <c r="C282" s="1622" t="str">
        <f>IF(Data!BV282="","",Data!BV282)</f>
        <v/>
      </c>
      <c r="D282" s="1622" t="str">
        <f>IF(Data!BW282="","",Data!BW282)</f>
        <v/>
      </c>
      <c r="E282" s="1622" t="str">
        <f>IF(Data!BX282="","",Data!BX282)</f>
        <v/>
      </c>
      <c r="F282" s="1622" t="str">
        <f>IF(Data!BY282="","",Data!BY282)</f>
        <v/>
      </c>
      <c r="G282" s="1611"/>
      <c r="H282" s="1605"/>
      <c r="I282" s="1605"/>
      <c r="J282" s="1605"/>
      <c r="K282" s="1605"/>
      <c r="L282" s="1611"/>
      <c r="M282" s="1605"/>
      <c r="N282" s="1605"/>
      <c r="O282" s="1605"/>
      <c r="P282" s="1605"/>
      <c r="Q282" s="1642"/>
      <c r="R282" s="1623"/>
      <c r="S282" s="1624"/>
      <c r="T282" s="1624"/>
      <c r="U282" s="1570">
        <v>282</v>
      </c>
      <c r="V282" s="1599"/>
    </row>
    <row r="283" spans="1:22" ht="15.75" customHeight="1">
      <c r="A283" s="1606" t="s">
        <v>182</v>
      </c>
      <c r="B283" s="1621"/>
      <c r="C283" s="1632" t="str">
        <f>IF(SUM(C281)=0,"",C281*C282)</f>
        <v/>
      </c>
      <c r="D283" s="1632" t="str">
        <f>IF(SUM(D281)=0,"",D281*D282)</f>
        <v/>
      </c>
      <c r="E283" s="1632" t="str">
        <f>IF(SUM(E281)=0,"",E281*E282)</f>
        <v/>
      </c>
      <c r="F283" s="1632" t="str">
        <f>IF(SUM(F281)=0,"",F281*F282)</f>
        <v/>
      </c>
      <c r="G283" s="1611"/>
      <c r="H283" s="1641" t="str">
        <f>IF(H281="","",H281*C282)</f>
        <v/>
      </c>
      <c r="I283" s="1641" t="str">
        <f>IF(I281="","",I281*D282)</f>
        <v/>
      </c>
      <c r="J283" s="1641" t="str">
        <f>IF(J281="","",J281*E282)</f>
        <v/>
      </c>
      <c r="K283" s="1641" t="str">
        <f>IF(K281="","",K281*F282)</f>
        <v/>
      </c>
      <c r="L283" s="1611"/>
      <c r="M283" s="1632" t="str">
        <f>IF(H283="","",SUM(H283)-SUM(C283))</f>
        <v/>
      </c>
      <c r="N283" s="1632" t="str">
        <f>IF(I283="","",SUM(I283)-SUM(D283))</f>
        <v/>
      </c>
      <c r="O283" s="1632" t="str">
        <f>IF(J283="","",SUM(J283)-SUM(E283))</f>
        <v/>
      </c>
      <c r="P283" s="1632" t="str">
        <f>IF(K283="","",SUM(K283)-SUM(F283))</f>
        <v/>
      </c>
      <c r="Q283" s="1642"/>
      <c r="R283" s="1578"/>
      <c r="S283" s="1579"/>
      <c r="T283" s="1579"/>
      <c r="U283" s="1570">
        <v>283</v>
      </c>
      <c r="V283" s="1599"/>
    </row>
    <row r="284" spans="1:22" ht="15.75" customHeight="1">
      <c r="A284" s="1606" t="s">
        <v>256</v>
      </c>
      <c r="B284" s="1621"/>
      <c r="C284" s="1622" t="str">
        <f>IF(Data!BV284="","",Data!BV284)</f>
        <v/>
      </c>
      <c r="D284" s="1622" t="str">
        <f>IF(Data!BW284="","",Data!BW284)</f>
        <v/>
      </c>
      <c r="E284" s="1622" t="str">
        <f>IF(Data!BX284="","",Data!BX284)</f>
        <v/>
      </c>
      <c r="F284" s="1622" t="str">
        <f>IF(Data!BY284="","",Data!BY284)</f>
        <v/>
      </c>
      <c r="G284" s="1611"/>
      <c r="H284" s="1670"/>
      <c r="I284" s="1670"/>
      <c r="J284" s="1670"/>
      <c r="K284" s="1670"/>
      <c r="L284" s="1611"/>
      <c r="M284" s="1605"/>
      <c r="N284" s="1605"/>
      <c r="O284" s="1605"/>
      <c r="P284" s="1605"/>
      <c r="Q284" s="1642"/>
      <c r="R284" s="1578"/>
      <c r="S284" s="1579"/>
      <c r="T284" s="1579"/>
      <c r="U284" s="1570">
        <v>284</v>
      </c>
      <c r="V284" s="1599"/>
    </row>
    <row r="285" spans="1:22" s="1691" customFormat="1" ht="15.75" customHeight="1">
      <c r="A285" s="1607" t="s">
        <v>250</v>
      </c>
      <c r="B285" s="1621"/>
      <c r="C285" s="1661">
        <f>IF(C279="","",(C279-SUM(C281)-SUM(C284))*C280/C$46/365/$P$1)</f>
        <v>0</v>
      </c>
      <c r="D285" s="1661">
        <f>IF(D279="","",(D279-SUM(D281)-SUM(D284))*D280/D$46/365/$P$1)</f>
        <v>0</v>
      </c>
      <c r="E285" s="1661">
        <f>IF(E279="","",(E279-SUM(E281)-SUM(E284))*E280/E$46/365/$P$1)</f>
        <v>0</v>
      </c>
      <c r="F285" s="1661">
        <f>IF(F279="","",(F279-SUM(F281)-SUM(F284))*F280/F$46/365/$P$1)</f>
        <v>0</v>
      </c>
      <c r="G285" s="1621"/>
      <c r="H285" s="1530" t="str">
        <f>IF(H281="","",(C279-H281-H284-SUM(C284)*(H284=""))*C280/H$46/365/$P$1)</f>
        <v/>
      </c>
      <c r="I285" s="1530" t="str">
        <f>IF(I281="","",(D279-I281-I284-SUM(D284)*(I284=""))*D280/I$46/365/$P$1)</f>
        <v/>
      </c>
      <c r="J285" s="1530" t="str">
        <f>IF(J281="","",(E279-J281-J284-SUM(E284)*(J284=""))*E280/J$46/365/$P$1)</f>
        <v/>
      </c>
      <c r="K285" s="1530" t="str">
        <f>IF(K281="","",(F279-K281-K284-SUM(F284)*(K284=""))*F280/K$46/365/$P$1)</f>
        <v/>
      </c>
      <c r="L285" s="1621"/>
      <c r="M285" s="1662" t="str">
        <f>IF(H285="","",SUM(H285)-SUM(C285))</f>
        <v/>
      </c>
      <c r="N285" s="1662" t="str">
        <f>IF(I285="","",SUM(I285)-SUM(D285))</f>
        <v/>
      </c>
      <c r="O285" s="1662" t="str">
        <f>IF(J285="","",SUM(J285)-SUM(E285))</f>
        <v/>
      </c>
      <c r="P285" s="1662" t="str">
        <f>IF(K285="","",SUM(K285)-SUM(F285))</f>
        <v/>
      </c>
      <c r="Q285" s="1642"/>
      <c r="R285" s="1568"/>
      <c r="S285" s="1569"/>
      <c r="T285" s="1569"/>
      <c r="U285" s="1570">
        <v>285</v>
      </c>
      <c r="V285" s="1690"/>
    </row>
    <row r="286" spans="1:22" ht="15.75" customHeight="1">
      <c r="A286" s="1681" t="str">
        <f>IF(Data!A286="","",Data!A286)</f>
        <v>Chillies: kg produced</v>
      </c>
      <c r="B286" s="1621"/>
      <c r="C286" s="1622">
        <f>IF(Data!BV286="","",Data!BV286)</f>
        <v>1</v>
      </c>
      <c r="D286" s="1622">
        <f>IF(Data!BW286="","",Data!BW286)</f>
        <v>0</v>
      </c>
      <c r="E286" s="1622">
        <f>IF(Data!BX286="","",Data!BX286)</f>
        <v>0</v>
      </c>
      <c r="F286" s="1622">
        <f>IF(Data!BY286="","",Data!BY286)</f>
        <v>20</v>
      </c>
      <c r="G286" s="1671"/>
      <c r="H286" s="1605"/>
      <c r="I286" s="1605"/>
      <c r="J286" s="1605"/>
      <c r="K286" s="1605"/>
      <c r="L286" s="1671"/>
      <c r="M286" s="1655"/>
      <c r="N286" s="1655"/>
      <c r="O286" s="1655"/>
      <c r="P286" s="1655"/>
      <c r="Q286" s="1642"/>
      <c r="R286" s="1578"/>
      <c r="S286" s="1579"/>
      <c r="T286" s="1579"/>
      <c r="U286" s="1570">
        <v>286</v>
      </c>
      <c r="V286" s="1599"/>
    </row>
    <row r="287" spans="1:22" ht="15.75" customHeight="1">
      <c r="A287" s="1556" t="s">
        <v>254</v>
      </c>
      <c r="B287" s="1688"/>
      <c r="C287" s="1622">
        <f>IF(Data!BV287="","",Data!BV287)</f>
        <v>1386</v>
      </c>
      <c r="D287" s="1622">
        <f>IF(Data!BW287="","",Data!BW287)</f>
        <v>1386</v>
      </c>
      <c r="E287" s="1622">
        <f>IF(Data!BX287="","",Data!BX287)</f>
        <v>1386</v>
      </c>
      <c r="F287" s="1622">
        <f>IF(Data!BY287="","",Data!BY287)</f>
        <v>1386</v>
      </c>
      <c r="G287" s="1588"/>
      <c r="H287" s="1605"/>
      <c r="I287" s="1605"/>
      <c r="J287" s="1605"/>
      <c r="K287" s="1605"/>
      <c r="L287" s="1588"/>
      <c r="M287" s="1605"/>
      <c r="N287" s="1605"/>
      <c r="O287" s="1605"/>
      <c r="P287" s="1605"/>
      <c r="Q287" s="1642"/>
      <c r="R287" s="1578"/>
      <c r="S287" s="1579"/>
      <c r="T287" s="1579"/>
      <c r="U287" s="1570">
        <v>287</v>
      </c>
      <c r="V287" s="1599"/>
    </row>
    <row r="288" spans="1:22" ht="15.75" customHeight="1">
      <c r="A288" s="1558" t="s">
        <v>255</v>
      </c>
      <c r="B288" s="1688"/>
      <c r="C288" s="1622" t="str">
        <f>IF(Data!BV288="","",Data!BV288)</f>
        <v/>
      </c>
      <c r="D288" s="1622" t="str">
        <f>IF(Data!BW288="","",Data!BW288)</f>
        <v/>
      </c>
      <c r="E288" s="1622" t="str">
        <f>IF(Data!BX288="","",Data!BX288)</f>
        <v/>
      </c>
      <c r="F288" s="1622">
        <f>IF(Data!BY288="","",Data!BY288)</f>
        <v>20</v>
      </c>
      <c r="G288" s="1609"/>
      <c r="H288" s="1678" t="str">
        <f>IF(SUM(C288)&gt;0,(C286-H291-SUM(C291)*(H291=""))*'Exp factors'!C$23,"")</f>
        <v/>
      </c>
      <c r="I288" s="1678" t="str">
        <f>IF(SUM(D288)&gt;0,(D286-I291-SUM(D291)*(I291=""))*'Exp factors'!D$23,"")</f>
        <v/>
      </c>
      <c r="J288" s="1678" t="str">
        <f>IF(SUM(E288)&gt;0,(E286-J291-SUM(E291)*(J291=""))*'Exp factors'!E$23,"")</f>
        <v/>
      </c>
      <c r="K288" s="1678">
        <f>IF(SUM(F288)&gt;0,(F286-K291-SUM(F291)*(K291=""))*'Exp factors'!F$23,"")</f>
        <v>0</v>
      </c>
      <c r="L288" s="1609"/>
      <c r="M288" s="1605"/>
      <c r="N288" s="1605"/>
      <c r="O288" s="1605"/>
      <c r="P288" s="1605"/>
      <c r="Q288" s="1642"/>
      <c r="R288" s="1578"/>
      <c r="S288" s="1579"/>
      <c r="T288" s="1579"/>
      <c r="U288" s="1570">
        <v>288</v>
      </c>
      <c r="V288" s="1599"/>
    </row>
    <row r="289" spans="1:22" ht="15.75" customHeight="1">
      <c r="A289" s="1606" t="s">
        <v>180</v>
      </c>
      <c r="B289" s="1633"/>
      <c r="C289" s="1622" t="str">
        <f>IF(Data!BV289="","",Data!BV289)</f>
        <v/>
      </c>
      <c r="D289" s="1622" t="str">
        <f>IF(Data!BW289="","",Data!BW289)</f>
        <v/>
      </c>
      <c r="E289" s="1622" t="str">
        <f>IF(Data!BX289="","",Data!BX289)</f>
        <v/>
      </c>
      <c r="F289" s="1622">
        <f>IF(Data!BY289="","",Data!BY289)</f>
        <v>10</v>
      </c>
      <c r="G289" s="1611"/>
      <c r="H289" s="1605"/>
      <c r="I289" s="1605"/>
      <c r="J289" s="1605"/>
      <c r="K289" s="1605"/>
      <c r="L289" s="1611"/>
      <c r="M289" s="1605"/>
      <c r="N289" s="1605"/>
      <c r="O289" s="1605"/>
      <c r="P289" s="1605"/>
      <c r="Q289" s="1642"/>
      <c r="R289" s="1623"/>
      <c r="S289" s="1624"/>
      <c r="T289" s="1624"/>
      <c r="U289" s="1570">
        <v>289</v>
      </c>
      <c r="V289" s="1599"/>
    </row>
    <row r="290" spans="1:22" ht="15.75" customHeight="1">
      <c r="A290" s="1606" t="s">
        <v>182</v>
      </c>
      <c r="B290" s="1671"/>
      <c r="C290" s="1632" t="str">
        <f>IF(SUM(C288)=0,"",C288*C289)</f>
        <v/>
      </c>
      <c r="D290" s="1632" t="str">
        <f>IF(SUM(D288)=0,"",D288*D289)</f>
        <v/>
      </c>
      <c r="E290" s="1632" t="str">
        <f>IF(SUM(E288)=0,"",E288*E289)</f>
        <v/>
      </c>
      <c r="F290" s="1632">
        <f>IF(SUM(F288)=0,"",F288*F289)</f>
        <v>200</v>
      </c>
      <c r="G290" s="1611"/>
      <c r="H290" s="1641" t="str">
        <f>IF(H288="","",H288*C289)</f>
        <v/>
      </c>
      <c r="I290" s="1641" t="str">
        <f>IF(I288="","",I288*D289)</f>
        <v/>
      </c>
      <c r="J290" s="1641" t="str">
        <f>IF(J288="","",J288*E289)</f>
        <v/>
      </c>
      <c r="K290" s="1641">
        <f>IF(K288="","",K288*F289)</f>
        <v>0</v>
      </c>
      <c r="L290" s="1611"/>
      <c r="M290" s="1632" t="str">
        <f>IF(H290="","",SUM(H290)-SUM(C290))</f>
        <v/>
      </c>
      <c r="N290" s="1632" t="str">
        <f>IF(I290="","",SUM(I290)-SUM(D290))</f>
        <v/>
      </c>
      <c r="O290" s="1632" t="str">
        <f>IF(J290="","",SUM(J290)-SUM(E290))</f>
        <v/>
      </c>
      <c r="P290" s="1632">
        <f>IF(K290="","",SUM(K290)-SUM(F290))</f>
        <v>-200</v>
      </c>
      <c r="Q290" s="1642"/>
      <c r="R290" s="1578"/>
      <c r="S290" s="1579"/>
      <c r="T290" s="1579"/>
      <c r="U290" s="1570">
        <v>290</v>
      </c>
      <c r="V290" s="1599"/>
    </row>
    <row r="291" spans="1:22" ht="15.75" customHeight="1">
      <c r="A291" s="1606" t="s">
        <v>256</v>
      </c>
      <c r="B291" s="1671"/>
      <c r="C291" s="1622" t="str">
        <f>IF(Data!BV291="","",Data!BV291)</f>
        <v/>
      </c>
      <c r="D291" s="1622" t="str">
        <f>IF(Data!BW291="","",Data!BW291)</f>
        <v/>
      </c>
      <c r="E291" s="1622" t="str">
        <f>IF(Data!BX291="","",Data!BX291)</f>
        <v/>
      </c>
      <c r="F291" s="1622">
        <f>IF(Data!BY291="","",Data!BY291)</f>
        <v>2</v>
      </c>
      <c r="G291" s="1611"/>
      <c r="H291" s="1670"/>
      <c r="I291" s="1670"/>
      <c r="J291" s="1670"/>
      <c r="K291" s="1670"/>
      <c r="L291" s="1611"/>
      <c r="M291" s="1605"/>
      <c r="N291" s="1605"/>
      <c r="O291" s="1605"/>
      <c r="P291" s="1605"/>
      <c r="Q291" s="1642"/>
      <c r="R291" s="1578"/>
      <c r="S291" s="1579"/>
      <c r="T291" s="1579"/>
      <c r="U291" s="1570">
        <v>291</v>
      </c>
      <c r="V291" s="1599"/>
    </row>
    <row r="292" spans="1:22" s="1691" customFormat="1" ht="15.75" customHeight="1">
      <c r="A292" s="1607" t="s">
        <v>250</v>
      </c>
      <c r="B292" s="1671"/>
      <c r="C292" s="1661">
        <f>IF(C286="","",(C286-SUM(C288)-SUM(C291))*C287/C$46/365/$P$1)</f>
        <v>4.3150684931506848E-5</v>
      </c>
      <c r="D292" s="1661">
        <f>IF(D286="","",(D286-SUM(D288)-SUM(D291))*D287/D$46/365/$P$1)</f>
        <v>0</v>
      </c>
      <c r="E292" s="1661">
        <f>IF(E286="","",(E286-SUM(E288)-SUM(E291))*E287/E$46/365/$P$1)</f>
        <v>0</v>
      </c>
      <c r="F292" s="1661">
        <f>IF(F286="","",(F286-SUM(F288)-SUM(F291))*F287/F$46/365/$P$1)</f>
        <v>-1.0787671232876713E-4</v>
      </c>
      <c r="G292" s="1621"/>
      <c r="H292" s="1530" t="str">
        <f>IF(H288="","",(C286-H288-H291-SUM(C291)*(H291=""))*C287/H$46/365/$P$1)</f>
        <v/>
      </c>
      <c r="I292" s="1530" t="str">
        <f>IF(I288="","",(D286-I288-I291-SUM(D291)*(I291=""))*D287/I$46/365/$P$1)</f>
        <v/>
      </c>
      <c r="J292" s="1530" t="str">
        <f>IF(J288="","",(E286-J288-J291-SUM(E291)*(J291=""))*E287/J$46/365/$P$1)</f>
        <v/>
      </c>
      <c r="K292" s="1530">
        <f>IF(K288="","",(F286-K288-K291-SUM(F291)*(K291=""))*F287/K$46/365/$P$1)</f>
        <v>9.7089041095890414E-4</v>
      </c>
      <c r="L292" s="1621"/>
      <c r="M292" s="1662" t="str">
        <f>IF(H292="","",SUM(H292)-SUM(C292))</f>
        <v/>
      </c>
      <c r="N292" s="1662" t="str">
        <f>IF(I292="","",SUM(I292)-SUM(D292))</f>
        <v/>
      </c>
      <c r="O292" s="1662" t="str">
        <f>IF(J292="","",SUM(J292)-SUM(E292))</f>
        <v/>
      </c>
      <c r="P292" s="1662">
        <f>IF(K292="","",SUM(K292)-SUM(F292))</f>
        <v>1.0787671232876713E-3</v>
      </c>
      <c r="Q292" s="1642"/>
      <c r="R292" s="1568"/>
      <c r="S292" s="1569"/>
      <c r="T292" s="1569"/>
      <c r="U292" s="1570">
        <v>292</v>
      </c>
      <c r="V292" s="1690"/>
    </row>
    <row r="293" spans="1:22" ht="15.75" customHeight="1">
      <c r="A293" s="1681" t="str">
        <f>IF(Data!A293="","",Data!A293)</f>
        <v>sorghum: kg produced</v>
      </c>
      <c r="B293" s="1621"/>
      <c r="C293" s="1622" t="str">
        <f>IF(Data!BV293="","",Data!BV293)</f>
        <v/>
      </c>
      <c r="D293" s="1622" t="str">
        <f>IF(Data!BW293="","",Data!BW293)</f>
        <v/>
      </c>
      <c r="E293" s="1622" t="str">
        <f>IF(Data!BX293="","",Data!BX293)</f>
        <v/>
      </c>
      <c r="F293" s="1622" t="str">
        <f>IF(Data!BY293="","",Data!BY293)</f>
        <v/>
      </c>
      <c r="G293" s="1671"/>
      <c r="H293" s="1605"/>
      <c r="I293" s="1605"/>
      <c r="J293" s="1605"/>
      <c r="K293" s="1605"/>
      <c r="L293" s="1671"/>
      <c r="M293" s="1655"/>
      <c r="N293" s="1655"/>
      <c r="O293" s="1655"/>
      <c r="P293" s="1655"/>
      <c r="Q293" s="1642"/>
      <c r="R293" s="1578"/>
      <c r="S293" s="1579"/>
      <c r="T293" s="1579"/>
      <c r="U293" s="1570">
        <v>293</v>
      </c>
      <c r="V293" s="1599"/>
    </row>
    <row r="294" spans="1:22" ht="15.75" customHeight="1">
      <c r="A294" s="1556" t="s">
        <v>254</v>
      </c>
      <c r="B294" s="1621"/>
      <c r="C294" s="1622">
        <f>IF(Data!BV294="","",Data!BV294)</f>
        <v>14860</v>
      </c>
      <c r="D294" s="1622">
        <f>IF(Data!BW294="","",Data!BW294)</f>
        <v>14860</v>
      </c>
      <c r="E294" s="1622">
        <f>IF(Data!BX294="","",Data!BX294)</f>
        <v>14860</v>
      </c>
      <c r="F294" s="1622">
        <f>IF(Data!BY294="","",Data!BY294)</f>
        <v>14860</v>
      </c>
      <c r="G294" s="1588"/>
      <c r="H294" s="1605"/>
      <c r="I294" s="1605"/>
      <c r="J294" s="1605"/>
      <c r="K294" s="1605"/>
      <c r="L294" s="1588"/>
      <c r="M294" s="1605"/>
      <c r="N294" s="1605"/>
      <c r="O294" s="1605"/>
      <c r="P294" s="1605"/>
      <c r="Q294" s="1642"/>
      <c r="R294" s="1578"/>
      <c r="S294" s="1579"/>
      <c r="T294" s="1579"/>
      <c r="U294" s="1570">
        <v>294</v>
      </c>
      <c r="V294" s="1599"/>
    </row>
    <row r="295" spans="1:22" ht="15.75" customHeight="1">
      <c r="A295" s="1558" t="s">
        <v>255</v>
      </c>
      <c r="B295" s="1621"/>
      <c r="C295" s="1622" t="str">
        <f>IF(Data!BV295="","",Data!BV295)</f>
        <v/>
      </c>
      <c r="D295" s="1622" t="str">
        <f>IF(Data!BW295="","",Data!BW295)</f>
        <v/>
      </c>
      <c r="E295" s="1622" t="str">
        <f>IF(Data!BX295="","",Data!BX295)</f>
        <v/>
      </c>
      <c r="F295" s="1622" t="str">
        <f>IF(Data!BY295="","",Data!BY295)</f>
        <v/>
      </c>
      <c r="G295" s="1609"/>
      <c r="H295" s="1678" t="str">
        <f>IF(SUM(C295)&gt;0,(C293-H298-SUM(C298)*(H298=""))*'Exp factors'!C$23,"")</f>
        <v/>
      </c>
      <c r="I295" s="1678" t="str">
        <f>IF(SUM(D295)&gt;0,(D293-I298-SUM(D298)*(I298=""))*'Exp factors'!D$23,"")</f>
        <v/>
      </c>
      <c r="J295" s="1678" t="str">
        <f>IF(SUM(E295)&gt;0,(E293-J298-SUM(E298)*(J298=""))*'Exp factors'!E$23,"")</f>
        <v/>
      </c>
      <c r="K295" s="1678" t="str">
        <f>IF(SUM(F295)&gt;0,(F293-K298-SUM(F298)*(K298=""))*'Exp factors'!F$23,"")</f>
        <v/>
      </c>
      <c r="L295" s="1609"/>
      <c r="M295" s="1605"/>
      <c r="N295" s="1605"/>
      <c r="O295" s="1605"/>
      <c r="P295" s="1605"/>
      <c r="Q295" s="1642"/>
      <c r="R295" s="1578"/>
      <c r="S295" s="1579"/>
      <c r="T295" s="1579"/>
      <c r="U295" s="1570">
        <v>295</v>
      </c>
      <c r="V295" s="1599"/>
    </row>
    <row r="296" spans="1:22" ht="15.75" customHeight="1">
      <c r="A296" s="1606" t="s">
        <v>180</v>
      </c>
      <c r="B296" s="1621"/>
      <c r="C296" s="1622" t="str">
        <f>IF(Data!BV296="","",Data!BV296)</f>
        <v/>
      </c>
      <c r="D296" s="1622" t="str">
        <f>IF(Data!BW296="","",Data!BW296)</f>
        <v/>
      </c>
      <c r="E296" s="1622" t="str">
        <f>IF(Data!BX296="","",Data!BX296)</f>
        <v/>
      </c>
      <c r="F296" s="1622" t="str">
        <f>IF(Data!BY296="","",Data!BY296)</f>
        <v/>
      </c>
      <c r="G296" s="1611"/>
      <c r="H296" s="1605"/>
      <c r="I296" s="1605"/>
      <c r="J296" s="1605"/>
      <c r="K296" s="1605"/>
      <c r="L296" s="1611"/>
      <c r="M296" s="1605"/>
      <c r="N296" s="1605"/>
      <c r="O296" s="1605"/>
      <c r="P296" s="1605"/>
      <c r="Q296" s="1642"/>
      <c r="R296" s="1623"/>
      <c r="S296" s="1624"/>
      <c r="T296" s="1624"/>
      <c r="U296" s="1570">
        <v>296</v>
      </c>
      <c r="V296" s="1599"/>
    </row>
    <row r="297" spans="1:22" ht="15.75" customHeight="1">
      <c r="A297" s="1606" t="s">
        <v>182</v>
      </c>
      <c r="B297" s="1688"/>
      <c r="C297" s="1632" t="str">
        <f>IF(SUM(C295)=0,"",C295*C296)</f>
        <v/>
      </c>
      <c r="D297" s="1632" t="str">
        <f>IF(SUM(D295)=0,"",D295*D296)</f>
        <v/>
      </c>
      <c r="E297" s="1632" t="str">
        <f>IF(SUM(E295)=0,"",E295*E296)</f>
        <v/>
      </c>
      <c r="F297" s="1632" t="str">
        <f>IF(SUM(F295)=0,"",F295*F296)</f>
        <v/>
      </c>
      <c r="G297" s="1611"/>
      <c r="H297" s="1641" t="str">
        <f>IF(H295="","",H295*C296)</f>
        <v/>
      </c>
      <c r="I297" s="1641" t="str">
        <f>IF(I295="","",I295*D296)</f>
        <v/>
      </c>
      <c r="J297" s="1641" t="str">
        <f>IF(J295="","",J295*E296)</f>
        <v/>
      </c>
      <c r="K297" s="1641" t="str">
        <f>IF(K295="","",K295*F296)</f>
        <v/>
      </c>
      <c r="L297" s="1611"/>
      <c r="M297" s="1632" t="str">
        <f>IF(H297="","",SUM(H297)-SUM(C297))</f>
        <v/>
      </c>
      <c r="N297" s="1632" t="str">
        <f>IF(I297="","",SUM(I297)-SUM(D297))</f>
        <v/>
      </c>
      <c r="O297" s="1632" t="str">
        <f>IF(J297="","",SUM(J297)-SUM(E297))</f>
        <v/>
      </c>
      <c r="P297" s="1632" t="str">
        <f>IF(K297="","",SUM(K297)-SUM(F297))</f>
        <v/>
      </c>
      <c r="Q297" s="1642"/>
      <c r="R297" s="1578"/>
      <c r="S297" s="1579"/>
      <c r="T297" s="1579"/>
      <c r="U297" s="1570">
        <v>297</v>
      </c>
      <c r="V297" s="1599"/>
    </row>
    <row r="298" spans="1:22" ht="15.75" customHeight="1">
      <c r="A298" s="1606" t="s">
        <v>256</v>
      </c>
      <c r="B298" s="1688"/>
      <c r="C298" s="1622" t="str">
        <f>IF(Data!BV298="","",Data!BV298)</f>
        <v/>
      </c>
      <c r="D298" s="1622" t="str">
        <f>IF(Data!BW298="","",Data!BW298)</f>
        <v/>
      </c>
      <c r="E298" s="1622" t="str">
        <f>IF(Data!BX298="","",Data!BX298)</f>
        <v/>
      </c>
      <c r="F298" s="1622" t="str">
        <f>IF(Data!BY298="","",Data!BY298)</f>
        <v/>
      </c>
      <c r="G298" s="1611"/>
      <c r="H298" s="1670"/>
      <c r="I298" s="1670"/>
      <c r="J298" s="1670"/>
      <c r="K298" s="1670"/>
      <c r="L298" s="1611"/>
      <c r="M298" s="1605"/>
      <c r="N298" s="1605"/>
      <c r="O298" s="1605"/>
      <c r="P298" s="1605"/>
      <c r="Q298" s="1642"/>
      <c r="R298" s="1578"/>
      <c r="S298" s="1579"/>
      <c r="T298" s="1579"/>
      <c r="U298" s="1570">
        <v>298</v>
      </c>
      <c r="V298" s="1599"/>
    </row>
    <row r="299" spans="1:22" s="1691" customFormat="1" ht="15.75" customHeight="1">
      <c r="A299" s="1607" t="s">
        <v>250</v>
      </c>
      <c r="B299" s="1633"/>
      <c r="C299" s="1661" t="str">
        <f>IF(C293="","",(C293-SUM(C295)-SUM(C298))*C294/C$46/365/$P$1)</f>
        <v/>
      </c>
      <c r="D299" s="1661" t="str">
        <f>IF(D293="","",(D293-SUM(D295)-SUM(D298))*D294/D$46/365/$P$1)</f>
        <v/>
      </c>
      <c r="E299" s="1661" t="str">
        <f>IF(E293="","",(E293-SUM(E295)-SUM(E298))*E294/E$46/365/$P$1)</f>
        <v/>
      </c>
      <c r="F299" s="1661" t="str">
        <f>IF(F293="","",(F293-SUM(F295)-SUM(F298))*F294/F$46/365/$P$1)</f>
        <v/>
      </c>
      <c r="G299" s="1621"/>
      <c r="H299" s="1530" t="str">
        <f>IF(H295="","",(C293-H295-H298-SUM(C298)*(H298=""))*C294/H$46/365/$P$1)</f>
        <v/>
      </c>
      <c r="I299" s="1530" t="str">
        <f>IF(I295="","",(D293-I295-I298-SUM(D298)*(I298=""))*D294/I$46/365/$P$1)</f>
        <v/>
      </c>
      <c r="J299" s="1530" t="str">
        <f>IF(J295="","",(E293-J295-J298-SUM(E298)*(J298=""))*E294/J$46/365/$P$1)</f>
        <v/>
      </c>
      <c r="K299" s="1530" t="str">
        <f>IF(K295="","",(F293-K295-K298-SUM(F298)*(K298=""))*F294/K$46/365/$P$1)</f>
        <v/>
      </c>
      <c r="L299" s="1621"/>
      <c r="M299" s="1662" t="str">
        <f>IF(H299="","",SUM(H299)-SUM(C299))</f>
        <v/>
      </c>
      <c r="N299" s="1662" t="str">
        <f>IF(I299="","",SUM(I299)-SUM(D299))</f>
        <v/>
      </c>
      <c r="O299" s="1662" t="str">
        <f>IF(J299="","",SUM(J299)-SUM(E299))</f>
        <v/>
      </c>
      <c r="P299" s="1662" t="str">
        <f>IF(K299="","",SUM(K299)-SUM(F299))</f>
        <v/>
      </c>
      <c r="Q299" s="1642"/>
      <c r="R299" s="1568"/>
      <c r="S299" s="1569"/>
      <c r="T299" s="1569"/>
      <c r="U299" s="1570">
        <v>299</v>
      </c>
      <c r="V299" s="1690"/>
    </row>
    <row r="300" spans="1:22" ht="15.75" customHeight="1">
      <c r="A300" s="1681" t="str">
        <f>IF(Data!A300="","",Data!A300)</f>
        <v>Cassava: no. local meas.</v>
      </c>
      <c r="B300" s="1671"/>
      <c r="C300" s="1622" t="str">
        <f>IF(Data!BV300="","",Data!BV300)</f>
        <v/>
      </c>
      <c r="D300" s="1622" t="str">
        <f>IF(Data!BW300="","",Data!BW300)</f>
        <v/>
      </c>
      <c r="E300" s="1622" t="str">
        <f>IF(Data!BX300="","",Data!BX300)</f>
        <v/>
      </c>
      <c r="F300" s="1622" t="str">
        <f>IF(Data!BY300="","",Data!BY300)</f>
        <v/>
      </c>
      <c r="G300" s="1643"/>
      <c r="H300" s="1630" t="str">
        <f>IF(SUM(C300)&gt;0,C300*'Exp factors'!C$21,"")</f>
        <v/>
      </c>
      <c r="I300" s="1630" t="str">
        <f>IF(SUM(D300)&gt;0,D300*'Exp factors'!D$21,"")</f>
        <v/>
      </c>
      <c r="J300" s="1630" t="str">
        <f>IF(SUM(E300)&gt;0,E300*'Exp factors'!E$21,"")</f>
        <v/>
      </c>
      <c r="K300" s="1630" t="str">
        <f>IF(SUM(F300)&gt;0,F300*'Exp factors'!F$21,"")</f>
        <v/>
      </c>
      <c r="L300" s="1643"/>
      <c r="M300" s="1605"/>
      <c r="N300" s="1605"/>
      <c r="O300" s="1605"/>
      <c r="P300" s="1605"/>
      <c r="Q300" s="1642"/>
      <c r="R300" s="1578"/>
      <c r="S300" s="1579"/>
      <c r="T300" s="1579"/>
      <c r="U300" s="1570">
        <v>300</v>
      </c>
      <c r="V300" s="1599"/>
    </row>
    <row r="301" spans="1:22" ht="15.75" customHeight="1">
      <c r="A301" s="1556" t="s">
        <v>262</v>
      </c>
      <c r="B301" s="1671"/>
      <c r="C301" s="1622" t="str">
        <f>IF(Data!BV301="","",Data!BV301)</f>
        <v/>
      </c>
      <c r="D301" s="1622" t="str">
        <f>IF(Data!BW301="","",Data!BW301)</f>
        <v/>
      </c>
      <c r="E301" s="1622" t="str">
        <f>IF(Data!BX301="","",Data!BX301)</f>
        <v/>
      </c>
      <c r="F301" s="1622" t="str">
        <f>IF(Data!BY301="","",Data!BY301)</f>
        <v/>
      </c>
      <c r="G301" s="1643"/>
      <c r="H301" s="1605"/>
      <c r="I301" s="1605"/>
      <c r="J301" s="1605"/>
      <c r="K301" s="1605"/>
      <c r="L301" s="1643"/>
      <c r="M301" s="1605"/>
      <c r="N301" s="1605"/>
      <c r="O301" s="1605"/>
      <c r="P301" s="1605"/>
      <c r="Q301" s="1642"/>
      <c r="R301" s="1578"/>
      <c r="S301" s="1579"/>
      <c r="T301" s="1579"/>
      <c r="U301" s="1570">
        <v>301</v>
      </c>
      <c r="V301" s="1599"/>
    </row>
    <row r="302" spans="1:22" ht="15.75" customHeight="1">
      <c r="A302" s="1556" t="s">
        <v>263</v>
      </c>
      <c r="B302" s="1671"/>
      <c r="C302" s="1622" t="str">
        <f>IF(Data!BV302="","",Data!BV302)</f>
        <v/>
      </c>
      <c r="D302" s="1622" t="str">
        <f>IF(Data!BW302="","",Data!BW302)</f>
        <v/>
      </c>
      <c r="E302" s="1622" t="str">
        <f>IF(Data!BX302="","",Data!BX302)</f>
        <v/>
      </c>
      <c r="F302" s="1622" t="str">
        <f>IF(Data!BY302="","",Data!BY302)</f>
        <v/>
      </c>
      <c r="G302" s="1643"/>
      <c r="H302" s="1605"/>
      <c r="I302" s="1605"/>
      <c r="J302" s="1605"/>
      <c r="K302" s="1605"/>
      <c r="L302" s="1643"/>
      <c r="M302" s="1605"/>
      <c r="N302" s="1605"/>
      <c r="O302" s="1605"/>
      <c r="P302" s="1605"/>
      <c r="Q302" s="1642"/>
      <c r="R302" s="1578"/>
      <c r="S302" s="1579"/>
      <c r="T302" s="1579"/>
      <c r="U302" s="1570">
        <v>302</v>
      </c>
      <c r="V302" s="1599"/>
    </row>
    <row r="303" spans="1:22" ht="15.75" customHeight="1">
      <c r="A303" s="1692" t="s">
        <v>264</v>
      </c>
      <c r="B303" s="1621"/>
      <c r="C303" s="1657" t="str">
        <f>IF(C300="","",C300*C302)</f>
        <v/>
      </c>
      <c r="D303" s="1657" t="str">
        <f>IF(D300="","",D300*D302)</f>
        <v/>
      </c>
      <c r="E303" s="1657" t="str">
        <f>IF(E300="","",E300*E302)</f>
        <v/>
      </c>
      <c r="F303" s="1657" t="str">
        <f>IF(F300="","",F300*F302)</f>
        <v/>
      </c>
      <c r="G303" s="1693"/>
      <c r="H303" s="1641" t="str">
        <f>IF(H300="","",H300*C302)</f>
        <v/>
      </c>
      <c r="I303" s="1641" t="str">
        <f>IF(I300="","",I300*D302)</f>
        <v/>
      </c>
      <c r="J303" s="1641" t="str">
        <f>IF(J300="","",J300*E302)</f>
        <v/>
      </c>
      <c r="K303" s="1641" t="str">
        <f>IF(K300="","",K300*F302)</f>
        <v/>
      </c>
      <c r="L303" s="1693"/>
      <c r="M303" s="1605"/>
      <c r="N303" s="1605"/>
      <c r="O303" s="1605"/>
      <c r="P303" s="1605"/>
      <c r="Q303" s="1642"/>
      <c r="R303" s="1578"/>
      <c r="S303" s="1579"/>
      <c r="T303" s="1579"/>
      <c r="U303" s="1570">
        <v>303</v>
      </c>
      <c r="V303" s="1599"/>
    </row>
    <row r="304" spans="1:22" ht="15.75" customHeight="1">
      <c r="A304" s="1556" t="s">
        <v>254</v>
      </c>
      <c r="B304" s="1621"/>
      <c r="C304" s="1622">
        <f>IF(Data!BV304="","",Data!BV304)</f>
        <v>6405.8040000000001</v>
      </c>
      <c r="D304" s="1622">
        <f>IF(Data!BW304="","",Data!BW304)</f>
        <v>6405.8040000000001</v>
      </c>
      <c r="E304" s="1622">
        <f>IF(Data!BX304="","",Data!BX304)</f>
        <v>6405.8040000000001</v>
      </c>
      <c r="F304" s="1622">
        <f>IF(Data!BY304="","",Data!BY304)</f>
        <v>6405.8040000000001</v>
      </c>
      <c r="G304" s="1588"/>
      <c r="H304" s="1605"/>
      <c r="I304" s="1605"/>
      <c r="J304" s="1605"/>
      <c r="K304" s="1605"/>
      <c r="L304" s="1588"/>
      <c r="M304" s="1605"/>
      <c r="N304" s="1605"/>
      <c r="O304" s="1605"/>
      <c r="P304" s="1605"/>
      <c r="Q304" s="1642"/>
      <c r="R304" s="1578"/>
      <c r="S304" s="1579"/>
      <c r="T304" s="1579"/>
      <c r="U304" s="1570">
        <v>304</v>
      </c>
      <c r="V304" s="1599"/>
    </row>
    <row r="305" spans="1:22" ht="15.75" customHeight="1">
      <c r="A305" s="1558" t="s">
        <v>255</v>
      </c>
      <c r="B305" s="1621"/>
      <c r="C305" s="1622" t="str">
        <f>IF(Data!BV305="","",Data!BV305)</f>
        <v/>
      </c>
      <c r="D305" s="1622" t="str">
        <f>IF(Data!BW305="","",Data!BW305)</f>
        <v/>
      </c>
      <c r="E305" s="1622" t="str">
        <f>IF(Data!BX305="","",Data!BX305)</f>
        <v/>
      </c>
      <c r="F305" s="1622" t="str">
        <f>IF(Data!BY305="","",Data!BY305)</f>
        <v/>
      </c>
      <c r="G305" s="1609"/>
      <c r="H305" s="1678" t="str">
        <f>IF(SUM(C305)&gt;0,(C303-H308-SUM(C308)*(H308=""))*'Exp factors'!C$23,"")</f>
        <v/>
      </c>
      <c r="I305" s="1678" t="str">
        <f>IF(SUM(D305)&gt;0,(D303-I308-SUM(D308)*(I308=""))*'Exp factors'!D$23,"")</f>
        <v/>
      </c>
      <c r="J305" s="1678" t="str">
        <f>IF(SUM(E305)&gt;0,(E303-J308-SUM(E308)*(J308=""))*'Exp factors'!E$23,"")</f>
        <v/>
      </c>
      <c r="K305" s="1678" t="str">
        <f>IF(SUM(F305)&gt;0,(F303-K308-SUM(F308)*(K308=""))*'Exp factors'!F$23,"")</f>
        <v/>
      </c>
      <c r="L305" s="1609"/>
      <c r="M305" s="1605"/>
      <c r="N305" s="1605"/>
      <c r="O305" s="1605"/>
      <c r="P305" s="1605"/>
      <c r="Q305" s="1642"/>
      <c r="R305" s="1578"/>
      <c r="S305" s="1579"/>
      <c r="T305" s="1579"/>
      <c r="U305" s="1570">
        <v>305</v>
      </c>
      <c r="V305" s="1599"/>
    </row>
    <row r="306" spans="1:22" ht="15.75" customHeight="1">
      <c r="A306" s="1606" t="s">
        <v>180</v>
      </c>
      <c r="B306" s="1621"/>
      <c r="C306" s="1622" t="str">
        <f>IF(Data!BV306="","",Data!BV306)</f>
        <v/>
      </c>
      <c r="D306" s="1622" t="str">
        <f>IF(Data!BW306="","",Data!BW306)</f>
        <v/>
      </c>
      <c r="E306" s="1622" t="str">
        <f>IF(Data!BX306="","",Data!BX306)</f>
        <v/>
      </c>
      <c r="F306" s="1622" t="str">
        <f>IF(Data!BY306="","",Data!BY306)</f>
        <v/>
      </c>
      <c r="G306" s="1611"/>
      <c r="H306" s="1605"/>
      <c r="I306" s="1605"/>
      <c r="J306" s="1605"/>
      <c r="K306" s="1605"/>
      <c r="L306" s="1611"/>
      <c r="M306" s="1605"/>
      <c r="N306" s="1605"/>
      <c r="O306" s="1605"/>
      <c r="P306" s="1605"/>
      <c r="Q306" s="1642"/>
      <c r="R306" s="1623"/>
      <c r="S306" s="1624"/>
      <c r="T306" s="1624"/>
      <c r="U306" s="1570">
        <v>306</v>
      </c>
      <c r="V306" s="1599"/>
    </row>
    <row r="307" spans="1:22" ht="15.75" customHeight="1">
      <c r="A307" s="1606" t="s">
        <v>182</v>
      </c>
      <c r="B307" s="1688"/>
      <c r="C307" s="1632" t="str">
        <f>IF(SUM(C305)=0,"",C305*C306)</f>
        <v/>
      </c>
      <c r="D307" s="1632" t="str">
        <f>IF(SUM(D305)=0,"",D305*D306)</f>
        <v/>
      </c>
      <c r="E307" s="1632" t="str">
        <f>IF(SUM(E305)=0,"",E305*E306)</f>
        <v/>
      </c>
      <c r="F307" s="1632" t="str">
        <f>IF(SUM(F305)=0,"",F305*F306)</f>
        <v/>
      </c>
      <c r="G307" s="1611"/>
      <c r="H307" s="1641" t="str">
        <f>IF(H305="","",H305*C306)</f>
        <v/>
      </c>
      <c r="I307" s="1641" t="str">
        <f>IF(I305="","",I305*D306)</f>
        <v/>
      </c>
      <c r="J307" s="1641" t="str">
        <f>IF(J305="","",J305*E306)</f>
        <v/>
      </c>
      <c r="K307" s="1641" t="str">
        <f>IF(K305="","",K305*F306)</f>
        <v/>
      </c>
      <c r="L307" s="1611"/>
      <c r="M307" s="1641" t="str">
        <f>IF(H307="","",SUM(H307)-SUM(C307))</f>
        <v/>
      </c>
      <c r="N307" s="1641" t="str">
        <f>IF(I307="","",SUM(I307)-SUM(D307))</f>
        <v/>
      </c>
      <c r="O307" s="1641" t="str">
        <f>IF(J307="","",SUM(J307)-SUM(E307))</f>
        <v/>
      </c>
      <c r="P307" s="1641" t="str">
        <f>IF(K307="","",SUM(K307)-SUM(F307))</f>
        <v/>
      </c>
      <c r="Q307" s="1642"/>
      <c r="R307" s="1578"/>
      <c r="S307" s="1579"/>
      <c r="T307" s="1579"/>
      <c r="U307" s="1570">
        <v>307</v>
      </c>
      <c r="V307" s="1599"/>
    </row>
    <row r="308" spans="1:22" s="1687" customFormat="1" ht="15.75" customHeight="1">
      <c r="A308" s="1606" t="s">
        <v>256</v>
      </c>
      <c r="B308" s="1688"/>
      <c r="C308" s="1622" t="str">
        <f>IF(Data!BV308="","",Data!BV308)</f>
        <v/>
      </c>
      <c r="D308" s="1622" t="str">
        <f>IF(Data!BW308="","",Data!BW308)</f>
        <v/>
      </c>
      <c r="E308" s="1622" t="str">
        <f>IF(Data!BX308="","",Data!BX308)</f>
        <v/>
      </c>
      <c r="F308" s="1622" t="str">
        <f>IF(Data!BY308="","",Data!BY308)</f>
        <v/>
      </c>
      <c r="G308" s="1611"/>
      <c r="H308" s="1670"/>
      <c r="I308" s="1670"/>
      <c r="J308" s="1670"/>
      <c r="K308" s="1670"/>
      <c r="L308" s="1611"/>
      <c r="M308" s="1605"/>
      <c r="N308" s="1605"/>
      <c r="O308" s="1605"/>
      <c r="P308" s="1605"/>
      <c r="Q308" s="1642"/>
      <c r="R308" s="1578"/>
      <c r="S308" s="1579"/>
      <c r="T308" s="1579"/>
      <c r="U308" s="1570">
        <v>308</v>
      </c>
      <c r="V308" s="1686"/>
    </row>
    <row r="309" spans="1:22" s="1687" customFormat="1" ht="15.75" customHeight="1">
      <c r="A309" s="1607" t="s">
        <v>250</v>
      </c>
      <c r="B309" s="1633"/>
      <c r="C309" s="1661" t="str">
        <f>IF(C303="","",(C303-SUM(C305)-SUM(C308))*C304/C$46/365/$P$1)</f>
        <v/>
      </c>
      <c r="D309" s="1661" t="str">
        <f>IF(D303="","",(D303-SUM(D305)-SUM(D308))*D304/D$46/365/$P$1)</f>
        <v/>
      </c>
      <c r="E309" s="1661" t="str">
        <f>IF(E303="","",(E303-SUM(E305)-SUM(E308))*E304/E$46/365/$P$1)</f>
        <v/>
      </c>
      <c r="F309" s="1661" t="str">
        <f>IF(F303="","",(F303-SUM(F305)-SUM(F308))*F304/F$46/365/$P$1)</f>
        <v/>
      </c>
      <c r="G309" s="1621"/>
      <c r="H309" s="1530" t="str">
        <f>IF(H303="","",(H303+SUM(C303)*(H303="")-SUM(H305)-H308-SUM(C308)*(H308=""))*C304/H$46/365/$P$1)</f>
        <v/>
      </c>
      <c r="I309" s="1530" t="str">
        <f>IF(I303="","",(I303+SUM(D303)*(I303="")-SUM(I305)-I308-SUM(D308)*(I308=""))*D304/I$46/365/$P$1)</f>
        <v/>
      </c>
      <c r="J309" s="1530" t="str">
        <f>IF(J303="","",(J303+SUM(E303)*(J303="")-SUM(J305)-J308-SUM(E308)*(J308=""))*E304/J$46/365/$P$1)</f>
        <v/>
      </c>
      <c r="K309" s="1530" t="str">
        <f>IF(K303="","",(K303+SUM(F303)*(K303="")-SUM(K305)-K308-SUM(F308)*(K308=""))*F304/K$46/365/$P$1)</f>
        <v/>
      </c>
      <c r="L309" s="1621"/>
      <c r="M309" s="1662" t="str">
        <f>IF(H309="","",SUM(H309)-SUM(C309))</f>
        <v/>
      </c>
      <c r="N309" s="1662" t="str">
        <f>IF(I309="","",SUM(I309)-SUM(D309))</f>
        <v/>
      </c>
      <c r="O309" s="1662" t="str">
        <f>IF(J309="","",SUM(J309)-SUM(E309))</f>
        <v/>
      </c>
      <c r="P309" s="1662" t="str">
        <f>IF(K309="","",SUM(K309)-SUM(F309))</f>
        <v/>
      </c>
      <c r="Q309" s="1685"/>
      <c r="R309" s="1568"/>
      <c r="S309" s="1569"/>
      <c r="T309" s="1569"/>
      <c r="U309" s="1570">
        <v>309</v>
      </c>
      <c r="V309" s="1686"/>
    </row>
    <row r="310" spans="1:22" s="1687" customFormat="1" ht="15.75" customHeight="1">
      <c r="A310" s="1681" t="str">
        <f>IF(Data!A310="","",Data!A310)</f>
        <v>Sweet potatoes</v>
      </c>
      <c r="B310" s="1638"/>
      <c r="C310" s="1622">
        <f>IF(Data!BV310="","",Data!BV310)</f>
        <v>10</v>
      </c>
      <c r="D310" s="1622" t="str">
        <f>IF(Data!BW310="","",Data!BW310)</f>
        <v/>
      </c>
      <c r="E310" s="1622">
        <f>IF(Data!BX310="","",Data!BX310)</f>
        <v>30</v>
      </c>
      <c r="F310" s="1622">
        <f>IF(Data!BY310="","",Data!BY310)</f>
        <v>70</v>
      </c>
      <c r="G310" s="1588"/>
      <c r="H310" s="1605"/>
      <c r="I310" s="1605"/>
      <c r="J310" s="1605"/>
      <c r="K310" s="1605"/>
      <c r="L310" s="1588"/>
      <c r="M310" s="1605"/>
      <c r="N310" s="1605"/>
      <c r="O310" s="1605"/>
      <c r="P310" s="1605"/>
      <c r="Q310" s="1685"/>
      <c r="R310" s="1578"/>
      <c r="S310" s="1579"/>
      <c r="T310" s="1579"/>
      <c r="U310" s="1570">
        <v>310</v>
      </c>
      <c r="V310" s="1686"/>
    </row>
    <row r="311" spans="1:22" s="1687" customFormat="1" ht="15.75" customHeight="1">
      <c r="A311" s="1556" t="s">
        <v>262</v>
      </c>
      <c r="B311" s="1638"/>
      <c r="C311" s="1622" t="str">
        <f>IF(Data!BV311="","",Data!BV311)</f>
        <v>pocket</v>
      </c>
      <c r="D311" s="1622" t="str">
        <f>IF(Data!BW311="","",Data!BW311)</f>
        <v/>
      </c>
      <c r="E311" s="1622" t="str">
        <f>IF(Data!BX311="","",Data!BX311)</f>
        <v>pocket</v>
      </c>
      <c r="F311" s="1622" t="str">
        <f>IF(Data!BY311="","",Data!BY311)</f>
        <v>pocket</v>
      </c>
      <c r="G311" s="1588"/>
      <c r="H311" s="1605"/>
      <c r="I311" s="1605"/>
      <c r="J311" s="1605"/>
      <c r="K311" s="1605"/>
      <c r="L311" s="1588"/>
      <c r="M311" s="1605"/>
      <c r="N311" s="1605"/>
      <c r="O311" s="1605"/>
      <c r="P311" s="1605"/>
      <c r="Q311" s="1685"/>
      <c r="R311" s="1578"/>
      <c r="S311" s="1579"/>
      <c r="T311" s="1579"/>
      <c r="U311" s="1570">
        <v>311</v>
      </c>
      <c r="V311" s="1686"/>
    </row>
    <row r="312" spans="1:22" ht="15.75" customHeight="1">
      <c r="A312" s="1556" t="s">
        <v>263</v>
      </c>
      <c r="B312" s="1694"/>
      <c r="C312" s="1622">
        <f>IF(Data!BV312="","",Data!BV312)</f>
        <v>10</v>
      </c>
      <c r="D312" s="1622" t="str">
        <f>IF(Data!BW312="","",Data!BW312)</f>
        <v/>
      </c>
      <c r="E312" s="1622">
        <f>IF(Data!BX312="","",Data!BX312)</f>
        <v>10</v>
      </c>
      <c r="F312" s="1622">
        <f>IF(Data!BY312="","",Data!BY312)</f>
        <v>10</v>
      </c>
      <c r="G312" s="1588"/>
      <c r="H312" s="1605"/>
      <c r="I312" s="1605"/>
      <c r="J312" s="1605"/>
      <c r="K312" s="1605"/>
      <c r="L312" s="1588"/>
      <c r="M312" s="1605"/>
      <c r="N312" s="1605"/>
      <c r="O312" s="1605"/>
      <c r="P312" s="1605"/>
      <c r="Q312" s="1642"/>
      <c r="R312" s="1578"/>
      <c r="S312" s="1579"/>
      <c r="T312" s="1579"/>
      <c r="U312" s="1570">
        <v>312</v>
      </c>
      <c r="V312" s="1599"/>
    </row>
    <row r="313" spans="1:22" ht="15.75" customHeight="1">
      <c r="A313" s="1556" t="s">
        <v>264</v>
      </c>
      <c r="B313" s="1609"/>
      <c r="C313" s="1657">
        <f>IF(C310="","",C310*C312)</f>
        <v>100</v>
      </c>
      <c r="D313" s="1657" t="str">
        <f>IF(D310="","",D310*D312)</f>
        <v/>
      </c>
      <c r="E313" s="1657">
        <f>IF(E310="","",E310*E312)</f>
        <v>300</v>
      </c>
      <c r="F313" s="1657">
        <f>IF(F310="","",F310*F312)</f>
        <v>700</v>
      </c>
      <c r="G313" s="1588"/>
      <c r="H313" s="1605"/>
      <c r="I313" s="1605"/>
      <c r="J313" s="1605"/>
      <c r="K313" s="1605"/>
      <c r="L313" s="1588"/>
      <c r="M313" s="1605"/>
      <c r="N313" s="1605"/>
      <c r="O313" s="1605"/>
      <c r="P313" s="1605"/>
      <c r="Q313" s="1642"/>
      <c r="R313" s="1578"/>
      <c r="S313" s="1579"/>
      <c r="T313" s="1579"/>
      <c r="U313" s="1570">
        <v>313</v>
      </c>
      <c r="V313" s="1599"/>
    </row>
    <row r="314" spans="1:22" ht="15.75" customHeight="1">
      <c r="A314" s="1556" t="s">
        <v>254</v>
      </c>
      <c r="B314" s="1611"/>
      <c r="C314" s="1622">
        <f>IF(Data!BV314="","",Data!BV314)</f>
        <v>4770</v>
      </c>
      <c r="D314" s="1622">
        <f>IF(Data!BW314="","",Data!BW314)</f>
        <v>4770</v>
      </c>
      <c r="E314" s="1622">
        <f>IF(Data!BX314="","",Data!BX314)</f>
        <v>4770</v>
      </c>
      <c r="F314" s="1622">
        <f>IF(Data!BY314="","",Data!BY314)</f>
        <v>4770</v>
      </c>
      <c r="G314" s="1588"/>
      <c r="H314" s="1605"/>
      <c r="I314" s="1605"/>
      <c r="J314" s="1605"/>
      <c r="K314" s="1605"/>
      <c r="L314" s="1588"/>
      <c r="M314" s="1605"/>
      <c r="N314" s="1605"/>
      <c r="O314" s="1605"/>
      <c r="P314" s="1605"/>
      <c r="Q314" s="1642"/>
      <c r="R314" s="1578"/>
      <c r="S314" s="1579"/>
      <c r="T314" s="1579"/>
      <c r="U314" s="1570">
        <v>314</v>
      </c>
      <c r="V314" s="1599"/>
    </row>
    <row r="315" spans="1:22" ht="15.75" customHeight="1">
      <c r="A315" s="1558" t="s">
        <v>255</v>
      </c>
      <c r="B315" s="1639"/>
      <c r="C315" s="1622">
        <f>IF(Data!BV315="","",Data!BV315)</f>
        <v>0</v>
      </c>
      <c r="D315" s="1622" t="str">
        <f>IF(Data!BW315="","",Data!BW315)</f>
        <v/>
      </c>
      <c r="E315" s="1622">
        <f>IF(Data!BX315="","",Data!BX315)</f>
        <v>10</v>
      </c>
      <c r="F315" s="1622">
        <f>IF(Data!BY315="","",Data!BY315)</f>
        <v>110</v>
      </c>
      <c r="G315" s="1609"/>
      <c r="H315" s="1678" t="str">
        <f>IF(SUM(C315)&gt;0,(C313-H318-SUM(C318)*(H318=""))*'Exp factors'!C$23,"")</f>
        <v/>
      </c>
      <c r="I315" s="1678" t="str">
        <f>IF(SUM(D315)&gt;0,(D313-I318-SUM(D318)*(I318=""))*'Exp factors'!D$23,"")</f>
        <v/>
      </c>
      <c r="J315" s="1678">
        <f>IF(SUM(E315)&gt;0,(E313-J318-SUM(E318)*(J318=""))*'Exp factors'!E$23,"")</f>
        <v>0</v>
      </c>
      <c r="K315" s="1678">
        <f>IF(SUM(F315)&gt;0,(F313-K318-SUM(F318)*(K318=""))*'Exp factors'!F$23,"")</f>
        <v>0</v>
      </c>
      <c r="L315" s="1609"/>
      <c r="M315" s="1605"/>
      <c r="N315" s="1605"/>
      <c r="O315" s="1605"/>
      <c r="P315" s="1605"/>
      <c r="Q315" s="1642"/>
      <c r="R315" s="1578"/>
      <c r="S315" s="1579"/>
      <c r="T315" s="1579"/>
      <c r="U315" s="1570">
        <v>315</v>
      </c>
      <c r="V315" s="1599"/>
    </row>
    <row r="316" spans="1:22" ht="15.75" customHeight="1">
      <c r="A316" s="1606" t="s">
        <v>180</v>
      </c>
      <c r="B316" s="1638"/>
      <c r="C316" s="1622" t="str">
        <f>IF(Data!BV316="","",Data!BV316)</f>
        <v/>
      </c>
      <c r="D316" s="1622" t="str">
        <f>IF(Data!BW316="","",Data!BW316)</f>
        <v/>
      </c>
      <c r="E316" s="1622">
        <f>IF(Data!BX316="","",Data!BX316)</f>
        <v>4.5</v>
      </c>
      <c r="F316" s="1622">
        <f>IF(Data!BY316="","",Data!BY316)</f>
        <v>4.5</v>
      </c>
      <c r="G316" s="1611"/>
      <c r="H316" s="1605"/>
      <c r="I316" s="1605"/>
      <c r="J316" s="1605"/>
      <c r="K316" s="1605"/>
      <c r="L316" s="1611"/>
      <c r="M316" s="1605"/>
      <c r="N316" s="1605"/>
      <c r="O316" s="1605"/>
      <c r="P316" s="1605"/>
      <c r="Q316" s="1642"/>
      <c r="R316" s="1623"/>
      <c r="S316" s="1624"/>
      <c r="T316" s="1624"/>
      <c r="U316" s="1570">
        <v>316</v>
      </c>
      <c r="V316" s="1599"/>
    </row>
    <row r="317" spans="1:22" ht="15.75" customHeight="1">
      <c r="A317" s="1606" t="s">
        <v>182</v>
      </c>
      <c r="B317" s="1638"/>
      <c r="C317" s="1632" t="str">
        <f>IF(SUM(C315)=0,"",C315*C316)</f>
        <v/>
      </c>
      <c r="D317" s="1632" t="str">
        <f>IF(SUM(D315)=0,"",D315*D316)</f>
        <v/>
      </c>
      <c r="E317" s="1632">
        <f>IF(SUM(E315)=0,"",E315*E316)</f>
        <v>45</v>
      </c>
      <c r="F317" s="1632">
        <f>IF(SUM(F315)=0,"",F315*F316)</f>
        <v>495</v>
      </c>
      <c r="G317" s="1611"/>
      <c r="H317" s="1641" t="str">
        <f>IF(H315="","",H315*C316)</f>
        <v/>
      </c>
      <c r="I317" s="1641" t="str">
        <f>IF(I315="","",I315*D316)</f>
        <v/>
      </c>
      <c r="J317" s="1641">
        <f>IF(J315="","",J315*E316)</f>
        <v>0</v>
      </c>
      <c r="K317" s="1641">
        <f>IF(K315="","",K315*F316)</f>
        <v>0</v>
      </c>
      <c r="L317" s="1611"/>
      <c r="M317" s="1632" t="str">
        <f>IF(H317="","",SUM(H317)-SUM(C317))</f>
        <v/>
      </c>
      <c r="N317" s="1632" t="str">
        <f>IF(I317="","",SUM(I317)-SUM(D317))</f>
        <v/>
      </c>
      <c r="O317" s="1632">
        <f>IF(J317="","",SUM(J317)-SUM(E317))</f>
        <v>-45</v>
      </c>
      <c r="P317" s="1632">
        <f>IF(K317="","",SUM(K317)-SUM(F317))</f>
        <v>-495</v>
      </c>
      <c r="Q317" s="1642"/>
      <c r="R317" s="1578"/>
      <c r="S317" s="1579"/>
      <c r="T317" s="1579"/>
      <c r="U317" s="1570">
        <v>317</v>
      </c>
      <c r="V317" s="1599"/>
    </row>
    <row r="318" spans="1:22" ht="15.75" customHeight="1">
      <c r="A318" s="1606" t="s">
        <v>256</v>
      </c>
      <c r="B318" s="1639"/>
      <c r="C318" s="1622">
        <f>IF(Data!BV318="","",Data!BV318)</f>
        <v>0</v>
      </c>
      <c r="D318" s="1622" t="str">
        <f>IF(Data!BW318="","",Data!BW318)</f>
        <v/>
      </c>
      <c r="E318" s="1622">
        <f>IF(Data!BX318="","",Data!BX318)</f>
        <v>0</v>
      </c>
      <c r="F318" s="1622">
        <f>IF(Data!BY318="","",Data!BY318)</f>
        <v>5</v>
      </c>
      <c r="G318" s="1611"/>
      <c r="H318" s="1670"/>
      <c r="I318" s="1670"/>
      <c r="J318" s="1670"/>
      <c r="K318" s="1670"/>
      <c r="L318" s="1611"/>
      <c r="M318" s="1605"/>
      <c r="N318" s="1605"/>
      <c r="O318" s="1605"/>
      <c r="P318" s="1605"/>
      <c r="Q318" s="1642"/>
      <c r="R318" s="1578"/>
      <c r="S318" s="1579"/>
      <c r="T318" s="1579"/>
      <c r="U318" s="1570">
        <v>318</v>
      </c>
      <c r="V318" s="1599"/>
    </row>
    <row r="319" spans="1:22" ht="15.75" customHeight="1">
      <c r="A319" s="1607" t="s">
        <v>250</v>
      </c>
      <c r="B319" s="1611"/>
      <c r="C319" s="1661">
        <f>IF(C313="","",(C313-SUM(C315)-SUM(C318))*C314/C$46/365/$P$1)</f>
        <v>1.4850560398505606E-2</v>
      </c>
      <c r="D319" s="1661" t="str">
        <f>IF(D313="","",(D313-SUM(D315)-SUM(D318))*D314/D$46/365/$P$1)</f>
        <v/>
      </c>
      <c r="E319" s="1661">
        <f>IF(E313="","",(E313-SUM(E315)-SUM(E318))*E314/E$46/365/$P$1)</f>
        <v>4.3066625155666248E-2</v>
      </c>
      <c r="F319" s="1661">
        <f>IF(F313="","",(F313-SUM(F315)-SUM(F318))*F314/F$46/365/$P$1)</f>
        <v>0.10859472291407223</v>
      </c>
      <c r="G319" s="1621"/>
      <c r="H319" s="1530" t="str">
        <f>IF(H315="","",(C313-H315-H318-SUM(C318)*(H318=""))*C314/H$46/365/$P$1)</f>
        <v/>
      </c>
      <c r="I319" s="1530" t="str">
        <f>IF(I315="","",(D313-I315-I318-SUM(D318)*(I318=""))*D314/I$46/365/$P$1)</f>
        <v/>
      </c>
      <c r="J319" s="1530">
        <f>IF(J315="","",(E313-J315-J318-SUM(E318)*(J318=""))*E314/J$46/365/$P$1)</f>
        <v>4.4551681195516814E-2</v>
      </c>
      <c r="K319" s="1530">
        <f>IF(K315="","",(F313-K315-K318-SUM(F318)*(K318=""))*F314/K$46/365/$P$1)</f>
        <v>0.12901424346201745</v>
      </c>
      <c r="L319" s="1621"/>
      <c r="M319" s="1662" t="str">
        <f>IF(H319="","",SUM(H319)-SUM(C319))</f>
        <v/>
      </c>
      <c r="N319" s="1662" t="str">
        <f>IF(I319="","",SUM(I319)-SUM(D319))</f>
        <v/>
      </c>
      <c r="O319" s="1662">
        <f>IF(J319="","",SUM(J319)-SUM(E319))</f>
        <v>1.4850560398505658E-3</v>
      </c>
      <c r="P319" s="1662">
        <f>IF(K319="","",SUM(K319)-SUM(F319))</f>
        <v>2.0419520547945227E-2</v>
      </c>
      <c r="Q319" s="1642"/>
      <c r="R319" s="1568"/>
      <c r="S319" s="1569"/>
      <c r="T319" s="1569"/>
      <c r="U319" s="1570">
        <v>319</v>
      </c>
      <c r="V319" s="1599"/>
    </row>
    <row r="320" spans="1:22" ht="15.75" customHeight="1">
      <c r="A320" s="1681" t="str">
        <f>IF(Data!A320="","",Data!A320)</f>
        <v>Cabbage</v>
      </c>
      <c r="B320" s="1611"/>
      <c r="C320" s="1622">
        <f>IF(Data!BV320="","",Data!BV320)</f>
        <v>15</v>
      </c>
      <c r="D320" s="1622">
        <f>IF(Data!BW320="","",Data!BW320)</f>
        <v>10</v>
      </c>
      <c r="E320" s="1622">
        <f>IF(Data!BX320="","",Data!BX320)</f>
        <v>20</v>
      </c>
      <c r="F320" s="1622">
        <f>IF(Data!BY320="","",Data!BY320)</f>
        <v>30</v>
      </c>
      <c r="G320" s="1671"/>
      <c r="H320" s="1605"/>
      <c r="I320" s="1605"/>
      <c r="J320" s="1605"/>
      <c r="K320" s="1605"/>
      <c r="L320" s="1671"/>
      <c r="M320" s="1655"/>
      <c r="N320" s="1655"/>
      <c r="O320" s="1655"/>
      <c r="P320" s="1655"/>
      <c r="Q320" s="1642"/>
      <c r="R320" s="1578"/>
      <c r="S320" s="1579"/>
      <c r="T320" s="1579"/>
      <c r="U320" s="1570">
        <v>320</v>
      </c>
      <c r="V320" s="1599"/>
    </row>
    <row r="321" spans="1:22" ht="15.75" customHeight="1">
      <c r="A321" s="1556" t="s">
        <v>262</v>
      </c>
      <c r="B321" s="1592"/>
      <c r="C321" s="1622" t="str">
        <f>IF(Data!BV321="","",Data!BV321)</f>
        <v>head</v>
      </c>
      <c r="D321" s="1622" t="str">
        <f>IF(Data!BW321="","",Data!BW321)</f>
        <v>head</v>
      </c>
      <c r="E321" s="1622" t="str">
        <f>IF(Data!BX321="","",Data!BX321)</f>
        <v>head</v>
      </c>
      <c r="F321" s="1622" t="str">
        <f>IF(Data!BY321="","",Data!BY321)</f>
        <v>head</v>
      </c>
      <c r="G321" s="1671"/>
      <c r="H321" s="1605"/>
      <c r="I321" s="1605"/>
      <c r="J321" s="1605"/>
      <c r="K321" s="1605"/>
      <c r="L321" s="1671"/>
      <c r="M321" s="1655"/>
      <c r="N321" s="1655"/>
      <c r="O321" s="1655"/>
      <c r="P321" s="1655"/>
      <c r="Q321" s="1642"/>
      <c r="R321" s="1554"/>
      <c r="S321" s="1554"/>
      <c r="T321" s="1554"/>
      <c r="U321" s="1570">
        <v>321</v>
      </c>
      <c r="V321" s="1599"/>
    </row>
    <row r="322" spans="1:22" ht="15.75" customHeight="1">
      <c r="A322" s="1556" t="s">
        <v>263</v>
      </c>
      <c r="B322" s="1611"/>
      <c r="C322" s="1622">
        <f>IF(Data!BV322="","",Data!BV322)</f>
        <v>2</v>
      </c>
      <c r="D322" s="1622">
        <f>IF(Data!BW322="","",Data!BW322)</f>
        <v>3</v>
      </c>
      <c r="E322" s="1622">
        <f>IF(Data!BX322="","",Data!BX322)</f>
        <v>3</v>
      </c>
      <c r="F322" s="1622">
        <f>IF(Data!BY322="","",Data!BY322)</f>
        <v>3</v>
      </c>
      <c r="G322" s="1671"/>
      <c r="H322" s="1605"/>
      <c r="I322" s="1605"/>
      <c r="J322" s="1605"/>
      <c r="K322" s="1605"/>
      <c r="L322" s="1671"/>
      <c r="M322" s="1655"/>
      <c r="N322" s="1655"/>
      <c r="O322" s="1655"/>
      <c r="P322" s="1655"/>
      <c r="Q322" s="1642"/>
      <c r="R322" s="1578"/>
      <c r="S322" s="1579"/>
      <c r="T322" s="1579"/>
      <c r="U322" s="1570">
        <v>322</v>
      </c>
      <c r="V322" s="1599"/>
    </row>
    <row r="323" spans="1:22" ht="15.75" customHeight="1">
      <c r="A323" s="1556" t="s">
        <v>264</v>
      </c>
      <c r="B323" s="1611"/>
      <c r="C323" s="1657">
        <f>IF(C320="","",C320*C322)</f>
        <v>30</v>
      </c>
      <c r="D323" s="1657">
        <f>IF(D320="","",D320*D322)</f>
        <v>30</v>
      </c>
      <c r="E323" s="1657">
        <f>IF(E320="","",E320*E322)</f>
        <v>60</v>
      </c>
      <c r="F323" s="1657">
        <f>IF(F320="","",F320*F322)</f>
        <v>90</v>
      </c>
      <c r="G323" s="1588"/>
      <c r="H323" s="1605"/>
      <c r="I323" s="1605"/>
      <c r="J323" s="1605"/>
      <c r="K323" s="1605"/>
      <c r="L323" s="1588"/>
      <c r="M323" s="1605"/>
      <c r="N323" s="1605"/>
      <c r="O323" s="1605"/>
      <c r="P323" s="1605"/>
      <c r="Q323" s="1642"/>
      <c r="R323" s="1578"/>
      <c r="S323" s="1579"/>
      <c r="T323" s="1579"/>
      <c r="U323" s="1570">
        <v>323</v>
      </c>
      <c r="V323" s="1599"/>
    </row>
    <row r="324" spans="1:22" ht="15.75" customHeight="1">
      <c r="A324" s="1556" t="s">
        <v>254</v>
      </c>
      <c r="B324" s="1592"/>
      <c r="C324" s="1622">
        <f>IF(Data!BV324="","",Data!BV324)</f>
        <v>2646</v>
      </c>
      <c r="D324" s="1622">
        <f>IF(Data!BW324="","",Data!BW324)</f>
        <v>2646</v>
      </c>
      <c r="E324" s="1622">
        <f>IF(Data!BX324="","",Data!BX324)</f>
        <v>2646</v>
      </c>
      <c r="F324" s="1622">
        <f>IF(Data!BY324="","",Data!BY324)</f>
        <v>2646</v>
      </c>
      <c r="G324" s="1588"/>
      <c r="H324" s="1605"/>
      <c r="I324" s="1605"/>
      <c r="J324" s="1605"/>
      <c r="K324" s="1605"/>
      <c r="L324" s="1588"/>
      <c r="M324" s="1605"/>
      <c r="N324" s="1605"/>
      <c r="O324" s="1605"/>
      <c r="P324" s="1605"/>
      <c r="Q324" s="1642"/>
      <c r="R324" s="1578"/>
      <c r="S324" s="1579"/>
      <c r="T324" s="1579"/>
      <c r="U324" s="1570">
        <v>324</v>
      </c>
      <c r="V324" s="1599"/>
    </row>
    <row r="325" spans="1:22" ht="15.75" customHeight="1">
      <c r="A325" s="1558" t="s">
        <v>255</v>
      </c>
      <c r="B325" s="1611"/>
      <c r="C325" s="1622">
        <f>IF(Data!BV325="","",Data!BV325)</f>
        <v>5</v>
      </c>
      <c r="D325" s="1622">
        <f>IF(Data!BW325="","",Data!BW325)</f>
        <v>21</v>
      </c>
      <c r="E325" s="1622">
        <f>IF(Data!BX325="","",Data!BX325)</f>
        <v>21</v>
      </c>
      <c r="F325" s="1622">
        <f>IF(Data!BY325="","",Data!BY325)</f>
        <v>21</v>
      </c>
      <c r="G325" s="1609"/>
      <c r="H325" s="1678">
        <f>IF(SUM(C325)&gt;0,(C323-H328-SUM(C328)*(H328=""))*'Exp factors'!C$23,"")</f>
        <v>0</v>
      </c>
      <c r="I325" s="1678">
        <f>IF(SUM(D325)&gt;0,(D323-I328-SUM(D328)*(I328=""))*'Exp factors'!D$23,"")</f>
        <v>0</v>
      </c>
      <c r="J325" s="1678">
        <f>IF(SUM(E325)&gt;0,(E323-J328-SUM(E328)*(J328=""))*'Exp factors'!E$23,"")</f>
        <v>0</v>
      </c>
      <c r="K325" s="1678">
        <f>IF(SUM(F325)&gt;0,(F323-K328-SUM(F328)*(K328=""))*'Exp factors'!F$23,"")</f>
        <v>0</v>
      </c>
      <c r="L325" s="1609"/>
      <c r="M325" s="1605"/>
      <c r="N325" s="1605"/>
      <c r="O325" s="1605"/>
      <c r="P325" s="1605"/>
      <c r="Q325" s="1642"/>
      <c r="R325" s="1578"/>
      <c r="S325" s="1579"/>
      <c r="T325" s="1579"/>
      <c r="U325" s="1570">
        <v>325</v>
      </c>
      <c r="V325" s="1599"/>
    </row>
    <row r="326" spans="1:22" ht="15.75" customHeight="1">
      <c r="A326" s="1606" t="s">
        <v>180</v>
      </c>
      <c r="B326" s="1611"/>
      <c r="C326" s="1622">
        <f>IF(Data!BV326="","",Data!BV326)</f>
        <v>12</v>
      </c>
      <c r="D326" s="1622">
        <f>IF(Data!BW326="","",Data!BW326)</f>
        <v>12</v>
      </c>
      <c r="E326" s="1622">
        <f>IF(Data!BX326="","",Data!BX326)</f>
        <v>10</v>
      </c>
      <c r="F326" s="1622">
        <f>IF(Data!BY326="","",Data!BY326)</f>
        <v>12</v>
      </c>
      <c r="G326" s="1611"/>
      <c r="H326" s="1605"/>
      <c r="I326" s="1605"/>
      <c r="J326" s="1605"/>
      <c r="K326" s="1605"/>
      <c r="L326" s="1611"/>
      <c r="M326" s="1605"/>
      <c r="N326" s="1605"/>
      <c r="O326" s="1605"/>
      <c r="P326" s="1605"/>
      <c r="Q326" s="1642"/>
      <c r="R326" s="1623"/>
      <c r="S326" s="1624"/>
      <c r="T326" s="1624"/>
      <c r="U326" s="1570">
        <v>326</v>
      </c>
      <c r="V326" s="1599"/>
    </row>
    <row r="327" spans="1:22" ht="15.75" customHeight="1">
      <c r="A327" s="1606" t="s">
        <v>182</v>
      </c>
      <c r="B327" s="1592"/>
      <c r="C327" s="1632">
        <f>IF(SUM(C325)=0,"",C325*C326)</f>
        <v>60</v>
      </c>
      <c r="D327" s="1632">
        <f>IF(SUM(D325)=0,"",D325*D326)</f>
        <v>252</v>
      </c>
      <c r="E327" s="1632">
        <f>IF(SUM(E325)=0,"",E325*E326)</f>
        <v>210</v>
      </c>
      <c r="F327" s="1632">
        <f>IF(SUM(F325)=0,"",F325*F326)</f>
        <v>252</v>
      </c>
      <c r="G327" s="1611"/>
      <c r="H327" s="1641">
        <f>IF(H325="","",H325*C326)</f>
        <v>0</v>
      </c>
      <c r="I327" s="1641">
        <f>IF(I325="","",I325*D326)</f>
        <v>0</v>
      </c>
      <c r="J327" s="1641">
        <f>IF(J325="","",J325*E326)</f>
        <v>0</v>
      </c>
      <c r="K327" s="1641">
        <f>IF(K325="","",K325*F326)</f>
        <v>0</v>
      </c>
      <c r="L327" s="1611"/>
      <c r="M327" s="1632">
        <f>IF(H327="","",SUM(H327)-SUM(C327))</f>
        <v>-60</v>
      </c>
      <c r="N327" s="1632">
        <f>IF(I327="","",SUM(I327)-SUM(D327))</f>
        <v>-252</v>
      </c>
      <c r="O327" s="1632">
        <f>IF(J327="","",SUM(J327)-SUM(E327))</f>
        <v>-210</v>
      </c>
      <c r="P327" s="1632">
        <f>IF(K327="","",SUM(K327)-SUM(F327))</f>
        <v>-252</v>
      </c>
      <c r="Q327" s="1642"/>
      <c r="R327" s="1578"/>
      <c r="S327" s="1579"/>
      <c r="T327" s="1579"/>
      <c r="U327" s="1570">
        <v>327</v>
      </c>
      <c r="V327" s="1599"/>
    </row>
    <row r="328" spans="1:22" ht="15.75" customHeight="1">
      <c r="A328" s="1606" t="s">
        <v>256</v>
      </c>
      <c r="B328" s="1611"/>
      <c r="C328" s="1622">
        <f>IF(Data!BV328="","",Data!BV328)</f>
        <v>2</v>
      </c>
      <c r="D328" s="1622">
        <f>IF(Data!BW328="","",Data!BW328)</f>
        <v>3</v>
      </c>
      <c r="E328" s="1622">
        <f>IF(Data!BX328="","",Data!BX328)</f>
        <v>3</v>
      </c>
      <c r="F328" s="1622">
        <f>IF(Data!BY328="","",Data!BY328)</f>
        <v>6</v>
      </c>
      <c r="G328" s="1611"/>
      <c r="H328" s="1670"/>
      <c r="I328" s="1670"/>
      <c r="J328" s="1670"/>
      <c r="K328" s="1670"/>
      <c r="L328" s="1611"/>
      <c r="M328" s="1605"/>
      <c r="N328" s="1605"/>
      <c r="O328" s="1605"/>
      <c r="P328" s="1605"/>
      <c r="Q328" s="1642"/>
      <c r="R328" s="1578"/>
      <c r="S328" s="1579"/>
      <c r="T328" s="1579"/>
      <c r="U328" s="1570">
        <v>328</v>
      </c>
      <c r="V328" s="1599"/>
    </row>
    <row r="329" spans="1:22" ht="15.75" customHeight="1">
      <c r="A329" s="1607" t="s">
        <v>250</v>
      </c>
      <c r="B329" s="1611"/>
      <c r="C329" s="1661">
        <f>IF(C323="","",(C323-SUM(C325)-SUM(C328))*C324/C$46/365/$P$1)</f>
        <v>1.8947073474470737E-3</v>
      </c>
      <c r="D329" s="1661">
        <f>IF(D323="","",(D323-SUM(D325)-SUM(D328))*D324/D$46/365/$P$1)</f>
        <v>4.9427148194271481E-4</v>
      </c>
      <c r="E329" s="1661">
        <f>IF(E323="","",(E323-SUM(E325)-SUM(E328))*E324/E$46/365/$P$1)</f>
        <v>2.9656288916562888E-3</v>
      </c>
      <c r="F329" s="1661">
        <f>IF(F323="","",(F323-SUM(F325)-SUM(F328))*F324/F$46/365/$P$1)</f>
        <v>6.4873132004981317E-3</v>
      </c>
      <c r="G329" s="1621"/>
      <c r="H329" s="1530">
        <f>IF(H325="","",(C323-H325-H328-SUM(C328)*(H328=""))*C324/H$46/365/$P$1)</f>
        <v>2.3066002490660024E-3</v>
      </c>
      <c r="I329" s="1530">
        <f>IF(I325="","",(D323-I325-I328-SUM(D328)*(I328=""))*D324/I$46/365/$P$1)</f>
        <v>2.2242216687422163E-3</v>
      </c>
      <c r="J329" s="1530">
        <f>IF(J325="","",(E323-J325-J328-SUM(E328)*(J328=""))*E324/J$46/365/$P$1)</f>
        <v>4.6955790784557905E-3</v>
      </c>
      <c r="K329" s="1530">
        <f>IF(K325="","",(F323-K325-K328-SUM(F328)*(K328=""))*F324/K$46/365/$P$1)</f>
        <v>8.6497509339975107E-3</v>
      </c>
      <c r="L329" s="1621"/>
      <c r="M329" s="1662">
        <f>IF(H329="","",SUM(H329)-SUM(C329))</f>
        <v>4.1189290161892868E-4</v>
      </c>
      <c r="N329" s="1662">
        <f>IF(I329="","",SUM(I329)-SUM(D329))</f>
        <v>1.7299501867995015E-3</v>
      </c>
      <c r="O329" s="1662">
        <f>IF(J329="","",SUM(J329)-SUM(E329))</f>
        <v>1.7299501867995017E-3</v>
      </c>
      <c r="P329" s="1662">
        <f>IF(K329="","",SUM(K329)-SUM(F329))</f>
        <v>2.162437733499379E-3</v>
      </c>
      <c r="Q329" s="1642"/>
      <c r="R329" s="1568"/>
      <c r="S329" s="1569"/>
      <c r="T329" s="1569"/>
      <c r="U329" s="1570">
        <v>329</v>
      </c>
      <c r="V329" s="1599"/>
    </row>
    <row r="330" spans="1:22" s="1691" customFormat="1" ht="15.75" customHeight="1">
      <c r="A330" s="1681" t="str">
        <f>IF(Data!A330="","",Data!A330)</f>
        <v>Other root crops: carrots</v>
      </c>
      <c r="B330" s="1592"/>
      <c r="C330" s="1622" t="str">
        <f>IF(Data!BV330="","",Data!BV330)</f>
        <v/>
      </c>
      <c r="D330" s="1622" t="str">
        <f>IF(Data!BW330="","",Data!BW330)</f>
        <v/>
      </c>
      <c r="E330" s="1622" t="str">
        <f>IF(Data!BX330="","",Data!BX330)</f>
        <v/>
      </c>
      <c r="F330" s="1622" t="str">
        <f>IF(Data!BY330="","",Data!BY330)</f>
        <v/>
      </c>
      <c r="G330" s="1671"/>
      <c r="H330" s="1605"/>
      <c r="I330" s="1605"/>
      <c r="J330" s="1605"/>
      <c r="K330" s="1605"/>
      <c r="L330" s="1671"/>
      <c r="M330" s="1655"/>
      <c r="N330" s="1655"/>
      <c r="O330" s="1655"/>
      <c r="P330" s="1655"/>
      <c r="Q330" s="1656"/>
      <c r="R330" s="1578"/>
      <c r="S330" s="1579"/>
      <c r="T330" s="1579"/>
      <c r="U330" s="1570">
        <v>330</v>
      </c>
      <c r="V330" s="1690"/>
    </row>
    <row r="331" spans="1:22" ht="15.75" customHeight="1">
      <c r="A331" s="1556" t="s">
        <v>262</v>
      </c>
      <c r="B331" s="1611"/>
      <c r="C331" s="1622" t="str">
        <f>IF(Data!BV331="","",Data!BV331)</f>
        <v/>
      </c>
      <c r="D331" s="1622" t="str">
        <f>IF(Data!BW331="","",Data!BW331)</f>
        <v/>
      </c>
      <c r="E331" s="1622" t="str">
        <f>IF(Data!BX331="","",Data!BX331)</f>
        <v/>
      </c>
      <c r="F331" s="1622" t="str">
        <f>IF(Data!BY331="","",Data!BY331)</f>
        <v/>
      </c>
      <c r="G331" s="1643"/>
      <c r="H331" s="1605"/>
      <c r="I331" s="1605"/>
      <c r="J331" s="1605"/>
      <c r="K331" s="1605"/>
      <c r="L331" s="1643"/>
      <c r="M331" s="1655"/>
      <c r="N331" s="1655"/>
      <c r="O331" s="1655"/>
      <c r="P331" s="1655"/>
      <c r="Q331" s="1642"/>
      <c r="R331" s="1554"/>
      <c r="S331" s="1554"/>
      <c r="T331" s="1554"/>
      <c r="U331" s="1570">
        <v>331</v>
      </c>
      <c r="V331" s="1599"/>
    </row>
    <row r="332" spans="1:22" s="1691" customFormat="1" ht="15.75" customHeight="1">
      <c r="A332" s="1695" t="s">
        <v>263</v>
      </c>
      <c r="B332" s="1611"/>
      <c r="C332" s="1622" t="str">
        <f>IF(Data!BV332="","",Data!BV332)</f>
        <v/>
      </c>
      <c r="D332" s="1622" t="str">
        <f>IF(Data!BW332="","",Data!BW332)</f>
        <v/>
      </c>
      <c r="E332" s="1622" t="str">
        <f>IF(Data!BX332="","",Data!BX332)</f>
        <v/>
      </c>
      <c r="F332" s="1622" t="str">
        <f>IF(Data!BY332="","",Data!BY332)</f>
        <v/>
      </c>
      <c r="G332" s="1671"/>
      <c r="H332" s="1605"/>
      <c r="I332" s="1605"/>
      <c r="J332" s="1605"/>
      <c r="K332" s="1605"/>
      <c r="L332" s="1671"/>
      <c r="M332" s="1655"/>
      <c r="N332" s="1655"/>
      <c r="O332" s="1655"/>
      <c r="P332" s="1655"/>
      <c r="Q332" s="1656"/>
      <c r="R332" s="1578"/>
      <c r="S332" s="1579"/>
      <c r="T332" s="1579"/>
      <c r="U332" s="1570">
        <v>332</v>
      </c>
      <c r="V332" s="1690"/>
    </row>
    <row r="333" spans="1:22" ht="15.75" customHeight="1">
      <c r="A333" s="1556" t="s">
        <v>264</v>
      </c>
      <c r="B333" s="1592"/>
      <c r="C333" s="1657" t="str">
        <f>IF(C330="","",C330*C332)</f>
        <v/>
      </c>
      <c r="D333" s="1657" t="str">
        <f>IF(D330="","",D330*D332)</f>
        <v/>
      </c>
      <c r="E333" s="1657" t="str">
        <f>IF(E330="","",E330*E332)</f>
        <v/>
      </c>
      <c r="F333" s="1657" t="str">
        <f>IF(F330="","",F330*F332)</f>
        <v/>
      </c>
      <c r="G333" s="1684"/>
      <c r="H333" s="1605"/>
      <c r="I333" s="1605"/>
      <c r="J333" s="1605"/>
      <c r="K333" s="1605"/>
      <c r="L333" s="1684"/>
      <c r="M333" s="1605"/>
      <c r="N333" s="1605"/>
      <c r="O333" s="1605"/>
      <c r="P333" s="1605"/>
      <c r="Q333" s="1642"/>
      <c r="R333" s="1578"/>
      <c r="S333" s="1579"/>
      <c r="T333" s="1579"/>
      <c r="U333" s="1570">
        <v>333</v>
      </c>
      <c r="V333" s="1599"/>
    </row>
    <row r="334" spans="1:22" ht="15.75" customHeight="1">
      <c r="A334" s="1556" t="s">
        <v>254</v>
      </c>
      <c r="B334" s="1611"/>
      <c r="C334" s="1622">
        <f>IF(Data!BV334="","",Data!BV334)</f>
        <v>1720</v>
      </c>
      <c r="D334" s="1622">
        <f>IF(Data!BW334="","",Data!BW334)</f>
        <v>1720</v>
      </c>
      <c r="E334" s="1622">
        <f>IF(Data!BX334="","",Data!BX334)</f>
        <v>1720</v>
      </c>
      <c r="F334" s="1622">
        <f>IF(Data!BY334="","",Data!BY334)</f>
        <v>1720</v>
      </c>
      <c r="G334" s="1684"/>
      <c r="H334" s="1605"/>
      <c r="I334" s="1605"/>
      <c r="J334" s="1605"/>
      <c r="K334" s="1605"/>
      <c r="L334" s="1684"/>
      <c r="M334" s="1605"/>
      <c r="N334" s="1605"/>
      <c r="O334" s="1605"/>
      <c r="P334" s="1605"/>
      <c r="Q334" s="1642"/>
      <c r="R334" s="1578"/>
      <c r="S334" s="1579"/>
      <c r="T334" s="1579"/>
      <c r="U334" s="1570">
        <v>334</v>
      </c>
      <c r="V334" s="1599"/>
    </row>
    <row r="335" spans="1:22" ht="15.75" customHeight="1">
      <c r="A335" s="1558" t="s">
        <v>255</v>
      </c>
      <c r="B335" s="1609"/>
      <c r="C335" s="1622" t="str">
        <f>IF(Data!BV335="","",Data!BV335)</f>
        <v/>
      </c>
      <c r="D335" s="1622" t="str">
        <f>IF(Data!BW335="","",Data!BW335)</f>
        <v/>
      </c>
      <c r="E335" s="1622" t="str">
        <f>IF(Data!BX335="","",Data!BX335)</f>
        <v/>
      </c>
      <c r="F335" s="1622" t="str">
        <f>IF(Data!BY335="","",Data!BY335)</f>
        <v/>
      </c>
      <c r="G335" s="1592"/>
      <c r="H335" s="1678" t="str">
        <f>IF(SUM(C335)&gt;0,(C333-H338-SUM(C338)*(H338=""))*'Exp factors'!C$23,"")</f>
        <v/>
      </c>
      <c r="I335" s="1678" t="str">
        <f>IF(SUM(D335)&gt;0,(D333-I338-SUM(D338)*(I338=""))*'Exp factors'!D$23,"")</f>
        <v/>
      </c>
      <c r="J335" s="1678" t="str">
        <f>IF(SUM(E335)&gt;0,(E333-J338-SUM(E338)*(J338=""))*'Exp factors'!E$23,"")</f>
        <v/>
      </c>
      <c r="K335" s="1678" t="str">
        <f>IF(SUM(F335)&gt;0,(F333-K338-SUM(F338)*(K338=""))*'Exp factors'!F$23,"")</f>
        <v/>
      </c>
      <c r="L335" s="1592"/>
      <c r="M335" s="1605"/>
      <c r="N335" s="1605"/>
      <c r="O335" s="1605"/>
      <c r="P335" s="1605"/>
      <c r="Q335" s="1642"/>
      <c r="R335" s="1578"/>
      <c r="S335" s="1579"/>
      <c r="T335" s="1579"/>
      <c r="U335" s="1570">
        <v>335</v>
      </c>
      <c r="V335" s="1599"/>
    </row>
    <row r="336" spans="1:22" ht="15.75" customHeight="1">
      <c r="A336" s="1606" t="s">
        <v>180</v>
      </c>
      <c r="B336" s="1696"/>
      <c r="C336" s="1622" t="str">
        <f>IF(Data!BV336="","",Data!BV336)</f>
        <v/>
      </c>
      <c r="D336" s="1622" t="str">
        <f>IF(Data!BW336="","",Data!BW336)</f>
        <v/>
      </c>
      <c r="E336" s="1622" t="str">
        <f>IF(Data!BX336="","",Data!BX336)</f>
        <v/>
      </c>
      <c r="F336" s="1622" t="str">
        <f>IF(Data!BY336="","",Data!BY336)</f>
        <v/>
      </c>
      <c r="G336" s="1688"/>
      <c r="H336" s="1605"/>
      <c r="I336" s="1605"/>
      <c r="J336" s="1605"/>
      <c r="K336" s="1605"/>
      <c r="L336" s="1688"/>
      <c r="M336" s="1605"/>
      <c r="N336" s="1605"/>
      <c r="O336" s="1605"/>
      <c r="P336" s="1605"/>
      <c r="Q336" s="1642"/>
      <c r="R336" s="1623"/>
      <c r="S336" s="1624"/>
      <c r="T336" s="1624"/>
      <c r="U336" s="1570">
        <v>336</v>
      </c>
      <c r="V336" s="1599"/>
    </row>
    <row r="337" spans="1:22" ht="15.75" customHeight="1">
      <c r="A337" s="1606" t="s">
        <v>182</v>
      </c>
      <c r="B337" s="1697"/>
      <c r="C337" s="1632" t="str">
        <f>IF(SUM(C335)=0,"",C335*C336)</f>
        <v/>
      </c>
      <c r="D337" s="1632" t="str">
        <f>IF(SUM(D335)=0,"",D335*D336)</f>
        <v/>
      </c>
      <c r="E337" s="1632" t="str">
        <f>IF(SUM(E335)=0,"",E335*E336)</f>
        <v/>
      </c>
      <c r="F337" s="1632" t="str">
        <f>IF(SUM(F335)=0,"",F335*F336)</f>
        <v/>
      </c>
      <c r="G337" s="1688"/>
      <c r="H337" s="1641" t="str">
        <f>IF(H335="","",H335*C336)</f>
        <v/>
      </c>
      <c r="I337" s="1641" t="str">
        <f>IF(I335="","",I335*D336)</f>
        <v/>
      </c>
      <c r="J337" s="1641" t="str">
        <f>IF(J335="","",J335*E336)</f>
        <v/>
      </c>
      <c r="K337" s="1641" t="str">
        <f>IF(K335="","",K335*F336)</f>
        <v/>
      </c>
      <c r="L337" s="1688"/>
      <c r="M337" s="1632" t="str">
        <f>IF(H337="","",SUM(H337)-SUM(C337))</f>
        <v/>
      </c>
      <c r="N337" s="1632" t="str">
        <f>IF(I337="","",SUM(I337)-SUM(D337))</f>
        <v/>
      </c>
      <c r="O337" s="1632" t="str">
        <f>IF(J337="","",SUM(J337)-SUM(E337))</f>
        <v/>
      </c>
      <c r="P337" s="1632" t="str">
        <f>IF(K337="","",SUM(K337)-SUM(F337))</f>
        <v/>
      </c>
      <c r="Q337" s="1642"/>
      <c r="R337" s="1578"/>
      <c r="S337" s="1579"/>
      <c r="T337" s="1579"/>
      <c r="U337" s="1570">
        <v>337</v>
      </c>
      <c r="V337" s="1599"/>
    </row>
    <row r="338" spans="1:22" ht="15.75" customHeight="1">
      <c r="A338" s="1606" t="s">
        <v>256</v>
      </c>
      <c r="B338" s="1698"/>
      <c r="C338" s="1622" t="str">
        <f>IF(Data!BV338="","",Data!BV338)</f>
        <v/>
      </c>
      <c r="D338" s="1622" t="str">
        <f>IF(Data!BW338="","",Data!BW338)</f>
        <v/>
      </c>
      <c r="E338" s="1622" t="str">
        <f>IF(Data!BX338="","",Data!BX338)</f>
        <v/>
      </c>
      <c r="F338" s="1622" t="str">
        <f>IF(Data!BY338="","",Data!BY338)</f>
        <v/>
      </c>
      <c r="G338" s="1688"/>
      <c r="H338" s="1670"/>
      <c r="I338" s="1670"/>
      <c r="J338" s="1670"/>
      <c r="K338" s="1670"/>
      <c r="L338" s="1688"/>
      <c r="M338" s="1605"/>
      <c r="N338" s="1605"/>
      <c r="O338" s="1605"/>
      <c r="P338" s="1605"/>
      <c r="Q338" s="1642"/>
      <c r="R338" s="1578"/>
      <c r="S338" s="1579"/>
      <c r="T338" s="1579"/>
      <c r="U338" s="1570">
        <v>338</v>
      </c>
      <c r="V338" s="1599"/>
    </row>
    <row r="339" spans="1:22" ht="15.75" customHeight="1">
      <c r="A339" s="1607" t="s">
        <v>250</v>
      </c>
      <c r="B339" s="1698"/>
      <c r="C339" s="1661" t="str">
        <f>IF(C333="","",(C333-SUM(C335)-SUM(C338))*C334/C$46/365/$P$1)</f>
        <v/>
      </c>
      <c r="D339" s="1661" t="str">
        <f>IF(D333="","",(D333-SUM(D335)-SUM(D338))*D334/D$46/365/$P$1)</f>
        <v/>
      </c>
      <c r="E339" s="1661" t="str">
        <f>IF(E333="","",(E333-SUM(E335)-SUM(E338))*E334/E$46/365/$P$1)</f>
        <v/>
      </c>
      <c r="F339" s="1661" t="str">
        <f>IF(F333="","",(F333-SUM(F335)-SUM(F338))*F334/F$46/365/$P$1)</f>
        <v/>
      </c>
      <c r="G339" s="1633"/>
      <c r="H339" s="1530" t="str">
        <f>IF(H335="","",(C333-H335-H338-SUM(C338)*(H338=""))*C334/H$46/365/$P$1)</f>
        <v/>
      </c>
      <c r="I339" s="1530" t="str">
        <f>IF(I335="","",(D333-I335-I338-SUM(D338)*(I338=""))*D334/I$46/365/$P$1)</f>
        <v/>
      </c>
      <c r="J339" s="1530" t="str">
        <f>IF(J335="","",(E333-J335-J338-SUM(E338)*(J338=""))*E334/J$46/365/$P$1)</f>
        <v/>
      </c>
      <c r="K339" s="1530" t="str">
        <f>IF(K335="","",(F333-K335-K338-SUM(F338)*(K338=""))*F334/K$46/365/$P$1)</f>
        <v/>
      </c>
      <c r="L339" s="1633"/>
      <c r="M339" s="1662" t="str">
        <f>IF(H339="","",SUM(H339)-SUM(C339))</f>
        <v/>
      </c>
      <c r="N339" s="1662" t="str">
        <f>IF(I339="","",SUM(I339)-SUM(D339))</f>
        <v/>
      </c>
      <c r="O339" s="1662" t="str">
        <f>IF(J339="","",SUM(J339)-SUM(E339))</f>
        <v/>
      </c>
      <c r="P339" s="1662" t="str">
        <f>IF(K339="","",SUM(K339)-SUM(F339))</f>
        <v/>
      </c>
      <c r="Q339" s="1642"/>
      <c r="R339" s="1568"/>
      <c r="S339" s="1569"/>
      <c r="T339" s="1569"/>
      <c r="U339" s="1570">
        <v>339</v>
      </c>
      <c r="V339" s="1599"/>
    </row>
    <row r="340" spans="1:22" s="1687" customFormat="1" ht="15.75" customHeight="1">
      <c r="A340" s="1681" t="str">
        <f>IF(Data!A340="","",Data!A340)</f>
        <v>Groundnuts (dry): no. local meas</v>
      </c>
      <c r="B340" s="1688"/>
      <c r="C340" s="1622" t="str">
        <f>IF(Data!BV340="","",Data!BV340)</f>
        <v/>
      </c>
      <c r="D340" s="1622" t="str">
        <f>IF(Data!BW340="","",Data!BW340)</f>
        <v/>
      </c>
      <c r="E340" s="1622" t="str">
        <f>IF(Data!BX340="","",Data!BX340)</f>
        <v/>
      </c>
      <c r="F340" s="1622">
        <f>IF(Data!BY340="","",Data!BY340)</f>
        <v>10</v>
      </c>
      <c r="G340" s="1671"/>
      <c r="H340" s="1605"/>
      <c r="I340" s="1605"/>
      <c r="J340" s="1605"/>
      <c r="K340" s="1605"/>
      <c r="L340" s="1671"/>
      <c r="M340" s="1655"/>
      <c r="N340" s="1655"/>
      <c r="O340" s="1655"/>
      <c r="P340" s="1655"/>
      <c r="Q340" s="1685"/>
      <c r="R340" s="1578"/>
      <c r="S340" s="1579"/>
      <c r="T340" s="1579"/>
      <c r="U340" s="1570">
        <v>340</v>
      </c>
      <c r="V340" s="1686"/>
    </row>
    <row r="341" spans="1:22" ht="15.75" customHeight="1">
      <c r="A341" s="1556" t="s">
        <v>262</v>
      </c>
      <c r="B341" s="1697"/>
      <c r="C341" s="1622" t="str">
        <f>IF(Data!BV341="","",Data!BV341)</f>
        <v/>
      </c>
      <c r="D341" s="1622" t="str">
        <f>IF(Data!BW341="","",Data!BW341)</f>
        <v/>
      </c>
      <c r="E341" s="1622" t="str">
        <f>IF(Data!BX341="","",Data!BX341)</f>
        <v/>
      </c>
      <c r="F341" s="1622" t="str">
        <f>IF(Data!BY341="","",Data!BY341)</f>
        <v/>
      </c>
      <c r="G341" s="1671"/>
      <c r="H341" s="1605"/>
      <c r="I341" s="1605"/>
      <c r="J341" s="1605"/>
      <c r="K341" s="1605"/>
      <c r="L341" s="1671"/>
      <c r="M341" s="1655"/>
      <c r="N341" s="1655"/>
      <c r="O341" s="1655"/>
      <c r="P341" s="1655"/>
      <c r="Q341" s="1642"/>
      <c r="R341" s="1554"/>
      <c r="S341" s="1554"/>
      <c r="T341" s="1554"/>
      <c r="U341" s="1570">
        <v>341</v>
      </c>
      <c r="V341" s="1599"/>
    </row>
    <row r="342" spans="1:22" s="1691" customFormat="1" ht="15.75" customHeight="1">
      <c r="A342" s="1556" t="s">
        <v>263</v>
      </c>
      <c r="B342" s="1698"/>
      <c r="C342" s="1622" t="str">
        <f>IF(Data!BV342="","",Data!BV342)</f>
        <v/>
      </c>
      <c r="D342" s="1622" t="str">
        <f>IF(Data!BW342="","",Data!BW342)</f>
        <v/>
      </c>
      <c r="E342" s="1622" t="str">
        <f>IF(Data!BX342="","",Data!BX342)</f>
        <v/>
      </c>
      <c r="F342" s="1622">
        <f>IF(Data!BY342="","",Data!BY342)</f>
        <v>20</v>
      </c>
      <c r="G342" s="1671"/>
      <c r="H342" s="1605"/>
      <c r="I342" s="1605"/>
      <c r="J342" s="1605"/>
      <c r="K342" s="1605"/>
      <c r="L342" s="1671"/>
      <c r="M342" s="1655"/>
      <c r="N342" s="1655"/>
      <c r="O342" s="1655"/>
      <c r="P342" s="1655"/>
      <c r="Q342" s="1656"/>
      <c r="R342" s="1578"/>
      <c r="S342" s="1579"/>
      <c r="T342" s="1579"/>
      <c r="U342" s="1570">
        <v>342</v>
      </c>
      <c r="V342" s="1690"/>
    </row>
    <row r="343" spans="1:22" ht="15.75" customHeight="1">
      <c r="A343" s="1556" t="s">
        <v>264</v>
      </c>
      <c r="B343" s="1698"/>
      <c r="C343" s="1657" t="str">
        <f>IF(C340="","",C340*C342)</f>
        <v/>
      </c>
      <c r="D343" s="1657" t="str">
        <f>IF(D340="","",D340*D342)</f>
        <v/>
      </c>
      <c r="E343" s="1657" t="str">
        <f>IF(E340="","",E340*E342)</f>
        <v/>
      </c>
      <c r="F343" s="1657">
        <f>IF(F340="","",F340*F342)</f>
        <v>200</v>
      </c>
      <c r="G343" s="1588"/>
      <c r="H343" s="1605"/>
      <c r="I343" s="1605"/>
      <c r="J343" s="1605"/>
      <c r="K343" s="1605"/>
      <c r="L343" s="1588"/>
      <c r="M343" s="1605"/>
      <c r="N343" s="1605"/>
      <c r="O343" s="1605"/>
      <c r="P343" s="1605"/>
      <c r="Q343" s="1642"/>
      <c r="R343" s="1578"/>
      <c r="S343" s="1579"/>
      <c r="T343" s="1579"/>
      <c r="U343" s="1570">
        <v>343</v>
      </c>
      <c r="V343" s="1599"/>
    </row>
    <row r="344" spans="1:22" ht="15.75" customHeight="1">
      <c r="A344" s="1556" t="s">
        <v>254</v>
      </c>
      <c r="B344" s="1688"/>
      <c r="C344" s="1622">
        <f>IF(Data!BV344="","",Data!BV344)</f>
        <v>24241.572</v>
      </c>
      <c r="D344" s="1622">
        <f>IF(Data!BW344="","",Data!BW344)</f>
        <v>24241.572</v>
      </c>
      <c r="E344" s="1622">
        <f>IF(Data!BX344="","",Data!BX344)</f>
        <v>24241.572</v>
      </c>
      <c r="F344" s="1622">
        <f>IF(Data!BY344="","",Data!BY344)</f>
        <v>24241.572</v>
      </c>
      <c r="G344" s="1588"/>
      <c r="H344" s="1605"/>
      <c r="I344" s="1605"/>
      <c r="J344" s="1605"/>
      <c r="K344" s="1605"/>
      <c r="L344" s="1588"/>
      <c r="M344" s="1605"/>
      <c r="N344" s="1605"/>
      <c r="O344" s="1605"/>
      <c r="P344" s="1605"/>
      <c r="Q344" s="1642"/>
      <c r="R344" s="1578"/>
      <c r="S344" s="1579"/>
      <c r="T344" s="1579"/>
      <c r="U344" s="1570">
        <v>344</v>
      </c>
      <c r="V344" s="1599"/>
    </row>
    <row r="345" spans="1:22" ht="15.75" customHeight="1">
      <c r="A345" s="1558" t="s">
        <v>255</v>
      </c>
      <c r="B345" s="1697"/>
      <c r="C345" s="1622" t="str">
        <f>IF(Data!BV345="","",Data!BV345)</f>
        <v/>
      </c>
      <c r="D345" s="1622" t="str">
        <f>IF(Data!BW345="","",Data!BW345)</f>
        <v/>
      </c>
      <c r="E345" s="1622" t="str">
        <f>IF(Data!BX345="","",Data!BX345)</f>
        <v/>
      </c>
      <c r="F345" s="1622">
        <f>IF(Data!BY345="","",Data!BY345)</f>
        <v>40</v>
      </c>
      <c r="G345" s="1609"/>
      <c r="H345" s="1678" t="str">
        <f>IF(SUM(C345)&gt;0,(C343-H348-SUM(C348)*(H348=""))*'Exp factors'!C$23,"")</f>
        <v/>
      </c>
      <c r="I345" s="1678" t="str">
        <f>IF(SUM(D345)&gt;0,(D343-I348-SUM(D348)*(I348=""))*'Exp factors'!D$23,"")</f>
        <v/>
      </c>
      <c r="J345" s="1678" t="str">
        <f>IF(SUM(E345)&gt;0,(E343-J348-SUM(E348)*(J348=""))*'Exp factors'!E$23,"")</f>
        <v/>
      </c>
      <c r="K345" s="1678">
        <f>IF(SUM(F345)&gt;0,(F343-K348-SUM(F348)*(K348=""))*'Exp factors'!F$23,"")</f>
        <v>0</v>
      </c>
      <c r="L345" s="1609"/>
      <c r="M345" s="1605"/>
      <c r="N345" s="1605"/>
      <c r="O345" s="1605"/>
      <c r="P345" s="1605"/>
      <c r="Q345" s="1642"/>
      <c r="R345" s="1578"/>
      <c r="S345" s="1579"/>
      <c r="T345" s="1579"/>
      <c r="U345" s="1570">
        <v>345</v>
      </c>
      <c r="V345" s="1599"/>
    </row>
    <row r="346" spans="1:22" ht="15.75" customHeight="1">
      <c r="A346" s="1606" t="s">
        <v>180</v>
      </c>
      <c r="B346" s="1611"/>
      <c r="C346" s="1622" t="str">
        <f>IF(Data!BV346="","",Data!BV346)</f>
        <v/>
      </c>
      <c r="D346" s="1622" t="str">
        <f>IF(Data!BW346="","",Data!BW346)</f>
        <v/>
      </c>
      <c r="E346" s="1622" t="str">
        <f>IF(Data!BX346="","",Data!BX346)</f>
        <v/>
      </c>
      <c r="F346" s="1622">
        <f>IF(Data!BY346="","",Data!BY346)</f>
        <v>7.5</v>
      </c>
      <c r="G346" s="1611"/>
      <c r="H346" s="1605"/>
      <c r="I346" s="1605"/>
      <c r="J346" s="1605"/>
      <c r="K346" s="1605"/>
      <c r="L346" s="1611"/>
      <c r="M346" s="1605"/>
      <c r="N346" s="1605"/>
      <c r="O346" s="1605"/>
      <c r="P346" s="1605"/>
      <c r="Q346" s="1642"/>
      <c r="R346" s="1623"/>
      <c r="S346" s="1624"/>
      <c r="T346" s="1624"/>
      <c r="U346" s="1570">
        <v>346</v>
      </c>
      <c r="V346" s="1599"/>
    </row>
    <row r="347" spans="1:22" ht="15.75" customHeight="1">
      <c r="A347" s="1606" t="s">
        <v>182</v>
      </c>
      <c r="B347" s="1611"/>
      <c r="C347" s="1632" t="str">
        <f>IF(SUM(C345)=0,"",C345*C346)</f>
        <v/>
      </c>
      <c r="D347" s="1632" t="str">
        <f>IF(SUM(D345)=0,"",D345*D346)</f>
        <v/>
      </c>
      <c r="E347" s="1632" t="str">
        <f>IF(SUM(E345)=0,"",E345*E346)</f>
        <v/>
      </c>
      <c r="F347" s="1632">
        <f>IF(SUM(F345)=0,"",F345*F346)</f>
        <v>300</v>
      </c>
      <c r="G347" s="1611"/>
      <c r="H347" s="1641" t="str">
        <f>IF(H345="","",H345*C346)</f>
        <v/>
      </c>
      <c r="I347" s="1641" t="str">
        <f>IF(I345="","",I345*D346)</f>
        <v/>
      </c>
      <c r="J347" s="1641" t="str">
        <f>IF(J345="","",J345*E346)</f>
        <v/>
      </c>
      <c r="K347" s="1641">
        <f>IF(K345="","",K345*F346)</f>
        <v>0</v>
      </c>
      <c r="L347" s="1611"/>
      <c r="M347" s="1632" t="str">
        <f>IF(H347="","",SUM(H347)-SUM(C347))</f>
        <v/>
      </c>
      <c r="N347" s="1632" t="str">
        <f>IF(I347="","",SUM(I347)-SUM(D347))</f>
        <v/>
      </c>
      <c r="O347" s="1632" t="str">
        <f>IF(J347="","",SUM(J347)-SUM(E347))</f>
        <v/>
      </c>
      <c r="P347" s="1632">
        <f>IF(K347="","",SUM(K347)-SUM(F347))</f>
        <v>-300</v>
      </c>
      <c r="Q347" s="1642"/>
      <c r="R347" s="1578"/>
      <c r="S347" s="1579"/>
      <c r="T347" s="1579"/>
      <c r="U347" s="1570">
        <v>347</v>
      </c>
      <c r="V347" s="1599"/>
    </row>
    <row r="348" spans="1:22" ht="15.75" customHeight="1">
      <c r="A348" s="1606" t="s">
        <v>256</v>
      </c>
      <c r="B348" s="1609"/>
      <c r="C348" s="1622" t="str">
        <f>IF(Data!BV348="","",Data!BV348)</f>
        <v/>
      </c>
      <c r="D348" s="1622" t="str">
        <f>IF(Data!BW348="","",Data!BW348)</f>
        <v/>
      </c>
      <c r="E348" s="1622" t="str">
        <f>IF(Data!BX348="","",Data!BX348)</f>
        <v/>
      </c>
      <c r="F348" s="1622">
        <f>IF(Data!BY348="","",Data!BY348)</f>
        <v>20</v>
      </c>
      <c r="G348" s="1611"/>
      <c r="H348" s="1670"/>
      <c r="I348" s="1670"/>
      <c r="J348" s="1670"/>
      <c r="K348" s="1670"/>
      <c r="L348" s="1611"/>
      <c r="M348" s="1605"/>
      <c r="N348" s="1605"/>
      <c r="O348" s="1605"/>
      <c r="P348" s="1605"/>
      <c r="Q348" s="1642"/>
      <c r="R348" s="1578"/>
      <c r="S348" s="1579"/>
      <c r="T348" s="1579"/>
      <c r="U348" s="1570">
        <v>348</v>
      </c>
      <c r="V348" s="1599"/>
    </row>
    <row r="349" spans="1:22" ht="15.75" customHeight="1">
      <c r="A349" s="1607" t="s">
        <v>250</v>
      </c>
      <c r="B349" s="1609"/>
      <c r="C349" s="1661" t="str">
        <f>IF(C343="","",(C343-SUM(C345)-SUM(C348))*C344/C$46/365/$P$1)</f>
        <v/>
      </c>
      <c r="D349" s="1661" t="str">
        <f>IF(D343="","",(D343-SUM(D345)-SUM(D348))*D344/D$46/365/$P$1)</f>
        <v/>
      </c>
      <c r="E349" s="1661" t="str">
        <f>IF(E343="","",(E343-SUM(E345)-SUM(E348))*E344/E$46/365/$P$1)</f>
        <v/>
      </c>
      <c r="F349" s="1661">
        <f>IF(F343="","",(F343-SUM(F345)-SUM(F348))*F344/F$46/365/$P$1)</f>
        <v>0.13207581257783313</v>
      </c>
      <c r="G349" s="1621"/>
      <c r="H349" s="1530" t="str">
        <f>IF(H345="","",(C343-H345-H348-SUM(C348)*(H348=""))*C344/H$46/365/$P$1)</f>
        <v/>
      </c>
      <c r="I349" s="1530" t="str">
        <f>IF(I345="","",(D343-I345-I348-SUM(D348)*(I348=""))*D344/I$46/365/$P$1)</f>
        <v/>
      </c>
      <c r="J349" s="1530" t="str">
        <f>IF(J345="","",(E343-J345-J348-SUM(E348)*(J348=""))*E344/J$46/365/$P$1)</f>
        <v/>
      </c>
      <c r="K349" s="1530">
        <f>IF(K345="","",(F343-K345-K348-SUM(F348)*(K348=""))*F344/K$46/365/$P$1)</f>
        <v>0.16981175902864257</v>
      </c>
      <c r="L349" s="1621"/>
      <c r="M349" s="1662" t="str">
        <f>IF(H349="","",SUM(H349)-SUM(C349))</f>
        <v/>
      </c>
      <c r="N349" s="1662" t="str">
        <f>IF(I349="","",SUM(I349)-SUM(D349))</f>
        <v/>
      </c>
      <c r="O349" s="1662" t="str">
        <f>IF(J349="","",SUM(J349)-SUM(E349))</f>
        <v/>
      </c>
      <c r="P349" s="1662">
        <f>IF(K349="","",SUM(K349)-SUM(F349))</f>
        <v>3.7735946450809438E-2</v>
      </c>
      <c r="Q349" s="1642"/>
      <c r="R349" s="1568"/>
      <c r="S349" s="1569"/>
      <c r="T349" s="1569"/>
      <c r="U349" s="1570">
        <v>349</v>
      </c>
      <c r="V349" s="1599"/>
    </row>
    <row r="350" spans="1:22" s="1687" customFormat="1" ht="15.75" customHeight="1">
      <c r="A350" s="1681" t="str">
        <f>IF(Data!A350="","",Data!A350)</f>
        <v>Spinach</v>
      </c>
      <c r="B350" s="1609"/>
      <c r="C350" s="1622">
        <f>IF(Data!BV350="","",Data!BV350)</f>
        <v>15</v>
      </c>
      <c r="D350" s="1622">
        <f>IF(Data!BW350="","",Data!BW350)</f>
        <v>20</v>
      </c>
      <c r="E350" s="1622">
        <f>IF(Data!BX350="","",Data!BX350)</f>
        <v>20</v>
      </c>
      <c r="F350" s="1622">
        <f>IF(Data!BY350="","",Data!BY350)</f>
        <v>70</v>
      </c>
      <c r="G350" s="1671"/>
      <c r="H350" s="1605"/>
      <c r="I350" s="1605"/>
      <c r="J350" s="1605"/>
      <c r="K350" s="1605"/>
      <c r="L350" s="1671"/>
      <c r="M350" s="1655"/>
      <c r="N350" s="1655"/>
      <c r="O350" s="1655"/>
      <c r="P350" s="1655"/>
      <c r="Q350" s="1685"/>
      <c r="R350" s="1578"/>
      <c r="S350" s="1579"/>
      <c r="T350" s="1579"/>
      <c r="U350" s="1570">
        <v>350</v>
      </c>
      <c r="V350" s="1686"/>
    </row>
    <row r="351" spans="1:22" ht="15.75" customHeight="1">
      <c r="A351" s="1556" t="s">
        <v>262</v>
      </c>
      <c r="B351" s="1633"/>
      <c r="C351" s="1622" t="str">
        <f>IF(Data!BV351="","",Data!BV351)</f>
        <v>kg</v>
      </c>
      <c r="D351" s="1622" t="str">
        <f>IF(Data!BW351="","",Data!BW351)</f>
        <v>kg</v>
      </c>
      <c r="E351" s="1622" t="str">
        <f>IF(Data!BX351="","",Data!BX351)</f>
        <v>kg</v>
      </c>
      <c r="F351" s="1622" t="str">
        <f>IF(Data!BY351="","",Data!BY351)</f>
        <v>kg</v>
      </c>
      <c r="G351" s="1671"/>
      <c r="H351" s="1605"/>
      <c r="I351" s="1605"/>
      <c r="J351" s="1605"/>
      <c r="K351" s="1605"/>
      <c r="L351" s="1671"/>
      <c r="M351" s="1655"/>
      <c r="N351" s="1655"/>
      <c r="O351" s="1655"/>
      <c r="P351" s="1655"/>
      <c r="Q351" s="1642"/>
      <c r="R351" s="1554"/>
      <c r="S351" s="1554"/>
      <c r="T351" s="1554"/>
      <c r="U351" s="1570">
        <v>351</v>
      </c>
      <c r="V351" s="1599"/>
    </row>
    <row r="352" spans="1:22" s="1691" customFormat="1" ht="15.75" customHeight="1">
      <c r="A352" s="1556" t="s">
        <v>263</v>
      </c>
      <c r="B352" s="1611"/>
      <c r="C352" s="1622">
        <f>IF(Data!BV352="","",Data!BV352)</f>
        <v>1</v>
      </c>
      <c r="D352" s="1622">
        <f>IF(Data!BW352="","",Data!BW352)</f>
        <v>1</v>
      </c>
      <c r="E352" s="1622">
        <f>IF(Data!BX352="","",Data!BX352)</f>
        <v>1</v>
      </c>
      <c r="F352" s="1622">
        <f>IF(Data!BY352="","",Data!BY352)</f>
        <v>1</v>
      </c>
      <c r="G352" s="1671"/>
      <c r="H352" s="1605"/>
      <c r="I352" s="1605"/>
      <c r="J352" s="1605"/>
      <c r="K352" s="1605"/>
      <c r="L352" s="1671"/>
      <c r="M352" s="1655"/>
      <c r="N352" s="1655"/>
      <c r="O352" s="1655"/>
      <c r="P352" s="1655"/>
      <c r="Q352" s="1656"/>
      <c r="R352" s="1578"/>
      <c r="S352" s="1579"/>
      <c r="T352" s="1579"/>
      <c r="U352" s="1570">
        <v>352</v>
      </c>
      <c r="V352" s="1690"/>
    </row>
    <row r="353" spans="1:22" ht="15.75" customHeight="1">
      <c r="A353" s="1556" t="s">
        <v>264</v>
      </c>
      <c r="B353" s="1611"/>
      <c r="C353" s="1657">
        <f>IF(C350="","",C350*C352)</f>
        <v>15</v>
      </c>
      <c r="D353" s="1657">
        <f>IF(D350="","",D350*D352)</f>
        <v>20</v>
      </c>
      <c r="E353" s="1657">
        <f>IF(E350="","",E350*E352)</f>
        <v>20</v>
      </c>
      <c r="F353" s="1657">
        <f>IF(F350="","",F350*F352)</f>
        <v>70</v>
      </c>
      <c r="G353" s="1588"/>
      <c r="H353" s="1605"/>
      <c r="I353" s="1605"/>
      <c r="J353" s="1605"/>
      <c r="K353" s="1605"/>
      <c r="L353" s="1588"/>
      <c r="M353" s="1605"/>
      <c r="N353" s="1605"/>
      <c r="O353" s="1605"/>
      <c r="P353" s="1605"/>
      <c r="Q353" s="1642"/>
      <c r="R353" s="1578"/>
      <c r="S353" s="1579"/>
      <c r="T353" s="1579"/>
      <c r="U353" s="1570">
        <v>353</v>
      </c>
      <c r="V353" s="1599"/>
    </row>
    <row r="354" spans="1:22" ht="15.75" customHeight="1">
      <c r="A354" s="1556" t="s">
        <v>254</v>
      </c>
      <c r="B354" s="1609"/>
      <c r="C354" s="1622">
        <f>IF(Data!BV354="","",Data!BV354)</f>
        <v>1170</v>
      </c>
      <c r="D354" s="1622">
        <f>IF(Data!BW354="","",Data!BW354)</f>
        <v>1170</v>
      </c>
      <c r="E354" s="1622">
        <f>IF(Data!BX354="","",Data!BX354)</f>
        <v>1170</v>
      </c>
      <c r="F354" s="1622">
        <f>IF(Data!BY354="","",Data!BY354)</f>
        <v>1170</v>
      </c>
      <c r="G354" s="1588"/>
      <c r="H354" s="1605"/>
      <c r="I354" s="1605"/>
      <c r="J354" s="1605"/>
      <c r="K354" s="1605"/>
      <c r="L354" s="1588"/>
      <c r="M354" s="1605"/>
      <c r="N354" s="1605"/>
      <c r="O354" s="1605"/>
      <c r="P354" s="1605"/>
      <c r="Q354" s="1642"/>
      <c r="R354" s="1578"/>
      <c r="S354" s="1579"/>
      <c r="T354" s="1579"/>
      <c r="U354" s="1570">
        <v>354</v>
      </c>
      <c r="V354" s="1599"/>
    </row>
    <row r="355" spans="1:22" ht="15.75" customHeight="1">
      <c r="A355" s="1558" t="s">
        <v>255</v>
      </c>
      <c r="B355" s="1609"/>
      <c r="C355" s="1622">
        <f>IF(Data!BV355="","",Data!BV355)</f>
        <v>5</v>
      </c>
      <c r="D355" s="1622">
        <f>IF(Data!BW355="","",Data!BW355)</f>
        <v>23</v>
      </c>
      <c r="E355" s="1622">
        <f>IF(Data!BX355="","",Data!BX355)</f>
        <v>15</v>
      </c>
      <c r="F355" s="1622">
        <f>IF(Data!BY355="","",Data!BY355)</f>
        <v>60</v>
      </c>
      <c r="G355" s="1609"/>
      <c r="H355" s="1678">
        <f>IF(SUM(C355)&gt;0,(C353-H358-SUM(C358)*(H358=""))*'Exp factors'!C$23,"")</f>
        <v>0</v>
      </c>
      <c r="I355" s="1678">
        <f>IF(SUM(D355)&gt;0,(D353-I358-SUM(D358)*(I358=""))*'Exp factors'!D$23,"")</f>
        <v>0</v>
      </c>
      <c r="J355" s="1678">
        <f>IF(SUM(E355)&gt;0,(E353-J358-SUM(E358)*(J358=""))*'Exp factors'!E$23,"")</f>
        <v>0</v>
      </c>
      <c r="K355" s="1678">
        <f>IF(SUM(F355)&gt;0,(F353-K358-SUM(F358)*(K358=""))*'Exp factors'!F$23,"")</f>
        <v>0</v>
      </c>
      <c r="L355" s="1609"/>
      <c r="M355" s="1605"/>
      <c r="N355" s="1605"/>
      <c r="O355" s="1605"/>
      <c r="P355" s="1605"/>
      <c r="Q355" s="1642"/>
      <c r="R355" s="1578"/>
      <c r="S355" s="1579"/>
      <c r="T355" s="1579"/>
      <c r="U355" s="1570">
        <v>355</v>
      </c>
      <c r="V355" s="1599"/>
    </row>
    <row r="356" spans="1:22" ht="15.75" customHeight="1">
      <c r="A356" s="1606" t="s">
        <v>180</v>
      </c>
      <c r="B356" s="1609"/>
      <c r="C356" s="1622">
        <f>IF(Data!BV356="","",Data!BV356)</f>
        <v>8</v>
      </c>
      <c r="D356" s="1622">
        <f>IF(Data!BW356="","",Data!BW356)</f>
        <v>10</v>
      </c>
      <c r="E356" s="1622">
        <f>IF(Data!BX356="","",Data!BX356)</f>
        <v>11</v>
      </c>
      <c r="F356" s="1622">
        <f>IF(Data!BY356="","",Data!BY356)</f>
        <v>10</v>
      </c>
      <c r="G356" s="1611"/>
      <c r="H356" s="1605"/>
      <c r="I356" s="1605"/>
      <c r="J356" s="1605"/>
      <c r="K356" s="1605"/>
      <c r="L356" s="1611"/>
      <c r="M356" s="1605"/>
      <c r="N356" s="1605"/>
      <c r="O356" s="1605"/>
      <c r="P356" s="1605"/>
      <c r="Q356" s="1642"/>
      <c r="R356" s="1623"/>
      <c r="S356" s="1624"/>
      <c r="T356" s="1624"/>
      <c r="U356" s="1570">
        <v>356</v>
      </c>
      <c r="V356" s="1599"/>
    </row>
    <row r="357" spans="1:22" ht="15.75" customHeight="1">
      <c r="A357" s="1606" t="s">
        <v>182</v>
      </c>
      <c r="B357" s="1633"/>
      <c r="C357" s="1632">
        <f>IF(SUM(C355)=0,"",C355*C356)</f>
        <v>40</v>
      </c>
      <c r="D357" s="1632">
        <f>IF(SUM(D355)=0,"",D355*D356)</f>
        <v>230</v>
      </c>
      <c r="E357" s="1632">
        <f>IF(SUM(E355)=0,"",E355*E356)</f>
        <v>165</v>
      </c>
      <c r="F357" s="1632">
        <f>IF(SUM(F355)=0,"",F355*F356)</f>
        <v>600</v>
      </c>
      <c r="G357" s="1611"/>
      <c r="H357" s="1641">
        <f>IF(H355="","",H355*C356)</f>
        <v>0</v>
      </c>
      <c r="I357" s="1641">
        <f>IF(I355="","",I355*D356)</f>
        <v>0</v>
      </c>
      <c r="J357" s="1641">
        <f>IF(J355="","",J355*E356)</f>
        <v>0</v>
      </c>
      <c r="K357" s="1641">
        <f>IF(K355="","",K355*F356)</f>
        <v>0</v>
      </c>
      <c r="L357" s="1611"/>
      <c r="M357" s="1632">
        <f>IF(H357="","",SUM(H357)-SUM(C357))</f>
        <v>-40</v>
      </c>
      <c r="N357" s="1632">
        <f>IF(I357="","",SUM(I357)-SUM(D357))</f>
        <v>-230</v>
      </c>
      <c r="O357" s="1632">
        <f>IF(J357="","",SUM(J357)-SUM(E357))</f>
        <v>-165</v>
      </c>
      <c r="P357" s="1632">
        <f>IF(K357="","",SUM(K357)-SUM(F357))</f>
        <v>-600</v>
      </c>
      <c r="Q357" s="1642"/>
      <c r="R357" s="1578"/>
      <c r="S357" s="1579"/>
      <c r="T357" s="1579"/>
      <c r="U357" s="1570">
        <v>357</v>
      </c>
      <c r="V357" s="1599"/>
    </row>
    <row r="358" spans="1:22" ht="15.75" customHeight="1">
      <c r="A358" s="1606" t="s">
        <v>256</v>
      </c>
      <c r="B358" s="1609"/>
      <c r="C358" s="1622">
        <f>IF(Data!BV358="","",Data!BV358)</f>
        <v>31</v>
      </c>
      <c r="D358" s="1622">
        <f>IF(Data!BW358="","",Data!BW358)</f>
        <v>2</v>
      </c>
      <c r="E358" s="1622">
        <f>IF(Data!BX358="","",Data!BX358)</f>
        <v>0</v>
      </c>
      <c r="F358" s="1622">
        <f>IF(Data!BY358="","",Data!BY358)</f>
        <v>8</v>
      </c>
      <c r="G358" s="1611"/>
      <c r="H358" s="1670"/>
      <c r="I358" s="1670"/>
      <c r="J358" s="1670"/>
      <c r="K358" s="1670"/>
      <c r="L358" s="1611"/>
      <c r="M358" s="1605"/>
      <c r="N358" s="1605"/>
      <c r="O358" s="1605"/>
      <c r="P358" s="1605"/>
      <c r="Q358" s="1642"/>
      <c r="R358" s="1578"/>
      <c r="S358" s="1579"/>
      <c r="T358" s="1579"/>
      <c r="U358" s="1570">
        <v>358</v>
      </c>
      <c r="V358" s="1599"/>
    </row>
    <row r="359" spans="1:22" ht="15.75" customHeight="1">
      <c r="A359" s="1607" t="s">
        <v>250</v>
      </c>
      <c r="B359" s="1609"/>
      <c r="C359" s="1661">
        <f>IF(C353="","",(C353-SUM(C355)-SUM(C358))*C354/C$46/365/$P$1)</f>
        <v>-7.6494396014943958E-4</v>
      </c>
      <c r="D359" s="1661">
        <f>IF(D353="","",(D353-SUM(D355)-SUM(D358))*D354/D$46/365/$P$1)</f>
        <v>-1.8212951432129514E-4</v>
      </c>
      <c r="E359" s="1661">
        <f>IF(E353="","",(E353-SUM(E355)-SUM(E358))*E354/E$46/365/$P$1)</f>
        <v>1.8212951432129514E-4</v>
      </c>
      <c r="F359" s="1661">
        <f>IF(F353="","",(F353-SUM(F355)-SUM(F358))*F354/F$46/365/$P$1)</f>
        <v>9.1064757160647569E-5</v>
      </c>
      <c r="G359" s="1621"/>
      <c r="H359" s="1530">
        <f>IF(H355="","",(C353-H355-H358-SUM(C358)*(H358=""))*C354/H$46/365/$P$1)</f>
        <v>-5.8281444582814444E-4</v>
      </c>
      <c r="I359" s="1530">
        <f>IF(I355="","",(D353-I355-I358-SUM(D358)*(I358=""))*D354/I$46/365/$P$1)</f>
        <v>6.556662515566625E-4</v>
      </c>
      <c r="J359" s="1530">
        <f>IF(J355="","",(E353-J355-J358-SUM(E358)*(J358=""))*E354/J$46/365/$P$1)</f>
        <v>7.2851805728518055E-4</v>
      </c>
      <c r="K359" s="1530">
        <f>IF(K355="","",(F353-K355-K358-SUM(F358)*(K358=""))*F354/K$46/365/$P$1)</f>
        <v>2.823007471980075E-3</v>
      </c>
      <c r="L359" s="1621"/>
      <c r="M359" s="1662">
        <f>IF(H359="","",SUM(H359)-SUM(C359))</f>
        <v>1.8212951432129514E-4</v>
      </c>
      <c r="N359" s="1662">
        <f>IF(I359="","",SUM(I359)-SUM(D359))</f>
        <v>8.3779576587795764E-4</v>
      </c>
      <c r="O359" s="1662">
        <f>IF(J359="","",SUM(J359)-SUM(E359))</f>
        <v>5.4638854296388541E-4</v>
      </c>
      <c r="P359" s="1662">
        <f>IF(K359="","",SUM(K359)-SUM(F359))</f>
        <v>2.7319427148194274E-3</v>
      </c>
      <c r="Q359" s="1642"/>
      <c r="R359" s="1568"/>
      <c r="S359" s="1569"/>
      <c r="T359" s="1569"/>
      <c r="U359" s="1570">
        <v>359</v>
      </c>
      <c r="V359" s="1599"/>
    </row>
    <row r="360" spans="1:22" s="1691" customFormat="1" ht="15.75" customHeight="1">
      <c r="A360" s="1681" t="str">
        <f>IF(Data!A360="","",Data!A360)</f>
        <v>Other crop: Potatoes</v>
      </c>
      <c r="B360" s="1609"/>
      <c r="C360" s="1622" t="str">
        <f>IF(Data!BV360="","",Data!BV360)</f>
        <v/>
      </c>
      <c r="D360" s="1622" t="str">
        <f>IF(Data!BW360="","",Data!BW360)</f>
        <v/>
      </c>
      <c r="E360" s="1622" t="str">
        <f>IF(Data!BX360="","",Data!BX360)</f>
        <v/>
      </c>
      <c r="F360" s="1622" t="str">
        <f>IF(Data!BY360="","",Data!BY360)</f>
        <v/>
      </c>
      <c r="G360" s="1609"/>
      <c r="H360" s="1605"/>
      <c r="I360" s="1605"/>
      <c r="J360" s="1605"/>
      <c r="K360" s="1605"/>
      <c r="L360" s="1609"/>
      <c r="M360" s="1605"/>
      <c r="N360" s="1605"/>
      <c r="O360" s="1605"/>
      <c r="P360" s="1605"/>
      <c r="Q360" s="1642"/>
      <c r="R360" s="1554"/>
      <c r="S360" s="1554"/>
      <c r="T360" s="1554"/>
      <c r="U360" s="1570">
        <v>360</v>
      </c>
      <c r="V360" s="1690"/>
    </row>
    <row r="361" spans="1:22" s="1691" customFormat="1" ht="15.75" customHeight="1">
      <c r="A361" s="1699" t="s">
        <v>266</v>
      </c>
      <c r="B361" s="1609"/>
      <c r="C361" s="1622">
        <f>IF(Data!BV361="","",Data!BV361)</f>
        <v>2</v>
      </c>
      <c r="D361" s="1622">
        <f>IF(Data!BW361="","",Data!BW361)</f>
        <v>14</v>
      </c>
      <c r="E361" s="1622">
        <f>IF(Data!BX361="","",Data!BX361)</f>
        <v>50</v>
      </c>
      <c r="F361" s="1622">
        <f>IF(Data!BY361="","",Data!BY361)</f>
        <v>50</v>
      </c>
      <c r="G361" s="1671"/>
      <c r="H361" s="1605"/>
      <c r="I361" s="1605"/>
      <c r="J361" s="1605"/>
      <c r="K361" s="1605"/>
      <c r="L361" s="1671"/>
      <c r="M361" s="1655"/>
      <c r="N361" s="1655"/>
      <c r="O361" s="1655"/>
      <c r="P361" s="1655"/>
      <c r="Q361" s="1642"/>
      <c r="R361" s="1578"/>
      <c r="S361" s="1579"/>
      <c r="T361" s="1579"/>
      <c r="U361" s="1570">
        <v>361</v>
      </c>
      <c r="V361" s="1690"/>
    </row>
    <row r="362" spans="1:22" ht="15.75" customHeight="1">
      <c r="A362" s="1558" t="s">
        <v>262</v>
      </c>
      <c r="B362" s="1609"/>
      <c r="C362" s="1622" t="str">
        <f>IF(Data!BV362="","",Data!BV362)</f>
        <v>pocket</v>
      </c>
      <c r="D362" s="1622" t="str">
        <f>IF(Data!BW362="","",Data!BW362)</f>
        <v>pocket</v>
      </c>
      <c r="E362" s="1622" t="str">
        <f>IF(Data!BX362="","",Data!BX362)</f>
        <v>pocket</v>
      </c>
      <c r="F362" s="1622" t="str">
        <f>IF(Data!BY362="","",Data!BY362)</f>
        <v>pocket</v>
      </c>
      <c r="G362" s="1671"/>
      <c r="H362" s="1605"/>
      <c r="I362" s="1605"/>
      <c r="J362" s="1605"/>
      <c r="K362" s="1605"/>
      <c r="L362" s="1671"/>
      <c r="M362" s="1655"/>
      <c r="N362" s="1655"/>
      <c r="O362" s="1655"/>
      <c r="P362" s="1655"/>
      <c r="Q362" s="1642"/>
      <c r="R362" s="1554"/>
      <c r="S362" s="1554"/>
      <c r="T362" s="1554"/>
      <c r="U362" s="1570">
        <v>362</v>
      </c>
      <c r="V362" s="1599"/>
    </row>
    <row r="363" spans="1:22" ht="15.75" customHeight="1">
      <c r="A363" s="1556" t="s">
        <v>263</v>
      </c>
      <c r="B363" s="1633"/>
      <c r="C363" s="1622">
        <f>IF(Data!BV363="","",Data!BV363)</f>
        <v>10</v>
      </c>
      <c r="D363" s="1622">
        <f>IF(Data!BW363="","",Data!BW363)</f>
        <v>10</v>
      </c>
      <c r="E363" s="1622">
        <f>IF(Data!BX363="","",Data!BX363)</f>
        <v>10</v>
      </c>
      <c r="F363" s="1622">
        <f>IF(Data!BY363="","",Data!BY363)</f>
        <v>10</v>
      </c>
      <c r="G363" s="1671"/>
      <c r="H363" s="1605"/>
      <c r="I363" s="1605"/>
      <c r="J363" s="1605"/>
      <c r="K363" s="1605"/>
      <c r="L363" s="1671"/>
      <c r="M363" s="1655"/>
      <c r="N363" s="1655"/>
      <c r="O363" s="1655"/>
      <c r="P363" s="1655"/>
      <c r="Q363" s="1642"/>
      <c r="R363" s="1578"/>
      <c r="S363" s="1579"/>
      <c r="T363" s="1579"/>
      <c r="U363" s="1570">
        <v>363</v>
      </c>
      <c r="V363" s="1599"/>
    </row>
    <row r="364" spans="1:22" ht="15.75" customHeight="1">
      <c r="A364" s="1556" t="s">
        <v>264</v>
      </c>
      <c r="B364" s="1611"/>
      <c r="C364" s="1657">
        <f>IF(C361="","",C361*C363)</f>
        <v>20</v>
      </c>
      <c r="D364" s="1657">
        <f>IF(D361="","",D361*D363)</f>
        <v>140</v>
      </c>
      <c r="E364" s="1657">
        <f>IF(E361="","",E361*E363)</f>
        <v>500</v>
      </c>
      <c r="F364" s="1657">
        <f>IF(F361="","",F361*F363)</f>
        <v>500</v>
      </c>
      <c r="G364" s="1588"/>
      <c r="H364" s="1605"/>
      <c r="I364" s="1605"/>
      <c r="J364" s="1605"/>
      <c r="K364" s="1605"/>
      <c r="L364" s="1588"/>
      <c r="M364" s="1605"/>
      <c r="N364" s="1605"/>
      <c r="O364" s="1605"/>
      <c r="P364" s="1605"/>
      <c r="Q364" s="1642"/>
      <c r="R364" s="1578"/>
      <c r="S364" s="1579"/>
      <c r="T364" s="1579"/>
      <c r="U364" s="1570">
        <v>364</v>
      </c>
      <c r="V364" s="1599"/>
    </row>
    <row r="365" spans="1:22" ht="15.75" customHeight="1">
      <c r="A365" s="1556" t="s">
        <v>254</v>
      </c>
      <c r="B365" s="1609"/>
      <c r="C365" s="1622">
        <f>IF(Data!BV365="","",Data!BV365)</f>
        <v>3140</v>
      </c>
      <c r="D365" s="1622">
        <f>IF(Data!BW365="","",Data!BW365)</f>
        <v>3140</v>
      </c>
      <c r="E365" s="1622">
        <f>IF(Data!BX365="","",Data!BX365)</f>
        <v>3140</v>
      </c>
      <c r="F365" s="1622">
        <f>IF(Data!BY365="","",Data!BY365)</f>
        <v>3140</v>
      </c>
      <c r="G365" s="1588"/>
      <c r="H365" s="1605"/>
      <c r="I365" s="1605"/>
      <c r="J365" s="1605"/>
      <c r="K365" s="1605"/>
      <c r="L365" s="1588"/>
      <c r="M365" s="1605"/>
      <c r="N365" s="1605"/>
      <c r="O365" s="1605"/>
      <c r="P365" s="1605"/>
      <c r="Q365" s="1642"/>
      <c r="R365" s="1578"/>
      <c r="S365" s="1579"/>
      <c r="T365" s="1579"/>
      <c r="U365" s="1570">
        <v>365</v>
      </c>
      <c r="V365" s="1599"/>
    </row>
    <row r="366" spans="1:22" ht="15.75" customHeight="1">
      <c r="A366" s="1558" t="s">
        <v>255</v>
      </c>
      <c r="B366" s="1697"/>
      <c r="C366" s="1622">
        <f>IF(Data!BV366="","",Data!BV366)</f>
        <v>13</v>
      </c>
      <c r="D366" s="1622">
        <f>IF(Data!BW366="","",Data!BW366)</f>
        <v>20</v>
      </c>
      <c r="E366" s="1622">
        <f>IF(Data!BX366="","",Data!BX366)</f>
        <v>85</v>
      </c>
      <c r="F366" s="1622">
        <f>IF(Data!BY366="","",Data!BY366)</f>
        <v>116</v>
      </c>
      <c r="G366" s="1609"/>
      <c r="H366" s="1678">
        <f>IF(SUM(C366)&gt;0,(C364-H369-SUM(C369)*(H369=""))*'Exp factors'!C$23,"")</f>
        <v>0</v>
      </c>
      <c r="I366" s="1678">
        <f>IF(SUM(D366)&gt;0,(D364-I369-SUM(D369)*(I369=""))*'Exp factors'!D$23,"")</f>
        <v>0</v>
      </c>
      <c r="J366" s="1678">
        <f>IF(SUM(E366)&gt;0,(E364-J369-SUM(E369)*(J369=""))*'Exp factors'!E$23,"")</f>
        <v>0</v>
      </c>
      <c r="K366" s="1678">
        <f>IF(SUM(F366)&gt;0,(F364-K369-SUM(F369)*(K369=""))*'Exp factors'!F$23,"")</f>
        <v>0</v>
      </c>
      <c r="L366" s="1609"/>
      <c r="M366" s="1605"/>
      <c r="N366" s="1605"/>
      <c r="O366" s="1605"/>
      <c r="P366" s="1605"/>
      <c r="Q366" s="1642"/>
      <c r="R366" s="1578"/>
      <c r="S366" s="1579"/>
      <c r="T366" s="1579"/>
      <c r="U366" s="1570">
        <v>366</v>
      </c>
      <c r="V366" s="1599"/>
    </row>
    <row r="367" spans="1:22" ht="15.75" customHeight="1">
      <c r="A367" s="1606" t="s">
        <v>180</v>
      </c>
      <c r="B367" s="1611"/>
      <c r="C367" s="1622">
        <f>IF(Data!BV367="","",Data!BV367)</f>
        <v>7</v>
      </c>
      <c r="D367" s="1622">
        <f>IF(Data!BW367="","",Data!BW367)</f>
        <v>7</v>
      </c>
      <c r="E367" s="1622">
        <f>IF(Data!BX367="","",Data!BX367)</f>
        <v>65</v>
      </c>
      <c r="F367" s="1622">
        <f>IF(Data!BY367="","",Data!BY367)</f>
        <v>60</v>
      </c>
      <c r="G367" s="1611"/>
      <c r="H367" s="1605"/>
      <c r="I367" s="1605"/>
      <c r="J367" s="1605"/>
      <c r="K367" s="1605"/>
      <c r="L367" s="1611"/>
      <c r="M367" s="1605"/>
      <c r="N367" s="1605"/>
      <c r="O367" s="1605"/>
      <c r="P367" s="1605"/>
      <c r="Q367" s="1642"/>
      <c r="R367" s="1623"/>
      <c r="S367" s="1624"/>
      <c r="T367" s="1624"/>
      <c r="U367" s="1570">
        <v>367</v>
      </c>
      <c r="V367" s="1599"/>
    </row>
    <row r="368" spans="1:22" ht="15.75" customHeight="1">
      <c r="A368" s="1606" t="s">
        <v>182</v>
      </c>
      <c r="B368" s="1611"/>
      <c r="C368" s="1632">
        <f>IF(SUM(C366)=0,"",C366*C367)</f>
        <v>91</v>
      </c>
      <c r="D368" s="1632">
        <f>IF(SUM(D366)=0,"",D366*D367)</f>
        <v>140</v>
      </c>
      <c r="E368" s="1632">
        <f>IF(SUM(E366)=0,"",E366*E367)</f>
        <v>5525</v>
      </c>
      <c r="F368" s="1632">
        <f>IF(SUM(F366)=0,"",F366*F367)</f>
        <v>6960</v>
      </c>
      <c r="G368" s="1611"/>
      <c r="H368" s="1641">
        <f>IF(H366="","",H366*C367)</f>
        <v>0</v>
      </c>
      <c r="I368" s="1641">
        <f>IF(I366="","",I366*D367)</f>
        <v>0</v>
      </c>
      <c r="J368" s="1641">
        <f>IF(J366="","",J366*E367)</f>
        <v>0</v>
      </c>
      <c r="K368" s="1641">
        <f>IF(K366="","",K366*F367)</f>
        <v>0</v>
      </c>
      <c r="L368" s="1611"/>
      <c r="M368" s="1632">
        <f>IF(H368="","",SUM(H368)-SUM(C368))</f>
        <v>-91</v>
      </c>
      <c r="N368" s="1632">
        <f>IF(I368="","",SUM(I368)-SUM(D368))</f>
        <v>-140</v>
      </c>
      <c r="O368" s="1632">
        <f>IF(J368="","",SUM(J368)-SUM(E368))</f>
        <v>-5525</v>
      </c>
      <c r="P368" s="1632">
        <f>IF(K368="","",SUM(K368)-SUM(F368))</f>
        <v>-6960</v>
      </c>
      <c r="Q368" s="1642"/>
      <c r="R368" s="1578"/>
      <c r="S368" s="1579"/>
      <c r="T368" s="1579"/>
      <c r="U368" s="1570">
        <v>368</v>
      </c>
      <c r="V368" s="1599"/>
    </row>
    <row r="369" spans="1:22" s="1691" customFormat="1" ht="15.75" customHeight="1">
      <c r="A369" s="1606" t="s">
        <v>256</v>
      </c>
      <c r="B369" s="1611"/>
      <c r="C369" s="1622">
        <f>IF(Data!BV369="","",Data!BV369)</f>
        <v>0</v>
      </c>
      <c r="D369" s="1622">
        <f>IF(Data!BW369="","",Data!BW369)</f>
        <v>0</v>
      </c>
      <c r="E369" s="1622">
        <f>IF(Data!BX369="","",Data!BX369)</f>
        <v>0</v>
      </c>
      <c r="F369" s="1622">
        <f>IF(Data!BY369="","",Data!BY369)</f>
        <v>0</v>
      </c>
      <c r="G369" s="1611"/>
      <c r="H369" s="1670"/>
      <c r="I369" s="1670"/>
      <c r="J369" s="1670"/>
      <c r="K369" s="1670"/>
      <c r="L369" s="1611"/>
      <c r="M369" s="1605"/>
      <c r="N369" s="1605"/>
      <c r="O369" s="1605"/>
      <c r="P369" s="1605"/>
      <c r="Q369" s="1642"/>
      <c r="R369" s="1578"/>
      <c r="S369" s="1579"/>
      <c r="T369" s="1579"/>
      <c r="U369" s="1570">
        <v>369</v>
      </c>
      <c r="V369" s="1690"/>
    </row>
    <row r="370" spans="1:22" s="1691" customFormat="1" ht="15.75" customHeight="1">
      <c r="A370" s="1607" t="s">
        <v>250</v>
      </c>
      <c r="B370" s="1611"/>
      <c r="C370" s="1661">
        <f>IF(C364="","",(C364-SUM(C366)-SUM(C369))*C365/C$46/365/$P$1)</f>
        <v>6.8430884184308841E-4</v>
      </c>
      <c r="D370" s="1661">
        <f>IF(D364="","",(D364-SUM(D366)-SUM(D369))*D365/D$46/365/$P$1)</f>
        <v>1.1731008717310086E-2</v>
      </c>
      <c r="E370" s="1661">
        <f>IF(E364="","",(E364-SUM(E366)-SUM(E369))*E365/E$46/365/$P$1)</f>
        <v>4.0569738480697386E-2</v>
      </c>
      <c r="F370" s="1661">
        <f>IF(F364="","",(F364-SUM(F366)-SUM(F369))*F365/F$46/365/$P$1)</f>
        <v>4.6924034869240343E-2</v>
      </c>
      <c r="G370" s="1621"/>
      <c r="H370" s="1530">
        <f>IF(H366="","",(C364-H366-H369-SUM(C369)*(H369=""))*C365/H$46/365/$P$1)</f>
        <v>1.9551681195516812E-3</v>
      </c>
      <c r="I370" s="1530">
        <f>IF(I366="","",(D364-I366-I369-SUM(D369)*(I369=""))*D365/I$46/365/$P$1)</f>
        <v>1.3686176836861769E-2</v>
      </c>
      <c r="J370" s="1530">
        <f>IF(J366="","",(E364-J366-J369-SUM(E369)*(J369=""))*E365/J$46/365/$P$1)</f>
        <v>4.8879202988792031E-2</v>
      </c>
      <c r="K370" s="1530">
        <f>IF(K366="","",(F364-K366-K369-SUM(F369)*(K369=""))*F365/K$46/365/$P$1)</f>
        <v>6.1099003735990039E-2</v>
      </c>
      <c r="L370" s="1621"/>
      <c r="M370" s="1662">
        <f>IF(H370="","",SUM(H370)-SUM(C370))</f>
        <v>1.2708592777085927E-3</v>
      </c>
      <c r="N370" s="1662">
        <f>IF(I370="","",SUM(I370)-SUM(D370))</f>
        <v>1.955168119551683E-3</v>
      </c>
      <c r="O370" s="1662">
        <f>IF(J370="","",SUM(J370)-SUM(E370))</f>
        <v>8.3094645080946453E-3</v>
      </c>
      <c r="P370" s="1662">
        <f>IF(K370="","",SUM(K370)-SUM(F370))</f>
        <v>1.4174968866749696E-2</v>
      </c>
      <c r="Q370" s="1642"/>
      <c r="R370" s="1568"/>
      <c r="S370" s="1569"/>
      <c r="T370" s="1569"/>
      <c r="U370" s="1570">
        <v>370</v>
      </c>
      <c r="V370" s="1690"/>
    </row>
    <row r="371" spans="1:22" s="1691" customFormat="1" ht="15.75" customHeight="1">
      <c r="A371" s="1681" t="str">
        <f>IF(Data!A371="","",Data!A371)</f>
        <v>Other crop: pumpkin / butternut</v>
      </c>
      <c r="B371" s="1609"/>
      <c r="C371" s="1622" t="str">
        <f>IF(Data!BV371="","",Data!BV371)</f>
        <v/>
      </c>
      <c r="D371" s="1622" t="str">
        <f>IF(Data!BW371="","",Data!BW371)</f>
        <v/>
      </c>
      <c r="E371" s="1622" t="str">
        <f>IF(Data!BX371="","",Data!BX371)</f>
        <v/>
      </c>
      <c r="F371" s="1622" t="str">
        <f>IF(Data!BY371="","",Data!BY371)</f>
        <v/>
      </c>
      <c r="G371" s="1609"/>
      <c r="H371" s="1605"/>
      <c r="I371" s="1605"/>
      <c r="J371" s="1605"/>
      <c r="K371" s="1605"/>
      <c r="L371" s="1609"/>
      <c r="M371" s="1605"/>
      <c r="N371" s="1605"/>
      <c r="O371" s="1605"/>
      <c r="P371" s="1605"/>
      <c r="Q371" s="1642"/>
      <c r="R371" s="1554"/>
      <c r="S371" s="1554"/>
      <c r="T371" s="1554"/>
      <c r="U371" s="1570">
        <v>371</v>
      </c>
      <c r="V371" s="1690"/>
    </row>
    <row r="372" spans="1:22" s="1691" customFormat="1" ht="15.75" customHeight="1">
      <c r="A372" s="1699" t="s">
        <v>266</v>
      </c>
      <c r="B372" s="1639"/>
      <c r="C372" s="1622">
        <f>IF(Data!BV372="","",Data!BV372)</f>
        <v>10</v>
      </c>
      <c r="D372" s="1622">
        <f>IF(Data!BW372="","",Data!BW372)</f>
        <v>15</v>
      </c>
      <c r="E372" s="1622">
        <f>IF(Data!BX372="","",Data!BX372)</f>
        <v>30</v>
      </c>
      <c r="F372" s="1622">
        <f>IF(Data!BY372="","",Data!BY372)</f>
        <v>60</v>
      </c>
      <c r="G372" s="1671"/>
      <c r="H372" s="1605"/>
      <c r="I372" s="1605"/>
      <c r="J372" s="1605"/>
      <c r="K372" s="1605"/>
      <c r="L372" s="1671"/>
      <c r="M372" s="1655"/>
      <c r="N372" s="1655"/>
      <c r="O372" s="1655"/>
      <c r="P372" s="1655"/>
      <c r="Q372" s="1642"/>
      <c r="R372" s="1578"/>
      <c r="S372" s="1579"/>
      <c r="T372" s="1579"/>
      <c r="U372" s="1570">
        <v>372</v>
      </c>
      <c r="V372" s="1690"/>
    </row>
    <row r="373" spans="1:22" ht="15.75" customHeight="1">
      <c r="A373" s="1558" t="s">
        <v>262</v>
      </c>
      <c r="B373" s="1639"/>
      <c r="C373" s="1622" t="str">
        <f>IF(Data!BV373="","",Data!BV373)</f>
        <v>head</v>
      </c>
      <c r="D373" s="1622" t="str">
        <f>IF(Data!BW373="","",Data!BW373)</f>
        <v>head</v>
      </c>
      <c r="E373" s="1622" t="str">
        <f>IF(Data!BX373="","",Data!BX373)</f>
        <v>head</v>
      </c>
      <c r="F373" s="1622" t="str">
        <f>IF(Data!BY373="","",Data!BY373)</f>
        <v>kg</v>
      </c>
      <c r="G373" s="1671"/>
      <c r="H373" s="1605"/>
      <c r="I373" s="1605"/>
      <c r="J373" s="1605"/>
      <c r="K373" s="1605"/>
      <c r="L373" s="1671"/>
      <c r="M373" s="1655"/>
      <c r="N373" s="1655"/>
      <c r="O373" s="1655"/>
      <c r="P373" s="1655"/>
      <c r="Q373" s="1642"/>
      <c r="R373" s="1554"/>
      <c r="S373" s="1554"/>
      <c r="T373" s="1554"/>
      <c r="U373" s="1570">
        <v>373</v>
      </c>
      <c r="V373" s="1599"/>
    </row>
    <row r="374" spans="1:22" ht="15.75" customHeight="1">
      <c r="A374" s="1556" t="s">
        <v>263</v>
      </c>
      <c r="B374" s="1621"/>
      <c r="C374" s="1622">
        <f>IF(Data!BV374="","",Data!BV374)</f>
        <v>2</v>
      </c>
      <c r="D374" s="1622">
        <f>IF(Data!BW374="","",Data!BW374)</f>
        <v>2</v>
      </c>
      <c r="E374" s="1622">
        <f>IF(Data!BX374="","",Data!BX374)</f>
        <v>2</v>
      </c>
      <c r="F374" s="1622">
        <f>IF(Data!BY374="","",Data!BY374)</f>
        <v>1</v>
      </c>
      <c r="G374" s="1671"/>
      <c r="H374" s="1605"/>
      <c r="I374" s="1605"/>
      <c r="J374" s="1605"/>
      <c r="K374" s="1605"/>
      <c r="L374" s="1671"/>
      <c r="M374" s="1655"/>
      <c r="N374" s="1655"/>
      <c r="O374" s="1655"/>
      <c r="P374" s="1655"/>
      <c r="Q374" s="1642"/>
      <c r="R374" s="1578"/>
      <c r="S374" s="1579"/>
      <c r="T374" s="1579"/>
      <c r="U374" s="1570">
        <v>374</v>
      </c>
      <c r="V374" s="1599"/>
    </row>
    <row r="375" spans="1:22" ht="15.75" customHeight="1">
      <c r="A375" s="1556" t="s">
        <v>264</v>
      </c>
      <c r="B375" s="1637"/>
      <c r="C375" s="1657">
        <f>IF(C372="","",C372*C374)</f>
        <v>20</v>
      </c>
      <c r="D375" s="1657">
        <f>IF(D372="","",D372*D374)</f>
        <v>30</v>
      </c>
      <c r="E375" s="1657">
        <f>IF(E372="","",E372*E374)</f>
        <v>60</v>
      </c>
      <c r="F375" s="1657">
        <f>IF(F372="","",F372*F374)</f>
        <v>60</v>
      </c>
      <c r="G375" s="1588"/>
      <c r="H375" s="1605"/>
      <c r="I375" s="1605"/>
      <c r="J375" s="1605"/>
      <c r="K375" s="1605"/>
      <c r="L375" s="1588"/>
      <c r="M375" s="1605"/>
      <c r="N375" s="1605"/>
      <c r="O375" s="1605"/>
      <c r="P375" s="1605"/>
      <c r="Q375" s="1642"/>
      <c r="R375" s="1578"/>
      <c r="S375" s="1579"/>
      <c r="T375" s="1579"/>
      <c r="U375" s="1570">
        <v>375</v>
      </c>
      <c r="V375" s="1599"/>
    </row>
    <row r="376" spans="1:22" ht="15.75" customHeight="1">
      <c r="A376" s="1556" t="s">
        <v>254</v>
      </c>
      <c r="B376" s="1639"/>
      <c r="C376" s="1622">
        <f>IF(Data!BV376="","",Data!BV376)</f>
        <v>1088.568</v>
      </c>
      <c r="D376" s="1622">
        <f>IF(Data!BW376="","",Data!BW376)</f>
        <v>1088.568</v>
      </c>
      <c r="E376" s="1622">
        <f>IF(Data!BX376="","",Data!BX376)</f>
        <v>1088.568</v>
      </c>
      <c r="F376" s="1622">
        <f>IF(Data!BY376="","",Data!BY376)</f>
        <v>1088.568</v>
      </c>
      <c r="G376" s="1588"/>
      <c r="H376" s="1605"/>
      <c r="I376" s="1605"/>
      <c r="J376" s="1605"/>
      <c r="K376" s="1605"/>
      <c r="L376" s="1588"/>
      <c r="M376" s="1605"/>
      <c r="N376" s="1605"/>
      <c r="O376" s="1605"/>
      <c r="P376" s="1605"/>
      <c r="Q376" s="1642"/>
      <c r="R376" s="1578"/>
      <c r="S376" s="1579"/>
      <c r="T376" s="1579"/>
      <c r="U376" s="1570">
        <v>376</v>
      </c>
      <c r="V376" s="1599"/>
    </row>
    <row r="377" spans="1:22" ht="15.75" customHeight="1">
      <c r="A377" s="1558" t="s">
        <v>255</v>
      </c>
      <c r="B377" s="1639"/>
      <c r="C377" s="1622" t="str">
        <f>IF(Data!BV377="","",Data!BV377)</f>
        <v/>
      </c>
      <c r="D377" s="1622" t="str">
        <f>IF(Data!BW377="","",Data!BW377)</f>
        <v/>
      </c>
      <c r="E377" s="1622">
        <f>IF(Data!BX377="","",Data!BX377)</f>
        <v>30</v>
      </c>
      <c r="F377" s="1622">
        <f>IF(Data!BY377="","",Data!BY377)</f>
        <v>40</v>
      </c>
      <c r="G377" s="1609"/>
      <c r="H377" s="1678" t="str">
        <f>IF(SUM(C377)&gt;0,(C375-H380-SUM(C380)*(H380=""))*'Exp factors'!C$23,"")</f>
        <v/>
      </c>
      <c r="I377" s="1678" t="str">
        <f>IF(SUM(D377)&gt;0,(D375-I380-SUM(D380)*(I380=""))*'Exp factors'!D$23,"")</f>
        <v/>
      </c>
      <c r="J377" s="1678">
        <f>IF(SUM(E377)&gt;0,(E375-J380-SUM(E380)*(J380=""))*'Exp factors'!E$23,"")</f>
        <v>0</v>
      </c>
      <c r="K377" s="1678">
        <f>IF(SUM(F377)&gt;0,(F375-K380-SUM(F380)*(K380=""))*'Exp factors'!F$23,"")</f>
        <v>0</v>
      </c>
      <c r="L377" s="1609"/>
      <c r="M377" s="1605"/>
      <c r="N377" s="1605"/>
      <c r="O377" s="1605"/>
      <c r="P377" s="1605"/>
      <c r="Q377" s="1642"/>
      <c r="R377" s="1578"/>
      <c r="S377" s="1579"/>
      <c r="T377" s="1579"/>
      <c r="U377" s="1570">
        <v>377</v>
      </c>
      <c r="V377" s="1599"/>
    </row>
    <row r="378" spans="1:22" ht="15.75" customHeight="1">
      <c r="A378" s="1606" t="s">
        <v>180</v>
      </c>
      <c r="B378" s="1639"/>
      <c r="C378" s="1622" t="str">
        <f>IF(Data!BV378="","",Data!BV378)</f>
        <v/>
      </c>
      <c r="D378" s="1622" t="str">
        <f>IF(Data!BW378="","",Data!BW378)</f>
        <v/>
      </c>
      <c r="E378" s="1622">
        <f>IF(Data!BX378="","",Data!BX378)</f>
        <v>12</v>
      </c>
      <c r="F378" s="1622">
        <f>IF(Data!BY378="","",Data!BY378)</f>
        <v>15</v>
      </c>
      <c r="G378" s="1611"/>
      <c r="H378" s="1605"/>
      <c r="I378" s="1605"/>
      <c r="J378" s="1605"/>
      <c r="K378" s="1605"/>
      <c r="L378" s="1611"/>
      <c r="M378" s="1605"/>
      <c r="N378" s="1605"/>
      <c r="O378" s="1605"/>
      <c r="P378" s="1605"/>
      <c r="Q378" s="1642"/>
      <c r="R378" s="1623"/>
      <c r="S378" s="1624"/>
      <c r="T378" s="1624"/>
      <c r="U378" s="1570">
        <v>378</v>
      </c>
      <c r="V378" s="1599"/>
    </row>
    <row r="379" spans="1:22" ht="15.75" customHeight="1">
      <c r="A379" s="1606" t="s">
        <v>182</v>
      </c>
      <c r="B379" s="1639"/>
      <c r="C379" s="1632" t="str">
        <f>IF(SUM(C377)=0,"",C377*C378)</f>
        <v/>
      </c>
      <c r="D379" s="1632" t="str">
        <f>IF(SUM(D377)=0,"",D377*D378)</f>
        <v/>
      </c>
      <c r="E379" s="1632">
        <f>IF(SUM(E377)=0,"",E377*E378)</f>
        <v>360</v>
      </c>
      <c r="F379" s="1632">
        <f>IF(SUM(F377)=0,"",F377*F378)</f>
        <v>600</v>
      </c>
      <c r="G379" s="1611"/>
      <c r="H379" s="1641" t="str">
        <f>IF(H377="","",H377*C378)</f>
        <v/>
      </c>
      <c r="I379" s="1641" t="str">
        <f>IF(I377="","",I377*D378)</f>
        <v/>
      </c>
      <c r="J379" s="1641">
        <f>IF(J377="","",J377*E378)</f>
        <v>0</v>
      </c>
      <c r="K379" s="1641">
        <f>IF(K377="","",K377*F378)</f>
        <v>0</v>
      </c>
      <c r="L379" s="1611"/>
      <c r="M379" s="1632" t="str">
        <f>IF(H379="","",SUM(H379)-SUM(C379))</f>
        <v/>
      </c>
      <c r="N379" s="1632" t="str">
        <f>IF(I379="","",SUM(I379)-SUM(D379))</f>
        <v/>
      </c>
      <c r="O379" s="1632">
        <f>IF(J379="","",SUM(J379)-SUM(E379))</f>
        <v>-360</v>
      </c>
      <c r="P379" s="1632">
        <f>IF(K379="","",SUM(K379)-SUM(F379))</f>
        <v>-600</v>
      </c>
      <c r="Q379" s="1642"/>
      <c r="R379" s="1578"/>
      <c r="S379" s="1579"/>
      <c r="T379" s="1579"/>
      <c r="U379" s="1570">
        <v>379</v>
      </c>
      <c r="V379" s="1599"/>
    </row>
    <row r="380" spans="1:22" s="1691" customFormat="1" ht="15.75" customHeight="1">
      <c r="A380" s="1606" t="s">
        <v>256</v>
      </c>
      <c r="B380" s="1639"/>
      <c r="C380" s="1622" t="str">
        <f>IF(Data!BV380="","",Data!BV380)</f>
        <v/>
      </c>
      <c r="D380" s="1622" t="str">
        <f>IF(Data!BW380="","",Data!BW380)</f>
        <v/>
      </c>
      <c r="E380" s="1622" t="str">
        <f>IF(Data!BX380="","",Data!BX380)</f>
        <v/>
      </c>
      <c r="F380" s="1622" t="str">
        <f>IF(Data!BY380="","",Data!BY380)</f>
        <v/>
      </c>
      <c r="G380" s="1611"/>
      <c r="H380" s="1670"/>
      <c r="I380" s="1670"/>
      <c r="J380" s="1670"/>
      <c r="K380" s="1670"/>
      <c r="L380" s="1611"/>
      <c r="M380" s="1605"/>
      <c r="N380" s="1605"/>
      <c r="O380" s="1605"/>
      <c r="P380" s="1605"/>
      <c r="Q380" s="1642"/>
      <c r="R380" s="1578"/>
      <c r="S380" s="1579"/>
      <c r="T380" s="1579"/>
      <c r="U380" s="1570">
        <v>380</v>
      </c>
      <c r="V380" s="1690"/>
    </row>
    <row r="381" spans="1:22" s="1691" customFormat="1" ht="15.75" customHeight="1">
      <c r="A381" s="1607" t="s">
        <v>250</v>
      </c>
      <c r="B381" s="1609"/>
      <c r="C381" s="1661">
        <f>IF(C375="","",(C375-SUM(C377)-SUM(C380))*SUM(C376)/C$46/365/$P$1)</f>
        <v>6.7781320049813197E-4</v>
      </c>
      <c r="D381" s="1661">
        <f>IF(D375="","",(D375-SUM(D377)-SUM(D380))*D376/D$46/365/$P$1)</f>
        <v>1.0167198007471981E-3</v>
      </c>
      <c r="E381" s="1661">
        <f>IF(E375="","",(E375-SUM(E377)-SUM(E380))*E376/E$46/365/$P$1)</f>
        <v>1.0167198007471981E-3</v>
      </c>
      <c r="F381" s="1661">
        <f>IF(F375="","",(F375-SUM(F377)-SUM(F380))*F376/F$46/365/$P$1)</f>
        <v>8.4726650062266502E-4</v>
      </c>
      <c r="G381" s="1621"/>
      <c r="H381" s="1530" t="str">
        <f>IF(H377="","",(C375-H377-H380-SUM(C380)*(H380=""))*C376/H$46/365/$P$1)</f>
        <v/>
      </c>
      <c r="I381" s="1530" t="str">
        <f>IF(I377="","",(D375-I377-I380-SUM(D380)*(I380=""))*D376/I$46/365/$P$1)</f>
        <v/>
      </c>
      <c r="J381" s="1530">
        <f>IF(J377="","",(E375-J377-J380-SUM(E380)*(J380=""))*E376/J$46/365/$P$1)</f>
        <v>2.0334396014943961E-3</v>
      </c>
      <c r="K381" s="1530">
        <f>IF(K377="","",(F375-K377-K380-SUM(F380)*(K380=""))*F376/K$46/365/$P$1)</f>
        <v>2.541799501867995E-3</v>
      </c>
      <c r="L381" s="1621"/>
      <c r="M381" s="1662" t="str">
        <f>IF(H381="","",SUM(H381)-SUM(C381))</f>
        <v/>
      </c>
      <c r="N381" s="1662" t="str">
        <f>IF(I381="","",SUM(I381)-SUM(D381))</f>
        <v/>
      </c>
      <c r="O381" s="1662">
        <f>IF(J381="","",SUM(J381)-SUM(E381))</f>
        <v>1.0167198007471981E-3</v>
      </c>
      <c r="P381" s="1662">
        <f>IF(K381="","",SUM(K381)-SUM(F381))</f>
        <v>1.69453300124533E-3</v>
      </c>
      <c r="Q381" s="1642"/>
      <c r="R381" s="1568"/>
      <c r="S381" s="1569"/>
      <c r="T381" s="1569"/>
      <c r="U381" s="1570">
        <v>381</v>
      </c>
      <c r="V381" s="1690"/>
    </row>
    <row r="382" spans="1:22" s="1691" customFormat="1" ht="15.75" customHeight="1">
      <c r="A382" s="1681" t="str">
        <f>IF(Data!A382="","",Data!A382)</f>
        <v xml:space="preserve">Other crop: </v>
      </c>
      <c r="B382" s="1609"/>
      <c r="C382" s="1622" t="str">
        <f>IF(Data!BV382="","",Data!BV382)</f>
        <v/>
      </c>
      <c r="D382" s="1622" t="str">
        <f>IF(Data!BW382="","",Data!BW382)</f>
        <v/>
      </c>
      <c r="E382" s="1622" t="str">
        <f>IF(Data!BX382="","",Data!BX382)</f>
        <v/>
      </c>
      <c r="F382" s="1622" t="str">
        <f>IF(Data!BY382="","",Data!BY382)</f>
        <v/>
      </c>
      <c r="G382" s="1671"/>
      <c r="H382" s="1605"/>
      <c r="I382" s="1605"/>
      <c r="J382" s="1605"/>
      <c r="K382" s="1605"/>
      <c r="L382" s="1671"/>
      <c r="M382" s="1655"/>
      <c r="N382" s="1655"/>
      <c r="O382" s="1655"/>
      <c r="P382" s="1655"/>
      <c r="Q382" s="1642"/>
      <c r="R382" s="1578"/>
      <c r="S382" s="1579"/>
      <c r="T382" s="1579"/>
      <c r="U382" s="1570">
        <v>382</v>
      </c>
      <c r="V382" s="1690"/>
    </row>
    <row r="383" spans="1:22" ht="15.75" customHeight="1">
      <c r="A383" s="1558" t="s">
        <v>262</v>
      </c>
      <c r="B383" s="1633"/>
      <c r="C383" s="1622" t="str">
        <f>IF(Data!BV383="","",Data!BV383)</f>
        <v/>
      </c>
      <c r="D383" s="1622" t="str">
        <f>IF(Data!BW383="","",Data!BW383)</f>
        <v/>
      </c>
      <c r="E383" s="1622" t="str">
        <f>IF(Data!BX383="","",Data!BX383)</f>
        <v/>
      </c>
      <c r="F383" s="1622" t="str">
        <f>IF(Data!BY383="","",Data!BY383)</f>
        <v/>
      </c>
      <c r="G383" s="1671"/>
      <c r="H383" s="1605"/>
      <c r="I383" s="1605"/>
      <c r="J383" s="1605"/>
      <c r="K383" s="1605"/>
      <c r="L383" s="1671"/>
      <c r="M383" s="1655"/>
      <c r="N383" s="1655"/>
      <c r="O383" s="1655"/>
      <c r="P383" s="1655"/>
      <c r="Q383" s="1642"/>
      <c r="R383" s="1554"/>
      <c r="S383" s="1554"/>
      <c r="T383" s="1554"/>
      <c r="U383" s="1570">
        <v>383</v>
      </c>
      <c r="V383" s="1599"/>
    </row>
    <row r="384" spans="1:22" ht="15.75" customHeight="1">
      <c r="A384" s="1556" t="s">
        <v>263</v>
      </c>
      <c r="B384" s="1609"/>
      <c r="C384" s="1622" t="str">
        <f>IF(Data!BV384="","",Data!BV384)</f>
        <v/>
      </c>
      <c r="D384" s="1622" t="str">
        <f>IF(Data!BW384="","",Data!BW384)</f>
        <v/>
      </c>
      <c r="E384" s="1622" t="str">
        <f>IF(Data!BX384="","",Data!BX384)</f>
        <v/>
      </c>
      <c r="F384" s="1622" t="str">
        <f>IF(Data!BY384="","",Data!BY384)</f>
        <v/>
      </c>
      <c r="G384" s="1671"/>
      <c r="H384" s="1605"/>
      <c r="I384" s="1605"/>
      <c r="J384" s="1605"/>
      <c r="K384" s="1605"/>
      <c r="L384" s="1671"/>
      <c r="M384" s="1655"/>
      <c r="N384" s="1655"/>
      <c r="O384" s="1655"/>
      <c r="P384" s="1655"/>
      <c r="Q384" s="1642"/>
      <c r="R384" s="1578"/>
      <c r="S384" s="1579"/>
      <c r="T384" s="1579"/>
      <c r="U384" s="1570">
        <v>384</v>
      </c>
      <c r="V384" s="1599"/>
    </row>
    <row r="385" spans="1:22" ht="15.75" customHeight="1">
      <c r="A385" s="1556" t="s">
        <v>267</v>
      </c>
      <c r="B385" s="1592"/>
      <c r="C385" s="1657" t="str">
        <f>IF(C382="","",C382*C384)</f>
        <v/>
      </c>
      <c r="D385" s="1657" t="str">
        <f>IF(D382="","",D382*D384)</f>
        <v/>
      </c>
      <c r="E385" s="1657" t="str">
        <f>IF(E382="","",E382*E384)</f>
        <v/>
      </c>
      <c r="F385" s="1657" t="str">
        <f>IF(F382="","",F382*F384)</f>
        <v/>
      </c>
      <c r="G385" s="1621"/>
      <c r="H385" s="1605"/>
      <c r="I385" s="1605"/>
      <c r="J385" s="1605"/>
      <c r="K385" s="1605"/>
      <c r="L385" s="1621"/>
      <c r="M385" s="1605"/>
      <c r="N385" s="1605"/>
      <c r="O385" s="1605"/>
      <c r="P385" s="1605"/>
      <c r="Q385" s="1642"/>
      <c r="R385" s="1578"/>
      <c r="S385" s="1579"/>
      <c r="T385" s="1579"/>
      <c r="U385" s="1570">
        <v>385</v>
      </c>
      <c r="V385" s="1599"/>
    </row>
    <row r="386" spans="1:22" ht="15.75" customHeight="1">
      <c r="A386" s="1556" t="s">
        <v>254</v>
      </c>
      <c r="B386" s="1639"/>
      <c r="C386" s="1622" t="str">
        <f>IF(Data!BV386="","",Data!BV386)</f>
        <v/>
      </c>
      <c r="D386" s="1622" t="str">
        <f>IF(Data!BW386="","",Data!BW386)</f>
        <v/>
      </c>
      <c r="E386" s="1622" t="str">
        <f>IF(Data!BX386="","",Data!BX386)</f>
        <v/>
      </c>
      <c r="F386" s="1622" t="str">
        <f>IF(Data!BY386="","",Data!BY386)</f>
        <v/>
      </c>
      <c r="G386" s="1621"/>
      <c r="H386" s="1605"/>
      <c r="I386" s="1605"/>
      <c r="J386" s="1605"/>
      <c r="K386" s="1605"/>
      <c r="L386" s="1621"/>
      <c r="M386" s="1605"/>
      <c r="N386" s="1605"/>
      <c r="O386" s="1605"/>
      <c r="P386" s="1605"/>
      <c r="Q386" s="1642"/>
      <c r="R386" s="1578"/>
      <c r="S386" s="1579"/>
      <c r="T386" s="1579"/>
      <c r="U386" s="1570">
        <v>386</v>
      </c>
      <c r="V386" s="1599"/>
    </row>
    <row r="387" spans="1:22" ht="15.75" customHeight="1">
      <c r="A387" s="1558" t="s">
        <v>255</v>
      </c>
      <c r="B387" s="1639"/>
      <c r="C387" s="1622" t="str">
        <f>IF(Data!BV387="","",Data!BV387)</f>
        <v/>
      </c>
      <c r="D387" s="1622" t="str">
        <f>IF(Data!BW387="","",Data!BW387)</f>
        <v/>
      </c>
      <c r="E387" s="1622" t="str">
        <f>IF(Data!BX387="","",Data!BX387)</f>
        <v/>
      </c>
      <c r="F387" s="1622" t="str">
        <f>IF(Data!BY387="","",Data!BY387)</f>
        <v/>
      </c>
      <c r="G387" s="1621"/>
      <c r="H387" s="1670"/>
      <c r="I387" s="1670"/>
      <c r="J387" s="1670"/>
      <c r="K387" s="1670"/>
      <c r="L387" s="1621"/>
      <c r="M387" s="1605"/>
      <c r="N387" s="1605"/>
      <c r="O387" s="1605"/>
      <c r="P387" s="1605"/>
      <c r="Q387" s="1642"/>
      <c r="R387" s="1578"/>
      <c r="S387" s="1579"/>
      <c r="T387" s="1579"/>
      <c r="U387" s="1570">
        <v>387</v>
      </c>
      <c r="V387" s="1599"/>
    </row>
    <row r="388" spans="1:22" ht="15.75" customHeight="1">
      <c r="A388" s="1606" t="s">
        <v>180</v>
      </c>
      <c r="B388" s="1639"/>
      <c r="C388" s="1622" t="str">
        <f>IF(Data!BV388="","",Data!BV388)</f>
        <v/>
      </c>
      <c r="D388" s="1622" t="str">
        <f>IF(Data!BW388="","",Data!BW388)</f>
        <v/>
      </c>
      <c r="E388" s="1622" t="str">
        <f>IF(Data!BX388="","",Data!BX388)</f>
        <v/>
      </c>
      <c r="F388" s="1622" t="str">
        <f>IF(Data!BY388="","",Data!BY388)</f>
        <v/>
      </c>
      <c r="G388" s="1621"/>
      <c r="H388" s="1605"/>
      <c r="I388" s="1605"/>
      <c r="J388" s="1605"/>
      <c r="K388" s="1605"/>
      <c r="L388" s="1621"/>
      <c r="M388" s="1605"/>
      <c r="N388" s="1605"/>
      <c r="O388" s="1605"/>
      <c r="P388" s="1605"/>
      <c r="Q388" s="1642"/>
      <c r="R388" s="1623"/>
      <c r="S388" s="1624"/>
      <c r="T388" s="1624"/>
      <c r="U388" s="1570">
        <v>388</v>
      </c>
      <c r="V388" s="1599"/>
    </row>
    <row r="389" spans="1:22" ht="15.75" customHeight="1">
      <c r="A389" s="1606" t="s">
        <v>182</v>
      </c>
      <c r="B389" s="1639"/>
      <c r="C389" s="1632" t="str">
        <f>IF(SUM(C387)=0,"",C387*C388)</f>
        <v/>
      </c>
      <c r="D389" s="1632" t="str">
        <f>IF(SUM(D387)=0,"",D387*D388)</f>
        <v/>
      </c>
      <c r="E389" s="1632" t="str">
        <f>IF(SUM(E387)=0,"",E387*E388)</f>
        <v/>
      </c>
      <c r="F389" s="1632" t="str">
        <f>IF(SUM(F387)=0,"",F387*F388)</f>
        <v/>
      </c>
      <c r="G389" s="1688"/>
      <c r="H389" s="1641" t="str">
        <f>IF(H387="","",H387*C388)</f>
        <v/>
      </c>
      <c r="I389" s="1641" t="str">
        <f>IF(I387="","",I387*D388)</f>
        <v/>
      </c>
      <c r="J389" s="1641" t="str">
        <f>IF(J387="","",J387*E388)</f>
        <v/>
      </c>
      <c r="K389" s="1641" t="str">
        <f>IF(K387="","",K387*F388)</f>
        <v/>
      </c>
      <c r="L389" s="1688"/>
      <c r="M389" s="1632" t="str">
        <f>IF(H389="","",SUM(H389)-SUM(C389))</f>
        <v/>
      </c>
      <c r="N389" s="1632" t="str">
        <f>IF(I389="","",SUM(I389)-SUM(D389))</f>
        <v/>
      </c>
      <c r="O389" s="1632" t="str">
        <f>IF(J389="","",SUM(J389)-SUM(E389))</f>
        <v/>
      </c>
      <c r="P389" s="1632" t="str">
        <f>IF(K389="","",SUM(K389)-SUM(F389))</f>
        <v/>
      </c>
      <c r="Q389" s="1642"/>
      <c r="R389" s="1578"/>
      <c r="S389" s="1579"/>
      <c r="T389" s="1579"/>
      <c r="U389" s="1570">
        <v>389</v>
      </c>
      <c r="V389" s="1599"/>
    </row>
    <row r="390" spans="1:22" ht="15.75" customHeight="1">
      <c r="A390" s="1606" t="s">
        <v>256</v>
      </c>
      <c r="B390" s="1609"/>
      <c r="C390" s="1622" t="str">
        <f>IF(Data!BV390="","",Data!BV390)</f>
        <v/>
      </c>
      <c r="D390" s="1622" t="str">
        <f>IF(Data!BW390="","",Data!BW390)</f>
        <v/>
      </c>
      <c r="E390" s="1622" t="str">
        <f>IF(Data!BX390="","",Data!BX390)</f>
        <v/>
      </c>
      <c r="F390" s="1622" t="str">
        <f>IF(Data!BY390="","",Data!BY390)</f>
        <v/>
      </c>
      <c r="G390" s="1688"/>
      <c r="H390" s="1670"/>
      <c r="I390" s="1670"/>
      <c r="J390" s="1670"/>
      <c r="K390" s="1670"/>
      <c r="L390" s="1688"/>
      <c r="M390" s="1605"/>
      <c r="N390" s="1605"/>
      <c r="O390" s="1605"/>
      <c r="P390" s="1605"/>
      <c r="Q390" s="1642"/>
      <c r="R390" s="1578"/>
      <c r="S390" s="1579"/>
      <c r="T390" s="1579"/>
      <c r="U390" s="1570">
        <v>390</v>
      </c>
      <c r="V390" s="1599"/>
    </row>
    <row r="391" spans="1:22" ht="15.75" customHeight="1">
      <c r="A391" s="1607" t="s">
        <v>250</v>
      </c>
      <c r="B391" s="1609"/>
      <c r="C391" s="1661" t="str">
        <f>IF(C385="","",(C385-SUM(C387)-SUM(C390))*C386/C$46/365/$P$1)</f>
        <v/>
      </c>
      <c r="D391" s="1661" t="str">
        <f>IF(D385="","",(D385-SUM(D387)-SUM(D390))*D386/D$46/365/$P$1)</f>
        <v/>
      </c>
      <c r="E391" s="1661" t="str">
        <f>IF(E385="","",(E385-SUM(E387)-SUM(E390))*E386/E$46/365/$P$1)</f>
        <v/>
      </c>
      <c r="F391" s="1661" t="str">
        <f>IF(F385="","",(F385-SUM(F387)-SUM(F390))*F386/F$46/365/$P$1)</f>
        <v/>
      </c>
      <c r="G391" s="1633"/>
      <c r="H391" s="1530" t="str">
        <f>IF(H387="","",(C385-H387-H390-SUM(C390)*(H390=""))*C386/H$46/365/$P$1)</f>
        <v/>
      </c>
      <c r="I391" s="1530" t="str">
        <f>IF(I387="","",(D385-I387-I390-SUM(D390)*(I390=""))*D386/I$46/365/$P$1)</f>
        <v/>
      </c>
      <c r="J391" s="1530" t="str">
        <f>IF(J387="","",(E385-J387-J390-SUM(E390)*(J390=""))*E386/J$46/365/$P$1)</f>
        <v/>
      </c>
      <c r="K391" s="1530" t="str">
        <f>IF(K387="","",(F385-K387-K390-SUM(F390)*(K390=""))*F386/K$46/365/$P$1)</f>
        <v/>
      </c>
      <c r="L391" s="1633"/>
      <c r="M391" s="1662" t="str">
        <f>IF(H391="","",SUM(H391)-SUM(C391))</f>
        <v/>
      </c>
      <c r="N391" s="1662" t="str">
        <f>IF(I391="","",SUM(I391)-SUM(D391))</f>
        <v/>
      </c>
      <c r="O391" s="1662" t="str">
        <f>IF(J391="","",SUM(J391)-SUM(E391))</f>
        <v/>
      </c>
      <c r="P391" s="1662" t="str">
        <f>IF(K391="","",SUM(K391)-SUM(F391))</f>
        <v/>
      </c>
      <c r="Q391" s="1642"/>
      <c r="R391" s="1568"/>
      <c r="S391" s="1569"/>
      <c r="T391" s="1569"/>
      <c r="U391" s="1570">
        <v>391</v>
      </c>
      <c r="V391" s="1599"/>
    </row>
    <row r="392" spans="1:22" s="1691" customFormat="1" ht="15.75" customHeight="1">
      <c r="A392" s="1681" t="str">
        <f>IF(Data!A392="","",Data!A392)</f>
        <v>Main cashcrop kg sold</v>
      </c>
      <c r="B392" s="1639"/>
      <c r="C392" s="1622" t="str">
        <f>IF(Data!BV392="","",Data!BV392)</f>
        <v/>
      </c>
      <c r="D392" s="1622" t="str">
        <f>IF(Data!BW392="","",Data!BW392)</f>
        <v/>
      </c>
      <c r="E392" s="1622" t="str">
        <f>IF(Data!BX392="","",Data!BX392)</f>
        <v/>
      </c>
      <c r="F392" s="1622" t="str">
        <f>IF(Data!BY392="","",Data!BY392)</f>
        <v/>
      </c>
      <c r="G392" s="1638"/>
      <c r="H392" s="1605"/>
      <c r="I392" s="1605"/>
      <c r="J392" s="1605"/>
      <c r="K392" s="1605"/>
      <c r="L392" s="1638"/>
      <c r="M392" s="1655"/>
      <c r="N392" s="1655"/>
      <c r="O392" s="1655"/>
      <c r="P392" s="1655"/>
      <c r="Q392" s="1656"/>
      <c r="R392" s="1578"/>
      <c r="S392" s="1579"/>
      <c r="T392" s="1579"/>
      <c r="U392" s="1570">
        <v>392</v>
      </c>
      <c r="V392" s="1690"/>
    </row>
    <row r="393" spans="1:22" s="1691" customFormat="1" ht="15.75" customHeight="1">
      <c r="A393" s="1700" t="s">
        <v>180</v>
      </c>
      <c r="B393" s="1609"/>
      <c r="C393" s="1622" t="str">
        <f>IF(Data!BV393="","",Data!BV393)</f>
        <v/>
      </c>
      <c r="D393" s="1622" t="str">
        <f>IF(Data!BW393="","",Data!BW393)</f>
        <v/>
      </c>
      <c r="E393" s="1622" t="str">
        <f>IF(Data!BX393="","",Data!BX393)</f>
        <v/>
      </c>
      <c r="F393" s="1622" t="str">
        <f>IF(Data!BY393="","",Data!BY393)</f>
        <v/>
      </c>
      <c r="G393" s="1638"/>
      <c r="H393" s="1605"/>
      <c r="I393" s="1605"/>
      <c r="J393" s="1605"/>
      <c r="K393" s="1605"/>
      <c r="L393" s="1638"/>
      <c r="M393" s="1655"/>
      <c r="N393" s="1655"/>
      <c r="O393" s="1655"/>
      <c r="P393" s="1655"/>
      <c r="Q393" s="1656"/>
      <c r="R393" s="1623"/>
      <c r="S393" s="1624"/>
      <c r="T393" s="1624"/>
      <c r="U393" s="1570">
        <v>393</v>
      </c>
      <c r="V393" s="1690"/>
    </row>
    <row r="394" spans="1:22" ht="15.75" customHeight="1">
      <c r="A394" s="1558" t="s">
        <v>182</v>
      </c>
      <c r="B394" s="1609"/>
      <c r="C394" s="1632" t="str">
        <f>IF(SUM(C392)=0,"",C392*C393)</f>
        <v/>
      </c>
      <c r="D394" s="1632" t="str">
        <f>IF(SUM(D392)=0,"",D392*D393)</f>
        <v/>
      </c>
      <c r="E394" s="1632" t="str">
        <f>IF(SUM(E392)=0,"",E392*E393)</f>
        <v/>
      </c>
      <c r="F394" s="1632" t="str">
        <f>IF(SUM(F392)=0,"",F392*F393)</f>
        <v/>
      </c>
      <c r="G394" s="1694"/>
      <c r="H394" s="1605"/>
      <c r="I394" s="1605"/>
      <c r="J394" s="1605"/>
      <c r="K394" s="1605"/>
      <c r="L394" s="1694"/>
      <c r="M394" s="1655"/>
      <c r="N394" s="1655"/>
      <c r="O394" s="1655"/>
      <c r="P394" s="1655"/>
      <c r="Q394" s="1642"/>
      <c r="R394" s="1578"/>
      <c r="S394" s="1579"/>
      <c r="T394" s="1579"/>
      <c r="U394" s="1570">
        <v>394</v>
      </c>
      <c r="V394" s="1599"/>
    </row>
    <row r="395" spans="1:22" ht="15.75" customHeight="1">
      <c r="A395" s="1681" t="str">
        <f>IF(Data!A395="","",Data!A395)</f>
        <v>Other cashcrop: Beetroot</v>
      </c>
      <c r="B395" s="1609"/>
      <c r="C395" s="1622" t="str">
        <f>IF(Data!BV395="","",Data!BV395)</f>
        <v/>
      </c>
      <c r="D395" s="1622" t="str">
        <f>IF(Data!BW395="","",Data!BW395)</f>
        <v/>
      </c>
      <c r="E395" s="1622" t="str">
        <f>IF(Data!BX395="","",Data!BX395)</f>
        <v/>
      </c>
      <c r="F395" s="1622" t="str">
        <f>IF(Data!BY395="","",Data!BY395)</f>
        <v/>
      </c>
      <c r="G395" s="1609"/>
      <c r="H395" s="1605"/>
      <c r="I395" s="1605"/>
      <c r="J395" s="1605"/>
      <c r="K395" s="1605"/>
      <c r="L395" s="1609"/>
      <c r="M395" s="1655"/>
      <c r="N395" s="1655"/>
      <c r="O395" s="1655"/>
      <c r="P395" s="1655"/>
      <c r="Q395" s="1642"/>
      <c r="R395" s="1578"/>
      <c r="S395" s="1579"/>
      <c r="T395" s="1579"/>
      <c r="U395" s="1570">
        <v>395</v>
      </c>
      <c r="V395" s="1599"/>
    </row>
    <row r="396" spans="1:22" ht="15.75" customHeight="1">
      <c r="A396" s="1606" t="s">
        <v>180</v>
      </c>
      <c r="B396" s="1609"/>
      <c r="C396" s="1622" t="str">
        <f>IF(Data!BV396="","",Data!BV396)</f>
        <v/>
      </c>
      <c r="D396" s="1622" t="str">
        <f>IF(Data!BW396="","",Data!BW396)</f>
        <v/>
      </c>
      <c r="E396" s="1622" t="str">
        <f>IF(Data!BX396="","",Data!BX396)</f>
        <v/>
      </c>
      <c r="F396" s="1622" t="str">
        <f>IF(Data!BY396="","",Data!BY396)</f>
        <v/>
      </c>
      <c r="G396" s="1611"/>
      <c r="H396" s="1605"/>
      <c r="I396" s="1605"/>
      <c r="J396" s="1605"/>
      <c r="K396" s="1605"/>
      <c r="L396" s="1611"/>
      <c r="M396" s="1655"/>
      <c r="N396" s="1655"/>
      <c r="O396" s="1655"/>
      <c r="P396" s="1655"/>
      <c r="Q396" s="1642"/>
      <c r="R396" s="1623"/>
      <c r="S396" s="1624"/>
      <c r="T396" s="1624"/>
      <c r="U396" s="1570">
        <v>396</v>
      </c>
      <c r="V396" s="1599"/>
    </row>
    <row r="397" spans="1:22" ht="15.75" customHeight="1">
      <c r="A397" s="1701" t="s">
        <v>182</v>
      </c>
      <c r="B397" s="1639"/>
      <c r="C397" s="1632" t="str">
        <f>IF(SUM(C395)=0,"",C395*C396)</f>
        <v/>
      </c>
      <c r="D397" s="1632" t="str">
        <f>IF(SUM(D395)=0,"",D395*D396)</f>
        <v/>
      </c>
      <c r="E397" s="1632" t="str">
        <f>IF(SUM(E395)=0,"",E395*E396)</f>
        <v/>
      </c>
      <c r="F397" s="1632" t="str">
        <f>IF(SUM(F395)=0,"",F395*F396)</f>
        <v/>
      </c>
      <c r="G397" s="1639"/>
      <c r="H397" s="1605"/>
      <c r="I397" s="1605"/>
      <c r="J397" s="1605"/>
      <c r="K397" s="1605"/>
      <c r="L397" s="1639"/>
      <c r="M397" s="1655"/>
      <c r="N397" s="1655"/>
      <c r="O397" s="1655"/>
      <c r="P397" s="1655"/>
      <c r="Q397" s="1642"/>
      <c r="R397" s="1578"/>
      <c r="S397" s="1579"/>
      <c r="T397" s="1579"/>
      <c r="U397" s="1570">
        <v>397</v>
      </c>
      <c r="V397" s="1599"/>
    </row>
    <row r="398" spans="1:22" s="1691" customFormat="1" ht="15.75" customHeight="1">
      <c r="A398" s="1681" t="str">
        <f>IF(Data!A398="","",Data!A398)</f>
        <v>Other cashcrop: kg produced</v>
      </c>
      <c r="B398" s="1639"/>
      <c r="C398" s="1622" t="str">
        <f>IF(Data!BV398="","",Data!BV398)</f>
        <v/>
      </c>
      <c r="D398" s="1622" t="str">
        <f>IF(Data!BW398="","",Data!BW398)</f>
        <v/>
      </c>
      <c r="E398" s="1622" t="str">
        <f>IF(Data!BX398="","",Data!BX398)</f>
        <v/>
      </c>
      <c r="F398" s="1622" t="str">
        <f>IF(Data!BY398="","",Data!BY398)</f>
        <v/>
      </c>
      <c r="G398" s="1638"/>
      <c r="H398" s="1605"/>
      <c r="I398" s="1605"/>
      <c r="J398" s="1605"/>
      <c r="K398" s="1605"/>
      <c r="L398" s="1638"/>
      <c r="M398" s="1655"/>
      <c r="N398" s="1655"/>
      <c r="O398" s="1655"/>
      <c r="P398" s="1655"/>
      <c r="Q398" s="1656"/>
      <c r="R398" s="1578"/>
      <c r="S398" s="1579"/>
      <c r="T398" s="1579"/>
      <c r="U398" s="1570">
        <v>398</v>
      </c>
      <c r="V398" s="1690"/>
    </row>
    <row r="399" spans="1:22" ht="15.75" customHeight="1">
      <c r="A399" s="1702" t="s">
        <v>180</v>
      </c>
      <c r="B399" s="1621"/>
      <c r="C399" s="1622" t="str">
        <f>IF(Data!BV399="","",Data!BV399)</f>
        <v/>
      </c>
      <c r="D399" s="1622" t="str">
        <f>IF(Data!BW399="","",Data!BW399)</f>
        <v/>
      </c>
      <c r="E399" s="1622" t="str">
        <f>IF(Data!BX399="","",Data!BX399)</f>
        <v/>
      </c>
      <c r="F399" s="1622" t="str">
        <f>IF(Data!BY399="","",Data!BY399)</f>
        <v/>
      </c>
      <c r="G399" s="1638"/>
      <c r="H399" s="1605"/>
      <c r="I399" s="1605"/>
      <c r="J399" s="1605"/>
      <c r="K399" s="1605"/>
      <c r="L399" s="1638"/>
      <c r="M399" s="1655"/>
      <c r="N399" s="1655"/>
      <c r="O399" s="1655"/>
      <c r="P399" s="1655"/>
      <c r="Q399" s="1642"/>
      <c r="R399" s="1623"/>
      <c r="S399" s="1624"/>
      <c r="T399" s="1624"/>
      <c r="U399" s="1570">
        <v>399</v>
      </c>
      <c r="V399" s="1599"/>
    </row>
    <row r="400" spans="1:22" s="1687" customFormat="1" ht="15.75" customHeight="1">
      <c r="A400" s="1558" t="s">
        <v>182</v>
      </c>
      <c r="B400" s="1637"/>
      <c r="C400" s="1632" t="str">
        <f>IF(SUM(C398)=0,"",C398*C399)</f>
        <v/>
      </c>
      <c r="D400" s="1632" t="str">
        <f>IF(SUM(D398)=0,"",D398*D399)</f>
        <v/>
      </c>
      <c r="E400" s="1632" t="str">
        <f>IF(SUM(E398)=0,"",E398*E399)</f>
        <v/>
      </c>
      <c r="F400" s="1632" t="str">
        <f>IF(SUM(F398)=0,"",F398*F399)</f>
        <v/>
      </c>
      <c r="G400" s="1639"/>
      <c r="H400" s="1605"/>
      <c r="I400" s="1605"/>
      <c r="J400" s="1605"/>
      <c r="K400" s="1605"/>
      <c r="L400" s="1639"/>
      <c r="M400" s="1655"/>
      <c r="N400" s="1655"/>
      <c r="O400" s="1655"/>
      <c r="P400" s="1655"/>
      <c r="Q400" s="1685"/>
      <c r="R400" s="1578"/>
      <c r="S400" s="1579"/>
      <c r="T400" s="1579"/>
      <c r="U400" s="1570">
        <v>400</v>
      </c>
      <c r="V400" s="1686"/>
    </row>
    <row r="401" spans="1:22" ht="15.75" customHeight="1">
      <c r="A401" s="1681" t="str">
        <f>IF(Data!A401="","",Data!A401)</f>
        <v>Other cashcrop: kg produced</v>
      </c>
      <c r="B401" s="1639"/>
      <c r="C401" s="1622" t="str">
        <f>IF(Data!BV401="","",Data!BV401)</f>
        <v/>
      </c>
      <c r="D401" s="1622" t="str">
        <f>IF(Data!BW401="","",Data!BW401)</f>
        <v/>
      </c>
      <c r="E401" s="1622" t="str">
        <f>IF(Data!BX401="","",Data!BX401)</f>
        <v/>
      </c>
      <c r="F401" s="1622" t="str">
        <f>IF(Data!BY401="","",Data!BY401)</f>
        <v/>
      </c>
      <c r="G401" s="1611"/>
      <c r="H401" s="1605"/>
      <c r="I401" s="1605"/>
      <c r="J401" s="1605"/>
      <c r="K401" s="1605"/>
      <c r="L401" s="1611"/>
      <c r="M401" s="1655"/>
      <c r="N401" s="1655"/>
      <c r="O401" s="1655"/>
      <c r="P401" s="1655"/>
      <c r="Q401" s="1642"/>
      <c r="R401" s="1578"/>
      <c r="S401" s="1579"/>
      <c r="T401" s="1579"/>
      <c r="U401" s="1570">
        <v>401</v>
      </c>
      <c r="V401" s="1599"/>
    </row>
    <row r="402" spans="1:22" s="1660" customFormat="1" ht="15.75" customHeight="1">
      <c r="A402" s="1606" t="s">
        <v>180</v>
      </c>
      <c r="B402" s="1609"/>
      <c r="C402" s="1622" t="str">
        <f>IF(Data!BV402="","",Data!BV402)</f>
        <v/>
      </c>
      <c r="D402" s="1622" t="str">
        <f>IF(Data!BW402="","",Data!BW402)</f>
        <v/>
      </c>
      <c r="E402" s="1622" t="str">
        <f>IF(Data!BX402="","",Data!BX402)</f>
        <v/>
      </c>
      <c r="F402" s="1622" t="str">
        <f>IF(Data!BY402="","",Data!BY402)</f>
        <v/>
      </c>
      <c r="G402" s="1611"/>
      <c r="H402" s="1605"/>
      <c r="I402" s="1605"/>
      <c r="J402" s="1605"/>
      <c r="K402" s="1605"/>
      <c r="L402" s="1611"/>
      <c r="M402" s="1655"/>
      <c r="N402" s="1655"/>
      <c r="O402" s="1655"/>
      <c r="P402" s="1655"/>
      <c r="Q402" s="1658"/>
      <c r="R402" s="1623"/>
      <c r="S402" s="1624"/>
      <c r="T402" s="1624"/>
      <c r="U402" s="1570">
        <v>402</v>
      </c>
      <c r="V402" s="1659"/>
    </row>
    <row r="403" spans="1:22" ht="15.75" customHeight="1">
      <c r="A403" s="1558" t="s">
        <v>182</v>
      </c>
      <c r="B403" s="1609"/>
      <c r="C403" s="1632" t="str">
        <f>IF(SUM(C401)=0,"",C401*C402)</f>
        <v/>
      </c>
      <c r="D403" s="1632" t="str">
        <f>IF(SUM(D401)=0,"",D401*D402)</f>
        <v/>
      </c>
      <c r="E403" s="1632" t="str">
        <f>IF(SUM(E401)=0,"",E401*E402)</f>
        <v/>
      </c>
      <c r="F403" s="1632" t="str">
        <f>IF(SUM(F401)=0,"",F401*F402)</f>
        <v/>
      </c>
      <c r="G403" s="1592"/>
      <c r="H403" s="1605"/>
      <c r="I403" s="1605"/>
      <c r="J403" s="1605"/>
      <c r="K403" s="1605"/>
      <c r="L403" s="1592"/>
      <c r="M403" s="1655"/>
      <c r="N403" s="1655"/>
      <c r="O403" s="1655"/>
      <c r="P403" s="1655"/>
      <c r="Q403" s="1642"/>
      <c r="R403" s="1578"/>
      <c r="S403" s="1579"/>
      <c r="T403" s="1579"/>
      <c r="U403" s="1570">
        <v>403</v>
      </c>
      <c r="V403" s="1599"/>
    </row>
    <row r="404" spans="1:22" ht="15.75" customHeight="1">
      <c r="A404" s="1681" t="str">
        <f>IF(Data!A404="","",Data!A404)</f>
        <v>Other cashcrop: kg produced</v>
      </c>
      <c r="B404" s="1609"/>
      <c r="C404" s="1622" t="str">
        <f>IF(Data!BV404="","",Data!BV404)</f>
        <v/>
      </c>
      <c r="D404" s="1622" t="str">
        <f>IF(Data!BW404="","",Data!BW404)</f>
        <v/>
      </c>
      <c r="E404" s="1622" t="str">
        <f>IF(Data!BX404="","",Data!BX404)</f>
        <v/>
      </c>
      <c r="F404" s="1622" t="str">
        <f>IF(Data!BY404="","",Data!BY404)</f>
        <v/>
      </c>
      <c r="G404" s="1611"/>
      <c r="H404" s="1605"/>
      <c r="I404" s="1605"/>
      <c r="J404" s="1605"/>
      <c r="K404" s="1605"/>
      <c r="L404" s="1611"/>
      <c r="M404" s="1655"/>
      <c r="N404" s="1655"/>
      <c r="O404" s="1655"/>
      <c r="P404" s="1655"/>
      <c r="Q404" s="1642"/>
      <c r="R404" s="1578"/>
      <c r="S404" s="1579"/>
      <c r="T404" s="1579"/>
      <c r="U404" s="1570">
        <v>404</v>
      </c>
      <c r="V404" s="1599"/>
    </row>
    <row r="405" spans="1:22" ht="15.75" customHeight="1">
      <c r="A405" s="1606" t="s">
        <v>180</v>
      </c>
      <c r="B405" s="1621"/>
      <c r="C405" s="1622" t="str">
        <f>IF(Data!BV405="","",Data!BV405)</f>
        <v/>
      </c>
      <c r="D405" s="1622" t="str">
        <f>IF(Data!BW405="","",Data!BW405)</f>
        <v/>
      </c>
      <c r="E405" s="1622" t="str">
        <f>IF(Data!BX405="","",Data!BX405)</f>
        <v/>
      </c>
      <c r="F405" s="1622" t="str">
        <f>IF(Data!BY405="","",Data!BY405)</f>
        <v/>
      </c>
      <c r="G405" s="1611"/>
      <c r="H405" s="1605"/>
      <c r="I405" s="1605"/>
      <c r="J405" s="1605"/>
      <c r="K405" s="1605"/>
      <c r="L405" s="1611"/>
      <c r="M405" s="1655"/>
      <c r="N405" s="1655"/>
      <c r="O405" s="1655"/>
      <c r="P405" s="1655"/>
      <c r="Q405" s="1642"/>
      <c r="R405" s="1623"/>
      <c r="S405" s="1624"/>
      <c r="T405" s="1624"/>
      <c r="U405" s="1570">
        <v>405</v>
      </c>
      <c r="V405" s="1599"/>
    </row>
    <row r="406" spans="1:22" ht="15.75" customHeight="1">
      <c r="A406" s="1558" t="s">
        <v>182</v>
      </c>
      <c r="B406" s="1609"/>
      <c r="C406" s="1632" t="str">
        <f>IF(SUM(C404)=0,"",C404*C405)</f>
        <v/>
      </c>
      <c r="D406" s="1632" t="str">
        <f>IF(SUM(D404)=0,"",D404*D405)</f>
        <v/>
      </c>
      <c r="E406" s="1632" t="str">
        <f>IF(SUM(E404)=0,"",E404*E405)</f>
        <v/>
      </c>
      <c r="F406" s="1632" t="str">
        <f>IF(SUM(F404)=0,"",F404*F405)</f>
        <v/>
      </c>
      <c r="G406" s="1592"/>
      <c r="H406" s="1605"/>
      <c r="I406" s="1605"/>
      <c r="J406" s="1605"/>
      <c r="K406" s="1605"/>
      <c r="L406" s="1592"/>
      <c r="M406" s="1655"/>
      <c r="N406" s="1655"/>
      <c r="O406" s="1655"/>
      <c r="P406" s="1655"/>
      <c r="Q406" s="1642"/>
      <c r="R406" s="1578"/>
      <c r="S406" s="1579"/>
      <c r="T406" s="1579"/>
      <c r="U406" s="1570">
        <v>406</v>
      </c>
      <c r="V406" s="1599"/>
    </row>
    <row r="407" spans="1:22" ht="15.75" customHeight="1">
      <c r="A407" s="1681" t="str">
        <f>IF(Data!A407="","",Data!A407)</f>
        <v>Other cashcrop: kg produced</v>
      </c>
      <c r="B407" s="1609"/>
      <c r="C407" s="1622" t="str">
        <f>IF(Data!BV407="","",Data!BV407)</f>
        <v/>
      </c>
      <c r="D407" s="1622" t="str">
        <f>IF(Data!BW407="","",Data!BW407)</f>
        <v/>
      </c>
      <c r="E407" s="1622" t="str">
        <f>IF(Data!BX407="","",Data!BX407)</f>
        <v/>
      </c>
      <c r="F407" s="1622" t="str">
        <f>IF(Data!BY407="","",Data!BY407)</f>
        <v/>
      </c>
      <c r="G407" s="1611"/>
      <c r="H407" s="1605"/>
      <c r="I407" s="1605"/>
      <c r="J407" s="1605"/>
      <c r="K407" s="1605"/>
      <c r="L407" s="1611"/>
      <c r="M407" s="1655"/>
      <c r="N407" s="1655"/>
      <c r="O407" s="1655"/>
      <c r="P407" s="1655"/>
      <c r="Q407" s="1642"/>
      <c r="R407" s="1578"/>
      <c r="S407" s="1579"/>
      <c r="T407" s="1579"/>
      <c r="U407" s="1570">
        <v>407</v>
      </c>
      <c r="V407" s="1599"/>
    </row>
    <row r="408" spans="1:22" ht="15.75" customHeight="1">
      <c r="A408" s="1606" t="s">
        <v>180</v>
      </c>
      <c r="B408" s="1609"/>
      <c r="C408" s="1622" t="str">
        <f>IF(Data!BV408="","",Data!BV408)</f>
        <v/>
      </c>
      <c r="D408" s="1622" t="str">
        <f>IF(Data!BW408="","",Data!BW408)</f>
        <v/>
      </c>
      <c r="E408" s="1622" t="str">
        <f>IF(Data!BX408="","",Data!BX408)</f>
        <v/>
      </c>
      <c r="F408" s="1622" t="str">
        <f>IF(Data!BY408="","",Data!BY408)</f>
        <v/>
      </c>
      <c r="G408" s="1611"/>
      <c r="H408" s="1605"/>
      <c r="I408" s="1605"/>
      <c r="J408" s="1605"/>
      <c r="K408" s="1605"/>
      <c r="L408" s="1611"/>
      <c r="M408" s="1655"/>
      <c r="N408" s="1655"/>
      <c r="O408" s="1655"/>
      <c r="P408" s="1655"/>
      <c r="Q408" s="1642"/>
      <c r="R408" s="1623"/>
      <c r="S408" s="1624"/>
      <c r="T408" s="1624"/>
      <c r="U408" s="1570">
        <v>408</v>
      </c>
      <c r="V408" s="1599"/>
    </row>
    <row r="409" spans="1:22" s="1687" customFormat="1" ht="15.75" customHeight="1">
      <c r="A409" s="1558" t="s">
        <v>182</v>
      </c>
      <c r="B409" s="1609"/>
      <c r="C409" s="1632" t="str">
        <f>IF(SUM(C407)=0,"",C407*C408)</f>
        <v/>
      </c>
      <c r="D409" s="1632" t="str">
        <f>IF(SUM(D407)=0,"",D407*D408)</f>
        <v/>
      </c>
      <c r="E409" s="1632" t="str">
        <f>IF(SUM(E407)=0,"",E407*E408)</f>
        <v/>
      </c>
      <c r="F409" s="1632" t="str">
        <f>IF(SUM(F407)=0,"",F407*F408)</f>
        <v/>
      </c>
      <c r="G409" s="1592"/>
      <c r="H409" s="1605"/>
      <c r="I409" s="1605"/>
      <c r="J409" s="1605"/>
      <c r="K409" s="1605"/>
      <c r="L409" s="1592"/>
      <c r="M409" s="1655"/>
      <c r="N409" s="1655"/>
      <c r="O409" s="1655"/>
      <c r="P409" s="1655"/>
      <c r="Q409" s="1685"/>
      <c r="R409" s="1578"/>
      <c r="S409" s="1579"/>
      <c r="T409" s="1579"/>
      <c r="U409" s="1570">
        <v>409</v>
      </c>
      <c r="V409" s="1686"/>
    </row>
    <row r="410" spans="1:22" ht="15.75" customHeight="1">
      <c r="A410" s="1681" t="str">
        <f>IF(Data!A410="","",Data!A410)</f>
        <v>Other cashcrop: kg produced</v>
      </c>
      <c r="B410" s="1609"/>
      <c r="C410" s="1622" t="str">
        <f>IF(Data!BV410="","",Data!BV410)</f>
        <v/>
      </c>
      <c r="D410" s="1622" t="str">
        <f>IF(Data!BW410="","",Data!BW410)</f>
        <v/>
      </c>
      <c r="E410" s="1622" t="str">
        <f>IF(Data!BX410="","",Data!BX410)</f>
        <v/>
      </c>
      <c r="F410" s="1622" t="str">
        <f>IF(Data!BY410="","",Data!BY410)</f>
        <v/>
      </c>
      <c r="G410" s="1611"/>
      <c r="H410" s="1605"/>
      <c r="I410" s="1605"/>
      <c r="J410" s="1605"/>
      <c r="K410" s="1605"/>
      <c r="L410" s="1611"/>
      <c r="M410" s="1655"/>
      <c r="N410" s="1655"/>
      <c r="O410" s="1655"/>
      <c r="P410" s="1655"/>
      <c r="Q410" s="1642"/>
      <c r="R410" s="1578"/>
      <c r="S410" s="1579"/>
      <c r="T410" s="1579"/>
      <c r="U410" s="1570">
        <v>410</v>
      </c>
      <c r="V410" s="1599"/>
    </row>
    <row r="411" spans="1:22" ht="15.75" customHeight="1">
      <c r="A411" s="1606" t="s">
        <v>180</v>
      </c>
      <c r="B411" s="1621"/>
      <c r="C411" s="1622" t="str">
        <f>IF(Data!BV411="","",Data!BV411)</f>
        <v/>
      </c>
      <c r="D411" s="1622" t="str">
        <f>IF(Data!BW411="","",Data!BW411)</f>
        <v/>
      </c>
      <c r="E411" s="1622" t="str">
        <f>IF(Data!BX411="","",Data!BX411)</f>
        <v/>
      </c>
      <c r="F411" s="1622" t="str">
        <f>IF(Data!BY411="","",Data!BY411)</f>
        <v/>
      </c>
      <c r="G411" s="1611"/>
      <c r="H411" s="1605"/>
      <c r="I411" s="1605"/>
      <c r="J411" s="1605"/>
      <c r="K411" s="1605"/>
      <c r="L411" s="1611"/>
      <c r="M411" s="1655"/>
      <c r="N411" s="1655"/>
      <c r="O411" s="1655"/>
      <c r="P411" s="1655"/>
      <c r="Q411" s="1642"/>
      <c r="R411" s="1623"/>
      <c r="S411" s="1624"/>
      <c r="T411" s="1624"/>
      <c r="U411" s="1570">
        <v>411</v>
      </c>
      <c r="V411" s="1599"/>
    </row>
    <row r="412" spans="1:22" s="1687" customFormat="1" ht="15.75" customHeight="1">
      <c r="A412" s="1558" t="s">
        <v>182</v>
      </c>
      <c r="B412" s="1609"/>
      <c r="C412" s="1632" t="str">
        <f>IF(SUM(C410)=0,"",C410*C411)</f>
        <v/>
      </c>
      <c r="D412" s="1632" t="str">
        <f>IF(SUM(D410)=0,"",D410*D411)</f>
        <v/>
      </c>
      <c r="E412" s="1632" t="str">
        <f>IF(SUM(E410)=0,"",E410*E411)</f>
        <v/>
      </c>
      <c r="F412" s="1632" t="str">
        <f>IF(SUM(F410)=0,"",F410*F411)</f>
        <v/>
      </c>
      <c r="G412" s="1592"/>
      <c r="H412" s="1605"/>
      <c r="I412" s="1605"/>
      <c r="J412" s="1605"/>
      <c r="K412" s="1605"/>
      <c r="L412" s="1592"/>
      <c r="M412" s="1655"/>
      <c r="N412" s="1655"/>
      <c r="O412" s="1655"/>
      <c r="P412" s="1655"/>
      <c r="Q412" s="1685"/>
      <c r="R412" s="1578"/>
      <c r="S412" s="1579"/>
      <c r="T412" s="1579"/>
      <c r="U412" s="1570">
        <v>412</v>
      </c>
      <c r="V412" s="1686"/>
    </row>
    <row r="413" spans="1:22" ht="15.75" customHeight="1">
      <c r="A413" s="1681" t="str">
        <f>IF(Data!A413="","",Data!A413)</f>
        <v>Straw: quantity sold</v>
      </c>
      <c r="B413" s="1609"/>
      <c r="C413" s="1622" t="str">
        <f>IF(Data!BV413="","",Data!BV413)</f>
        <v/>
      </c>
      <c r="D413" s="1622" t="str">
        <f>IF(Data!BW413="","",Data!BW413)</f>
        <v/>
      </c>
      <c r="E413" s="1622" t="str">
        <f>IF(Data!BX413="","",Data!BX413)</f>
        <v/>
      </c>
      <c r="F413" s="1622" t="str">
        <f>IF(Data!BY413="","",Data!BY413)</f>
        <v/>
      </c>
      <c r="G413" s="1611"/>
      <c r="H413" s="1670"/>
      <c r="I413" s="1670"/>
      <c r="J413" s="1670"/>
      <c r="K413" s="1670"/>
      <c r="L413" s="1611"/>
      <c r="M413" s="1605"/>
      <c r="N413" s="1605"/>
      <c r="O413" s="1605"/>
      <c r="P413" s="1605"/>
      <c r="Q413" s="1642"/>
      <c r="R413" s="1578"/>
      <c r="S413" s="1579"/>
      <c r="T413" s="1579"/>
      <c r="U413" s="1570">
        <v>413</v>
      </c>
      <c r="V413" s="1599"/>
    </row>
    <row r="414" spans="1:22" ht="15.75" customHeight="1">
      <c r="A414" s="1606" t="s">
        <v>180</v>
      </c>
      <c r="B414" s="1609"/>
      <c r="C414" s="1622" t="str">
        <f>IF(Data!BV414="","",Data!BV414)</f>
        <v/>
      </c>
      <c r="D414" s="1622" t="str">
        <f>IF(Data!BW414="","",Data!BW414)</f>
        <v/>
      </c>
      <c r="E414" s="1622" t="str">
        <f>IF(Data!BX414="","",Data!BX414)</f>
        <v/>
      </c>
      <c r="F414" s="1622" t="str">
        <f>IF(Data!BY414="","",Data!BY414)</f>
        <v/>
      </c>
      <c r="G414" s="1611"/>
      <c r="H414" s="1605"/>
      <c r="I414" s="1605"/>
      <c r="J414" s="1605"/>
      <c r="K414" s="1605"/>
      <c r="L414" s="1611"/>
      <c r="M414" s="1605"/>
      <c r="N414" s="1605"/>
      <c r="O414" s="1605"/>
      <c r="P414" s="1605"/>
      <c r="Q414" s="1642"/>
      <c r="R414" s="1623"/>
      <c r="S414" s="1624"/>
      <c r="T414" s="1624"/>
      <c r="U414" s="1570">
        <v>414</v>
      </c>
      <c r="V414" s="1599"/>
    </row>
    <row r="415" spans="1:22" s="1687" customFormat="1" ht="15.75" customHeight="1">
      <c r="A415" s="1558" t="s">
        <v>182</v>
      </c>
      <c r="B415" s="1609"/>
      <c r="C415" s="1632" t="str">
        <f>IF(SUM(C413)=0,"",C413*C414)</f>
        <v/>
      </c>
      <c r="D415" s="1632" t="str">
        <f>IF(SUM(D413)=0,"",D413*D414)</f>
        <v/>
      </c>
      <c r="E415" s="1632" t="str">
        <f>IF(SUM(E413)=0,"",E413*E414)</f>
        <v/>
      </c>
      <c r="F415" s="1632" t="str">
        <f>IF(SUM(F413)=0,"",F413*F414)</f>
        <v/>
      </c>
      <c r="G415" s="1592"/>
      <c r="H415" s="1641" t="str">
        <f>IF(H413="","",H413*C414)</f>
        <v/>
      </c>
      <c r="I415" s="1641" t="str">
        <f>IF(I413="","",I413*D414)</f>
        <v/>
      </c>
      <c r="J415" s="1641" t="str">
        <f>IF(J413="","",J413*E414)</f>
        <v/>
      </c>
      <c r="K415" s="1641" t="str">
        <f>IF(K413="","",K413*F414)</f>
        <v/>
      </c>
      <c r="L415" s="1592"/>
      <c r="M415" s="1632" t="str">
        <f>IF(H415="","",SUM(H415)-SUM(C415))</f>
        <v/>
      </c>
      <c r="N415" s="1632" t="str">
        <f>IF(I415="","",SUM(I415)-SUM(D415))</f>
        <v/>
      </c>
      <c r="O415" s="1632" t="str">
        <f>IF(J415="","",SUM(J415)-SUM(E415))</f>
        <v/>
      </c>
      <c r="P415" s="1632" t="str">
        <f>IF(K415="","",SUM(K415)-SUM(F415))</f>
        <v/>
      </c>
      <c r="Q415" s="1685"/>
      <c r="R415" s="1578"/>
      <c r="S415" s="1579"/>
      <c r="T415" s="1579"/>
      <c r="U415" s="1570">
        <v>415</v>
      </c>
      <c r="V415" s="1686"/>
    </row>
    <row r="416" spans="1:22" ht="15.75" customHeight="1">
      <c r="A416" s="1681" t="str">
        <f>IF(Data!A416="","",Data!A416)</f>
        <v>Trees: quantity sold</v>
      </c>
      <c r="B416" s="1609"/>
      <c r="C416" s="1622" t="str">
        <f>IF(Data!BV416="","",Data!BV416)</f>
        <v/>
      </c>
      <c r="D416" s="1622" t="str">
        <f>IF(Data!BW416="","",Data!BW416)</f>
        <v/>
      </c>
      <c r="E416" s="1622" t="str">
        <f>IF(Data!BX416="","",Data!BX416)</f>
        <v/>
      </c>
      <c r="F416" s="1622" t="str">
        <f>IF(Data!BY416="","",Data!BY416)</f>
        <v/>
      </c>
      <c r="G416" s="1611"/>
      <c r="H416" s="1670"/>
      <c r="I416" s="1670"/>
      <c r="J416" s="1670"/>
      <c r="K416" s="1670"/>
      <c r="L416" s="1611"/>
      <c r="M416" s="1605"/>
      <c r="N416" s="1605"/>
      <c r="O416" s="1605"/>
      <c r="P416" s="1605"/>
      <c r="Q416" s="1642"/>
      <c r="R416" s="1578"/>
      <c r="S416" s="1579"/>
      <c r="T416" s="1579"/>
      <c r="U416" s="1570">
        <v>416</v>
      </c>
      <c r="V416" s="1599"/>
    </row>
    <row r="417" spans="1:22" ht="15.75" customHeight="1">
      <c r="A417" s="1606" t="s">
        <v>180</v>
      </c>
      <c r="B417" s="1621"/>
      <c r="C417" s="1622" t="str">
        <f>IF(Data!BV417="","",Data!BV417)</f>
        <v/>
      </c>
      <c r="D417" s="1622" t="str">
        <f>IF(Data!BW417="","",Data!BW417)</f>
        <v/>
      </c>
      <c r="E417" s="1622" t="str">
        <f>IF(Data!BX417="","",Data!BX417)</f>
        <v/>
      </c>
      <c r="F417" s="1622" t="str">
        <f>IF(Data!BY417="","",Data!BY417)</f>
        <v/>
      </c>
      <c r="G417" s="1609"/>
      <c r="H417" s="1605"/>
      <c r="I417" s="1605"/>
      <c r="J417" s="1605"/>
      <c r="K417" s="1605"/>
      <c r="L417" s="1609"/>
      <c r="M417" s="1605"/>
      <c r="N417" s="1605"/>
      <c r="O417" s="1605"/>
      <c r="P417" s="1605"/>
      <c r="Q417" s="1642"/>
      <c r="R417" s="1623"/>
      <c r="S417" s="1624"/>
      <c r="T417" s="1624"/>
      <c r="U417" s="1570">
        <v>417</v>
      </c>
      <c r="V417" s="1599"/>
    </row>
    <row r="418" spans="1:22" ht="15.75" customHeight="1">
      <c r="A418" s="1558" t="s">
        <v>182</v>
      </c>
      <c r="B418" s="1609"/>
      <c r="C418" s="1632" t="str">
        <f>IF(SUM(C416)=0,"",C416*C417)</f>
        <v/>
      </c>
      <c r="D418" s="1632" t="str">
        <f>IF(SUM(D416)=0,"",D416*D417)</f>
        <v/>
      </c>
      <c r="E418" s="1632" t="str">
        <f>IF(SUM(E416)=0,"",E416*E417)</f>
        <v/>
      </c>
      <c r="F418" s="1632" t="str">
        <f>IF(SUM(F416)=0,"",F416*F417)</f>
        <v/>
      </c>
      <c r="G418" s="1696"/>
      <c r="H418" s="1641" t="str">
        <f>IF(H416="","",H416*C417)</f>
        <v/>
      </c>
      <c r="I418" s="1641" t="str">
        <f>IF(I416="","",I416*D417)</f>
        <v/>
      </c>
      <c r="J418" s="1641" t="str">
        <f>IF(J416="","",J416*E417)</f>
        <v/>
      </c>
      <c r="K418" s="1641" t="str">
        <f>IF(K416="","",K416*F417)</f>
        <v/>
      </c>
      <c r="L418" s="1696"/>
      <c r="M418" s="1632" t="str">
        <f>IF(H418="","",SUM(H418)-SUM(C418))</f>
        <v/>
      </c>
      <c r="N418" s="1632" t="str">
        <f>IF(I418="","",SUM(I418)-SUM(D418))</f>
        <v/>
      </c>
      <c r="O418" s="1632" t="str">
        <f>IF(J418="","",SUM(J418)-SUM(E418))</f>
        <v/>
      </c>
      <c r="P418" s="1632" t="str">
        <f>IF(K418="","",SUM(K418)-SUM(F418))</f>
        <v/>
      </c>
      <c r="Q418" s="1642"/>
      <c r="R418" s="1578"/>
      <c r="S418" s="1579"/>
      <c r="T418" s="1579"/>
      <c r="U418" s="1570">
        <v>418</v>
      </c>
      <c r="V418" s="1599"/>
    </row>
    <row r="419" spans="1:22" ht="15.75" customHeight="1">
      <c r="A419" s="1681" t="str">
        <f>IF(Data!A419="","",Data!A419)</f>
        <v>Other cash crop: type</v>
      </c>
      <c r="B419" s="1609"/>
      <c r="C419" s="1622" t="str">
        <f>IF(Data!BV419="","",Data!BV419)</f>
        <v/>
      </c>
      <c r="D419" s="1622" t="str">
        <f>IF(Data!BW419="","",Data!BW419)</f>
        <v/>
      </c>
      <c r="E419" s="1622" t="str">
        <f>IF(Data!BX419="","",Data!BX419)</f>
        <v/>
      </c>
      <c r="F419" s="1622" t="str">
        <f>IF(Data!BY419="","",Data!BY419)</f>
        <v/>
      </c>
      <c r="G419" s="1697"/>
      <c r="H419" s="1605"/>
      <c r="I419" s="1605"/>
      <c r="J419" s="1605"/>
      <c r="K419" s="1605"/>
      <c r="L419" s="1697"/>
      <c r="M419" s="1683"/>
      <c r="N419" s="1683"/>
      <c r="O419" s="1683"/>
      <c r="P419" s="1683"/>
      <c r="Q419" s="1642"/>
      <c r="R419" s="1554"/>
      <c r="S419" s="1554"/>
      <c r="T419" s="1554"/>
      <c r="U419" s="1570">
        <v>419</v>
      </c>
      <c r="V419" s="1599"/>
    </row>
    <row r="420" spans="1:22" s="1691" customFormat="1" ht="15.75" customHeight="1">
      <c r="A420" s="1702" t="s">
        <v>273</v>
      </c>
      <c r="B420" s="1609"/>
      <c r="C420" s="1622" t="str">
        <f>IF(Data!BV420="","",Data!BV420)</f>
        <v/>
      </c>
      <c r="D420" s="1622" t="str">
        <f>IF(Data!BW420="","",Data!BW420)</f>
        <v/>
      </c>
      <c r="E420" s="1622" t="str">
        <f>IF(Data!BX420="","",Data!BX420)</f>
        <v/>
      </c>
      <c r="F420" s="1622" t="str">
        <f>IF(Data!BY420="","",Data!BY420)</f>
        <v/>
      </c>
      <c r="G420" s="1698"/>
      <c r="H420" s="1670"/>
      <c r="I420" s="1670"/>
      <c r="J420" s="1670"/>
      <c r="K420" s="1670"/>
      <c r="L420" s="1698"/>
      <c r="M420" s="1655"/>
      <c r="N420" s="1655"/>
      <c r="O420" s="1655"/>
      <c r="P420" s="1655"/>
      <c r="Q420" s="1656"/>
      <c r="R420" s="1578"/>
      <c r="S420" s="1579"/>
      <c r="T420" s="1579"/>
      <c r="U420" s="1570">
        <v>420</v>
      </c>
      <c r="V420" s="1690"/>
    </row>
    <row r="421" spans="1:22" s="1691" customFormat="1" ht="15.75" customHeight="1">
      <c r="A421" s="1700" t="s">
        <v>180</v>
      </c>
      <c r="B421" s="1609"/>
      <c r="C421" s="1622" t="str">
        <f>IF(Data!BV421="","",Data!BV421)</f>
        <v/>
      </c>
      <c r="D421" s="1622" t="str">
        <f>IF(Data!BW421="","",Data!BW421)</f>
        <v/>
      </c>
      <c r="E421" s="1622" t="str">
        <f>IF(Data!BX421="","",Data!BX421)</f>
        <v/>
      </c>
      <c r="F421" s="1622" t="str">
        <f>IF(Data!BY421="","",Data!BY421)</f>
        <v/>
      </c>
      <c r="G421" s="1698"/>
      <c r="H421" s="1605"/>
      <c r="I421" s="1605"/>
      <c r="J421" s="1605"/>
      <c r="K421" s="1605"/>
      <c r="L421" s="1698"/>
      <c r="M421" s="1655"/>
      <c r="N421" s="1655"/>
      <c r="O421" s="1655"/>
      <c r="P421" s="1655"/>
      <c r="Q421" s="1656"/>
      <c r="R421" s="1623"/>
      <c r="S421" s="1624"/>
      <c r="T421" s="1624"/>
      <c r="U421" s="1570">
        <v>421</v>
      </c>
      <c r="V421" s="1690"/>
    </row>
    <row r="422" spans="1:22" s="1660" customFormat="1" ht="15.75" customHeight="1">
      <c r="A422" s="1558" t="s">
        <v>182</v>
      </c>
      <c r="B422" s="1609"/>
      <c r="C422" s="1632" t="str">
        <f>IF(SUM(C420)=0,"",C420*C421)</f>
        <v/>
      </c>
      <c r="D422" s="1632" t="str">
        <f>IF(SUM(D420)=0,"",D420*D421)</f>
        <v/>
      </c>
      <c r="E422" s="1632" t="str">
        <f>IF(SUM(E420)=0,"",E420*E421)</f>
        <v/>
      </c>
      <c r="F422" s="1632" t="str">
        <f>IF(SUM(F420)=0,"",F420*F421)</f>
        <v/>
      </c>
      <c r="G422" s="1688"/>
      <c r="H422" s="1641" t="str">
        <f>IF(H420="","",H420*C421)</f>
        <v/>
      </c>
      <c r="I422" s="1641" t="str">
        <f>IF(I420="","",I420*D421)</f>
        <v/>
      </c>
      <c r="J422" s="1641" t="str">
        <f>IF(J420="","",J420*E421)</f>
        <v/>
      </c>
      <c r="K422" s="1641" t="str">
        <f>IF(K420="","",K420*F421)</f>
        <v/>
      </c>
      <c r="L422" s="1688"/>
      <c r="M422" s="1632" t="str">
        <f>IF(H422="","",SUM(H422)-SUM(C422))</f>
        <v/>
      </c>
      <c r="N422" s="1632" t="str">
        <f>IF(I422="","",SUM(I422)-SUM(D422))</f>
        <v/>
      </c>
      <c r="O422" s="1632" t="str">
        <f>IF(J422="","",SUM(J422)-SUM(E422))</f>
        <v/>
      </c>
      <c r="P422" s="1632" t="str">
        <f>IF(K422="","",SUM(K422)-SUM(F422))</f>
        <v/>
      </c>
      <c r="Q422" s="1658"/>
      <c r="R422" s="1578"/>
      <c r="S422" s="1579"/>
      <c r="T422" s="1579"/>
      <c r="U422" s="1570">
        <v>422</v>
      </c>
      <c r="V422" s="1659"/>
    </row>
    <row r="423" spans="1:22" ht="15.75" customHeight="1">
      <c r="A423" s="1681" t="str">
        <f>IF(Data!A423="","",Data!A423)</f>
        <v>Other cash crop: type</v>
      </c>
      <c r="B423" s="1621"/>
      <c r="C423" s="1622" t="str">
        <f>IF(Data!BV423="","",Data!BV423)</f>
        <v/>
      </c>
      <c r="D423" s="1622" t="str">
        <f>IF(Data!BW423="","",Data!BW423)</f>
        <v/>
      </c>
      <c r="E423" s="1622" t="str">
        <f>IF(Data!BX423="","",Data!BX423)</f>
        <v/>
      </c>
      <c r="F423" s="1622" t="str">
        <f>IF(Data!BY423="","",Data!BY423)</f>
        <v/>
      </c>
      <c r="G423" s="1697"/>
      <c r="H423" s="1605"/>
      <c r="I423" s="1605"/>
      <c r="J423" s="1605"/>
      <c r="K423" s="1605"/>
      <c r="L423" s="1697"/>
      <c r="M423" s="1683"/>
      <c r="N423" s="1683"/>
      <c r="O423" s="1683"/>
      <c r="P423" s="1683"/>
      <c r="Q423" s="1642"/>
      <c r="R423" s="1554"/>
      <c r="S423" s="1554"/>
      <c r="T423" s="1554"/>
      <c r="U423" s="1570">
        <v>423</v>
      </c>
      <c r="V423" s="1599"/>
    </row>
    <row r="424" spans="1:22" s="1691" customFormat="1" ht="15.75" customHeight="1">
      <c r="A424" s="1702" t="s">
        <v>273</v>
      </c>
      <c r="B424" s="1609"/>
      <c r="C424" s="1622" t="str">
        <f>IF(Data!BV424="","",Data!BV424)</f>
        <v/>
      </c>
      <c r="D424" s="1622" t="str">
        <f>IF(Data!BW424="","",Data!BW424)</f>
        <v/>
      </c>
      <c r="E424" s="1622" t="str">
        <f>IF(Data!BX424="","",Data!BX424)</f>
        <v/>
      </c>
      <c r="F424" s="1622" t="str">
        <f>IF(Data!BY424="","",Data!BY424)</f>
        <v/>
      </c>
      <c r="G424" s="1698"/>
      <c r="H424" s="1670"/>
      <c r="I424" s="1670"/>
      <c r="J424" s="1670"/>
      <c r="K424" s="1670"/>
      <c r="L424" s="1698"/>
      <c r="M424" s="1655"/>
      <c r="N424" s="1655"/>
      <c r="O424" s="1655"/>
      <c r="P424" s="1655"/>
      <c r="Q424" s="1656"/>
      <c r="R424" s="1578"/>
      <c r="S424" s="1579"/>
      <c r="T424" s="1579"/>
      <c r="U424" s="1570">
        <v>424</v>
      </c>
      <c r="V424" s="1690"/>
    </row>
    <row r="425" spans="1:22" s="1691" customFormat="1" ht="15.75" customHeight="1">
      <c r="A425" s="1700" t="s">
        <v>180</v>
      </c>
      <c r="B425" s="1609"/>
      <c r="C425" s="1622" t="str">
        <f>IF(Data!BV425="","",Data!BV425)</f>
        <v/>
      </c>
      <c r="D425" s="1622" t="str">
        <f>IF(Data!BW425="","",Data!BW425)</f>
        <v/>
      </c>
      <c r="E425" s="1622" t="str">
        <f>IF(Data!BX425="","",Data!BX425)</f>
        <v/>
      </c>
      <c r="F425" s="1622" t="str">
        <f>IF(Data!BY425="","",Data!BY425)</f>
        <v/>
      </c>
      <c r="G425" s="1698"/>
      <c r="H425" s="1605"/>
      <c r="I425" s="1605"/>
      <c r="J425" s="1605"/>
      <c r="K425" s="1605"/>
      <c r="L425" s="1698"/>
      <c r="M425" s="1655"/>
      <c r="N425" s="1655"/>
      <c r="O425" s="1655"/>
      <c r="P425" s="1655"/>
      <c r="Q425" s="1656"/>
      <c r="R425" s="1623"/>
      <c r="S425" s="1624"/>
      <c r="T425" s="1624"/>
      <c r="U425" s="1570">
        <v>425</v>
      </c>
      <c r="V425" s="1690"/>
    </row>
    <row r="426" spans="1:22" s="1660" customFormat="1" ht="15.75" customHeight="1">
      <c r="A426" s="1606" t="s">
        <v>182</v>
      </c>
      <c r="B426" s="1609"/>
      <c r="C426" s="1632" t="str">
        <f>IF(SUM(C424)=0,"",C424*C425)</f>
        <v/>
      </c>
      <c r="D426" s="1632" t="str">
        <f>IF(SUM(D424)=0,"",D424*D425)</f>
        <v/>
      </c>
      <c r="E426" s="1632" t="str">
        <f>IF(SUM(E424)=0,"",E424*E425)</f>
        <v/>
      </c>
      <c r="F426" s="1632" t="str">
        <f>IF(SUM(F424)=0,"",F424*F425)</f>
        <v/>
      </c>
      <c r="G426" s="1688"/>
      <c r="H426" s="1641" t="str">
        <f>IF(H424="","",H424*C425)</f>
        <v/>
      </c>
      <c r="I426" s="1641" t="str">
        <f>IF(I424="","",I424*D425)</f>
        <v/>
      </c>
      <c r="J426" s="1641" t="str">
        <f>IF(J424="","",J424*E425)</f>
        <v/>
      </c>
      <c r="K426" s="1641" t="str">
        <f>IF(K424="","",K424*F425)</f>
        <v/>
      </c>
      <c r="L426" s="1688"/>
      <c r="M426" s="1632" t="str">
        <f>IF(H426="","",SUM(H426)-SUM(C426))</f>
        <v/>
      </c>
      <c r="N426" s="1632" t="str">
        <f>IF(I426="","",SUM(I426)-SUM(D426))</f>
        <v/>
      </c>
      <c r="O426" s="1632" t="str">
        <f>IF(J426="","",SUM(J426)-SUM(E426))</f>
        <v/>
      </c>
      <c r="P426" s="1632" t="str">
        <f>IF(K426="","",SUM(K426)-SUM(F426))</f>
        <v/>
      </c>
      <c r="Q426" s="1658"/>
      <c r="R426" s="1578"/>
      <c r="S426" s="1579"/>
      <c r="T426" s="1579"/>
      <c r="U426" s="1570">
        <v>426</v>
      </c>
      <c r="V426" s="1659"/>
    </row>
    <row r="427" spans="1:22" s="1660" customFormat="1" ht="15.75" customHeight="1">
      <c r="A427" s="1703" t="s">
        <v>274</v>
      </c>
      <c r="B427" s="1609"/>
      <c r="C427" s="1626"/>
      <c r="D427" s="1626"/>
      <c r="E427" s="1626"/>
      <c r="F427" s="1626"/>
      <c r="G427" s="1608"/>
      <c r="H427" s="1704"/>
      <c r="I427" s="1704"/>
      <c r="J427" s="1704"/>
      <c r="K427" s="1704"/>
      <c r="L427" s="1608"/>
      <c r="M427" s="1667"/>
      <c r="N427" s="1667"/>
      <c r="O427" s="1667"/>
      <c r="P427" s="1667"/>
      <c r="Q427" s="1705"/>
      <c r="R427" s="1578"/>
      <c r="S427" s="1579"/>
      <c r="T427" s="1579"/>
      <c r="U427" s="1570">
        <v>427</v>
      </c>
      <c r="V427" s="1659"/>
    </row>
    <row r="428" spans="1:22" s="1691" customFormat="1" ht="15.75" customHeight="1">
      <c r="A428" s="1681" t="str">
        <f>IF(Data!A428="","",Data!A428)</f>
        <v>FISHING -- see worksheet Data 3</v>
      </c>
      <c r="B428" s="1633"/>
      <c r="C428" s="1622" t="str">
        <f>IF(Data!BV428="","",Data!BV428)</f>
        <v/>
      </c>
      <c r="D428" s="1622" t="str">
        <f>IF(Data!BW428="","",Data!BW428)</f>
        <v/>
      </c>
      <c r="E428" s="1622" t="str">
        <f>IF(Data!BX428="","",Data!BX428)</f>
        <v/>
      </c>
      <c r="F428" s="1622" t="str">
        <f>IF(Data!BY428="","",Data!BY428)</f>
        <v/>
      </c>
      <c r="G428" s="1671"/>
      <c r="H428" s="1605"/>
      <c r="I428" s="1605"/>
      <c r="J428" s="1605"/>
      <c r="K428" s="1605"/>
      <c r="L428" s="1671"/>
      <c r="M428" s="1655"/>
      <c r="N428" s="1655"/>
      <c r="O428" s="1655"/>
      <c r="P428" s="1655"/>
      <c r="Q428" s="1642"/>
      <c r="R428" s="1578"/>
      <c r="S428" s="1579"/>
      <c r="T428" s="1579"/>
      <c r="U428" s="1570">
        <v>428</v>
      </c>
      <c r="V428" s="1706"/>
    </row>
    <row r="429" spans="1:22" ht="15.75" hidden="1" customHeight="1">
      <c r="A429" s="1707" t="s">
        <v>262</v>
      </c>
      <c r="B429" s="1609"/>
      <c r="C429" s="1666" t="str">
        <f>IF(Data!BV429="","",Data!BV429)</f>
        <v/>
      </c>
      <c r="D429" s="1666" t="str">
        <f>IF(Data!BW429="","",Data!BW429)</f>
        <v/>
      </c>
      <c r="E429" s="1666" t="str">
        <f>IF(Data!BX429="","",Data!BX429)</f>
        <v/>
      </c>
      <c r="F429" s="1666" t="str">
        <f>IF(Data!BY429="","",Data!BY429)</f>
        <v/>
      </c>
      <c r="G429" s="1671"/>
      <c r="H429" s="1605"/>
      <c r="I429" s="1605"/>
      <c r="J429" s="1605"/>
      <c r="K429" s="1605"/>
      <c r="L429" s="1671"/>
      <c r="M429" s="1655"/>
      <c r="N429" s="1655"/>
      <c r="O429" s="1655"/>
      <c r="P429" s="1655"/>
      <c r="Q429" s="1642"/>
      <c r="R429" s="1554"/>
      <c r="S429" s="1554"/>
      <c r="T429" s="1554"/>
      <c r="U429" s="1570">
        <v>429</v>
      </c>
      <c r="V429" s="1533"/>
    </row>
    <row r="430" spans="1:22" ht="15.75" hidden="1" customHeight="1">
      <c r="A430" s="1708" t="s">
        <v>263</v>
      </c>
      <c r="B430" s="1696"/>
      <c r="C430" s="1666" t="str">
        <f>IF(Data!BV430="","",Data!BV430)</f>
        <v/>
      </c>
      <c r="D430" s="1666" t="str">
        <f>IF(Data!BW430="","",Data!BW430)</f>
        <v/>
      </c>
      <c r="E430" s="1666" t="str">
        <f>IF(Data!BX430="","",Data!BX430)</f>
        <v/>
      </c>
      <c r="F430" s="1666" t="str">
        <f>IF(Data!BY430="","",Data!BY430)</f>
        <v/>
      </c>
      <c r="G430" s="1671"/>
      <c r="H430" s="1605"/>
      <c r="I430" s="1605"/>
      <c r="J430" s="1605"/>
      <c r="K430" s="1605"/>
      <c r="L430" s="1671"/>
      <c r="M430" s="1655"/>
      <c r="N430" s="1655"/>
      <c r="O430" s="1655"/>
      <c r="P430" s="1655"/>
      <c r="Q430" s="1642"/>
      <c r="R430" s="1578"/>
      <c r="S430" s="1579"/>
      <c r="T430" s="1579"/>
      <c r="U430" s="1570">
        <v>430</v>
      </c>
      <c r="V430" s="1533"/>
    </row>
    <row r="431" spans="1:22" ht="15.75" hidden="1" customHeight="1">
      <c r="A431" s="1708" t="s">
        <v>267</v>
      </c>
      <c r="B431" s="1611"/>
      <c r="C431" s="1657" t="str">
        <f>IF(C428="","",C428*C430)</f>
        <v/>
      </c>
      <c r="D431" s="1657" t="str">
        <f>IF(D428="","",D428*D430)</f>
        <v/>
      </c>
      <c r="E431" s="1657" t="str">
        <f>IF(E428="","",E428*E430)</f>
        <v/>
      </c>
      <c r="F431" s="1657" t="str">
        <f>IF(F428="","",F428*F430)</f>
        <v/>
      </c>
      <c r="G431" s="1621"/>
      <c r="H431" s="1605"/>
      <c r="I431" s="1605"/>
      <c r="J431" s="1605"/>
      <c r="K431" s="1605"/>
      <c r="L431" s="1621"/>
      <c r="M431" s="1605"/>
      <c r="N431" s="1605"/>
      <c r="O431" s="1605"/>
      <c r="P431" s="1605"/>
      <c r="Q431" s="1642"/>
      <c r="R431" s="1578"/>
      <c r="S431" s="1579"/>
      <c r="T431" s="1579"/>
      <c r="U431" s="1570">
        <v>431</v>
      </c>
      <c r="V431" s="1533"/>
    </row>
    <row r="432" spans="1:22" ht="15.75" hidden="1" customHeight="1">
      <c r="A432" s="1708" t="s">
        <v>254</v>
      </c>
      <c r="B432" s="1611"/>
      <c r="C432" s="1666" t="str">
        <f>IF(Data!BV432="","",Data!BV432)</f>
        <v/>
      </c>
      <c r="D432" s="1666" t="str">
        <f>IF(Data!BW432="","",Data!BW432)</f>
        <v/>
      </c>
      <c r="E432" s="1666" t="str">
        <f>IF(Data!BX432="","",Data!BX432)</f>
        <v/>
      </c>
      <c r="F432" s="1666" t="str">
        <f>IF(Data!BY432="","",Data!BY432)</f>
        <v/>
      </c>
      <c r="G432" s="1621"/>
      <c r="H432" s="1605"/>
      <c r="I432" s="1605"/>
      <c r="J432" s="1605"/>
      <c r="K432" s="1605"/>
      <c r="L432" s="1621"/>
      <c r="M432" s="1605"/>
      <c r="N432" s="1605"/>
      <c r="O432" s="1605"/>
      <c r="P432" s="1605"/>
      <c r="Q432" s="1642"/>
      <c r="R432" s="1578"/>
      <c r="S432" s="1579"/>
      <c r="T432" s="1579"/>
      <c r="U432" s="1570">
        <v>432</v>
      </c>
      <c r="V432" s="1533"/>
    </row>
    <row r="433" spans="1:22" ht="15.75" hidden="1" customHeight="1">
      <c r="A433" s="1707" t="s">
        <v>255</v>
      </c>
      <c r="B433" s="1611"/>
      <c r="C433" s="1666" t="str">
        <f>IF(Data!BV433="","",Data!BV433)</f>
        <v/>
      </c>
      <c r="D433" s="1666" t="str">
        <f>IF(Data!BW433="","",Data!BW433)</f>
        <v/>
      </c>
      <c r="E433" s="1666" t="str">
        <f>IF(Data!BX433="","",Data!BX433)</f>
        <v/>
      </c>
      <c r="F433" s="1666" t="str">
        <f>IF(Data!BY433="","",Data!BY433)</f>
        <v/>
      </c>
      <c r="G433" s="1621"/>
      <c r="H433" s="1670"/>
      <c r="I433" s="1670"/>
      <c r="J433" s="1670"/>
      <c r="K433" s="1670"/>
      <c r="L433" s="1621"/>
      <c r="M433" s="1605"/>
      <c r="N433" s="1605"/>
      <c r="O433" s="1605"/>
      <c r="P433" s="1605"/>
      <c r="Q433" s="1642"/>
      <c r="R433" s="1578"/>
      <c r="S433" s="1579"/>
      <c r="T433" s="1579"/>
      <c r="U433" s="1570">
        <v>433</v>
      </c>
      <c r="V433" s="1533"/>
    </row>
    <row r="434" spans="1:22" ht="15.75" hidden="1" customHeight="1">
      <c r="A434" s="1709" t="s">
        <v>180</v>
      </c>
      <c r="B434" s="1609"/>
      <c r="C434" s="1666" t="str">
        <f>IF(Data!BV434="","",Data!BV434)</f>
        <v/>
      </c>
      <c r="D434" s="1666" t="str">
        <f>IF(Data!BW434="","",Data!BW434)</f>
        <v/>
      </c>
      <c r="E434" s="1666" t="str">
        <f>IF(Data!BX434="","",Data!BX434)</f>
        <v/>
      </c>
      <c r="F434" s="1666" t="str">
        <f>IF(Data!BY434="","",Data!BY434)</f>
        <v/>
      </c>
      <c r="G434" s="1621"/>
      <c r="H434" s="1605"/>
      <c r="I434" s="1605"/>
      <c r="J434" s="1605"/>
      <c r="K434" s="1605"/>
      <c r="L434" s="1621"/>
      <c r="M434" s="1605"/>
      <c r="N434" s="1605"/>
      <c r="O434" s="1605"/>
      <c r="P434" s="1605"/>
      <c r="Q434" s="1642"/>
      <c r="R434" s="1623"/>
      <c r="S434" s="1624"/>
      <c r="T434" s="1624"/>
      <c r="U434" s="1570">
        <v>434</v>
      </c>
      <c r="V434" s="1533"/>
    </row>
    <row r="435" spans="1:22" ht="15.75" customHeight="1">
      <c r="A435" s="1606" t="s">
        <v>182</v>
      </c>
      <c r="B435" s="1639"/>
      <c r="C435" s="1657">
        <f>IF(Data!BV435="","",Data!BV435)</f>
        <v>0</v>
      </c>
      <c r="D435" s="1657">
        <f>IF(Data!BW435="","",Data!BW435)</f>
        <v>0</v>
      </c>
      <c r="E435" s="1657">
        <f>IF(Data!BX435="","",Data!BX435)</f>
        <v>0</v>
      </c>
      <c r="F435" s="1657">
        <f>IF(Data!BY435="","",Data!BY435)</f>
        <v>0</v>
      </c>
      <c r="G435" s="1688"/>
      <c r="H435" s="1710">
        <f>'Data 3'!DP84</f>
        <v>0</v>
      </c>
      <c r="I435" s="1710">
        <f>'Data 3'!DQ84</f>
        <v>0</v>
      </c>
      <c r="J435" s="1710">
        <f>'Data 3'!DR84</f>
        <v>0</v>
      </c>
      <c r="K435" s="1710">
        <f>'Data 3'!DS84</f>
        <v>0</v>
      </c>
      <c r="L435" s="1688"/>
      <c r="M435" s="1632">
        <f>IF(H435="","",SUM(H435)-SUM(C435))</f>
        <v>0</v>
      </c>
      <c r="N435" s="1632">
        <f>IF(I435="","",SUM(I435)-SUM(D435))</f>
        <v>0</v>
      </c>
      <c r="O435" s="1632">
        <f>IF(J435="","",SUM(J435)-SUM(E435))</f>
        <v>0</v>
      </c>
      <c r="P435" s="1632">
        <f>IF(K435="","",SUM(K435)-SUM(F435))</f>
        <v>0</v>
      </c>
      <c r="Q435" s="1642"/>
      <c r="R435" s="1578"/>
      <c r="S435" s="1579"/>
      <c r="T435" s="1579"/>
      <c r="U435" s="1570">
        <v>435</v>
      </c>
      <c r="V435" s="1533"/>
    </row>
    <row r="436" spans="1:22" ht="15.75" hidden="1" customHeight="1">
      <c r="A436" s="1606" t="s">
        <v>256</v>
      </c>
      <c r="B436" s="1639"/>
      <c r="C436" s="1622" t="str">
        <f>IF(Data!BV436="","",Data!BV436)</f>
        <v/>
      </c>
      <c r="D436" s="1622" t="str">
        <f>IF(Data!BW436="","",Data!BW436)</f>
        <v/>
      </c>
      <c r="E436" s="1622" t="str">
        <f>IF(Data!BX436="","",Data!BX436)</f>
        <v/>
      </c>
      <c r="F436" s="1622" t="str">
        <f>IF(Data!BY436="","",Data!BY436)</f>
        <v/>
      </c>
      <c r="G436" s="1688"/>
      <c r="H436" s="1711"/>
      <c r="I436" s="1711"/>
      <c r="J436" s="1711"/>
      <c r="K436" s="1711"/>
      <c r="L436" s="1688"/>
      <c r="M436" s="1605"/>
      <c r="N436" s="1605"/>
      <c r="O436" s="1605"/>
      <c r="P436" s="1605"/>
      <c r="Q436" s="1642"/>
      <c r="R436" s="1578"/>
      <c r="S436" s="1579"/>
      <c r="T436" s="1579"/>
      <c r="U436" s="1570">
        <v>436</v>
      </c>
      <c r="V436" s="1533"/>
    </row>
    <row r="437" spans="1:22" ht="15.75" customHeight="1">
      <c r="A437" s="1607" t="s">
        <v>250</v>
      </c>
      <c r="B437" s="1621"/>
      <c r="C437" s="1661">
        <f>IF(Data!BV437="","",Data!BV437)</f>
        <v>0</v>
      </c>
      <c r="D437" s="1661">
        <f>IF(Data!BW437="","",Data!BW437)</f>
        <v>0</v>
      </c>
      <c r="E437" s="1661">
        <f>IF(Data!BX437="","",Data!BX437)</f>
        <v>0</v>
      </c>
      <c r="F437" s="1661">
        <f>IF(Data!BY437="","",Data!BY437)</f>
        <v>0</v>
      </c>
      <c r="G437" s="1633"/>
      <c r="H437" s="1673">
        <f>'Data 3'!DP85</f>
        <v>0</v>
      </c>
      <c r="I437" s="1673">
        <f>'Data 3'!DQ85</f>
        <v>0</v>
      </c>
      <c r="J437" s="1673">
        <f>'Data 3'!DR85</f>
        <v>0</v>
      </c>
      <c r="K437" s="1673">
        <f>'Data 3'!DS85</f>
        <v>0</v>
      </c>
      <c r="L437" s="1633"/>
      <c r="M437" s="1662">
        <f>IF(H437="","",SUM(H437)-SUM(C437))</f>
        <v>0</v>
      </c>
      <c r="N437" s="1662">
        <f>IF(I437="","",SUM(I437)-SUM(D437))</f>
        <v>0</v>
      </c>
      <c r="O437" s="1662">
        <f>IF(J437="","",SUM(J437)-SUM(E437))</f>
        <v>0</v>
      </c>
      <c r="P437" s="1662">
        <f>IF(K437="","",SUM(K437)-SUM(F437))</f>
        <v>0</v>
      </c>
      <c r="Q437" s="1642"/>
      <c r="R437" s="1568"/>
      <c r="S437" s="1569"/>
      <c r="T437" s="1569"/>
      <c r="U437" s="1570">
        <v>437</v>
      </c>
      <c r="V437" s="1533"/>
    </row>
    <row r="438" spans="1:22" s="1691" customFormat="1" ht="15.75" customHeight="1">
      <c r="A438" s="1681" t="str">
        <f>IF(Data!A438="","",Data!A438)</f>
        <v>WILD FOODS -- see worksheet Data 3</v>
      </c>
      <c r="B438" s="1609"/>
      <c r="C438" s="1622" t="str">
        <f>IF(Data!BV438="","",Data!BV438)</f>
        <v/>
      </c>
      <c r="D438" s="1622" t="str">
        <f>IF(Data!BW438="","",Data!BW438)</f>
        <v/>
      </c>
      <c r="E438" s="1622" t="str">
        <f>IF(Data!BX438="","",Data!BX438)</f>
        <v/>
      </c>
      <c r="F438" s="1622" t="str">
        <f>IF(Data!BY438="","",Data!BY438)</f>
        <v/>
      </c>
      <c r="G438" s="1671"/>
      <c r="H438" s="1675"/>
      <c r="I438" s="1675"/>
      <c r="J438" s="1675"/>
      <c r="K438" s="1675"/>
      <c r="L438" s="1671"/>
      <c r="M438" s="1655"/>
      <c r="N438" s="1655"/>
      <c r="O438" s="1655"/>
      <c r="P438" s="1655"/>
      <c r="Q438" s="1642"/>
      <c r="R438" s="1578"/>
      <c r="S438" s="1579"/>
      <c r="T438" s="1579"/>
      <c r="U438" s="1570">
        <v>438</v>
      </c>
      <c r="V438" s="1706"/>
    </row>
    <row r="439" spans="1:22" ht="15.75" hidden="1" customHeight="1">
      <c r="A439" s="1707" t="s">
        <v>262</v>
      </c>
      <c r="B439" s="1639"/>
      <c r="C439" s="1666" t="str">
        <f>IF(Data!BV439="","",Data!BV439)</f>
        <v/>
      </c>
      <c r="D439" s="1666" t="str">
        <f>IF(Data!BW439="","",Data!BW439)</f>
        <v/>
      </c>
      <c r="E439" s="1666" t="str">
        <f>IF(Data!BX439="","",Data!BX439)</f>
        <v/>
      </c>
      <c r="F439" s="1666" t="str">
        <f>IF(Data!BY439="","",Data!BY439)</f>
        <v/>
      </c>
      <c r="G439" s="1671"/>
      <c r="H439" s="1675"/>
      <c r="I439" s="1675"/>
      <c r="J439" s="1675"/>
      <c r="K439" s="1675"/>
      <c r="L439" s="1671"/>
      <c r="M439" s="1655"/>
      <c r="N439" s="1655"/>
      <c r="O439" s="1655"/>
      <c r="P439" s="1655"/>
      <c r="Q439" s="1642"/>
      <c r="R439" s="1554"/>
      <c r="S439" s="1554"/>
      <c r="T439" s="1554"/>
      <c r="U439" s="1570">
        <v>439</v>
      </c>
      <c r="V439" s="1533"/>
    </row>
    <row r="440" spans="1:22" ht="15.75" hidden="1" customHeight="1">
      <c r="A440" s="1708" t="s">
        <v>263</v>
      </c>
      <c r="B440" s="1609"/>
      <c r="C440" s="1666" t="str">
        <f>IF(Data!BV440="","",Data!BV440)</f>
        <v/>
      </c>
      <c r="D440" s="1666" t="str">
        <f>IF(Data!BW440="","",Data!BW440)</f>
        <v/>
      </c>
      <c r="E440" s="1666" t="str">
        <f>IF(Data!BX440="","",Data!BX440)</f>
        <v/>
      </c>
      <c r="F440" s="1666" t="str">
        <f>IF(Data!BY440="","",Data!BY440)</f>
        <v/>
      </c>
      <c r="G440" s="1671"/>
      <c r="H440" s="1675"/>
      <c r="I440" s="1675"/>
      <c r="J440" s="1675"/>
      <c r="K440" s="1675"/>
      <c r="L440" s="1671"/>
      <c r="M440" s="1655"/>
      <c r="N440" s="1655"/>
      <c r="O440" s="1655"/>
      <c r="P440" s="1655"/>
      <c r="Q440" s="1642"/>
      <c r="R440" s="1578"/>
      <c r="S440" s="1579"/>
      <c r="T440" s="1579"/>
      <c r="U440" s="1570">
        <v>440</v>
      </c>
      <c r="V440" s="1533"/>
    </row>
    <row r="441" spans="1:22" ht="15.75" hidden="1" customHeight="1">
      <c r="A441" s="1708" t="s">
        <v>267</v>
      </c>
      <c r="B441" s="1609"/>
      <c r="C441" s="1657" t="str">
        <f>IF(C438="","",C438*C440)</f>
        <v/>
      </c>
      <c r="D441" s="1657" t="str">
        <f>IF(D438="","",D438*D440)</f>
        <v/>
      </c>
      <c r="E441" s="1657" t="str">
        <f>IF(E438="","",E438*E440)</f>
        <v/>
      </c>
      <c r="F441" s="1657" t="str">
        <f>IF(F438="","",F438*F440)</f>
        <v/>
      </c>
      <c r="G441" s="1621"/>
      <c r="H441" s="1675"/>
      <c r="I441" s="1675"/>
      <c r="J441" s="1675"/>
      <c r="K441" s="1675"/>
      <c r="L441" s="1621"/>
      <c r="M441" s="1605"/>
      <c r="N441" s="1605"/>
      <c r="O441" s="1605"/>
      <c r="P441" s="1605"/>
      <c r="Q441" s="1642"/>
      <c r="R441" s="1578"/>
      <c r="S441" s="1579"/>
      <c r="T441" s="1579"/>
      <c r="U441" s="1570">
        <v>441</v>
      </c>
      <c r="V441" s="1533"/>
    </row>
    <row r="442" spans="1:22" ht="15.75" hidden="1" customHeight="1">
      <c r="A442" s="1708" t="s">
        <v>254</v>
      </c>
      <c r="B442" s="1609"/>
      <c r="C442" s="1666" t="str">
        <f>IF(Data!BV442="","",Data!BV442)</f>
        <v/>
      </c>
      <c r="D442" s="1666" t="str">
        <f>IF(Data!BW442="","",Data!BW442)</f>
        <v/>
      </c>
      <c r="E442" s="1666" t="str">
        <f>IF(Data!BX442="","",Data!BX442)</f>
        <v/>
      </c>
      <c r="F442" s="1666" t="str">
        <f>IF(Data!BY442="","",Data!BY442)</f>
        <v/>
      </c>
      <c r="G442" s="1621"/>
      <c r="H442" s="1675"/>
      <c r="I442" s="1675"/>
      <c r="J442" s="1675"/>
      <c r="K442" s="1675"/>
      <c r="L442" s="1621"/>
      <c r="M442" s="1605"/>
      <c r="N442" s="1605"/>
      <c r="O442" s="1605"/>
      <c r="P442" s="1605"/>
      <c r="Q442" s="1642"/>
      <c r="R442" s="1578"/>
      <c r="S442" s="1579"/>
      <c r="T442" s="1579"/>
      <c r="U442" s="1570">
        <v>442</v>
      </c>
      <c r="V442" s="1533"/>
    </row>
    <row r="443" spans="1:22" ht="15.75" hidden="1" customHeight="1">
      <c r="A443" s="1707" t="s">
        <v>255</v>
      </c>
      <c r="B443" s="1609"/>
      <c r="C443" s="1666" t="str">
        <f>IF(Data!BV443="","",Data!BV443)</f>
        <v/>
      </c>
      <c r="D443" s="1666" t="str">
        <f>IF(Data!BW443="","",Data!BW443)</f>
        <v/>
      </c>
      <c r="E443" s="1666" t="str">
        <f>IF(Data!BX443="","",Data!BX443)</f>
        <v/>
      </c>
      <c r="F443" s="1666" t="str">
        <f>IF(Data!BY443="","",Data!BY443)</f>
        <v/>
      </c>
      <c r="G443" s="1621"/>
      <c r="H443" s="1674"/>
      <c r="I443" s="1674"/>
      <c r="J443" s="1674"/>
      <c r="K443" s="1674"/>
      <c r="L443" s="1621"/>
      <c r="M443" s="1605"/>
      <c r="N443" s="1605"/>
      <c r="O443" s="1605"/>
      <c r="P443" s="1605"/>
      <c r="Q443" s="1642"/>
      <c r="R443" s="1578"/>
      <c r="S443" s="1579"/>
      <c r="T443" s="1579"/>
      <c r="U443" s="1570">
        <v>443</v>
      </c>
      <c r="V443" s="1533"/>
    </row>
    <row r="444" spans="1:22" ht="15.75" hidden="1" customHeight="1">
      <c r="A444" s="1709" t="s">
        <v>180</v>
      </c>
      <c r="B444" s="1639"/>
      <c r="C444" s="1666" t="str">
        <f>IF(Data!BV444="","",Data!BV444)</f>
        <v/>
      </c>
      <c r="D444" s="1666" t="str">
        <f>IF(Data!BW444="","",Data!BW444)</f>
        <v/>
      </c>
      <c r="E444" s="1666" t="str">
        <f>IF(Data!BX444="","",Data!BX444)</f>
        <v/>
      </c>
      <c r="F444" s="1666" t="str">
        <f>IF(Data!BY444="","",Data!BY444)</f>
        <v/>
      </c>
      <c r="G444" s="1621"/>
      <c r="H444" s="1675"/>
      <c r="I444" s="1675"/>
      <c r="J444" s="1675"/>
      <c r="K444" s="1675"/>
      <c r="L444" s="1621"/>
      <c r="M444" s="1605"/>
      <c r="N444" s="1605"/>
      <c r="O444" s="1605"/>
      <c r="P444" s="1605"/>
      <c r="Q444" s="1642"/>
      <c r="R444" s="1623"/>
      <c r="S444" s="1624"/>
      <c r="T444" s="1624"/>
      <c r="U444" s="1570">
        <v>444</v>
      </c>
      <c r="V444" s="1533"/>
    </row>
    <row r="445" spans="1:22" ht="15.75" customHeight="1">
      <c r="A445" s="1606" t="s">
        <v>182</v>
      </c>
      <c r="B445" s="1639"/>
      <c r="C445" s="1657">
        <f>IF(Data!BV445="","",Data!BV445)</f>
        <v>0</v>
      </c>
      <c r="D445" s="1657">
        <f>IF(Data!BW445="","",Data!BW445)</f>
        <v>0</v>
      </c>
      <c r="E445" s="1657">
        <f>IF(Data!BX445="","",Data!BX445)</f>
        <v>0</v>
      </c>
      <c r="F445" s="1657">
        <f>IF(Data!BY445="","",Data!BY445)</f>
        <v>0</v>
      </c>
      <c r="G445" s="1688"/>
      <c r="H445" s="1710">
        <f>'Data 3'!DP45</f>
        <v>0</v>
      </c>
      <c r="I445" s="1710">
        <f>'Data 3'!DQ45</f>
        <v>0</v>
      </c>
      <c r="J445" s="1710">
        <f>'Data 3'!DR45</f>
        <v>0</v>
      </c>
      <c r="K445" s="1710">
        <f>'Data 3'!DS45</f>
        <v>0</v>
      </c>
      <c r="L445" s="1688"/>
      <c r="M445" s="1632">
        <f>IF(H445="","",SUM(H445)-SUM(C445))</f>
        <v>0</v>
      </c>
      <c r="N445" s="1632">
        <f>IF(I445="","",SUM(I445)-SUM(D445))</f>
        <v>0</v>
      </c>
      <c r="O445" s="1632">
        <f>IF(J445="","",SUM(J445)-SUM(E445))</f>
        <v>0</v>
      </c>
      <c r="P445" s="1632">
        <f>IF(K445="","",SUM(K445)-SUM(F445))</f>
        <v>0</v>
      </c>
      <c r="Q445" s="1642"/>
      <c r="R445" s="1578"/>
      <c r="S445" s="1579"/>
      <c r="T445" s="1579"/>
      <c r="U445" s="1570">
        <v>445</v>
      </c>
      <c r="V445" s="1533"/>
    </row>
    <row r="446" spans="1:22" ht="15.75" hidden="1" customHeight="1">
      <c r="A446" s="1606" t="s">
        <v>256</v>
      </c>
      <c r="B446" s="1621"/>
      <c r="C446" s="1622" t="str">
        <f>IF(Data!BV446="","",Data!BV446)</f>
        <v/>
      </c>
      <c r="D446" s="1622" t="str">
        <f>IF(Data!BW446="","",Data!BW446)</f>
        <v/>
      </c>
      <c r="E446" s="1622" t="str">
        <f>IF(Data!BX446="","",Data!BX446)</f>
        <v/>
      </c>
      <c r="F446" s="1622" t="str">
        <f>IF(Data!BY446="","",Data!BY446)</f>
        <v/>
      </c>
      <c r="G446" s="1688"/>
      <c r="H446" s="1711"/>
      <c r="I446" s="1711"/>
      <c r="J446" s="1711"/>
      <c r="K446" s="1711"/>
      <c r="L446" s="1688"/>
      <c r="M446" s="1605"/>
      <c r="N446" s="1605"/>
      <c r="O446" s="1605"/>
      <c r="P446" s="1605"/>
      <c r="Q446" s="1642"/>
      <c r="R446" s="1578"/>
      <c r="S446" s="1579"/>
      <c r="T446" s="1579"/>
      <c r="U446" s="1570">
        <v>446</v>
      </c>
      <c r="V446" s="1533"/>
    </row>
    <row r="447" spans="1:22" ht="15.75" customHeight="1">
      <c r="A447" s="1607" t="s">
        <v>250</v>
      </c>
      <c r="B447" s="1637"/>
      <c r="C447" s="1661">
        <f>IF(Data!BV447="","",Data!BV447)</f>
        <v>0</v>
      </c>
      <c r="D447" s="1661">
        <f>IF(Data!BW447="","",Data!BW447)</f>
        <v>0</v>
      </c>
      <c r="E447" s="1661">
        <f>IF(Data!BX447="","",Data!BX447)</f>
        <v>0</v>
      </c>
      <c r="F447" s="1661">
        <f>IF(Data!BY447="","",Data!BY447)</f>
        <v>0</v>
      </c>
      <c r="G447" s="1633"/>
      <c r="H447" s="1673">
        <f>'Data 3'!DP46</f>
        <v>0</v>
      </c>
      <c r="I447" s="1673">
        <f>'Data 3'!DQ46</f>
        <v>0</v>
      </c>
      <c r="J447" s="1673">
        <f>'Data 3'!DR46</f>
        <v>0</v>
      </c>
      <c r="K447" s="1673">
        <f>'Data 3'!DS46</f>
        <v>0</v>
      </c>
      <c r="L447" s="1633"/>
      <c r="M447" s="1662">
        <f>IF(H447="","",SUM(H447)-SUM(C447))</f>
        <v>0</v>
      </c>
      <c r="N447" s="1662">
        <f>IF(I447="","",SUM(I447)-SUM(D447))</f>
        <v>0</v>
      </c>
      <c r="O447" s="1662">
        <f>IF(J447="","",SUM(J447)-SUM(E447))</f>
        <v>0</v>
      </c>
      <c r="P447" s="1662">
        <f>IF(K447="","",SUM(K447)-SUM(F447))</f>
        <v>0</v>
      </c>
      <c r="Q447" s="1642"/>
      <c r="R447" s="1568"/>
      <c r="S447" s="1569"/>
      <c r="T447" s="1569"/>
      <c r="U447" s="1570">
        <v>447</v>
      </c>
      <c r="V447" s="1533"/>
    </row>
    <row r="448" spans="1:22" ht="15.75" customHeight="1">
      <c r="A448" s="1703" t="s">
        <v>277</v>
      </c>
      <c r="B448" s="1609"/>
      <c r="C448" s="1626"/>
      <c r="D448" s="1626"/>
      <c r="E448" s="1626"/>
      <c r="F448" s="1622"/>
      <c r="G448" s="1611"/>
      <c r="H448" s="1605"/>
      <c r="I448" s="1605"/>
      <c r="J448" s="1605"/>
      <c r="K448" s="1605"/>
      <c r="L448" s="1611"/>
      <c r="M448" s="1605"/>
      <c r="N448" s="1605"/>
      <c r="O448" s="1605"/>
      <c r="P448" s="1605"/>
      <c r="Q448" s="1642"/>
      <c r="R448" s="1554"/>
      <c r="S448" s="1554"/>
      <c r="T448" s="1554"/>
      <c r="U448" s="1570">
        <v>448</v>
      </c>
      <c r="V448" s="1599"/>
    </row>
    <row r="449" spans="1:22" ht="15.75" customHeight="1">
      <c r="A449" s="1712" t="str">
        <f>IF(Data!A449="","",Data!A449)</f>
        <v>Maize meal purchase</v>
      </c>
      <c r="B449" s="1609"/>
      <c r="C449" s="1622" t="str">
        <f>IF(Data!BV449="","",Data!BV449)</f>
        <v>bag</v>
      </c>
      <c r="D449" s="1622" t="str">
        <f>IF(Data!BW449="","",Data!BW449)</f>
        <v>bag</v>
      </c>
      <c r="E449" s="1622" t="str">
        <f>IF(Data!BX449="","",Data!BX449)</f>
        <v>bag</v>
      </c>
      <c r="F449" s="1622" t="str">
        <f>IF(Data!BY449="","",Data!BY449)</f>
        <v>bag</v>
      </c>
      <c r="G449" s="1611"/>
      <c r="H449" s="1605"/>
      <c r="I449" s="1605"/>
      <c r="J449" s="1605"/>
      <c r="K449" s="1605"/>
      <c r="L449" s="1611"/>
      <c r="M449" s="1605"/>
      <c r="N449" s="1605"/>
      <c r="O449" s="1605"/>
      <c r="P449" s="1605"/>
      <c r="Q449" s="1642"/>
      <c r="R449" s="1554"/>
      <c r="S449" s="1554"/>
      <c r="T449" s="1554"/>
      <c r="U449" s="1570">
        <v>449</v>
      </c>
      <c r="V449" s="1599"/>
    </row>
    <row r="450" spans="1:22" ht="15.75" customHeight="1">
      <c r="A450" s="1556" t="s">
        <v>263</v>
      </c>
      <c r="B450" s="1621"/>
      <c r="C450" s="1622">
        <f>IF(Data!BV450="","",Data!BV450)</f>
        <v>80</v>
      </c>
      <c r="D450" s="1622">
        <f>IF(Data!BW450="","",Data!BW450)</f>
        <v>80</v>
      </c>
      <c r="E450" s="1622">
        <f>IF(Data!BX450="","",Data!BX450)</f>
        <v>80</v>
      </c>
      <c r="F450" s="1622">
        <f>IF(Data!BY450="","",Data!BY450)</f>
        <v>50</v>
      </c>
      <c r="G450" s="1611"/>
      <c r="H450" s="1605"/>
      <c r="I450" s="1605"/>
      <c r="J450" s="1605"/>
      <c r="K450" s="1605"/>
      <c r="L450" s="1611"/>
      <c r="M450" s="1605"/>
      <c r="N450" s="1605"/>
      <c r="O450" s="1605"/>
      <c r="P450" s="1605"/>
      <c r="Q450" s="1642"/>
      <c r="R450" s="1578"/>
      <c r="S450" s="1579"/>
      <c r="T450" s="1579"/>
      <c r="U450" s="1570">
        <v>450</v>
      </c>
      <c r="V450" s="1599"/>
    </row>
    <row r="451" spans="1:22" ht="15.75" customHeight="1">
      <c r="A451" s="1556" t="s">
        <v>279</v>
      </c>
      <c r="B451" s="1621"/>
      <c r="C451" s="1622">
        <f>IF(Data!BV451="","",Data!BV451)</f>
        <v>1</v>
      </c>
      <c r="D451" s="1622">
        <f>IF(Data!BW451="","",Data!BW451)</f>
        <v>1</v>
      </c>
      <c r="E451" s="1622">
        <f>IF(Data!BX451="","",Data!BX451)</f>
        <v>1</v>
      </c>
      <c r="F451" s="1622">
        <f>IF(Data!BY451="","",Data!BY451)</f>
        <v>1</v>
      </c>
      <c r="G451" s="1611"/>
      <c r="H451" s="1605"/>
      <c r="I451" s="1605"/>
      <c r="J451" s="1605"/>
      <c r="K451" s="1605"/>
      <c r="L451" s="1611"/>
      <c r="M451" s="1605"/>
      <c r="N451" s="1605"/>
      <c r="O451" s="1605"/>
      <c r="P451" s="1605"/>
      <c r="Q451" s="1642"/>
      <c r="R451" s="1578"/>
      <c r="S451" s="1579"/>
      <c r="T451" s="1579"/>
      <c r="U451" s="1570">
        <v>451</v>
      </c>
      <c r="V451" s="1599"/>
    </row>
    <row r="452" spans="1:22" ht="15.75" customHeight="1">
      <c r="A452" s="1607" t="s">
        <v>280</v>
      </c>
      <c r="B452" s="1609"/>
      <c r="C452" s="1622">
        <f>IF(Data!BV452="","",Data!BV452)</f>
        <v>12</v>
      </c>
      <c r="D452" s="1622">
        <f>IF(Data!BW452="","",Data!BW452)</f>
        <v>12</v>
      </c>
      <c r="E452" s="1622">
        <f>IF(Data!BX452="","",Data!BX452)</f>
        <v>12</v>
      </c>
      <c r="F452" s="1622">
        <f>IF(Data!BY452="","",Data!BY452)</f>
        <v>12</v>
      </c>
      <c r="G452" s="1609"/>
      <c r="H452" s="1605"/>
      <c r="I452" s="1605"/>
      <c r="J452" s="1605"/>
      <c r="K452" s="1605"/>
      <c r="L452" s="1609"/>
      <c r="M452" s="1605"/>
      <c r="N452" s="1605"/>
      <c r="O452" s="1605"/>
      <c r="P452" s="1605"/>
      <c r="Q452" s="1642"/>
      <c r="R452" s="1578"/>
      <c r="S452" s="1579"/>
      <c r="T452" s="1579"/>
      <c r="U452" s="1570">
        <v>452</v>
      </c>
      <c r="V452" s="1599"/>
    </row>
    <row r="453" spans="1:22" ht="15.75" customHeight="1">
      <c r="A453" s="1692" t="s">
        <v>264</v>
      </c>
      <c r="B453" s="1609"/>
      <c r="C453" s="1657">
        <f>IF(C451="","",C450*C451*C452)</f>
        <v>960</v>
      </c>
      <c r="D453" s="1657">
        <f>IF(D451="","",D450*D451*D452)</f>
        <v>960</v>
      </c>
      <c r="E453" s="1657">
        <f>IF(E451="","",E450*E451*E452)</f>
        <v>960</v>
      </c>
      <c r="F453" s="1657">
        <f>IF(F451="","",F450*F451*F452)</f>
        <v>600</v>
      </c>
      <c r="G453" s="1639"/>
      <c r="H453" s="1605"/>
      <c r="I453" s="1605"/>
      <c r="J453" s="1605"/>
      <c r="K453" s="1605"/>
      <c r="L453" s="1639"/>
      <c r="M453" s="1605"/>
      <c r="N453" s="1605"/>
      <c r="O453" s="1605"/>
      <c r="P453" s="1605"/>
      <c r="Q453" s="1642"/>
      <c r="R453" s="1578"/>
      <c r="S453" s="1579"/>
      <c r="T453" s="1579"/>
      <c r="U453" s="1570">
        <v>453</v>
      </c>
      <c r="V453" s="1599"/>
    </row>
    <row r="454" spans="1:22" ht="15.75" customHeight="1">
      <c r="A454" s="1692" t="s">
        <v>289</v>
      </c>
      <c r="B454" s="1609"/>
      <c r="C454" s="1634">
        <f>IF(Data!BV454="","",Data!BV454)</f>
        <v>15156.216</v>
      </c>
      <c r="D454" s="1634">
        <f>IF(Data!BW454="","",Data!BW454)</f>
        <v>15156.216</v>
      </c>
      <c r="E454" s="1634">
        <f>IF(Data!BX454="","",Data!BX454)</f>
        <v>15156.216</v>
      </c>
      <c r="F454" s="1634">
        <f>IF(Data!BY454="","",Data!BY454)</f>
        <v>15156.216</v>
      </c>
      <c r="G454" s="1639"/>
      <c r="H454" s="1605"/>
      <c r="I454" s="1605"/>
      <c r="J454" s="1605"/>
      <c r="K454" s="1605"/>
      <c r="L454" s="1639"/>
      <c r="M454" s="1605"/>
      <c r="N454" s="1605"/>
      <c r="O454" s="1605"/>
      <c r="P454" s="1605"/>
      <c r="Q454" s="1642"/>
      <c r="R454" s="1578"/>
      <c r="S454" s="1579"/>
      <c r="T454" s="1579"/>
      <c r="U454" s="1570">
        <v>454</v>
      </c>
      <c r="V454" s="1599"/>
    </row>
    <row r="455" spans="1:22" ht="15.75" customHeight="1">
      <c r="A455" s="1607" t="s">
        <v>250</v>
      </c>
      <c r="B455" s="1609"/>
      <c r="C455" s="1713">
        <f>IF(C453="","",C453*C454/C$46/365/$P$1)</f>
        <v>0.45298777584059774</v>
      </c>
      <c r="D455" s="1713">
        <f>IF(D453="","",D453*D454/D$46/365/$P$1)</f>
        <v>0.45298777584059774</v>
      </c>
      <c r="E455" s="1713">
        <f>IF(E453="","",E453*E454/E$46/365/$P$1)</f>
        <v>0.45298777584059774</v>
      </c>
      <c r="F455" s="1713">
        <f>IF(F453="","",F453*F454/F$46/365/$P$1)</f>
        <v>0.35389669987546701</v>
      </c>
      <c r="G455" s="1621"/>
      <c r="H455" s="1605"/>
      <c r="I455" s="1605"/>
      <c r="J455" s="1605"/>
      <c r="K455" s="1605"/>
      <c r="L455" s="1621"/>
      <c r="M455" s="1605"/>
      <c r="N455" s="1605"/>
      <c r="O455" s="1605"/>
      <c r="P455" s="1605"/>
      <c r="Q455" s="1642"/>
      <c r="R455" s="1568"/>
      <c r="S455" s="1569"/>
      <c r="T455" s="1569"/>
      <c r="U455" s="1570">
        <v>455</v>
      </c>
      <c r="V455" s="1599"/>
    </row>
    <row r="456" spans="1:22" ht="15.75" customHeight="1">
      <c r="A456" s="1714" t="s">
        <v>282</v>
      </c>
      <c r="B456" s="1621"/>
      <c r="C456" s="1622">
        <f>IF(Data!BV456="","",Data!BV456)</f>
        <v>480</v>
      </c>
      <c r="D456" s="1622">
        <f>IF(Data!BW456="","",Data!BW456)</f>
        <v>480</v>
      </c>
      <c r="E456" s="1622">
        <f>IF(Data!BX456="","",Data!BX456)</f>
        <v>480</v>
      </c>
      <c r="F456" s="1622">
        <f>IF(Data!BY456="","",Data!BY456)</f>
        <v>350</v>
      </c>
      <c r="G456" s="1637"/>
      <c r="H456" s="1605"/>
      <c r="I456" s="1605"/>
      <c r="J456" s="1605"/>
      <c r="K456" s="1605"/>
      <c r="L456" s="1637"/>
      <c r="M456" s="1605"/>
      <c r="N456" s="1605"/>
      <c r="O456" s="1605"/>
      <c r="P456" s="1605"/>
      <c r="Q456" s="1642"/>
      <c r="R456" s="1623"/>
      <c r="S456" s="1624"/>
      <c r="T456" s="1624"/>
      <c r="U456" s="1570">
        <v>456</v>
      </c>
      <c r="V456" s="1599"/>
    </row>
    <row r="457" spans="1:22" ht="15.75" customHeight="1">
      <c r="A457" s="1607" t="s">
        <v>283</v>
      </c>
      <c r="B457" s="1609"/>
      <c r="C457" s="1715">
        <f>IF(C456="","",C451*C452*C456)</f>
        <v>5760</v>
      </c>
      <c r="D457" s="1715">
        <f>IF(D456="","",D451*D452*D456)</f>
        <v>5760</v>
      </c>
      <c r="E457" s="1715">
        <f>IF(E456="","",E451*E452*E456)</f>
        <v>5760</v>
      </c>
      <c r="F457" s="1715">
        <f>IF(F456="","",F451*F452*F456)</f>
        <v>4200</v>
      </c>
      <c r="G457" s="1639"/>
      <c r="H457" s="1605"/>
      <c r="I457" s="1605"/>
      <c r="J457" s="1605"/>
      <c r="K457" s="1605"/>
      <c r="L457" s="1639"/>
      <c r="M457" s="1605"/>
      <c r="N457" s="1605"/>
      <c r="O457" s="1605"/>
      <c r="P457" s="1605"/>
      <c r="Q457" s="1642"/>
      <c r="R457" s="1578"/>
      <c r="S457" s="1579"/>
      <c r="T457" s="1579"/>
      <c r="U457" s="1570">
        <v>457</v>
      </c>
      <c r="V457" s="1599"/>
    </row>
    <row r="458" spans="1:22" ht="15.75" customHeight="1">
      <c r="A458" s="1712" t="str">
        <f>IF(Data!A458="","",Data!A458)</f>
        <v>Maize samp purchase</v>
      </c>
      <c r="B458" s="1609"/>
      <c r="C458" s="1622" t="str">
        <f>IF(Data!BV458="","",Data!BV458)</f>
        <v>bag</v>
      </c>
      <c r="D458" s="1622" t="str">
        <f>IF(Data!BW458="","",Data!BW458)</f>
        <v>bag</v>
      </c>
      <c r="E458" s="1622" t="str">
        <f>IF(Data!BX458="","",Data!BX458)</f>
        <v>bag</v>
      </c>
      <c r="F458" s="1622" t="str">
        <f>IF(Data!BY458="","",Data!BY458)</f>
        <v>bag</v>
      </c>
      <c r="G458" s="1639"/>
      <c r="H458" s="1605"/>
      <c r="I458" s="1605"/>
      <c r="J458" s="1605"/>
      <c r="K458" s="1605"/>
      <c r="L458" s="1639"/>
      <c r="M458" s="1605"/>
      <c r="N458" s="1605"/>
      <c r="O458" s="1605"/>
      <c r="P458" s="1605"/>
      <c r="Q458" s="1642"/>
      <c r="R458" s="1554"/>
      <c r="S458" s="1554"/>
      <c r="T458" s="1554"/>
      <c r="U458" s="1570">
        <v>458</v>
      </c>
      <c r="V458" s="1599"/>
    </row>
    <row r="459" spans="1:22" ht="15.75" customHeight="1">
      <c r="A459" s="1556" t="s">
        <v>263</v>
      </c>
      <c r="B459" s="1609"/>
      <c r="C459" s="1622">
        <f>IF(Data!BV459="","",Data!BV459)</f>
        <v>5</v>
      </c>
      <c r="D459" s="1622">
        <f>IF(Data!BW459="","",Data!BW459)</f>
        <v>5</v>
      </c>
      <c r="E459" s="1622">
        <f>IF(Data!BX459="","",Data!BX459)</f>
        <v>5</v>
      </c>
      <c r="F459" s="1622">
        <f>IF(Data!BY459="","",Data!BY459)</f>
        <v>5</v>
      </c>
      <c r="G459" s="1639"/>
      <c r="H459" s="1605"/>
      <c r="I459" s="1605"/>
      <c r="J459" s="1605"/>
      <c r="K459" s="1605"/>
      <c r="L459" s="1639"/>
      <c r="M459" s="1605"/>
      <c r="N459" s="1605"/>
      <c r="O459" s="1605"/>
      <c r="P459" s="1605"/>
      <c r="Q459" s="1642"/>
      <c r="R459" s="1578"/>
      <c r="S459" s="1579"/>
      <c r="T459" s="1579"/>
      <c r="U459" s="1570">
        <v>459</v>
      </c>
      <c r="V459" s="1599"/>
    </row>
    <row r="460" spans="1:22" ht="15.75" customHeight="1">
      <c r="A460" s="1556" t="s">
        <v>279</v>
      </c>
      <c r="B460" s="1609"/>
      <c r="C460" s="1622">
        <f>IF(Data!BV460="","",Data!BV460)</f>
        <v>1</v>
      </c>
      <c r="D460" s="1622">
        <f>IF(Data!BW460="","",Data!BW460)</f>
        <v>2</v>
      </c>
      <c r="E460" s="1622">
        <f>IF(Data!BX460="","",Data!BX460)</f>
        <v>1</v>
      </c>
      <c r="F460" s="1622">
        <f>IF(Data!BY460="","",Data!BY460)</f>
        <v>1</v>
      </c>
      <c r="G460" s="1639"/>
      <c r="H460" s="1605"/>
      <c r="I460" s="1605"/>
      <c r="J460" s="1605"/>
      <c r="K460" s="1605"/>
      <c r="L460" s="1639"/>
      <c r="M460" s="1605"/>
      <c r="N460" s="1605"/>
      <c r="O460" s="1605"/>
      <c r="P460" s="1605"/>
      <c r="Q460" s="1642"/>
      <c r="R460" s="1578"/>
      <c r="S460" s="1579"/>
      <c r="T460" s="1579"/>
      <c r="U460" s="1570">
        <v>460</v>
      </c>
      <c r="V460" s="1599"/>
    </row>
    <row r="461" spans="1:22" ht="15.75" customHeight="1">
      <c r="A461" s="1607" t="s">
        <v>280</v>
      </c>
      <c r="B461" s="1611"/>
      <c r="C461" s="1622">
        <f>IF(Data!BV461="","",Data!BV461)</f>
        <v>12</v>
      </c>
      <c r="D461" s="1622">
        <f>IF(Data!BW461="","",Data!BW461)</f>
        <v>12</v>
      </c>
      <c r="E461" s="1622">
        <f>IF(Data!BX461="","",Data!BX461)</f>
        <v>12</v>
      </c>
      <c r="F461" s="1622">
        <f>IF(Data!BY461="","",Data!BY461)</f>
        <v>12</v>
      </c>
      <c r="G461" s="1639"/>
      <c r="H461" s="1605"/>
      <c r="I461" s="1605"/>
      <c r="J461" s="1605"/>
      <c r="K461" s="1605"/>
      <c r="L461" s="1639"/>
      <c r="M461" s="1605"/>
      <c r="N461" s="1605"/>
      <c r="O461" s="1605"/>
      <c r="P461" s="1605"/>
      <c r="Q461" s="1642"/>
      <c r="R461" s="1578"/>
      <c r="S461" s="1579"/>
      <c r="T461" s="1579"/>
      <c r="U461" s="1570">
        <v>461</v>
      </c>
      <c r="V461" s="1599"/>
    </row>
    <row r="462" spans="1:22" s="1687" customFormat="1" ht="15.75" customHeight="1">
      <c r="A462" s="1692" t="s">
        <v>264</v>
      </c>
      <c r="B462" s="1609"/>
      <c r="C462" s="1657">
        <f>IF(C460="","",C459*C460*C461)</f>
        <v>60</v>
      </c>
      <c r="D462" s="1657">
        <f>IF(D460="","",D459*D460*D461)</f>
        <v>120</v>
      </c>
      <c r="E462" s="1657">
        <f>IF(E460="","",E459*E460*E461)</f>
        <v>60</v>
      </c>
      <c r="F462" s="1657">
        <f>IF(F460="","",F459*F460*F461)</f>
        <v>60</v>
      </c>
      <c r="G462" s="1609"/>
      <c r="H462" s="1605"/>
      <c r="I462" s="1605"/>
      <c r="J462" s="1605"/>
      <c r="K462" s="1605"/>
      <c r="L462" s="1609"/>
      <c r="M462" s="1605"/>
      <c r="N462" s="1605"/>
      <c r="O462" s="1605"/>
      <c r="P462" s="1605"/>
      <c r="Q462" s="1685"/>
      <c r="R462" s="1578"/>
      <c r="S462" s="1579"/>
      <c r="T462" s="1579"/>
      <c r="U462" s="1570">
        <v>462</v>
      </c>
      <c r="V462" s="1686"/>
    </row>
    <row r="463" spans="1:22" ht="15.75" customHeight="1">
      <c r="A463" s="1692" t="s">
        <v>289</v>
      </c>
      <c r="B463" s="1621"/>
      <c r="C463" s="1634">
        <f>IF(Data!BV463="","",Data!BV463)</f>
        <v>15198.083999999999</v>
      </c>
      <c r="D463" s="1634">
        <f>IF(Data!BW463="","",Data!BW463)</f>
        <v>15198.083999999999</v>
      </c>
      <c r="E463" s="1634">
        <f>IF(Data!BX463="","",Data!BX463)</f>
        <v>15198.083999999999</v>
      </c>
      <c r="F463" s="1634">
        <f>IF(Data!BY463="","",Data!BY463)</f>
        <v>15198.083999999999</v>
      </c>
      <c r="G463" s="1609"/>
      <c r="H463" s="1605"/>
      <c r="I463" s="1605"/>
      <c r="J463" s="1605"/>
      <c r="K463" s="1605"/>
      <c r="L463" s="1609"/>
      <c r="M463" s="1605"/>
      <c r="N463" s="1605"/>
      <c r="O463" s="1605"/>
      <c r="P463" s="1605"/>
      <c r="Q463" s="1642"/>
      <c r="R463" s="1578"/>
      <c r="S463" s="1579"/>
      <c r="T463" s="1579"/>
      <c r="U463" s="1570">
        <v>463</v>
      </c>
      <c r="V463" s="1599"/>
    </row>
    <row r="464" spans="1:22" ht="15.75" customHeight="1">
      <c r="A464" s="1607" t="s">
        <v>250</v>
      </c>
      <c r="B464" s="1609"/>
      <c r="C464" s="1713">
        <f>IF(C462="","",C462*C463/C$46/365/$P$1)</f>
        <v>2.8389945205479446E-2</v>
      </c>
      <c r="D464" s="1713">
        <f>IF(D462="","",D462*D463/D$46/365/$P$1)</f>
        <v>5.6779890410958891E-2</v>
      </c>
      <c r="E464" s="1713">
        <f>IF(E462="","",E462*E463/E$46/365/$P$1)</f>
        <v>2.8389945205479446E-2</v>
      </c>
      <c r="F464" s="1713">
        <f>IF(F462="","",F462*F463/F$46/365/$P$1)</f>
        <v>3.5487431506849312E-2</v>
      </c>
      <c r="G464" s="1633"/>
      <c r="H464" s="1605"/>
      <c r="I464" s="1605"/>
      <c r="J464" s="1605"/>
      <c r="K464" s="1605"/>
      <c r="L464" s="1633"/>
      <c r="M464" s="1605"/>
      <c r="N464" s="1605"/>
      <c r="O464" s="1605"/>
      <c r="P464" s="1605"/>
      <c r="Q464" s="1642"/>
      <c r="R464" s="1568"/>
      <c r="S464" s="1569"/>
      <c r="T464" s="1569"/>
      <c r="U464" s="1570">
        <v>464</v>
      </c>
      <c r="V464" s="1599"/>
    </row>
    <row r="465" spans="1:22" ht="15.75" customHeight="1">
      <c r="A465" s="1716" t="s">
        <v>282</v>
      </c>
      <c r="B465" s="1609"/>
      <c r="C465" s="1622">
        <f>IF(Data!BV465="","",Data!BV465)</f>
        <v>55</v>
      </c>
      <c r="D465" s="1622">
        <f>IF(Data!BW465="","",Data!BW465)</f>
        <v>55</v>
      </c>
      <c r="E465" s="1622">
        <f>IF(Data!BX465="","",Data!BX465)</f>
        <v>55</v>
      </c>
      <c r="F465" s="1622">
        <f>IF(Data!BY465="","",Data!BY465)</f>
        <v>55</v>
      </c>
      <c r="G465" s="1609"/>
      <c r="H465" s="1605"/>
      <c r="I465" s="1605"/>
      <c r="J465" s="1605"/>
      <c r="K465" s="1605"/>
      <c r="L465" s="1609"/>
      <c r="M465" s="1605"/>
      <c r="N465" s="1605"/>
      <c r="O465" s="1605"/>
      <c r="P465" s="1605"/>
      <c r="Q465" s="1642"/>
      <c r="R465" s="1623"/>
      <c r="S465" s="1624"/>
      <c r="T465" s="1624"/>
      <c r="U465" s="1570">
        <v>465</v>
      </c>
      <c r="V465" s="1599"/>
    </row>
    <row r="466" spans="1:22" ht="15.75" customHeight="1">
      <c r="A466" s="1607" t="s">
        <v>283</v>
      </c>
      <c r="B466" s="1621"/>
      <c r="C466" s="1715">
        <f>IF(C465="","",C460*C461*C465)</f>
        <v>660</v>
      </c>
      <c r="D466" s="1715">
        <f>IF(D465="","",D460*D461*D465)</f>
        <v>1320</v>
      </c>
      <c r="E466" s="1715">
        <f>IF(E465="","",E460*E461*E465)</f>
        <v>660</v>
      </c>
      <c r="F466" s="1715">
        <f>IF(F465="","",F460*F461*F465)</f>
        <v>660</v>
      </c>
      <c r="G466" s="1592"/>
      <c r="H466" s="1605"/>
      <c r="I466" s="1605"/>
      <c r="J466" s="1605"/>
      <c r="K466" s="1605"/>
      <c r="L466" s="1592"/>
      <c r="M466" s="1605"/>
      <c r="N466" s="1605"/>
      <c r="O466" s="1605"/>
      <c r="P466" s="1605"/>
      <c r="Q466" s="1642"/>
      <c r="R466" s="1578"/>
      <c r="S466" s="1579"/>
      <c r="T466" s="1579"/>
      <c r="U466" s="1570">
        <v>466</v>
      </c>
      <c r="V466" s="1599"/>
    </row>
    <row r="467" spans="1:22" ht="15.75" customHeight="1">
      <c r="A467" s="1712" t="str">
        <f>IF(Data!A467="","",Data!A467)</f>
        <v>Rice purchase</v>
      </c>
      <c r="B467" s="1609"/>
      <c r="C467" s="1622" t="str">
        <f>IF(Data!BV467="","",Data!BV467)</f>
        <v>bag</v>
      </c>
      <c r="D467" s="1622" t="str">
        <f>IF(Data!BW467="","",Data!BW467)</f>
        <v>bag</v>
      </c>
      <c r="E467" s="1622" t="str">
        <f>IF(Data!BX467="","",Data!BX467)</f>
        <v>bag</v>
      </c>
      <c r="F467" s="1622" t="str">
        <f>IF(Data!BY467="","",Data!BY467)</f>
        <v>bag</v>
      </c>
      <c r="G467" s="1639"/>
      <c r="H467" s="1605"/>
      <c r="I467" s="1605"/>
      <c r="J467" s="1605"/>
      <c r="K467" s="1605"/>
      <c r="L467" s="1639"/>
      <c r="M467" s="1605"/>
      <c r="N467" s="1605"/>
      <c r="O467" s="1605"/>
      <c r="P467" s="1605"/>
      <c r="Q467" s="1642"/>
      <c r="R467" s="1554"/>
      <c r="S467" s="1554"/>
      <c r="T467" s="1554"/>
      <c r="U467" s="1570">
        <v>467</v>
      </c>
      <c r="V467" s="1599"/>
    </row>
    <row r="468" spans="1:22" ht="15.75" customHeight="1">
      <c r="A468" s="1556" t="s">
        <v>263</v>
      </c>
      <c r="B468" s="1609"/>
      <c r="C468" s="1622">
        <f>IF(Data!BV468="","",Data!BV468)</f>
        <v>10</v>
      </c>
      <c r="D468" s="1622">
        <f>IF(Data!BW468="","",Data!BW468)</f>
        <v>10</v>
      </c>
      <c r="E468" s="1622">
        <f>IF(Data!BX468="","",Data!BX468)</f>
        <v>10</v>
      </c>
      <c r="F468" s="1622">
        <f>IF(Data!BY468="","",Data!BY468)</f>
        <v>10</v>
      </c>
      <c r="G468" s="1639"/>
      <c r="H468" s="1605"/>
      <c r="I468" s="1605"/>
      <c r="J468" s="1605"/>
      <c r="K468" s="1605"/>
      <c r="L468" s="1639"/>
      <c r="M468" s="1605"/>
      <c r="N468" s="1605"/>
      <c r="O468" s="1605"/>
      <c r="P468" s="1605"/>
      <c r="Q468" s="1642"/>
      <c r="R468" s="1578"/>
      <c r="S468" s="1579"/>
      <c r="T468" s="1579"/>
      <c r="U468" s="1570">
        <v>468</v>
      </c>
      <c r="V468" s="1599"/>
    </row>
    <row r="469" spans="1:22" ht="15.75" customHeight="1">
      <c r="A469" s="1556" t="s">
        <v>279</v>
      </c>
      <c r="B469" s="1611"/>
      <c r="C469" s="1622">
        <f>IF(Data!BV469="","",Data!BV469)</f>
        <v>1</v>
      </c>
      <c r="D469" s="1622">
        <f>IF(Data!BW469="","",Data!BW469)</f>
        <v>1</v>
      </c>
      <c r="E469" s="1622">
        <f>IF(Data!BX469="","",Data!BX469)</f>
        <v>1</v>
      </c>
      <c r="F469" s="1622">
        <f>IF(Data!BY469="","",Data!BY469)</f>
        <v>1</v>
      </c>
      <c r="G469" s="1639"/>
      <c r="H469" s="1717">
        <f>IF(H$46="","",IF('Exp factors'!$B52="poor",'Exp factors'!$G$52*H$46/$D468/H470,SUM(C469)*'Exp factors'!C$52))</f>
        <v>0.75387709661683966</v>
      </c>
      <c r="I469" s="1717">
        <f>IF(I$46="","",IF('Exp factors'!$B52="poor",'Exp factors'!$G$52*I$46/$D468/I470,SUM(D469)*'Exp factors'!D$52))</f>
        <v>0.75387709661683966</v>
      </c>
      <c r="J469" s="1717">
        <f>IF(J$46="","",IF('Exp factors'!$B52="poor",'Exp factors'!$G$52*J$46/$D468/J470,SUM(E469)*'Exp factors'!E$52))</f>
        <v>0.75387709661683966</v>
      </c>
      <c r="K469" s="1717">
        <f>IF(K$46="","",IF('Exp factors'!$B52="poor",'Exp factors'!$G$52*K$46/$D468/K470,SUM(F469)*'Exp factors'!F$52))</f>
        <v>0.60310167729347175</v>
      </c>
      <c r="L469" s="1639"/>
      <c r="M469" s="1605"/>
      <c r="N469" s="1605"/>
      <c r="O469" s="1605"/>
      <c r="P469" s="1605"/>
      <c r="Q469" s="1642"/>
      <c r="R469" s="1578"/>
      <c r="S469" s="1579"/>
      <c r="T469" s="1579"/>
      <c r="U469" s="1570">
        <v>469</v>
      </c>
      <c r="V469" s="1599"/>
    </row>
    <row r="470" spans="1:22" ht="15.75" customHeight="1">
      <c r="A470" s="1607" t="s">
        <v>280</v>
      </c>
      <c r="B470" s="1609"/>
      <c r="C470" s="1622">
        <f>IF(Data!BV470="","",Data!BV470)</f>
        <v>12</v>
      </c>
      <c r="D470" s="1622">
        <f>IF(Data!BW470="","",Data!BW470)</f>
        <v>12</v>
      </c>
      <c r="E470" s="1622">
        <f>IF(Data!BX470="","",Data!BX470)</f>
        <v>12</v>
      </c>
      <c r="F470" s="1622">
        <f>IF(Data!BY470="","",Data!BY470)</f>
        <v>12</v>
      </c>
      <c r="G470" s="1639"/>
      <c r="H470" s="1718">
        <f>I470</f>
        <v>12</v>
      </c>
      <c r="I470" s="1718">
        <f>IF(SUM(D470)=0,IF(SUM(C470)=0,IF(SUM(E470)=0,IF(SUM(F470)=0,12,SUM(F470)),SUM(E470)),SUM(C470)),SUM(D470))</f>
        <v>12</v>
      </c>
      <c r="J470" s="1718">
        <f>I470</f>
        <v>12</v>
      </c>
      <c r="K470" s="1718">
        <f>I470</f>
        <v>12</v>
      </c>
      <c r="L470" s="1639"/>
      <c r="M470" s="1605"/>
      <c r="N470" s="1605"/>
      <c r="O470" s="1605"/>
      <c r="P470" s="1605"/>
      <c r="Q470" s="1719" t="str">
        <f>'Exp factors'!$B54</f>
        <v>poor</v>
      </c>
      <c r="R470" s="1578"/>
      <c r="S470" s="1579"/>
      <c r="T470" s="1579"/>
      <c r="U470" s="1570">
        <v>470</v>
      </c>
      <c r="V470" s="1599"/>
    </row>
    <row r="471" spans="1:22" s="1687" customFormat="1" ht="15.75" customHeight="1">
      <c r="A471" s="1692" t="s">
        <v>264</v>
      </c>
      <c r="B471" s="1609"/>
      <c r="C471" s="1657">
        <f>IF(C469="","",C468*C469*C470)</f>
        <v>120</v>
      </c>
      <c r="D471" s="1657">
        <f>IF(D469="","",D468*D469*D470)</f>
        <v>120</v>
      </c>
      <c r="E471" s="1657">
        <f>IF(E469="","",E468*E469*E470)</f>
        <v>120</v>
      </c>
      <c r="F471" s="1657">
        <f>IF(F469="","",F468*F469*F470)</f>
        <v>120</v>
      </c>
      <c r="G471" s="1609"/>
      <c r="H471" s="1657">
        <f>IF(H$46=0,"",SUM($D468)*H469*H470)</f>
        <v>90.465251594020756</v>
      </c>
      <c r="I471" s="1657">
        <f>IF(I$46=0,"",SUM($D468)*I469*I470)</f>
        <v>90.465251594020756</v>
      </c>
      <c r="J471" s="1657">
        <f>IF(J$46=0,"",SUM($D468)*J469*J470)</f>
        <v>90.465251594020756</v>
      </c>
      <c r="K471" s="1657">
        <f>IF(K$46=0,"",SUM($D468)*K469*K470)</f>
        <v>72.372201275216611</v>
      </c>
      <c r="L471" s="1609"/>
      <c r="M471" s="1605"/>
      <c r="N471" s="1605"/>
      <c r="O471" s="1605"/>
      <c r="P471" s="1605"/>
      <c r="Q471" s="1685"/>
      <c r="R471" s="1578"/>
      <c r="S471" s="1579"/>
      <c r="T471" s="1579"/>
      <c r="U471" s="1570">
        <v>471</v>
      </c>
      <c r="V471" s="1686"/>
    </row>
    <row r="472" spans="1:22" ht="15.75" customHeight="1">
      <c r="A472" s="1692" t="s">
        <v>289</v>
      </c>
      <c r="B472" s="1621"/>
      <c r="C472" s="1634">
        <f>IF(Data!BV472="","",Data!BV472)</f>
        <v>14821.271999999999</v>
      </c>
      <c r="D472" s="1634">
        <f>IF(Data!BW472="","",Data!BW472)</f>
        <v>14821.271999999999</v>
      </c>
      <c r="E472" s="1634">
        <f>IF(Data!BX472="","",Data!BX472)</f>
        <v>14821.271999999999</v>
      </c>
      <c r="F472" s="1634">
        <f>IF(Data!BY472="","",Data!BY472)</f>
        <v>14821.271999999999</v>
      </c>
      <c r="G472" s="1609"/>
      <c r="H472" s="1605"/>
      <c r="I472" s="1605"/>
      <c r="J472" s="1605"/>
      <c r="K472" s="1605"/>
      <c r="L472" s="1609"/>
      <c r="M472" s="1605"/>
      <c r="N472" s="1605"/>
      <c r="O472" s="1605"/>
      <c r="P472" s="1605"/>
      <c r="Q472" s="1642"/>
      <c r="R472" s="1578"/>
      <c r="S472" s="1579"/>
      <c r="T472" s="1579"/>
      <c r="U472" s="1570">
        <v>472</v>
      </c>
      <c r="V472" s="1599"/>
    </row>
    <row r="473" spans="1:22" ht="15.75" customHeight="1">
      <c r="A473" s="1607" t="s">
        <v>250</v>
      </c>
      <c r="B473" s="1621"/>
      <c r="C473" s="1713">
        <f>IF(C471="","",C471*C472/C$46/365/$P$1)</f>
        <v>5.5372124533001242E-2</v>
      </c>
      <c r="D473" s="1713">
        <f>IF(D471="","",D471*D472/D$46/365/$P$1)</f>
        <v>5.5372124533001242E-2</v>
      </c>
      <c r="E473" s="1713">
        <f>IF(E471="","",E471*E472/E$46/365/$P$1)</f>
        <v>5.5372124533001242E-2</v>
      </c>
      <c r="F473" s="1713">
        <f>IF(F471="","",F471*F472/F$46/365/$P$1)</f>
        <v>6.9215155666251554E-2</v>
      </c>
      <c r="G473" s="1633"/>
      <c r="H473" s="1713">
        <f>IF(H$46=0,"",H471*SUM($D472)/H$46/365/$P$1)</f>
        <v>4.1743776476445053E-2</v>
      </c>
      <c r="I473" s="1713">
        <f>IF(I$46=0,"",I471*SUM($D472)/I$46/365/$P$1)</f>
        <v>4.1743776476445053E-2</v>
      </c>
      <c r="J473" s="1713">
        <f>IF(J$46=0,"",J471*SUM($D472)/J$46/365/$P$1)</f>
        <v>4.1743776476445053E-2</v>
      </c>
      <c r="K473" s="1713">
        <f>IF(K$46=0,"",K471*SUM($D472)/K$46/365/$P$1)</f>
        <v>4.1743776476445053E-2</v>
      </c>
      <c r="L473" s="1633"/>
      <c r="M473" s="1662">
        <f>IF(SUM(H473)=SUM(C473),"",SUM(H473)-SUM(C473))</f>
        <v>-1.3628348056556189E-2</v>
      </c>
      <c r="N473" s="1662">
        <f>IF(SUM(I473)=SUM(D473),"",SUM(I473)-SUM(D473))</f>
        <v>-1.3628348056556189E-2</v>
      </c>
      <c r="O473" s="1662">
        <f>IF(SUM(J473)=SUM(E473),"",SUM(J473)-SUM(E473))</f>
        <v>-1.3628348056556189E-2</v>
      </c>
      <c r="P473" s="1662">
        <f>IF(SUM(K473)=SUM(F473),"",SUM(K473)-SUM(F473))</f>
        <v>-2.7471379189806501E-2</v>
      </c>
      <c r="Q473" s="1642"/>
      <c r="R473" s="1568"/>
      <c r="S473" s="1569"/>
      <c r="T473" s="1569"/>
      <c r="U473" s="1570">
        <v>473</v>
      </c>
      <c r="V473" s="1599"/>
    </row>
    <row r="474" spans="1:22" ht="15.75" customHeight="1">
      <c r="A474" s="1716" t="s">
        <v>285</v>
      </c>
      <c r="B474" s="1609"/>
      <c r="C474" s="1622">
        <f>IF(Data!BV474="","",Data!BV474)</f>
        <v>7</v>
      </c>
      <c r="D474" s="1622">
        <f>IF(Data!BW474="","",Data!BW474)</f>
        <v>7</v>
      </c>
      <c r="E474" s="1622">
        <f>IF(Data!BX474="","",Data!BX474)</f>
        <v>9</v>
      </c>
      <c r="F474" s="1622">
        <f>IF(Data!BY474="","",Data!BY474)</f>
        <v>9</v>
      </c>
      <c r="G474" s="1609"/>
      <c r="H474" s="1720">
        <f>$I474</f>
        <v>7</v>
      </c>
      <c r="I474" s="1720">
        <f>IF(SUM($D474)=0,IF(SUM($C474)=0,IF(SUM($E474)=0,IF(SUM($F474)=0,'Exp factors'!$H$52,SUM($F474)),SUM($E474)),SUM($C474)),SUM($D474))</f>
        <v>7</v>
      </c>
      <c r="J474" s="1720">
        <f>$I474</f>
        <v>7</v>
      </c>
      <c r="K474" s="1720">
        <f>$I474</f>
        <v>7</v>
      </c>
      <c r="L474" s="1609"/>
      <c r="M474" s="1605"/>
      <c r="N474" s="1605"/>
      <c r="O474" s="1605"/>
      <c r="P474" s="1605"/>
      <c r="Q474" s="1642"/>
      <c r="R474" s="1623"/>
      <c r="S474" s="1624"/>
      <c r="T474" s="1624"/>
      <c r="U474" s="1570">
        <v>474</v>
      </c>
      <c r="V474" s="1599"/>
    </row>
    <row r="475" spans="1:22" ht="15.75" customHeight="1">
      <c r="A475" s="1607" t="s">
        <v>283</v>
      </c>
      <c r="B475" s="1609"/>
      <c r="C475" s="1715">
        <f>IF(C474="","",C471*C474)</f>
        <v>840</v>
      </c>
      <c r="D475" s="1715">
        <f t="shared" ref="D475:F475" si="25">IF(D474="","",D471*D474)</f>
        <v>840</v>
      </c>
      <c r="E475" s="1715">
        <f t="shared" si="25"/>
        <v>1080</v>
      </c>
      <c r="F475" s="1715">
        <f t="shared" si="25"/>
        <v>1080</v>
      </c>
      <c r="G475" s="1696"/>
      <c r="H475" s="1721">
        <f t="shared" ref="H475" si="26">IF(H$46=0,"",H469*H470*H474)</f>
        <v>63.325676115814531</v>
      </c>
      <c r="I475" s="1721">
        <f>IF(I$46=0,"",I469*I470*I474)</f>
        <v>63.325676115814531</v>
      </c>
      <c r="J475" s="1721">
        <f t="shared" ref="J475:K475" si="27">IF(J$46=0,"",J469*J470*J474)</f>
        <v>63.325676115814531</v>
      </c>
      <c r="K475" s="1721">
        <f t="shared" si="27"/>
        <v>50.660540892651632</v>
      </c>
      <c r="L475" s="1696"/>
      <c r="M475" s="1641">
        <f>IF(SUM(H475)=SUM(C475),"",SUM(H475)-SUM(C475))</f>
        <v>-776.67432388418547</v>
      </c>
      <c r="N475" s="1641">
        <f>IF(SUM(I475)=SUM(D475),"",SUM(I475)-SUM(D475))</f>
        <v>-776.67432388418547</v>
      </c>
      <c r="O475" s="1641">
        <f>IF(SUM(J475)=SUM(E475),"",SUM(J475)-SUM(E475))</f>
        <v>-1016.6743238841855</v>
      </c>
      <c r="P475" s="1641">
        <f>IF(SUM(K475)=SUM(F475),"",SUM(K475)-SUM(F475))</f>
        <v>-1029.3394591073484</v>
      </c>
      <c r="Q475" s="1642" t="str">
        <f>[1]ExpFactors!$I$52</f>
        <v>fpl</v>
      </c>
      <c r="R475" s="1578"/>
      <c r="S475" s="1579"/>
      <c r="T475" s="1579"/>
      <c r="U475" s="1570">
        <v>475</v>
      </c>
      <c r="V475" s="1599"/>
    </row>
    <row r="476" spans="1:22" ht="15.75" customHeight="1">
      <c r="A476" s="1712" t="str">
        <f>IF(Data!A476="","",Data!A476)</f>
        <v>Potatoes purchase</v>
      </c>
      <c r="B476" s="1609"/>
      <c r="C476" s="1622" t="str">
        <f>IF(Data!BV476="","",Data!BV476)</f>
        <v>pocket</v>
      </c>
      <c r="D476" s="1622" t="str">
        <f>IF(Data!BW476="","",Data!BW476)</f>
        <v>pocket</v>
      </c>
      <c r="E476" s="1622" t="str">
        <f>IF(Data!BX476="","",Data!BX476)</f>
        <v>pocket</v>
      </c>
      <c r="F476" s="1622" t="str">
        <f>IF(Data!BY476="","",Data!BY476)</f>
        <v>pocket</v>
      </c>
      <c r="G476" s="1611"/>
      <c r="H476" s="1605"/>
      <c r="I476" s="1605"/>
      <c r="J476" s="1605"/>
      <c r="K476" s="1605"/>
      <c r="L476" s="1611"/>
      <c r="M476" s="1605"/>
      <c r="N476" s="1605"/>
      <c r="O476" s="1605"/>
      <c r="P476" s="1605"/>
      <c r="Q476" s="1642"/>
      <c r="R476" s="1554"/>
      <c r="S476" s="1554"/>
      <c r="T476" s="1554"/>
      <c r="U476" s="1570">
        <v>476</v>
      </c>
      <c r="V476" s="1599"/>
    </row>
    <row r="477" spans="1:22" ht="15.75" customHeight="1">
      <c r="A477" s="1556" t="s">
        <v>263</v>
      </c>
      <c r="B477" s="1621"/>
      <c r="C477" s="1622">
        <f>IF(Data!BV477="","",Data!BV477)</f>
        <v>10</v>
      </c>
      <c r="D477" s="1622">
        <f>IF(Data!BW477="","",Data!BW477)</f>
        <v>10</v>
      </c>
      <c r="E477" s="1622">
        <f>IF(Data!BX477="","",Data!BX477)</f>
        <v>10</v>
      </c>
      <c r="F477" s="1622">
        <f>IF(Data!BY477="","",Data!BY477)</f>
        <v>10</v>
      </c>
      <c r="G477" s="1611"/>
      <c r="H477" s="1605"/>
      <c r="I477" s="1605"/>
      <c r="J477" s="1605"/>
      <c r="K477" s="1605"/>
      <c r="L477" s="1611"/>
      <c r="M477" s="1605"/>
      <c r="N477" s="1605"/>
      <c r="O477" s="1605"/>
      <c r="P477" s="1605"/>
      <c r="Q477" s="1642"/>
      <c r="R477" s="1578"/>
      <c r="S477" s="1579"/>
      <c r="T477" s="1579"/>
      <c r="U477" s="1570">
        <v>477</v>
      </c>
      <c r="V477" s="1599"/>
    </row>
    <row r="478" spans="1:22" ht="15.75" customHeight="1">
      <c r="A478" s="1556" t="s">
        <v>279</v>
      </c>
      <c r="B478" s="1621"/>
      <c r="C478" s="1622">
        <f>IF(Data!BV478="","",Data!BV478)</f>
        <v>1</v>
      </c>
      <c r="D478" s="1622">
        <f>IF(Data!BW478="","",Data!BW478)</f>
        <v>1</v>
      </c>
      <c r="E478" s="1622">
        <f>IF(Data!BX478="","",Data!BX478)</f>
        <v>1</v>
      </c>
      <c r="F478" s="1622">
        <f>IF(Data!BY478="","",Data!BY478)</f>
        <v>1</v>
      </c>
      <c r="G478" s="1611"/>
      <c r="H478" s="1717">
        <f>IF('Exp factors'!$B54="poor",'Exp factors'!$G$54*H$46/$D477/H479,SUM(C478)*'Exp factors'!C$54)</f>
        <v>0.5839017762947718</v>
      </c>
      <c r="I478" s="1717">
        <f>IF(I$46="","",IF('Exp factors'!$B54="poor",'Exp factors'!$G$54*I$46/$D477/I479,SUM(D478)*'Exp factors'!D$54))</f>
        <v>0.5839017762947718</v>
      </c>
      <c r="J478" s="1717">
        <f>IF(J$46="","",IF('Exp factors'!$B54="poor",'Exp factors'!$G$54*J$46/$D477/J479,SUM(E478)*'Exp factors'!E$54))</f>
        <v>0.5839017762947718</v>
      </c>
      <c r="K478" s="1717">
        <f>IF(K$46="","",IF('Exp factors'!$B54="poor",'Exp factors'!$G$54*K$46/$D477/K479,SUM(F478)*'Exp factors'!F$54))</f>
        <v>0.46712142103581744</v>
      </c>
      <c r="L478" s="1611"/>
      <c r="M478" s="1605"/>
      <c r="N478" s="1605"/>
      <c r="O478" s="1605"/>
      <c r="P478" s="1605"/>
      <c r="Q478" s="1642"/>
      <c r="R478" s="1578"/>
      <c r="S478" s="1579"/>
      <c r="T478" s="1579"/>
      <c r="U478" s="1570">
        <v>478</v>
      </c>
      <c r="V478" s="1599"/>
    </row>
    <row r="479" spans="1:22" ht="15.75" customHeight="1">
      <c r="A479" s="1607" t="s">
        <v>280</v>
      </c>
      <c r="B479" s="1609"/>
      <c r="C479" s="1622">
        <f>IF(Data!BV479="","",Data!BV479)</f>
        <v>12</v>
      </c>
      <c r="D479" s="1622">
        <f>IF(Data!BW479="","",Data!BW479)</f>
        <v>12</v>
      </c>
      <c r="E479" s="1622">
        <f>IF(Data!BX479="","",Data!BX479)</f>
        <v>12</v>
      </c>
      <c r="F479" s="1622">
        <f>IF(Data!BY479="","",Data!BY479)</f>
        <v>12</v>
      </c>
      <c r="G479" s="1609"/>
      <c r="H479" s="1718">
        <f>I479</f>
        <v>12</v>
      </c>
      <c r="I479" s="1718">
        <f>IF(SUM(D479)=0,IF(SUM(C479)=0,IF(SUM(E479)=0,IF(SUM(F479)=0,12,SUM(F479)),SUM(E479)),SUM(C479)),SUM(D479))</f>
        <v>12</v>
      </c>
      <c r="J479" s="1718">
        <f>I479</f>
        <v>12</v>
      </c>
      <c r="K479" s="1718">
        <f>I479</f>
        <v>12</v>
      </c>
      <c r="L479" s="1609"/>
      <c r="M479" s="1605"/>
      <c r="N479" s="1605"/>
      <c r="O479" s="1605"/>
      <c r="P479" s="1605"/>
      <c r="Q479" s="1642"/>
      <c r="R479" s="1578"/>
      <c r="S479" s="1579"/>
      <c r="T479" s="1579"/>
      <c r="U479" s="1570">
        <v>479</v>
      </c>
      <c r="V479" s="1599"/>
    </row>
    <row r="480" spans="1:22" ht="15.75" customHeight="1">
      <c r="A480" s="1692" t="s">
        <v>264</v>
      </c>
      <c r="B480" s="1609"/>
      <c r="C480" s="1657">
        <f>IF(C478="","",C477*C478*C479)</f>
        <v>120</v>
      </c>
      <c r="D480" s="1657">
        <f>IF(D478="","",D477*D478*D479)</f>
        <v>120</v>
      </c>
      <c r="E480" s="1657">
        <f>IF(E478="","",E477*E478*E479)</f>
        <v>120</v>
      </c>
      <c r="F480" s="1657">
        <f>IF(F478="","",F477*F478*F479)</f>
        <v>120</v>
      </c>
      <c r="G480" s="1639"/>
      <c r="H480" s="1657">
        <f>IF(H$46=0,"",SUM($D477)*H478*H479)</f>
        <v>70.068213155372604</v>
      </c>
      <c r="I480" s="1657">
        <f>IF(I$46=0,"",SUM($D477)*I478*I479)</f>
        <v>70.068213155372604</v>
      </c>
      <c r="J480" s="1657">
        <f>IF(J$46=0,"",SUM($D477)*J478*J479)</f>
        <v>70.068213155372604</v>
      </c>
      <c r="K480" s="1657">
        <f>IF(K$46=0,"",SUM($D477)*K478*K479)</f>
        <v>56.054570524298093</v>
      </c>
      <c r="L480" s="1639"/>
      <c r="M480" s="1605"/>
      <c r="N480" s="1605"/>
      <c r="O480" s="1605"/>
      <c r="P480" s="1605"/>
      <c r="Q480" s="1642"/>
      <c r="R480" s="1578"/>
      <c r="S480" s="1579"/>
      <c r="T480" s="1579"/>
      <c r="U480" s="1570">
        <v>480</v>
      </c>
      <c r="V480" s="1599"/>
    </row>
    <row r="481" spans="1:22" ht="15.75" customHeight="1">
      <c r="A481" s="1692" t="s">
        <v>289</v>
      </c>
      <c r="B481" s="1609"/>
      <c r="C481" s="1634">
        <f>IF(Data!BV481="","",Data!BV481)</f>
        <v>3140.1</v>
      </c>
      <c r="D481" s="1634">
        <f>IF(Data!BW481="","",Data!BW481)</f>
        <v>3140.1</v>
      </c>
      <c r="E481" s="1634">
        <f>IF(Data!BX481="","",Data!BX481)</f>
        <v>3140.1</v>
      </c>
      <c r="F481" s="1634">
        <f>IF(Data!BY481="","",Data!BY481)</f>
        <v>3140.1</v>
      </c>
      <c r="G481" s="1639"/>
      <c r="H481" s="1605"/>
      <c r="I481" s="1605"/>
      <c r="J481" s="1605"/>
      <c r="K481" s="1605"/>
      <c r="L481" s="1639"/>
      <c r="M481" s="1605"/>
      <c r="N481" s="1605"/>
      <c r="O481" s="1605"/>
      <c r="P481" s="1605"/>
      <c r="Q481" s="1642"/>
      <c r="R481" s="1578"/>
      <c r="S481" s="1579"/>
      <c r="T481" s="1579"/>
      <c r="U481" s="1570">
        <v>481</v>
      </c>
      <c r="V481" s="1599"/>
    </row>
    <row r="482" spans="1:22" ht="15.75" customHeight="1">
      <c r="A482" s="1607" t="s">
        <v>250</v>
      </c>
      <c r="B482" s="1621"/>
      <c r="C482" s="1713">
        <f>IF(C480="","",C480*C481/C$46/365/$P$1)</f>
        <v>1.1731382316313821E-2</v>
      </c>
      <c r="D482" s="1713">
        <f>IF(D480="","",D480*D481/D$46/365/$P$1)</f>
        <v>1.1731382316313821E-2</v>
      </c>
      <c r="E482" s="1713">
        <f>IF(E480="","",E480*E481/E$46/365/$P$1)</f>
        <v>1.1731382316313821E-2</v>
      </c>
      <c r="F482" s="1713">
        <f>IF(F480="","",F480*F481/F$46/365/$P$1)</f>
        <v>1.4664227895392278E-2</v>
      </c>
      <c r="G482" s="1621"/>
      <c r="H482" s="1713">
        <f>IF(H$46=0,"",H480*SUM($D481)/H$46/365/$P$1)</f>
        <v>6.8499749728887132E-3</v>
      </c>
      <c r="I482" s="1713">
        <f>IF(I$46=0,"",I480*SUM($D481)/I$46/365/$P$1)</f>
        <v>6.8499749728887132E-3</v>
      </c>
      <c r="J482" s="1713">
        <f>IF(J$46=0,"",J480*SUM($D481)/J$46/365/$P$1)</f>
        <v>6.8499749728887132E-3</v>
      </c>
      <c r="K482" s="1713">
        <f>IF(K$46=0,"",K480*SUM($D481)/K$46/365/$P$1)</f>
        <v>6.8499749728887158E-3</v>
      </c>
      <c r="L482" s="1621"/>
      <c r="M482" s="1662">
        <f>IF(SUM(H482)=SUM(C482),"",SUM(H482)-SUM(C482))</f>
        <v>-4.8814073434251077E-3</v>
      </c>
      <c r="N482" s="1662">
        <f>IF(SUM(I482)=SUM(D482),"",SUM(I482)-SUM(D482))</f>
        <v>-4.8814073434251077E-3</v>
      </c>
      <c r="O482" s="1662">
        <f>IF(SUM(J482)=SUM(E482),"",SUM(J482)-SUM(E482))</f>
        <v>-4.8814073434251077E-3</v>
      </c>
      <c r="P482" s="1662">
        <f>IF(SUM(K482)=SUM(F482),"",SUM(K482)-SUM(F482))</f>
        <v>-7.8142529225035621E-3</v>
      </c>
      <c r="Q482" s="1642"/>
      <c r="R482" s="1568"/>
      <c r="S482" s="1569"/>
      <c r="T482" s="1569"/>
      <c r="U482" s="1570">
        <v>482</v>
      </c>
      <c r="V482" s="1599"/>
    </row>
    <row r="483" spans="1:22" ht="15.75" customHeight="1">
      <c r="A483" s="1716" t="s">
        <v>282</v>
      </c>
      <c r="B483" s="1621"/>
      <c r="C483" s="1622">
        <f>IF(Data!BV483="","",Data!BV483)</f>
        <v>60</v>
      </c>
      <c r="D483" s="1622">
        <f>IF(Data!BW483="","",Data!BW483)</f>
        <v>60</v>
      </c>
      <c r="E483" s="1622">
        <f>IF(Data!BX483="","",Data!BX483)</f>
        <v>60</v>
      </c>
      <c r="F483" s="1622">
        <f>IF(Data!BY483="","",Data!BY483)</f>
        <v>70</v>
      </c>
      <c r="G483" s="1609"/>
      <c r="H483" s="1720">
        <f>$I483</f>
        <v>60</v>
      </c>
      <c r="I483" s="1720">
        <f>IF(SUM($D483)=0,IF(SUM($C483)=0,IF(SUM($E483)=0,IF(SUM($F483)=0,'Exp factors'!$H$54*$D477,SUM($F483)),SUM($E483)),SUM($C483)),SUM($D483))</f>
        <v>60</v>
      </c>
      <c r="J483" s="1720">
        <f>$I483</f>
        <v>60</v>
      </c>
      <c r="K483" s="1720">
        <f>$I483</f>
        <v>60</v>
      </c>
      <c r="L483" s="1609"/>
      <c r="M483" s="1605"/>
      <c r="N483" s="1605"/>
      <c r="O483" s="1605"/>
      <c r="P483" s="1605"/>
      <c r="Q483" s="1642"/>
      <c r="R483" s="1623"/>
      <c r="S483" s="1624"/>
      <c r="T483" s="1624"/>
      <c r="U483" s="1570">
        <v>483</v>
      </c>
      <c r="V483" s="1599"/>
    </row>
    <row r="484" spans="1:22" ht="15.75" customHeight="1">
      <c r="A484" s="1607" t="s">
        <v>283</v>
      </c>
      <c r="B484" s="1609"/>
      <c r="C484" s="1715">
        <f>IF(C483="","",C478*C479*C483)</f>
        <v>720</v>
      </c>
      <c r="D484" s="1715">
        <f>IF(D483="","",D478*D479*D483)</f>
        <v>720</v>
      </c>
      <c r="E484" s="1715">
        <f>IF(E483="","",E478*E479*E483)</f>
        <v>720</v>
      </c>
      <c r="F484" s="1715">
        <f>IF(F483="","",F478*F479*F483)</f>
        <v>840</v>
      </c>
      <c r="G484" s="1639"/>
      <c r="H484" s="1721">
        <f t="shared" ref="H484:K484" si="28">IF(H$46=0,"",H478*H479*H483)</f>
        <v>420.40927893223568</v>
      </c>
      <c r="I484" s="1721">
        <f>IF(I$46=0,"",I478*I479*I483)</f>
        <v>420.40927893223568</v>
      </c>
      <c r="J484" s="1721">
        <f t="shared" si="28"/>
        <v>420.40927893223568</v>
      </c>
      <c r="K484" s="1721">
        <f t="shared" si="28"/>
        <v>336.32742314578854</v>
      </c>
      <c r="L484" s="1639"/>
      <c r="M484" s="1641">
        <f>IF(SUM(H484)=SUM(C484),"",SUM(H484)-SUM(C484))</f>
        <v>-299.59072106776432</v>
      </c>
      <c r="N484" s="1641">
        <f>IF(SUM(I484)=SUM(D484),"",SUM(I484)-SUM(D484))</f>
        <v>-299.59072106776432</v>
      </c>
      <c r="O484" s="1641">
        <f>IF(SUM(J484)=SUM(E484),"",SUM(J484)-SUM(E484))</f>
        <v>-299.59072106776432</v>
      </c>
      <c r="P484" s="1641">
        <f>IF(SUM(K484)=SUM(F484),"",SUM(K484)-SUM(F484))</f>
        <v>-503.67257685421146</v>
      </c>
      <c r="Q484" s="1642" t="str">
        <f>[1]ExpFactors!$I$54</f>
        <v>fpl</v>
      </c>
      <c r="R484" s="1578"/>
      <c r="S484" s="1579"/>
      <c r="T484" s="1579"/>
      <c r="U484" s="1570">
        <v>484</v>
      </c>
      <c r="V484" s="1599"/>
    </row>
    <row r="485" spans="1:22" ht="15.75" customHeight="1">
      <c r="A485" s="1712" t="str">
        <f>IF(Data!A485="","",Data!A485)</f>
        <v>Brown bread purchase</v>
      </c>
      <c r="B485" s="1621"/>
      <c r="C485" s="1622" t="str">
        <f>IF(Data!BV485="","",Data!BV485)</f>
        <v>loaf</v>
      </c>
      <c r="D485" s="1622" t="str">
        <f>IF(Data!BW485="","",Data!BW485)</f>
        <v>loaf</v>
      </c>
      <c r="E485" s="1622" t="str">
        <f>IF(Data!BX485="","",Data!BX485)</f>
        <v>loaf</v>
      </c>
      <c r="F485" s="1622" t="str">
        <f>IF(Data!BY485="","",Data!BY485)</f>
        <v>loaf</v>
      </c>
      <c r="G485" s="1609"/>
      <c r="H485" s="1605"/>
      <c r="I485" s="1605"/>
      <c r="J485" s="1605"/>
      <c r="K485" s="1605"/>
      <c r="L485" s="1609"/>
      <c r="M485" s="1605"/>
      <c r="N485" s="1605"/>
      <c r="O485" s="1605"/>
      <c r="P485" s="1605"/>
      <c r="Q485" s="1642"/>
      <c r="R485" s="1554"/>
      <c r="S485" s="1554"/>
      <c r="T485" s="1554"/>
      <c r="U485" s="1570">
        <v>485</v>
      </c>
      <c r="V485" s="1599"/>
    </row>
    <row r="486" spans="1:22" ht="15.75" customHeight="1">
      <c r="A486" s="1556" t="s">
        <v>263</v>
      </c>
      <c r="B486" s="1609"/>
      <c r="C486" s="1622">
        <f>IF(Data!BV486="","",Data!BV486)</f>
        <v>0.7</v>
      </c>
      <c r="D486" s="1622">
        <f>IF(Data!BW486="","",Data!BW486)</f>
        <v>0.7</v>
      </c>
      <c r="E486" s="1622">
        <f>IF(Data!BX486="","",Data!BX486)</f>
        <v>0.7</v>
      </c>
      <c r="F486" s="1622">
        <f>IF(Data!BY486="","",Data!BY486)</f>
        <v>0.7</v>
      </c>
      <c r="G486" s="1609"/>
      <c r="H486" s="1605"/>
      <c r="I486" s="1605"/>
      <c r="J486" s="1605"/>
      <c r="K486" s="1605"/>
      <c r="L486" s="1609"/>
      <c r="M486" s="1605"/>
      <c r="N486" s="1605"/>
      <c r="O486" s="1605"/>
      <c r="P486" s="1605"/>
      <c r="Q486" s="1642"/>
      <c r="R486" s="1578"/>
      <c r="S486" s="1579"/>
      <c r="T486" s="1579"/>
      <c r="U486" s="1570">
        <v>486</v>
      </c>
      <c r="V486" s="1599"/>
    </row>
    <row r="487" spans="1:22" ht="15.75" customHeight="1">
      <c r="A487" s="1556" t="s">
        <v>279</v>
      </c>
      <c r="B487" s="1609"/>
      <c r="C487" s="1622">
        <f>IF(Data!BV487="","",Data!BV487)</f>
        <v>8</v>
      </c>
      <c r="D487" s="1622">
        <f>IF(Data!BW487="","",Data!BW487)</f>
        <v>18</v>
      </c>
      <c r="E487" s="1622">
        <f>IF(Data!BX487="","",Data!BX487)</f>
        <v>5</v>
      </c>
      <c r="F487" s="1622">
        <f>IF(Data!BY487="","",Data!BY487)</f>
        <v>12</v>
      </c>
      <c r="G487" s="1609"/>
      <c r="H487" s="1717">
        <f>IF(H$46="","",IF('Exp factors'!$B50="poor",'Exp factors'!$G$50*H$46/$D486/H488,SUM(C487)*'Exp factors'!C$50))</f>
        <v>57.275113501342553</v>
      </c>
      <c r="I487" s="1717">
        <f>IF(I$46="","",IF('Exp factors'!$B50="poor",'Exp factors'!$G$50*I$46/$D486/I488,SUM(D487)*'Exp factors'!D$50))</f>
        <v>57.275113501342553</v>
      </c>
      <c r="J487" s="1717">
        <f>IF(J$46="","",IF('Exp factors'!$B50="poor",'Exp factors'!$G$50*J$46/$D486/J488,SUM(E487)*'Exp factors'!E$50))</f>
        <v>57.275113501342553</v>
      </c>
      <c r="K487" s="1717">
        <f>IF(K$46="","",IF('Exp factors'!$B50="poor",'Exp factors'!$G$50*K$46/$D486/K488,SUM(F487)*'Exp factors'!F$50))</f>
        <v>45.820090801074038</v>
      </c>
      <c r="L487" s="1609"/>
      <c r="M487" s="1605"/>
      <c r="N487" s="1605"/>
      <c r="O487" s="1605"/>
      <c r="P487" s="1605"/>
      <c r="Q487" s="1642"/>
      <c r="R487" s="1578"/>
      <c r="S487" s="1579"/>
      <c r="T487" s="1579"/>
      <c r="U487" s="1570">
        <v>487</v>
      </c>
      <c r="V487" s="1599"/>
    </row>
    <row r="488" spans="1:22" ht="15.75" customHeight="1">
      <c r="A488" s="1607" t="s">
        <v>280</v>
      </c>
      <c r="B488" s="1609"/>
      <c r="C488" s="1622">
        <f>IF(Data!BV488="","",Data!BV488)</f>
        <v>12</v>
      </c>
      <c r="D488" s="1622">
        <f>IF(Data!BW488="","",Data!BW488)</f>
        <v>12</v>
      </c>
      <c r="E488" s="1622">
        <f>IF(Data!BX488="","",Data!BX488)</f>
        <v>12</v>
      </c>
      <c r="F488" s="1622">
        <f>IF(Data!BY488="","",Data!BY488)</f>
        <v>12</v>
      </c>
      <c r="G488" s="1609"/>
      <c r="H488" s="1718">
        <f>I488</f>
        <v>12</v>
      </c>
      <c r="I488" s="1718">
        <f>IF(SUM(D488)=0,IF(SUM(C488)=0,IF(SUM(E488)=0,IF(SUM(F488)=0,12,SUM(F488)),SUM(E488)),SUM(C488)),SUM(D488))</f>
        <v>12</v>
      </c>
      <c r="J488" s="1718">
        <f>I488</f>
        <v>12</v>
      </c>
      <c r="K488" s="1718">
        <f>I488</f>
        <v>12</v>
      </c>
      <c r="L488" s="1609"/>
      <c r="M488" s="1605"/>
      <c r="N488" s="1605"/>
      <c r="O488" s="1605"/>
      <c r="P488" s="1605"/>
      <c r="Q488" s="1642"/>
      <c r="R488" s="1578"/>
      <c r="S488" s="1579"/>
      <c r="T488" s="1579"/>
      <c r="U488" s="1570">
        <v>488</v>
      </c>
      <c r="V488" s="1599"/>
    </row>
    <row r="489" spans="1:22" ht="15.75" customHeight="1">
      <c r="A489" s="1692" t="s">
        <v>264</v>
      </c>
      <c r="B489" s="1609"/>
      <c r="C489" s="1657">
        <f>IF(C487="","",C486*C487*C488)</f>
        <v>67.199999999999989</v>
      </c>
      <c r="D489" s="1657">
        <f>IF(D487="","",D486*D487*D488)</f>
        <v>151.19999999999999</v>
      </c>
      <c r="E489" s="1657">
        <f>IF(E487="","",E486*E487*E488)</f>
        <v>42</v>
      </c>
      <c r="F489" s="1657">
        <f>IF(F487="","",F486*F487*F488)</f>
        <v>100.79999999999998</v>
      </c>
      <c r="G489" s="1639"/>
      <c r="H489" s="1657">
        <f>IF(H$46=0,"",SUM($D486)*H487*H488)</f>
        <v>481.11095341127748</v>
      </c>
      <c r="I489" s="1657">
        <f>IF(I$46=0,"",SUM($D486)*I487*I488)</f>
        <v>481.11095341127748</v>
      </c>
      <c r="J489" s="1657">
        <f>IF(J$46=0,"",SUM($D486)*J487*J488)</f>
        <v>481.11095341127748</v>
      </c>
      <c r="K489" s="1657">
        <f>IF(K$46=0,"",SUM($D486)*K487*K488)</f>
        <v>384.88876272902189</v>
      </c>
      <c r="L489" s="1639"/>
      <c r="M489" s="1605"/>
      <c r="N489" s="1605"/>
      <c r="O489" s="1605"/>
      <c r="P489" s="1605"/>
      <c r="Q489" s="1642"/>
      <c r="R489" s="1578"/>
      <c r="S489" s="1579"/>
      <c r="T489" s="1579"/>
      <c r="U489" s="1570">
        <v>489</v>
      </c>
      <c r="V489" s="1599"/>
    </row>
    <row r="490" spans="1:22" ht="15.75" customHeight="1">
      <c r="A490" s="1692" t="s">
        <v>289</v>
      </c>
      <c r="B490" s="1621"/>
      <c r="C490" s="1634">
        <f>IF(Data!BV490="","",Data!BV490)</f>
        <v>10173.923999999999</v>
      </c>
      <c r="D490" s="1634">
        <f>IF(Data!BW490="","",Data!BW490)</f>
        <v>10173.923999999999</v>
      </c>
      <c r="E490" s="1634">
        <f>IF(Data!BX490="","",Data!BX490)</f>
        <v>10173.923999999999</v>
      </c>
      <c r="F490" s="1634">
        <f>IF(Data!BY490="","",Data!BY490)</f>
        <v>10173.923999999999</v>
      </c>
      <c r="G490" s="1639"/>
      <c r="H490" s="1605"/>
      <c r="I490" s="1605"/>
      <c r="J490" s="1605"/>
      <c r="K490" s="1605"/>
      <c r="L490" s="1639"/>
      <c r="M490" s="1605"/>
      <c r="N490" s="1605"/>
      <c r="O490" s="1605"/>
      <c r="P490" s="1605"/>
      <c r="Q490" s="1642"/>
      <c r="R490" s="1578"/>
      <c r="S490" s="1579"/>
      <c r="T490" s="1579"/>
      <c r="U490" s="1570">
        <v>490</v>
      </c>
      <c r="V490" s="1599"/>
    </row>
    <row r="491" spans="1:22" ht="15.75" customHeight="1">
      <c r="A491" s="1607" t="s">
        <v>250</v>
      </c>
      <c r="B491" s="1609"/>
      <c r="C491" s="1713">
        <f>IF(C489="","",C489*C490/C$46/365/$P$1)</f>
        <v>2.1285420074719792E-2</v>
      </c>
      <c r="D491" s="1713">
        <f>IF(D489="","",D489*D490/D$46/365/$P$1)</f>
        <v>4.7892195168119552E-2</v>
      </c>
      <c r="E491" s="1713">
        <f>IF(E489="","",E489*E490/E$46/365/$P$1)</f>
        <v>1.3303387546699874E-2</v>
      </c>
      <c r="F491" s="1713">
        <f>IF(F489="","",F489*F490/F$46/365/$P$1)</f>
        <v>3.9910162640099618E-2</v>
      </c>
      <c r="G491" s="1621"/>
      <c r="H491" s="1713">
        <f>IF(H$46=0,"",H489*SUM($D490)/H$46/365/$P$1)</f>
        <v>0.15239060633791648</v>
      </c>
      <c r="I491" s="1713">
        <f>IF(I$46=0,"",I489*SUM($D490)/I$46/365/$P$1)</f>
        <v>0.15239060633791648</v>
      </c>
      <c r="J491" s="1713">
        <f>IF(J$46=0,"",J489*SUM($D490)/J$46/365/$P$1)</f>
        <v>0.15239060633791648</v>
      </c>
      <c r="K491" s="1713">
        <f>IF(K$46=0,"",K489*SUM($D490)/K$46/365/$P$1)</f>
        <v>0.15239060633791646</v>
      </c>
      <c r="L491" s="1621"/>
      <c r="M491" s="1662">
        <f>IF(SUM(H491)=SUM(C491),"",SUM(H491)-SUM(C491))</f>
        <v>0.1311051862631967</v>
      </c>
      <c r="N491" s="1662">
        <f>IF(SUM(I491)=SUM(D491),"",SUM(I491)-SUM(D491))</f>
        <v>0.10449841116979694</v>
      </c>
      <c r="O491" s="1662">
        <f>IF(SUM(J491)=SUM(E491),"",SUM(J491)-SUM(E491))</f>
        <v>0.1390872187912166</v>
      </c>
      <c r="P491" s="1662">
        <f>IF(SUM(K491)=SUM(F491),"",SUM(K491)-SUM(F491))</f>
        <v>0.11248044369781685</v>
      </c>
      <c r="Q491" s="1642"/>
      <c r="R491" s="1568"/>
      <c r="S491" s="1569"/>
      <c r="T491" s="1569"/>
      <c r="U491" s="1570">
        <v>491</v>
      </c>
      <c r="V491" s="1599"/>
    </row>
    <row r="492" spans="1:22" ht="15.75" customHeight="1">
      <c r="A492" s="1714" t="s">
        <v>282</v>
      </c>
      <c r="B492" s="1609"/>
      <c r="C492" s="1622">
        <f>IF(Data!BV492="","",Data!BV492)</f>
        <v>10</v>
      </c>
      <c r="D492" s="1622">
        <f>IF(Data!BW492="","",Data!BW492)</f>
        <v>10</v>
      </c>
      <c r="E492" s="1622">
        <f>IF(Data!BX492="","",Data!BX492)</f>
        <v>11</v>
      </c>
      <c r="F492" s="1622">
        <f>IF(Data!BY492="","",Data!BY492)</f>
        <v>12</v>
      </c>
      <c r="G492" s="1637"/>
      <c r="H492" s="1720">
        <f>$I492</f>
        <v>10</v>
      </c>
      <c r="I492" s="1720">
        <f>IF(SUM($D492)=0,IF(SUM($C492)=0,IF(SUM($E492)=0,IF(SUM($F492)=0,'Exp factors'!$H$50*$D486,SUM($F492)),SUM($E492)),SUM($C492)),SUM($D492))</f>
        <v>10</v>
      </c>
      <c r="J492" s="1720">
        <f>$I492</f>
        <v>10</v>
      </c>
      <c r="K492" s="1720">
        <f>$I492</f>
        <v>10</v>
      </c>
      <c r="L492" s="1637"/>
      <c r="M492" s="1605"/>
      <c r="N492" s="1605"/>
      <c r="O492" s="1605"/>
      <c r="P492" s="1605"/>
      <c r="Q492" s="1642"/>
      <c r="R492" s="1623"/>
      <c r="S492" s="1624"/>
      <c r="T492" s="1624"/>
      <c r="U492" s="1570">
        <v>492</v>
      </c>
      <c r="V492" s="1599"/>
    </row>
    <row r="493" spans="1:22" ht="15.75" customHeight="1">
      <c r="A493" s="1607" t="s">
        <v>283</v>
      </c>
      <c r="B493" s="1609"/>
      <c r="C493" s="1715">
        <f>IF(C492="","",C487*C488*C492)</f>
        <v>960</v>
      </c>
      <c r="D493" s="1715">
        <f>IF(D492="","",D487*D488*D492)</f>
        <v>2160</v>
      </c>
      <c r="E493" s="1715">
        <f>IF(E492="","",E487*E488*E492)</f>
        <v>660</v>
      </c>
      <c r="F493" s="1715">
        <f>IF(F492="","",F487*F488*F492)</f>
        <v>1728</v>
      </c>
      <c r="G493" s="1639"/>
      <c r="H493" s="1721">
        <f t="shared" ref="H493" si="29">IF(H$46=0,"",H487*H488*H492)</f>
        <v>6873.0136201611058</v>
      </c>
      <c r="I493" s="1721">
        <f>IF(I$46=0,"",I487*I488*I492)</f>
        <v>6873.0136201611058</v>
      </c>
      <c r="J493" s="1721">
        <f t="shared" ref="J493:K493" si="30">IF(J$46=0,"",J487*J488*J492)</f>
        <v>6873.0136201611058</v>
      </c>
      <c r="K493" s="1721">
        <f t="shared" si="30"/>
        <v>5498.4108961288848</v>
      </c>
      <c r="L493" s="1639"/>
      <c r="M493" s="1641">
        <f>IF(SUM(H493)=SUM(C493),"",SUM(H493)-SUM(C493))</f>
        <v>5913.0136201611058</v>
      </c>
      <c r="N493" s="1641">
        <f>IF(SUM(I493)=SUM(D493),"",SUM(I493)-SUM(D493))</f>
        <v>4713.0136201611058</v>
      </c>
      <c r="O493" s="1641">
        <f>IF(SUM(J493)=SUM(E493),"",SUM(J493)-SUM(E493))</f>
        <v>6213.0136201611058</v>
      </c>
      <c r="P493" s="1641">
        <f>IF(SUM(K493)=SUM(F493),"",SUM(K493)-SUM(F493))</f>
        <v>3770.4108961288848</v>
      </c>
      <c r="Q493" s="1642" t="str">
        <f>[1]ExpFactors!$I$50</f>
        <v>fpl</v>
      </c>
      <c r="R493" s="1578"/>
      <c r="S493" s="1579"/>
      <c r="T493" s="1579"/>
      <c r="U493" s="1570">
        <v>493</v>
      </c>
      <c r="V493" s="1599"/>
    </row>
    <row r="494" spans="1:22" ht="15.75" customHeight="1">
      <c r="A494" s="1712" t="str">
        <f>IF(Data!A494="","",Data!A494)</f>
        <v>Whaite bread purchase</v>
      </c>
      <c r="B494" s="1610"/>
      <c r="C494" s="1622" t="str">
        <f>IF(Data!BV494="","",Data!BV494)</f>
        <v>loaf</v>
      </c>
      <c r="D494" s="1622" t="str">
        <f>IF(Data!BW494="","",Data!BW494)</f>
        <v>loaf</v>
      </c>
      <c r="E494" s="1622" t="str">
        <f>IF(Data!BX494="","",Data!BX494)</f>
        <v>loaf</v>
      </c>
      <c r="F494" s="1622" t="str">
        <f>IF(Data!BY494="","",Data!BY494)</f>
        <v>loaf</v>
      </c>
      <c r="G494" s="1609"/>
      <c r="H494" s="1605"/>
      <c r="I494" s="1605"/>
      <c r="J494" s="1605"/>
      <c r="K494" s="1605"/>
      <c r="L494" s="1609"/>
      <c r="M494" s="1605"/>
      <c r="N494" s="1605"/>
      <c r="O494" s="1605"/>
      <c r="P494" s="1605"/>
      <c r="Q494" s="1642"/>
      <c r="R494" s="1554"/>
      <c r="S494" s="1554"/>
      <c r="T494" s="1554"/>
      <c r="U494" s="1570">
        <v>494</v>
      </c>
      <c r="V494" s="1599"/>
    </row>
    <row r="495" spans="1:22" ht="15.75" customHeight="1">
      <c r="A495" s="1556" t="s">
        <v>263</v>
      </c>
      <c r="B495" s="1611"/>
      <c r="C495" s="1622">
        <f>IF(Data!BV495="","",Data!BV495)</f>
        <v>0.7</v>
      </c>
      <c r="D495" s="1622">
        <f>IF(Data!BW495="","",Data!BW495)</f>
        <v>0.7</v>
      </c>
      <c r="E495" s="1622">
        <f>IF(Data!BX495="","",Data!BX495)</f>
        <v>0.7</v>
      </c>
      <c r="F495" s="1622">
        <f>IF(Data!BY495="","",Data!BY495)</f>
        <v>0.7</v>
      </c>
      <c r="G495" s="1609"/>
      <c r="H495" s="1605"/>
      <c r="I495" s="1605"/>
      <c r="J495" s="1605"/>
      <c r="K495" s="1605"/>
      <c r="L495" s="1609"/>
      <c r="M495" s="1605"/>
      <c r="N495" s="1605"/>
      <c r="O495" s="1605"/>
      <c r="P495" s="1605"/>
      <c r="Q495" s="1642"/>
      <c r="R495" s="1578"/>
      <c r="S495" s="1579"/>
      <c r="T495" s="1579"/>
      <c r="U495" s="1570">
        <v>495</v>
      </c>
      <c r="V495" s="1599"/>
    </row>
    <row r="496" spans="1:22" ht="15.75" customHeight="1">
      <c r="A496" s="1556" t="s">
        <v>279</v>
      </c>
      <c r="B496" s="1611"/>
      <c r="C496" s="1622">
        <f>IF(Data!BV496="","",Data!BV496)</f>
        <v>12</v>
      </c>
      <c r="D496" s="1622">
        <f>IF(Data!BW496="","",Data!BW496)</f>
        <v>12</v>
      </c>
      <c r="E496" s="1622">
        <f>IF(Data!BX496="","",Data!BX496)</f>
        <v>22</v>
      </c>
      <c r="F496" s="1622">
        <f>IF(Data!BY496="","",Data!BY496)</f>
        <v>8</v>
      </c>
      <c r="G496" s="1609"/>
      <c r="H496" s="1717">
        <f>IF(H$46="","",IF('Exp factors'!$B51="poor",'Exp factors'!$G$51*H$46/$D495/H497,SUM(C496)*'Exp factors'!C$51))</f>
        <v>13.644953308349429</v>
      </c>
      <c r="I496" s="1717">
        <f>IF(I$46="","",IF('Exp factors'!$B51="poor",'Exp factors'!$G$51*I$46/$D495/I497,SUM(D496)*'Exp factors'!D$51))</f>
        <v>13.644953308349429</v>
      </c>
      <c r="J496" s="1717">
        <f>IF(J$46="","",IF('Exp factors'!$B51="poor",'Exp factors'!$G$51*J$46/$D495/J497,SUM(E496)*'Exp factors'!E$51))</f>
        <v>13.644953308349429</v>
      </c>
      <c r="K496" s="1717">
        <f>IF(K$46="","",IF('Exp factors'!$B51="poor",'Exp factors'!$G$51*K$46/$D495/K497,SUM(F496)*'Exp factors'!F$51))</f>
        <v>10.915962646679544</v>
      </c>
      <c r="L496" s="1609"/>
      <c r="M496" s="1605"/>
      <c r="N496" s="1605"/>
      <c r="O496" s="1605"/>
      <c r="P496" s="1605"/>
      <c r="Q496" s="1642"/>
      <c r="R496" s="1578"/>
      <c r="S496" s="1579"/>
      <c r="T496" s="1579"/>
      <c r="U496" s="1570">
        <v>496</v>
      </c>
      <c r="V496" s="1599"/>
    </row>
    <row r="497" spans="1:22" ht="15.75" customHeight="1">
      <c r="A497" s="1607" t="s">
        <v>280</v>
      </c>
      <c r="B497" s="1609"/>
      <c r="C497" s="1622">
        <f>IF(Data!BV497="","",Data!BV497)</f>
        <v>12</v>
      </c>
      <c r="D497" s="1622">
        <f>IF(Data!BW497="","",Data!BW497)</f>
        <v>12</v>
      </c>
      <c r="E497" s="1622">
        <f>IF(Data!BX497="","",Data!BX497)</f>
        <v>12</v>
      </c>
      <c r="F497" s="1622">
        <f>IF(Data!BY497="","",Data!BY497)</f>
        <v>12</v>
      </c>
      <c r="G497" s="1609"/>
      <c r="H497" s="1718">
        <f>I497</f>
        <v>12</v>
      </c>
      <c r="I497" s="1718">
        <f>IF(SUM(D497)=0,IF(SUM(C497)=0,IF(SUM(E497)=0,IF(SUM(F497)=0,12,SUM(F497)),SUM(E497)),SUM(C497)),SUM(D497))</f>
        <v>12</v>
      </c>
      <c r="J497" s="1718">
        <f>I497</f>
        <v>12</v>
      </c>
      <c r="K497" s="1718">
        <f>I497</f>
        <v>12</v>
      </c>
      <c r="L497" s="1609"/>
      <c r="M497" s="1605"/>
      <c r="N497" s="1605"/>
      <c r="O497" s="1605"/>
      <c r="P497" s="1605"/>
      <c r="Q497" s="1642"/>
      <c r="R497" s="1578"/>
      <c r="S497" s="1579"/>
      <c r="T497" s="1579"/>
      <c r="U497" s="1570">
        <v>497</v>
      </c>
      <c r="V497" s="1599"/>
    </row>
    <row r="498" spans="1:22" ht="15.75" customHeight="1">
      <c r="A498" s="1692" t="s">
        <v>264</v>
      </c>
      <c r="B498" s="1609"/>
      <c r="C498" s="1657">
        <f>IF(C496="","",C495*C496*C497)</f>
        <v>100.79999999999998</v>
      </c>
      <c r="D498" s="1657">
        <f>IF(D496="","",D495*D496*D497)</f>
        <v>100.79999999999998</v>
      </c>
      <c r="E498" s="1657">
        <f>IF(E496="","",E495*E496*E497)</f>
        <v>184.79999999999998</v>
      </c>
      <c r="F498" s="1657">
        <f>IF(F496="","",F495*F496*F497)</f>
        <v>67.199999999999989</v>
      </c>
      <c r="G498" s="1639"/>
      <c r="H498" s="1657">
        <f>IF(H$46=0,"",SUM($D495)*H496*H497)</f>
        <v>114.6176077901352</v>
      </c>
      <c r="I498" s="1657">
        <f>IF(I$46=0,"",SUM($D495)*I496*I497)</f>
        <v>114.6176077901352</v>
      </c>
      <c r="J498" s="1657">
        <f>IF(J$46=0,"",SUM($D495)*J496*J497)</f>
        <v>114.6176077901352</v>
      </c>
      <c r="K498" s="1657">
        <f>IF(K$46=0,"",SUM($D495)*K496*K497)</f>
        <v>91.694086232108162</v>
      </c>
      <c r="L498" s="1639"/>
      <c r="M498" s="1605"/>
      <c r="N498" s="1605"/>
      <c r="O498" s="1605"/>
      <c r="P498" s="1605"/>
      <c r="Q498" s="1642"/>
      <c r="R498" s="1578"/>
      <c r="S498" s="1579"/>
      <c r="T498" s="1579"/>
      <c r="U498" s="1570">
        <v>498</v>
      </c>
      <c r="V498" s="1599"/>
    </row>
    <row r="499" spans="1:22" ht="15.75" customHeight="1">
      <c r="A499" s="1692" t="s">
        <v>289</v>
      </c>
      <c r="B499" s="1609"/>
      <c r="C499" s="1634">
        <f>IF(Data!BV499="","",Data!BV499)</f>
        <v>11220.624</v>
      </c>
      <c r="D499" s="1634">
        <f>IF(Data!BW499="","",Data!BW499)</f>
        <v>11220.624</v>
      </c>
      <c r="E499" s="1634">
        <f>IF(Data!BX499="","",Data!BX499)</f>
        <v>11220.624</v>
      </c>
      <c r="F499" s="1634">
        <f>IF(Data!BY499="","",Data!BY499)</f>
        <v>11220.624</v>
      </c>
      <c r="G499" s="1639"/>
      <c r="H499" s="1605"/>
      <c r="I499" s="1605"/>
      <c r="J499" s="1605"/>
      <c r="K499" s="1605"/>
      <c r="L499" s="1639"/>
      <c r="M499" s="1605"/>
      <c r="N499" s="1605"/>
      <c r="O499" s="1605"/>
      <c r="P499" s="1605"/>
      <c r="Q499" s="1642"/>
      <c r="R499" s="1578"/>
      <c r="S499" s="1579"/>
      <c r="T499" s="1579"/>
      <c r="U499" s="1570">
        <v>499</v>
      </c>
      <c r="V499" s="1599"/>
    </row>
    <row r="500" spans="1:22" ht="15.75" customHeight="1">
      <c r="A500" s="1607" t="s">
        <v>250</v>
      </c>
      <c r="B500" s="1610"/>
      <c r="C500" s="1713">
        <f>IF(C498="","",C498*C499/C$46/365/$P$1)</f>
        <v>3.5212917160647568E-2</v>
      </c>
      <c r="D500" s="1713">
        <f>IF(D498="","",D498*D499/D$46/365/$P$1)</f>
        <v>3.5212917160647568E-2</v>
      </c>
      <c r="E500" s="1713">
        <f>IF(E498="","",E498*E499/E$46/365/$P$1)</f>
        <v>6.4557014794520542E-2</v>
      </c>
      <c r="F500" s="1713">
        <f>IF(F498="","",F498*F499/F$46/365/$P$1)</f>
        <v>2.9344097633872974E-2</v>
      </c>
      <c r="G500" s="1621"/>
      <c r="H500" s="1713">
        <f>IF(H$46=0,"",H498*SUM($D499)/H$46/365/$P$1)</f>
        <v>4.0039884208984369E-2</v>
      </c>
      <c r="I500" s="1713">
        <f>IF(I$46=0,"",I498*SUM($D499)/I$46/365/$P$1)</f>
        <v>4.0039884208984369E-2</v>
      </c>
      <c r="J500" s="1713">
        <f>IF(J$46=0,"",J498*SUM($D499)/J$46/365/$P$1)</f>
        <v>4.0039884208984369E-2</v>
      </c>
      <c r="K500" s="1713">
        <f>IF(K$46=0,"",K498*SUM($D499)/K$46/365/$P$1)</f>
        <v>4.0039884208984369E-2</v>
      </c>
      <c r="L500" s="1621"/>
      <c r="M500" s="1662">
        <f>IF(SUM(H500)=SUM(C500),"",SUM(H500)-SUM(C500))</f>
        <v>4.8269670483368013E-3</v>
      </c>
      <c r="N500" s="1662">
        <f>IF(SUM(I500)=SUM(D500),"",SUM(I500)-SUM(D500))</f>
        <v>4.8269670483368013E-3</v>
      </c>
      <c r="O500" s="1662">
        <f>IF(SUM(J500)=SUM(E500),"",SUM(J500)-SUM(E500))</f>
        <v>-2.4517130585536173E-2</v>
      </c>
      <c r="P500" s="1662">
        <f>IF(SUM(K500)=SUM(F500),"",SUM(K500)-SUM(F500))</f>
        <v>1.0695786575111395E-2</v>
      </c>
      <c r="Q500" s="1642"/>
      <c r="R500" s="1568"/>
      <c r="S500" s="1569"/>
      <c r="T500" s="1569"/>
      <c r="U500" s="1570">
        <v>500</v>
      </c>
      <c r="V500" s="1599"/>
    </row>
    <row r="501" spans="1:22" ht="15.75" customHeight="1">
      <c r="A501" s="1714" t="s">
        <v>285</v>
      </c>
      <c r="B501" s="1611"/>
      <c r="C501" s="1622">
        <f>IF(Data!BV501="","",Data!BV501)</f>
        <v>12</v>
      </c>
      <c r="D501" s="1622">
        <f>IF(Data!BW501="","",Data!BW501)</f>
        <v>12</v>
      </c>
      <c r="E501" s="1622">
        <f>IF(Data!BX501="","",Data!BX501)</f>
        <v>12</v>
      </c>
      <c r="F501" s="1622">
        <f>IF(Data!BY501="","",Data!BY501)</f>
        <v>12</v>
      </c>
      <c r="G501" s="1637"/>
      <c r="H501" s="1720">
        <f>$I501</f>
        <v>12</v>
      </c>
      <c r="I501" s="1720">
        <f>IF(SUM($D501)=0,IF(SUM($C501)=0,IF(SUM($E501)=0,IF(SUM($F501)=0,'Exp factors'!$H$51*$D495,SUM($F501)),SUM($E501)),SUM($C501)),SUM($D501))</f>
        <v>12</v>
      </c>
      <c r="J501" s="1720">
        <f>$I501</f>
        <v>12</v>
      </c>
      <c r="K501" s="1720">
        <f>$I501</f>
        <v>12</v>
      </c>
      <c r="L501" s="1637"/>
      <c r="M501" s="1605"/>
      <c r="N501" s="1605"/>
      <c r="O501" s="1605"/>
      <c r="P501" s="1605"/>
      <c r="Q501" s="1642"/>
      <c r="R501" s="1623"/>
      <c r="S501" s="1624"/>
      <c r="T501" s="1624"/>
      <c r="U501" s="1570">
        <v>501</v>
      </c>
      <c r="V501" s="1599"/>
    </row>
    <row r="502" spans="1:22" ht="15.75" customHeight="1">
      <c r="A502" s="1607" t="s">
        <v>283</v>
      </c>
      <c r="B502" s="1611"/>
      <c r="C502" s="1715">
        <f>IF(C501="","",C496*C497*C501)</f>
        <v>1728</v>
      </c>
      <c r="D502" s="1715">
        <f t="shared" ref="D502:F502" si="31">IF(D501="","",D496*D497*D501)</f>
        <v>1728</v>
      </c>
      <c r="E502" s="1715">
        <f t="shared" si="31"/>
        <v>3168</v>
      </c>
      <c r="F502" s="1715">
        <f t="shared" si="31"/>
        <v>1152</v>
      </c>
      <c r="G502" s="1639"/>
      <c r="H502" s="1721">
        <f t="shared" ref="H502:K502" si="32">IF(H$46=0,"",H496*H497*H501)</f>
        <v>1964.8732764023177</v>
      </c>
      <c r="I502" s="1721">
        <f>IF(I$46=0,"",I496*I497*I501)</f>
        <v>1964.8732764023177</v>
      </c>
      <c r="J502" s="1721">
        <f t="shared" si="32"/>
        <v>1964.8732764023177</v>
      </c>
      <c r="K502" s="1721">
        <f t="shared" si="32"/>
        <v>1571.8986211218544</v>
      </c>
      <c r="L502" s="1639"/>
      <c r="M502" s="1641">
        <f>IF(SUM(H502)=SUM(C502),"",SUM(H502)-SUM(C502))</f>
        <v>236.87327640231774</v>
      </c>
      <c r="N502" s="1641">
        <f>IF(SUM(I502)=SUM(D502),"",SUM(I502)-SUM(D502))</f>
        <v>236.87327640231774</v>
      </c>
      <c r="O502" s="1641">
        <f>IF(SUM(J502)=SUM(E502),"",SUM(J502)-SUM(E502))</f>
        <v>-1203.1267235976823</v>
      </c>
      <c r="P502" s="1641">
        <f>IF(SUM(K502)=SUM(F502),"",SUM(K502)-SUM(F502))</f>
        <v>419.89862112185438</v>
      </c>
      <c r="Q502" s="1642" t="str">
        <f>[1]ExpFactors!$I$51</f>
        <v>fpl</v>
      </c>
      <c r="R502" s="1578"/>
      <c r="S502" s="1579"/>
      <c r="T502" s="1579"/>
      <c r="U502" s="1570">
        <v>502</v>
      </c>
      <c r="V502" s="1599"/>
    </row>
    <row r="503" spans="1:22" ht="15.75" customHeight="1">
      <c r="A503" s="1722" t="str">
        <f>IF(Data!A503="","",Data!A503)</f>
        <v>Brown sugar purchase</v>
      </c>
      <c r="B503" s="1609"/>
      <c r="C503" s="1622">
        <f>IF(Data!BV503="","",Data!BV503)</f>
        <v>5</v>
      </c>
      <c r="D503" s="1622">
        <f>IF(Data!BW503="","",Data!BW503)</f>
        <v>5</v>
      </c>
      <c r="E503" s="1622" t="str">
        <f>IF(Data!BX503="","",Data!BX503)</f>
        <v/>
      </c>
      <c r="F503" s="1622" t="str">
        <f>IF(Data!BY503="","",Data!BY503)</f>
        <v/>
      </c>
      <c r="G503" s="1609"/>
      <c r="H503" s="1717">
        <f>IF(H$46="","",IF('Exp factors'!$B61="poor",'Exp factors'!$G$61*H$46/H504,SUM(C503)*'Exp factors'!C$61))</f>
        <v>3.2371628029439665</v>
      </c>
      <c r="I503" s="1717">
        <f>IF(I$46="","",IF('Exp factors'!$B61="poor",'Exp factors'!$G$61*I$46/I504,SUM(D503)*'Exp factors'!D$61))</f>
        <v>3.2371628029439665</v>
      </c>
      <c r="J503" s="1717">
        <f>IF(J$46="","",IF('Exp factors'!$B61="poor",'Exp factors'!$G$61*J$46/J504,SUM(E503)*'Exp factors'!E$61))</f>
        <v>3.2371628029439665</v>
      </c>
      <c r="K503" s="1717">
        <f>IF(K$46="","",IF('Exp factors'!$B61="poor",'Exp factors'!$G$61*K$46/K504,SUM(F503)*'Exp factors'!F$61))</f>
        <v>2.5897302423551731</v>
      </c>
      <c r="L503" s="1609"/>
      <c r="M503" s="1605"/>
      <c r="N503" s="1605"/>
      <c r="O503" s="1605"/>
      <c r="P503" s="1605"/>
      <c r="Q503" s="1642"/>
      <c r="R503" s="1578"/>
      <c r="S503" s="1579"/>
      <c r="T503" s="1579"/>
      <c r="U503" s="1570">
        <v>503</v>
      </c>
      <c r="V503" s="1599"/>
    </row>
    <row r="504" spans="1:22" s="1687" customFormat="1" ht="15.75" customHeight="1">
      <c r="A504" s="1607" t="s">
        <v>286</v>
      </c>
      <c r="B504" s="1609"/>
      <c r="C504" s="1622">
        <f>IF(Data!BV504="","",Data!BV504)</f>
        <v>12</v>
      </c>
      <c r="D504" s="1622">
        <f>IF(Data!BW504="","",Data!BW504)</f>
        <v>12</v>
      </c>
      <c r="E504" s="1622" t="str">
        <f>IF(Data!BX504="","",Data!BX504)</f>
        <v/>
      </c>
      <c r="F504" s="1622" t="str">
        <f>IF(Data!BY504="","",Data!BY504)</f>
        <v/>
      </c>
      <c r="G504" s="1609"/>
      <c r="H504" s="1718">
        <f>I504</f>
        <v>12</v>
      </c>
      <c r="I504" s="1718">
        <f>IF(SUM(D504)=0,IF(SUM(C504)=0,IF(SUM(E504)=0,IF(SUM(F504)=0,12,SUM(F504)),SUM(E504)),SUM(C504)),SUM(D504))</f>
        <v>12</v>
      </c>
      <c r="J504" s="1718">
        <f>I504</f>
        <v>12</v>
      </c>
      <c r="K504" s="1718">
        <f>I504</f>
        <v>12</v>
      </c>
      <c r="L504" s="1609"/>
      <c r="M504" s="1605"/>
      <c r="N504" s="1605"/>
      <c r="O504" s="1605"/>
      <c r="P504" s="1605"/>
      <c r="Q504" s="1685"/>
      <c r="R504" s="1578"/>
      <c r="S504" s="1579"/>
      <c r="T504" s="1579"/>
      <c r="U504" s="1570">
        <v>504</v>
      </c>
      <c r="V504" s="1686"/>
    </row>
    <row r="505" spans="1:22" s="1687" customFormat="1" ht="15.75" customHeight="1">
      <c r="A505" s="1692" t="s">
        <v>289</v>
      </c>
      <c r="B505" s="1609"/>
      <c r="C505" s="1622">
        <f>IF(Data!BV505="","",Data!BV505)</f>
        <v>16747.2</v>
      </c>
      <c r="D505" s="1622">
        <f>IF(Data!BW505="","",Data!BW505)</f>
        <v>16747.2</v>
      </c>
      <c r="E505" s="1622">
        <f>IF(Data!BX505="","",Data!BX505)</f>
        <v>16747.2</v>
      </c>
      <c r="F505" s="1622">
        <f>IF(Data!BY505="","",Data!BY505)</f>
        <v>16747.2</v>
      </c>
      <c r="G505" s="1609"/>
      <c r="H505" s="1605"/>
      <c r="I505" s="1605"/>
      <c r="J505" s="1605"/>
      <c r="K505" s="1605"/>
      <c r="L505" s="1609"/>
      <c r="M505" s="1627"/>
      <c r="N505" s="1627"/>
      <c r="O505" s="1627"/>
      <c r="P505" s="1627"/>
      <c r="Q505" s="1685"/>
      <c r="R505" s="1578"/>
      <c r="S505" s="1579"/>
      <c r="T505" s="1579"/>
      <c r="U505" s="1570">
        <v>505</v>
      </c>
      <c r="V505" s="1686"/>
    </row>
    <row r="506" spans="1:22" ht="15.75" customHeight="1">
      <c r="A506" s="1607" t="s">
        <v>250</v>
      </c>
      <c r="B506" s="1610"/>
      <c r="C506" s="1723">
        <f>IF(SUM(C503)=0,"",C503*C504*C505/C$46/365/$P$1)</f>
        <v>3.1283686176836863E-2</v>
      </c>
      <c r="D506" s="1723">
        <f>IF(SUM(D503)=0,"",D503*D504*D505/D$46/365/$P$1)</f>
        <v>3.1283686176836863E-2</v>
      </c>
      <c r="E506" s="1723" t="str">
        <f>IF(SUM(E503)=0,"",E503*E504*E505/E$46/365/$P$1)</f>
        <v/>
      </c>
      <c r="F506" s="1723" t="str">
        <f>IF(SUM(F503)=0,"",F503*F504*F505/F$46/365/$P$1)</f>
        <v/>
      </c>
      <c r="G506" s="1621"/>
      <c r="H506" s="1723">
        <f>IF(H$46=0,"",H503*H504*SUM($D505)/H$46/365/$P$1)</f>
        <v>2.0254077046125731E-2</v>
      </c>
      <c r="I506" s="1723">
        <f>IF(I$46=0,"",I503*I504*SUM($D505)/I$46/365/$P$1)</f>
        <v>2.0254077046125731E-2</v>
      </c>
      <c r="J506" s="1723">
        <f>IF(J$46=0,"",J503*J504*SUM($D505)/J$46/365/$P$1)</f>
        <v>2.0254077046125731E-2</v>
      </c>
      <c r="K506" s="1723">
        <f>IF(K$46=0,"",K503*K504*SUM($D505)/K$46/365/$P$1)</f>
        <v>2.0254077046125727E-2</v>
      </c>
      <c r="L506" s="1621"/>
      <c r="M506" s="1662">
        <f>IF(SUM(H506)=SUM(C506),"",SUM(H506)-SUM(C506))</f>
        <v>-1.1029609130711132E-2</v>
      </c>
      <c r="N506" s="1662">
        <f>IF(SUM(I506)=SUM(D506),"",SUM(I506)-SUM(D506))</f>
        <v>-1.1029609130711132E-2</v>
      </c>
      <c r="O506" s="1662">
        <f>IF(SUM(J506)=SUM(E506),"",SUM(J506)-SUM(E506))</f>
        <v>2.0254077046125731E-2</v>
      </c>
      <c r="P506" s="1662">
        <f>IF(SUM(K506)=SUM(F506),"",SUM(K506)-SUM(F506))</f>
        <v>2.0254077046125727E-2</v>
      </c>
      <c r="Q506" s="1642"/>
      <c r="R506" s="1568"/>
      <c r="S506" s="1569"/>
      <c r="T506" s="1569"/>
      <c r="U506" s="1570">
        <v>506</v>
      </c>
      <c r="V506" s="1599"/>
    </row>
    <row r="507" spans="1:22" ht="15.75" customHeight="1">
      <c r="A507" s="1716" t="s">
        <v>285</v>
      </c>
      <c r="B507" s="1611"/>
      <c r="C507" s="1622">
        <f>IF(Data!BV507="","",Data!BV507)</f>
        <v>11</v>
      </c>
      <c r="D507" s="1622">
        <f>IF(Data!BW507="","",Data!BW507)</f>
        <v>11</v>
      </c>
      <c r="E507" s="1622" t="str">
        <f>IF(Data!BX507="","",Data!BX507)</f>
        <v/>
      </c>
      <c r="F507" s="1622" t="str">
        <f>IF(Data!BY507="","",Data!BY507)</f>
        <v/>
      </c>
      <c r="G507" s="1609"/>
      <c r="H507" s="1720">
        <f>$I507</f>
        <v>11</v>
      </c>
      <c r="I507" s="1720">
        <f>IF(SUM($D507)=0,IF(SUM($C507)=0,IF(SUM($E507)=0,IF(SUM($F507)=0,'Exp factors'!$H$61,SUM($F507)),SUM($E507)),SUM($C507)),SUM($D507))</f>
        <v>11</v>
      </c>
      <c r="J507" s="1720">
        <f>$I507</f>
        <v>11</v>
      </c>
      <c r="K507" s="1720">
        <f>$I507</f>
        <v>11</v>
      </c>
      <c r="L507" s="1609"/>
      <c r="M507" s="1605"/>
      <c r="N507" s="1605"/>
      <c r="O507" s="1605"/>
      <c r="P507" s="1605"/>
      <c r="Q507" s="1642"/>
      <c r="R507" s="1623"/>
      <c r="S507" s="1624"/>
      <c r="T507" s="1624"/>
      <c r="U507" s="1570">
        <v>507</v>
      </c>
      <c r="V507" s="1599"/>
    </row>
    <row r="508" spans="1:22" ht="15.75" customHeight="1">
      <c r="A508" s="1607" t="s">
        <v>283</v>
      </c>
      <c r="B508" s="1609"/>
      <c r="C508" s="1724">
        <f>IF(C507="","",C503*C504*C507)</f>
        <v>660</v>
      </c>
      <c r="D508" s="1724">
        <f>IF(D507="","",D503*D504*D507)</f>
        <v>660</v>
      </c>
      <c r="E508" s="1724" t="str">
        <f>IF(E507="","",E503*E504*E507)</f>
        <v/>
      </c>
      <c r="F508" s="1724" t="str">
        <f>IF(F507="","",F503*F504*F507)</f>
        <v/>
      </c>
      <c r="G508" s="1609"/>
      <c r="H508" s="1725">
        <f>IF(H$46=0,"",H503*H504*H507)</f>
        <v>427.30548998860354</v>
      </c>
      <c r="I508" s="1725">
        <f t="shared" ref="I508" si="33">IF(I$46=0,"",I503*I504*I507)</f>
        <v>427.30548998860354</v>
      </c>
      <c r="J508" s="1725">
        <f t="shared" ref="J508" si="34">IF(J$46=0,"",J503*J504*J507)</f>
        <v>427.30548998860354</v>
      </c>
      <c r="K508" s="1725">
        <f t="shared" ref="K508" si="35">IF(K$46=0,"",K503*K504*K507)</f>
        <v>341.84439199088285</v>
      </c>
      <c r="L508" s="1609"/>
      <c r="M508" s="1641">
        <f>IF(SUM(H508)=SUM(C508),"",SUM(H508)-SUM(C508))</f>
        <v>-232.69451001139646</v>
      </c>
      <c r="N508" s="1641">
        <f>IF(SUM(I508)=SUM(D508),"",SUM(I508)-SUM(D508))</f>
        <v>-232.69451001139646</v>
      </c>
      <c r="O508" s="1641">
        <f>IF(SUM(J508)=SUM(E508),"",SUM(J508)-SUM(E508))</f>
        <v>427.30548998860354</v>
      </c>
      <c r="P508" s="1641">
        <f>IF(SUM(K508)=SUM(F508),"",SUM(K508)-SUM(F508))</f>
        <v>341.84439199088285</v>
      </c>
      <c r="Q508" s="1642" t="str">
        <f>[1]ExpFactors!$I$61</f>
        <v>fpl</v>
      </c>
      <c r="R508" s="1578"/>
      <c r="S508" s="1579"/>
      <c r="T508" s="1579"/>
      <c r="U508" s="1570">
        <v>508</v>
      </c>
      <c r="V508" s="1599"/>
    </row>
    <row r="509" spans="1:22" ht="15.75" customHeight="1">
      <c r="A509" s="1726" t="str">
        <f>IF(Data!A509="","",Data!A509)</f>
        <v>White sugar purchase</v>
      </c>
      <c r="B509" s="1609"/>
      <c r="C509" s="1622">
        <f>IF(Data!BV509="","",Data!BV509)</f>
        <v>10</v>
      </c>
      <c r="D509" s="1622">
        <f>IF(Data!BW509="","",Data!BW509)</f>
        <v>10</v>
      </c>
      <c r="E509" s="1622">
        <f>IF(Data!BX509="","",Data!BX509)</f>
        <v>10</v>
      </c>
      <c r="F509" s="1622">
        <f>IF(Data!BY509="","",Data!BY509)</f>
        <v>10</v>
      </c>
      <c r="G509" s="1609"/>
      <c r="H509" s="1717">
        <f>IF(H$46="","",IF('Exp factors'!$B62="poor",'Exp factors'!$G$62*H$46/H510,SUM(C509)*'Exp factors'!C$62))</f>
        <v>2.1049916407782807</v>
      </c>
      <c r="I509" s="1717">
        <f>IF(I$46="","",IF('Exp factors'!$B62="poor",'Exp factors'!$G$62*I$46/I510,SUM(D509)*'Exp factors'!D$62))</f>
        <v>2.1049916407782807</v>
      </c>
      <c r="J509" s="1717">
        <f>IF(J$46="","",IF('Exp factors'!$B62="poor",'Exp factors'!$G$62*J$46/J510,SUM(E509)*'Exp factors'!E$62))</f>
        <v>2.1049916407782807</v>
      </c>
      <c r="K509" s="1717">
        <f>IF(K$46="","",IF('Exp factors'!$B62="poor",'Exp factors'!$G$62*K$46/K510,SUM(F509)*'Exp factors'!F$62))</f>
        <v>1.6839933126226247</v>
      </c>
      <c r="L509" s="1609"/>
      <c r="M509" s="1605"/>
      <c r="N509" s="1605"/>
      <c r="O509" s="1605"/>
      <c r="P509" s="1605"/>
      <c r="Q509" s="1642"/>
      <c r="R509" s="1578"/>
      <c r="S509" s="1579"/>
      <c r="T509" s="1579"/>
      <c r="U509" s="1570">
        <v>509</v>
      </c>
      <c r="V509" s="1599"/>
    </row>
    <row r="510" spans="1:22" ht="15.75" customHeight="1">
      <c r="A510" s="1607" t="s">
        <v>286</v>
      </c>
      <c r="B510" s="1610"/>
      <c r="C510" s="1622">
        <f>IF(Data!BV510="","",Data!BV510)</f>
        <v>12</v>
      </c>
      <c r="D510" s="1622">
        <f>IF(Data!BW510="","",Data!BW510)</f>
        <v>12</v>
      </c>
      <c r="E510" s="1622">
        <f>IF(Data!BX510="","",Data!BX510)</f>
        <v>12</v>
      </c>
      <c r="F510" s="1622">
        <f>IF(Data!BY510="","",Data!BY510)</f>
        <v>12</v>
      </c>
      <c r="G510" s="1609"/>
      <c r="H510" s="1718">
        <f>I510</f>
        <v>12</v>
      </c>
      <c r="I510" s="1718">
        <f>IF(SUM(D510)=0,IF(SUM(C510)=0,IF(SUM(E510)=0,IF(SUM(F510)=0,12,SUM(F510)),SUM(E510)),SUM(C510)),SUM(D510))</f>
        <v>12</v>
      </c>
      <c r="J510" s="1718">
        <f>I510</f>
        <v>12</v>
      </c>
      <c r="K510" s="1718">
        <f>I510</f>
        <v>12</v>
      </c>
      <c r="L510" s="1609"/>
      <c r="M510" s="1605"/>
      <c r="N510" s="1605"/>
      <c r="O510" s="1605"/>
      <c r="P510" s="1605"/>
      <c r="Q510" s="1642"/>
      <c r="R510" s="1578"/>
      <c r="S510" s="1579"/>
      <c r="T510" s="1579"/>
      <c r="U510" s="1570">
        <v>510</v>
      </c>
      <c r="V510" s="1599"/>
    </row>
    <row r="511" spans="1:22" ht="15.75" customHeight="1">
      <c r="A511" s="1692" t="s">
        <v>289</v>
      </c>
      <c r="B511" s="1609"/>
      <c r="C511" s="1634">
        <f>IF(Data!BV511="","",Data!BV511)</f>
        <v>16956.54</v>
      </c>
      <c r="D511" s="1634">
        <f>IF(Data!BW511="","",Data!BW511)</f>
        <v>16956.54</v>
      </c>
      <c r="E511" s="1634">
        <f>IF(Data!BX511="","",Data!BX511)</f>
        <v>16956.54</v>
      </c>
      <c r="F511" s="1634">
        <f>IF(Data!BY511="","",Data!BY511)</f>
        <v>16956.54</v>
      </c>
      <c r="G511" s="1609"/>
      <c r="H511" s="1605"/>
      <c r="I511" s="1605"/>
      <c r="J511" s="1605"/>
      <c r="K511" s="1605"/>
      <c r="L511" s="1609"/>
      <c r="M511" s="1627"/>
      <c r="N511" s="1627"/>
      <c r="O511" s="1627"/>
      <c r="P511" s="1627"/>
      <c r="Q511" s="1642"/>
      <c r="R511" s="1578"/>
      <c r="S511" s="1579"/>
      <c r="T511" s="1579"/>
      <c r="U511" s="1570">
        <v>511</v>
      </c>
      <c r="V511" s="1599"/>
    </row>
    <row r="512" spans="1:22" ht="15.75" customHeight="1">
      <c r="A512" s="1607" t="s">
        <v>250</v>
      </c>
      <c r="B512" s="1611"/>
      <c r="C512" s="1723">
        <f>IF(SUM(C509)=0,"",C509*C510*C511/C$46/365/$P$1)</f>
        <v>6.3349464508094644E-2</v>
      </c>
      <c r="D512" s="1723">
        <f>IF(SUM(D509)=0,"",D509*D510*D511/D$46/365/$P$1)</f>
        <v>6.3349464508094644E-2</v>
      </c>
      <c r="E512" s="1723">
        <f>IF(SUM(E509)=0,"",E509*E510*E511/E$46/365/$P$1)</f>
        <v>6.3349464508094644E-2</v>
      </c>
      <c r="F512" s="1723">
        <f>IF(SUM(F509)=0,"",F509*F510*F511/F$46/365/$P$1)</f>
        <v>7.9186830635118305E-2</v>
      </c>
      <c r="G512" s="1621"/>
      <c r="H512" s="1723">
        <f>IF(H$46=0,"",H509*H510*SUM($D511)/H$46/365/$P$1)</f>
        <v>1.3335009323731963E-2</v>
      </c>
      <c r="I512" s="1723">
        <f>IF(I$46=0,"",I509*I510*SUM($D511)/I$46/365/$P$1)</f>
        <v>1.3335009323731963E-2</v>
      </c>
      <c r="J512" s="1723">
        <f>IF(J$46=0,"",J509*J510*SUM($D511)/J$46/365/$P$1)</f>
        <v>1.3335009323731963E-2</v>
      </c>
      <c r="K512" s="1723">
        <f>IF(K$46=0,"",K509*K510*SUM($D511)/K$46/365/$P$1)</f>
        <v>1.3335009323731963E-2</v>
      </c>
      <c r="L512" s="1621"/>
      <c r="M512" s="1662">
        <f>IF(SUM(H512)=SUM(C512),"",SUM(H512)-SUM(C512))</f>
        <v>-5.0014455184362677E-2</v>
      </c>
      <c r="N512" s="1662">
        <f>IF(SUM(I512)=SUM(D512),"",SUM(I512)-SUM(D512))</f>
        <v>-5.0014455184362677E-2</v>
      </c>
      <c r="O512" s="1662">
        <f>IF(SUM(J512)=SUM(E512),"",SUM(J512)-SUM(E512))</f>
        <v>-5.0014455184362677E-2</v>
      </c>
      <c r="P512" s="1662">
        <f>IF(SUM(K512)=SUM(F512),"",SUM(K512)-SUM(F512))</f>
        <v>-6.5851821311386338E-2</v>
      </c>
      <c r="Q512" s="1642"/>
      <c r="R512" s="1568"/>
      <c r="S512" s="1569"/>
      <c r="T512" s="1569"/>
      <c r="U512" s="1570">
        <v>512</v>
      </c>
      <c r="V512" s="1599"/>
    </row>
    <row r="513" spans="1:22" ht="15.75" customHeight="1">
      <c r="A513" s="1716" t="s">
        <v>285</v>
      </c>
      <c r="B513" s="1611"/>
      <c r="C513" s="1622">
        <f>IF(Data!BV513="","",Data!BV513)</f>
        <v>12</v>
      </c>
      <c r="D513" s="1622">
        <f>IF(Data!BW513="","",Data!BW513)</f>
        <v>12</v>
      </c>
      <c r="E513" s="1622">
        <f>IF(Data!BX513="","",Data!BX513)</f>
        <v>12</v>
      </c>
      <c r="F513" s="1622">
        <f>IF(Data!BY513="","",Data!BY513)</f>
        <v>12</v>
      </c>
      <c r="G513" s="1609"/>
      <c r="H513" s="1720">
        <f>$I513</f>
        <v>12</v>
      </c>
      <c r="I513" s="1720">
        <f>IF(SUM($D513)=0,IF(SUM($C513)=0,IF(SUM($E513)=0,IF(SUM($F513)=0,'Exp factors'!$H$62,SUM($F513)),SUM($E513)),SUM($C513)),SUM($D513))</f>
        <v>12</v>
      </c>
      <c r="J513" s="1720">
        <f>$I513</f>
        <v>12</v>
      </c>
      <c r="K513" s="1720">
        <f>$I513</f>
        <v>12</v>
      </c>
      <c r="L513" s="1609"/>
      <c r="M513" s="1605"/>
      <c r="N513" s="1605"/>
      <c r="O513" s="1605"/>
      <c r="P513" s="1605"/>
      <c r="Q513" s="1642"/>
      <c r="R513" s="1623"/>
      <c r="S513" s="1624"/>
      <c r="T513" s="1624"/>
      <c r="U513" s="1570">
        <v>513</v>
      </c>
      <c r="V513" s="1599"/>
    </row>
    <row r="514" spans="1:22" s="1687" customFormat="1" ht="15.75" customHeight="1">
      <c r="A514" s="1607" t="s">
        <v>283</v>
      </c>
      <c r="B514" s="1609"/>
      <c r="C514" s="1724">
        <f>IF(C513="","",C509*C510*C513)</f>
        <v>1440</v>
      </c>
      <c r="D514" s="1724">
        <f>IF(D513="","",D509*D510*D513)</f>
        <v>1440</v>
      </c>
      <c r="E514" s="1724">
        <f>IF(E513="","",E509*E510*E513)</f>
        <v>1440</v>
      </c>
      <c r="F514" s="1724">
        <f>IF(F513="","",F509*F510*F513)</f>
        <v>1440</v>
      </c>
      <c r="G514" s="1609"/>
      <c r="H514" s="1725">
        <f>IF(H$46=0,"",H509*H510*H513)</f>
        <v>303.11879627207247</v>
      </c>
      <c r="I514" s="1725">
        <f t="shared" ref="I514" si="36">IF(I$46=0,"",I509*I510*I513)</f>
        <v>303.11879627207247</v>
      </c>
      <c r="J514" s="1725">
        <f t="shared" ref="J514" si="37">IF(J$46=0,"",J509*J510*J513)</f>
        <v>303.11879627207247</v>
      </c>
      <c r="K514" s="1725">
        <f t="shared" ref="K514" si="38">IF(K$46=0,"",K509*K510*K513)</f>
        <v>242.49503701765798</v>
      </c>
      <c r="L514" s="1609"/>
      <c r="M514" s="1641">
        <f>IF(SUM(H514)=SUM(C514),"",SUM(H514)-SUM(C514))</f>
        <v>-1136.8812037279276</v>
      </c>
      <c r="N514" s="1641">
        <f>IF(SUM(I514)=SUM(D514),"",SUM(I514)-SUM(D514))</f>
        <v>-1136.8812037279276</v>
      </c>
      <c r="O514" s="1641">
        <f>IF(SUM(J514)=SUM(E514),"",SUM(J514)-SUM(E514))</f>
        <v>-1136.8812037279276</v>
      </c>
      <c r="P514" s="1641">
        <f>IF(SUM(K514)=SUM(F514),"",SUM(K514)-SUM(F514))</f>
        <v>-1197.504962982342</v>
      </c>
      <c r="Q514" s="1642" t="str">
        <f>[1]ExpFactors!$I$62</f>
        <v>fpl</v>
      </c>
      <c r="R514" s="1578"/>
      <c r="S514" s="1579"/>
      <c r="T514" s="1579"/>
      <c r="U514" s="1570">
        <v>514</v>
      </c>
      <c r="V514" s="1686"/>
    </row>
    <row r="515" spans="1:22" ht="15.75" customHeight="1">
      <c r="A515" s="1726" t="str">
        <f>IF(Data!A515="","",Data!A515)</f>
        <v>Oil purchase: quantity (kg)</v>
      </c>
      <c r="B515" s="1609"/>
      <c r="C515" s="1622">
        <f>IF(Data!BV515="","",Data!BV515)</f>
        <v>5</v>
      </c>
      <c r="D515" s="1622">
        <f>IF(Data!BW515="","",Data!BW515)</f>
        <v>5</v>
      </c>
      <c r="E515" s="1622">
        <f>IF(Data!BX515="","",Data!BX515)</f>
        <v>5</v>
      </c>
      <c r="F515" s="1622">
        <f>IF(Data!BY515="","",Data!BY515)</f>
        <v>5</v>
      </c>
      <c r="G515" s="1609"/>
      <c r="H515" s="1717">
        <f>IF(H$46="","",IF('Exp factors'!$B53="poor",'Exp factors'!$G$53*H$46/H516,SUM(C515)*'Exp factors'!C$53))</f>
        <v>4.9172281603924004</v>
      </c>
      <c r="I515" s="1717">
        <f>IF(I$46="","",IF('Exp factors'!$B53="poor",'Exp factors'!$G$53*I$46/I516,SUM(D515)*'Exp factors'!D$53))</f>
        <v>4.9172281603924004</v>
      </c>
      <c r="J515" s="1717">
        <f>IF(J$46="","",IF('Exp factors'!$B53="poor",'Exp factors'!$G$53*J$46/J516,SUM(E515)*'Exp factors'!E$53))</f>
        <v>4.9172281603924004</v>
      </c>
      <c r="K515" s="1717">
        <f>IF(K$46="","",IF('Exp factors'!$B53="poor",'Exp factors'!$G$53*K$46/K516,SUM(F515)*'Exp factors'!F$53))</f>
        <v>3.9337825283139201</v>
      </c>
      <c r="L515" s="1609"/>
      <c r="M515" s="1605"/>
      <c r="N515" s="1605"/>
      <c r="O515" s="1605"/>
      <c r="P515" s="1605"/>
      <c r="Q515" s="1642"/>
      <c r="R515" s="1578"/>
      <c r="S515" s="1579"/>
      <c r="T515" s="1579"/>
      <c r="U515" s="1570">
        <v>515</v>
      </c>
      <c r="V515" s="1599"/>
    </row>
    <row r="516" spans="1:22" ht="15.75" customHeight="1">
      <c r="A516" s="1607" t="s">
        <v>286</v>
      </c>
      <c r="B516" s="1609"/>
      <c r="C516" s="1622">
        <f>IF(Data!BV516="","",Data!BV516)</f>
        <v>12</v>
      </c>
      <c r="D516" s="1622">
        <f>IF(Data!BW516="","",Data!BW516)</f>
        <v>12</v>
      </c>
      <c r="E516" s="1622">
        <f>IF(Data!BX516="","",Data!BX516)</f>
        <v>12</v>
      </c>
      <c r="F516" s="1622">
        <f>IF(Data!BY516="","",Data!BY516)</f>
        <v>12</v>
      </c>
      <c r="G516" s="1609"/>
      <c r="H516" s="1727">
        <f>I516</f>
        <v>12</v>
      </c>
      <c r="I516" s="1727">
        <f>SUM(D516)</f>
        <v>12</v>
      </c>
      <c r="J516" s="1727">
        <f>I516</f>
        <v>12</v>
      </c>
      <c r="K516" s="1727">
        <f>I516</f>
        <v>12</v>
      </c>
      <c r="L516" s="1609"/>
      <c r="M516" s="1605"/>
      <c r="N516" s="1605"/>
      <c r="O516" s="1605"/>
      <c r="P516" s="1605"/>
      <c r="Q516" s="1642"/>
      <c r="R516" s="1578"/>
      <c r="S516" s="1579"/>
      <c r="T516" s="1579"/>
      <c r="U516" s="1570">
        <v>516</v>
      </c>
      <c r="V516" s="1599"/>
    </row>
    <row r="517" spans="1:22" ht="15.75" customHeight="1">
      <c r="A517" s="1692" t="s">
        <v>289</v>
      </c>
      <c r="B517" s="1609"/>
      <c r="C517" s="1634">
        <f>IF(Data!BV517="","",Data!BV517)</f>
        <v>37681.199999999997</v>
      </c>
      <c r="D517" s="1634">
        <f>IF(Data!BW517="","",Data!BW517)</f>
        <v>37681.199999999997</v>
      </c>
      <c r="E517" s="1634">
        <f>IF(Data!BX517="","",Data!BX517)</f>
        <v>37681.199999999997</v>
      </c>
      <c r="F517" s="1634">
        <f>IF(Data!BY517="","",Data!BY517)</f>
        <v>37681.199999999997</v>
      </c>
      <c r="G517" s="1609"/>
      <c r="H517" s="1605"/>
      <c r="I517" s="1605"/>
      <c r="J517" s="1605"/>
      <c r="K517" s="1605"/>
      <c r="L517" s="1609"/>
      <c r="M517" s="1627"/>
      <c r="N517" s="1627"/>
      <c r="O517" s="1627"/>
      <c r="P517" s="1627"/>
      <c r="Q517" s="1642"/>
      <c r="R517" s="1578"/>
      <c r="S517" s="1579"/>
      <c r="T517" s="1579"/>
      <c r="U517" s="1570">
        <v>517</v>
      </c>
      <c r="V517" s="1599"/>
    </row>
    <row r="518" spans="1:22" ht="15.75" customHeight="1">
      <c r="A518" s="1607" t="s">
        <v>250</v>
      </c>
      <c r="B518" s="1610"/>
      <c r="C518" s="1723">
        <f>IF(SUM(C515)=0,"",C515*C516*C517/C$46/365/$P$1)</f>
        <v>7.0388293897882939E-2</v>
      </c>
      <c r="D518" s="1723">
        <f>IF(SUM(D515)=0,"",D515*D516*D517/D$46/365/$P$1)</f>
        <v>7.0388293897882939E-2</v>
      </c>
      <c r="E518" s="1723">
        <f>IF(SUM(E515)=0,"",E515*E516*E517/E$46/365/$P$1)</f>
        <v>7.0388293897882939E-2</v>
      </c>
      <c r="F518" s="1723">
        <f>IF(SUM(F515)=0,"",F515*F516*F517/F$46/365/$P$1)</f>
        <v>8.7985367372353671E-2</v>
      </c>
      <c r="G518" s="1621"/>
      <c r="H518" s="1723">
        <f>IF(H$46=0,"",H515*H516*SUM($D517)/H$46/365/$P$1)</f>
        <v>6.9223060183329299E-2</v>
      </c>
      <c r="I518" s="1723">
        <f>IF(I$46=0,"",I515*I516*SUM($D517)/I$46/365/$P$1)</f>
        <v>6.9223060183329299E-2</v>
      </c>
      <c r="J518" s="1723">
        <f>IF(J$46=0,"",J515*J516*SUM($D517)/J$46/365/$P$1)</f>
        <v>6.9223060183329299E-2</v>
      </c>
      <c r="K518" s="1723">
        <f>IF(K$46=0,"",K515*K516*SUM($D517)/K$46/365/$P$1)</f>
        <v>6.9223060183329313E-2</v>
      </c>
      <c r="L518" s="1621"/>
      <c r="M518" s="1662">
        <f>IF(SUM(H518)=SUM(C518),"",SUM(H518)-SUM(C518))</f>
        <v>-1.1652337145536401E-3</v>
      </c>
      <c r="N518" s="1662">
        <f>IF(SUM(I518)=SUM(D518),"",SUM(I518)-SUM(D518))</f>
        <v>-1.1652337145536401E-3</v>
      </c>
      <c r="O518" s="1662">
        <f>IF(SUM(J518)=SUM(E518),"",SUM(J518)-SUM(E518))</f>
        <v>-1.1652337145536401E-3</v>
      </c>
      <c r="P518" s="1662">
        <f>IF(SUM(K518)=SUM(F518),"",SUM(K518)-SUM(F518))</f>
        <v>-1.8762307189024358E-2</v>
      </c>
      <c r="Q518" s="1642"/>
      <c r="R518" s="1568"/>
      <c r="S518" s="1569"/>
      <c r="T518" s="1569"/>
      <c r="U518" s="1570">
        <v>518</v>
      </c>
      <c r="V518" s="1599"/>
    </row>
    <row r="519" spans="1:22" ht="15.75" customHeight="1">
      <c r="A519" s="1716" t="s">
        <v>285</v>
      </c>
      <c r="B519" s="1609"/>
      <c r="C519" s="1622">
        <f>IF(Data!BV519="","",Data!BV519)</f>
        <v>17</v>
      </c>
      <c r="D519" s="1622">
        <f>IF(Data!BW519="","",Data!BW519)</f>
        <v>17</v>
      </c>
      <c r="E519" s="1622">
        <f>IF(Data!BX519="","",Data!BX519)</f>
        <v>17</v>
      </c>
      <c r="F519" s="1622">
        <f>IF(Data!BY519="","",Data!BY519)</f>
        <v>17</v>
      </c>
      <c r="G519" s="1609"/>
      <c r="H519" s="1720">
        <f>$I519</f>
        <v>17</v>
      </c>
      <c r="I519" s="1720">
        <f>IF(SUM($D519)=0,IF(SUM($C519)=0,IF(SUM($E519)=0,IF(SUM($F519)=0,'Exp factors'!$H$53,SUM($F519)),SUM($E519)),SUM($C519)),SUM($D519))</f>
        <v>17</v>
      </c>
      <c r="J519" s="1720">
        <f>$I519</f>
        <v>17</v>
      </c>
      <c r="K519" s="1720">
        <f>$I519</f>
        <v>17</v>
      </c>
      <c r="L519" s="1609"/>
      <c r="M519" s="1605"/>
      <c r="N519" s="1605"/>
      <c r="O519" s="1605"/>
      <c r="P519" s="1605"/>
      <c r="Q519" s="1642"/>
      <c r="R519" s="1623"/>
      <c r="S519" s="1624"/>
      <c r="T519" s="1624"/>
      <c r="U519" s="1570">
        <v>519</v>
      </c>
      <c r="V519" s="1599"/>
    </row>
    <row r="520" spans="1:22" ht="15.75" customHeight="1">
      <c r="A520" s="1607" t="s">
        <v>283</v>
      </c>
      <c r="B520" s="1609"/>
      <c r="C520" s="1724">
        <f>IF(C519="","",C515*C516*C519)</f>
        <v>1020</v>
      </c>
      <c r="D520" s="1724">
        <f>IF(D519="","",D515*D516*D519)</f>
        <v>1020</v>
      </c>
      <c r="E520" s="1724">
        <f>IF(E519="","",E515*E516*E519)</f>
        <v>1020</v>
      </c>
      <c r="F520" s="1724">
        <f>IF(F519="","",F515*F516*F519)</f>
        <v>1020</v>
      </c>
      <c r="G520" s="1609"/>
      <c r="H520" s="1725">
        <f>IF(H$46=0,"",H515*H516*H519)</f>
        <v>1003.1145447200496</v>
      </c>
      <c r="I520" s="1725">
        <f t="shared" ref="I520" si="39">IF(I$46=0,"",I515*I516*I519)</f>
        <v>1003.1145447200496</v>
      </c>
      <c r="J520" s="1725">
        <f t="shared" ref="J520" si="40">IF(J$46=0,"",J515*J516*J519)</f>
        <v>1003.1145447200496</v>
      </c>
      <c r="K520" s="1725">
        <f t="shared" ref="K520" si="41">IF(K$46=0,"",K515*K516*K519)</f>
        <v>802.49163577603974</v>
      </c>
      <c r="L520" s="1609"/>
      <c r="M520" s="1641">
        <f>IF(SUM(H520)=SUM(C520),"",SUM(H520)-SUM(C520))</f>
        <v>-16.885455279950406</v>
      </c>
      <c r="N520" s="1641">
        <f>IF(SUM(I520)=SUM(D520),"",SUM(I520)-SUM(D520))</f>
        <v>-16.885455279950406</v>
      </c>
      <c r="O520" s="1641">
        <f>IF(SUM(J520)=SUM(E520),"",SUM(J520)-SUM(E520))</f>
        <v>-16.885455279950406</v>
      </c>
      <c r="P520" s="1641">
        <f>IF(SUM(K520)=SUM(F520),"",SUM(K520)-SUM(F520))</f>
        <v>-217.50836422396026</v>
      </c>
      <c r="Q520" s="1642" t="str">
        <f>[1]ExpFactors!$I$53</f>
        <v>fpl</v>
      </c>
      <c r="R520" s="1578"/>
      <c r="S520" s="1579"/>
      <c r="T520" s="1579"/>
      <c r="U520" s="1570">
        <v>520</v>
      </c>
      <c r="V520" s="1599"/>
    </row>
    <row r="521" spans="1:22" ht="15.75" customHeight="1">
      <c r="A521" s="1726" t="str">
        <f>IF(Data!A521="","",Data!A521)</f>
        <v>Milk purchase: quantity (kg)</v>
      </c>
      <c r="B521" s="1609"/>
      <c r="C521" s="1622" t="str">
        <f>IF(Data!BV521="","",Data!BV521)</f>
        <v/>
      </c>
      <c r="D521" s="1622" t="str">
        <f>IF(Data!BW521="","",Data!BW521)</f>
        <v/>
      </c>
      <c r="E521" s="1622">
        <f>IF(Data!BX521="","",Data!BX521)</f>
        <v>6</v>
      </c>
      <c r="F521" s="1622">
        <f>IF(Data!BY521="","",Data!BY521)</f>
        <v>6</v>
      </c>
      <c r="G521" s="1609"/>
      <c r="H521" s="1717">
        <f>IF(H$46="","",IF('Exp factors'!$B44="poor",'Exp factors'!$G$44*H$46/H522,SUM(C521)*'Exp factors'!C$44))</f>
        <v>4.1818690301609704</v>
      </c>
      <c r="I521" s="1717">
        <f>IF(I$46="","",IF('Exp factors'!$B44="poor",'Exp factors'!$G$44*I$46/I522,SUM(D521)*'Exp factors'!D$44))</f>
        <v>4.1818690301609704</v>
      </c>
      <c r="J521" s="1717">
        <f>IF(J$46="","",IF('Exp factors'!$B44="poor",'Exp factors'!$G$44*J$46/J522,SUM(E521)*'Exp factors'!E$44))</f>
        <v>4.1818690301609704</v>
      </c>
      <c r="K521" s="1717">
        <f>IF(K$46="","",IF('Exp factors'!$B44="poor",'Exp factors'!$G$44*K$46/K522,SUM(F521)*'Exp factors'!F$44))</f>
        <v>3.3454952241287761</v>
      </c>
      <c r="L521" s="1609"/>
      <c r="M521" s="1605"/>
      <c r="N521" s="1605"/>
      <c r="O521" s="1605"/>
      <c r="P521" s="1605"/>
      <c r="Q521" s="1642"/>
      <c r="R521" s="1578"/>
      <c r="S521" s="1579"/>
      <c r="T521" s="1579"/>
      <c r="U521" s="1570">
        <v>521</v>
      </c>
      <c r="V521" s="1599"/>
    </row>
    <row r="522" spans="1:22" ht="15.75" customHeight="1">
      <c r="A522" s="1607" t="s">
        <v>286</v>
      </c>
      <c r="B522" s="1609"/>
      <c r="C522" s="1622" t="str">
        <f>IF(Data!BV522="","",Data!BV522)</f>
        <v/>
      </c>
      <c r="D522" s="1622" t="str">
        <f>IF(Data!BW522="","",Data!BW522)</f>
        <v/>
      </c>
      <c r="E522" s="1622">
        <f>IF(Data!BX522="","",Data!BX522)</f>
        <v>12</v>
      </c>
      <c r="F522" s="1622">
        <f>IF(Data!BY522="","",Data!BY522)</f>
        <v>12</v>
      </c>
      <c r="G522" s="1609"/>
      <c r="H522" s="1718">
        <f>I522</f>
        <v>12</v>
      </c>
      <c r="I522" s="1718">
        <f>IF(SUM(D522)=0,IF(SUM(C522)=0,IF(SUM(E522)=0,IF(SUM(F522)=0,12,SUM(F522)),SUM(E522)),SUM(C522)),SUM(D522))</f>
        <v>12</v>
      </c>
      <c r="J522" s="1718">
        <f>I522</f>
        <v>12</v>
      </c>
      <c r="K522" s="1718">
        <f>I522</f>
        <v>12</v>
      </c>
      <c r="L522" s="1609"/>
      <c r="M522" s="1605"/>
      <c r="N522" s="1605"/>
      <c r="O522" s="1605"/>
      <c r="P522" s="1605"/>
      <c r="Q522" s="1642"/>
      <c r="R522" s="1578"/>
      <c r="S522" s="1579"/>
      <c r="T522" s="1579"/>
      <c r="U522" s="1570">
        <v>522</v>
      </c>
      <c r="V522" s="1599"/>
    </row>
    <row r="523" spans="1:22" ht="15.75" customHeight="1">
      <c r="A523" s="1692" t="s">
        <v>289</v>
      </c>
      <c r="B523" s="1611"/>
      <c r="C523" s="1634">
        <f>IF(Data!BV523="","",Data!BV523)</f>
        <v>2679.5519999999997</v>
      </c>
      <c r="D523" s="1634">
        <f>IF(Data!BW523="","",Data!BW523)</f>
        <v>2679.5519999999997</v>
      </c>
      <c r="E523" s="1634">
        <f>IF(Data!BX523="","",Data!BX523)</f>
        <v>2679.5519999999997</v>
      </c>
      <c r="F523" s="1634">
        <f>IF(Data!BY523="","",Data!BY523)</f>
        <v>2679.5519999999997</v>
      </c>
      <c r="G523" s="1609"/>
      <c r="H523" s="1605"/>
      <c r="I523" s="1605"/>
      <c r="J523" s="1605"/>
      <c r="K523" s="1605"/>
      <c r="L523" s="1609"/>
      <c r="M523" s="1627"/>
      <c r="N523" s="1627"/>
      <c r="O523" s="1627"/>
      <c r="P523" s="1627"/>
      <c r="Q523" s="1642"/>
      <c r="R523" s="1578"/>
      <c r="S523" s="1579"/>
      <c r="T523" s="1579"/>
      <c r="U523" s="1570">
        <v>523</v>
      </c>
      <c r="V523" s="1599"/>
    </row>
    <row r="524" spans="1:22" ht="15.75" customHeight="1">
      <c r="A524" s="1607" t="s">
        <v>250</v>
      </c>
      <c r="B524" s="1611"/>
      <c r="C524" s="1723" t="str">
        <f>IF(SUM(C521)=0,"",C521*C522*C523/C$46/365/$P$1)</f>
        <v/>
      </c>
      <c r="D524" s="1723" t="str">
        <f>IF(SUM(D521)=0,"",D521*D522*D523/D$46/365/$P$1)</f>
        <v/>
      </c>
      <c r="E524" s="1723">
        <f>IF(SUM(E521)=0,"",E521*E522*E523/E$46/365/$P$1)</f>
        <v>6.0064677459526769E-3</v>
      </c>
      <c r="F524" s="1723">
        <f>IF(SUM(F521)=0,"",F521*F522*F523/F$46/365/$P$1)</f>
        <v>7.5080846824408451E-3</v>
      </c>
      <c r="G524" s="1621"/>
      <c r="H524" s="1723">
        <f>IF(H$46=0,"",H521*H522*SUM($D523)/H$46/365/$P$1)</f>
        <v>4.1863769079100452E-3</v>
      </c>
      <c r="I524" s="1723">
        <f>IF(I$46=0,"",I521*I522*SUM($D523)/I$46/365/$P$1)</f>
        <v>4.1863769079100452E-3</v>
      </c>
      <c r="J524" s="1723">
        <f>IF(J$46=0,"",J521*J522*SUM($D523)/J$46/365/$P$1)</f>
        <v>4.1863769079100452E-3</v>
      </c>
      <c r="K524" s="1723">
        <f>IF(K$46=0,"",K521*K522*SUM($D523)/K$46/365/$P$1)</f>
        <v>4.1863769079100452E-3</v>
      </c>
      <c r="L524" s="1621"/>
      <c r="M524" s="1662">
        <f>IF(SUM(H524)=SUM(C524),"",SUM(H524)-SUM(C524))</f>
        <v>4.1863769079100452E-3</v>
      </c>
      <c r="N524" s="1662">
        <f>IF(SUM(I524)=SUM(D524),"",SUM(I524)-SUM(D524))</f>
        <v>4.1863769079100452E-3</v>
      </c>
      <c r="O524" s="1662">
        <f>IF(SUM(J524)=SUM(E524),"",SUM(J524)-SUM(E524))</f>
        <v>-1.8200908380426317E-3</v>
      </c>
      <c r="P524" s="1662">
        <f>IF(SUM(K524)=SUM(F524),"",SUM(K524)-SUM(F524))</f>
        <v>-3.3217077745307999E-3</v>
      </c>
      <c r="Q524" s="1642"/>
      <c r="R524" s="1568"/>
      <c r="S524" s="1569"/>
      <c r="T524" s="1569"/>
      <c r="U524" s="1570">
        <v>524</v>
      </c>
      <c r="V524" s="1599"/>
    </row>
    <row r="525" spans="1:22" ht="15.75" customHeight="1">
      <c r="A525" s="1716" t="s">
        <v>285</v>
      </c>
      <c r="B525" s="1611"/>
      <c r="C525" s="1622" t="str">
        <f>IF(Data!BV525="","",Data!BV525)</f>
        <v/>
      </c>
      <c r="D525" s="1622" t="str">
        <f>IF(Data!BW525="","",Data!BW525)</f>
        <v/>
      </c>
      <c r="E525" s="1622">
        <f>IF(Data!BX525="","",Data!BX525)</f>
        <v>12</v>
      </c>
      <c r="F525" s="1622">
        <f>IF(Data!BY525="","",Data!BY525)</f>
        <v>14</v>
      </c>
      <c r="G525" s="1609"/>
      <c r="H525" s="1720">
        <f>$I525</f>
        <v>12</v>
      </c>
      <c r="I525" s="1720">
        <f>IF(SUM($D525)=0,IF(SUM($C525)=0,IF(SUM($E525)=0,IF(SUM($F525)=0,'Exp factors'!$H$44,SUM($F525)),SUM($E525)),SUM($C525)),SUM($D525))</f>
        <v>12</v>
      </c>
      <c r="J525" s="1720">
        <f>$I525</f>
        <v>12</v>
      </c>
      <c r="K525" s="1720">
        <f>$I525</f>
        <v>12</v>
      </c>
      <c r="L525" s="1609"/>
      <c r="M525" s="1605"/>
      <c r="N525" s="1605"/>
      <c r="O525" s="1605"/>
      <c r="P525" s="1605"/>
      <c r="Q525" s="1642"/>
      <c r="R525" s="1623"/>
      <c r="S525" s="1624"/>
      <c r="T525" s="1624"/>
      <c r="U525" s="1570">
        <v>525</v>
      </c>
      <c r="V525" s="1599"/>
    </row>
    <row r="526" spans="1:22" ht="15.75" customHeight="1">
      <c r="A526" s="1607" t="s">
        <v>283</v>
      </c>
      <c r="B526" s="1609"/>
      <c r="C526" s="1724" t="str">
        <f>IF(C525="","",C521*C522*C525)</f>
        <v/>
      </c>
      <c r="D526" s="1724" t="str">
        <f>IF(D525="","",D521*D522*D525)</f>
        <v/>
      </c>
      <c r="E526" s="1724">
        <f>IF(E525="","",E521*E522*E525)</f>
        <v>864</v>
      </c>
      <c r="F526" s="1724">
        <f>IF(F525="","",F521*F522*F525)</f>
        <v>1008</v>
      </c>
      <c r="G526" s="1609"/>
      <c r="H526" s="1725">
        <f>IF(H$46=0,"",H521*H522*H525)</f>
        <v>602.1891403431797</v>
      </c>
      <c r="I526" s="1725">
        <f t="shared" ref="I526" si="42">IF(I$46=0,"",I521*I522*I525)</f>
        <v>602.1891403431797</v>
      </c>
      <c r="J526" s="1725">
        <f t="shared" ref="J526" si="43">IF(J$46=0,"",J521*J522*J525)</f>
        <v>602.1891403431797</v>
      </c>
      <c r="K526" s="1725">
        <f t="shared" ref="K526" si="44">IF(K$46=0,"",K521*K522*K525)</f>
        <v>481.75131227454381</v>
      </c>
      <c r="L526" s="1609"/>
      <c r="M526" s="1641">
        <f>IF(SUM(H526)=SUM(C526),"",SUM(H526)-SUM(C526))</f>
        <v>602.1891403431797</v>
      </c>
      <c r="N526" s="1641">
        <f>IF(SUM(I526)=SUM(D526),"",SUM(I526)-SUM(D526))</f>
        <v>602.1891403431797</v>
      </c>
      <c r="O526" s="1641">
        <f>IF(SUM(J526)=SUM(E526),"",SUM(J526)-SUM(E526))</f>
        <v>-261.8108596568203</v>
      </c>
      <c r="P526" s="1641">
        <f>IF(SUM(K526)=SUM(F526),"",SUM(K526)-SUM(F526))</f>
        <v>-526.24868772545619</v>
      </c>
      <c r="Q526" s="1642" t="str">
        <f>[1]ExpFactors!$I$44</f>
        <v>fpl</v>
      </c>
      <c r="R526" s="1578"/>
      <c r="S526" s="1579"/>
      <c r="T526" s="1579"/>
      <c r="U526" s="1570">
        <v>526</v>
      </c>
      <c r="V526" s="1599"/>
    </row>
    <row r="527" spans="1:22" ht="15.75" customHeight="1">
      <c r="A527" s="1726" t="str">
        <f>IF(Data!A527="","",Data!A527)</f>
        <v>Eggs purchase</v>
      </c>
      <c r="B527" s="1609"/>
      <c r="C527" s="1622" t="str">
        <f>IF(Data!BV527="","",Data!BV527)</f>
        <v>kg</v>
      </c>
      <c r="D527" s="1622" t="str">
        <f>IF(Data!BW527="","",Data!BW527)</f>
        <v>kg</v>
      </c>
      <c r="E527" s="1622" t="str">
        <f>IF(Data!BX527="","",Data!BX527)</f>
        <v>kg</v>
      </c>
      <c r="F527" s="1622" t="str">
        <f>IF(Data!BY527="","",Data!BY527)</f>
        <v>kg</v>
      </c>
      <c r="G527" s="1609"/>
      <c r="H527" s="1717"/>
      <c r="I527" s="1717"/>
      <c r="J527" s="1717"/>
      <c r="K527" s="1717"/>
      <c r="L527" s="1609"/>
      <c r="M527" s="1605"/>
      <c r="N527" s="1605"/>
      <c r="O527" s="1605"/>
      <c r="P527" s="1605"/>
      <c r="Q527" s="1642"/>
      <c r="R527" s="1578"/>
      <c r="S527" s="1579"/>
      <c r="T527" s="1579"/>
      <c r="U527" s="1570">
        <v>527</v>
      </c>
      <c r="V527" s="1599"/>
    </row>
    <row r="528" spans="1:22" ht="15.75" customHeight="1">
      <c r="A528" s="1529" t="s">
        <v>290</v>
      </c>
      <c r="B528" s="1609"/>
      <c r="C528" s="1622" t="str">
        <f>IF(Data!BV528="","",Data!BV528)</f>
        <v/>
      </c>
      <c r="D528" s="1622">
        <f>IF(Data!BW528="","",Data!BW528)</f>
        <v>2</v>
      </c>
      <c r="E528" s="1622">
        <f>IF(Data!BX528="","",Data!BX528)</f>
        <v>60</v>
      </c>
      <c r="F528" s="1622">
        <f>IF(Data!BY528="","",Data!BY528)</f>
        <v>4</v>
      </c>
      <c r="G528" s="1609"/>
      <c r="H528" s="1717">
        <f>IF(H$46="","",IF('Exp factors'!$B45="poor",'Exp factors'!$G$45*H$46,SUM(C528)*'Exp factors'!C$45))</f>
        <v>32.296498915049597</v>
      </c>
      <c r="I528" s="1717">
        <f>IF(I$46="","",IF('Exp factors'!$B45="poor",'Exp factors'!$G$45*I$46,SUM(D528)*'Exp factors'!D$45))</f>
        <v>32.296498915049597</v>
      </c>
      <c r="J528" s="1717">
        <f>IF(J$46="","",IF('Exp factors'!$B45="poor",'Exp factors'!$G$45*J$46,SUM(E528)*'Exp factors'!E$45))</f>
        <v>32.296498915049597</v>
      </c>
      <c r="K528" s="1717">
        <f>IF(K$46="","",IF('Exp factors'!$B45="poor",'Exp factors'!$G$45*K$46,SUM(F528)*'Exp factors'!F$45))</f>
        <v>25.837199132039679</v>
      </c>
      <c r="L528" s="1609"/>
      <c r="M528" s="1605"/>
      <c r="N528" s="1605"/>
      <c r="O528" s="1605"/>
      <c r="P528" s="1605"/>
      <c r="Q528" s="1642"/>
      <c r="R528" s="1578"/>
      <c r="S528" s="1579"/>
      <c r="T528" s="1579"/>
      <c r="U528" s="1570">
        <v>528</v>
      </c>
      <c r="V528" s="1599"/>
    </row>
    <row r="529" spans="1:22" ht="15.75" customHeight="1">
      <c r="A529" s="1692" t="s">
        <v>289</v>
      </c>
      <c r="B529" s="1611"/>
      <c r="C529" s="1634">
        <f>IF(Data!BV529="","",Data!BV529)</f>
        <v>6615.1439999999993</v>
      </c>
      <c r="D529" s="1634">
        <f>IF(Data!BW529="","",Data!BW529)</f>
        <v>6615.1439999999993</v>
      </c>
      <c r="E529" s="1634">
        <f>IF(Data!BX529="","",Data!BX529)</f>
        <v>6615.1439999999993</v>
      </c>
      <c r="F529" s="1634">
        <f>IF(Data!BY529="","",Data!BY529)</f>
        <v>6615.1439999999993</v>
      </c>
      <c r="G529" s="1609"/>
      <c r="H529" s="1605"/>
      <c r="I529" s="1605"/>
      <c r="J529" s="1605"/>
      <c r="K529" s="1605"/>
      <c r="L529" s="1609"/>
      <c r="M529" s="1627"/>
      <c r="N529" s="1627"/>
      <c r="O529" s="1627"/>
      <c r="P529" s="1627"/>
      <c r="Q529" s="1642"/>
      <c r="R529" s="1578"/>
      <c r="S529" s="1579"/>
      <c r="T529" s="1579"/>
      <c r="U529" s="1570">
        <v>529</v>
      </c>
      <c r="V529" s="1599"/>
    </row>
    <row r="530" spans="1:22" ht="15.75" customHeight="1">
      <c r="A530" s="1607" t="s">
        <v>250</v>
      </c>
      <c r="B530" s="1611"/>
      <c r="C530" s="1723" t="str">
        <f>IF(SUM(C528)=0,"",C528*C529/C$46/365/$P$1)</f>
        <v/>
      </c>
      <c r="D530" s="1723">
        <f>IF(SUM(D528)=0,"",D528*D529/D$46/365/$P$1)</f>
        <v>4.1190186799501863E-4</v>
      </c>
      <c r="E530" s="1723">
        <f>IF(SUM(E528)=0,"",E528*E529/E$46/365/$P$1)</f>
        <v>1.2357056039850559E-2</v>
      </c>
      <c r="F530" s="1723">
        <f>IF(SUM(F528)=0,"",F528*F529/F$46/365/$P$1)</f>
        <v>1.0297546699875465E-3</v>
      </c>
      <c r="G530" s="1609"/>
      <c r="H530" s="1723">
        <f>IF(H$46=0,"",H528*SUM($D529)/H$46/365/$P$1)</f>
        <v>6.6514941164040105E-3</v>
      </c>
      <c r="I530" s="1723">
        <f>IF(I$46=0,"",I528*SUM($D529)/I$46/365/$P$1)</f>
        <v>6.6514941164040105E-3</v>
      </c>
      <c r="J530" s="1723">
        <f>IF(J$46=0,"",J528*SUM($D529)/J$46/365/$P$1)</f>
        <v>6.6514941164040105E-3</v>
      </c>
      <c r="K530" s="1723">
        <f>IF(K$46=0,"",K528*SUM($D529)/K$46/365/$P$1)</f>
        <v>6.6514941164040114E-3</v>
      </c>
      <c r="L530" s="1609"/>
      <c r="M530" s="1662">
        <f>IF(SUM(H530)=SUM(C530),"",SUM(H530)-SUM(C530))</f>
        <v>6.6514941164040105E-3</v>
      </c>
      <c r="N530" s="1662">
        <f>IF(SUM(I530)=SUM(D530),"",SUM(I530)-SUM(D530))</f>
        <v>6.2395922484089917E-3</v>
      </c>
      <c r="O530" s="1662">
        <f>IF(SUM(J530)=SUM(E530),"",SUM(J530)-SUM(E530))</f>
        <v>-5.705561923446548E-3</v>
      </c>
      <c r="P530" s="1662">
        <f>IF(SUM(K530)=SUM(F530),"",SUM(K530)-SUM(F530))</f>
        <v>5.6217394464164652E-3</v>
      </c>
      <c r="Q530" s="1642"/>
      <c r="R530" s="1578"/>
      <c r="S530" s="1579"/>
      <c r="T530" s="1579"/>
      <c r="U530" s="1570">
        <v>530</v>
      </c>
      <c r="V530" s="1599"/>
    </row>
    <row r="531" spans="1:22" ht="15.75" customHeight="1">
      <c r="A531" s="1716" t="s">
        <v>285</v>
      </c>
      <c r="B531" s="1611"/>
      <c r="C531" s="1622" t="str">
        <f>IF(Data!BV531="","",Data!BV531)</f>
        <v/>
      </c>
      <c r="D531" s="1622">
        <f>IF(Data!BW531="","",Data!BW531)</f>
        <v>25</v>
      </c>
      <c r="E531" s="1622">
        <f>IF(Data!BX531="","",Data!BX531)</f>
        <v>25</v>
      </c>
      <c r="F531" s="1622">
        <f>IF(Data!BY531="","",Data!BY531)</f>
        <v>25</v>
      </c>
      <c r="G531" s="1609"/>
      <c r="H531" s="1720">
        <f>$I531</f>
        <v>25</v>
      </c>
      <c r="I531" s="1720">
        <f>IF(SUM($D531)=0,IF(SUM($C531)=0,IF(SUM($E531)=0,IF(SUM($F531)=0,'Exp factors'!$H$45,SUM($F531)),SUM($E531)),SUM($C531)),SUM($D531))</f>
        <v>25</v>
      </c>
      <c r="J531" s="1720">
        <f>$I531</f>
        <v>25</v>
      </c>
      <c r="K531" s="1720">
        <f>$I531</f>
        <v>25</v>
      </c>
      <c r="L531" s="1609"/>
      <c r="M531" s="1605"/>
      <c r="N531" s="1605"/>
      <c r="O531" s="1605"/>
      <c r="P531" s="1605"/>
      <c r="Q531" s="1642"/>
      <c r="R531" s="1578"/>
      <c r="S531" s="1579"/>
      <c r="T531" s="1579"/>
      <c r="U531" s="1570">
        <v>531</v>
      </c>
      <c r="V531" s="1599"/>
    </row>
    <row r="532" spans="1:22" ht="15.75" customHeight="1">
      <c r="A532" s="1607" t="s">
        <v>283</v>
      </c>
      <c r="B532" s="1609"/>
      <c r="C532" s="1724" t="str">
        <f>IF(C531="","",C528*C531)</f>
        <v/>
      </c>
      <c r="D532" s="1724">
        <f>IF(D531="","",D528*D531)</f>
        <v>50</v>
      </c>
      <c r="E532" s="1724">
        <f>IF(E531="","",E528*E531)</f>
        <v>1500</v>
      </c>
      <c r="F532" s="1724">
        <f>IF(F531="","",F528*F531)</f>
        <v>100</v>
      </c>
      <c r="G532" s="1609"/>
      <c r="H532" s="1725">
        <f>IF(H$46=0,"",H528*H531)</f>
        <v>807.41247287623992</v>
      </c>
      <c r="I532" s="1725">
        <f t="shared" ref="I532:K532" si="45">IF(I$46=0,"",I528*I531)</f>
        <v>807.41247287623992</v>
      </c>
      <c r="J532" s="1725">
        <f t="shared" si="45"/>
        <v>807.41247287623992</v>
      </c>
      <c r="K532" s="1725">
        <f t="shared" si="45"/>
        <v>645.92997830099193</v>
      </c>
      <c r="L532" s="1609"/>
      <c r="M532" s="1641">
        <f>IF(SUM(H532)=SUM(C532),"",SUM(H532)-SUM(C532))</f>
        <v>807.41247287623992</v>
      </c>
      <c r="N532" s="1641">
        <f>IF(SUM(I532)=SUM(D532),"",SUM(I532)-SUM(D532))</f>
        <v>757.41247287623992</v>
      </c>
      <c r="O532" s="1641">
        <f>IF(SUM(J532)=SUM(E532),"",SUM(J532)-SUM(E532))</f>
        <v>-692.58752712376008</v>
      </c>
      <c r="P532" s="1641">
        <f>IF(SUM(K532)=SUM(F532),"",SUM(K532)-SUM(F532))</f>
        <v>545.92997830099193</v>
      </c>
      <c r="Q532" s="1642" t="str">
        <f>[1]ExpFactors!$I$68</f>
        <v>des</v>
      </c>
      <c r="R532" s="1578"/>
      <c r="S532" s="1579"/>
      <c r="T532" s="1579"/>
      <c r="U532" s="1570">
        <v>532</v>
      </c>
      <c r="V532" s="1599"/>
    </row>
    <row r="533" spans="1:22" ht="15.75" customHeight="1">
      <c r="A533" s="1726" t="str">
        <f>IF(Data!A533="","",Data!A533)</f>
        <v>Poultry purchase</v>
      </c>
      <c r="B533" s="1609"/>
      <c r="C533" s="1622" t="str">
        <f>IF(Data!BV533="","",Data!BV533)</f>
        <v/>
      </c>
      <c r="D533" s="1622" t="str">
        <f>IF(Data!BW533="","",Data!BW533)</f>
        <v/>
      </c>
      <c r="E533" s="1622" t="str">
        <f>IF(Data!BX533="","",Data!BX533)</f>
        <v/>
      </c>
      <c r="F533" s="1622" t="str">
        <f>IF(Data!BY533="","",Data!BY533)</f>
        <v/>
      </c>
      <c r="G533" s="1609"/>
      <c r="H533" s="1717"/>
      <c r="I533" s="1717"/>
      <c r="J533" s="1717"/>
      <c r="K533" s="1717"/>
      <c r="L533" s="1609"/>
      <c r="M533" s="1605"/>
      <c r="N533" s="1605"/>
      <c r="O533" s="1605"/>
      <c r="P533" s="1605"/>
      <c r="Q533" s="1642"/>
      <c r="R533" s="1578"/>
      <c r="S533" s="1579"/>
      <c r="T533" s="1579"/>
      <c r="U533" s="1570">
        <v>533</v>
      </c>
      <c r="V533" s="1599"/>
    </row>
    <row r="534" spans="1:22" ht="15.75" customHeight="1">
      <c r="A534" s="1529" t="s">
        <v>290</v>
      </c>
      <c r="B534" s="1609"/>
      <c r="C534" s="1622">
        <f>IF(Data!BV534="","",Data!BV534)</f>
        <v>60</v>
      </c>
      <c r="D534" s="1622">
        <f>IF(Data!BW534="","",Data!BW534)</f>
        <v>60</v>
      </c>
      <c r="E534" s="1622">
        <f>IF(Data!BX534="","",Data!BX534)</f>
        <v>60</v>
      </c>
      <c r="F534" s="1622">
        <f>IF(Data!BY534="","",Data!BY534)</f>
        <v>60</v>
      </c>
      <c r="G534" s="1609"/>
      <c r="H534" s="1717">
        <f>IF(H$46="","",IF('Exp factors'!$B46="poor",'Exp factors'!$G$46*H$46,SUM(C534)*'Exp factors'!C$46))</f>
        <v>232.77979521106721</v>
      </c>
      <c r="I534" s="1717">
        <f>IF(I$46="","",IF('Exp factors'!$B46="poor",'Exp factors'!$G$46*I$46,SUM(D534)*'Exp factors'!D$46))</f>
        <v>232.77979521106721</v>
      </c>
      <c r="J534" s="1717">
        <f>IF(J$46="","",IF('Exp factors'!$B46="poor",'Exp factors'!$G$46*J$46,SUM(E534)*'Exp factors'!E$46))</f>
        <v>232.77979521106721</v>
      </c>
      <c r="K534" s="1717">
        <f>IF(K$46="","",IF('Exp factors'!$B46="poor",'Exp factors'!$G$46*K$46,SUM(F534)*'Exp factors'!F$46))</f>
        <v>186.22383616885378</v>
      </c>
      <c r="L534" s="1609"/>
      <c r="M534" s="1605"/>
      <c r="N534" s="1605"/>
      <c r="O534" s="1605"/>
      <c r="P534" s="1605"/>
      <c r="Q534" s="1642"/>
      <c r="R534" s="1578"/>
      <c r="S534" s="1579"/>
      <c r="T534" s="1579"/>
      <c r="U534" s="1570">
        <v>534</v>
      </c>
      <c r="V534" s="1599"/>
    </row>
    <row r="535" spans="1:22" ht="15.75" customHeight="1">
      <c r="A535" s="1692" t="s">
        <v>289</v>
      </c>
      <c r="B535" s="1611"/>
      <c r="C535" s="1634">
        <f>IF(Data!BV535="","",Data!BV535)</f>
        <v>6091.7939999999999</v>
      </c>
      <c r="D535" s="1634">
        <f>IF(Data!BW535="","",Data!BW535)</f>
        <v>6091.7939999999999</v>
      </c>
      <c r="E535" s="1634">
        <f>IF(Data!BX535="","",Data!BX535)</f>
        <v>6091.7939999999999</v>
      </c>
      <c r="F535" s="1634">
        <f>IF(Data!BY535="","",Data!BY535)</f>
        <v>6091.7939999999999</v>
      </c>
      <c r="G535" s="1609"/>
      <c r="H535" s="1605"/>
      <c r="I535" s="1605"/>
      <c r="J535" s="1605"/>
      <c r="K535" s="1605"/>
      <c r="L535" s="1609"/>
      <c r="M535" s="1627"/>
      <c r="N535" s="1627"/>
      <c r="O535" s="1627"/>
      <c r="P535" s="1627"/>
      <c r="Q535" s="1642"/>
      <c r="R535" s="1578"/>
      <c r="S535" s="1579"/>
      <c r="T535" s="1579"/>
      <c r="U535" s="1570">
        <v>535</v>
      </c>
      <c r="V535" s="1599"/>
    </row>
    <row r="536" spans="1:22" ht="15.75" customHeight="1">
      <c r="A536" s="1607" t="s">
        <v>250</v>
      </c>
      <c r="B536" s="1611"/>
      <c r="C536" s="1723">
        <f>IF(SUM(C534)=0,"",C534*C535/C$46/365/$P$1)</f>
        <v>1.1379440846824409E-2</v>
      </c>
      <c r="D536" s="1723">
        <f>IF(SUM(D534)=0,"",D534*D535/D$46/365/$P$1)</f>
        <v>1.1379440846824409E-2</v>
      </c>
      <c r="E536" s="1723">
        <f>IF(SUM(E534)=0,"",E534*E535/E$46/365/$P$1)</f>
        <v>1.1379440846824409E-2</v>
      </c>
      <c r="F536" s="1723">
        <f>IF(SUM(F534)=0,"",F534*F535/F$46/365/$P$1)</f>
        <v>1.422430105853051E-2</v>
      </c>
      <c r="G536" s="1609"/>
      <c r="H536" s="1723">
        <f>IF(H$46=0,"",H534*SUM($D535)/H$46/365/$P$1)</f>
        <v>4.4148398499003982E-2</v>
      </c>
      <c r="I536" s="1723">
        <f>IF(I$46=0,"",I534*SUM($D535)/I$46/365/$P$1)</f>
        <v>4.4148398499003982E-2</v>
      </c>
      <c r="J536" s="1723">
        <f>IF(J$46=0,"",J534*SUM($D535)/J$46/365/$P$1)</f>
        <v>4.4148398499003982E-2</v>
      </c>
      <c r="K536" s="1723">
        <f>IF(K$46=0,"",K534*SUM($D535)/K$46/365/$P$1)</f>
        <v>4.4148398499003989E-2</v>
      </c>
      <c r="L536" s="1609"/>
      <c r="M536" s="1662">
        <f>IF(SUM(H536)=SUM(C536),"",SUM(H536)-SUM(C536))</f>
        <v>3.2768957652179576E-2</v>
      </c>
      <c r="N536" s="1662">
        <f>IF(SUM(I536)=SUM(D536),"",SUM(I536)-SUM(D536))</f>
        <v>3.2768957652179576E-2</v>
      </c>
      <c r="O536" s="1662">
        <f>IF(SUM(J536)=SUM(E536),"",SUM(J536)-SUM(E536))</f>
        <v>3.2768957652179576E-2</v>
      </c>
      <c r="P536" s="1662">
        <f>IF(SUM(K536)=SUM(F536),"",SUM(K536)-SUM(F536))</f>
        <v>2.9924097440473481E-2</v>
      </c>
      <c r="Q536" s="1642"/>
      <c r="R536" s="1578"/>
      <c r="S536" s="1579"/>
      <c r="T536" s="1579"/>
      <c r="U536" s="1570">
        <v>536</v>
      </c>
      <c r="V536" s="1599"/>
    </row>
    <row r="537" spans="1:22" ht="15.75" customHeight="1">
      <c r="A537" s="1716" t="s">
        <v>285</v>
      </c>
      <c r="B537" s="1611"/>
      <c r="C537" s="1622">
        <f>IF(Data!BV537="","",Data!BV537)</f>
        <v>24</v>
      </c>
      <c r="D537" s="1622">
        <f>IF(Data!BW537="","",Data!BW537)</f>
        <v>24</v>
      </c>
      <c r="E537" s="1622">
        <f>IF(Data!BX537="","",Data!BX537)</f>
        <v>24</v>
      </c>
      <c r="F537" s="1622">
        <f>IF(Data!BY537="","",Data!BY537)</f>
        <v>25</v>
      </c>
      <c r="G537" s="1609"/>
      <c r="H537" s="1720">
        <f>$I537</f>
        <v>24</v>
      </c>
      <c r="I537" s="1720">
        <f>IF(SUM($D537)=0,IF(SUM($C537)=0,IF(SUM($E537)=0,IF(SUM($F537)=0,'Exp factors'!$H$46,SUM($F537)),SUM($E537)),SUM($C537)),SUM($D537))</f>
        <v>24</v>
      </c>
      <c r="J537" s="1720">
        <f>$I537</f>
        <v>24</v>
      </c>
      <c r="K537" s="1720">
        <f>$I537</f>
        <v>24</v>
      </c>
      <c r="L537" s="1609"/>
      <c r="M537" s="1605"/>
      <c r="N537" s="1605"/>
      <c r="O537" s="1605"/>
      <c r="P537" s="1605"/>
      <c r="Q537" s="1642"/>
      <c r="R537" s="1578"/>
      <c r="S537" s="1579"/>
      <c r="T537" s="1579"/>
      <c r="U537" s="1570">
        <v>537</v>
      </c>
      <c r="V537" s="1599"/>
    </row>
    <row r="538" spans="1:22" ht="15.75" customHeight="1">
      <c r="A538" s="1607" t="s">
        <v>283</v>
      </c>
      <c r="B538" s="1609"/>
      <c r="C538" s="1724">
        <f>IF(C537="","",C534*C537)</f>
        <v>1440</v>
      </c>
      <c r="D538" s="1724">
        <f>IF(D537="","",D534*D537)</f>
        <v>1440</v>
      </c>
      <c r="E538" s="1724">
        <f>IF(E537="","",E534*E537)</f>
        <v>1440</v>
      </c>
      <c r="F538" s="1724">
        <f>IF(F537="","",F534*F537)</f>
        <v>1500</v>
      </c>
      <c r="G538" s="1609"/>
      <c r="H538" s="1725">
        <f>IF(H$46=0,"",H534*H537)</f>
        <v>5586.7150850656126</v>
      </c>
      <c r="I538" s="1725">
        <f t="shared" ref="I538" si="46">IF(I$46=0,"",I534*I537)</f>
        <v>5586.7150850656126</v>
      </c>
      <c r="J538" s="1725">
        <f t="shared" ref="J538" si="47">IF(J$46=0,"",J534*J537)</f>
        <v>5586.7150850656126</v>
      </c>
      <c r="K538" s="1725">
        <f t="shared" ref="K538" si="48">IF(K$46=0,"",K534*K537)</f>
        <v>4469.3720680524912</v>
      </c>
      <c r="L538" s="1609"/>
      <c r="M538" s="1641">
        <f>IF(SUM(H538)=SUM(C538),"",SUM(H538)-SUM(C538))</f>
        <v>4146.7150850656126</v>
      </c>
      <c r="N538" s="1641">
        <f>IF(SUM(I538)=SUM(D538),"",SUM(I538)-SUM(D538))</f>
        <v>4146.7150850656126</v>
      </c>
      <c r="O538" s="1641">
        <f>IF(SUM(J538)=SUM(E538),"",SUM(J538)-SUM(E538))</f>
        <v>4146.7150850656126</v>
      </c>
      <c r="P538" s="1641">
        <f>IF(SUM(K538)=SUM(F538),"",SUM(K538)-SUM(F538))</f>
        <v>2969.3720680524912</v>
      </c>
      <c r="Q538" s="1642" t="str">
        <f>[1]ExpFactors!$I$63</f>
        <v>fpl</v>
      </c>
      <c r="R538" s="1578"/>
      <c r="S538" s="1579"/>
      <c r="T538" s="1579"/>
      <c r="U538" s="1570">
        <v>538</v>
      </c>
      <c r="V538" s="1599"/>
    </row>
    <row r="539" spans="1:22" ht="15.75" customHeight="1">
      <c r="A539" s="1726" t="str">
        <f>IF(Data!A539="","",Data!A539)</f>
        <v>Beef purchase</v>
      </c>
      <c r="B539" s="1609"/>
      <c r="C539" s="1622" t="str">
        <f>IF(Data!BV539="","",Data!BV539)</f>
        <v/>
      </c>
      <c r="D539" s="1622">
        <f>IF(Data!BW539="","",Data!BW539)</f>
        <v>2</v>
      </c>
      <c r="E539" s="1622">
        <f>IF(Data!BX539="","",Data!BX539)</f>
        <v>5</v>
      </c>
      <c r="F539" s="1622">
        <f>IF(Data!BY539="","",Data!BY539)</f>
        <v>4</v>
      </c>
      <c r="G539" s="1609"/>
      <c r="H539" s="1717">
        <f>IF(H$46="","",IF('Exp factors'!$B47="poor",'Exp factors'!$G$47*H$46/H540,SUM(C539)*'Exp factors'!C$47))</f>
        <v>2.8523814569077159</v>
      </c>
      <c r="I539" s="1717">
        <f>IF(I$46="","",IF('Exp factors'!$B47="poor",'Exp factors'!$G$47*I$46/I540,SUM(D539)*'Exp factors'!D$47))</f>
        <v>2.8523814569077159</v>
      </c>
      <c r="J539" s="1717">
        <f>IF(J$46="","",IF('Exp factors'!$B47="poor",'Exp factors'!$G$47*J$46/J540,SUM(E539)*'Exp factors'!E$47))</f>
        <v>2.8523814569077159</v>
      </c>
      <c r="K539" s="1717">
        <f>IF(K$46="","",IF('Exp factors'!$B47="poor",'Exp factors'!$G$47*K$46/K540,SUM(F539)*'Exp factors'!F$47))</f>
        <v>2.2819051655261728</v>
      </c>
      <c r="L539" s="1609"/>
      <c r="M539" s="1605"/>
      <c r="N539" s="1605"/>
      <c r="O539" s="1605"/>
      <c r="P539" s="1605"/>
      <c r="Q539" s="1642"/>
      <c r="R539" s="1578"/>
      <c r="S539" s="1579"/>
      <c r="T539" s="1579"/>
      <c r="U539" s="1570">
        <v>539</v>
      </c>
      <c r="V539" s="1599"/>
    </row>
    <row r="540" spans="1:22" ht="15.75" customHeight="1">
      <c r="A540" s="1607" t="s">
        <v>286</v>
      </c>
      <c r="B540" s="1609"/>
      <c r="C540" s="1622" t="str">
        <f>IF(Data!BV540="","",Data!BV540)</f>
        <v/>
      </c>
      <c r="D540" s="1622">
        <f>IF(Data!BW540="","",Data!BW540)</f>
        <v>12</v>
      </c>
      <c r="E540" s="1622">
        <f>IF(Data!BX540="","",Data!BX540)</f>
        <v>12</v>
      </c>
      <c r="F540" s="1622">
        <f>IF(Data!BY540="","",Data!BY540)</f>
        <v>12</v>
      </c>
      <c r="G540" s="1609"/>
      <c r="H540" s="1718">
        <f>I540</f>
        <v>12</v>
      </c>
      <c r="I540" s="1718">
        <f>IF(SUM(D540)=0,IF(SUM(C540)=0,IF(SUM(E540)=0,IF(SUM(F540)=0,12,SUM(F540)),SUM(E540)),SUM(C540)),SUM(D540))</f>
        <v>12</v>
      </c>
      <c r="J540" s="1718">
        <f>I540</f>
        <v>12</v>
      </c>
      <c r="K540" s="1718">
        <f>I540</f>
        <v>12</v>
      </c>
      <c r="L540" s="1609"/>
      <c r="M540" s="1605"/>
      <c r="N540" s="1605"/>
      <c r="O540" s="1605"/>
      <c r="P540" s="1605"/>
      <c r="Q540" s="1642"/>
      <c r="R540" s="1578"/>
      <c r="S540" s="1579"/>
      <c r="T540" s="1579"/>
      <c r="U540" s="1570">
        <v>540</v>
      </c>
      <c r="V540" s="1599"/>
    </row>
    <row r="541" spans="1:22" ht="15.75" customHeight="1">
      <c r="A541" s="1692" t="s">
        <v>289</v>
      </c>
      <c r="B541" s="1611"/>
      <c r="C541" s="1634">
        <f>IF(Data!BV541="","",Data!BV541)</f>
        <v>9838.98</v>
      </c>
      <c r="D541" s="1634">
        <f>IF(Data!BW541="","",Data!BW541)</f>
        <v>9838.98</v>
      </c>
      <c r="E541" s="1634">
        <f>IF(Data!BX541="","",Data!BX541)</f>
        <v>9838.98</v>
      </c>
      <c r="F541" s="1634">
        <f>IF(Data!BY541="","",Data!BY541)</f>
        <v>9838.98</v>
      </c>
      <c r="G541" s="1609"/>
      <c r="H541" s="1605"/>
      <c r="I541" s="1605"/>
      <c r="J541" s="1605"/>
      <c r="K541" s="1605"/>
      <c r="L541" s="1609"/>
      <c r="M541" s="1627"/>
      <c r="N541" s="1627"/>
      <c r="O541" s="1627"/>
      <c r="P541" s="1627"/>
      <c r="Q541" s="1642"/>
      <c r="R541" s="1578"/>
      <c r="S541" s="1579"/>
      <c r="T541" s="1579"/>
      <c r="U541" s="1570">
        <v>541</v>
      </c>
      <c r="V541" s="1599"/>
    </row>
    <row r="542" spans="1:22" ht="15.75" customHeight="1">
      <c r="A542" s="1607" t="s">
        <v>250</v>
      </c>
      <c r="B542" s="1611"/>
      <c r="C542" s="1723" t="str">
        <f>IF(SUM(C539)=0,"",C539*C540*C541/C$46/365/$P$1)</f>
        <v/>
      </c>
      <c r="D542" s="1723">
        <f>IF(SUM(D539)=0,"",D539*D540*D541/D$46/365/$P$1)</f>
        <v>7.3516662515566624E-3</v>
      </c>
      <c r="E542" s="1723">
        <f>IF(SUM(E539)=0,"",E539*E540*E541/E$46/365/$P$1)</f>
        <v>1.8379165628891653E-2</v>
      </c>
      <c r="F542" s="1723">
        <f>IF(SUM(F539)=0,"",F539*F540*F541/F$46/365/$P$1)</f>
        <v>1.8379165628891657E-2</v>
      </c>
      <c r="G542" s="1609"/>
      <c r="H542" s="1723">
        <f>IF(H$46=0,"",H539*H540*SUM($D541)/H$46/365/$P$1)</f>
        <v>1.0484878246657239E-2</v>
      </c>
      <c r="I542" s="1723">
        <f>IF(I$46=0,"",I539*I540*SUM($D541)/I$46/365/$P$1)</f>
        <v>1.0484878246657239E-2</v>
      </c>
      <c r="J542" s="1723">
        <f>IF(J$46=0,"",J539*J540*SUM($D541)/J$46/365/$P$1)</f>
        <v>1.0484878246657239E-2</v>
      </c>
      <c r="K542" s="1723">
        <f>IF(K$46=0,"",K539*K540*SUM($D541)/K$46/365/$P$1)</f>
        <v>1.0484878246657241E-2</v>
      </c>
      <c r="L542" s="1609"/>
      <c r="M542" s="1662">
        <f>IF(SUM(H542)=SUM(C542),"",SUM(H542)-SUM(C542))</f>
        <v>1.0484878246657239E-2</v>
      </c>
      <c r="N542" s="1662">
        <f>IF(SUM(I542)=SUM(D542),"",SUM(I542)-SUM(D542))</f>
        <v>3.1332119951005769E-3</v>
      </c>
      <c r="O542" s="1662">
        <f>IF(SUM(J542)=SUM(E542),"",SUM(J542)-SUM(E542))</f>
        <v>-7.8942873822344141E-3</v>
      </c>
      <c r="P542" s="1662">
        <f>IF(SUM(K542)=SUM(F542),"",SUM(K542)-SUM(F542))</f>
        <v>-7.8942873822344158E-3</v>
      </c>
      <c r="Q542" s="1642"/>
      <c r="R542" s="1578"/>
      <c r="S542" s="1579"/>
      <c r="T542" s="1579"/>
      <c r="U542" s="1570">
        <v>542</v>
      </c>
      <c r="V542" s="1599"/>
    </row>
    <row r="543" spans="1:22" ht="15.75" customHeight="1">
      <c r="A543" s="1716" t="s">
        <v>285</v>
      </c>
      <c r="B543" s="1611"/>
      <c r="C543" s="1622" t="str">
        <f>IF(Data!BV543="","",Data!BV543)</f>
        <v/>
      </c>
      <c r="D543" s="1622">
        <f>IF(Data!BW543="","",Data!BW543)</f>
        <v>20</v>
      </c>
      <c r="E543" s="1622">
        <f>IF(Data!BX543="","",Data!BX543)</f>
        <v>55</v>
      </c>
      <c r="F543" s="1622">
        <f>IF(Data!BY543="","",Data!BY543)</f>
        <v>55</v>
      </c>
      <c r="G543" s="1609"/>
      <c r="H543" s="1720">
        <f>$I543</f>
        <v>20</v>
      </c>
      <c r="I543" s="1720">
        <f>IF(SUM($D543)=0,IF(SUM($C543)=0,IF(SUM($E543)=0,IF(SUM($F543)=0,'Exp factors'!$H$47,SUM($F543)),SUM($E543)),SUM($C543)),SUM($D543))</f>
        <v>20</v>
      </c>
      <c r="J543" s="1720">
        <f>$I543</f>
        <v>20</v>
      </c>
      <c r="K543" s="1720">
        <f>$I543</f>
        <v>20</v>
      </c>
      <c r="L543" s="1609"/>
      <c r="M543" s="1605"/>
      <c r="N543" s="1605"/>
      <c r="O543" s="1605"/>
      <c r="P543" s="1605"/>
      <c r="Q543" s="1642"/>
      <c r="R543" s="1578"/>
      <c r="S543" s="1579"/>
      <c r="T543" s="1579"/>
      <c r="U543" s="1570">
        <v>543</v>
      </c>
      <c r="V543" s="1599"/>
    </row>
    <row r="544" spans="1:22" ht="15.75" customHeight="1">
      <c r="A544" s="1607" t="s">
        <v>283</v>
      </c>
      <c r="B544" s="1609"/>
      <c r="C544" s="1724" t="str">
        <f>IF(C543="","",C539*C540*C543)</f>
        <v/>
      </c>
      <c r="D544" s="1724">
        <f>IF(D543="","",D539*D540*D543)</f>
        <v>480</v>
      </c>
      <c r="E544" s="1724">
        <f>IF(E543="","",E539*E540*E543)</f>
        <v>3300</v>
      </c>
      <c r="F544" s="1724">
        <f>IF(F543="","",F539*F540*F543)</f>
        <v>2640</v>
      </c>
      <c r="G544" s="1609"/>
      <c r="H544" s="1725">
        <f>IF(H$46=0,"",H539*H540*H543)</f>
        <v>684.57154965785185</v>
      </c>
      <c r="I544" s="1725">
        <f t="shared" ref="I544" si="49">IF(I$46=0,"",I539*I540*I543)</f>
        <v>684.57154965785185</v>
      </c>
      <c r="J544" s="1725">
        <f t="shared" ref="J544" si="50">IF(J$46=0,"",J539*J540*J543)</f>
        <v>684.57154965785185</v>
      </c>
      <c r="K544" s="1725">
        <f t="shared" ref="K544" si="51">IF(K$46=0,"",K539*K540*K543)</f>
        <v>547.65723972628155</v>
      </c>
      <c r="L544" s="1609"/>
      <c r="M544" s="1641">
        <f>IF(SUM(H544)=SUM(C544),"",SUM(H544)-SUM(C544))</f>
        <v>684.57154965785185</v>
      </c>
      <c r="N544" s="1641">
        <f>IF(SUM(I544)=SUM(D544),"",SUM(I544)-SUM(D544))</f>
        <v>204.57154965785185</v>
      </c>
      <c r="O544" s="1641">
        <f>IF(SUM(J544)=SUM(E544),"",SUM(J544)-SUM(E544))</f>
        <v>-2615.4284503421482</v>
      </c>
      <c r="P544" s="1641">
        <f>IF(SUM(K544)=SUM(F544),"",SUM(K544)-SUM(F544))</f>
        <v>-2092.3427602737183</v>
      </c>
      <c r="Q544" s="1642" t="str">
        <f>[1]ExpFactors!$I$63</f>
        <v>fpl</v>
      </c>
      <c r="R544" s="1578"/>
      <c r="S544" s="1579"/>
      <c r="T544" s="1579"/>
      <c r="U544" s="1570">
        <v>544</v>
      </c>
      <c r="V544" s="1599"/>
    </row>
    <row r="545" spans="1:22" ht="15.75" customHeight="1">
      <c r="A545" s="1726" t="str">
        <f>IF(Data!A545="","",Data!A545)</f>
        <v>Boerewors purchase</v>
      </c>
      <c r="B545" s="1609"/>
      <c r="C545" s="1622" t="str">
        <f>IF(Data!BV545="","",Data!BV545)</f>
        <v/>
      </c>
      <c r="D545" s="1622" t="str">
        <f>IF(Data!BW545="","",Data!BW545)</f>
        <v/>
      </c>
      <c r="E545" s="1622" t="str">
        <f>IF(Data!BX545="","",Data!BX545)</f>
        <v/>
      </c>
      <c r="F545" s="1622" t="str">
        <f>IF(Data!BY545="","",Data!BY545)</f>
        <v/>
      </c>
      <c r="G545" s="1609"/>
      <c r="H545" s="1717"/>
      <c r="I545" s="1717"/>
      <c r="J545" s="1717"/>
      <c r="K545" s="1717"/>
      <c r="L545" s="1609"/>
      <c r="M545" s="1605"/>
      <c r="N545" s="1605"/>
      <c r="O545" s="1605"/>
      <c r="P545" s="1605"/>
      <c r="Q545" s="1642"/>
      <c r="R545" s="1578"/>
      <c r="S545" s="1579"/>
      <c r="T545" s="1579"/>
      <c r="U545" s="1570">
        <v>545</v>
      </c>
      <c r="V545" s="1599"/>
    </row>
    <row r="546" spans="1:22" ht="15.75" customHeight="1">
      <c r="A546" s="1529" t="s">
        <v>290</v>
      </c>
      <c r="B546" s="1609"/>
      <c r="C546" s="1622" t="str">
        <f>IF(Data!BV546="","",Data!BV546)</f>
        <v/>
      </c>
      <c r="D546" s="1622" t="str">
        <f>IF(Data!BW546="","",Data!BW546)</f>
        <v/>
      </c>
      <c r="E546" s="1622">
        <f>IF(Data!BX546="","",Data!BX546)</f>
        <v>24</v>
      </c>
      <c r="F546" s="1622">
        <f>IF(Data!BY546="","",Data!BY546)</f>
        <v>24</v>
      </c>
      <c r="G546" s="1609"/>
      <c r="H546" s="1717">
        <f>IF(H$46="","",IF('Exp factors'!$B48="poor",'Exp factors'!$G$48*H$46,SUM(C546)*'Exp factors'!C$48))</f>
        <v>12.877077588640731</v>
      </c>
      <c r="I546" s="1717">
        <f>IF(I$46="","",IF('Exp factors'!$B48="poor",'Exp factors'!$G$48*I$46,SUM(D546)*'Exp factors'!D$48))</f>
        <v>12.877077588640731</v>
      </c>
      <c r="J546" s="1717">
        <f>IF(J$46="","",IF('Exp factors'!$B48="poor",'Exp factors'!$G$48*J$46,SUM(E546)*'Exp factors'!E$48))</f>
        <v>12.877077588640731</v>
      </c>
      <c r="K546" s="1717">
        <f>IF(K$46="","",IF('Exp factors'!$B48="poor",'Exp factors'!$G$48*K$46,SUM(F546)*'Exp factors'!F$48))</f>
        <v>10.301662070912585</v>
      </c>
      <c r="L546" s="1609"/>
      <c r="M546" s="1605"/>
      <c r="N546" s="1605"/>
      <c r="O546" s="1605"/>
      <c r="P546" s="1605"/>
      <c r="Q546" s="1642"/>
      <c r="R546" s="1578"/>
      <c r="S546" s="1579"/>
      <c r="T546" s="1579"/>
      <c r="U546" s="1570">
        <v>546</v>
      </c>
      <c r="V546" s="1599"/>
    </row>
    <row r="547" spans="1:22" ht="15.75" customHeight="1">
      <c r="A547" s="1692" t="s">
        <v>289</v>
      </c>
      <c r="B547" s="1611"/>
      <c r="C547" s="1622">
        <f>IF(Data!BV547="","",Data!BV547)</f>
        <v>11764.907999999999</v>
      </c>
      <c r="D547" s="1622">
        <f>IF(Data!BW547="","",Data!BW547)</f>
        <v>11764.907999999999</v>
      </c>
      <c r="E547" s="1622">
        <f>IF(Data!BX547="","",Data!BX547)</f>
        <v>11764.907999999999</v>
      </c>
      <c r="F547" s="1622">
        <f>IF(Data!BY547="","",Data!BY547)</f>
        <v>11764.907999999999</v>
      </c>
      <c r="G547" s="1609"/>
      <c r="H547" s="1605"/>
      <c r="I547" s="1605"/>
      <c r="J547" s="1605"/>
      <c r="K547" s="1605"/>
      <c r="L547" s="1609"/>
      <c r="M547" s="1627"/>
      <c r="N547" s="1627"/>
      <c r="O547" s="1627"/>
      <c r="P547" s="1627"/>
      <c r="Q547" s="1642"/>
      <c r="R547" s="1578"/>
      <c r="S547" s="1579"/>
      <c r="T547" s="1579"/>
      <c r="U547" s="1570">
        <v>547</v>
      </c>
      <c r="V547" s="1599"/>
    </row>
    <row r="548" spans="1:22" ht="15.75" customHeight="1">
      <c r="A548" s="1607" t="s">
        <v>250</v>
      </c>
      <c r="B548" s="1611"/>
      <c r="C548" s="1723" t="str">
        <f>IF(SUM(C546)=0,"",C546*C547/C$46/365/$P$1)</f>
        <v/>
      </c>
      <c r="D548" s="1723" t="str">
        <f>IF(SUM(D546)=0,"",D546*D547/D$46/365/$P$1)</f>
        <v/>
      </c>
      <c r="E548" s="1723">
        <f>IF(SUM(E546)=0,"",E546*E547/E$46/365/$P$1)</f>
        <v>8.790715815691158E-3</v>
      </c>
      <c r="F548" s="1723">
        <f>IF(SUM(F546)=0,"",F546*F547/F$46/365/$P$1)</f>
        <v>1.0988394769613949E-2</v>
      </c>
      <c r="G548" s="1609"/>
      <c r="H548" s="1723">
        <f>IF(H$46=0,"",H546*SUM($D547)/H$46/365/$P$1)</f>
        <v>4.7166137340977597E-3</v>
      </c>
      <c r="I548" s="1723">
        <f>IF(I$46=0,"",I546*SUM($D547)/I$46/365/$P$1)</f>
        <v>4.7166137340977597E-3</v>
      </c>
      <c r="J548" s="1723">
        <f>IF(J$46=0,"",J546*SUM($D547)/J$46/365/$P$1)</f>
        <v>4.7166137340977597E-3</v>
      </c>
      <c r="K548" s="1723">
        <f>IF(K$46=0,"",K546*SUM($D547)/K$46/365/$P$1)</f>
        <v>4.7166137340977597E-3</v>
      </c>
      <c r="L548" s="1609"/>
      <c r="M548" s="1662">
        <f>IF(SUM(H548)=SUM(C548),"",SUM(H548)-SUM(C548))</f>
        <v>4.7166137340977597E-3</v>
      </c>
      <c r="N548" s="1662">
        <f>IF(SUM(I548)=SUM(D548),"",SUM(I548)-SUM(D548))</f>
        <v>4.7166137340977597E-3</v>
      </c>
      <c r="O548" s="1662">
        <f>IF(SUM(J548)=SUM(E548),"",SUM(J548)-SUM(E548))</f>
        <v>-4.0741020815933983E-3</v>
      </c>
      <c r="P548" s="1662">
        <f>IF(SUM(K548)=SUM(F548),"",SUM(K548)-SUM(F548))</f>
        <v>-6.2717810355161895E-3</v>
      </c>
      <c r="Q548" s="1642"/>
      <c r="R548" s="1578"/>
      <c r="S548" s="1579"/>
      <c r="T548" s="1579"/>
      <c r="U548" s="1570">
        <v>548</v>
      </c>
      <c r="V548" s="1599"/>
    </row>
    <row r="549" spans="1:22" ht="15.75" customHeight="1">
      <c r="A549" s="1716" t="s">
        <v>285</v>
      </c>
      <c r="B549" s="1611"/>
      <c r="C549" s="1622" t="str">
        <f>IF(Data!BV549="","",Data!BV549)</f>
        <v/>
      </c>
      <c r="D549" s="1622" t="str">
        <f>IF(Data!BW549="","",Data!BW549)</f>
        <v/>
      </c>
      <c r="E549" s="1622">
        <f>IF(Data!BX549="","",Data!BX549)</f>
        <v>35</v>
      </c>
      <c r="F549" s="1622">
        <f>IF(Data!BY549="","",Data!BY549)</f>
        <v>35</v>
      </c>
      <c r="G549" s="1609"/>
      <c r="H549" s="1720">
        <f>$I549</f>
        <v>35</v>
      </c>
      <c r="I549" s="1720">
        <f>IF(SUM($D549)=0,IF(SUM($C549)=0,IF(SUM($E549)=0,IF(SUM($F549)=0,'Exp factors'!$H$48,SUM($F549)),SUM($E549)),SUM($C549)),SUM($D549))</f>
        <v>35</v>
      </c>
      <c r="J549" s="1720">
        <f>$I549</f>
        <v>35</v>
      </c>
      <c r="K549" s="1720">
        <f>$I549</f>
        <v>35</v>
      </c>
      <c r="L549" s="1609"/>
      <c r="M549" s="1605"/>
      <c r="N549" s="1605"/>
      <c r="O549" s="1605"/>
      <c r="P549" s="1605"/>
      <c r="Q549" s="1642"/>
      <c r="R549" s="1578"/>
      <c r="S549" s="1579"/>
      <c r="T549" s="1579"/>
      <c r="U549" s="1570">
        <v>549</v>
      </c>
      <c r="V549" s="1599"/>
    </row>
    <row r="550" spans="1:22" ht="15.75" customHeight="1">
      <c r="A550" s="1607" t="s">
        <v>283</v>
      </c>
      <c r="B550" s="1609"/>
      <c r="C550" s="1724" t="str">
        <f>IF(C549="","",C546*C549)</f>
        <v/>
      </c>
      <c r="D550" s="1724" t="str">
        <f>IF(D549="","",D546*D549)</f>
        <v/>
      </c>
      <c r="E550" s="1724">
        <f>IF(E549="","",E546*E549)</f>
        <v>840</v>
      </c>
      <c r="F550" s="1724">
        <f>IF(F549="","",F546*F549)</f>
        <v>840</v>
      </c>
      <c r="G550" s="1609"/>
      <c r="H550" s="1725">
        <f>IF(H$46=0,"",H546*H549)</f>
        <v>450.69771560242555</v>
      </c>
      <c r="I550" s="1725">
        <f t="shared" ref="I550" si="52">IF(I$46=0,"",I546*I549)</f>
        <v>450.69771560242555</v>
      </c>
      <c r="J550" s="1725">
        <f t="shared" ref="J550" si="53">IF(J$46=0,"",J546*J549)</f>
        <v>450.69771560242555</v>
      </c>
      <c r="K550" s="1725">
        <f t="shared" ref="K550" si="54">IF(K$46=0,"",K546*K549)</f>
        <v>360.55817248194046</v>
      </c>
      <c r="L550" s="1609"/>
      <c r="M550" s="1641">
        <f>IF(SUM(H550)=SUM(C550),"",SUM(H550)-SUM(C550))</f>
        <v>450.69771560242555</v>
      </c>
      <c r="N550" s="1641">
        <f>IF(SUM(I550)=SUM(D550),"",SUM(I550)-SUM(D550))</f>
        <v>450.69771560242555</v>
      </c>
      <c r="O550" s="1641">
        <f>IF(SUM(J550)=SUM(E550),"",SUM(J550)-SUM(E550))</f>
        <v>-389.30228439757445</v>
      </c>
      <c r="P550" s="1641">
        <f>IF(SUM(K550)=SUM(F550),"",SUM(K550)-SUM(F550))</f>
        <v>-479.44182751805954</v>
      </c>
      <c r="Q550" s="1642" t="str">
        <f>[1]ExpFactors!$I$63</f>
        <v>fpl</v>
      </c>
      <c r="R550" s="1578"/>
      <c r="S550" s="1579"/>
      <c r="T550" s="1579"/>
      <c r="U550" s="1570">
        <v>550</v>
      </c>
      <c r="V550" s="1599"/>
    </row>
    <row r="551" spans="1:22" ht="15.75" customHeight="1">
      <c r="A551" s="1726" t="str">
        <f>IF(Data!A551="","",Data!A551)</f>
        <v>Canned pilchards purchase</v>
      </c>
      <c r="B551" s="1609"/>
      <c r="C551" s="1622" t="str">
        <f>IF(Data!BV551="","",Data!BV551)</f>
        <v>kg</v>
      </c>
      <c r="D551" s="1622" t="str">
        <f>IF(Data!BW551="","",Data!BW551)</f>
        <v>kg</v>
      </c>
      <c r="E551" s="1622" t="str">
        <f>IF(Data!BX551="","",Data!BX551)</f>
        <v>kg</v>
      </c>
      <c r="F551" s="1622" t="str">
        <f>IF(Data!BY551="","",Data!BY551)</f>
        <v>kg</v>
      </c>
      <c r="G551" s="1609"/>
      <c r="H551" s="1717"/>
      <c r="I551" s="1717"/>
      <c r="J551" s="1717"/>
      <c r="K551" s="1717"/>
      <c r="L551" s="1609"/>
      <c r="M551" s="1605"/>
      <c r="N551" s="1605"/>
      <c r="O551" s="1605"/>
      <c r="P551" s="1605"/>
      <c r="Q551" s="1642"/>
      <c r="R551" s="1578"/>
      <c r="S551" s="1579"/>
      <c r="T551" s="1579"/>
      <c r="U551" s="1570">
        <v>551</v>
      </c>
      <c r="V551" s="1599"/>
    </row>
    <row r="552" spans="1:22" ht="15.75" customHeight="1">
      <c r="A552" s="1529" t="s">
        <v>290</v>
      </c>
      <c r="B552" s="1609"/>
      <c r="C552" s="1622">
        <f>IF(Data!BV552="","",Data!BV552)</f>
        <v>10</v>
      </c>
      <c r="D552" s="1622">
        <f>IF(Data!BW552="","",Data!BW552)</f>
        <v>10</v>
      </c>
      <c r="E552" s="1622">
        <f>IF(Data!BX552="","",Data!BX552)</f>
        <v>29</v>
      </c>
      <c r="F552" s="1622">
        <f>IF(Data!BY552="","",Data!BY552)</f>
        <v>29</v>
      </c>
      <c r="G552" s="1609"/>
      <c r="H552" s="1717">
        <f>IF(H$46="","",IF('Exp factors'!$B49="poor",'Exp factors'!$G$49*H$46,SUM(C552)*'Exp factors'!C$49))</f>
        <v>17.019755315306107</v>
      </c>
      <c r="I552" s="1717">
        <f>IF(I$46="","",IF('Exp factors'!$B49="poor",'Exp factors'!$G$49*I$46,SUM(D552)*'Exp factors'!D$49))</f>
        <v>17.019755315306107</v>
      </c>
      <c r="J552" s="1717">
        <f>IF(J$46="","",IF('Exp factors'!$B49="poor",'Exp factors'!$G$49*J$46,SUM(E552)*'Exp factors'!E$49))</f>
        <v>17.019755315306107</v>
      </c>
      <c r="K552" s="1717">
        <f>IF(K$46="","",IF('Exp factors'!$B49="poor",'Exp factors'!$G$49*K$46,SUM(F552)*'Exp factors'!F$49))</f>
        <v>13.615804252244885</v>
      </c>
      <c r="L552" s="1609"/>
      <c r="M552" s="1605"/>
      <c r="N552" s="1605"/>
      <c r="O552" s="1605"/>
      <c r="P552" s="1605"/>
      <c r="Q552" s="1642"/>
      <c r="R552" s="1578"/>
      <c r="S552" s="1579"/>
      <c r="T552" s="1579"/>
      <c r="U552" s="1570">
        <v>552</v>
      </c>
      <c r="V552" s="1599"/>
    </row>
    <row r="553" spans="1:22" ht="15.75" customHeight="1">
      <c r="A553" s="1692" t="s">
        <v>289</v>
      </c>
      <c r="B553" s="1609"/>
      <c r="C553" s="1634">
        <f>IF(Data!BV553="","",Data!BV553)</f>
        <v>4396.1399999999994</v>
      </c>
      <c r="D553" s="1634">
        <f>IF(Data!BW553="","",Data!BW553)</f>
        <v>4396.1399999999994</v>
      </c>
      <c r="E553" s="1634">
        <f>IF(Data!BX553="","",Data!BX553)</f>
        <v>4396.1399999999994</v>
      </c>
      <c r="F553" s="1634">
        <f>IF(Data!BY553="","",Data!BY553)</f>
        <v>4396.1399999999994</v>
      </c>
      <c r="G553" s="1609"/>
      <c r="H553" s="1605"/>
      <c r="I553" s="1605"/>
      <c r="J553" s="1605"/>
      <c r="K553" s="1605"/>
      <c r="L553" s="1609"/>
      <c r="M553" s="1627"/>
      <c r="N553" s="1627"/>
      <c r="O553" s="1627"/>
      <c r="P553" s="1627"/>
      <c r="Q553" s="1642"/>
      <c r="R553" s="1578"/>
      <c r="S553" s="1579"/>
      <c r="T553" s="1579"/>
      <c r="U553" s="1570">
        <v>553</v>
      </c>
      <c r="V553" s="1599"/>
    </row>
    <row r="554" spans="1:22" ht="15.75" customHeight="1">
      <c r="A554" s="1607" t="s">
        <v>250</v>
      </c>
      <c r="B554" s="1609"/>
      <c r="C554" s="1723">
        <f>IF(SUM(C552)=0,"",C552*C553/C$46/365/$P$1)</f>
        <v>1.3686612702366126E-3</v>
      </c>
      <c r="D554" s="1723">
        <f>IF(SUM(D552)=0,"",D552*D553/D$46/365/$P$1)</f>
        <v>1.3686612702366126E-3</v>
      </c>
      <c r="E554" s="1723">
        <f>IF(SUM(E552)=0,"",E552*E553/E$46/365/$P$1)</f>
        <v>3.9691176836861766E-3</v>
      </c>
      <c r="F554" s="1723">
        <f>IF(SUM(F552)=0,"",F552*F553/F$46/365/$P$1)</f>
        <v>4.9613971046077211E-3</v>
      </c>
      <c r="G554" s="1609"/>
      <c r="H554" s="1723">
        <f>IF(H$46=0,"",H552*SUM($D553)/H$46/365/$P$1)</f>
        <v>2.3294279928963192E-3</v>
      </c>
      <c r="I554" s="1723">
        <f>IF(I$46=0,"",I552*SUM($D553)/I$46/365/$P$1)</f>
        <v>2.3294279928963192E-3</v>
      </c>
      <c r="J554" s="1723">
        <f>IF(J$46=0,"",J552*SUM($D553)/J$46/365/$P$1)</f>
        <v>2.3294279928963192E-3</v>
      </c>
      <c r="K554" s="1723">
        <f>IF(K$46=0,"",K552*SUM($D553)/K$46/365/$P$1)</f>
        <v>2.3294279928963192E-3</v>
      </c>
      <c r="L554" s="1609"/>
      <c r="M554" s="1662">
        <f>IF(SUM(H554)=SUM(C554),"",SUM(H554)-SUM(C554))</f>
        <v>9.6076672265970665E-4</v>
      </c>
      <c r="N554" s="1662">
        <f>IF(SUM(I554)=SUM(D554),"",SUM(I554)-SUM(D554))</f>
        <v>9.6076672265970665E-4</v>
      </c>
      <c r="O554" s="1662">
        <f>IF(SUM(J554)=SUM(E554),"",SUM(J554)-SUM(E554))</f>
        <v>-1.6396896907898573E-3</v>
      </c>
      <c r="P554" s="1662">
        <f>IF(SUM(K554)=SUM(F554),"",SUM(K554)-SUM(F554))</f>
        <v>-2.6319691117114019E-3</v>
      </c>
      <c r="Q554" s="1642"/>
      <c r="R554" s="1578"/>
      <c r="S554" s="1579"/>
      <c r="T554" s="1579"/>
      <c r="U554" s="1570">
        <v>554</v>
      </c>
      <c r="V554" s="1599"/>
    </row>
    <row r="555" spans="1:22" ht="15.75" customHeight="1">
      <c r="A555" s="1716" t="s">
        <v>285</v>
      </c>
      <c r="B555" s="1609"/>
      <c r="C555" s="1622">
        <f>IF(Data!BV555="","",Data!BV555)</f>
        <v>28</v>
      </c>
      <c r="D555" s="1622">
        <f>IF(Data!BW555="","",Data!BW555)</f>
        <v>28</v>
      </c>
      <c r="E555" s="1622">
        <f>IF(Data!BX555="","",Data!BX555)</f>
        <v>28</v>
      </c>
      <c r="F555" s="1622">
        <f>IF(Data!BY555="","",Data!BY555)</f>
        <v>28</v>
      </c>
      <c r="G555" s="1609"/>
      <c r="H555" s="1720">
        <f>$I555</f>
        <v>28</v>
      </c>
      <c r="I555" s="1720">
        <f>IF(SUM($D555)=0,IF(SUM($C555)=0,IF(SUM($E555)=0,IF(SUM($F555)=0,'Exp factors'!$H$49,SUM($F555)),SUM($E555)),SUM($C555)),SUM($D555))</f>
        <v>28</v>
      </c>
      <c r="J555" s="1720">
        <f>$I555</f>
        <v>28</v>
      </c>
      <c r="K555" s="1720">
        <f>$I555</f>
        <v>28</v>
      </c>
      <c r="L555" s="1609"/>
      <c r="M555" s="1605"/>
      <c r="N555" s="1605"/>
      <c r="O555" s="1605"/>
      <c r="P555" s="1605"/>
      <c r="Q555" s="1642"/>
      <c r="R555" s="1578"/>
      <c r="S555" s="1579"/>
      <c r="T555" s="1579"/>
      <c r="U555" s="1570">
        <v>555</v>
      </c>
      <c r="V555" s="1599"/>
    </row>
    <row r="556" spans="1:22" ht="15.75" customHeight="1">
      <c r="A556" s="1607" t="s">
        <v>283</v>
      </c>
      <c r="B556" s="1609"/>
      <c r="C556" s="1724">
        <f>IF(C555="","",C552*C555)</f>
        <v>280</v>
      </c>
      <c r="D556" s="1724">
        <f>IF(D555="","",D552*D555)</f>
        <v>280</v>
      </c>
      <c r="E556" s="1724">
        <f>IF(E555="","",E552*E555)</f>
        <v>812</v>
      </c>
      <c r="F556" s="1724">
        <f>IF(F555="","",F552*F555)</f>
        <v>812</v>
      </c>
      <c r="G556" s="1609"/>
      <c r="H556" s="1725">
        <f>IF(H$46=0,"",H552*H555)</f>
        <v>476.55314882857101</v>
      </c>
      <c r="I556" s="1725">
        <f t="shared" ref="I556" si="55">IF(I$46=0,"",I552*I555)</f>
        <v>476.55314882857101</v>
      </c>
      <c r="J556" s="1725">
        <f t="shared" ref="J556" si="56">IF(J$46=0,"",J552*J555)</f>
        <v>476.55314882857101</v>
      </c>
      <c r="K556" s="1725">
        <f t="shared" ref="K556" si="57">IF(K$46=0,"",K552*K555)</f>
        <v>381.24251906285679</v>
      </c>
      <c r="L556" s="1609"/>
      <c r="M556" s="1641">
        <f>IF(SUM(H556)=SUM(C556),"",SUM(H556)-SUM(C556))</f>
        <v>196.55314882857101</v>
      </c>
      <c r="N556" s="1641">
        <f>IF(SUM(I556)=SUM(D556),"",SUM(I556)-SUM(D556))</f>
        <v>196.55314882857101</v>
      </c>
      <c r="O556" s="1641">
        <f>IF(SUM(J556)=SUM(E556),"",SUM(J556)-SUM(E556))</f>
        <v>-335.44685117142899</v>
      </c>
      <c r="P556" s="1641">
        <f>IF(SUM(K556)=SUM(F556),"",SUM(K556)-SUM(F556))</f>
        <v>-430.75748093714321</v>
      </c>
      <c r="Q556" s="1642" t="str">
        <f>[1]ExpFactors!$I$63</f>
        <v>fpl</v>
      </c>
      <c r="R556" s="1578"/>
      <c r="S556" s="1579"/>
      <c r="T556" s="1579"/>
      <c r="U556" s="1570">
        <v>556</v>
      </c>
      <c r="V556" s="1599"/>
    </row>
    <row r="557" spans="1:22" ht="15.75" customHeight="1">
      <c r="A557" s="1726" t="str">
        <f>IF(Data!A557="","",Data!A557)</f>
        <v>Tomato purchase</v>
      </c>
      <c r="B557" s="1609"/>
      <c r="C557" s="1622" t="str">
        <f>IF(Data!BV557="","",Data!BV557)</f>
        <v/>
      </c>
      <c r="D557" s="1622" t="str">
        <f>IF(Data!BW557="","",Data!BW557)</f>
        <v/>
      </c>
      <c r="E557" s="1622" t="str">
        <f>IF(Data!BX557="","",Data!BX557)</f>
        <v/>
      </c>
      <c r="F557" s="1622" t="str">
        <f>IF(Data!BY557="","",Data!BY557)</f>
        <v/>
      </c>
      <c r="G557" s="1609"/>
      <c r="H557" s="1717"/>
      <c r="I557" s="1717"/>
      <c r="J557" s="1717"/>
      <c r="K557" s="1717"/>
      <c r="L557" s="1609"/>
      <c r="M557" s="1605"/>
      <c r="N557" s="1605"/>
      <c r="O557" s="1605"/>
      <c r="P557" s="1605"/>
      <c r="Q557" s="1642"/>
      <c r="R557" s="1578"/>
      <c r="S557" s="1579"/>
      <c r="T557" s="1579"/>
      <c r="U557" s="1570">
        <v>557</v>
      </c>
      <c r="V557" s="1599"/>
    </row>
    <row r="558" spans="1:22" ht="15.75" customHeight="1">
      <c r="A558" s="1529" t="s">
        <v>290</v>
      </c>
      <c r="B558" s="1609"/>
      <c r="C558" s="1622">
        <f>IF(Data!BV558="","",Data!BV558)</f>
        <v>12</v>
      </c>
      <c r="D558" s="1622">
        <f>IF(Data!BW558="","",Data!BW558)</f>
        <v>24</v>
      </c>
      <c r="E558" s="1622">
        <f>IF(Data!BX558="","",Data!BX558)</f>
        <v>24</v>
      </c>
      <c r="F558" s="1622">
        <f>IF(Data!BY558="","",Data!BY558)</f>
        <v>60</v>
      </c>
      <c r="G558" s="1609"/>
      <c r="H558" s="1717">
        <f>IF(H$46="","",IF('Exp factors'!$B55="poor",'Exp factors'!$G$55*H$46,SUM(C558)*'Exp factors'!C$55))</f>
        <v>45.666758866590349</v>
      </c>
      <c r="I558" s="1717">
        <f>IF(I$46="","",IF('Exp factors'!$B55="poor",'Exp factors'!$G$55*I$46,SUM(D558)*'Exp factors'!D$55))</f>
        <v>45.666758866590349</v>
      </c>
      <c r="J558" s="1717">
        <f>IF(J$46="","",IF('Exp factors'!$B55="poor",'Exp factors'!$G$55*J$46,SUM(E558)*'Exp factors'!E$55))</f>
        <v>45.666758866590349</v>
      </c>
      <c r="K558" s="1717">
        <f>IF(K$46="","",IF('Exp factors'!$B55="poor",'Exp factors'!$G$55*K$46,SUM(F558)*'Exp factors'!F$55))</f>
        <v>36.533407093272281</v>
      </c>
      <c r="L558" s="1609"/>
      <c r="M558" s="1605"/>
      <c r="N558" s="1605"/>
      <c r="O558" s="1605"/>
      <c r="P558" s="1605"/>
      <c r="Q558" s="1642"/>
      <c r="R558" s="1578"/>
      <c r="S558" s="1579"/>
      <c r="T558" s="1579"/>
      <c r="U558" s="1570">
        <v>558</v>
      </c>
      <c r="V558" s="1599"/>
    </row>
    <row r="559" spans="1:22" ht="15.75" customHeight="1">
      <c r="A559" s="1692" t="s">
        <v>289</v>
      </c>
      <c r="B559" s="1609"/>
      <c r="C559" s="1634">
        <f>IF(Data!BV559="","",Data!BV559)</f>
        <v>837.36</v>
      </c>
      <c r="D559" s="1634">
        <f>IF(Data!BW559="","",Data!BW559)</f>
        <v>837.36</v>
      </c>
      <c r="E559" s="1634">
        <f>IF(Data!BX559="","",Data!BX559)</f>
        <v>837.36</v>
      </c>
      <c r="F559" s="1634">
        <f>IF(Data!BY559="","",Data!BY559)</f>
        <v>837.36</v>
      </c>
      <c r="G559" s="1609"/>
      <c r="H559" s="1605"/>
      <c r="I559" s="1605"/>
      <c r="J559" s="1605"/>
      <c r="K559" s="1605"/>
      <c r="L559" s="1609"/>
      <c r="M559" s="1627"/>
      <c r="N559" s="1627"/>
      <c r="O559" s="1627"/>
      <c r="P559" s="1627"/>
      <c r="Q559" s="1642"/>
      <c r="R559" s="1578"/>
      <c r="S559" s="1579"/>
      <c r="T559" s="1579"/>
      <c r="U559" s="1570">
        <v>559</v>
      </c>
      <c r="V559" s="1599"/>
    </row>
    <row r="560" spans="1:22" ht="15.75" customHeight="1">
      <c r="A560" s="1607" t="s">
        <v>250</v>
      </c>
      <c r="B560" s="1609"/>
      <c r="C560" s="1723">
        <f>IF(SUM(C558)=0,"",C558*C559/C$46/365/$P$1)</f>
        <v>3.1283686176836862E-4</v>
      </c>
      <c r="D560" s="1723">
        <f>IF(SUM(D558)=0,"",D558*D559/D$46/365/$P$1)</f>
        <v>6.2567372353673724E-4</v>
      </c>
      <c r="E560" s="1723">
        <f>IF(SUM(E558)=0,"",E558*E559/E$46/365/$P$1)</f>
        <v>6.2567372353673724E-4</v>
      </c>
      <c r="F560" s="1723">
        <f>IF(SUM(F558)=0,"",F558*F559/F$46/365/$P$1)</f>
        <v>1.9552303860523039E-3</v>
      </c>
      <c r="G560" s="1609"/>
      <c r="H560" s="1723">
        <f>IF(H$46=0,"",H558*SUM($D559)/H$46/365/$P$1)</f>
        <v>1.1905204609130788E-3</v>
      </c>
      <c r="I560" s="1723">
        <f>IF(I$46=0,"",I558*SUM($D559)/I$46/365/$P$1)</f>
        <v>1.1905204609130788E-3</v>
      </c>
      <c r="J560" s="1723">
        <f>IF(J$46=0,"",J558*SUM($D559)/J$46/365/$P$1)</f>
        <v>1.1905204609130788E-3</v>
      </c>
      <c r="K560" s="1723">
        <f>IF(K$46=0,"",K558*SUM($D559)/K$46/365/$P$1)</f>
        <v>1.190520460913079E-3</v>
      </c>
      <c r="L560" s="1609"/>
      <c r="M560" s="1662">
        <f>IF(SUM(H560)=SUM(C560),"",SUM(H560)-SUM(C560))</f>
        <v>8.7768359914471017E-4</v>
      </c>
      <c r="N560" s="1662">
        <f>IF(SUM(I560)=SUM(D560),"",SUM(I560)-SUM(D560))</f>
        <v>5.6484673737634155E-4</v>
      </c>
      <c r="O560" s="1662">
        <f>IF(SUM(J560)=SUM(E560),"",SUM(J560)-SUM(E560))</f>
        <v>5.6484673737634155E-4</v>
      </c>
      <c r="P560" s="1662">
        <f>IF(SUM(K560)=SUM(F560),"",SUM(K560)-SUM(F560))</f>
        <v>-7.6470992513922491E-4</v>
      </c>
      <c r="Q560" s="1642"/>
      <c r="R560" s="1578"/>
      <c r="S560" s="1579"/>
      <c r="T560" s="1579"/>
      <c r="U560" s="1570">
        <v>560</v>
      </c>
      <c r="V560" s="1599"/>
    </row>
    <row r="561" spans="1:22" ht="15.75" customHeight="1">
      <c r="A561" s="1716" t="s">
        <v>285</v>
      </c>
      <c r="B561" s="1609"/>
      <c r="C561" s="1622">
        <f>IF(Data!BV561="","",Data!BV561)</f>
        <v>9</v>
      </c>
      <c r="D561" s="1622">
        <f>IF(Data!BW561="","",Data!BW561)</f>
        <v>9</v>
      </c>
      <c r="E561" s="1622">
        <f>IF(Data!BX561="","",Data!BX561)</f>
        <v>9</v>
      </c>
      <c r="F561" s="1622">
        <f>IF(Data!BY561="","",Data!BY561)</f>
        <v>9</v>
      </c>
      <c r="G561" s="1609"/>
      <c r="H561" s="1720">
        <f>$I561</f>
        <v>9</v>
      </c>
      <c r="I561" s="1720">
        <f>IF(SUM($D561)=0,IF(SUM($C561)=0,IF(SUM($E561)=0,IF(SUM($F561)=0,'Exp factors'!$H$55,SUM($F561)),SUM($E561)),SUM($C561)),SUM($D561))</f>
        <v>9</v>
      </c>
      <c r="J561" s="1720">
        <f>$I561</f>
        <v>9</v>
      </c>
      <c r="K561" s="1720">
        <f>$I561</f>
        <v>9</v>
      </c>
      <c r="L561" s="1609"/>
      <c r="M561" s="1605"/>
      <c r="N561" s="1605"/>
      <c r="O561" s="1605"/>
      <c r="P561" s="1605"/>
      <c r="Q561" s="1642"/>
      <c r="R561" s="1578"/>
      <c r="S561" s="1579"/>
      <c r="T561" s="1579"/>
      <c r="U561" s="1570">
        <v>561</v>
      </c>
      <c r="V561" s="1599"/>
    </row>
    <row r="562" spans="1:22" ht="15.75" customHeight="1">
      <c r="A562" s="1607" t="s">
        <v>283</v>
      </c>
      <c r="B562" s="1609"/>
      <c r="C562" s="1724">
        <f>IF(C561="","",C558*C561)</f>
        <v>108</v>
      </c>
      <c r="D562" s="1724">
        <f>IF(D561="","",D558*D561)</f>
        <v>216</v>
      </c>
      <c r="E562" s="1724">
        <f>IF(E561="","",E558*E561)</f>
        <v>216</v>
      </c>
      <c r="F562" s="1724">
        <f>IF(F561="","",F558*F561)</f>
        <v>540</v>
      </c>
      <c r="G562" s="1609"/>
      <c r="H562" s="1725">
        <f>IF(H$46=0,"",H558*H561)</f>
        <v>411.00082979931312</v>
      </c>
      <c r="I562" s="1725">
        <f t="shared" ref="I562" si="58">IF(I$46=0,"",I558*I561)</f>
        <v>411.00082979931312</v>
      </c>
      <c r="J562" s="1725">
        <f t="shared" ref="J562" si="59">IF(J$46=0,"",J558*J561)</f>
        <v>411.00082979931312</v>
      </c>
      <c r="K562" s="1725">
        <f t="shared" ref="K562" si="60">IF(K$46=0,"",K558*K561)</f>
        <v>328.80066383945052</v>
      </c>
      <c r="L562" s="1609"/>
      <c r="M562" s="1641">
        <f>IF(SUM(H562)=SUM(C562),"",SUM(H562)-SUM(C562))</f>
        <v>303.00082979931312</v>
      </c>
      <c r="N562" s="1641">
        <f>IF(SUM(I562)=SUM(D562),"",SUM(I562)-SUM(D562))</f>
        <v>195.00082979931312</v>
      </c>
      <c r="O562" s="1641">
        <f>IF(SUM(J562)=SUM(E562),"",SUM(J562)-SUM(E562))</f>
        <v>195.00082979931312</v>
      </c>
      <c r="P562" s="1641">
        <f>IF(SUM(K562)=SUM(F562),"",SUM(K562)-SUM(F562))</f>
        <v>-211.19933616054948</v>
      </c>
      <c r="Q562" s="1642" t="str">
        <f>[1]ExpFactors!$I$63</f>
        <v>fpl</v>
      </c>
      <c r="R562" s="1578"/>
      <c r="S562" s="1579"/>
      <c r="T562" s="1579"/>
      <c r="U562" s="1570">
        <v>562</v>
      </c>
      <c r="V562" s="1599"/>
    </row>
    <row r="563" spans="1:22" ht="15.75" customHeight="1">
      <c r="A563" s="1726" t="str">
        <f>IF(Data!A563="","",Data!A563)</f>
        <v>Onions purchase</v>
      </c>
      <c r="B563" s="1609"/>
      <c r="C563" s="1622" t="str">
        <f>IF(Data!BV563="","",Data!BV563)</f>
        <v/>
      </c>
      <c r="D563" s="1622" t="str">
        <f>IF(Data!BW563="","",Data!BW563)</f>
        <v/>
      </c>
      <c r="E563" s="1622" t="str">
        <f>IF(Data!BX563="","",Data!BX563)</f>
        <v/>
      </c>
      <c r="F563" s="1622" t="str">
        <f>IF(Data!BY563="","",Data!BY563)</f>
        <v/>
      </c>
      <c r="G563" s="1609"/>
      <c r="H563" s="1717"/>
      <c r="I563" s="1717"/>
      <c r="J563" s="1717"/>
      <c r="K563" s="1717"/>
      <c r="L563" s="1609"/>
      <c r="M563" s="1605"/>
      <c r="N563" s="1605"/>
      <c r="O563" s="1605"/>
      <c r="P563" s="1605"/>
      <c r="Q563" s="1642"/>
      <c r="R563" s="1578"/>
      <c r="S563" s="1579"/>
      <c r="T563" s="1579"/>
      <c r="U563" s="1570">
        <v>563</v>
      </c>
      <c r="V563" s="1599"/>
    </row>
    <row r="564" spans="1:22" ht="15.75" customHeight="1">
      <c r="A564" s="1529" t="s">
        <v>290</v>
      </c>
      <c r="B564" s="1609"/>
      <c r="C564" s="1622">
        <f>IF(Data!BV564="","",Data!BV564)</f>
        <v>24</v>
      </c>
      <c r="D564" s="1622">
        <f>IF(Data!BW564="","",Data!BW564)</f>
        <v>120</v>
      </c>
      <c r="E564" s="1622" t="str">
        <f>IF(Data!BX564="","",Data!BX564)</f>
        <v/>
      </c>
      <c r="F564" s="1622" t="str">
        <f>IF(Data!BY564="","",Data!BY564)</f>
        <v/>
      </c>
      <c r="G564" s="1609"/>
      <c r="H564" s="1717">
        <f>IF(H$46="","",IF('Exp factors'!$B56="poor",'Exp factors'!$G$56*H$46,SUM(C564)*'Exp factors'!C$56))</f>
        <v>40.646674694661449</v>
      </c>
      <c r="I564" s="1717">
        <f>IF(I$46="","",IF('Exp factors'!$B56="poor",'Exp factors'!$G$56*I$46,SUM(D564)*'Exp factors'!D$56))</f>
        <v>40.646674694661449</v>
      </c>
      <c r="J564" s="1717">
        <f>IF(J$46="","",IF('Exp factors'!$B56="poor",'Exp factors'!$G$56*J$46,SUM(E564)*'Exp factors'!E$56))</f>
        <v>40.646674694661449</v>
      </c>
      <c r="K564" s="1717">
        <f>IF(K$46="","",IF('Exp factors'!$B56="poor",'Exp factors'!$G$56*K$46,SUM(F564)*'Exp factors'!F$56))</f>
        <v>32.517339755729161</v>
      </c>
      <c r="L564" s="1609"/>
      <c r="M564" s="1605"/>
      <c r="N564" s="1605"/>
      <c r="O564" s="1605"/>
      <c r="P564" s="1605"/>
      <c r="Q564" s="1642"/>
      <c r="R564" s="1578"/>
      <c r="S564" s="1579"/>
      <c r="T564" s="1579"/>
      <c r="U564" s="1570">
        <v>564</v>
      </c>
      <c r="V564" s="1599"/>
    </row>
    <row r="565" spans="1:22" ht="15.75" customHeight="1">
      <c r="A565" s="1692" t="s">
        <v>289</v>
      </c>
      <c r="B565" s="1609"/>
      <c r="C565" s="1634">
        <f>IF(Data!BV565="","",Data!BV565)</f>
        <v>2009.664</v>
      </c>
      <c r="D565" s="1634">
        <f>IF(Data!BW565="","",Data!BW565)</f>
        <v>2009.664</v>
      </c>
      <c r="E565" s="1634">
        <f>IF(Data!BX565="","",Data!BX565)</f>
        <v>2009.664</v>
      </c>
      <c r="F565" s="1634">
        <f>IF(Data!BY565="","",Data!BY565)</f>
        <v>2009.664</v>
      </c>
      <c r="G565" s="1609"/>
      <c r="H565" s="1605"/>
      <c r="I565" s="1605"/>
      <c r="J565" s="1605"/>
      <c r="K565" s="1605"/>
      <c r="L565" s="1609"/>
      <c r="M565" s="1627"/>
      <c r="N565" s="1627"/>
      <c r="O565" s="1627"/>
      <c r="P565" s="1627"/>
      <c r="Q565" s="1642"/>
      <c r="R565" s="1578"/>
      <c r="S565" s="1579"/>
      <c r="T565" s="1579"/>
      <c r="U565" s="1570">
        <v>565</v>
      </c>
      <c r="V565" s="1599"/>
    </row>
    <row r="566" spans="1:22" ht="15.75" customHeight="1">
      <c r="A566" s="1607" t="s">
        <v>250</v>
      </c>
      <c r="B566" s="1609"/>
      <c r="C566" s="1723">
        <f>IF(SUM(C564)=0,"",C564*C565/C$46/365/$P$1)</f>
        <v>1.5016169364881697E-3</v>
      </c>
      <c r="D566" s="1723">
        <f>IF(SUM(D564)=0,"",D564*D565/D$46/365/$P$1)</f>
        <v>7.5080846824408468E-3</v>
      </c>
      <c r="E566" s="1723" t="str">
        <f>IF(SUM(E564)=0,"",E564*E565/E$46/365/$P$1)</f>
        <v/>
      </c>
      <c r="F566" s="1723" t="str">
        <f>IF(SUM(F564)=0,"",F564*F565/F$46/365/$P$1)</f>
        <v/>
      </c>
      <c r="G566" s="1609"/>
      <c r="H566" s="1723">
        <f>IF(H$46=0,"",H564*SUM($D565)/H$46/365/$P$1)</f>
        <v>2.54315563055953E-3</v>
      </c>
      <c r="I566" s="1723">
        <f>IF(I$46=0,"",I564*SUM($D565)/I$46/365/$P$1)</f>
        <v>2.54315563055953E-3</v>
      </c>
      <c r="J566" s="1723">
        <f>IF(J$46=0,"",J564*SUM($D565)/J$46/365/$P$1)</f>
        <v>2.54315563055953E-3</v>
      </c>
      <c r="K566" s="1723">
        <f>IF(K$46=0,"",K564*SUM($D565)/K$46/365/$P$1)</f>
        <v>2.54315563055953E-3</v>
      </c>
      <c r="L566" s="1609"/>
      <c r="M566" s="1662">
        <f>IF(SUM(H566)=SUM(C566),"",SUM(H566)-SUM(C566))</f>
        <v>1.0415386940713603E-3</v>
      </c>
      <c r="N566" s="1662">
        <f>IF(SUM(I566)=SUM(D566),"",SUM(I566)-SUM(D566))</f>
        <v>-4.9649290518813168E-3</v>
      </c>
      <c r="O566" s="1662">
        <f>IF(SUM(J566)=SUM(E566),"",SUM(J566)-SUM(E566))</f>
        <v>2.54315563055953E-3</v>
      </c>
      <c r="P566" s="1662">
        <f>IF(SUM(K566)=SUM(F566),"",SUM(K566)-SUM(F566))</f>
        <v>2.54315563055953E-3</v>
      </c>
      <c r="Q566" s="1642"/>
      <c r="R566" s="1578"/>
      <c r="S566" s="1579"/>
      <c r="T566" s="1579"/>
      <c r="U566" s="1570">
        <v>566</v>
      </c>
      <c r="V566" s="1599"/>
    </row>
    <row r="567" spans="1:22" ht="15.75" customHeight="1">
      <c r="A567" s="1716" t="s">
        <v>285</v>
      </c>
      <c r="B567" s="1609"/>
      <c r="C567" s="1622">
        <f>IF(Data!BV567="","",Data!BV567)</f>
        <v>11</v>
      </c>
      <c r="D567" s="1622">
        <f>IF(Data!BW567="","",Data!BW567)</f>
        <v>4</v>
      </c>
      <c r="E567" s="1622" t="str">
        <f>IF(Data!BX567="","",Data!BX567)</f>
        <v/>
      </c>
      <c r="F567" s="1622" t="str">
        <f>IF(Data!BY567="","",Data!BY567)</f>
        <v/>
      </c>
      <c r="G567" s="1609"/>
      <c r="H567" s="1720">
        <f>$I567</f>
        <v>4</v>
      </c>
      <c r="I567" s="1720">
        <f>IF(SUM($D567)=0,IF(SUM($C567)=0,IF(SUM($E567)=0,IF(SUM($F567)=0,'Exp factors'!$H$56,SUM($F567)),SUM($E567)),SUM($C567)),SUM($D567))</f>
        <v>4</v>
      </c>
      <c r="J567" s="1720">
        <f>$I567</f>
        <v>4</v>
      </c>
      <c r="K567" s="1720">
        <f>$I567</f>
        <v>4</v>
      </c>
      <c r="L567" s="1609"/>
      <c r="M567" s="1605"/>
      <c r="N567" s="1605"/>
      <c r="O567" s="1605"/>
      <c r="P567" s="1605"/>
      <c r="Q567" s="1642"/>
      <c r="R567" s="1578"/>
      <c r="S567" s="1579"/>
      <c r="T567" s="1579"/>
      <c r="U567" s="1570">
        <v>567</v>
      </c>
      <c r="V567" s="1599"/>
    </row>
    <row r="568" spans="1:22" ht="15.75" customHeight="1">
      <c r="A568" s="1607" t="s">
        <v>283</v>
      </c>
      <c r="B568" s="1609"/>
      <c r="C568" s="1724">
        <f>IF(C567="","",C564*C567)</f>
        <v>264</v>
      </c>
      <c r="D568" s="1724">
        <f>IF(D567="","",D564*D567)</f>
        <v>480</v>
      </c>
      <c r="E568" s="1724" t="str">
        <f>IF(E567="","",E564*E567)</f>
        <v/>
      </c>
      <c r="F568" s="1724" t="str">
        <f>IF(F567="","",F564*F567)</f>
        <v/>
      </c>
      <c r="G568" s="1609"/>
      <c r="H568" s="1725">
        <f>IF(H$46=0,"",H564*H567)</f>
        <v>162.5866987786458</v>
      </c>
      <c r="I568" s="1725">
        <f t="shared" ref="I568" si="61">IF(I$46=0,"",I564*I567)</f>
        <v>162.5866987786458</v>
      </c>
      <c r="J568" s="1725">
        <f t="shared" ref="J568" si="62">IF(J$46=0,"",J564*J567)</f>
        <v>162.5866987786458</v>
      </c>
      <c r="K568" s="1725">
        <f t="shared" ref="K568" si="63">IF(K$46=0,"",K564*K567)</f>
        <v>130.06935902291664</v>
      </c>
      <c r="L568" s="1609"/>
      <c r="M568" s="1641">
        <f>IF(SUM(H568)=SUM(C568),"",SUM(H568)-SUM(C568))</f>
        <v>-101.4133012213542</v>
      </c>
      <c r="N568" s="1641">
        <f>IF(SUM(I568)=SUM(D568),"",SUM(I568)-SUM(D568))</f>
        <v>-317.41330122135423</v>
      </c>
      <c r="O568" s="1641">
        <f>IF(SUM(J568)=SUM(E568),"",SUM(J568)-SUM(E568))</f>
        <v>162.5866987786458</v>
      </c>
      <c r="P568" s="1641">
        <f>IF(SUM(K568)=SUM(F568),"",SUM(K568)-SUM(F568))</f>
        <v>130.06935902291664</v>
      </c>
      <c r="Q568" s="1642" t="str">
        <f>[1]ExpFactors!$I$63</f>
        <v>fpl</v>
      </c>
      <c r="R568" s="1578"/>
      <c r="S568" s="1579"/>
      <c r="T568" s="1579"/>
      <c r="U568" s="1570">
        <v>568</v>
      </c>
      <c r="V568" s="1599"/>
    </row>
    <row r="569" spans="1:22" ht="15.75" customHeight="1">
      <c r="A569" s="1726" t="str">
        <f>IF(Data!A569="","",Data!A569)</f>
        <v>Banana purchase</v>
      </c>
      <c r="B569" s="1609"/>
      <c r="C569" s="1622" t="str">
        <f>IF(Data!BV569="","",Data!BV569)</f>
        <v/>
      </c>
      <c r="D569" s="1622" t="str">
        <f>IF(Data!BW569="","",Data!BW569)</f>
        <v/>
      </c>
      <c r="E569" s="1622" t="str">
        <f>IF(Data!BX569="","",Data!BX569)</f>
        <v/>
      </c>
      <c r="F569" s="1622" t="str">
        <f>IF(Data!BY569="","",Data!BY569)</f>
        <v/>
      </c>
      <c r="G569" s="1609"/>
      <c r="H569" s="1717"/>
      <c r="I569" s="1717"/>
      <c r="J569" s="1717"/>
      <c r="K569" s="1717"/>
      <c r="L569" s="1609"/>
      <c r="M569" s="1605"/>
      <c r="N569" s="1605"/>
      <c r="O569" s="1605"/>
      <c r="P569" s="1605"/>
      <c r="Q569" s="1642"/>
      <c r="R569" s="1578"/>
      <c r="S569" s="1579"/>
      <c r="T569" s="1579"/>
      <c r="U569" s="1570">
        <v>569</v>
      </c>
      <c r="V569" s="1599"/>
    </row>
    <row r="570" spans="1:22" ht="15.75" customHeight="1">
      <c r="A570" s="1529" t="s">
        <v>290</v>
      </c>
      <c r="B570" s="1609"/>
      <c r="C570" s="1622" t="str">
        <f>IF(Data!BV570="","",Data!BV570)</f>
        <v/>
      </c>
      <c r="D570" s="1622" t="str">
        <f>IF(Data!BW570="","",Data!BW570)</f>
        <v/>
      </c>
      <c r="E570" s="1622" t="str">
        <f>IF(Data!BX570="","",Data!BX570)</f>
        <v/>
      </c>
      <c r="F570" s="1622" t="str">
        <f>IF(Data!BY570="","",Data!BY570)</f>
        <v/>
      </c>
      <c r="G570" s="1609"/>
      <c r="H570" s="1717">
        <f>IF(H$46="","",IF('Exp factors'!$B57="poor",'Exp factors'!$G$57*H$46,SUM(C570)*'Exp factors'!C$57))</f>
        <v>42.626014535135809</v>
      </c>
      <c r="I570" s="1717">
        <f>IF(I$46="","",IF('Exp factors'!$B57="poor",'Exp factors'!$G$57*I$46,SUM(D570)*'Exp factors'!D$57))</f>
        <v>42.626014535135809</v>
      </c>
      <c r="J570" s="1717">
        <f>IF(J$46="","",IF('Exp factors'!$B57="poor",'Exp factors'!$G$57*J$46,SUM(E570)*'Exp factors'!E$57))</f>
        <v>42.626014535135809</v>
      </c>
      <c r="K570" s="1717">
        <f>IF(K$46="","",IF('Exp factors'!$B57="poor",'Exp factors'!$G$57*K$46,SUM(F570)*'Exp factors'!F$57))</f>
        <v>34.100811628108644</v>
      </c>
      <c r="L570" s="1609"/>
      <c r="M570" s="1605"/>
      <c r="N570" s="1605"/>
      <c r="O570" s="1605"/>
      <c r="P570" s="1605"/>
      <c r="Q570" s="1642"/>
      <c r="R570" s="1578"/>
      <c r="S570" s="1579"/>
      <c r="T570" s="1579"/>
      <c r="U570" s="1570">
        <v>570</v>
      </c>
      <c r="V570" s="1599"/>
    </row>
    <row r="571" spans="1:22" ht="15.75" customHeight="1">
      <c r="A571" s="1692" t="s">
        <v>289</v>
      </c>
      <c r="B571" s="1609"/>
      <c r="C571" s="1634">
        <f>IF(Data!BV571="","",Data!BV571)</f>
        <v>4856.6880000000001</v>
      </c>
      <c r="D571" s="1634">
        <f>IF(Data!BW571="","",Data!BW571)</f>
        <v>4856.6880000000001</v>
      </c>
      <c r="E571" s="1634">
        <f>IF(Data!BX571="","",Data!BX571)</f>
        <v>4856.6880000000001</v>
      </c>
      <c r="F571" s="1634">
        <f>IF(Data!BY571="","",Data!BY571)</f>
        <v>4856.6880000000001</v>
      </c>
      <c r="G571" s="1609"/>
      <c r="H571" s="1605"/>
      <c r="I571" s="1605"/>
      <c r="J571" s="1605"/>
      <c r="K571" s="1605"/>
      <c r="L571" s="1609"/>
      <c r="M571" s="1627"/>
      <c r="N571" s="1627"/>
      <c r="O571" s="1627"/>
      <c r="P571" s="1627"/>
      <c r="Q571" s="1642"/>
      <c r="R571" s="1578"/>
      <c r="S571" s="1579"/>
      <c r="T571" s="1579"/>
      <c r="U571" s="1570">
        <v>571</v>
      </c>
      <c r="V571" s="1599"/>
    </row>
    <row r="572" spans="1:22" ht="15.75" customHeight="1">
      <c r="A572" s="1607" t="s">
        <v>250</v>
      </c>
      <c r="B572" s="1609"/>
      <c r="C572" s="1723" t="str">
        <f>IF(SUM(C570)=0,"",C570*C571/C$46/365/$P$1)</f>
        <v/>
      </c>
      <c r="D572" s="1723" t="str">
        <f>IF(SUM(D570)=0,"",D570*D571/D$46/365/$P$1)</f>
        <v/>
      </c>
      <c r="E572" s="1723" t="str">
        <f>IF(SUM(E570)=0,"",E570*E571/E$46/365/$P$1)</f>
        <v/>
      </c>
      <c r="F572" s="1723" t="str">
        <f>IF(SUM(F570)=0,"",F570*F571/F$46/365/$P$1)</f>
        <v/>
      </c>
      <c r="G572" s="1609"/>
      <c r="H572" s="1723">
        <f>IF(H$46=0,"",H570*SUM($D571)/H$46/365/$P$1)</f>
        <v>6.4452444981512964E-3</v>
      </c>
      <c r="I572" s="1723">
        <f>IF(I$46=0,"",I570*SUM($D571)/I$46/365/$P$1)</f>
        <v>6.4452444981512964E-3</v>
      </c>
      <c r="J572" s="1723">
        <f>IF(J$46=0,"",J570*SUM($D571)/J$46/365/$P$1)</f>
        <v>6.4452444981512964E-3</v>
      </c>
      <c r="K572" s="1723">
        <f>IF(K$46=0,"",K570*SUM($D571)/K$46/365/$P$1)</f>
        <v>6.4452444981512964E-3</v>
      </c>
      <c r="L572" s="1609"/>
      <c r="M572" s="1662">
        <f>IF(SUM(H572)=SUM(C572),"",SUM(H572)-SUM(C572))</f>
        <v>6.4452444981512964E-3</v>
      </c>
      <c r="N572" s="1662">
        <f>IF(SUM(I572)=SUM(D572),"",SUM(I572)-SUM(D572))</f>
        <v>6.4452444981512964E-3</v>
      </c>
      <c r="O572" s="1662">
        <f>IF(SUM(J572)=SUM(E572),"",SUM(J572)-SUM(E572))</f>
        <v>6.4452444981512964E-3</v>
      </c>
      <c r="P572" s="1662">
        <f>IF(SUM(K572)=SUM(F572),"",SUM(K572)-SUM(F572))</f>
        <v>6.4452444981512964E-3</v>
      </c>
      <c r="Q572" s="1642"/>
      <c r="R572" s="1578"/>
      <c r="S572" s="1579"/>
      <c r="T572" s="1579"/>
      <c r="U572" s="1570">
        <v>572</v>
      </c>
      <c r="V572" s="1599"/>
    </row>
    <row r="573" spans="1:22" ht="15.75" customHeight="1">
      <c r="A573" s="1716" t="s">
        <v>285</v>
      </c>
      <c r="B573" s="1609"/>
      <c r="C573" s="1622" t="str">
        <f>IF(Data!BV573="","",Data!BV573)</f>
        <v/>
      </c>
      <c r="D573" s="1622" t="str">
        <f>IF(Data!BW573="","",Data!BW573)</f>
        <v/>
      </c>
      <c r="E573" s="1622" t="str">
        <f>IF(Data!BX573="","",Data!BX573)</f>
        <v/>
      </c>
      <c r="F573" s="1622" t="str">
        <f>IF(Data!BY573="","",Data!BY573)</f>
        <v/>
      </c>
      <c r="G573" s="1609"/>
      <c r="H573" s="1720">
        <f>$I573</f>
        <v>5.9211901121304793</v>
      </c>
      <c r="I573" s="1720">
        <f>IF(SUM($D573)=0,IF(SUM($C573)=0,IF(SUM($E573)=0,IF(SUM($F573)=0,'Exp factors'!$H$57,SUM($F573)),SUM($E573)),SUM($C573)),SUM($D573))</f>
        <v>5.9211901121304793</v>
      </c>
      <c r="J573" s="1720">
        <f>$I573</f>
        <v>5.9211901121304793</v>
      </c>
      <c r="K573" s="1720">
        <f>$I573</f>
        <v>5.9211901121304793</v>
      </c>
      <c r="L573" s="1609"/>
      <c r="M573" s="1605"/>
      <c r="N573" s="1605"/>
      <c r="O573" s="1605"/>
      <c r="P573" s="1605"/>
      <c r="Q573" s="1642"/>
      <c r="R573" s="1578"/>
      <c r="S573" s="1579"/>
      <c r="T573" s="1579"/>
      <c r="U573" s="1570">
        <v>573</v>
      </c>
      <c r="V573" s="1599"/>
    </row>
    <row r="574" spans="1:22" ht="15.75" customHeight="1">
      <c r="A574" s="1607" t="s">
        <v>283</v>
      </c>
      <c r="B574" s="1609"/>
      <c r="C574" s="1724" t="str">
        <f>IF(C573="","",C570*C573)</f>
        <v/>
      </c>
      <c r="D574" s="1724" t="str">
        <f>IF(D573="","",D570*D573)</f>
        <v/>
      </c>
      <c r="E574" s="1724" t="str">
        <f>IF(E573="","",E570*E573)</f>
        <v/>
      </c>
      <c r="F574" s="1724" t="str">
        <f>IF(F573="","",F570*F573)</f>
        <v/>
      </c>
      <c r="G574" s="1609"/>
      <c r="H574" s="1725">
        <f>IF(H$46=0,"",H570*H573)</f>
        <v>252.39673578497624</v>
      </c>
      <c r="I574" s="1725">
        <f t="shared" ref="I574" si="64">IF(I$46=0,"",I570*I573)</f>
        <v>252.39673578497624</v>
      </c>
      <c r="J574" s="1725">
        <f t="shared" ref="J574" si="65">IF(J$46=0,"",J570*J573)</f>
        <v>252.39673578497624</v>
      </c>
      <c r="K574" s="1725">
        <f t="shared" ref="K574" si="66">IF(K$46=0,"",K570*K573)</f>
        <v>201.91738862798098</v>
      </c>
      <c r="L574" s="1609"/>
      <c r="M574" s="1641">
        <f>IF(SUM(H574)=SUM(C574),"",SUM(H574)-SUM(C574))</f>
        <v>252.39673578497624</v>
      </c>
      <c r="N574" s="1641">
        <f>IF(SUM(I574)=SUM(D574),"",SUM(I574)-SUM(D574))</f>
        <v>252.39673578497624</v>
      </c>
      <c r="O574" s="1641">
        <f>IF(SUM(J574)=SUM(E574),"",SUM(J574)-SUM(E574))</f>
        <v>252.39673578497624</v>
      </c>
      <c r="P574" s="1641">
        <f>IF(SUM(K574)=SUM(F574),"",SUM(K574)-SUM(F574))</f>
        <v>201.91738862798098</v>
      </c>
      <c r="Q574" s="1642" t="str">
        <f>[1]ExpFactors!$I$63</f>
        <v>fpl</v>
      </c>
      <c r="R574" s="1578"/>
      <c r="S574" s="1579"/>
      <c r="T574" s="1579"/>
      <c r="U574" s="1570">
        <v>574</v>
      </c>
      <c r="V574" s="1599"/>
    </row>
    <row r="575" spans="1:22" ht="15.75" customHeight="1">
      <c r="A575" s="1726" t="str">
        <f>IF(Data!A575="","",Data!A575)</f>
        <v>Fresh cabbage purchase</v>
      </c>
      <c r="B575" s="1609"/>
      <c r="C575" s="1622">
        <f>IF(Data!BV575="","",Data!BV575)</f>
        <v>3</v>
      </c>
      <c r="D575" s="1622">
        <f>IF(Data!BW575="","",Data!BW575)</f>
        <v>3</v>
      </c>
      <c r="E575" s="1622">
        <f>IF(Data!BX575="","",Data!BX575)</f>
        <v>3</v>
      </c>
      <c r="F575" s="1622">
        <f>IF(Data!BY575="","",Data!BY575)</f>
        <v>3</v>
      </c>
      <c r="G575" s="1609"/>
      <c r="H575" s="1717">
        <f>IF(H$46="","",IF('Exp factors'!$B58="poor",'Exp factors'!$G$58*H$46/H576,SUM(C575)*'Exp factors'!C$58))</f>
        <v>4.8444005490548676</v>
      </c>
      <c r="I575" s="1717">
        <f>IF(I$46="","",IF('Exp factors'!$B58="poor",'Exp factors'!$G$58*I$46/I576,SUM(D575)*'Exp factors'!D$58))</f>
        <v>4.8444005490548676</v>
      </c>
      <c r="J575" s="1717">
        <f>IF(J$46="","",IF('Exp factors'!$B58="poor",'Exp factors'!$G$58*J$46/J576,SUM(E575)*'Exp factors'!E$58))</f>
        <v>4.8444005490548676</v>
      </c>
      <c r="K575" s="1717">
        <f>IF(K$46="","",IF('Exp factors'!$B58="poor",'Exp factors'!$G$58*K$46/K576,SUM(F575)*'Exp factors'!F$58))</f>
        <v>3.875520439243894</v>
      </c>
      <c r="L575" s="1609"/>
      <c r="M575" s="1605"/>
      <c r="N575" s="1605"/>
      <c r="O575" s="1605"/>
      <c r="P575" s="1605"/>
      <c r="Q575" s="1642"/>
      <c r="R575" s="1578"/>
      <c r="S575" s="1579"/>
      <c r="T575" s="1579"/>
      <c r="U575" s="1570">
        <v>575</v>
      </c>
      <c r="V575" s="1599"/>
    </row>
    <row r="576" spans="1:22" ht="15.75" customHeight="1">
      <c r="A576" s="1607" t="s">
        <v>286</v>
      </c>
      <c r="B576" s="1609"/>
      <c r="C576" s="1622">
        <f>IF(Data!BV576="","",Data!BV576)</f>
        <v>24</v>
      </c>
      <c r="D576" s="1622">
        <f>IF(Data!BW576="","",Data!BW576)</f>
        <v>12</v>
      </c>
      <c r="E576" s="1622">
        <f>IF(Data!BX576="","",Data!BX576)</f>
        <v>12</v>
      </c>
      <c r="F576" s="1622">
        <f>IF(Data!BY576="","",Data!BY576)</f>
        <v>12</v>
      </c>
      <c r="G576" s="1609"/>
      <c r="H576" s="1718">
        <f>I576</f>
        <v>12</v>
      </c>
      <c r="I576" s="1718">
        <f>IF(SUM(D576)=0,IF(SUM(C576)=0,IF(SUM(E576)=0,IF(SUM(F576)=0,12,SUM(F576)),SUM(E576)),SUM(C576)),SUM(D576))</f>
        <v>12</v>
      </c>
      <c r="J576" s="1718">
        <f>I576</f>
        <v>12</v>
      </c>
      <c r="K576" s="1718">
        <f>I576</f>
        <v>12</v>
      </c>
      <c r="L576" s="1609"/>
      <c r="M576" s="1605"/>
      <c r="N576" s="1605"/>
      <c r="O576" s="1605"/>
      <c r="P576" s="1605"/>
      <c r="Q576" s="1642"/>
      <c r="R576" s="1578"/>
      <c r="S576" s="1579"/>
      <c r="T576" s="1579"/>
      <c r="U576" s="1570">
        <v>576</v>
      </c>
      <c r="V576" s="1599"/>
    </row>
    <row r="577" spans="1:22" ht="15.75" customHeight="1">
      <c r="A577" s="1692" t="s">
        <v>289</v>
      </c>
      <c r="B577" s="1609"/>
      <c r="C577" s="1634">
        <f>IF(Data!BV577="","",Data!BV577)</f>
        <v>962.96399999999994</v>
      </c>
      <c r="D577" s="1634">
        <f>IF(Data!BW577="","",Data!BW577)</f>
        <v>962.96399999999994</v>
      </c>
      <c r="E577" s="1634">
        <f>IF(Data!BX577="","",Data!BX577)</f>
        <v>962.96399999999994</v>
      </c>
      <c r="F577" s="1634">
        <f>IF(Data!BY577="","",Data!BY577)</f>
        <v>962.96399999999994</v>
      </c>
      <c r="G577" s="1609"/>
      <c r="H577" s="1605"/>
      <c r="I577" s="1605"/>
      <c r="J577" s="1605"/>
      <c r="K577" s="1605"/>
      <c r="L577" s="1609"/>
      <c r="M577" s="1627"/>
      <c r="N577" s="1627"/>
      <c r="O577" s="1627"/>
      <c r="P577" s="1627"/>
      <c r="Q577" s="1642"/>
      <c r="R577" s="1578"/>
      <c r="S577" s="1579"/>
      <c r="T577" s="1579"/>
      <c r="U577" s="1570">
        <v>577</v>
      </c>
      <c r="V577" s="1599"/>
    </row>
    <row r="578" spans="1:22" ht="15.75" customHeight="1">
      <c r="A578" s="1607" t="s">
        <v>250</v>
      </c>
      <c r="B578" s="1609"/>
      <c r="C578" s="1723">
        <f>IF(SUM(C575)=0,"",C575*C576*C577/C$46/365/$P$1)</f>
        <v>2.1585743462017434E-3</v>
      </c>
      <c r="D578" s="1723">
        <f>IF(SUM(D575)=0,"",D575*D576*D577/D$46/365/$P$1)</f>
        <v>1.0792871731008717E-3</v>
      </c>
      <c r="E578" s="1723">
        <f>IF(SUM(E575)=0,"",E575*E576*E577/E$46/365/$P$1)</f>
        <v>1.0792871731008717E-3</v>
      </c>
      <c r="F578" s="1723">
        <f>IF(SUM(F575)=0,"",F575*F576*F577/F$46/365/$P$1)</f>
        <v>1.3491089663760895E-3</v>
      </c>
      <c r="G578" s="1609"/>
      <c r="H578" s="1723">
        <f>IF(H$46=0,"",H575*H576*SUM($D577)/H$46/365/$P$1)</f>
        <v>1.7428331246525798E-3</v>
      </c>
      <c r="I578" s="1723">
        <f>IF(I$46=0,"",I575*I576*SUM($D577)/I$46/365/$P$1)</f>
        <v>1.7428331246525798E-3</v>
      </c>
      <c r="J578" s="1723">
        <f>IF(J$46=0,"",J575*J576*SUM($D577)/J$46/365/$P$1)</f>
        <v>1.7428331246525798E-3</v>
      </c>
      <c r="K578" s="1723">
        <f>IF(K$46=0,"",K575*K576*SUM($D577)/K$46/365/$P$1)</f>
        <v>1.7428331246525793E-3</v>
      </c>
      <c r="L578" s="1609"/>
      <c r="M578" s="1662">
        <f>IF(SUM(H578)=SUM(C578),"",SUM(H578)-SUM(C578))</f>
        <v>-4.1574122154916363E-4</v>
      </c>
      <c r="N578" s="1662">
        <f>IF(SUM(I578)=SUM(D578),"",SUM(I578)-SUM(D578))</f>
        <v>6.6354595155170806E-4</v>
      </c>
      <c r="O578" s="1662">
        <f>IF(SUM(J578)=SUM(E578),"",SUM(J578)-SUM(E578))</f>
        <v>6.6354595155170806E-4</v>
      </c>
      <c r="P578" s="1662">
        <f>IF(SUM(K578)=SUM(F578),"",SUM(K578)-SUM(F578))</f>
        <v>3.9372415827648981E-4</v>
      </c>
      <c r="Q578" s="1642"/>
      <c r="R578" s="1578"/>
      <c r="S578" s="1579"/>
      <c r="T578" s="1579"/>
      <c r="U578" s="1570">
        <v>578</v>
      </c>
      <c r="V578" s="1599"/>
    </row>
    <row r="579" spans="1:22" ht="15.75" customHeight="1">
      <c r="A579" s="1716" t="s">
        <v>285</v>
      </c>
      <c r="B579" s="1609"/>
      <c r="C579" s="1622">
        <f>IF(Data!BV579="","",Data!BV579)</f>
        <v>5.67</v>
      </c>
      <c r="D579" s="1622">
        <f>IF(Data!BW579="","",Data!BW579)</f>
        <v>5.67</v>
      </c>
      <c r="E579" s="1622">
        <f>IF(Data!BX579="","",Data!BX579)</f>
        <v>5.67</v>
      </c>
      <c r="F579" s="1622">
        <f>IF(Data!BY579="","",Data!BY579)</f>
        <v>5.67</v>
      </c>
      <c r="G579" s="1609"/>
      <c r="H579" s="1720">
        <f>$I579</f>
        <v>5.67</v>
      </c>
      <c r="I579" s="1720">
        <f>IF(SUM($D579)=0,IF(SUM($C579)=0,IF(SUM($E579)=0,IF(SUM($F579)=0,'Exp factors'!$H$58,SUM($F579)),SUM($E579)),SUM($C579)),SUM($D579))</f>
        <v>5.67</v>
      </c>
      <c r="J579" s="1720">
        <f>$I579</f>
        <v>5.67</v>
      </c>
      <c r="K579" s="1720">
        <f>$I579</f>
        <v>5.67</v>
      </c>
      <c r="L579" s="1609"/>
      <c r="M579" s="1605"/>
      <c r="N579" s="1605"/>
      <c r="O579" s="1605"/>
      <c r="P579" s="1605"/>
      <c r="Q579" s="1642"/>
      <c r="R579" s="1578"/>
      <c r="S579" s="1579"/>
      <c r="T579" s="1579"/>
      <c r="U579" s="1570">
        <v>579</v>
      </c>
      <c r="V579" s="1599"/>
    </row>
    <row r="580" spans="1:22" ht="15.75" customHeight="1">
      <c r="A580" s="1607" t="s">
        <v>283</v>
      </c>
      <c r="B580" s="1609"/>
      <c r="C580" s="1724">
        <f>IF(C579="","",C575*C576*C579)</f>
        <v>408.24</v>
      </c>
      <c r="D580" s="1724">
        <f t="shared" ref="D580:F580" si="67">IF(D579="","",D575*D576*D579)</f>
        <v>204.12</v>
      </c>
      <c r="E580" s="1724">
        <f t="shared" si="67"/>
        <v>204.12</v>
      </c>
      <c r="F580" s="1724">
        <f t="shared" si="67"/>
        <v>204.12</v>
      </c>
      <c r="G580" s="1609"/>
      <c r="H580" s="1725">
        <f>IF(H$46=0,"",H575*H576*H579)</f>
        <v>329.61301335769321</v>
      </c>
      <c r="I580" s="1725">
        <f t="shared" ref="I580:K580" si="68">IF(I$46=0,"",I575*I576*I579)</f>
        <v>329.61301335769321</v>
      </c>
      <c r="J580" s="1725">
        <f t="shared" si="68"/>
        <v>329.61301335769321</v>
      </c>
      <c r="K580" s="1725">
        <f t="shared" si="68"/>
        <v>263.69041068615451</v>
      </c>
      <c r="L580" s="1609"/>
      <c r="M580" s="1641">
        <f>IF(SUM(H580)=SUM(C580),"",SUM(H580)-SUM(C580))</f>
        <v>-78.626986642306804</v>
      </c>
      <c r="N580" s="1641">
        <f>IF(SUM(I580)=SUM(D580),"",SUM(I580)-SUM(D580))</f>
        <v>125.4930133576932</v>
      </c>
      <c r="O580" s="1641">
        <f>IF(SUM(J580)=SUM(E580),"",SUM(J580)-SUM(E580))</f>
        <v>125.4930133576932</v>
      </c>
      <c r="P580" s="1641">
        <f>IF(SUM(K580)=SUM(F580),"",SUM(K580)-SUM(F580))</f>
        <v>59.570410686154503</v>
      </c>
      <c r="Q580" s="1642" t="str">
        <f>[1]ExpFactors!$I$63</f>
        <v>fpl</v>
      </c>
      <c r="R580" s="1578"/>
      <c r="S580" s="1579"/>
      <c r="T580" s="1579"/>
      <c r="U580" s="1570">
        <v>580</v>
      </c>
      <c r="V580" s="1599"/>
    </row>
    <row r="581" spans="1:22" ht="15.75" customHeight="1">
      <c r="A581" s="1726" t="str">
        <f>IF(Data!A581="","",Data!A581)</f>
        <v>Burger: kg purchased</v>
      </c>
      <c r="B581" s="1609"/>
      <c r="C581" s="1622" t="str">
        <f>IF(Data!BV581="","",Data!BV581)</f>
        <v/>
      </c>
      <c r="D581" s="1622" t="str">
        <f>IF(Data!BW581="","",Data!BW581)</f>
        <v/>
      </c>
      <c r="E581" s="1622" t="str">
        <f>IF(Data!BX581="","",Data!BX581)</f>
        <v/>
      </c>
      <c r="F581" s="1622" t="str">
        <f>IF(Data!BY581="","",Data!BY581)</f>
        <v/>
      </c>
      <c r="G581" s="1609"/>
      <c r="H581" s="1717">
        <f>IF(H$46="","",IF('Exp factors'!$B59="poor",'Exp factors'!$G$59*H$46/H582,SUM(C581)*'Exp factors'!C$59))</f>
        <v>4.3328631772632242</v>
      </c>
      <c r="I581" s="1717">
        <f>IF(I$46="","",IF('Exp factors'!$B59="poor",'Exp factors'!$G$59*I$46/I582,SUM(D581)*'Exp factors'!D$59))</f>
        <v>4.3328631772632242</v>
      </c>
      <c r="J581" s="1717">
        <f>IF(J$46="","",IF('Exp factors'!$B59="poor",'Exp factors'!$G$59*J$46/J582,SUM(E581)*'Exp factors'!E$59))</f>
        <v>4.3328631772632242</v>
      </c>
      <c r="K581" s="1717">
        <f>IF(K$46="","",IF('Exp factors'!$B59="poor",'Exp factors'!$G$59*K$46/K582,SUM(F581)*'Exp factors'!F$59))</f>
        <v>3.4662905418105794</v>
      </c>
      <c r="L581" s="1609"/>
      <c r="M581" s="1605"/>
      <c r="N581" s="1605"/>
      <c r="O581" s="1605"/>
      <c r="P581" s="1605"/>
      <c r="Q581" s="1642"/>
      <c r="R581" s="1578"/>
      <c r="S581" s="1579"/>
      <c r="T581" s="1579"/>
      <c r="U581" s="1570">
        <v>581</v>
      </c>
      <c r="V581" s="1599"/>
    </row>
    <row r="582" spans="1:22" ht="15.75" customHeight="1">
      <c r="A582" s="1607" t="s">
        <v>286</v>
      </c>
      <c r="B582" s="1609"/>
      <c r="C582" s="1622" t="str">
        <f>IF(Data!BV582="","",Data!BV582)</f>
        <v/>
      </c>
      <c r="D582" s="1622" t="str">
        <f>IF(Data!BW582="","",Data!BW582)</f>
        <v/>
      </c>
      <c r="E582" s="1622" t="str">
        <f>IF(Data!BX582="","",Data!BX582)</f>
        <v/>
      </c>
      <c r="F582" s="1622" t="str">
        <f>IF(Data!BY582="","",Data!BY582)</f>
        <v/>
      </c>
      <c r="G582" s="1609"/>
      <c r="H582" s="1718">
        <f>I582</f>
        <v>12</v>
      </c>
      <c r="I582" s="1718">
        <f>IF(SUM(D582)=0,IF(SUM(C582)=0,IF(SUM(E582)=0,IF(SUM(F582)=0,12,SUM(F582)),SUM(E582)),SUM(C582)),SUM(D582))</f>
        <v>12</v>
      </c>
      <c r="J582" s="1718">
        <f>I582</f>
        <v>12</v>
      </c>
      <c r="K582" s="1718">
        <f>I582</f>
        <v>12</v>
      </c>
      <c r="L582" s="1609"/>
      <c r="M582" s="1605"/>
      <c r="N582" s="1605"/>
      <c r="O582" s="1605"/>
      <c r="P582" s="1605"/>
      <c r="Q582" s="1642"/>
      <c r="R582" s="1578"/>
      <c r="S582" s="1579"/>
      <c r="T582" s="1579"/>
      <c r="U582" s="1570">
        <v>582</v>
      </c>
      <c r="V582" s="1599"/>
    </row>
    <row r="583" spans="1:22" ht="15.75" customHeight="1">
      <c r="A583" s="1692" t="s">
        <v>289</v>
      </c>
      <c r="B583" s="1609"/>
      <c r="C583" s="1622">
        <f>IF(Data!BV583="","",Data!BV583)</f>
        <v>11178.755999999999</v>
      </c>
      <c r="D583" s="1622">
        <f>IF(Data!BW583="","",Data!BW583)</f>
        <v>11178.755999999999</v>
      </c>
      <c r="E583" s="1622">
        <f>IF(Data!BX583="","",Data!BX583)</f>
        <v>11178.755999999999</v>
      </c>
      <c r="F583" s="1622">
        <f>IF(Data!BY583="","",Data!BY583)</f>
        <v>11178.755999999999</v>
      </c>
      <c r="G583" s="1609"/>
      <c r="H583" s="1605"/>
      <c r="I583" s="1605"/>
      <c r="J583" s="1605"/>
      <c r="K583" s="1605"/>
      <c r="L583" s="1609"/>
      <c r="M583" s="1627"/>
      <c r="N583" s="1627"/>
      <c r="O583" s="1627"/>
      <c r="P583" s="1627"/>
      <c r="Q583" s="1642"/>
      <c r="R583" s="1578"/>
      <c r="S583" s="1579"/>
      <c r="T583" s="1579"/>
      <c r="U583" s="1570">
        <v>583</v>
      </c>
      <c r="V583" s="1599"/>
    </row>
    <row r="584" spans="1:22" ht="15.75" customHeight="1">
      <c r="A584" s="1607" t="s">
        <v>250</v>
      </c>
      <c r="B584" s="1609"/>
      <c r="C584" s="1723" t="str">
        <f>IF(SUM(C581)=0,"",C581*C582*C583/C$46/365/$P$1)</f>
        <v/>
      </c>
      <c r="D584" s="1723" t="str">
        <f>IF(SUM(D581)=0,"",D581*D582*D583/D$46/365/$P$1)</f>
        <v/>
      </c>
      <c r="E584" s="1723" t="str">
        <f>IF(SUM(E581)=0,"",E581*E582*E583/E$46/365/$P$1)</f>
        <v/>
      </c>
      <c r="F584" s="1723" t="str">
        <f>IF(SUM(F581)=0,"",F581*F582*F583/F$46/365/$P$1)</f>
        <v/>
      </c>
      <c r="G584" s="1609"/>
      <c r="H584" s="1723">
        <f>IF(H$46=0,"",H581*H582*SUM($D583)/H$46/365/$P$1)</f>
        <v>1.8095648906604107E-2</v>
      </c>
      <c r="I584" s="1723">
        <f>IF(I$46=0,"",I581*I582*SUM($D583)/I$46/365/$P$1)</f>
        <v>1.8095648906604107E-2</v>
      </c>
      <c r="J584" s="1723">
        <f>IF(J$46=0,"",J581*J582*SUM($D583)/J$46/365/$P$1)</f>
        <v>1.8095648906604107E-2</v>
      </c>
      <c r="K584" s="1723">
        <f>IF(K$46=0,"",K581*K582*SUM($D583)/K$46/365/$P$1)</f>
        <v>1.8095648906604107E-2</v>
      </c>
      <c r="L584" s="1609"/>
      <c r="M584" s="1662">
        <f>IF(SUM(H584)=SUM(C584),"",SUM(H584)-SUM(C584))</f>
        <v>1.8095648906604107E-2</v>
      </c>
      <c r="N584" s="1662">
        <f>IF(SUM(I584)=SUM(D584),"",SUM(I584)-SUM(D584))</f>
        <v>1.8095648906604107E-2</v>
      </c>
      <c r="O584" s="1662">
        <f>IF(SUM(J584)=SUM(E584),"",SUM(J584)-SUM(E584))</f>
        <v>1.8095648906604107E-2</v>
      </c>
      <c r="P584" s="1662">
        <f>IF(SUM(K584)=SUM(F584),"",SUM(K584)-SUM(F584))</f>
        <v>1.8095648906604107E-2</v>
      </c>
      <c r="Q584" s="1642"/>
      <c r="R584" s="1578"/>
      <c r="S584" s="1579"/>
      <c r="T584" s="1579"/>
      <c r="U584" s="1570">
        <v>584</v>
      </c>
      <c r="V584" s="1599"/>
    </row>
    <row r="585" spans="1:22" ht="15.75" customHeight="1">
      <c r="A585" s="1716" t="s">
        <v>285</v>
      </c>
      <c r="B585" s="1609"/>
      <c r="C585" s="1622" t="str">
        <f>IF(Data!BV585="","",Data!BV585)</f>
        <v/>
      </c>
      <c r="D585" s="1622" t="str">
        <f>IF(Data!BW585="","",Data!BW585)</f>
        <v/>
      </c>
      <c r="E585" s="1622" t="str">
        <f>IF(Data!BX585="","",Data!BX585)</f>
        <v/>
      </c>
      <c r="F585" s="1622" t="str">
        <f>IF(Data!BY585="","",Data!BY585)</f>
        <v/>
      </c>
      <c r="G585" s="1609"/>
      <c r="H585" s="1720">
        <f>$I585</f>
        <v>58.337174721189591</v>
      </c>
      <c r="I585" s="1720">
        <f>IF(SUM($D585)=0,IF(SUM($C585)=0,IF(SUM($E585)=0,IF(SUM($F585)=0,'Exp factors'!$H$59,SUM($F585)),SUM($E585)),SUM($C585)),SUM($D585))</f>
        <v>58.337174721189591</v>
      </c>
      <c r="J585" s="1720">
        <f>$I585</f>
        <v>58.337174721189591</v>
      </c>
      <c r="K585" s="1720">
        <f>$I585</f>
        <v>58.337174721189591</v>
      </c>
      <c r="L585" s="1609"/>
      <c r="M585" s="1605"/>
      <c r="N585" s="1605"/>
      <c r="O585" s="1605"/>
      <c r="P585" s="1605"/>
      <c r="Q585" s="1642"/>
      <c r="R585" s="1578"/>
      <c r="S585" s="1579"/>
      <c r="T585" s="1579"/>
      <c r="U585" s="1570">
        <v>585</v>
      </c>
      <c r="V585" s="1599"/>
    </row>
    <row r="586" spans="1:22" ht="15.75" customHeight="1">
      <c r="A586" s="1607" t="s">
        <v>283</v>
      </c>
      <c r="B586" s="1609"/>
      <c r="C586" s="1724" t="str">
        <f>IF(C585="","",C581*C582*C585)</f>
        <v/>
      </c>
      <c r="D586" s="1724" t="str">
        <f>IF(D585="","",D581*D582*D585)</f>
        <v/>
      </c>
      <c r="E586" s="1724" t="str">
        <f>IF(E585="","",E581*E582*E585)</f>
        <v/>
      </c>
      <c r="F586" s="1724" t="str">
        <f>IF(F585="","",F581*F582*F585)</f>
        <v/>
      </c>
      <c r="G586" s="1609"/>
      <c r="H586" s="1725">
        <f>IF(H$46=0,"",H581*H582*H585)</f>
        <v>3033.2039545801604</v>
      </c>
      <c r="I586" s="1725">
        <f t="shared" ref="I586" si="69">IF(I$46=0,"",I581*I582*I585)</f>
        <v>3033.2039545801604</v>
      </c>
      <c r="J586" s="1725">
        <f t="shared" ref="J586" si="70">IF(J$46=0,"",J581*J582*J585)</f>
        <v>3033.2039545801604</v>
      </c>
      <c r="K586" s="1725">
        <f t="shared" ref="K586" si="71">IF(K$46=0,"",K581*K582*K585)</f>
        <v>2426.5631636641283</v>
      </c>
      <c r="L586" s="1609"/>
      <c r="M586" s="1641">
        <f>IF(SUM(H586)=SUM(C586),"",SUM(H586)-SUM(C586))</f>
        <v>3033.2039545801604</v>
      </c>
      <c r="N586" s="1641">
        <f>IF(SUM(I586)=SUM(D586),"",SUM(I586)-SUM(D586))</f>
        <v>3033.2039545801604</v>
      </c>
      <c r="O586" s="1641">
        <f>IF(SUM(J586)=SUM(E586),"",SUM(J586)-SUM(E586))</f>
        <v>3033.2039545801604</v>
      </c>
      <c r="P586" s="1641">
        <f>IF(SUM(K586)=SUM(F586),"",SUM(K586)-SUM(F586))</f>
        <v>2426.5631636641283</v>
      </c>
      <c r="Q586" s="1642" t="str">
        <f>[1]ExpFactors!$I$63</f>
        <v>fpl</v>
      </c>
      <c r="R586" s="1578"/>
      <c r="S586" s="1579"/>
      <c r="T586" s="1579"/>
      <c r="U586" s="1570">
        <v>586</v>
      </c>
      <c r="V586" s="1599"/>
    </row>
    <row r="587" spans="1:22" ht="15.75" customHeight="1">
      <c r="A587" s="1726" t="str">
        <f>IF(Data!A587="","",Data!A587)</f>
        <v>Powdered soup: kg purchased</v>
      </c>
      <c r="B587" s="1609"/>
      <c r="C587" s="1622">
        <f>IF(Data!BV587="","",Data!BV587)</f>
        <v>2</v>
      </c>
      <c r="D587" s="1622">
        <f>IF(Data!BW587="","",Data!BW587)</f>
        <v>1</v>
      </c>
      <c r="E587" s="1622">
        <f>IF(Data!BX587="","",Data!BX587)</f>
        <v>1</v>
      </c>
      <c r="F587" s="1622">
        <f>IF(Data!BY587="","",Data!BY587)</f>
        <v>1</v>
      </c>
      <c r="G587" s="1609"/>
      <c r="H587" s="1717">
        <f>IF(H$46="","",IF('Exp factors'!$B60="poor",'Exp factors'!$G$60*H$46/H588,SUM(C587)*'Exp factors'!C$60))</f>
        <v>0.35543500054401772</v>
      </c>
      <c r="I587" s="1717">
        <f>IF(I$46="","",IF('Exp factors'!$B60="poor",'Exp factors'!$G$60*I$46/I588,SUM(D587)*'Exp factors'!D$60))</f>
        <v>0.35543500054401772</v>
      </c>
      <c r="J587" s="1717">
        <f>IF(J$46="","",IF('Exp factors'!$B60="poor",'Exp factors'!$G$60*J$46/J588,SUM(E587)*'Exp factors'!E$60))</f>
        <v>0.35543500054401772</v>
      </c>
      <c r="K587" s="1717">
        <f>IF(K$46="","",IF('Exp factors'!$B60="poor",'Exp factors'!$G$60*K$46/K588,SUM(F587)*'Exp factors'!F$60))</f>
        <v>0.28434800043521419</v>
      </c>
      <c r="L587" s="1609"/>
      <c r="M587" s="1605"/>
      <c r="N587" s="1605"/>
      <c r="O587" s="1605"/>
      <c r="P587" s="1605"/>
      <c r="Q587" s="1642"/>
      <c r="R587" s="1578"/>
      <c r="S587" s="1579"/>
      <c r="T587" s="1579"/>
      <c r="U587" s="1570">
        <v>587</v>
      </c>
      <c r="V587" s="1599"/>
    </row>
    <row r="588" spans="1:22" ht="15.75" customHeight="1">
      <c r="A588" s="1607" t="s">
        <v>286</v>
      </c>
      <c r="B588" s="1609"/>
      <c r="C588" s="1622">
        <f>IF(Data!BV588="","",Data!BV588)</f>
        <v>12</v>
      </c>
      <c r="D588" s="1622">
        <f>IF(Data!BW588="","",Data!BW588)</f>
        <v>12</v>
      </c>
      <c r="E588" s="1622">
        <f>IF(Data!BX588="","",Data!BX588)</f>
        <v>12</v>
      </c>
      <c r="F588" s="1622">
        <f>IF(Data!BY588="","",Data!BY588)</f>
        <v>12</v>
      </c>
      <c r="G588" s="1609"/>
      <c r="H588" s="1718">
        <f>I588</f>
        <v>12</v>
      </c>
      <c r="I588" s="1718">
        <f>IF(SUM(D588)=0,IF(SUM(C588)=0,IF(SUM(E588)=0,IF(SUM(F588)=0,12,SUM(F588)),SUM(E588)),SUM(C588)),SUM(D588))</f>
        <v>12</v>
      </c>
      <c r="J588" s="1718">
        <f>I588</f>
        <v>12</v>
      </c>
      <c r="K588" s="1718">
        <f>I588</f>
        <v>12</v>
      </c>
      <c r="L588" s="1609"/>
      <c r="M588" s="1605"/>
      <c r="N588" s="1605"/>
      <c r="O588" s="1605"/>
      <c r="P588" s="1605"/>
      <c r="Q588" s="1642"/>
      <c r="R588" s="1578"/>
      <c r="S588" s="1579"/>
      <c r="T588" s="1579"/>
      <c r="U588" s="1570">
        <v>588</v>
      </c>
      <c r="V588" s="1599"/>
    </row>
    <row r="589" spans="1:22" ht="15.75" customHeight="1">
      <c r="A589" s="1692" t="s">
        <v>289</v>
      </c>
      <c r="B589" s="1609"/>
      <c r="C589" s="1622">
        <f>IF(Data!BV589="","",Data!BV589)</f>
        <v>13908.5496</v>
      </c>
      <c r="D589" s="1622">
        <f>IF(Data!BW589="","",Data!BW589)</f>
        <v>13908.5496</v>
      </c>
      <c r="E589" s="1622">
        <f>IF(Data!BX589="","",Data!BX589)</f>
        <v>13908.5496</v>
      </c>
      <c r="F589" s="1622">
        <f>IF(Data!BY589="","",Data!BY589)</f>
        <v>13908.5496</v>
      </c>
      <c r="G589" s="1609"/>
      <c r="H589" s="1605"/>
      <c r="I589" s="1605"/>
      <c r="J589" s="1605"/>
      <c r="K589" s="1605"/>
      <c r="L589" s="1609"/>
      <c r="M589" s="1627"/>
      <c r="N589" s="1627"/>
      <c r="O589" s="1627"/>
      <c r="P589" s="1627"/>
      <c r="Q589" s="1642"/>
      <c r="R589" s="1578"/>
      <c r="S589" s="1579"/>
      <c r="T589" s="1579"/>
      <c r="U589" s="1570">
        <v>589</v>
      </c>
      <c r="V589" s="1599"/>
    </row>
    <row r="590" spans="1:22" ht="15.75" customHeight="1">
      <c r="A590" s="1607" t="s">
        <v>250</v>
      </c>
      <c r="B590" s="1609"/>
      <c r="C590" s="1723">
        <f>IF(SUM(C587)=0,"",C587*C588*C589/C$46/365/$P$1)</f>
        <v>1.0392440547945204E-2</v>
      </c>
      <c r="D590" s="1723">
        <f>IF(SUM(D587)=0,"",D587*D588*D589/D$46/365/$P$1)</f>
        <v>5.1962202739726021E-3</v>
      </c>
      <c r="E590" s="1723">
        <f>IF(SUM(E587)=0,"",E587*E588*E589/E$46/365/$P$1)</f>
        <v>5.1962202739726021E-3</v>
      </c>
      <c r="F590" s="1723">
        <f>IF(SUM(F587)=0,"",F587*F588*F589/F$46/365/$P$1)</f>
        <v>6.4952753424657537E-3</v>
      </c>
      <c r="G590" s="1609"/>
      <c r="H590" s="1723">
        <f>IF(H$46=0,"",H587*H588*SUM($D589)/H$46/365/$P$1)</f>
        <v>1.8469185559062884E-3</v>
      </c>
      <c r="I590" s="1723">
        <f>IF(I$46=0,"",I587*I588*SUM($D589)/I$46/365/$P$1)</f>
        <v>1.8469185559062884E-3</v>
      </c>
      <c r="J590" s="1723">
        <f>IF(J$46=0,"",J587*J588*SUM($D589)/J$46/365/$P$1)</f>
        <v>1.8469185559062884E-3</v>
      </c>
      <c r="K590" s="1723">
        <f>IF(K$46=0,"",K587*K588*SUM($D589)/K$46/365/$P$1)</f>
        <v>1.8469185559062884E-3</v>
      </c>
      <c r="L590" s="1609"/>
      <c r="M590" s="1662">
        <f>IF(SUM(H590)=SUM(C590),"",SUM(H590)-SUM(C590))</f>
        <v>-8.5455219920389167E-3</v>
      </c>
      <c r="N590" s="1662">
        <f>IF(SUM(I590)=SUM(D590),"",SUM(I590)-SUM(D590))</f>
        <v>-3.3493017180663137E-3</v>
      </c>
      <c r="O590" s="1662">
        <f>IF(SUM(J590)=SUM(E590),"",SUM(J590)-SUM(E590))</f>
        <v>-3.3493017180663137E-3</v>
      </c>
      <c r="P590" s="1662">
        <f>IF(SUM(K590)=SUM(F590),"",SUM(K590)-SUM(F590))</f>
        <v>-4.6483567865594653E-3</v>
      </c>
      <c r="Q590" s="1642"/>
      <c r="R590" s="1578"/>
      <c r="S590" s="1579"/>
      <c r="T590" s="1579"/>
      <c r="U590" s="1570">
        <v>590</v>
      </c>
      <c r="V590" s="1599"/>
    </row>
    <row r="591" spans="1:22" ht="15.75" customHeight="1">
      <c r="A591" s="1716" t="s">
        <v>285</v>
      </c>
      <c r="B591" s="1609"/>
      <c r="C591" s="1622">
        <f>IF(Data!BV591="","",Data!BV591)</f>
        <v>14</v>
      </c>
      <c r="D591" s="1622">
        <f>IF(Data!BW591="","",Data!BW591)</f>
        <v>17</v>
      </c>
      <c r="E591" s="1622">
        <f>IF(Data!BX591="","",Data!BX591)</f>
        <v>28</v>
      </c>
      <c r="F591" s="1622">
        <f>IF(Data!BY591="","",Data!BY591)</f>
        <v>17</v>
      </c>
      <c r="G591" s="1609"/>
      <c r="H591" s="1720">
        <f>$I591</f>
        <v>17</v>
      </c>
      <c r="I591" s="1720">
        <f>IF(SUM($D591)=0,IF(SUM($C591)=0,IF(SUM($E591)=0,IF(SUM($F591)=0,'Exp factors'!$H$60,SUM($F591)),SUM($E591)),SUM($C591)),SUM($D591))</f>
        <v>17</v>
      </c>
      <c r="J591" s="1720">
        <f>$I591</f>
        <v>17</v>
      </c>
      <c r="K591" s="1720">
        <f>$I591</f>
        <v>17</v>
      </c>
      <c r="L591" s="1609"/>
      <c r="M591" s="1605"/>
      <c r="N591" s="1605"/>
      <c r="O591" s="1605"/>
      <c r="P591" s="1605"/>
      <c r="Q591" s="1642"/>
      <c r="R591" s="1578"/>
      <c r="S591" s="1579"/>
      <c r="T591" s="1579"/>
      <c r="U591" s="1570">
        <v>591</v>
      </c>
      <c r="V591" s="1599"/>
    </row>
    <row r="592" spans="1:22" ht="15.75" customHeight="1">
      <c r="A592" s="1607" t="s">
        <v>283</v>
      </c>
      <c r="B592" s="1609"/>
      <c r="C592" s="1724">
        <f>IF(C591="","",C587*C588*C591)</f>
        <v>336</v>
      </c>
      <c r="D592" s="1724">
        <f>IF(D591="","",D587*D588*D591)</f>
        <v>204</v>
      </c>
      <c r="E592" s="1724">
        <f>IF(E591="","",E587*E588*E591)</f>
        <v>336</v>
      </c>
      <c r="F592" s="1724">
        <f>IF(F591="","",F587*F588*F591)</f>
        <v>204</v>
      </c>
      <c r="G592" s="1609"/>
      <c r="H592" s="1725">
        <f>IF(H$46=0,"",H587*H588*H591)</f>
        <v>72.508740110979616</v>
      </c>
      <c r="I592" s="1725">
        <f t="shared" ref="I592" si="72">IF(I$46=0,"",I587*I588*I591)</f>
        <v>72.508740110979616</v>
      </c>
      <c r="J592" s="1725">
        <f t="shared" ref="J592" si="73">IF(J$46=0,"",J587*J588*J591)</f>
        <v>72.508740110979616</v>
      </c>
      <c r="K592" s="1725">
        <f t="shared" ref="K592" si="74">IF(K$46=0,"",K587*K588*K591)</f>
        <v>58.006992088783697</v>
      </c>
      <c r="L592" s="1609"/>
      <c r="M592" s="1641">
        <f>IF(SUM(H592)=SUM(C592),"",SUM(H592)-SUM(C592))</f>
        <v>-263.4912598890204</v>
      </c>
      <c r="N592" s="1641">
        <f>IF(SUM(I592)=SUM(D592),"",SUM(I592)-SUM(D592))</f>
        <v>-131.4912598890204</v>
      </c>
      <c r="O592" s="1641">
        <f>IF(SUM(J592)=SUM(E592),"",SUM(J592)-SUM(E592))</f>
        <v>-263.4912598890204</v>
      </c>
      <c r="P592" s="1641">
        <f>IF(SUM(K592)=SUM(F592),"",SUM(K592)-SUM(F592))</f>
        <v>-145.9930079112163</v>
      </c>
      <c r="Q592" s="1642" t="str">
        <f>[1]ExpFactors!$I$63</f>
        <v>fpl</v>
      </c>
      <c r="R592" s="1578"/>
      <c r="S592" s="1579"/>
      <c r="T592" s="1579"/>
      <c r="U592" s="1570">
        <v>592</v>
      </c>
      <c r="V592" s="1599"/>
    </row>
    <row r="593" spans="1:22" ht="15.75" customHeight="1">
      <c r="A593" s="1681" t="str">
        <f>IF(Data!A593="","",Data!A593)</f>
        <v>Dark green vegetable purchase (Spinach)</v>
      </c>
      <c r="B593" s="1609"/>
      <c r="C593" s="1622" t="str">
        <f>IF(Data!BV593="","",Data!BV593)</f>
        <v>kg</v>
      </c>
      <c r="D593" s="1622" t="str">
        <f>IF(Data!BW593="","",Data!BW593)</f>
        <v>kg</v>
      </c>
      <c r="E593" s="1622" t="str">
        <f>IF(Data!BX593="","",Data!BX593)</f>
        <v>kg</v>
      </c>
      <c r="F593" s="1622" t="str">
        <f>IF(Data!BY593="","",Data!BY593)</f>
        <v>kg</v>
      </c>
      <c r="G593" s="1609"/>
      <c r="H593" s="1605"/>
      <c r="I593" s="1605"/>
      <c r="J593" s="1605"/>
      <c r="K593" s="1605"/>
      <c r="L593" s="1609"/>
      <c r="M593" s="1605"/>
      <c r="N593" s="1605"/>
      <c r="O593" s="1605"/>
      <c r="P593" s="1605"/>
      <c r="Q593" s="1642"/>
      <c r="R593" s="1554"/>
      <c r="S593" s="1554"/>
      <c r="T593" s="1554"/>
      <c r="U593" s="1570">
        <v>593</v>
      </c>
      <c r="V593" s="1599"/>
    </row>
    <row r="594" spans="1:22" ht="15.75" customHeight="1">
      <c r="A594" s="1607" t="s">
        <v>290</v>
      </c>
      <c r="B594" s="1609"/>
      <c r="C594" s="1622" t="str">
        <f>IF(Data!BV594="","",Data!BV594)</f>
        <v/>
      </c>
      <c r="D594" s="1622" t="str">
        <f>IF(Data!BW594="","",Data!BW594)</f>
        <v/>
      </c>
      <c r="E594" s="1622" t="str">
        <f>IF(Data!BX594="","",Data!BX594)</f>
        <v/>
      </c>
      <c r="F594" s="1622">
        <f>IF(Data!BY594="","",Data!BY594)</f>
        <v>6</v>
      </c>
      <c r="G594" s="1609"/>
      <c r="H594" s="1717">
        <f>IF(H$46="","",IF('Exp factors'!$B65="poor",'Exp factors'!$G$65*H$46/H595,SUM(C594)*'Exp factors'!C$65))</f>
        <v>0</v>
      </c>
      <c r="I594" s="1717">
        <f>IF(I$46="","",IF('Exp factors'!$B65="poor",'Exp factors'!$G$65*I$46/I595,SUM(D594)*'Exp factors'!D$65))</f>
        <v>0</v>
      </c>
      <c r="J594" s="1717">
        <f>IF(J$46="","",IF('Exp factors'!$B65="poor",'Exp factors'!$G$65*J$46/J595,SUM(E594)*'Exp factors'!E$65))</f>
        <v>0</v>
      </c>
      <c r="K594" s="1717">
        <f>IF(K$46="","",IF('Exp factors'!$B65="poor",'Exp factors'!$G$65*K$46/K595,SUM(F594)*'Exp factors'!F$65))</f>
        <v>0</v>
      </c>
      <c r="L594" s="1609"/>
      <c r="M594" s="1605"/>
      <c r="N594" s="1605"/>
      <c r="O594" s="1605"/>
      <c r="P594" s="1605"/>
      <c r="Q594" s="1642"/>
      <c r="R594" s="1578"/>
      <c r="S594" s="1579"/>
      <c r="T594" s="1579"/>
      <c r="U594" s="1570">
        <v>594</v>
      </c>
      <c r="V594" s="1599"/>
    </row>
    <row r="595" spans="1:22" ht="15.75" customHeight="1">
      <c r="A595" s="1607" t="s">
        <v>286</v>
      </c>
      <c r="B595" s="1611"/>
      <c r="C595" s="1622" t="str">
        <f>IF(Data!BV595="","",Data!BV595)</f>
        <v/>
      </c>
      <c r="D595" s="1622" t="str">
        <f>IF(Data!BW595="","",Data!BW595)</f>
        <v/>
      </c>
      <c r="E595" s="1622" t="str">
        <f>IF(Data!BX595="","",Data!BX595)</f>
        <v/>
      </c>
      <c r="F595" s="1622">
        <f>IF(Data!BY595="","",Data!BY595)</f>
        <v>23</v>
      </c>
      <c r="G595" s="1609"/>
      <c r="H595" s="1718">
        <f>I595</f>
        <v>23</v>
      </c>
      <c r="I595" s="1718">
        <f>IF(SUM(D595)=0,IF(SUM(C595)=0,IF(SUM(E595)=0,IF(SUM(F595)=0,12,SUM(F595)),SUM(E595)),SUM(C595)),SUM(D595))</f>
        <v>23</v>
      </c>
      <c r="J595" s="1718">
        <f>I595</f>
        <v>23</v>
      </c>
      <c r="K595" s="1718">
        <f>I595</f>
        <v>23</v>
      </c>
      <c r="L595" s="1609"/>
      <c r="M595" s="1605"/>
      <c r="N595" s="1605"/>
      <c r="O595" s="1605"/>
      <c r="P595" s="1605"/>
      <c r="Q595" s="1642"/>
      <c r="R595" s="1578"/>
      <c r="S595" s="1579"/>
      <c r="T595" s="1579"/>
      <c r="U595" s="1570">
        <v>595</v>
      </c>
      <c r="V595" s="1599"/>
    </row>
    <row r="596" spans="1:22" ht="15.75" customHeight="1">
      <c r="A596" s="1692" t="s">
        <v>289</v>
      </c>
      <c r="B596" s="1611"/>
      <c r="C596" s="1634">
        <f>IF(Data!BV596="","",Data!BV596)</f>
        <v>1381.644</v>
      </c>
      <c r="D596" s="1634">
        <f>IF(Data!BW596="","",Data!BW596)</f>
        <v>1381.644</v>
      </c>
      <c r="E596" s="1634">
        <f>IF(Data!BX596="","",Data!BX596)</f>
        <v>1381.644</v>
      </c>
      <c r="F596" s="1634">
        <f>IF(Data!BY596="","",Data!BY596)</f>
        <v>1381.644</v>
      </c>
      <c r="G596" s="1609"/>
      <c r="H596" s="1605"/>
      <c r="I596" s="1605"/>
      <c r="J596" s="1605"/>
      <c r="K596" s="1605"/>
      <c r="L596" s="1609"/>
      <c r="M596" s="1627"/>
      <c r="N596" s="1627"/>
      <c r="O596" s="1627"/>
      <c r="P596" s="1627"/>
      <c r="Q596" s="1642"/>
      <c r="R596" s="1578"/>
      <c r="S596" s="1579"/>
      <c r="T596" s="1579"/>
      <c r="U596" s="1570">
        <v>596</v>
      </c>
      <c r="V596" s="1599"/>
    </row>
    <row r="597" spans="1:22" ht="15.75" customHeight="1">
      <c r="A597" s="1607" t="s">
        <v>250</v>
      </c>
      <c r="B597" s="1611"/>
      <c r="C597" s="1661" t="str">
        <f>IF(C594="","",C594*C595*C596/C$46/365/$P$1)</f>
        <v/>
      </c>
      <c r="D597" s="1661" t="str">
        <f>IF(D594="","",D594*D595*D596/D$46/365/$P$1)</f>
        <v/>
      </c>
      <c r="E597" s="1661" t="str">
        <f>IF(E594="","",E594*E595*E596/E$46/365/$P$1)</f>
        <v/>
      </c>
      <c r="F597" s="1661">
        <f>IF(F594="","",F594*F595*F596/F$46/365/$P$1)</f>
        <v>7.4200993150684933E-3</v>
      </c>
      <c r="G597" s="1621"/>
      <c r="H597" s="1661">
        <f>IF(H$46=0,"",H594*H595*SUM($D596)/H$46/365/$P$1)</f>
        <v>0</v>
      </c>
      <c r="I597" s="1661">
        <f>IF(I$46=0,"",I594*I595*SUM($D596)/I$46/365/$P$1)</f>
        <v>0</v>
      </c>
      <c r="J597" s="1661">
        <f>IF(J$46=0,"",J594*J595*SUM($D596)/J$46/365/$P$1)</f>
        <v>0</v>
      </c>
      <c r="K597" s="1661">
        <f>IF(K$46=0,"",K594*K595*SUM($D596)/K$46/365/$P$1)</f>
        <v>0</v>
      </c>
      <c r="L597" s="1621"/>
      <c r="M597" s="1662" t="str">
        <f>IF(SUM(H597)=SUM(C597),"",SUM(H597)-SUM(C597))</f>
        <v/>
      </c>
      <c r="N597" s="1662" t="str">
        <f>IF(SUM(I597)=SUM(D597),"",SUM(I597)-SUM(D597))</f>
        <v/>
      </c>
      <c r="O597" s="1662" t="str">
        <f>IF(SUM(J597)=SUM(E597),"",SUM(J597)-SUM(E597))</f>
        <v/>
      </c>
      <c r="P597" s="1662">
        <f>IF(SUM(K597)=SUM(F597),"",SUM(K597)-SUM(F597))</f>
        <v>-7.4200993150684933E-3</v>
      </c>
      <c r="Q597" s="1642"/>
      <c r="R597" s="1568"/>
      <c r="S597" s="1569"/>
      <c r="T597" s="1569"/>
      <c r="U597" s="1570">
        <v>597</v>
      </c>
      <c r="V597" s="1599"/>
    </row>
    <row r="598" spans="1:22" ht="15.75" customHeight="1">
      <c r="A598" s="1716" t="s">
        <v>285</v>
      </c>
      <c r="B598" s="1609"/>
      <c r="C598" s="1622" t="str">
        <f>IF(Data!BV598="","",Data!BV598)</f>
        <v/>
      </c>
      <c r="D598" s="1622" t="str">
        <f>IF(Data!BW598="","",Data!BW598)</f>
        <v/>
      </c>
      <c r="E598" s="1622" t="str">
        <f>IF(Data!BX598="","",Data!BX598)</f>
        <v/>
      </c>
      <c r="F598" s="1622" t="str">
        <f>IF(Data!BY598="","",Data!BY598)</f>
        <v/>
      </c>
      <c r="G598" s="1609"/>
      <c r="H598" s="1605"/>
      <c r="I598" s="1605"/>
      <c r="J598" s="1605"/>
      <c r="K598" s="1605"/>
      <c r="L598" s="1609"/>
      <c r="M598" s="1605"/>
      <c r="N598" s="1605"/>
      <c r="O598" s="1605"/>
      <c r="P598" s="1605"/>
      <c r="Q598" s="1642"/>
      <c r="R598" s="1623"/>
      <c r="S598" s="1624"/>
      <c r="T598" s="1624"/>
      <c r="U598" s="1570">
        <v>598</v>
      </c>
      <c r="V598" s="1599"/>
    </row>
    <row r="599" spans="1:22" ht="15.75" customHeight="1">
      <c r="A599" s="1607" t="s">
        <v>283</v>
      </c>
      <c r="B599" s="1609"/>
      <c r="C599" s="1657" t="str">
        <f>IF(C598="","",C594*C595*C598)</f>
        <v/>
      </c>
      <c r="D599" s="1657" t="str">
        <f>IF(D598="","",D594*D595*D598)</f>
        <v/>
      </c>
      <c r="E599" s="1657" t="str">
        <f>IF(E598="","",E594*E595*E598)</f>
        <v/>
      </c>
      <c r="F599" s="1657" t="str">
        <f>IF(F598="","",F594*F595*F598)</f>
        <v/>
      </c>
      <c r="G599" s="1609"/>
      <c r="H599" s="1728">
        <f>IF(H$46=0,"",H594*H595*SUM($D598))</f>
        <v>0</v>
      </c>
      <c r="I599" s="1728">
        <f>IF(I$46=0,"",I594*I595*SUM($D598))</f>
        <v>0</v>
      </c>
      <c r="J599" s="1728">
        <f>IF(J$46=0,"",J594*J595*SUM($D598))</f>
        <v>0</v>
      </c>
      <c r="K599" s="1728">
        <f>IF(K$46=0,"",K594*K595*SUM($D598))</f>
        <v>0</v>
      </c>
      <c r="L599" s="1609"/>
      <c r="M599" s="1641" t="str">
        <f>IF(SUM(H599)=SUM(C599),"",SUM(H599)-SUM(C599))</f>
        <v/>
      </c>
      <c r="N599" s="1641" t="str">
        <f>IF(SUM(I599)=SUM(D599),"",SUM(I599)-SUM(D599))</f>
        <v/>
      </c>
      <c r="O599" s="1641" t="str">
        <f>IF(SUM(J599)=SUM(E599),"",SUM(J599)-SUM(E599))</f>
        <v/>
      </c>
      <c r="P599" s="1641" t="str">
        <f>IF(SUM(K599)=SUM(F599),"",SUM(K599)-SUM(F599))</f>
        <v/>
      </c>
      <c r="Q599" s="1642" t="str">
        <f>[1]ExpFactors!$I$65</f>
        <v>des</v>
      </c>
      <c r="R599" s="1578"/>
      <c r="S599" s="1579"/>
      <c r="T599" s="1579"/>
      <c r="U599" s="1570">
        <v>599</v>
      </c>
      <c r="V599" s="1599"/>
    </row>
    <row r="600" spans="1:22" ht="15.75" customHeight="1">
      <c r="A600" s="1729" t="str">
        <f>IF(Data!A600="","",Data!A600)</f>
        <v>Atchar purchase</v>
      </c>
      <c r="B600" s="1609"/>
      <c r="C600" s="1657"/>
      <c r="D600" s="1657"/>
      <c r="E600" s="1657"/>
      <c r="F600" s="1657"/>
      <c r="G600" s="1609"/>
      <c r="H600" s="1717"/>
      <c r="I600" s="1717"/>
      <c r="J600" s="1717"/>
      <c r="K600" s="1717"/>
      <c r="L600" s="1609"/>
      <c r="M600" s="1605"/>
      <c r="N600" s="1605"/>
      <c r="O600" s="1605"/>
      <c r="P600" s="1605"/>
      <c r="Q600" s="1642"/>
      <c r="R600" s="1578"/>
      <c r="S600" s="1579"/>
      <c r="T600" s="1579"/>
      <c r="U600" s="1570">
        <v>600</v>
      </c>
      <c r="V600" s="1599"/>
    </row>
    <row r="601" spans="1:22" ht="15.75" customHeight="1">
      <c r="A601" s="1730" t="s">
        <v>290</v>
      </c>
      <c r="B601" s="1609"/>
      <c r="C601" s="1622" t="str">
        <f>IF(Data!BV601="","",Data!BV601)</f>
        <v/>
      </c>
      <c r="D601" s="1622" t="str">
        <f>IF(Data!BW601="","",Data!BW601)</f>
        <v/>
      </c>
      <c r="E601" s="1622" t="str">
        <f>IF(Data!BX601="","",Data!BX601)</f>
        <v/>
      </c>
      <c r="F601" s="1622" t="str">
        <f>IF(Data!BY601="","",Data!BY601)</f>
        <v/>
      </c>
      <c r="G601" s="1609"/>
      <c r="H601" s="1717">
        <f>IF(H$46="","",IF('Exp factors'!$B63="poor",'Exp factors'!$G$63*H$46,SUM(C601)*'Exp factors'!C$63))</f>
        <v>5.6701528463800859</v>
      </c>
      <c r="I601" s="1717">
        <f>IF(I$46="","",IF('Exp factors'!$B63="poor",'Exp factors'!$G$63*I$46,SUM(D601)*'Exp factors'!D$63))</f>
        <v>5.6701528463800859</v>
      </c>
      <c r="J601" s="1717">
        <f>IF(J$46="","",IF('Exp factors'!$B63="poor",'Exp factors'!$G$63*J$46,SUM(E601)*'Exp factors'!E$63))</f>
        <v>5.6701528463800859</v>
      </c>
      <c r="K601" s="1717">
        <f>IF(K$46="","",IF('Exp factors'!$B63="poor",'Exp factors'!$G$63*K$46,SUM(F601)*'Exp factors'!F$63))</f>
        <v>4.5361222771040683</v>
      </c>
      <c r="L601" s="1609"/>
      <c r="M601" s="1605"/>
      <c r="N601" s="1605"/>
      <c r="O601" s="1605"/>
      <c r="P601" s="1605"/>
      <c r="Q601" s="1642"/>
      <c r="R601" s="1578"/>
      <c r="S601" s="1579"/>
      <c r="T601" s="1579"/>
      <c r="U601" s="1570">
        <v>601</v>
      </c>
      <c r="V601" s="1599"/>
    </row>
    <row r="602" spans="1:22" ht="15.75" customHeight="1">
      <c r="A602" s="1692" t="s">
        <v>289</v>
      </c>
      <c r="B602" s="1609"/>
      <c r="C602" s="1634">
        <f>IF(Data!BV602="","",Data!BV602)</f>
        <v>9068.6088</v>
      </c>
      <c r="D602" s="1634">
        <f>IF(Data!BW602="","",Data!BW602)</f>
        <v>9068.6088</v>
      </c>
      <c r="E602" s="1634">
        <f>IF(Data!BX602="","",Data!BX602)</f>
        <v>9068.6088</v>
      </c>
      <c r="F602" s="1634">
        <f>IF(Data!BY602="","",Data!BY602)</f>
        <v>9068.6088</v>
      </c>
      <c r="G602" s="1609"/>
      <c r="H602" s="1605"/>
      <c r="I602" s="1605"/>
      <c r="J602" s="1605"/>
      <c r="K602" s="1605"/>
      <c r="L602" s="1609"/>
      <c r="M602" s="1627"/>
      <c r="N602" s="1627"/>
      <c r="O602" s="1627"/>
      <c r="P602" s="1627"/>
      <c r="Q602" s="1642"/>
      <c r="R602" s="1578"/>
      <c r="S602" s="1579"/>
      <c r="T602" s="1579"/>
      <c r="U602" s="1570">
        <v>602</v>
      </c>
      <c r="V602" s="1599"/>
    </row>
    <row r="603" spans="1:22" ht="15.75" customHeight="1">
      <c r="A603" s="1607" t="s">
        <v>250</v>
      </c>
      <c r="B603" s="1609"/>
      <c r="C603" s="1723" t="str">
        <f>IF(C601="","",C601*C602/C$46/365/$P$1)</f>
        <v/>
      </c>
      <c r="D603" s="1723" t="str">
        <f>IF(D601="","",D601*D602/D$46/365/$P$1)</f>
        <v/>
      </c>
      <c r="E603" s="1723" t="str">
        <f>IF(E601="","",E601*E602/E$46/365/$P$1)</f>
        <v/>
      </c>
      <c r="F603" s="1723" t="str">
        <f>IF(F601="","",F601*F602/F$46/365/$P$1)</f>
        <v/>
      </c>
      <c r="G603" s="1609"/>
      <c r="H603" s="1723">
        <f>IF(OR(H$46=0,H601=""),"",H601*SUM($D602)/H$46/365/$P$1)</f>
        <v>1.6008841220431973E-3</v>
      </c>
      <c r="I603" s="1723">
        <f>IF(OR(I$46=0,I601=""),"",I601*SUM($D602)/I$46/365/$P$1)</f>
        <v>1.6008841220431973E-3</v>
      </c>
      <c r="J603" s="1723">
        <f>IF(OR(J$46=0,J601=""),"",J601*SUM($D602)/J$46/365/$P$1)</f>
        <v>1.6008841220431973E-3</v>
      </c>
      <c r="K603" s="1723">
        <f>IF(OR(K$46=0,K601=""),"",K601*SUM($D602)/K$46/365/$P$1)</f>
        <v>1.6008841220431971E-3</v>
      </c>
      <c r="L603" s="1609"/>
      <c r="M603" s="1662">
        <f>IF(SUM(H603)=SUM(C603),"",SUM(H603)-SUM(C603))</f>
        <v>1.6008841220431973E-3</v>
      </c>
      <c r="N603" s="1662">
        <f>IF(SUM(I603)=SUM(D603),"",SUM(I603)-SUM(D603))</f>
        <v>1.6008841220431973E-3</v>
      </c>
      <c r="O603" s="1662">
        <f>IF(SUM(J603)=SUM(E603),"",SUM(J603)-SUM(E603))</f>
        <v>1.6008841220431973E-3</v>
      </c>
      <c r="P603" s="1662">
        <f>IF(SUM(K603)=SUM(F603),"",SUM(K603)-SUM(F603))</f>
        <v>1.6008841220431971E-3</v>
      </c>
      <c r="Q603" s="1642"/>
      <c r="R603" s="1578"/>
      <c r="S603" s="1579"/>
      <c r="T603" s="1579"/>
      <c r="U603" s="1570">
        <v>603</v>
      </c>
      <c r="V603" s="1599"/>
    </row>
    <row r="604" spans="1:22" ht="15.75" customHeight="1">
      <c r="A604" s="1716" t="s">
        <v>285</v>
      </c>
      <c r="B604" s="1609"/>
      <c r="C604" s="1622" t="str">
        <f>IF(Data!BV604="","",Data!BV604)</f>
        <v/>
      </c>
      <c r="D604" s="1622" t="str">
        <f>IF(Data!BW604="","",Data!BW604)</f>
        <v/>
      </c>
      <c r="E604" s="1622" t="str">
        <f>IF(Data!BX604="","",Data!BX604)</f>
        <v/>
      </c>
      <c r="F604" s="1622" t="str">
        <f>IF(Data!BY604="","",Data!BY604)</f>
        <v/>
      </c>
      <c r="G604" s="1609"/>
      <c r="H604" s="1720">
        <f>$I604</f>
        <v>49.094871794871793</v>
      </c>
      <c r="I604" s="1720">
        <f>IF(SUM($D604)=0,IF(SUM($C604)=0,IF(SUM($E604)=0,IF(SUM($F604)=0,'Exp factors'!$H$63,SUM($F604)),SUM($E604)),SUM($C604)),SUM($D604))</f>
        <v>49.094871794871793</v>
      </c>
      <c r="J604" s="1720">
        <f>$I604</f>
        <v>49.094871794871793</v>
      </c>
      <c r="K604" s="1720">
        <f>$I604</f>
        <v>49.094871794871793</v>
      </c>
      <c r="L604" s="1609"/>
      <c r="M604" s="1605"/>
      <c r="N604" s="1605"/>
      <c r="O604" s="1605"/>
      <c r="P604" s="1605"/>
      <c r="Q604" s="1642"/>
      <c r="R604" s="1578"/>
      <c r="S604" s="1579"/>
      <c r="T604" s="1579"/>
      <c r="U604" s="1570">
        <v>604</v>
      </c>
      <c r="V604" s="1599"/>
    </row>
    <row r="605" spans="1:22" ht="15.75" customHeight="1">
      <c r="A605" s="1607" t="s">
        <v>283</v>
      </c>
      <c r="B605" s="1609"/>
      <c r="C605" s="1724" t="str">
        <f>IF(C604="","",C601*C604)</f>
        <v/>
      </c>
      <c r="D605" s="1724" t="str">
        <f>IF(D604="","",D601*D604)</f>
        <v/>
      </c>
      <c r="E605" s="1724" t="str">
        <f>IF(E604="","",E601*E604)</f>
        <v/>
      </c>
      <c r="F605" s="1724" t="str">
        <f>IF(F604="","",F601*F604)</f>
        <v/>
      </c>
      <c r="G605" s="1609"/>
      <c r="H605" s="1725">
        <f>IF(H$46=0,"",H601*H604)</f>
        <v>278.3754270503577</v>
      </c>
      <c r="I605" s="1725">
        <f t="shared" ref="I605" si="75">IF(I$46=0,"",I601*I604)</f>
        <v>278.3754270503577</v>
      </c>
      <c r="J605" s="1725">
        <f t="shared" ref="J605" si="76">IF(J$46=0,"",J601*J604)</f>
        <v>278.3754270503577</v>
      </c>
      <c r="K605" s="1725">
        <f t="shared" ref="K605" si="77">IF(K$46=0,"",K601*K604)</f>
        <v>222.70034164028613</v>
      </c>
      <c r="L605" s="1609"/>
      <c r="M605" s="1641">
        <f>IF(SUM(H605)=SUM(C605),"",SUM(H605)-SUM(C605))</f>
        <v>278.3754270503577</v>
      </c>
      <c r="N605" s="1641">
        <f>IF(SUM(I605)=SUM(D605),"",SUM(I605)-SUM(D605))</f>
        <v>278.3754270503577</v>
      </c>
      <c r="O605" s="1641">
        <f>IF(SUM(J605)=SUM(E605),"",SUM(J605)-SUM(E605))</f>
        <v>278.3754270503577</v>
      </c>
      <c r="P605" s="1641">
        <f>IF(SUM(K605)=SUM(F605),"",SUM(K605)-SUM(F605))</f>
        <v>222.70034164028613</v>
      </c>
      <c r="Q605" s="1642" t="str">
        <f>[1]ExpFactors!$I$63</f>
        <v>fpl</v>
      </c>
      <c r="R605" s="1578"/>
      <c r="S605" s="1579"/>
      <c r="T605" s="1579"/>
      <c r="U605" s="1570">
        <v>605</v>
      </c>
      <c r="V605" s="1599"/>
    </row>
    <row r="606" spans="1:22" ht="15.75" customHeight="1">
      <c r="A606" s="1729" t="str">
        <f>IF(Data!A606="","",Data!A606)</f>
        <v>Whitener (Cremora) purchase</v>
      </c>
      <c r="B606" s="1609"/>
      <c r="C606" s="1657"/>
      <c r="D606" s="1657"/>
      <c r="E606" s="1657"/>
      <c r="F606" s="1657"/>
      <c r="G606" s="1609"/>
      <c r="H606" s="1717"/>
      <c r="I606" s="1717"/>
      <c r="J606" s="1717"/>
      <c r="K606" s="1717"/>
      <c r="L606" s="1609"/>
      <c r="M606" s="1605"/>
      <c r="N606" s="1605"/>
      <c r="O606" s="1605"/>
      <c r="P606" s="1605"/>
      <c r="Q606" s="1642"/>
      <c r="R606" s="1578"/>
      <c r="S606" s="1579"/>
      <c r="T606" s="1579"/>
      <c r="U606" s="1570">
        <v>606</v>
      </c>
      <c r="V606" s="1599"/>
    </row>
    <row r="607" spans="1:22" ht="15.75" customHeight="1">
      <c r="A607" s="1730" t="s">
        <v>290</v>
      </c>
      <c r="B607" s="1609"/>
      <c r="C607" s="1622" t="str">
        <f>IF(Data!BV607="","",Data!BV607)</f>
        <v/>
      </c>
      <c r="D607" s="1622">
        <f>IF(Data!BW607="","",Data!BW607)</f>
        <v>12</v>
      </c>
      <c r="E607" s="1622">
        <f>IF(Data!BX607="","",Data!BX607)</f>
        <v>12</v>
      </c>
      <c r="F607" s="1622" t="str">
        <f>IF(Data!BY607="","",Data!BY607)</f>
        <v/>
      </c>
      <c r="G607" s="1609"/>
      <c r="H607" s="1717">
        <f>IF(H$46="","",IF('Exp factors'!$B64="poor",'Exp factors'!$G$64*H$46,SUM(C607)*'Exp factors'!C$64))</f>
        <v>10.350447070172715</v>
      </c>
      <c r="I607" s="1717">
        <f>IF(I$46="","",IF('Exp factors'!$B64="poor",'Exp factors'!$G$64*I$46,SUM(D607)*'Exp factors'!D$64))</f>
        <v>10.350447070172715</v>
      </c>
      <c r="J607" s="1717">
        <f>IF(J$46="","",IF('Exp factors'!$B64="poor",'Exp factors'!$G$64*J$46,SUM(E607)*'Exp factors'!E$64))</f>
        <v>10.350447070172715</v>
      </c>
      <c r="K607" s="1717">
        <f>IF(K$46="","",IF('Exp factors'!$B64="poor",'Exp factors'!$G$64*K$46,SUM(F607)*'Exp factors'!F$64))</f>
        <v>8.2803576561381718</v>
      </c>
      <c r="L607" s="1609"/>
      <c r="M607" s="1605"/>
      <c r="N607" s="1605"/>
      <c r="O607" s="1605"/>
      <c r="P607" s="1605"/>
      <c r="Q607" s="1642"/>
      <c r="R607" s="1578"/>
      <c r="S607" s="1579"/>
      <c r="T607" s="1579"/>
      <c r="U607" s="1570">
        <v>607</v>
      </c>
      <c r="V607" s="1599"/>
    </row>
    <row r="608" spans="1:22" ht="15.75" customHeight="1">
      <c r="A608" s="1692" t="s">
        <v>289</v>
      </c>
      <c r="B608" s="1609"/>
      <c r="C608" s="1634">
        <f>IF(Data!BV608="","",Data!BV608)</f>
        <v>22901.795999999998</v>
      </c>
      <c r="D608" s="1634">
        <f>IF(Data!BW608="","",Data!BW608)</f>
        <v>22901.795999999998</v>
      </c>
      <c r="E608" s="1634">
        <f>IF(Data!BX608="","",Data!BX608)</f>
        <v>22901.795999999998</v>
      </c>
      <c r="F608" s="1634">
        <f>IF(Data!BY608="","",Data!BY608)</f>
        <v>22901.795999999998</v>
      </c>
      <c r="G608" s="1609"/>
      <c r="H608" s="1605"/>
      <c r="I608" s="1605"/>
      <c r="J608" s="1605"/>
      <c r="K608" s="1605"/>
      <c r="L608" s="1609"/>
      <c r="M608" s="1627"/>
      <c r="N608" s="1627"/>
      <c r="O608" s="1627"/>
      <c r="P608" s="1627"/>
      <c r="Q608" s="1642"/>
      <c r="R608" s="1578"/>
      <c r="S608" s="1579"/>
      <c r="T608" s="1579"/>
      <c r="U608" s="1570">
        <v>608</v>
      </c>
      <c r="V608" s="1599"/>
    </row>
    <row r="609" spans="1:22" ht="15.75" customHeight="1">
      <c r="A609" s="1607" t="s">
        <v>250</v>
      </c>
      <c r="B609" s="1609"/>
      <c r="C609" s="1723" t="str">
        <f>IF(C607="","",C607*C608/C$46/365/$P$1)</f>
        <v/>
      </c>
      <c r="D609" s="1723">
        <f>IF(D607="","",D607*D608/D$46/365/$P$1)</f>
        <v>8.5560881693648814E-3</v>
      </c>
      <c r="E609" s="1723">
        <f>IF(E607="","",E607*E608/E$46/365/$P$1)</f>
        <v>8.5560881693648814E-3</v>
      </c>
      <c r="F609" s="1723" t="str">
        <f>IF(F607="","",F607*F608/F$46/365/$P$1)</f>
        <v/>
      </c>
      <c r="G609" s="1609"/>
      <c r="H609" s="1723">
        <f>IF(OR(H$46=0,H607=""),"",H607*SUM($D608)/H$46/365/$P$1)</f>
        <v>7.37994481039518E-3</v>
      </c>
      <c r="I609" s="1723">
        <f>IF(OR(I$46=0,I607=""),"",I607*SUM($D608)/I$46/365/$P$1)</f>
        <v>7.37994481039518E-3</v>
      </c>
      <c r="J609" s="1723">
        <f>IF(OR(J$46=0,J607=""),"",J607*SUM($D608)/J$46/365/$P$1)</f>
        <v>7.37994481039518E-3</v>
      </c>
      <c r="K609" s="1723">
        <f>IF(OR(K$46=0,K607=""),"",K607*SUM($D608)/K$46/365/$P$1)</f>
        <v>7.37994481039518E-3</v>
      </c>
      <c r="L609" s="1609"/>
      <c r="M609" s="1662">
        <f>IF(SUM(H609)=SUM(C609),"",SUM(H609)-SUM(C609))</f>
        <v>7.37994481039518E-3</v>
      </c>
      <c r="N609" s="1662">
        <f>IF(SUM(I609)=SUM(D609),"",SUM(I609)-SUM(D609))</f>
        <v>-1.1761433589697013E-3</v>
      </c>
      <c r="O609" s="1662">
        <f>IF(SUM(J609)=SUM(E609),"",SUM(J609)-SUM(E609))</f>
        <v>-1.1761433589697013E-3</v>
      </c>
      <c r="P609" s="1662">
        <f>IF(SUM(K609)=SUM(F609),"",SUM(K609)-SUM(F609))</f>
        <v>7.37994481039518E-3</v>
      </c>
      <c r="Q609" s="1642"/>
      <c r="R609" s="1578"/>
      <c r="S609" s="1579"/>
      <c r="T609" s="1579"/>
      <c r="U609" s="1570">
        <v>609</v>
      </c>
      <c r="V609" s="1599"/>
    </row>
    <row r="610" spans="1:22" ht="15.75" customHeight="1">
      <c r="A610" s="1716" t="s">
        <v>285</v>
      </c>
      <c r="B610" s="1609"/>
      <c r="C610" s="1622" t="str">
        <f>IF(Data!BV610="","",Data!BV610)</f>
        <v/>
      </c>
      <c r="D610" s="1622">
        <f>IF(Data!BW610="","",Data!BW610)</f>
        <v>40</v>
      </c>
      <c r="E610" s="1622">
        <f>IF(Data!BX610="","",Data!BX610)</f>
        <v>40</v>
      </c>
      <c r="F610" s="1622" t="str">
        <f>IF(Data!BY610="","",Data!BY610)</f>
        <v/>
      </c>
      <c r="G610" s="1609"/>
      <c r="H610" s="1720">
        <f>$I610</f>
        <v>40</v>
      </c>
      <c r="I610" s="1720">
        <f>IF(SUM($D610)=0,IF(SUM($C610)=0,IF(SUM($E610)=0,IF(SUM($F610)=0,'Exp factors'!$H$64,SUM($F610)),SUM($E610)),SUM($C610)),SUM($D610))</f>
        <v>40</v>
      </c>
      <c r="J610" s="1720">
        <f>$I610</f>
        <v>40</v>
      </c>
      <c r="K610" s="1720">
        <f>$I610</f>
        <v>40</v>
      </c>
      <c r="L610" s="1609"/>
      <c r="M610" s="1605"/>
      <c r="N610" s="1605"/>
      <c r="O610" s="1605"/>
      <c r="P610" s="1605"/>
      <c r="Q610" s="1642"/>
      <c r="R610" s="1578"/>
      <c r="S610" s="1579"/>
      <c r="T610" s="1579"/>
      <c r="U610" s="1570">
        <v>610</v>
      </c>
      <c r="V610" s="1599"/>
    </row>
    <row r="611" spans="1:22" ht="15.75" customHeight="1">
      <c r="A611" s="1607" t="s">
        <v>283</v>
      </c>
      <c r="B611" s="1609"/>
      <c r="C611" s="1724" t="str">
        <f>IF(C610="","",C607*C610)</f>
        <v/>
      </c>
      <c r="D611" s="1724">
        <f>IF(D610="","",D607*D610)</f>
        <v>480</v>
      </c>
      <c r="E611" s="1724">
        <f>IF(E610="","",E607*E610)</f>
        <v>480</v>
      </c>
      <c r="F611" s="1724" t="str">
        <f>IF(F610="","",F607*F610)</f>
        <v/>
      </c>
      <c r="G611" s="1609"/>
      <c r="H611" s="1725">
        <f>IF(H$46=0,"",H607*H610)</f>
        <v>414.01788280690857</v>
      </c>
      <c r="I611" s="1725">
        <f t="shared" ref="I611" si="78">IF(I$46=0,"",I607*I610)</f>
        <v>414.01788280690857</v>
      </c>
      <c r="J611" s="1725">
        <f t="shared" ref="J611" si="79">IF(J$46=0,"",J607*J610)</f>
        <v>414.01788280690857</v>
      </c>
      <c r="K611" s="1725">
        <f t="shared" ref="K611" si="80">IF(K$46=0,"",K607*K610)</f>
        <v>331.21430624552687</v>
      </c>
      <c r="L611" s="1609"/>
      <c r="M611" s="1641">
        <f>IF(SUM(H611)=SUM(C611),"",SUM(H611)-SUM(C611))</f>
        <v>414.01788280690857</v>
      </c>
      <c r="N611" s="1641">
        <f>IF(SUM(I611)=SUM(D611),"",SUM(I611)-SUM(D611))</f>
        <v>-65.982117193091426</v>
      </c>
      <c r="O611" s="1641">
        <f>IF(SUM(J611)=SUM(E611),"",SUM(J611)-SUM(E611))</f>
        <v>-65.982117193091426</v>
      </c>
      <c r="P611" s="1641">
        <f>IF(SUM(K611)=SUM(F611),"",SUM(K611)-SUM(F611))</f>
        <v>331.21430624552687</v>
      </c>
      <c r="Q611" s="1642" t="str">
        <f>[1]ExpFactors!$I$64</f>
        <v>fpl</v>
      </c>
      <c r="R611" s="1578"/>
      <c r="S611" s="1579"/>
      <c r="T611" s="1579"/>
      <c r="U611" s="1570">
        <v>611</v>
      </c>
      <c r="V611" s="1599"/>
    </row>
    <row r="612" spans="1:22" ht="15.75" customHeight="1">
      <c r="A612" s="1681" t="str">
        <f>IF(Data!A612="","",Data!A612)</f>
        <v>Fruit (oranges) purchase</v>
      </c>
      <c r="B612" s="1609"/>
      <c r="C612" s="1657"/>
      <c r="D612" s="1657"/>
      <c r="E612" s="1657"/>
      <c r="F612" s="1657"/>
      <c r="G612" s="1609"/>
      <c r="H612" s="1605"/>
      <c r="I612" s="1605"/>
      <c r="J612" s="1605"/>
      <c r="K612" s="1605"/>
      <c r="L612" s="1609"/>
      <c r="M612" s="1605"/>
      <c r="N612" s="1605"/>
      <c r="O612" s="1605"/>
      <c r="P612" s="1605"/>
      <c r="Q612" s="1642"/>
      <c r="R612" s="1578"/>
      <c r="S612" s="1579"/>
      <c r="T612" s="1579"/>
      <c r="U612" s="1570">
        <v>612</v>
      </c>
      <c r="V612" s="1599"/>
    </row>
    <row r="613" spans="1:22" ht="15.75" customHeight="1">
      <c r="A613" s="1730" t="s">
        <v>290</v>
      </c>
      <c r="B613" s="1609"/>
      <c r="C613" s="1622" t="str">
        <f>IF(Data!BV613="","",Data!BV613)</f>
        <v/>
      </c>
      <c r="D613" s="1622" t="str">
        <f>IF(Data!BW613="","",Data!BW613)</f>
        <v/>
      </c>
      <c r="E613" s="1622" t="str">
        <f>IF(Data!BX613="","",Data!BX613)</f>
        <v/>
      </c>
      <c r="F613" s="1622" t="str">
        <f>IF(Data!BY613="","",Data!BY613)</f>
        <v/>
      </c>
      <c r="G613" s="1609"/>
      <c r="H613" s="1717"/>
      <c r="I613" s="1717"/>
      <c r="J613" s="1717"/>
      <c r="K613" s="1717"/>
      <c r="L613" s="1609"/>
      <c r="M613" s="1605"/>
      <c r="N613" s="1605"/>
      <c r="O613" s="1605"/>
      <c r="P613" s="1605"/>
      <c r="Q613" s="1642"/>
      <c r="R613" s="1578"/>
      <c r="S613" s="1579"/>
      <c r="T613" s="1579"/>
      <c r="U613" s="1570">
        <v>613</v>
      </c>
      <c r="V613" s="1599"/>
    </row>
    <row r="614" spans="1:22" ht="15.75" customHeight="1">
      <c r="A614" s="1692" t="s">
        <v>289</v>
      </c>
      <c r="B614" s="1609"/>
      <c r="C614" s="1634">
        <f>IF(Data!BV614="","",Data!BV614)</f>
        <v>2219.0039999999999</v>
      </c>
      <c r="D614" s="1634">
        <f>IF(Data!BW614="","",Data!BW614)</f>
        <v>2219.0039999999999</v>
      </c>
      <c r="E614" s="1634">
        <f>IF(Data!BX614="","",Data!BX614)</f>
        <v>2219.0039999999999</v>
      </c>
      <c r="F614" s="1634">
        <f>IF(Data!BY614="","",Data!BY614)</f>
        <v>2219.0039999999999</v>
      </c>
      <c r="G614" s="1609"/>
      <c r="H614" s="1717">
        <f>IF(H$46="","",IF('Exp factors'!$B68="poor",'Exp factors'!$G$68*H$46,SUM(C614)*'Exp factors'!C$68))</f>
        <v>0</v>
      </c>
      <c r="I614" s="1717">
        <f>IF(I$46="","",IF('Exp factors'!$B68="poor",'Exp factors'!$G$68*I$46,SUM(D614)*'Exp factors'!D$68))</f>
        <v>0</v>
      </c>
      <c r="J614" s="1717">
        <f>IF(J$46="","",IF('Exp factors'!$B68="poor",'Exp factors'!$G$68*J$46,SUM(E614)*'Exp factors'!E$68))</f>
        <v>0</v>
      </c>
      <c r="K614" s="1717">
        <f>IF(K$46="","",IF('Exp factors'!$B68="poor",'Exp factors'!$G$68*K$46,SUM(F614)*'Exp factors'!F$68))</f>
        <v>0</v>
      </c>
      <c r="L614" s="1609"/>
      <c r="M614" s="1627"/>
      <c r="N614" s="1627"/>
      <c r="O614" s="1627"/>
      <c r="P614" s="1627"/>
      <c r="Q614" s="1642"/>
      <c r="R614" s="1578"/>
      <c r="S614" s="1579"/>
      <c r="T614" s="1579"/>
      <c r="U614" s="1570">
        <v>614</v>
      </c>
      <c r="V614" s="1599"/>
    </row>
    <row r="615" spans="1:22" ht="15.75" customHeight="1">
      <c r="A615" s="1607" t="s">
        <v>250</v>
      </c>
      <c r="B615" s="1609"/>
      <c r="C615" s="1661" t="str">
        <f>IF(C613="","",C613*C614/C$46/365/$P$1)</f>
        <v/>
      </c>
      <c r="D615" s="1661" t="str">
        <f>IF(D613="","",D613*D614/D$46/365/$P$1)</f>
        <v/>
      </c>
      <c r="E615" s="1661" t="str">
        <f>IF(E613="","",E613*E614/E$46/365/$P$1)</f>
        <v/>
      </c>
      <c r="F615" s="1661" t="str">
        <f>IF(F613="","",F613*F614/F$46/365/$P$1)</f>
        <v/>
      </c>
      <c r="G615" s="1609"/>
      <c r="H615" s="1661" t="str">
        <f>IF(OR(H$46=0,H613=""),"",H613*SUM($D614)/H$46/365/$P$1)</f>
        <v/>
      </c>
      <c r="I615" s="1661" t="str">
        <f>IF(OR(I$46=0,I613=""),"",I613*SUM($D614)/I$46/365/$P$1)</f>
        <v/>
      </c>
      <c r="J615" s="1661" t="str">
        <f>IF(OR(J$46=0,J613=""),"",J613*SUM($D614)/J$46/365/$P$1)</f>
        <v/>
      </c>
      <c r="K615" s="1661" t="str">
        <f>IF(OR(K$46=0,K613=""),"",K613*SUM($D614)/K$46/365/$P$1)</f>
        <v/>
      </c>
      <c r="L615" s="1609"/>
      <c r="M615" s="1662" t="str">
        <f>IF(SUM(H615)=SUM(C615),"",SUM(H615)-SUM(C615))</f>
        <v/>
      </c>
      <c r="N615" s="1662" t="str">
        <f>IF(SUM(I615)=SUM(D615),"",SUM(I615)-SUM(D615))</f>
        <v/>
      </c>
      <c r="O615" s="1662" t="str">
        <f>IF(SUM(J615)=SUM(E615),"",SUM(J615)-SUM(E615))</f>
        <v/>
      </c>
      <c r="P615" s="1662" t="str">
        <f>IF(SUM(K615)=SUM(F615),"",SUM(K615)-SUM(F615))</f>
        <v/>
      </c>
      <c r="Q615" s="1642"/>
      <c r="R615" s="1578"/>
      <c r="S615" s="1579"/>
      <c r="T615" s="1579"/>
      <c r="U615" s="1570">
        <v>615</v>
      </c>
      <c r="V615" s="1599"/>
    </row>
    <row r="616" spans="1:22" ht="15.75" customHeight="1">
      <c r="A616" s="1716" t="s">
        <v>285</v>
      </c>
      <c r="B616" s="1609"/>
      <c r="C616" s="1622" t="str">
        <f>IF(Data!BV616="","",Data!BV616)</f>
        <v/>
      </c>
      <c r="D616" s="1622" t="str">
        <f>IF(Data!BW616="","",Data!BW616)</f>
        <v/>
      </c>
      <c r="E616" s="1622" t="str">
        <f>IF(Data!BX616="","",Data!BX616)</f>
        <v/>
      </c>
      <c r="F616" s="1622" t="str">
        <f>IF(Data!BY616="","",Data!BY616)</f>
        <v/>
      </c>
      <c r="G616" s="1609"/>
      <c r="H616" s="1675">
        <f>$I616</f>
        <v>0</v>
      </c>
      <c r="I616" s="1675">
        <f>IF(SUM($D616)=0,IF(SUM($C616)=0,IF(SUM($E616)=0,IF(SUM($F616)=0,'Exp factors'!$H$68,SUM($F616)),SUM($E616)),SUM($C616)),SUM($D616))</f>
        <v>0</v>
      </c>
      <c r="J616" s="1675">
        <f>$I616</f>
        <v>0</v>
      </c>
      <c r="K616" s="1675">
        <f>$I616</f>
        <v>0</v>
      </c>
      <c r="L616" s="1609"/>
      <c r="M616" s="1605"/>
      <c r="N616" s="1605"/>
      <c r="O616" s="1605"/>
      <c r="P616" s="1605"/>
      <c r="Q616" s="1642"/>
      <c r="R616" s="1578"/>
      <c r="S616" s="1579"/>
      <c r="T616" s="1579"/>
      <c r="U616" s="1570">
        <v>616</v>
      </c>
      <c r="V616" s="1599"/>
    </row>
    <row r="617" spans="1:22" ht="15.75" customHeight="1">
      <c r="A617" s="1607" t="s">
        <v>283</v>
      </c>
      <c r="B617" s="1609"/>
      <c r="C617" s="1657" t="str">
        <f>IF(C616="","",C613*C616)</f>
        <v/>
      </c>
      <c r="D617" s="1657" t="str">
        <f>IF(D616="","",D613*D616)</f>
        <v/>
      </c>
      <c r="E617" s="1657" t="str">
        <f>IF(E616="","",E613*E616)</f>
        <v/>
      </c>
      <c r="F617" s="1657" t="str">
        <f>IF(F616="","",F613*F616)</f>
        <v/>
      </c>
      <c r="G617" s="1609"/>
      <c r="H617" s="1710">
        <f>IF(H$46=0,"",H613*H616)</f>
        <v>0</v>
      </c>
      <c r="I617" s="1710">
        <f t="shared" ref="I617" si="81">IF(I$46=0,"",I613*I616)</f>
        <v>0</v>
      </c>
      <c r="J617" s="1710">
        <f t="shared" ref="J617" si="82">IF(J$46=0,"",J613*J616)</f>
        <v>0</v>
      </c>
      <c r="K617" s="1710">
        <f t="shared" ref="K617" si="83">IF(K$46=0,"",K613*K616)</f>
        <v>0</v>
      </c>
      <c r="L617" s="1609"/>
      <c r="M617" s="1641" t="str">
        <f>IF(SUM(H617)=SUM(C617),"",SUM(H617)-SUM(C617))</f>
        <v/>
      </c>
      <c r="N617" s="1641" t="str">
        <f>IF(SUM(I617)=SUM(D617),"",SUM(I617)-SUM(D617))</f>
        <v/>
      </c>
      <c r="O617" s="1641" t="str">
        <f>IF(SUM(J617)=SUM(E617),"",SUM(J617)-SUM(E617))</f>
        <v/>
      </c>
      <c r="P617" s="1641" t="str">
        <f>IF(SUM(K617)=SUM(F617),"",SUM(K617)-SUM(F617))</f>
        <v/>
      </c>
      <c r="Q617" s="1642" t="str">
        <f>[1]ExpFactors!$I$68</f>
        <v>des</v>
      </c>
      <c r="R617" s="1578"/>
      <c r="S617" s="1579"/>
      <c r="T617" s="1579"/>
      <c r="U617" s="1570">
        <v>617</v>
      </c>
      <c r="V617" s="1599"/>
    </row>
    <row r="618" spans="1:22" ht="15.75" customHeight="1">
      <c r="A618" s="1729" t="str">
        <f>IF(Data!A618="","",Data!A618)</f>
        <v>Aerated cold drinks purchase</v>
      </c>
      <c r="B618" s="1609"/>
      <c r="C618" s="1657"/>
      <c r="D618" s="1657"/>
      <c r="E618" s="1657"/>
      <c r="F618" s="1657"/>
      <c r="G618" s="1609"/>
      <c r="H618" s="1717"/>
      <c r="I618" s="1717"/>
      <c r="J618" s="1717"/>
      <c r="K618" s="1717"/>
      <c r="L618" s="1609"/>
      <c r="M618" s="1605"/>
      <c r="N618" s="1605"/>
      <c r="O618" s="1605"/>
      <c r="P618" s="1605"/>
      <c r="Q618" s="1642"/>
      <c r="R618" s="1578"/>
      <c r="S618" s="1579"/>
      <c r="T618" s="1579"/>
      <c r="U618" s="1570">
        <v>618</v>
      </c>
      <c r="V618" s="1599"/>
    </row>
    <row r="619" spans="1:22" ht="15.75" customHeight="1">
      <c r="A619" s="1730" t="s">
        <v>290</v>
      </c>
      <c r="B619" s="1609"/>
      <c r="C619" s="1622" t="str">
        <f>IF(Data!BV619="","",Data!BV619)</f>
        <v/>
      </c>
      <c r="D619" s="1622" t="str">
        <f>IF(Data!BW619="","",Data!BW619)</f>
        <v/>
      </c>
      <c r="E619" s="1622" t="str">
        <f>IF(Data!BX619="","",Data!BX619)</f>
        <v/>
      </c>
      <c r="F619" s="1622" t="str">
        <f>IF(Data!BY619="","",Data!BY619)</f>
        <v/>
      </c>
      <c r="G619" s="1609"/>
      <c r="H619" s="1717">
        <f>IF(H$46="","",IF('Exp factors'!$B43="poor",'Exp factors'!$G$43*H$46,SUM(C619)*'Exp factors'!C$43))</f>
        <v>150.97764823310052</v>
      </c>
      <c r="I619" s="1717">
        <f>IF(I$46="","",IF('Exp factors'!$B43="poor",'Exp factors'!$G$43*I$46,SUM(D619)*'Exp factors'!D$43))</f>
        <v>150.97764823310052</v>
      </c>
      <c r="J619" s="1717">
        <f>IF(J$46="","",IF('Exp factors'!$B43="poor",'Exp factors'!$G$43*J$46,SUM(E619)*'Exp factors'!E$43))</f>
        <v>150.97764823310052</v>
      </c>
      <c r="K619" s="1717">
        <f>IF(K$46="","",IF('Exp factors'!$B43="poor",'Exp factors'!$G$43*K$46,SUM(F619)*'Exp factors'!F$43))</f>
        <v>120.78211858648042</v>
      </c>
      <c r="L619" s="1609"/>
      <c r="M619" s="1605"/>
      <c r="N619" s="1605"/>
      <c r="O619" s="1605"/>
      <c r="P619" s="1605"/>
      <c r="Q619" s="1642"/>
      <c r="R619" s="1578"/>
      <c r="S619" s="1579"/>
      <c r="T619" s="1579"/>
      <c r="U619" s="1570">
        <v>619</v>
      </c>
      <c r="V619" s="1599"/>
    </row>
    <row r="620" spans="1:22" ht="15.75" customHeight="1">
      <c r="A620" s="1692" t="s">
        <v>289</v>
      </c>
      <c r="B620" s="1609"/>
      <c r="C620" s="1634">
        <f>IF(Data!BV620="","",Data!BV620)</f>
        <v>1800.3239999999998</v>
      </c>
      <c r="D620" s="1634">
        <f>IF(Data!BW620="","",Data!BW620)</f>
        <v>1800.3239999999998</v>
      </c>
      <c r="E620" s="1634">
        <f>IF(Data!BX620="","",Data!BX620)</f>
        <v>1800.3239999999998</v>
      </c>
      <c r="F620" s="1634">
        <f>IF(Data!BY620="","",Data!BY620)</f>
        <v>1800.3239999999998</v>
      </c>
      <c r="G620" s="1609"/>
      <c r="H620" s="1605"/>
      <c r="I620" s="1605"/>
      <c r="J620" s="1605"/>
      <c r="K620" s="1605"/>
      <c r="L620" s="1609"/>
      <c r="M620" s="1627"/>
      <c r="N620" s="1627"/>
      <c r="O620" s="1627"/>
      <c r="P620" s="1627"/>
      <c r="Q620" s="1642"/>
      <c r="R620" s="1578"/>
      <c r="S620" s="1579"/>
      <c r="T620" s="1579"/>
      <c r="U620" s="1570">
        <v>620</v>
      </c>
      <c r="V620" s="1599"/>
    </row>
    <row r="621" spans="1:22" ht="15.75" customHeight="1">
      <c r="A621" s="1607" t="s">
        <v>250</v>
      </c>
      <c r="B621" s="1609"/>
      <c r="C621" s="1723" t="str">
        <f>IF(C619="","",C619*C620/C$46/365/$P$1)</f>
        <v/>
      </c>
      <c r="D621" s="1723" t="str">
        <f>IF(D619="","",D619*D620/D$46/365/$P$1)</f>
        <v/>
      </c>
      <c r="E621" s="1723" t="str">
        <f>IF(E619="","",E619*E620/E$46/365/$P$1)</f>
        <v/>
      </c>
      <c r="F621" s="1723" t="str">
        <f>IF(F619="","",F619*F620/F$46/365/$P$1)</f>
        <v/>
      </c>
      <c r="G621" s="1609"/>
      <c r="H621" s="1723">
        <f>IF(OR(H$46=0,H619=""),"",H619*SUM($D620)/H$46/365/$P$1)</f>
        <v>8.4622877826154557E-3</v>
      </c>
      <c r="I621" s="1723">
        <f>IF(OR(I$46=0,I619=""),"",I619*SUM($D620)/I$46/365/$P$1)</f>
        <v>8.4622877826154557E-3</v>
      </c>
      <c r="J621" s="1723">
        <f>IF(OR(J$46=0,J619=""),"",J619*SUM($D620)/J$46/365/$P$1)</f>
        <v>8.4622877826154557E-3</v>
      </c>
      <c r="K621" s="1723">
        <f>IF(OR(K$46=0,K619=""),"",K619*SUM($D620)/K$46/365/$P$1)</f>
        <v>8.4622877826154574E-3</v>
      </c>
      <c r="L621" s="1609"/>
      <c r="M621" s="1662">
        <f>IF(SUM(H621)=SUM(C621),"",SUM(H621)-SUM(C621))</f>
        <v>8.4622877826154557E-3</v>
      </c>
      <c r="N621" s="1662">
        <f>IF(SUM(I621)=SUM(D621),"",SUM(I621)-SUM(D621))</f>
        <v>8.4622877826154557E-3</v>
      </c>
      <c r="O621" s="1662">
        <f>IF(SUM(J621)=SUM(E621),"",SUM(J621)-SUM(E621))</f>
        <v>8.4622877826154557E-3</v>
      </c>
      <c r="P621" s="1662">
        <f>IF(SUM(K621)=SUM(F621),"",SUM(K621)-SUM(F621))</f>
        <v>8.4622877826154574E-3</v>
      </c>
      <c r="Q621" s="1642"/>
      <c r="R621" s="1578"/>
      <c r="S621" s="1579"/>
      <c r="T621" s="1579"/>
      <c r="U621" s="1570">
        <v>621</v>
      </c>
      <c r="V621" s="1599"/>
    </row>
    <row r="622" spans="1:22" ht="15.75" customHeight="1">
      <c r="A622" s="1716" t="s">
        <v>285</v>
      </c>
      <c r="B622" s="1609"/>
      <c r="C622" s="1622" t="str">
        <f>IF(Data!BV622="","",Data!BV622)</f>
        <v/>
      </c>
      <c r="D622" s="1622" t="str">
        <f>IF(Data!BW622="","",Data!BW622)</f>
        <v/>
      </c>
      <c r="E622" s="1622" t="str">
        <f>IF(Data!BX622="","",Data!BX622)</f>
        <v/>
      </c>
      <c r="F622" s="1622" t="str">
        <f>IF(Data!BY622="","",Data!BY622)</f>
        <v/>
      </c>
      <c r="G622" s="1609"/>
      <c r="H622" s="1720">
        <f>$I622</f>
        <v>13.123144876325089</v>
      </c>
      <c r="I622" s="1720">
        <f>IF(SUM($D622)=0,IF(SUM($C622)=0,IF(SUM($E622)=0,IF(SUM($F622)=0,'Exp factors'!$H$43,SUM($F622)),SUM($E622)),SUM($C622)),SUM($D622))</f>
        <v>13.123144876325089</v>
      </c>
      <c r="J622" s="1720">
        <f>$I622</f>
        <v>13.123144876325089</v>
      </c>
      <c r="K622" s="1720">
        <f>$I622</f>
        <v>13.123144876325089</v>
      </c>
      <c r="L622" s="1609"/>
      <c r="M622" s="1605"/>
      <c r="N622" s="1605"/>
      <c r="O622" s="1605"/>
      <c r="P622" s="1605"/>
      <c r="Q622" s="1642"/>
      <c r="R622" s="1578"/>
      <c r="S622" s="1579"/>
      <c r="T622" s="1579"/>
      <c r="U622" s="1570">
        <v>622</v>
      </c>
      <c r="V622" s="1599"/>
    </row>
    <row r="623" spans="1:22" ht="15.75" customHeight="1">
      <c r="A623" s="1607" t="s">
        <v>283</v>
      </c>
      <c r="B623" s="1609"/>
      <c r="C623" s="1724" t="str">
        <f>IF(C622="","",C619*C622)</f>
        <v/>
      </c>
      <c r="D623" s="1724" t="str">
        <f>IF(D622="","",D619*D622)</f>
        <v/>
      </c>
      <c r="E623" s="1724" t="str">
        <f>IF(E622="","",E619*E622)</f>
        <v/>
      </c>
      <c r="F623" s="1724" t="str">
        <f>IF(F622="","",F619*F622)</f>
        <v/>
      </c>
      <c r="G623" s="1609"/>
      <c r="H623" s="1725">
        <f>IF(H$46=0,"",H619*H622)</f>
        <v>1981.3015508498247</v>
      </c>
      <c r="I623" s="1725">
        <f t="shared" ref="I623" si="84">IF(I$46=0,"",I619*I622)</f>
        <v>1981.3015508498247</v>
      </c>
      <c r="J623" s="1725">
        <f t="shared" ref="J623" si="85">IF(J$46=0,"",J619*J622)</f>
        <v>1981.3015508498247</v>
      </c>
      <c r="K623" s="1725">
        <f t="shared" ref="K623" si="86">IF(K$46=0,"",K619*K622)</f>
        <v>1585.0412406798598</v>
      </c>
      <c r="L623" s="1609"/>
      <c r="M623" s="1641">
        <f>IF(SUM(H623)=SUM(C623),"",SUM(H623)-SUM(C623))</f>
        <v>1981.3015508498247</v>
      </c>
      <c r="N623" s="1641">
        <f>IF(SUM(I623)=SUM(D623),"",SUM(I623)-SUM(D623))</f>
        <v>1981.3015508498247</v>
      </c>
      <c r="O623" s="1641">
        <f>IF(SUM(J623)=SUM(E623),"",SUM(J623)-SUM(E623))</f>
        <v>1981.3015508498247</v>
      </c>
      <c r="P623" s="1641">
        <f>IF(SUM(K623)=SUM(F623),"",SUM(K623)-SUM(F623))</f>
        <v>1585.0412406798598</v>
      </c>
      <c r="Q623" s="1642" t="str">
        <f>[1]ExpFactors!$I$43</f>
        <v>fpl</v>
      </c>
      <c r="R623" s="1578"/>
      <c r="S623" s="1579"/>
      <c r="T623" s="1579"/>
      <c r="U623" s="1570">
        <v>623</v>
      </c>
      <c r="V623" s="1599"/>
    </row>
    <row r="624" spans="1:22" ht="15.75" customHeight="1">
      <c r="A624" s="1681" t="str">
        <f>IF(Data!A624="","",Data!A624)</f>
        <v>Poutry feet purchase</v>
      </c>
      <c r="B624" s="1609"/>
      <c r="C624" s="1657"/>
      <c r="D624" s="1657"/>
      <c r="E624" s="1657"/>
      <c r="F624" s="1657"/>
      <c r="G624" s="1609"/>
      <c r="H624" s="1717"/>
      <c r="I624" s="1717"/>
      <c r="J624" s="1717"/>
      <c r="K624" s="1717"/>
      <c r="L624" s="1609"/>
      <c r="M624" s="1605"/>
      <c r="N624" s="1605"/>
      <c r="O624" s="1605"/>
      <c r="P624" s="1605"/>
      <c r="Q624" s="1642"/>
      <c r="R624" s="1578"/>
      <c r="S624" s="1579"/>
      <c r="T624" s="1579"/>
      <c r="U624" s="1570">
        <v>624</v>
      </c>
      <c r="V624" s="1599"/>
    </row>
    <row r="625" spans="1:22" ht="15.75" customHeight="1">
      <c r="A625" s="1730" t="s">
        <v>290</v>
      </c>
      <c r="B625" s="1609"/>
      <c r="C625" s="1622">
        <f>IF(Data!BV625="","",Data!BV625)</f>
        <v>2</v>
      </c>
      <c r="D625" s="1622">
        <f>IF(Data!BW625="","",Data!BW625)</f>
        <v>2</v>
      </c>
      <c r="E625" s="1622" t="str">
        <f>IF(Data!BX625="","",Data!BX625)</f>
        <v/>
      </c>
      <c r="F625" s="1622" t="str">
        <f>IF(Data!BY625="","",Data!BY625)</f>
        <v/>
      </c>
      <c r="G625" s="1609"/>
      <c r="H625" s="1717">
        <f>IF(H$46="","",IF('Exp factors'!$B66="poor",'Exp factors'!$G$66*H$46,SUM(C625)*'Exp factors'!C$66))</f>
        <v>0</v>
      </c>
      <c r="I625" s="1717">
        <f>IF(I$46="","",IF('Exp factors'!$B66="poor",'Exp factors'!$G$66*I$46,SUM(D625)*'Exp factors'!D$66))</f>
        <v>0</v>
      </c>
      <c r="J625" s="1717">
        <f>IF(J$46="","",IF('Exp factors'!$B66="poor",'Exp factors'!$G$66*J$46,SUM(E625)*'Exp factors'!E$66))</f>
        <v>0</v>
      </c>
      <c r="K625" s="1717">
        <f>IF(K$46="","",IF('Exp factors'!$B66="poor",'Exp factors'!$G$66*K$46,SUM(F625)*'Exp factors'!F$66))</f>
        <v>0</v>
      </c>
      <c r="L625" s="1609"/>
      <c r="M625" s="1605"/>
      <c r="N625" s="1605"/>
      <c r="O625" s="1605"/>
      <c r="P625" s="1605"/>
      <c r="Q625" s="1642"/>
      <c r="R625" s="1578"/>
      <c r="S625" s="1579"/>
      <c r="T625" s="1579"/>
      <c r="U625" s="1570">
        <v>625</v>
      </c>
      <c r="V625" s="1599"/>
    </row>
    <row r="626" spans="1:22" ht="15.75" customHeight="1">
      <c r="A626" s="1692" t="s">
        <v>289</v>
      </c>
      <c r="B626" s="1609"/>
      <c r="C626" s="1634">
        <f>IF(Data!BV626="","",Data!BV626)</f>
        <v>9001.619999999999</v>
      </c>
      <c r="D626" s="1634">
        <f>IF(Data!BW626="","",Data!BW626)</f>
        <v>9001.619999999999</v>
      </c>
      <c r="E626" s="1634">
        <f>IF(Data!BX626="","",Data!BX626)</f>
        <v>9001.619999999999</v>
      </c>
      <c r="F626" s="1634">
        <f>IF(Data!BY626="","",Data!BY626)</f>
        <v>9001.619999999999</v>
      </c>
      <c r="G626" s="1609"/>
      <c r="H626" s="1605"/>
      <c r="I626" s="1605"/>
      <c r="J626" s="1605"/>
      <c r="K626" s="1605"/>
      <c r="L626" s="1609"/>
      <c r="M626" s="1627"/>
      <c r="N626" s="1627"/>
      <c r="O626" s="1627"/>
      <c r="P626" s="1627"/>
      <c r="Q626" s="1642"/>
      <c r="R626" s="1578"/>
      <c r="S626" s="1579"/>
      <c r="T626" s="1579"/>
      <c r="U626" s="1570">
        <v>626</v>
      </c>
      <c r="V626" s="1599"/>
    </row>
    <row r="627" spans="1:22" ht="15.75" customHeight="1">
      <c r="A627" s="1607" t="s">
        <v>250</v>
      </c>
      <c r="B627" s="1609"/>
      <c r="C627" s="1661">
        <f>IF(C625="","",C625*C626/C$46/365/$P$1)</f>
        <v>5.6049937733499376E-4</v>
      </c>
      <c r="D627" s="1661">
        <f>IF(D625="","",D625*D626/D$46/365/$P$1)</f>
        <v>5.6049937733499376E-4</v>
      </c>
      <c r="E627" s="1661" t="str">
        <f>IF(E625="","",E625*E626/E$46/365/$P$1)</f>
        <v/>
      </c>
      <c r="F627" s="1661" t="str">
        <f>IF(F625="","",F625*F626/F$46/365/$P$1)</f>
        <v/>
      </c>
      <c r="G627" s="1609"/>
      <c r="H627" s="1661">
        <f>IF(OR(H$46=0,H625=""),"",H625*SUM($D626)/H$46/365/$P$1)</f>
        <v>0</v>
      </c>
      <c r="I627" s="1661">
        <f>IF(OR(I$46=0,I625=""),"",I625*SUM($D626)/I$46/365/$P$1)</f>
        <v>0</v>
      </c>
      <c r="J627" s="1661">
        <f>IF(OR(J$46=0,J625=""),"",J625*SUM($D626)/J$46/365/$P$1)</f>
        <v>0</v>
      </c>
      <c r="K627" s="1661">
        <f>IF(OR(K$46=0,K625=""),"",K625*SUM($D626)/K$46/365/$P$1)</f>
        <v>0</v>
      </c>
      <c r="L627" s="1609"/>
      <c r="M627" s="1662">
        <f>IF(SUM(H627)=SUM(C627),"",SUM(H627)-SUM(C627))</f>
        <v>-5.6049937733499376E-4</v>
      </c>
      <c r="N627" s="1662">
        <f>IF(SUM(I627)=SUM(D627),"",SUM(I627)-SUM(D627))</f>
        <v>-5.6049937733499376E-4</v>
      </c>
      <c r="O627" s="1662" t="str">
        <f>IF(SUM(J627)=SUM(E627),"",SUM(J627)-SUM(E627))</f>
        <v/>
      </c>
      <c r="P627" s="1662" t="str">
        <f>IF(SUM(K627)=SUM(F627),"",SUM(K627)-SUM(F627))</f>
        <v/>
      </c>
      <c r="Q627" s="1642"/>
      <c r="R627" s="1578"/>
      <c r="S627" s="1579"/>
      <c r="T627" s="1579"/>
      <c r="U627" s="1570">
        <v>627</v>
      </c>
      <c r="V627" s="1599"/>
    </row>
    <row r="628" spans="1:22" ht="15.75" customHeight="1">
      <c r="A628" s="1716" t="s">
        <v>285</v>
      </c>
      <c r="B628" s="1609"/>
      <c r="C628" s="1622">
        <f>IF(Data!BV628="","",Data!BV628)</f>
        <v>16</v>
      </c>
      <c r="D628" s="1622">
        <f>IF(Data!BW628="","",Data!BW628)</f>
        <v>16</v>
      </c>
      <c r="E628" s="1622" t="str">
        <f>IF(Data!BX628="","",Data!BX628)</f>
        <v/>
      </c>
      <c r="F628" s="1622" t="str">
        <f>IF(Data!BY628="","",Data!BY628)</f>
        <v/>
      </c>
      <c r="G628" s="1609"/>
      <c r="H628" s="1605"/>
      <c r="I628" s="1605"/>
      <c r="J628" s="1605"/>
      <c r="K628" s="1605"/>
      <c r="L628" s="1609"/>
      <c r="M628" s="1605"/>
      <c r="N628" s="1605"/>
      <c r="O628" s="1605"/>
      <c r="P628" s="1605"/>
      <c r="Q628" s="1642"/>
      <c r="R628" s="1578"/>
      <c r="S628" s="1579"/>
      <c r="T628" s="1579"/>
      <c r="U628" s="1570">
        <v>628</v>
      </c>
      <c r="V628" s="1599"/>
    </row>
    <row r="629" spans="1:22" ht="15.75" customHeight="1">
      <c r="A629" s="1607" t="s">
        <v>283</v>
      </c>
      <c r="B629" s="1609"/>
      <c r="C629" s="1657">
        <f>IF(C628="","",C625*C628)</f>
        <v>32</v>
      </c>
      <c r="D629" s="1657">
        <f>IF(D628="","",D625*D628)</f>
        <v>32</v>
      </c>
      <c r="E629" s="1657" t="str">
        <f>IF(E628="","",E625*E628)</f>
        <v/>
      </c>
      <c r="F629" s="1657" t="str">
        <f>IF(F628="","",F625*F628)</f>
        <v/>
      </c>
      <c r="G629" s="1609"/>
      <c r="H629" s="1657">
        <f>IF(H$46=0,"",H625*H628)</f>
        <v>0</v>
      </c>
      <c r="I629" s="1657">
        <f t="shared" ref="I629" si="87">IF(I$46=0,"",I625*I628)</f>
        <v>0</v>
      </c>
      <c r="J629" s="1657">
        <f t="shared" ref="J629" si="88">IF(J$46=0,"",J625*J628)</f>
        <v>0</v>
      </c>
      <c r="K629" s="1657">
        <f t="shared" ref="K629" si="89">IF(K$46=0,"",K625*K628)</f>
        <v>0</v>
      </c>
      <c r="L629" s="1609"/>
      <c r="M629" s="1641">
        <f>IF(SUM(H629)=SUM(C629),"",SUM(H629)-SUM(C629))</f>
        <v>-32</v>
      </c>
      <c r="N629" s="1641">
        <f>IF(SUM(I629)=SUM(D629),"",SUM(I629)-SUM(D629))</f>
        <v>-32</v>
      </c>
      <c r="O629" s="1641" t="str">
        <f>IF(SUM(J629)=SUM(E629),"",SUM(J629)-SUM(E629))</f>
        <v/>
      </c>
      <c r="P629" s="1641" t="str">
        <f>IF(SUM(K629)=SUM(F629),"",SUM(K629)-SUM(F629))</f>
        <v/>
      </c>
      <c r="Q629" s="1642" t="str">
        <f>[1]ExpFactors!$I$66</f>
        <v>des</v>
      </c>
      <c r="R629" s="1578"/>
      <c r="S629" s="1579"/>
      <c r="T629" s="1579"/>
      <c r="U629" s="1570">
        <v>629</v>
      </c>
      <c r="V629" s="1599"/>
    </row>
    <row r="630" spans="1:22" ht="15.75" customHeight="1">
      <c r="A630" s="1712" t="str">
        <f>IF(Data!A630="","",Data!A630)</f>
        <v>Baking flour purchase: unit</v>
      </c>
      <c r="B630" s="1609"/>
      <c r="C630" s="1657"/>
      <c r="D630" s="1657"/>
      <c r="E630" s="1657"/>
      <c r="F630" s="1657"/>
      <c r="G630" s="1609"/>
      <c r="H630" s="1717"/>
      <c r="I630" s="1717"/>
      <c r="J630" s="1717"/>
      <c r="K630" s="1717"/>
      <c r="L630" s="1609"/>
      <c r="M630" s="1605"/>
      <c r="N630" s="1605"/>
      <c r="O630" s="1605"/>
      <c r="P630" s="1605"/>
      <c r="Q630" s="1642"/>
      <c r="R630" s="1578"/>
      <c r="S630" s="1579"/>
      <c r="T630" s="1579"/>
      <c r="U630" s="1570">
        <v>630</v>
      </c>
      <c r="V630" s="1599"/>
    </row>
    <row r="631" spans="1:22" ht="15.75" customHeight="1">
      <c r="A631" s="1730" t="s">
        <v>290</v>
      </c>
      <c r="B631" s="1609"/>
      <c r="C631" s="1622">
        <f>IF(Data!BV631="","",Data!BV631)</f>
        <v>120</v>
      </c>
      <c r="D631" s="1622">
        <f>IF(Data!BW631="","",Data!BW631)</f>
        <v>120</v>
      </c>
      <c r="E631" s="1622">
        <f>IF(Data!BX631="","",Data!BX631)</f>
        <v>120</v>
      </c>
      <c r="F631" s="1622">
        <f>IF(Data!BY631="","",Data!BY631)</f>
        <v>120</v>
      </c>
      <c r="G631" s="1609"/>
      <c r="H631" s="1717">
        <f>IF(H$46="","",IF('Exp factors'!$B67="poor",'Exp factors'!$G$67*H$46,SUM(C631)*'Exp factors'!C$67))</f>
        <v>0</v>
      </c>
      <c r="I631" s="1717">
        <f>IF(I$46="","",IF('Exp factors'!$B67="poor",'Exp factors'!$G$67*I$46,SUM(D631)*'Exp factors'!D$67))</f>
        <v>0</v>
      </c>
      <c r="J631" s="1717">
        <f>IF(J$46="","",IF('Exp factors'!$B67="poor",'Exp factors'!$G$67*J$46,SUM(E631)*'Exp factors'!E$67))</f>
        <v>0</v>
      </c>
      <c r="K631" s="1717">
        <f>IF(K$46="","",IF('Exp factors'!$B67="poor",'Exp factors'!$G$67*K$46,SUM(F631)*'Exp factors'!F$67))</f>
        <v>0</v>
      </c>
      <c r="L631" s="1609"/>
      <c r="M631" s="1605"/>
      <c r="N631" s="1605"/>
      <c r="O631" s="1605"/>
      <c r="P631" s="1605"/>
      <c r="Q631" s="1642"/>
      <c r="R631" s="1578"/>
      <c r="S631" s="1579"/>
      <c r="T631" s="1579"/>
      <c r="U631" s="1570">
        <v>631</v>
      </c>
      <c r="V631" s="1599"/>
    </row>
    <row r="632" spans="1:22" ht="15.75" customHeight="1">
      <c r="A632" s="1692" t="s">
        <v>289</v>
      </c>
      <c r="B632" s="1609"/>
      <c r="C632" s="1634">
        <f>IF(Data!BV632="","",Data!BV632)</f>
        <v>14570.064</v>
      </c>
      <c r="D632" s="1634">
        <f>IF(Data!BW632="","",Data!BW632)</f>
        <v>14570.064</v>
      </c>
      <c r="E632" s="1634">
        <f>IF(Data!BX632="","",Data!BX632)</f>
        <v>14570.064</v>
      </c>
      <c r="F632" s="1634">
        <f>IF(Data!BY632="","",Data!BY632)</f>
        <v>14570.064</v>
      </c>
      <c r="G632" s="1609"/>
      <c r="H632" s="1605"/>
      <c r="I632" s="1605"/>
      <c r="J632" s="1605"/>
      <c r="K632" s="1605"/>
      <c r="L632" s="1609"/>
      <c r="M632" s="1627"/>
      <c r="N632" s="1627"/>
      <c r="O632" s="1627"/>
      <c r="P632" s="1627"/>
      <c r="Q632" s="1642"/>
      <c r="R632" s="1578"/>
      <c r="S632" s="1579"/>
      <c r="T632" s="1579"/>
      <c r="U632" s="1570">
        <v>632</v>
      </c>
      <c r="V632" s="1599"/>
    </row>
    <row r="633" spans="1:22" ht="15.75" customHeight="1">
      <c r="A633" s="1607" t="s">
        <v>250</v>
      </c>
      <c r="B633" s="1609"/>
      <c r="C633" s="1713">
        <f>IF(C631="","",C631*C632/C$46/365/$P$1)</f>
        <v>5.4433613947696136E-2</v>
      </c>
      <c r="D633" s="1713">
        <f>IF(D631="","",D631*D632/D$46/365/$P$1)</f>
        <v>5.4433613947696136E-2</v>
      </c>
      <c r="E633" s="1713">
        <f>IF(E631="","",E631*E632/E$46/365/$P$1)</f>
        <v>5.4433613947696136E-2</v>
      </c>
      <c r="F633" s="1713">
        <f>IF(F631="","",F631*F632/F$46/365/$P$1)</f>
        <v>6.8042017434620169E-2</v>
      </c>
      <c r="G633" s="1609"/>
      <c r="H633" s="1713">
        <f>IF(OR(H$46=0,H631=""),"",H631*SUM($D632)/H$46/365/$P$1)</f>
        <v>0</v>
      </c>
      <c r="I633" s="1713">
        <f>IF(OR(I$46=0,I631=""),"",I631*SUM($D632)/I$46/365/$P$1)</f>
        <v>0</v>
      </c>
      <c r="J633" s="1713">
        <f>IF(OR(J$46=0,J631=""),"",J631*SUM($D632)/J$46/365/$P$1)</f>
        <v>0</v>
      </c>
      <c r="K633" s="1713">
        <f>IF(OR(K$46=0,K631=""),"",K631*SUM($D632)/K$46/365/$P$1)</f>
        <v>0</v>
      </c>
      <c r="L633" s="1609"/>
      <c r="M633" s="1662">
        <f>IF(SUM(H633)=SUM(C633),"",SUM(H633)-SUM(C633))</f>
        <v>-5.4433613947696136E-2</v>
      </c>
      <c r="N633" s="1662">
        <f>IF(SUM(I633)=SUM(D633),"",SUM(I633)-SUM(D633))</f>
        <v>-5.4433613947696136E-2</v>
      </c>
      <c r="O633" s="1662">
        <f>IF(SUM(J633)=SUM(E633),"",SUM(J633)-SUM(E633))</f>
        <v>-5.4433613947696136E-2</v>
      </c>
      <c r="P633" s="1662">
        <f>IF(SUM(K633)=SUM(F633),"",SUM(K633)-SUM(F633))</f>
        <v>-6.8042017434620169E-2</v>
      </c>
      <c r="Q633" s="1642"/>
      <c r="R633" s="1578"/>
      <c r="S633" s="1579"/>
      <c r="T633" s="1579"/>
      <c r="U633" s="1570">
        <v>633</v>
      </c>
      <c r="V633" s="1599"/>
    </row>
    <row r="634" spans="1:22" ht="15.75" customHeight="1">
      <c r="A634" s="1716" t="s">
        <v>285</v>
      </c>
      <c r="B634" s="1609"/>
      <c r="C634" s="1622">
        <f>IF(Data!BV634="","",Data!BV634)</f>
        <v>7</v>
      </c>
      <c r="D634" s="1622">
        <f>IF(Data!BW634="","",Data!BW634)</f>
        <v>7</v>
      </c>
      <c r="E634" s="1622">
        <f>IF(Data!BX634="","",Data!BX634)</f>
        <v>9</v>
      </c>
      <c r="F634" s="1622">
        <f>IF(Data!BY634="","",Data!BY634)</f>
        <v>9</v>
      </c>
      <c r="G634" s="1609"/>
      <c r="H634" s="1675">
        <f>$I634</f>
        <v>7</v>
      </c>
      <c r="I634" s="1675">
        <f>IF(SUM($D634)=0,IF(SUM($C634)=0,IF(SUM($E634)=0,IF(SUM($F634)=0,'Exp factors'!$H$69,SUM($F634)),SUM($E634)),SUM($C634)),SUM($D634))</f>
        <v>7</v>
      </c>
      <c r="J634" s="1675">
        <f>$I634</f>
        <v>7</v>
      </c>
      <c r="K634" s="1675">
        <f>$I634</f>
        <v>7</v>
      </c>
      <c r="L634" s="1609"/>
      <c r="M634" s="1605"/>
      <c r="N634" s="1605"/>
      <c r="O634" s="1605"/>
      <c r="P634" s="1605"/>
      <c r="Q634" s="1642"/>
      <c r="R634" s="1578"/>
      <c r="S634" s="1579"/>
      <c r="T634" s="1579"/>
      <c r="U634" s="1570">
        <v>634</v>
      </c>
      <c r="V634" s="1599"/>
    </row>
    <row r="635" spans="1:22" ht="15.75" customHeight="1">
      <c r="A635" s="1607" t="s">
        <v>283</v>
      </c>
      <c r="B635" s="1609"/>
      <c r="C635" s="1715">
        <f>IF(C634="","",C631*C634)</f>
        <v>840</v>
      </c>
      <c r="D635" s="1715">
        <f>IF(D634="","",D631*D634)</f>
        <v>840</v>
      </c>
      <c r="E635" s="1715">
        <f>IF(E634="","",E631*E634)</f>
        <v>1080</v>
      </c>
      <c r="F635" s="1715">
        <f>IF(F634="","",F631*F634)</f>
        <v>1080</v>
      </c>
      <c r="G635" s="1609"/>
      <c r="H635" s="1710">
        <f>IF(H$46=0,"",H631*H634)</f>
        <v>0</v>
      </c>
      <c r="I635" s="1710">
        <f t="shared" ref="I635" si="90">IF(I$46=0,"",I631*I634)</f>
        <v>0</v>
      </c>
      <c r="J635" s="1710">
        <f t="shared" ref="J635" si="91">IF(J$46=0,"",J631*J634)</f>
        <v>0</v>
      </c>
      <c r="K635" s="1710">
        <f t="shared" ref="K635" si="92">IF(K$46=0,"",K631*K634)</f>
        <v>0</v>
      </c>
      <c r="L635" s="1609"/>
      <c r="M635" s="1641">
        <f>IF(SUM(H635)=SUM(C635),"",SUM(H635)-SUM(C635))</f>
        <v>-840</v>
      </c>
      <c r="N635" s="1641">
        <f>IF(SUM(I635)=SUM(D635),"",SUM(I635)-SUM(D635))</f>
        <v>-840</v>
      </c>
      <c r="O635" s="1641">
        <f>IF(SUM(J635)=SUM(E635),"",SUM(J635)-SUM(E635))</f>
        <v>-1080</v>
      </c>
      <c r="P635" s="1641">
        <f>IF(SUM(K635)=SUM(F635),"",SUM(K635)-SUM(F635))</f>
        <v>-1080</v>
      </c>
      <c r="Q635" s="1642" t="str">
        <f>[1]ExpFactors!$I$67</f>
        <v>des</v>
      </c>
      <c r="R635" s="1578"/>
      <c r="S635" s="1579"/>
      <c r="T635" s="1579"/>
      <c r="U635" s="1570">
        <v>635</v>
      </c>
      <c r="V635" s="1599"/>
    </row>
    <row r="636" spans="1:22" ht="15.75" customHeight="1">
      <c r="A636" s="1731" t="str">
        <f>IF(Data!A636="","",Data!A636)</f>
        <v>Other purchase -- see Data 4</v>
      </c>
      <c r="B636" s="1609"/>
      <c r="C636" s="1622" t="str">
        <f>IF(Data!BV636="","",Data!BV636)</f>
        <v/>
      </c>
      <c r="D636" s="1622" t="str">
        <f>IF(Data!BW636="","",Data!BW636)</f>
        <v/>
      </c>
      <c r="E636" s="1622" t="str">
        <f>IF(Data!BX636="","",Data!BX636)</f>
        <v/>
      </c>
      <c r="F636" s="1622" t="str">
        <f>IF(Data!BY636="","",Data!BY636)</f>
        <v/>
      </c>
      <c r="G636" s="1609"/>
      <c r="H636" s="1605"/>
      <c r="I636" s="1605"/>
      <c r="J636" s="1605"/>
      <c r="K636" s="1605"/>
      <c r="L636" s="1609"/>
      <c r="M636" s="1605"/>
      <c r="N636" s="1605"/>
      <c r="O636" s="1605"/>
      <c r="P636" s="1605"/>
      <c r="Q636" s="1642"/>
      <c r="R636" s="1554"/>
      <c r="S636" s="1554"/>
      <c r="T636" s="1554"/>
      <c r="U636" s="1570">
        <v>636</v>
      </c>
      <c r="V636" s="1599"/>
    </row>
    <row r="637" spans="1:22" ht="15.75" customHeight="1">
      <c r="A637" s="1607" t="s">
        <v>290</v>
      </c>
      <c r="B637" s="1611"/>
      <c r="C637" s="1622" t="str">
        <f>IF(Data!BV637="","",Data!BV637)</f>
        <v/>
      </c>
      <c r="D637" s="1622" t="str">
        <f>IF(Data!BW637="","",Data!BW637)</f>
        <v/>
      </c>
      <c r="E637" s="1622" t="str">
        <f>IF(Data!BX637="","",Data!BX637)</f>
        <v/>
      </c>
      <c r="F637" s="1622" t="str">
        <f>IF(Data!BY637="","",Data!BY637)</f>
        <v/>
      </c>
      <c r="G637" s="1609"/>
      <c r="H637" s="1717">
        <f>IF(H$46="","",IF('Exp factors'!$B69="poor",'Exp factors'!$G$69*H$46/H638,SUM(C637)*'Exp factors'!C$69))</f>
        <v>0</v>
      </c>
      <c r="I637" s="1717">
        <f>IF(I$46="","",IF('Exp factors'!$B69="poor",'Exp factors'!$G$69*I$46/I638,SUM(D637)*'Exp factors'!D$69))</f>
        <v>0</v>
      </c>
      <c r="J637" s="1717">
        <f>IF(J$46="","",IF('Exp factors'!$B69="poor",'Exp factors'!$G$69*J$46/J638,SUM(E637)*'Exp factors'!E$69))</f>
        <v>0</v>
      </c>
      <c r="K637" s="1717">
        <f>IF(K$46="","",IF('Exp factors'!$B69="poor",'Exp factors'!$G$69*K$46/K638,SUM(F637)*'Exp factors'!F$69))</f>
        <v>0</v>
      </c>
      <c r="L637" s="1609"/>
      <c r="M637" s="1605"/>
      <c r="N637" s="1605"/>
      <c r="O637" s="1605"/>
      <c r="P637" s="1605"/>
      <c r="Q637" s="1642"/>
      <c r="R637" s="1578"/>
      <c r="S637" s="1579"/>
      <c r="T637" s="1579"/>
      <c r="U637" s="1570">
        <v>637</v>
      </c>
      <c r="V637" s="1599"/>
    </row>
    <row r="638" spans="1:22" ht="15.75" customHeight="1">
      <c r="A638" s="1607" t="s">
        <v>286</v>
      </c>
      <c r="B638" s="1609"/>
      <c r="C638" s="1622" t="str">
        <f>IF(Data!BV638="","",Data!BV638)</f>
        <v/>
      </c>
      <c r="D638" s="1622" t="str">
        <f>IF(Data!BW638="","",Data!BW638)</f>
        <v/>
      </c>
      <c r="E638" s="1622" t="str">
        <f>IF(Data!BX638="","",Data!BX638)</f>
        <v/>
      </c>
      <c r="F638" s="1622" t="str">
        <f>IF(Data!BY638="","",Data!BY638)</f>
        <v/>
      </c>
      <c r="G638" s="1609"/>
      <c r="H638" s="1718">
        <f>I638</f>
        <v>12</v>
      </c>
      <c r="I638" s="1718">
        <f>IF(SUM(D638)=0,IF(SUM(C638)=0,IF(SUM(E638)=0,IF(SUM(F638)=0,12,SUM(F638)),SUM(E638)),SUM(C638)),SUM(D638))</f>
        <v>12</v>
      </c>
      <c r="J638" s="1718">
        <f>I638</f>
        <v>12</v>
      </c>
      <c r="K638" s="1718">
        <f>I638</f>
        <v>12</v>
      </c>
      <c r="L638" s="1609"/>
      <c r="M638" s="1605"/>
      <c r="N638" s="1605"/>
      <c r="O638" s="1605"/>
      <c r="P638" s="1605"/>
      <c r="Q638" s="1642"/>
      <c r="R638" s="1578"/>
      <c r="S638" s="1579"/>
      <c r="T638" s="1579"/>
      <c r="U638" s="1570">
        <v>638</v>
      </c>
      <c r="V638" s="1599"/>
    </row>
    <row r="639" spans="1:22" ht="15.75" customHeight="1">
      <c r="A639" s="1692" t="s">
        <v>289</v>
      </c>
      <c r="B639" s="1609"/>
      <c r="C639" s="1622" t="str">
        <f>IF(Data!BV639="","",Data!BV639)</f>
        <v/>
      </c>
      <c r="D639" s="1622" t="str">
        <f>IF(Data!BW639="","",Data!BW639)</f>
        <v/>
      </c>
      <c r="E639" s="1622" t="str">
        <f>IF(Data!BX639="","",Data!BX639)</f>
        <v/>
      </c>
      <c r="F639" s="1622" t="str">
        <f>IF(Data!BY639="","",Data!BY639)</f>
        <v/>
      </c>
      <c r="G639" s="1609"/>
      <c r="H639" s="1605"/>
      <c r="I639" s="1605"/>
      <c r="J639" s="1605"/>
      <c r="K639" s="1605"/>
      <c r="L639" s="1609"/>
      <c r="M639" s="1627"/>
      <c r="N639" s="1627"/>
      <c r="O639" s="1627"/>
      <c r="P639" s="1627"/>
      <c r="Q639" s="1642"/>
      <c r="R639" s="1578"/>
      <c r="S639" s="1579"/>
      <c r="T639" s="1579"/>
      <c r="U639" s="1570">
        <v>639</v>
      </c>
      <c r="V639" s="1599"/>
    </row>
    <row r="640" spans="1:22" ht="15.75" customHeight="1">
      <c r="A640" s="1607" t="s">
        <v>250</v>
      </c>
      <c r="B640" s="1609"/>
      <c r="C640" s="1530">
        <f>'Data 4'!BV73</f>
        <v>5.1727575093399751E-2</v>
      </c>
      <c r="D640" s="1530">
        <f>'Data 4'!BW73</f>
        <v>5.1727575093399751E-2</v>
      </c>
      <c r="E640" s="1530">
        <f>'Data 4'!BX73</f>
        <v>3.0517235865504359E-2</v>
      </c>
      <c r="F640" s="1530">
        <f>'Data 4'!BY73</f>
        <v>3.314115504358655E-2</v>
      </c>
      <c r="G640" s="1621"/>
      <c r="H640" s="1661">
        <f>IF(H$46=0,"",H637*H638*SUM($D639)/H$46/365/$P$1)</f>
        <v>0</v>
      </c>
      <c r="I640" s="1661">
        <f>IF(I$46=0,"",I637*I638*SUM($D639)/I$46/365/$P$1)</f>
        <v>0</v>
      </c>
      <c r="J640" s="1661">
        <f>IF(J$46=0,"",J637*J638*SUM($D639)/J$46/365/$P$1)</f>
        <v>0</v>
      </c>
      <c r="K640" s="1661">
        <f>IF(K$46=0,"",K637*K638*SUM($D639)/K$46/365/$P$1)</f>
        <v>0</v>
      </c>
      <c r="L640" s="1621"/>
      <c r="M640" s="1662">
        <f>IF(SUM(H640)=SUM(C640),"",SUM(H640)-SUM(C640))</f>
        <v>-5.1727575093399751E-2</v>
      </c>
      <c r="N640" s="1662">
        <f>IF(SUM(I640)=SUM(D640),"",SUM(I640)-SUM(D640))</f>
        <v>-5.1727575093399751E-2</v>
      </c>
      <c r="O640" s="1662">
        <f>IF(SUM(J640)=SUM(E640),"",SUM(J640)-SUM(E640))</f>
        <v>-3.0517235865504359E-2</v>
      </c>
      <c r="P640" s="1662">
        <f>IF(SUM(K640)=SUM(F640),"",SUM(K640)-SUM(F640))</f>
        <v>-3.314115504358655E-2</v>
      </c>
      <c r="Q640" s="1642"/>
      <c r="R640" s="1568"/>
      <c r="S640" s="1569"/>
      <c r="T640" s="1569"/>
      <c r="U640" s="1570">
        <v>640</v>
      </c>
      <c r="V640" s="1599"/>
    </row>
    <row r="641" spans="1:22" ht="15.75" customHeight="1">
      <c r="A641" s="1716" t="s">
        <v>285</v>
      </c>
      <c r="B641" s="1609"/>
      <c r="C641" s="1622" t="str">
        <f>IF(Data!BV641="","",Data!BV641)</f>
        <v/>
      </c>
      <c r="D641" s="1622" t="str">
        <f>IF(Data!BW641="","",Data!BW641)</f>
        <v/>
      </c>
      <c r="E641" s="1622" t="str">
        <f>IF(Data!BX641="","",Data!BX641)</f>
        <v/>
      </c>
      <c r="F641" s="1622" t="str">
        <f>IF(Data!BY641="","",Data!BY641)</f>
        <v/>
      </c>
      <c r="G641" s="1609"/>
      <c r="H641" s="1605"/>
      <c r="I641" s="1605"/>
      <c r="J641" s="1605"/>
      <c r="K641" s="1605"/>
      <c r="L641" s="1609"/>
      <c r="M641" s="1605"/>
      <c r="N641" s="1605"/>
      <c r="O641" s="1605"/>
      <c r="P641" s="1605"/>
      <c r="Q641" s="1642"/>
      <c r="R641" s="1623"/>
      <c r="S641" s="1624"/>
      <c r="T641" s="1624"/>
      <c r="U641" s="1570">
        <v>641</v>
      </c>
      <c r="V641" s="1599"/>
    </row>
    <row r="642" spans="1:22" ht="15.75" customHeight="1">
      <c r="A642" s="1607" t="s">
        <v>283</v>
      </c>
      <c r="B642" s="1610"/>
      <c r="C642" s="1531">
        <f>'Data 4'!BV74</f>
        <v>5784</v>
      </c>
      <c r="D642" s="1531">
        <f>'Data 4'!BW74</f>
        <v>5232</v>
      </c>
      <c r="E642" s="1531">
        <f>'Data 4'!BX74</f>
        <v>1728</v>
      </c>
      <c r="F642" s="1531">
        <f>'Data 4'!BY74</f>
        <v>840</v>
      </c>
      <c r="G642" s="1609"/>
      <c r="H642" s="1657">
        <f>IF(H$46=0,"",IF($D641="",H637*H638*[1]ExpFactors!$H$69,H637*H638*$D641))</f>
        <v>0</v>
      </c>
      <c r="I642" s="1657">
        <f>IF(I$46=0,"",IF($D641="",I637*I638*[1]ExpFactors!$H$69,I637*I638*$D641))</f>
        <v>0</v>
      </c>
      <c r="J642" s="1657">
        <f>IF(J$46=0,"",IF($D641="",J637*J638*[1]ExpFactors!$H$69,J637*J638*$D641))</f>
        <v>0</v>
      </c>
      <c r="K642" s="1657">
        <f>IF(K$46=0,"",IF($D641="",K637*K638*[1]ExpFactors!$H$69,K637*K638*$D641))</f>
        <v>0</v>
      </c>
      <c r="L642" s="1609"/>
      <c r="M642" s="1641">
        <f>IF(SUM(H642)=SUM(C642),"",SUM(H642)-SUM(C642))</f>
        <v>-5784</v>
      </c>
      <c r="N642" s="1641">
        <f>IF(SUM(I642)=SUM(D642),"",SUM(I642)-SUM(D642))</f>
        <v>-5232</v>
      </c>
      <c r="O642" s="1641">
        <f>IF(SUM(J642)=SUM(E642),"",SUM(J642)-SUM(E642))</f>
        <v>-1728</v>
      </c>
      <c r="P642" s="1641">
        <f>IF(SUM(K642)=SUM(F642),"",SUM(K642)-SUM(F642))</f>
        <v>-840</v>
      </c>
      <c r="Q642" s="1642" t="str">
        <f>[1]ExpFactors!$I$69</f>
        <v>dis</v>
      </c>
      <c r="R642" s="1578"/>
      <c r="S642" s="1579"/>
      <c r="T642" s="1579"/>
      <c r="U642" s="1570">
        <v>642</v>
      </c>
      <c r="V642" s="1599"/>
    </row>
    <row r="643" spans="1:22" ht="15.75" customHeight="1">
      <c r="A643" s="1732" t="s">
        <v>292</v>
      </c>
      <c r="B643" s="1611"/>
      <c r="C643" s="1733"/>
      <c r="D643" s="1733"/>
      <c r="E643" s="1733"/>
      <c r="F643" s="1644"/>
      <c r="G643" s="1697"/>
      <c r="H643" s="1605"/>
      <c r="I643" s="1605"/>
      <c r="J643" s="1605"/>
      <c r="K643" s="1605"/>
      <c r="L643" s="1697"/>
      <c r="M643" s="1683"/>
      <c r="N643" s="1683"/>
      <c r="O643" s="1683"/>
      <c r="P643" s="1683"/>
      <c r="Q643" s="1642"/>
      <c r="R643" s="1554"/>
      <c r="S643" s="1554"/>
      <c r="T643" s="1554"/>
      <c r="U643" s="1570">
        <v>643</v>
      </c>
      <c r="V643" s="1599"/>
    </row>
    <row r="644" spans="1:22" ht="15.75" customHeight="1">
      <c r="A644" s="1681" t="str">
        <f>IF(Data!A644="","",Data!A644)</f>
        <v>Labour: Land clearing, construction, herding, slaughtering</v>
      </c>
      <c r="B644" s="1611"/>
      <c r="C644" s="1622" t="str">
        <f>IF(Data!BV644="","",Data!BV644)</f>
        <v/>
      </c>
      <c r="D644" s="1622" t="str">
        <f>IF(Data!BW644="","",Data!BW644)</f>
        <v/>
      </c>
      <c r="E644" s="1622" t="str">
        <f>IF(Data!BX644="","",Data!BX644)</f>
        <v/>
      </c>
      <c r="F644" s="1622" t="str">
        <f>IF(Data!BY644="","",Data!BY644)</f>
        <v/>
      </c>
      <c r="G644" s="1611"/>
      <c r="H644" s="1605"/>
      <c r="I644" s="1605"/>
      <c r="J644" s="1605"/>
      <c r="K644" s="1605"/>
      <c r="L644" s="1611"/>
      <c r="M644" s="1605"/>
      <c r="N644" s="1605"/>
      <c r="O644" s="1605"/>
      <c r="P644" s="1605"/>
      <c r="Q644" s="1642"/>
      <c r="R644" s="1554"/>
      <c r="S644" s="1554"/>
      <c r="T644" s="1554"/>
      <c r="U644" s="1570">
        <v>644</v>
      </c>
      <c r="V644" s="1599"/>
    </row>
    <row r="645" spans="1:22" ht="15.75" customHeight="1">
      <c r="A645" s="1607" t="s">
        <v>294</v>
      </c>
      <c r="B645" s="1611"/>
      <c r="C645" s="1622" t="str">
        <f>IF(Data!BV645="","",Data!BV645)</f>
        <v/>
      </c>
      <c r="D645" s="1622" t="str">
        <f>IF(Data!BW645="","",Data!BW645)</f>
        <v/>
      </c>
      <c r="E645" s="1622" t="str">
        <f>IF(Data!BX645="","",Data!BX645)</f>
        <v/>
      </c>
      <c r="F645" s="1622" t="str">
        <f>IF(Data!BY645="","",Data!BY645)</f>
        <v/>
      </c>
      <c r="G645" s="1611"/>
      <c r="H645" s="1734" t="str">
        <f>IF(SUM(C645)&gt;0,C645*'Exp factors'!C$28,"")</f>
        <v/>
      </c>
      <c r="I645" s="1734" t="str">
        <f>IF(SUM(D645)&gt;0,D645*'Exp factors'!D$28,"")</f>
        <v/>
      </c>
      <c r="J645" s="1734" t="str">
        <f>IF(SUM(E645)&gt;0,E645*'Exp factors'!E$28,"")</f>
        <v/>
      </c>
      <c r="K645" s="1734" t="str">
        <f>IF(SUM(F645)&gt;0,F645*'Exp factors'!F$28,"")</f>
        <v/>
      </c>
      <c r="L645" s="1611"/>
      <c r="M645" s="1605"/>
      <c r="N645" s="1605"/>
      <c r="O645" s="1605"/>
      <c r="P645" s="1605"/>
      <c r="Q645" s="1642"/>
      <c r="R645" s="1623"/>
      <c r="S645" s="1624"/>
      <c r="T645" s="1624"/>
      <c r="U645" s="1570">
        <v>645</v>
      </c>
      <c r="V645" s="1599"/>
    </row>
    <row r="646" spans="1:22" s="1687" customFormat="1" ht="15.75" customHeight="1">
      <c r="A646" s="1607" t="s">
        <v>295</v>
      </c>
      <c r="B646" s="1611"/>
      <c r="C646" s="1622" t="str">
        <f>IF(Data!BV646="","",Data!BV646)</f>
        <v/>
      </c>
      <c r="D646" s="1622" t="str">
        <f>IF(Data!BW646="","",Data!BW646)</f>
        <v/>
      </c>
      <c r="E646" s="1622" t="str">
        <f>IF(Data!BX646="","",Data!BX646)</f>
        <v/>
      </c>
      <c r="F646" s="1622" t="str">
        <f>IF(Data!BY646="","",Data!BY646)</f>
        <v/>
      </c>
      <c r="G646" s="1609"/>
      <c r="H646" s="1734" t="str">
        <f t="shared" ref="H646:K647" si="93">IF(C646&gt;0,C646,"")</f>
        <v/>
      </c>
      <c r="I646" s="1734" t="str">
        <f t="shared" si="93"/>
        <v/>
      </c>
      <c r="J646" s="1734" t="str">
        <f t="shared" si="93"/>
        <v/>
      </c>
      <c r="K646" s="1734" t="str">
        <f t="shared" si="93"/>
        <v/>
      </c>
      <c r="L646" s="1609"/>
      <c r="M646" s="1605"/>
      <c r="N646" s="1605"/>
      <c r="O646" s="1605"/>
      <c r="P646" s="1605"/>
      <c r="Q646" s="1685"/>
      <c r="R646" s="1623"/>
      <c r="S646" s="1624"/>
      <c r="T646" s="1624"/>
      <c r="U646" s="1570">
        <v>646</v>
      </c>
      <c r="V646" s="1686"/>
    </row>
    <row r="647" spans="1:22" ht="15.75" customHeight="1">
      <c r="A647" s="1607" t="s">
        <v>280</v>
      </c>
      <c r="B647" s="1688"/>
      <c r="C647" s="1622" t="str">
        <f>IF(Data!BV647="","",Data!BV647)</f>
        <v/>
      </c>
      <c r="D647" s="1622" t="str">
        <f>IF(Data!BW647="","",Data!BW647)</f>
        <v/>
      </c>
      <c r="E647" s="1622" t="str">
        <f>IF(Data!BX647="","",Data!BX647)</f>
        <v/>
      </c>
      <c r="F647" s="1622" t="str">
        <f>IF(Data!BY647="","",Data!BY647)</f>
        <v/>
      </c>
      <c r="G647" s="1609"/>
      <c r="H647" s="1734" t="str">
        <f t="shared" si="93"/>
        <v/>
      </c>
      <c r="I647" s="1734" t="str">
        <f t="shared" si="93"/>
        <v/>
      </c>
      <c r="J647" s="1734" t="str">
        <f t="shared" si="93"/>
        <v/>
      </c>
      <c r="K647" s="1734" t="str">
        <f t="shared" si="93"/>
        <v/>
      </c>
      <c r="L647" s="1609"/>
      <c r="M647" s="1605"/>
      <c r="N647" s="1605"/>
      <c r="O647" s="1605"/>
      <c r="P647" s="1605"/>
      <c r="Q647" s="1642"/>
      <c r="R647" s="1623"/>
      <c r="S647" s="1624"/>
      <c r="T647" s="1624"/>
      <c r="U647" s="1570">
        <v>647</v>
      </c>
      <c r="V647" s="1599"/>
    </row>
    <row r="648" spans="1:22" s="1660" customFormat="1" ht="15.75" customHeight="1">
      <c r="A648" s="1607" t="s">
        <v>296</v>
      </c>
      <c r="B648" s="1611"/>
      <c r="C648" s="1622" t="str">
        <f>IF(Data!BV648="","",Data!BV648)</f>
        <v/>
      </c>
      <c r="D648" s="1622" t="str">
        <f>IF(Data!BW648="","",Data!BW648)</f>
        <v/>
      </c>
      <c r="E648" s="1622" t="str">
        <f>IF(Data!BX648="","",Data!BX648)</f>
        <v/>
      </c>
      <c r="F648" s="1622" t="str">
        <f>IF(Data!BY648="","",Data!BY648)</f>
        <v/>
      </c>
      <c r="G648" s="1609"/>
      <c r="H648" s="1605"/>
      <c r="I648" s="1605"/>
      <c r="J648" s="1605"/>
      <c r="K648" s="1605"/>
      <c r="L648" s="1609"/>
      <c r="M648" s="1605"/>
      <c r="N648" s="1605"/>
      <c r="O648" s="1605"/>
      <c r="P648" s="1605"/>
      <c r="Q648" s="1658"/>
      <c r="R648" s="1623"/>
      <c r="S648" s="1624"/>
      <c r="T648" s="1624"/>
      <c r="U648" s="1570">
        <v>648</v>
      </c>
      <c r="V648" s="1659"/>
    </row>
    <row r="649" spans="1:22" ht="15.75" customHeight="1">
      <c r="A649" s="1606" t="s">
        <v>250</v>
      </c>
      <c r="B649" s="1611"/>
      <c r="C649" s="1661" t="str">
        <f>IF(C646="","",((C645*C646*C647*C648)*3630*$K$1)/C$46/365/$P$1)</f>
        <v/>
      </c>
      <c r="D649" s="1661" t="str">
        <f t="shared" ref="D649:F649" si="94">IF(D646="","",((D645*D646*D647*D648)*3630*$K$1)/D$46/365/$P$1)</f>
        <v/>
      </c>
      <c r="E649" s="1661" t="str">
        <f t="shared" si="94"/>
        <v/>
      </c>
      <c r="F649" s="1661" t="str">
        <f t="shared" si="94"/>
        <v/>
      </c>
      <c r="G649" s="1633"/>
      <c r="H649" s="1661" t="str">
        <f>IF(H646="","",((H645*H646*H647*C648)*3630*$K$1)/H$46/365/$P$1)</f>
        <v/>
      </c>
      <c r="I649" s="1661" t="str">
        <f t="shared" ref="I649" si="95">IF(I646="","",((I645*I646*I647*D648)*3630*$K$1)/I$46/365/$P$1)</f>
        <v/>
      </c>
      <c r="J649" s="1661" t="str">
        <f t="shared" ref="J649" si="96">IF(J646="","",((J645*J646*J647*E648)*3630*$K$1)/J$46/365/$P$1)</f>
        <v/>
      </c>
      <c r="K649" s="1661" t="str">
        <f t="shared" ref="K649" si="97">IF(K646="","",((K645*K646*K647*F648)*3630*$K$1)/K$46/365/$P$1)</f>
        <v/>
      </c>
      <c r="L649" s="1633"/>
      <c r="M649" s="1662" t="str">
        <f>IF(H649="","",SUM(H649)-SUM(C649))</f>
        <v/>
      </c>
      <c r="N649" s="1662" t="str">
        <f>IF(I649="","",SUM(I649)-SUM(D649))</f>
        <v/>
      </c>
      <c r="O649" s="1662" t="str">
        <f>IF(J649="","",SUM(J649)-SUM(E649))</f>
        <v/>
      </c>
      <c r="P649" s="1662" t="str">
        <f>IF(K649="","",SUM(K649)-SUM(F649))</f>
        <v/>
      </c>
      <c r="Q649" s="1642"/>
      <c r="R649" s="1568"/>
      <c r="S649" s="1569"/>
      <c r="T649" s="1569"/>
      <c r="U649" s="1570">
        <v>649</v>
      </c>
      <c r="V649" s="1599"/>
    </row>
    <row r="650" spans="1:22" ht="15.75" customHeight="1">
      <c r="A650" s="1681" t="str">
        <f>IF(Data!A650="","",Data!A650)</f>
        <v>Labour: Weeding</v>
      </c>
      <c r="B650" s="1611"/>
      <c r="C650" s="1622" t="str">
        <f>IF(Data!BV650="","",Data!BV650)</f>
        <v/>
      </c>
      <c r="D650" s="1622" t="str">
        <f>IF(Data!BW650="","",Data!BW650)</f>
        <v/>
      </c>
      <c r="E650" s="1622" t="str">
        <f>IF(Data!BX650="","",Data!BX650)</f>
        <v/>
      </c>
      <c r="F650" s="1622" t="str">
        <f>IF(Data!BY650="","",Data!BY650)</f>
        <v/>
      </c>
      <c r="G650" s="1611"/>
      <c r="H650" s="1605"/>
      <c r="I650" s="1605"/>
      <c r="J650" s="1605"/>
      <c r="K650" s="1605"/>
      <c r="L650" s="1611"/>
      <c r="M650" s="1605"/>
      <c r="N650" s="1605"/>
      <c r="O650" s="1605"/>
      <c r="P650" s="1605"/>
      <c r="Q650" s="1642"/>
      <c r="R650" s="1554"/>
      <c r="S650" s="1554"/>
      <c r="T650" s="1554"/>
      <c r="U650" s="1570">
        <v>650</v>
      </c>
      <c r="V650" s="1599"/>
    </row>
    <row r="651" spans="1:22" ht="15.75" customHeight="1">
      <c r="A651" s="1607" t="s">
        <v>294</v>
      </c>
      <c r="B651" s="1611"/>
      <c r="C651" s="1622" t="str">
        <f>IF(Data!BV651="","",Data!BV651)</f>
        <v/>
      </c>
      <c r="D651" s="1622" t="str">
        <f>IF(Data!BW651="","",Data!BW651)</f>
        <v/>
      </c>
      <c r="E651" s="1622">
        <f>IF(Data!BX651="","",Data!BX651)</f>
        <v>1</v>
      </c>
      <c r="F651" s="1622" t="str">
        <f>IF(Data!BY651="","",Data!BY651)</f>
        <v/>
      </c>
      <c r="G651" s="1611"/>
      <c r="H651" s="1734" t="str">
        <f>IF(SUM(C651)&gt;0,C651*'Exp factors'!C$28,"")</f>
        <v/>
      </c>
      <c r="I651" s="1734" t="str">
        <f>IF(SUM(D651)&gt;0,D651*'Exp factors'!D$28,"")</f>
        <v/>
      </c>
      <c r="J651" s="1734">
        <f>IF(SUM(E651)&gt;0,E651*'Exp factors'!E$28,"")</f>
        <v>1</v>
      </c>
      <c r="K651" s="1734" t="str">
        <f>IF(SUM(F651)&gt;0,F651*'Exp factors'!F$28,"")</f>
        <v/>
      </c>
      <c r="L651" s="1611"/>
      <c r="M651" s="1605"/>
      <c r="N651" s="1605"/>
      <c r="O651" s="1605"/>
      <c r="P651" s="1605"/>
      <c r="Q651" s="1642"/>
      <c r="R651" s="1623"/>
      <c r="S651" s="1624"/>
      <c r="T651" s="1624"/>
      <c r="U651" s="1570">
        <v>651</v>
      </c>
      <c r="V651" s="1599"/>
    </row>
    <row r="652" spans="1:22" ht="15.75" customHeight="1">
      <c r="A652" s="1607" t="s">
        <v>295</v>
      </c>
      <c r="B652" s="1688"/>
      <c r="C652" s="1622" t="str">
        <f>IF(Data!BV652="","",Data!BV652)</f>
        <v/>
      </c>
      <c r="D652" s="1622" t="str">
        <f>IF(Data!BW652="","",Data!BW652)</f>
        <v/>
      </c>
      <c r="E652" s="1622">
        <f>IF(Data!BX652="","",Data!BX652)</f>
        <v>8</v>
      </c>
      <c r="F652" s="1622" t="str">
        <f>IF(Data!BY652="","",Data!BY652)</f>
        <v/>
      </c>
      <c r="G652" s="1609"/>
      <c r="H652" s="1734" t="str">
        <f t="shared" ref="H652:K653" si="98">IF(C652&gt;0,C652,"")</f>
        <v/>
      </c>
      <c r="I652" s="1734" t="str">
        <f t="shared" si="98"/>
        <v/>
      </c>
      <c r="J652" s="1734">
        <f t="shared" si="98"/>
        <v>8</v>
      </c>
      <c r="K652" s="1734" t="str">
        <f t="shared" si="98"/>
        <v/>
      </c>
      <c r="L652" s="1609"/>
      <c r="M652" s="1605"/>
      <c r="N652" s="1605"/>
      <c r="O652" s="1605"/>
      <c r="P652" s="1605"/>
      <c r="Q652" s="1642"/>
      <c r="R652" s="1623"/>
      <c r="S652" s="1624"/>
      <c r="T652" s="1624"/>
      <c r="U652" s="1570">
        <v>652</v>
      </c>
      <c r="V652" s="1599"/>
    </row>
    <row r="653" spans="1:22" ht="15.75" customHeight="1">
      <c r="A653" s="1607" t="s">
        <v>280</v>
      </c>
      <c r="B653" s="1611"/>
      <c r="C653" s="1622" t="str">
        <f>IF(Data!BV653="","",Data!BV653)</f>
        <v/>
      </c>
      <c r="D653" s="1622" t="str">
        <f>IF(Data!BW653="","",Data!BW653)</f>
        <v/>
      </c>
      <c r="E653" s="1622">
        <f>IF(Data!BX653="","",Data!BX653)</f>
        <v>1</v>
      </c>
      <c r="F653" s="1622" t="str">
        <f>IF(Data!BY653="","",Data!BY653)</f>
        <v/>
      </c>
      <c r="G653" s="1609"/>
      <c r="H653" s="1734" t="str">
        <f t="shared" si="98"/>
        <v/>
      </c>
      <c r="I653" s="1734" t="str">
        <f t="shared" si="98"/>
        <v/>
      </c>
      <c r="J653" s="1734">
        <f t="shared" si="98"/>
        <v>1</v>
      </c>
      <c r="K653" s="1734" t="str">
        <f t="shared" si="98"/>
        <v/>
      </c>
      <c r="L653" s="1609"/>
      <c r="M653" s="1605"/>
      <c r="N653" s="1605"/>
      <c r="O653" s="1605"/>
      <c r="P653" s="1605"/>
      <c r="Q653" s="1642"/>
      <c r="R653" s="1623"/>
      <c r="S653" s="1624"/>
      <c r="T653" s="1624"/>
      <c r="U653" s="1570">
        <v>653</v>
      </c>
      <c r="V653" s="1599"/>
    </row>
    <row r="654" spans="1:22" ht="15.75" customHeight="1">
      <c r="A654" s="1607" t="s">
        <v>296</v>
      </c>
      <c r="B654" s="1609"/>
      <c r="C654" s="1622" t="str">
        <f>IF(Data!BV654="","",Data!BV654)</f>
        <v/>
      </c>
      <c r="D654" s="1622" t="str">
        <f>IF(Data!BW654="","",Data!BW654)</f>
        <v/>
      </c>
      <c r="E654" s="1622">
        <f>IF(Data!BX654="","",Data!BX654)</f>
        <v>20</v>
      </c>
      <c r="F654" s="1622" t="str">
        <f>IF(Data!BY654="","",Data!BY654)</f>
        <v/>
      </c>
      <c r="G654" s="1609"/>
      <c r="H654" s="1605"/>
      <c r="I654" s="1605"/>
      <c r="J654" s="1605"/>
      <c r="K654" s="1605"/>
      <c r="L654" s="1609"/>
      <c r="M654" s="1605"/>
      <c r="N654" s="1605"/>
      <c r="O654" s="1605"/>
      <c r="P654" s="1605"/>
      <c r="Q654" s="1642"/>
      <c r="R654" s="1623"/>
      <c r="S654" s="1624"/>
      <c r="T654" s="1624"/>
      <c r="U654" s="1570">
        <v>654</v>
      </c>
      <c r="V654" s="1599"/>
    </row>
    <row r="655" spans="1:22" ht="15.75" customHeight="1">
      <c r="A655" s="1606" t="s">
        <v>250</v>
      </c>
      <c r="B655" s="1609"/>
      <c r="C655" s="1661" t="str">
        <f>IF(C652="","",((C651*C652*C653*C654)*3630*$K$1)/C$46/365/$P$1)</f>
        <v/>
      </c>
      <c r="D655" s="1661" t="str">
        <f t="shared" ref="D655:F655" si="99">IF(D652="","",((D651*D652*D653*D654)*3630*$K$1)/D$46/365/$P$1)</f>
        <v/>
      </c>
      <c r="E655" s="1661">
        <f t="shared" si="99"/>
        <v>7.5706520547945202E-2</v>
      </c>
      <c r="F655" s="1661" t="str">
        <f t="shared" si="99"/>
        <v/>
      </c>
      <c r="G655" s="1633"/>
      <c r="H655" s="1661" t="str">
        <f>IF(H652="","",((H651*H652*H653*C654)*3630*$K$1)/H$46/365/$P$1)</f>
        <v/>
      </c>
      <c r="I655" s="1661" t="str">
        <f t="shared" ref="I655" si="100">IF(I652="","",((I651*I652*I653*D654)*3630*$K$1)/I$46/365/$P$1)</f>
        <v/>
      </c>
      <c r="J655" s="1661">
        <f t="shared" ref="J655" si="101">IF(J652="","",((J651*J652*J653*E654)*3630*$K$1)/J$46/365/$P$1)</f>
        <v>7.5706520547945202E-2</v>
      </c>
      <c r="K655" s="1661" t="str">
        <f t="shared" ref="K655" si="102">IF(K652="","",((K651*K652*K653*F654)*3630*$K$1)/K$46/365/$P$1)</f>
        <v/>
      </c>
      <c r="L655" s="1633"/>
      <c r="M655" s="1662" t="str">
        <f>IF(H655="","",SUM(H655)-SUM(C655))</f>
        <v/>
      </c>
      <c r="N655" s="1662" t="str">
        <f>IF(I655="","",SUM(I655)-SUM(D655))</f>
        <v/>
      </c>
      <c r="O655" s="1662">
        <f>IF(J655="","",SUM(J655)-SUM(E655))</f>
        <v>0</v>
      </c>
      <c r="P655" s="1662" t="str">
        <f>IF(K655="","",SUM(K655)-SUM(F655))</f>
        <v/>
      </c>
      <c r="Q655" s="1642"/>
      <c r="R655" s="1568"/>
      <c r="S655" s="1569"/>
      <c r="T655" s="1569"/>
      <c r="U655" s="1570">
        <v>655</v>
      </c>
      <c r="V655" s="1599"/>
    </row>
    <row r="656" spans="1:22" ht="15.75" customHeight="1">
      <c r="A656" s="1681" t="str">
        <f>IF(Data!A656="","",Data!A656)</f>
        <v>Labour: Harvesting</v>
      </c>
      <c r="B656" s="1639"/>
      <c r="C656" s="1622" t="str">
        <f>IF(Data!BV656="","",Data!BV656)</f>
        <v/>
      </c>
      <c r="D656" s="1622" t="str">
        <f>IF(Data!BW656="","",Data!BW656)</f>
        <v/>
      </c>
      <c r="E656" s="1622" t="str">
        <f>IF(Data!BX656="","",Data!BX656)</f>
        <v/>
      </c>
      <c r="F656" s="1622" t="str">
        <f>IF(Data!BY656="","",Data!BY656)</f>
        <v/>
      </c>
      <c r="G656" s="1609"/>
      <c r="H656" s="1605"/>
      <c r="I656" s="1605"/>
      <c r="J656" s="1605"/>
      <c r="K656" s="1605"/>
      <c r="L656" s="1609"/>
      <c r="M656" s="1605"/>
      <c r="N656" s="1605"/>
      <c r="O656" s="1605"/>
      <c r="P656" s="1605"/>
      <c r="Q656" s="1642"/>
      <c r="R656" s="1554"/>
      <c r="S656" s="1554"/>
      <c r="T656" s="1554"/>
      <c r="U656" s="1570">
        <v>656</v>
      </c>
      <c r="V656" s="1599"/>
    </row>
    <row r="657" spans="1:22" ht="15.75" customHeight="1">
      <c r="A657" s="1607" t="s">
        <v>294</v>
      </c>
      <c r="B657" s="1609"/>
      <c r="C657" s="1622">
        <f>IF(Data!BV657="","",Data!BV657)</f>
        <v>1</v>
      </c>
      <c r="D657" s="1622">
        <f>IF(Data!BW657="","",Data!BW657)</f>
        <v>1</v>
      </c>
      <c r="E657" s="1622">
        <f>IF(Data!BX657="","",Data!BX657)</f>
        <v>1</v>
      </c>
      <c r="F657" s="1622" t="str">
        <f>IF(Data!BY657="","",Data!BY657)</f>
        <v/>
      </c>
      <c r="G657" s="1609"/>
      <c r="H657" s="1734">
        <f>IF(SUM(C657)&gt;0,C657*'Exp factors'!C$28,"")</f>
        <v>1</v>
      </c>
      <c r="I657" s="1734">
        <f>IF(SUM(D657)&gt;0,D657*'Exp factors'!D$28,"")</f>
        <v>1</v>
      </c>
      <c r="J657" s="1734">
        <f>IF(SUM(E657)&gt;0,E657*'Exp factors'!E$28,"")</f>
        <v>1</v>
      </c>
      <c r="K657" s="1734" t="str">
        <f>IF(SUM(F657)&gt;0,F657*'Exp factors'!F$28,"")</f>
        <v/>
      </c>
      <c r="L657" s="1609"/>
      <c r="M657" s="1605"/>
      <c r="N657" s="1605"/>
      <c r="O657" s="1605"/>
      <c r="P657" s="1605"/>
      <c r="Q657" s="1642"/>
      <c r="R657" s="1623"/>
      <c r="S657" s="1624"/>
      <c r="T657" s="1624"/>
      <c r="U657" s="1570">
        <v>657</v>
      </c>
      <c r="V657" s="1599"/>
    </row>
    <row r="658" spans="1:22" ht="15.75" customHeight="1">
      <c r="A658" s="1607" t="s">
        <v>295</v>
      </c>
      <c r="B658" s="1609"/>
      <c r="C658" s="1622">
        <f>IF(Data!BV658="","",Data!BV658)</f>
        <v>10</v>
      </c>
      <c r="D658" s="1622">
        <f>IF(Data!BW658="","",Data!BW658)</f>
        <v>8</v>
      </c>
      <c r="E658" s="1622">
        <f>IF(Data!BX658="","",Data!BX658)</f>
        <v>6</v>
      </c>
      <c r="F658" s="1622" t="str">
        <f>IF(Data!BY658="","",Data!BY658)</f>
        <v/>
      </c>
      <c r="G658" s="1609"/>
      <c r="H658" s="1734">
        <f t="shared" ref="H658:K659" si="103">IF(C658&gt;0,C658,"")</f>
        <v>10</v>
      </c>
      <c r="I658" s="1734">
        <f t="shared" si="103"/>
        <v>8</v>
      </c>
      <c r="J658" s="1734">
        <f t="shared" si="103"/>
        <v>6</v>
      </c>
      <c r="K658" s="1734" t="str">
        <f t="shared" si="103"/>
        <v/>
      </c>
      <c r="L658" s="1609"/>
      <c r="M658" s="1605"/>
      <c r="N658" s="1605"/>
      <c r="O658" s="1605"/>
      <c r="P658" s="1605"/>
      <c r="Q658" s="1642"/>
      <c r="R658" s="1623"/>
      <c r="S658" s="1624"/>
      <c r="T658" s="1624"/>
      <c r="U658" s="1570">
        <v>658</v>
      </c>
      <c r="V658" s="1599"/>
    </row>
    <row r="659" spans="1:22" ht="15.75" customHeight="1">
      <c r="A659" s="1607" t="s">
        <v>280</v>
      </c>
      <c r="B659" s="1609"/>
      <c r="C659" s="1622">
        <f>IF(Data!BV659="","",Data!BV659)</f>
        <v>1</v>
      </c>
      <c r="D659" s="1622">
        <f>IF(Data!BW659="","",Data!BW659)</f>
        <v>1</v>
      </c>
      <c r="E659" s="1622">
        <f>IF(Data!BX659="","",Data!BX659)</f>
        <v>1</v>
      </c>
      <c r="F659" s="1622" t="str">
        <f>IF(Data!BY659="","",Data!BY659)</f>
        <v/>
      </c>
      <c r="G659" s="1609"/>
      <c r="H659" s="1734">
        <f t="shared" si="103"/>
        <v>1</v>
      </c>
      <c r="I659" s="1734">
        <f t="shared" si="103"/>
        <v>1</v>
      </c>
      <c r="J659" s="1734">
        <f t="shared" si="103"/>
        <v>1</v>
      </c>
      <c r="K659" s="1734" t="str">
        <f t="shared" si="103"/>
        <v/>
      </c>
      <c r="L659" s="1609"/>
      <c r="M659" s="1605"/>
      <c r="N659" s="1605"/>
      <c r="O659" s="1605"/>
      <c r="P659" s="1605"/>
      <c r="Q659" s="1642"/>
      <c r="R659" s="1623"/>
      <c r="S659" s="1624"/>
      <c r="T659" s="1624"/>
      <c r="U659" s="1570">
        <v>659</v>
      </c>
      <c r="V659" s="1599"/>
    </row>
    <row r="660" spans="1:22" ht="15.75" customHeight="1">
      <c r="A660" s="1607" t="s">
        <v>296</v>
      </c>
      <c r="B660" s="1609"/>
      <c r="C660" s="1622">
        <f>IF(Data!BV660="","",Data!BV660)</f>
        <v>25</v>
      </c>
      <c r="D660" s="1622">
        <f>IF(Data!BW660="","",Data!BW660)</f>
        <v>25</v>
      </c>
      <c r="E660" s="1622">
        <f>IF(Data!BX660="","",Data!BX660)</f>
        <v>25</v>
      </c>
      <c r="F660" s="1622" t="str">
        <f>IF(Data!BY660="","",Data!BY660)</f>
        <v/>
      </c>
      <c r="G660" s="1609"/>
      <c r="H660" s="1605"/>
      <c r="I660" s="1605"/>
      <c r="J660" s="1605"/>
      <c r="K660" s="1605"/>
      <c r="L660" s="1609"/>
      <c r="M660" s="1605"/>
      <c r="N660" s="1605"/>
      <c r="O660" s="1605"/>
      <c r="P660" s="1605"/>
      <c r="Q660" s="1642"/>
      <c r="R660" s="1623"/>
      <c r="S660" s="1624"/>
      <c r="T660" s="1624"/>
      <c r="U660" s="1570">
        <v>660</v>
      </c>
      <c r="V660" s="1599"/>
    </row>
    <row r="661" spans="1:22" ht="15.75" customHeight="1">
      <c r="A661" s="1606" t="s">
        <v>250</v>
      </c>
      <c r="B661" s="1609"/>
      <c r="C661" s="1661">
        <f>IF(C658="","",((C657*C658*C659*C660)*3630*$K$1)/C$46/365/$P$1)</f>
        <v>0.11829143835616437</v>
      </c>
      <c r="D661" s="1661">
        <f t="shared" ref="D661:F661" si="104">IF(D658="","",((D657*D658*D659*D660)*3630*$K$1)/D$46/365/$P$1)</f>
        <v>9.46331506849315E-2</v>
      </c>
      <c r="E661" s="1661">
        <f t="shared" si="104"/>
        <v>7.0974863013698625E-2</v>
      </c>
      <c r="F661" s="1661" t="str">
        <f t="shared" si="104"/>
        <v/>
      </c>
      <c r="G661" s="1633"/>
      <c r="H661" s="1661">
        <f>IF(H658="","",((H657*H658*H659*C660)*3630*$K$1)/H$46/365/$P$1)</f>
        <v>0.11829143835616437</v>
      </c>
      <c r="I661" s="1661">
        <f t="shared" ref="I661:K661" si="105">IF(I658="","",((I657*I658*I659*D660)*3630*$K$1)/I$46/365/$P$1)</f>
        <v>9.46331506849315E-2</v>
      </c>
      <c r="J661" s="1661">
        <f t="shared" si="105"/>
        <v>7.0974863013698625E-2</v>
      </c>
      <c r="K661" s="1661" t="str">
        <f t="shared" si="105"/>
        <v/>
      </c>
      <c r="L661" s="1633"/>
      <c r="M661" s="1662">
        <f>IF(H661="","",SUM(H661)-SUM(C661))</f>
        <v>0</v>
      </c>
      <c r="N661" s="1662">
        <f>IF(I661="","",SUM(I661)-SUM(D661))</f>
        <v>0</v>
      </c>
      <c r="O661" s="1662">
        <f>IF(J661="","",SUM(J661)-SUM(E661))</f>
        <v>0</v>
      </c>
      <c r="P661" s="1662" t="str">
        <f>IF(K661="","",SUM(K661)-SUM(F661))</f>
        <v/>
      </c>
      <c r="Q661" s="1642"/>
      <c r="R661" s="1568"/>
      <c r="S661" s="1569"/>
      <c r="T661" s="1569"/>
      <c r="U661" s="1570">
        <v>661</v>
      </c>
      <c r="V661" s="1599"/>
    </row>
    <row r="662" spans="1:22" ht="15.75" customHeight="1">
      <c r="A662" s="1672" t="str">
        <f>IF(Data!A662="","",Data!A662)</f>
        <v>Labour migration: no. people per HH</v>
      </c>
      <c r="B662" s="1609"/>
      <c r="C662" s="1622" t="str">
        <f>IF(Data!BV662="","",Data!BV662)</f>
        <v/>
      </c>
      <c r="D662" s="1622" t="str">
        <f>IF(Data!BW662="","",Data!BW662)</f>
        <v/>
      </c>
      <c r="E662" s="1622" t="str">
        <f>IF(Data!BX662="","",Data!BX662)</f>
        <v/>
      </c>
      <c r="F662" s="1622" t="str">
        <f>IF(Data!BY662="","",Data!BY662)</f>
        <v/>
      </c>
      <c r="G662" s="1611"/>
      <c r="H662" s="1734" t="str">
        <f>IF(SUM(C662)&gt;0,C662*'Exp factors'!C$30,"")</f>
        <v/>
      </c>
      <c r="I662" s="1734" t="str">
        <f>IF(SUM(D662)&gt;0,D662*'Exp factors'!D$30,"")</f>
        <v/>
      </c>
      <c r="J662" s="1734" t="str">
        <f>IF(SUM(E662)&gt;0,E662*'Exp factors'!E$30,"")</f>
        <v/>
      </c>
      <c r="K662" s="1734" t="str">
        <f>IF(SUM(F662)&gt;0,F662*'Exp factors'!F$30,"")</f>
        <v/>
      </c>
      <c r="L662" s="1611"/>
      <c r="M662" s="1627"/>
      <c r="N662" s="1627"/>
      <c r="O662" s="1627"/>
      <c r="P662" s="1627"/>
      <c r="Q662" s="1642"/>
      <c r="R662" s="1623"/>
      <c r="S662" s="1624"/>
      <c r="T662" s="1624"/>
      <c r="U662" s="1570">
        <v>662</v>
      </c>
      <c r="V662" s="1599"/>
    </row>
    <row r="663" spans="1:22" ht="15.75" customHeight="1">
      <c r="A663" s="1607" t="s">
        <v>280</v>
      </c>
      <c r="B663" s="1609"/>
      <c r="C663" s="1622" t="str">
        <f>IF(Data!BV663="","",Data!BV663)</f>
        <v/>
      </c>
      <c r="D663" s="1622" t="str">
        <f>IF(Data!BW663="","",Data!BW663)</f>
        <v/>
      </c>
      <c r="E663" s="1622" t="str">
        <f>IF(Data!BX663="","",Data!BX663)</f>
        <v/>
      </c>
      <c r="F663" s="1622" t="str">
        <f>IF(Data!BY663="","",Data!BY663)</f>
        <v/>
      </c>
      <c r="G663" s="1609"/>
      <c r="H663" s="1734" t="str">
        <f>IF(C663&gt;0,C663,"")</f>
        <v/>
      </c>
      <c r="I663" s="1734" t="str">
        <f>IF(D663&gt;0,D663,"")</f>
        <v/>
      </c>
      <c r="J663" s="1734" t="str">
        <f>IF(E663&gt;0,E663,"")</f>
        <v/>
      </c>
      <c r="K663" s="1734" t="str">
        <f>IF(F663&gt;0,F663,"")</f>
        <v/>
      </c>
      <c r="L663" s="1609"/>
      <c r="M663" s="1605"/>
      <c r="N663" s="1605"/>
      <c r="O663" s="1605"/>
      <c r="P663" s="1605"/>
      <c r="Q663" s="1642"/>
      <c r="R663" s="1623"/>
      <c r="S663" s="1624"/>
      <c r="T663" s="1624"/>
      <c r="U663" s="1570">
        <v>663</v>
      </c>
      <c r="V663" s="1599"/>
    </row>
    <row r="664" spans="1:22" ht="15.75" customHeight="1">
      <c r="A664" s="1606" t="s">
        <v>250</v>
      </c>
      <c r="B664" s="1639"/>
      <c r="C664" s="1662" t="str">
        <f>IF(C662="","",C662/C$46*C663/12)</f>
        <v/>
      </c>
      <c r="D664" s="1662" t="str">
        <f>IF(D662="","",D662/D$46*D663/12)</f>
        <v/>
      </c>
      <c r="E664" s="1662" t="str">
        <f>IF(E662="","",E662/E$46*E663/12)</f>
        <v/>
      </c>
      <c r="F664" s="1661" t="str">
        <f>IF(F662="","",F662/F$46*F663/12)</f>
        <v/>
      </c>
      <c r="G664" s="1697"/>
      <c r="H664" s="1662" t="str">
        <f>IF(H662="","",H662/H$46*H663/12)</f>
        <v/>
      </c>
      <c r="I664" s="1662" t="str">
        <f>IF(I662="","",I662/I$46*I663/12)</f>
        <v/>
      </c>
      <c r="J664" s="1662" t="str">
        <f>IF(J662="","",J662/J$46*J663/12)</f>
        <v/>
      </c>
      <c r="K664" s="1662" t="str">
        <f>IF(K662="","",K662/K$46*K663/12)</f>
        <v/>
      </c>
      <c r="L664" s="1697"/>
      <c r="M664" s="1662" t="str">
        <f>IF(H664="","",SUM(H664)-SUM(C664))</f>
        <v/>
      </c>
      <c r="N664" s="1662" t="str">
        <f>IF(I664="","",SUM(I664)-SUM(D664))</f>
        <v/>
      </c>
      <c r="O664" s="1662" t="str">
        <f>IF(J664="","",SUM(J664)-SUM(E664))</f>
        <v/>
      </c>
      <c r="P664" s="1662" t="str">
        <f>IF(K664="","",SUM(K664)-SUM(F664))</f>
        <v/>
      </c>
      <c r="Q664" s="1642"/>
      <c r="R664" s="1568"/>
      <c r="S664" s="1569"/>
      <c r="T664" s="1569"/>
      <c r="U664" s="1570">
        <v>664</v>
      </c>
      <c r="V664" s="1599"/>
    </row>
    <row r="665" spans="1:22" ht="15.75" customHeight="1">
      <c r="A665" s="1676" t="s">
        <v>300</v>
      </c>
      <c r="B665" s="1639"/>
      <c r="C665" s="1622"/>
      <c r="D665" s="1622"/>
      <c r="E665" s="1622"/>
      <c r="F665" s="1622"/>
      <c r="G665" s="1609"/>
      <c r="H665" s="1605"/>
      <c r="I665" s="1605"/>
      <c r="J665" s="1605"/>
      <c r="K665" s="1605"/>
      <c r="L665" s="1609"/>
      <c r="M665" s="1605"/>
      <c r="N665" s="1605"/>
      <c r="O665" s="1605"/>
      <c r="P665" s="1605"/>
      <c r="Q665" s="1642"/>
      <c r="R665" s="1554"/>
      <c r="S665" s="1554"/>
      <c r="T665" s="1554"/>
      <c r="U665" s="1570">
        <v>665</v>
      </c>
      <c r="V665" s="1599"/>
    </row>
    <row r="666" spans="1:22" ht="15.75" customHeight="1">
      <c r="A666" s="1672" t="str">
        <f>IF(Data!A666="","",Data!A666)</f>
        <v>School feeding: no. children</v>
      </c>
      <c r="B666" s="1609"/>
      <c r="C666" s="1622">
        <f>IF(Data!BV666="","",Data!BV666)</f>
        <v>5.5</v>
      </c>
      <c r="D666" s="1622">
        <f>IF(Data!BW666="","",Data!BW666)</f>
        <v>5.5</v>
      </c>
      <c r="E666" s="1622">
        <f>IF(Data!BX666="","",Data!BX666)</f>
        <v>5</v>
      </c>
      <c r="F666" s="1622" t="str">
        <f>IF(Data!BY666="","",Data!BY666)</f>
        <v/>
      </c>
      <c r="G666" s="1609"/>
      <c r="H666" s="1605"/>
      <c r="I666" s="1605"/>
      <c r="J666" s="1605"/>
      <c r="K666" s="1605"/>
      <c r="L666" s="1609"/>
      <c r="M666" s="1605"/>
      <c r="N666" s="1605"/>
      <c r="O666" s="1605"/>
      <c r="P666" s="1605"/>
      <c r="Q666" s="1642"/>
      <c r="R666" s="1623"/>
      <c r="S666" s="1624"/>
      <c r="T666" s="1624"/>
      <c r="U666" s="1570">
        <v>666</v>
      </c>
      <c r="V666" s="1599"/>
    </row>
    <row r="667" spans="1:22" ht="15.75" customHeight="1">
      <c r="A667" s="1607" t="s">
        <v>250</v>
      </c>
      <c r="B667" s="1609"/>
      <c r="C667" s="1661">
        <f>IF(C666="","",C666/C$46*8/12*5/7*0.5)</f>
        <v>0.13095238095238096</v>
      </c>
      <c r="D667" s="1661">
        <f>IF(D666="","",D666/D$46*8/12*5/7*0.5)</f>
        <v>0.13095238095238096</v>
      </c>
      <c r="E667" s="1661">
        <f>IF(E666="","",E666/E$46*8/12*5/7*0.5)</f>
        <v>0.11904761904761904</v>
      </c>
      <c r="F667" s="1661" t="str">
        <f>IF(F666="","",F666/F$46*8/12*5/7*0.5)</f>
        <v/>
      </c>
      <c r="G667" s="1621"/>
      <c r="H667" s="1605"/>
      <c r="I667" s="1605"/>
      <c r="J667" s="1605"/>
      <c r="K667" s="1605"/>
      <c r="L667" s="1621"/>
      <c r="M667" s="1605"/>
      <c r="N667" s="1605"/>
      <c r="O667" s="1605"/>
      <c r="P667" s="1605"/>
      <c r="Q667" s="1642"/>
      <c r="R667" s="1568"/>
      <c r="S667" s="1569"/>
      <c r="T667" s="1569"/>
      <c r="U667" s="1570">
        <v>667</v>
      </c>
      <c r="V667" s="1599"/>
    </row>
    <row r="668" spans="1:22" ht="15.75" customHeight="1">
      <c r="A668" s="1672" t="str">
        <f>IF(Data!A668="","",Data!A668)</f>
        <v>Relief - grain: quantity (kg)</v>
      </c>
      <c r="B668" s="1609"/>
      <c r="C668" s="1622" t="str">
        <f>IF(Data!BV668="","",Data!BV668)</f>
        <v/>
      </c>
      <c r="D668" s="1622" t="str">
        <f>IF(Data!BW668="","",Data!BW668)</f>
        <v/>
      </c>
      <c r="E668" s="1622" t="str">
        <f>IF(Data!BX668="","",Data!BX668)</f>
        <v/>
      </c>
      <c r="F668" s="1622" t="str">
        <f>IF(Data!BY668="","",Data!BY668)</f>
        <v/>
      </c>
      <c r="G668" s="1609"/>
      <c r="H668" s="1605"/>
      <c r="I668" s="1605"/>
      <c r="J668" s="1605"/>
      <c r="K668" s="1605"/>
      <c r="L668" s="1609"/>
      <c r="M668" s="1605"/>
      <c r="N668" s="1605"/>
      <c r="O668" s="1605"/>
      <c r="P668" s="1605"/>
      <c r="Q668" s="1642"/>
      <c r="R668" s="1578"/>
      <c r="S668" s="1579"/>
      <c r="T668" s="1579"/>
      <c r="U668" s="1570">
        <v>668</v>
      </c>
      <c r="V668" s="1599"/>
    </row>
    <row r="669" spans="1:22" ht="15.75" customHeight="1">
      <c r="A669" s="1607" t="s">
        <v>286</v>
      </c>
      <c r="B669" s="1609"/>
      <c r="C669" s="1622" t="str">
        <f>IF(Data!BV669="","",Data!BV669)</f>
        <v/>
      </c>
      <c r="D669" s="1622" t="str">
        <f>IF(Data!BW669="","",Data!BW669)</f>
        <v/>
      </c>
      <c r="E669" s="1622" t="str">
        <f>IF(Data!BX669="","",Data!BX669)</f>
        <v/>
      </c>
      <c r="F669" s="1622" t="str">
        <f>IF(Data!BY669="","",Data!BY669)</f>
        <v/>
      </c>
      <c r="G669" s="1609"/>
      <c r="H669" s="1605"/>
      <c r="I669" s="1605"/>
      <c r="J669" s="1605"/>
      <c r="K669" s="1605"/>
      <c r="L669" s="1609"/>
      <c r="M669" s="1605"/>
      <c r="N669" s="1605"/>
      <c r="O669" s="1605"/>
      <c r="P669" s="1605"/>
      <c r="Q669" s="1642"/>
      <c r="R669" s="1623"/>
      <c r="S669" s="1624"/>
      <c r="T669" s="1624"/>
      <c r="U669" s="1570">
        <v>669</v>
      </c>
      <c r="V669" s="1599"/>
    </row>
    <row r="670" spans="1:22" ht="15.75" customHeight="1">
      <c r="A670" s="1607" t="s">
        <v>250</v>
      </c>
      <c r="B670" s="1609"/>
      <c r="C670" s="1661" t="str">
        <f>IF(C668="","",C668*C669/0.6/C$46/365)</f>
        <v/>
      </c>
      <c r="D670" s="1661" t="str">
        <f>IF(D668="","",D668*D669/0.6/D$46/365)</f>
        <v/>
      </c>
      <c r="E670" s="1661" t="str">
        <f>IF(E668="","",E668*E669/0.6/E$46/365)</f>
        <v/>
      </c>
      <c r="F670" s="1661" t="str">
        <f>IF(F668="","",F668*F669/0.6/F$46/365)</f>
        <v/>
      </c>
      <c r="G670" s="1621"/>
      <c r="H670" s="1605"/>
      <c r="I670" s="1605"/>
      <c r="J670" s="1605"/>
      <c r="K670" s="1605"/>
      <c r="L670" s="1621"/>
      <c r="M670" s="1605"/>
      <c r="N670" s="1605"/>
      <c r="O670" s="1605"/>
      <c r="P670" s="1605"/>
      <c r="Q670" s="1642"/>
      <c r="R670" s="1568"/>
      <c r="S670" s="1569"/>
      <c r="T670" s="1569"/>
      <c r="U670" s="1570">
        <v>670</v>
      </c>
      <c r="V670" s="1599"/>
    </row>
    <row r="671" spans="1:22" ht="15.75" customHeight="1">
      <c r="A671" s="1672" t="str">
        <f>IF(Data!A671="","",Data!A671)</f>
        <v>Relief - pulses: quantity (kg)</v>
      </c>
      <c r="B671" s="1639"/>
      <c r="C671" s="1622" t="str">
        <f>IF(Data!BV671="","",Data!BV671)</f>
        <v/>
      </c>
      <c r="D671" s="1622" t="str">
        <f>IF(Data!BW671="","",Data!BW671)</f>
        <v/>
      </c>
      <c r="E671" s="1622" t="str">
        <f>IF(Data!BX671="","",Data!BX671)</f>
        <v/>
      </c>
      <c r="F671" s="1622" t="str">
        <f>IF(Data!BY671="","",Data!BY671)</f>
        <v/>
      </c>
      <c r="G671" s="1609"/>
      <c r="H671" s="1605"/>
      <c r="I671" s="1605"/>
      <c r="J671" s="1605"/>
      <c r="K671" s="1605"/>
      <c r="L671" s="1609"/>
      <c r="M671" s="1605"/>
      <c r="N671" s="1605"/>
      <c r="O671" s="1605"/>
      <c r="P671" s="1605"/>
      <c r="Q671" s="1642"/>
      <c r="R671" s="1578"/>
      <c r="S671" s="1579"/>
      <c r="T671" s="1579"/>
      <c r="U671" s="1570">
        <v>671</v>
      </c>
      <c r="V671" s="1599"/>
    </row>
    <row r="672" spans="1:22" ht="15.75" customHeight="1">
      <c r="A672" s="1607" t="s">
        <v>286</v>
      </c>
      <c r="B672" s="1609"/>
      <c r="C672" s="1622" t="str">
        <f>IF(Data!BV672="","",Data!BV672)</f>
        <v/>
      </c>
      <c r="D672" s="1622" t="str">
        <f>IF(Data!BW672="","",Data!BW672)</f>
        <v/>
      </c>
      <c r="E672" s="1622" t="str">
        <f>IF(Data!BX672="","",Data!BX672)</f>
        <v/>
      </c>
      <c r="F672" s="1622" t="str">
        <f>IF(Data!BY672="","",Data!BY672)</f>
        <v/>
      </c>
      <c r="G672" s="1609"/>
      <c r="H672" s="1605"/>
      <c r="I672" s="1605"/>
      <c r="J672" s="1605"/>
      <c r="K672" s="1605"/>
      <c r="L672" s="1609"/>
      <c r="M672" s="1605"/>
      <c r="N672" s="1605"/>
      <c r="O672" s="1605"/>
      <c r="P672" s="1605"/>
      <c r="Q672" s="1642"/>
      <c r="R672" s="1623"/>
      <c r="S672" s="1624"/>
      <c r="T672" s="1624"/>
      <c r="U672" s="1570">
        <v>672</v>
      </c>
      <c r="V672" s="1599"/>
    </row>
    <row r="673" spans="1:22" ht="15.75" customHeight="1">
      <c r="A673" s="1607" t="s">
        <v>250</v>
      </c>
      <c r="B673" s="1611"/>
      <c r="C673" s="1661" t="str">
        <f>IF(C671="","",C671*C672/0.62/C$46/365)</f>
        <v/>
      </c>
      <c r="D673" s="1661" t="str">
        <f>IF(D671="","",D671*D672/0.62/D$46/365)</f>
        <v/>
      </c>
      <c r="E673" s="1661" t="str">
        <f>IF(E671="","",E671*E672/0.62/E$46/365)</f>
        <v/>
      </c>
      <c r="F673" s="1661" t="str">
        <f>IF(F671="","",F671*F672/0.62/F$46/365)</f>
        <v/>
      </c>
      <c r="G673" s="1621"/>
      <c r="H673" s="1605"/>
      <c r="I673" s="1605"/>
      <c r="J673" s="1605"/>
      <c r="K673" s="1605"/>
      <c r="L673" s="1621"/>
      <c r="M673" s="1605"/>
      <c r="N673" s="1605"/>
      <c r="O673" s="1605"/>
      <c r="P673" s="1605"/>
      <c r="Q673" s="1642"/>
      <c r="R673" s="1568"/>
      <c r="S673" s="1569"/>
      <c r="T673" s="1569"/>
      <c r="U673" s="1570">
        <v>673</v>
      </c>
      <c r="V673" s="1599"/>
    </row>
    <row r="674" spans="1:22" ht="15.75" customHeight="1">
      <c r="A674" s="1672" t="str">
        <f>IF(Data!A674="","",Data!A674)</f>
        <v>Relief - oil: quantity (kg)</v>
      </c>
      <c r="B674" s="1611"/>
      <c r="C674" s="1622" t="str">
        <f>IF(Data!BV674="","",Data!BV674)</f>
        <v/>
      </c>
      <c r="D674" s="1622" t="str">
        <f>IF(Data!BW674="","",Data!BW674)</f>
        <v/>
      </c>
      <c r="E674" s="1622" t="str">
        <f>IF(Data!BX674="","",Data!BX674)</f>
        <v/>
      </c>
      <c r="F674" s="1622" t="str">
        <f>IF(Data!BY674="","",Data!BY674)</f>
        <v/>
      </c>
      <c r="G674" s="1609"/>
      <c r="H674" s="1605"/>
      <c r="I674" s="1605"/>
      <c r="J674" s="1605"/>
      <c r="K674" s="1605"/>
      <c r="L674" s="1609"/>
      <c r="M674" s="1605"/>
      <c r="N674" s="1605"/>
      <c r="O674" s="1605"/>
      <c r="P674" s="1605"/>
      <c r="Q674" s="1642"/>
      <c r="R674" s="1578"/>
      <c r="S674" s="1579"/>
      <c r="T674" s="1579"/>
      <c r="U674" s="1570">
        <v>674</v>
      </c>
      <c r="V674" s="1599"/>
    </row>
    <row r="675" spans="1:22" ht="15.75" customHeight="1">
      <c r="A675" s="1607" t="s">
        <v>286</v>
      </c>
      <c r="B675" s="1611"/>
      <c r="C675" s="1622" t="str">
        <f>IF(Data!BV675="","",Data!BV675)</f>
        <v/>
      </c>
      <c r="D675" s="1622" t="str">
        <f>IF(Data!BW675="","",Data!BW675)</f>
        <v/>
      </c>
      <c r="E675" s="1622" t="str">
        <f>IF(Data!BX675="","",Data!BX675)</f>
        <v/>
      </c>
      <c r="F675" s="1622" t="str">
        <f>IF(Data!BY675="","",Data!BY675)</f>
        <v/>
      </c>
      <c r="G675" s="1609"/>
      <c r="H675" s="1605"/>
      <c r="I675" s="1605"/>
      <c r="J675" s="1605"/>
      <c r="K675" s="1605"/>
      <c r="L675" s="1609"/>
      <c r="M675" s="1605"/>
      <c r="N675" s="1605"/>
      <c r="O675" s="1605"/>
      <c r="P675" s="1605"/>
      <c r="Q675" s="1642"/>
      <c r="R675" s="1623"/>
      <c r="S675" s="1624"/>
      <c r="T675" s="1624"/>
      <c r="U675" s="1570">
        <v>675</v>
      </c>
      <c r="V675" s="1599"/>
    </row>
    <row r="676" spans="1:22" ht="15.75" customHeight="1">
      <c r="A676" s="1607" t="s">
        <v>250</v>
      </c>
      <c r="B676" s="1735"/>
      <c r="C676" s="1661" t="str">
        <f>IF(C674="","",C674*C675/0.23/C$46/365)</f>
        <v/>
      </c>
      <c r="D676" s="1661" t="str">
        <f>IF(D674="","",D674*D675/0.23/D$46/365)</f>
        <v/>
      </c>
      <c r="E676" s="1661" t="str">
        <f>IF(E674="","",E674*E675/0.23/E$46/365)</f>
        <v/>
      </c>
      <c r="F676" s="1661" t="str">
        <f>IF(F674="","",F674*F675/0.23/F$46/365)</f>
        <v/>
      </c>
      <c r="G676" s="1621"/>
      <c r="H676" s="1605"/>
      <c r="I676" s="1605"/>
      <c r="J676" s="1605"/>
      <c r="K676" s="1605"/>
      <c r="L676" s="1621"/>
      <c r="M676" s="1605"/>
      <c r="N676" s="1605"/>
      <c r="O676" s="1605"/>
      <c r="P676" s="1605"/>
      <c r="Q676" s="1642"/>
      <c r="R676" s="1568"/>
      <c r="S676" s="1569"/>
      <c r="T676" s="1569"/>
      <c r="U676" s="1570">
        <v>676</v>
      </c>
      <c r="V676" s="1599"/>
    </row>
    <row r="677" spans="1:22" ht="15.75" customHeight="1">
      <c r="A677" s="1681" t="str">
        <f>IF(Data!A677="","",Data!A677)</f>
        <v>Relief: sugar</v>
      </c>
      <c r="B677" s="1736"/>
      <c r="C677" s="1622" t="str">
        <f>IF(Data!BV677="","",Data!BV677)</f>
        <v/>
      </c>
      <c r="D677" s="1622" t="str">
        <f>IF(Data!BW677="","",Data!BW677)</f>
        <v/>
      </c>
      <c r="E677" s="1622" t="str">
        <f>IF(Data!BX677="","",Data!BX677)</f>
        <v/>
      </c>
      <c r="F677" s="1622" t="str">
        <f>IF(Data!BY677="","",Data!BY677)</f>
        <v/>
      </c>
      <c r="G677" s="1621"/>
      <c r="H677" s="1605"/>
      <c r="I677" s="1605"/>
      <c r="J677" s="1605"/>
      <c r="K677" s="1605"/>
      <c r="L677" s="1621"/>
      <c r="M677" s="1605"/>
      <c r="N677" s="1605"/>
      <c r="O677" s="1605"/>
      <c r="P677" s="1605"/>
      <c r="Q677" s="1642"/>
      <c r="R677" s="1554"/>
      <c r="S677" s="1554"/>
      <c r="T677" s="1554"/>
      <c r="U677" s="1570">
        <v>677</v>
      </c>
      <c r="V677" s="1599"/>
    </row>
    <row r="678" spans="1:22" ht="15.75" customHeight="1">
      <c r="A678" s="1607" t="s">
        <v>290</v>
      </c>
      <c r="B678" s="1737"/>
      <c r="C678" s="1738" t="str">
        <f>IF(Data!BV678="","",Data!BV678)</f>
        <v/>
      </c>
      <c r="D678" s="1738" t="str">
        <f>IF(Data!BW678="","",Data!BW678)</f>
        <v/>
      </c>
      <c r="E678" s="1738" t="str">
        <f>IF(Data!BX678="","",Data!BX678)</f>
        <v/>
      </c>
      <c r="F678" s="1738" t="str">
        <f>IF(Data!BY678="","",Data!BY678)</f>
        <v/>
      </c>
      <c r="G678" s="1609"/>
      <c r="H678" s="1670"/>
      <c r="I678" s="1670"/>
      <c r="J678" s="1670"/>
      <c r="K678" s="1670"/>
      <c r="L678" s="1609"/>
      <c r="M678" s="1605"/>
      <c r="N678" s="1605"/>
      <c r="O678" s="1605"/>
      <c r="P678" s="1605"/>
      <c r="Q678" s="1642"/>
      <c r="R678" s="1578"/>
      <c r="S678" s="1579"/>
      <c r="T678" s="1579"/>
      <c r="U678" s="1570">
        <v>678</v>
      </c>
      <c r="V678" s="1599"/>
    </row>
    <row r="679" spans="1:22" ht="15.75" customHeight="1">
      <c r="A679" s="1607" t="s">
        <v>286</v>
      </c>
      <c r="B679" s="1737"/>
      <c r="C679" s="1622" t="str">
        <f>IF(Data!BV679="","",Data!BV679)</f>
        <v/>
      </c>
      <c r="D679" s="1622" t="str">
        <f>IF(Data!BW679="","",Data!BW679)</f>
        <v/>
      </c>
      <c r="E679" s="1622" t="str">
        <f>IF(Data!BX679="","",Data!BX679)</f>
        <v/>
      </c>
      <c r="F679" s="1622" t="str">
        <f>IF(Data!BY679="","",Data!BY679)</f>
        <v/>
      </c>
      <c r="G679" s="1609"/>
      <c r="H679" s="1670"/>
      <c r="I679" s="1670"/>
      <c r="J679" s="1670"/>
      <c r="K679" s="1670"/>
      <c r="L679" s="1609"/>
      <c r="M679" s="1605"/>
      <c r="N679" s="1605"/>
      <c r="O679" s="1605"/>
      <c r="P679" s="1605"/>
      <c r="Q679" s="1642"/>
      <c r="R679" s="1623"/>
      <c r="S679" s="1624"/>
      <c r="T679" s="1624"/>
      <c r="U679" s="1570">
        <v>679</v>
      </c>
      <c r="V679" s="1599"/>
    </row>
    <row r="680" spans="1:22" ht="15.75" customHeight="1">
      <c r="A680" s="1692" t="s">
        <v>289</v>
      </c>
      <c r="B680" s="1736"/>
      <c r="C680" s="1634">
        <f>IF(Data!BV680="","",Data!BV680)</f>
        <v>16747.2</v>
      </c>
      <c r="D680" s="1634">
        <f>IF(Data!BW680="","",Data!BW680)</f>
        <v>16747.2</v>
      </c>
      <c r="E680" s="1634">
        <f>IF(Data!BX680="","",Data!BX680)</f>
        <v>16747.2</v>
      </c>
      <c r="F680" s="1634">
        <f>IF(Data!BY680="","",Data!BY680)</f>
        <v>16747.2</v>
      </c>
      <c r="G680" s="1609"/>
      <c r="H680" s="1605"/>
      <c r="I680" s="1605"/>
      <c r="J680" s="1605"/>
      <c r="K680" s="1605"/>
      <c r="L680" s="1609"/>
      <c r="M680" s="1627"/>
      <c r="N680" s="1627"/>
      <c r="O680" s="1627"/>
      <c r="P680" s="1627"/>
      <c r="Q680" s="1642"/>
      <c r="R680" s="1578"/>
      <c r="S680" s="1579"/>
      <c r="T680" s="1579"/>
      <c r="U680" s="1570">
        <v>680</v>
      </c>
      <c r="V680" s="1599"/>
    </row>
    <row r="681" spans="1:22" ht="15.75" customHeight="1">
      <c r="A681" s="1607" t="s">
        <v>250</v>
      </c>
      <c r="B681" s="1736"/>
      <c r="C681" s="1661" t="str">
        <f>IF(C678="","",C678*C679*C680/C$46/365/$P$1)</f>
        <v/>
      </c>
      <c r="D681" s="1661" t="str">
        <f>IF(D678="","",D678*D679*D680/D$46/365/$P$1)</f>
        <v/>
      </c>
      <c r="E681" s="1661" t="str">
        <f>IF(E678="","",E678*E679*E680/E$46/365/$P$1)</f>
        <v/>
      </c>
      <c r="F681" s="1661" t="str">
        <f>IF(F678="","",F678*F679*F680/F$46/365/$P$1)</f>
        <v/>
      </c>
      <c r="G681" s="1621"/>
      <c r="H681" s="1661" t="str">
        <f>IF(H678="","",H678*H679*C680/H$46/365/$P$1)</f>
        <v/>
      </c>
      <c r="I681" s="1661" t="str">
        <f>IF(I678="","",I678*I679*D680/I$46/365/$P$1)</f>
        <v/>
      </c>
      <c r="J681" s="1661" t="str">
        <f>IF(J678="","",J678*J679*E680/J$46/365/$P$1)</f>
        <v/>
      </c>
      <c r="K681" s="1661" t="str">
        <f>IF(K678="","",K678*K679*F680/K$46/365/$P$1)</f>
        <v/>
      </c>
      <c r="L681" s="1621"/>
      <c r="M681" s="1662" t="str">
        <f>IF(H681="","",SUM(H681)-SUM(C681))</f>
        <v/>
      </c>
      <c r="N681" s="1662" t="str">
        <f>IF(I681="","",SUM(I681)-SUM(D681))</f>
        <v/>
      </c>
      <c r="O681" s="1662" t="str">
        <f>IF(J681="","",SUM(J681)-SUM(E681))</f>
        <v/>
      </c>
      <c r="P681" s="1662" t="str">
        <f>IF(K681="","",SUM(K681)-SUM(F681))</f>
        <v/>
      </c>
      <c r="Q681" s="1642"/>
      <c r="R681" s="1568"/>
      <c r="S681" s="1569"/>
      <c r="T681" s="1569"/>
      <c r="U681" s="1570">
        <v>681</v>
      </c>
      <c r="V681" s="1599"/>
    </row>
    <row r="682" spans="1:22" ht="15.75" customHeight="1">
      <c r="A682" s="1681" t="str">
        <f>IF(Data!A682="","",Data!A682)</f>
        <v>Relief: Under 5 supplementary feeding</v>
      </c>
      <c r="B682" s="1736"/>
      <c r="C682" s="1622" t="str">
        <f>IF(Data!BV682="","",Data!BV682)</f>
        <v/>
      </c>
      <c r="D682" s="1622" t="str">
        <f>IF(Data!BW682="","",Data!BW682)</f>
        <v/>
      </c>
      <c r="E682" s="1622" t="str">
        <f>IF(Data!BX682="","",Data!BX682)</f>
        <v/>
      </c>
      <c r="F682" s="1622" t="str">
        <f>IF(Data!BY682="","",Data!BY682)</f>
        <v/>
      </c>
      <c r="G682" s="1621"/>
      <c r="H682" s="1605"/>
      <c r="I682" s="1605"/>
      <c r="J682" s="1605"/>
      <c r="K682" s="1605"/>
      <c r="L682" s="1621"/>
      <c r="M682" s="1605"/>
      <c r="N682" s="1605"/>
      <c r="O682" s="1605"/>
      <c r="P682" s="1605"/>
      <c r="Q682" s="1642"/>
      <c r="R682" s="1554"/>
      <c r="S682" s="1554"/>
      <c r="T682" s="1554"/>
      <c r="U682" s="1570">
        <v>682</v>
      </c>
      <c r="V682" s="1599"/>
    </row>
    <row r="683" spans="1:22" ht="15.75" customHeight="1">
      <c r="A683" s="1607" t="s">
        <v>290</v>
      </c>
      <c r="B683" s="1736"/>
      <c r="C683" s="1622" t="str">
        <f>IF(Data!BV683="","",Data!BV683)</f>
        <v/>
      </c>
      <c r="D683" s="1622" t="str">
        <f>IF(Data!BW683="","",Data!BW683)</f>
        <v/>
      </c>
      <c r="E683" s="1622" t="str">
        <f>IF(Data!BX683="","",Data!BX683)</f>
        <v/>
      </c>
      <c r="F683" s="1622" t="str">
        <f>IF(Data!BY683="","",Data!BY683)</f>
        <v/>
      </c>
      <c r="G683" s="1609"/>
      <c r="H683" s="1670"/>
      <c r="I683" s="1670"/>
      <c r="J683" s="1670"/>
      <c r="K683" s="1670"/>
      <c r="L683" s="1609"/>
      <c r="M683" s="1605"/>
      <c r="N683" s="1605"/>
      <c r="O683" s="1605"/>
      <c r="P683" s="1605"/>
      <c r="Q683" s="1642"/>
      <c r="R683" s="1578"/>
      <c r="S683" s="1579"/>
      <c r="T683" s="1579"/>
      <c r="U683" s="1570">
        <v>683</v>
      </c>
      <c r="V683" s="1599"/>
    </row>
    <row r="684" spans="1:22" ht="15.75" customHeight="1">
      <c r="A684" s="1607" t="s">
        <v>286</v>
      </c>
      <c r="B684" s="1736"/>
      <c r="C684" s="1622" t="str">
        <f>IF(Data!BV684="","",Data!BV684)</f>
        <v/>
      </c>
      <c r="D684" s="1622" t="str">
        <f>IF(Data!BW684="","",Data!BW684)</f>
        <v/>
      </c>
      <c r="E684" s="1622" t="str">
        <f>IF(Data!BX684="","",Data!BX684)</f>
        <v/>
      </c>
      <c r="F684" s="1622" t="str">
        <f>IF(Data!BY684="","",Data!BY684)</f>
        <v/>
      </c>
      <c r="G684" s="1609"/>
      <c r="H684" s="1670"/>
      <c r="I684" s="1670"/>
      <c r="J684" s="1670"/>
      <c r="K684" s="1670"/>
      <c r="L684" s="1609"/>
      <c r="M684" s="1605"/>
      <c r="N684" s="1605"/>
      <c r="O684" s="1605"/>
      <c r="P684" s="1605"/>
      <c r="Q684" s="1642"/>
      <c r="R684" s="1623"/>
      <c r="S684" s="1624"/>
      <c r="T684" s="1624"/>
      <c r="U684" s="1570">
        <v>684</v>
      </c>
      <c r="V684" s="1599"/>
    </row>
    <row r="685" spans="1:22" ht="15.75" customHeight="1">
      <c r="A685" s="1692" t="s">
        <v>289</v>
      </c>
      <c r="B685" s="1736"/>
      <c r="C685" s="1634">
        <f>IF(Data!BV685="","",Data!BV685)</f>
        <v>8457.3359999999993</v>
      </c>
      <c r="D685" s="1634">
        <f>IF(Data!BW685="","",Data!BW685)</f>
        <v>8457.3359999999993</v>
      </c>
      <c r="E685" s="1634">
        <f>IF(Data!BX685="","",Data!BX685)</f>
        <v>8457.3359999999993</v>
      </c>
      <c r="F685" s="1634">
        <f>IF(Data!BY685="","",Data!BY685)</f>
        <v>8457.3359999999993</v>
      </c>
      <c r="G685" s="1609"/>
      <c r="H685" s="1605"/>
      <c r="I685" s="1605"/>
      <c r="J685" s="1605"/>
      <c r="K685" s="1605"/>
      <c r="L685" s="1609"/>
      <c r="M685" s="1627"/>
      <c r="N685" s="1627"/>
      <c r="O685" s="1627"/>
      <c r="P685" s="1627"/>
      <c r="Q685" s="1642"/>
      <c r="R685" s="1578"/>
      <c r="S685" s="1579"/>
      <c r="T685" s="1579"/>
      <c r="U685" s="1570">
        <v>685</v>
      </c>
      <c r="V685" s="1599"/>
    </row>
    <row r="686" spans="1:22" ht="15.75" customHeight="1">
      <c r="A686" s="1607" t="s">
        <v>250</v>
      </c>
      <c r="B686" s="1736"/>
      <c r="C686" s="1661" t="str">
        <f>IF(C683="","",C683*C684*C685/C$46/365/$P$1)</f>
        <v/>
      </c>
      <c r="D686" s="1661" t="str">
        <f>IF(D683="","",D683*D684*D685/D$46/365/$P$1)</f>
        <v/>
      </c>
      <c r="E686" s="1661" t="str">
        <f>IF(E683="","",E683*E684*E685/E$46/365/$P$1)</f>
        <v/>
      </c>
      <c r="F686" s="1661" t="str">
        <f>IF(F683="","",F683*F684*F685/F$46/365/$P$1)</f>
        <v/>
      </c>
      <c r="G686" s="1621"/>
      <c r="H686" s="1661" t="str">
        <f>IF(H683="","",H683*H684*C685/H$46/365/$P$1)</f>
        <v/>
      </c>
      <c r="I686" s="1661" t="str">
        <f>IF(I683="","",I683*I684*D685/I$46/365/$P$1)</f>
        <v/>
      </c>
      <c r="J686" s="1661" t="str">
        <f>IF(J683="","",J683*J684*E685/J$46/365/$P$1)</f>
        <v/>
      </c>
      <c r="K686" s="1661" t="str">
        <f>IF(K683="","",K683*K684*F685/K$46/365/$P$1)</f>
        <v/>
      </c>
      <c r="L686" s="1621"/>
      <c r="M686" s="1662" t="str">
        <f>IF(H686="","",SUM(H686)-SUM(C686))</f>
        <v/>
      </c>
      <c r="N686" s="1662" t="str">
        <f>IF(I686="","",SUM(I686)-SUM(D686))</f>
        <v/>
      </c>
      <c r="O686" s="1662" t="str">
        <f>IF(J686="","",SUM(J686)-SUM(E686))</f>
        <v/>
      </c>
      <c r="P686" s="1662" t="str">
        <f>IF(K686="","",SUM(K686)-SUM(F686))</f>
        <v/>
      </c>
      <c r="Q686" s="1642"/>
      <c r="R686" s="1568"/>
      <c r="S686" s="1569"/>
      <c r="T686" s="1569"/>
      <c r="U686" s="1570">
        <v>686</v>
      </c>
      <c r="V686" s="1599"/>
    </row>
    <row r="687" spans="1:22" ht="15.75" customHeight="1">
      <c r="A687" s="1672" t="str">
        <f>IF(Data!A687="","",Data!A687)</f>
        <v>Gifts/remittances: cereal</v>
      </c>
      <c r="B687" s="1737"/>
      <c r="C687" s="1622" t="str">
        <f>IF(Data!BV687="","",Data!BV687)</f>
        <v/>
      </c>
      <c r="D687" s="1622" t="str">
        <f>IF(Data!BW687="","",Data!BW687)</f>
        <v/>
      </c>
      <c r="E687" s="1622" t="str">
        <f>IF(Data!BX687="","",Data!BX687)</f>
        <v/>
      </c>
      <c r="F687" s="1622" t="str">
        <f>IF(Data!BY687="","",Data!BY687)</f>
        <v/>
      </c>
      <c r="G687" s="1621"/>
      <c r="H687" s="1605"/>
      <c r="I687" s="1605"/>
      <c r="J687" s="1605"/>
      <c r="K687" s="1605"/>
      <c r="L687" s="1621"/>
      <c r="M687" s="1605"/>
      <c r="N687" s="1605"/>
      <c r="O687" s="1605"/>
      <c r="P687" s="1605"/>
      <c r="Q687" s="1642"/>
      <c r="R687" s="1554"/>
      <c r="S687" s="1554"/>
      <c r="T687" s="1554"/>
      <c r="U687" s="1570">
        <v>687</v>
      </c>
      <c r="V687" s="1599"/>
    </row>
    <row r="688" spans="1:22" ht="15.75" customHeight="1">
      <c r="A688" s="1607" t="s">
        <v>290</v>
      </c>
      <c r="B688" s="1737"/>
      <c r="C688" s="1622" t="str">
        <f>IF(Data!BV688="","",Data!BV688)</f>
        <v/>
      </c>
      <c r="D688" s="1622" t="str">
        <f>IF(Data!BW688="","",Data!BW688)</f>
        <v/>
      </c>
      <c r="E688" s="1622" t="str">
        <f>IF(Data!BX688="","",Data!BX688)</f>
        <v/>
      </c>
      <c r="F688" s="1622" t="str">
        <f>IF(Data!BY688="","",Data!BY688)</f>
        <v/>
      </c>
      <c r="G688" s="1609"/>
      <c r="H688" s="1734" t="str">
        <f>IF(C688="","",C688*'Exp factors'!C$38)</f>
        <v/>
      </c>
      <c r="I688" s="1734" t="str">
        <f>IF(D688="","",D688*'Exp factors'!D$38)</f>
        <v/>
      </c>
      <c r="J688" s="1734" t="str">
        <f>IF(E688="","",E688*'Exp factors'!E$38)</f>
        <v/>
      </c>
      <c r="K688" s="1734" t="str">
        <f>IF(F688="","",F688*'Exp factors'!F$38)</f>
        <v/>
      </c>
      <c r="L688" s="1609"/>
      <c r="M688" s="1605"/>
      <c r="N688" s="1605"/>
      <c r="O688" s="1605"/>
      <c r="P688" s="1605"/>
      <c r="Q688" s="1642"/>
      <c r="R688" s="1578"/>
      <c r="S688" s="1579"/>
      <c r="T688" s="1579"/>
      <c r="U688" s="1570">
        <v>688</v>
      </c>
      <c r="V688" s="1599"/>
    </row>
    <row r="689" spans="1:22" ht="15.75" customHeight="1">
      <c r="A689" s="1607" t="s">
        <v>286</v>
      </c>
      <c r="B689" s="1737"/>
      <c r="C689" s="1622" t="str">
        <f>IF(Data!BV689="","",Data!BV689)</f>
        <v/>
      </c>
      <c r="D689" s="1622" t="str">
        <f>IF(Data!BW689="","",Data!BW689)</f>
        <v/>
      </c>
      <c r="E689" s="1622" t="str">
        <f>IF(Data!BX689="","",Data!BX689)</f>
        <v/>
      </c>
      <c r="F689" s="1622" t="str">
        <f>IF(Data!BY689="","",Data!BY689)</f>
        <v/>
      </c>
      <c r="G689" s="1609"/>
      <c r="H689" s="1734" t="str">
        <f>IF(C689&gt;0,C689,"")</f>
        <v/>
      </c>
      <c r="I689" s="1734" t="str">
        <f>IF(D689&gt;0,D689,"")</f>
        <v/>
      </c>
      <c r="J689" s="1734" t="str">
        <f>IF(E689&gt;0,E689,"")</f>
        <v/>
      </c>
      <c r="K689" s="1734" t="str">
        <f>IF(F689&gt;0,F689,"")</f>
        <v/>
      </c>
      <c r="L689" s="1609"/>
      <c r="M689" s="1605"/>
      <c r="N689" s="1605"/>
      <c r="O689" s="1605"/>
      <c r="P689" s="1605"/>
      <c r="Q689" s="1642"/>
      <c r="R689" s="1623"/>
      <c r="S689" s="1624"/>
      <c r="T689" s="1624"/>
      <c r="U689" s="1570">
        <v>689</v>
      </c>
      <c r="V689" s="1599"/>
    </row>
    <row r="690" spans="1:22" ht="15.75" customHeight="1">
      <c r="A690" s="1692" t="s">
        <v>289</v>
      </c>
      <c r="B690" s="1737"/>
      <c r="C690" s="1634">
        <f>IF(Data!BV690="","",Data!BV690)</f>
        <v>15156.216</v>
      </c>
      <c r="D690" s="1634">
        <f>IF(Data!BW690="","",Data!BW690)</f>
        <v>15156.216</v>
      </c>
      <c r="E690" s="1634">
        <f>IF(Data!BX690="","",Data!BX690)</f>
        <v>15156.216</v>
      </c>
      <c r="F690" s="1634">
        <f>IF(Data!BY690="","",Data!BY690)</f>
        <v>15156.216</v>
      </c>
      <c r="G690" s="1609"/>
      <c r="H690" s="1605"/>
      <c r="I690" s="1605"/>
      <c r="J690" s="1605"/>
      <c r="K690" s="1605"/>
      <c r="L690" s="1609"/>
      <c r="M690" s="1627"/>
      <c r="N690" s="1627"/>
      <c r="O690" s="1627"/>
      <c r="P690" s="1627"/>
      <c r="Q690" s="1642"/>
      <c r="R690" s="1578"/>
      <c r="S690" s="1579"/>
      <c r="T690" s="1579"/>
      <c r="U690" s="1570">
        <v>690</v>
      </c>
      <c r="V690" s="1599"/>
    </row>
    <row r="691" spans="1:22" ht="15.75" customHeight="1">
      <c r="A691" s="1607" t="s">
        <v>250</v>
      </c>
      <c r="B691" s="1737"/>
      <c r="C691" s="1661" t="str">
        <f>IF(C688="","",C688*C689*C690/C$46/365/$P$1)</f>
        <v/>
      </c>
      <c r="D691" s="1661" t="str">
        <f>IF(D688="","",D688*D689*D690/D$46/365/$P$1)</f>
        <v/>
      </c>
      <c r="E691" s="1661" t="str">
        <f>IF(E688="","",E688*E689*E690/E$46/365/$P$1)</f>
        <v/>
      </c>
      <c r="F691" s="1661" t="str">
        <f>IF(F688="","",F688*F689*F690/F$46/365/$P$1)</f>
        <v/>
      </c>
      <c r="G691" s="1621"/>
      <c r="H691" s="1661" t="str">
        <f>IF(H688="","",H688*H689*C690/H$46/365/$P$1)</f>
        <v/>
      </c>
      <c r="I691" s="1661" t="str">
        <f>IF(I688="","",I688*I689*D690/I$46/365/$P$1)</f>
        <v/>
      </c>
      <c r="J691" s="1661" t="str">
        <f>IF(J688="","",J688*J689*E690/J$46/365/$P$1)</f>
        <v/>
      </c>
      <c r="K691" s="1661" t="str">
        <f>IF(K688="","",K688*K689*F690/K$46/365/$P$1)</f>
        <v/>
      </c>
      <c r="L691" s="1621"/>
      <c r="M691" s="1662" t="str">
        <f>IF(H691="","",SUM(H691)-SUM(C691))</f>
        <v/>
      </c>
      <c r="N691" s="1662" t="str">
        <f>IF(I691="","",SUM(I691)-SUM(D691))</f>
        <v/>
      </c>
      <c r="O691" s="1662" t="str">
        <f>IF(J691="","",SUM(J691)-SUM(E691))</f>
        <v/>
      </c>
      <c r="P691" s="1662" t="str">
        <f>IF(K691="","",SUM(K691)-SUM(F691))</f>
        <v/>
      </c>
      <c r="Q691" s="1642"/>
      <c r="R691" s="1568"/>
      <c r="S691" s="1569"/>
      <c r="T691" s="1569"/>
      <c r="U691" s="1570">
        <v>691</v>
      </c>
      <c r="V691" s="1599"/>
    </row>
    <row r="692" spans="1:22" ht="15.75" customHeight="1">
      <c r="A692" s="1681" t="str">
        <f>IF(Data!A692="","",Data!A692)</f>
        <v>Gifts/remittances: sugar</v>
      </c>
      <c r="B692" s="1736"/>
      <c r="C692" s="1622" t="str">
        <f>IF(Data!BV692="","",Data!BV692)</f>
        <v/>
      </c>
      <c r="D692" s="1622" t="str">
        <f>IF(Data!BW692="","",Data!BW692)</f>
        <v/>
      </c>
      <c r="E692" s="1622" t="str">
        <f>IF(Data!BX692="","",Data!BX692)</f>
        <v/>
      </c>
      <c r="F692" s="1622" t="str">
        <f>IF(Data!BY692="","",Data!BY692)</f>
        <v/>
      </c>
      <c r="G692" s="1621"/>
      <c r="H692" s="1605"/>
      <c r="I692" s="1605"/>
      <c r="J692" s="1605"/>
      <c r="K692" s="1605"/>
      <c r="L692" s="1621"/>
      <c r="M692" s="1605"/>
      <c r="N692" s="1605"/>
      <c r="O692" s="1605"/>
      <c r="P692" s="1605"/>
      <c r="Q692" s="1642"/>
      <c r="R692" s="1554"/>
      <c r="S692" s="1554"/>
      <c r="T692" s="1554"/>
      <c r="U692" s="1570">
        <v>692</v>
      </c>
      <c r="V692" s="1599"/>
    </row>
    <row r="693" spans="1:22" ht="15.75" customHeight="1">
      <c r="A693" s="1607" t="s">
        <v>290</v>
      </c>
      <c r="B693" s="1737"/>
      <c r="C693" s="1622" t="str">
        <f>IF(Data!BV693="","",Data!BV693)</f>
        <v/>
      </c>
      <c r="D693" s="1622" t="str">
        <f>IF(Data!BW693="","",Data!BW693)</f>
        <v/>
      </c>
      <c r="E693" s="1622" t="str">
        <f>IF(Data!BX693="","",Data!BX693)</f>
        <v/>
      </c>
      <c r="F693" s="1622" t="str">
        <f>IF(Data!BY693="","",Data!BY693)</f>
        <v/>
      </c>
      <c r="G693" s="1609"/>
      <c r="H693" s="1670"/>
      <c r="I693" s="1670"/>
      <c r="J693" s="1670"/>
      <c r="K693" s="1670"/>
      <c r="L693" s="1609"/>
      <c r="M693" s="1605"/>
      <c r="N693" s="1605"/>
      <c r="O693" s="1605"/>
      <c r="P693" s="1605"/>
      <c r="Q693" s="1642"/>
      <c r="R693" s="1578"/>
      <c r="S693" s="1579"/>
      <c r="T693" s="1579"/>
      <c r="U693" s="1570">
        <v>693</v>
      </c>
      <c r="V693" s="1599"/>
    </row>
    <row r="694" spans="1:22" ht="15.75" customHeight="1">
      <c r="A694" s="1607" t="s">
        <v>286</v>
      </c>
      <c r="B694" s="1737"/>
      <c r="C694" s="1622" t="str">
        <f>IF(Data!BV694="","",Data!BV694)</f>
        <v/>
      </c>
      <c r="D694" s="1622" t="str">
        <f>IF(Data!BW694="","",Data!BW694)</f>
        <v/>
      </c>
      <c r="E694" s="1622" t="str">
        <f>IF(Data!BX694="","",Data!BX694)</f>
        <v/>
      </c>
      <c r="F694" s="1622" t="str">
        <f>IF(Data!BY694="","",Data!BY694)</f>
        <v/>
      </c>
      <c r="G694" s="1609"/>
      <c r="H694" s="1670"/>
      <c r="I694" s="1670"/>
      <c r="J694" s="1670"/>
      <c r="K694" s="1670"/>
      <c r="L694" s="1609"/>
      <c r="M694" s="1605"/>
      <c r="N694" s="1605"/>
      <c r="O694" s="1605"/>
      <c r="P694" s="1605"/>
      <c r="Q694" s="1642"/>
      <c r="R694" s="1623"/>
      <c r="S694" s="1624"/>
      <c r="T694" s="1624"/>
      <c r="U694" s="1570">
        <v>694</v>
      </c>
      <c r="V694" s="1599"/>
    </row>
    <row r="695" spans="1:22" ht="15.75" customHeight="1">
      <c r="A695" s="1692" t="s">
        <v>289</v>
      </c>
      <c r="B695" s="1736"/>
      <c r="C695" s="1634">
        <f>IF(Data!BV695="","",Data!BV695)</f>
        <v>16747.2</v>
      </c>
      <c r="D695" s="1634">
        <f>IF(Data!BW695="","",Data!BW695)</f>
        <v>16747.2</v>
      </c>
      <c r="E695" s="1634">
        <f>IF(Data!BX695="","",Data!BX695)</f>
        <v>16747.2</v>
      </c>
      <c r="F695" s="1634">
        <f>IF(Data!BY695="","",Data!BY695)</f>
        <v>16747.2</v>
      </c>
      <c r="G695" s="1609"/>
      <c r="H695" s="1605"/>
      <c r="I695" s="1605"/>
      <c r="J695" s="1605"/>
      <c r="K695" s="1605"/>
      <c r="L695" s="1609"/>
      <c r="M695" s="1627"/>
      <c r="N695" s="1627"/>
      <c r="O695" s="1627"/>
      <c r="P695" s="1627"/>
      <c r="Q695" s="1642"/>
      <c r="R695" s="1578"/>
      <c r="S695" s="1579"/>
      <c r="T695" s="1579"/>
      <c r="U695" s="1570">
        <v>695</v>
      </c>
      <c r="V695" s="1599"/>
    </row>
    <row r="696" spans="1:22" ht="15.75" customHeight="1">
      <c r="A696" s="1607" t="s">
        <v>250</v>
      </c>
      <c r="B696" s="1736"/>
      <c r="C696" s="1661" t="str">
        <f>IF(C693="","",C693*C694*C695/C$46/365/$P$1)</f>
        <v/>
      </c>
      <c r="D696" s="1661" t="str">
        <f>IF(D693="","",D693*D694*D695/D$46/365/$P$1)</f>
        <v/>
      </c>
      <c r="E696" s="1661" t="str">
        <f>IF(E693="","",E693*E694*E695/E$46/365/$P$1)</f>
        <v/>
      </c>
      <c r="F696" s="1661" t="str">
        <f>IF(F693="","",F693*F694*F695/F$46/365/$P$1)</f>
        <v/>
      </c>
      <c r="G696" s="1621"/>
      <c r="H696" s="1661" t="str">
        <f>IF(H693="","",H693*H694*C695/H$46/365/$P$1)</f>
        <v/>
      </c>
      <c r="I696" s="1661" t="str">
        <f>IF(I693="","",I693*I694*D695/I$46/365/$P$1)</f>
        <v/>
      </c>
      <c r="J696" s="1661" t="str">
        <f>IF(J693="","",J693*J694*E695/J$46/365/$P$1)</f>
        <v/>
      </c>
      <c r="K696" s="1661" t="str">
        <f>IF(K693="","",K693*K694*F695/K$46/365/$P$1)</f>
        <v/>
      </c>
      <c r="L696" s="1621"/>
      <c r="M696" s="1662" t="str">
        <f>IF(H696="","",SUM(H696)-SUM(C696))</f>
        <v/>
      </c>
      <c r="N696" s="1662" t="str">
        <f>IF(I696="","",SUM(I696)-SUM(D696))</f>
        <v/>
      </c>
      <c r="O696" s="1662" t="str">
        <f>IF(J696="","",SUM(J696)-SUM(E696))</f>
        <v/>
      </c>
      <c r="P696" s="1662" t="str">
        <f>IF(K696="","",SUM(K696)-SUM(F696))</f>
        <v/>
      </c>
      <c r="Q696" s="1642"/>
      <c r="R696" s="1568"/>
      <c r="S696" s="1569"/>
      <c r="T696" s="1569"/>
      <c r="U696" s="1570">
        <v>696</v>
      </c>
      <c r="V696" s="1599"/>
    </row>
    <row r="697" spans="1:22" ht="15.75" customHeight="1">
      <c r="A697" s="1681" t="str">
        <f>IF(Data!A697="","",Data!A697)</f>
        <v>Gifts/remittances: Rice</v>
      </c>
      <c r="B697" s="1736"/>
      <c r="C697" s="1622" t="str">
        <f>IF(Data!BV697="","",Data!BV697)</f>
        <v/>
      </c>
      <c r="D697" s="1622" t="str">
        <f>IF(Data!BW697="","",Data!BW697)</f>
        <v/>
      </c>
      <c r="E697" s="1622" t="str">
        <f>IF(Data!BX697="","",Data!BX697)</f>
        <v/>
      </c>
      <c r="F697" s="1622" t="str">
        <f>IF(Data!BY697="","",Data!BY697)</f>
        <v/>
      </c>
      <c r="G697" s="1621"/>
      <c r="H697" s="1605"/>
      <c r="I697" s="1605"/>
      <c r="J697" s="1605"/>
      <c r="K697" s="1605"/>
      <c r="L697" s="1621"/>
      <c r="M697" s="1605"/>
      <c r="N697" s="1605"/>
      <c r="O697" s="1605"/>
      <c r="P697" s="1605"/>
      <c r="Q697" s="1642"/>
      <c r="R697" s="1554"/>
      <c r="S697" s="1554"/>
      <c r="T697" s="1554"/>
      <c r="U697" s="1570">
        <v>697</v>
      </c>
      <c r="V697" s="1599"/>
    </row>
    <row r="698" spans="1:22" ht="15.75" customHeight="1">
      <c r="A698" s="1607" t="s">
        <v>290</v>
      </c>
      <c r="B698" s="1736"/>
      <c r="C698" s="1622" t="str">
        <f>IF(Data!BV698="","",Data!BV698)</f>
        <v/>
      </c>
      <c r="D698" s="1622" t="str">
        <f>IF(Data!BW698="","",Data!BW698)</f>
        <v/>
      </c>
      <c r="E698" s="1622" t="str">
        <f>IF(Data!BX698="","",Data!BX698)</f>
        <v/>
      </c>
      <c r="F698" s="1622" t="str">
        <f>IF(Data!BY698="","",Data!BY698)</f>
        <v/>
      </c>
      <c r="G698" s="1609"/>
      <c r="H698" s="1670"/>
      <c r="I698" s="1670"/>
      <c r="J698" s="1670"/>
      <c r="K698" s="1670"/>
      <c r="L698" s="1609"/>
      <c r="M698" s="1605"/>
      <c r="N698" s="1605"/>
      <c r="O698" s="1605"/>
      <c r="P698" s="1605"/>
      <c r="Q698" s="1642"/>
      <c r="R698" s="1578"/>
      <c r="S698" s="1579"/>
      <c r="T698" s="1579"/>
      <c r="U698" s="1570">
        <v>698</v>
      </c>
      <c r="V698" s="1599"/>
    </row>
    <row r="699" spans="1:22" ht="15.75" customHeight="1">
      <c r="A699" s="1607" t="s">
        <v>286</v>
      </c>
      <c r="B699" s="1736"/>
      <c r="C699" s="1622" t="str">
        <f>IF(Data!BV699="","",Data!BV699)</f>
        <v/>
      </c>
      <c r="D699" s="1622" t="str">
        <f>IF(Data!BW699="","",Data!BW699)</f>
        <v/>
      </c>
      <c r="E699" s="1622" t="str">
        <f>IF(Data!BX699="","",Data!BX699)</f>
        <v/>
      </c>
      <c r="F699" s="1622" t="str">
        <f>IF(Data!BY699="","",Data!BY699)</f>
        <v/>
      </c>
      <c r="G699" s="1609"/>
      <c r="H699" s="1670"/>
      <c r="I699" s="1670"/>
      <c r="J699" s="1670"/>
      <c r="K699" s="1670"/>
      <c r="L699" s="1609"/>
      <c r="M699" s="1605"/>
      <c r="N699" s="1605"/>
      <c r="O699" s="1605"/>
      <c r="P699" s="1605"/>
      <c r="Q699" s="1642"/>
      <c r="R699" s="1623"/>
      <c r="S699" s="1624"/>
      <c r="T699" s="1624"/>
      <c r="U699" s="1570">
        <v>699</v>
      </c>
      <c r="V699" s="1599"/>
    </row>
    <row r="700" spans="1:22" ht="15.75" customHeight="1">
      <c r="A700" s="1692" t="s">
        <v>289</v>
      </c>
      <c r="B700" s="1736"/>
      <c r="C700" s="1622" t="str">
        <f>IF(Data!BV700="","",Data!BV700)</f>
        <v/>
      </c>
      <c r="D700" s="1622" t="str">
        <f>IF(Data!BW700="","",Data!BW700)</f>
        <v/>
      </c>
      <c r="E700" s="1622" t="str">
        <f>IF(Data!BX700="","",Data!BX700)</f>
        <v/>
      </c>
      <c r="F700" s="1622" t="str">
        <f>IF(Data!BY700="","",Data!BY700)</f>
        <v/>
      </c>
      <c r="G700" s="1609"/>
      <c r="H700" s="1605"/>
      <c r="I700" s="1605"/>
      <c r="J700" s="1605"/>
      <c r="K700" s="1605"/>
      <c r="L700" s="1609"/>
      <c r="M700" s="1627"/>
      <c r="N700" s="1627"/>
      <c r="O700" s="1627"/>
      <c r="P700" s="1627"/>
      <c r="Q700" s="1642"/>
      <c r="R700" s="1578"/>
      <c r="S700" s="1579"/>
      <c r="T700" s="1579"/>
      <c r="U700" s="1570">
        <v>700</v>
      </c>
      <c r="V700" s="1599"/>
    </row>
    <row r="701" spans="1:22" ht="15.75" customHeight="1">
      <c r="A701" s="1607" t="s">
        <v>250</v>
      </c>
      <c r="B701" s="1736"/>
      <c r="C701" s="1661" t="str">
        <f>IF(C698="","",C698*C699*C700/C$46/365/$P$1)</f>
        <v/>
      </c>
      <c r="D701" s="1661" t="str">
        <f>IF(D698="","",D698*D699*D700/D$46/365/$P$1)</f>
        <v/>
      </c>
      <c r="E701" s="1661" t="str">
        <f>IF(E698="","",E698*E699*E700/E$46/365/$P$1)</f>
        <v/>
      </c>
      <c r="F701" s="1661" t="str">
        <f>IF(F698="","",F698*F699*F700/F$46/365/$P$1)</f>
        <v/>
      </c>
      <c r="G701" s="1621"/>
      <c r="H701" s="1661" t="str">
        <f>IF(H698="","",H698*H699*C700/H$46/365/$P$1)</f>
        <v/>
      </c>
      <c r="I701" s="1661" t="str">
        <f>IF(I698="","",I698*I699*D700/I$46/365/$P$1)</f>
        <v/>
      </c>
      <c r="J701" s="1661" t="str">
        <f>IF(J698="","",J698*J699*E700/J$46/365/$P$1)</f>
        <v/>
      </c>
      <c r="K701" s="1661" t="str">
        <f>IF(K698="","",K698*K699*F700/K$46/365/$P$1)</f>
        <v/>
      </c>
      <c r="L701" s="1621"/>
      <c r="M701" s="1662" t="str">
        <f>IF(H701="","",SUM(H701)-SUM(C701))</f>
        <v/>
      </c>
      <c r="N701" s="1662" t="str">
        <f>IF(I701="","",SUM(I701)-SUM(D701))</f>
        <v/>
      </c>
      <c r="O701" s="1662" t="str">
        <f>IF(J701="","",SUM(J701)-SUM(E701))</f>
        <v/>
      </c>
      <c r="P701" s="1662" t="str">
        <f>IF(K701="","",SUM(K701)-SUM(F701))</f>
        <v/>
      </c>
      <c r="Q701" s="1642"/>
      <c r="R701" s="1568"/>
      <c r="S701" s="1569"/>
      <c r="T701" s="1569"/>
      <c r="U701" s="1570">
        <v>701</v>
      </c>
      <c r="V701" s="1599"/>
    </row>
    <row r="702" spans="1:22" ht="15.75" customHeight="1">
      <c r="A702" s="1676" t="s">
        <v>309</v>
      </c>
      <c r="B702" s="1736"/>
      <c r="C702" s="1644"/>
      <c r="D702" s="1644"/>
      <c r="E702" s="1644"/>
      <c r="F702" s="1644"/>
      <c r="G702" s="1621"/>
      <c r="H702" s="1605"/>
      <c r="I702" s="1605"/>
      <c r="J702" s="1605"/>
      <c r="K702" s="1605"/>
      <c r="L702" s="1621"/>
      <c r="M702" s="1683"/>
      <c r="N702" s="1683"/>
      <c r="O702" s="1683"/>
      <c r="P702" s="1683"/>
      <c r="Q702" s="1642"/>
      <c r="R702" s="1554"/>
      <c r="S702" s="1554"/>
      <c r="T702" s="1554"/>
      <c r="U702" s="1570">
        <v>702</v>
      </c>
      <c r="V702" s="1599"/>
    </row>
    <row r="703" spans="1:22" ht="15.75" customHeight="1">
      <c r="A703" s="1739" t="str">
        <f>IF(Data!A703="","",Data!A703)</f>
        <v>Agricultural cash income -- see Data2</v>
      </c>
      <c r="B703" s="1736"/>
      <c r="C703" s="1626"/>
      <c r="D703" s="1626"/>
      <c r="E703" s="1626"/>
      <c r="F703" s="1626"/>
      <c r="G703" s="1611"/>
      <c r="H703" s="1605"/>
      <c r="I703" s="1605"/>
      <c r="J703" s="1605"/>
      <c r="K703" s="1605"/>
      <c r="L703" s="1611"/>
      <c r="M703" s="1627"/>
      <c r="N703" s="1627"/>
      <c r="O703" s="1627"/>
      <c r="P703" s="1627"/>
      <c r="Q703" s="1642"/>
      <c r="R703" s="1554"/>
      <c r="S703" s="1554"/>
      <c r="T703" s="1554"/>
      <c r="U703" s="1570">
        <v>703</v>
      </c>
      <c r="V703" s="1599"/>
    </row>
    <row r="704" spans="1:22" ht="15.75" customHeight="1">
      <c r="A704" s="1607" t="s">
        <v>294</v>
      </c>
      <c r="B704" s="1736"/>
      <c r="C704" s="1622" t="str">
        <f>IF(Data!BV704="","",Data!BV704)</f>
        <v/>
      </c>
      <c r="D704" s="1622" t="str">
        <f>IF(Data!BW704="","",Data!BW704)</f>
        <v/>
      </c>
      <c r="E704" s="1622" t="str">
        <f>IF(Data!BX704="","",Data!BX704)</f>
        <v/>
      </c>
      <c r="F704" s="1622" t="str">
        <f>IF(Data!BY704="","",Data!BY704)</f>
        <v/>
      </c>
      <c r="G704" s="1611"/>
      <c r="H704" s="1734" t="str">
        <f>IF(C704="","",C704*'Exp factors'!C$28)</f>
        <v/>
      </c>
      <c r="I704" s="1734" t="str">
        <f>IF(D704="","",D704*'Exp factors'!D$28)</f>
        <v/>
      </c>
      <c r="J704" s="1734" t="str">
        <f>IF(E704="","",E704*'Exp factors'!E$28)</f>
        <v/>
      </c>
      <c r="K704" s="1734" t="str">
        <f>IF(F704="","",F704*'Exp factors'!F$28)</f>
        <v/>
      </c>
      <c r="L704" s="1611"/>
      <c r="M704" s="1627"/>
      <c r="N704" s="1627"/>
      <c r="O704" s="1627"/>
      <c r="P704" s="1627"/>
      <c r="Q704" s="1642"/>
      <c r="R704" s="1623"/>
      <c r="S704" s="1624"/>
      <c r="T704" s="1624"/>
      <c r="U704" s="1570">
        <v>704</v>
      </c>
      <c r="V704" s="1599"/>
    </row>
    <row r="705" spans="1:22" ht="15.75" customHeight="1">
      <c r="A705" s="1607" t="s">
        <v>295</v>
      </c>
      <c r="B705" s="1736"/>
      <c r="C705" s="1622" t="str">
        <f>IF(Data!BV705="","",Data!BV705)</f>
        <v/>
      </c>
      <c r="D705" s="1622" t="str">
        <f>IF(Data!BW705="","",Data!BW705)</f>
        <v/>
      </c>
      <c r="E705" s="1622" t="str">
        <f>IF(Data!BX705="","",Data!BX705)</f>
        <v/>
      </c>
      <c r="F705" s="1622" t="str">
        <f>IF(Data!BY705="","",Data!BY705)</f>
        <v/>
      </c>
      <c r="G705" s="1609"/>
      <c r="H705" s="1734" t="str">
        <f t="shared" ref="H705:K706" si="106">IF(C705&gt;0,C705,"")</f>
        <v/>
      </c>
      <c r="I705" s="1734" t="str">
        <f t="shared" si="106"/>
        <v/>
      </c>
      <c r="J705" s="1734" t="str">
        <f t="shared" si="106"/>
        <v/>
      </c>
      <c r="K705" s="1734" t="str">
        <f t="shared" si="106"/>
        <v/>
      </c>
      <c r="L705" s="1609"/>
      <c r="M705" s="1605"/>
      <c r="N705" s="1605"/>
      <c r="O705" s="1605"/>
      <c r="P705" s="1605"/>
      <c r="Q705" s="1642"/>
      <c r="R705" s="1623"/>
      <c r="S705" s="1624"/>
      <c r="T705" s="1624"/>
      <c r="U705" s="1570">
        <v>705</v>
      </c>
      <c r="V705" s="1599"/>
    </row>
    <row r="706" spans="1:22" ht="15.75" customHeight="1">
      <c r="A706" s="1607" t="s">
        <v>280</v>
      </c>
      <c r="B706" s="1736"/>
      <c r="C706" s="1622" t="str">
        <f>IF(Data!BV706="","",Data!BV706)</f>
        <v/>
      </c>
      <c r="D706" s="1622" t="str">
        <f>IF(Data!BW706="","",Data!BW706)</f>
        <v/>
      </c>
      <c r="E706" s="1622" t="str">
        <f>IF(Data!BX706="","",Data!BX706)</f>
        <v/>
      </c>
      <c r="F706" s="1622" t="str">
        <f>IF(Data!BY706="","",Data!BY706)</f>
        <v/>
      </c>
      <c r="G706" s="1609"/>
      <c r="H706" s="1734" t="str">
        <f t="shared" si="106"/>
        <v/>
      </c>
      <c r="I706" s="1734" t="str">
        <f t="shared" si="106"/>
        <v/>
      </c>
      <c r="J706" s="1734" t="str">
        <f t="shared" si="106"/>
        <v/>
      </c>
      <c r="K706" s="1734" t="str">
        <f t="shared" si="106"/>
        <v/>
      </c>
      <c r="L706" s="1609"/>
      <c r="M706" s="1605"/>
      <c r="N706" s="1605"/>
      <c r="O706" s="1605"/>
      <c r="P706" s="1605"/>
      <c r="Q706" s="1642"/>
      <c r="R706" s="1623"/>
      <c r="S706" s="1624"/>
      <c r="T706" s="1624"/>
      <c r="U706" s="1570">
        <v>706</v>
      </c>
      <c r="V706" s="1599"/>
    </row>
    <row r="707" spans="1:22" ht="15.75" customHeight="1">
      <c r="A707" s="1607" t="s">
        <v>311</v>
      </c>
      <c r="B707" s="1736"/>
      <c r="C707" s="1622" t="str">
        <f>IF(Data!BV707="","",Data!BV707)</f>
        <v/>
      </c>
      <c r="D707" s="1622" t="str">
        <f>IF(Data!BW707="","",Data!BW707)</f>
        <v/>
      </c>
      <c r="E707" s="1622" t="str">
        <f>IF(Data!BX707="","",Data!BX707)</f>
        <v/>
      </c>
      <c r="F707" s="1622" t="str">
        <f>IF(Data!BY707="","",Data!BY707)</f>
        <v/>
      </c>
      <c r="G707" s="1609"/>
      <c r="H707" s="1605"/>
      <c r="I707" s="1605"/>
      <c r="J707" s="1605"/>
      <c r="K707" s="1605"/>
      <c r="L707" s="1609"/>
      <c r="M707" s="1605"/>
      <c r="N707" s="1605"/>
      <c r="O707" s="1605"/>
      <c r="P707" s="1605"/>
      <c r="Q707" s="1642"/>
      <c r="R707" s="1623"/>
      <c r="S707" s="1624"/>
      <c r="T707" s="1624"/>
      <c r="U707" s="1570">
        <v>707</v>
      </c>
      <c r="V707" s="1599"/>
    </row>
    <row r="708" spans="1:22" ht="15.75" customHeight="1">
      <c r="A708" s="1689" t="s">
        <v>312</v>
      </c>
      <c r="B708" s="1736"/>
      <c r="C708" s="1657">
        <f>IF(Data!BV708="","",Data!BV708)</f>
        <v>0</v>
      </c>
      <c r="D708" s="1657">
        <f>IF(Data!BW708="","",Data!BW708)</f>
        <v>11520</v>
      </c>
      <c r="E708" s="1657">
        <f>IF(Data!BX708="","",Data!BX708)</f>
        <v>0</v>
      </c>
      <c r="F708" s="1657">
        <f>IF(Data!BY708="","",Data!BY708)</f>
        <v>0</v>
      </c>
      <c r="G708" s="1610"/>
      <c r="H708" s="1734">
        <f>IF(C708="","",C708*'Exp factors'!C$28)</f>
        <v>0</v>
      </c>
      <c r="I708" s="1734">
        <f>IF(D708="","",D708*'Exp factors'!D$28)</f>
        <v>11520</v>
      </c>
      <c r="J708" s="1734">
        <f>IF(E708="","",E708*'Exp factors'!E$28)</f>
        <v>0</v>
      </c>
      <c r="K708" s="1734">
        <f>IF(F708="","",F708*'Exp factors'!F$28)</f>
        <v>0</v>
      </c>
      <c r="L708" s="1610"/>
      <c r="M708" s="1632">
        <f>IF(H708="","",SUM(H708)-SUM(C708))</f>
        <v>0</v>
      </c>
      <c r="N708" s="1632">
        <f>IF(I708="","",SUM(I708)-SUM(D708))</f>
        <v>0</v>
      </c>
      <c r="O708" s="1632">
        <f>IF(J708="","",SUM(J708)-SUM(E708))</f>
        <v>0</v>
      </c>
      <c r="P708" s="1632">
        <f>IF(K708="","",SUM(K708)-SUM(F708))</f>
        <v>0</v>
      </c>
      <c r="Q708" s="1642"/>
      <c r="R708" s="1578"/>
      <c r="S708" s="1579"/>
      <c r="T708" s="1579"/>
      <c r="U708" s="1570">
        <v>708</v>
      </c>
      <c r="V708" s="1599"/>
    </row>
    <row r="709" spans="1:22" ht="15.75" customHeight="1">
      <c r="A709" s="1739" t="str">
        <f>IF(Data!A709="","",Data!A709)</f>
        <v>Construction cash income -- see Data2</v>
      </c>
      <c r="B709" s="1736"/>
      <c r="C709" s="1626"/>
      <c r="D709" s="1626"/>
      <c r="E709" s="1626"/>
      <c r="F709" s="1622"/>
      <c r="G709" s="1611"/>
      <c r="H709" s="1605"/>
      <c r="I709" s="1605"/>
      <c r="J709" s="1605"/>
      <c r="K709" s="1605"/>
      <c r="L709" s="1611"/>
      <c r="M709" s="1627"/>
      <c r="N709" s="1627"/>
      <c r="O709" s="1627"/>
      <c r="P709" s="1627"/>
      <c r="Q709" s="1642"/>
      <c r="R709" s="1554"/>
      <c r="S709" s="1554"/>
      <c r="T709" s="1554"/>
      <c r="U709" s="1570">
        <v>709</v>
      </c>
      <c r="V709" s="1599"/>
    </row>
    <row r="710" spans="1:22" ht="15.75" customHeight="1">
      <c r="A710" s="1607" t="s">
        <v>294</v>
      </c>
      <c r="B710" s="1736"/>
      <c r="C710" s="1622" t="str">
        <f>IF(Data!BV710="","",Data!BV710)</f>
        <v/>
      </c>
      <c r="D710" s="1622" t="str">
        <f>IF(Data!BW710="","",Data!BW710)</f>
        <v/>
      </c>
      <c r="E710" s="1622" t="str">
        <f>IF(Data!BX710="","",Data!BX710)</f>
        <v/>
      </c>
      <c r="F710" s="1622" t="str">
        <f>IF(Data!BY710="","",Data!BY710)</f>
        <v/>
      </c>
      <c r="G710" s="1611"/>
      <c r="H710" s="1734" t="str">
        <f>IF(C710="","",C710*'Exp factors'!C$28)</f>
        <v/>
      </c>
      <c r="I710" s="1734" t="str">
        <f>IF(D710="","",D710*'Exp factors'!D$28)</f>
        <v/>
      </c>
      <c r="J710" s="1734" t="str">
        <f>IF(E710="","",E710*'Exp factors'!E$28)</f>
        <v/>
      </c>
      <c r="K710" s="1734" t="str">
        <f>IF(F710="","",F710*'Exp factors'!F$28)</f>
        <v/>
      </c>
      <c r="L710" s="1611"/>
      <c r="M710" s="1627"/>
      <c r="N710" s="1627"/>
      <c r="O710" s="1627"/>
      <c r="P710" s="1627"/>
      <c r="Q710" s="1642"/>
      <c r="R710" s="1623"/>
      <c r="S710" s="1624"/>
      <c r="T710" s="1624"/>
      <c r="U710" s="1570">
        <v>710</v>
      </c>
      <c r="V710" s="1599"/>
    </row>
    <row r="711" spans="1:22" ht="15.75" customHeight="1">
      <c r="A711" s="1607" t="s">
        <v>295</v>
      </c>
      <c r="B711" s="1736"/>
      <c r="C711" s="1622" t="str">
        <f>IF(Data!BV711="","",Data!BV711)</f>
        <v/>
      </c>
      <c r="D711" s="1622" t="str">
        <f>IF(Data!BW711="","",Data!BW711)</f>
        <v/>
      </c>
      <c r="E711" s="1622" t="str">
        <f>IF(Data!BX711="","",Data!BX711)</f>
        <v/>
      </c>
      <c r="F711" s="1622" t="str">
        <f>IF(Data!BY711="","",Data!BY711)</f>
        <v/>
      </c>
      <c r="G711" s="1609"/>
      <c r="H711" s="1734" t="str">
        <f t="shared" ref="H711:K712" si="107">IF(C711&gt;0,C711,"")</f>
        <v/>
      </c>
      <c r="I711" s="1734" t="str">
        <f t="shared" si="107"/>
        <v/>
      </c>
      <c r="J711" s="1734" t="str">
        <f t="shared" si="107"/>
        <v/>
      </c>
      <c r="K711" s="1734" t="str">
        <f t="shared" si="107"/>
        <v/>
      </c>
      <c r="L711" s="1609"/>
      <c r="M711" s="1605"/>
      <c r="N711" s="1605"/>
      <c r="O711" s="1605"/>
      <c r="P711" s="1605"/>
      <c r="Q711" s="1642"/>
      <c r="R711" s="1623"/>
      <c r="S711" s="1624"/>
      <c r="T711" s="1624"/>
      <c r="U711" s="1570">
        <v>711</v>
      </c>
      <c r="V711" s="1599"/>
    </row>
    <row r="712" spans="1:22" ht="15.75" customHeight="1">
      <c r="A712" s="1607" t="s">
        <v>280</v>
      </c>
      <c r="B712" s="1736"/>
      <c r="C712" s="1622" t="str">
        <f>IF(Data!BV712="","",Data!BV712)</f>
        <v/>
      </c>
      <c r="D712" s="1622" t="str">
        <f>IF(Data!BW712="","",Data!BW712)</f>
        <v/>
      </c>
      <c r="E712" s="1622" t="str">
        <f>IF(Data!BX712="","",Data!BX712)</f>
        <v/>
      </c>
      <c r="F712" s="1622" t="str">
        <f>IF(Data!BY712="","",Data!BY712)</f>
        <v/>
      </c>
      <c r="G712" s="1609"/>
      <c r="H712" s="1734" t="str">
        <f t="shared" si="107"/>
        <v/>
      </c>
      <c r="I712" s="1734" t="str">
        <f t="shared" si="107"/>
        <v/>
      </c>
      <c r="J712" s="1734" t="str">
        <f t="shared" si="107"/>
        <v/>
      </c>
      <c r="K712" s="1734" t="str">
        <f t="shared" si="107"/>
        <v/>
      </c>
      <c r="L712" s="1609"/>
      <c r="M712" s="1605"/>
      <c r="N712" s="1605"/>
      <c r="O712" s="1605"/>
      <c r="P712" s="1605"/>
      <c r="Q712" s="1642"/>
      <c r="R712" s="1623"/>
      <c r="S712" s="1624"/>
      <c r="T712" s="1624"/>
      <c r="U712" s="1570">
        <v>712</v>
      </c>
      <c r="V712" s="1599"/>
    </row>
    <row r="713" spans="1:22" ht="15.75" customHeight="1">
      <c r="A713" s="1607" t="s">
        <v>311</v>
      </c>
      <c r="B713" s="1736"/>
      <c r="C713" s="1622" t="str">
        <f>IF(Data!BV713="","",Data!BV713)</f>
        <v/>
      </c>
      <c r="D713" s="1622" t="str">
        <f>IF(Data!BW713="","",Data!BW713)</f>
        <v/>
      </c>
      <c r="E713" s="1622" t="str">
        <f>IF(Data!BX713="","",Data!BX713)</f>
        <v/>
      </c>
      <c r="F713" s="1622" t="str">
        <f>IF(Data!BY713="","",Data!BY713)</f>
        <v/>
      </c>
      <c r="G713" s="1609"/>
      <c r="H713" s="1605"/>
      <c r="I713" s="1605"/>
      <c r="J713" s="1605"/>
      <c r="K713" s="1605"/>
      <c r="L713" s="1609"/>
      <c r="M713" s="1605"/>
      <c r="N713" s="1605"/>
      <c r="O713" s="1605"/>
      <c r="P713" s="1605"/>
      <c r="Q713" s="1642"/>
      <c r="R713" s="1623"/>
      <c r="S713" s="1624"/>
      <c r="T713" s="1624"/>
      <c r="U713" s="1570">
        <v>713</v>
      </c>
      <c r="V713" s="1599"/>
    </row>
    <row r="714" spans="1:22" ht="15.75" customHeight="1">
      <c r="A714" s="1689" t="s">
        <v>312</v>
      </c>
      <c r="B714" s="1736"/>
      <c r="C714" s="1657">
        <f>IF(Data!BV714="","",Data!BV714)</f>
        <v>0</v>
      </c>
      <c r="D714" s="1657">
        <f>IF(Data!BW714="","",Data!BW714)</f>
        <v>0</v>
      </c>
      <c r="E714" s="1657">
        <f>IF(Data!BX714="","",Data!BX714)</f>
        <v>2400</v>
      </c>
      <c r="F714" s="1657">
        <f>IF(Data!BY714="","",Data!BY714)</f>
        <v>0</v>
      </c>
      <c r="G714" s="1610"/>
      <c r="H714" s="1734">
        <f>IF(C714="","",C714*'Exp factors'!C$28)</f>
        <v>0</v>
      </c>
      <c r="I714" s="1734">
        <f>IF(D714="","",D714*'Exp factors'!D$28)</f>
        <v>0</v>
      </c>
      <c r="J714" s="1734">
        <f>IF(E714="","",E714*'Exp factors'!E$28)</f>
        <v>2400</v>
      </c>
      <c r="K714" s="1734">
        <f>IF(F714="","",F714*'Exp factors'!F$28)</f>
        <v>0</v>
      </c>
      <c r="L714" s="1610"/>
      <c r="M714" s="1632">
        <f>IF(H714="","",SUM(H714)-SUM(C714))</f>
        <v>0</v>
      </c>
      <c r="N714" s="1632">
        <f>IF(I714="","",SUM(I714)-SUM(D714))</f>
        <v>0</v>
      </c>
      <c r="O714" s="1632">
        <f>IF(J714="","",SUM(J714)-SUM(E714))</f>
        <v>0</v>
      </c>
      <c r="P714" s="1632">
        <f>IF(K714="","",SUM(K714)-SUM(F714))</f>
        <v>0</v>
      </c>
      <c r="Q714" s="1642"/>
      <c r="R714" s="1578"/>
      <c r="S714" s="1579"/>
      <c r="T714" s="1579"/>
      <c r="U714" s="1570">
        <v>714</v>
      </c>
      <c r="V714" s="1599"/>
    </row>
    <row r="715" spans="1:22" ht="15.75" customHeight="1">
      <c r="A715" s="1739" t="str">
        <f>IF(Data!A715="","",Data!A715)</f>
        <v>Domestic work cash income -- see Data2</v>
      </c>
      <c r="B715" s="1736"/>
      <c r="C715" s="1626"/>
      <c r="D715" s="1626"/>
      <c r="E715" s="1626"/>
      <c r="F715" s="1622"/>
      <c r="G715" s="1611"/>
      <c r="H715" s="1605"/>
      <c r="I715" s="1605"/>
      <c r="J715" s="1605"/>
      <c r="K715" s="1605"/>
      <c r="L715" s="1611"/>
      <c r="M715" s="1627"/>
      <c r="N715" s="1627"/>
      <c r="O715" s="1627"/>
      <c r="P715" s="1627"/>
      <c r="Q715" s="1642"/>
      <c r="R715" s="1554"/>
      <c r="S715" s="1554"/>
      <c r="T715" s="1554"/>
      <c r="U715" s="1570">
        <v>715</v>
      </c>
      <c r="V715" s="1599"/>
    </row>
    <row r="716" spans="1:22" ht="15.75" customHeight="1">
      <c r="A716" s="1607" t="s">
        <v>294</v>
      </c>
      <c r="B716" s="1736"/>
      <c r="C716" s="1622" t="str">
        <f>IF(Data!BV716="","",Data!BV716)</f>
        <v/>
      </c>
      <c r="D716" s="1622" t="str">
        <f>IF(Data!BW716="","",Data!BW716)</f>
        <v/>
      </c>
      <c r="E716" s="1622" t="str">
        <f>IF(Data!BX716="","",Data!BX716)</f>
        <v/>
      </c>
      <c r="F716" s="1622" t="str">
        <f>IF(Data!BY716="","",Data!BY716)</f>
        <v/>
      </c>
      <c r="G716" s="1611"/>
      <c r="H716" s="1734" t="str">
        <f>IF(C716="","",C716*'Exp factors'!C$28)</f>
        <v/>
      </c>
      <c r="I716" s="1734" t="str">
        <f>IF(D716="","",D716*'Exp factors'!D$28)</f>
        <v/>
      </c>
      <c r="J716" s="1734" t="str">
        <f>IF(E716="","",E716*'Exp factors'!E$28)</f>
        <v/>
      </c>
      <c r="K716" s="1734" t="str">
        <f>IF(F716="","",F716*'Exp factors'!F$28)</f>
        <v/>
      </c>
      <c r="L716" s="1611"/>
      <c r="M716" s="1627"/>
      <c r="N716" s="1627"/>
      <c r="O716" s="1627"/>
      <c r="P716" s="1627"/>
      <c r="Q716" s="1642"/>
      <c r="R716" s="1623"/>
      <c r="S716" s="1624"/>
      <c r="T716" s="1624"/>
      <c r="U716" s="1570">
        <v>716</v>
      </c>
      <c r="V716" s="1599"/>
    </row>
    <row r="717" spans="1:22" ht="15.75" customHeight="1">
      <c r="A717" s="1607" t="s">
        <v>295</v>
      </c>
      <c r="B717" s="1736"/>
      <c r="C717" s="1622" t="str">
        <f>IF(Data!BV717="","",Data!BV717)</f>
        <v/>
      </c>
      <c r="D717" s="1622" t="str">
        <f>IF(Data!BW717="","",Data!BW717)</f>
        <v/>
      </c>
      <c r="E717" s="1622" t="str">
        <f>IF(Data!BX717="","",Data!BX717)</f>
        <v/>
      </c>
      <c r="F717" s="1622" t="str">
        <f>IF(Data!BY717="","",Data!BY717)</f>
        <v/>
      </c>
      <c r="G717" s="1609"/>
      <c r="H717" s="1734" t="str">
        <f t="shared" ref="H717:K718" si="108">IF(C717&gt;0,C717,"")</f>
        <v/>
      </c>
      <c r="I717" s="1734" t="str">
        <f t="shared" si="108"/>
        <v/>
      </c>
      <c r="J717" s="1734" t="str">
        <f t="shared" si="108"/>
        <v/>
      </c>
      <c r="K717" s="1734" t="str">
        <f t="shared" si="108"/>
        <v/>
      </c>
      <c r="L717" s="1609"/>
      <c r="M717" s="1605"/>
      <c r="N717" s="1605"/>
      <c r="O717" s="1605"/>
      <c r="P717" s="1605"/>
      <c r="Q717" s="1642"/>
      <c r="R717" s="1623"/>
      <c r="S717" s="1624"/>
      <c r="T717" s="1624"/>
      <c r="U717" s="1570">
        <v>717</v>
      </c>
      <c r="V717" s="1599"/>
    </row>
    <row r="718" spans="1:22" ht="15.75" customHeight="1">
      <c r="A718" s="1607" t="s">
        <v>280</v>
      </c>
      <c r="B718" s="1736"/>
      <c r="C718" s="1622" t="str">
        <f>IF(Data!BV718="","",Data!BV718)</f>
        <v/>
      </c>
      <c r="D718" s="1622" t="str">
        <f>IF(Data!BW718="","",Data!BW718)</f>
        <v/>
      </c>
      <c r="E718" s="1622" t="str">
        <f>IF(Data!BX718="","",Data!BX718)</f>
        <v/>
      </c>
      <c r="F718" s="1622" t="str">
        <f>IF(Data!BY718="","",Data!BY718)</f>
        <v/>
      </c>
      <c r="G718" s="1609"/>
      <c r="H718" s="1734" t="str">
        <f t="shared" si="108"/>
        <v/>
      </c>
      <c r="I718" s="1734" t="str">
        <f t="shared" si="108"/>
        <v/>
      </c>
      <c r="J718" s="1734" t="str">
        <f t="shared" si="108"/>
        <v/>
      </c>
      <c r="K718" s="1734" t="str">
        <f t="shared" si="108"/>
        <v/>
      </c>
      <c r="L718" s="1609"/>
      <c r="M718" s="1605"/>
      <c r="N718" s="1605"/>
      <c r="O718" s="1605"/>
      <c r="P718" s="1605"/>
      <c r="Q718" s="1642"/>
      <c r="R718" s="1623"/>
      <c r="S718" s="1624"/>
      <c r="T718" s="1624"/>
      <c r="U718" s="1570">
        <v>718</v>
      </c>
      <c r="V718" s="1599"/>
    </row>
    <row r="719" spans="1:22" ht="15.75" customHeight="1">
      <c r="A719" s="1607" t="s">
        <v>311</v>
      </c>
      <c r="B719" s="1736"/>
      <c r="C719" s="1622" t="str">
        <f>IF(Data!BV719="","",Data!BV719)</f>
        <v/>
      </c>
      <c r="D719" s="1622" t="str">
        <f>IF(Data!BW719="","",Data!BW719)</f>
        <v/>
      </c>
      <c r="E719" s="1622" t="str">
        <f>IF(Data!BX719="","",Data!BX719)</f>
        <v/>
      </c>
      <c r="F719" s="1622" t="str">
        <f>IF(Data!BY719="","",Data!BY719)</f>
        <v/>
      </c>
      <c r="G719" s="1609"/>
      <c r="H719" s="1605"/>
      <c r="I719" s="1605"/>
      <c r="J719" s="1605"/>
      <c r="K719" s="1605"/>
      <c r="L719" s="1609"/>
      <c r="M719" s="1605"/>
      <c r="N719" s="1605"/>
      <c r="O719" s="1605"/>
      <c r="P719" s="1605"/>
      <c r="Q719" s="1642"/>
      <c r="R719" s="1623"/>
      <c r="S719" s="1624"/>
      <c r="T719" s="1624"/>
      <c r="U719" s="1570">
        <v>719</v>
      </c>
      <c r="V719" s="1599"/>
    </row>
    <row r="720" spans="1:22" ht="15.75" customHeight="1">
      <c r="A720" s="1689" t="s">
        <v>312</v>
      </c>
      <c r="B720" s="1736"/>
      <c r="C720" s="1657">
        <f>IF(Data!BV720="","",Data!BV720)</f>
        <v>6000</v>
      </c>
      <c r="D720" s="1657">
        <f>IF(Data!BW720="","",Data!BW720)</f>
        <v>3600</v>
      </c>
      <c r="E720" s="1657">
        <f>IF(Data!BX720="","",Data!BX720)</f>
        <v>27000</v>
      </c>
      <c r="F720" s="1657">
        <f>IF(Data!BY720="","",Data!BY720)</f>
        <v>0</v>
      </c>
      <c r="G720" s="1610"/>
      <c r="H720" s="1734">
        <f>IF(C720="","",C720*'Exp factors'!C$28)</f>
        <v>6000</v>
      </c>
      <c r="I720" s="1734">
        <f>IF(D720="","",D720*'Exp factors'!D$28)</f>
        <v>3600</v>
      </c>
      <c r="J720" s="1734">
        <f>IF(E720="","",E720*'Exp factors'!E$28)</f>
        <v>27000</v>
      </c>
      <c r="K720" s="1734">
        <f>IF(F720="","",F720*'Exp factors'!F$28)</f>
        <v>0</v>
      </c>
      <c r="L720" s="1610"/>
      <c r="M720" s="1632">
        <f>IF(H720="","",SUM(H720)-SUM(C720))</f>
        <v>0</v>
      </c>
      <c r="N720" s="1632">
        <f>IF(I720="","",SUM(I720)-SUM(D720))</f>
        <v>0</v>
      </c>
      <c r="O720" s="1632">
        <f>IF(J720="","",SUM(J720)-SUM(E720))</f>
        <v>0</v>
      </c>
      <c r="P720" s="1632">
        <f>IF(K720="","",SUM(K720)-SUM(F720))</f>
        <v>0</v>
      </c>
      <c r="Q720" s="1642"/>
      <c r="R720" s="1578"/>
      <c r="S720" s="1579"/>
      <c r="T720" s="1579"/>
      <c r="U720" s="1570">
        <v>720</v>
      </c>
      <c r="V720" s="1599"/>
    </row>
    <row r="721" spans="1:22" ht="15.75" customHeight="1">
      <c r="A721" s="1740" t="str">
        <f>IF(Data!A721="","",Data!A721)</f>
        <v>Labour migration(formal employment): no. people per HH</v>
      </c>
      <c r="B721" s="1736"/>
      <c r="C721" s="1622" t="str">
        <f>IF(Data!BV721="","",Data!BV721)</f>
        <v/>
      </c>
      <c r="D721" s="1622" t="str">
        <f>IF(Data!BW721="","",Data!BW721)</f>
        <v/>
      </c>
      <c r="E721" s="1622" t="str">
        <f>IF(Data!BX721="","",Data!BX721)</f>
        <v/>
      </c>
      <c r="F721" s="1622" t="str">
        <f>IF(Data!BY721="","",Data!BY721)</f>
        <v/>
      </c>
      <c r="G721" s="1611"/>
      <c r="H721" s="1734" t="str">
        <f>IF(C721="","",C721*'Exp factors'!C$30)</f>
        <v/>
      </c>
      <c r="I721" s="1734" t="str">
        <f>IF(D721="","",D721*'Exp factors'!D$30)</f>
        <v/>
      </c>
      <c r="J721" s="1734" t="str">
        <f>IF(E721="","",E721*'Exp factors'!E$30)</f>
        <v/>
      </c>
      <c r="K721" s="1734" t="str">
        <f>IF(F721="","",F721*'Exp factors'!F$30)</f>
        <v/>
      </c>
      <c r="L721" s="1611"/>
      <c r="M721" s="1627"/>
      <c r="N721" s="1627"/>
      <c r="O721" s="1627"/>
      <c r="P721" s="1627"/>
      <c r="Q721" s="1642"/>
      <c r="R721" s="1623"/>
      <c r="S721" s="1624"/>
      <c r="T721" s="1624"/>
      <c r="U721" s="1570">
        <v>721</v>
      </c>
      <c r="V721" s="1599"/>
    </row>
    <row r="722" spans="1:22" ht="15.75" customHeight="1">
      <c r="A722" s="1607" t="s">
        <v>280</v>
      </c>
      <c r="B722" s="1736"/>
      <c r="C722" s="1622" t="str">
        <f>IF(Data!BV722="","",Data!BV722)</f>
        <v/>
      </c>
      <c r="D722" s="1622" t="str">
        <f>IF(Data!BW722="","",Data!BW722)</f>
        <v/>
      </c>
      <c r="E722" s="1622" t="str">
        <f>IF(Data!BX722="","",Data!BX722)</f>
        <v/>
      </c>
      <c r="F722" s="1622" t="str">
        <f>IF(Data!BY722="","",Data!BY722)</f>
        <v/>
      </c>
      <c r="G722" s="1609"/>
      <c r="H722" s="1734" t="str">
        <f t="shared" ref="H722:K723" si="109">IF(C722&gt;0,C722,"")</f>
        <v/>
      </c>
      <c r="I722" s="1734" t="str">
        <f t="shared" si="109"/>
        <v/>
      </c>
      <c r="J722" s="1734" t="str">
        <f t="shared" si="109"/>
        <v/>
      </c>
      <c r="K722" s="1734" t="str">
        <f t="shared" si="109"/>
        <v/>
      </c>
      <c r="L722" s="1609"/>
      <c r="M722" s="1605"/>
      <c r="N722" s="1605"/>
      <c r="O722" s="1605"/>
      <c r="P722" s="1605"/>
      <c r="Q722" s="1642"/>
      <c r="R722" s="1623"/>
      <c r="S722" s="1624"/>
      <c r="T722" s="1624"/>
      <c r="U722" s="1570">
        <v>722</v>
      </c>
      <c r="V722" s="1599"/>
    </row>
    <row r="723" spans="1:22" ht="15.75" customHeight="1">
      <c r="A723" s="1607" t="s">
        <v>316</v>
      </c>
      <c r="B723" s="1736"/>
      <c r="C723" s="1622" t="str">
        <f>IF(Data!BV723="","",Data!BV723)</f>
        <v/>
      </c>
      <c r="D723" s="1622" t="str">
        <f>IF(Data!BW723="","",Data!BW723)</f>
        <v/>
      </c>
      <c r="E723" s="1622" t="str">
        <f>IF(Data!BX723="","",Data!BX723)</f>
        <v/>
      </c>
      <c r="F723" s="1622" t="str">
        <f>IF(Data!BY723="","",Data!BY723)</f>
        <v/>
      </c>
      <c r="G723" s="1609"/>
      <c r="H723" s="1734" t="str">
        <f t="shared" si="109"/>
        <v/>
      </c>
      <c r="I723" s="1734" t="str">
        <f t="shared" si="109"/>
        <v/>
      </c>
      <c r="J723" s="1734" t="str">
        <f t="shared" si="109"/>
        <v/>
      </c>
      <c r="K723" s="1734" t="str">
        <f t="shared" si="109"/>
        <v/>
      </c>
      <c r="L723" s="1609"/>
      <c r="M723" s="1605"/>
      <c r="N723" s="1605"/>
      <c r="O723" s="1605"/>
      <c r="P723" s="1605"/>
      <c r="Q723" s="1642"/>
      <c r="R723" s="1578"/>
      <c r="S723" s="1579"/>
      <c r="T723" s="1579"/>
      <c r="U723" s="1570">
        <v>723</v>
      </c>
      <c r="V723" s="1599"/>
    </row>
    <row r="724" spans="1:22" ht="15.75" customHeight="1">
      <c r="A724" s="1689" t="s">
        <v>312</v>
      </c>
      <c r="B724" s="1736"/>
      <c r="C724" s="1641" t="str">
        <f>IF(SUM(C721)=0,"",C721*C722*C723)</f>
        <v/>
      </c>
      <c r="D724" s="1641" t="str">
        <f>IF(SUM(D721)=0,"",D721*D722*D723)</f>
        <v/>
      </c>
      <c r="E724" s="1641" t="str">
        <f>IF(SUM(E721)=0,"",E721*E722*E723)</f>
        <v/>
      </c>
      <c r="F724" s="1641" t="str">
        <f>IF(SUM(F721)=0,"",F721*F722*F723)</f>
        <v/>
      </c>
      <c r="G724" s="1610"/>
      <c r="H724" s="1741" t="str">
        <f>IF(H721="","",H721*H722*H723)</f>
        <v/>
      </c>
      <c r="I724" s="1741" t="str">
        <f>IF(I721="","",I721*I722*I723)</f>
        <v/>
      </c>
      <c r="J724" s="1741" t="str">
        <f>IF(J721="","",J721*J722*J723)</f>
        <v/>
      </c>
      <c r="K724" s="1741" t="str">
        <f>IF(K721="","",K721*K722*K723)</f>
        <v/>
      </c>
      <c r="L724" s="1610"/>
      <c r="M724" s="1632" t="str">
        <f>IF(H724="","",SUM(H724)-SUM(C724))</f>
        <v/>
      </c>
      <c r="N724" s="1632" t="str">
        <f>IF(I724="","",SUM(I724)-SUM(D724))</f>
        <v/>
      </c>
      <c r="O724" s="1632" t="str">
        <f>IF(J724="","",SUM(J724)-SUM(E724))</f>
        <v/>
      </c>
      <c r="P724" s="1632" t="str">
        <f>IF(K724="","",SUM(K724)-SUM(F724))</f>
        <v/>
      </c>
      <c r="Q724" s="1642"/>
      <c r="R724" s="1578"/>
      <c r="S724" s="1579"/>
      <c r="T724" s="1579"/>
      <c r="U724" s="1570">
        <v>724</v>
      </c>
      <c r="V724" s="1599"/>
    </row>
    <row r="725" spans="1:22" ht="15.75" customHeight="1">
      <c r="A725" s="1742" t="str">
        <f>IF(Data!A725="","",Data!A725)</f>
        <v>Remittances: no. times per year</v>
      </c>
      <c r="B725" s="1736"/>
      <c r="C725" s="1622">
        <f>IF(Data!BV725="","",Data!BV725)</f>
        <v>5</v>
      </c>
      <c r="D725" s="1622" t="str">
        <f>IF(Data!BW725="","",Data!BW725)</f>
        <v/>
      </c>
      <c r="E725" s="1622">
        <f>IF(Data!BX725="","",Data!BX725)</f>
        <v>2</v>
      </c>
      <c r="F725" s="1622">
        <f>IF(Data!BY725="","",Data!BY725)</f>
        <v>3</v>
      </c>
      <c r="G725" s="1609"/>
      <c r="H725" s="1734">
        <f>IF(C725="","",C725*'Exp factors'!C$32)</f>
        <v>5</v>
      </c>
      <c r="I725" s="1734" t="str">
        <f>IF(D725="","",D725*'Exp factors'!D$32)</f>
        <v/>
      </c>
      <c r="J725" s="1734">
        <f>IF(E725="","",E725*'Exp factors'!E$32)</f>
        <v>2</v>
      </c>
      <c r="K725" s="1734">
        <f>IF(F725="","",F725*'Exp factors'!F$32)</f>
        <v>3</v>
      </c>
      <c r="L725" s="1609"/>
      <c r="M725" s="1605"/>
      <c r="N725" s="1605"/>
      <c r="O725" s="1605"/>
      <c r="P725" s="1605"/>
      <c r="Q725" s="1642"/>
      <c r="R725" s="1623"/>
      <c r="S725" s="1624"/>
      <c r="T725" s="1624"/>
      <c r="U725" s="1570">
        <v>725</v>
      </c>
      <c r="V725" s="1599"/>
    </row>
    <row r="726" spans="1:22" ht="15.75" customHeight="1">
      <c r="A726" s="1606" t="s">
        <v>318</v>
      </c>
      <c r="B726" s="1736"/>
      <c r="C726" s="1622">
        <f>IF(Data!BV726="","",Data!BV726)</f>
        <v>200</v>
      </c>
      <c r="D726" s="1622" t="str">
        <f>IF(Data!BW726="","",Data!BW726)</f>
        <v/>
      </c>
      <c r="E726" s="1622">
        <f>IF(Data!BX726="","",Data!BX726)</f>
        <v>500</v>
      </c>
      <c r="F726" s="1622">
        <f>IF(Data!BY726="","",Data!BY726)</f>
        <v>500</v>
      </c>
      <c r="G726" s="1611"/>
      <c r="H726" s="1734">
        <f>IF(C726&gt;0,C726,"")</f>
        <v>200</v>
      </c>
      <c r="I726" s="1734" t="str">
        <f>IF(D726&gt;0,D726,"")</f>
        <v/>
      </c>
      <c r="J726" s="1734">
        <f>IF(E726&gt;0,E726,"")</f>
        <v>500</v>
      </c>
      <c r="K726" s="1734">
        <f>IF(F726&gt;0,F726,"")</f>
        <v>500</v>
      </c>
      <c r="L726" s="1611"/>
      <c r="M726" s="1627"/>
      <c r="N726" s="1627"/>
      <c r="O726" s="1627"/>
      <c r="P726" s="1627"/>
      <c r="Q726" s="1642"/>
      <c r="R726" s="1578"/>
      <c r="S726" s="1579"/>
      <c r="T726" s="1579"/>
      <c r="U726" s="1570">
        <v>726</v>
      </c>
      <c r="V726" s="1599"/>
    </row>
    <row r="727" spans="1:22" ht="15.75" customHeight="1">
      <c r="A727" s="1606" t="s">
        <v>312</v>
      </c>
      <c r="B727" s="1736"/>
      <c r="C727" s="1632">
        <f>IF(SUM(C725)=0,"",C725*C726)</f>
        <v>1000</v>
      </c>
      <c r="D727" s="1632" t="str">
        <f>IF(SUM(D725)=0,"",D725*D726)</f>
        <v/>
      </c>
      <c r="E727" s="1632">
        <f>IF(SUM(E725)=0,"",E725*E726)</f>
        <v>1000</v>
      </c>
      <c r="F727" s="1632">
        <f>IF(SUM(F725)=0,"",F725*F726)</f>
        <v>1500</v>
      </c>
      <c r="G727" s="1611"/>
      <c r="H727" s="1632">
        <f>IF(H725="","",H725*H726)</f>
        <v>1000</v>
      </c>
      <c r="I727" s="1632" t="str">
        <f>IF(I725="","",I725*I726)</f>
        <v/>
      </c>
      <c r="J727" s="1632">
        <f>IF(J725="","",J725*J726)</f>
        <v>1000</v>
      </c>
      <c r="K727" s="1632">
        <f>IF(K725="","",K725*K726)</f>
        <v>1500</v>
      </c>
      <c r="L727" s="1611"/>
      <c r="M727" s="1632">
        <f>IF(H727="","",SUM(H727)-SUM(C727))</f>
        <v>0</v>
      </c>
      <c r="N727" s="1632" t="str">
        <f>IF(I727="","",SUM(I727)-SUM(D727))</f>
        <v/>
      </c>
      <c r="O727" s="1632">
        <f>IF(J727="","",SUM(J727)-SUM(E727))</f>
        <v>0</v>
      </c>
      <c r="P727" s="1632">
        <f>IF(K727="","",SUM(K727)-SUM(F727))</f>
        <v>0</v>
      </c>
      <c r="Q727" s="1642"/>
      <c r="R727" s="1578"/>
      <c r="S727" s="1579"/>
      <c r="T727" s="1579"/>
      <c r="U727" s="1570">
        <v>727</v>
      </c>
      <c r="V727" s="1599"/>
    </row>
    <row r="728" spans="1:22" ht="15.75" customHeight="1">
      <c r="A728" s="1672" t="str">
        <f>IF(Data!A728="","",Data!A728)</f>
        <v>Firewood: no. people per HH</v>
      </c>
      <c r="B728" s="1736"/>
      <c r="C728" s="1622" t="str">
        <f>IF(Data!BV728="","",Data!BV728)</f>
        <v/>
      </c>
      <c r="D728" s="1622" t="str">
        <f>IF(Data!BW728="","",Data!BW728)</f>
        <v/>
      </c>
      <c r="E728" s="1622" t="str">
        <f>IF(Data!BX728="","",Data!BX728)</f>
        <v/>
      </c>
      <c r="F728" s="1622" t="str">
        <f>IF(Data!BY728="","",Data!BY728)</f>
        <v/>
      </c>
      <c r="G728" s="1609"/>
      <c r="H728" s="1734" t="str">
        <f>IF(C728="","",C728*'Exp factors'!C$34)</f>
        <v/>
      </c>
      <c r="I728" s="1734" t="str">
        <f>IF(D728="","",D728*'Exp factors'!D$34)</f>
        <v/>
      </c>
      <c r="J728" s="1734" t="str">
        <f>IF(E728="","",E728*'Exp factors'!E$34)</f>
        <v/>
      </c>
      <c r="K728" s="1734" t="str">
        <f>IF(F728="","",F728*'Exp factors'!F$34)</f>
        <v/>
      </c>
      <c r="L728" s="1609"/>
      <c r="M728" s="1605"/>
      <c r="N728" s="1605"/>
      <c r="O728" s="1605"/>
      <c r="P728" s="1605"/>
      <c r="Q728" s="1642"/>
      <c r="R728" s="1623"/>
      <c r="S728" s="1624"/>
      <c r="T728" s="1624"/>
      <c r="U728" s="1570">
        <v>728</v>
      </c>
      <c r="V728" s="1599"/>
    </row>
    <row r="729" spans="1:22" ht="15.75" customHeight="1">
      <c r="A729" s="1607" t="s">
        <v>295</v>
      </c>
      <c r="B729" s="1736"/>
      <c r="C729" s="1622" t="str">
        <f>IF(Data!BV729="","",Data!BV729)</f>
        <v/>
      </c>
      <c r="D729" s="1622" t="str">
        <f>IF(Data!BW729="","",Data!BW729)</f>
        <v/>
      </c>
      <c r="E729" s="1622" t="str">
        <f>IF(Data!BX729="","",Data!BX729)</f>
        <v/>
      </c>
      <c r="F729" s="1622" t="str">
        <f>IF(Data!BY729="","",Data!BY729)</f>
        <v/>
      </c>
      <c r="G729" s="1609"/>
      <c r="H729" s="1734" t="str">
        <f t="shared" ref="H729:K730" si="110">IF(C729&gt;0,C729,"")</f>
        <v/>
      </c>
      <c r="I729" s="1734" t="str">
        <f t="shared" si="110"/>
        <v/>
      </c>
      <c r="J729" s="1734" t="str">
        <f t="shared" si="110"/>
        <v/>
      </c>
      <c r="K729" s="1734" t="str">
        <f t="shared" si="110"/>
        <v/>
      </c>
      <c r="L729" s="1609"/>
      <c r="M729" s="1605"/>
      <c r="N729" s="1605"/>
      <c r="O729" s="1605"/>
      <c r="P729" s="1605"/>
      <c r="Q729" s="1642"/>
      <c r="R729" s="1623"/>
      <c r="S729" s="1624"/>
      <c r="T729" s="1624"/>
      <c r="U729" s="1570">
        <v>729</v>
      </c>
      <c r="V729" s="1599"/>
    </row>
    <row r="730" spans="1:22" ht="15.75" customHeight="1">
      <c r="A730" s="1607" t="s">
        <v>280</v>
      </c>
      <c r="B730" s="1736"/>
      <c r="C730" s="1622" t="str">
        <f>IF(Data!BV730="","",Data!BV730)</f>
        <v/>
      </c>
      <c r="D730" s="1622" t="str">
        <f>IF(Data!BW730="","",Data!BW730)</f>
        <v/>
      </c>
      <c r="E730" s="1622" t="str">
        <f>IF(Data!BX730="","",Data!BX730)</f>
        <v/>
      </c>
      <c r="F730" s="1622" t="str">
        <f>IF(Data!BY730="","",Data!BY730)</f>
        <v/>
      </c>
      <c r="G730" s="1609"/>
      <c r="H730" s="1734" t="str">
        <f t="shared" si="110"/>
        <v/>
      </c>
      <c r="I730" s="1734" t="str">
        <f t="shared" si="110"/>
        <v/>
      </c>
      <c r="J730" s="1734" t="str">
        <f t="shared" si="110"/>
        <v/>
      </c>
      <c r="K730" s="1734" t="str">
        <f t="shared" si="110"/>
        <v/>
      </c>
      <c r="L730" s="1609"/>
      <c r="M730" s="1605"/>
      <c r="N730" s="1605"/>
      <c r="O730" s="1605"/>
      <c r="P730" s="1605"/>
      <c r="Q730" s="1642"/>
      <c r="R730" s="1623"/>
      <c r="S730" s="1624"/>
      <c r="T730" s="1624"/>
      <c r="U730" s="1570">
        <v>730</v>
      </c>
      <c r="V730" s="1599"/>
    </row>
    <row r="731" spans="1:22" ht="15.75" customHeight="1">
      <c r="A731" s="1607" t="s">
        <v>311</v>
      </c>
      <c r="B731" s="1736"/>
      <c r="C731" s="1622" t="str">
        <f>IF(Data!BV731="","",Data!BV731)</f>
        <v/>
      </c>
      <c r="D731" s="1622" t="str">
        <f>IF(Data!BW731="","",Data!BW731)</f>
        <v/>
      </c>
      <c r="E731" s="1622" t="str">
        <f>IF(Data!BX731="","",Data!BX731)</f>
        <v/>
      </c>
      <c r="F731" s="1622" t="str">
        <f>IF(Data!BY731="","",Data!BY731)</f>
        <v/>
      </c>
      <c r="G731" s="1609"/>
      <c r="H731" s="1605"/>
      <c r="I731" s="1605"/>
      <c r="J731" s="1605"/>
      <c r="K731" s="1605"/>
      <c r="L731" s="1609"/>
      <c r="M731" s="1605"/>
      <c r="N731" s="1605"/>
      <c r="O731" s="1605"/>
      <c r="P731" s="1605"/>
      <c r="Q731" s="1642"/>
      <c r="R731" s="1623"/>
      <c r="S731" s="1624"/>
      <c r="T731" s="1624"/>
      <c r="U731" s="1570">
        <v>731</v>
      </c>
      <c r="V731" s="1599"/>
    </row>
    <row r="732" spans="1:22" ht="15.75" customHeight="1">
      <c r="A732" s="1689" t="s">
        <v>312</v>
      </c>
      <c r="B732" s="1736"/>
      <c r="C732" s="1641" t="str">
        <f>IF(SUM(C729)=0,"",C728*C729*C730*C731)</f>
        <v/>
      </c>
      <c r="D732" s="1641" t="str">
        <f>IF(SUM(D729)=0,"",D728*D729*D730*D731)</f>
        <v/>
      </c>
      <c r="E732" s="1641" t="str">
        <f>IF(SUM(E729)=0,"",E728*E729*E730*E731)</f>
        <v/>
      </c>
      <c r="F732" s="1641" t="str">
        <f>IF(SUM(F729)=0,"",F728*F729*F730*F731)</f>
        <v/>
      </c>
      <c r="G732" s="1610"/>
      <c r="H732" s="1641" t="str">
        <f>IF(H729="","",H728*H729*H730*C731)</f>
        <v/>
      </c>
      <c r="I732" s="1641" t="str">
        <f>IF(I729="","",I728*I729*I730*D731)</f>
        <v/>
      </c>
      <c r="J732" s="1641" t="str">
        <f>IF(J729="","",J728*J729*J730*E731)</f>
        <v/>
      </c>
      <c r="K732" s="1641" t="str">
        <f>IF(K729="","",K728*K729*K730*F731)</f>
        <v/>
      </c>
      <c r="L732" s="1610"/>
      <c r="M732" s="1632" t="str">
        <f>IF(H732="","",SUM(H732)-SUM(C732))</f>
        <v/>
      </c>
      <c r="N732" s="1632" t="str">
        <f>IF(I732="","",SUM(I732)-SUM(D732))</f>
        <v/>
      </c>
      <c r="O732" s="1632" t="str">
        <f>IF(J732="","",SUM(J732)-SUM(E732))</f>
        <v/>
      </c>
      <c r="P732" s="1632" t="str">
        <f>IF(K732="","",SUM(K732)-SUM(F732))</f>
        <v/>
      </c>
      <c r="Q732" s="1642"/>
      <c r="R732" s="1578"/>
      <c r="S732" s="1579"/>
      <c r="T732" s="1579"/>
      <c r="U732" s="1570">
        <v>732</v>
      </c>
      <c r="V732" s="1599"/>
    </row>
    <row r="733" spans="1:22" ht="15.75" customHeight="1">
      <c r="A733" s="1740" t="str">
        <f>IF(Data!A733="","",Data!A733)</f>
        <v>Formal Employment (conservancies, etc.)</v>
      </c>
      <c r="B733" s="1736"/>
      <c r="C733" s="1622" t="str">
        <f>IF(Data!BV733="","",Data!BV733)</f>
        <v/>
      </c>
      <c r="D733" s="1622" t="str">
        <f>IF(Data!BW733="","",Data!BW733)</f>
        <v/>
      </c>
      <c r="E733" s="1622" t="str">
        <f>IF(Data!BX733="","",Data!BX733)</f>
        <v/>
      </c>
      <c r="F733" s="1622">
        <f>IF(Data!BY733="","",Data!BY733)</f>
        <v>1</v>
      </c>
      <c r="G733" s="1609"/>
      <c r="H733" s="1734" t="str">
        <f>IF(C733="","",C733*'Exp factors'!C$34)</f>
        <v/>
      </c>
      <c r="I733" s="1734" t="str">
        <f>IF(D733="","",D733*'Exp factors'!D$34)</f>
        <v/>
      </c>
      <c r="J733" s="1734" t="str">
        <f>IF(E733="","",E733*'Exp factors'!E$34)</f>
        <v/>
      </c>
      <c r="K733" s="1734">
        <f>IF(F733="","",F733*'Exp factors'!F$34)</f>
        <v>1</v>
      </c>
      <c r="L733" s="1609"/>
      <c r="M733" s="1605"/>
      <c r="N733" s="1605"/>
      <c r="O733" s="1605"/>
      <c r="P733" s="1605"/>
      <c r="Q733" s="1642"/>
      <c r="R733" s="1623"/>
      <c r="S733" s="1624"/>
      <c r="T733" s="1624"/>
      <c r="U733" s="1570">
        <v>733</v>
      </c>
      <c r="V733" s="1599"/>
    </row>
    <row r="734" spans="1:22" ht="15.75" customHeight="1">
      <c r="A734" s="1607" t="s">
        <v>295</v>
      </c>
      <c r="B734" s="1736"/>
      <c r="C734" s="1622" t="str">
        <f>IF(Data!BV734="","",Data!BV734)</f>
        <v/>
      </c>
      <c r="D734" s="1622" t="str">
        <f>IF(Data!BW734="","",Data!BW734)</f>
        <v/>
      </c>
      <c r="E734" s="1622" t="str">
        <f>IF(Data!BX734="","",Data!BX734)</f>
        <v/>
      </c>
      <c r="F734" s="1622">
        <f>IF(Data!BY734="","",Data!BY734)</f>
        <v>14</v>
      </c>
      <c r="G734" s="1609"/>
      <c r="H734" s="1734" t="str">
        <f t="shared" ref="H734:K735" si="111">IF(C734&gt;0,C734,"")</f>
        <v/>
      </c>
      <c r="I734" s="1734" t="str">
        <f t="shared" si="111"/>
        <v/>
      </c>
      <c r="J734" s="1734" t="str">
        <f t="shared" si="111"/>
        <v/>
      </c>
      <c r="K734" s="1734">
        <f t="shared" si="111"/>
        <v>14</v>
      </c>
      <c r="L734" s="1609"/>
      <c r="M734" s="1605"/>
      <c r="N734" s="1605"/>
      <c r="O734" s="1605"/>
      <c r="P734" s="1605"/>
      <c r="Q734" s="1642"/>
      <c r="R734" s="1623"/>
      <c r="S734" s="1624"/>
      <c r="T734" s="1624"/>
      <c r="U734" s="1570">
        <v>734</v>
      </c>
      <c r="V734" s="1599"/>
    </row>
    <row r="735" spans="1:22" ht="15.75" customHeight="1">
      <c r="A735" s="1607" t="s">
        <v>280</v>
      </c>
      <c r="B735" s="1736"/>
      <c r="C735" s="1622" t="str">
        <f>IF(Data!BV735="","",Data!BV735)</f>
        <v/>
      </c>
      <c r="D735" s="1622" t="str">
        <f>IF(Data!BW735="","",Data!BW735)</f>
        <v/>
      </c>
      <c r="E735" s="1622" t="str">
        <f>IF(Data!BX735="","",Data!BX735)</f>
        <v/>
      </c>
      <c r="F735" s="1622">
        <f>IF(Data!BY735="","",Data!BY735)</f>
        <v>12</v>
      </c>
      <c r="G735" s="1609"/>
      <c r="H735" s="1734" t="str">
        <f t="shared" si="111"/>
        <v/>
      </c>
      <c r="I735" s="1734" t="str">
        <f t="shared" si="111"/>
        <v/>
      </c>
      <c r="J735" s="1734" t="str">
        <f t="shared" si="111"/>
        <v/>
      </c>
      <c r="K735" s="1734">
        <f t="shared" si="111"/>
        <v>12</v>
      </c>
      <c r="L735" s="1609"/>
      <c r="M735" s="1605"/>
      <c r="N735" s="1605"/>
      <c r="O735" s="1605"/>
      <c r="P735" s="1605"/>
      <c r="Q735" s="1642"/>
      <c r="R735" s="1623"/>
      <c r="S735" s="1624"/>
      <c r="T735" s="1624"/>
      <c r="U735" s="1570">
        <v>735</v>
      </c>
      <c r="V735" s="1599"/>
    </row>
    <row r="736" spans="1:22" ht="15.75" customHeight="1">
      <c r="A736" s="1607" t="s">
        <v>311</v>
      </c>
      <c r="B736" s="1736"/>
      <c r="C736" s="1622" t="str">
        <f>IF(Data!BV736="","",Data!BV736)</f>
        <v/>
      </c>
      <c r="D736" s="1622" t="str">
        <f>IF(Data!BW736="","",Data!BW736)</f>
        <v/>
      </c>
      <c r="E736" s="1622" t="str">
        <f>IF(Data!BX736="","",Data!BX736)</f>
        <v/>
      </c>
      <c r="F736" s="1622">
        <f>IF(Data!BY736="","",Data!BY736)</f>
        <v>550</v>
      </c>
      <c r="G736" s="1609"/>
      <c r="H736" s="1605"/>
      <c r="I736" s="1605"/>
      <c r="J736" s="1605"/>
      <c r="K736" s="1605"/>
      <c r="L736" s="1609"/>
      <c r="M736" s="1605"/>
      <c r="N736" s="1605"/>
      <c r="O736" s="1605"/>
      <c r="P736" s="1605"/>
      <c r="Q736" s="1642"/>
      <c r="R736" s="1623"/>
      <c r="S736" s="1624"/>
      <c r="T736" s="1624"/>
      <c r="U736" s="1570">
        <v>736</v>
      </c>
      <c r="V736" s="1599"/>
    </row>
    <row r="737" spans="1:22" ht="15.75" customHeight="1">
      <c r="A737" s="1606" t="s">
        <v>312</v>
      </c>
      <c r="B737" s="1736"/>
      <c r="C737" s="1641" t="str">
        <f>IF(SUM(C734)=0,"",C733*C734*C735*C736)</f>
        <v/>
      </c>
      <c r="D737" s="1641" t="str">
        <f>IF(SUM(D734)=0,"",D733*D734*D735*D736)</f>
        <v/>
      </c>
      <c r="E737" s="1641" t="str">
        <f>IF(SUM(E734)=0,"",E733*E734*E735*E736)</f>
        <v/>
      </c>
      <c r="F737" s="1641">
        <f>IF(SUM(F734)=0,"",F733*F734*F735*F736)</f>
        <v>92400</v>
      </c>
      <c r="G737" s="1611"/>
      <c r="H737" s="1641" t="str">
        <f>IF(H734="","",H733*H734*H735*C736)</f>
        <v/>
      </c>
      <c r="I737" s="1641" t="str">
        <f>IF(I734="","",I733*I734*I735*D736)</f>
        <v/>
      </c>
      <c r="J737" s="1641" t="str">
        <f>IF(J734="","",J733*J734*J735*E736)</f>
        <v/>
      </c>
      <c r="K737" s="1641">
        <f>IF(K734="","",K733*K734*K735*F736)</f>
        <v>92400</v>
      </c>
      <c r="L737" s="1610"/>
      <c r="M737" s="1632" t="str">
        <f>IF(H737="","",SUM(H737)-SUM(C737))</f>
        <v/>
      </c>
      <c r="N737" s="1632" t="str">
        <f>IF(I737="","",SUM(I737)-SUM(D737))</f>
        <v/>
      </c>
      <c r="O737" s="1632" t="str">
        <f>IF(J737="","",SUM(J737)-SUM(E737))</f>
        <v/>
      </c>
      <c r="P737" s="1632">
        <f>IF(K737="","",SUM(K737)-SUM(F737))</f>
        <v>0</v>
      </c>
      <c r="Q737" s="1642"/>
      <c r="R737" s="1578"/>
      <c r="S737" s="1579"/>
      <c r="T737" s="1579"/>
      <c r="U737" s="1570">
        <v>737</v>
      </c>
      <c r="V737" s="1599"/>
    </row>
    <row r="738" spans="1:22" ht="15.75" customHeight="1">
      <c r="A738" s="1743" t="str">
        <f>IF(Data!A738="","",Data!A738)</f>
        <v>Social development -- see Data2</v>
      </c>
      <c r="B738" s="1736"/>
      <c r="C738" s="1622" t="str">
        <f>IF(Data!BV738="","",Data!BV738)</f>
        <v/>
      </c>
      <c r="D738" s="1622" t="str">
        <f>IF(Data!BW738="","",Data!BW738)</f>
        <v/>
      </c>
      <c r="E738" s="1622" t="str">
        <f>IF(Data!BX738="","",Data!BX738)</f>
        <v/>
      </c>
      <c r="F738" s="1622" t="str">
        <f>IF(Data!BY738="","",Data!BY738)</f>
        <v/>
      </c>
      <c r="G738" s="1611"/>
      <c r="H738" s="1605"/>
      <c r="I738" s="1605"/>
      <c r="J738" s="1605"/>
      <c r="K738" s="1605"/>
      <c r="L738" s="1611"/>
      <c r="M738" s="1627"/>
      <c r="N738" s="1627"/>
      <c r="O738" s="1627"/>
      <c r="P738" s="1627"/>
      <c r="Q738" s="1642"/>
      <c r="R738" s="1554"/>
      <c r="S738" s="1554"/>
      <c r="T738" s="1554"/>
      <c r="U738" s="1570">
        <v>738</v>
      </c>
      <c r="V738" s="1599"/>
    </row>
    <row r="739" spans="1:22" ht="15.75" hidden="1" customHeight="1">
      <c r="A739" s="1744" t="s">
        <v>294</v>
      </c>
      <c r="B739" s="1736"/>
      <c r="C739" s="1666" t="str">
        <f>IF(Data!BV739="","",Data!BV739)</f>
        <v/>
      </c>
      <c r="D739" s="1666" t="str">
        <f>IF(Data!BW739="","",Data!BW739)</f>
        <v/>
      </c>
      <c r="E739" s="1666" t="str">
        <f>IF(Data!BX739="","",Data!BX739)</f>
        <v/>
      </c>
      <c r="F739" s="1666" t="str">
        <f>IF(Data!BY739="","",Data!BY739)</f>
        <v/>
      </c>
      <c r="G739" s="1611"/>
      <c r="H739" s="1734" t="str">
        <f>IF(C739="","",C739*'Exp factors'!C$36)</f>
        <v/>
      </c>
      <c r="I739" s="1734" t="str">
        <f>IF(D739="","",D739*'Exp factors'!D$36)</f>
        <v/>
      </c>
      <c r="J739" s="1734" t="str">
        <f>IF(E739="","",E739*'Exp factors'!E$36)</f>
        <v/>
      </c>
      <c r="K739" s="1734" t="str">
        <f>IF(F739="","",F739*'Exp factors'!F$36)</f>
        <v/>
      </c>
      <c r="L739" s="1609"/>
      <c r="M739" s="1605"/>
      <c r="N739" s="1605"/>
      <c r="O739" s="1605"/>
      <c r="P739" s="1605"/>
      <c r="Q739" s="1642"/>
      <c r="R739" s="1623"/>
      <c r="S739" s="1624"/>
      <c r="T739" s="1624"/>
      <c r="U739" s="1570">
        <v>739</v>
      </c>
      <c r="V739" s="1599"/>
    </row>
    <row r="740" spans="1:22" ht="15.75" hidden="1" customHeight="1">
      <c r="A740" s="1744" t="s">
        <v>295</v>
      </c>
      <c r="B740" s="1736"/>
      <c r="C740" s="1666" t="str">
        <f>IF(Data!BV740="","",Data!BV740)</f>
        <v/>
      </c>
      <c r="D740" s="1666" t="str">
        <f>IF(Data!BW740="","",Data!BW740)</f>
        <v/>
      </c>
      <c r="E740" s="1666" t="str">
        <f>IF(Data!BX740="","",Data!BX740)</f>
        <v/>
      </c>
      <c r="F740" s="1666" t="str">
        <f>IF(Data!BY740="","",Data!BY740)</f>
        <v/>
      </c>
      <c r="G740" s="1609"/>
      <c r="H740" s="1734" t="str">
        <f t="shared" ref="H740:K741" si="112">IF(C740&gt;0,C740,"")</f>
        <v/>
      </c>
      <c r="I740" s="1734" t="str">
        <f t="shared" si="112"/>
        <v/>
      </c>
      <c r="J740" s="1734" t="str">
        <f t="shared" si="112"/>
        <v/>
      </c>
      <c r="K740" s="1734" t="str">
        <f t="shared" si="112"/>
        <v/>
      </c>
      <c r="L740" s="1609"/>
      <c r="M740" s="1605"/>
      <c r="N740" s="1605"/>
      <c r="O740" s="1605"/>
      <c r="P740" s="1605"/>
      <c r="Q740" s="1642"/>
      <c r="R740" s="1623"/>
      <c r="S740" s="1624"/>
      <c r="T740" s="1624"/>
      <c r="U740" s="1570">
        <v>740</v>
      </c>
      <c r="V740" s="1599"/>
    </row>
    <row r="741" spans="1:22" ht="15.75" hidden="1" customHeight="1">
      <c r="A741" s="1744" t="s">
        <v>280</v>
      </c>
      <c r="B741" s="1736"/>
      <c r="C741" s="1666" t="str">
        <f>IF(Data!BV741="","",Data!BV741)</f>
        <v/>
      </c>
      <c r="D741" s="1666" t="str">
        <f>IF(Data!BW741="","",Data!BW741)</f>
        <v/>
      </c>
      <c r="E741" s="1666" t="str">
        <f>IF(Data!BX741="","",Data!BX741)</f>
        <v/>
      </c>
      <c r="F741" s="1666" t="str">
        <f>IF(Data!BY741="","",Data!BY741)</f>
        <v/>
      </c>
      <c r="G741" s="1609"/>
      <c r="H741" s="1734" t="str">
        <f t="shared" si="112"/>
        <v/>
      </c>
      <c r="I741" s="1734" t="str">
        <f t="shared" si="112"/>
        <v/>
      </c>
      <c r="J741" s="1734" t="str">
        <f t="shared" si="112"/>
        <v/>
      </c>
      <c r="K741" s="1734" t="str">
        <f t="shared" si="112"/>
        <v/>
      </c>
      <c r="L741" s="1609"/>
      <c r="M741" s="1605"/>
      <c r="N741" s="1605"/>
      <c r="O741" s="1605"/>
      <c r="P741" s="1605"/>
      <c r="Q741" s="1642"/>
      <c r="R741" s="1623"/>
      <c r="S741" s="1624"/>
      <c r="T741" s="1624"/>
      <c r="U741" s="1570">
        <v>741</v>
      </c>
      <c r="V741" s="1599"/>
    </row>
    <row r="742" spans="1:22" ht="15.75" hidden="1" customHeight="1">
      <c r="A742" s="1744" t="s">
        <v>311</v>
      </c>
      <c r="B742" s="1736"/>
      <c r="C742" s="1666" t="str">
        <f>IF(Data!BV742="","",Data!BV742)</f>
        <v/>
      </c>
      <c r="D742" s="1666" t="str">
        <f>IF(Data!BW742="","",Data!BW742)</f>
        <v/>
      </c>
      <c r="E742" s="1666" t="str">
        <f>IF(Data!BX742="","",Data!BX742)</f>
        <v/>
      </c>
      <c r="F742" s="1666" t="str">
        <f>IF(Data!BY742="","",Data!BY742)</f>
        <v/>
      </c>
      <c r="G742" s="1609"/>
      <c r="H742" s="1605"/>
      <c r="I742" s="1605"/>
      <c r="J742" s="1605"/>
      <c r="K742" s="1605"/>
      <c r="L742" s="1609"/>
      <c r="M742" s="1605"/>
      <c r="N742" s="1605"/>
      <c r="O742" s="1605"/>
      <c r="P742" s="1605"/>
      <c r="Q742" s="1642"/>
      <c r="R742" s="1623"/>
      <c r="S742" s="1624"/>
      <c r="T742" s="1624"/>
      <c r="U742" s="1570">
        <v>742</v>
      </c>
      <c r="V742" s="1599"/>
    </row>
    <row r="743" spans="1:22" ht="15.75" customHeight="1">
      <c r="A743" s="1606" t="s">
        <v>312</v>
      </c>
      <c r="B743" s="1736"/>
      <c r="C743" s="1657">
        <f>IF(Data!BV743="","",Data!BV743)</f>
        <v>28320</v>
      </c>
      <c r="D743" s="1657">
        <f>IF(Data!BW743="","",Data!BW743)</f>
        <v>28320</v>
      </c>
      <c r="E743" s="1657">
        <f>IF(Data!BX743="","",Data!BX743)</f>
        <v>8520</v>
      </c>
      <c r="F743" s="1657">
        <f>IF(Data!BY743="","",Data!BY743)</f>
        <v>8520</v>
      </c>
      <c r="G743" s="1611"/>
      <c r="H743" s="1641" t="str">
        <f>IF(H740="","",H739*H740*H741*C742)</f>
        <v/>
      </c>
      <c r="I743" s="1641" t="str">
        <f>IF(I740="","",I739*I740*I741*D742)</f>
        <v/>
      </c>
      <c r="J743" s="1641" t="str">
        <f>IF(J740="","",J739*J740*J741*E742)</f>
        <v/>
      </c>
      <c r="K743" s="1641" t="str">
        <f>IF(K740="","",K739*K740*K741*F742)</f>
        <v/>
      </c>
      <c r="L743" s="1610"/>
      <c r="M743" s="1632" t="str">
        <f>IF(H743="","",SUM(H743)-SUM(C743))</f>
        <v/>
      </c>
      <c r="N743" s="1632" t="str">
        <f>IF(I743="","",SUM(I743)-SUM(D743))</f>
        <v/>
      </c>
      <c r="O743" s="1632" t="str">
        <f>IF(J743="","",SUM(J743)-SUM(E743))</f>
        <v/>
      </c>
      <c r="P743" s="1632" t="str">
        <f>IF(K743="","",SUM(K743)-SUM(F743))</f>
        <v/>
      </c>
      <c r="Q743" s="1642"/>
      <c r="R743" s="1578"/>
      <c r="S743" s="1579"/>
      <c r="T743" s="1579"/>
      <c r="U743" s="1570">
        <v>743</v>
      </c>
      <c r="V743" s="1599"/>
    </row>
    <row r="744" spans="1:22" ht="15.75" customHeight="1">
      <c r="A744" s="1739" t="str">
        <f>IF(Data!A744="","",Data!A744)</f>
        <v>Public works -- see Data2</v>
      </c>
      <c r="B744" s="1736"/>
      <c r="C744" s="1622" t="str">
        <f>IF(Data!BV744="","",Data!BV744)</f>
        <v/>
      </c>
      <c r="D744" s="1622" t="str">
        <f>IF(Data!BW744="","",Data!BW744)</f>
        <v/>
      </c>
      <c r="E744" s="1622" t="str">
        <f>IF(Data!BX744="","",Data!BX744)</f>
        <v/>
      </c>
      <c r="F744" s="1622" t="str">
        <f>IF(Data!BY744="","",Data!BY744)</f>
        <v/>
      </c>
      <c r="G744" s="1611"/>
      <c r="H744" s="1605"/>
      <c r="I744" s="1605"/>
      <c r="J744" s="1605"/>
      <c r="K744" s="1605"/>
      <c r="L744" s="1611"/>
      <c r="M744" s="1627"/>
      <c r="N744" s="1627"/>
      <c r="O744" s="1627"/>
      <c r="P744" s="1627"/>
      <c r="Q744" s="1642"/>
      <c r="R744" s="1554"/>
      <c r="S744" s="1554"/>
      <c r="T744" s="1554"/>
      <c r="U744" s="1570">
        <v>744</v>
      </c>
      <c r="V744" s="1599"/>
    </row>
    <row r="745" spans="1:22" ht="15.75" hidden="1" customHeight="1">
      <c r="A745" s="1744" t="s">
        <v>294</v>
      </c>
      <c r="B745" s="1736"/>
      <c r="C745" s="1666" t="str">
        <f>IF(Data!BV745="","",Data!BV745)</f>
        <v/>
      </c>
      <c r="D745" s="1666" t="str">
        <f>IF(Data!BW745="","",Data!BW745)</f>
        <v/>
      </c>
      <c r="E745" s="1666" t="str">
        <f>IF(Data!BX745="","",Data!BX745)</f>
        <v/>
      </c>
      <c r="F745" s="1666" t="str">
        <f>IF(Data!BY745="","",Data!BY745)</f>
        <v/>
      </c>
      <c r="G745" s="1611"/>
      <c r="H745" s="1734" t="str">
        <f>IF(C745="","",C745*'Exp factors'!C$36)</f>
        <v/>
      </c>
      <c r="I745" s="1734" t="str">
        <f>IF(D745="","",D745*'Exp factors'!D$36)</f>
        <v/>
      </c>
      <c r="J745" s="1734" t="str">
        <f>IF(E745="","",E745*'Exp factors'!E$36)</f>
        <v/>
      </c>
      <c r="K745" s="1734" t="str">
        <f>IF(F745="","",F745*'Exp factors'!F$36)</f>
        <v/>
      </c>
      <c r="L745" s="1609"/>
      <c r="M745" s="1605"/>
      <c r="N745" s="1605"/>
      <c r="O745" s="1605"/>
      <c r="P745" s="1605"/>
      <c r="Q745" s="1642"/>
      <c r="R745" s="1623"/>
      <c r="S745" s="1624"/>
      <c r="T745" s="1624"/>
      <c r="U745" s="1570">
        <v>745</v>
      </c>
      <c r="V745" s="1599"/>
    </row>
    <row r="746" spans="1:22" ht="15.75" hidden="1" customHeight="1">
      <c r="A746" s="1744" t="s">
        <v>295</v>
      </c>
      <c r="B746" s="1736"/>
      <c r="C746" s="1666" t="str">
        <f>IF(Data!BV746="","",Data!BV746)</f>
        <v/>
      </c>
      <c r="D746" s="1666" t="str">
        <f>IF(Data!BW746="","",Data!BW746)</f>
        <v/>
      </c>
      <c r="E746" s="1666" t="str">
        <f>IF(Data!BX746="","",Data!BX746)</f>
        <v/>
      </c>
      <c r="F746" s="1666" t="str">
        <f>IF(Data!BY746="","",Data!BY746)</f>
        <v/>
      </c>
      <c r="G746" s="1609"/>
      <c r="H746" s="1734" t="str">
        <f t="shared" ref="H746:K747" si="113">IF(C746&gt;0,C746,"")</f>
        <v/>
      </c>
      <c r="I746" s="1734" t="str">
        <f t="shared" si="113"/>
        <v/>
      </c>
      <c r="J746" s="1734" t="str">
        <f t="shared" si="113"/>
        <v/>
      </c>
      <c r="K746" s="1734" t="str">
        <f t="shared" si="113"/>
        <v/>
      </c>
      <c r="L746" s="1609"/>
      <c r="M746" s="1605"/>
      <c r="N746" s="1605"/>
      <c r="O746" s="1605"/>
      <c r="P746" s="1605"/>
      <c r="Q746" s="1642"/>
      <c r="R746" s="1623"/>
      <c r="S746" s="1624"/>
      <c r="T746" s="1624"/>
      <c r="U746" s="1570">
        <v>746</v>
      </c>
      <c r="V746" s="1599"/>
    </row>
    <row r="747" spans="1:22" ht="15.75" hidden="1" customHeight="1">
      <c r="A747" s="1744" t="s">
        <v>280</v>
      </c>
      <c r="B747" s="1736"/>
      <c r="C747" s="1666" t="str">
        <f>IF(Data!BV747="","",Data!BV747)</f>
        <v/>
      </c>
      <c r="D747" s="1666" t="str">
        <f>IF(Data!BW747="","",Data!BW747)</f>
        <v/>
      </c>
      <c r="E747" s="1666" t="str">
        <f>IF(Data!BX747="","",Data!BX747)</f>
        <v/>
      </c>
      <c r="F747" s="1666" t="str">
        <f>IF(Data!BY747="","",Data!BY747)</f>
        <v/>
      </c>
      <c r="G747" s="1609"/>
      <c r="H747" s="1734" t="str">
        <f t="shared" si="113"/>
        <v/>
      </c>
      <c r="I747" s="1734" t="str">
        <f t="shared" si="113"/>
        <v/>
      </c>
      <c r="J747" s="1734" t="str">
        <f t="shared" si="113"/>
        <v/>
      </c>
      <c r="K747" s="1734" t="str">
        <f t="shared" si="113"/>
        <v/>
      </c>
      <c r="L747" s="1609"/>
      <c r="M747" s="1605"/>
      <c r="N747" s="1605"/>
      <c r="O747" s="1605"/>
      <c r="P747" s="1605"/>
      <c r="Q747" s="1642"/>
      <c r="R747" s="1623"/>
      <c r="S747" s="1624"/>
      <c r="T747" s="1624"/>
      <c r="U747" s="1570">
        <v>747</v>
      </c>
      <c r="V747" s="1599"/>
    </row>
    <row r="748" spans="1:22" ht="15.75" hidden="1" customHeight="1">
      <c r="A748" s="1744" t="s">
        <v>311</v>
      </c>
      <c r="B748" s="1736"/>
      <c r="C748" s="1666" t="str">
        <f>IF(Data!BV748="","",Data!BV748)</f>
        <v/>
      </c>
      <c r="D748" s="1666" t="str">
        <f>IF(Data!BW748="","",Data!BW748)</f>
        <v/>
      </c>
      <c r="E748" s="1666" t="str">
        <f>IF(Data!BX748="","",Data!BX748)</f>
        <v/>
      </c>
      <c r="F748" s="1666" t="str">
        <f>IF(Data!BY748="","",Data!BY748)</f>
        <v/>
      </c>
      <c r="G748" s="1609"/>
      <c r="H748" s="1605"/>
      <c r="I748" s="1605"/>
      <c r="J748" s="1605"/>
      <c r="K748" s="1605"/>
      <c r="L748" s="1609"/>
      <c r="M748" s="1605"/>
      <c r="N748" s="1605"/>
      <c r="O748" s="1605"/>
      <c r="P748" s="1605"/>
      <c r="Q748" s="1642"/>
      <c r="R748" s="1623"/>
      <c r="S748" s="1624"/>
      <c r="T748" s="1624"/>
      <c r="U748" s="1570">
        <v>748</v>
      </c>
      <c r="V748" s="1599"/>
    </row>
    <row r="749" spans="1:22" ht="15.75" customHeight="1">
      <c r="A749" s="1606" t="s">
        <v>312</v>
      </c>
      <c r="B749" s="1736"/>
      <c r="C749" s="1657">
        <f>IF(Data!BV749="","",Data!BV749)</f>
        <v>12480</v>
      </c>
      <c r="D749" s="1657">
        <f>IF(Data!BW749="","",Data!BW749)</f>
        <v>0</v>
      </c>
      <c r="E749" s="1657">
        <f>IF(Data!BX749="","",Data!BX749)</f>
        <v>0</v>
      </c>
      <c r="F749" s="1657">
        <f>IF(Data!BY749="","",Data!BY749)</f>
        <v>0</v>
      </c>
      <c r="G749" s="1611"/>
      <c r="H749" s="1641" t="str">
        <f>IF(H746="","",H745*H746*H747*C748)</f>
        <v/>
      </c>
      <c r="I749" s="1641" t="str">
        <f>IF(I746="","",I745*I746*I747*D748)</f>
        <v/>
      </c>
      <c r="J749" s="1641" t="str">
        <f>IF(J746="","",J745*J746*J747*E748)</f>
        <v/>
      </c>
      <c r="K749" s="1641" t="str">
        <f>IF(K746="","",K745*K746*K747*F748)</f>
        <v/>
      </c>
      <c r="L749" s="1610"/>
      <c r="M749" s="1632" t="str">
        <f>IF(H749="","",SUM(H749)-SUM(C749))</f>
        <v/>
      </c>
      <c r="N749" s="1632" t="str">
        <f>IF(I749="","",SUM(I749)-SUM(D749))</f>
        <v/>
      </c>
      <c r="O749" s="1632" t="str">
        <f>IF(J749="","",SUM(J749)-SUM(E749))</f>
        <v/>
      </c>
      <c r="P749" s="1632" t="str">
        <f>IF(K749="","",SUM(K749)-SUM(F749))</f>
        <v/>
      </c>
      <c r="Q749" s="1642"/>
      <c r="R749" s="1578"/>
      <c r="S749" s="1579"/>
      <c r="T749" s="1579"/>
      <c r="U749" s="1570">
        <v>749</v>
      </c>
      <c r="V749" s="1599"/>
    </row>
    <row r="750" spans="1:22" ht="15.75" customHeight="1">
      <c r="A750" s="1743" t="str">
        <f>IF(Data!A750="","",Data!A750)</f>
        <v>Self-employment -- see Data2</v>
      </c>
      <c r="B750" s="1736"/>
      <c r="C750" s="1622" t="str">
        <f>IF(Data!BV750="","",Data!BV750)</f>
        <v/>
      </c>
      <c r="D750" s="1622" t="str">
        <f>IF(Data!BW750="","",Data!BW750)</f>
        <v/>
      </c>
      <c r="E750" s="1622" t="str">
        <f>IF(Data!BX750="","",Data!BX750)</f>
        <v/>
      </c>
      <c r="F750" s="1622" t="str">
        <f>IF(Data!BY750="","",Data!BY750)</f>
        <v/>
      </c>
      <c r="G750" s="1611"/>
      <c r="H750" s="1605"/>
      <c r="I750" s="1605"/>
      <c r="J750" s="1605"/>
      <c r="K750" s="1605"/>
      <c r="L750" s="1611"/>
      <c r="M750" s="1627"/>
      <c r="N750" s="1627"/>
      <c r="O750" s="1627"/>
      <c r="P750" s="1627"/>
      <c r="Q750" s="1642"/>
      <c r="R750" s="1554"/>
      <c r="S750" s="1554"/>
      <c r="T750" s="1554"/>
      <c r="U750" s="1570">
        <v>750</v>
      </c>
      <c r="V750" s="1599"/>
    </row>
    <row r="751" spans="1:22" ht="15.75" hidden="1" customHeight="1">
      <c r="A751" s="1744" t="s">
        <v>294</v>
      </c>
      <c r="B751" s="1736"/>
      <c r="C751" s="1666" t="str">
        <f>IF(Data!BV751="","",Data!BV751)</f>
        <v/>
      </c>
      <c r="D751" s="1666" t="str">
        <f>IF(Data!BW751="","",Data!BW751)</f>
        <v/>
      </c>
      <c r="E751" s="1666" t="str">
        <f>IF(Data!BX751="","",Data!BX751)</f>
        <v/>
      </c>
      <c r="F751" s="1666" t="str">
        <f>IF(Data!BY751="","",Data!BY751)</f>
        <v/>
      </c>
      <c r="G751" s="1611"/>
      <c r="H751" s="1734" t="str">
        <f>IF(C751="","",C751*'Exp factors'!C$36)</f>
        <v/>
      </c>
      <c r="I751" s="1734" t="str">
        <f>IF(D751="","",D751*'Exp factors'!D$36)</f>
        <v/>
      </c>
      <c r="J751" s="1734" t="str">
        <f>IF(E751="","",E751*'Exp factors'!E$36)</f>
        <v/>
      </c>
      <c r="K751" s="1734" t="str">
        <f>IF(F751="","",F751*'Exp factors'!F$36)</f>
        <v/>
      </c>
      <c r="L751" s="1609"/>
      <c r="M751" s="1605"/>
      <c r="N751" s="1605"/>
      <c r="O751" s="1605"/>
      <c r="P751" s="1605"/>
      <c r="Q751" s="1642"/>
      <c r="R751" s="1623"/>
      <c r="S751" s="1624"/>
      <c r="T751" s="1624"/>
      <c r="U751" s="1570">
        <v>751</v>
      </c>
      <c r="V751" s="1599"/>
    </row>
    <row r="752" spans="1:22" ht="15.75" hidden="1" customHeight="1">
      <c r="A752" s="1744" t="s">
        <v>295</v>
      </c>
      <c r="B752" s="1736"/>
      <c r="C752" s="1666" t="str">
        <f>IF(Data!BV752="","",Data!BV752)</f>
        <v/>
      </c>
      <c r="D752" s="1666" t="str">
        <f>IF(Data!BW752="","",Data!BW752)</f>
        <v/>
      </c>
      <c r="E752" s="1666" t="str">
        <f>IF(Data!BX752="","",Data!BX752)</f>
        <v/>
      </c>
      <c r="F752" s="1666" t="str">
        <f>IF(Data!BY752="","",Data!BY752)</f>
        <v/>
      </c>
      <c r="G752" s="1609"/>
      <c r="H752" s="1734" t="str">
        <f t="shared" ref="H752:K753" si="114">IF(C752&gt;0,C752,"")</f>
        <v/>
      </c>
      <c r="I752" s="1734" t="str">
        <f t="shared" si="114"/>
        <v/>
      </c>
      <c r="J752" s="1734" t="str">
        <f t="shared" si="114"/>
        <v/>
      </c>
      <c r="K752" s="1734" t="str">
        <f t="shared" si="114"/>
        <v/>
      </c>
      <c r="L752" s="1609"/>
      <c r="M752" s="1605"/>
      <c r="N752" s="1605"/>
      <c r="O752" s="1605"/>
      <c r="P752" s="1605"/>
      <c r="Q752" s="1642"/>
      <c r="R752" s="1623"/>
      <c r="S752" s="1624"/>
      <c r="T752" s="1624"/>
      <c r="U752" s="1570">
        <v>752</v>
      </c>
      <c r="V752" s="1599"/>
    </row>
    <row r="753" spans="1:22" ht="15.75" hidden="1" customHeight="1">
      <c r="A753" s="1744" t="s">
        <v>280</v>
      </c>
      <c r="B753" s="1736"/>
      <c r="C753" s="1666" t="str">
        <f>IF(Data!BV753="","",Data!BV753)</f>
        <v/>
      </c>
      <c r="D753" s="1666" t="str">
        <f>IF(Data!BW753="","",Data!BW753)</f>
        <v/>
      </c>
      <c r="E753" s="1666" t="str">
        <f>IF(Data!BX753="","",Data!BX753)</f>
        <v/>
      </c>
      <c r="F753" s="1666" t="str">
        <f>IF(Data!BY753="","",Data!BY753)</f>
        <v/>
      </c>
      <c r="G753" s="1609"/>
      <c r="H753" s="1734" t="str">
        <f t="shared" si="114"/>
        <v/>
      </c>
      <c r="I753" s="1734" t="str">
        <f t="shared" si="114"/>
        <v/>
      </c>
      <c r="J753" s="1734" t="str">
        <f t="shared" si="114"/>
        <v/>
      </c>
      <c r="K753" s="1734" t="str">
        <f t="shared" si="114"/>
        <v/>
      </c>
      <c r="L753" s="1609"/>
      <c r="M753" s="1605"/>
      <c r="N753" s="1605"/>
      <c r="O753" s="1605"/>
      <c r="P753" s="1605"/>
      <c r="Q753" s="1642"/>
      <c r="R753" s="1623"/>
      <c r="S753" s="1624"/>
      <c r="T753" s="1624"/>
      <c r="U753" s="1570">
        <v>753</v>
      </c>
      <c r="V753" s="1599"/>
    </row>
    <row r="754" spans="1:22" ht="15.75" hidden="1" customHeight="1">
      <c r="A754" s="1744" t="s">
        <v>311</v>
      </c>
      <c r="B754" s="1736"/>
      <c r="C754" s="1666" t="str">
        <f>IF(Data!BV754="","",Data!BV754)</f>
        <v/>
      </c>
      <c r="D754" s="1666" t="str">
        <f>IF(Data!BW754="","",Data!BW754)</f>
        <v/>
      </c>
      <c r="E754" s="1666" t="str">
        <f>IF(Data!BX754="","",Data!BX754)</f>
        <v/>
      </c>
      <c r="F754" s="1666" t="str">
        <f>IF(Data!BY754="","",Data!BY754)</f>
        <v/>
      </c>
      <c r="G754" s="1609"/>
      <c r="H754" s="1605"/>
      <c r="I754" s="1605"/>
      <c r="J754" s="1605"/>
      <c r="K754" s="1605"/>
      <c r="L754" s="1609"/>
      <c r="M754" s="1605"/>
      <c r="N754" s="1605"/>
      <c r="O754" s="1605"/>
      <c r="P754" s="1605"/>
      <c r="Q754" s="1642"/>
      <c r="R754" s="1623"/>
      <c r="S754" s="1624"/>
      <c r="T754" s="1624"/>
      <c r="U754" s="1570">
        <v>754</v>
      </c>
      <c r="V754" s="1599"/>
    </row>
    <row r="755" spans="1:22" ht="15.75" customHeight="1">
      <c r="A755" s="1606" t="s">
        <v>312</v>
      </c>
      <c r="B755" s="1736"/>
      <c r="C755" s="1657">
        <f>IF(Data!BV755="","",Data!BV755)</f>
        <v>0</v>
      </c>
      <c r="D755" s="1657">
        <f>IF(Data!BW755="","",Data!BW755)</f>
        <v>0</v>
      </c>
      <c r="E755" s="1657">
        <f>IF(Data!BX755="","",Data!BX755)</f>
        <v>20400</v>
      </c>
      <c r="F755" s="1657">
        <f>IF(Data!BY755="","",Data!BY755)</f>
        <v>0</v>
      </c>
      <c r="G755" s="1611"/>
      <c r="H755" s="1734">
        <f>IF(C755="","",C755*'Exp factors'!C$36)</f>
        <v>0</v>
      </c>
      <c r="I755" s="1734">
        <f>IF(D755="","",D755*'Exp factors'!D$36)</f>
        <v>0</v>
      </c>
      <c r="J755" s="1734">
        <f>IF(E755="","",E755*'Exp factors'!E$36)</f>
        <v>24480</v>
      </c>
      <c r="K755" s="1734">
        <f>IF(F755="","",F755*'Exp factors'!F$36)</f>
        <v>0</v>
      </c>
      <c r="L755" s="1610"/>
      <c r="M755" s="1632">
        <f>IF(H755="","",SUM(H755)-SUM(C755))</f>
        <v>0</v>
      </c>
      <c r="N755" s="1632">
        <f>IF(I755="","",SUM(I755)-SUM(D755))</f>
        <v>0</v>
      </c>
      <c r="O755" s="1632">
        <f>IF(J755="","",SUM(J755)-SUM(E755))</f>
        <v>4080</v>
      </c>
      <c r="P755" s="1632">
        <f>IF(K755="","",SUM(K755)-SUM(F755))</f>
        <v>0</v>
      </c>
      <c r="Q755" s="1642"/>
      <c r="R755" s="1578"/>
      <c r="S755" s="1579"/>
      <c r="T755" s="1579"/>
      <c r="U755" s="1570">
        <v>755</v>
      </c>
      <c r="V755" s="1599"/>
    </row>
    <row r="756" spans="1:22" ht="15.75" customHeight="1">
      <c r="A756" s="1743" t="str">
        <f>IF(Data!A756="","",Data!A756)</f>
        <v>Small business -- see Data2</v>
      </c>
      <c r="B756" s="1736"/>
      <c r="C756" s="1622" t="str">
        <f>IF(Data!BV756="","",Data!BV756)</f>
        <v/>
      </c>
      <c r="D756" s="1622" t="str">
        <f>IF(Data!BW756="","",Data!BW756)</f>
        <v/>
      </c>
      <c r="E756" s="1622" t="str">
        <f>IF(Data!BX756="","",Data!BX756)</f>
        <v/>
      </c>
      <c r="F756" s="1622" t="str">
        <f>IF(Data!BY756="","",Data!BY756)</f>
        <v/>
      </c>
      <c r="G756" s="1609"/>
      <c r="H756" s="1734" t="str">
        <f>IF(C756="","",C756*'Exp factors'!C$36)</f>
        <v/>
      </c>
      <c r="I756" s="1734" t="str">
        <f>IF(D756="","",D756*'Exp factors'!D$36)</f>
        <v/>
      </c>
      <c r="J756" s="1734" t="str">
        <f>IF(E756="","",E756*'Exp factors'!E$36)</f>
        <v/>
      </c>
      <c r="K756" s="1734" t="str">
        <f>IF(F756="","",F756*'Exp factors'!F$36)</f>
        <v/>
      </c>
      <c r="L756" s="1609"/>
      <c r="M756" s="1605"/>
      <c r="N756" s="1605"/>
      <c r="O756" s="1605"/>
      <c r="P756" s="1605"/>
      <c r="Q756" s="1642"/>
      <c r="R756" s="1623"/>
      <c r="S756" s="1624"/>
      <c r="T756" s="1624"/>
      <c r="U756" s="1570">
        <v>756</v>
      </c>
      <c r="V756" s="1599"/>
    </row>
    <row r="757" spans="1:22" ht="15.75" hidden="1" customHeight="1">
      <c r="A757" s="1744" t="s">
        <v>295</v>
      </c>
      <c r="B757" s="1745"/>
      <c r="C757" s="1666" t="str">
        <f>IF(Data!BV757="","",Data!BV757)</f>
        <v/>
      </c>
      <c r="D757" s="1666" t="str">
        <f>IF(Data!BW757="","",Data!BW757)</f>
        <v/>
      </c>
      <c r="E757" s="1666" t="str">
        <f>IF(Data!BX757="","",Data!BX757)</f>
        <v/>
      </c>
      <c r="F757" s="1666" t="str">
        <f>IF(Data!BY757="","",Data!BY757)</f>
        <v/>
      </c>
      <c r="G757" s="1609"/>
      <c r="H757" s="1734" t="str">
        <f t="shared" ref="H757:K759" si="115">IF(C757&gt;0,C757,"")</f>
        <v/>
      </c>
      <c r="I757" s="1734" t="str">
        <f t="shared" si="115"/>
        <v/>
      </c>
      <c r="J757" s="1734" t="str">
        <f t="shared" si="115"/>
        <v/>
      </c>
      <c r="K757" s="1734" t="str">
        <f t="shared" si="115"/>
        <v/>
      </c>
      <c r="L757" s="1609"/>
      <c r="M757" s="1605"/>
      <c r="N757" s="1605"/>
      <c r="O757" s="1605"/>
      <c r="P757" s="1605"/>
      <c r="Q757" s="1642"/>
      <c r="R757" s="1623"/>
      <c r="S757" s="1624"/>
      <c r="T757" s="1624"/>
      <c r="U757" s="1570">
        <v>757</v>
      </c>
      <c r="V757" s="1599"/>
    </row>
    <row r="758" spans="1:22" ht="15.75" hidden="1" customHeight="1">
      <c r="A758" s="1744" t="s">
        <v>280</v>
      </c>
      <c r="B758" s="1745"/>
      <c r="C758" s="1666" t="str">
        <f>IF(Data!BV758="","",Data!BV758)</f>
        <v/>
      </c>
      <c r="D758" s="1666" t="str">
        <f>IF(Data!BW758="","",Data!BW758)</f>
        <v/>
      </c>
      <c r="E758" s="1666" t="str">
        <f>IF(Data!BX758="","",Data!BX758)</f>
        <v/>
      </c>
      <c r="F758" s="1666" t="str">
        <f>IF(Data!BY758="","",Data!BY758)</f>
        <v/>
      </c>
      <c r="G758" s="1609"/>
      <c r="H758" s="1734" t="str">
        <f t="shared" si="115"/>
        <v/>
      </c>
      <c r="I758" s="1734" t="str">
        <f t="shared" si="115"/>
        <v/>
      </c>
      <c r="J758" s="1734" t="str">
        <f t="shared" si="115"/>
        <v/>
      </c>
      <c r="K758" s="1734" t="str">
        <f t="shared" si="115"/>
        <v/>
      </c>
      <c r="L758" s="1609"/>
      <c r="M758" s="1605"/>
      <c r="N758" s="1605"/>
      <c r="O758" s="1605"/>
      <c r="P758" s="1605"/>
      <c r="Q758" s="1642"/>
      <c r="R758" s="1623"/>
      <c r="S758" s="1624"/>
      <c r="T758" s="1624"/>
      <c r="U758" s="1570">
        <v>758</v>
      </c>
      <c r="V758" s="1599"/>
    </row>
    <row r="759" spans="1:22" ht="15.75" hidden="1" customHeight="1">
      <c r="A759" s="1744" t="s">
        <v>325</v>
      </c>
      <c r="B759" s="1745"/>
      <c r="C759" s="1666" t="str">
        <f>IF(Data!BV759="","",Data!BV759)</f>
        <v/>
      </c>
      <c r="D759" s="1666" t="str">
        <f>IF(Data!BW759="","",Data!BW759)</f>
        <v/>
      </c>
      <c r="E759" s="1666" t="str">
        <f>IF(Data!BX759="","",Data!BX759)</f>
        <v/>
      </c>
      <c r="F759" s="1666" t="str">
        <f>IF(Data!BY759="","",Data!BY759)</f>
        <v/>
      </c>
      <c r="G759" s="1609"/>
      <c r="H759" s="1734" t="str">
        <f t="shared" si="115"/>
        <v/>
      </c>
      <c r="I759" s="1734" t="str">
        <f t="shared" si="115"/>
        <v/>
      </c>
      <c r="J759" s="1734" t="str">
        <f t="shared" si="115"/>
        <v/>
      </c>
      <c r="K759" s="1734" t="str">
        <f t="shared" si="115"/>
        <v/>
      </c>
      <c r="L759" s="1609"/>
      <c r="M759" s="1605"/>
      <c r="N759" s="1605"/>
      <c r="O759" s="1605"/>
      <c r="P759" s="1605"/>
      <c r="Q759" s="1642"/>
      <c r="R759" s="1623"/>
      <c r="S759" s="1624"/>
      <c r="T759" s="1624"/>
      <c r="U759" s="1570">
        <v>759</v>
      </c>
      <c r="V759" s="1599"/>
    </row>
    <row r="760" spans="1:22" ht="15.75" customHeight="1">
      <c r="A760" s="1689" t="s">
        <v>312</v>
      </c>
      <c r="B760" s="1745"/>
      <c r="C760" s="1657">
        <f>IF(Data!BV760="","",Data!BV760)</f>
        <v>0</v>
      </c>
      <c r="D760" s="1657">
        <f>IF(Data!BW760="","",Data!BW760)</f>
        <v>0</v>
      </c>
      <c r="E760" s="1657">
        <f>IF(Data!BX760="","",Data!BX760)</f>
        <v>8400</v>
      </c>
      <c r="F760" s="1657">
        <f>IF(Data!BY760="","",Data!BY760)</f>
        <v>141600</v>
      </c>
      <c r="G760" s="1610"/>
      <c r="H760" s="1641" t="str">
        <f>IF(H757="","",H756*H757*H758*H759)</f>
        <v/>
      </c>
      <c r="I760" s="1641" t="str">
        <f>IF(I757="","",I756*I757*I758*I759)</f>
        <v/>
      </c>
      <c r="J760" s="1641" t="str">
        <f>IF(J757="","",J756*J757*J758*J759)</f>
        <v/>
      </c>
      <c r="K760" s="1641" t="str">
        <f>IF(K757="","",K756*K757*K758*K759)</f>
        <v/>
      </c>
      <c r="L760" s="1610"/>
      <c r="M760" s="1632" t="str">
        <f>IF(H760="","",SUM(H760)-SUM(C760))</f>
        <v/>
      </c>
      <c r="N760" s="1632" t="str">
        <f>IF(I760="","",SUM(I760)-SUM(D760))</f>
        <v/>
      </c>
      <c r="O760" s="1632" t="str">
        <f>IF(J760="","",SUM(J760)-SUM(E760))</f>
        <v/>
      </c>
      <c r="P760" s="1632" t="str">
        <f>IF(K760="","",SUM(K760)-SUM(F760))</f>
        <v/>
      </c>
      <c r="Q760" s="1642"/>
      <c r="R760" s="1578"/>
      <c r="S760" s="1579"/>
      <c r="T760" s="1579"/>
      <c r="U760" s="1570">
        <v>760</v>
      </c>
      <c r="V760" s="1599"/>
    </row>
    <row r="761" spans="1:22" ht="15.75" customHeight="1">
      <c r="A761" s="1746" t="str">
        <f>IF(Data!A761="","",Data!A761)</f>
        <v>Gifts/social support:  Old Age grant</v>
      </c>
      <c r="B761" s="1745"/>
      <c r="C761" s="1622" t="str">
        <f>IF(Data!BV761="","",Data!BV761)</f>
        <v/>
      </c>
      <c r="D761" s="1622" t="str">
        <f>IF(Data!BW761="","",Data!BW761)</f>
        <v/>
      </c>
      <c r="E761" s="1622" t="str">
        <f>IF(Data!BX761="","",Data!BX761)</f>
        <v/>
      </c>
      <c r="F761" s="1622" t="str">
        <f>IF(Data!BY761="","",Data!BY761)</f>
        <v/>
      </c>
      <c r="G761" s="1611"/>
      <c r="H761" s="1605"/>
      <c r="I761" s="1605"/>
      <c r="J761" s="1605"/>
      <c r="K761" s="1605"/>
      <c r="L761" s="1611"/>
      <c r="M761" s="1605"/>
      <c r="N761" s="1605"/>
      <c r="O761" s="1605"/>
      <c r="P761" s="1605"/>
      <c r="Q761" s="1642"/>
      <c r="R761" s="1554"/>
      <c r="S761" s="1554"/>
      <c r="T761" s="1554"/>
      <c r="U761" s="1570">
        <v>761</v>
      </c>
      <c r="V761" s="1599"/>
    </row>
    <row r="762" spans="1:22" ht="15.75" customHeight="1">
      <c r="A762" s="1607" t="s">
        <v>295</v>
      </c>
      <c r="B762" s="1745"/>
      <c r="C762" s="1622" t="str">
        <f>IF(Data!BV762="","",Data!BV762)</f>
        <v/>
      </c>
      <c r="D762" s="1622" t="str">
        <f>IF(Data!BW762="","",Data!BW762)</f>
        <v/>
      </c>
      <c r="E762" s="1622" t="str">
        <f>IF(Data!BX762="","",Data!BX762)</f>
        <v/>
      </c>
      <c r="F762" s="1622" t="str">
        <f>IF(Data!BY762="","",Data!BY762)</f>
        <v/>
      </c>
      <c r="G762" s="1611"/>
      <c r="H762" s="1734" t="str">
        <f>IF(C762="","",C762*'Exp factors'!C$38)</f>
        <v/>
      </c>
      <c r="I762" s="1734" t="str">
        <f>IF(D762="","",D762*'Exp factors'!D$38)</f>
        <v/>
      </c>
      <c r="J762" s="1734" t="str">
        <f>IF(E762="","",E762*'Exp factors'!E$38)</f>
        <v/>
      </c>
      <c r="K762" s="1734" t="str">
        <f>IF(F762="","",F762*'Exp factors'!F$38)</f>
        <v/>
      </c>
      <c r="L762" s="1611"/>
      <c r="M762" s="1605"/>
      <c r="N762" s="1605"/>
      <c r="O762" s="1605"/>
      <c r="P762" s="1605"/>
      <c r="Q762" s="1642"/>
      <c r="R762" s="1623"/>
      <c r="S762" s="1624"/>
      <c r="T762" s="1624"/>
      <c r="U762" s="1570">
        <v>762</v>
      </c>
      <c r="V762" s="1599"/>
    </row>
    <row r="763" spans="1:22" ht="15.75" customHeight="1">
      <c r="A763" s="1607" t="s">
        <v>280</v>
      </c>
      <c r="B763" s="1745"/>
      <c r="C763" s="1622" t="str">
        <f>IF(Data!BV763="","",Data!BV763)</f>
        <v/>
      </c>
      <c r="D763" s="1622" t="str">
        <f>IF(Data!BW763="","",Data!BW763)</f>
        <v/>
      </c>
      <c r="E763" s="1622" t="str">
        <f>IF(Data!BX763="","",Data!BX763)</f>
        <v/>
      </c>
      <c r="F763" s="1622" t="str">
        <f>IF(Data!BY763="","",Data!BY763)</f>
        <v/>
      </c>
      <c r="G763" s="1611"/>
      <c r="H763" s="1734" t="str">
        <f t="shared" ref="H763:K764" si="116">IF(C763&gt;0,C763,"")</f>
        <v/>
      </c>
      <c r="I763" s="1734" t="str">
        <f t="shared" si="116"/>
        <v/>
      </c>
      <c r="J763" s="1734" t="str">
        <f t="shared" si="116"/>
        <v/>
      </c>
      <c r="K763" s="1734" t="str">
        <f t="shared" si="116"/>
        <v/>
      </c>
      <c r="L763" s="1611"/>
      <c r="M763" s="1605"/>
      <c r="N763" s="1605"/>
      <c r="O763" s="1605"/>
      <c r="P763" s="1605"/>
      <c r="Q763" s="1642"/>
      <c r="R763" s="1623"/>
      <c r="S763" s="1624"/>
      <c r="T763" s="1624"/>
      <c r="U763" s="1570">
        <v>763</v>
      </c>
      <c r="V763" s="1599"/>
    </row>
    <row r="764" spans="1:22" ht="15.75" customHeight="1">
      <c r="A764" s="1607" t="s">
        <v>311</v>
      </c>
      <c r="B764" s="1745"/>
      <c r="C764" s="1622" t="str">
        <f>IF(Data!BV764="","",Data!BV764)</f>
        <v/>
      </c>
      <c r="D764" s="1622" t="str">
        <f>IF(Data!BW764="","",Data!BW764)</f>
        <v/>
      </c>
      <c r="E764" s="1622" t="str">
        <f>IF(Data!BX764="","",Data!BX764)</f>
        <v/>
      </c>
      <c r="F764" s="1622" t="str">
        <f>IF(Data!BY764="","",Data!BY764)</f>
        <v/>
      </c>
      <c r="G764" s="1611"/>
      <c r="H764" s="1734" t="str">
        <f t="shared" si="116"/>
        <v/>
      </c>
      <c r="I764" s="1734" t="str">
        <f t="shared" si="116"/>
        <v/>
      </c>
      <c r="J764" s="1734" t="str">
        <f t="shared" si="116"/>
        <v/>
      </c>
      <c r="K764" s="1734" t="str">
        <f t="shared" si="116"/>
        <v/>
      </c>
      <c r="L764" s="1611"/>
      <c r="M764" s="1605"/>
      <c r="N764" s="1605"/>
      <c r="O764" s="1605"/>
      <c r="P764" s="1605"/>
      <c r="Q764" s="1642"/>
      <c r="R764" s="1623"/>
      <c r="S764" s="1624"/>
      <c r="T764" s="1624"/>
      <c r="U764" s="1570">
        <v>764</v>
      </c>
      <c r="V764" s="1599"/>
    </row>
    <row r="765" spans="1:22" ht="15.75" customHeight="1">
      <c r="A765" s="1606" t="s">
        <v>312</v>
      </c>
      <c r="B765" s="1745"/>
      <c r="C765" s="1632" t="str">
        <f>IF(SUM(C762)=0,"",C762*C763*C764)</f>
        <v/>
      </c>
      <c r="D765" s="1632" t="str">
        <f>IF(SUM(D762)=0,"",D762*D763*D764)</f>
        <v/>
      </c>
      <c r="E765" s="1632" t="str">
        <f>IF(SUM(E762)=0,"",E762*E763*E764)</f>
        <v/>
      </c>
      <c r="F765" s="1632" t="str">
        <f>IF(SUM(F762)=0,"",F762*F763*F764)</f>
        <v/>
      </c>
      <c r="G765" s="1688"/>
      <c r="H765" s="1632" t="str">
        <f>IF(H762="","",H762*H763*H764)</f>
        <v/>
      </c>
      <c r="I765" s="1632" t="str">
        <f>IF(I762="","",I762*I763*I764)</f>
        <v/>
      </c>
      <c r="J765" s="1632" t="str">
        <f>IF(J762="","",J762*J763*J764)</f>
        <v/>
      </c>
      <c r="K765" s="1632" t="str">
        <f>IF(K762="","",K762*K763*K764)</f>
        <v/>
      </c>
      <c r="L765" s="1688"/>
      <c r="M765" s="1632" t="str">
        <f>IF(H765="","",SUM(H765)-SUM(C765))</f>
        <v/>
      </c>
      <c r="N765" s="1632" t="str">
        <f>IF(I765="","",SUM(I765)-SUM(D765))</f>
        <v/>
      </c>
      <c r="O765" s="1632" t="str">
        <f>IF(J765="","",SUM(J765)-SUM(E765))</f>
        <v/>
      </c>
      <c r="P765" s="1632" t="str">
        <f>IF(K765="","",SUM(K765)-SUM(F765))</f>
        <v/>
      </c>
      <c r="Q765" s="1642"/>
      <c r="R765" s="1578"/>
      <c r="S765" s="1579"/>
      <c r="T765" s="1579"/>
      <c r="U765" s="1570">
        <v>765</v>
      </c>
      <c r="V765" s="1599"/>
    </row>
    <row r="766" spans="1:22" ht="15.75" customHeight="1">
      <c r="A766" s="1739" t="str">
        <f>IF(Data!A766="","",Data!A766)</f>
        <v>Other income: e.g. Credit (cotton loans) / Stokvel</v>
      </c>
      <c r="B766" s="1745"/>
      <c r="C766" s="1622" t="str">
        <f>IF(Data!BV766="","",Data!BV766)</f>
        <v/>
      </c>
      <c r="D766" s="1622" t="str">
        <f>IF(Data!BW766="","",Data!BW766)</f>
        <v/>
      </c>
      <c r="E766" s="1622" t="str">
        <f>IF(Data!BX766="","",Data!BX766)</f>
        <v/>
      </c>
      <c r="F766" s="1622" t="str">
        <f>IF(Data!BY766="","",Data!BY766)</f>
        <v/>
      </c>
      <c r="G766" s="1611"/>
      <c r="H766" s="1605"/>
      <c r="I766" s="1605"/>
      <c r="J766" s="1605"/>
      <c r="K766" s="1605"/>
      <c r="L766" s="1611"/>
      <c r="M766" s="1605"/>
      <c r="N766" s="1605"/>
      <c r="O766" s="1605"/>
      <c r="P766" s="1605"/>
      <c r="Q766" s="1642"/>
      <c r="R766" s="1554"/>
      <c r="S766" s="1554"/>
      <c r="T766" s="1554"/>
      <c r="U766" s="1570">
        <v>766</v>
      </c>
      <c r="V766" s="1599"/>
    </row>
    <row r="767" spans="1:22" ht="15.75" customHeight="1">
      <c r="A767" s="1744" t="s">
        <v>295</v>
      </c>
      <c r="B767" s="1745"/>
      <c r="C767" s="1622" t="str">
        <f>IF(Data!BV767="","",Data!BV767)</f>
        <v/>
      </c>
      <c r="D767" s="1622" t="str">
        <f>IF(Data!BW767="","",Data!BW767)</f>
        <v/>
      </c>
      <c r="E767" s="1622" t="str">
        <f>IF(Data!BX767="","",Data!BX767)</f>
        <v/>
      </c>
      <c r="F767" s="1622" t="str">
        <f>IF(Data!BY767="","",Data!BY767)</f>
        <v/>
      </c>
      <c r="G767" s="1611"/>
      <c r="H767" s="1670"/>
      <c r="I767" s="1670"/>
      <c r="J767" s="1670"/>
      <c r="K767" s="1670"/>
      <c r="L767" s="1611"/>
      <c r="M767" s="1605"/>
      <c r="N767" s="1605"/>
      <c r="O767" s="1605"/>
      <c r="P767" s="1605"/>
      <c r="Q767" s="1642"/>
      <c r="R767" s="1623"/>
      <c r="S767" s="1624"/>
      <c r="T767" s="1624"/>
      <c r="U767" s="1570">
        <v>767</v>
      </c>
      <c r="V767" s="1599"/>
    </row>
    <row r="768" spans="1:22" ht="15.75" customHeight="1">
      <c r="A768" s="1744" t="s">
        <v>280</v>
      </c>
      <c r="B768" s="1745"/>
      <c r="C768" s="1622" t="str">
        <f>IF(Data!BV768="","",Data!BV768)</f>
        <v/>
      </c>
      <c r="D768" s="1622" t="str">
        <f>IF(Data!BW768="","",Data!BW768)</f>
        <v/>
      </c>
      <c r="E768" s="1622" t="str">
        <f>IF(Data!BX768="","",Data!BX768)</f>
        <v/>
      </c>
      <c r="F768" s="1622" t="str">
        <f>IF(Data!BY768="","",Data!BY768)</f>
        <v/>
      </c>
      <c r="G768" s="1611"/>
      <c r="H768" s="1670"/>
      <c r="I768" s="1670"/>
      <c r="J768" s="1670"/>
      <c r="K768" s="1670"/>
      <c r="L768" s="1611"/>
      <c r="M768" s="1605"/>
      <c r="N768" s="1605"/>
      <c r="O768" s="1605"/>
      <c r="P768" s="1605"/>
      <c r="Q768" s="1642"/>
      <c r="R768" s="1623"/>
      <c r="S768" s="1624"/>
      <c r="T768" s="1624"/>
      <c r="U768" s="1570">
        <v>768</v>
      </c>
      <c r="V768" s="1599"/>
    </row>
    <row r="769" spans="1:22" ht="15.75" customHeight="1">
      <c r="A769" s="1744" t="s">
        <v>311</v>
      </c>
      <c r="B769" s="1745"/>
      <c r="C769" s="1622" t="str">
        <f>IF(Data!BV769="","",Data!BV769)</f>
        <v/>
      </c>
      <c r="D769" s="1622" t="str">
        <f>IF(Data!BW769="","",Data!BW769)</f>
        <v/>
      </c>
      <c r="E769" s="1622" t="str">
        <f>IF(Data!BX769="","",Data!BX769)</f>
        <v/>
      </c>
      <c r="F769" s="1622" t="str">
        <f>IF(Data!BY769="","",Data!BY769)</f>
        <v/>
      </c>
      <c r="G769" s="1611"/>
      <c r="H769" s="1670"/>
      <c r="I769" s="1670"/>
      <c r="J769" s="1670"/>
      <c r="K769" s="1670"/>
      <c r="L769" s="1611"/>
      <c r="M769" s="1605"/>
      <c r="N769" s="1605"/>
      <c r="O769" s="1605"/>
      <c r="P769" s="1605"/>
      <c r="Q769" s="1642"/>
      <c r="R769" s="1623"/>
      <c r="S769" s="1624"/>
      <c r="T769" s="1624"/>
      <c r="U769" s="1570">
        <v>769</v>
      </c>
      <c r="V769" s="1599"/>
    </row>
    <row r="770" spans="1:22" ht="15.75" customHeight="1">
      <c r="A770" s="1606" t="s">
        <v>312</v>
      </c>
      <c r="B770" s="1745"/>
      <c r="C770" s="1632" t="str">
        <f>IF(SUM(C767)=0,"",C767*C768*C769)</f>
        <v/>
      </c>
      <c r="D770" s="1632" t="str">
        <f>IF(SUM(D767)=0,"",D767*D768*D769)</f>
        <v/>
      </c>
      <c r="E770" s="1632" t="str">
        <f>IF(SUM(E767)=0,"",E767*E768*E769)</f>
        <v/>
      </c>
      <c r="F770" s="1632" t="str">
        <f>IF(SUM(F767)=0,"",F767*F768*F769)</f>
        <v/>
      </c>
      <c r="G770" s="1688"/>
      <c r="H770" s="1632" t="str">
        <f>IF(H767="","",H767*H768*H769)</f>
        <v/>
      </c>
      <c r="I770" s="1632" t="str">
        <f>IF(I767="","",I767*I768*I769)</f>
        <v/>
      </c>
      <c r="J770" s="1632" t="str">
        <f>IF(J767="","",J767*J768*J769)</f>
        <v/>
      </c>
      <c r="K770" s="1632" t="str">
        <f>IF(K767="","",K767*K768*K769)</f>
        <v/>
      </c>
      <c r="L770" s="1688"/>
      <c r="M770" s="1632" t="str">
        <f>IF(H770="","",SUM(H770)-SUM(C770))</f>
        <v/>
      </c>
      <c r="N770" s="1632" t="str">
        <f>IF(I770="","",SUM(I770)-SUM(D770))</f>
        <v/>
      </c>
      <c r="O770" s="1632" t="str">
        <f>IF(J770="","",SUM(J770)-SUM(E770))</f>
        <v/>
      </c>
      <c r="P770" s="1632" t="str">
        <f>IF(K770="","",SUM(K770)-SUM(F770))</f>
        <v/>
      </c>
      <c r="Q770" s="1642"/>
      <c r="R770" s="1578"/>
      <c r="S770" s="1579"/>
      <c r="T770" s="1579"/>
      <c r="U770" s="1570">
        <v>770</v>
      </c>
      <c r="V770" s="1599"/>
    </row>
    <row r="771" spans="1:22" ht="15.75" customHeight="1">
      <c r="A771" s="1703" t="s">
        <v>326</v>
      </c>
      <c r="B771" s="1745"/>
      <c r="C771" s="1626"/>
      <c r="D771" s="1626"/>
      <c r="E771" s="1626"/>
      <c r="F771" s="1622"/>
      <c r="G771" s="1611"/>
      <c r="H771" s="1605"/>
      <c r="I771" s="1605"/>
      <c r="J771" s="1605"/>
      <c r="K771" s="1605"/>
      <c r="L771" s="1611"/>
      <c r="M771" s="1627"/>
      <c r="N771" s="1627"/>
      <c r="O771" s="1627"/>
      <c r="P771" s="1627"/>
      <c r="Q771" s="1642"/>
      <c r="R771" s="1554"/>
      <c r="S771" s="1554"/>
      <c r="T771" s="1554"/>
      <c r="U771" s="1570">
        <v>771</v>
      </c>
      <c r="V771" s="1599"/>
    </row>
    <row r="772" spans="1:22" ht="15.75" customHeight="1">
      <c r="A772" s="1672" t="str">
        <f>IF(Data!A772="","",Data!A772)</f>
        <v>Tea</v>
      </c>
      <c r="B772" s="1745"/>
      <c r="C772" s="1634">
        <f>IF(Data!BV772="","",Data!BV772)</f>
        <v>216</v>
      </c>
      <c r="D772" s="1634">
        <f>IF(Data!BW772="","",Data!BW772)</f>
        <v>216</v>
      </c>
      <c r="E772" s="1634">
        <f>IF(Data!BX772="","",Data!BX772)</f>
        <v>300</v>
      </c>
      <c r="F772" s="1634">
        <f>IF(Data!BY772="","",Data!BY772)</f>
        <v>300</v>
      </c>
      <c r="G772" s="1611"/>
      <c r="H772" s="1717">
        <f>IF(H$46="","",IF('Exp factors'!$B71="poor",'Exp factors'!$G$71*H$46,SUM(C772)*'Exp factors'!C$71))</f>
        <v>400</v>
      </c>
      <c r="I772" s="1717">
        <f>IF(I$46="","",IF('Exp factors'!$B71="poor",'Exp factors'!$G$71*I$46,SUM(D772)*'Exp factors'!D$71))</f>
        <v>400</v>
      </c>
      <c r="J772" s="1717">
        <f>IF(J$46="","",IF('Exp factors'!$B71="poor",'Exp factors'!$G$71*J$46,SUM(E772)*'Exp factors'!E$71))</f>
        <v>400</v>
      </c>
      <c r="K772" s="1717">
        <f>IF(K$46="","",IF('Exp factors'!$B71="poor",'Exp factors'!$G$71*K$46,SUM(F772)*'Exp factors'!F$71))</f>
        <v>320</v>
      </c>
      <c r="L772" s="1747"/>
      <c r="M772" s="1748">
        <f t="shared" ref="M772:P776" si="117">IF(H772="","",SUM(H772)-SUM(C772))</f>
        <v>184</v>
      </c>
      <c r="N772" s="1748">
        <f t="shared" si="117"/>
        <v>184</v>
      </c>
      <c r="O772" s="1748">
        <f t="shared" si="117"/>
        <v>100</v>
      </c>
      <c r="P772" s="1748">
        <f t="shared" si="117"/>
        <v>20</v>
      </c>
      <c r="Q772" s="1642" t="str">
        <f>'Exp factors'!I71</f>
        <v>lbpl</v>
      </c>
      <c r="R772" s="1623"/>
      <c r="S772" s="1624"/>
      <c r="T772" s="1624"/>
      <c r="U772" s="1570">
        <v>772</v>
      </c>
      <c r="V772" s="1599"/>
    </row>
    <row r="773" spans="1:22" ht="15.75" customHeight="1">
      <c r="A773" s="1672" t="str">
        <f>IF(Data!A773="","",Data!A773)</f>
        <v>Salt</v>
      </c>
      <c r="B773" s="1745"/>
      <c r="C773" s="1634">
        <f>IF(Data!BV773="","",Data!BV773)</f>
        <v>114</v>
      </c>
      <c r="D773" s="1634">
        <f>IF(Data!BW773="","",Data!BW773)</f>
        <v>114</v>
      </c>
      <c r="E773" s="1634">
        <f>IF(Data!BX773="","",Data!BX773)</f>
        <v>200</v>
      </c>
      <c r="F773" s="1634">
        <f>IF(Data!BY773="","",Data!BY773)</f>
        <v>200</v>
      </c>
      <c r="G773" s="1611"/>
      <c r="H773" s="1717">
        <f>IF(H$46="","",IF('Exp factors'!$B72="poor",'Exp factors'!$G$72*H$46,SUM(C773)*'Exp factors'!C$72))</f>
        <v>150</v>
      </c>
      <c r="I773" s="1717">
        <f>IF(I$46="","",IF('Exp factors'!$B72="poor",'Exp factors'!$G$72*I$46,SUM(D773)*'Exp factors'!D$72))</f>
        <v>150</v>
      </c>
      <c r="J773" s="1717">
        <f>IF(J$46="","",IF('Exp factors'!$B72="poor",'Exp factors'!$G$72*J$46,SUM(E773)*'Exp factors'!E$72))</f>
        <v>150</v>
      </c>
      <c r="K773" s="1717">
        <f>IF(K$46="","",IF('Exp factors'!$B72="poor",'Exp factors'!$G$72*K$46,SUM(F773)*'Exp factors'!F$72))</f>
        <v>120</v>
      </c>
      <c r="L773" s="1747"/>
      <c r="M773" s="1748">
        <f t="shared" si="117"/>
        <v>36</v>
      </c>
      <c r="N773" s="1748">
        <f t="shared" si="117"/>
        <v>36</v>
      </c>
      <c r="O773" s="1748">
        <f t="shared" si="117"/>
        <v>-50</v>
      </c>
      <c r="P773" s="1748">
        <f t="shared" si="117"/>
        <v>-80</v>
      </c>
      <c r="Q773" s="1642" t="str">
        <f>'Exp factors'!I72</f>
        <v>lbpl</v>
      </c>
      <c r="R773" s="1623"/>
      <c r="S773" s="1624"/>
      <c r="T773" s="1624"/>
      <c r="U773" s="1570">
        <v>773</v>
      </c>
      <c r="V773" s="1599"/>
    </row>
    <row r="774" spans="1:22" ht="15.75" customHeight="1">
      <c r="A774" s="1672" t="str">
        <f>IF(Data!A774="","",Data!A774)</f>
        <v>Soap</v>
      </c>
      <c r="B774" s="1745"/>
      <c r="C774" s="1634">
        <f>IF(Data!BV774="","",Data!BV774)</f>
        <v>480</v>
      </c>
      <c r="D774" s="1634">
        <f>IF(Data!BW774="","",Data!BW774)</f>
        <v>480</v>
      </c>
      <c r="E774" s="1634">
        <f>IF(Data!BX774="","",Data!BX774)</f>
        <v>1295</v>
      </c>
      <c r="F774" s="1634">
        <f>IF(Data!BY774="","",Data!BY774)</f>
        <v>1151</v>
      </c>
      <c r="G774" s="1611"/>
      <c r="H774" s="1717">
        <f>IF(H$46="","",IF('Exp factors'!$B73="poor",'Exp factors'!$G$73*H$46,SUM(C774)*'Exp factors'!C$73))</f>
        <v>1000</v>
      </c>
      <c r="I774" s="1717">
        <f>IF(I$46="","",IF('Exp factors'!$B73="poor",'Exp factors'!$G$73*I$46,SUM(D774)*'Exp factors'!D$73))</f>
        <v>1000</v>
      </c>
      <c r="J774" s="1717">
        <f>IF(J$46="","",IF('Exp factors'!$B73="poor",'Exp factors'!$G$73*J$46,SUM(E774)*'Exp factors'!E$73))</f>
        <v>1000</v>
      </c>
      <c r="K774" s="1717">
        <f>IF(K$46="","",IF('Exp factors'!$B73="poor",'Exp factors'!$G$73*K$46,SUM(F774)*'Exp factors'!F$73))</f>
        <v>800</v>
      </c>
      <c r="L774" s="1747"/>
      <c r="M774" s="1748">
        <f t="shared" si="117"/>
        <v>520</v>
      </c>
      <c r="N774" s="1748">
        <f t="shared" si="117"/>
        <v>520</v>
      </c>
      <c r="O774" s="1748">
        <f t="shared" si="117"/>
        <v>-295</v>
      </c>
      <c r="P774" s="1748">
        <f t="shared" si="117"/>
        <v>-351</v>
      </c>
      <c r="Q774" s="1642" t="str">
        <f>'Exp factors'!I73</f>
        <v>lbpl</v>
      </c>
      <c r="R774" s="1623"/>
      <c r="S774" s="1624"/>
      <c r="T774" s="1624"/>
      <c r="U774" s="1570">
        <v>774</v>
      </c>
      <c r="V774" s="1599"/>
    </row>
    <row r="775" spans="1:22" ht="15.75" customHeight="1">
      <c r="A775" s="1672" t="str">
        <f>IF(Data!A775="","",Data!A775)</f>
        <v>Kerosene/electricity</v>
      </c>
      <c r="B775" s="1745"/>
      <c r="C775" s="1634">
        <f>IF(Data!BV775="","",Data!BV775)</f>
        <v>1800</v>
      </c>
      <c r="D775" s="1634">
        <f>IF(Data!BW775="","",Data!BW775)</f>
        <v>1800</v>
      </c>
      <c r="E775" s="1634">
        <f>IF(Data!BX775="","",Data!BX775)</f>
        <v>1800</v>
      </c>
      <c r="F775" s="1634">
        <f>IF(Data!BY775="","",Data!BY775)</f>
        <v>3600</v>
      </c>
      <c r="G775" s="1611"/>
      <c r="H775" s="1717">
        <f>IF(H$46="","",IF('Exp factors'!$B74="poor",'Exp factors'!$G$74*H$46,SUM(C775)*'Exp factors'!C$74))</f>
        <v>1000</v>
      </c>
      <c r="I775" s="1717">
        <f>IF(I$46="","",IF('Exp factors'!$B74="poor",'Exp factors'!$G$74*I$46,SUM(D775)*'Exp factors'!D$74))</f>
        <v>1000</v>
      </c>
      <c r="J775" s="1717">
        <f>IF(J$46="","",IF('Exp factors'!$B74="poor",'Exp factors'!$G$74*J$46,SUM(E775)*'Exp factors'!E$74))</f>
        <v>1000</v>
      </c>
      <c r="K775" s="1717">
        <f>IF(K$46="","",IF('Exp factors'!$B74="poor",'Exp factors'!$G$74*K$46,SUM(F775)*'Exp factors'!F$74))</f>
        <v>800</v>
      </c>
      <c r="L775" s="1747"/>
      <c r="M775" s="1748">
        <f t="shared" si="117"/>
        <v>-800</v>
      </c>
      <c r="N775" s="1748">
        <f t="shared" si="117"/>
        <v>-800</v>
      </c>
      <c r="O775" s="1748">
        <f t="shared" si="117"/>
        <v>-800</v>
      </c>
      <c r="P775" s="1748">
        <f t="shared" si="117"/>
        <v>-2800</v>
      </c>
      <c r="Q775" s="1642" t="str">
        <f>'Exp factors'!I74</f>
        <v>lbpl</v>
      </c>
      <c r="R775" s="1623"/>
      <c r="S775" s="1624"/>
      <c r="T775" s="1624"/>
      <c r="U775" s="1570">
        <v>775</v>
      </c>
      <c r="V775" s="1599"/>
    </row>
    <row r="776" spans="1:22" ht="15.75" customHeight="1">
      <c r="A776" s="1672" t="str">
        <f>IF(Data!A776="","",Data!A776)</f>
        <v>Grinding</v>
      </c>
      <c r="B776" s="1745"/>
      <c r="C776" s="1622" t="str">
        <f>IF(Data!BV776="","",Data!BV776)</f>
        <v/>
      </c>
      <c r="D776" s="1622" t="str">
        <f>IF(Data!BW776="","",Data!BW776)</f>
        <v/>
      </c>
      <c r="E776" s="1622">
        <f>IF(Data!BX776="","",Data!BX776)</f>
        <v>12000</v>
      </c>
      <c r="F776" s="1622">
        <f>IF(Data!BY776="","",Data!BY776)</f>
        <v>7200</v>
      </c>
      <c r="G776" s="1611"/>
      <c r="H776" s="1717">
        <f>IF(H$46="","",IF('Exp factors'!$B75="poor",'Exp factors'!$G$75*H$46,SUM(C776)*'Exp factors'!C$75))</f>
        <v>0</v>
      </c>
      <c r="I776" s="1717">
        <f>IF(I$46="","",IF('Exp factors'!$B75="poor",'Exp factors'!$G$75*I$46,SUM(D776)*'Exp factors'!D$75))</f>
        <v>0</v>
      </c>
      <c r="J776" s="1717">
        <f>IF(J$46="","",IF('Exp factors'!$B75="poor",'Exp factors'!$G$75*J$46,SUM(E776)*'Exp factors'!E$75))</f>
        <v>12000</v>
      </c>
      <c r="K776" s="1717">
        <f>IF(K$46="","",IF('Exp factors'!$B75="poor",'Exp factors'!$G$75*K$46,SUM(F776)*'Exp factors'!F$75))</f>
        <v>7200</v>
      </c>
      <c r="L776" s="1747"/>
      <c r="M776" s="1748">
        <f t="shared" si="117"/>
        <v>0</v>
      </c>
      <c r="N776" s="1748">
        <f t="shared" si="117"/>
        <v>0</v>
      </c>
      <c r="O776" s="1748">
        <f t="shared" si="117"/>
        <v>0</v>
      </c>
      <c r="P776" s="1748">
        <f t="shared" si="117"/>
        <v>0</v>
      </c>
      <c r="Q776" s="1642" t="str">
        <f>'Exp factors'!I75</f>
        <v>des</v>
      </c>
      <c r="R776" s="1623"/>
      <c r="S776" s="1624"/>
      <c r="T776" s="1624"/>
      <c r="U776" s="1570">
        <v>776</v>
      </c>
      <c r="V776" s="1599"/>
    </row>
    <row r="777" spans="1:22" ht="15.75" customHeight="1">
      <c r="A777" s="1672" t="str">
        <f>IF(Data!A777="","",Data!A777)</f>
        <v>Water for humans: name of local meas.</v>
      </c>
      <c r="B777" s="1745"/>
      <c r="C777" s="1622" t="str">
        <f>IF(Data!BV777="","",Data!BV777)</f>
        <v>litre</v>
      </c>
      <c r="D777" s="1622" t="str">
        <f>IF(Data!BW777="","",Data!BW777)</f>
        <v>litre</v>
      </c>
      <c r="E777" s="1622" t="str">
        <f>IF(Data!BX777="","",Data!BX777)</f>
        <v>litre</v>
      </c>
      <c r="F777" s="1622" t="str">
        <f>IF(Data!BY777="","",Data!BY777)</f>
        <v>litre</v>
      </c>
      <c r="G777" s="1611"/>
      <c r="H777" s="1605"/>
      <c r="I777" s="1605"/>
      <c r="J777" s="1605"/>
      <c r="K777" s="1605"/>
      <c r="L777" s="1747"/>
      <c r="M777" s="1749"/>
      <c r="N777" s="1749"/>
      <c r="O777" s="1749"/>
      <c r="P777" s="1749"/>
      <c r="Q777" s="1642"/>
      <c r="R777" s="1554"/>
      <c r="S777" s="1554"/>
      <c r="T777" s="1554"/>
      <c r="U777" s="1570">
        <v>777</v>
      </c>
      <c r="V777" s="1599"/>
    </row>
    <row r="778" spans="1:22" ht="15.75" customHeight="1">
      <c r="A778" s="1607" t="s">
        <v>279</v>
      </c>
      <c r="B778" s="1745"/>
      <c r="C778" s="1622" t="str">
        <f>IF(Data!BV778="","",Data!BV778)</f>
        <v/>
      </c>
      <c r="D778" s="1622" t="str">
        <f>IF(Data!BW778="","",Data!BW778)</f>
        <v/>
      </c>
      <c r="E778" s="1622" t="str">
        <f>IF(Data!BX778="","",Data!BX778)</f>
        <v/>
      </c>
      <c r="F778" s="1622" t="str">
        <f>IF(Data!BY778="","",Data!BY778)</f>
        <v/>
      </c>
      <c r="G778" s="1611"/>
      <c r="H778" s="1717">
        <f>IF(H$46="","",IF('Exp factors'!$B90="poor",'Exp factors'!$G$90*H$46,SUM(C778)*'Exp factors'!C$90))</f>
        <v>166.66666666666669</v>
      </c>
      <c r="I778" s="1717">
        <f>IF(I$46="","",IF('Exp factors'!$B90="poor",'Exp factors'!$G$90*I$46,SUM(D778)*'Exp factors'!D$90))</f>
        <v>166.66666666666669</v>
      </c>
      <c r="J778" s="1717">
        <f>IF(J$46="","",IF('Exp factors'!$B90="poor",'Exp factors'!$G$90*J$46,SUM(E778)*'Exp factors'!E$90))</f>
        <v>166.66666666666669</v>
      </c>
      <c r="K778" s="1717">
        <f>IF(K$46="","",IF('Exp factors'!$B90="poor",'Exp factors'!$G$90*K$46,SUM(F778)*'Exp factors'!F$90))</f>
        <v>133.33333333333334</v>
      </c>
      <c r="L778" s="1747"/>
      <c r="M778" s="1749"/>
      <c r="N778" s="1749"/>
      <c r="O778" s="1749"/>
      <c r="P778" s="1749"/>
      <c r="Q778" s="1642"/>
      <c r="R778" s="1623"/>
      <c r="S778" s="1624"/>
      <c r="T778" s="1624"/>
      <c r="U778" s="1570">
        <v>778</v>
      </c>
      <c r="V778" s="1599"/>
    </row>
    <row r="779" spans="1:22" ht="15.75" customHeight="1">
      <c r="A779" s="1607" t="s">
        <v>280</v>
      </c>
      <c r="B779" s="1745"/>
      <c r="C779" s="1622">
        <f>IF(SUM(Data!BV779)=0,"",Data!BV779)</f>
        <v>12</v>
      </c>
      <c r="D779" s="1622">
        <f>IF(SUM(Data!BW779)=0,"",Data!BW779)</f>
        <v>12</v>
      </c>
      <c r="E779" s="1622">
        <f>IF(SUM(Data!BX779)=0,"",Data!BX779)</f>
        <v>12</v>
      </c>
      <c r="F779" s="1622">
        <f>IF(SUM(Data!BY779)=0,"",Data!BY779)</f>
        <v>12</v>
      </c>
      <c r="G779" s="1611"/>
      <c r="H779" s="1717">
        <f>IF(H$46="","",IF('Exp factors'!$B90="poor",SUM($D779),SUM(C779)))</f>
        <v>12</v>
      </c>
      <c r="I779" s="1717">
        <f>IF(I$46="","",IF('Exp factors'!$B90="poor",SUM($D779),SUM(D779)))</f>
        <v>12</v>
      </c>
      <c r="J779" s="1717">
        <f>IF(J$46="","",IF('Exp factors'!$B90="poor",SUM($D779),SUM(E779)))</f>
        <v>12</v>
      </c>
      <c r="K779" s="1717">
        <f>IF(K$46="","",IF('Exp factors'!$B90="poor",SUM($D779),SUM(F779)))</f>
        <v>12</v>
      </c>
      <c r="L779" s="1747"/>
      <c r="M779" s="1749"/>
      <c r="N779" s="1749"/>
      <c r="O779" s="1749"/>
      <c r="P779" s="1749"/>
      <c r="Q779" s="1642"/>
      <c r="R779" s="1623"/>
      <c r="S779" s="1624"/>
      <c r="T779" s="1624"/>
      <c r="U779" s="1570">
        <v>779</v>
      </c>
      <c r="V779" s="1599"/>
    </row>
    <row r="780" spans="1:22" ht="15.75" customHeight="1">
      <c r="A780" s="1607" t="s">
        <v>334</v>
      </c>
      <c r="B780" s="1745"/>
      <c r="C780" s="1622">
        <f>IF(Data!BV780="","",Data!BV780)</f>
        <v>1</v>
      </c>
      <c r="D780" s="1622">
        <f>IF(Data!BW780="","",Data!BW780)</f>
        <v>1</v>
      </c>
      <c r="E780" s="1622">
        <f>IF(Data!BX780="","",Data!BX780)</f>
        <v>1</v>
      </c>
      <c r="F780" s="1622">
        <f>IF(Data!BY780="","",Data!BY780)</f>
        <v>1</v>
      </c>
      <c r="G780" s="1611"/>
      <c r="H780" s="1605"/>
      <c r="I780" s="1605"/>
      <c r="J780" s="1605"/>
      <c r="K780" s="1605"/>
      <c r="L780" s="1747"/>
      <c r="M780" s="1749"/>
      <c r="N780" s="1749"/>
      <c r="O780" s="1749"/>
      <c r="P780" s="1749"/>
      <c r="Q780" s="1642"/>
      <c r="R780" s="1623"/>
      <c r="S780" s="1624"/>
      <c r="T780" s="1624"/>
      <c r="U780" s="1570">
        <v>780</v>
      </c>
      <c r="V780" s="1599"/>
    </row>
    <row r="781" spans="1:22" ht="15.75" customHeight="1">
      <c r="A781" s="1607" t="s">
        <v>283</v>
      </c>
      <c r="B781" s="1745"/>
      <c r="C781" s="1632" t="str">
        <f>IF(SUM(C778)=0,"",C778*C779*C780)</f>
        <v/>
      </c>
      <c r="D781" s="1632" t="str">
        <f>IF(SUM(D778)=0,"",D778*D779*D780)</f>
        <v/>
      </c>
      <c r="E781" s="1632" t="str">
        <f>IF(SUM(E778)=0,"",E778*E779*E780)</f>
        <v/>
      </c>
      <c r="F781" s="1632" t="str">
        <f>IF(SUM(F778)=0,"",F778*F779*F780)</f>
        <v/>
      </c>
      <c r="G781" s="1688"/>
      <c r="H781" s="1632">
        <f>IF(H779=0,"",H778*H779*C780)</f>
        <v>2000.0000000000002</v>
      </c>
      <c r="I781" s="1632">
        <f>IF(I779=0,"",I778*I779*D780)</f>
        <v>2000.0000000000002</v>
      </c>
      <c r="J781" s="1632">
        <f>IF(J779=0,"",J778*J779*E780)</f>
        <v>2000.0000000000002</v>
      </c>
      <c r="K781" s="1632">
        <f>IF(K779=0,"",K778*K779*F780)</f>
        <v>1600</v>
      </c>
      <c r="L781" s="1750"/>
      <c r="M781" s="1748">
        <f t="shared" ref="M781:P785" si="118">IF(H781="","",SUM(H781)-SUM(C781))</f>
        <v>2000.0000000000002</v>
      </c>
      <c r="N781" s="1748">
        <f t="shared" si="118"/>
        <v>2000.0000000000002</v>
      </c>
      <c r="O781" s="1748">
        <f t="shared" si="118"/>
        <v>2000.0000000000002</v>
      </c>
      <c r="P781" s="1748">
        <f t="shared" si="118"/>
        <v>1600</v>
      </c>
      <c r="Q781" s="1642" t="str">
        <f>'Exp factors'!I90</f>
        <v>lbpl</v>
      </c>
      <c r="R781" s="1623"/>
      <c r="S781" s="1624"/>
      <c r="T781" s="1624"/>
      <c r="U781" s="1570">
        <v>781</v>
      </c>
      <c r="V781" s="1599"/>
    </row>
    <row r="782" spans="1:22" ht="15.75" customHeight="1">
      <c r="A782" s="1672" t="str">
        <f>IF(Data!A782="","",Data!A782)</f>
        <v>Firewood</v>
      </c>
      <c r="B782" s="1745"/>
      <c r="C782" s="1622" t="str">
        <f>IF(Data!BV782="","",Data!BV782)</f>
        <v/>
      </c>
      <c r="D782" s="1622" t="str">
        <f>IF(Data!BW782="","",Data!BW782)</f>
        <v/>
      </c>
      <c r="E782" s="1622">
        <f>IF(Data!BX782="","",Data!BX782)</f>
        <v>2400</v>
      </c>
      <c r="F782" s="1622">
        <f>IF(Data!BY782="","",Data!BY782)</f>
        <v>800</v>
      </c>
      <c r="G782" s="1611"/>
      <c r="H782" s="1717">
        <f>IF(H$46="","",IF('Exp factors'!$B76="poor",'Exp factors'!$G$76*H$46,SUM(C782)*'Exp factors'!C$76))</f>
        <v>2000</v>
      </c>
      <c r="I782" s="1717">
        <f>IF(I$46="","",IF('Exp factors'!$B76="poor",'Exp factors'!$G$76*I$46,SUM(D782)*'Exp factors'!D$76))</f>
        <v>2000</v>
      </c>
      <c r="J782" s="1717">
        <f>IF(J$46="","",IF('Exp factors'!$B76="poor",'Exp factors'!$G$76*J$46,SUM(E782)*'Exp factors'!E$76))</f>
        <v>2000</v>
      </c>
      <c r="K782" s="1717">
        <f>IF(K$46="","",IF('Exp factors'!$B76="poor",'Exp factors'!$G$76*K$46,SUM(F782)*'Exp factors'!F$76))</f>
        <v>1600</v>
      </c>
      <c r="L782" s="1747"/>
      <c r="M782" s="1748">
        <f t="shared" si="118"/>
        <v>2000</v>
      </c>
      <c r="N782" s="1748">
        <f t="shared" si="118"/>
        <v>2000</v>
      </c>
      <c r="O782" s="1748">
        <f t="shared" si="118"/>
        <v>-400</v>
      </c>
      <c r="P782" s="1748">
        <f t="shared" si="118"/>
        <v>800</v>
      </c>
      <c r="Q782" s="1642" t="str">
        <f>'Exp factors'!I76</f>
        <v>lbpl</v>
      </c>
      <c r="R782" s="1623"/>
      <c r="S782" s="1624"/>
      <c r="T782" s="1624"/>
      <c r="U782" s="1570">
        <v>782</v>
      </c>
      <c r="V782" s="1599"/>
    </row>
    <row r="783" spans="1:22" ht="15.75" customHeight="1">
      <c r="A783" s="1672" t="str">
        <f>IF(Data!A783="","",Data!A783)</f>
        <v>Utensils</v>
      </c>
      <c r="B783" s="1745"/>
      <c r="C783" s="1622">
        <f>IF(Data!BV783="","",Data!BV783)</f>
        <v>250</v>
      </c>
      <c r="D783" s="1622">
        <f>IF(Data!BW783="","",Data!BW783)</f>
        <v>500</v>
      </c>
      <c r="E783" s="1622">
        <f>IF(Data!BX783="","",Data!BX783)</f>
        <v>500</v>
      </c>
      <c r="F783" s="1622">
        <f>IF(Data!BY783="","",Data!BY783)</f>
        <v>500</v>
      </c>
      <c r="G783" s="1611"/>
      <c r="H783" s="1717">
        <f>IF(H$46="","",IF('Exp factors'!$B77="poor",'Exp factors'!$G$77*H$46,SUM(C783)*'Exp factors'!C$77))</f>
        <v>250</v>
      </c>
      <c r="I783" s="1717">
        <f>IF(I$46="","",IF('Exp factors'!$B77="poor",'Exp factors'!$G$77*I$46,SUM(D783)*'Exp factors'!D$77))</f>
        <v>500</v>
      </c>
      <c r="J783" s="1717">
        <f>IF(J$46="","",IF('Exp factors'!$B77="poor",'Exp factors'!$G$77*J$46,SUM(E783)*'Exp factors'!E$77))</f>
        <v>500</v>
      </c>
      <c r="K783" s="1717">
        <f>IF(K$46="","",IF('Exp factors'!$B77="poor",'Exp factors'!$G$77*K$46,SUM(F783)*'Exp factors'!F$77))</f>
        <v>500</v>
      </c>
      <c r="L783" s="1747"/>
      <c r="M783" s="1748">
        <f t="shared" si="118"/>
        <v>0</v>
      </c>
      <c r="N783" s="1748">
        <f t="shared" si="118"/>
        <v>0</v>
      </c>
      <c r="O783" s="1748">
        <f t="shared" si="118"/>
        <v>0</v>
      </c>
      <c r="P783" s="1748">
        <f t="shared" si="118"/>
        <v>0</v>
      </c>
      <c r="Q783" s="1642" t="str">
        <f>'Exp factors'!I77</f>
        <v>des</v>
      </c>
      <c r="R783" s="1623"/>
      <c r="S783" s="1624"/>
      <c r="T783" s="1624"/>
      <c r="U783" s="1570">
        <v>783</v>
      </c>
      <c r="V783" s="1599"/>
    </row>
    <row r="784" spans="1:22" ht="15.75" customHeight="1">
      <c r="A784" s="1672" t="str">
        <f>IF(Data!A784="","",Data!A784)</f>
        <v>Animal drugs</v>
      </c>
      <c r="B784" s="1745"/>
      <c r="C784" s="1622">
        <f>IF(Data!BV784="","",Data!BV784)</f>
        <v>950</v>
      </c>
      <c r="D784" s="1622">
        <f>IF(Data!BW784="","",Data!BW784)</f>
        <v>950</v>
      </c>
      <c r="E784" s="1622">
        <f>IF(Data!BX784="","",Data!BX784)</f>
        <v>1200</v>
      </c>
      <c r="F784" s="1622">
        <f>IF(Data!BY784="","",Data!BY784)</f>
        <v>1250</v>
      </c>
      <c r="G784" s="1611"/>
      <c r="H784" s="1717">
        <f>IF(H$46="","",IF('Exp factors'!$B96="poor",'Exp factors'!$G$96*H$46,SUM(C784)*'Exp factors'!C$96))</f>
        <v>950</v>
      </c>
      <c r="I784" s="1717">
        <f>IF(I$46="","",IF('Exp factors'!$B96="poor",'Exp factors'!$G$96*I$46,SUM(D784)*'Exp factors'!D$96))</f>
        <v>950</v>
      </c>
      <c r="J784" s="1717">
        <f>IF(J$46="","",IF('Exp factors'!$B96="poor",'Exp factors'!$G$96*J$46,SUM(E784)*'Exp factors'!E$96))</f>
        <v>1200</v>
      </c>
      <c r="K784" s="1717">
        <f>IF(K$46="","",IF('Exp factors'!$B96="poor",'Exp factors'!$G$96*K$46,SUM(F784)*'Exp factors'!F$96))</f>
        <v>1250</v>
      </c>
      <c r="L784" s="1747"/>
      <c r="M784" s="1748">
        <f t="shared" si="118"/>
        <v>0</v>
      </c>
      <c r="N784" s="1748">
        <f t="shared" si="118"/>
        <v>0</v>
      </c>
      <c r="O784" s="1748">
        <f t="shared" si="118"/>
        <v>0</v>
      </c>
      <c r="P784" s="1748">
        <f t="shared" si="118"/>
        <v>0</v>
      </c>
      <c r="Q784" s="1642" t="str">
        <f>'Exp factors'!I96</f>
        <v>des</v>
      </c>
      <c r="R784" s="1623"/>
      <c r="S784" s="1624"/>
      <c r="T784" s="1624"/>
      <c r="U784" s="1570">
        <v>784</v>
      </c>
      <c r="V784" s="1599"/>
    </row>
    <row r="785" spans="1:22" ht="15.75" customHeight="1">
      <c r="A785" s="1672" t="str">
        <f>IF(Data!A785="","",Data!A785)</f>
        <v>Animal supplements</v>
      </c>
      <c r="B785" s="1745"/>
      <c r="C785" s="1622" t="str">
        <f>IF(Data!BV785="","",Data!BV785)</f>
        <v/>
      </c>
      <c r="D785" s="1622" t="str">
        <f>IF(Data!BW785="","",Data!BW785)</f>
        <v/>
      </c>
      <c r="E785" s="1622" t="str">
        <f>IF(Data!BX785="","",Data!BX785)</f>
        <v/>
      </c>
      <c r="F785" s="1622" t="str">
        <f>IF(Data!BY785="","",Data!BY785)</f>
        <v/>
      </c>
      <c r="G785" s="1611"/>
      <c r="H785" s="1717">
        <f>IF(H$46="","",IF('Exp factors'!$B97="poor",'Exp factors'!$G$97*H$46,SUM(C785)*'Exp factors'!C$97))</f>
        <v>0</v>
      </c>
      <c r="I785" s="1717">
        <f>IF(I$46="","",IF('Exp factors'!$B97="poor",'Exp factors'!$G$97*I$46,SUM(D785)*'Exp factors'!D$97))</f>
        <v>0</v>
      </c>
      <c r="J785" s="1717">
        <f>IF(J$46="","",IF('Exp factors'!$B97="poor",'Exp factors'!$G$97*J$46,SUM(E785)*'Exp factors'!E$97))</f>
        <v>0</v>
      </c>
      <c r="K785" s="1717">
        <f>IF(K$46="","",IF('Exp factors'!$B97="poor",'Exp factors'!$G$97*K$46,SUM(F785)*'Exp factors'!F$97))</f>
        <v>0</v>
      </c>
      <c r="L785" s="1747"/>
      <c r="M785" s="1748">
        <f t="shared" si="118"/>
        <v>0</v>
      </c>
      <c r="N785" s="1748">
        <f t="shared" si="118"/>
        <v>0</v>
      </c>
      <c r="O785" s="1748">
        <f t="shared" si="118"/>
        <v>0</v>
      </c>
      <c r="P785" s="1748">
        <f t="shared" si="118"/>
        <v>0</v>
      </c>
      <c r="Q785" s="1642" t="str">
        <f>'Exp factors'!I97</f>
        <v>des</v>
      </c>
      <c r="R785" s="1623"/>
      <c r="S785" s="1624"/>
      <c r="T785" s="1624"/>
      <c r="U785" s="1570">
        <v>785</v>
      </c>
      <c r="V785" s="1599"/>
    </row>
    <row r="786" spans="1:22" ht="15.75" customHeight="1">
      <c r="A786" s="1672" t="str">
        <f>IF(Data!A786="","",Data!A786)</f>
        <v>Water for animals: name of local meas.</v>
      </c>
      <c r="B786" s="1745"/>
      <c r="C786" s="1622" t="str">
        <f>IF(Data!BV786="","",Data!BV786)</f>
        <v>litre</v>
      </c>
      <c r="D786" s="1622" t="str">
        <f>IF(Data!BW786="","",Data!BW786)</f>
        <v>litre</v>
      </c>
      <c r="E786" s="1622" t="str">
        <f>IF(Data!BX786="","",Data!BX786)</f>
        <v>litre</v>
      </c>
      <c r="F786" s="1622" t="str">
        <f>IF(Data!BY786="","",Data!BY786)</f>
        <v>litre</v>
      </c>
      <c r="G786" s="1611"/>
      <c r="H786" s="1605"/>
      <c r="I786" s="1605"/>
      <c r="J786" s="1605"/>
      <c r="K786" s="1605"/>
      <c r="L786" s="1747"/>
      <c r="M786" s="1749"/>
      <c r="N786" s="1749"/>
      <c r="O786" s="1749"/>
      <c r="P786" s="1749"/>
      <c r="Q786" s="1642"/>
      <c r="R786" s="1554"/>
      <c r="S786" s="1554"/>
      <c r="T786" s="1554"/>
      <c r="U786" s="1570">
        <v>786</v>
      </c>
      <c r="V786" s="1599"/>
    </row>
    <row r="787" spans="1:22" ht="15.75" customHeight="1">
      <c r="A787" s="1607" t="s">
        <v>279</v>
      </c>
      <c r="B787" s="1745"/>
      <c r="C787" s="1622" t="str">
        <f>IF(Data!BV787="","",Data!BV787)</f>
        <v/>
      </c>
      <c r="D787" s="1622" t="str">
        <f>IF(Data!BW787="","",Data!BW787)</f>
        <v/>
      </c>
      <c r="E787" s="1622" t="str">
        <f>IF(Data!BX787="","",Data!BX787)</f>
        <v/>
      </c>
      <c r="F787" s="1622" t="str">
        <f>IF(Data!BY787="","",Data!BY787)</f>
        <v/>
      </c>
      <c r="G787" s="1611"/>
      <c r="H787" s="1717">
        <f>IF(H$46="","",IF('Exp factors'!$B91="poor",'Exp factors'!$G$91*H$46,SUM(C787)*'Exp factors'!C$91))</f>
        <v>0</v>
      </c>
      <c r="I787" s="1717">
        <f>IF(I$46="","",IF('Exp factors'!$B91="poor",'Exp factors'!$G$91*I$46,SUM(D787)*'Exp factors'!D$91))</f>
        <v>0</v>
      </c>
      <c r="J787" s="1717">
        <f>IF(J$46="","",IF('Exp factors'!$B91="poor",'Exp factors'!$G$91*J$46,SUM(E787)*'Exp factors'!E$91))</f>
        <v>0</v>
      </c>
      <c r="K787" s="1717">
        <f>IF(K$46="","",IF('Exp factors'!$B91="poor",'Exp factors'!$G$91*K$46,SUM(F787)*'Exp factors'!F$91))</f>
        <v>0</v>
      </c>
      <c r="L787" s="1747"/>
      <c r="M787" s="1749"/>
      <c r="N787" s="1749"/>
      <c r="O787" s="1749"/>
      <c r="P787" s="1749"/>
      <c r="Q787" s="1642"/>
      <c r="R787" s="1623"/>
      <c r="S787" s="1624"/>
      <c r="T787" s="1624"/>
      <c r="U787" s="1570">
        <v>787</v>
      </c>
      <c r="V787" s="1599"/>
    </row>
    <row r="788" spans="1:22" ht="15.75" customHeight="1">
      <c r="A788" s="1607" t="s">
        <v>280</v>
      </c>
      <c r="B788" s="1745"/>
      <c r="C788" s="1622" t="str">
        <f>IF(SUM(Data!BV788)=0,"",Data!BV788)</f>
        <v/>
      </c>
      <c r="D788" s="1622" t="str">
        <f>IF(SUM(Data!BW788)=0,"",Data!BW788)</f>
        <v/>
      </c>
      <c r="E788" s="1622" t="str">
        <f>IF(SUM(Data!BX788)=0,"",Data!BX788)</f>
        <v/>
      </c>
      <c r="F788" s="1622" t="str">
        <f>IF(SUM(Data!BY788)=0,"",Data!BY788)</f>
        <v/>
      </c>
      <c r="G788" s="1611"/>
      <c r="H788" s="1717">
        <f>IF(H$46="","",IF('Exp factors'!$B87="poor",$D788,SUM(C788)))</f>
        <v>0</v>
      </c>
      <c r="I788" s="1717">
        <f>IF(I$46="","",IF('Exp factors'!$B87="poor",$D788,SUM(D788)))</f>
        <v>0</v>
      </c>
      <c r="J788" s="1717">
        <f>IF(J$46="","",IF('Exp factors'!$B87="poor",$D788,SUM(E788)))</f>
        <v>0</v>
      </c>
      <c r="K788" s="1717">
        <f>IF(K$46="","",IF('Exp factors'!$B87="poor",$D788,SUM(F788)))</f>
        <v>0</v>
      </c>
      <c r="L788" s="1747"/>
      <c r="M788" s="1749"/>
      <c r="N788" s="1749"/>
      <c r="O788" s="1749"/>
      <c r="P788" s="1749"/>
      <c r="Q788" s="1642"/>
      <c r="R788" s="1623"/>
      <c r="S788" s="1624"/>
      <c r="T788" s="1624"/>
      <c r="U788" s="1570">
        <v>788</v>
      </c>
      <c r="V788" s="1599"/>
    </row>
    <row r="789" spans="1:22" ht="15.75" customHeight="1">
      <c r="A789" s="1607" t="s">
        <v>334</v>
      </c>
      <c r="B789" s="1745"/>
      <c r="C789" s="1622" t="str">
        <f>IF(Data!BV789="","",Data!BV789)</f>
        <v/>
      </c>
      <c r="D789" s="1622" t="str">
        <f>IF(Data!BW789="","",Data!BW789)</f>
        <v/>
      </c>
      <c r="E789" s="1622" t="str">
        <f>IF(Data!BX789="","",Data!BX789)</f>
        <v/>
      </c>
      <c r="F789" s="1622" t="str">
        <f>IF(Data!BY789="","",Data!BY789)</f>
        <v/>
      </c>
      <c r="G789" s="1611"/>
      <c r="H789" s="1605"/>
      <c r="I789" s="1605"/>
      <c r="J789" s="1605"/>
      <c r="K789" s="1605"/>
      <c r="L789" s="1747"/>
      <c r="M789" s="1749"/>
      <c r="N789" s="1749"/>
      <c r="O789" s="1749"/>
      <c r="P789" s="1749"/>
      <c r="Q789" s="1642"/>
      <c r="R789" s="1623"/>
      <c r="S789" s="1624"/>
      <c r="T789" s="1624"/>
      <c r="U789" s="1570">
        <v>789</v>
      </c>
      <c r="V789" s="1599"/>
    </row>
    <row r="790" spans="1:22" ht="15.75" customHeight="1">
      <c r="A790" s="1607" t="s">
        <v>283</v>
      </c>
      <c r="B790" s="1745"/>
      <c r="C790" s="1632" t="str">
        <f>IF(SUM(C787)=0,"",C787*C788*C789)</f>
        <v/>
      </c>
      <c r="D790" s="1632" t="str">
        <f>IF(SUM(D787)=0,"",D787*D788*D789)</f>
        <v/>
      </c>
      <c r="E790" s="1632" t="str">
        <f>IF(SUM(E787)=0,"",E787*E788*E789)</f>
        <v/>
      </c>
      <c r="F790" s="1632" t="str">
        <f>IF(SUM(F787)=0,"",F787*F788*F789)</f>
        <v/>
      </c>
      <c r="G790" s="1688"/>
      <c r="H790" s="1632" t="str">
        <f>IF(H788=0,"",H787*H788*C789)</f>
        <v/>
      </c>
      <c r="I790" s="1632" t="str">
        <f>IF(I788=0,"",I787*I788*D789)</f>
        <v/>
      </c>
      <c r="J790" s="1632" t="str">
        <f>IF(J788=0,"",J787*J788*E789)</f>
        <v/>
      </c>
      <c r="K790" s="1632" t="str">
        <f>IF(K788=0,"",K787*K788*F789)</f>
        <v/>
      </c>
      <c r="L790" s="1750"/>
      <c r="M790" s="1748" t="str">
        <f t="shared" ref="M790:M810" si="119">IF(H790="","",SUM(H790)-SUM(C790))</f>
        <v/>
      </c>
      <c r="N790" s="1748" t="str">
        <f t="shared" ref="N790:P810" si="120">IF(I790="","",SUM(I790)-SUM(D790))</f>
        <v/>
      </c>
      <c r="O790" s="1748" t="str">
        <f t="shared" si="120"/>
        <v/>
      </c>
      <c r="P790" s="1748" t="str">
        <f t="shared" si="120"/>
        <v/>
      </c>
      <c r="Q790" s="1642" t="str">
        <f>'Exp factors'!I91</f>
        <v>des</v>
      </c>
      <c r="R790" s="1623"/>
      <c r="S790" s="1624"/>
      <c r="T790" s="1624"/>
      <c r="U790" s="1570">
        <v>790</v>
      </c>
      <c r="V790" s="1599"/>
    </row>
    <row r="791" spans="1:22" ht="15.75" customHeight="1">
      <c r="A791" s="1672" t="str">
        <f>IF(Data!A791="","",Data!A791)</f>
        <v>Ploughing</v>
      </c>
      <c r="B791" s="1745"/>
      <c r="C791" s="1622" t="str">
        <f>IF(Data!BV791="","",Data!BV791)</f>
        <v/>
      </c>
      <c r="D791" s="1622">
        <f>IF(Data!BW791="","",Data!BW791)</f>
        <v>400</v>
      </c>
      <c r="E791" s="1622">
        <f>IF(Data!BX791="","",Data!BX791)</f>
        <v>800</v>
      </c>
      <c r="F791" s="1622">
        <f>IF(Data!BY791="","",Data!BY791)</f>
        <v>2400</v>
      </c>
      <c r="G791" s="1611"/>
      <c r="H791" s="1717">
        <f>IF(H$46="","",IF('Exp factors'!$B98="poor",'Exp factors'!$G$98*H$46,SUM(C791)*'Exp factors'!C$98))</f>
        <v>0</v>
      </c>
      <c r="I791" s="1717">
        <f>IF(I$46="","",IF('Exp factors'!$B98="poor",'Exp factors'!$G$98*I$46,SUM(D791)*'Exp factors'!D$98))</f>
        <v>400</v>
      </c>
      <c r="J791" s="1717">
        <f>IF(J$46="","",IF('Exp factors'!$B98="poor",'Exp factors'!$G$98*J$46,SUM(E791)*'Exp factors'!E$98))</f>
        <v>800</v>
      </c>
      <c r="K791" s="1717">
        <f>IF(K$46="","",IF('Exp factors'!$B98="poor",'Exp factors'!$G$98*K$46,SUM(F791)*'Exp factors'!F$98))</f>
        <v>2400</v>
      </c>
      <c r="L791" s="1747"/>
      <c r="M791" s="1748">
        <f t="shared" si="119"/>
        <v>0</v>
      </c>
      <c r="N791" s="1748">
        <f t="shared" si="120"/>
        <v>0</v>
      </c>
      <c r="O791" s="1748">
        <f t="shared" si="120"/>
        <v>0</v>
      </c>
      <c r="P791" s="1748">
        <f t="shared" si="120"/>
        <v>0</v>
      </c>
      <c r="Q791" s="1642" t="str">
        <f>'Exp factors'!I98</f>
        <v>des</v>
      </c>
      <c r="R791" s="1623"/>
      <c r="S791" s="1624"/>
      <c r="T791" s="1624"/>
      <c r="U791" s="1570">
        <v>791</v>
      </c>
      <c r="V791" s="1599"/>
    </row>
    <row r="792" spans="1:22" ht="15.75" customHeight="1">
      <c r="A792" s="1672" t="str">
        <f>IF(Data!A792="","",Data!A792)</f>
        <v>Seeds</v>
      </c>
      <c r="B792" s="1745"/>
      <c r="C792" s="1622">
        <f>IF(Data!BV792="","",Data!BV792)</f>
        <v>60</v>
      </c>
      <c r="D792" s="1622">
        <f>IF(Data!BW792="","",Data!BW792)</f>
        <v>100</v>
      </c>
      <c r="E792" s="1622">
        <f>IF(Data!BX792="","",Data!BX792)</f>
        <v>1500</v>
      </c>
      <c r="F792" s="1622">
        <f>IF(Data!BY792="","",Data!BY792)</f>
        <v>3600</v>
      </c>
      <c r="G792" s="1609"/>
      <c r="H792" s="1717">
        <f>IF(H$46="","",IF('Exp factors'!$B99="poor",'Exp factors'!$G$99*H$46,SUM(C792)*'Exp factors'!C$99))</f>
        <v>60</v>
      </c>
      <c r="I792" s="1717">
        <f>IF(I$46="","",IF('Exp factors'!$B99="poor",'Exp factors'!$G$99*I$46,SUM(D792)*'Exp factors'!D$99))</f>
        <v>100</v>
      </c>
      <c r="J792" s="1717">
        <f>IF(J$46="","",IF('Exp factors'!$B99="poor",'Exp factors'!$G$99*J$46,SUM(E792)*'Exp factors'!E$99))</f>
        <v>1500</v>
      </c>
      <c r="K792" s="1717">
        <f>IF(K$46="","",IF('Exp factors'!$B99="poor",'Exp factors'!$G$99*K$46,SUM(F792)*'Exp factors'!F$99))</f>
        <v>3600</v>
      </c>
      <c r="L792" s="1751"/>
      <c r="M792" s="1748">
        <f t="shared" si="119"/>
        <v>0</v>
      </c>
      <c r="N792" s="1748">
        <f t="shared" si="120"/>
        <v>0</v>
      </c>
      <c r="O792" s="1748">
        <f t="shared" si="120"/>
        <v>0</v>
      </c>
      <c r="P792" s="1748">
        <f t="shared" si="120"/>
        <v>0</v>
      </c>
      <c r="Q792" s="1642" t="str">
        <f>'Exp factors'!I99</f>
        <v>des</v>
      </c>
      <c r="R792" s="1623"/>
      <c r="S792" s="1624"/>
      <c r="T792" s="1624"/>
      <c r="U792" s="1570">
        <v>792</v>
      </c>
      <c r="V792" s="1599"/>
    </row>
    <row r="793" spans="1:22" ht="15.75" customHeight="1">
      <c r="A793" s="1672" t="str">
        <f>IF(Data!A793="","",Data!A793)</f>
        <v>Fertilizer</v>
      </c>
      <c r="B793" s="1745"/>
      <c r="C793" s="1622" t="str">
        <f>IF(Data!BV793="","",Data!BV793)</f>
        <v/>
      </c>
      <c r="D793" s="1622" t="str">
        <f>IF(Data!BW793="","",Data!BW793)</f>
        <v/>
      </c>
      <c r="E793" s="1622">
        <f>IF(Data!BX793="","",Data!BX793)</f>
        <v>900</v>
      </c>
      <c r="F793" s="1622">
        <f>IF(Data!BY793="","",Data!BY793)</f>
        <v>2500</v>
      </c>
      <c r="G793" s="1639"/>
      <c r="H793" s="1717">
        <f>IF(H$46="","",IF('Exp factors'!$B100="poor",'Exp factors'!$G$100*H$46,SUM(C793)*'Exp factors'!C$100))</f>
        <v>0</v>
      </c>
      <c r="I793" s="1717">
        <f>IF(I$46="","",IF('Exp factors'!$B100="poor",'Exp factors'!$G$100*I$46,SUM(D793)*'Exp factors'!D$100))</f>
        <v>0</v>
      </c>
      <c r="J793" s="1717">
        <f>IF(J$46="","",IF('Exp factors'!$B100="poor",'Exp factors'!$G$100*J$46,SUM(E793)*'Exp factors'!E$100))</f>
        <v>900</v>
      </c>
      <c r="K793" s="1717">
        <f>IF(K$46="","",IF('Exp factors'!$B100="poor",'Exp factors'!$G$100*K$46,SUM(F793)*'Exp factors'!F$100))</f>
        <v>2500</v>
      </c>
      <c r="L793" s="1751"/>
      <c r="M793" s="1748">
        <f t="shared" si="119"/>
        <v>0</v>
      </c>
      <c r="N793" s="1748">
        <f t="shared" si="120"/>
        <v>0</v>
      </c>
      <c r="O793" s="1748">
        <f t="shared" si="120"/>
        <v>0</v>
      </c>
      <c r="P793" s="1748">
        <f t="shared" si="120"/>
        <v>0</v>
      </c>
      <c r="Q793" s="1642" t="str">
        <f>'Exp factors'!I100</f>
        <v>des</v>
      </c>
      <c r="R793" s="1623"/>
      <c r="S793" s="1624"/>
      <c r="T793" s="1624"/>
      <c r="U793" s="1570">
        <v>793</v>
      </c>
      <c r="V793" s="1599"/>
    </row>
    <row r="794" spans="1:22" ht="15.75" customHeight="1">
      <c r="A794" s="1672" t="str">
        <f>IF(Data!A794="","",Data!A794)</f>
        <v>Pesticides</v>
      </c>
      <c r="B794" s="1745"/>
      <c r="C794" s="1622" t="str">
        <f>IF(Data!BV794="","",Data!BV794)</f>
        <v/>
      </c>
      <c r="D794" s="1622" t="str">
        <f>IF(Data!BW794="","",Data!BW794)</f>
        <v/>
      </c>
      <c r="E794" s="1622" t="str">
        <f>IF(Data!BX794="","",Data!BX794)</f>
        <v/>
      </c>
      <c r="F794" s="1622">
        <f>IF(Data!BY794="","",Data!BY794)</f>
        <v>3500</v>
      </c>
      <c r="G794" s="1609"/>
      <c r="H794" s="1717">
        <f>IF(H$46="","",IF('Exp factors'!$B101="poor",'Exp factors'!$G$101*H$46,SUM(C794)*'Exp factors'!C$101))</f>
        <v>0</v>
      </c>
      <c r="I794" s="1717">
        <f>IF(I$46="","",IF('Exp factors'!$B101="poor",'Exp factors'!$G$101*I$46,SUM(D794)*'Exp factors'!D$101))</f>
        <v>0</v>
      </c>
      <c r="J794" s="1717">
        <f>IF(J$46="","",IF('Exp factors'!$B101="poor",'Exp factors'!$G$101*J$46,SUM(E794)*'Exp factors'!E$101))</f>
        <v>0</v>
      </c>
      <c r="K794" s="1717">
        <f>IF(K$46="","",IF('Exp factors'!$B101="poor",'Exp factors'!$G$101*K$46,SUM(F794)*'Exp factors'!F$101))</f>
        <v>3500</v>
      </c>
      <c r="L794" s="1751"/>
      <c r="M794" s="1748">
        <f t="shared" si="119"/>
        <v>0</v>
      </c>
      <c r="N794" s="1748">
        <f t="shared" si="120"/>
        <v>0</v>
      </c>
      <c r="O794" s="1748">
        <f t="shared" si="120"/>
        <v>0</v>
      </c>
      <c r="P794" s="1748">
        <f t="shared" si="120"/>
        <v>0</v>
      </c>
      <c r="Q794" s="1642" t="str">
        <f>'Exp factors'!I101</f>
        <v>des</v>
      </c>
      <c r="R794" s="1623"/>
      <c r="S794" s="1624"/>
      <c r="T794" s="1624"/>
      <c r="U794" s="1570">
        <v>794</v>
      </c>
      <c r="V794" s="1599"/>
    </row>
    <row r="795" spans="1:22" ht="15.75" customHeight="1">
      <c r="A795" s="1672" t="str">
        <f>IF(Data!A795="","",Data!A795)</f>
        <v>Labour</v>
      </c>
      <c r="B795" s="1745"/>
      <c r="C795" s="1622" t="str">
        <f>IF(Data!BV795="","",Data!BV795)</f>
        <v/>
      </c>
      <c r="D795" s="1622" t="str">
        <f>IF(Data!BW795="","",Data!BW795)</f>
        <v/>
      </c>
      <c r="E795" s="1622">
        <f>IF(Data!BX795="","",Data!BX795)</f>
        <v>12000</v>
      </c>
      <c r="F795" s="1622">
        <f>IF(Data!BY795="","",Data!BY795)</f>
        <v>21000</v>
      </c>
      <c r="G795" s="1609"/>
      <c r="H795" s="1717">
        <f>IF(H$46="","",IF('Exp factors'!$B102="poor",'Exp factors'!$G$102*H$46,SUM(C795)*'Exp factors'!C$102))</f>
        <v>0</v>
      </c>
      <c r="I795" s="1717">
        <f>IF(I$46="","",IF('Exp factors'!$B102="poor",'Exp factors'!$G$102*I$46,SUM(D795)*'Exp factors'!D$102))</f>
        <v>0</v>
      </c>
      <c r="J795" s="1717">
        <f>IF(J$46="","",IF('Exp factors'!$B102="poor",'Exp factors'!$G$102*J$46,SUM(E795)*'Exp factors'!E$102))</f>
        <v>12000</v>
      </c>
      <c r="K795" s="1717">
        <f>IF(K$46="","",IF('Exp factors'!$B102="poor",'Exp factors'!$G$102*K$46,SUM(F795)*'Exp factors'!F$102))</f>
        <v>21000</v>
      </c>
      <c r="L795" s="1751"/>
      <c r="M795" s="1748">
        <f t="shared" si="119"/>
        <v>0</v>
      </c>
      <c r="N795" s="1748">
        <f t="shared" si="120"/>
        <v>0</v>
      </c>
      <c r="O795" s="1748">
        <f t="shared" si="120"/>
        <v>0</v>
      </c>
      <c r="P795" s="1748">
        <f t="shared" si="120"/>
        <v>0</v>
      </c>
      <c r="Q795" s="1642" t="str">
        <f>'Exp factors'!I102</f>
        <v>des</v>
      </c>
      <c r="R795" s="1623"/>
      <c r="S795" s="1624"/>
      <c r="T795" s="1624"/>
      <c r="U795" s="1570">
        <v>795</v>
      </c>
      <c r="V795" s="1599"/>
    </row>
    <row r="796" spans="1:22" ht="15.75" customHeight="1">
      <c r="A796" s="1672" t="str">
        <f>IF(Data!A796="","",Data!A796)</f>
        <v>Livestock restocking</v>
      </c>
      <c r="B796" s="1745"/>
      <c r="C796" s="1622" t="str">
        <f>IF(Data!BV796="","",Data!BV796)</f>
        <v/>
      </c>
      <c r="D796" s="1622" t="str">
        <f>IF(Data!BW796="","",Data!BW796)</f>
        <v/>
      </c>
      <c r="E796" s="1622" t="str">
        <f>IF(Data!BX796="","",Data!BX796)</f>
        <v/>
      </c>
      <c r="F796" s="1622" t="str">
        <f>IF(Data!BY796="","",Data!BY796)</f>
        <v/>
      </c>
      <c r="G796" s="1609"/>
      <c r="H796" s="1717">
        <f>IF(H$46="","",IF('Exp factors'!$B103="poor",'Exp factors'!$G$103*H$46,SUM(C796)*'Exp factors'!C$103))</f>
        <v>0</v>
      </c>
      <c r="I796" s="1717">
        <f>IF(I$46="","",IF('Exp factors'!$B103="poor",'Exp factors'!$G$103*I$46,SUM(D796)*'Exp factors'!D$103))</f>
        <v>0</v>
      </c>
      <c r="J796" s="1717">
        <f>IF(J$46="","",IF('Exp factors'!$B103="poor",'Exp factors'!$G$103*J$46,SUM(E796)*'Exp factors'!E$103))</f>
        <v>0</v>
      </c>
      <c r="K796" s="1717">
        <f>IF(K$46="","",IF('Exp factors'!$B103="poor",'Exp factors'!$G$103*K$46,SUM(F796)*'Exp factors'!F$103))</f>
        <v>0</v>
      </c>
      <c r="L796" s="1751"/>
      <c r="M796" s="1748">
        <f t="shared" si="119"/>
        <v>0</v>
      </c>
      <c r="N796" s="1748">
        <f t="shared" si="120"/>
        <v>0</v>
      </c>
      <c r="O796" s="1748">
        <f t="shared" si="120"/>
        <v>0</v>
      </c>
      <c r="P796" s="1748">
        <f t="shared" si="120"/>
        <v>0</v>
      </c>
      <c r="Q796" s="1642" t="str">
        <f>'Exp factors'!I103</f>
        <v>des</v>
      </c>
      <c r="R796" s="1623"/>
      <c r="S796" s="1624"/>
      <c r="T796" s="1624"/>
      <c r="U796" s="1570">
        <v>796</v>
      </c>
      <c r="V796" s="1599"/>
    </row>
    <row r="797" spans="1:22" ht="15.75" customHeight="1">
      <c r="A797" s="1672" t="str">
        <f>IF(Data!A797="","",Data!A797)</f>
        <v>Other essential inputs</v>
      </c>
      <c r="B797" s="1745"/>
      <c r="C797" s="1622" t="str">
        <f>IF(Data!BV797="","",Data!BV797)</f>
        <v/>
      </c>
      <c r="D797" s="1622" t="str">
        <f>IF(Data!BW797="","",Data!BW797)</f>
        <v/>
      </c>
      <c r="E797" s="1622" t="str">
        <f>IF(Data!BX797="","",Data!BX797)</f>
        <v/>
      </c>
      <c r="F797" s="1622" t="str">
        <f>IF(Data!BY797="","",Data!BY797)</f>
        <v/>
      </c>
      <c r="G797" s="1609"/>
      <c r="H797" s="1717">
        <f>IF(H$46="","",IF('Exp factors'!$B104="poor",'Exp factors'!$G$104*H$46,SUM(C797)*'Exp factors'!C$104))</f>
        <v>0</v>
      </c>
      <c r="I797" s="1717">
        <f>IF(I$46="","",IF('Exp factors'!$B104="poor",'Exp factors'!$G$104*I$46,SUM(D797)*'Exp factors'!D$104))</f>
        <v>0</v>
      </c>
      <c r="J797" s="1717">
        <f>IF(J$46="","",IF('Exp factors'!$B104="poor",'Exp factors'!$G$104*J$46,SUM(E797)*'Exp factors'!E$104))</f>
        <v>0</v>
      </c>
      <c r="K797" s="1717">
        <f>IF(K$46="","",IF('Exp factors'!$B104="poor",'Exp factors'!$G$104*K$46,SUM(F797)*'Exp factors'!F$104))</f>
        <v>0</v>
      </c>
      <c r="L797" s="1751"/>
      <c r="M797" s="1748">
        <f t="shared" si="119"/>
        <v>0</v>
      </c>
      <c r="N797" s="1748">
        <f t="shared" si="120"/>
        <v>0</v>
      </c>
      <c r="O797" s="1748">
        <f t="shared" si="120"/>
        <v>0</v>
      </c>
      <c r="P797" s="1748">
        <f t="shared" si="120"/>
        <v>0</v>
      </c>
      <c r="Q797" s="1642" t="str">
        <f>'Exp factors'!I104</f>
        <v>des</v>
      </c>
      <c r="R797" s="1623"/>
      <c r="S797" s="1624"/>
      <c r="T797" s="1624"/>
      <c r="U797" s="1570">
        <v>797</v>
      </c>
      <c r="V797" s="1599"/>
    </row>
    <row r="798" spans="1:22" ht="15.75" customHeight="1">
      <c r="A798" s="1672" t="str">
        <f>IF(Data!A798="","",Data!A798)</f>
        <v>Other inputs (tools)</v>
      </c>
      <c r="B798" s="1745"/>
      <c r="C798" s="1622">
        <f>IF(Data!BV798="","",Data!BV798)</f>
        <v>340</v>
      </c>
      <c r="D798" s="1622">
        <f>IF(Data!BW798="","",Data!BW798)</f>
        <v>600</v>
      </c>
      <c r="E798" s="1622">
        <f>IF(Data!BX798="","",Data!BX798)</f>
        <v>1000</v>
      </c>
      <c r="F798" s="1622">
        <f>IF(Data!BY798="","",Data!BY798)</f>
        <v>1200</v>
      </c>
      <c r="G798" s="1609"/>
      <c r="H798" s="1717">
        <f>IF(H$46="","",IF('Exp factors'!$B105="poor",'Exp factors'!$G$105*H$46,SUM(C798)*'Exp factors'!C$105))</f>
        <v>340</v>
      </c>
      <c r="I798" s="1717">
        <f>IF(I$46="","",IF('Exp factors'!$B105="poor",'Exp factors'!$G$105*I$46,SUM(D798)*'Exp factors'!D$105))</f>
        <v>600</v>
      </c>
      <c r="J798" s="1717">
        <f>IF(J$46="","",IF('Exp factors'!$B105="poor",'Exp factors'!$G$105*J$46,SUM(E798)*'Exp factors'!E$105))</f>
        <v>1000</v>
      </c>
      <c r="K798" s="1717">
        <f>IF(K$46="","",IF('Exp factors'!$B105="poor",'Exp factors'!$G$105*K$46,SUM(F798)*'Exp factors'!F$105))</f>
        <v>1200</v>
      </c>
      <c r="L798" s="1751"/>
      <c r="M798" s="1748">
        <f t="shared" si="119"/>
        <v>0</v>
      </c>
      <c r="N798" s="1748">
        <f t="shared" si="120"/>
        <v>0</v>
      </c>
      <c r="O798" s="1748">
        <f t="shared" si="120"/>
        <v>0</v>
      </c>
      <c r="P798" s="1748">
        <f t="shared" si="120"/>
        <v>0</v>
      </c>
      <c r="Q798" s="1642" t="str">
        <f>'Exp factors'!I105</f>
        <v>des</v>
      </c>
      <c r="R798" s="1623"/>
      <c r="S798" s="1624"/>
      <c r="T798" s="1624"/>
      <c r="U798" s="1570">
        <v>798</v>
      </c>
      <c r="V798" s="1599"/>
    </row>
    <row r="799" spans="1:22" ht="15.75" customHeight="1">
      <c r="A799" s="1672" t="str">
        <f>IF(Data!A799="","",Data!A799)</f>
        <v>School</v>
      </c>
      <c r="B799" s="1745"/>
      <c r="C799" s="1634">
        <f>IF(Data!BV799="","",Data!BV799)</f>
        <v>2000</v>
      </c>
      <c r="D799" s="1634">
        <f>IF(Data!BW799="","",Data!BW799)</f>
        <v>2000</v>
      </c>
      <c r="E799" s="1634">
        <f>IF(Data!BX799="","",Data!BX799)</f>
        <v>3000</v>
      </c>
      <c r="F799" s="1634">
        <f>IF(Data!BY799="","",Data!BY799)</f>
        <v>4250</v>
      </c>
      <c r="G799" s="1609"/>
      <c r="H799" s="1717">
        <f>IF(H$46="","",IF('Exp factors'!$B93="poor",'Exp factors'!$G$93*H$46,SUM(C799)*'Exp factors'!C$93))</f>
        <v>1500</v>
      </c>
      <c r="I799" s="1717">
        <f>IF(I$46="","",IF('Exp factors'!$B93="poor",'Exp factors'!$G$93*I$46,SUM(D799)*'Exp factors'!D$93))</f>
        <v>1500</v>
      </c>
      <c r="J799" s="1717">
        <f>IF(J$46="","",IF('Exp factors'!$B93="poor",'Exp factors'!$G$93*J$46,SUM(E799)*'Exp factors'!E$93))</f>
        <v>1500</v>
      </c>
      <c r="K799" s="1717">
        <f>IF(K$46="","",IF('Exp factors'!$B93="poor",'Exp factors'!$G$93*K$46,SUM(F799)*'Exp factors'!F$93))</f>
        <v>1200</v>
      </c>
      <c r="L799" s="1751"/>
      <c r="M799" s="1748">
        <f t="shared" si="119"/>
        <v>-500</v>
      </c>
      <c r="N799" s="1748">
        <f t="shared" si="120"/>
        <v>-500</v>
      </c>
      <c r="O799" s="1748">
        <f t="shared" si="120"/>
        <v>-1500</v>
      </c>
      <c r="P799" s="1748">
        <f t="shared" si="120"/>
        <v>-3050</v>
      </c>
      <c r="Q799" s="1642" t="str">
        <f>'Exp factors'!I93</f>
        <v>lbpl</v>
      </c>
      <c r="R799" s="1623"/>
      <c r="S799" s="1624"/>
      <c r="T799" s="1624"/>
      <c r="U799" s="1570">
        <v>799</v>
      </c>
      <c r="V799" s="1599"/>
    </row>
    <row r="800" spans="1:22" ht="15.75" customHeight="1">
      <c r="A800" s="1672" t="str">
        <f>IF(Data!A800="","",Data!A800)</f>
        <v>Medicine</v>
      </c>
      <c r="B800" s="1745"/>
      <c r="C800" s="1622" t="str">
        <f>IF(Data!BV800="","",Data!BV800)</f>
        <v/>
      </c>
      <c r="D800" s="1622" t="str">
        <f>IF(Data!BW800="","",Data!BW800)</f>
        <v/>
      </c>
      <c r="E800" s="1622">
        <f>IF(Data!BX800="","",Data!BX800)</f>
        <v>1400</v>
      </c>
      <c r="F800" s="1622">
        <f>IF(Data!BY800="","",Data!BY800)</f>
        <v>1400</v>
      </c>
      <c r="G800" s="1609"/>
      <c r="H800" s="1717">
        <f>IF(H$46="","",IF('Exp factors'!$B94="poor",'Exp factors'!$G$94*H$46,SUM(C800)*'Exp factors'!C$94))</f>
        <v>700</v>
      </c>
      <c r="I800" s="1717">
        <f>IF(I$46="","",IF('Exp factors'!$B94="poor",'Exp factors'!$G$94*I$46,SUM(D800)*'Exp factors'!D$94))</f>
        <v>700</v>
      </c>
      <c r="J800" s="1717">
        <f>IF(J$46="","",IF('Exp factors'!$B94="poor",'Exp factors'!$G$94*J$46,SUM(E800)*'Exp factors'!E$94))</f>
        <v>700</v>
      </c>
      <c r="K800" s="1717">
        <f>IF(K$46="","",IF('Exp factors'!$B94="poor",'Exp factors'!$G$94*K$46,SUM(F800)*'Exp factors'!F$94))</f>
        <v>560</v>
      </c>
      <c r="L800" s="1751"/>
      <c r="M800" s="1748">
        <f t="shared" si="119"/>
        <v>700</v>
      </c>
      <c r="N800" s="1748">
        <f t="shared" si="120"/>
        <v>700</v>
      </c>
      <c r="O800" s="1748">
        <f t="shared" si="120"/>
        <v>-700</v>
      </c>
      <c r="P800" s="1748">
        <f t="shared" si="120"/>
        <v>-840</v>
      </c>
      <c r="Q800" s="1642" t="str">
        <f>'Exp factors'!I94</f>
        <v>lbpl</v>
      </c>
      <c r="R800" s="1623"/>
      <c r="S800" s="1624"/>
      <c r="T800" s="1624"/>
      <c r="U800" s="1570">
        <v>800</v>
      </c>
      <c r="V800" s="1599"/>
    </row>
    <row r="801" spans="1:22" ht="15.75" customHeight="1">
      <c r="A801" s="1672" t="str">
        <f>IF(Data!A801="","",Data!A801)</f>
        <v>Clothing</v>
      </c>
      <c r="B801" s="1745"/>
      <c r="C801" s="1622">
        <f>IF(Data!BV801="","",Data!BV801)</f>
        <v>800</v>
      </c>
      <c r="D801" s="1622">
        <f>IF(Data!BW801="","",Data!BW801)</f>
        <v>1000</v>
      </c>
      <c r="E801" s="1622">
        <f>IF(Data!BX801="","",Data!BX801)</f>
        <v>4000</v>
      </c>
      <c r="F801" s="1622">
        <f>IF(Data!BY801="","",Data!BY801)</f>
        <v>5000</v>
      </c>
      <c r="G801" s="1639"/>
      <c r="H801" s="1717">
        <f>IF(H$46="","",IF('Exp factors'!$B78="poor",'Exp factors'!$G$78*H$46,SUM(C801)*'Exp factors'!C$78))</f>
        <v>3000</v>
      </c>
      <c r="I801" s="1717">
        <f>IF(I$46="","",IF('Exp factors'!$B78="poor",'Exp factors'!$G$78*I$46,SUM(D801)*'Exp factors'!D$78))</f>
        <v>3000</v>
      </c>
      <c r="J801" s="1717">
        <f>IF(J$46="","",IF('Exp factors'!$B78="poor",'Exp factors'!$G$78*J$46,SUM(E801)*'Exp factors'!E$78))</f>
        <v>3000</v>
      </c>
      <c r="K801" s="1717">
        <f>IF(K$46="","",IF('Exp factors'!$B78="poor",'Exp factors'!$G$78*K$46,SUM(F801)*'Exp factors'!F$78))</f>
        <v>2400</v>
      </c>
      <c r="L801" s="1751"/>
      <c r="M801" s="1748">
        <f t="shared" si="119"/>
        <v>2200</v>
      </c>
      <c r="N801" s="1748">
        <f t="shared" si="120"/>
        <v>2000</v>
      </c>
      <c r="O801" s="1748">
        <f t="shared" si="120"/>
        <v>-1000</v>
      </c>
      <c r="P801" s="1748">
        <f t="shared" si="120"/>
        <v>-2600</v>
      </c>
      <c r="Q801" s="1642" t="str">
        <f>'Exp factors'!I78</f>
        <v>lbpl</v>
      </c>
      <c r="R801" s="1623"/>
      <c r="S801" s="1624"/>
      <c r="T801" s="1624"/>
      <c r="U801" s="1570">
        <v>801</v>
      </c>
      <c r="V801" s="1599"/>
    </row>
    <row r="802" spans="1:22" ht="15.75" customHeight="1">
      <c r="A802" s="1672" t="s">
        <v>511</v>
      </c>
      <c r="B802" s="1745"/>
      <c r="C802" s="1622">
        <f>IF(Data!BV802="","",Data!BV802)</f>
        <v>144</v>
      </c>
      <c r="D802" s="1622">
        <f>IF(Data!BW802="","",Data!BW802)</f>
        <v>144</v>
      </c>
      <c r="E802" s="1622">
        <f>IF(Data!BX802="","",Data!BX802)</f>
        <v>1457</v>
      </c>
      <c r="F802" s="1622">
        <f>IF(Data!BY802="","",Data!BY802)</f>
        <v>1800</v>
      </c>
      <c r="G802" s="1639"/>
      <c r="H802" s="1717">
        <f>IF(H$46="","",IF('Exp factors'!$B80="poor",'Exp factors'!$G$80*H$46,SUM(C802)*'Exp factors'!C$80))</f>
        <v>600</v>
      </c>
      <c r="I802" s="1717">
        <f>IF(I$46="","",IF('Exp factors'!$B80="poor",'Exp factors'!$G$80*I$46,SUM(D802)*'Exp factors'!D$80))</f>
        <v>600</v>
      </c>
      <c r="J802" s="1717">
        <f>IF(J$46="","",IF('Exp factors'!$B80="poor",'Exp factors'!$G$80*J$46,SUM(E802)*'Exp factors'!E$80))</f>
        <v>600</v>
      </c>
      <c r="K802" s="1717">
        <f>IF(K$46="","",IF('Exp factors'!$B80="poor",'Exp factors'!$G$80*K$46,SUM(F802)*'Exp factors'!F$80))</f>
        <v>480</v>
      </c>
      <c r="L802" s="1751"/>
      <c r="M802" s="1748">
        <f t="shared" si="119"/>
        <v>456</v>
      </c>
      <c r="N802" s="1748">
        <f t="shared" si="120"/>
        <v>456</v>
      </c>
      <c r="O802" s="1748">
        <f t="shared" si="120"/>
        <v>-857</v>
      </c>
      <c r="P802" s="1748">
        <f t="shared" si="120"/>
        <v>-1320</v>
      </c>
      <c r="Q802" s="1642" t="str">
        <f>'Exp factors'!I80</f>
        <v>lbpl</v>
      </c>
      <c r="R802" s="1623"/>
      <c r="S802" s="1624"/>
      <c r="T802" s="1624"/>
      <c r="U802" s="1570">
        <v>802</v>
      </c>
      <c r="V802" s="1599"/>
    </row>
    <row r="803" spans="1:22" ht="15.75" customHeight="1">
      <c r="A803" s="1672" t="str">
        <f>IF(Data!A803="","",Data!A803)</f>
        <v>Transport</v>
      </c>
      <c r="B803" s="1745"/>
      <c r="C803" s="1622">
        <f>IF(Data!BV803="","",Data!BV803)</f>
        <v>360</v>
      </c>
      <c r="D803" s="1622">
        <f>IF(Data!BW803="","",Data!BW803)</f>
        <v>460</v>
      </c>
      <c r="E803" s="1622">
        <f>IF(Data!BX803="","",Data!BX803)</f>
        <v>1200</v>
      </c>
      <c r="F803" s="1622">
        <f>IF(Data!BY803="","",Data!BY803)</f>
        <v>3400</v>
      </c>
      <c r="G803" s="1609"/>
      <c r="H803" s="1717">
        <f>IF(H$46="","",IF('Exp factors'!$B79="poor",'Exp factors'!$G$79*H$46,SUM(C803)*'Exp factors'!C$79))</f>
        <v>880</v>
      </c>
      <c r="I803" s="1717">
        <f>IF(I$46="","",IF('Exp factors'!$B79="poor",'Exp factors'!$G$79*I$46,SUM(D803)*'Exp factors'!D$79))</f>
        <v>880</v>
      </c>
      <c r="J803" s="1717">
        <f>IF(J$46="","",IF('Exp factors'!$B79="poor",'Exp factors'!$G$79*J$46,SUM(E803)*'Exp factors'!E$79))</f>
        <v>880</v>
      </c>
      <c r="K803" s="1717">
        <f>IF(K$46="","",IF('Exp factors'!$B79="poor",'Exp factors'!$G$79*K$46,SUM(F803)*'Exp factors'!F$79))</f>
        <v>704</v>
      </c>
      <c r="L803" s="1751"/>
      <c r="M803" s="1748">
        <f t="shared" si="119"/>
        <v>520</v>
      </c>
      <c r="N803" s="1748">
        <f t="shared" si="120"/>
        <v>420</v>
      </c>
      <c r="O803" s="1748">
        <f t="shared" si="120"/>
        <v>-320</v>
      </c>
      <c r="P803" s="1748">
        <f t="shared" si="120"/>
        <v>-2696</v>
      </c>
      <c r="Q803" s="1642" t="str">
        <f>'Exp factors'!I79</f>
        <v>lbpl</v>
      </c>
      <c r="R803" s="1623"/>
      <c r="S803" s="1624"/>
      <c r="T803" s="1624"/>
      <c r="U803" s="1570">
        <v>803</v>
      </c>
      <c r="V803" s="1599"/>
    </row>
    <row r="804" spans="1:22" ht="15.75" customHeight="1">
      <c r="A804" s="1672" t="str">
        <f>IF(Data!A804="","",Data!A804)</f>
        <v>Gifts/Community obligations</v>
      </c>
      <c r="B804" s="1745"/>
      <c r="C804" s="1622" t="str">
        <f>IF(Data!BV804="","",Data!BV804)</f>
        <v/>
      </c>
      <c r="D804" s="1622" t="str">
        <f>IF(Data!BW804="","",Data!BW804)</f>
        <v/>
      </c>
      <c r="E804" s="1622">
        <f>IF(Data!BX804="","",Data!BX804)</f>
        <v>100</v>
      </c>
      <c r="F804" s="1622">
        <f>IF(Data!BY804="","",Data!BY804)</f>
        <v>350</v>
      </c>
      <c r="G804" s="1609"/>
      <c r="H804" s="1717">
        <f>IF(H$46="","",IF('Exp factors'!$B81="poor",'Exp factors'!$G$81*H$46,SUM(C804)*'Exp factors'!C$81))</f>
        <v>0</v>
      </c>
      <c r="I804" s="1717">
        <f>IF(I$46="","",IF('Exp factors'!$B81="poor",'Exp factors'!$G$81*I$46,SUM(D804)*'Exp factors'!D$81))</f>
        <v>0</v>
      </c>
      <c r="J804" s="1717">
        <f>IF(J$46="","",IF('Exp factors'!$B81="poor",'Exp factors'!$G$81*J$46,SUM(E804)*'Exp factors'!E$81))</f>
        <v>100</v>
      </c>
      <c r="K804" s="1717">
        <f>IF(K$46="","",IF('Exp factors'!$B81="poor",'Exp factors'!$G$81*K$46,SUM(F804)*'Exp factors'!F$81))</f>
        <v>350</v>
      </c>
      <c r="L804" s="1751"/>
      <c r="M804" s="1748">
        <f t="shared" si="119"/>
        <v>0</v>
      </c>
      <c r="N804" s="1748">
        <f t="shared" si="120"/>
        <v>0</v>
      </c>
      <c r="O804" s="1748">
        <f t="shared" si="120"/>
        <v>0</v>
      </c>
      <c r="P804" s="1748">
        <f t="shared" si="120"/>
        <v>0</v>
      </c>
      <c r="Q804" s="1642" t="str">
        <f>'Exp factors'!I81</f>
        <v>des</v>
      </c>
      <c r="R804" s="1623"/>
      <c r="S804" s="1624"/>
      <c r="T804" s="1624"/>
      <c r="U804" s="1570">
        <v>804</v>
      </c>
      <c r="V804" s="1599"/>
    </row>
    <row r="805" spans="1:22" ht="15.75" customHeight="1">
      <c r="A805" s="1672" t="str">
        <f>IF(Data!A805="","",Data!A805)</f>
        <v>Beer, cigarettes &amp; tobacco</v>
      </c>
      <c r="B805" s="1745"/>
      <c r="C805" s="1622">
        <f>IF(Data!BV805="","",Data!BV805)</f>
        <v>1080</v>
      </c>
      <c r="D805" s="1622">
        <f>IF(Data!BW805="","",Data!BW805)</f>
        <v>2000</v>
      </c>
      <c r="E805" s="1622">
        <f>IF(Data!BX805="","",Data!BX805)</f>
        <v>4350</v>
      </c>
      <c r="F805" s="1622">
        <f>IF(Data!BY805="","",Data!BY805)</f>
        <v>4800</v>
      </c>
      <c r="G805" s="1609"/>
      <c r="H805" s="1717">
        <f>IF(H$46="","",IF('Exp factors'!$B88="poor",'Exp factors'!$G$88*H$46,SUM(C805)*'Exp factors'!C$88))</f>
        <v>0</v>
      </c>
      <c r="I805" s="1717">
        <f>IF(I$46="","",IF('Exp factors'!$B88="poor",'Exp factors'!$G$88*I$46,SUM(D805)*'Exp factors'!D$88))</f>
        <v>0</v>
      </c>
      <c r="J805" s="1717">
        <f>IF(J$46="","",IF('Exp factors'!$B88="poor",'Exp factors'!$G$88*J$46,SUM(E805)*'Exp factors'!E$88))</f>
        <v>0</v>
      </c>
      <c r="K805" s="1717">
        <f>IF(K$46="","",IF('Exp factors'!$B88="poor",'Exp factors'!$G$88*K$46,SUM(F805)*'Exp factors'!F$88))</f>
        <v>0</v>
      </c>
      <c r="L805" s="1751"/>
      <c r="M805" s="1748">
        <f t="shared" si="119"/>
        <v>-1080</v>
      </c>
      <c r="N805" s="1748">
        <f t="shared" si="120"/>
        <v>-2000</v>
      </c>
      <c r="O805" s="1748">
        <f t="shared" si="120"/>
        <v>-4350</v>
      </c>
      <c r="P805" s="1748">
        <f t="shared" si="120"/>
        <v>-4800</v>
      </c>
      <c r="Q805" s="1642" t="str">
        <f>'Exp factors'!I88</f>
        <v>dis</v>
      </c>
      <c r="R805" s="1623"/>
      <c r="S805" s="1624"/>
      <c r="T805" s="1624"/>
      <c r="U805" s="1570">
        <v>805</v>
      </c>
      <c r="V805" s="1599"/>
    </row>
    <row r="806" spans="1:22" ht="15.75" customHeight="1">
      <c r="A806" s="1672" t="str">
        <f>IF(Data!A806="","",Data!A806)</f>
        <v>Matches</v>
      </c>
      <c r="B806" s="1745"/>
      <c r="C806" s="1622">
        <f>IF(Data!BV806="","",Data!BV806)</f>
        <v>10</v>
      </c>
      <c r="D806" s="1622">
        <f>IF(Data!BW806="","",Data!BW806)</f>
        <v>10</v>
      </c>
      <c r="E806" s="1622" t="str">
        <f>IF(Data!BX806="","",Data!BX806)</f>
        <v/>
      </c>
      <c r="F806" s="1622">
        <f>IF(Data!BY806="","",Data!BY806)</f>
        <v>108</v>
      </c>
      <c r="G806" s="1639"/>
      <c r="H806" s="1717">
        <f>IF(H$46="","",IF('Exp factors'!$B82="poor",'Exp factors'!$G$82*H$46,SUM(C806)*'Exp factors'!C$82))</f>
        <v>75</v>
      </c>
      <c r="I806" s="1717">
        <f>IF(I$46="","",IF('Exp factors'!$B82="poor",'Exp factors'!$G$82*I$46,SUM(D806)*'Exp factors'!D$82))</f>
        <v>75</v>
      </c>
      <c r="J806" s="1717">
        <f>IF(J$46="","",IF('Exp factors'!$B82="poor",'Exp factors'!$G$82*J$46,SUM(E806)*'Exp factors'!E$82))</f>
        <v>75</v>
      </c>
      <c r="K806" s="1717">
        <f>IF(K$46="","",IF('Exp factors'!$B82="poor",'Exp factors'!$G$82*K$46,SUM(F806)*'Exp factors'!F$82))</f>
        <v>60</v>
      </c>
      <c r="L806" s="1751"/>
      <c r="M806" s="1748">
        <f t="shared" si="119"/>
        <v>65</v>
      </c>
      <c r="N806" s="1748">
        <f t="shared" si="120"/>
        <v>65</v>
      </c>
      <c r="O806" s="1748">
        <f t="shared" si="120"/>
        <v>75</v>
      </c>
      <c r="P806" s="1748">
        <f t="shared" si="120"/>
        <v>-48</v>
      </c>
      <c r="Q806" s="1642" t="str">
        <f>'Exp factors'!I82</f>
        <v>lbpl</v>
      </c>
      <c r="R806" s="1623"/>
      <c r="S806" s="1624"/>
      <c r="T806" s="1624"/>
      <c r="U806" s="1570">
        <v>806</v>
      </c>
      <c r="V806" s="1599"/>
    </row>
    <row r="807" spans="1:22" ht="15.75" customHeight="1">
      <c r="A807" s="1672" t="str">
        <f>IF(Data!A807="","",Data!A807)</f>
        <v>Lower Bound Poverty Line</v>
      </c>
      <c r="B807" s="1745"/>
      <c r="C807" s="1752" t="str">
        <f>IF(Data!BV807="","",Data!BV807)</f>
        <v/>
      </c>
      <c r="D807" s="1752" t="str">
        <f>IF(Data!BW807="","",Data!BW807)</f>
        <v/>
      </c>
      <c r="E807" s="1752" t="str">
        <f>IF(Data!BX807="","",Data!BX807)</f>
        <v/>
      </c>
      <c r="F807" s="1752" t="str">
        <f>IF(Data!BY807="","",Data!BY807)</f>
        <v/>
      </c>
      <c r="G807" s="1639"/>
      <c r="H807" s="1717">
        <f>IF(H$46="","",IF('Exp factors'!$B84="poor",'Exp factors'!$G$84*H$46,SUM(C807)*'Exp factors'!C$84))</f>
        <v>6168.3333333333348</v>
      </c>
      <c r="I807" s="1717">
        <f>IF(I$46="","",IF('Exp factors'!$B84="poor",'Exp factors'!$G$84*I$46,SUM(D807)*'Exp factors'!D$84))</f>
        <v>6168.3333333333348</v>
      </c>
      <c r="J807" s="1717">
        <f>IF(J$46="","",IF('Exp factors'!$B84="poor",'Exp factors'!$G$84*J$46,SUM(E807)*'Exp factors'!E$84))</f>
        <v>6168.3333333333348</v>
      </c>
      <c r="K807" s="1717">
        <f>IF(K$46="","",IF('Exp factors'!$B84="poor",'Exp factors'!$G$84*K$46,SUM(F807)*'Exp factors'!F$84))</f>
        <v>4934.6666666666679</v>
      </c>
      <c r="L807" s="1751"/>
      <c r="M807" s="1748">
        <f t="shared" si="119"/>
        <v>6168.3333333333348</v>
      </c>
      <c r="N807" s="1748">
        <f t="shared" si="120"/>
        <v>6168.3333333333348</v>
      </c>
      <c r="O807" s="1748">
        <f t="shared" si="120"/>
        <v>6168.3333333333348</v>
      </c>
      <c r="P807" s="1748">
        <f t="shared" si="120"/>
        <v>4934.6666666666679</v>
      </c>
      <c r="Q807" s="1642" t="str">
        <f>'Exp factors'!I84</f>
        <v>lbpl</v>
      </c>
      <c r="R807" s="1623"/>
      <c r="S807" s="1624"/>
      <c r="T807" s="1624"/>
      <c r="U807" s="1570">
        <v>807</v>
      </c>
      <c r="V807" s="1599"/>
    </row>
    <row r="808" spans="1:22" ht="15.75" customHeight="1">
      <c r="A808" s="1672" t="str">
        <f>IF(Data!A808="","",Data!A808)</f>
        <v>Upper Bound Poverty Line</v>
      </c>
      <c r="B808" s="1745"/>
      <c r="C808" s="1752" t="str">
        <f>IF(Data!BV808="","",Data!BV808)</f>
        <v/>
      </c>
      <c r="D808" s="1752" t="str">
        <f>IF(Data!BW808="","",Data!BW808)</f>
        <v/>
      </c>
      <c r="E808" s="1752" t="str">
        <f>IF(Data!BX808="","",Data!BX808)</f>
        <v/>
      </c>
      <c r="F808" s="1752" t="str">
        <f>IF(Data!BY808="","",Data!BY808)</f>
        <v/>
      </c>
      <c r="G808" s="1639"/>
      <c r="H808" s="1717">
        <f>IF(H$46="","",IF('Exp factors'!$B85="poor",'Exp factors'!$G$85*H$46,SUM(C808)*'Exp factors'!C$85))</f>
        <v>34680</v>
      </c>
      <c r="I808" s="1717">
        <f>IF(I$46="","",IF('Exp factors'!$B85="poor",'Exp factors'!$G$85*I$46,SUM(D808)*'Exp factors'!D$85))</f>
        <v>34680</v>
      </c>
      <c r="J808" s="1717">
        <f>IF(J$46="","",IF('Exp factors'!$B85="poor",'Exp factors'!$G$85*J$46,SUM(E808)*'Exp factors'!E$85))</f>
        <v>34680</v>
      </c>
      <c r="K808" s="1717">
        <f>IF(K$46="","",IF('Exp factors'!$B85="poor",'Exp factors'!$G$85*K$46,SUM(F808)*'Exp factors'!F$85))</f>
        <v>27744</v>
      </c>
      <c r="L808" s="1751"/>
      <c r="M808" s="1748">
        <f t="shared" si="119"/>
        <v>34680</v>
      </c>
      <c r="N808" s="1748">
        <f t="shared" si="120"/>
        <v>34680</v>
      </c>
      <c r="O808" s="1748">
        <f t="shared" si="120"/>
        <v>34680</v>
      </c>
      <c r="P808" s="1748">
        <f t="shared" si="120"/>
        <v>27744</v>
      </c>
      <c r="Q808" s="1642" t="str">
        <f>'Exp factors'!I85</f>
        <v>ubpl</v>
      </c>
      <c r="R808" s="1623"/>
      <c r="S808" s="1624"/>
      <c r="T808" s="1624"/>
      <c r="U808" s="1570">
        <v>808</v>
      </c>
      <c r="V808" s="1599"/>
    </row>
    <row r="809" spans="1:22" ht="15.75" customHeight="1">
      <c r="A809" s="1672" t="str">
        <f>IF(Data!A809="","",Data!A809)</f>
        <v>Shelter (maintenance)</v>
      </c>
      <c r="B809" s="1745"/>
      <c r="C809" s="1622" t="str">
        <f>IF(Data!BV809="","",Data!BV809)</f>
        <v/>
      </c>
      <c r="D809" s="1622" t="str">
        <f>IF(Data!BW809="","",Data!BW809)</f>
        <v/>
      </c>
      <c r="E809" s="1622" t="str">
        <f>IF(Data!BX809="","",Data!BX809)</f>
        <v/>
      </c>
      <c r="F809" s="1622" t="str">
        <f>IF(Data!BY809="","",Data!BY809)</f>
        <v/>
      </c>
      <c r="G809" s="1639"/>
      <c r="H809" s="1717">
        <f>IF(H$46="","",IF('Exp factors'!$B87="poor",'Exp factors'!$G$87*H$46,SUM(C809)*'Exp factors'!C$87))</f>
        <v>0</v>
      </c>
      <c r="I809" s="1717">
        <f>IF(I$46="","",IF('Exp factors'!$B87="poor",'Exp factors'!$G$87*I$46,SUM(D809)*'Exp factors'!D$87))</f>
        <v>0</v>
      </c>
      <c r="J809" s="1717">
        <f>IF(J$46="","",IF('Exp factors'!$B87="poor",'Exp factors'!$G$87*J$46,SUM(E809)*'Exp factors'!E$87))</f>
        <v>0</v>
      </c>
      <c r="K809" s="1717">
        <f>IF(K$46="","",IF('Exp factors'!$B87="poor",'Exp factors'!$G$87*K$46,SUM(F809)*'Exp factors'!F$87))</f>
        <v>0</v>
      </c>
      <c r="L809" s="1751"/>
      <c r="M809" s="1748">
        <f t="shared" si="119"/>
        <v>0</v>
      </c>
      <c r="N809" s="1748">
        <f t="shared" si="120"/>
        <v>0</v>
      </c>
      <c r="O809" s="1748">
        <f t="shared" si="120"/>
        <v>0</v>
      </c>
      <c r="P809" s="1748">
        <f t="shared" si="120"/>
        <v>0</v>
      </c>
      <c r="Q809" s="1642" t="str">
        <f>'Exp factors'!I87</f>
        <v>des</v>
      </c>
      <c r="R809" s="1623"/>
      <c r="S809" s="1624"/>
      <c r="T809" s="1624"/>
      <c r="U809" s="1570">
        <v>809</v>
      </c>
      <c r="V809" s="1599"/>
    </row>
    <row r="810" spans="1:22" ht="15.75" customHeight="1">
      <c r="A810" s="1672" t="str">
        <f>IF(Data!A810="","",Data!A810)</f>
        <v>Other items</v>
      </c>
      <c r="B810" s="1745"/>
      <c r="C810" s="1622">
        <f>IF(Data!BV810="","",Data!BV810)</f>
        <v>1500</v>
      </c>
      <c r="D810" s="1622">
        <f>IF(Data!BW810="","",Data!BW810)</f>
        <v>1500</v>
      </c>
      <c r="E810" s="1622">
        <f>IF(Data!BX810="","",Data!BX810)</f>
        <v>6000</v>
      </c>
      <c r="F810" s="1622">
        <f>IF(Data!BY810="","",Data!BY810)</f>
        <v>6000</v>
      </c>
      <c r="G810" s="1609"/>
      <c r="H810" s="1717">
        <f>IF(H$46="","",IF('Exp factors'!$B88="poor",'Exp factors'!$G$88*H$46,SUM(C810)*'Exp factors'!C$88))</f>
        <v>0</v>
      </c>
      <c r="I810" s="1717">
        <f>IF(I$46="","",IF('Exp factors'!$B88="poor",'Exp factors'!$G$88*I$46,SUM(D810)*'Exp factors'!D$88))</f>
        <v>0</v>
      </c>
      <c r="J810" s="1717">
        <f>IF(J$46="","",IF('Exp factors'!$B88="poor",'Exp factors'!$G$88*J$46,SUM(E810)*'Exp factors'!E$88))</f>
        <v>0</v>
      </c>
      <c r="K810" s="1717">
        <f>IF(K$46="","",IF('Exp factors'!$B88="poor",'Exp factors'!$G$88*K$46,SUM(F810)*'Exp factors'!F$88))</f>
        <v>0</v>
      </c>
      <c r="L810" s="1751"/>
      <c r="M810" s="1748">
        <f t="shared" si="119"/>
        <v>-1500</v>
      </c>
      <c r="N810" s="1748">
        <f t="shared" si="120"/>
        <v>-1500</v>
      </c>
      <c r="O810" s="1748">
        <f t="shared" si="120"/>
        <v>-6000</v>
      </c>
      <c r="P810" s="1748">
        <f t="shared" si="120"/>
        <v>-6000</v>
      </c>
      <c r="Q810" s="1642" t="str">
        <f>'Exp factors'!I88</f>
        <v>dis</v>
      </c>
      <c r="R810" s="1623"/>
      <c r="S810" s="1624"/>
      <c r="T810" s="1624"/>
      <c r="U810" s="1570">
        <v>810</v>
      </c>
      <c r="V810" s="1599"/>
    </row>
    <row r="811" spans="1:22" ht="15.75" customHeight="1">
      <c r="A811" s="1753" t="s">
        <v>369</v>
      </c>
      <c r="B811" s="1745"/>
      <c r="C811" s="1754">
        <f>C20-C31</f>
        <v>16016.760000000002</v>
      </c>
      <c r="D811" s="1754">
        <f>D20-D31</f>
        <v>12032.380000000005</v>
      </c>
      <c r="E811" s="1754">
        <f>E20-E31</f>
        <v>18794.880000000005</v>
      </c>
      <c r="F811" s="1754">
        <f>F20-F31</f>
        <v>201554.88</v>
      </c>
      <c r="G811" s="1735"/>
      <c r="H811" s="1755">
        <f>C811*'Exp factors'!$D$71</f>
        <v>16016.760000000002</v>
      </c>
      <c r="I811" s="1755">
        <f>D811*'Exp factors'!$D$71</f>
        <v>12032.380000000005</v>
      </c>
      <c r="J811" s="1755">
        <f>E811*'Exp factors'!$D$71</f>
        <v>18794.880000000005</v>
      </c>
      <c r="K811" s="1755">
        <f>F811*'Exp factors'!$D$71</f>
        <v>201554.88</v>
      </c>
      <c r="L811" s="1735"/>
      <c r="M811" s="1755">
        <f>IF(H811="","",SUM(H811)-SUM(C811))</f>
        <v>0</v>
      </c>
      <c r="N811" s="1755">
        <f>IF(I811="","",SUM(I811)-SUM(D811))</f>
        <v>0</v>
      </c>
      <c r="O811" s="1755">
        <f>IF(J811="","",SUM(J811)-SUM(E811))</f>
        <v>0</v>
      </c>
      <c r="P811" s="1755">
        <f>IF(K811="","",SUM(K811)-SUM(F811))</f>
        <v>0</v>
      </c>
      <c r="Q811" s="1642"/>
      <c r="R811" s="1551"/>
      <c r="S811" s="1533"/>
      <c r="T811" s="1533"/>
      <c r="U811" s="1570">
        <v>811</v>
      </c>
      <c r="V811" s="1533"/>
    </row>
    <row r="812" spans="1:22" ht="15.75" customHeight="1">
      <c r="A812" s="1551" t="s">
        <v>370</v>
      </c>
      <c r="B812" s="1745"/>
      <c r="C812" s="1629">
        <f>SUM(C772:C776,C781:C785,C790:C810)</f>
        <v>10104</v>
      </c>
      <c r="D812" s="1629">
        <f>SUM(D772:D776,D781:D785,D790:D810)</f>
        <v>12274</v>
      </c>
      <c r="E812" s="1629">
        <f>SUM(E772:E776,E781:E785,E790:E810)</f>
        <v>57402</v>
      </c>
      <c r="F812" s="1629">
        <f>SUM(F772:F776,F781:F785,F790:F810)</f>
        <v>76309</v>
      </c>
      <c r="G812" s="1737"/>
      <c r="H812" s="1532">
        <f>SUM(H772:H776,H781:H785,H790:H810)</f>
        <v>55753.333333333336</v>
      </c>
      <c r="I812" s="1532">
        <f>SUM(I772:I776,I781:I785,I790:I810)</f>
        <v>56703.333333333336</v>
      </c>
      <c r="J812" s="1532">
        <f>SUM(J772:J776,J781:J785,J790:J810)</f>
        <v>84153.333333333343</v>
      </c>
      <c r="K812" s="1532">
        <f>SUM(K772:K776,K781:K785,K790:K810)</f>
        <v>86822.666666666672</v>
      </c>
      <c r="L812" s="1737"/>
      <c r="M812" s="1532">
        <f>SUM(M772:M776,M781:M785,M790:M810)</f>
        <v>45649.333333333336</v>
      </c>
      <c r="N812" s="1532">
        <f>SUM(N772:N776,N781:N785,N790:N810)</f>
        <v>44429.333333333336</v>
      </c>
      <c r="O812" s="1532">
        <f>SUM(O772:O776,O781:O785,O790:O810)</f>
        <v>26751.333333333336</v>
      </c>
      <c r="P812" s="1532">
        <f>SUM(P772:P776,P781:P785,P790:P810)</f>
        <v>10513.666666666668</v>
      </c>
      <c r="Q812" s="1642"/>
      <c r="R812" s="1551"/>
      <c r="S812" s="1533"/>
      <c r="T812" s="1533"/>
      <c r="U812" s="1570">
        <v>812</v>
      </c>
      <c r="V812" s="1533"/>
    </row>
    <row r="813" spans="1:22" ht="15.75" customHeight="1">
      <c r="A813" s="1756" t="s">
        <v>371</v>
      </c>
      <c r="B813" s="1745"/>
      <c r="C813" s="1550"/>
      <c r="D813" s="1550"/>
      <c r="E813" s="1550"/>
      <c r="F813" s="1550"/>
      <c r="G813" s="1737"/>
      <c r="H813" s="1757"/>
      <c r="I813" s="1757"/>
      <c r="J813" s="1757"/>
      <c r="K813" s="1757"/>
      <c r="L813" s="1737"/>
      <c r="M813" s="1550"/>
      <c r="N813" s="1550"/>
      <c r="O813" s="1550"/>
      <c r="P813" s="1550"/>
      <c r="Q813" s="1642"/>
      <c r="R813" s="1551"/>
      <c r="S813" s="1533"/>
      <c r="T813" s="1533"/>
      <c r="U813" s="1570">
        <v>813</v>
      </c>
      <c r="V813" s="1533"/>
    </row>
    <row r="814" spans="1:22" ht="15.75" customHeight="1">
      <c r="A814" s="1756"/>
      <c r="B814" s="1745"/>
      <c r="C814" s="1629"/>
      <c r="D814" s="1629"/>
      <c r="E814" s="1629"/>
      <c r="F814" s="1629"/>
      <c r="G814" s="1737"/>
      <c r="H814" s="1757"/>
      <c r="I814" s="1757"/>
      <c r="J814" s="1757"/>
      <c r="K814" s="1757"/>
      <c r="L814" s="1737"/>
      <c r="M814" s="1550"/>
      <c r="N814" s="1550"/>
      <c r="O814" s="1550"/>
      <c r="P814" s="1550"/>
      <c r="Q814" s="1642"/>
      <c r="R814" s="1551"/>
      <c r="S814" s="1533"/>
      <c r="T814" s="1533"/>
      <c r="U814" s="1570">
        <v>814</v>
      </c>
      <c r="V814" s="1533"/>
    </row>
    <row r="815" spans="1:22" ht="15.75" customHeight="1">
      <c r="A815" s="1756"/>
      <c r="B815" s="1745"/>
      <c r="C815" s="1550"/>
      <c r="D815" s="1550"/>
      <c r="E815" s="1550"/>
      <c r="F815" s="1550"/>
      <c r="G815" s="1737"/>
      <c r="H815" s="1757"/>
      <c r="I815" s="1757"/>
      <c r="J815" s="1757"/>
      <c r="K815" s="1757"/>
      <c r="L815" s="1737"/>
      <c r="M815" s="1550"/>
      <c r="N815" s="1550"/>
      <c r="O815" s="1550"/>
      <c r="P815" s="1550"/>
      <c r="Q815" s="1642"/>
      <c r="R815" s="1551"/>
      <c r="S815" s="1533"/>
      <c r="T815" s="1533"/>
      <c r="U815" s="1570">
        <v>815</v>
      </c>
      <c r="V815" s="1533"/>
    </row>
    <row r="816" spans="1:22" ht="15.75" customHeight="1">
      <c r="A816" s="1756"/>
      <c r="B816" s="1745"/>
      <c r="C816" s="1550"/>
      <c r="D816" s="1550"/>
      <c r="E816" s="1550"/>
      <c r="F816" s="1550"/>
      <c r="G816" s="1737"/>
      <c r="H816" s="1757"/>
      <c r="I816" s="1757"/>
      <c r="J816" s="1757"/>
      <c r="K816" s="1757"/>
      <c r="L816" s="1737"/>
      <c r="M816" s="1550"/>
      <c r="N816" s="1550"/>
      <c r="O816" s="1550"/>
      <c r="P816" s="1550"/>
      <c r="Q816" s="1642"/>
      <c r="R816" s="1551"/>
      <c r="S816" s="1533"/>
      <c r="T816" s="1533"/>
      <c r="U816" s="1570">
        <v>816</v>
      </c>
      <c r="V816" s="1533"/>
    </row>
    <row r="817" spans="1:22" ht="15.75" customHeight="1">
      <c r="A817" s="1551"/>
      <c r="B817" s="1745"/>
      <c r="C817" s="1645"/>
      <c r="D817" s="1645"/>
      <c r="E817" s="1645"/>
      <c r="F817" s="1645"/>
      <c r="G817" s="1736"/>
      <c r="H817" s="1758"/>
      <c r="I817" s="1758"/>
      <c r="J817" s="1758"/>
      <c r="K817" s="1758"/>
      <c r="L817" s="1736"/>
      <c r="M817" s="1645"/>
      <c r="N817" s="1645"/>
      <c r="O817" s="1645"/>
      <c r="P817" s="1645"/>
      <c r="Q817" s="1642"/>
      <c r="R817" s="1551"/>
      <c r="S817" s="1533"/>
      <c r="T817" s="1533"/>
      <c r="U817" s="1570">
        <v>817</v>
      </c>
      <c r="V817" s="1533"/>
    </row>
    <row r="818" spans="1:22" ht="15.75" customHeight="1">
      <c r="A818" s="1759" t="s">
        <v>372</v>
      </c>
      <c r="B818" s="1745"/>
      <c r="C818" s="1550"/>
      <c r="D818" s="1550"/>
      <c r="E818" s="1550"/>
      <c r="F818" s="1550"/>
      <c r="G818" s="1737"/>
      <c r="H818" s="1760"/>
      <c r="I818" s="1760"/>
      <c r="J818" s="1760"/>
      <c r="K818" s="1760"/>
      <c r="L818" s="1737"/>
      <c r="M818" s="1550"/>
      <c r="N818" s="1550"/>
      <c r="O818" s="1550"/>
      <c r="P818" s="1550"/>
      <c r="R818" s="1551" t="s">
        <v>512</v>
      </c>
      <c r="S818" s="1533"/>
      <c r="T818" s="1533"/>
      <c r="U818" s="1570">
        <v>818</v>
      </c>
      <c r="V818" s="1533"/>
    </row>
    <row r="819" spans="1:22" ht="15.75" customHeight="1">
      <c r="A819" s="1762" t="s">
        <v>19</v>
      </c>
      <c r="B819" s="1745"/>
      <c r="C819" s="1550"/>
      <c r="D819" s="1550"/>
      <c r="E819" s="1550"/>
      <c r="F819" s="1550"/>
      <c r="G819" s="1737"/>
      <c r="H819" s="1760"/>
      <c r="I819" s="1760"/>
      <c r="J819" s="1760"/>
      <c r="K819" s="1760"/>
      <c r="L819" s="1737"/>
      <c r="M819" s="1550"/>
      <c r="N819" s="1550"/>
      <c r="O819" s="1550"/>
      <c r="P819" s="1550"/>
      <c r="R819" s="1551" t="s">
        <v>513</v>
      </c>
      <c r="S819" s="1533"/>
      <c r="T819" s="1533"/>
      <c r="U819" s="1570">
        <v>819</v>
      </c>
      <c r="V819" s="1533"/>
    </row>
    <row r="820" spans="1:22" ht="15.75" customHeight="1">
      <c r="A820" s="1763" t="s">
        <v>373</v>
      </c>
      <c r="B820" s="1745"/>
      <c r="C820" s="1645">
        <f>SUM($C$89)</f>
        <v>0</v>
      </c>
      <c r="D820" s="1645">
        <f>SUM($D$89)</f>
        <v>0</v>
      </c>
      <c r="E820" s="1645">
        <f>SUM($E$89)</f>
        <v>0</v>
      </c>
      <c r="F820" s="1645">
        <f>SUM($F$89)</f>
        <v>0</v>
      </c>
      <c r="G820" s="1737"/>
      <c r="H820" s="1645">
        <f>SUM($H$89)</f>
        <v>0</v>
      </c>
      <c r="I820" s="1645">
        <f>SUM($I$89)</f>
        <v>0</v>
      </c>
      <c r="J820" s="1645">
        <f>SUM($J$89)</f>
        <v>0</v>
      </c>
      <c r="K820" s="1645">
        <f>SUM($K$89)</f>
        <v>0</v>
      </c>
      <c r="L820" s="1737"/>
      <c r="M820" s="1645">
        <f>SUM($M$89)</f>
        <v>0</v>
      </c>
      <c r="N820" s="1645">
        <f>SUM($N$89)</f>
        <v>0</v>
      </c>
      <c r="O820" s="1645">
        <f>SUM($O$89)</f>
        <v>0</v>
      </c>
      <c r="P820" s="1645">
        <f>SUM($P$89)</f>
        <v>0</v>
      </c>
      <c r="R820" s="1551">
        <v>1</v>
      </c>
      <c r="S820" s="1533">
        <f>IF(MAX(C820:F820,H820:K820)&gt;0,1,0)</f>
        <v>0</v>
      </c>
      <c r="T820" s="1533" t="str">
        <f t="shared" ref="T820:T857" si="121">IF(S820&gt;S819,S820,"")</f>
        <v/>
      </c>
      <c r="U820" s="1570">
        <v>820</v>
      </c>
      <c r="V820" s="1533"/>
    </row>
    <row r="821" spans="1:22" ht="15.75" customHeight="1">
      <c r="A821" s="1551" t="s">
        <v>374</v>
      </c>
      <c r="B821" s="1745"/>
      <c r="C821" s="1645">
        <f>SUM($C$90)</f>
        <v>0</v>
      </c>
      <c r="D821" s="1645">
        <f>SUM($D$90)</f>
        <v>0</v>
      </c>
      <c r="E821" s="1645">
        <f>SUM($E$90)</f>
        <v>0</v>
      </c>
      <c r="F821" s="1645">
        <f>SUM($F$90)</f>
        <v>0</v>
      </c>
      <c r="G821" s="1737"/>
      <c r="H821" s="1645">
        <f>SUM($H$90)</f>
        <v>0</v>
      </c>
      <c r="I821" s="1645">
        <f>SUM($I$90)</f>
        <v>0</v>
      </c>
      <c r="J821" s="1645">
        <f>SUM($J$90)</f>
        <v>0</v>
      </c>
      <c r="K821" s="1645">
        <f>SUM($K$90)</f>
        <v>0</v>
      </c>
      <c r="L821" s="1737"/>
      <c r="M821" s="1645">
        <f>SUM($M$90)</f>
        <v>0</v>
      </c>
      <c r="N821" s="1645">
        <f>SUM($N$90)</f>
        <v>0</v>
      </c>
      <c r="O821" s="1645">
        <f>SUM($O$90)</f>
        <v>0</v>
      </c>
      <c r="P821" s="1645">
        <f>SUM($P$90)</f>
        <v>0</v>
      </c>
      <c r="R821" s="1551">
        <v>2</v>
      </c>
      <c r="S821" s="1533">
        <f t="shared" ref="S821:S857" si="122">IF(MAX(C821:F821,H821:K821)&gt;0,S820+1,S820)</f>
        <v>0</v>
      </c>
      <c r="T821" s="1533" t="str">
        <f t="shared" si="121"/>
        <v/>
      </c>
      <c r="U821" s="1570">
        <v>821</v>
      </c>
      <c r="V821" s="1533"/>
    </row>
    <row r="822" spans="1:22" ht="15.75" customHeight="1">
      <c r="A822" s="1763" t="s">
        <v>375</v>
      </c>
      <c r="B822" s="1745"/>
      <c r="C822" s="1645">
        <f>SUM($C$116)</f>
        <v>2.0438674968866748E-2</v>
      </c>
      <c r="D822" s="1645">
        <f>SUM($D$116)</f>
        <v>4.0043118306351183E-2</v>
      </c>
      <c r="E822" s="1645">
        <f>SUM($E$116)</f>
        <v>5.2556592777085923E-2</v>
      </c>
      <c r="F822" s="1645">
        <f>SUM($F$116)</f>
        <v>3.1283686176836863E-2</v>
      </c>
      <c r="G822" s="1736"/>
      <c r="H822" s="1645">
        <f>SUM($H$116)</f>
        <v>0</v>
      </c>
      <c r="I822" s="1645">
        <f>SUM($I$116)</f>
        <v>0</v>
      </c>
      <c r="J822" s="1645">
        <f>SUM($J$116)</f>
        <v>3.5871960149439601E-2</v>
      </c>
      <c r="K822" s="1645">
        <f>SUM($K$116)</f>
        <v>0</v>
      </c>
      <c r="L822" s="1736"/>
      <c r="M822" s="1645">
        <f>SUM($M$116)</f>
        <v>0</v>
      </c>
      <c r="N822" s="1645">
        <f>SUM($N$116)</f>
        <v>0</v>
      </c>
      <c r="O822" s="1645">
        <f>SUM($O$116)</f>
        <v>-1.6684632627646322E-2</v>
      </c>
      <c r="P822" s="1645">
        <f>SUM($P$116)</f>
        <v>-3.1283686176836863E-2</v>
      </c>
      <c r="R822" s="1551">
        <v>3</v>
      </c>
      <c r="S822" s="1533">
        <f t="shared" si="122"/>
        <v>1</v>
      </c>
      <c r="T822" s="1533">
        <f t="shared" si="121"/>
        <v>1</v>
      </c>
      <c r="U822" s="1570">
        <v>822</v>
      </c>
      <c r="V822" s="1533"/>
    </row>
    <row r="823" spans="1:22" ht="15.75" customHeight="1">
      <c r="A823" s="1551" t="s">
        <v>376</v>
      </c>
      <c r="B823" s="1745"/>
      <c r="C823" s="1645">
        <f>SUM($C$117)</f>
        <v>0</v>
      </c>
      <c r="D823" s="1645">
        <f>SUM($D$117)</f>
        <v>0</v>
      </c>
      <c r="E823" s="1645">
        <f>SUM($E$117)</f>
        <v>0</v>
      </c>
      <c r="F823" s="1645">
        <f>SUM($F$117)</f>
        <v>0</v>
      </c>
      <c r="G823" s="1736"/>
      <c r="H823" s="1645">
        <f>SUM($H$117)</f>
        <v>0</v>
      </c>
      <c r="I823" s="1645">
        <f>SUM($I$117)</f>
        <v>0</v>
      </c>
      <c r="J823" s="1645">
        <f>SUM($J$117)</f>
        <v>0</v>
      </c>
      <c r="K823" s="1645">
        <f>SUM($K$117)</f>
        <v>0</v>
      </c>
      <c r="L823" s="1736"/>
      <c r="M823" s="1645">
        <f>SUM($M$117)</f>
        <v>0</v>
      </c>
      <c r="N823" s="1645">
        <f>SUM($N$117)</f>
        <v>0</v>
      </c>
      <c r="O823" s="1645">
        <f>SUM($O$117)</f>
        <v>0</v>
      </c>
      <c r="P823" s="1645">
        <f>SUM($P$117)</f>
        <v>0</v>
      </c>
      <c r="R823" s="1551">
        <v>4</v>
      </c>
      <c r="S823" s="1533">
        <f t="shared" si="122"/>
        <v>1</v>
      </c>
      <c r="T823" s="1533" t="str">
        <f t="shared" si="121"/>
        <v/>
      </c>
      <c r="U823" s="1570">
        <v>823</v>
      </c>
      <c r="V823" s="1533"/>
    </row>
    <row r="824" spans="1:22" ht="15.75" customHeight="1">
      <c r="A824" s="1763" t="s">
        <v>377</v>
      </c>
      <c r="B824" s="1745"/>
      <c r="C824" s="1645">
        <f>SUM($C$144)</f>
        <v>0</v>
      </c>
      <c r="D824" s="1645">
        <f>SUM($D$144)</f>
        <v>0</v>
      </c>
      <c r="E824" s="1645">
        <f>SUM($E$144)</f>
        <v>0</v>
      </c>
      <c r="F824" s="1645">
        <f>SUM($F$144)</f>
        <v>0</v>
      </c>
      <c r="G824" s="1736"/>
      <c r="H824" s="1645">
        <f>SUM($H$144)</f>
        <v>0</v>
      </c>
      <c r="I824" s="1645">
        <f>SUM($I$144)</f>
        <v>0</v>
      </c>
      <c r="J824" s="1645">
        <f>SUM($J$144)</f>
        <v>0</v>
      </c>
      <c r="K824" s="1645">
        <f>SUM($K$144)</f>
        <v>0</v>
      </c>
      <c r="L824" s="1736"/>
      <c r="M824" s="1645">
        <f>SUM($M$144)</f>
        <v>0</v>
      </c>
      <c r="N824" s="1645">
        <f>SUM($N$144)</f>
        <v>0</v>
      </c>
      <c r="O824" s="1645">
        <f>SUM($O$144)</f>
        <v>0</v>
      </c>
      <c r="P824" s="1645">
        <f>SUM($P$144)</f>
        <v>0</v>
      </c>
      <c r="R824" s="1551">
        <v>5</v>
      </c>
      <c r="S824" s="1533">
        <f t="shared" si="122"/>
        <v>1</v>
      </c>
      <c r="T824" s="1533" t="str">
        <f t="shared" si="121"/>
        <v/>
      </c>
      <c r="U824" s="1570">
        <v>824</v>
      </c>
      <c r="V824" s="1533"/>
    </row>
    <row r="825" spans="1:22" ht="15.75" customHeight="1">
      <c r="A825" s="1551" t="s">
        <v>378</v>
      </c>
      <c r="B825" s="1745"/>
      <c r="C825" s="1645">
        <f>SUM($C$145)</f>
        <v>0</v>
      </c>
      <c r="D825" s="1645">
        <f>SUM($D$145)</f>
        <v>0</v>
      </c>
      <c r="E825" s="1645">
        <f>SUM($E$145)</f>
        <v>0</v>
      </c>
      <c r="F825" s="1645">
        <f>SUM($F$145)</f>
        <v>0</v>
      </c>
      <c r="G825" s="1736"/>
      <c r="H825" s="1645">
        <f>SUM($H$145)</f>
        <v>0</v>
      </c>
      <c r="I825" s="1645">
        <f>SUM($I$145)</f>
        <v>0</v>
      </c>
      <c r="J825" s="1645">
        <f>SUM($J$145)</f>
        <v>0</v>
      </c>
      <c r="K825" s="1645">
        <f>SUM($K$145)</f>
        <v>0</v>
      </c>
      <c r="L825" s="1736"/>
      <c r="M825" s="1645">
        <f>SUM($M$145)</f>
        <v>0</v>
      </c>
      <c r="N825" s="1645">
        <f>SUM($N$145)</f>
        <v>0</v>
      </c>
      <c r="O825" s="1645">
        <f>SUM($O$145)</f>
        <v>0</v>
      </c>
      <c r="P825" s="1645">
        <f>SUM($P$145)</f>
        <v>0</v>
      </c>
      <c r="R825" s="1551">
        <v>6</v>
      </c>
      <c r="S825" s="1533">
        <f t="shared" si="122"/>
        <v>1</v>
      </c>
      <c r="T825" s="1533" t="str">
        <f t="shared" si="121"/>
        <v/>
      </c>
      <c r="U825" s="1570">
        <v>825</v>
      </c>
      <c r="V825" s="1533"/>
    </row>
    <row r="826" spans="1:22" ht="15.75" customHeight="1">
      <c r="A826" s="1763" t="s">
        <v>379</v>
      </c>
      <c r="B826" s="1745"/>
      <c r="C826" s="1645">
        <f>SUM($C$172)</f>
        <v>0</v>
      </c>
      <c r="D826" s="1645">
        <f>SUM($D$172)</f>
        <v>0</v>
      </c>
      <c r="E826" s="1645">
        <f>SUM($E$172)</f>
        <v>0</v>
      </c>
      <c r="F826" s="1645">
        <f>SUM($F$172)</f>
        <v>0</v>
      </c>
      <c r="G826" s="1736"/>
      <c r="H826" s="1645">
        <f>SUM($H$172)</f>
        <v>0</v>
      </c>
      <c r="I826" s="1645">
        <f>SUM($I$172)</f>
        <v>0</v>
      </c>
      <c r="J826" s="1645">
        <f>SUM($J$172)</f>
        <v>0</v>
      </c>
      <c r="K826" s="1645">
        <f>SUM($K$172)</f>
        <v>0</v>
      </c>
      <c r="L826" s="1736"/>
      <c r="M826" s="1645">
        <f>SUM($M$172)</f>
        <v>0</v>
      </c>
      <c r="N826" s="1645">
        <f>SUM($N$172)</f>
        <v>0</v>
      </c>
      <c r="O826" s="1645">
        <f>SUM($O$172)</f>
        <v>0</v>
      </c>
      <c r="P826" s="1645">
        <f>SUM($P$172)</f>
        <v>0</v>
      </c>
      <c r="R826" s="1551">
        <v>7</v>
      </c>
      <c r="S826" s="1533">
        <f t="shared" si="122"/>
        <v>1</v>
      </c>
      <c r="T826" s="1533" t="str">
        <f t="shared" si="121"/>
        <v/>
      </c>
      <c r="U826" s="1570">
        <v>826</v>
      </c>
      <c r="V826" s="1533"/>
    </row>
    <row r="827" spans="1:22" ht="15.75" customHeight="1">
      <c r="A827" s="1551" t="s">
        <v>380</v>
      </c>
      <c r="B827" s="1745"/>
      <c r="C827" s="1645">
        <f>SUM($C$173)</f>
        <v>0</v>
      </c>
      <c r="D827" s="1645">
        <f>SUM($D$173)</f>
        <v>0</v>
      </c>
      <c r="E827" s="1645">
        <f>SUM($E$173)</f>
        <v>0</v>
      </c>
      <c r="F827" s="1645">
        <f>SUM($F$173)</f>
        <v>0</v>
      </c>
      <c r="G827" s="1736"/>
      <c r="H827" s="1645">
        <f>SUM($H$173)</f>
        <v>0</v>
      </c>
      <c r="I827" s="1645">
        <f>SUM($I$173)</f>
        <v>0</v>
      </c>
      <c r="J827" s="1645">
        <f>SUM($J$173)</f>
        <v>0</v>
      </c>
      <c r="K827" s="1645">
        <f>SUM($K$173)</f>
        <v>0</v>
      </c>
      <c r="L827" s="1736"/>
      <c r="M827" s="1645">
        <f>SUM($M$173)</f>
        <v>0</v>
      </c>
      <c r="N827" s="1645">
        <f>SUM($N$173)</f>
        <v>0</v>
      </c>
      <c r="O827" s="1645">
        <f>SUM($O$173)</f>
        <v>0</v>
      </c>
      <c r="P827" s="1645">
        <f>SUM($P$173)</f>
        <v>0</v>
      </c>
      <c r="R827" s="1551">
        <v>8</v>
      </c>
      <c r="S827" s="1533">
        <f t="shared" si="122"/>
        <v>1</v>
      </c>
      <c r="T827" s="1533" t="str">
        <f t="shared" si="121"/>
        <v/>
      </c>
      <c r="U827" s="1570">
        <v>827</v>
      </c>
      <c r="V827" s="1533"/>
    </row>
    <row r="828" spans="1:22" ht="15.75" customHeight="1">
      <c r="A828" s="1763" t="s">
        <v>381</v>
      </c>
      <c r="B828" s="1745"/>
      <c r="C828" s="1645">
        <f>SUM($C$183,$C$180,$C$177)</f>
        <v>1.621214196762142E-2</v>
      </c>
      <c r="D828" s="1645">
        <f>SUM($D$183,$D$180,$D$177)</f>
        <v>3.242428393524284E-2</v>
      </c>
      <c r="E828" s="1645">
        <f>SUM($E$183,$E$180,$E$177)</f>
        <v>4.187456413449564E-2</v>
      </c>
      <c r="F828" s="1645">
        <f>SUM($F$183,$F$180,$F$177)</f>
        <v>8.6967134962640108E-2</v>
      </c>
      <c r="G828" s="1736"/>
      <c r="H828" s="1645">
        <f>SUM($H$183,$H$180,$H$177)</f>
        <v>0</v>
      </c>
      <c r="I828" s="1645">
        <f>SUM($I$183,$I$180,$I$177)</f>
        <v>0</v>
      </c>
      <c r="J828" s="1645">
        <f>SUM($J$183,$J$180,$J$177)</f>
        <v>0</v>
      </c>
      <c r="K828" s="1645">
        <f>SUM($K$183,$K$180,$K$177)</f>
        <v>0</v>
      </c>
      <c r="L828" s="1736"/>
      <c r="M828" s="1645">
        <f>SUM($M$183,$M$180,$M$177)</f>
        <v>0</v>
      </c>
      <c r="N828" s="1645">
        <f>SUM($N$183,$N$180,$N$177)</f>
        <v>0</v>
      </c>
      <c r="O828" s="1645">
        <f>SUM($O$183,$O$180,$O$177)</f>
        <v>0</v>
      </c>
      <c r="P828" s="1645">
        <f>SUM($P$183,$P$180,$P$177)</f>
        <v>0</v>
      </c>
      <c r="R828" s="1551"/>
      <c r="S828" s="1533">
        <f t="shared" si="122"/>
        <v>2</v>
      </c>
      <c r="T828" s="1533">
        <f t="shared" si="121"/>
        <v>2</v>
      </c>
      <c r="U828" s="1570">
        <v>828</v>
      </c>
      <c r="V828" s="1533"/>
    </row>
    <row r="829" spans="1:22" ht="15.75" customHeight="1">
      <c r="A829" s="1762" t="s">
        <v>20</v>
      </c>
      <c r="B829" s="1745"/>
      <c r="C829" s="1736"/>
      <c r="D829" s="1736"/>
      <c r="E829" s="1736"/>
      <c r="F829" s="1736"/>
      <c r="G829" s="1736"/>
      <c r="H829" s="1736"/>
      <c r="I829" s="1736"/>
      <c r="J829" s="1736"/>
      <c r="K829" s="1736"/>
      <c r="L829" s="1736"/>
      <c r="M829" s="1736"/>
      <c r="N829" s="1736"/>
      <c r="O829" s="1736"/>
      <c r="P829" s="1736"/>
      <c r="R829" s="1551"/>
      <c r="S829" s="1533">
        <f t="shared" si="122"/>
        <v>2</v>
      </c>
      <c r="T829" s="1533" t="str">
        <f t="shared" si="121"/>
        <v/>
      </c>
      <c r="U829" s="1570">
        <v>829</v>
      </c>
      <c r="V829" s="1533"/>
    </row>
    <row r="830" spans="1:22" ht="15.75" customHeight="1">
      <c r="A830" s="1551" t="str">
        <f>$A$228</f>
        <v>Green cons - Season 1: no of months</v>
      </c>
      <c r="B830" s="1737"/>
      <c r="C830" s="1764">
        <f>SUM($C$230)</f>
        <v>2.8333333333333335E-2</v>
      </c>
      <c r="D830" s="1645">
        <f>SUM($D$230)</f>
        <v>2.8333333333333335E-2</v>
      </c>
      <c r="E830" s="1645">
        <f>SUM($E$230)</f>
        <v>2.8333333333333335E-2</v>
      </c>
      <c r="F830" s="1645">
        <f>SUM($F$230)</f>
        <v>2.8333333333333335E-2</v>
      </c>
      <c r="G830" s="1736"/>
      <c r="H830" s="1645">
        <f>SUM($H$230)</f>
        <v>0</v>
      </c>
      <c r="I830" s="1645">
        <f>SUM($I$230)</f>
        <v>0</v>
      </c>
      <c r="J830" s="1645">
        <f>SUM($J$230)</f>
        <v>0</v>
      </c>
      <c r="K830" s="1645">
        <f>SUM($K$230)</f>
        <v>0</v>
      </c>
      <c r="L830" s="1736"/>
      <c r="M830" s="1645">
        <f>SUM($M$230)</f>
        <v>0</v>
      </c>
      <c r="N830" s="1645">
        <f>SUM($N$230)</f>
        <v>0</v>
      </c>
      <c r="O830" s="1645">
        <f>SUM($O$230)</f>
        <v>0</v>
      </c>
      <c r="P830" s="1645">
        <f>SUM($P$230)</f>
        <v>0</v>
      </c>
      <c r="R830" s="1551">
        <v>9</v>
      </c>
      <c r="S830" s="1533">
        <f t="shared" si="122"/>
        <v>3</v>
      </c>
      <c r="T830" s="1533">
        <f t="shared" si="121"/>
        <v>3</v>
      </c>
      <c r="U830" s="1570">
        <v>830</v>
      </c>
      <c r="V830" s="1533"/>
    </row>
    <row r="831" spans="1:22" ht="15.75" customHeight="1">
      <c r="A831" s="1551" t="str">
        <f>$A$231</f>
        <v xml:space="preserve">Green beans </v>
      </c>
      <c r="B831" s="1745"/>
      <c r="C831" s="1764">
        <f>SUM($C$233)</f>
        <v>0</v>
      </c>
      <c r="D831" s="1645">
        <f>SUM($D$233)</f>
        <v>0</v>
      </c>
      <c r="E831" s="1645">
        <f>SUM($E$233)</f>
        <v>0</v>
      </c>
      <c r="F831" s="1645">
        <f>SUM($F$233)</f>
        <v>0</v>
      </c>
      <c r="G831" s="1736"/>
      <c r="H831" s="1645">
        <f>SUM($H$233)</f>
        <v>0</v>
      </c>
      <c r="I831" s="1645">
        <f>SUM($I$233)</f>
        <v>0</v>
      </c>
      <c r="J831" s="1645">
        <f>SUM($J$233)</f>
        <v>0</v>
      </c>
      <c r="K831" s="1645">
        <f>SUM($K$233)</f>
        <v>0</v>
      </c>
      <c r="L831" s="1736"/>
      <c r="M831" s="1645">
        <f>SUM($M$233)</f>
        <v>0</v>
      </c>
      <c r="N831" s="1645">
        <f>SUM($N$233)</f>
        <v>0</v>
      </c>
      <c r="O831" s="1645">
        <f>SUM($O$233)</f>
        <v>0</v>
      </c>
      <c r="P831" s="1645">
        <f>SUM($P$233)</f>
        <v>0</v>
      </c>
      <c r="R831" s="1551"/>
      <c r="S831" s="1533">
        <f t="shared" si="122"/>
        <v>3</v>
      </c>
      <c r="T831" s="1533" t="str">
        <f t="shared" si="121"/>
        <v/>
      </c>
      <c r="U831" s="1570">
        <v>831</v>
      </c>
      <c r="V831" s="1533"/>
    </row>
    <row r="832" spans="1:22" ht="15.75" customHeight="1">
      <c r="A832" s="1765" t="str">
        <f>$A$237</f>
        <v>Maize: kg produced</v>
      </c>
      <c r="B832" s="1745"/>
      <c r="C832" s="1645">
        <f>SUM($C$243)</f>
        <v>4.4950746575342468E-2</v>
      </c>
      <c r="D832" s="1645">
        <f>SUM($D$243)</f>
        <v>6.1511547945205483E-2</v>
      </c>
      <c r="E832" s="1645">
        <f>SUM($E$243)</f>
        <v>7.5706520547945202E-2</v>
      </c>
      <c r="F832" s="1645">
        <f>SUM($F$243)</f>
        <v>0.20701001712328765</v>
      </c>
      <c r="G832" s="1736"/>
      <c r="H832" s="1645">
        <f>SUM($H$243)</f>
        <v>0</v>
      </c>
      <c r="I832" s="1645">
        <f>SUM($I$243)</f>
        <v>0</v>
      </c>
      <c r="J832" s="1645">
        <f>SUM($J$243)</f>
        <v>9.9364808219178077E-2</v>
      </c>
      <c r="K832" s="1645">
        <f>SUM($K$243)</f>
        <v>0.26615573630136985</v>
      </c>
      <c r="L832" s="1736"/>
      <c r="M832" s="1645">
        <f>SUM($M$243)</f>
        <v>0</v>
      </c>
      <c r="N832" s="1645">
        <f>SUM($N$243)</f>
        <v>0</v>
      </c>
      <c r="O832" s="1645">
        <f>SUM($O$243)</f>
        <v>2.3658287671232875E-2</v>
      </c>
      <c r="P832" s="1645">
        <f>SUM($P$243)</f>
        <v>5.9145719178082201E-2</v>
      </c>
      <c r="R832" s="1551">
        <v>10</v>
      </c>
      <c r="S832" s="1533">
        <f t="shared" si="122"/>
        <v>4</v>
      </c>
      <c r="T832" s="1533">
        <f t="shared" si="121"/>
        <v>4</v>
      </c>
      <c r="U832" s="1570">
        <v>832</v>
      </c>
      <c r="V832" s="1533"/>
    </row>
    <row r="833" spans="1:22" ht="15.75" customHeight="1">
      <c r="A833" s="1551" t="str">
        <f>$A$244</f>
        <v>Tomato</v>
      </c>
      <c r="B833" s="1737"/>
      <c r="C833" s="1764">
        <f>SUM($C$250)</f>
        <v>1.0460772104607721E-4</v>
      </c>
      <c r="D833" s="1645">
        <f>SUM($D$250)</f>
        <v>7.8455790784557919E-5</v>
      </c>
      <c r="E833" s="1645">
        <f>SUM($E$250)</f>
        <v>0</v>
      </c>
      <c r="F833" s="1645">
        <f>SUM($F$250)</f>
        <v>-1.9613947696139476E-4</v>
      </c>
      <c r="G833" s="1736"/>
      <c r="H833" s="1645">
        <f>SUM($H$250)</f>
        <v>2.3536737235367372E-4</v>
      </c>
      <c r="I833" s="1645">
        <f>SUM($I$250)</f>
        <v>4.9688667496886681E-4</v>
      </c>
      <c r="J833" s="1645">
        <f>SUM($J$250)</f>
        <v>2.6151930261519304E-4</v>
      </c>
      <c r="K833" s="1645">
        <f>SUM($K$250)</f>
        <v>4.576587795765878E-4</v>
      </c>
      <c r="L833" s="1736"/>
      <c r="M833" s="1645">
        <f>SUM($M$250)</f>
        <v>1.3075965130759649E-4</v>
      </c>
      <c r="N833" s="1645">
        <f>SUM($N$250)</f>
        <v>4.184308841843089E-4</v>
      </c>
      <c r="O833" s="1645">
        <f>SUM($O$250)</f>
        <v>2.6151930261519304E-4</v>
      </c>
      <c r="P833" s="1645">
        <f>SUM($P$250)</f>
        <v>6.5379825653798262E-4</v>
      </c>
      <c r="R833" s="1551">
        <v>11</v>
      </c>
      <c r="S833" s="1533">
        <f t="shared" si="122"/>
        <v>5</v>
      </c>
      <c r="T833" s="1533">
        <f t="shared" si="121"/>
        <v>5</v>
      </c>
      <c r="U833" s="1570">
        <v>833</v>
      </c>
      <c r="V833" s="1533"/>
    </row>
    <row r="834" spans="1:22" ht="15.75" customHeight="1">
      <c r="A834" s="1551" t="str">
        <f>$A$251</f>
        <v>Onions</v>
      </c>
      <c r="B834" s="1737"/>
      <c r="C834" s="1764">
        <f>SUM($C$257)</f>
        <v>-1.2515566625155665E-3</v>
      </c>
      <c r="D834" s="1645">
        <f>SUM($D$257)</f>
        <v>-1.0638231631382316E-3</v>
      </c>
      <c r="E834" s="1645">
        <f>SUM($E$257)</f>
        <v>-1.2515566625155664E-4</v>
      </c>
      <c r="F834" s="1645">
        <f>SUM($F$257)</f>
        <v>1.9555572851805729E-3</v>
      </c>
      <c r="G834" s="1736"/>
      <c r="H834" s="1645">
        <f>SUM($H$257)</f>
        <v>0</v>
      </c>
      <c r="I834" s="1645">
        <f>SUM($I$257)</f>
        <v>0</v>
      </c>
      <c r="J834" s="1645">
        <f>SUM($J$257)</f>
        <v>0</v>
      </c>
      <c r="K834" s="1645">
        <f>SUM($K$257)</f>
        <v>0</v>
      </c>
      <c r="L834" s="1736"/>
      <c r="M834" s="1645">
        <f>SUM($M$257)</f>
        <v>1.2515566625155665E-3</v>
      </c>
      <c r="N834" s="1645">
        <f>SUM($N$257)</f>
        <v>1.0638231631382316E-3</v>
      </c>
      <c r="O834" s="1645">
        <f>SUM($O$257)</f>
        <v>1.2515566625155664E-4</v>
      </c>
      <c r="P834" s="1645">
        <f>SUM($P$257)</f>
        <v>-1.9555572851805729E-3</v>
      </c>
      <c r="R834" s="1551">
        <v>12</v>
      </c>
      <c r="S834" s="1533">
        <f t="shared" si="122"/>
        <v>6</v>
      </c>
      <c r="T834" s="1533">
        <f t="shared" si="121"/>
        <v>6</v>
      </c>
      <c r="U834" s="1570">
        <v>834</v>
      </c>
      <c r="V834" s="1533"/>
    </row>
    <row r="835" spans="1:22" ht="15.75" customHeight="1">
      <c r="A835" s="1551" t="str">
        <f>$A$258</f>
        <v>Beetroot</v>
      </c>
      <c r="B835" s="1737"/>
      <c r="C835" s="1764">
        <f>SUM($C$264)</f>
        <v>0</v>
      </c>
      <c r="D835" s="1645">
        <f>SUM($D$264)</f>
        <v>1.8212951432129514E-4</v>
      </c>
      <c r="E835" s="1645">
        <f>SUM($E$264)</f>
        <v>5.4638854296388541E-4</v>
      </c>
      <c r="F835" s="1645">
        <f>SUM($F$264)</f>
        <v>9.1064757160647569E-4</v>
      </c>
      <c r="G835" s="1736"/>
      <c r="H835" s="1645">
        <f>SUM($H$264)</f>
        <v>0</v>
      </c>
      <c r="I835" s="1645">
        <f>SUM($I$264)</f>
        <v>0</v>
      </c>
      <c r="J835" s="1645">
        <f>SUM($J$264)</f>
        <v>0</v>
      </c>
      <c r="K835" s="1645">
        <f>SUM($K$264)</f>
        <v>0</v>
      </c>
      <c r="L835" s="1736"/>
      <c r="M835" s="1645">
        <f>SUM($M$264)</f>
        <v>0</v>
      </c>
      <c r="N835" s="1645">
        <f>SUM($N$264)</f>
        <v>-1.8212951432129514E-4</v>
      </c>
      <c r="O835" s="1645">
        <f>SUM($O$264)</f>
        <v>-5.4638854296388541E-4</v>
      </c>
      <c r="P835" s="1645">
        <f>SUM($P$264)</f>
        <v>-9.1064757160647569E-4</v>
      </c>
      <c r="R835" s="1551">
        <v>13</v>
      </c>
      <c r="S835" s="1533">
        <f t="shared" si="122"/>
        <v>7</v>
      </c>
      <c r="T835" s="1533">
        <f t="shared" si="121"/>
        <v>7</v>
      </c>
      <c r="U835" s="1570">
        <v>835</v>
      </c>
      <c r="V835" s="1533"/>
    </row>
    <row r="836" spans="1:22" ht="15.75" customHeight="1">
      <c r="A836" s="1551" t="str">
        <f>$A$265</f>
        <v>Cowpeas: kg produced</v>
      </c>
      <c r="B836" s="1737"/>
      <c r="C836" s="1764">
        <f>SUM($C$271)</f>
        <v>0</v>
      </c>
      <c r="D836" s="1645">
        <f>SUM($D$271)</f>
        <v>0</v>
      </c>
      <c r="E836" s="1645">
        <f>SUM($E$271)</f>
        <v>0</v>
      </c>
      <c r="F836" s="1645">
        <f>SUM($F$271)</f>
        <v>0</v>
      </c>
      <c r="G836" s="1736"/>
      <c r="H836" s="1645">
        <f>SUM($H$271)</f>
        <v>0</v>
      </c>
      <c r="I836" s="1645">
        <f>SUM($I$271)</f>
        <v>0</v>
      </c>
      <c r="J836" s="1645">
        <f>SUM($J$271)</f>
        <v>0</v>
      </c>
      <c r="K836" s="1645">
        <f>SUM($K$271)</f>
        <v>0</v>
      </c>
      <c r="L836" s="1736"/>
      <c r="M836" s="1645">
        <f>SUM($M$271)</f>
        <v>0</v>
      </c>
      <c r="N836" s="1645">
        <f>SUM($N$271)</f>
        <v>0</v>
      </c>
      <c r="O836" s="1645">
        <f>SUM($O$271)</f>
        <v>0</v>
      </c>
      <c r="P836" s="1645">
        <f>SUM($P$271)</f>
        <v>0</v>
      </c>
      <c r="R836" s="1551">
        <v>14</v>
      </c>
      <c r="S836" s="1533">
        <f t="shared" si="122"/>
        <v>7</v>
      </c>
      <c r="T836" s="1533" t="str">
        <f t="shared" si="121"/>
        <v/>
      </c>
      <c r="U836" s="1570">
        <v>836</v>
      </c>
      <c r="V836" s="1533"/>
    </row>
    <row r="837" spans="1:22" ht="15.75" customHeight="1">
      <c r="A837" s="1551" t="str">
        <f>$A$272</f>
        <v>Beans: kg produced</v>
      </c>
      <c r="B837" s="1745"/>
      <c r="C837" s="1764">
        <f>SUM($C$278)</f>
        <v>1.1044520547945205E-2</v>
      </c>
      <c r="D837" s="1645">
        <f>SUM($D$278)</f>
        <v>8.8356164383561649E-3</v>
      </c>
      <c r="E837" s="1645">
        <f>SUM($E$278)</f>
        <v>1.1044520547945205E-2</v>
      </c>
      <c r="F837" s="1645">
        <f>SUM($F$278)</f>
        <v>4.1416952054794523E-2</v>
      </c>
      <c r="G837" s="1736"/>
      <c r="H837" s="1645">
        <f>SUM($H$278)</f>
        <v>0</v>
      </c>
      <c r="I837" s="1645">
        <f>SUM($I$278)</f>
        <v>0</v>
      </c>
      <c r="J837" s="1645">
        <f>SUM($J$278)</f>
        <v>9.940068493150685E-3</v>
      </c>
      <c r="K837" s="1645">
        <f>SUM($K$278)</f>
        <v>3.4514126712328765E-2</v>
      </c>
      <c r="L837" s="1736"/>
      <c r="M837" s="1645">
        <f>SUM($M$278)</f>
        <v>0</v>
      </c>
      <c r="N837" s="1645">
        <f>SUM($N$278)</f>
        <v>0</v>
      </c>
      <c r="O837" s="1645">
        <f>SUM($O$278)</f>
        <v>-1.1044520547945202E-3</v>
      </c>
      <c r="P837" s="1645">
        <f>SUM($P$278)</f>
        <v>-6.9028253424657585E-3</v>
      </c>
      <c r="R837" s="1551">
        <v>15</v>
      </c>
      <c r="S837" s="1533">
        <f t="shared" si="122"/>
        <v>8</v>
      </c>
      <c r="T837" s="1533">
        <f t="shared" si="121"/>
        <v>8</v>
      </c>
      <c r="U837" s="1570">
        <v>837</v>
      </c>
      <c r="V837" s="1533"/>
    </row>
    <row r="838" spans="1:22" ht="15.75" customHeight="1">
      <c r="A838" s="1551" t="str">
        <f>$A$279</f>
        <v>Millet: kg produced</v>
      </c>
      <c r="B838" s="1745"/>
      <c r="C838" s="1645">
        <f>SUM($C$285)</f>
        <v>0</v>
      </c>
      <c r="D838" s="1645">
        <f>SUM($D$285)</f>
        <v>0</v>
      </c>
      <c r="E838" s="1645">
        <f>SUM($E$285)</f>
        <v>0</v>
      </c>
      <c r="F838" s="1645">
        <f>SUM($F$285)</f>
        <v>0</v>
      </c>
      <c r="G838" s="1736"/>
      <c r="H838" s="1645">
        <f>SUM($H$285)</f>
        <v>0</v>
      </c>
      <c r="I838" s="1645">
        <f>SUM($I$285)</f>
        <v>0</v>
      </c>
      <c r="J838" s="1645">
        <f>SUM($J$285)</f>
        <v>0</v>
      </c>
      <c r="K838" s="1645">
        <f>SUM($K$285)</f>
        <v>0</v>
      </c>
      <c r="L838" s="1736"/>
      <c r="M838" s="1645">
        <f>SUM($M$285)</f>
        <v>0</v>
      </c>
      <c r="N838" s="1645">
        <f>SUM($N$285)</f>
        <v>0</v>
      </c>
      <c r="O838" s="1645">
        <f>SUM($O$285)</f>
        <v>0</v>
      </c>
      <c r="P838" s="1645">
        <f>SUM($P$285)</f>
        <v>0</v>
      </c>
      <c r="R838" s="1551">
        <v>16</v>
      </c>
      <c r="S838" s="1533">
        <f t="shared" si="122"/>
        <v>8</v>
      </c>
      <c r="T838" s="1533" t="str">
        <f t="shared" si="121"/>
        <v/>
      </c>
      <c r="U838" s="1570">
        <v>838</v>
      </c>
      <c r="V838" s="1533"/>
    </row>
    <row r="839" spans="1:22" ht="15.75" customHeight="1">
      <c r="A839" s="1551" t="str">
        <f>$A$286</f>
        <v>Chillies: kg produced</v>
      </c>
      <c r="B839" s="1745"/>
      <c r="C839" s="1764">
        <f>SUM($C$292)</f>
        <v>4.3150684931506848E-5</v>
      </c>
      <c r="D839" s="1645">
        <f>SUM($D$292)</f>
        <v>0</v>
      </c>
      <c r="E839" s="1645">
        <f>SUM($E$292)</f>
        <v>0</v>
      </c>
      <c r="F839" s="1645">
        <f>SUM($F$292)</f>
        <v>-1.0787671232876713E-4</v>
      </c>
      <c r="G839" s="1736"/>
      <c r="H839" s="1645">
        <f>SUM($H$292)</f>
        <v>0</v>
      </c>
      <c r="I839" s="1645">
        <f>SUM($I$292)</f>
        <v>0</v>
      </c>
      <c r="J839" s="1645">
        <f>SUM($J$292)</f>
        <v>0</v>
      </c>
      <c r="K839" s="1645">
        <f>SUM($K$292)</f>
        <v>9.7089041095890414E-4</v>
      </c>
      <c r="L839" s="1736"/>
      <c r="M839" s="1645">
        <f>SUM($M$292)</f>
        <v>0</v>
      </c>
      <c r="N839" s="1645">
        <f>SUM($N$292)</f>
        <v>0</v>
      </c>
      <c r="O839" s="1645">
        <f>SUM($O$292)</f>
        <v>0</v>
      </c>
      <c r="P839" s="1645">
        <f>SUM($P$292)</f>
        <v>1.0787671232876713E-3</v>
      </c>
      <c r="R839" s="1551">
        <v>17</v>
      </c>
      <c r="S839" s="1533">
        <f t="shared" si="122"/>
        <v>9</v>
      </c>
      <c r="T839" s="1533">
        <f t="shared" si="121"/>
        <v>9</v>
      </c>
      <c r="U839" s="1570">
        <v>839</v>
      </c>
      <c r="V839" s="1533"/>
    </row>
    <row r="840" spans="1:22" ht="15.75" customHeight="1">
      <c r="A840" s="1551" t="str">
        <f>$A$293</f>
        <v>sorghum: kg produced</v>
      </c>
      <c r="B840" s="1745"/>
      <c r="C840" s="1645">
        <f>SUM($C$299)</f>
        <v>0</v>
      </c>
      <c r="D840" s="1645">
        <f>SUM($D$299)</f>
        <v>0</v>
      </c>
      <c r="E840" s="1645">
        <f>SUM($E$299)</f>
        <v>0</v>
      </c>
      <c r="F840" s="1645">
        <f>SUM($F$299)</f>
        <v>0</v>
      </c>
      <c r="G840" s="1736"/>
      <c r="H840" s="1645">
        <f>SUM($H$299)</f>
        <v>0</v>
      </c>
      <c r="I840" s="1645">
        <f>SUM($I$299)</f>
        <v>0</v>
      </c>
      <c r="J840" s="1645">
        <f>SUM($J$299)</f>
        <v>0</v>
      </c>
      <c r="K840" s="1645">
        <f>SUM($K$299)</f>
        <v>0</v>
      </c>
      <c r="L840" s="1736"/>
      <c r="M840" s="1645">
        <f>SUM($M$299)</f>
        <v>0</v>
      </c>
      <c r="N840" s="1645">
        <f>SUM($N$299)</f>
        <v>0</v>
      </c>
      <c r="O840" s="1645">
        <f>SUM($O$299)</f>
        <v>0</v>
      </c>
      <c r="P840" s="1645">
        <f>SUM($P$299)</f>
        <v>0</v>
      </c>
      <c r="R840" s="1551">
        <v>18</v>
      </c>
      <c r="S840" s="1533">
        <f t="shared" si="122"/>
        <v>9</v>
      </c>
      <c r="T840" s="1533" t="str">
        <f t="shared" si="121"/>
        <v/>
      </c>
      <c r="U840" s="1570">
        <v>840</v>
      </c>
      <c r="V840" s="1533"/>
    </row>
    <row r="841" spans="1:22" ht="15.75" customHeight="1">
      <c r="A841" s="1765" t="str">
        <f>$A$300</f>
        <v>Cassava: no. local meas.</v>
      </c>
      <c r="B841" s="1745"/>
      <c r="C841" s="1645">
        <f>SUM($C$309)</f>
        <v>0</v>
      </c>
      <c r="D841" s="1645">
        <f>SUM($D$309)</f>
        <v>0</v>
      </c>
      <c r="E841" s="1645">
        <f>SUM($E$309)</f>
        <v>0</v>
      </c>
      <c r="F841" s="1645">
        <f>SUM($F$309)</f>
        <v>0</v>
      </c>
      <c r="G841" s="1736"/>
      <c r="H841" s="1645">
        <f>SUM($H$309)</f>
        <v>0</v>
      </c>
      <c r="I841" s="1645">
        <f>SUM($I$309)</f>
        <v>0</v>
      </c>
      <c r="J841" s="1645">
        <f>SUM($J$309)</f>
        <v>0</v>
      </c>
      <c r="K841" s="1645">
        <f>SUM($K$309)</f>
        <v>0</v>
      </c>
      <c r="L841" s="1736"/>
      <c r="M841" s="1645">
        <f>SUM($M$309)</f>
        <v>0</v>
      </c>
      <c r="N841" s="1645">
        <f>SUM($N$309)</f>
        <v>0</v>
      </c>
      <c r="O841" s="1645">
        <f>SUM($O$309)</f>
        <v>0</v>
      </c>
      <c r="P841" s="1645">
        <f>SUM($P$309)</f>
        <v>0</v>
      </c>
      <c r="R841" s="1551">
        <v>19</v>
      </c>
      <c r="S841" s="1533">
        <f t="shared" si="122"/>
        <v>9</v>
      </c>
      <c r="T841" s="1533" t="str">
        <f t="shared" si="121"/>
        <v/>
      </c>
      <c r="U841" s="1570">
        <v>841</v>
      </c>
      <c r="V841" s="1533"/>
    </row>
    <row r="842" spans="1:22" ht="15.75" customHeight="1">
      <c r="A842" s="1551" t="str">
        <f>$A$310</f>
        <v>Sweet potatoes</v>
      </c>
      <c r="B842" s="1745"/>
      <c r="C842" s="1645">
        <f>SUM($C$319)</f>
        <v>1.4850560398505606E-2</v>
      </c>
      <c r="D842" s="1645">
        <f>SUM($D$319)</f>
        <v>0</v>
      </c>
      <c r="E842" s="1645">
        <f>SUM($E$319)</f>
        <v>4.3066625155666248E-2</v>
      </c>
      <c r="F842" s="1645">
        <f>SUM($F$319)</f>
        <v>0.10859472291407223</v>
      </c>
      <c r="G842" s="1736"/>
      <c r="H842" s="1645">
        <f>SUM($H$319)</f>
        <v>0</v>
      </c>
      <c r="I842" s="1645">
        <f>SUM($I$319)</f>
        <v>0</v>
      </c>
      <c r="J842" s="1645">
        <f>SUM($J$319)</f>
        <v>4.4551681195516814E-2</v>
      </c>
      <c r="K842" s="1645">
        <f>SUM($K$319)</f>
        <v>0.12901424346201745</v>
      </c>
      <c r="L842" s="1736"/>
      <c r="M842" s="1645">
        <f>SUM($M$319)</f>
        <v>0</v>
      </c>
      <c r="N842" s="1645">
        <f>SUM($N$319)</f>
        <v>0</v>
      </c>
      <c r="O842" s="1645">
        <f>SUM($O$319)</f>
        <v>1.4850560398505658E-3</v>
      </c>
      <c r="P842" s="1645">
        <f>SUM($P$319)</f>
        <v>2.0419520547945227E-2</v>
      </c>
      <c r="R842" s="1551">
        <v>20</v>
      </c>
      <c r="S842" s="1533">
        <f t="shared" si="122"/>
        <v>10</v>
      </c>
      <c r="T842" s="1533">
        <f t="shared" si="121"/>
        <v>10</v>
      </c>
      <c r="U842" s="1570">
        <v>842</v>
      </c>
      <c r="V842" s="1533"/>
    </row>
    <row r="843" spans="1:22" ht="15.75" customHeight="1">
      <c r="A843" s="1551" t="str">
        <f>$A$320</f>
        <v>Cabbage</v>
      </c>
      <c r="B843" s="1745"/>
      <c r="C843" s="1764">
        <f>SUM($C$329)</f>
        <v>1.8947073474470737E-3</v>
      </c>
      <c r="D843" s="1645">
        <f>SUM($D$329)</f>
        <v>4.9427148194271481E-4</v>
      </c>
      <c r="E843" s="1645">
        <f>SUM($E$329)</f>
        <v>2.9656288916562888E-3</v>
      </c>
      <c r="F843" s="1645">
        <f>SUM($F$329)</f>
        <v>6.4873132004981317E-3</v>
      </c>
      <c r="G843" s="1736"/>
      <c r="H843" s="1645">
        <f>SUM($H$329)</f>
        <v>2.3066002490660024E-3</v>
      </c>
      <c r="I843" s="1645">
        <f>SUM($I$329)</f>
        <v>2.2242216687422163E-3</v>
      </c>
      <c r="J843" s="1645">
        <f>SUM($J$329)</f>
        <v>4.6955790784557905E-3</v>
      </c>
      <c r="K843" s="1645">
        <f>SUM($K$329)</f>
        <v>8.6497509339975107E-3</v>
      </c>
      <c r="L843" s="1736"/>
      <c r="M843" s="1645">
        <f>SUM($M$329)</f>
        <v>4.1189290161892868E-4</v>
      </c>
      <c r="N843" s="1645">
        <f>SUM($N$329)</f>
        <v>1.7299501867995015E-3</v>
      </c>
      <c r="O843" s="1645">
        <f>SUM($O$329)</f>
        <v>1.7299501867995017E-3</v>
      </c>
      <c r="P843" s="1645">
        <f>SUM($P$329)</f>
        <v>2.162437733499379E-3</v>
      </c>
      <c r="R843" s="1551">
        <v>21</v>
      </c>
      <c r="S843" s="1533">
        <f t="shared" si="122"/>
        <v>11</v>
      </c>
      <c r="T843" s="1533">
        <f t="shared" si="121"/>
        <v>11</v>
      </c>
      <c r="U843" s="1570">
        <v>843</v>
      </c>
      <c r="V843" s="1533"/>
    </row>
    <row r="844" spans="1:22" ht="15.75" customHeight="1">
      <c r="A844" s="1551" t="str">
        <f>$A$330</f>
        <v>Other root crops: carrots</v>
      </c>
      <c r="B844" s="1745"/>
      <c r="C844" s="1764">
        <f>SUM($C$339)</f>
        <v>0</v>
      </c>
      <c r="D844" s="1645">
        <f>SUM($D$339)</f>
        <v>0</v>
      </c>
      <c r="E844" s="1645">
        <f>SUM($E$339)</f>
        <v>0</v>
      </c>
      <c r="F844" s="1645">
        <f>SUM($F$339)</f>
        <v>0</v>
      </c>
      <c r="G844" s="1736"/>
      <c r="H844" s="1645">
        <f>SUM($H$339)</f>
        <v>0</v>
      </c>
      <c r="I844" s="1645">
        <f>SUM($I$339)</f>
        <v>0</v>
      </c>
      <c r="J844" s="1645">
        <f>SUM($J$339)</f>
        <v>0</v>
      </c>
      <c r="K844" s="1645">
        <f>SUM($K$339)</f>
        <v>0</v>
      </c>
      <c r="L844" s="1736"/>
      <c r="M844" s="1645">
        <f>SUM($M$339)</f>
        <v>0</v>
      </c>
      <c r="N844" s="1645">
        <f>SUM($N$339)</f>
        <v>0</v>
      </c>
      <c r="O844" s="1645">
        <f>SUM($O$339)</f>
        <v>0</v>
      </c>
      <c r="P844" s="1645">
        <f>SUM($P$339)</f>
        <v>0</v>
      </c>
      <c r="R844" s="1551">
        <v>22</v>
      </c>
      <c r="S844" s="1533">
        <f t="shared" si="122"/>
        <v>11</v>
      </c>
      <c r="T844" s="1533" t="str">
        <f t="shared" si="121"/>
        <v/>
      </c>
      <c r="U844" s="1570">
        <v>844</v>
      </c>
      <c r="V844" s="1533"/>
    </row>
    <row r="845" spans="1:22" ht="15.75" customHeight="1">
      <c r="A845" s="1551" t="str">
        <f>$A$340</f>
        <v>Groundnuts (dry): no. local meas</v>
      </c>
      <c r="B845" s="1745"/>
      <c r="C845" s="1764">
        <f>SUM($C$349)</f>
        <v>0</v>
      </c>
      <c r="D845" s="1645">
        <f>SUM($D$349)</f>
        <v>0</v>
      </c>
      <c r="E845" s="1645">
        <f>SUM($E$349)</f>
        <v>0</v>
      </c>
      <c r="F845" s="1645">
        <f>SUM($F$349)</f>
        <v>0.13207581257783313</v>
      </c>
      <c r="G845" s="1736"/>
      <c r="H845" s="1645">
        <f>SUM($H$349)</f>
        <v>0</v>
      </c>
      <c r="I845" s="1645">
        <f>SUM($I$349)</f>
        <v>0</v>
      </c>
      <c r="J845" s="1645">
        <f>SUM($J$349)</f>
        <v>0</v>
      </c>
      <c r="K845" s="1645">
        <f>SUM($K$349)</f>
        <v>0.16981175902864257</v>
      </c>
      <c r="L845" s="1736"/>
      <c r="M845" s="1645">
        <f>SUM($M$349)</f>
        <v>0</v>
      </c>
      <c r="N845" s="1645">
        <f>SUM($N$349)</f>
        <v>0</v>
      </c>
      <c r="O845" s="1645">
        <f>SUM($O$349)</f>
        <v>0</v>
      </c>
      <c r="P845" s="1645">
        <f>SUM($P$349)</f>
        <v>3.7735946450809438E-2</v>
      </c>
      <c r="R845" s="1551">
        <v>23</v>
      </c>
      <c r="S845" s="1533">
        <f t="shared" si="122"/>
        <v>12</v>
      </c>
      <c r="T845" s="1533">
        <f t="shared" si="121"/>
        <v>12</v>
      </c>
      <c r="U845" s="1570">
        <v>845</v>
      </c>
      <c r="V845" s="1533"/>
    </row>
    <row r="846" spans="1:22" ht="15.75" customHeight="1">
      <c r="A846" s="1551" t="str">
        <f>$A$350</f>
        <v>Spinach</v>
      </c>
      <c r="B846" s="1745"/>
      <c r="C846" s="1764">
        <f>SUM($C$359)</f>
        <v>-7.6494396014943958E-4</v>
      </c>
      <c r="D846" s="1645">
        <f>SUM($D$359)</f>
        <v>-1.8212951432129514E-4</v>
      </c>
      <c r="E846" s="1645">
        <f>SUM($E$359)</f>
        <v>1.8212951432129514E-4</v>
      </c>
      <c r="F846" s="1645">
        <f>SUM($F$359)</f>
        <v>9.1064757160647569E-5</v>
      </c>
      <c r="G846" s="1736"/>
      <c r="H846" s="1645">
        <f>SUM($H$359)</f>
        <v>-5.8281444582814444E-4</v>
      </c>
      <c r="I846" s="1645">
        <f>SUM($I$359)</f>
        <v>6.556662515566625E-4</v>
      </c>
      <c r="J846" s="1645">
        <f>SUM($J$359)</f>
        <v>7.2851805728518055E-4</v>
      </c>
      <c r="K846" s="1645">
        <f>SUM($K$359)</f>
        <v>2.823007471980075E-3</v>
      </c>
      <c r="L846" s="1736"/>
      <c r="M846" s="1645">
        <f>SUM($M$359)</f>
        <v>1.8212951432129514E-4</v>
      </c>
      <c r="N846" s="1645">
        <f>SUM($N$359)</f>
        <v>8.3779576587795764E-4</v>
      </c>
      <c r="O846" s="1645">
        <f>SUM($O$359)</f>
        <v>5.4638854296388541E-4</v>
      </c>
      <c r="P846" s="1645">
        <f>SUM($P$359)</f>
        <v>2.7319427148194274E-3</v>
      </c>
      <c r="R846" s="1551">
        <v>24</v>
      </c>
      <c r="S846" s="1533">
        <f t="shared" si="122"/>
        <v>13</v>
      </c>
      <c r="T846" s="1533">
        <f t="shared" si="121"/>
        <v>13</v>
      </c>
      <c r="U846" s="1570">
        <v>846</v>
      </c>
      <c r="V846" s="1533"/>
    </row>
    <row r="847" spans="1:22" ht="15.75" customHeight="1">
      <c r="A847" s="1551" t="str">
        <f>$A$360</f>
        <v>Other crop: Potatoes</v>
      </c>
      <c r="B847" s="1745"/>
      <c r="C847" s="1645">
        <f>SUM($C$370)</f>
        <v>6.8430884184308841E-4</v>
      </c>
      <c r="D847" s="1645">
        <f>SUM($D$370)</f>
        <v>1.1731008717310086E-2</v>
      </c>
      <c r="E847" s="1645">
        <f>SUM($E$370)</f>
        <v>4.0569738480697386E-2</v>
      </c>
      <c r="F847" s="1645">
        <f>SUM($F$370)</f>
        <v>4.6924034869240343E-2</v>
      </c>
      <c r="G847" s="1736"/>
      <c r="H847" s="1645">
        <f>SUM($H$370)</f>
        <v>1.9551681195516812E-3</v>
      </c>
      <c r="I847" s="1645">
        <f>SUM($I$370)</f>
        <v>1.3686176836861769E-2</v>
      </c>
      <c r="J847" s="1645">
        <f>SUM($J$370)</f>
        <v>4.8879202988792031E-2</v>
      </c>
      <c r="K847" s="1645">
        <f>SUM($K$370)</f>
        <v>6.1099003735990039E-2</v>
      </c>
      <c r="L847" s="1736"/>
      <c r="M847" s="1645">
        <f>SUM($M$370)</f>
        <v>1.2708592777085927E-3</v>
      </c>
      <c r="N847" s="1645">
        <f>SUM($N$370)</f>
        <v>1.955168119551683E-3</v>
      </c>
      <c r="O847" s="1645">
        <f>SUM($O$370)</f>
        <v>8.3094645080946453E-3</v>
      </c>
      <c r="P847" s="1645">
        <f>SUM($P$370)</f>
        <v>1.4174968866749696E-2</v>
      </c>
      <c r="R847" s="1551">
        <v>25</v>
      </c>
      <c r="S847" s="1533">
        <f t="shared" si="122"/>
        <v>14</v>
      </c>
      <c r="T847" s="1533">
        <f t="shared" si="121"/>
        <v>14</v>
      </c>
      <c r="U847" s="1570">
        <v>847</v>
      </c>
      <c r="V847" s="1533"/>
    </row>
    <row r="848" spans="1:22" ht="15.75" customHeight="1">
      <c r="A848" s="1551" t="str">
        <f>$A$371</f>
        <v>Other crop: pumpkin / butternut</v>
      </c>
      <c r="B848" s="1745"/>
      <c r="C848" s="1764">
        <f>SUM($C$381)</f>
        <v>6.7781320049813197E-4</v>
      </c>
      <c r="D848" s="1645">
        <f>SUM($D$381)</f>
        <v>1.0167198007471981E-3</v>
      </c>
      <c r="E848" s="1645">
        <f>SUM($E$381)</f>
        <v>1.0167198007471981E-3</v>
      </c>
      <c r="F848" s="1645">
        <f>SUM($F$381)</f>
        <v>8.4726650062266502E-4</v>
      </c>
      <c r="G848" s="1736"/>
      <c r="H848" s="1645">
        <f>SUM($H$381)</f>
        <v>0</v>
      </c>
      <c r="I848" s="1645">
        <f>SUM($I$381)</f>
        <v>0</v>
      </c>
      <c r="J848" s="1645">
        <f>SUM($J$381)</f>
        <v>2.0334396014943961E-3</v>
      </c>
      <c r="K848" s="1645">
        <f>SUM($K$381)</f>
        <v>2.541799501867995E-3</v>
      </c>
      <c r="L848" s="1736"/>
      <c r="M848" s="1645">
        <f>SUM($M$381)</f>
        <v>0</v>
      </c>
      <c r="N848" s="1645">
        <f>SUM($N$381)</f>
        <v>0</v>
      </c>
      <c r="O848" s="1645">
        <f>SUM($O$381)</f>
        <v>1.0167198007471981E-3</v>
      </c>
      <c r="P848" s="1645">
        <f>SUM($P$381)</f>
        <v>1.69453300124533E-3</v>
      </c>
      <c r="R848" s="1551">
        <v>26</v>
      </c>
      <c r="S848" s="1533">
        <f t="shared" si="122"/>
        <v>15</v>
      </c>
      <c r="T848" s="1533">
        <f t="shared" si="121"/>
        <v>15</v>
      </c>
      <c r="U848" s="1570">
        <v>848</v>
      </c>
      <c r="V848" s="1533"/>
    </row>
    <row r="849" spans="1:22" ht="15.75" customHeight="1">
      <c r="A849" s="1551" t="str">
        <f>$A$382</f>
        <v xml:space="preserve">Other crop: </v>
      </c>
      <c r="B849" s="1745"/>
      <c r="C849" s="1764">
        <f>SUM($C$391)</f>
        <v>0</v>
      </c>
      <c r="D849" s="1645">
        <f>SUM($D$391)</f>
        <v>0</v>
      </c>
      <c r="E849" s="1645">
        <f>SUM($E$391)</f>
        <v>0</v>
      </c>
      <c r="F849" s="1645">
        <f>SUM($F$391)</f>
        <v>0</v>
      </c>
      <c r="G849" s="1736"/>
      <c r="H849" s="1645">
        <f>SUM($H$391)</f>
        <v>0</v>
      </c>
      <c r="I849" s="1645">
        <f>SUM($I$391)</f>
        <v>0</v>
      </c>
      <c r="J849" s="1645">
        <f>SUM($J$391)</f>
        <v>0</v>
      </c>
      <c r="K849" s="1645">
        <f>SUM($K$391)</f>
        <v>0</v>
      </c>
      <c r="L849" s="1736"/>
      <c r="M849" s="1645">
        <f>SUM($M$391)</f>
        <v>0</v>
      </c>
      <c r="N849" s="1645">
        <f>SUM($N$391)</f>
        <v>0</v>
      </c>
      <c r="O849" s="1645">
        <f>SUM($O$391)</f>
        <v>0</v>
      </c>
      <c r="P849" s="1645">
        <f>SUM($P$391)</f>
        <v>0</v>
      </c>
      <c r="R849" s="1551">
        <v>27</v>
      </c>
      <c r="S849" s="1533">
        <f t="shared" si="122"/>
        <v>15</v>
      </c>
      <c r="T849" s="1533" t="str">
        <f t="shared" si="121"/>
        <v/>
      </c>
      <c r="U849" s="1570">
        <v>849</v>
      </c>
      <c r="V849" s="1533"/>
    </row>
    <row r="850" spans="1:22" ht="15.75" customHeight="1">
      <c r="A850" s="1766" t="s">
        <v>665</v>
      </c>
      <c r="B850" s="1745"/>
      <c r="C850" s="1736"/>
      <c r="D850" s="1736"/>
      <c r="E850" s="1736"/>
      <c r="F850" s="1736"/>
      <c r="G850" s="1736"/>
      <c r="H850" s="1736"/>
      <c r="I850" s="1736"/>
      <c r="J850" s="1736"/>
      <c r="K850" s="1736"/>
      <c r="L850" s="1736"/>
      <c r="M850" s="1736"/>
      <c r="N850" s="1736"/>
      <c r="O850" s="1736"/>
      <c r="P850" s="1736"/>
      <c r="R850" s="1551"/>
      <c r="S850" s="1533">
        <f t="shared" si="122"/>
        <v>15</v>
      </c>
      <c r="T850" s="1533" t="str">
        <f t="shared" si="121"/>
        <v/>
      </c>
      <c r="U850" s="1570">
        <v>850</v>
      </c>
      <c r="V850" s="1533"/>
    </row>
    <row r="851" spans="1:22" ht="15.75" customHeight="1">
      <c r="A851" s="1551" t="str">
        <f>Data!$A$428</f>
        <v>FISHING -- see worksheet Data 3</v>
      </c>
      <c r="B851" s="1745"/>
      <c r="C851" s="1645">
        <f>SUM($C$437)</f>
        <v>0</v>
      </c>
      <c r="D851" s="1645">
        <f>SUM($D$437)</f>
        <v>0</v>
      </c>
      <c r="E851" s="1645">
        <f>SUM($E$437)</f>
        <v>0</v>
      </c>
      <c r="F851" s="1645">
        <f>SUM($F$437)</f>
        <v>0</v>
      </c>
      <c r="G851" s="1736"/>
      <c r="H851" s="1645">
        <f>SUM($H$437)</f>
        <v>0</v>
      </c>
      <c r="I851" s="1645">
        <f>SUM($I$437)</f>
        <v>0</v>
      </c>
      <c r="J851" s="1645">
        <f>SUM($J$437)</f>
        <v>0</v>
      </c>
      <c r="K851" s="1645">
        <f>SUM($K$437)</f>
        <v>0</v>
      </c>
      <c r="L851" s="1736"/>
      <c r="M851" s="1645">
        <f>SUM($M$437)</f>
        <v>0</v>
      </c>
      <c r="N851" s="1645">
        <f>SUM($N$437)</f>
        <v>0</v>
      </c>
      <c r="O851" s="1645">
        <f>SUM($O$437)</f>
        <v>0</v>
      </c>
      <c r="P851" s="1645">
        <f>SUM($P$437)</f>
        <v>0</v>
      </c>
      <c r="R851" s="1551">
        <v>28</v>
      </c>
      <c r="S851" s="1533">
        <f t="shared" si="122"/>
        <v>15</v>
      </c>
      <c r="T851" s="1533" t="str">
        <f t="shared" si="121"/>
        <v/>
      </c>
      <c r="U851" s="1570">
        <v>851</v>
      </c>
      <c r="V851" s="1533"/>
    </row>
    <row r="852" spans="1:22" ht="15.75" customHeight="1">
      <c r="A852" s="1551" t="str">
        <f>Data!$A$438</f>
        <v>WILD FOODS -- see worksheet Data 3</v>
      </c>
      <c r="B852" s="1745"/>
      <c r="C852" s="1645">
        <f>SUM($C$447)</f>
        <v>0</v>
      </c>
      <c r="D852" s="1645">
        <f>SUM($D$447)</f>
        <v>0</v>
      </c>
      <c r="E852" s="1645">
        <f>SUM($E$447)</f>
        <v>0</v>
      </c>
      <c r="F852" s="1645">
        <f>SUM($F$447)</f>
        <v>0</v>
      </c>
      <c r="G852" s="1736"/>
      <c r="H852" s="1645">
        <f>SUM($H$447)</f>
        <v>0</v>
      </c>
      <c r="I852" s="1645">
        <f>SUM($I$447)</f>
        <v>0</v>
      </c>
      <c r="J852" s="1645">
        <f>SUM($J$447)</f>
        <v>0</v>
      </c>
      <c r="K852" s="1645">
        <f>SUM($K$447)</f>
        <v>0</v>
      </c>
      <c r="L852" s="1736"/>
      <c r="M852" s="1645">
        <f>SUM($M$447)</f>
        <v>0</v>
      </c>
      <c r="N852" s="1645">
        <f>SUM($N$447)</f>
        <v>0</v>
      </c>
      <c r="O852" s="1645">
        <f>SUM($O$447)</f>
        <v>0</v>
      </c>
      <c r="P852" s="1645">
        <f>SUM($P$447)</f>
        <v>0</v>
      </c>
      <c r="R852" s="1551">
        <v>29</v>
      </c>
      <c r="S852" s="1533">
        <f t="shared" si="122"/>
        <v>15</v>
      </c>
      <c r="T852" s="1533" t="str">
        <f t="shared" si="121"/>
        <v/>
      </c>
      <c r="U852" s="1570">
        <v>852</v>
      </c>
      <c r="V852" s="1533"/>
    </row>
    <row r="853" spans="1:22" ht="15.75" customHeight="1">
      <c r="A853" s="1742" t="s">
        <v>21</v>
      </c>
      <c r="B853" s="1745"/>
      <c r="C853" s="1736"/>
      <c r="D853" s="1736"/>
      <c r="E853" s="1736"/>
      <c r="F853" s="1736"/>
      <c r="G853" s="1736"/>
      <c r="H853" s="1736"/>
      <c r="I853" s="1736"/>
      <c r="J853" s="1736"/>
      <c r="K853" s="1736"/>
      <c r="L853" s="1736"/>
      <c r="M853" s="1736"/>
      <c r="N853" s="1736"/>
      <c r="O853" s="1736"/>
      <c r="P853" s="1736"/>
      <c r="R853" s="1551"/>
      <c r="S853" s="1533">
        <f t="shared" si="122"/>
        <v>15</v>
      </c>
      <c r="T853" s="1533" t="str">
        <f t="shared" si="121"/>
        <v/>
      </c>
      <c r="U853" s="1570">
        <v>853</v>
      </c>
      <c r="V853" s="1533"/>
    </row>
    <row r="854" spans="1:22" ht="15.75" customHeight="1">
      <c r="A854" s="1551" t="str">
        <f>$A$644</f>
        <v>Labour: Land clearing, construction, herding, slaughtering</v>
      </c>
      <c r="B854" s="1745"/>
      <c r="C854" s="1645">
        <f>SUM($C$649)</f>
        <v>0</v>
      </c>
      <c r="D854" s="1645">
        <f>SUM($D$649)</f>
        <v>0</v>
      </c>
      <c r="E854" s="1645">
        <f>SUM($E$649)</f>
        <v>0</v>
      </c>
      <c r="F854" s="1645">
        <f>SUM($F$649)</f>
        <v>0</v>
      </c>
      <c r="G854" s="1736"/>
      <c r="H854" s="1645">
        <f>SUM($H$649)</f>
        <v>0</v>
      </c>
      <c r="I854" s="1645">
        <f>SUM($I$649)</f>
        <v>0</v>
      </c>
      <c r="J854" s="1645">
        <f>SUM($J$649)</f>
        <v>0</v>
      </c>
      <c r="K854" s="1645">
        <f>SUM($K$649)</f>
        <v>0</v>
      </c>
      <c r="L854" s="1736"/>
      <c r="M854" s="1645">
        <f>SUM($M$649)</f>
        <v>0</v>
      </c>
      <c r="N854" s="1645">
        <f>SUM($N$649)</f>
        <v>0</v>
      </c>
      <c r="O854" s="1645">
        <f>SUM($O$649)</f>
        <v>0</v>
      </c>
      <c r="P854" s="1645">
        <f>SUM($P$649)</f>
        <v>0</v>
      </c>
      <c r="R854" s="1551"/>
      <c r="S854" s="1533">
        <f t="shared" si="122"/>
        <v>15</v>
      </c>
      <c r="T854" s="1533" t="str">
        <f t="shared" si="121"/>
        <v/>
      </c>
      <c r="U854" s="1570">
        <v>854</v>
      </c>
      <c r="V854" s="1533"/>
    </row>
    <row r="855" spans="1:22" ht="15.75" customHeight="1">
      <c r="A855" s="1551" t="str">
        <f>$A$650</f>
        <v>Labour: Weeding</v>
      </c>
      <c r="B855" s="1745"/>
      <c r="C855" s="1645">
        <f>SUM($C$655)</f>
        <v>0</v>
      </c>
      <c r="D855" s="1645">
        <f>SUM($D$655)</f>
        <v>0</v>
      </c>
      <c r="E855" s="1645">
        <f>SUM($E$655)</f>
        <v>7.5706520547945202E-2</v>
      </c>
      <c r="F855" s="1645">
        <f>SUM($F$655)</f>
        <v>0</v>
      </c>
      <c r="G855" s="1736"/>
      <c r="H855" s="1645">
        <f>SUM($H$655)</f>
        <v>0</v>
      </c>
      <c r="I855" s="1645">
        <f>SUM($I$655)</f>
        <v>0</v>
      </c>
      <c r="J855" s="1645">
        <f>SUM($J$655)</f>
        <v>7.5706520547945202E-2</v>
      </c>
      <c r="K855" s="1645">
        <f>SUM($K$655)</f>
        <v>0</v>
      </c>
      <c r="L855" s="1736"/>
      <c r="M855" s="1645">
        <f>SUM($M$655)</f>
        <v>0</v>
      </c>
      <c r="N855" s="1645">
        <f>SUM($N$655)</f>
        <v>0</v>
      </c>
      <c r="O855" s="1645">
        <f>SUM($O$655)</f>
        <v>0</v>
      </c>
      <c r="P855" s="1645">
        <f>SUM($P$655)</f>
        <v>0</v>
      </c>
      <c r="R855" s="1551"/>
      <c r="S855" s="1533">
        <f t="shared" si="122"/>
        <v>16</v>
      </c>
      <c r="T855" s="1533">
        <f t="shared" si="121"/>
        <v>16</v>
      </c>
      <c r="U855" s="1570">
        <v>855</v>
      </c>
      <c r="V855" s="1533"/>
    </row>
    <row r="856" spans="1:22" ht="15.75" customHeight="1">
      <c r="A856" s="1551" t="str">
        <f>$A$656</f>
        <v>Labour: Harvesting</v>
      </c>
      <c r="B856" s="1745"/>
      <c r="C856" s="1645">
        <f>SUM($C$661)</f>
        <v>0.11829143835616437</v>
      </c>
      <c r="D856" s="1645">
        <f>SUM($D$661)</f>
        <v>9.46331506849315E-2</v>
      </c>
      <c r="E856" s="1645">
        <f>SUM($E$661)</f>
        <v>7.0974863013698625E-2</v>
      </c>
      <c r="F856" s="1645">
        <f>SUM($F$661)</f>
        <v>0</v>
      </c>
      <c r="G856" s="1736"/>
      <c r="H856" s="1645">
        <f>SUM($H$661)</f>
        <v>0.11829143835616437</v>
      </c>
      <c r="I856" s="1645">
        <f>SUM($I$661)</f>
        <v>9.46331506849315E-2</v>
      </c>
      <c r="J856" s="1645">
        <f>SUM($J$661)</f>
        <v>7.0974863013698625E-2</v>
      </c>
      <c r="K856" s="1645">
        <f>SUM($K$661)</f>
        <v>0</v>
      </c>
      <c r="L856" s="1736"/>
      <c r="M856" s="1645">
        <f>SUM($M$661)</f>
        <v>0</v>
      </c>
      <c r="N856" s="1645">
        <f>SUM($N$661)</f>
        <v>0</v>
      </c>
      <c r="O856" s="1645">
        <f>SUM($O$661)</f>
        <v>0</v>
      </c>
      <c r="P856" s="1645">
        <f>SUM($P$661)</f>
        <v>0</v>
      </c>
      <c r="R856" s="1551"/>
      <c r="S856" s="1533">
        <f t="shared" si="122"/>
        <v>17</v>
      </c>
      <c r="T856" s="1533">
        <f t="shared" si="121"/>
        <v>17</v>
      </c>
      <c r="U856" s="1570">
        <v>856</v>
      </c>
      <c r="V856" s="1533"/>
    </row>
    <row r="857" spans="1:22" ht="15.75" customHeight="1">
      <c r="A857" s="1551" t="str">
        <f>$A$662</f>
        <v>Labour migration: no. people per HH</v>
      </c>
      <c r="B857" s="1745"/>
      <c r="C857" s="1645">
        <f>SUM($C$664)</f>
        <v>0</v>
      </c>
      <c r="D857" s="1645">
        <f>SUM($D$664)</f>
        <v>0</v>
      </c>
      <c r="E857" s="1645">
        <f>SUM($E$664)</f>
        <v>0</v>
      </c>
      <c r="F857" s="1645">
        <f>SUM($F$664)</f>
        <v>0</v>
      </c>
      <c r="G857" s="1736"/>
      <c r="H857" s="1645">
        <f>SUM($H$664)</f>
        <v>0</v>
      </c>
      <c r="I857" s="1645">
        <f>SUM($I$664)</f>
        <v>0</v>
      </c>
      <c r="J857" s="1645">
        <f>SUM($J$664)</f>
        <v>0</v>
      </c>
      <c r="K857" s="1645">
        <f>SUM($K$664)</f>
        <v>0</v>
      </c>
      <c r="L857" s="1736"/>
      <c r="M857" s="1645">
        <f>SUM($M$664)</f>
        <v>0</v>
      </c>
      <c r="N857" s="1645">
        <f>SUM($N$664)</f>
        <v>0</v>
      </c>
      <c r="O857" s="1645">
        <f>SUM($O$664)</f>
        <v>0</v>
      </c>
      <c r="P857" s="1645">
        <f>SUM($P$664)</f>
        <v>0</v>
      </c>
      <c r="R857" s="1551">
        <v>30</v>
      </c>
      <c r="S857" s="1533">
        <f t="shared" si="122"/>
        <v>17</v>
      </c>
      <c r="T857" s="1533" t="str">
        <f t="shared" si="121"/>
        <v/>
      </c>
      <c r="U857" s="1570">
        <v>857</v>
      </c>
      <c r="V857" s="1533"/>
    </row>
    <row r="858" spans="1:22" ht="15.75" customHeight="1">
      <c r="A858" s="1742" t="s">
        <v>22</v>
      </c>
      <c r="B858" s="1745"/>
      <c r="C858" s="1736"/>
      <c r="D858" s="1736"/>
      <c r="E858" s="1736"/>
      <c r="F858" s="1736"/>
      <c r="G858" s="1736"/>
      <c r="H858" s="1736"/>
      <c r="I858" s="1736"/>
      <c r="J858" s="1736"/>
      <c r="K858" s="1736"/>
      <c r="L858" s="1736"/>
      <c r="M858" s="1736"/>
      <c r="N858" s="1736"/>
      <c r="O858" s="1736"/>
      <c r="P858" s="1736"/>
      <c r="R858" s="1551"/>
      <c r="S858" s="1533"/>
      <c r="T858" s="1533"/>
      <c r="U858" s="1570">
        <v>858</v>
      </c>
      <c r="V858" s="1533"/>
    </row>
    <row r="859" spans="1:22" ht="15.75" customHeight="1">
      <c r="A859" s="1551" t="str">
        <f>$A$449</f>
        <v>Maize meal purchase</v>
      </c>
      <c r="B859" s="1745"/>
      <c r="C859" s="1645">
        <f>SUM(C$455)</f>
        <v>0.45298777584059774</v>
      </c>
      <c r="D859" s="1645">
        <f t="shared" ref="D859:F859" si="123">SUM(D$455)</f>
        <v>0.45298777584059774</v>
      </c>
      <c r="E859" s="1645">
        <f t="shared" si="123"/>
        <v>0.45298777584059774</v>
      </c>
      <c r="F859" s="1645">
        <f t="shared" si="123"/>
        <v>0.35389669987546701</v>
      </c>
      <c r="G859" s="1736"/>
      <c r="H859" s="1645">
        <f>SUM(H$455)</f>
        <v>0</v>
      </c>
      <c r="I859" s="1645">
        <f t="shared" ref="I859:K859" si="124">SUM(I$455)</f>
        <v>0</v>
      </c>
      <c r="J859" s="1645">
        <f t="shared" si="124"/>
        <v>0</v>
      </c>
      <c r="K859" s="1645">
        <f t="shared" si="124"/>
        <v>0</v>
      </c>
      <c r="L859" s="1736"/>
      <c r="M859" s="1645">
        <f>SUM(M$455)</f>
        <v>0</v>
      </c>
      <c r="N859" s="1645">
        <f t="shared" ref="N859:P859" si="125">SUM(N$455)</f>
        <v>0</v>
      </c>
      <c r="O859" s="1645">
        <f t="shared" si="125"/>
        <v>0</v>
      </c>
      <c r="P859" s="1645">
        <f t="shared" si="125"/>
        <v>0</v>
      </c>
      <c r="Q859" s="1767"/>
      <c r="R859" s="1551"/>
      <c r="S859" s="1533"/>
      <c r="T859" s="1533"/>
      <c r="U859" s="1570">
        <v>859</v>
      </c>
      <c r="V859" s="1533"/>
    </row>
    <row r="860" spans="1:22" ht="15.75" customHeight="1">
      <c r="A860" s="1551" t="str">
        <f>$A$458</f>
        <v>Maize samp purchase</v>
      </c>
      <c r="B860" s="1745"/>
      <c r="C860" s="1645">
        <f>SUM(C$464)</f>
        <v>2.8389945205479446E-2</v>
      </c>
      <c r="D860" s="1645">
        <f t="shared" ref="D860:F860" si="126">SUM(D$464)</f>
        <v>5.6779890410958891E-2</v>
      </c>
      <c r="E860" s="1645">
        <f t="shared" si="126"/>
        <v>2.8389945205479446E-2</v>
      </c>
      <c r="F860" s="1645">
        <f t="shared" si="126"/>
        <v>3.5487431506849312E-2</v>
      </c>
      <c r="G860" s="1736"/>
      <c r="H860" s="1645">
        <f>SUM(H$464)</f>
        <v>0</v>
      </c>
      <c r="I860" s="1645">
        <f t="shared" ref="I860:K860" si="127">SUM(I$464)</f>
        <v>0</v>
      </c>
      <c r="J860" s="1645">
        <f t="shared" si="127"/>
        <v>0</v>
      </c>
      <c r="K860" s="1645">
        <f t="shared" si="127"/>
        <v>0</v>
      </c>
      <c r="L860" s="1736"/>
      <c r="M860" s="1645">
        <f>SUM(M$464)</f>
        <v>0</v>
      </c>
      <c r="N860" s="1645">
        <f t="shared" ref="N860:P860" si="128">SUM(N$464)</f>
        <v>0</v>
      </c>
      <c r="O860" s="1645">
        <f t="shared" si="128"/>
        <v>0</v>
      </c>
      <c r="P860" s="1645">
        <f t="shared" si="128"/>
        <v>0</v>
      </c>
      <c r="R860" s="1551"/>
      <c r="S860" s="1533"/>
      <c r="T860" s="1533"/>
      <c r="U860" s="1570">
        <v>860</v>
      </c>
      <c r="V860" s="1533"/>
    </row>
    <row r="861" spans="1:22" ht="15.75" customHeight="1">
      <c r="A861" s="1551" t="str">
        <f>$A$467</f>
        <v>Rice purchase</v>
      </c>
      <c r="B861" s="1745"/>
      <c r="C861" s="1645">
        <f>SUM(C$473)</f>
        <v>5.5372124533001242E-2</v>
      </c>
      <c r="D861" s="1645">
        <f t="shared" ref="D861:F861" si="129">SUM(D$473)</f>
        <v>5.5372124533001242E-2</v>
      </c>
      <c r="E861" s="1645">
        <f t="shared" si="129"/>
        <v>5.5372124533001242E-2</v>
      </c>
      <c r="F861" s="1645">
        <f t="shared" si="129"/>
        <v>6.9215155666251554E-2</v>
      </c>
      <c r="G861" s="1736"/>
      <c r="H861" s="1645">
        <f>SUM(H$473)</f>
        <v>4.1743776476445053E-2</v>
      </c>
      <c r="I861" s="1645">
        <f t="shared" ref="I861:K861" si="130">SUM(I$473)</f>
        <v>4.1743776476445053E-2</v>
      </c>
      <c r="J861" s="1645">
        <f t="shared" si="130"/>
        <v>4.1743776476445053E-2</v>
      </c>
      <c r="K861" s="1645">
        <f t="shared" si="130"/>
        <v>4.1743776476445053E-2</v>
      </c>
      <c r="L861" s="1736"/>
      <c r="M861" s="1645">
        <f>SUM(M$473)</f>
        <v>-1.3628348056556189E-2</v>
      </c>
      <c r="N861" s="1645">
        <f t="shared" ref="N861:P861" si="131">SUM(N$473)</f>
        <v>-1.3628348056556189E-2</v>
      </c>
      <c r="O861" s="1645">
        <f t="shared" si="131"/>
        <v>-1.3628348056556189E-2</v>
      </c>
      <c r="P861" s="1645">
        <f t="shared" si="131"/>
        <v>-2.7471379189806501E-2</v>
      </c>
      <c r="R861" s="1551"/>
      <c r="S861" s="1533"/>
      <c r="T861" s="1533"/>
      <c r="U861" s="1570">
        <v>861</v>
      </c>
      <c r="V861" s="1533"/>
    </row>
    <row r="862" spans="1:22" ht="15.75" customHeight="1">
      <c r="A862" s="1551" t="str">
        <f>$A$476</f>
        <v>Potatoes purchase</v>
      </c>
      <c r="B862" s="1745"/>
      <c r="C862" s="1645">
        <f>SUM(C$482)</f>
        <v>1.1731382316313821E-2</v>
      </c>
      <c r="D862" s="1645">
        <f t="shared" ref="D862:F862" si="132">SUM(D$482)</f>
        <v>1.1731382316313821E-2</v>
      </c>
      <c r="E862" s="1645">
        <f t="shared" si="132"/>
        <v>1.1731382316313821E-2</v>
      </c>
      <c r="F862" s="1645">
        <f t="shared" si="132"/>
        <v>1.4664227895392278E-2</v>
      </c>
      <c r="G862" s="1736"/>
      <c r="H862" s="1645">
        <f>SUM(H$482)</f>
        <v>6.8499749728887132E-3</v>
      </c>
      <c r="I862" s="1645">
        <f t="shared" ref="I862:K862" si="133">SUM(I$482)</f>
        <v>6.8499749728887132E-3</v>
      </c>
      <c r="J862" s="1645">
        <f t="shared" si="133"/>
        <v>6.8499749728887132E-3</v>
      </c>
      <c r="K862" s="1645">
        <f t="shared" si="133"/>
        <v>6.8499749728887158E-3</v>
      </c>
      <c r="L862" s="1736"/>
      <c r="M862" s="1645">
        <f>SUM(M$482)</f>
        <v>-4.8814073434251077E-3</v>
      </c>
      <c r="N862" s="1645">
        <f t="shared" ref="N862:P862" si="134">SUM(N$482)</f>
        <v>-4.8814073434251077E-3</v>
      </c>
      <c r="O862" s="1645">
        <f t="shared" si="134"/>
        <v>-4.8814073434251077E-3</v>
      </c>
      <c r="P862" s="1645">
        <f t="shared" si="134"/>
        <v>-7.8142529225035621E-3</v>
      </c>
      <c r="Q862" s="1761" t="str">
        <f>$Q$484</f>
        <v>fpl</v>
      </c>
      <c r="R862" s="1551"/>
      <c r="S862" s="1533"/>
      <c r="T862" s="1533"/>
      <c r="U862" s="1570">
        <v>862</v>
      </c>
      <c r="V862" s="1533"/>
    </row>
    <row r="863" spans="1:22" ht="15.75" customHeight="1">
      <c r="A863" s="1551" t="str">
        <f>$A$485</f>
        <v>Brown bread purchase</v>
      </c>
      <c r="B863" s="1745"/>
      <c r="C863" s="1645">
        <f>SUM(C$491)</f>
        <v>2.1285420074719792E-2</v>
      </c>
      <c r="D863" s="1645">
        <f t="shared" ref="D863:F863" si="135">SUM(D$491)</f>
        <v>4.7892195168119552E-2</v>
      </c>
      <c r="E863" s="1645">
        <f t="shared" si="135"/>
        <v>1.3303387546699874E-2</v>
      </c>
      <c r="F863" s="1645">
        <f t="shared" si="135"/>
        <v>3.9910162640099618E-2</v>
      </c>
      <c r="G863" s="1736"/>
      <c r="H863" s="1645">
        <f>SUM(H$491)</f>
        <v>0.15239060633791648</v>
      </c>
      <c r="I863" s="1645">
        <f t="shared" ref="I863:K863" si="136">SUM(I$491)</f>
        <v>0.15239060633791648</v>
      </c>
      <c r="J863" s="1645">
        <f t="shared" si="136"/>
        <v>0.15239060633791648</v>
      </c>
      <c r="K863" s="1645">
        <f t="shared" si="136"/>
        <v>0.15239060633791646</v>
      </c>
      <c r="L863" s="1736"/>
      <c r="M863" s="1645">
        <f>SUM(M$491)</f>
        <v>0.1311051862631967</v>
      </c>
      <c r="N863" s="1645">
        <f t="shared" ref="N863:P863" si="137">SUM(N$491)</f>
        <v>0.10449841116979694</v>
      </c>
      <c r="O863" s="1645">
        <f t="shared" si="137"/>
        <v>0.1390872187912166</v>
      </c>
      <c r="P863" s="1645">
        <f t="shared" si="137"/>
        <v>0.11248044369781685</v>
      </c>
      <c r="Q863" s="1761" t="str">
        <f>$Q$493</f>
        <v>fpl</v>
      </c>
      <c r="R863" s="1551" t="str">
        <f t="shared" ref="R863:R887" si="138">IF(Q863="Response=minimum (mns)",1,IF(Q863="Response=minimum (ess)",0,""))</f>
        <v/>
      </c>
      <c r="S863" s="1533"/>
      <c r="T863" s="1533"/>
      <c r="U863" s="1570">
        <v>863</v>
      </c>
      <c r="V863" s="1533"/>
    </row>
    <row r="864" spans="1:22" ht="15.75" customHeight="1">
      <c r="A864" s="1551" t="str">
        <f>$A$494</f>
        <v>Whaite bread purchase</v>
      </c>
      <c r="B864" s="1745"/>
      <c r="C864" s="1645">
        <f>SUM(C$500)</f>
        <v>3.5212917160647568E-2</v>
      </c>
      <c r="D864" s="1645">
        <f t="shared" ref="D864:F864" si="139">SUM(D$500)</f>
        <v>3.5212917160647568E-2</v>
      </c>
      <c r="E864" s="1645">
        <f t="shared" si="139"/>
        <v>6.4557014794520542E-2</v>
      </c>
      <c r="F864" s="1645">
        <f t="shared" si="139"/>
        <v>2.9344097633872974E-2</v>
      </c>
      <c r="G864" s="1736"/>
      <c r="H864" s="1645">
        <f>SUM(H$500)</f>
        <v>4.0039884208984369E-2</v>
      </c>
      <c r="I864" s="1645">
        <f t="shared" ref="I864:K864" si="140">SUM(I$500)</f>
        <v>4.0039884208984369E-2</v>
      </c>
      <c r="J864" s="1645">
        <f t="shared" si="140"/>
        <v>4.0039884208984369E-2</v>
      </c>
      <c r="K864" s="1645">
        <f t="shared" si="140"/>
        <v>4.0039884208984369E-2</v>
      </c>
      <c r="L864" s="1736"/>
      <c r="M864" s="1645">
        <f>SUM(M$500)</f>
        <v>4.8269670483368013E-3</v>
      </c>
      <c r="N864" s="1645">
        <f t="shared" ref="N864:P864" si="141">SUM(N$500)</f>
        <v>4.8269670483368013E-3</v>
      </c>
      <c r="O864" s="1645">
        <f t="shared" si="141"/>
        <v>-2.4517130585536173E-2</v>
      </c>
      <c r="P864" s="1645">
        <f t="shared" si="141"/>
        <v>1.0695786575111395E-2</v>
      </c>
      <c r="Q864" s="1761" t="str">
        <f>$Q$502</f>
        <v>fpl</v>
      </c>
      <c r="R864" s="1551" t="str">
        <f t="shared" si="138"/>
        <v/>
      </c>
      <c r="S864" s="1533"/>
      <c r="T864" s="1533"/>
      <c r="U864" s="1570">
        <v>864</v>
      </c>
      <c r="V864" s="1533"/>
    </row>
    <row r="865" spans="1:22" ht="15.75" customHeight="1">
      <c r="A865" s="1551" t="str">
        <f>$A$503</f>
        <v>Brown sugar purchase</v>
      </c>
      <c r="B865" s="1745"/>
      <c r="C865" s="1645">
        <f>SUM(C$506)</f>
        <v>3.1283686176836863E-2</v>
      </c>
      <c r="D865" s="1645">
        <f t="shared" ref="D865:F865" si="142">SUM(D$506)</f>
        <v>3.1283686176836863E-2</v>
      </c>
      <c r="E865" s="1645">
        <f t="shared" si="142"/>
        <v>0</v>
      </c>
      <c r="F865" s="1645">
        <f t="shared" si="142"/>
        <v>0</v>
      </c>
      <c r="G865" s="1736"/>
      <c r="H865" s="1645">
        <f>SUM(H$506)</f>
        <v>2.0254077046125731E-2</v>
      </c>
      <c r="I865" s="1645">
        <f t="shared" ref="I865:K865" si="143">SUM(I$506)</f>
        <v>2.0254077046125731E-2</v>
      </c>
      <c r="J865" s="1645">
        <f t="shared" si="143"/>
        <v>2.0254077046125731E-2</v>
      </c>
      <c r="K865" s="1645">
        <f t="shared" si="143"/>
        <v>2.0254077046125727E-2</v>
      </c>
      <c r="L865" s="1736"/>
      <c r="M865" s="1645">
        <f>SUM(M$506)</f>
        <v>-1.1029609130711132E-2</v>
      </c>
      <c r="N865" s="1645">
        <f t="shared" ref="N865:P865" si="144">SUM(N$506)</f>
        <v>-1.1029609130711132E-2</v>
      </c>
      <c r="O865" s="1645">
        <f t="shared" si="144"/>
        <v>2.0254077046125731E-2</v>
      </c>
      <c r="P865" s="1645">
        <f t="shared" si="144"/>
        <v>2.0254077046125727E-2</v>
      </c>
      <c r="Q865" s="1761" t="str">
        <f>$Q$508</f>
        <v>fpl</v>
      </c>
      <c r="R865" s="1551" t="str">
        <f t="shared" si="138"/>
        <v/>
      </c>
      <c r="S865" s="1533"/>
      <c r="T865" s="1533"/>
      <c r="U865" s="1570">
        <v>865</v>
      </c>
      <c r="V865" s="1533"/>
    </row>
    <row r="866" spans="1:22" ht="15.75" customHeight="1">
      <c r="A866" s="1551" t="str">
        <f>$A$509</f>
        <v>White sugar purchase</v>
      </c>
      <c r="B866" s="1745"/>
      <c r="C866" s="1645">
        <f>SUM(C$512)</f>
        <v>6.3349464508094644E-2</v>
      </c>
      <c r="D866" s="1645">
        <f t="shared" ref="D866:F866" si="145">SUM(D$512)</f>
        <v>6.3349464508094644E-2</v>
      </c>
      <c r="E866" s="1645">
        <f t="shared" si="145"/>
        <v>6.3349464508094644E-2</v>
      </c>
      <c r="F866" s="1645">
        <f t="shared" si="145"/>
        <v>7.9186830635118305E-2</v>
      </c>
      <c r="G866" s="1736"/>
      <c r="H866" s="1645">
        <f>SUM(H$512)</f>
        <v>1.3335009323731963E-2</v>
      </c>
      <c r="I866" s="1645">
        <f t="shared" ref="I866:K866" si="146">SUM(I$512)</f>
        <v>1.3335009323731963E-2</v>
      </c>
      <c r="J866" s="1645">
        <f t="shared" si="146"/>
        <v>1.3335009323731963E-2</v>
      </c>
      <c r="K866" s="1645">
        <f t="shared" si="146"/>
        <v>1.3335009323731963E-2</v>
      </c>
      <c r="L866" s="1736"/>
      <c r="M866" s="1645">
        <f>SUM(M$512)</f>
        <v>-5.0014455184362677E-2</v>
      </c>
      <c r="N866" s="1645">
        <f t="shared" ref="N866:P866" si="147">SUM(N$512)</f>
        <v>-5.0014455184362677E-2</v>
      </c>
      <c r="O866" s="1645">
        <f t="shared" si="147"/>
        <v>-5.0014455184362677E-2</v>
      </c>
      <c r="P866" s="1645">
        <f t="shared" si="147"/>
        <v>-6.5851821311386338E-2</v>
      </c>
      <c r="Q866" s="1768" t="str">
        <f>$Q$514</f>
        <v>fpl</v>
      </c>
      <c r="R866" s="1551" t="str">
        <f t="shared" si="138"/>
        <v/>
      </c>
      <c r="S866" s="1533"/>
      <c r="T866" s="1533"/>
      <c r="U866" s="1570">
        <v>866</v>
      </c>
      <c r="V866" s="1533"/>
    </row>
    <row r="867" spans="1:22" ht="15.75" customHeight="1">
      <c r="A867" s="1551" t="str">
        <f>$A$515</f>
        <v>Oil purchase: quantity (kg)</v>
      </c>
      <c r="B867" s="1745"/>
      <c r="C867" s="1645">
        <f>SUM(C$518)</f>
        <v>7.0388293897882939E-2</v>
      </c>
      <c r="D867" s="1645">
        <f t="shared" ref="D867:F867" si="148">SUM(D$518)</f>
        <v>7.0388293897882939E-2</v>
      </c>
      <c r="E867" s="1645">
        <f t="shared" si="148"/>
        <v>7.0388293897882939E-2</v>
      </c>
      <c r="F867" s="1645">
        <f t="shared" si="148"/>
        <v>8.7985367372353671E-2</v>
      </c>
      <c r="G867" s="1736"/>
      <c r="H867" s="1645">
        <f>SUM(H$518)</f>
        <v>6.9223060183329299E-2</v>
      </c>
      <c r="I867" s="1645">
        <f t="shared" ref="I867:K867" si="149">SUM(I$518)</f>
        <v>6.9223060183329299E-2</v>
      </c>
      <c r="J867" s="1645">
        <f t="shared" si="149"/>
        <v>6.9223060183329299E-2</v>
      </c>
      <c r="K867" s="1645">
        <f t="shared" si="149"/>
        <v>6.9223060183329313E-2</v>
      </c>
      <c r="L867" s="1736"/>
      <c r="M867" s="1645">
        <f>SUM(M$518)</f>
        <v>-1.1652337145536401E-3</v>
      </c>
      <c r="N867" s="1645">
        <f t="shared" ref="N867:P867" si="150">SUM(N$518)</f>
        <v>-1.1652337145536401E-3</v>
      </c>
      <c r="O867" s="1645">
        <f t="shared" si="150"/>
        <v>-1.1652337145536401E-3</v>
      </c>
      <c r="P867" s="1645">
        <f t="shared" si="150"/>
        <v>-1.8762307189024358E-2</v>
      </c>
      <c r="Q867" s="1761" t="str">
        <f>$Q$520</f>
        <v>fpl</v>
      </c>
      <c r="R867" s="1551" t="str">
        <f t="shared" si="138"/>
        <v/>
      </c>
      <c r="S867" s="1533"/>
      <c r="T867" s="1533"/>
      <c r="U867" s="1570">
        <v>867</v>
      </c>
      <c r="V867" s="1533"/>
    </row>
    <row r="868" spans="1:22" ht="15.75" customHeight="1">
      <c r="A868" s="1551" t="str">
        <f>$A$521</f>
        <v>Milk purchase: quantity (kg)</v>
      </c>
      <c r="B868" s="1745"/>
      <c r="C868" s="1645">
        <f>SUM(C$524)</f>
        <v>0</v>
      </c>
      <c r="D868" s="1645">
        <f t="shared" ref="D868:F868" si="151">SUM(D$524)</f>
        <v>0</v>
      </c>
      <c r="E868" s="1645">
        <f t="shared" si="151"/>
        <v>6.0064677459526769E-3</v>
      </c>
      <c r="F868" s="1645">
        <f t="shared" si="151"/>
        <v>7.5080846824408451E-3</v>
      </c>
      <c r="G868" s="1736"/>
      <c r="H868" s="1645">
        <f>SUM(H$524)</f>
        <v>4.1863769079100452E-3</v>
      </c>
      <c r="I868" s="1645">
        <f t="shared" ref="I868:K868" si="152">SUM(I$524)</f>
        <v>4.1863769079100452E-3</v>
      </c>
      <c r="J868" s="1645">
        <f t="shared" si="152"/>
        <v>4.1863769079100452E-3</v>
      </c>
      <c r="K868" s="1645">
        <f t="shared" si="152"/>
        <v>4.1863769079100452E-3</v>
      </c>
      <c r="L868" s="1736"/>
      <c r="M868" s="1645">
        <f>SUM(M$524)</f>
        <v>4.1863769079100452E-3</v>
      </c>
      <c r="N868" s="1645">
        <f t="shared" ref="N868:P868" si="153">SUM(N$524)</f>
        <v>4.1863769079100452E-3</v>
      </c>
      <c r="O868" s="1645">
        <f t="shared" si="153"/>
        <v>-1.8200908380426317E-3</v>
      </c>
      <c r="P868" s="1645">
        <f t="shared" si="153"/>
        <v>-3.3217077745307999E-3</v>
      </c>
      <c r="Q868" s="1761" t="str">
        <f>$Q$526</f>
        <v>fpl</v>
      </c>
      <c r="R868" s="1551" t="str">
        <f t="shared" si="138"/>
        <v/>
      </c>
      <c r="S868" s="1533"/>
      <c r="T868" s="1533"/>
      <c r="U868" s="1570">
        <v>868</v>
      </c>
      <c r="V868" s="1533"/>
    </row>
    <row r="869" spans="1:22" ht="15.75" customHeight="1">
      <c r="A869" s="1551" t="str">
        <f>$A$527</f>
        <v>Eggs purchase</v>
      </c>
      <c r="B869" s="1745"/>
      <c r="C869" s="1645">
        <f>SUM(C$530)</f>
        <v>0</v>
      </c>
      <c r="D869" s="1645">
        <f t="shared" ref="D869:F869" si="154">SUM(D$530)</f>
        <v>4.1190186799501863E-4</v>
      </c>
      <c r="E869" s="1645">
        <f t="shared" si="154"/>
        <v>1.2357056039850559E-2</v>
      </c>
      <c r="F869" s="1645">
        <f t="shared" si="154"/>
        <v>1.0297546699875465E-3</v>
      </c>
      <c r="G869" s="1736"/>
      <c r="H869" s="1645">
        <f>SUM(H$530)</f>
        <v>6.6514941164040105E-3</v>
      </c>
      <c r="I869" s="1645">
        <f t="shared" ref="I869:K869" si="155">SUM(I$530)</f>
        <v>6.6514941164040105E-3</v>
      </c>
      <c r="J869" s="1645">
        <f t="shared" si="155"/>
        <v>6.6514941164040105E-3</v>
      </c>
      <c r="K869" s="1645">
        <f t="shared" si="155"/>
        <v>6.6514941164040114E-3</v>
      </c>
      <c r="L869" s="1736"/>
      <c r="M869" s="1645">
        <f>SUM(M$530)</f>
        <v>6.6514941164040105E-3</v>
      </c>
      <c r="N869" s="1645">
        <f t="shared" ref="N869:P869" si="156">SUM(N$530)</f>
        <v>6.2395922484089917E-3</v>
      </c>
      <c r="O869" s="1645">
        <f t="shared" si="156"/>
        <v>-5.705561923446548E-3</v>
      </c>
      <c r="P869" s="1645">
        <f t="shared" si="156"/>
        <v>5.6217394464164652E-3</v>
      </c>
      <c r="Q869" s="1761" t="str">
        <f>$Q$532</f>
        <v>des</v>
      </c>
      <c r="R869" s="1551"/>
      <c r="S869" s="1533"/>
      <c r="T869" s="1533"/>
      <c r="U869" s="1570">
        <v>869</v>
      </c>
      <c r="V869" s="1533"/>
    </row>
    <row r="870" spans="1:22" ht="15.75" customHeight="1">
      <c r="A870" s="1551" t="str">
        <f>$A$533</f>
        <v>Poultry purchase</v>
      </c>
      <c r="B870" s="1745"/>
      <c r="C870" s="1645">
        <f>SUM(C$536)</f>
        <v>1.1379440846824409E-2</v>
      </c>
      <c r="D870" s="1645">
        <f t="shared" ref="D870:F870" si="157">SUM(D$536)</f>
        <v>1.1379440846824409E-2</v>
      </c>
      <c r="E870" s="1645">
        <f t="shared" si="157"/>
        <v>1.1379440846824409E-2</v>
      </c>
      <c r="F870" s="1645">
        <f t="shared" si="157"/>
        <v>1.422430105853051E-2</v>
      </c>
      <c r="G870" s="1736"/>
      <c r="H870" s="1645">
        <f>SUM(H$536)</f>
        <v>4.4148398499003982E-2</v>
      </c>
      <c r="I870" s="1645">
        <f t="shared" ref="I870:K870" si="158">SUM(I$536)</f>
        <v>4.4148398499003982E-2</v>
      </c>
      <c r="J870" s="1645">
        <f t="shared" si="158"/>
        <v>4.4148398499003982E-2</v>
      </c>
      <c r="K870" s="1645">
        <f t="shared" si="158"/>
        <v>4.4148398499003989E-2</v>
      </c>
      <c r="L870" s="1736"/>
      <c r="M870" s="1645">
        <f>SUM(M$536)</f>
        <v>3.2768957652179576E-2</v>
      </c>
      <c r="N870" s="1645">
        <f t="shared" ref="N870:P870" si="159">SUM(N$536)</f>
        <v>3.2768957652179576E-2</v>
      </c>
      <c r="O870" s="1645">
        <f t="shared" si="159"/>
        <v>3.2768957652179576E-2</v>
      </c>
      <c r="P870" s="1645">
        <f t="shared" si="159"/>
        <v>2.9924097440473481E-2</v>
      </c>
      <c r="Q870" s="1761" t="str">
        <f>$Q$538</f>
        <v>fpl</v>
      </c>
      <c r="R870" s="1551"/>
      <c r="S870" s="1533"/>
      <c r="T870" s="1533"/>
      <c r="U870" s="1570">
        <v>870</v>
      </c>
      <c r="V870" s="1533"/>
    </row>
    <row r="871" spans="1:22" ht="15.75" customHeight="1">
      <c r="A871" s="1551" t="str">
        <f>$A$539</f>
        <v>Beef purchase</v>
      </c>
      <c r="B871" s="1745"/>
      <c r="C871" s="1645">
        <f>SUM(C$542)</f>
        <v>0</v>
      </c>
      <c r="D871" s="1645">
        <f t="shared" ref="D871:F871" si="160">SUM(D$542)</f>
        <v>7.3516662515566624E-3</v>
      </c>
      <c r="E871" s="1645">
        <f t="shared" si="160"/>
        <v>1.8379165628891653E-2</v>
      </c>
      <c r="F871" s="1645">
        <f t="shared" si="160"/>
        <v>1.8379165628891657E-2</v>
      </c>
      <c r="G871" s="1736"/>
      <c r="H871" s="1645">
        <f>SUM(H$542)</f>
        <v>1.0484878246657239E-2</v>
      </c>
      <c r="I871" s="1645">
        <f t="shared" ref="I871:K871" si="161">SUM(I$542)</f>
        <v>1.0484878246657239E-2</v>
      </c>
      <c r="J871" s="1645">
        <f t="shared" si="161"/>
        <v>1.0484878246657239E-2</v>
      </c>
      <c r="K871" s="1645">
        <f t="shared" si="161"/>
        <v>1.0484878246657241E-2</v>
      </c>
      <c r="L871" s="1736"/>
      <c r="M871" s="1645">
        <f>SUM(M$542)</f>
        <v>1.0484878246657239E-2</v>
      </c>
      <c r="N871" s="1645">
        <f t="shared" ref="N871:P871" si="162">SUM(N$542)</f>
        <v>3.1332119951005769E-3</v>
      </c>
      <c r="O871" s="1645">
        <f t="shared" si="162"/>
        <v>-7.8942873822344141E-3</v>
      </c>
      <c r="P871" s="1645">
        <f t="shared" si="162"/>
        <v>-7.8942873822344158E-3</v>
      </c>
      <c r="Q871" s="1761" t="str">
        <f>$Q$544</f>
        <v>fpl</v>
      </c>
      <c r="R871" s="1551"/>
      <c r="S871" s="1533"/>
      <c r="T871" s="1533"/>
      <c r="U871" s="1570">
        <v>871</v>
      </c>
      <c r="V871" s="1533"/>
    </row>
    <row r="872" spans="1:22" ht="15.75" customHeight="1">
      <c r="A872" s="1551" t="str">
        <f>$A$545</f>
        <v>Boerewors purchase</v>
      </c>
      <c r="B872" s="1745"/>
      <c r="C872" s="1645">
        <f>SUM(C$548)</f>
        <v>0</v>
      </c>
      <c r="D872" s="1645">
        <f t="shared" ref="D872:F872" si="163">SUM(D$548)</f>
        <v>0</v>
      </c>
      <c r="E872" s="1645">
        <f t="shared" si="163"/>
        <v>8.790715815691158E-3</v>
      </c>
      <c r="F872" s="1645">
        <f t="shared" si="163"/>
        <v>1.0988394769613949E-2</v>
      </c>
      <c r="G872" s="1736"/>
      <c r="H872" s="1645">
        <f>SUM(H$548)</f>
        <v>4.7166137340977597E-3</v>
      </c>
      <c r="I872" s="1645">
        <f t="shared" ref="I872:K872" si="164">SUM(I$548)</f>
        <v>4.7166137340977597E-3</v>
      </c>
      <c r="J872" s="1645">
        <f t="shared" si="164"/>
        <v>4.7166137340977597E-3</v>
      </c>
      <c r="K872" s="1645">
        <f t="shared" si="164"/>
        <v>4.7166137340977597E-3</v>
      </c>
      <c r="L872" s="1736"/>
      <c r="M872" s="1645">
        <f>SUM(M$548)</f>
        <v>4.7166137340977597E-3</v>
      </c>
      <c r="N872" s="1645">
        <f t="shared" ref="N872:P872" si="165">SUM(N$548)</f>
        <v>4.7166137340977597E-3</v>
      </c>
      <c r="O872" s="1645">
        <f t="shared" si="165"/>
        <v>-4.0741020815933983E-3</v>
      </c>
      <c r="P872" s="1645">
        <f t="shared" si="165"/>
        <v>-6.2717810355161895E-3</v>
      </c>
      <c r="Q872" s="1761" t="str">
        <f>$Q$550</f>
        <v>fpl</v>
      </c>
      <c r="R872" s="1551"/>
      <c r="S872" s="1533"/>
      <c r="T872" s="1533"/>
      <c r="U872" s="1570">
        <v>872</v>
      </c>
      <c r="V872" s="1533"/>
    </row>
    <row r="873" spans="1:22" ht="15.75" customHeight="1">
      <c r="A873" s="1551" t="str">
        <f>$A$551</f>
        <v>Canned pilchards purchase</v>
      </c>
      <c r="B873" s="1745"/>
      <c r="C873" s="1645">
        <f>SUM(C$554)</f>
        <v>1.3686612702366126E-3</v>
      </c>
      <c r="D873" s="1645">
        <f t="shared" ref="D873:F873" si="166">SUM(D$554)</f>
        <v>1.3686612702366126E-3</v>
      </c>
      <c r="E873" s="1645">
        <f t="shared" si="166"/>
        <v>3.9691176836861766E-3</v>
      </c>
      <c r="F873" s="1645">
        <f t="shared" si="166"/>
        <v>4.9613971046077211E-3</v>
      </c>
      <c r="G873" s="1736"/>
      <c r="H873" s="1645">
        <f>SUM(H$554)</f>
        <v>2.3294279928963192E-3</v>
      </c>
      <c r="I873" s="1645">
        <f t="shared" ref="I873:K873" si="167">SUM(I$554)</f>
        <v>2.3294279928963192E-3</v>
      </c>
      <c r="J873" s="1645">
        <f t="shared" si="167"/>
        <v>2.3294279928963192E-3</v>
      </c>
      <c r="K873" s="1645">
        <f t="shared" si="167"/>
        <v>2.3294279928963192E-3</v>
      </c>
      <c r="L873" s="1736"/>
      <c r="M873" s="1645">
        <f>SUM(M$554)</f>
        <v>9.6076672265970665E-4</v>
      </c>
      <c r="N873" s="1645">
        <f t="shared" ref="N873:P873" si="168">SUM(N$554)</f>
        <v>9.6076672265970665E-4</v>
      </c>
      <c r="O873" s="1645">
        <f t="shared" si="168"/>
        <v>-1.6396896907898573E-3</v>
      </c>
      <c r="P873" s="1645">
        <f t="shared" si="168"/>
        <v>-2.6319691117114019E-3</v>
      </c>
      <c r="Q873" s="1761" t="str">
        <f>$Q$556</f>
        <v>fpl</v>
      </c>
      <c r="R873" s="1551"/>
      <c r="S873" s="1533"/>
      <c r="T873" s="1533"/>
      <c r="U873" s="1570">
        <v>873</v>
      </c>
      <c r="V873" s="1533"/>
    </row>
    <row r="874" spans="1:22" ht="15.75" customHeight="1">
      <c r="A874" s="1551" t="str">
        <f>$A$557</f>
        <v>Tomato purchase</v>
      </c>
      <c r="B874" s="1745"/>
      <c r="C874" s="1645">
        <f>SUM(C$560)</f>
        <v>3.1283686176836862E-4</v>
      </c>
      <c r="D874" s="1645">
        <f t="shared" ref="D874:F874" si="169">SUM(D$560)</f>
        <v>6.2567372353673724E-4</v>
      </c>
      <c r="E874" s="1645">
        <f t="shared" si="169"/>
        <v>6.2567372353673724E-4</v>
      </c>
      <c r="F874" s="1645">
        <f t="shared" si="169"/>
        <v>1.9552303860523039E-3</v>
      </c>
      <c r="G874" s="1736"/>
      <c r="H874" s="1645">
        <f>SUM(H$560)</f>
        <v>1.1905204609130788E-3</v>
      </c>
      <c r="I874" s="1645">
        <f t="shared" ref="I874:K874" si="170">SUM(I$560)</f>
        <v>1.1905204609130788E-3</v>
      </c>
      <c r="J874" s="1645">
        <f t="shared" si="170"/>
        <v>1.1905204609130788E-3</v>
      </c>
      <c r="K874" s="1645">
        <f t="shared" si="170"/>
        <v>1.190520460913079E-3</v>
      </c>
      <c r="L874" s="1736"/>
      <c r="M874" s="1645">
        <f>SUM(M$560)</f>
        <v>8.7768359914471017E-4</v>
      </c>
      <c r="N874" s="1645">
        <f t="shared" ref="N874:P874" si="171">SUM(N$560)</f>
        <v>5.6484673737634155E-4</v>
      </c>
      <c r="O874" s="1645">
        <f t="shared" si="171"/>
        <v>5.6484673737634155E-4</v>
      </c>
      <c r="P874" s="1645">
        <f t="shared" si="171"/>
        <v>-7.6470992513922491E-4</v>
      </c>
      <c r="Q874" s="1761" t="str">
        <f>$Q$562</f>
        <v>fpl</v>
      </c>
      <c r="R874" s="1551"/>
      <c r="S874" s="1533"/>
      <c r="T874" s="1533"/>
      <c r="U874" s="1570">
        <v>874</v>
      </c>
      <c r="V874" s="1533"/>
    </row>
    <row r="875" spans="1:22" ht="15.75" customHeight="1">
      <c r="A875" s="1551" t="str">
        <f>$A$563</f>
        <v>Onions purchase</v>
      </c>
      <c r="B875" s="1745"/>
      <c r="C875" s="1645">
        <f>SUM(C$566)</f>
        <v>1.5016169364881697E-3</v>
      </c>
      <c r="D875" s="1645">
        <f t="shared" ref="D875:F875" si="172">SUM(D$566)</f>
        <v>7.5080846824408468E-3</v>
      </c>
      <c r="E875" s="1645">
        <f t="shared" si="172"/>
        <v>0</v>
      </c>
      <c r="F875" s="1645">
        <f t="shared" si="172"/>
        <v>0</v>
      </c>
      <c r="G875" s="1736"/>
      <c r="H875" s="1645">
        <f>SUM(H$566)</f>
        <v>2.54315563055953E-3</v>
      </c>
      <c r="I875" s="1645">
        <f t="shared" ref="I875:K875" si="173">SUM(I$566)</f>
        <v>2.54315563055953E-3</v>
      </c>
      <c r="J875" s="1645">
        <f t="shared" si="173"/>
        <v>2.54315563055953E-3</v>
      </c>
      <c r="K875" s="1645">
        <f t="shared" si="173"/>
        <v>2.54315563055953E-3</v>
      </c>
      <c r="L875" s="1736"/>
      <c r="M875" s="1645">
        <f>SUM(M$566)</f>
        <v>1.0415386940713603E-3</v>
      </c>
      <c r="N875" s="1645">
        <f t="shared" ref="N875:P875" si="174">SUM(N$566)</f>
        <v>-4.9649290518813168E-3</v>
      </c>
      <c r="O875" s="1645">
        <f t="shared" si="174"/>
        <v>2.54315563055953E-3</v>
      </c>
      <c r="P875" s="1645">
        <f t="shared" si="174"/>
        <v>2.54315563055953E-3</v>
      </c>
      <c r="Q875" s="1761" t="str">
        <f>$Q$568</f>
        <v>fpl</v>
      </c>
      <c r="R875" s="1551"/>
      <c r="S875" s="1533"/>
      <c r="T875" s="1533"/>
      <c r="U875" s="1570">
        <v>875</v>
      </c>
      <c r="V875" s="1533"/>
    </row>
    <row r="876" spans="1:22" ht="15.75" customHeight="1">
      <c r="A876" s="1551" t="str">
        <f>$A$569</f>
        <v>Banana purchase</v>
      </c>
      <c r="B876" s="1745"/>
      <c r="C876" s="1645">
        <f>SUM(C$572)</f>
        <v>0</v>
      </c>
      <c r="D876" s="1645">
        <f t="shared" ref="D876:F876" si="175">SUM(D$572)</f>
        <v>0</v>
      </c>
      <c r="E876" s="1645">
        <f t="shared" si="175"/>
        <v>0</v>
      </c>
      <c r="F876" s="1645">
        <f t="shared" si="175"/>
        <v>0</v>
      </c>
      <c r="G876" s="1736"/>
      <c r="H876" s="1645">
        <f>SUM(H$572)</f>
        <v>6.4452444981512964E-3</v>
      </c>
      <c r="I876" s="1645">
        <f t="shared" ref="I876:K876" si="176">SUM(I$572)</f>
        <v>6.4452444981512964E-3</v>
      </c>
      <c r="J876" s="1645">
        <f t="shared" si="176"/>
        <v>6.4452444981512964E-3</v>
      </c>
      <c r="K876" s="1645">
        <f t="shared" si="176"/>
        <v>6.4452444981512964E-3</v>
      </c>
      <c r="L876" s="1736"/>
      <c r="M876" s="1645">
        <f>SUM(M$572)</f>
        <v>6.4452444981512964E-3</v>
      </c>
      <c r="N876" s="1645">
        <f t="shared" ref="N876:P876" si="177">SUM(N$572)</f>
        <v>6.4452444981512964E-3</v>
      </c>
      <c r="O876" s="1645">
        <f t="shared" si="177"/>
        <v>6.4452444981512964E-3</v>
      </c>
      <c r="P876" s="1645">
        <f t="shared" si="177"/>
        <v>6.4452444981512964E-3</v>
      </c>
      <c r="Q876" s="1761" t="str">
        <f>$Q$574</f>
        <v>fpl</v>
      </c>
      <c r="R876" s="1551"/>
      <c r="S876" s="1533"/>
      <c r="T876" s="1533"/>
      <c r="U876" s="1570">
        <v>876</v>
      </c>
      <c r="V876" s="1533"/>
    </row>
    <row r="877" spans="1:22" ht="15.75" customHeight="1">
      <c r="A877" s="1551" t="str">
        <f>$A$575</f>
        <v>Fresh cabbage purchase</v>
      </c>
      <c r="B877" s="1745"/>
      <c r="C877" s="1645">
        <f>SUM(C$578)</f>
        <v>2.1585743462017434E-3</v>
      </c>
      <c r="D877" s="1645">
        <f t="shared" ref="D877:F877" si="178">SUM(D$578)</f>
        <v>1.0792871731008717E-3</v>
      </c>
      <c r="E877" s="1645">
        <f t="shared" si="178"/>
        <v>1.0792871731008717E-3</v>
      </c>
      <c r="F877" s="1645">
        <f t="shared" si="178"/>
        <v>1.3491089663760895E-3</v>
      </c>
      <c r="G877" s="1736"/>
      <c r="H877" s="1645">
        <f>SUM(H$578)</f>
        <v>1.7428331246525798E-3</v>
      </c>
      <c r="I877" s="1645">
        <f t="shared" ref="I877:K877" si="179">SUM(I$578)</f>
        <v>1.7428331246525798E-3</v>
      </c>
      <c r="J877" s="1645">
        <f t="shared" si="179"/>
        <v>1.7428331246525798E-3</v>
      </c>
      <c r="K877" s="1645">
        <f t="shared" si="179"/>
        <v>1.7428331246525793E-3</v>
      </c>
      <c r="L877" s="1736"/>
      <c r="M877" s="1645">
        <f>SUM(M$578)</f>
        <v>-4.1574122154916363E-4</v>
      </c>
      <c r="N877" s="1645">
        <f t="shared" ref="N877:P877" si="180">SUM(N$578)</f>
        <v>6.6354595155170806E-4</v>
      </c>
      <c r="O877" s="1645">
        <f t="shared" si="180"/>
        <v>6.6354595155170806E-4</v>
      </c>
      <c r="P877" s="1645">
        <f t="shared" si="180"/>
        <v>3.9372415827648981E-4</v>
      </c>
      <c r="Q877" s="1761" t="str">
        <f>$Q$580</f>
        <v>fpl</v>
      </c>
      <c r="R877" s="1551"/>
      <c r="S877" s="1533"/>
      <c r="T877" s="1533"/>
      <c r="U877" s="1570">
        <v>877</v>
      </c>
      <c r="V877" s="1533"/>
    </row>
    <row r="878" spans="1:22" ht="15.75" customHeight="1">
      <c r="A878" s="1551" t="str">
        <f>$A$581</f>
        <v>Burger: kg purchased</v>
      </c>
      <c r="B878" s="1745"/>
      <c r="C878" s="1645">
        <f>SUM(C$584)</f>
        <v>0</v>
      </c>
      <c r="D878" s="1645">
        <f t="shared" ref="D878:F878" si="181">SUM(D$584)</f>
        <v>0</v>
      </c>
      <c r="E878" s="1645">
        <f t="shared" si="181"/>
        <v>0</v>
      </c>
      <c r="F878" s="1645">
        <f t="shared" si="181"/>
        <v>0</v>
      </c>
      <c r="G878" s="1736"/>
      <c r="H878" s="1645">
        <f>SUM(H$584)</f>
        <v>1.8095648906604107E-2</v>
      </c>
      <c r="I878" s="1645">
        <f t="shared" ref="I878:K878" si="182">SUM(I$584)</f>
        <v>1.8095648906604107E-2</v>
      </c>
      <c r="J878" s="1645">
        <f t="shared" si="182"/>
        <v>1.8095648906604107E-2</v>
      </c>
      <c r="K878" s="1645">
        <f t="shared" si="182"/>
        <v>1.8095648906604107E-2</v>
      </c>
      <c r="L878" s="1736"/>
      <c r="M878" s="1645">
        <f>SUM(M$584)</f>
        <v>1.8095648906604107E-2</v>
      </c>
      <c r="N878" s="1645">
        <f t="shared" ref="N878:P878" si="183">SUM(N$584)</f>
        <v>1.8095648906604107E-2</v>
      </c>
      <c r="O878" s="1645">
        <f t="shared" si="183"/>
        <v>1.8095648906604107E-2</v>
      </c>
      <c r="P878" s="1645">
        <f t="shared" si="183"/>
        <v>1.8095648906604107E-2</v>
      </c>
      <c r="Q878" s="1761" t="str">
        <f>$Q$586</f>
        <v>fpl</v>
      </c>
      <c r="R878" s="1551"/>
      <c r="S878" s="1533"/>
      <c r="T878" s="1533"/>
      <c r="U878" s="1570">
        <v>878</v>
      </c>
      <c r="V878" s="1533"/>
    </row>
    <row r="879" spans="1:22" ht="15.75" customHeight="1">
      <c r="A879" s="1551" t="str">
        <f>$A$587</f>
        <v>Powdered soup: kg purchased</v>
      </c>
      <c r="B879" s="1745"/>
      <c r="C879" s="1645">
        <f>SUM(C$590)</f>
        <v>1.0392440547945204E-2</v>
      </c>
      <c r="D879" s="1645">
        <f t="shared" ref="D879:F879" si="184">SUM(D$590)</f>
        <v>5.1962202739726021E-3</v>
      </c>
      <c r="E879" s="1645">
        <f t="shared" si="184"/>
        <v>5.1962202739726021E-3</v>
      </c>
      <c r="F879" s="1645">
        <f t="shared" si="184"/>
        <v>6.4952753424657537E-3</v>
      </c>
      <c r="G879" s="1736"/>
      <c r="H879" s="1645">
        <f>SUM(H$590)</f>
        <v>1.8469185559062884E-3</v>
      </c>
      <c r="I879" s="1645">
        <f t="shared" ref="I879:K879" si="185">SUM(I$590)</f>
        <v>1.8469185559062884E-3</v>
      </c>
      <c r="J879" s="1645">
        <f t="shared" si="185"/>
        <v>1.8469185559062884E-3</v>
      </c>
      <c r="K879" s="1645">
        <f t="shared" si="185"/>
        <v>1.8469185559062884E-3</v>
      </c>
      <c r="L879" s="1736"/>
      <c r="M879" s="1645">
        <f>SUM(M$590)</f>
        <v>-8.5455219920389167E-3</v>
      </c>
      <c r="N879" s="1645">
        <f t="shared" ref="N879:P879" si="186">SUM(N$590)</f>
        <v>-3.3493017180663137E-3</v>
      </c>
      <c r="O879" s="1645">
        <f t="shared" si="186"/>
        <v>-3.3493017180663137E-3</v>
      </c>
      <c r="P879" s="1645">
        <f t="shared" si="186"/>
        <v>-4.6483567865594653E-3</v>
      </c>
      <c r="Q879" s="1761" t="str">
        <f>$Q$592</f>
        <v>fpl</v>
      </c>
      <c r="R879" s="1551"/>
      <c r="S879" s="1533"/>
      <c r="T879" s="1533"/>
      <c r="U879" s="1570">
        <v>879</v>
      </c>
      <c r="V879" s="1533"/>
    </row>
    <row r="880" spans="1:22" ht="15.75" customHeight="1">
      <c r="A880" s="1551" t="str">
        <f>$A$593</f>
        <v>Dark green vegetable purchase (Spinach)</v>
      </c>
      <c r="B880" s="1745"/>
      <c r="C880" s="1645">
        <f>SUM(C$597)</f>
        <v>0</v>
      </c>
      <c r="D880" s="1645">
        <f t="shared" ref="D880:F880" si="187">SUM(D$597)</f>
        <v>0</v>
      </c>
      <c r="E880" s="1645">
        <f t="shared" si="187"/>
        <v>0</v>
      </c>
      <c r="F880" s="1645">
        <f t="shared" si="187"/>
        <v>7.4200993150684933E-3</v>
      </c>
      <c r="G880" s="1736"/>
      <c r="H880" s="1645">
        <f>SUM(H$597)</f>
        <v>0</v>
      </c>
      <c r="I880" s="1645">
        <f t="shared" ref="I880:K880" si="188">SUM(I$597)</f>
        <v>0</v>
      </c>
      <c r="J880" s="1645">
        <f t="shared" si="188"/>
        <v>0</v>
      </c>
      <c r="K880" s="1645">
        <f t="shared" si="188"/>
        <v>0</v>
      </c>
      <c r="L880" s="1736"/>
      <c r="M880" s="1645">
        <f>SUM(M$597)</f>
        <v>0</v>
      </c>
      <c r="N880" s="1645">
        <f t="shared" ref="N880:P880" si="189">SUM(N$597)</f>
        <v>0</v>
      </c>
      <c r="O880" s="1645">
        <f t="shared" si="189"/>
        <v>0</v>
      </c>
      <c r="P880" s="1645">
        <f t="shared" si="189"/>
        <v>-7.4200993150684933E-3</v>
      </c>
      <c r="Q880" s="1761" t="str">
        <f>$Q$599</f>
        <v>des</v>
      </c>
      <c r="R880" s="1551" t="str">
        <f t="shared" si="138"/>
        <v/>
      </c>
      <c r="S880" s="1533"/>
      <c r="T880" s="1533"/>
      <c r="U880" s="1570">
        <v>880</v>
      </c>
      <c r="V880" s="1533"/>
    </row>
    <row r="881" spans="1:22" ht="15.75" customHeight="1">
      <c r="A881" s="1551" t="str">
        <f>$A$600</f>
        <v>Atchar purchase</v>
      </c>
      <c r="B881" s="1745"/>
      <c r="C881" s="1645">
        <f>SUM(C$603)</f>
        <v>0</v>
      </c>
      <c r="D881" s="1645">
        <f t="shared" ref="D881:F881" si="190">SUM(D$603)</f>
        <v>0</v>
      </c>
      <c r="E881" s="1645">
        <f t="shared" si="190"/>
        <v>0</v>
      </c>
      <c r="F881" s="1645">
        <f t="shared" si="190"/>
        <v>0</v>
      </c>
      <c r="G881" s="1736"/>
      <c r="H881" s="1645">
        <f>SUM(H$603)</f>
        <v>1.6008841220431973E-3</v>
      </c>
      <c r="I881" s="1645">
        <f t="shared" ref="I881:K881" si="191">SUM(I$603)</f>
        <v>1.6008841220431973E-3</v>
      </c>
      <c r="J881" s="1645">
        <f t="shared" si="191"/>
        <v>1.6008841220431973E-3</v>
      </c>
      <c r="K881" s="1645">
        <f t="shared" si="191"/>
        <v>1.6008841220431971E-3</v>
      </c>
      <c r="L881" s="1736"/>
      <c r="M881" s="1645">
        <f>SUM(M$603)</f>
        <v>1.6008841220431973E-3</v>
      </c>
      <c r="N881" s="1645">
        <f t="shared" ref="N881:P881" si="192">SUM(N$603)</f>
        <v>1.6008841220431973E-3</v>
      </c>
      <c r="O881" s="1645">
        <f t="shared" si="192"/>
        <v>1.6008841220431973E-3</v>
      </c>
      <c r="P881" s="1645">
        <f t="shared" si="192"/>
        <v>1.6008841220431971E-3</v>
      </c>
      <c r="Q881" s="1761" t="str">
        <f>$Q$605</f>
        <v>fpl</v>
      </c>
      <c r="R881" s="1551" t="str">
        <f t="shared" si="138"/>
        <v/>
      </c>
      <c r="S881" s="1533"/>
      <c r="T881" s="1533"/>
      <c r="U881" s="1570">
        <v>881</v>
      </c>
      <c r="V881" s="1533"/>
    </row>
    <row r="882" spans="1:22" ht="15.75" customHeight="1">
      <c r="A882" s="1551" t="str">
        <f>$A$606</f>
        <v>Whitener (Cremora) purchase</v>
      </c>
      <c r="B882" s="1745"/>
      <c r="C882" s="1645">
        <f>SUM(C$609)</f>
        <v>0</v>
      </c>
      <c r="D882" s="1645">
        <f t="shared" ref="D882:F882" si="193">SUM(D$609)</f>
        <v>8.5560881693648814E-3</v>
      </c>
      <c r="E882" s="1645">
        <f t="shared" si="193"/>
        <v>8.5560881693648814E-3</v>
      </c>
      <c r="F882" s="1645">
        <f t="shared" si="193"/>
        <v>0</v>
      </c>
      <c r="G882" s="1736"/>
      <c r="H882" s="1645">
        <f>SUM(H$609)</f>
        <v>7.37994481039518E-3</v>
      </c>
      <c r="I882" s="1645">
        <f t="shared" ref="I882:K882" si="194">SUM(I$609)</f>
        <v>7.37994481039518E-3</v>
      </c>
      <c r="J882" s="1645">
        <f t="shared" si="194"/>
        <v>7.37994481039518E-3</v>
      </c>
      <c r="K882" s="1645">
        <f t="shared" si="194"/>
        <v>7.37994481039518E-3</v>
      </c>
      <c r="L882" s="1736"/>
      <c r="M882" s="1645">
        <f>SUM(M$609)</f>
        <v>7.37994481039518E-3</v>
      </c>
      <c r="N882" s="1645">
        <f t="shared" ref="N882:P882" si="195">SUM(N$609)</f>
        <v>-1.1761433589697013E-3</v>
      </c>
      <c r="O882" s="1645">
        <f t="shared" si="195"/>
        <v>-1.1761433589697013E-3</v>
      </c>
      <c r="P882" s="1645">
        <f t="shared" si="195"/>
        <v>7.37994481039518E-3</v>
      </c>
      <c r="Q882" s="1761" t="str">
        <f>$Q$611</f>
        <v>fpl</v>
      </c>
      <c r="R882" s="1551" t="str">
        <f t="shared" si="138"/>
        <v/>
      </c>
      <c r="S882" s="1533"/>
      <c r="T882" s="1533"/>
      <c r="U882" s="1570">
        <v>882</v>
      </c>
      <c r="V882" s="1533"/>
    </row>
    <row r="883" spans="1:22" ht="15.75" customHeight="1">
      <c r="A883" s="1551" t="str">
        <f>$A$612</f>
        <v>Fruit (oranges) purchase</v>
      </c>
      <c r="B883" s="1745"/>
      <c r="C883" s="1645">
        <f>SUM(C$615)</f>
        <v>0</v>
      </c>
      <c r="D883" s="1645">
        <f t="shared" ref="D883:F883" si="196">SUM(D$615)</f>
        <v>0</v>
      </c>
      <c r="E883" s="1645">
        <f t="shared" si="196"/>
        <v>0</v>
      </c>
      <c r="F883" s="1645">
        <f t="shared" si="196"/>
        <v>0</v>
      </c>
      <c r="G883" s="1736"/>
      <c r="H883" s="1645">
        <f>SUM(H$615)</f>
        <v>0</v>
      </c>
      <c r="I883" s="1645">
        <f t="shared" ref="I883:K883" si="197">SUM(I$615)</f>
        <v>0</v>
      </c>
      <c r="J883" s="1645">
        <f t="shared" si="197"/>
        <v>0</v>
      </c>
      <c r="K883" s="1645">
        <f t="shared" si="197"/>
        <v>0</v>
      </c>
      <c r="L883" s="1736"/>
      <c r="M883" s="1645">
        <f>SUM(M$615)</f>
        <v>0</v>
      </c>
      <c r="N883" s="1645">
        <f t="shared" ref="N883:P883" si="198">SUM(N$615)</f>
        <v>0</v>
      </c>
      <c r="O883" s="1645">
        <f t="shared" si="198"/>
        <v>0</v>
      </c>
      <c r="P883" s="1645">
        <f t="shared" si="198"/>
        <v>0</v>
      </c>
      <c r="Q883" s="1761" t="str">
        <f>$Q$617</f>
        <v>des</v>
      </c>
      <c r="R883" s="1551" t="str">
        <f t="shared" si="138"/>
        <v/>
      </c>
      <c r="S883" s="1533"/>
      <c r="T883" s="1533"/>
      <c r="U883" s="1570">
        <v>883</v>
      </c>
      <c r="V883" s="1533"/>
    </row>
    <row r="884" spans="1:22" ht="15.75" customHeight="1">
      <c r="A884" s="1551" t="str">
        <f>$A$618</f>
        <v>Aerated cold drinks purchase</v>
      </c>
      <c r="B884" s="1745"/>
      <c r="C884" s="1645">
        <f>SUM(C$621)</f>
        <v>0</v>
      </c>
      <c r="D884" s="1645">
        <f t="shared" ref="D884:F884" si="199">SUM(D$621)</f>
        <v>0</v>
      </c>
      <c r="E884" s="1645">
        <f t="shared" si="199"/>
        <v>0</v>
      </c>
      <c r="F884" s="1645">
        <f t="shared" si="199"/>
        <v>0</v>
      </c>
      <c r="G884" s="1736"/>
      <c r="H884" s="1645">
        <f>SUM(H$621)</f>
        <v>8.4622877826154557E-3</v>
      </c>
      <c r="I884" s="1645">
        <f t="shared" ref="I884:K884" si="200">SUM(I$621)</f>
        <v>8.4622877826154557E-3</v>
      </c>
      <c r="J884" s="1645">
        <f t="shared" si="200"/>
        <v>8.4622877826154557E-3</v>
      </c>
      <c r="K884" s="1645">
        <f t="shared" si="200"/>
        <v>8.4622877826154574E-3</v>
      </c>
      <c r="L884" s="1736"/>
      <c r="M884" s="1645">
        <f>SUM(M$621)</f>
        <v>8.4622877826154557E-3</v>
      </c>
      <c r="N884" s="1645">
        <f t="shared" ref="N884:P884" si="201">SUM(N$621)</f>
        <v>8.4622877826154557E-3</v>
      </c>
      <c r="O884" s="1645">
        <f t="shared" si="201"/>
        <v>8.4622877826154557E-3</v>
      </c>
      <c r="P884" s="1645">
        <f t="shared" si="201"/>
        <v>8.4622877826154574E-3</v>
      </c>
      <c r="Q884" s="1761" t="str">
        <f>$Q$623</f>
        <v>fpl</v>
      </c>
      <c r="R884" s="1551" t="str">
        <f t="shared" si="138"/>
        <v/>
      </c>
      <c r="S884" s="1533"/>
      <c r="T884" s="1533"/>
      <c r="U884" s="1570">
        <v>884</v>
      </c>
      <c r="V884" s="1533"/>
    </row>
    <row r="885" spans="1:22" ht="15.75" customHeight="1">
      <c r="A885" s="1551" t="str">
        <f>$A$624</f>
        <v>Poutry feet purchase</v>
      </c>
      <c r="B885" s="1745"/>
      <c r="C885" s="1645">
        <f>SUM(C$627)</f>
        <v>5.6049937733499376E-4</v>
      </c>
      <c r="D885" s="1645">
        <f t="shared" ref="D885:F885" si="202">SUM(D$627)</f>
        <v>5.6049937733499376E-4</v>
      </c>
      <c r="E885" s="1645">
        <f t="shared" si="202"/>
        <v>0</v>
      </c>
      <c r="F885" s="1645">
        <f t="shared" si="202"/>
        <v>0</v>
      </c>
      <c r="G885" s="1736"/>
      <c r="H885" s="1645">
        <f>SUM(H$627)</f>
        <v>0</v>
      </c>
      <c r="I885" s="1645">
        <f t="shared" ref="I885:K885" si="203">SUM(I$627)</f>
        <v>0</v>
      </c>
      <c r="J885" s="1645">
        <f t="shared" si="203"/>
        <v>0</v>
      </c>
      <c r="K885" s="1645">
        <f t="shared" si="203"/>
        <v>0</v>
      </c>
      <c r="L885" s="1736"/>
      <c r="M885" s="1645">
        <f>SUM(M$627)</f>
        <v>-5.6049937733499376E-4</v>
      </c>
      <c r="N885" s="1645">
        <f t="shared" ref="N885:P885" si="204">SUM(N$627)</f>
        <v>-5.6049937733499376E-4</v>
      </c>
      <c r="O885" s="1645">
        <f t="shared" si="204"/>
        <v>0</v>
      </c>
      <c r="P885" s="1645">
        <f t="shared" si="204"/>
        <v>0</v>
      </c>
      <c r="Q885" s="1761" t="str">
        <f>$Q$629</f>
        <v>des</v>
      </c>
      <c r="R885" s="1551" t="str">
        <f t="shared" si="138"/>
        <v/>
      </c>
      <c r="S885" s="1533"/>
      <c r="T885" s="1533"/>
      <c r="U885" s="1570">
        <v>885</v>
      </c>
      <c r="V885" s="1533"/>
    </row>
    <row r="886" spans="1:22" ht="15.75" customHeight="1">
      <c r="A886" s="1551" t="str">
        <f>$A$630</f>
        <v>Baking flour purchase: unit</v>
      </c>
      <c r="B886" s="1745"/>
      <c r="C886" s="1645">
        <f>SUM(C$633)</f>
        <v>5.4433613947696136E-2</v>
      </c>
      <c r="D886" s="1645">
        <f t="shared" ref="D886:F886" si="205">SUM(D$633)</f>
        <v>5.4433613947696136E-2</v>
      </c>
      <c r="E886" s="1645">
        <f t="shared" si="205"/>
        <v>5.4433613947696136E-2</v>
      </c>
      <c r="F886" s="1645">
        <f t="shared" si="205"/>
        <v>6.8042017434620169E-2</v>
      </c>
      <c r="G886" s="1736"/>
      <c r="H886" s="1645">
        <f>SUM(H$633)</f>
        <v>0</v>
      </c>
      <c r="I886" s="1645">
        <f t="shared" ref="I886:K886" si="206">SUM(I$633)</f>
        <v>0</v>
      </c>
      <c r="J886" s="1645">
        <f t="shared" si="206"/>
        <v>0</v>
      </c>
      <c r="K886" s="1645">
        <f t="shared" si="206"/>
        <v>0</v>
      </c>
      <c r="L886" s="1736"/>
      <c r="M886" s="1645">
        <f>SUM(M$633)</f>
        <v>-5.4433613947696136E-2</v>
      </c>
      <c r="N886" s="1645">
        <f t="shared" ref="N886:P886" si="207">SUM(N$633)</f>
        <v>-5.4433613947696136E-2</v>
      </c>
      <c r="O886" s="1645">
        <f t="shared" si="207"/>
        <v>-5.4433613947696136E-2</v>
      </c>
      <c r="P886" s="1645">
        <f t="shared" si="207"/>
        <v>-6.8042017434620169E-2</v>
      </c>
      <c r="Q886" s="1761" t="str">
        <f>$Q$635</f>
        <v>des</v>
      </c>
      <c r="R886" s="1551" t="str">
        <f t="shared" si="138"/>
        <v/>
      </c>
      <c r="S886" s="1533"/>
      <c r="T886" s="1533"/>
      <c r="U886" s="1570">
        <v>886</v>
      </c>
      <c r="V886" s="1533"/>
    </row>
    <row r="887" spans="1:22" ht="15.75" customHeight="1">
      <c r="A887" s="1765" t="str">
        <f>$A$636</f>
        <v>Other purchase -- see Data 4</v>
      </c>
      <c r="B887" s="1745"/>
      <c r="C887" s="1645">
        <f>SUM(C$640)</f>
        <v>5.1727575093399751E-2</v>
      </c>
      <c r="D887" s="1645">
        <f t="shared" ref="D887:F887" si="208">SUM(D$640)</f>
        <v>5.1727575093399751E-2</v>
      </c>
      <c r="E887" s="1645">
        <f t="shared" si="208"/>
        <v>3.0517235865504359E-2</v>
      </c>
      <c r="F887" s="1645">
        <f t="shared" si="208"/>
        <v>3.314115504358655E-2</v>
      </c>
      <c r="G887" s="1736"/>
      <c r="H887" s="1645">
        <f>SUM(H$640)</f>
        <v>0</v>
      </c>
      <c r="I887" s="1645">
        <f t="shared" ref="I887:K887" si="209">SUM(I$640)</f>
        <v>0</v>
      </c>
      <c r="J887" s="1645">
        <f t="shared" si="209"/>
        <v>0</v>
      </c>
      <c r="K887" s="1645">
        <f t="shared" si="209"/>
        <v>0</v>
      </c>
      <c r="L887" s="1736"/>
      <c r="M887" s="1645">
        <f>SUM(M$640)</f>
        <v>-5.1727575093399751E-2</v>
      </c>
      <c r="N887" s="1645">
        <f t="shared" ref="N887:P887" si="210">SUM(N$640)</f>
        <v>-5.1727575093399751E-2</v>
      </c>
      <c r="O887" s="1645">
        <f t="shared" si="210"/>
        <v>-3.0517235865504359E-2</v>
      </c>
      <c r="P887" s="1645">
        <f t="shared" si="210"/>
        <v>-3.314115504358655E-2</v>
      </c>
      <c r="Q887" s="1761" t="str">
        <f>$Q$642</f>
        <v>dis</v>
      </c>
      <c r="R887" s="1551" t="str">
        <f t="shared" si="138"/>
        <v/>
      </c>
      <c r="S887" s="1533"/>
      <c r="T887" s="1533"/>
      <c r="U887" s="1570">
        <v>887</v>
      </c>
      <c r="V887" s="1533"/>
    </row>
    <row r="888" spans="1:22" ht="15.75" customHeight="1">
      <c r="A888" s="1742" t="s">
        <v>528</v>
      </c>
      <c r="B888" s="1745"/>
      <c r="C888" s="1736"/>
      <c r="D888" s="1736"/>
      <c r="E888" s="1736"/>
      <c r="F888" s="1736"/>
      <c r="G888" s="1736"/>
      <c r="H888" s="1736"/>
      <c r="I888" s="1736"/>
      <c r="J888" s="1736"/>
      <c r="K888" s="1736"/>
      <c r="L888" s="1736"/>
      <c r="M888" s="1736"/>
      <c r="N888" s="1736"/>
      <c r="O888" s="1736"/>
      <c r="P888" s="1736"/>
      <c r="R888" s="1551"/>
      <c r="S888" s="1533"/>
      <c r="T888" s="1533"/>
      <c r="U888" s="1570">
        <v>888</v>
      </c>
      <c r="V888" s="1533"/>
    </row>
    <row r="889" spans="1:22" ht="15.75" customHeight="1">
      <c r="A889" s="1551" t="str">
        <f>$A$666</f>
        <v>School feeding: no. children</v>
      </c>
      <c r="B889" s="1745"/>
      <c r="C889" s="1645">
        <f>SUM($C$667)</f>
        <v>0.13095238095238096</v>
      </c>
      <c r="D889" s="1645">
        <f>SUM($D$667)</f>
        <v>0.13095238095238096</v>
      </c>
      <c r="E889" s="1645">
        <f>SUM($E$667)</f>
        <v>0.11904761904761904</v>
      </c>
      <c r="F889" s="1645">
        <f>SUM($F$667)</f>
        <v>0</v>
      </c>
      <c r="G889" s="1736"/>
      <c r="H889" s="1645">
        <f>SUM($H$667)</f>
        <v>0</v>
      </c>
      <c r="I889" s="1645">
        <f>SUM($I$667)</f>
        <v>0</v>
      </c>
      <c r="J889" s="1645">
        <f>SUM($J$667)</f>
        <v>0</v>
      </c>
      <c r="K889" s="1645">
        <f>SUM($K$667)</f>
        <v>0</v>
      </c>
      <c r="L889" s="1736"/>
      <c r="M889" s="1645">
        <f>SUM($M$667)</f>
        <v>0</v>
      </c>
      <c r="N889" s="1645">
        <f>SUM($N$667)</f>
        <v>0</v>
      </c>
      <c r="O889" s="1645">
        <f>SUM($O$667)</f>
        <v>0</v>
      </c>
      <c r="P889" s="1645">
        <f>SUM($P$667)</f>
        <v>0</v>
      </c>
      <c r="R889" s="1551"/>
      <c r="S889" s="1533"/>
      <c r="T889" s="1533"/>
      <c r="U889" s="1570">
        <v>889</v>
      </c>
      <c r="V889" s="1533"/>
    </row>
    <row r="890" spans="1:22" ht="15.75" customHeight="1">
      <c r="A890" s="1551" t="str">
        <f>$A$668</f>
        <v>Relief - grain: quantity (kg)</v>
      </c>
      <c r="B890" s="1745"/>
      <c r="C890" s="1645">
        <f>SUM($C$670)</f>
        <v>0</v>
      </c>
      <c r="D890" s="1645">
        <f>SUM($D$670)</f>
        <v>0</v>
      </c>
      <c r="E890" s="1645">
        <f>SUM($E$670)</f>
        <v>0</v>
      </c>
      <c r="F890" s="1645">
        <f>SUM($F$670)</f>
        <v>0</v>
      </c>
      <c r="G890" s="1736"/>
      <c r="H890" s="1645">
        <f>SUM($H$670)</f>
        <v>0</v>
      </c>
      <c r="I890" s="1645">
        <f>SUM($I$670)</f>
        <v>0</v>
      </c>
      <c r="J890" s="1645">
        <f>SUM($J$670)</f>
        <v>0</v>
      </c>
      <c r="K890" s="1645">
        <f>SUM($K$670)</f>
        <v>0</v>
      </c>
      <c r="L890" s="1736"/>
      <c r="M890" s="1645">
        <f>SUM($M$670)</f>
        <v>0</v>
      </c>
      <c r="N890" s="1645">
        <f>SUM($N$670)</f>
        <v>0</v>
      </c>
      <c r="O890" s="1645">
        <f>SUM($O$670)</f>
        <v>0</v>
      </c>
      <c r="P890" s="1645">
        <f>SUM($P$670)</f>
        <v>0</v>
      </c>
      <c r="R890" s="1551"/>
      <c r="S890" s="1533"/>
      <c r="T890" s="1533"/>
      <c r="U890" s="1570">
        <v>890</v>
      </c>
      <c r="V890" s="1533"/>
    </row>
    <row r="891" spans="1:22" ht="15.75" customHeight="1">
      <c r="A891" s="1551" t="str">
        <f>$A$671</f>
        <v>Relief - pulses: quantity (kg)</v>
      </c>
      <c r="B891" s="1745"/>
      <c r="C891" s="1645">
        <f>SUM($C$673)</f>
        <v>0</v>
      </c>
      <c r="D891" s="1645">
        <f>SUM($D$673)</f>
        <v>0</v>
      </c>
      <c r="E891" s="1645">
        <f>SUM($E$673)</f>
        <v>0</v>
      </c>
      <c r="F891" s="1645">
        <f>SUM($F$673)</f>
        <v>0</v>
      </c>
      <c r="G891" s="1736"/>
      <c r="H891" s="1645">
        <f>SUM($H$673)</f>
        <v>0</v>
      </c>
      <c r="I891" s="1645">
        <f>SUM($I$673)</f>
        <v>0</v>
      </c>
      <c r="J891" s="1645">
        <f>SUM($J$673)</f>
        <v>0</v>
      </c>
      <c r="K891" s="1645">
        <f>SUM($K$673)</f>
        <v>0</v>
      </c>
      <c r="L891" s="1736"/>
      <c r="M891" s="1645">
        <f>SUM($M$673)</f>
        <v>0</v>
      </c>
      <c r="N891" s="1645">
        <f>SUM($N$673)</f>
        <v>0</v>
      </c>
      <c r="O891" s="1645">
        <f>SUM($O$673)</f>
        <v>0</v>
      </c>
      <c r="P891" s="1645">
        <f>SUM($P$673)</f>
        <v>0</v>
      </c>
      <c r="R891" s="1551"/>
      <c r="S891" s="1533"/>
      <c r="T891" s="1533"/>
      <c r="U891" s="1570">
        <v>891</v>
      </c>
      <c r="V891" s="1533"/>
    </row>
    <row r="892" spans="1:22" ht="15.75" customHeight="1">
      <c r="A892" s="1551" t="str">
        <f>$A$674</f>
        <v>Relief - oil: quantity (kg)</v>
      </c>
      <c r="B892" s="1745"/>
      <c r="C892" s="1645">
        <f>SUM(C$676)</f>
        <v>0</v>
      </c>
      <c r="D892" s="1645">
        <f>SUM(D$676)</f>
        <v>0</v>
      </c>
      <c r="E892" s="1645">
        <f>SUM(E$676)</f>
        <v>0</v>
      </c>
      <c r="F892" s="1645">
        <f>SUM(F$676)</f>
        <v>0</v>
      </c>
      <c r="G892" s="1736"/>
      <c r="H892" s="1645">
        <f>SUM(H$676)</f>
        <v>0</v>
      </c>
      <c r="I892" s="1645">
        <f>SUM(I$676)</f>
        <v>0</v>
      </c>
      <c r="J892" s="1645">
        <f>SUM(J$676)</f>
        <v>0</v>
      </c>
      <c r="K892" s="1645">
        <f>SUM(K$676)</f>
        <v>0</v>
      </c>
      <c r="L892" s="1736"/>
      <c r="M892" s="1645">
        <f>SUM(M$676)</f>
        <v>0</v>
      </c>
      <c r="N892" s="1645">
        <f>SUM(N$676)</f>
        <v>0</v>
      </c>
      <c r="O892" s="1645">
        <f>SUM(O$676)</f>
        <v>0</v>
      </c>
      <c r="P892" s="1645">
        <f>SUM(P$676)</f>
        <v>0</v>
      </c>
      <c r="R892" s="1551"/>
      <c r="S892" s="1533"/>
      <c r="T892" s="1533"/>
      <c r="U892" s="1570">
        <v>892</v>
      </c>
      <c r="V892" s="1533"/>
    </row>
    <row r="893" spans="1:22" ht="15.75" customHeight="1">
      <c r="A893" s="1551" t="str">
        <f>$A$677</f>
        <v>Relief: sugar</v>
      </c>
      <c r="B893" s="1745"/>
      <c r="C893" s="1645">
        <f>SUM(C$681)</f>
        <v>0</v>
      </c>
      <c r="D893" s="1645">
        <f>SUM(D$681)</f>
        <v>0</v>
      </c>
      <c r="E893" s="1645">
        <f>SUM(E$681)</f>
        <v>0</v>
      </c>
      <c r="F893" s="1645">
        <f>SUM(F$681)</f>
        <v>0</v>
      </c>
      <c r="G893" s="1736"/>
      <c r="H893" s="1645">
        <f>SUM(H$681)</f>
        <v>0</v>
      </c>
      <c r="I893" s="1645">
        <f>SUM(I$681)</f>
        <v>0</v>
      </c>
      <c r="J893" s="1645">
        <f>SUM(J$681)</f>
        <v>0</v>
      </c>
      <c r="K893" s="1645">
        <f>SUM(K$681)</f>
        <v>0</v>
      </c>
      <c r="L893" s="1736"/>
      <c r="M893" s="1645">
        <f>SUM(M$681)</f>
        <v>0</v>
      </c>
      <c r="N893" s="1645">
        <f>SUM(N$681)</f>
        <v>0</v>
      </c>
      <c r="O893" s="1645">
        <f>SUM(O$681)</f>
        <v>0</v>
      </c>
      <c r="P893" s="1645">
        <f>SUM(P$681)</f>
        <v>0</v>
      </c>
      <c r="R893" s="1551"/>
      <c r="S893" s="1533"/>
      <c r="T893" s="1533"/>
      <c r="U893" s="1570">
        <v>893</v>
      </c>
      <c r="V893" s="1533"/>
    </row>
    <row r="894" spans="1:22" ht="15.75" customHeight="1">
      <c r="A894" s="1769" t="str">
        <f>$A$682</f>
        <v>Relief: Under 5 supplementary feeding</v>
      </c>
      <c r="B894" s="1745"/>
      <c r="C894" s="1645">
        <f>SUM(C686)</f>
        <v>0</v>
      </c>
      <c r="D894" s="1645">
        <f>SUM(D686)</f>
        <v>0</v>
      </c>
      <c r="E894" s="1645">
        <f>SUM(E686)</f>
        <v>0</v>
      </c>
      <c r="F894" s="1645">
        <f>SUM(F686)</f>
        <v>0</v>
      </c>
      <c r="G894" s="1736"/>
      <c r="H894" s="1645">
        <f>SUM(H686)</f>
        <v>0</v>
      </c>
      <c r="I894" s="1645">
        <f>SUM(I686)</f>
        <v>0</v>
      </c>
      <c r="J894" s="1645">
        <f>SUM(J686)</f>
        <v>0</v>
      </c>
      <c r="K894" s="1645">
        <f>SUM(K686)</f>
        <v>0</v>
      </c>
      <c r="L894" s="1736"/>
      <c r="M894" s="1645">
        <f>SUM(M686)</f>
        <v>0</v>
      </c>
      <c r="N894" s="1645">
        <f>SUM(N686)</f>
        <v>0</v>
      </c>
      <c r="O894" s="1645">
        <f>SUM(O686)</f>
        <v>0</v>
      </c>
      <c r="P894" s="1645">
        <f>SUM(P686)</f>
        <v>0</v>
      </c>
      <c r="R894" s="1551"/>
      <c r="S894" s="1533"/>
      <c r="T894" s="1533"/>
      <c r="U894" s="1570">
        <v>894</v>
      </c>
      <c r="V894" s="1533"/>
    </row>
    <row r="895" spans="1:22" ht="15.75" customHeight="1">
      <c r="A895" s="1677" t="s">
        <v>383</v>
      </c>
      <c r="B895" s="1745"/>
      <c r="C895" s="1736"/>
      <c r="D895" s="1736"/>
      <c r="E895" s="1736"/>
      <c r="F895" s="1736"/>
      <c r="G895" s="1736"/>
      <c r="H895" s="1736"/>
      <c r="I895" s="1736"/>
      <c r="J895" s="1736"/>
      <c r="K895" s="1736"/>
      <c r="L895" s="1736"/>
      <c r="M895" s="1736"/>
      <c r="N895" s="1736"/>
      <c r="O895" s="1736"/>
      <c r="P895" s="1736"/>
      <c r="R895" s="1551"/>
      <c r="S895" s="1533"/>
      <c r="T895" s="1533"/>
      <c r="U895" s="1570">
        <v>895</v>
      </c>
      <c r="V895" s="1533"/>
    </row>
    <row r="896" spans="1:22" ht="15.75" customHeight="1">
      <c r="A896" s="1551" t="str">
        <f>$A$687</f>
        <v>Gifts/remittances: cereal</v>
      </c>
      <c r="B896" s="1745"/>
      <c r="C896" s="1645">
        <f>SUM($C$691)</f>
        <v>0</v>
      </c>
      <c r="D896" s="1645">
        <f>SUM($D$691)</f>
        <v>0</v>
      </c>
      <c r="E896" s="1645">
        <f>SUM($E$691)</f>
        <v>0</v>
      </c>
      <c r="F896" s="1645">
        <f>SUM($F$691)</f>
        <v>0</v>
      </c>
      <c r="G896" s="1736"/>
      <c r="H896" s="1645">
        <f>SUM($H$691)</f>
        <v>0</v>
      </c>
      <c r="I896" s="1645">
        <f>SUM($I$691)</f>
        <v>0</v>
      </c>
      <c r="J896" s="1645">
        <f>SUM($J$691)</f>
        <v>0</v>
      </c>
      <c r="K896" s="1645">
        <f>SUM($K$691)</f>
        <v>0</v>
      </c>
      <c r="L896" s="1736"/>
      <c r="M896" s="1645">
        <f>SUM($M$691)</f>
        <v>0</v>
      </c>
      <c r="N896" s="1645">
        <f>SUM($N$691)</f>
        <v>0</v>
      </c>
      <c r="O896" s="1645">
        <f>SUM($O$691)</f>
        <v>0</v>
      </c>
      <c r="P896" s="1645">
        <f>SUM($P$691)</f>
        <v>0</v>
      </c>
      <c r="R896" s="1551"/>
      <c r="S896" s="1533">
        <f>IF(MAX(C896:F896,H896:K896)&gt;0,S857+1,S857)</f>
        <v>17</v>
      </c>
      <c r="T896" s="1533" t="str">
        <f>IF(S896&gt;S857,S896,"")</f>
        <v/>
      </c>
      <c r="U896" s="1570">
        <v>896</v>
      </c>
      <c r="V896" s="1533"/>
    </row>
    <row r="897" spans="1:22" ht="15.75" customHeight="1">
      <c r="A897" s="1551" t="str">
        <f>$A$692</f>
        <v>Gifts/remittances: sugar</v>
      </c>
      <c r="B897" s="1745"/>
      <c r="C897" s="1645">
        <f>SUM($C$696)</f>
        <v>0</v>
      </c>
      <c r="D897" s="1645">
        <f>SUM($D$696)</f>
        <v>0</v>
      </c>
      <c r="E897" s="1645">
        <f>SUM($E$696)</f>
        <v>0</v>
      </c>
      <c r="F897" s="1645">
        <f>SUM($F$696)</f>
        <v>0</v>
      </c>
      <c r="G897" s="1736"/>
      <c r="H897" s="1645">
        <f>SUM($H$696)</f>
        <v>0</v>
      </c>
      <c r="I897" s="1645">
        <f>SUM($I$696)</f>
        <v>0</v>
      </c>
      <c r="J897" s="1645">
        <f>SUM($J$696)</f>
        <v>0</v>
      </c>
      <c r="K897" s="1645">
        <f>SUM($K$696)</f>
        <v>0</v>
      </c>
      <c r="L897" s="1736"/>
      <c r="M897" s="1645">
        <f>SUM($M$696)</f>
        <v>0</v>
      </c>
      <c r="N897" s="1645">
        <f>SUM($N$696)</f>
        <v>0</v>
      </c>
      <c r="O897" s="1645">
        <f>SUM($O$696)</f>
        <v>0</v>
      </c>
      <c r="P897" s="1645">
        <f>SUM($P$696)</f>
        <v>0</v>
      </c>
      <c r="R897" s="1551"/>
      <c r="S897" s="1533">
        <f>IF(MAX(C897:F897,H897:K897)&gt;0,S896+1,S896)</f>
        <v>17</v>
      </c>
      <c r="T897" s="1533" t="str">
        <f>IF(S897&gt;S896,S897,"")</f>
        <v/>
      </c>
      <c r="U897" s="1570">
        <v>897</v>
      </c>
      <c r="V897" s="1533"/>
    </row>
    <row r="898" spans="1:22" ht="15.75" customHeight="1">
      <c r="A898" s="1551" t="str">
        <f>$A$697</f>
        <v>Gifts/remittances: Rice</v>
      </c>
      <c r="B898" s="1745"/>
      <c r="C898" s="1645">
        <f>SUM($C$701)</f>
        <v>0</v>
      </c>
      <c r="D898" s="1645">
        <f>SUM($D$701)</f>
        <v>0</v>
      </c>
      <c r="E898" s="1645">
        <f>SUM($E$701)</f>
        <v>0</v>
      </c>
      <c r="F898" s="1645">
        <f>SUM($F$701)</f>
        <v>0</v>
      </c>
      <c r="G898" s="1736"/>
      <c r="H898" s="1645">
        <f>SUM($H$701)</f>
        <v>0</v>
      </c>
      <c r="I898" s="1645">
        <f>SUM($I$701)</f>
        <v>0</v>
      </c>
      <c r="J898" s="1645">
        <f>SUM($J$701)</f>
        <v>0</v>
      </c>
      <c r="K898" s="1645">
        <f>SUM($K$701)</f>
        <v>0</v>
      </c>
      <c r="L898" s="1736"/>
      <c r="M898" s="1645">
        <f>SUM($M$701)</f>
        <v>0</v>
      </c>
      <c r="N898" s="1645">
        <f>SUM($N$701)</f>
        <v>0</v>
      </c>
      <c r="O898" s="1645">
        <f>SUM($O$701)</f>
        <v>0</v>
      </c>
      <c r="P898" s="1645">
        <f>SUM($P$701)</f>
        <v>0</v>
      </c>
      <c r="R898" s="1551"/>
      <c r="S898" s="1533">
        <f>IF(MAX(C898:F898,H898:K898)&gt;0,S897+1,S897)</f>
        <v>17</v>
      </c>
      <c r="T898" s="1533" t="str">
        <f>IF(S898&gt;S897,S898,"")</f>
        <v/>
      </c>
      <c r="U898" s="1570">
        <v>898</v>
      </c>
      <c r="V898" s="1533"/>
    </row>
    <row r="899" spans="1:22" ht="15.75" customHeight="1">
      <c r="A899" s="1551"/>
      <c r="B899" s="1745"/>
      <c r="C899" s="1736"/>
      <c r="D899" s="1736"/>
      <c r="E899" s="1736"/>
      <c r="F899" s="1736"/>
      <c r="G899" s="1736"/>
      <c r="H899" s="1736"/>
      <c r="I899" s="1736"/>
      <c r="J899" s="1736"/>
      <c r="K899" s="1736"/>
      <c r="L899" s="1736"/>
      <c r="M899" s="1736"/>
      <c r="N899" s="1736"/>
      <c r="O899" s="1736"/>
      <c r="P899" s="1736"/>
      <c r="R899" s="1551"/>
      <c r="S899" s="1533"/>
      <c r="T899" s="1533"/>
      <c r="U899" s="1570">
        <v>899</v>
      </c>
      <c r="V899" s="1533"/>
    </row>
    <row r="900" spans="1:22" ht="15.75" customHeight="1">
      <c r="A900" s="1551" t="s">
        <v>75</v>
      </c>
      <c r="B900" s="1745"/>
      <c r="C900" s="1645">
        <f>SUM($C$820:$C$899)</f>
        <v>1.2902981532147302</v>
      </c>
      <c r="D900" s="1645">
        <f>SUM($D$820:$D$899)</f>
        <v>1.384186506913361</v>
      </c>
      <c r="E900" s="1645">
        <f>SUM($E$820:$E$899)</f>
        <v>1.4848360802265317</v>
      </c>
      <c r="F900" s="1645">
        <f>SUM($F$820:$F$899)</f>
        <v>1.5777774847654633</v>
      </c>
      <c r="G900" s="1736"/>
      <c r="H900" s="1645">
        <f>SUM($H$820:$H$899)</f>
        <v>0.58786677558953926</v>
      </c>
      <c r="I900" s="1645">
        <f>SUM($I$820:$I$899)</f>
        <v>0.57735711805529266</v>
      </c>
      <c r="J900" s="1645">
        <f>SUM($J$820:$J$899)</f>
        <v>0.85866917658580322</v>
      </c>
      <c r="K900" s="1645">
        <f>SUM($K$820:$K$899)</f>
        <v>1.1416989922769616</v>
      </c>
      <c r="L900" s="1736"/>
      <c r="M900" s="1645">
        <f>SUM($M$820:$M$899)</f>
        <v>4.6449666050311429E-2</v>
      </c>
      <c r="N900" s="1645">
        <f>SUM($N$820:$N$899)</f>
        <v>6.0552781051059698E-3</v>
      </c>
      <c r="O900" s="1645">
        <f>SUM($O$820:$O$899)</f>
        <v>4.4466333920797081E-2</v>
      </c>
      <c r="P900" s="1645">
        <f>SUM($P$820:$P$899)</f>
        <v>6.8606107189788407E-2</v>
      </c>
      <c r="R900" s="1551"/>
      <c r="S900" s="1533"/>
      <c r="T900" s="1533"/>
      <c r="U900" s="1570">
        <v>900</v>
      </c>
      <c r="V900" s="1533"/>
    </row>
    <row r="901" spans="1:22" ht="15.75" customHeight="1">
      <c r="A901" s="1554" t="s">
        <v>514</v>
      </c>
      <c r="B901" s="1745"/>
      <c r="C901" s="1770">
        <f>SUMPRODUCT(C859:C887,$S859:$S887)</f>
        <v>0</v>
      </c>
      <c r="D901" s="1770">
        <f>SUMPRODUCT(D859:D887,$S859:$S887)</f>
        <v>0</v>
      </c>
      <c r="E901" s="1770">
        <f>SUMPRODUCT(E859:E887,$S859:$S887)</f>
        <v>0</v>
      </c>
      <c r="F901" s="1770">
        <f>SUMPRODUCT(F859:F887,$S859:$S887)</f>
        <v>0</v>
      </c>
      <c r="G901" s="1736"/>
      <c r="H901" s="1770">
        <f>SUMPRODUCT(H859:H887,$S859:$S887)</f>
        <v>0</v>
      </c>
      <c r="I901" s="1770">
        <f>SUMPRODUCT(I859:I887,$S859:$S887)</f>
        <v>0</v>
      </c>
      <c r="J901" s="1770">
        <f>SUMPRODUCT(J859:J887,$S859:$S887)</f>
        <v>0</v>
      </c>
      <c r="K901" s="1770">
        <f>SUMPRODUCT(K859:K887,$S859:$S887)</f>
        <v>0</v>
      </c>
      <c r="L901" s="1736"/>
      <c r="M901" s="1770">
        <f>SUMPRODUCT(M859:M887,$S859:$S887)</f>
        <v>0</v>
      </c>
      <c r="N901" s="1770">
        <f>SUMPRODUCT(N859:N887,$S859:$S887)</f>
        <v>0</v>
      </c>
      <c r="O901" s="1770">
        <f>SUMPRODUCT(O859:O887,$S859:$S887)</f>
        <v>0</v>
      </c>
      <c r="P901" s="1770">
        <f>SUMPRODUCT(P859:P887,$S859:$S887)</f>
        <v>0</v>
      </c>
      <c r="R901" s="1551"/>
      <c r="S901" s="1533"/>
      <c r="T901" s="1533"/>
      <c r="U901" s="1570">
        <v>901</v>
      </c>
      <c r="V901" s="1533"/>
    </row>
    <row r="902" spans="1:22" ht="15.75" customHeight="1">
      <c r="A902" s="1766" t="s">
        <v>384</v>
      </c>
      <c r="B902" s="1745"/>
      <c r="C902" s="1629"/>
      <c r="D902" s="1629"/>
      <c r="E902" s="1629"/>
      <c r="F902" s="1629"/>
      <c r="G902" s="1745"/>
      <c r="H902" s="1629"/>
      <c r="I902" s="1629"/>
      <c r="J902" s="1629"/>
      <c r="K902" s="1629"/>
      <c r="L902" s="1745"/>
      <c r="M902" s="1629"/>
      <c r="N902" s="1629"/>
      <c r="O902" s="1629"/>
      <c r="P902" s="1629"/>
      <c r="R902" s="1551"/>
      <c r="S902" s="1533"/>
      <c r="T902" s="1533"/>
      <c r="U902" s="1570">
        <v>902</v>
      </c>
      <c r="V902" s="1533"/>
    </row>
    <row r="903" spans="1:22" ht="15.75" customHeight="1">
      <c r="A903" s="1762" t="s">
        <v>25</v>
      </c>
      <c r="B903" s="1745"/>
      <c r="C903" s="1629"/>
      <c r="D903" s="1629"/>
      <c r="E903" s="1629"/>
      <c r="F903" s="1629"/>
      <c r="G903" s="1745"/>
      <c r="H903" s="1629"/>
      <c r="I903" s="1629"/>
      <c r="J903" s="1629"/>
      <c r="K903" s="1629"/>
      <c r="L903" s="1745"/>
      <c r="M903" s="1629"/>
      <c r="N903" s="1629"/>
      <c r="O903" s="1629"/>
      <c r="P903" s="1629"/>
      <c r="R903" s="1551"/>
      <c r="S903" s="1533"/>
      <c r="T903" s="1533"/>
      <c r="U903" s="1570">
        <v>903</v>
      </c>
      <c r="V903" s="1533"/>
    </row>
    <row r="904" spans="1:22" ht="15.75" customHeight="1">
      <c r="A904" s="1763" t="s">
        <v>385</v>
      </c>
      <c r="B904" s="1745"/>
      <c r="C904" s="1629">
        <f>SUM($C$72)</f>
        <v>0</v>
      </c>
      <c r="D904" s="1629">
        <f>SUM($D$72)</f>
        <v>0</v>
      </c>
      <c r="E904" s="1629">
        <f>SUM($E$72)</f>
        <v>0</v>
      </c>
      <c r="F904" s="1629">
        <f>SUM($F$72)</f>
        <v>0</v>
      </c>
      <c r="G904" s="1745"/>
      <c r="H904" s="1629">
        <f>SUM($H$72)</f>
        <v>0</v>
      </c>
      <c r="I904" s="1629">
        <f>SUM($I$72)</f>
        <v>0</v>
      </c>
      <c r="J904" s="1629">
        <f>SUM($J$72)</f>
        <v>0</v>
      </c>
      <c r="K904" s="1629">
        <f>SUM($K$72)</f>
        <v>0</v>
      </c>
      <c r="L904" s="1745"/>
      <c r="M904" s="1629">
        <f>SUM($M$72)</f>
        <v>0</v>
      </c>
      <c r="N904" s="1629">
        <f>SUM($N$72)</f>
        <v>0</v>
      </c>
      <c r="O904" s="1629">
        <f>SUM($O$72)</f>
        <v>0</v>
      </c>
      <c r="P904" s="1629">
        <f>SUM($P$72)</f>
        <v>0</v>
      </c>
      <c r="R904" s="1551">
        <v>1</v>
      </c>
      <c r="S904" s="1533">
        <f>IF(MAX(C904:F904,H904:K904)&gt;0,1,0)</f>
        <v>0</v>
      </c>
      <c r="T904" s="1533" t="str">
        <f t="shared" ref="T904:T967" si="211">IF(S904&gt;S903,S904,"")</f>
        <v/>
      </c>
      <c r="U904" s="1570">
        <v>904</v>
      </c>
      <c r="V904" s="1533"/>
    </row>
    <row r="905" spans="1:22" ht="15.75" customHeight="1">
      <c r="A905" s="1551" t="s">
        <v>386</v>
      </c>
      <c r="B905" s="1745"/>
      <c r="C905" s="1629">
        <f>SUM($C$80)</f>
        <v>0</v>
      </c>
      <c r="D905" s="1629">
        <f>SUM($D$80)</f>
        <v>0</v>
      </c>
      <c r="E905" s="1629">
        <f>SUM($E$80)</f>
        <v>0</v>
      </c>
      <c r="F905" s="1629">
        <f>SUM($F$80)</f>
        <v>0</v>
      </c>
      <c r="G905" s="1745"/>
      <c r="H905" s="1629">
        <f>SUM($H$80)</f>
        <v>0</v>
      </c>
      <c r="I905" s="1629">
        <f>SUM($I$80)</f>
        <v>0</v>
      </c>
      <c r="J905" s="1629">
        <f>SUM($J$80)</f>
        <v>0</v>
      </c>
      <c r="K905" s="1629">
        <f>SUM($K$80)</f>
        <v>0</v>
      </c>
      <c r="L905" s="1745"/>
      <c r="M905" s="1629">
        <f>SUM($M$80)</f>
        <v>0</v>
      </c>
      <c r="N905" s="1629">
        <f>SUM($N$80)</f>
        <v>0</v>
      </c>
      <c r="O905" s="1629">
        <f>SUM($O$80)</f>
        <v>0</v>
      </c>
      <c r="P905" s="1629">
        <f>SUM($P$80)</f>
        <v>0</v>
      </c>
      <c r="R905" s="1551">
        <v>2</v>
      </c>
      <c r="S905" s="1533">
        <f t="shared" ref="S905:S968" si="212">IF(MAX(C905:F905,H905:K905)&gt;0,S904+1,S904)</f>
        <v>0</v>
      </c>
      <c r="T905" s="1533" t="str">
        <f t="shared" si="211"/>
        <v/>
      </c>
      <c r="U905" s="1570">
        <v>905</v>
      </c>
      <c r="V905" s="1533"/>
    </row>
    <row r="906" spans="1:22" ht="15.75" customHeight="1">
      <c r="A906" s="1551" t="s">
        <v>387</v>
      </c>
      <c r="B906" s="1745"/>
      <c r="C906" s="1629">
        <f>SUM($C$88)</f>
        <v>0</v>
      </c>
      <c r="D906" s="1629">
        <f>SUM($D$88)</f>
        <v>0</v>
      </c>
      <c r="E906" s="1629">
        <f>SUM($E$88)</f>
        <v>0</v>
      </c>
      <c r="F906" s="1629">
        <f>SUM($F$88)</f>
        <v>0</v>
      </c>
      <c r="G906" s="1745"/>
      <c r="H906" s="1629">
        <f>SUM($H$88)</f>
        <v>0</v>
      </c>
      <c r="I906" s="1629">
        <f>SUM($I$88)</f>
        <v>0</v>
      </c>
      <c r="J906" s="1629">
        <f>SUM($J$88)</f>
        <v>0</v>
      </c>
      <c r="K906" s="1629">
        <f>SUM($K$88)</f>
        <v>0</v>
      </c>
      <c r="L906" s="1745"/>
      <c r="M906" s="1629">
        <f>SUM($M$88)</f>
        <v>0</v>
      </c>
      <c r="N906" s="1629">
        <f>SUM($N$88)</f>
        <v>0</v>
      </c>
      <c r="O906" s="1629">
        <f>SUM($O$88)</f>
        <v>0</v>
      </c>
      <c r="P906" s="1629">
        <f>SUM($P$88)</f>
        <v>0</v>
      </c>
      <c r="R906" s="1551">
        <v>1</v>
      </c>
      <c r="S906" s="1533">
        <f t="shared" si="212"/>
        <v>0</v>
      </c>
      <c r="T906" s="1533" t="str">
        <f t="shared" si="211"/>
        <v/>
      </c>
      <c r="U906" s="1570">
        <v>906</v>
      </c>
      <c r="V906" s="1533"/>
    </row>
    <row r="907" spans="1:22" ht="15.75" customHeight="1">
      <c r="A907" s="1763" t="s">
        <v>388</v>
      </c>
      <c r="B907" s="1745"/>
      <c r="C907" s="1629">
        <f>SUM($C$99)</f>
        <v>0</v>
      </c>
      <c r="D907" s="1629">
        <f>SUM($D$99)</f>
        <v>0</v>
      </c>
      <c r="E907" s="1629">
        <f>SUM($E$99)</f>
        <v>4000</v>
      </c>
      <c r="F907" s="1629">
        <f>SUM($F$99)</f>
        <v>10000</v>
      </c>
      <c r="G907" s="1745"/>
      <c r="H907" s="1629">
        <f>SUM($H$99)</f>
        <v>0</v>
      </c>
      <c r="I907" s="1629">
        <f>SUM($I$99)</f>
        <v>0</v>
      </c>
      <c r="J907" s="1629">
        <f>SUM($J$99)</f>
        <v>6000</v>
      </c>
      <c r="K907" s="1629">
        <f>SUM($K$99)</f>
        <v>13000</v>
      </c>
      <c r="L907" s="1745"/>
      <c r="M907" s="1629">
        <f>SUM($M$99)</f>
        <v>0</v>
      </c>
      <c r="N907" s="1629">
        <f>SUM($N$99)</f>
        <v>0</v>
      </c>
      <c r="O907" s="1629">
        <f>SUM($O$99)</f>
        <v>2000</v>
      </c>
      <c r="P907" s="1629">
        <f>SUM($P$99)</f>
        <v>3000</v>
      </c>
      <c r="R907" s="1551">
        <v>3</v>
      </c>
      <c r="S907" s="1533">
        <f t="shared" si="212"/>
        <v>1</v>
      </c>
      <c r="T907" s="1533">
        <f t="shared" si="211"/>
        <v>1</v>
      </c>
      <c r="U907" s="1570">
        <v>907</v>
      </c>
      <c r="V907" s="1533"/>
    </row>
    <row r="908" spans="1:22" ht="15.75" customHeight="1">
      <c r="A908" s="1551" t="s">
        <v>389</v>
      </c>
      <c r="B908" s="1745"/>
      <c r="C908" s="1629">
        <f>SUM($C$107)</f>
        <v>0</v>
      </c>
      <c r="D908" s="1629">
        <f>SUM($D$107)</f>
        <v>0</v>
      </c>
      <c r="E908" s="1629">
        <f>SUM($E$107)</f>
        <v>0</v>
      </c>
      <c r="F908" s="1629">
        <f>SUM($F$107)</f>
        <v>0</v>
      </c>
      <c r="G908" s="1745"/>
      <c r="H908" s="1629">
        <f>SUM($H$107)</f>
        <v>0</v>
      </c>
      <c r="I908" s="1629">
        <f>SUM($I$107)</f>
        <v>0</v>
      </c>
      <c r="J908" s="1629">
        <f>SUM($J$107)</f>
        <v>0</v>
      </c>
      <c r="K908" s="1629">
        <f>SUM($K$107)</f>
        <v>0</v>
      </c>
      <c r="L908" s="1745"/>
      <c r="M908" s="1629">
        <f>SUM($M$107)</f>
        <v>0</v>
      </c>
      <c r="N908" s="1629">
        <f>SUM($N$107)</f>
        <v>0</v>
      </c>
      <c r="O908" s="1629">
        <f>SUM($O$107)</f>
        <v>0</v>
      </c>
      <c r="P908" s="1629">
        <f>SUM($P$107)</f>
        <v>0</v>
      </c>
      <c r="R908" s="1551">
        <v>4</v>
      </c>
      <c r="S908" s="1533">
        <f t="shared" si="212"/>
        <v>1</v>
      </c>
      <c r="T908" s="1533" t="str">
        <f t="shared" si="211"/>
        <v/>
      </c>
      <c r="U908" s="1570">
        <v>908</v>
      </c>
      <c r="V908" s="1533"/>
    </row>
    <row r="909" spans="1:22" ht="15.75" customHeight="1">
      <c r="A909" s="1551" t="s">
        <v>390</v>
      </c>
      <c r="B909" s="1745"/>
      <c r="C909" s="1629">
        <f>SUM($C$115)</f>
        <v>0</v>
      </c>
      <c r="D909" s="1629">
        <f>SUM($D$115)</f>
        <v>0</v>
      </c>
      <c r="E909" s="1629">
        <f>SUM($E$115)</f>
        <v>0</v>
      </c>
      <c r="F909" s="1629">
        <f>SUM($F$115)</f>
        <v>0</v>
      </c>
      <c r="G909" s="1745"/>
      <c r="H909" s="1629">
        <f>SUM($H$115)</f>
        <v>0</v>
      </c>
      <c r="I909" s="1629">
        <f>SUM($I$115)</f>
        <v>0</v>
      </c>
      <c r="J909" s="1629">
        <f>SUM($J$115)</f>
        <v>0</v>
      </c>
      <c r="K909" s="1629">
        <f>SUM($K$115)</f>
        <v>0</v>
      </c>
      <c r="L909" s="1745"/>
      <c r="M909" s="1629">
        <f>SUM($M$115)</f>
        <v>0</v>
      </c>
      <c r="N909" s="1629">
        <f>SUM($N$115)</f>
        <v>0</v>
      </c>
      <c r="O909" s="1629">
        <f>SUM($O$115)</f>
        <v>0</v>
      </c>
      <c r="P909" s="1629">
        <f>SUM($P$115)</f>
        <v>0</v>
      </c>
      <c r="R909" s="1551">
        <v>3</v>
      </c>
      <c r="S909" s="1533">
        <f t="shared" si="212"/>
        <v>1</v>
      </c>
      <c r="T909" s="1533" t="str">
        <f t="shared" si="211"/>
        <v/>
      </c>
      <c r="U909" s="1570">
        <v>909</v>
      </c>
      <c r="V909" s="1533"/>
    </row>
    <row r="910" spans="1:22" ht="15.75" customHeight="1">
      <c r="A910" s="1763" t="s">
        <v>391</v>
      </c>
      <c r="B910" s="1745"/>
      <c r="C910" s="1629">
        <f>SUM($C$126)</f>
        <v>0</v>
      </c>
      <c r="D910" s="1629">
        <f>SUM($D$126)</f>
        <v>0</v>
      </c>
      <c r="E910" s="1629">
        <f>SUM($E$126)</f>
        <v>0</v>
      </c>
      <c r="F910" s="1629">
        <f>SUM($F$126)</f>
        <v>0</v>
      </c>
      <c r="G910" s="1745"/>
      <c r="H910" s="1629">
        <f>SUM($H$126)</f>
        <v>0</v>
      </c>
      <c r="I910" s="1629">
        <f>SUM($I$126)</f>
        <v>0</v>
      </c>
      <c r="J910" s="1629">
        <f>SUM($J$126)</f>
        <v>0</v>
      </c>
      <c r="K910" s="1629">
        <f>SUM($K$126)</f>
        <v>0</v>
      </c>
      <c r="L910" s="1745"/>
      <c r="M910" s="1629">
        <f>SUM($M$126)</f>
        <v>0</v>
      </c>
      <c r="N910" s="1629">
        <f>SUM($N$126)</f>
        <v>0</v>
      </c>
      <c r="O910" s="1629">
        <f>SUM($O$126)</f>
        <v>0</v>
      </c>
      <c r="P910" s="1629">
        <f>SUM($P$126)</f>
        <v>0</v>
      </c>
      <c r="R910" s="1551">
        <v>5</v>
      </c>
      <c r="S910" s="1533">
        <f t="shared" si="212"/>
        <v>1</v>
      </c>
      <c r="T910" s="1533" t="str">
        <f t="shared" si="211"/>
        <v/>
      </c>
      <c r="U910" s="1570">
        <v>910</v>
      </c>
      <c r="V910" s="1533"/>
    </row>
    <row r="911" spans="1:22" ht="15.75" customHeight="1">
      <c r="A911" s="1551" t="s">
        <v>392</v>
      </c>
      <c r="B911" s="1745"/>
      <c r="C911" s="1629">
        <f>SUM($C$135)</f>
        <v>0</v>
      </c>
      <c r="D911" s="1629">
        <f>SUM($D$135)</f>
        <v>0</v>
      </c>
      <c r="E911" s="1629">
        <f>SUM($E$135)</f>
        <v>0</v>
      </c>
      <c r="F911" s="1629">
        <f>SUM($F$135)</f>
        <v>0</v>
      </c>
      <c r="G911" s="1745"/>
      <c r="H911" s="1629">
        <f>SUM($H$135)</f>
        <v>0</v>
      </c>
      <c r="I911" s="1629">
        <f>SUM($I$135)</f>
        <v>0</v>
      </c>
      <c r="J911" s="1629">
        <f>SUM($J$135)</f>
        <v>0</v>
      </c>
      <c r="K911" s="1629">
        <f>SUM($K$135)</f>
        <v>0</v>
      </c>
      <c r="L911" s="1745"/>
      <c r="M911" s="1629">
        <f>SUM($M$135)</f>
        <v>0</v>
      </c>
      <c r="N911" s="1629">
        <f>SUM($N$135)</f>
        <v>0</v>
      </c>
      <c r="O911" s="1629">
        <f>SUM($O$135)</f>
        <v>0</v>
      </c>
      <c r="P911" s="1629">
        <f>SUM($P$135)</f>
        <v>0</v>
      </c>
      <c r="R911" s="1551">
        <v>6</v>
      </c>
      <c r="S911" s="1533">
        <f t="shared" si="212"/>
        <v>1</v>
      </c>
      <c r="T911" s="1533" t="str">
        <f t="shared" si="211"/>
        <v/>
      </c>
      <c r="U911" s="1570">
        <v>911</v>
      </c>
      <c r="V911" s="1533"/>
    </row>
    <row r="912" spans="1:22" ht="15.75" customHeight="1">
      <c r="A912" s="1551" t="s">
        <v>393</v>
      </c>
      <c r="B912" s="1745"/>
      <c r="C912" s="1629">
        <f>SUM($C$143)</f>
        <v>0</v>
      </c>
      <c r="D912" s="1629">
        <f>SUM($D$143)</f>
        <v>0</v>
      </c>
      <c r="E912" s="1629">
        <f>SUM($E$143)</f>
        <v>0</v>
      </c>
      <c r="F912" s="1629">
        <f>SUM($F$143)</f>
        <v>0</v>
      </c>
      <c r="G912" s="1745"/>
      <c r="H912" s="1629">
        <f>SUM($H$143)</f>
        <v>0</v>
      </c>
      <c r="I912" s="1629">
        <f>SUM($I$143)</f>
        <v>0</v>
      </c>
      <c r="J912" s="1629">
        <f>SUM($J$143)</f>
        <v>0</v>
      </c>
      <c r="K912" s="1629">
        <f>SUM($K$143)</f>
        <v>0</v>
      </c>
      <c r="L912" s="1745"/>
      <c r="M912" s="1629">
        <f>SUM($M$143)</f>
        <v>0</v>
      </c>
      <c r="N912" s="1629">
        <f>SUM($N$143)</f>
        <v>0</v>
      </c>
      <c r="O912" s="1629">
        <f>SUM($O$143)</f>
        <v>0</v>
      </c>
      <c r="P912" s="1629">
        <f>SUM($P$143)</f>
        <v>0</v>
      </c>
      <c r="R912" s="1551">
        <v>5</v>
      </c>
      <c r="S912" s="1533">
        <f t="shared" si="212"/>
        <v>1</v>
      </c>
      <c r="T912" s="1533" t="str">
        <f t="shared" si="211"/>
        <v/>
      </c>
      <c r="U912" s="1570">
        <v>912</v>
      </c>
      <c r="V912" s="1533"/>
    </row>
    <row r="913" spans="1:22" ht="15.75" customHeight="1">
      <c r="A913" s="1763" t="s">
        <v>394</v>
      </c>
      <c r="B913" s="1745"/>
      <c r="C913" s="1629">
        <f>SUM($C$154)</f>
        <v>0</v>
      </c>
      <c r="D913" s="1629">
        <f>SUM($D$154)</f>
        <v>0</v>
      </c>
      <c r="E913" s="1629">
        <f>SUM($E$154)</f>
        <v>0</v>
      </c>
      <c r="F913" s="1629">
        <f>SUM($F$154)</f>
        <v>0</v>
      </c>
      <c r="G913" s="1745"/>
      <c r="H913" s="1629">
        <f>SUM($H$154)</f>
        <v>0</v>
      </c>
      <c r="I913" s="1629">
        <f>SUM($I$154)</f>
        <v>0</v>
      </c>
      <c r="J913" s="1629">
        <f>SUM($J$154)</f>
        <v>0</v>
      </c>
      <c r="K913" s="1629">
        <f>SUM($K$154)</f>
        <v>0</v>
      </c>
      <c r="L913" s="1745"/>
      <c r="M913" s="1629">
        <f>SUM($M$154)</f>
        <v>0</v>
      </c>
      <c r="N913" s="1629">
        <f>SUM($N$154)</f>
        <v>0</v>
      </c>
      <c r="O913" s="1629">
        <f>SUM($O$154)</f>
        <v>0</v>
      </c>
      <c r="P913" s="1629">
        <f>SUM($P$154)</f>
        <v>0</v>
      </c>
      <c r="R913" s="1551">
        <v>7</v>
      </c>
      <c r="S913" s="1533">
        <f t="shared" si="212"/>
        <v>1</v>
      </c>
      <c r="T913" s="1533" t="str">
        <f t="shared" si="211"/>
        <v/>
      </c>
      <c r="U913" s="1570">
        <v>913</v>
      </c>
      <c r="V913" s="1533"/>
    </row>
    <row r="914" spans="1:22" ht="15.75" customHeight="1">
      <c r="A914" s="1551" t="s">
        <v>395</v>
      </c>
      <c r="B914" s="1745"/>
      <c r="C914" s="1629">
        <f>SUM($C$163)</f>
        <v>0</v>
      </c>
      <c r="D914" s="1629">
        <f>SUM($D$163)</f>
        <v>0</v>
      </c>
      <c r="E914" s="1629">
        <f>SUM($E$163)</f>
        <v>0</v>
      </c>
      <c r="F914" s="1629">
        <f>SUM($F$163)</f>
        <v>0</v>
      </c>
      <c r="G914" s="1745"/>
      <c r="H914" s="1629">
        <f>SUM($H$163)</f>
        <v>0</v>
      </c>
      <c r="I914" s="1629">
        <f>SUM($I$163)</f>
        <v>0</v>
      </c>
      <c r="J914" s="1629">
        <f>SUM($J$163)</f>
        <v>0</v>
      </c>
      <c r="K914" s="1629">
        <f>SUM($K$163)</f>
        <v>0</v>
      </c>
      <c r="L914" s="1745"/>
      <c r="M914" s="1629">
        <f>SUM($M$163)</f>
        <v>0</v>
      </c>
      <c r="N914" s="1629">
        <f>SUM($N$163)</f>
        <v>0</v>
      </c>
      <c r="O914" s="1629">
        <f>SUM($O$163)</f>
        <v>0</v>
      </c>
      <c r="P914" s="1629">
        <f>SUM($P$163)</f>
        <v>0</v>
      </c>
      <c r="R914" s="1551">
        <v>8</v>
      </c>
      <c r="S914" s="1533">
        <f t="shared" si="212"/>
        <v>1</v>
      </c>
      <c r="T914" s="1533" t="str">
        <f t="shared" si="211"/>
        <v/>
      </c>
      <c r="U914" s="1570">
        <v>914</v>
      </c>
      <c r="V914" s="1533"/>
    </row>
    <row r="915" spans="1:22" ht="15.75" customHeight="1">
      <c r="A915" s="1551" t="s">
        <v>396</v>
      </c>
      <c r="B915" s="1745"/>
      <c r="C915" s="1629">
        <f>SUM($C$171)</f>
        <v>0</v>
      </c>
      <c r="D915" s="1629">
        <f>SUM($D$171)</f>
        <v>0</v>
      </c>
      <c r="E915" s="1629">
        <f>SUM($E$171)</f>
        <v>0</v>
      </c>
      <c r="F915" s="1629">
        <f>SUM($F$171)</f>
        <v>0</v>
      </c>
      <c r="G915" s="1745"/>
      <c r="H915" s="1629">
        <f>SUM($H$171)</f>
        <v>0</v>
      </c>
      <c r="I915" s="1629">
        <f>SUM($I$171)</f>
        <v>0</v>
      </c>
      <c r="J915" s="1629">
        <f>SUM($J$171)</f>
        <v>0</v>
      </c>
      <c r="K915" s="1629">
        <f>SUM($K$171)</f>
        <v>0</v>
      </c>
      <c r="L915" s="1745"/>
      <c r="M915" s="1629">
        <f>SUM($M$171)</f>
        <v>0</v>
      </c>
      <c r="N915" s="1629">
        <f>SUM($N$171)</f>
        <v>0</v>
      </c>
      <c r="O915" s="1629">
        <f>SUM($O$171)</f>
        <v>0</v>
      </c>
      <c r="P915" s="1629">
        <f>SUM($P$171)</f>
        <v>0</v>
      </c>
      <c r="R915" s="1551">
        <v>7</v>
      </c>
      <c r="S915" s="1533">
        <f t="shared" si="212"/>
        <v>1</v>
      </c>
      <c r="T915" s="1533" t="str">
        <f t="shared" si="211"/>
        <v/>
      </c>
      <c r="U915" s="1570">
        <v>915</v>
      </c>
      <c r="V915" s="1533"/>
    </row>
    <row r="916" spans="1:22" ht="15.75" customHeight="1">
      <c r="A916" s="1551" t="str">
        <f>$A$218</f>
        <v>Egg sales: no. sold</v>
      </c>
      <c r="B916" s="1745"/>
      <c r="C916" s="1629">
        <f>SUM($C$220)</f>
        <v>0</v>
      </c>
      <c r="D916" s="1629">
        <f>SUM($D$220)</f>
        <v>0</v>
      </c>
      <c r="E916" s="1629">
        <f>SUM($E$220)</f>
        <v>0</v>
      </c>
      <c r="F916" s="1629">
        <f>SUM($F$220)</f>
        <v>0</v>
      </c>
      <c r="G916" s="1745"/>
      <c r="H916" s="1629">
        <f>SUM($H$220)</f>
        <v>0</v>
      </c>
      <c r="I916" s="1629">
        <f>SUM($I$220)</f>
        <v>0</v>
      </c>
      <c r="J916" s="1629">
        <f>SUM($J$220)</f>
        <v>0</v>
      </c>
      <c r="K916" s="1629">
        <f>SUM($K$220)</f>
        <v>0</v>
      </c>
      <c r="L916" s="1745"/>
      <c r="M916" s="1629">
        <f>SUM($M$220)</f>
        <v>0</v>
      </c>
      <c r="N916" s="1629">
        <f>SUM($N$220)</f>
        <v>0</v>
      </c>
      <c r="O916" s="1629">
        <f>SUM($O$220)</f>
        <v>0</v>
      </c>
      <c r="P916" s="1629">
        <f>SUM($P$220)</f>
        <v>0</v>
      </c>
      <c r="R916" s="1551"/>
      <c r="S916" s="1533">
        <f t="shared" si="212"/>
        <v>1</v>
      </c>
      <c r="T916" s="1533" t="str">
        <f t="shared" si="211"/>
        <v/>
      </c>
      <c r="U916" s="1570">
        <v>916</v>
      </c>
      <c r="V916" s="1533"/>
    </row>
    <row r="917" spans="1:22" ht="15.75" customHeight="1">
      <c r="A917" s="1551" t="str">
        <f>$A$221</f>
        <v>Pig sales: no sold</v>
      </c>
      <c r="B917" s="1745"/>
      <c r="C917" s="1629">
        <f>SUM($C$223)</f>
        <v>0</v>
      </c>
      <c r="D917" s="1629">
        <f>SUM($D$223)</f>
        <v>0</v>
      </c>
      <c r="E917" s="1629">
        <f>SUM($E$223)</f>
        <v>0</v>
      </c>
      <c r="F917" s="1629">
        <f>SUM($F$223)</f>
        <v>0</v>
      </c>
      <c r="G917" s="1745"/>
      <c r="H917" s="1629">
        <f>SUM($H$223)</f>
        <v>0</v>
      </c>
      <c r="I917" s="1629">
        <f>SUM($I$223)</f>
        <v>0</v>
      </c>
      <c r="J917" s="1629">
        <f>SUM($J$223)</f>
        <v>0</v>
      </c>
      <c r="K917" s="1629">
        <f>SUM($K$223)</f>
        <v>0</v>
      </c>
      <c r="L917" s="1745"/>
      <c r="M917" s="1629">
        <f>SUM($M$223)</f>
        <v>0</v>
      </c>
      <c r="N917" s="1629">
        <f>SUM($N$223)</f>
        <v>0</v>
      </c>
      <c r="O917" s="1629">
        <f>SUM($O$223)</f>
        <v>0</v>
      </c>
      <c r="P917" s="1629">
        <f>SUM($P$223)</f>
        <v>0</v>
      </c>
      <c r="R917" s="1551"/>
      <c r="S917" s="1533">
        <f t="shared" si="212"/>
        <v>1</v>
      </c>
      <c r="T917" s="1533" t="str">
        <f t="shared" si="211"/>
        <v/>
      </c>
      <c r="U917" s="1570">
        <v>917</v>
      </c>
      <c r="V917" s="1533"/>
    </row>
    <row r="918" spans="1:22" ht="15.75" customHeight="1">
      <c r="A918" s="1551" t="str">
        <f>$A$224</f>
        <v>Other (hides): quantity</v>
      </c>
      <c r="B918" s="1745"/>
      <c r="C918" s="1629">
        <f>SUM($C$226)</f>
        <v>0</v>
      </c>
      <c r="D918" s="1629">
        <f>SUM($D$226)</f>
        <v>0</v>
      </c>
      <c r="E918" s="1629">
        <f>SUM($E$226)</f>
        <v>1500</v>
      </c>
      <c r="F918" s="1629">
        <f>SUM($F$226)</f>
        <v>0</v>
      </c>
      <c r="G918" s="1745"/>
      <c r="H918" s="1629">
        <f>SUM($H$226)</f>
        <v>0</v>
      </c>
      <c r="I918" s="1629">
        <f>SUM($I$226)</f>
        <v>0</v>
      </c>
      <c r="J918" s="1629">
        <f>SUM($J$226)</f>
        <v>0</v>
      </c>
      <c r="K918" s="1629">
        <f>SUM($K$226)</f>
        <v>0</v>
      </c>
      <c r="L918" s="1745"/>
      <c r="M918" s="1629">
        <f>SUM($M$226)</f>
        <v>0</v>
      </c>
      <c r="N918" s="1629">
        <f>SUM($N$226)</f>
        <v>0</v>
      </c>
      <c r="O918" s="1629">
        <f>SUM($O$226)</f>
        <v>0</v>
      </c>
      <c r="P918" s="1629">
        <f>SUM($P$226)</f>
        <v>0</v>
      </c>
      <c r="R918" s="1551"/>
      <c r="S918" s="1533">
        <f t="shared" si="212"/>
        <v>2</v>
      </c>
      <c r="T918" s="1533">
        <f t="shared" si="211"/>
        <v>2</v>
      </c>
      <c r="U918" s="1570">
        <v>918</v>
      </c>
      <c r="V918" s="1533"/>
    </row>
    <row r="919" spans="1:22" ht="15.75" customHeight="1">
      <c r="A919" s="1762" t="s">
        <v>26</v>
      </c>
      <c r="B919" s="1745"/>
      <c r="C919" s="1745"/>
      <c r="D919" s="1745"/>
      <c r="E919" s="1745"/>
      <c r="F919" s="1745"/>
      <c r="G919" s="1745"/>
      <c r="H919" s="1745"/>
      <c r="I919" s="1745"/>
      <c r="J919" s="1745"/>
      <c r="K919" s="1745"/>
      <c r="L919" s="1745"/>
      <c r="M919" s="1745"/>
      <c r="N919" s="1745"/>
      <c r="O919" s="1745"/>
      <c r="P919" s="1745"/>
      <c r="R919" s="1551"/>
      <c r="S919" s="1533">
        <f t="shared" si="212"/>
        <v>2</v>
      </c>
      <c r="T919" s="1533" t="str">
        <f t="shared" si="211"/>
        <v/>
      </c>
      <c r="U919" s="1570">
        <v>919</v>
      </c>
      <c r="V919" s="1533"/>
    </row>
    <row r="920" spans="1:22" ht="15.75" customHeight="1">
      <c r="A920" s="1763" t="str">
        <f>$A$184</f>
        <v>Camel sales - export: no. sold</v>
      </c>
      <c r="B920" s="1745"/>
      <c r="C920" s="1629">
        <f>SUM($C$186)</f>
        <v>0</v>
      </c>
      <c r="D920" s="1629">
        <f>SUM($D$186)</f>
        <v>0</v>
      </c>
      <c r="E920" s="1629">
        <f>SUM($E$186)</f>
        <v>0</v>
      </c>
      <c r="F920" s="1629">
        <f>SUM($F$186)</f>
        <v>0</v>
      </c>
      <c r="G920" s="1745"/>
      <c r="H920" s="1629">
        <f>SUM($H$186)</f>
        <v>0</v>
      </c>
      <c r="I920" s="1629">
        <f>SUM($I$186)</f>
        <v>0</v>
      </c>
      <c r="J920" s="1629">
        <f>SUM($J$186)</f>
        <v>0</v>
      </c>
      <c r="K920" s="1629">
        <f>SUM($K$186)</f>
        <v>0</v>
      </c>
      <c r="L920" s="1745"/>
      <c r="M920" s="1629">
        <f>SUM($M$186)</f>
        <v>0</v>
      </c>
      <c r="N920" s="1629">
        <f>SUM($N$186)</f>
        <v>0</v>
      </c>
      <c r="O920" s="1629">
        <f>SUM($O$186)</f>
        <v>0</v>
      </c>
      <c r="P920" s="1629">
        <f>SUM($P$186)</f>
        <v>0</v>
      </c>
      <c r="R920" s="1551"/>
      <c r="S920" s="1533">
        <f t="shared" si="212"/>
        <v>2</v>
      </c>
      <c r="T920" s="1533" t="str">
        <f t="shared" si="211"/>
        <v/>
      </c>
      <c r="U920" s="1570">
        <v>920</v>
      </c>
      <c r="V920" s="1533"/>
    </row>
    <row r="921" spans="1:22" ht="15.75" customHeight="1">
      <c r="A921" s="1551" t="str">
        <f>$A$187</f>
        <v>Camel sales - local: no. sold</v>
      </c>
      <c r="B921" s="1745"/>
      <c r="C921" s="1629">
        <f>SUM($C$189)</f>
        <v>0</v>
      </c>
      <c r="D921" s="1629">
        <f>SUM($D$189)</f>
        <v>0</v>
      </c>
      <c r="E921" s="1629">
        <f>SUM($E$189)</f>
        <v>0</v>
      </c>
      <c r="F921" s="1629">
        <f>SUM($F$189)</f>
        <v>0</v>
      </c>
      <c r="G921" s="1745"/>
      <c r="H921" s="1629">
        <f>SUM($H$189)</f>
        <v>0</v>
      </c>
      <c r="I921" s="1629">
        <f>SUM($I$189)</f>
        <v>0</v>
      </c>
      <c r="J921" s="1629">
        <f>SUM($J$189)</f>
        <v>0</v>
      </c>
      <c r="K921" s="1629">
        <f>SUM($K$189)</f>
        <v>0</v>
      </c>
      <c r="L921" s="1745"/>
      <c r="M921" s="1629">
        <f>SUM($M$189)</f>
        <v>0</v>
      </c>
      <c r="N921" s="1629">
        <f>SUM($N$189)</f>
        <v>0</v>
      </c>
      <c r="O921" s="1629">
        <f>SUM($O$189)</f>
        <v>0</v>
      </c>
      <c r="P921" s="1629">
        <f>SUM($P$189)</f>
        <v>0</v>
      </c>
      <c r="R921" s="1551"/>
      <c r="S921" s="1533">
        <f t="shared" si="212"/>
        <v>2</v>
      </c>
      <c r="T921" s="1533" t="str">
        <f t="shared" si="211"/>
        <v/>
      </c>
      <c r="U921" s="1570">
        <v>921</v>
      </c>
      <c r="V921" s="1533"/>
    </row>
    <row r="922" spans="1:22" ht="15.75" customHeight="1">
      <c r="A922" s="1551" t="str">
        <f>$A$191</f>
        <v>Fattened Ox sales: no. sold</v>
      </c>
      <c r="B922" s="1745"/>
      <c r="C922" s="1629">
        <f>SUM($C$194)</f>
        <v>0</v>
      </c>
      <c r="D922" s="1629">
        <f>SUM($D$194)</f>
        <v>0</v>
      </c>
      <c r="E922" s="1629">
        <f>SUM($E$194)</f>
        <v>0</v>
      </c>
      <c r="F922" s="1629">
        <f>SUM($F$194)</f>
        <v>0</v>
      </c>
      <c r="G922" s="1745"/>
      <c r="H922" s="1629">
        <f>SUM($H$194)</f>
        <v>0</v>
      </c>
      <c r="I922" s="1629">
        <f>SUM($I$194)</f>
        <v>0</v>
      </c>
      <c r="J922" s="1629">
        <f>SUM($J$194)</f>
        <v>0</v>
      </c>
      <c r="K922" s="1629">
        <f>SUM($K$194)</f>
        <v>0</v>
      </c>
      <c r="L922" s="1745"/>
      <c r="M922" s="1629">
        <f>SUM($M$194)</f>
        <v>0</v>
      </c>
      <c r="N922" s="1629">
        <f>SUM($N$194)</f>
        <v>0</v>
      </c>
      <c r="O922" s="1629">
        <f>SUM($O$194)</f>
        <v>0</v>
      </c>
      <c r="P922" s="1629">
        <f>SUM($P$194)</f>
        <v>0</v>
      </c>
      <c r="R922" s="1551"/>
      <c r="S922" s="1533">
        <f t="shared" si="212"/>
        <v>2</v>
      </c>
      <c r="T922" s="1533" t="str">
        <f t="shared" si="211"/>
        <v/>
      </c>
      <c r="U922" s="1570">
        <v>922</v>
      </c>
      <c r="V922" s="1533"/>
    </row>
    <row r="923" spans="1:22" ht="15.75" customHeight="1">
      <c r="A923" s="1551" t="str">
        <f>$A$195</f>
        <v>Cattle sales - export: no. sold</v>
      </c>
      <c r="B923" s="1745"/>
      <c r="C923" s="1629">
        <f>SUM($C$197)</f>
        <v>0</v>
      </c>
      <c r="D923" s="1629">
        <f>SUM($D$197)</f>
        <v>0</v>
      </c>
      <c r="E923" s="1629">
        <f>SUM($E$197)</f>
        <v>0</v>
      </c>
      <c r="F923" s="1629">
        <f>SUM($F$197)</f>
        <v>0</v>
      </c>
      <c r="G923" s="1745"/>
      <c r="H923" s="1629">
        <f>SUM($H$197)</f>
        <v>0</v>
      </c>
      <c r="I923" s="1629">
        <f>SUM($I$197)</f>
        <v>0</v>
      </c>
      <c r="J923" s="1629">
        <f>SUM($J$197)</f>
        <v>0</v>
      </c>
      <c r="K923" s="1629">
        <f>SUM($K$197)</f>
        <v>0</v>
      </c>
      <c r="L923" s="1745"/>
      <c r="M923" s="1629">
        <f>SUM($M$197)</f>
        <v>0</v>
      </c>
      <c r="N923" s="1629">
        <f>SUM($N$197)</f>
        <v>0</v>
      </c>
      <c r="O923" s="1629">
        <f>SUM($O$197)</f>
        <v>0</v>
      </c>
      <c r="P923" s="1629">
        <f>SUM($P$197)</f>
        <v>0</v>
      </c>
      <c r="R923" s="1551"/>
      <c r="S923" s="1533">
        <f t="shared" si="212"/>
        <v>2</v>
      </c>
      <c r="T923" s="1533" t="str">
        <f t="shared" si="211"/>
        <v/>
      </c>
      <c r="U923" s="1570">
        <v>923</v>
      </c>
      <c r="V923" s="1533"/>
    </row>
    <row r="924" spans="1:22" ht="15.75" customHeight="1">
      <c r="A924" s="1551" t="str">
        <f>$A$198</f>
        <v>Cattle sales - local: no. sold</v>
      </c>
      <c r="B924" s="1745"/>
      <c r="C924" s="1629">
        <f>SUM($C$200)</f>
        <v>0</v>
      </c>
      <c r="D924" s="1629">
        <f>SUM($D$200)</f>
        <v>3500</v>
      </c>
      <c r="E924" s="1629">
        <f>SUM($E$200)</f>
        <v>7000</v>
      </c>
      <c r="F924" s="1629">
        <f>SUM($F$200)</f>
        <v>14000</v>
      </c>
      <c r="G924" s="1745"/>
      <c r="H924" s="1629">
        <f>SUM($H$200)</f>
        <v>0</v>
      </c>
      <c r="I924" s="1629">
        <f>SUM($I$200)</f>
        <v>3500</v>
      </c>
      <c r="J924" s="1629">
        <f>SUM($J$200)</f>
        <v>7000</v>
      </c>
      <c r="K924" s="1629">
        <f>SUM($K$200)</f>
        <v>17500</v>
      </c>
      <c r="L924" s="1745"/>
      <c r="M924" s="1629">
        <f>SUM($M$200)</f>
        <v>0</v>
      </c>
      <c r="N924" s="1629">
        <f>SUM($N$200)</f>
        <v>0</v>
      </c>
      <c r="O924" s="1629">
        <f>SUM($O$200)</f>
        <v>0</v>
      </c>
      <c r="P924" s="1629">
        <f>SUM($P$200)</f>
        <v>3500</v>
      </c>
      <c r="R924" s="1551"/>
      <c r="S924" s="1533">
        <f t="shared" si="212"/>
        <v>3</v>
      </c>
      <c r="T924" s="1533">
        <f t="shared" si="211"/>
        <v>3</v>
      </c>
      <c r="U924" s="1570">
        <v>924</v>
      </c>
      <c r="V924" s="1533"/>
    </row>
    <row r="925" spans="1:22" ht="15.75" customHeight="1">
      <c r="A925" s="1551" t="str">
        <f>$A$202</f>
        <v>Goat sales - export: no. sold</v>
      </c>
      <c r="B925" s="1745"/>
      <c r="C925" s="1629">
        <f>SUM($C$204)</f>
        <v>0</v>
      </c>
      <c r="D925" s="1629">
        <f>SUM($D$204)</f>
        <v>0</v>
      </c>
      <c r="E925" s="1629">
        <f>SUM($E$204)</f>
        <v>0</v>
      </c>
      <c r="F925" s="1629">
        <f>SUM($F$204)</f>
        <v>0</v>
      </c>
      <c r="G925" s="1745"/>
      <c r="H925" s="1629">
        <f>SUM($H$204)</f>
        <v>0</v>
      </c>
      <c r="I925" s="1629">
        <f>SUM($I$204)</f>
        <v>0</v>
      </c>
      <c r="J925" s="1629">
        <f>SUM($J$204)</f>
        <v>0</v>
      </c>
      <c r="K925" s="1629">
        <f>SUM($K$204)</f>
        <v>0</v>
      </c>
      <c r="L925" s="1745"/>
      <c r="M925" s="1629">
        <f>SUM($M$204)</f>
        <v>0</v>
      </c>
      <c r="N925" s="1629">
        <f>SUM($N$204)</f>
        <v>0</v>
      </c>
      <c r="O925" s="1629">
        <f>SUM($O$204)</f>
        <v>0</v>
      </c>
      <c r="P925" s="1629">
        <f>SUM($P$204)</f>
        <v>0</v>
      </c>
      <c r="R925" s="1551"/>
      <c r="S925" s="1533">
        <f t="shared" si="212"/>
        <v>3</v>
      </c>
      <c r="T925" s="1533" t="str">
        <f t="shared" si="211"/>
        <v/>
      </c>
      <c r="U925" s="1570">
        <v>925</v>
      </c>
      <c r="V925" s="1533"/>
    </row>
    <row r="926" spans="1:22" ht="15.75" customHeight="1">
      <c r="A926" s="1551" t="str">
        <f>$A$205</f>
        <v>Goat sales - local: no. sold</v>
      </c>
      <c r="B926" s="1745"/>
      <c r="C926" s="1629">
        <f>SUM($C$207)</f>
        <v>660</v>
      </c>
      <c r="D926" s="1629">
        <f>SUM($D$207)</f>
        <v>660.5</v>
      </c>
      <c r="E926" s="1629">
        <f>SUM($E$207)</f>
        <v>6720</v>
      </c>
      <c r="F926" s="1629">
        <f>SUM($F$207)</f>
        <v>2945</v>
      </c>
      <c r="G926" s="1745"/>
      <c r="H926" s="1629">
        <f>SUM($H$207)</f>
        <v>660</v>
      </c>
      <c r="I926" s="1629">
        <f>SUM($I$207)</f>
        <v>-660.5</v>
      </c>
      <c r="J926" s="1629">
        <f>SUM($J$207)</f>
        <v>2240</v>
      </c>
      <c r="K926" s="1629">
        <f>SUM($K$207)</f>
        <v>4123</v>
      </c>
      <c r="L926" s="1745"/>
      <c r="M926" s="1629">
        <f>SUM($M$207)</f>
        <v>0</v>
      </c>
      <c r="N926" s="1629">
        <f>SUM($N$207)</f>
        <v>-1321</v>
      </c>
      <c r="O926" s="1629">
        <f>SUM($O$207)</f>
        <v>-4480</v>
      </c>
      <c r="P926" s="1629">
        <f>SUM($P$207)</f>
        <v>1178</v>
      </c>
      <c r="R926" s="1551"/>
      <c r="S926" s="1533">
        <f t="shared" si="212"/>
        <v>4</v>
      </c>
      <c r="T926" s="1533">
        <f t="shared" si="211"/>
        <v>4</v>
      </c>
      <c r="U926" s="1570">
        <v>926</v>
      </c>
      <c r="V926" s="1533"/>
    </row>
    <row r="927" spans="1:22" ht="15.75" customHeight="1">
      <c r="A927" s="1551" t="str">
        <f>$A$208</f>
        <v>Sheep sales - export: no. sold</v>
      </c>
      <c r="B927" s="1745"/>
      <c r="C927" s="1629">
        <f>SUM($C$210)</f>
        <v>0</v>
      </c>
      <c r="D927" s="1629">
        <f>SUM($D$210)</f>
        <v>0</v>
      </c>
      <c r="E927" s="1629">
        <f>SUM($E$210)</f>
        <v>0</v>
      </c>
      <c r="F927" s="1629">
        <f>SUM($F$210)</f>
        <v>0</v>
      </c>
      <c r="G927" s="1745"/>
      <c r="H927" s="1629">
        <f>SUM($H$210)</f>
        <v>0</v>
      </c>
      <c r="I927" s="1629">
        <f>SUM($I$210)</f>
        <v>0</v>
      </c>
      <c r="J927" s="1629">
        <f>SUM($J$210)</f>
        <v>0</v>
      </c>
      <c r="K927" s="1629">
        <f>SUM($K$210)</f>
        <v>0</v>
      </c>
      <c r="L927" s="1745"/>
      <c r="M927" s="1629">
        <f>SUM($M$210)</f>
        <v>0</v>
      </c>
      <c r="N927" s="1629">
        <f>SUM($N$210)</f>
        <v>0</v>
      </c>
      <c r="O927" s="1629">
        <f>SUM($O$210)</f>
        <v>0</v>
      </c>
      <c r="P927" s="1629">
        <f>SUM($P$210)</f>
        <v>0</v>
      </c>
      <c r="R927" s="1551"/>
      <c r="S927" s="1533">
        <f t="shared" si="212"/>
        <v>4</v>
      </c>
      <c r="T927" s="1533" t="str">
        <f t="shared" si="211"/>
        <v/>
      </c>
      <c r="U927" s="1570">
        <v>927</v>
      </c>
      <c r="V927" s="1533"/>
    </row>
    <row r="928" spans="1:22" ht="15.75" customHeight="1">
      <c r="A928" s="1551" t="str">
        <f>$A$211</f>
        <v>Sheep sales - local: no. sold</v>
      </c>
      <c r="B928" s="1745"/>
      <c r="C928" s="1629">
        <f>SUM($C$213)</f>
        <v>0</v>
      </c>
      <c r="D928" s="1629">
        <f>SUM($D$213)</f>
        <v>0</v>
      </c>
      <c r="E928" s="1629">
        <f>SUM($E$213)</f>
        <v>600</v>
      </c>
      <c r="F928" s="1629">
        <f>SUM($F$213)</f>
        <v>650</v>
      </c>
      <c r="G928" s="1745"/>
      <c r="H928" s="1629">
        <f>SUM($H$213)</f>
        <v>0</v>
      </c>
      <c r="I928" s="1629">
        <f>SUM($I$213)</f>
        <v>0</v>
      </c>
      <c r="J928" s="1629">
        <f>SUM($J$213)</f>
        <v>0</v>
      </c>
      <c r="K928" s="1629">
        <f>SUM($K$213)</f>
        <v>0</v>
      </c>
      <c r="L928" s="1745"/>
      <c r="M928" s="1629">
        <f>SUM($M$213)</f>
        <v>0</v>
      </c>
      <c r="N928" s="1629">
        <f>SUM($N$213)</f>
        <v>0</v>
      </c>
      <c r="O928" s="1629">
        <f>SUM($O$213)</f>
        <v>0</v>
      </c>
      <c r="P928" s="1629">
        <f>SUM($P$213)</f>
        <v>0</v>
      </c>
      <c r="R928" s="1551"/>
      <c r="S928" s="1533">
        <f t="shared" si="212"/>
        <v>5</v>
      </c>
      <c r="T928" s="1533">
        <f t="shared" si="211"/>
        <v>5</v>
      </c>
      <c r="U928" s="1570">
        <v>928</v>
      </c>
      <c r="V928" s="1533"/>
    </row>
    <row r="929" spans="1:22" ht="15.75" customHeight="1">
      <c r="A929" s="1551" t="str">
        <f>$A$215</f>
        <v>Chicken sales: no. sold</v>
      </c>
      <c r="B929" s="1745"/>
      <c r="C929" s="1629">
        <f>SUM($C$217)</f>
        <v>140</v>
      </c>
      <c r="D929" s="1629">
        <f>SUM($D$217)</f>
        <v>140</v>
      </c>
      <c r="E929" s="1629">
        <f>SUM($E$217)</f>
        <v>420</v>
      </c>
      <c r="F929" s="1629">
        <f>SUM($F$217)</f>
        <v>1050</v>
      </c>
      <c r="G929" s="1745"/>
      <c r="H929" s="1629">
        <f>SUM($H$217)</f>
        <v>0</v>
      </c>
      <c r="I929" s="1629">
        <f>SUM($I$217)</f>
        <v>0</v>
      </c>
      <c r="J929" s="1629">
        <f>SUM($J$217)</f>
        <v>0</v>
      </c>
      <c r="K929" s="1629">
        <f>SUM($K$217)</f>
        <v>0</v>
      </c>
      <c r="L929" s="1745"/>
      <c r="M929" s="1629">
        <f>SUM($M$217)</f>
        <v>0</v>
      </c>
      <c r="N929" s="1629">
        <f>SUM($N$217)</f>
        <v>0</v>
      </c>
      <c r="O929" s="1629">
        <f>SUM($O$217)</f>
        <v>0</v>
      </c>
      <c r="P929" s="1629">
        <f>SUM($P$217)</f>
        <v>0</v>
      </c>
      <c r="R929" s="1551"/>
      <c r="S929" s="1533">
        <f t="shared" si="212"/>
        <v>6</v>
      </c>
      <c r="T929" s="1533">
        <f t="shared" si="211"/>
        <v>6</v>
      </c>
      <c r="U929" s="1570">
        <v>929</v>
      </c>
      <c r="V929" s="1533"/>
    </row>
    <row r="930" spans="1:22" ht="15.75" customHeight="1">
      <c r="A930" s="1762" t="s">
        <v>27</v>
      </c>
      <c r="B930" s="1745"/>
      <c r="C930" s="1745"/>
      <c r="D930" s="1745"/>
      <c r="E930" s="1745"/>
      <c r="F930" s="1745"/>
      <c r="G930" s="1745"/>
      <c r="H930" s="1745"/>
      <c r="I930" s="1745"/>
      <c r="J930" s="1745"/>
      <c r="K930" s="1745"/>
      <c r="L930" s="1745"/>
      <c r="M930" s="1745"/>
      <c r="N930" s="1745"/>
      <c r="O930" s="1745"/>
      <c r="P930" s="1745"/>
      <c r="R930" s="1551"/>
      <c r="S930" s="1533">
        <f t="shared" si="212"/>
        <v>6</v>
      </c>
      <c r="T930" s="1533" t="str">
        <f t="shared" si="211"/>
        <v/>
      </c>
      <c r="U930" s="1570">
        <v>930</v>
      </c>
      <c r="V930" s="1533"/>
    </row>
    <row r="931" spans="1:22" ht="15.75" customHeight="1">
      <c r="A931" s="1551" t="str">
        <f>$A$234</f>
        <v>Green maize sold: quantity</v>
      </c>
      <c r="B931" s="1745"/>
      <c r="C931" s="1629">
        <f>SUM($C$236)</f>
        <v>0</v>
      </c>
      <c r="D931" s="1629">
        <f>SUM($D$236)</f>
        <v>0</v>
      </c>
      <c r="E931" s="1629">
        <f>SUM($E$236)</f>
        <v>0</v>
      </c>
      <c r="F931" s="1629">
        <f>SUM($F$236)</f>
        <v>0</v>
      </c>
      <c r="G931" s="1745"/>
      <c r="H931" s="1629">
        <f>SUM($H$236)</f>
        <v>0</v>
      </c>
      <c r="I931" s="1629">
        <f>SUM($I$236)</f>
        <v>0</v>
      </c>
      <c r="J931" s="1629">
        <f>SUM($J$236)</f>
        <v>0</v>
      </c>
      <c r="K931" s="1629">
        <f>SUM($K$236)</f>
        <v>0</v>
      </c>
      <c r="L931" s="1745"/>
      <c r="M931" s="1629">
        <f>SUM($M$236)</f>
        <v>0</v>
      </c>
      <c r="N931" s="1629">
        <f>SUM($N$236)</f>
        <v>0</v>
      </c>
      <c r="O931" s="1629">
        <f>SUM($O$236)</f>
        <v>0</v>
      </c>
      <c r="P931" s="1629">
        <f>SUM($P$236)</f>
        <v>0</v>
      </c>
      <c r="R931" s="1551">
        <v>9</v>
      </c>
      <c r="S931" s="1533">
        <f t="shared" si="212"/>
        <v>6</v>
      </c>
      <c r="T931" s="1533" t="str">
        <f t="shared" si="211"/>
        <v/>
      </c>
      <c r="U931" s="1570">
        <v>931</v>
      </c>
      <c r="V931" s="1533"/>
    </row>
    <row r="932" spans="1:22" ht="15.75" customHeight="1">
      <c r="A932" s="1551" t="str">
        <f>$A$237</f>
        <v>Maize: kg produced</v>
      </c>
      <c r="B932" s="1745"/>
      <c r="C932" s="1629">
        <f>SUM($C$241)</f>
        <v>0</v>
      </c>
      <c r="D932" s="1629">
        <f>SUM($D$241)</f>
        <v>0</v>
      </c>
      <c r="E932" s="1629">
        <f>SUM($E$241)</f>
        <v>7500</v>
      </c>
      <c r="F932" s="1629">
        <f>SUM($F$241)</f>
        <v>15000</v>
      </c>
      <c r="G932" s="1745"/>
      <c r="H932" s="1629">
        <f>SUM($H$241)</f>
        <v>0</v>
      </c>
      <c r="I932" s="1629">
        <f>SUM($I$241)</f>
        <v>0</v>
      </c>
      <c r="J932" s="1629">
        <f>SUM($J$241)</f>
        <v>0</v>
      </c>
      <c r="K932" s="1629">
        <f>SUM($K$241)</f>
        <v>0</v>
      </c>
      <c r="L932" s="1745"/>
      <c r="M932" s="1629">
        <f>SUM($M$241)</f>
        <v>0</v>
      </c>
      <c r="N932" s="1629">
        <f>SUM($N$241)</f>
        <v>0</v>
      </c>
      <c r="O932" s="1629">
        <f>SUM($O$241)</f>
        <v>-7500</v>
      </c>
      <c r="P932" s="1629">
        <f>SUM($P$241)</f>
        <v>-15000</v>
      </c>
      <c r="R932" s="1551">
        <v>10</v>
      </c>
      <c r="S932" s="1533">
        <f t="shared" si="212"/>
        <v>7</v>
      </c>
      <c r="T932" s="1533">
        <f t="shared" si="211"/>
        <v>7</v>
      </c>
      <c r="U932" s="1570">
        <v>932</v>
      </c>
      <c r="V932" s="1533"/>
    </row>
    <row r="933" spans="1:22" ht="15.75" customHeight="1">
      <c r="A933" s="1765" t="str">
        <f>$A$244</f>
        <v>Tomato</v>
      </c>
      <c r="B933" s="1745"/>
      <c r="C933" s="1629">
        <f>SUM($C$248)</f>
        <v>150</v>
      </c>
      <c r="D933" s="1629">
        <f>SUM($D$248)</f>
        <v>480</v>
      </c>
      <c r="E933" s="1629">
        <f>SUM($E$248)</f>
        <v>300</v>
      </c>
      <c r="F933" s="1629">
        <f>SUM($F$248)</f>
        <v>600</v>
      </c>
      <c r="G933" s="1745"/>
      <c r="H933" s="1629">
        <f>SUM($H$248)</f>
        <v>0</v>
      </c>
      <c r="I933" s="1629">
        <f>SUM($I$248)</f>
        <v>0</v>
      </c>
      <c r="J933" s="1629">
        <f>SUM($J$248)</f>
        <v>0</v>
      </c>
      <c r="K933" s="1629">
        <f>SUM($K$248)</f>
        <v>0</v>
      </c>
      <c r="L933" s="1745"/>
      <c r="M933" s="1629">
        <f>SUM($M$248)</f>
        <v>-150</v>
      </c>
      <c r="N933" s="1629">
        <f>SUM($N$248)</f>
        <v>-480</v>
      </c>
      <c r="O933" s="1629">
        <f>SUM($O$248)</f>
        <v>-300</v>
      </c>
      <c r="P933" s="1629">
        <f>SUM($P$248)</f>
        <v>-600</v>
      </c>
      <c r="R933" s="1551">
        <v>11</v>
      </c>
      <c r="S933" s="1533">
        <f t="shared" si="212"/>
        <v>8</v>
      </c>
      <c r="T933" s="1533">
        <f t="shared" si="211"/>
        <v>8</v>
      </c>
      <c r="U933" s="1570">
        <v>933</v>
      </c>
      <c r="V933" s="1533"/>
    </row>
    <row r="934" spans="1:22" ht="15.75" customHeight="1">
      <c r="A934" s="1551" t="str">
        <f>$A$251</f>
        <v>Onions</v>
      </c>
      <c r="B934" s="1745"/>
      <c r="C934" s="1629">
        <f>SUM($C$255)</f>
        <v>460</v>
      </c>
      <c r="D934" s="1629">
        <f>SUM($D$255)</f>
        <v>1000</v>
      </c>
      <c r="E934" s="1629">
        <f>SUM($E$255)</f>
        <v>780</v>
      </c>
      <c r="F934" s="1629">
        <f>SUM($F$255)</f>
        <v>580</v>
      </c>
      <c r="G934" s="1745"/>
      <c r="H934" s="1629">
        <f>SUM($H$255)</f>
        <v>0</v>
      </c>
      <c r="I934" s="1629">
        <f>SUM($I$255)</f>
        <v>150</v>
      </c>
      <c r="J934" s="1629">
        <f>SUM($J$255)</f>
        <v>702</v>
      </c>
      <c r="K934" s="1629">
        <f>SUM($K$255)</f>
        <v>1305</v>
      </c>
      <c r="L934" s="1745"/>
      <c r="M934" s="1629">
        <f>SUM($M$255)</f>
        <v>-460</v>
      </c>
      <c r="N934" s="1629">
        <f>SUM($N$255)</f>
        <v>-850</v>
      </c>
      <c r="O934" s="1629">
        <f>SUM($O$255)</f>
        <v>-78</v>
      </c>
      <c r="P934" s="1629">
        <f>SUM($P$255)</f>
        <v>725</v>
      </c>
      <c r="R934" s="1551">
        <v>12</v>
      </c>
      <c r="S934" s="1533">
        <f t="shared" si="212"/>
        <v>9</v>
      </c>
      <c r="T934" s="1533">
        <f t="shared" si="211"/>
        <v>9</v>
      </c>
      <c r="U934" s="1570">
        <v>934</v>
      </c>
      <c r="V934" s="1533"/>
    </row>
    <row r="935" spans="1:22" ht="15.75" customHeight="1">
      <c r="A935" s="1551" t="str">
        <f>$A$258</f>
        <v>Beetroot</v>
      </c>
      <c r="B935" s="1745"/>
      <c r="C935" s="1629">
        <f>SUM($C$262)</f>
        <v>0</v>
      </c>
      <c r="D935" s="1629">
        <f>SUM($D$262)</f>
        <v>50</v>
      </c>
      <c r="E935" s="1629">
        <f>SUM($E$262)</f>
        <v>300</v>
      </c>
      <c r="F935" s="1629">
        <f>SUM($F$262)</f>
        <v>600</v>
      </c>
      <c r="G935" s="1745"/>
      <c r="H935" s="1629">
        <f>SUM($H$262)</f>
        <v>0</v>
      </c>
      <c r="I935" s="1629">
        <f>SUM($I$262)</f>
        <v>100</v>
      </c>
      <c r="J935" s="1629">
        <f>SUM($J$262)</f>
        <v>450</v>
      </c>
      <c r="K935" s="1629">
        <f>SUM($K$262)</f>
        <v>800</v>
      </c>
      <c r="L935" s="1745"/>
      <c r="M935" s="1629">
        <f>SUM($M$262)</f>
        <v>0</v>
      </c>
      <c r="N935" s="1629">
        <f>SUM($N$262)</f>
        <v>50</v>
      </c>
      <c r="O935" s="1629">
        <f>SUM($O$262)</f>
        <v>150</v>
      </c>
      <c r="P935" s="1629">
        <f>SUM($P$262)</f>
        <v>200</v>
      </c>
      <c r="R935" s="1551">
        <v>13</v>
      </c>
      <c r="S935" s="1533">
        <f t="shared" si="212"/>
        <v>10</v>
      </c>
      <c r="T935" s="1533">
        <f t="shared" si="211"/>
        <v>10</v>
      </c>
      <c r="U935" s="1570">
        <v>935</v>
      </c>
      <c r="V935" s="1533"/>
    </row>
    <row r="936" spans="1:22" ht="15.75" customHeight="1">
      <c r="A936" s="1551" t="str">
        <f>$A$265</f>
        <v>Cowpeas: kg produced</v>
      </c>
      <c r="B936" s="1745"/>
      <c r="C936" s="1629">
        <f>SUM($C$269)</f>
        <v>0</v>
      </c>
      <c r="D936" s="1629">
        <f>SUM($D$269)</f>
        <v>0</v>
      </c>
      <c r="E936" s="1629">
        <f>SUM($E$269)</f>
        <v>0</v>
      </c>
      <c r="F936" s="1629">
        <f>SUM($F$269)</f>
        <v>0</v>
      </c>
      <c r="G936" s="1745"/>
      <c r="H936" s="1629">
        <f>SUM($H$269)</f>
        <v>0</v>
      </c>
      <c r="I936" s="1629">
        <f>SUM($I$269)</f>
        <v>0</v>
      </c>
      <c r="J936" s="1629">
        <f>SUM($J$269)</f>
        <v>0</v>
      </c>
      <c r="K936" s="1629">
        <f>SUM($K$269)</f>
        <v>0</v>
      </c>
      <c r="L936" s="1745"/>
      <c r="M936" s="1629">
        <f>SUM($M$269)</f>
        <v>0</v>
      </c>
      <c r="N936" s="1629">
        <f>SUM($N$269)</f>
        <v>0</v>
      </c>
      <c r="O936" s="1629">
        <f>SUM($O$269)</f>
        <v>0</v>
      </c>
      <c r="P936" s="1629">
        <f>SUM($P$269)</f>
        <v>0</v>
      </c>
      <c r="R936" s="1551">
        <v>14</v>
      </c>
      <c r="S936" s="1533">
        <f t="shared" si="212"/>
        <v>10</v>
      </c>
      <c r="T936" s="1533" t="str">
        <f t="shared" si="211"/>
        <v/>
      </c>
      <c r="U936" s="1570">
        <v>936</v>
      </c>
      <c r="V936" s="1533"/>
    </row>
    <row r="937" spans="1:22" ht="15.75" customHeight="1">
      <c r="A937" s="1551" t="str">
        <f>$A$272</f>
        <v>Beans: kg produced</v>
      </c>
      <c r="B937" s="1745"/>
      <c r="C937" s="1629">
        <f>SUM($C$276)</f>
        <v>0</v>
      </c>
      <c r="D937" s="1629">
        <f>SUM($D$276)</f>
        <v>0</v>
      </c>
      <c r="E937" s="1629">
        <f>SUM($E$276)</f>
        <v>360</v>
      </c>
      <c r="F937" s="1629">
        <f>SUM($F$276)</f>
        <v>900</v>
      </c>
      <c r="G937" s="1745"/>
      <c r="H937" s="1629">
        <f>SUM($H$276)</f>
        <v>0</v>
      </c>
      <c r="I937" s="1629">
        <f>SUM($I$276)</f>
        <v>0</v>
      </c>
      <c r="J937" s="1629">
        <f>SUM($J$276)</f>
        <v>405</v>
      </c>
      <c r="K937" s="1629">
        <f>SUM($K$276)</f>
        <v>1125</v>
      </c>
      <c r="L937" s="1745"/>
      <c r="M937" s="1629">
        <f>SUM($M$276)</f>
        <v>0</v>
      </c>
      <c r="N937" s="1629">
        <f>SUM($N$276)</f>
        <v>0</v>
      </c>
      <c r="O937" s="1629">
        <f>SUM($O$276)</f>
        <v>45</v>
      </c>
      <c r="P937" s="1629">
        <f>SUM($P$276)</f>
        <v>225</v>
      </c>
      <c r="R937" s="1551">
        <v>15</v>
      </c>
      <c r="S937" s="1533">
        <f t="shared" si="212"/>
        <v>11</v>
      </c>
      <c r="T937" s="1533">
        <f t="shared" si="211"/>
        <v>11</v>
      </c>
      <c r="U937" s="1570">
        <v>937</v>
      </c>
      <c r="V937" s="1533"/>
    </row>
    <row r="938" spans="1:22" ht="15.75" customHeight="1">
      <c r="A938" s="1551" t="str">
        <f>$A$279</f>
        <v>Millet: kg produced</v>
      </c>
      <c r="B938" s="1745"/>
      <c r="C938" s="1629">
        <f>SUM($C$283)</f>
        <v>0</v>
      </c>
      <c r="D938" s="1629">
        <f>SUM($D$283)</f>
        <v>0</v>
      </c>
      <c r="E938" s="1629">
        <f>SUM($E$283)</f>
        <v>0</v>
      </c>
      <c r="F938" s="1629">
        <f>SUM($F$283)</f>
        <v>0</v>
      </c>
      <c r="G938" s="1745"/>
      <c r="H938" s="1629">
        <f>SUM($H$283)</f>
        <v>0</v>
      </c>
      <c r="I938" s="1629">
        <f>SUM($I$283)</f>
        <v>0</v>
      </c>
      <c r="J938" s="1629">
        <f>SUM($J$283)</f>
        <v>0</v>
      </c>
      <c r="K938" s="1629">
        <f>SUM($K$283)</f>
        <v>0</v>
      </c>
      <c r="L938" s="1745"/>
      <c r="M938" s="1629">
        <f>SUM($M$283)</f>
        <v>0</v>
      </c>
      <c r="N938" s="1629">
        <f>SUM($N$283)</f>
        <v>0</v>
      </c>
      <c r="O938" s="1629">
        <f>SUM($O$283)</f>
        <v>0</v>
      </c>
      <c r="P938" s="1629">
        <f>SUM($P$283)</f>
        <v>0</v>
      </c>
      <c r="R938" s="1551">
        <v>16</v>
      </c>
      <c r="S938" s="1533">
        <f t="shared" si="212"/>
        <v>11</v>
      </c>
      <c r="T938" s="1533" t="str">
        <f t="shared" si="211"/>
        <v/>
      </c>
      <c r="U938" s="1570">
        <v>938</v>
      </c>
      <c r="V938" s="1533"/>
    </row>
    <row r="939" spans="1:22" ht="15.75" customHeight="1">
      <c r="A939" s="1551" t="str">
        <f>$A$286</f>
        <v>Chillies: kg produced</v>
      </c>
      <c r="B939" s="1745"/>
      <c r="C939" s="1629">
        <f>SUM($C$290)</f>
        <v>0</v>
      </c>
      <c r="D939" s="1629">
        <f>SUM($D$290)</f>
        <v>0</v>
      </c>
      <c r="E939" s="1629">
        <f>SUM($E$290)</f>
        <v>0</v>
      </c>
      <c r="F939" s="1629">
        <f>SUM($F$290)</f>
        <v>200</v>
      </c>
      <c r="G939" s="1745"/>
      <c r="H939" s="1629">
        <f>SUM($H$290)</f>
        <v>0</v>
      </c>
      <c r="I939" s="1629">
        <f>SUM($I$290)</f>
        <v>0</v>
      </c>
      <c r="J939" s="1629">
        <f>SUM($J$290)</f>
        <v>0</v>
      </c>
      <c r="K939" s="1629">
        <f>SUM($K$290)</f>
        <v>0</v>
      </c>
      <c r="L939" s="1745"/>
      <c r="M939" s="1629">
        <f>SUM($M$290)</f>
        <v>0</v>
      </c>
      <c r="N939" s="1629">
        <f>SUM($N$290)</f>
        <v>0</v>
      </c>
      <c r="O939" s="1629">
        <f>SUM($O$290)</f>
        <v>0</v>
      </c>
      <c r="P939" s="1629">
        <f>SUM($P$290)</f>
        <v>-200</v>
      </c>
      <c r="R939" s="1551">
        <v>17</v>
      </c>
      <c r="S939" s="1533">
        <f t="shared" si="212"/>
        <v>12</v>
      </c>
      <c r="T939" s="1533">
        <f t="shared" si="211"/>
        <v>12</v>
      </c>
      <c r="U939" s="1570">
        <v>939</v>
      </c>
      <c r="V939" s="1533"/>
    </row>
    <row r="940" spans="1:22" ht="15.75" customHeight="1">
      <c r="A940" s="1551" t="str">
        <f>$A$293</f>
        <v>sorghum: kg produced</v>
      </c>
      <c r="B940" s="1745"/>
      <c r="C940" s="1629">
        <f>SUM($C$297)</f>
        <v>0</v>
      </c>
      <c r="D940" s="1629">
        <f>SUM($D$297)</f>
        <v>0</v>
      </c>
      <c r="E940" s="1629">
        <f>SUM($E$297)</f>
        <v>0</v>
      </c>
      <c r="F940" s="1629">
        <f>SUM($F$297)</f>
        <v>0</v>
      </c>
      <c r="G940" s="1745"/>
      <c r="H940" s="1629">
        <f>SUM($H$297)</f>
        <v>0</v>
      </c>
      <c r="I940" s="1629">
        <f>SUM($I$297)</f>
        <v>0</v>
      </c>
      <c r="J940" s="1629">
        <f>SUM($J$297)</f>
        <v>0</v>
      </c>
      <c r="K940" s="1629">
        <f>SUM($K$297)</f>
        <v>0</v>
      </c>
      <c r="L940" s="1745"/>
      <c r="M940" s="1629">
        <f>SUM($M$297)</f>
        <v>0</v>
      </c>
      <c r="N940" s="1629">
        <f>SUM($N$297)</f>
        <v>0</v>
      </c>
      <c r="O940" s="1629">
        <f>SUM($O$297)</f>
        <v>0</v>
      </c>
      <c r="P940" s="1629">
        <f>SUM($P$297)</f>
        <v>0</v>
      </c>
      <c r="R940" s="1551">
        <v>18</v>
      </c>
      <c r="S940" s="1533">
        <f t="shared" si="212"/>
        <v>12</v>
      </c>
      <c r="T940" s="1533" t="str">
        <f t="shared" si="211"/>
        <v/>
      </c>
      <c r="U940" s="1570">
        <v>940</v>
      </c>
      <c r="V940" s="1533"/>
    </row>
    <row r="941" spans="1:22" ht="15.75" customHeight="1">
      <c r="A941" s="1765" t="str">
        <f>$A$300</f>
        <v>Cassava: no. local meas.</v>
      </c>
      <c r="B941" s="1745"/>
      <c r="C941" s="1629">
        <f>SUM($C$307)</f>
        <v>0</v>
      </c>
      <c r="D941" s="1629">
        <f>SUM($D$307)</f>
        <v>0</v>
      </c>
      <c r="E941" s="1629">
        <f>SUM($E$307)</f>
        <v>0</v>
      </c>
      <c r="F941" s="1629">
        <f>SUM($F$307)</f>
        <v>0</v>
      </c>
      <c r="G941" s="1745"/>
      <c r="H941" s="1629">
        <f>SUM($H$307)</f>
        <v>0</v>
      </c>
      <c r="I941" s="1629">
        <f>SUM($I$307)</f>
        <v>0</v>
      </c>
      <c r="J941" s="1629">
        <f>SUM($J$307)</f>
        <v>0</v>
      </c>
      <c r="K941" s="1629">
        <f>SUM($K$307)</f>
        <v>0</v>
      </c>
      <c r="L941" s="1745"/>
      <c r="M941" s="1629">
        <f>SUM($M$307)</f>
        <v>0</v>
      </c>
      <c r="N941" s="1629">
        <f>SUM($N$307)</f>
        <v>0</v>
      </c>
      <c r="O941" s="1629">
        <f>SUM($O$307)</f>
        <v>0</v>
      </c>
      <c r="P941" s="1629">
        <f>SUM($P$307)</f>
        <v>0</v>
      </c>
      <c r="R941" s="1551">
        <v>19</v>
      </c>
      <c r="S941" s="1533">
        <f t="shared" si="212"/>
        <v>12</v>
      </c>
      <c r="T941" s="1533" t="str">
        <f t="shared" si="211"/>
        <v/>
      </c>
      <c r="U941" s="1570">
        <v>941</v>
      </c>
      <c r="V941" s="1533"/>
    </row>
    <row r="942" spans="1:22" ht="15.75" customHeight="1">
      <c r="A942" s="1551" t="str">
        <f>$A$310</f>
        <v>Sweet potatoes</v>
      </c>
      <c r="B942" s="1745"/>
      <c r="C942" s="1629">
        <f>SUM($C$317)</f>
        <v>0</v>
      </c>
      <c r="D942" s="1629">
        <f>SUM($D$317)</f>
        <v>0</v>
      </c>
      <c r="E942" s="1629">
        <f>SUM($E$317)</f>
        <v>45</v>
      </c>
      <c r="F942" s="1629">
        <f>SUM($F$317)</f>
        <v>495</v>
      </c>
      <c r="G942" s="1745"/>
      <c r="H942" s="1629">
        <f>SUM($H$317)</f>
        <v>0</v>
      </c>
      <c r="I942" s="1629">
        <f>SUM($I$317)</f>
        <v>0</v>
      </c>
      <c r="J942" s="1629">
        <f>SUM($J$317)</f>
        <v>0</v>
      </c>
      <c r="K942" s="1629">
        <f>SUM($K$317)</f>
        <v>0</v>
      </c>
      <c r="L942" s="1745"/>
      <c r="M942" s="1629">
        <f>SUM($M$317)</f>
        <v>0</v>
      </c>
      <c r="N942" s="1629">
        <f>SUM($N$317)</f>
        <v>0</v>
      </c>
      <c r="O942" s="1629">
        <f>SUM($O$317)</f>
        <v>-45</v>
      </c>
      <c r="P942" s="1629">
        <f>SUM($P$317)</f>
        <v>-495</v>
      </c>
      <c r="R942" s="1551">
        <v>20</v>
      </c>
      <c r="S942" s="1533">
        <f t="shared" si="212"/>
        <v>13</v>
      </c>
      <c r="T942" s="1533">
        <f t="shared" si="211"/>
        <v>13</v>
      </c>
      <c r="U942" s="1570">
        <v>942</v>
      </c>
      <c r="V942" s="1533"/>
    </row>
    <row r="943" spans="1:22" ht="15.75" customHeight="1">
      <c r="A943" s="1551" t="str">
        <f>$A$320</f>
        <v>Cabbage</v>
      </c>
      <c r="B943" s="1745"/>
      <c r="C943" s="1629">
        <f>SUM($C$327)</f>
        <v>60</v>
      </c>
      <c r="D943" s="1629">
        <f>SUM($D$327)</f>
        <v>252</v>
      </c>
      <c r="E943" s="1629">
        <f>SUM($E$327)</f>
        <v>210</v>
      </c>
      <c r="F943" s="1629">
        <f>SUM($F$327)</f>
        <v>252</v>
      </c>
      <c r="G943" s="1745"/>
      <c r="H943" s="1629">
        <f>SUM($H$327)</f>
        <v>0</v>
      </c>
      <c r="I943" s="1629">
        <f>SUM($I$327)</f>
        <v>0</v>
      </c>
      <c r="J943" s="1629">
        <f>SUM($J$327)</f>
        <v>0</v>
      </c>
      <c r="K943" s="1629">
        <f>SUM($K$327)</f>
        <v>0</v>
      </c>
      <c r="L943" s="1745"/>
      <c r="M943" s="1629">
        <f>SUM($M$327)</f>
        <v>-60</v>
      </c>
      <c r="N943" s="1629">
        <f>SUM($N$327)</f>
        <v>-252</v>
      </c>
      <c r="O943" s="1629">
        <f>SUM($O$327)</f>
        <v>-210</v>
      </c>
      <c r="P943" s="1629">
        <f>SUM($P$327)</f>
        <v>-252</v>
      </c>
      <c r="R943" s="1551">
        <v>21</v>
      </c>
      <c r="S943" s="1533">
        <f t="shared" si="212"/>
        <v>14</v>
      </c>
      <c r="T943" s="1533">
        <f t="shared" si="211"/>
        <v>14</v>
      </c>
      <c r="U943" s="1570">
        <v>943</v>
      </c>
      <c r="V943" s="1533"/>
    </row>
    <row r="944" spans="1:22" ht="15.75" customHeight="1">
      <c r="A944" s="1551" t="str">
        <f>$A$330</f>
        <v>Other root crops: carrots</v>
      </c>
      <c r="B944" s="1745"/>
      <c r="C944" s="1629">
        <f>SUM($C$337)</f>
        <v>0</v>
      </c>
      <c r="D944" s="1629">
        <f>SUM($D$337)</f>
        <v>0</v>
      </c>
      <c r="E944" s="1629">
        <f>SUM($E$337)</f>
        <v>0</v>
      </c>
      <c r="F944" s="1629">
        <f>SUM($F$337)</f>
        <v>0</v>
      </c>
      <c r="G944" s="1745"/>
      <c r="H944" s="1629">
        <f>SUM($H$337)</f>
        <v>0</v>
      </c>
      <c r="I944" s="1629">
        <f>SUM($I$337)</f>
        <v>0</v>
      </c>
      <c r="J944" s="1629">
        <f>SUM($J$337)</f>
        <v>0</v>
      </c>
      <c r="K944" s="1629">
        <f>SUM($K$337)</f>
        <v>0</v>
      </c>
      <c r="L944" s="1745"/>
      <c r="M944" s="1629">
        <f>SUM($M$337)</f>
        <v>0</v>
      </c>
      <c r="N944" s="1629">
        <f>SUM($N$337)</f>
        <v>0</v>
      </c>
      <c r="O944" s="1629">
        <f>SUM($O$337)</f>
        <v>0</v>
      </c>
      <c r="P944" s="1629">
        <f>SUM($P$337)</f>
        <v>0</v>
      </c>
      <c r="R944" s="1551">
        <v>22</v>
      </c>
      <c r="S944" s="1533">
        <f t="shared" si="212"/>
        <v>14</v>
      </c>
      <c r="T944" s="1533" t="str">
        <f t="shared" si="211"/>
        <v/>
      </c>
      <c r="U944" s="1570">
        <v>944</v>
      </c>
      <c r="V944" s="1533"/>
    </row>
    <row r="945" spans="1:22" ht="15.75" customHeight="1">
      <c r="A945" s="1551" t="str">
        <f>$A$340</f>
        <v>Groundnuts (dry): no. local meas</v>
      </c>
      <c r="B945" s="1745"/>
      <c r="C945" s="1629">
        <f>SUM($C$347)</f>
        <v>0</v>
      </c>
      <c r="D945" s="1629">
        <f>SUM($D$347)</f>
        <v>0</v>
      </c>
      <c r="E945" s="1629">
        <f>SUM($E$347)</f>
        <v>0</v>
      </c>
      <c r="F945" s="1629">
        <f>SUM($F$347)</f>
        <v>300</v>
      </c>
      <c r="G945" s="1745"/>
      <c r="H945" s="1629">
        <f>SUM($H$347)</f>
        <v>0</v>
      </c>
      <c r="I945" s="1629">
        <f>SUM($I$347)</f>
        <v>0</v>
      </c>
      <c r="J945" s="1629">
        <f>SUM($J$347)</f>
        <v>0</v>
      </c>
      <c r="K945" s="1629">
        <f>SUM($K$347)</f>
        <v>0</v>
      </c>
      <c r="L945" s="1745"/>
      <c r="M945" s="1629">
        <f>SUM($M$347)</f>
        <v>0</v>
      </c>
      <c r="N945" s="1629">
        <f>SUM($N$347)</f>
        <v>0</v>
      </c>
      <c r="O945" s="1629">
        <f>SUM($O$347)</f>
        <v>0</v>
      </c>
      <c r="P945" s="1629">
        <f>SUM($P$347)</f>
        <v>-300</v>
      </c>
      <c r="R945" s="1551">
        <v>23</v>
      </c>
      <c r="S945" s="1533">
        <f t="shared" si="212"/>
        <v>15</v>
      </c>
      <c r="T945" s="1533">
        <f t="shared" si="211"/>
        <v>15</v>
      </c>
      <c r="U945" s="1570">
        <v>945</v>
      </c>
      <c r="V945" s="1533"/>
    </row>
    <row r="946" spans="1:22" ht="15.75" customHeight="1">
      <c r="A946" s="1551" t="str">
        <f>$A$350</f>
        <v>Spinach</v>
      </c>
      <c r="B946" s="1745"/>
      <c r="C946" s="1629">
        <f>SUM($C$357)</f>
        <v>40</v>
      </c>
      <c r="D946" s="1629">
        <f>SUM($D$357)</f>
        <v>230</v>
      </c>
      <c r="E946" s="1629">
        <f>SUM($E$357)</f>
        <v>165</v>
      </c>
      <c r="F946" s="1629">
        <f>SUM($F$357)</f>
        <v>600</v>
      </c>
      <c r="G946" s="1745"/>
      <c r="H946" s="1629">
        <f>SUM($H$357)</f>
        <v>0</v>
      </c>
      <c r="I946" s="1629">
        <f>SUM($I$357)</f>
        <v>0</v>
      </c>
      <c r="J946" s="1629">
        <f>SUM($J$357)</f>
        <v>0</v>
      </c>
      <c r="K946" s="1629">
        <f>SUM($K$357)</f>
        <v>0</v>
      </c>
      <c r="L946" s="1745"/>
      <c r="M946" s="1629">
        <f>SUM($M$357)</f>
        <v>-40</v>
      </c>
      <c r="N946" s="1629">
        <f>SUM($N$357)</f>
        <v>-230</v>
      </c>
      <c r="O946" s="1629">
        <f>SUM($O$357)</f>
        <v>-165</v>
      </c>
      <c r="P946" s="1629">
        <f>SUM($P$357)</f>
        <v>-600</v>
      </c>
      <c r="R946" s="1551">
        <v>24</v>
      </c>
      <c r="S946" s="1533">
        <f t="shared" si="212"/>
        <v>16</v>
      </c>
      <c r="T946" s="1533">
        <f t="shared" si="211"/>
        <v>16</v>
      </c>
      <c r="U946" s="1570">
        <v>946</v>
      </c>
      <c r="V946" s="1533"/>
    </row>
    <row r="947" spans="1:22" ht="15.75" customHeight="1">
      <c r="A947" s="1551" t="str">
        <f>$A$360</f>
        <v>Other crop: Potatoes</v>
      </c>
      <c r="B947" s="1745"/>
      <c r="C947" s="1629">
        <f>SUM($C$368)</f>
        <v>91</v>
      </c>
      <c r="D947" s="1629">
        <f>SUM($D$368)</f>
        <v>140</v>
      </c>
      <c r="E947" s="1629">
        <f>SUM($E$368)</f>
        <v>5525</v>
      </c>
      <c r="F947" s="1629">
        <f>SUM($F$368)</f>
        <v>6960</v>
      </c>
      <c r="G947" s="1745"/>
      <c r="H947" s="1629">
        <f>SUM($H$368)</f>
        <v>0</v>
      </c>
      <c r="I947" s="1629">
        <f>SUM($I$368)</f>
        <v>0</v>
      </c>
      <c r="J947" s="1629">
        <f>SUM($J$368)</f>
        <v>0</v>
      </c>
      <c r="K947" s="1629">
        <f>SUM($K$368)</f>
        <v>0</v>
      </c>
      <c r="L947" s="1745"/>
      <c r="M947" s="1629">
        <f>SUM($M$368)</f>
        <v>-91</v>
      </c>
      <c r="N947" s="1629">
        <f>SUM($N$368)</f>
        <v>-140</v>
      </c>
      <c r="O947" s="1629">
        <f>SUM($O$368)</f>
        <v>-5525</v>
      </c>
      <c r="P947" s="1629">
        <f>SUM($P$368)</f>
        <v>-6960</v>
      </c>
      <c r="R947" s="1551">
        <v>25</v>
      </c>
      <c r="S947" s="1533">
        <f t="shared" si="212"/>
        <v>17</v>
      </c>
      <c r="T947" s="1533">
        <f t="shared" si="211"/>
        <v>17</v>
      </c>
      <c r="U947" s="1570">
        <v>947</v>
      </c>
      <c r="V947" s="1533"/>
    </row>
    <row r="948" spans="1:22" ht="15.75" customHeight="1">
      <c r="A948" s="1551" t="str">
        <f>$A$371</f>
        <v>Other crop: pumpkin / butternut</v>
      </c>
      <c r="B948" s="1745"/>
      <c r="C948" s="1629">
        <f>SUM($C$379)</f>
        <v>0</v>
      </c>
      <c r="D948" s="1629">
        <f>SUM($D$379)</f>
        <v>0</v>
      </c>
      <c r="E948" s="1629">
        <f>SUM($E$379)</f>
        <v>360</v>
      </c>
      <c r="F948" s="1629">
        <f>SUM($F$379)</f>
        <v>600</v>
      </c>
      <c r="G948" s="1745"/>
      <c r="H948" s="1629">
        <f>SUM($H$379)</f>
        <v>0</v>
      </c>
      <c r="I948" s="1629">
        <f>SUM($I$379)</f>
        <v>0</v>
      </c>
      <c r="J948" s="1629">
        <f>SUM($J$379)</f>
        <v>0</v>
      </c>
      <c r="K948" s="1629">
        <f>SUM($K$379)</f>
        <v>0</v>
      </c>
      <c r="L948" s="1745"/>
      <c r="M948" s="1629">
        <f>SUM($M$379)</f>
        <v>0</v>
      </c>
      <c r="N948" s="1629">
        <f>SUM($N$379)</f>
        <v>0</v>
      </c>
      <c r="O948" s="1629">
        <f>SUM($O$379)</f>
        <v>-360</v>
      </c>
      <c r="P948" s="1629">
        <f>SUM($P$379)</f>
        <v>-600</v>
      </c>
      <c r="R948" s="1551">
        <v>26</v>
      </c>
      <c r="S948" s="1533">
        <f t="shared" si="212"/>
        <v>18</v>
      </c>
      <c r="T948" s="1533">
        <f t="shared" si="211"/>
        <v>18</v>
      </c>
      <c r="U948" s="1570">
        <v>948</v>
      </c>
      <c r="V948" s="1533"/>
    </row>
    <row r="949" spans="1:22" ht="15.75" customHeight="1">
      <c r="A949" s="1551" t="str">
        <f>$A$382</f>
        <v xml:space="preserve">Other crop: </v>
      </c>
      <c r="B949" s="1745"/>
      <c r="C949" s="1629">
        <f>SUM($C$389)</f>
        <v>0</v>
      </c>
      <c r="D949" s="1629">
        <f>SUM($D$389)</f>
        <v>0</v>
      </c>
      <c r="E949" s="1629">
        <f>SUM($E$389)</f>
        <v>0</v>
      </c>
      <c r="F949" s="1629">
        <f>SUM($F$389)</f>
        <v>0</v>
      </c>
      <c r="G949" s="1745"/>
      <c r="H949" s="1629">
        <f>SUM($H$389)</f>
        <v>0</v>
      </c>
      <c r="I949" s="1629">
        <f>SUM($I$389)</f>
        <v>0</v>
      </c>
      <c r="J949" s="1629">
        <f>SUM($J$389)</f>
        <v>0</v>
      </c>
      <c r="K949" s="1629">
        <f>SUM($K$389)</f>
        <v>0</v>
      </c>
      <c r="L949" s="1745"/>
      <c r="M949" s="1629">
        <f>SUM($M$389)</f>
        <v>0</v>
      </c>
      <c r="N949" s="1629">
        <f>SUM($N$389)</f>
        <v>0</v>
      </c>
      <c r="O949" s="1629">
        <f>SUM($O$389)</f>
        <v>0</v>
      </c>
      <c r="P949" s="1629">
        <f>SUM($P$389)</f>
        <v>0</v>
      </c>
      <c r="R949" s="1551">
        <v>27</v>
      </c>
      <c r="S949" s="1533">
        <f t="shared" si="212"/>
        <v>18</v>
      </c>
      <c r="T949" s="1533" t="str">
        <f t="shared" si="211"/>
        <v/>
      </c>
      <c r="U949" s="1570">
        <v>949</v>
      </c>
      <c r="V949" s="1533"/>
    </row>
    <row r="950" spans="1:22" ht="15.75" customHeight="1">
      <c r="A950" s="1765" t="str">
        <f>$A$392</f>
        <v>Main cashcrop kg sold</v>
      </c>
      <c r="B950" s="1745"/>
      <c r="C950" s="1629">
        <f>SUM($C$394)</f>
        <v>0</v>
      </c>
      <c r="D950" s="1629">
        <f>SUM($D$394)</f>
        <v>0</v>
      </c>
      <c r="E950" s="1629">
        <f>SUM($E$394)</f>
        <v>0</v>
      </c>
      <c r="F950" s="1629">
        <f>SUM($F$394)</f>
        <v>0</v>
      </c>
      <c r="G950" s="1745"/>
      <c r="H950" s="1629">
        <f>SUM($H$394)</f>
        <v>0</v>
      </c>
      <c r="I950" s="1629">
        <f>SUM($I$394)</f>
        <v>0</v>
      </c>
      <c r="J950" s="1629">
        <f>SUM($J$394)</f>
        <v>0</v>
      </c>
      <c r="K950" s="1629">
        <f>SUM($K$394)</f>
        <v>0</v>
      </c>
      <c r="L950" s="1745"/>
      <c r="M950" s="1629">
        <f>SUM($M$394)</f>
        <v>0</v>
      </c>
      <c r="N950" s="1629">
        <f>SUM($N$394)</f>
        <v>0</v>
      </c>
      <c r="O950" s="1629">
        <f>SUM($O$394)</f>
        <v>0</v>
      </c>
      <c r="P950" s="1629">
        <f>SUM($P$394)</f>
        <v>0</v>
      </c>
      <c r="R950" s="1551"/>
      <c r="S950" s="1533">
        <f t="shared" si="212"/>
        <v>18</v>
      </c>
      <c r="T950" s="1533" t="str">
        <f t="shared" si="211"/>
        <v/>
      </c>
      <c r="U950" s="1570">
        <v>950</v>
      </c>
      <c r="V950" s="1533"/>
    </row>
    <row r="951" spans="1:22" ht="15.75" customHeight="1">
      <c r="A951" s="1551" t="str">
        <f>$A$395</f>
        <v>Other cashcrop: Beetroot</v>
      </c>
      <c r="B951" s="1745"/>
      <c r="C951" s="1629">
        <f>SUM($C$397)</f>
        <v>0</v>
      </c>
      <c r="D951" s="1629">
        <f>SUM($D$397)</f>
        <v>0</v>
      </c>
      <c r="E951" s="1629">
        <f>SUM($E$397)</f>
        <v>0</v>
      </c>
      <c r="F951" s="1629">
        <f>SUM($F$397)</f>
        <v>0</v>
      </c>
      <c r="G951" s="1745"/>
      <c r="H951" s="1629">
        <f>SUM($H$397)</f>
        <v>0</v>
      </c>
      <c r="I951" s="1629">
        <f>SUM($I$397)</f>
        <v>0</v>
      </c>
      <c r="J951" s="1629">
        <f>SUM($J$397)</f>
        <v>0</v>
      </c>
      <c r="K951" s="1629">
        <f>SUM($K$397)</f>
        <v>0</v>
      </c>
      <c r="L951" s="1745"/>
      <c r="M951" s="1629">
        <f>SUM($M$397)</f>
        <v>0</v>
      </c>
      <c r="N951" s="1629">
        <f>SUM($N$397)</f>
        <v>0</v>
      </c>
      <c r="O951" s="1629">
        <f>SUM($O$397)</f>
        <v>0</v>
      </c>
      <c r="P951" s="1629">
        <f>SUM($P$397)</f>
        <v>0</v>
      </c>
      <c r="R951" s="1551"/>
      <c r="S951" s="1533">
        <f t="shared" si="212"/>
        <v>18</v>
      </c>
      <c r="T951" s="1533" t="str">
        <f t="shared" si="211"/>
        <v/>
      </c>
      <c r="U951" s="1570">
        <v>951</v>
      </c>
      <c r="V951" s="1533"/>
    </row>
    <row r="952" spans="1:22" ht="15.75" customHeight="1">
      <c r="A952" s="1551" t="str">
        <f>$A$398</f>
        <v>Other cashcrop: kg produced</v>
      </c>
      <c r="B952" s="1745"/>
      <c r="C952" s="1629">
        <f>SUM($C$400)</f>
        <v>0</v>
      </c>
      <c r="D952" s="1629">
        <f>SUM($D$400)</f>
        <v>0</v>
      </c>
      <c r="E952" s="1629">
        <f>SUM($E$400)</f>
        <v>0</v>
      </c>
      <c r="F952" s="1629">
        <f>SUM($F$400)</f>
        <v>0</v>
      </c>
      <c r="G952" s="1745"/>
      <c r="H952" s="1629">
        <f>SUM($H$400)</f>
        <v>0</v>
      </c>
      <c r="I952" s="1629">
        <f>SUM($I$400)</f>
        <v>0</v>
      </c>
      <c r="J952" s="1629">
        <f>SUM($J$400)</f>
        <v>0</v>
      </c>
      <c r="K952" s="1629">
        <f>SUM($K$400)</f>
        <v>0</v>
      </c>
      <c r="L952" s="1745"/>
      <c r="M952" s="1629">
        <f>SUM($M$400)</f>
        <v>0</v>
      </c>
      <c r="N952" s="1629">
        <f>SUM($N$400)</f>
        <v>0</v>
      </c>
      <c r="O952" s="1629">
        <f>SUM($O$400)</f>
        <v>0</v>
      </c>
      <c r="P952" s="1629">
        <f>SUM($P$400)</f>
        <v>0</v>
      </c>
      <c r="R952" s="1551"/>
      <c r="S952" s="1533">
        <f t="shared" si="212"/>
        <v>18</v>
      </c>
      <c r="T952" s="1533" t="str">
        <f t="shared" si="211"/>
        <v/>
      </c>
      <c r="U952" s="1570">
        <v>952</v>
      </c>
      <c r="V952" s="1533"/>
    </row>
    <row r="953" spans="1:22" ht="15.75" customHeight="1">
      <c r="A953" s="1551" t="str">
        <f>$A$401</f>
        <v>Other cashcrop: kg produced</v>
      </c>
      <c r="B953" s="1745"/>
      <c r="C953" s="1629">
        <f>SUM($C$403)</f>
        <v>0</v>
      </c>
      <c r="D953" s="1629">
        <f>SUM($D$403)</f>
        <v>0</v>
      </c>
      <c r="E953" s="1629">
        <f>SUM($E$403)</f>
        <v>0</v>
      </c>
      <c r="F953" s="1629">
        <f>SUM($F$403)</f>
        <v>0</v>
      </c>
      <c r="G953" s="1745"/>
      <c r="H953" s="1629">
        <f>SUM($H$403)</f>
        <v>0</v>
      </c>
      <c r="I953" s="1629">
        <f>SUM($I$403)</f>
        <v>0</v>
      </c>
      <c r="J953" s="1629">
        <f>SUM($J$403)</f>
        <v>0</v>
      </c>
      <c r="K953" s="1629">
        <f>SUM($K$403)</f>
        <v>0</v>
      </c>
      <c r="L953" s="1745"/>
      <c r="M953" s="1629">
        <f>SUM($M$403)</f>
        <v>0</v>
      </c>
      <c r="N953" s="1629">
        <f>SUM($N$403)</f>
        <v>0</v>
      </c>
      <c r="O953" s="1629">
        <f>SUM($O$403)</f>
        <v>0</v>
      </c>
      <c r="P953" s="1629">
        <f>SUM($P$403)</f>
        <v>0</v>
      </c>
      <c r="R953" s="1551"/>
      <c r="S953" s="1533">
        <f t="shared" si="212"/>
        <v>18</v>
      </c>
      <c r="T953" s="1533" t="str">
        <f t="shared" si="211"/>
        <v/>
      </c>
      <c r="U953" s="1570">
        <v>953</v>
      </c>
      <c r="V953" s="1533"/>
    </row>
    <row r="954" spans="1:22" ht="15.75" customHeight="1">
      <c r="A954" s="1551" t="str">
        <f>$A$404</f>
        <v>Other cashcrop: kg produced</v>
      </c>
      <c r="B954" s="1745"/>
      <c r="C954" s="1629">
        <f>SUM($C$406)</f>
        <v>0</v>
      </c>
      <c r="D954" s="1629">
        <f>SUM($D$406)</f>
        <v>0</v>
      </c>
      <c r="E954" s="1629">
        <f>SUM($E$406)</f>
        <v>0</v>
      </c>
      <c r="F954" s="1629">
        <f>SUM($F$406)</f>
        <v>0</v>
      </c>
      <c r="G954" s="1745"/>
      <c r="H954" s="1629">
        <f>SUM($H$406)</f>
        <v>0</v>
      </c>
      <c r="I954" s="1629">
        <f>SUM($I$406)</f>
        <v>0</v>
      </c>
      <c r="J954" s="1629">
        <f>SUM($J$406)</f>
        <v>0</v>
      </c>
      <c r="K954" s="1629">
        <f>SUM($K$406)</f>
        <v>0</v>
      </c>
      <c r="L954" s="1745"/>
      <c r="M954" s="1629">
        <f>SUM($M$406)</f>
        <v>0</v>
      </c>
      <c r="N954" s="1629">
        <f>SUM($N$406)</f>
        <v>0</v>
      </c>
      <c r="O954" s="1629">
        <f>SUM($O$406)</f>
        <v>0</v>
      </c>
      <c r="P954" s="1629">
        <f>SUM($P$406)</f>
        <v>0</v>
      </c>
      <c r="R954" s="1551"/>
      <c r="S954" s="1533">
        <f t="shared" si="212"/>
        <v>18</v>
      </c>
      <c r="T954" s="1533" t="str">
        <f t="shared" si="211"/>
        <v/>
      </c>
      <c r="U954" s="1570">
        <v>954</v>
      </c>
      <c r="V954" s="1533"/>
    </row>
    <row r="955" spans="1:22" ht="15.75" customHeight="1">
      <c r="A955" s="1551" t="str">
        <f>$A$407</f>
        <v>Other cashcrop: kg produced</v>
      </c>
      <c r="B955" s="1745"/>
      <c r="C955" s="1629">
        <f>SUM($C$409)</f>
        <v>0</v>
      </c>
      <c r="D955" s="1629">
        <f>SUM($D$409)</f>
        <v>0</v>
      </c>
      <c r="E955" s="1629">
        <f>SUM($E$409)</f>
        <v>0</v>
      </c>
      <c r="F955" s="1629">
        <f>SUM($F$409)</f>
        <v>0</v>
      </c>
      <c r="G955" s="1745"/>
      <c r="H955" s="1629">
        <f>SUM($H$409)</f>
        <v>0</v>
      </c>
      <c r="I955" s="1629">
        <f>SUM($I$409)</f>
        <v>0</v>
      </c>
      <c r="J955" s="1629">
        <f>SUM($J$409)</f>
        <v>0</v>
      </c>
      <c r="K955" s="1629">
        <f>SUM($K$409)</f>
        <v>0</v>
      </c>
      <c r="L955" s="1745"/>
      <c r="M955" s="1629">
        <f>SUM($M$409)</f>
        <v>0</v>
      </c>
      <c r="N955" s="1629">
        <f>SUM($N$409)</f>
        <v>0</v>
      </c>
      <c r="O955" s="1629">
        <f>SUM($O$409)</f>
        <v>0</v>
      </c>
      <c r="P955" s="1629">
        <f>SUM($P$409)</f>
        <v>0</v>
      </c>
      <c r="R955" s="1551"/>
      <c r="S955" s="1533">
        <f t="shared" si="212"/>
        <v>18</v>
      </c>
      <c r="T955" s="1533" t="str">
        <f t="shared" si="211"/>
        <v/>
      </c>
      <c r="U955" s="1570">
        <v>955</v>
      </c>
      <c r="V955" s="1533"/>
    </row>
    <row r="956" spans="1:22" ht="15.75" customHeight="1">
      <c r="A956" s="1551" t="str">
        <f>$A$410</f>
        <v>Other cashcrop: kg produced</v>
      </c>
      <c r="B956" s="1745"/>
      <c r="C956" s="1629">
        <f>SUM($C$412)</f>
        <v>0</v>
      </c>
      <c r="D956" s="1629">
        <f>SUM($D$412)</f>
        <v>0</v>
      </c>
      <c r="E956" s="1629">
        <f>SUM($E$412)</f>
        <v>0</v>
      </c>
      <c r="F956" s="1629">
        <f>SUM($F$412)</f>
        <v>0</v>
      </c>
      <c r="G956" s="1745"/>
      <c r="H956" s="1629">
        <f>SUM($H$412)</f>
        <v>0</v>
      </c>
      <c r="I956" s="1629">
        <f>SUM($I$412)</f>
        <v>0</v>
      </c>
      <c r="J956" s="1629">
        <f>SUM($J$412)</f>
        <v>0</v>
      </c>
      <c r="K956" s="1629">
        <f>SUM($K$412)</f>
        <v>0</v>
      </c>
      <c r="L956" s="1745"/>
      <c r="M956" s="1629">
        <f>SUM($M$412)</f>
        <v>0</v>
      </c>
      <c r="N956" s="1629">
        <f>SUM($N$412)</f>
        <v>0</v>
      </c>
      <c r="O956" s="1629">
        <f>SUM($O$412)</f>
        <v>0</v>
      </c>
      <c r="P956" s="1629">
        <f>SUM($P$412)</f>
        <v>0</v>
      </c>
      <c r="R956" s="1551"/>
      <c r="S956" s="1533">
        <f t="shared" si="212"/>
        <v>18</v>
      </c>
      <c r="T956" s="1533" t="str">
        <f t="shared" si="211"/>
        <v/>
      </c>
      <c r="U956" s="1570">
        <v>956</v>
      </c>
      <c r="V956" s="1533"/>
    </row>
    <row r="957" spans="1:22" ht="15.75" customHeight="1">
      <c r="A957" s="1551" t="str">
        <f>$A$413</f>
        <v>Straw: quantity sold</v>
      </c>
      <c r="B957" s="1745"/>
      <c r="C957" s="1629">
        <f>SUM($C$415)</f>
        <v>0</v>
      </c>
      <c r="D957" s="1629">
        <f>SUM($D$415)</f>
        <v>0</v>
      </c>
      <c r="E957" s="1629">
        <f>SUM($E$415)</f>
        <v>0</v>
      </c>
      <c r="F957" s="1629">
        <f>SUM($F$415)</f>
        <v>0</v>
      </c>
      <c r="G957" s="1745"/>
      <c r="H957" s="1629">
        <f>SUM($H$415)</f>
        <v>0</v>
      </c>
      <c r="I957" s="1629">
        <f>SUM($I$415)</f>
        <v>0</v>
      </c>
      <c r="J957" s="1629">
        <f>SUM($J$415)</f>
        <v>0</v>
      </c>
      <c r="K957" s="1629">
        <f>SUM($K$415)</f>
        <v>0</v>
      </c>
      <c r="L957" s="1745"/>
      <c r="M957" s="1629">
        <f>SUM($M$415)</f>
        <v>0</v>
      </c>
      <c r="N957" s="1629">
        <f>SUM($N$415)</f>
        <v>0</v>
      </c>
      <c r="O957" s="1629">
        <f>SUM($O$415)</f>
        <v>0</v>
      </c>
      <c r="P957" s="1629">
        <f>SUM($P$415)</f>
        <v>0</v>
      </c>
      <c r="R957" s="1551"/>
      <c r="S957" s="1533">
        <f t="shared" si="212"/>
        <v>18</v>
      </c>
      <c r="T957" s="1533" t="str">
        <f t="shared" si="211"/>
        <v/>
      </c>
      <c r="U957" s="1570">
        <v>957</v>
      </c>
      <c r="V957" s="1533"/>
    </row>
    <row r="958" spans="1:22" ht="15.75" customHeight="1">
      <c r="A958" s="1551" t="str">
        <f>$A$416</f>
        <v>Trees: quantity sold</v>
      </c>
      <c r="B958" s="1745"/>
      <c r="C958" s="1629">
        <f>SUM($C$418)</f>
        <v>0</v>
      </c>
      <c r="D958" s="1629">
        <f>SUM($D$418)</f>
        <v>0</v>
      </c>
      <c r="E958" s="1629">
        <f>SUM($E$418)</f>
        <v>0</v>
      </c>
      <c r="F958" s="1629">
        <f>SUM($F$418)</f>
        <v>0</v>
      </c>
      <c r="G958" s="1745"/>
      <c r="H958" s="1629">
        <f>SUM($H$418)</f>
        <v>0</v>
      </c>
      <c r="I958" s="1629">
        <f>SUM($I$418)</f>
        <v>0</v>
      </c>
      <c r="J958" s="1629">
        <f>SUM($J$418)</f>
        <v>0</v>
      </c>
      <c r="K958" s="1629">
        <f>SUM($K$418)</f>
        <v>0</v>
      </c>
      <c r="L958" s="1745"/>
      <c r="M958" s="1629">
        <f>SUM($M$418)</f>
        <v>0</v>
      </c>
      <c r="N958" s="1629">
        <f>SUM($N$418)</f>
        <v>0</v>
      </c>
      <c r="O958" s="1629">
        <f>SUM($O$418)</f>
        <v>0</v>
      </c>
      <c r="P958" s="1629">
        <f>SUM($P$418)</f>
        <v>0</v>
      </c>
      <c r="R958" s="1551"/>
      <c r="S958" s="1533">
        <f t="shared" si="212"/>
        <v>18</v>
      </c>
      <c r="T958" s="1533" t="str">
        <f t="shared" si="211"/>
        <v/>
      </c>
      <c r="U958" s="1570">
        <v>958</v>
      </c>
      <c r="V958" s="1533"/>
    </row>
    <row r="959" spans="1:22" ht="15.75" customHeight="1">
      <c r="A959" s="1551" t="str">
        <f>$A$419</f>
        <v>Other cash crop: type</v>
      </c>
      <c r="B959" s="1745"/>
      <c r="C959" s="1629">
        <f>SUM($C$422)</f>
        <v>0</v>
      </c>
      <c r="D959" s="1629">
        <f>SUM($D$422)</f>
        <v>0</v>
      </c>
      <c r="E959" s="1629">
        <f>SUM($E$422)</f>
        <v>0</v>
      </c>
      <c r="F959" s="1629">
        <f>SUM($F$422)</f>
        <v>0</v>
      </c>
      <c r="G959" s="1745"/>
      <c r="H959" s="1629">
        <f>SUM($H$422)</f>
        <v>0</v>
      </c>
      <c r="I959" s="1629">
        <f>SUM($I$422)</f>
        <v>0</v>
      </c>
      <c r="J959" s="1629">
        <f>SUM($J$422)</f>
        <v>0</v>
      </c>
      <c r="K959" s="1629">
        <f>SUM($K$422)</f>
        <v>0</v>
      </c>
      <c r="L959" s="1745"/>
      <c r="M959" s="1629">
        <f>SUM($M$422)</f>
        <v>0</v>
      </c>
      <c r="N959" s="1629">
        <f>SUM($N$422)</f>
        <v>0</v>
      </c>
      <c r="O959" s="1629">
        <f>SUM($O$422)</f>
        <v>0</v>
      </c>
      <c r="P959" s="1629">
        <f>SUM($P$422)</f>
        <v>0</v>
      </c>
      <c r="R959" s="1551"/>
      <c r="S959" s="1533">
        <f t="shared" si="212"/>
        <v>18</v>
      </c>
      <c r="T959" s="1533" t="str">
        <f t="shared" si="211"/>
        <v/>
      </c>
      <c r="U959" s="1570">
        <v>959</v>
      </c>
      <c r="V959" s="1533"/>
    </row>
    <row r="960" spans="1:22" ht="15.75" customHeight="1">
      <c r="A960" s="1551" t="str">
        <f>$A$423</f>
        <v>Other cash crop: type</v>
      </c>
      <c r="B960" s="1745"/>
      <c r="C960" s="1629">
        <f>SUM($C$426)</f>
        <v>0</v>
      </c>
      <c r="D960" s="1629">
        <f>SUM($D$426)</f>
        <v>0</v>
      </c>
      <c r="E960" s="1629">
        <f>SUM($E$426)</f>
        <v>0</v>
      </c>
      <c r="F960" s="1629">
        <f>SUM($F$426)</f>
        <v>0</v>
      </c>
      <c r="G960" s="1745"/>
      <c r="H960" s="1629">
        <f>SUM($H$426)</f>
        <v>0</v>
      </c>
      <c r="I960" s="1629">
        <f>SUM($I$426)</f>
        <v>0</v>
      </c>
      <c r="J960" s="1629">
        <f>SUM($J$426)</f>
        <v>0</v>
      </c>
      <c r="K960" s="1629">
        <f>SUM($K$426)</f>
        <v>0</v>
      </c>
      <c r="L960" s="1745"/>
      <c r="M960" s="1629">
        <f>SUM($M$426)</f>
        <v>0</v>
      </c>
      <c r="N960" s="1629">
        <f>SUM($N$426)</f>
        <v>0</v>
      </c>
      <c r="O960" s="1629">
        <f>SUM($O$426)</f>
        <v>0</v>
      </c>
      <c r="P960" s="1629">
        <f>SUM($P$426)</f>
        <v>0</v>
      </c>
      <c r="R960" s="1551"/>
      <c r="S960" s="1533">
        <f t="shared" si="212"/>
        <v>18</v>
      </c>
      <c r="T960" s="1533" t="str">
        <f t="shared" si="211"/>
        <v/>
      </c>
      <c r="U960" s="1570">
        <v>960</v>
      </c>
      <c r="V960" s="1533"/>
    </row>
    <row r="961" spans="1:22" ht="15.75" customHeight="1">
      <c r="A961" s="1766" t="s">
        <v>665</v>
      </c>
      <c r="B961" s="1745"/>
      <c r="C961" s="1745"/>
      <c r="D961" s="1745"/>
      <c r="E961" s="1745"/>
      <c r="F961" s="1745"/>
      <c r="G961" s="1745"/>
      <c r="H961" s="1745"/>
      <c r="I961" s="1745"/>
      <c r="J961" s="1745"/>
      <c r="K961" s="1745"/>
      <c r="L961" s="1745"/>
      <c r="M961" s="1745"/>
      <c r="N961" s="1745"/>
      <c r="O961" s="1745"/>
      <c r="P961" s="1745"/>
      <c r="R961" s="1551"/>
      <c r="S961" s="1533">
        <f t="shared" si="212"/>
        <v>18</v>
      </c>
      <c r="T961" s="1533" t="str">
        <f t="shared" si="211"/>
        <v/>
      </c>
      <c r="U961" s="1570">
        <v>961</v>
      </c>
      <c r="V961" s="1533"/>
    </row>
    <row r="962" spans="1:22" ht="15.75" customHeight="1">
      <c r="A962" s="1551" t="str">
        <f>$A$428</f>
        <v>FISHING -- see worksheet Data 3</v>
      </c>
      <c r="B962" s="1771"/>
      <c r="C962" s="1772">
        <f>C435</f>
        <v>0</v>
      </c>
      <c r="D962" s="1772">
        <f>D435</f>
        <v>0</v>
      </c>
      <c r="E962" s="1772">
        <f>E435</f>
        <v>0</v>
      </c>
      <c r="F962" s="1772">
        <f>F435</f>
        <v>0</v>
      </c>
      <c r="G962" s="1773"/>
      <c r="H962" s="1772">
        <f>H435</f>
        <v>0</v>
      </c>
      <c r="I962" s="1772">
        <f>I435</f>
        <v>0</v>
      </c>
      <c r="J962" s="1772">
        <f>J435</f>
        <v>0</v>
      </c>
      <c r="K962" s="1772">
        <f>K435</f>
        <v>0</v>
      </c>
      <c r="L962" s="1773"/>
      <c r="M962" s="1772">
        <f>M435</f>
        <v>0</v>
      </c>
      <c r="N962" s="1772">
        <f>N435</f>
        <v>0</v>
      </c>
      <c r="O962" s="1772">
        <f>O435</f>
        <v>0</v>
      </c>
      <c r="P962" s="1772">
        <f>P435</f>
        <v>0</v>
      </c>
      <c r="R962" s="1551">
        <v>28</v>
      </c>
      <c r="S962" s="1533">
        <f t="shared" si="212"/>
        <v>18</v>
      </c>
      <c r="T962" s="1533" t="str">
        <f t="shared" si="211"/>
        <v/>
      </c>
      <c r="U962" s="1570">
        <v>962</v>
      </c>
      <c r="V962" s="1533"/>
    </row>
    <row r="963" spans="1:22" ht="15.75" customHeight="1">
      <c r="A963" s="1551" t="str">
        <f>$A$438</f>
        <v>WILD FOODS -- see worksheet Data 3</v>
      </c>
      <c r="B963" s="1771"/>
      <c r="C963" s="1774">
        <f>C445</f>
        <v>0</v>
      </c>
      <c r="D963" s="1774">
        <f>D445</f>
        <v>0</v>
      </c>
      <c r="E963" s="1774">
        <f>E445</f>
        <v>0</v>
      </c>
      <c r="F963" s="1774">
        <f>F445</f>
        <v>0</v>
      </c>
      <c r="G963" s="1773"/>
      <c r="H963" s="1774">
        <f>H445</f>
        <v>0</v>
      </c>
      <c r="I963" s="1774">
        <f>I445</f>
        <v>0</v>
      </c>
      <c r="J963" s="1774">
        <f>J445</f>
        <v>0</v>
      </c>
      <c r="K963" s="1774">
        <f>K445</f>
        <v>0</v>
      </c>
      <c r="L963" s="1773"/>
      <c r="M963" s="1774">
        <f>M445</f>
        <v>0</v>
      </c>
      <c r="N963" s="1774">
        <f>N445</f>
        <v>0</v>
      </c>
      <c r="O963" s="1774">
        <f>O445</f>
        <v>0</v>
      </c>
      <c r="P963" s="1774">
        <f>P445</f>
        <v>0</v>
      </c>
      <c r="R963" s="1551">
        <v>29</v>
      </c>
      <c r="S963" s="1533">
        <f t="shared" si="212"/>
        <v>18</v>
      </c>
      <c r="T963" s="1533" t="str">
        <f t="shared" si="211"/>
        <v/>
      </c>
      <c r="U963" s="1570">
        <v>963</v>
      </c>
      <c r="V963" s="1533"/>
    </row>
    <row r="964" spans="1:22" ht="15.75" customHeight="1">
      <c r="A964" s="1762" t="s">
        <v>398</v>
      </c>
      <c r="B964" s="1745"/>
      <c r="C964" s="1745"/>
      <c r="D964" s="1745"/>
      <c r="E964" s="1745"/>
      <c r="F964" s="1745"/>
      <c r="G964" s="1745"/>
      <c r="H964" s="1745"/>
      <c r="I964" s="1745"/>
      <c r="J964" s="1745"/>
      <c r="K964" s="1745"/>
      <c r="L964" s="1745"/>
      <c r="M964" s="1745"/>
      <c r="N964" s="1745"/>
      <c r="O964" s="1745"/>
      <c r="P964" s="1745"/>
      <c r="R964" s="1551"/>
      <c r="S964" s="1533">
        <f t="shared" si="212"/>
        <v>18</v>
      </c>
      <c r="T964" s="1533" t="str">
        <f t="shared" si="211"/>
        <v/>
      </c>
      <c r="U964" s="1570">
        <v>964</v>
      </c>
      <c r="V964" s="1533"/>
    </row>
    <row r="965" spans="1:22" ht="15.75" customHeight="1">
      <c r="A965" s="1765" t="str">
        <f>$A$703</f>
        <v>Agricultural cash income -- see Data2</v>
      </c>
      <c r="B965" s="1745"/>
      <c r="C965" s="1629">
        <f>SUM($C$708)</f>
        <v>0</v>
      </c>
      <c r="D965" s="1629">
        <f>SUM($D$708)</f>
        <v>11520</v>
      </c>
      <c r="E965" s="1629">
        <f>SUM($E$708)</f>
        <v>0</v>
      </c>
      <c r="F965" s="1629">
        <f>SUM($F$708)</f>
        <v>0</v>
      </c>
      <c r="G965" s="1745"/>
      <c r="H965" s="1629">
        <f>SUM($H$708)</f>
        <v>0</v>
      </c>
      <c r="I965" s="1629">
        <f>SUM($I$708)</f>
        <v>11520</v>
      </c>
      <c r="J965" s="1629">
        <f>SUM($J$708)</f>
        <v>0</v>
      </c>
      <c r="K965" s="1629">
        <f>SUM($K$708)</f>
        <v>0</v>
      </c>
      <c r="L965" s="1745"/>
      <c r="M965" s="1629">
        <f>SUM($M$708)</f>
        <v>0</v>
      </c>
      <c r="N965" s="1629">
        <f>SUM($N$708)</f>
        <v>0</v>
      </c>
      <c r="O965" s="1629">
        <f>SUM($O$708)</f>
        <v>0</v>
      </c>
      <c r="P965" s="1629">
        <f>SUM($P$708)</f>
        <v>0</v>
      </c>
      <c r="R965" s="1551"/>
      <c r="S965" s="1533">
        <f t="shared" si="212"/>
        <v>19</v>
      </c>
      <c r="T965" s="1533">
        <f t="shared" si="211"/>
        <v>19</v>
      </c>
      <c r="U965" s="1570">
        <v>965</v>
      </c>
      <c r="V965" s="1533"/>
    </row>
    <row r="966" spans="1:22" ht="15.75" customHeight="1">
      <c r="A966" s="1765" t="str">
        <f>$A$709</f>
        <v>Construction cash income -- see Data2</v>
      </c>
      <c r="B966" s="1745"/>
      <c r="C966" s="1629">
        <f>SUM($C$714)</f>
        <v>0</v>
      </c>
      <c r="D966" s="1629">
        <f>SUM($D$714)</f>
        <v>0</v>
      </c>
      <c r="E966" s="1629">
        <f>SUM($E$714)</f>
        <v>2400</v>
      </c>
      <c r="F966" s="1629">
        <f>SUM($F$714)</f>
        <v>0</v>
      </c>
      <c r="G966" s="1745"/>
      <c r="H966" s="1629">
        <f>SUM($H$714)</f>
        <v>0</v>
      </c>
      <c r="I966" s="1629">
        <f>SUM($I$714)</f>
        <v>0</v>
      </c>
      <c r="J966" s="1629">
        <f>SUM($J$714)</f>
        <v>2400</v>
      </c>
      <c r="K966" s="1629">
        <f>SUM($K$714)</f>
        <v>0</v>
      </c>
      <c r="L966" s="1745"/>
      <c r="M966" s="1629">
        <f>SUM($M$714)</f>
        <v>0</v>
      </c>
      <c r="N966" s="1629">
        <f>SUM($N$714)</f>
        <v>0</v>
      </c>
      <c r="O966" s="1629">
        <f>SUM($O$714)</f>
        <v>0</v>
      </c>
      <c r="P966" s="1629">
        <f>SUM($P$714)</f>
        <v>0</v>
      </c>
      <c r="R966" s="1551"/>
      <c r="S966" s="1533">
        <f t="shared" si="212"/>
        <v>20</v>
      </c>
      <c r="T966" s="1533">
        <f t="shared" si="211"/>
        <v>20</v>
      </c>
      <c r="U966" s="1570">
        <v>966</v>
      </c>
      <c r="V966" s="1533"/>
    </row>
    <row r="967" spans="1:22" ht="15.75" customHeight="1">
      <c r="A967" s="1765" t="str">
        <f>$A$715</f>
        <v>Domestic work cash income -- see Data2</v>
      </c>
      <c r="B967" s="1745"/>
      <c r="C967" s="1629">
        <f>SUM($C$720)</f>
        <v>6000</v>
      </c>
      <c r="D967" s="1629">
        <f>SUM($D$720)</f>
        <v>3600</v>
      </c>
      <c r="E967" s="1629">
        <f>SUM($E$720)</f>
        <v>27000</v>
      </c>
      <c r="F967" s="1629">
        <f>SUM($F$720)</f>
        <v>0</v>
      </c>
      <c r="G967" s="1745"/>
      <c r="H967" s="1629">
        <f>SUM($H$720)</f>
        <v>6000</v>
      </c>
      <c r="I967" s="1629">
        <f>SUM($I$720)</f>
        <v>3600</v>
      </c>
      <c r="J967" s="1629">
        <f>SUM($J$720)</f>
        <v>27000</v>
      </c>
      <c r="K967" s="1629">
        <f>SUM($K$720)</f>
        <v>0</v>
      </c>
      <c r="L967" s="1745"/>
      <c r="M967" s="1629">
        <f>SUM($M$720)</f>
        <v>0</v>
      </c>
      <c r="N967" s="1629">
        <f>SUM($N$720)</f>
        <v>0</v>
      </c>
      <c r="O967" s="1629">
        <f>SUM($O$720)</f>
        <v>0</v>
      </c>
      <c r="P967" s="1629">
        <f>SUM($P$720)</f>
        <v>0</v>
      </c>
      <c r="R967" s="1551"/>
      <c r="S967" s="1533">
        <f t="shared" si="212"/>
        <v>21</v>
      </c>
      <c r="T967" s="1533">
        <f t="shared" si="211"/>
        <v>21</v>
      </c>
      <c r="U967" s="1570">
        <v>967</v>
      </c>
      <c r="V967" s="1533"/>
    </row>
    <row r="968" spans="1:22" ht="15.75" customHeight="1">
      <c r="A968" s="1742" t="s">
        <v>664</v>
      </c>
      <c r="B968" s="1745"/>
      <c r="C968" s="1745"/>
      <c r="D968" s="1745"/>
      <c r="E968" s="1745"/>
      <c r="F968" s="1745"/>
      <c r="G968" s="1745"/>
      <c r="H968" s="1745"/>
      <c r="I968" s="1745"/>
      <c r="J968" s="1745"/>
      <c r="K968" s="1745"/>
      <c r="L968" s="1745"/>
      <c r="M968" s="1745"/>
      <c r="N968" s="1745"/>
      <c r="O968" s="1745"/>
      <c r="P968" s="1745"/>
      <c r="R968" s="1551"/>
      <c r="S968" s="1533">
        <f t="shared" si="212"/>
        <v>21</v>
      </c>
      <c r="T968" s="1533" t="str">
        <f t="shared" ref="T968:T983" si="213">IF(S968&gt;S967,S968,"")</f>
        <v/>
      </c>
      <c r="U968" s="1570">
        <v>968</v>
      </c>
      <c r="V968" s="1533"/>
    </row>
    <row r="969" spans="1:22" ht="15.75" customHeight="1">
      <c r="A969" s="1765" t="str">
        <f>$A$721</f>
        <v>Labour migration(formal employment): no. people per HH</v>
      </c>
      <c r="B969" s="1745"/>
      <c r="C969" s="1629">
        <f>SUM($C$724)</f>
        <v>0</v>
      </c>
      <c r="D969" s="1629">
        <f>SUM($D$724)</f>
        <v>0</v>
      </c>
      <c r="E969" s="1629">
        <f>SUM($E$724)</f>
        <v>0</v>
      </c>
      <c r="F969" s="1629">
        <f>SUM($F$724)</f>
        <v>0</v>
      </c>
      <c r="G969" s="1745"/>
      <c r="H969" s="1629">
        <f>SUM($H$724)</f>
        <v>0</v>
      </c>
      <c r="I969" s="1629">
        <f>SUM($I$724)</f>
        <v>0</v>
      </c>
      <c r="J969" s="1629">
        <f>SUM($J$724)</f>
        <v>0</v>
      </c>
      <c r="K969" s="1629">
        <f>SUM($K$724)</f>
        <v>0</v>
      </c>
      <c r="L969" s="1745"/>
      <c r="M969" s="1629">
        <f>SUM($M$724)</f>
        <v>0</v>
      </c>
      <c r="N969" s="1629">
        <f>SUM($N$724)</f>
        <v>0</v>
      </c>
      <c r="O969" s="1629">
        <f>SUM($O$724)</f>
        <v>0</v>
      </c>
      <c r="P969" s="1629">
        <f>SUM($P$724)</f>
        <v>0</v>
      </c>
      <c r="R969" s="1551">
        <v>30</v>
      </c>
      <c r="S969" s="1533">
        <f t="shared" ref="S969:S983" si="214">IF(MAX(C969:F969,H969:K969)&gt;0,S968+1,S968)</f>
        <v>21</v>
      </c>
      <c r="T969" s="1533" t="str">
        <f t="shared" si="213"/>
        <v/>
      </c>
      <c r="U969" s="1570">
        <v>969</v>
      </c>
      <c r="V969" s="1533"/>
    </row>
    <row r="970" spans="1:22" ht="15.75" customHeight="1">
      <c r="A970" s="1765" t="str">
        <f>$A$733</f>
        <v>Formal Employment (conservancies, etc.)</v>
      </c>
      <c r="B970" s="1745"/>
      <c r="C970" s="1629">
        <f>SUM($C$737)</f>
        <v>0</v>
      </c>
      <c r="D970" s="1629">
        <f>SUM($D$737)</f>
        <v>0</v>
      </c>
      <c r="E970" s="1629">
        <f>SUM($E$737)</f>
        <v>0</v>
      </c>
      <c r="F970" s="1629">
        <f>SUM($F$737)</f>
        <v>92400</v>
      </c>
      <c r="G970" s="1745"/>
      <c r="H970" s="1629">
        <f>SUM($H$737)</f>
        <v>0</v>
      </c>
      <c r="I970" s="1629">
        <f>SUM($I$737)</f>
        <v>0</v>
      </c>
      <c r="J970" s="1629">
        <f>SUM($J$737)</f>
        <v>0</v>
      </c>
      <c r="K970" s="1629">
        <f>SUM($K$737)</f>
        <v>92400</v>
      </c>
      <c r="L970" s="1745"/>
      <c r="M970" s="1629">
        <f>SUM($M$737)</f>
        <v>0</v>
      </c>
      <c r="N970" s="1629">
        <f>SUM($N$737)</f>
        <v>0</v>
      </c>
      <c r="O970" s="1629">
        <f>SUM($O$737)</f>
        <v>0</v>
      </c>
      <c r="P970" s="1629">
        <f>SUM($P$737)</f>
        <v>0</v>
      </c>
      <c r="R970" s="1551"/>
      <c r="S970" s="1533">
        <f t="shared" si="214"/>
        <v>22</v>
      </c>
      <c r="T970" s="1533">
        <f t="shared" si="213"/>
        <v>22</v>
      </c>
      <c r="U970" s="1570">
        <v>970</v>
      </c>
      <c r="V970" s="1533"/>
    </row>
    <row r="971" spans="1:22" ht="15.75" customHeight="1">
      <c r="A971" s="1762" t="s">
        <v>400</v>
      </c>
      <c r="B971" s="1745"/>
      <c r="C971" s="1745"/>
      <c r="D971" s="1745"/>
      <c r="E971" s="1745"/>
      <c r="F971" s="1745"/>
      <c r="G971" s="1745"/>
      <c r="H971" s="1745"/>
      <c r="I971" s="1745"/>
      <c r="J971" s="1745"/>
      <c r="K971" s="1745"/>
      <c r="L971" s="1745"/>
      <c r="M971" s="1745"/>
      <c r="N971" s="1745"/>
      <c r="O971" s="1745"/>
      <c r="P971" s="1745"/>
      <c r="R971" s="1551"/>
      <c r="S971" s="1533">
        <f t="shared" si="214"/>
        <v>22</v>
      </c>
      <c r="T971" s="1533" t="str">
        <f t="shared" si="213"/>
        <v/>
      </c>
      <c r="U971" s="1570">
        <v>971</v>
      </c>
      <c r="V971" s="1533"/>
    </row>
    <row r="972" spans="1:22" ht="15.75" customHeight="1">
      <c r="A972" s="1551" t="str">
        <f>$A$728</f>
        <v>Firewood: no. people per HH</v>
      </c>
      <c r="B972" s="1745"/>
      <c r="C972" s="1629">
        <f>SUM($C$732)</f>
        <v>0</v>
      </c>
      <c r="D972" s="1629">
        <f>SUM($D$732)</f>
        <v>0</v>
      </c>
      <c r="E972" s="1629">
        <f>SUM($E$732)</f>
        <v>0</v>
      </c>
      <c r="F972" s="1629">
        <f>SUM($F$732)</f>
        <v>0</v>
      </c>
      <c r="G972" s="1745"/>
      <c r="H972" s="1629">
        <f>SUM($H$732)</f>
        <v>0</v>
      </c>
      <c r="I972" s="1629">
        <f>SUM($I$732)</f>
        <v>0</v>
      </c>
      <c r="J972" s="1629">
        <f>SUM($J$732)</f>
        <v>0</v>
      </c>
      <c r="K972" s="1629">
        <f>SUM($K$732)</f>
        <v>0</v>
      </c>
      <c r="L972" s="1745"/>
      <c r="M972" s="1629">
        <f>SUM($M$732)</f>
        <v>0</v>
      </c>
      <c r="N972" s="1629">
        <f>SUM($N$732)</f>
        <v>0</v>
      </c>
      <c r="O972" s="1629">
        <f>SUM($O$732)</f>
        <v>0</v>
      </c>
      <c r="P972" s="1629">
        <f>SUM($P$732)</f>
        <v>0</v>
      </c>
      <c r="R972" s="1551"/>
      <c r="S972" s="1533">
        <f t="shared" si="214"/>
        <v>22</v>
      </c>
      <c r="T972" s="1533" t="str">
        <f t="shared" si="213"/>
        <v/>
      </c>
      <c r="U972" s="1570">
        <v>972</v>
      </c>
      <c r="V972" s="1533"/>
    </row>
    <row r="973" spans="1:22" ht="15.75" customHeight="1">
      <c r="A973" s="1765" t="str">
        <f>$A$750</f>
        <v>Self-employment -- see Data2</v>
      </c>
      <c r="B973" s="1745"/>
      <c r="C973" s="1629">
        <f>SUM($C$755)</f>
        <v>0</v>
      </c>
      <c r="D973" s="1629">
        <f>SUM($D$755)</f>
        <v>0</v>
      </c>
      <c r="E973" s="1629">
        <f>SUM($E$755)</f>
        <v>20400</v>
      </c>
      <c r="F973" s="1629">
        <f>SUM($F$755)</f>
        <v>0</v>
      </c>
      <c r="G973" s="1745"/>
      <c r="H973" s="1629">
        <f>SUM($H$755)</f>
        <v>0</v>
      </c>
      <c r="I973" s="1629">
        <f>SUM($I$755)</f>
        <v>0</v>
      </c>
      <c r="J973" s="1629">
        <f>SUM($J$755)</f>
        <v>24480</v>
      </c>
      <c r="K973" s="1629">
        <f>SUM($K$755)</f>
        <v>0</v>
      </c>
      <c r="L973" s="1745"/>
      <c r="M973" s="1629">
        <f>SUM($M$755)</f>
        <v>0</v>
      </c>
      <c r="N973" s="1629">
        <f>SUM($N$755)</f>
        <v>0</v>
      </c>
      <c r="O973" s="1629">
        <f>SUM($O$755)</f>
        <v>4080</v>
      </c>
      <c r="P973" s="1629">
        <f>SUM($P$755)</f>
        <v>0</v>
      </c>
      <c r="R973" s="1551"/>
      <c r="S973" s="1533">
        <f t="shared" si="214"/>
        <v>23</v>
      </c>
      <c r="T973" s="1533">
        <f t="shared" si="213"/>
        <v>23</v>
      </c>
      <c r="U973" s="1570">
        <v>973</v>
      </c>
      <c r="V973" s="1533"/>
    </row>
    <row r="974" spans="1:22" ht="15.75" customHeight="1">
      <c r="A974" s="1762" t="s">
        <v>401</v>
      </c>
      <c r="B974" s="1745"/>
      <c r="C974" s="1745"/>
      <c r="D974" s="1745"/>
      <c r="E974" s="1745"/>
      <c r="F974" s="1745"/>
      <c r="G974" s="1745"/>
      <c r="H974" s="1745"/>
      <c r="I974" s="1745"/>
      <c r="J974" s="1745"/>
      <c r="K974" s="1745"/>
      <c r="L974" s="1745"/>
      <c r="M974" s="1745"/>
      <c r="N974" s="1745"/>
      <c r="O974" s="1745"/>
      <c r="P974" s="1745"/>
      <c r="R974" s="1551"/>
      <c r="S974" s="1533">
        <f t="shared" si="214"/>
        <v>23</v>
      </c>
      <c r="T974" s="1533" t="str">
        <f t="shared" si="213"/>
        <v/>
      </c>
      <c r="U974" s="1570">
        <v>974</v>
      </c>
      <c r="V974" s="1533"/>
    </row>
    <row r="975" spans="1:22" ht="15.75" customHeight="1">
      <c r="A975" s="1551" t="str">
        <f>$A$756</f>
        <v>Small business -- see Data2</v>
      </c>
      <c r="B975" s="1745"/>
      <c r="C975" s="1629">
        <f>SUM($C$760)</f>
        <v>0</v>
      </c>
      <c r="D975" s="1629">
        <f>SUM($D$760)</f>
        <v>0</v>
      </c>
      <c r="E975" s="1629">
        <f>SUM($E$760)</f>
        <v>8400</v>
      </c>
      <c r="F975" s="1629">
        <f>SUM($F$760)</f>
        <v>141600</v>
      </c>
      <c r="G975" s="1745"/>
      <c r="H975" s="1629">
        <f>SUM($H$760)</f>
        <v>0</v>
      </c>
      <c r="I975" s="1629">
        <f>SUM($I$760)</f>
        <v>0</v>
      </c>
      <c r="J975" s="1629">
        <f>SUM($J$760)</f>
        <v>0</v>
      </c>
      <c r="K975" s="1629">
        <f>SUM($K$760)</f>
        <v>0</v>
      </c>
      <c r="L975" s="1745"/>
      <c r="M975" s="1629">
        <f>SUM($M$760)</f>
        <v>0</v>
      </c>
      <c r="N975" s="1629">
        <f>SUM($N$760)</f>
        <v>0</v>
      </c>
      <c r="O975" s="1629">
        <f>SUM($O$760)</f>
        <v>0</v>
      </c>
      <c r="P975" s="1629">
        <f>SUM($P$760)</f>
        <v>0</v>
      </c>
      <c r="R975" s="1551"/>
      <c r="S975" s="1533">
        <f t="shared" si="214"/>
        <v>24</v>
      </c>
      <c r="T975" s="1533">
        <f t="shared" si="213"/>
        <v>24</v>
      </c>
      <c r="U975" s="1570">
        <v>975</v>
      </c>
      <c r="V975" s="1533"/>
    </row>
    <row r="976" spans="1:22" ht="15.75" customHeight="1">
      <c r="A976" s="1766" t="s">
        <v>666</v>
      </c>
      <c r="B976" s="1745"/>
      <c r="C976" s="1745"/>
      <c r="D976" s="1745"/>
      <c r="E976" s="1745"/>
      <c r="F976" s="1745"/>
      <c r="G976" s="1745"/>
      <c r="H976" s="1745"/>
      <c r="I976" s="1745"/>
      <c r="J976" s="1745"/>
      <c r="K976" s="1745"/>
      <c r="L976" s="1745"/>
      <c r="M976" s="1745"/>
      <c r="N976" s="1745"/>
      <c r="O976" s="1745"/>
      <c r="P976" s="1745"/>
      <c r="R976" s="1551"/>
      <c r="S976" s="1533">
        <f t="shared" si="214"/>
        <v>24</v>
      </c>
      <c r="T976" s="1533" t="str">
        <f t="shared" si="213"/>
        <v/>
      </c>
      <c r="U976" s="1570">
        <v>976</v>
      </c>
      <c r="V976" s="1533"/>
    </row>
    <row r="977" spans="1:22" ht="15.75" customHeight="1">
      <c r="A977" s="1551" t="str">
        <f>$A$738</f>
        <v>Social development -- see Data2</v>
      </c>
      <c r="B977" s="1745"/>
      <c r="C977" s="1629">
        <f>SUM($C$743)</f>
        <v>28320</v>
      </c>
      <c r="D977" s="1629">
        <f>SUM($D$743)</f>
        <v>28320</v>
      </c>
      <c r="E977" s="1629">
        <f>SUM($E$743)</f>
        <v>8520</v>
      </c>
      <c r="F977" s="1629">
        <f>SUM($F$743)</f>
        <v>8520</v>
      </c>
      <c r="G977" s="1745"/>
      <c r="H977" s="1629">
        <f>SUM($H$743)</f>
        <v>0</v>
      </c>
      <c r="I977" s="1629">
        <f>SUM($I$743)</f>
        <v>0</v>
      </c>
      <c r="J977" s="1629">
        <f>SUM($J$743)</f>
        <v>0</v>
      </c>
      <c r="K977" s="1629">
        <f>SUM($K$743)</f>
        <v>0</v>
      </c>
      <c r="L977" s="1745"/>
      <c r="M977" s="1629">
        <f>SUM($M$743)</f>
        <v>0</v>
      </c>
      <c r="N977" s="1629">
        <f>SUM($N$743)</f>
        <v>0</v>
      </c>
      <c r="O977" s="1629">
        <f>SUM($O$743)</f>
        <v>0</v>
      </c>
      <c r="P977" s="1629">
        <f>SUM($P$743)</f>
        <v>0</v>
      </c>
      <c r="R977" s="1551"/>
      <c r="S977" s="1533">
        <f t="shared" si="214"/>
        <v>25</v>
      </c>
      <c r="T977" s="1533">
        <f t="shared" si="213"/>
        <v>25</v>
      </c>
      <c r="U977" s="1570">
        <v>977</v>
      </c>
      <c r="V977" s="1533"/>
    </row>
    <row r="978" spans="1:22" ht="15.75" customHeight="1">
      <c r="A978" s="1742" t="s">
        <v>402</v>
      </c>
      <c r="B978" s="1745"/>
      <c r="C978" s="1745"/>
      <c r="D978" s="1745"/>
      <c r="E978" s="1745"/>
      <c r="F978" s="1745"/>
      <c r="G978" s="1745"/>
      <c r="H978" s="1745"/>
      <c r="I978" s="1745"/>
      <c r="J978" s="1745"/>
      <c r="K978" s="1745"/>
      <c r="L978" s="1745"/>
      <c r="M978" s="1745"/>
      <c r="N978" s="1745"/>
      <c r="O978" s="1745"/>
      <c r="P978" s="1745"/>
      <c r="R978" s="1551"/>
      <c r="S978" s="1533">
        <f t="shared" si="214"/>
        <v>25</v>
      </c>
      <c r="T978" s="1533" t="str">
        <f t="shared" si="213"/>
        <v/>
      </c>
      <c r="U978" s="1570">
        <v>978</v>
      </c>
      <c r="V978" s="1533"/>
    </row>
    <row r="979" spans="1:22" ht="15.75" customHeight="1">
      <c r="A979" s="1551" t="str">
        <f>$A$744</f>
        <v>Public works -- see Data2</v>
      </c>
      <c r="B979" s="1745"/>
      <c r="C979" s="1629">
        <f>SUM($C$749)</f>
        <v>12480</v>
      </c>
      <c r="D979" s="1629">
        <f>SUM($D$749)</f>
        <v>0</v>
      </c>
      <c r="E979" s="1629">
        <f>SUM($E$749)</f>
        <v>0</v>
      </c>
      <c r="F979" s="1629">
        <f>SUM($F$749)</f>
        <v>0</v>
      </c>
      <c r="G979" s="1745"/>
      <c r="H979" s="1629">
        <f>SUM($H$749)</f>
        <v>0</v>
      </c>
      <c r="I979" s="1629">
        <f>SUM($I$749)</f>
        <v>0</v>
      </c>
      <c r="J979" s="1629">
        <f>SUM($J$749)</f>
        <v>0</v>
      </c>
      <c r="K979" s="1629">
        <f>SUM($K$749)</f>
        <v>0</v>
      </c>
      <c r="L979" s="1745"/>
      <c r="M979" s="1629">
        <f>SUM($M$749)</f>
        <v>0</v>
      </c>
      <c r="N979" s="1629">
        <f>SUM($N$749)</f>
        <v>0</v>
      </c>
      <c r="O979" s="1629">
        <f>SUM($O$749)</f>
        <v>0</v>
      </c>
      <c r="P979" s="1629">
        <f>SUM($P$749)</f>
        <v>0</v>
      </c>
      <c r="R979" s="1551"/>
      <c r="S979" s="1533">
        <f t="shared" si="214"/>
        <v>26</v>
      </c>
      <c r="T979" s="1533">
        <f t="shared" si="213"/>
        <v>26</v>
      </c>
      <c r="U979" s="1570">
        <v>979</v>
      </c>
      <c r="V979" s="1533"/>
    </row>
    <row r="980" spans="1:22" ht="15.75" customHeight="1">
      <c r="A980" s="1762" t="s">
        <v>515</v>
      </c>
      <c r="B980" s="1745"/>
      <c r="C980" s="1745"/>
      <c r="D980" s="1745"/>
      <c r="E980" s="1745"/>
      <c r="F980" s="1745"/>
      <c r="G980" s="1745"/>
      <c r="H980" s="1745"/>
      <c r="I980" s="1745"/>
      <c r="J980" s="1745"/>
      <c r="K980" s="1745"/>
      <c r="L980" s="1745"/>
      <c r="M980" s="1745"/>
      <c r="N980" s="1745"/>
      <c r="O980" s="1745"/>
      <c r="P980" s="1745"/>
      <c r="R980" s="1551"/>
      <c r="S980" s="1533">
        <f t="shared" si="214"/>
        <v>26</v>
      </c>
      <c r="T980" s="1533" t="str">
        <f t="shared" si="213"/>
        <v/>
      </c>
      <c r="U980" s="1570">
        <v>980</v>
      </c>
      <c r="V980" s="1533"/>
    </row>
    <row r="981" spans="1:22" ht="15.75" customHeight="1">
      <c r="A981" s="1551" t="str">
        <f>$A$761</f>
        <v>Gifts/social support:  Old Age grant</v>
      </c>
      <c r="B981" s="1745"/>
      <c r="C981" s="1629">
        <f>SUM(C$765)</f>
        <v>0</v>
      </c>
      <c r="D981" s="1629">
        <f>SUM(D$765)</f>
        <v>0</v>
      </c>
      <c r="E981" s="1629">
        <f>SUM(E$765)</f>
        <v>0</v>
      </c>
      <c r="F981" s="1629">
        <f>SUM(F$765)</f>
        <v>0</v>
      </c>
      <c r="G981" s="1745"/>
      <c r="H981" s="1629">
        <f>SUM(H$765)</f>
        <v>0</v>
      </c>
      <c r="I981" s="1629">
        <f>SUM(I$765)</f>
        <v>0</v>
      </c>
      <c r="J981" s="1629">
        <f>SUM(J$765)</f>
        <v>0</v>
      </c>
      <c r="K981" s="1629">
        <f>SUM(K$765)</f>
        <v>0</v>
      </c>
      <c r="L981" s="1745"/>
      <c r="M981" s="1629">
        <f>SUM(M$765)</f>
        <v>0</v>
      </c>
      <c r="N981" s="1629">
        <f>SUM(N$765)</f>
        <v>0</v>
      </c>
      <c r="O981" s="1629">
        <f>SUM(O$765)</f>
        <v>0</v>
      </c>
      <c r="P981" s="1629">
        <f>SUM(P$765)</f>
        <v>0</v>
      </c>
      <c r="R981" s="1551"/>
      <c r="S981" s="1533">
        <f t="shared" si="214"/>
        <v>26</v>
      </c>
      <c r="T981" s="1533" t="str">
        <f t="shared" si="213"/>
        <v/>
      </c>
      <c r="U981" s="1570">
        <v>981</v>
      </c>
      <c r="V981" s="1533"/>
    </row>
    <row r="982" spans="1:22" ht="15.75" customHeight="1">
      <c r="A982" s="1551" t="str">
        <f>$A$766</f>
        <v>Other income: e.g. Credit (cotton loans) / Stokvel</v>
      </c>
      <c r="B982" s="1745"/>
      <c r="C982" s="1629">
        <f>SUM(C$770)</f>
        <v>0</v>
      </c>
      <c r="D982" s="1629">
        <f>SUM(D$770)</f>
        <v>0</v>
      </c>
      <c r="E982" s="1629">
        <f>SUM(E$770)</f>
        <v>0</v>
      </c>
      <c r="F982" s="1629">
        <f>SUM(F$770)</f>
        <v>0</v>
      </c>
      <c r="G982" s="1745"/>
      <c r="H982" s="1629">
        <f>SUM(H$770)</f>
        <v>0</v>
      </c>
      <c r="I982" s="1629">
        <f>SUM(I$770)</f>
        <v>0</v>
      </c>
      <c r="J982" s="1629">
        <f>SUM(J$770)</f>
        <v>0</v>
      </c>
      <c r="K982" s="1629">
        <f>SUM(K$770)</f>
        <v>0</v>
      </c>
      <c r="L982" s="1745"/>
      <c r="M982" s="1629">
        <f>SUM(M$770)</f>
        <v>0</v>
      </c>
      <c r="N982" s="1629">
        <f>SUM(N$770)</f>
        <v>0</v>
      </c>
      <c r="O982" s="1629">
        <f>SUM(O$770)</f>
        <v>0</v>
      </c>
      <c r="P982" s="1629">
        <f>SUM(P$770)</f>
        <v>0</v>
      </c>
      <c r="R982" s="1551"/>
      <c r="S982" s="1533">
        <f t="shared" si="214"/>
        <v>26</v>
      </c>
      <c r="T982" s="1533" t="str">
        <f t="shared" si="213"/>
        <v/>
      </c>
      <c r="U982" s="1570">
        <v>982</v>
      </c>
      <c r="V982" s="1533"/>
    </row>
    <row r="983" spans="1:22" ht="15.75" customHeight="1">
      <c r="A983" s="1551" t="str">
        <f>$A$725</f>
        <v>Remittances: no. times per year</v>
      </c>
      <c r="B983" s="1745"/>
      <c r="C983" s="1629">
        <f>SUM(C$727)</f>
        <v>1000</v>
      </c>
      <c r="D983" s="1629">
        <f>SUM(D$727)</f>
        <v>0</v>
      </c>
      <c r="E983" s="1629">
        <f>SUM(E$727)</f>
        <v>1000</v>
      </c>
      <c r="F983" s="1629">
        <f>SUM(F$727)</f>
        <v>1500</v>
      </c>
      <c r="G983" s="1745"/>
      <c r="H983" s="1629">
        <f>SUM(H$727)</f>
        <v>1000</v>
      </c>
      <c r="I983" s="1629">
        <f>SUM(I$727)</f>
        <v>0</v>
      </c>
      <c r="J983" s="1629">
        <f>SUM(J$727)</f>
        <v>1000</v>
      </c>
      <c r="K983" s="1629">
        <f>SUM(K$727)</f>
        <v>1500</v>
      </c>
      <c r="L983" s="1745"/>
      <c r="M983" s="1629">
        <f>SUM(M$727)</f>
        <v>0</v>
      </c>
      <c r="N983" s="1629">
        <f>SUM(N$727)</f>
        <v>0</v>
      </c>
      <c r="O983" s="1629">
        <f>SUM(O$727)</f>
        <v>0</v>
      </c>
      <c r="P983" s="1629">
        <f>SUM(P$727)</f>
        <v>0</v>
      </c>
      <c r="R983" s="1551"/>
      <c r="S983" s="1533">
        <f t="shared" si="214"/>
        <v>27</v>
      </c>
      <c r="T983" s="1533">
        <f t="shared" si="213"/>
        <v>27</v>
      </c>
      <c r="U983" s="1570">
        <v>983</v>
      </c>
      <c r="V983" s="1533"/>
    </row>
    <row r="984" spans="1:22" ht="15.75" customHeight="1">
      <c r="A984" s="1551"/>
      <c r="B984" s="1745"/>
      <c r="C984" s="1745"/>
      <c r="D984" s="1745"/>
      <c r="E984" s="1745"/>
      <c r="F984" s="1745"/>
      <c r="G984" s="1745"/>
      <c r="H984" s="1745"/>
      <c r="I984" s="1745"/>
      <c r="J984" s="1745"/>
      <c r="K984" s="1745"/>
      <c r="L984" s="1745"/>
      <c r="M984" s="1745"/>
      <c r="N984" s="1745"/>
      <c r="O984" s="1745"/>
      <c r="P984" s="1745"/>
      <c r="R984" s="1551"/>
      <c r="S984" s="1533"/>
      <c r="T984" s="1533"/>
      <c r="U984" s="1570">
        <v>984</v>
      </c>
      <c r="V984" s="1533"/>
    </row>
    <row r="985" spans="1:22" ht="15.75" customHeight="1">
      <c r="A985" s="1551" t="s">
        <v>75</v>
      </c>
      <c r="B985" s="1745"/>
      <c r="C985" s="1629">
        <f>SUM($C$904:$C$984)</f>
        <v>49401</v>
      </c>
      <c r="D985" s="1629">
        <f>SUM($D$904:$D$984)</f>
        <v>49892.5</v>
      </c>
      <c r="E985" s="1629">
        <f>SUM($E$904:$E$984)</f>
        <v>103505</v>
      </c>
      <c r="F985" s="1629">
        <f>SUM($F$904:$F$984)</f>
        <v>299752</v>
      </c>
      <c r="G985" s="1745"/>
      <c r="H985" s="1629">
        <f>SUM($H$904:$H$984)</f>
        <v>7660</v>
      </c>
      <c r="I985" s="1629">
        <f>SUM($I$904:$I$984)</f>
        <v>18209.5</v>
      </c>
      <c r="J985" s="1629">
        <f>SUM($J$904:$J$984)</f>
        <v>71677</v>
      </c>
      <c r="K985" s="1629">
        <f>SUM($K$904:$K$984)</f>
        <v>131753</v>
      </c>
      <c r="L985" s="1745"/>
      <c r="M985" s="1629">
        <f>SUM($M$904:$M$984)</f>
        <v>-801</v>
      </c>
      <c r="N985" s="1629">
        <f>SUM($N$904:$N$984)</f>
        <v>-3223</v>
      </c>
      <c r="O985" s="1629">
        <f>SUM($O$904:$O$984)</f>
        <v>-12388</v>
      </c>
      <c r="P985" s="1629">
        <f>SUM($P$904:$P$984)</f>
        <v>-16179</v>
      </c>
      <c r="R985" s="1551"/>
      <c r="S985" s="1533"/>
      <c r="T985" s="1533"/>
      <c r="U985" s="1570">
        <v>985</v>
      </c>
      <c r="V985" s="1533"/>
    </row>
    <row r="986" spans="1:22" ht="15.75" customHeight="1">
      <c r="A986" s="1775"/>
      <c r="B986" s="1745"/>
      <c r="C986" s="1745"/>
      <c r="D986" s="1745"/>
      <c r="E986" s="1745"/>
      <c r="F986" s="1745"/>
      <c r="G986" s="1745"/>
      <c r="H986" s="1776"/>
      <c r="I986" s="1776"/>
      <c r="J986" s="1776"/>
      <c r="K986" s="1776"/>
      <c r="L986" s="1745"/>
      <c r="M986" s="1745"/>
      <c r="N986" s="1745"/>
      <c r="O986" s="1745"/>
      <c r="P986" s="1745"/>
      <c r="R986" s="1551"/>
      <c r="S986" s="1533"/>
      <c r="T986" s="1533"/>
      <c r="U986" s="1570">
        <v>986</v>
      </c>
      <c r="V986" s="1533"/>
    </row>
    <row r="987" spans="1:22" ht="15.75" customHeight="1">
      <c r="A987" s="1762" t="s">
        <v>405</v>
      </c>
      <c r="B987" s="1745"/>
      <c r="C987" s="1550"/>
      <c r="D987" s="1550"/>
      <c r="E987" s="1550"/>
      <c r="F987" s="1550"/>
      <c r="G987" s="1737"/>
      <c r="H987" s="1760"/>
      <c r="I987" s="1760"/>
      <c r="J987" s="1760"/>
      <c r="K987" s="1760"/>
      <c r="L987" s="1737"/>
      <c r="M987" s="1550"/>
      <c r="N987" s="1550"/>
      <c r="O987" s="1550"/>
      <c r="P987" s="1550"/>
      <c r="R987" s="1551"/>
      <c r="S987" s="1533"/>
      <c r="T987" s="1533"/>
      <c r="U987" s="1570">
        <v>987</v>
      </c>
      <c r="V987" s="1533"/>
    </row>
    <row r="988" spans="1:22" ht="15.75" customHeight="1">
      <c r="A988" s="1551" t="s">
        <v>143</v>
      </c>
      <c r="B988" s="1745"/>
      <c r="C988" s="1532">
        <f>SUM(C457,C466,C475,C484,C493,C502,C635)</f>
        <v>11508</v>
      </c>
      <c r="D988" s="1532">
        <f t="shared" ref="D988:F988" si="215">SUM(D457,D466,D475,D484,D493,D502,D635)</f>
        <v>13368</v>
      </c>
      <c r="E988" s="1532">
        <f t="shared" si="215"/>
        <v>13128</v>
      </c>
      <c r="F988" s="1532">
        <f t="shared" si="215"/>
        <v>10740</v>
      </c>
      <c r="G988" s="1745"/>
      <c r="H988" s="1532">
        <f>SUM(H457,H466,H475,H484,H493,H502,H635)</f>
        <v>9321.6218516114732</v>
      </c>
      <c r="I988" s="1532">
        <f t="shared" ref="I988:K988" si="216">SUM(I457,I466,I475,I484,I493,I502,I635)</f>
        <v>9321.6218516114732</v>
      </c>
      <c r="J988" s="1532">
        <f t="shared" si="216"/>
        <v>9321.6218516114732</v>
      </c>
      <c r="K988" s="1532">
        <f t="shared" si="216"/>
        <v>7457.2974812891789</v>
      </c>
      <c r="L988" s="1745"/>
      <c r="M988" s="1532">
        <f>SUM(M457,M466,M475,M484,M493,M502,M635)</f>
        <v>4233.6218516114741</v>
      </c>
      <c r="N988" s="1532">
        <f t="shared" ref="N988:P988" si="217">SUM(N457,N466,N475,N484,N493,N502,N635)</f>
        <v>3033.6218516114741</v>
      </c>
      <c r="O988" s="1532">
        <f t="shared" si="217"/>
        <v>2613.6218516114741</v>
      </c>
      <c r="P988" s="1532">
        <f t="shared" si="217"/>
        <v>1577.2974812891794</v>
      </c>
      <c r="R988" s="1551"/>
      <c r="S988" s="1533"/>
      <c r="T988" s="1533"/>
      <c r="U988" s="1570">
        <v>988</v>
      </c>
      <c r="V988" s="1533"/>
    </row>
    <row r="989" spans="1:22" ht="15.75" customHeight="1">
      <c r="A989" s="1551" t="s">
        <v>694</v>
      </c>
      <c r="B989" s="1745"/>
      <c r="C989" s="1532">
        <f>SUM(C508,C514,C520,C526,C532,C538,C544,C550,C556,C562,C568,C574,C580,C586,C592,C605,C611,C623,C772:C773)</f>
        <v>6286.24</v>
      </c>
      <c r="D989" s="1532">
        <f t="shared" ref="D989:F989" si="218">SUM(D508,D514,D520,D526,D532,D538,D544,D550,D556,D562,D568,D574,D580,D586,D592,D605,D611,D623,D772:D773)</f>
        <v>7284.12</v>
      </c>
      <c r="E989" s="1532">
        <f t="shared" si="218"/>
        <v>12952.12</v>
      </c>
      <c r="F989" s="1532">
        <f t="shared" si="218"/>
        <v>10808.12</v>
      </c>
      <c r="G989" s="1745"/>
      <c r="H989" s="1532">
        <f>SUM(H508,H514,H520,H526,H532,H538,H544,H550,H556,H562,H568,H574,H580,H586,H592,H605,H611,H623,H772:H773)</f>
        <v>17826.68277647347</v>
      </c>
      <c r="I989" s="1532">
        <f t="shared" ref="I989:K989" si="219">SUM(I508,I514,I520,I526,I532,I538,I544,I550,I556,I562,I568,I574,I580,I586,I592,I605,I611,I623,I772:I773)</f>
        <v>17826.68277647347</v>
      </c>
      <c r="J989" s="1532">
        <f t="shared" si="219"/>
        <v>17826.68277647347</v>
      </c>
      <c r="K989" s="1532">
        <f t="shared" si="219"/>
        <v>14261.346221178774</v>
      </c>
      <c r="L989" s="1745"/>
      <c r="M989" s="1532">
        <f>SUM(M508,M514,M520,M526,M532,M538,M544,M550,M556,M562,M568,M574,M580,M586,M592,M605,M611,M623,M772:M773)</f>
        <v>11540.442776473465</v>
      </c>
      <c r="N989" s="1532">
        <f t="shared" ref="N989:P989" si="220">SUM(N508,N514,N520,N526,N532,N538,N544,N550,N556,N562,N568,N574,N580,N586,N592,N605,N611,N623,N772:N773)</f>
        <v>10542.562776473465</v>
      </c>
      <c r="O989" s="1532">
        <f t="shared" si="220"/>
        <v>4874.5627764734654</v>
      </c>
      <c r="P989" s="1532">
        <f t="shared" si="220"/>
        <v>3453.2262211787738</v>
      </c>
      <c r="R989" s="1551"/>
      <c r="S989" s="1533"/>
      <c r="T989" s="1533"/>
      <c r="U989" s="1570">
        <v>989</v>
      </c>
      <c r="V989" s="1533"/>
    </row>
    <row r="990" spans="1:22" ht="15.75" customHeight="1">
      <c r="A990" s="1551" t="s">
        <v>695</v>
      </c>
      <c r="B990" s="1745"/>
      <c r="C990" s="1532">
        <f>SUM(C599,C617,C629)</f>
        <v>32</v>
      </c>
      <c r="D990" s="1532">
        <f t="shared" ref="D990:F990" si="221">SUM(D599,D617,D629)</f>
        <v>32</v>
      </c>
      <c r="E990" s="1532">
        <f t="shared" si="221"/>
        <v>0</v>
      </c>
      <c r="F990" s="1532">
        <f t="shared" si="221"/>
        <v>0</v>
      </c>
      <c r="G990" s="1745"/>
      <c r="H990" s="1532">
        <f>SUM(H599,H617,H629)</f>
        <v>0</v>
      </c>
      <c r="I990" s="1532">
        <f t="shared" ref="I990:K990" si="222">SUM(I599,I617,I629)</f>
        <v>0</v>
      </c>
      <c r="J990" s="1532">
        <f t="shared" si="222"/>
        <v>0</v>
      </c>
      <c r="K990" s="1532">
        <f t="shared" si="222"/>
        <v>0</v>
      </c>
      <c r="L990" s="1745"/>
      <c r="M990" s="1532">
        <f>SUM(M599,M617,M629)</f>
        <v>-32</v>
      </c>
      <c r="N990" s="1532">
        <f t="shared" ref="N990:P990" si="223">SUM(N599,N617,N629)</f>
        <v>-32</v>
      </c>
      <c r="O990" s="1532">
        <f t="shared" si="223"/>
        <v>0</v>
      </c>
      <c r="P990" s="1532">
        <f t="shared" si="223"/>
        <v>0</v>
      </c>
      <c r="R990" s="1551"/>
      <c r="S990" s="1533"/>
      <c r="T990" s="1533"/>
      <c r="U990" s="1570">
        <v>990</v>
      </c>
      <c r="V990" s="1533"/>
    </row>
    <row r="991" spans="1:22" ht="15.75" customHeight="1">
      <c r="A991" s="1551" t="s">
        <v>696</v>
      </c>
      <c r="B991" s="1745"/>
      <c r="C991" s="1532">
        <f>SUM(C642)</f>
        <v>5784</v>
      </c>
      <c r="D991" s="1532">
        <f>SUM(D642)</f>
        <v>5232</v>
      </c>
      <c r="E991" s="1532">
        <f>SUM(E642)</f>
        <v>1728</v>
      </c>
      <c r="F991" s="1532">
        <f>SUM(F642)</f>
        <v>840</v>
      </c>
      <c r="G991" s="1745"/>
      <c r="H991" s="1532">
        <f>SUM(H642)</f>
        <v>0</v>
      </c>
      <c r="I991" s="1532">
        <f>SUM(I642)</f>
        <v>0</v>
      </c>
      <c r="J991" s="1532">
        <f>SUM(J642)</f>
        <v>0</v>
      </c>
      <c r="K991" s="1532">
        <f>SUM(K642)</f>
        <v>0</v>
      </c>
      <c r="L991" s="1745"/>
      <c r="M991" s="1532">
        <f>SUM(M642)</f>
        <v>-5784</v>
      </c>
      <c r="N991" s="1532">
        <f>SUM(N642)</f>
        <v>-5232</v>
      </c>
      <c r="O991" s="1532">
        <f>SUM(O642)</f>
        <v>-1728</v>
      </c>
      <c r="P991" s="1532">
        <f>SUM(P642)</f>
        <v>-840</v>
      </c>
      <c r="R991" s="1551"/>
      <c r="S991" s="1533"/>
      <c r="T991" s="1533"/>
      <c r="U991" s="1570">
        <v>991</v>
      </c>
      <c r="V991" s="1533"/>
    </row>
    <row r="992" spans="1:22" ht="15.75" customHeight="1">
      <c r="A992" s="1551" t="s">
        <v>145</v>
      </c>
      <c r="B992" s="1745"/>
      <c r="C992" s="1532">
        <f>SUM(C774,C775,C776,C782:C783,C806)</f>
        <v>2540</v>
      </c>
      <c r="D992" s="1532">
        <f t="shared" ref="D992:F992" si="224">SUM(D774,D775,D776,D782:D783,D806)</f>
        <v>2790</v>
      </c>
      <c r="E992" s="1532">
        <f t="shared" si="224"/>
        <v>17995</v>
      </c>
      <c r="F992" s="1532">
        <f t="shared" si="224"/>
        <v>13359</v>
      </c>
      <c r="G992" s="1737"/>
      <c r="H992" s="1532">
        <f>SUM(H774,H775,H776,H782:H783,H806)</f>
        <v>4325</v>
      </c>
      <c r="I992" s="1532">
        <f t="shared" ref="I992:K992" si="225">SUM(I774,I775,I776,I782:I783,I806)</f>
        <v>4575</v>
      </c>
      <c r="J992" s="1532">
        <f t="shared" si="225"/>
        <v>16575</v>
      </c>
      <c r="K992" s="1532">
        <f t="shared" si="225"/>
        <v>10960</v>
      </c>
      <c r="L992" s="1737"/>
      <c r="M992" s="1532">
        <f>SUM(M774,M775,M776,M782:M783,M806)</f>
        <v>1785</v>
      </c>
      <c r="N992" s="1532">
        <f t="shared" ref="N992:P992" si="226">SUM(N774,N775,N776,N782:N783,N806)</f>
        <v>1785</v>
      </c>
      <c r="O992" s="1532">
        <f t="shared" si="226"/>
        <v>-1420</v>
      </c>
      <c r="P992" s="1532">
        <f t="shared" si="226"/>
        <v>-2399</v>
      </c>
      <c r="R992" s="1551"/>
      <c r="S992" s="1533"/>
      <c r="T992" s="1533"/>
      <c r="U992" s="1570">
        <v>992</v>
      </c>
      <c r="V992" s="1533"/>
    </row>
    <row r="993" spans="1:22" ht="15.75" customHeight="1">
      <c r="A993" s="1551" t="s">
        <v>55</v>
      </c>
      <c r="B993" s="1745"/>
      <c r="C993" s="1532">
        <f>SUM(C781,C790)</f>
        <v>0</v>
      </c>
      <c r="D993" s="1532">
        <f>SUM(D781,D790)</f>
        <v>0</v>
      </c>
      <c r="E993" s="1532">
        <f>SUM(E781,E790)</f>
        <v>0</v>
      </c>
      <c r="F993" s="1532">
        <f>SUM(F781,F790)</f>
        <v>0</v>
      </c>
      <c r="G993" s="1737"/>
      <c r="H993" s="1532">
        <f>SUM(H781,H790)</f>
        <v>2000.0000000000002</v>
      </c>
      <c r="I993" s="1532">
        <f>SUM(I781,I790)</f>
        <v>2000.0000000000002</v>
      </c>
      <c r="J993" s="1532">
        <f>SUM(J781,J790)</f>
        <v>2000.0000000000002</v>
      </c>
      <c r="K993" s="1532">
        <f>SUM(K781,K790)</f>
        <v>1600</v>
      </c>
      <c r="L993" s="1737"/>
      <c r="M993" s="1532">
        <f>SUM(M781,M790)</f>
        <v>2000.0000000000002</v>
      </c>
      <c r="N993" s="1532">
        <f>SUM(N781,N790)</f>
        <v>2000.0000000000002</v>
      </c>
      <c r="O993" s="1532">
        <f>SUM(O781,O790)</f>
        <v>2000.0000000000002</v>
      </c>
      <c r="P993" s="1532">
        <f>SUM(P781,P790)</f>
        <v>1600</v>
      </c>
      <c r="R993" s="1551"/>
      <c r="S993" s="1533"/>
      <c r="T993" s="1533"/>
      <c r="U993" s="1570">
        <v>993</v>
      </c>
      <c r="V993" s="1533"/>
    </row>
    <row r="994" spans="1:22" ht="15.75" customHeight="1">
      <c r="A994" s="1551" t="s">
        <v>146</v>
      </c>
      <c r="B994" s="1745"/>
      <c r="C994" s="1532">
        <f>SUM(C784:C785,C791:C795,C797:C798)</f>
        <v>1350</v>
      </c>
      <c r="D994" s="1532">
        <f t="shared" ref="D994:F994" si="227">SUM(D784:D785,D791:D795,D797:D798)</f>
        <v>2050</v>
      </c>
      <c r="E994" s="1532">
        <f t="shared" si="227"/>
        <v>17400</v>
      </c>
      <c r="F994" s="1532">
        <f t="shared" si="227"/>
        <v>35450</v>
      </c>
      <c r="G994" s="1737"/>
      <c r="H994" s="1532">
        <f>SUM(H784:H785,H791:H795,H797:H798)</f>
        <v>1350</v>
      </c>
      <c r="I994" s="1532">
        <f t="shared" ref="I994:K994" si="228">SUM(I784:I785,I791:I795,I797:I798)</f>
        <v>2050</v>
      </c>
      <c r="J994" s="1532">
        <f t="shared" si="228"/>
        <v>17400</v>
      </c>
      <c r="K994" s="1532">
        <f t="shared" si="228"/>
        <v>35450</v>
      </c>
      <c r="L994" s="1737"/>
      <c r="M994" s="1532">
        <f>SUM(M784:M785,M791:M795,M797:M798)</f>
        <v>0</v>
      </c>
      <c r="N994" s="1532">
        <f t="shared" ref="N994:P994" si="229">SUM(N784:N785,N791:N795,N797:N798)</f>
        <v>0</v>
      </c>
      <c r="O994" s="1532">
        <f t="shared" si="229"/>
        <v>0</v>
      </c>
      <c r="P994" s="1532">
        <f t="shared" si="229"/>
        <v>0</v>
      </c>
      <c r="R994" s="1551"/>
      <c r="S994" s="1533"/>
      <c r="T994" s="1533"/>
      <c r="U994" s="1570">
        <v>994</v>
      </c>
      <c r="V994" s="1533"/>
    </row>
    <row r="995" spans="1:22" ht="15.75" customHeight="1">
      <c r="A995" s="1551" t="s">
        <v>147</v>
      </c>
      <c r="B995" s="1745"/>
      <c r="C995" s="1532">
        <f>SUM(C799,C800)</f>
        <v>2000</v>
      </c>
      <c r="D995" s="1532">
        <f>SUM(D799,D800)</f>
        <v>2000</v>
      </c>
      <c r="E995" s="1532">
        <f>SUM(E799,E800)</f>
        <v>4400</v>
      </c>
      <c r="F995" s="1532">
        <f>SUM(F799,F800)</f>
        <v>5650</v>
      </c>
      <c r="G995" s="1737"/>
      <c r="H995" s="1532">
        <f>SUM(H799,H800)</f>
        <v>2200</v>
      </c>
      <c r="I995" s="1532">
        <f>SUM(I799,I800)</f>
        <v>2200</v>
      </c>
      <c r="J995" s="1532">
        <f>SUM(J799,J800)</f>
        <v>2200</v>
      </c>
      <c r="K995" s="1532">
        <f>SUM(K799,K800)</f>
        <v>1760</v>
      </c>
      <c r="L995" s="1737"/>
      <c r="M995" s="1532">
        <f>SUM(M799,M800)</f>
        <v>200</v>
      </c>
      <c r="N995" s="1532">
        <f>SUM(N799,N800)</f>
        <v>200</v>
      </c>
      <c r="O995" s="1532">
        <f>SUM(O799,O800)</f>
        <v>-2200</v>
      </c>
      <c r="P995" s="1532">
        <f>SUM(P799,P800)</f>
        <v>-3890</v>
      </c>
      <c r="R995" s="1551"/>
      <c r="S995" s="1533"/>
      <c r="T995" s="1533"/>
      <c r="U995" s="1570">
        <v>995</v>
      </c>
      <c r="V995" s="1533"/>
    </row>
    <row r="996" spans="1:22" ht="15.75" customHeight="1">
      <c r="A996" s="1551" t="s">
        <v>148</v>
      </c>
      <c r="B996" s="1745"/>
      <c r="C996" s="1532">
        <f>SUM(C801)</f>
        <v>800</v>
      </c>
      <c r="D996" s="1532">
        <f>SUM(D801)</f>
        <v>1000</v>
      </c>
      <c r="E996" s="1532">
        <f>SUM(E801)</f>
        <v>4000</v>
      </c>
      <c r="F996" s="1532">
        <f>SUM(F801)</f>
        <v>5000</v>
      </c>
      <c r="G996" s="1745"/>
      <c r="H996" s="1532">
        <f>SUM(H801)</f>
        <v>3000</v>
      </c>
      <c r="I996" s="1532">
        <f>SUM(I801)</f>
        <v>3000</v>
      </c>
      <c r="J996" s="1532">
        <f>SUM(J801)</f>
        <v>3000</v>
      </c>
      <c r="K996" s="1532">
        <f>SUM(K801)</f>
        <v>2400</v>
      </c>
      <c r="L996" s="1745"/>
      <c r="M996" s="1532">
        <f>SUM(M801)</f>
        <v>2200</v>
      </c>
      <c r="N996" s="1532">
        <f>SUM(N801)</f>
        <v>2000</v>
      </c>
      <c r="O996" s="1532">
        <f>SUM(O801)</f>
        <v>-1000</v>
      </c>
      <c r="P996" s="1532">
        <f>SUM(P801)</f>
        <v>-2600</v>
      </c>
      <c r="R996" s="1551"/>
      <c r="S996" s="1533"/>
      <c r="T996" s="1533"/>
      <c r="U996" s="1570">
        <v>996</v>
      </c>
      <c r="V996" s="1533"/>
    </row>
    <row r="997" spans="1:22" ht="15.75" customHeight="1">
      <c r="A997" s="1533" t="s">
        <v>406</v>
      </c>
      <c r="B997" s="1745"/>
      <c r="C997" s="1532">
        <f>SUM(C804)</f>
        <v>0</v>
      </c>
      <c r="D997" s="1532">
        <f t="shared" ref="D997:F997" si="230">SUM(D804)</f>
        <v>0</v>
      </c>
      <c r="E997" s="1532">
        <f t="shared" si="230"/>
        <v>100</v>
      </c>
      <c r="F997" s="1532">
        <f t="shared" si="230"/>
        <v>350</v>
      </c>
      <c r="G997" s="1745"/>
      <c r="H997" s="1532">
        <f>SUM(H804)</f>
        <v>0</v>
      </c>
      <c r="I997" s="1532">
        <f t="shared" ref="I997:K997" si="231">SUM(I804)</f>
        <v>0</v>
      </c>
      <c r="J997" s="1532">
        <f t="shared" si="231"/>
        <v>100</v>
      </c>
      <c r="K997" s="1532">
        <f t="shared" si="231"/>
        <v>350</v>
      </c>
      <c r="L997" s="1745"/>
      <c r="M997" s="1532">
        <f>SUM(M804)</f>
        <v>0</v>
      </c>
      <c r="N997" s="1532">
        <f t="shared" ref="N997:P997" si="232">SUM(N804)</f>
        <v>0</v>
      </c>
      <c r="O997" s="1532">
        <f t="shared" si="232"/>
        <v>0</v>
      </c>
      <c r="P997" s="1532">
        <f t="shared" si="232"/>
        <v>0</v>
      </c>
      <c r="R997" s="1551"/>
      <c r="S997" s="1533"/>
      <c r="T997" s="1533"/>
      <c r="U997" s="1570">
        <v>997</v>
      </c>
      <c r="V997" s="1533"/>
    </row>
    <row r="998" spans="1:22" ht="15.75" customHeight="1">
      <c r="A998" s="1533" t="s">
        <v>1188</v>
      </c>
      <c r="B998" s="1745"/>
      <c r="C998" s="1532">
        <f>SUM(C802,C803)</f>
        <v>504</v>
      </c>
      <c r="D998" s="1532">
        <f t="shared" ref="D998:F998" si="233">SUM(D802,D803)</f>
        <v>604</v>
      </c>
      <c r="E998" s="1532">
        <f t="shared" si="233"/>
        <v>2657</v>
      </c>
      <c r="F998" s="1532">
        <f t="shared" si="233"/>
        <v>5200</v>
      </c>
      <c r="G998" s="1745"/>
      <c r="H998" s="1532">
        <f>SUM(H802,H803)</f>
        <v>1480</v>
      </c>
      <c r="I998" s="1532">
        <f t="shared" ref="I998:K998" si="234">SUM(I802,I803)</f>
        <v>1480</v>
      </c>
      <c r="J998" s="1532">
        <f t="shared" si="234"/>
        <v>1480</v>
      </c>
      <c r="K998" s="1532">
        <f t="shared" si="234"/>
        <v>1184</v>
      </c>
      <c r="L998" s="1745"/>
      <c r="M998" s="1532">
        <f>SUM(M802,M803)</f>
        <v>976</v>
      </c>
      <c r="N998" s="1532">
        <f t="shared" ref="N998:P998" si="235">SUM(N802,N803)</f>
        <v>876</v>
      </c>
      <c r="O998" s="1532">
        <f t="shared" si="235"/>
        <v>-1177</v>
      </c>
      <c r="P998" s="1532">
        <f t="shared" si="235"/>
        <v>-4016</v>
      </c>
      <c r="R998" s="1551"/>
      <c r="S998" s="1533"/>
      <c r="T998" s="1533"/>
      <c r="U998" s="1570">
        <v>998</v>
      </c>
      <c r="V998" s="1533"/>
    </row>
    <row r="999" spans="1:22" ht="15.75" customHeight="1">
      <c r="A999" s="1533" t="s">
        <v>407</v>
      </c>
      <c r="B999" s="1745"/>
      <c r="C999" s="1532">
        <f>SUM(C796,C805,C809:C810)</f>
        <v>2580</v>
      </c>
      <c r="D999" s="1532">
        <f t="shared" ref="D999:F999" si="236">SUM(D796,D805,D809:D810)</f>
        <v>3500</v>
      </c>
      <c r="E999" s="1532">
        <f t="shared" si="236"/>
        <v>10350</v>
      </c>
      <c r="F999" s="1532">
        <f t="shared" si="236"/>
        <v>10800</v>
      </c>
      <c r="G999" s="1745"/>
      <c r="H999" s="1532">
        <f>SUM(H796,H805,H809:H810)</f>
        <v>0</v>
      </c>
      <c r="I999" s="1532">
        <f t="shared" ref="I999:K999" si="237">SUM(I796,I805,I809:I810)</f>
        <v>0</v>
      </c>
      <c r="J999" s="1532">
        <f t="shared" si="237"/>
        <v>0</v>
      </c>
      <c r="K999" s="1532">
        <f t="shared" si="237"/>
        <v>0</v>
      </c>
      <c r="L999" s="1745"/>
      <c r="M999" s="1532">
        <f>SUM(M796,M805,M809:M810)</f>
        <v>-2580</v>
      </c>
      <c r="N999" s="1532">
        <f t="shared" ref="N999:P999" si="238">SUM(N796,N805,N809:N810)</f>
        <v>-3500</v>
      </c>
      <c r="O999" s="1532">
        <f t="shared" si="238"/>
        <v>-10350</v>
      </c>
      <c r="P999" s="1532">
        <f t="shared" si="238"/>
        <v>-10800</v>
      </c>
      <c r="R999" s="1551"/>
      <c r="S999" s="1533"/>
      <c r="T999" s="1533"/>
      <c r="U999" s="1570">
        <v>999</v>
      </c>
      <c r="V999" s="1533"/>
    </row>
    <row r="1000" spans="1:22" ht="15.75" customHeight="1">
      <c r="A1000" s="1533" t="s">
        <v>697</v>
      </c>
      <c r="B1000" s="1745"/>
      <c r="C1000" s="1532">
        <f t="shared" ref="C1000:F1001" si="239">SUM(C807)</f>
        <v>0</v>
      </c>
      <c r="D1000" s="1532">
        <f t="shared" si="239"/>
        <v>0</v>
      </c>
      <c r="E1000" s="1532">
        <f t="shared" si="239"/>
        <v>0</v>
      </c>
      <c r="F1000" s="1532">
        <f t="shared" si="239"/>
        <v>0</v>
      </c>
      <c r="G1000" s="1745"/>
      <c r="H1000" s="1532">
        <f t="shared" ref="H1000:K1000" si="240">SUM(H807)</f>
        <v>6168.3333333333348</v>
      </c>
      <c r="I1000" s="1532">
        <f t="shared" si="240"/>
        <v>6168.3333333333348</v>
      </c>
      <c r="J1000" s="1532">
        <f t="shared" si="240"/>
        <v>6168.3333333333348</v>
      </c>
      <c r="K1000" s="1532">
        <f t="shared" si="240"/>
        <v>4934.6666666666679</v>
      </c>
      <c r="L1000" s="1745"/>
      <c r="M1000" s="1532">
        <f t="shared" ref="M1000:P1000" si="241">SUM(M807)</f>
        <v>6168.3333333333348</v>
      </c>
      <c r="N1000" s="1532">
        <f t="shared" si="241"/>
        <v>6168.3333333333348</v>
      </c>
      <c r="O1000" s="1532">
        <f t="shared" si="241"/>
        <v>6168.3333333333348</v>
      </c>
      <c r="P1000" s="1532">
        <f t="shared" si="241"/>
        <v>4934.6666666666679</v>
      </c>
      <c r="R1000" s="1551"/>
      <c r="S1000" s="1533"/>
      <c r="T1000" s="1533"/>
      <c r="U1000" s="1570">
        <v>1000</v>
      </c>
      <c r="V1000" s="1533"/>
    </row>
    <row r="1001" spans="1:22" ht="15.75" customHeight="1">
      <c r="A1001" s="1533" t="s">
        <v>698</v>
      </c>
      <c r="B1001" s="1745"/>
      <c r="C1001" s="1532">
        <f t="shared" si="239"/>
        <v>0</v>
      </c>
      <c r="D1001" s="1532">
        <f t="shared" si="239"/>
        <v>0</v>
      </c>
      <c r="E1001" s="1532">
        <f t="shared" si="239"/>
        <v>0</v>
      </c>
      <c r="F1001" s="1532">
        <f t="shared" si="239"/>
        <v>0</v>
      </c>
      <c r="G1001" s="1745"/>
      <c r="H1001" s="1532">
        <f t="shared" ref="H1001:K1001" si="242">SUM(H808)</f>
        <v>34680</v>
      </c>
      <c r="I1001" s="1532">
        <f t="shared" si="242"/>
        <v>34680</v>
      </c>
      <c r="J1001" s="1532">
        <f t="shared" si="242"/>
        <v>34680</v>
      </c>
      <c r="K1001" s="1532">
        <f t="shared" si="242"/>
        <v>27744</v>
      </c>
      <c r="L1001" s="1745"/>
      <c r="M1001" s="1532">
        <f t="shared" ref="M1001:P1001" si="243">SUM(M808)</f>
        <v>34680</v>
      </c>
      <c r="N1001" s="1532">
        <f t="shared" si="243"/>
        <v>34680</v>
      </c>
      <c r="O1001" s="1532">
        <f t="shared" si="243"/>
        <v>34680</v>
      </c>
      <c r="P1001" s="1532">
        <f t="shared" si="243"/>
        <v>27744</v>
      </c>
      <c r="R1001" s="1551"/>
      <c r="S1001" s="1533"/>
      <c r="T1001" s="1533"/>
      <c r="U1001" s="1570">
        <v>1001</v>
      </c>
      <c r="V1001" s="1533"/>
    </row>
    <row r="1002" spans="1:22" ht="15.75" customHeight="1">
      <c r="A1002" s="1551" t="s">
        <v>408</v>
      </c>
      <c r="B1002" s="1745"/>
      <c r="C1002" s="1532">
        <f>C985-SUM(C988:C999)</f>
        <v>16016.760000000002</v>
      </c>
      <c r="D1002" s="1532">
        <f>D985-SUM(D988:D999)</f>
        <v>12032.380000000005</v>
      </c>
      <c r="E1002" s="1532">
        <f>E985-SUM(E988:E999)</f>
        <v>18794.880000000005</v>
      </c>
      <c r="F1002" s="1532">
        <f>F985-SUM(F988:F999)</f>
        <v>201554.88</v>
      </c>
      <c r="G1002" s="1745"/>
      <c r="H1002" s="1532">
        <f>H985-SUM(H988:H999)</f>
        <v>-33843.304628084945</v>
      </c>
      <c r="I1002" s="1532">
        <f>I985-SUM(I988:I999)</f>
        <v>-24243.804628084945</v>
      </c>
      <c r="J1002" s="1532">
        <f>J985-SUM(J988:J999)</f>
        <v>1773.6953719150624</v>
      </c>
      <c r="K1002" s="1532">
        <f>K985-SUM(K988:K999)</f>
        <v>56330.356297532038</v>
      </c>
      <c r="L1002" s="1745"/>
      <c r="M1002" s="1532">
        <f>M985-SUM(M988:M999)</f>
        <v>-15340.06462808494</v>
      </c>
      <c r="N1002" s="1532">
        <f>N985-SUM(N988:N999)</f>
        <v>-14896.184628084939</v>
      </c>
      <c r="O1002" s="1532">
        <f>O985-SUM(O988:O999)</f>
        <v>-4001.1846280849386</v>
      </c>
      <c r="P1002" s="1532">
        <f>P985-SUM(P988:P999)</f>
        <v>1735.4762975320482</v>
      </c>
      <c r="R1002" s="1551"/>
      <c r="S1002" s="1533"/>
      <c r="T1002" s="1533"/>
      <c r="U1002" s="1570">
        <v>1002</v>
      </c>
      <c r="V1002" s="1533"/>
    </row>
    <row r="1003" spans="1:22" ht="15.75" customHeight="1">
      <c r="A1003" s="1551"/>
      <c r="B1003" s="1745"/>
      <c r="C1003" s="1745"/>
      <c r="D1003" s="1745"/>
      <c r="E1003" s="1745"/>
      <c r="F1003" s="1745"/>
      <c r="G1003" s="1745"/>
      <c r="H1003" s="1776"/>
      <c r="I1003" s="1776"/>
      <c r="J1003" s="1776"/>
      <c r="K1003" s="1776"/>
      <c r="L1003" s="1745"/>
      <c r="M1003" s="1745"/>
      <c r="N1003" s="1745"/>
      <c r="O1003" s="1745"/>
      <c r="P1003" s="1745"/>
      <c r="R1003" s="1551"/>
      <c r="S1003" s="1533"/>
      <c r="T1003" s="1533"/>
      <c r="U1003" s="1570">
        <v>1003</v>
      </c>
      <c r="V1003" s="1533"/>
    </row>
    <row r="1004" spans="1:22" ht="15.75" customHeight="1">
      <c r="A1004" s="1551" t="s">
        <v>75</v>
      </c>
      <c r="B1004" s="1745"/>
      <c r="C1004" s="1629">
        <f>SUM(C988:C1003)</f>
        <v>49401</v>
      </c>
      <c r="D1004" s="1629">
        <f>SUM(D988:D1002)</f>
        <v>49892.5</v>
      </c>
      <c r="E1004" s="1629">
        <f>SUM(E988:E1003)</f>
        <v>103505</v>
      </c>
      <c r="F1004" s="1629">
        <f>SUM(F988:F1003)</f>
        <v>299752</v>
      </c>
      <c r="G1004" s="1745"/>
      <c r="H1004" s="1532">
        <f>SUM(H988:H1003)</f>
        <v>48508.333333333336</v>
      </c>
      <c r="I1004" s="1532">
        <f>SUM(I988:I1003)</f>
        <v>59057.833333333336</v>
      </c>
      <c r="J1004" s="1532">
        <f>SUM(J988:J1003)</f>
        <v>112525.33333333333</v>
      </c>
      <c r="K1004" s="1532">
        <f>SUM(K988:K1003)</f>
        <v>164431.66666666669</v>
      </c>
      <c r="L1004" s="1745"/>
      <c r="M1004" s="1629">
        <f>SUM(M988:M1003)</f>
        <v>40047.333333333336</v>
      </c>
      <c r="N1004" s="1629">
        <f>SUM(N988:N1003)</f>
        <v>37625.333333333328</v>
      </c>
      <c r="O1004" s="1629">
        <f>SUM(O988:O1003)</f>
        <v>28460.333333333336</v>
      </c>
      <c r="P1004" s="1629">
        <f>SUM(P988:P1003)</f>
        <v>16499.666666666668</v>
      </c>
      <c r="Q1004" s="1551"/>
      <c r="R1004" s="1551"/>
      <c r="S1004" s="1533"/>
      <c r="T1004" s="1533"/>
      <c r="U1004" s="1570">
        <v>1004</v>
      </c>
      <c r="V1004" s="1533"/>
    </row>
    <row r="1005" spans="1:22" ht="15.75" customHeight="1">
      <c r="A1005" s="1554"/>
      <c r="B1005" s="1777"/>
      <c r="C1005" s="1777"/>
      <c r="D1005" s="1777"/>
      <c r="E1005" s="1777"/>
      <c r="F1005" s="1777"/>
      <c r="G1005" s="1777"/>
      <c r="H1005" s="1778"/>
      <c r="I1005" s="1778"/>
      <c r="J1005" s="1778"/>
      <c r="K1005" s="1778"/>
      <c r="L1005" s="1777"/>
      <c r="M1005" s="1777"/>
      <c r="N1005" s="1777"/>
      <c r="O1005" s="1777"/>
      <c r="P1005" s="1777"/>
      <c r="Q1005" s="1551"/>
      <c r="R1005" s="1551"/>
      <c r="S1005" s="1533"/>
      <c r="T1005" s="1533"/>
      <c r="U1005" s="1570">
        <v>1005</v>
      </c>
      <c r="V1005" s="1533"/>
    </row>
    <row r="1006" spans="1:22" ht="15.75" customHeight="1">
      <c r="A1006" s="1551"/>
      <c r="B1006" s="1777"/>
      <c r="C1006" s="1777"/>
      <c r="D1006" s="1777"/>
      <c r="E1006" s="1777"/>
      <c r="F1006" s="1777"/>
      <c r="G1006" s="1777"/>
      <c r="H1006" s="1778"/>
      <c r="I1006" s="1778"/>
      <c r="J1006" s="1778"/>
      <c r="K1006" s="1778"/>
      <c r="L1006" s="1777"/>
      <c r="M1006" s="1777"/>
      <c r="N1006" s="1777"/>
      <c r="O1006" s="1777"/>
      <c r="P1006" s="1777"/>
      <c r="Q1006" s="1551"/>
      <c r="R1006" s="1551"/>
      <c r="S1006" s="1533"/>
      <c r="T1006" s="1533"/>
      <c r="U1006" s="1570">
        <v>1006</v>
      </c>
      <c r="V1006" s="1533"/>
    </row>
    <row r="1007" spans="1:22" ht="15.75" customHeight="1">
      <c r="A1007" s="1554"/>
      <c r="B1007" s="1777"/>
      <c r="C1007" s="1777"/>
      <c r="D1007" s="1777"/>
      <c r="E1007" s="1777"/>
      <c r="F1007" s="1777"/>
      <c r="G1007" s="1777"/>
      <c r="H1007" s="1778"/>
      <c r="I1007" s="1778"/>
      <c r="J1007" s="1778"/>
      <c r="K1007" s="1778"/>
      <c r="L1007" s="1777"/>
      <c r="M1007" s="1777"/>
      <c r="N1007" s="1777"/>
      <c r="O1007" s="1777"/>
      <c r="P1007" s="1777"/>
      <c r="Q1007" s="1551"/>
      <c r="R1007" s="1551"/>
      <c r="S1007" s="1533"/>
      <c r="T1007" s="1533"/>
      <c r="U1007" s="1570">
        <v>1007</v>
      </c>
      <c r="V1007" s="1533"/>
    </row>
    <row r="1008" spans="1:22" ht="15.75" customHeight="1">
      <c r="A1008" s="1554"/>
      <c r="B1008" s="1777"/>
      <c r="C1008" s="1777"/>
      <c r="D1008" s="1777"/>
      <c r="E1008" s="1777"/>
      <c r="F1008" s="1777"/>
      <c r="G1008" s="1777"/>
      <c r="H1008" s="1778"/>
      <c r="I1008" s="1778"/>
      <c r="J1008" s="1778"/>
      <c r="K1008" s="1778"/>
      <c r="L1008" s="1777"/>
      <c r="M1008" s="1777"/>
      <c r="N1008" s="1777"/>
      <c r="O1008" s="1777"/>
      <c r="P1008" s="1777"/>
      <c r="Q1008" s="1551"/>
      <c r="R1008" s="1551"/>
      <c r="S1008" s="1533"/>
      <c r="T1008" s="1533"/>
      <c r="U1008" s="1570">
        <v>1008</v>
      </c>
      <c r="V1008" s="1533"/>
    </row>
    <row r="1009" spans="1:22" ht="15.75" customHeight="1">
      <c r="A1009" s="1756" t="s">
        <v>409</v>
      </c>
      <c r="B1009" s="1777"/>
      <c r="C1009" s="1777"/>
      <c r="D1009" s="1777"/>
      <c r="E1009" s="1777"/>
      <c r="F1009" s="1777"/>
      <c r="G1009" s="1777"/>
      <c r="H1009" s="1778"/>
      <c r="I1009" s="1778"/>
      <c r="J1009" s="1778"/>
      <c r="K1009" s="1778"/>
      <c r="L1009" s="1777"/>
      <c r="M1009" s="1777"/>
      <c r="N1009" s="1777"/>
      <c r="O1009" s="1777"/>
      <c r="P1009" s="1777"/>
      <c r="Q1009" s="1551"/>
      <c r="R1009" s="1551"/>
      <c r="S1009" s="1533"/>
      <c r="T1009" s="1533"/>
      <c r="U1009" s="1570">
        <v>1009</v>
      </c>
      <c r="V1009" s="1533"/>
    </row>
    <row r="1010" spans="1:22" ht="15.75" customHeight="1">
      <c r="A1010" s="1756" t="s">
        <v>410</v>
      </c>
      <c r="B1010" s="1779"/>
      <c r="C1010" s="1777"/>
      <c r="D1010" s="1777"/>
      <c r="E1010" s="1777"/>
      <c r="F1010" s="1777"/>
      <c r="G1010" s="1777"/>
      <c r="H1010" s="1778"/>
      <c r="I1010" s="1778"/>
      <c r="J1010" s="1778"/>
      <c r="K1010" s="1778"/>
      <c r="L1010" s="1777"/>
      <c r="M1010" s="1777"/>
      <c r="N1010" s="1777"/>
      <c r="O1010" s="1777"/>
      <c r="P1010" s="1777"/>
      <c r="Q1010" s="1551"/>
      <c r="R1010" s="1551"/>
      <c r="S1010" s="1533"/>
      <c r="T1010" s="1533"/>
      <c r="U1010" s="1570">
        <v>1010</v>
      </c>
      <c r="V1010" s="1533"/>
    </row>
    <row r="1011" spans="1:22" ht="15.75" customHeight="1">
      <c r="A1011" s="1679" t="s">
        <v>411</v>
      </c>
      <c r="B1011" s="1779"/>
      <c r="C1011" s="1644">
        <f>SUM(C45)</f>
        <v>0.35</v>
      </c>
      <c r="D1011" s="1644">
        <f>SUM(D45)</f>
        <v>0.35</v>
      </c>
      <c r="E1011" s="1644">
        <f>SUM(E45)</f>
        <v>0.2</v>
      </c>
      <c r="F1011" s="1644">
        <f>SUM(F45)</f>
        <v>0.1</v>
      </c>
      <c r="G1011" s="1777"/>
      <c r="H1011" s="1778"/>
      <c r="I1011" s="1778"/>
      <c r="J1011" s="1778"/>
      <c r="K1011" s="1778"/>
      <c r="L1011" s="1777"/>
      <c r="M1011" s="1777"/>
      <c r="N1011" s="1777"/>
      <c r="O1011" s="1777"/>
      <c r="P1011" s="1777"/>
      <c r="Q1011" s="1551"/>
      <c r="R1011" s="1551"/>
      <c r="S1011" s="1533"/>
      <c r="T1011" s="1533"/>
      <c r="U1011" s="1570">
        <v>1011</v>
      </c>
      <c r="V1011" s="1533"/>
    </row>
    <row r="1012" spans="1:22" ht="15.75" customHeight="1">
      <c r="A1012" s="1679" t="s">
        <v>412</v>
      </c>
      <c r="B1012" s="1779"/>
      <c r="C1012" s="1634">
        <f>SUM(C965:C967)</f>
        <v>6000</v>
      </c>
      <c r="D1012" s="1634">
        <f>SUM(D965:D967)</f>
        <v>15120</v>
      </c>
      <c r="E1012" s="1634">
        <f>SUM(E965:E967)</f>
        <v>29400</v>
      </c>
      <c r="F1012" s="1634">
        <f>SUM(F965:F967)</f>
        <v>0</v>
      </c>
      <c r="G1012" s="1777"/>
      <c r="H1012" s="1778"/>
      <c r="I1012" s="1778"/>
      <c r="J1012" s="1778"/>
      <c r="K1012" s="1778"/>
      <c r="L1012" s="1777"/>
      <c r="M1012" s="1777"/>
      <c r="N1012" s="1777"/>
      <c r="O1012" s="1777"/>
      <c r="P1012" s="1777"/>
      <c r="Q1012" s="1551"/>
      <c r="R1012" s="1551"/>
      <c r="S1012" s="1533"/>
      <c r="T1012" s="1533"/>
      <c r="U1012" s="1570">
        <v>1012</v>
      </c>
      <c r="V1012" s="1533"/>
    </row>
    <row r="1013" spans="1:22" ht="15.75" customHeight="1">
      <c r="A1013" s="1679" t="s">
        <v>413</v>
      </c>
      <c r="B1013" s="1779"/>
      <c r="C1013" s="1634">
        <f>C1011*C1012*100</f>
        <v>210000</v>
      </c>
      <c r="D1013" s="1634">
        <f>D1011*D1012*100</f>
        <v>529200</v>
      </c>
      <c r="E1013" s="1634">
        <f>E1011*E1012*100</f>
        <v>588000</v>
      </c>
      <c r="F1013" s="1634">
        <f>F1011*F1012*100</f>
        <v>0</v>
      </c>
      <c r="G1013" s="1777"/>
      <c r="H1013" s="1778"/>
      <c r="I1013" s="1778"/>
      <c r="J1013" s="1778"/>
      <c r="K1013" s="1778"/>
      <c r="L1013" s="1777"/>
      <c r="M1013" s="1777"/>
      <c r="N1013" s="1777"/>
      <c r="O1013" s="1777"/>
      <c r="P1013" s="1777"/>
      <c r="Q1013" s="1551"/>
      <c r="R1013" s="1551"/>
      <c r="S1013" s="1533"/>
      <c r="T1013" s="1533"/>
      <c r="U1013" s="1570">
        <v>1013</v>
      </c>
      <c r="V1013" s="1533"/>
    </row>
    <row r="1014" spans="1:22" ht="15.75" customHeight="1">
      <c r="A1014" s="1679" t="s">
        <v>414</v>
      </c>
      <c r="B1014" s="1779"/>
      <c r="C1014" s="1634">
        <f>SUM(C1013:F1013)</f>
        <v>1327200</v>
      </c>
      <c r="D1014" s="1780"/>
      <c r="E1014" s="1780"/>
      <c r="F1014" s="1780"/>
      <c r="G1014" s="1777"/>
      <c r="H1014" s="1778"/>
      <c r="I1014" s="1778"/>
      <c r="J1014" s="1778"/>
      <c r="K1014" s="1778"/>
      <c r="L1014" s="1777"/>
      <c r="M1014" s="1777"/>
      <c r="N1014" s="1777"/>
      <c r="O1014" s="1777"/>
      <c r="P1014" s="1777"/>
      <c r="Q1014" s="1551"/>
      <c r="R1014" s="1551"/>
      <c r="S1014" s="1533"/>
      <c r="T1014" s="1533"/>
      <c r="U1014" s="1570">
        <v>1014</v>
      </c>
      <c r="V1014" s="1533"/>
    </row>
    <row r="1015" spans="1:22" ht="15.75" customHeight="1">
      <c r="A1015" s="1679" t="s">
        <v>415</v>
      </c>
      <c r="B1015" s="1779"/>
      <c r="C1015" s="1634">
        <f>SUM(C795)</f>
        <v>0</v>
      </c>
      <c r="D1015" s="1634">
        <f>SUM(D795)</f>
        <v>0</v>
      </c>
      <c r="E1015" s="1634">
        <f>SUM(E795)</f>
        <v>12000</v>
      </c>
      <c r="F1015" s="1634">
        <f>SUM(F795)</f>
        <v>21000</v>
      </c>
      <c r="G1015" s="1777"/>
      <c r="H1015" s="1778"/>
      <c r="I1015" s="1778"/>
      <c r="J1015" s="1778"/>
      <c r="K1015" s="1778"/>
      <c r="L1015" s="1777"/>
      <c r="M1015" s="1777"/>
      <c r="N1015" s="1777"/>
      <c r="O1015" s="1777"/>
      <c r="P1015" s="1777"/>
      <c r="Q1015" s="1551"/>
      <c r="R1015" s="1551"/>
      <c r="S1015" s="1533"/>
      <c r="T1015" s="1533"/>
      <c r="U1015" s="1570">
        <v>1015</v>
      </c>
      <c r="V1015" s="1533"/>
    </row>
    <row r="1016" spans="1:22" ht="15.75" customHeight="1">
      <c r="A1016" s="1679" t="s">
        <v>416</v>
      </c>
      <c r="B1016" s="1779"/>
      <c r="C1016" s="1634">
        <f>C1011*C1015*100</f>
        <v>0</v>
      </c>
      <c r="D1016" s="1634">
        <f>D1011*D1015*100</f>
        <v>0</v>
      </c>
      <c r="E1016" s="1634">
        <f>E1011*E1015*100</f>
        <v>240000</v>
      </c>
      <c r="F1016" s="1634">
        <f>F1011*F1015*100</f>
        <v>210000</v>
      </c>
      <c r="G1016" s="1777"/>
      <c r="H1016" s="1778"/>
      <c r="I1016" s="1778"/>
      <c r="J1016" s="1778"/>
      <c r="K1016" s="1778"/>
      <c r="L1016" s="1777"/>
      <c r="M1016" s="1777"/>
      <c r="N1016" s="1777"/>
      <c r="O1016" s="1777"/>
      <c r="P1016" s="1777"/>
      <c r="Q1016" s="1551"/>
      <c r="R1016" s="1551"/>
      <c r="S1016" s="1533"/>
      <c r="T1016" s="1533"/>
      <c r="U1016" s="1570">
        <v>1016</v>
      </c>
      <c r="V1016" s="1533"/>
    </row>
    <row r="1017" spans="1:22" ht="15.75" customHeight="1">
      <c r="A1017" s="1679" t="s">
        <v>417</v>
      </c>
      <c r="B1017" s="1779"/>
      <c r="C1017" s="1634">
        <f>SUM(C1016:F1016)</f>
        <v>450000</v>
      </c>
      <c r="D1017" s="1780"/>
      <c r="E1017" s="1780"/>
      <c r="F1017" s="1780"/>
      <c r="G1017" s="1777"/>
      <c r="H1017" s="1778"/>
      <c r="I1017" s="1778"/>
      <c r="J1017" s="1778"/>
      <c r="K1017" s="1778"/>
      <c r="L1017" s="1777"/>
      <c r="M1017" s="1777"/>
      <c r="N1017" s="1777"/>
      <c r="O1017" s="1777"/>
      <c r="P1017" s="1777"/>
      <c r="Q1017" s="1551"/>
      <c r="R1017" s="1551"/>
      <c r="S1017" s="1533"/>
      <c r="T1017" s="1533"/>
      <c r="U1017" s="1570">
        <v>1017</v>
      </c>
      <c r="V1017" s="1533"/>
    </row>
    <row r="1018" spans="1:22" ht="15.75" customHeight="1">
      <c r="A1018" s="1554"/>
      <c r="B1018" s="1779"/>
      <c r="C1018" s="1777"/>
      <c r="D1018" s="1777"/>
      <c r="E1018" s="1777"/>
      <c r="F1018" s="1777"/>
      <c r="G1018" s="1777"/>
      <c r="H1018" s="1778"/>
      <c r="I1018" s="1778"/>
      <c r="J1018" s="1778"/>
      <c r="K1018" s="1778"/>
      <c r="L1018" s="1777"/>
      <c r="M1018" s="1777"/>
      <c r="N1018" s="1777"/>
      <c r="O1018" s="1777"/>
      <c r="P1018" s="1777"/>
      <c r="Q1018" s="1551"/>
      <c r="R1018" s="1551"/>
      <c r="S1018" s="1533"/>
      <c r="T1018" s="1533"/>
      <c r="U1018" s="1570">
        <v>1018</v>
      </c>
      <c r="V1018" s="1533"/>
    </row>
    <row r="1019" spans="1:22" ht="15.75" customHeight="1">
      <c r="A1019" s="1756" t="s">
        <v>418</v>
      </c>
      <c r="B1019" s="1779"/>
      <c r="C1019" s="1777"/>
      <c r="D1019" s="1777"/>
      <c r="E1019" s="1777"/>
      <c r="F1019" s="1777"/>
      <c r="G1019" s="1777"/>
      <c r="H1019" s="1778"/>
      <c r="I1019" s="1778"/>
      <c r="J1019" s="1778"/>
      <c r="K1019" s="1778"/>
      <c r="L1019" s="1777"/>
      <c r="M1019" s="1777"/>
      <c r="N1019" s="1777"/>
      <c r="O1019" s="1777"/>
      <c r="P1019" s="1777"/>
      <c r="Q1019" s="1551"/>
      <c r="R1019" s="1551"/>
      <c r="S1019" s="1533"/>
      <c r="T1019" s="1533"/>
      <c r="U1019" s="1570">
        <v>1019</v>
      </c>
      <c r="V1019" s="1533"/>
    </row>
    <row r="1020" spans="1:22" ht="15.75" customHeight="1">
      <c r="A1020" s="1679" t="s">
        <v>516</v>
      </c>
      <c r="B1020" s="1779"/>
      <c r="C1020" s="1781">
        <f>C11</f>
        <v>6.048561581569116E-2</v>
      </c>
      <c r="D1020" s="1781">
        <f>D11</f>
        <v>7.3242556662515571E-2</v>
      </c>
      <c r="E1020" s="1781">
        <f>E11</f>
        <v>0.15934288418430884</v>
      </c>
      <c r="F1020" s="1781">
        <f>F11</f>
        <v>0.36252877490660024</v>
      </c>
      <c r="G1020" s="1777"/>
      <c r="H1020" s="1778"/>
      <c r="I1020" s="1778"/>
      <c r="J1020" s="1778"/>
      <c r="K1020" s="1778"/>
      <c r="L1020" s="1777"/>
      <c r="M1020" s="1777"/>
      <c r="N1020" s="1777"/>
      <c r="O1020" s="1777"/>
      <c r="P1020" s="1777"/>
      <c r="Q1020" s="1551"/>
      <c r="R1020" s="1551"/>
      <c r="S1020" s="1533"/>
      <c r="T1020" s="1533"/>
      <c r="U1020" s="1570">
        <v>1020</v>
      </c>
      <c r="V1020" s="1533"/>
    </row>
    <row r="1021" spans="1:22" ht="15.75" customHeight="1">
      <c r="A1021" s="1679" t="s">
        <v>420</v>
      </c>
      <c r="B1021" s="1779"/>
      <c r="C1021" s="1782">
        <f>C21</f>
        <v>801</v>
      </c>
      <c r="D1021" s="1782">
        <f>D21</f>
        <v>2152</v>
      </c>
      <c r="E1021" s="1782">
        <f>E21</f>
        <v>15545</v>
      </c>
      <c r="F1021" s="1782">
        <f>F21</f>
        <v>27087</v>
      </c>
      <c r="G1021" s="1777"/>
      <c r="H1021" s="1778"/>
      <c r="I1021" s="1778"/>
      <c r="J1021" s="1778"/>
      <c r="K1021" s="1778"/>
      <c r="L1021" s="1777"/>
      <c r="M1021" s="1777"/>
      <c r="N1021" s="1777"/>
      <c r="O1021" s="1777"/>
      <c r="P1021" s="1777"/>
      <c r="Q1021" s="1551"/>
      <c r="R1021" s="1551"/>
      <c r="S1021" s="1533"/>
      <c r="T1021" s="1533"/>
      <c r="U1021" s="1570">
        <v>1021</v>
      </c>
      <c r="V1021" s="1533"/>
    </row>
    <row r="1022" spans="1:22" ht="15.75" customHeight="1">
      <c r="A1022" s="1783" t="s">
        <v>668</v>
      </c>
      <c r="B1022" s="1779"/>
      <c r="C1022" s="1634">
        <f>IF(C46="",0,$D1022*C46/$D46)</f>
        <v>12715.574916588677</v>
      </c>
      <c r="D1022" s="1634">
        <f>IF(OR(D454=0,D454="",D450=0,D450=""),0,365*$P$1*D456*D46/D454/D450)</f>
        <v>12715.574916588677</v>
      </c>
      <c r="E1022" s="1634">
        <f>IF(E46="",0,$D1022*E46/$D46)</f>
        <v>12715.574916588677</v>
      </c>
      <c r="F1022" s="1634">
        <f>IF(F46="",0,$D1022*F46/$D46)</f>
        <v>10172.459933270942</v>
      </c>
      <c r="G1022" s="1777"/>
      <c r="H1022" s="1778"/>
      <c r="I1022" s="1778"/>
      <c r="J1022" s="1778"/>
      <c r="K1022" s="1778"/>
      <c r="L1022" s="1777"/>
      <c r="M1022" s="1777"/>
      <c r="N1022" s="1777"/>
      <c r="O1022" s="1777"/>
      <c r="P1022" s="1777"/>
      <c r="Q1022" s="1551"/>
      <c r="R1022" s="1551"/>
      <c r="S1022" s="1533"/>
      <c r="T1022" s="1533"/>
      <c r="U1022" s="1570">
        <v>1022</v>
      </c>
      <c r="V1022" s="1533"/>
    </row>
    <row r="1023" spans="1:22" ht="15.75" customHeight="1">
      <c r="A1023" s="1784" t="s">
        <v>517</v>
      </c>
      <c r="B1023" s="1779"/>
      <c r="C1023" s="1785">
        <f>C1021/C1022</f>
        <v>6.2993612577833133E-2</v>
      </c>
      <c r="D1023" s="1785">
        <f>D1021/D1022</f>
        <v>0.16924126625155669</v>
      </c>
      <c r="E1023" s="1785">
        <f>E1021/E1022</f>
        <v>1.2225164887920301</v>
      </c>
      <c r="F1023" s="1785">
        <f>F1021/F1022</f>
        <v>2.6627777526463263</v>
      </c>
      <c r="G1023" s="1777"/>
      <c r="H1023" s="1778"/>
      <c r="I1023" s="1778"/>
      <c r="J1023" s="1778"/>
      <c r="K1023" s="1778"/>
      <c r="L1023" s="1777"/>
      <c r="M1023" s="1777"/>
      <c r="N1023" s="1777"/>
      <c r="O1023" s="1777"/>
      <c r="P1023" s="1777"/>
      <c r="Q1023" s="1551"/>
      <c r="R1023" s="1551"/>
      <c r="S1023" s="1533"/>
      <c r="T1023" s="1533"/>
      <c r="U1023" s="1570">
        <v>1023</v>
      </c>
      <c r="V1023" s="1533"/>
    </row>
    <row r="1024" spans="1:22" ht="15.75" customHeight="1">
      <c r="A1024" s="1784" t="s">
        <v>423</v>
      </c>
      <c r="B1024" s="1779"/>
      <c r="C1024" s="1785">
        <f>C1020+C1023</f>
        <v>0.12347922839352429</v>
      </c>
      <c r="D1024" s="1785">
        <f>D1020+D1023</f>
        <v>0.24248382291407228</v>
      </c>
      <c r="E1024" s="1785">
        <f>E1020+E1023</f>
        <v>1.3818593729763389</v>
      </c>
      <c r="F1024" s="1785">
        <f>F1020+F1023</f>
        <v>3.0253065275529267</v>
      </c>
      <c r="G1024" s="1777"/>
      <c r="H1024" s="1778"/>
      <c r="I1024" s="1778"/>
      <c r="J1024" s="1778"/>
      <c r="K1024" s="1778"/>
      <c r="L1024" s="1777"/>
      <c r="M1024" s="1777"/>
      <c r="N1024" s="1777"/>
      <c r="O1024" s="1777"/>
      <c r="P1024" s="1777"/>
      <c r="Q1024" s="1551"/>
      <c r="R1024" s="1551"/>
      <c r="S1024" s="1533"/>
      <c r="T1024" s="1533"/>
      <c r="U1024" s="1570">
        <v>1024</v>
      </c>
      <c r="V1024" s="1533"/>
    </row>
    <row r="1025" spans="1:22" ht="15.75" customHeight="1">
      <c r="A1025" s="1784" t="s">
        <v>424</v>
      </c>
      <c r="B1025" s="1779"/>
      <c r="C1025" s="1785">
        <f>C1024*C46/6</f>
        <v>0.20579871398920715</v>
      </c>
      <c r="D1025" s="1785">
        <f>D1024*D46/6</f>
        <v>0.40413970485678713</v>
      </c>
      <c r="E1025" s="1785">
        <f>E1024*E46/6</f>
        <v>2.3030989549605647</v>
      </c>
      <c r="F1025" s="1785">
        <f>F1024*F46/6</f>
        <v>4.0337420367372356</v>
      </c>
      <c r="G1025" s="1777"/>
      <c r="H1025" s="1778"/>
      <c r="I1025" s="1778"/>
      <c r="J1025" s="1778"/>
      <c r="K1025" s="1778"/>
      <c r="L1025" s="1777"/>
      <c r="M1025" s="1777"/>
      <c r="N1025" s="1777"/>
      <c r="O1025" s="1777"/>
      <c r="P1025" s="1777"/>
      <c r="Q1025" s="1551"/>
      <c r="R1025" s="1551"/>
      <c r="S1025" s="1533"/>
      <c r="T1025" s="1533"/>
      <c r="U1025" s="1570">
        <v>1025</v>
      </c>
      <c r="V1025" s="1533"/>
    </row>
    <row r="1026" spans="1:22" ht="15.75" customHeight="1">
      <c r="A1026" s="1784" t="s">
        <v>425</v>
      </c>
      <c r="B1026" s="1779"/>
      <c r="C1026" s="1785">
        <f>C1025/SUM(C48)</f>
        <v>0.82319485595682862</v>
      </c>
      <c r="D1026" s="1785">
        <f>D1025/SUM(D48)</f>
        <v>0.80827940971357426</v>
      </c>
      <c r="E1026" s="1785">
        <f>E1025/SUM(E48)</f>
        <v>4.6061979099211294</v>
      </c>
      <c r="F1026" s="1785">
        <f>F1025/SUM(F48)</f>
        <v>2.6891613578248239</v>
      </c>
      <c r="G1026" s="1777"/>
      <c r="H1026" s="1778"/>
      <c r="I1026" s="1778"/>
      <c r="J1026" s="1778"/>
      <c r="K1026" s="1778"/>
      <c r="L1026" s="1777"/>
      <c r="M1026" s="1777"/>
      <c r="N1026" s="1777"/>
      <c r="O1026" s="1777"/>
      <c r="P1026" s="1777"/>
      <c r="Q1026" s="1551"/>
      <c r="R1026" s="1551"/>
      <c r="S1026" s="1533"/>
      <c r="T1026" s="1533"/>
      <c r="U1026" s="1570">
        <v>1026</v>
      </c>
      <c r="V1026" s="1533"/>
    </row>
    <row r="1027" spans="1:22" ht="15.75" customHeight="1">
      <c r="A1027" s="1554"/>
      <c r="B1027" s="1779"/>
      <c r="C1027" s="1777"/>
      <c r="D1027" s="1777"/>
      <c r="E1027" s="1777"/>
      <c r="F1027" s="1777"/>
      <c r="G1027" s="1777"/>
      <c r="H1027" s="1778"/>
      <c r="I1027" s="1778"/>
      <c r="J1027" s="1778"/>
      <c r="K1027" s="1778"/>
      <c r="L1027" s="1777"/>
      <c r="M1027" s="1777"/>
      <c r="N1027" s="1777"/>
      <c r="O1027" s="1777"/>
      <c r="P1027" s="1777"/>
      <c r="Q1027" s="1551"/>
      <c r="R1027" s="1551"/>
      <c r="S1027" s="1533"/>
      <c r="T1027" s="1533"/>
      <c r="U1027" s="1570">
        <v>1027</v>
      </c>
      <c r="V1027" s="1533"/>
    </row>
    <row r="1028" spans="1:22" ht="15.75" customHeight="1">
      <c r="A1028" s="1551"/>
      <c r="B1028" s="1777"/>
      <c r="C1028" s="1777"/>
      <c r="D1028" s="1777"/>
      <c r="E1028" s="1777"/>
      <c r="F1028" s="1777"/>
      <c r="G1028" s="1777"/>
      <c r="H1028" s="1778"/>
      <c r="I1028" s="1778"/>
      <c r="J1028" s="1778"/>
      <c r="K1028" s="1778"/>
      <c r="L1028" s="1777"/>
      <c r="M1028" s="1777"/>
      <c r="N1028" s="1777"/>
      <c r="O1028" s="1777"/>
      <c r="P1028" s="1777"/>
      <c r="Q1028" s="1551"/>
      <c r="R1028" s="1551"/>
      <c r="S1028" s="1533"/>
      <c r="T1028" s="1533"/>
      <c r="U1028" s="1570">
        <v>1028</v>
      </c>
      <c r="V1028" s="1533"/>
    </row>
    <row r="1029" spans="1:22" ht="15.75" customHeight="1">
      <c r="A1029" s="1677" t="s">
        <v>518</v>
      </c>
      <c r="B1029" s="1779"/>
      <c r="C1029" s="1777"/>
      <c r="D1029" s="1777"/>
      <c r="E1029" s="1777"/>
      <c r="F1029" s="1777"/>
      <c r="G1029" s="1777"/>
      <c r="H1029" s="1778"/>
      <c r="I1029" s="1778"/>
      <c r="J1029" s="1778"/>
      <c r="K1029" s="1778"/>
      <c r="L1029" s="1777"/>
      <c r="M1029" s="1777"/>
      <c r="N1029" s="1777"/>
      <c r="O1029" s="1777"/>
      <c r="P1029" s="1777"/>
      <c r="Q1029" s="1786"/>
      <c r="R1029" s="1786"/>
      <c r="S1029" s="1533"/>
      <c r="T1029" s="1533"/>
      <c r="U1029" s="1570">
        <v>1029</v>
      </c>
      <c r="V1029" s="1533"/>
    </row>
    <row r="1030" spans="1:22" ht="15.75" customHeight="1">
      <c r="A1030" s="1787" t="s">
        <v>17</v>
      </c>
      <c r="B1030" s="1779"/>
      <c r="C1030" s="1788" t="str">
        <f>C1110</f>
        <v>VP</v>
      </c>
      <c r="D1030" s="1777"/>
      <c r="E1030" s="1788" t="str">
        <f>D1110</f>
        <v>P</v>
      </c>
      <c r="F1030" s="1777"/>
      <c r="G1030" s="1777"/>
      <c r="H1030" s="1789" t="str">
        <f>E1110</f>
        <v>M</v>
      </c>
      <c r="I1030" s="1778"/>
      <c r="J1030" s="1789" t="str">
        <f>F1110</f>
        <v>BO</v>
      </c>
      <c r="K1030" s="1778"/>
      <c r="L1030" s="1777"/>
      <c r="M1030" s="1778"/>
      <c r="N1030" s="1778"/>
      <c r="O1030" s="1778"/>
      <c r="P1030" s="1778"/>
      <c r="Q1030" s="1786"/>
      <c r="R1030" s="1786"/>
      <c r="S1030" s="1533"/>
      <c r="T1030" s="1533"/>
      <c r="U1030" s="1570">
        <v>1030</v>
      </c>
      <c r="V1030" s="1533"/>
    </row>
    <row r="1031" spans="1:22" ht="15.75" customHeight="1">
      <c r="A1031" s="1679" t="s">
        <v>690</v>
      </c>
      <c r="B1031" s="1779"/>
      <c r="C1031" s="1634">
        <f>SUM(C989)+SUM(M989)</f>
        <v>17826.682776473463</v>
      </c>
      <c r="D1031" s="1777"/>
      <c r="E1031" s="1634">
        <f>SUM(D989)+SUM(N989)</f>
        <v>17826.682776473466</v>
      </c>
      <c r="F1031" s="1777"/>
      <c r="G1031" s="1777"/>
      <c r="H1031" s="1634">
        <f>SUM(E989)+SUM(O989)</f>
        <v>17826.682776473466</v>
      </c>
      <c r="I1031" s="1778"/>
      <c r="J1031" s="1634">
        <f>SUM(F989)+SUM(P989)</f>
        <v>14261.346221178774</v>
      </c>
      <c r="K1031" s="1778"/>
      <c r="L1031" s="1777"/>
      <c r="M1031" s="1778"/>
      <c r="N1031" s="1778"/>
      <c r="O1031" s="1778"/>
      <c r="P1031" s="1778"/>
      <c r="Q1031" s="1786"/>
      <c r="R1031" s="1786"/>
      <c r="S1031" s="1533"/>
      <c r="T1031" s="1533"/>
      <c r="U1031" s="1570">
        <v>1031</v>
      </c>
      <c r="V1031" s="1533"/>
    </row>
    <row r="1032" spans="1:22" ht="15.75" customHeight="1">
      <c r="A1032" s="1679" t="s">
        <v>691</v>
      </c>
      <c r="B1032" s="1779"/>
      <c r="C1032" s="1634">
        <f>SUMIF($Q$772:$Q$776,"lbpl",H$772:H$776)+SUMIF($Q$781:$Q$785,"lbpl",H$781:H$785)+SUMIF($Q$790:$Q$810,"lbpl",H$790:H$810)</f>
        <v>19473.333333333336</v>
      </c>
      <c r="D1032" s="1777"/>
      <c r="E1032" s="1634">
        <f>SUMIF($Q$772:$Q$776,"lbpl",I$772:I$776)+SUMIF($Q$781:$Q$785,"lbpl",I$781:I$785)+SUMIF($Q$790:$Q$810,"lbpl",I$790:I$810)</f>
        <v>19473.333333333336</v>
      </c>
      <c r="F1032" s="1777"/>
      <c r="G1032" s="1777"/>
      <c r="H1032" s="1634">
        <f>SUMIF($Q$772:$Q$776,"lbpl",J$772:J$776)+SUMIF($Q$781:$Q$785,"lbpl",J$781:J$785)+SUMIF($Q$790:$Q$810,"lbpl",J$790:J$810)</f>
        <v>19473.333333333336</v>
      </c>
      <c r="I1032" s="1778"/>
      <c r="J1032" s="1634">
        <f>SUMIF($Q$772:$Q$776,"lbpl",K$772:K$776)+SUMIF($Q$781:$Q$785,"lbpl",K$781:K$785)+SUMIF($Q$790:$Q$810,"lbpl",K$790:K$810)</f>
        <v>15578.666666666668</v>
      </c>
      <c r="K1032" s="1778"/>
      <c r="L1032" s="1777"/>
      <c r="M1032" s="1778"/>
      <c r="N1032" s="1778"/>
      <c r="O1032" s="1778"/>
      <c r="P1032" s="1778"/>
      <c r="Q1032" s="1786"/>
      <c r="R1032" s="1786"/>
      <c r="S1032" s="1533"/>
      <c r="T1032" s="1533"/>
      <c r="U1032" s="1570">
        <v>1032</v>
      </c>
      <c r="V1032" s="1533"/>
    </row>
    <row r="1033" spans="1:22" ht="15.75" customHeight="1">
      <c r="A1033" s="1790" t="s">
        <v>692</v>
      </c>
      <c r="B1033" s="1779"/>
      <c r="C1033" s="1634">
        <f>SUMIF($Q$772:$Q$776,"ubpl",H$772:H$776)+SUMIF($Q$781:$Q$785,"ubpl",H$781:H$785)+SUMIF($Q$790:$Q$810,"ubpl",H$790:H$810)</f>
        <v>34680</v>
      </c>
      <c r="D1033" s="1779"/>
      <c r="E1033" s="1634">
        <f>SUMIF($Q$772:$Q$776,"ubpl",I$772:I$776)+SUMIF($Q$781:$Q$785,"ubpl",I$781:I$785)+SUMIF($Q$790:$Q$810,"ubpl",I$790:I$810)</f>
        <v>34680</v>
      </c>
      <c r="F1033" s="1779"/>
      <c r="G1033" s="1779"/>
      <c r="H1033" s="1634">
        <f>SUMIF($Q$772:$Q$776,"ubpl",J$772:J$776)+SUMIF($Q$781:$Q$785,"ubpl",J$781:J$785)+SUMIF($Q$790:$Q$810,"ubpl",J$790:J$810)</f>
        <v>34680</v>
      </c>
      <c r="I1033" s="1791"/>
      <c r="J1033" s="1634">
        <f>SUMIF($Q$772:$Q$776,"ubpl",K$772:K$776)+SUMIF($Q$781:$Q$785,"ubpl",K$781:K$785)+SUMIF($Q$790:$Q$810,"ubpl",K$790:K$810)</f>
        <v>27744</v>
      </c>
      <c r="K1033" s="1778"/>
      <c r="L1033" s="1777"/>
      <c r="M1033" s="1778"/>
      <c r="N1033" s="1778"/>
      <c r="O1033" s="1778"/>
      <c r="P1033" s="1778"/>
      <c r="Q1033" s="1786"/>
      <c r="R1033" s="1786"/>
      <c r="S1033" s="1533"/>
      <c r="T1033" s="1533"/>
      <c r="U1033" s="1570">
        <v>1033</v>
      </c>
      <c r="V1033" s="1533"/>
    </row>
    <row r="1034" spans="1:22" ht="15.75" customHeight="1">
      <c r="A1034" s="1790" t="s">
        <v>693</v>
      </c>
      <c r="B1034" s="1779"/>
      <c r="C1034" s="1634">
        <f>SUMIF($Q$772:$Q$776,"des",H$772:H$776)+SUMIF($Q$781:$Q$785,"des",H$781:H$785)+SUMIF($Q$790:$Q$810,"des",H$790:H$810)</f>
        <v>1600</v>
      </c>
      <c r="D1034" s="1779"/>
      <c r="E1034" s="1634">
        <f>SUMIF($Q$772:$Q$776,"des",I$772:I$776)+SUMIF($Q$781:$Q$785,"des",I$781:I$785)+SUMIF($Q$790:$Q$810,"des",I$790:I$810)</f>
        <v>2550</v>
      </c>
      <c r="F1034" s="1779"/>
      <c r="G1034" s="1779"/>
      <c r="H1034" s="1634">
        <f>SUMIF($Q$772:$Q$776,"des",J$772:J$776)+SUMIF($Q$781:$Q$785,"des",J$781:J$785)+SUMIF($Q$790:$Q$810,"des",J$790:J$810)</f>
        <v>30000</v>
      </c>
      <c r="I1034" s="1791"/>
      <c r="J1034" s="1634">
        <f>SUMIF($Q$772:$Q$776,"des",K$772:K$776)+SUMIF($Q$781:$Q$785,"des",K$781:K$785)+SUMIF($Q$790:$Q$810,"des",K$790:K$810)</f>
        <v>43500</v>
      </c>
      <c r="K1034" s="1778"/>
      <c r="L1034" s="1777"/>
      <c r="M1034" s="1777"/>
      <c r="N1034" s="1777"/>
      <c r="O1034" s="1777"/>
      <c r="P1034" s="1777"/>
      <c r="Q1034" s="1786"/>
      <c r="R1034" s="1786"/>
      <c r="S1034" s="1533"/>
      <c r="T1034" s="1533"/>
      <c r="U1034" s="1570">
        <v>1034</v>
      </c>
      <c r="V1034" s="1533"/>
    </row>
    <row r="1035" spans="1:22" s="1600" customFormat="1" ht="15.75" customHeight="1">
      <c r="A1035" s="1790"/>
      <c r="B1035" s="1779"/>
      <c r="C1035" s="1792"/>
      <c r="D1035" s="1779"/>
      <c r="E1035" s="1792"/>
      <c r="F1035" s="1779"/>
      <c r="G1035" s="1779"/>
      <c r="H1035" s="1793"/>
      <c r="I1035" s="1791"/>
      <c r="J1035" s="1793"/>
      <c r="K1035" s="1791"/>
      <c r="L1035" s="1779"/>
      <c r="M1035" s="1791"/>
      <c r="N1035" s="1791"/>
      <c r="O1035" s="1791"/>
      <c r="P1035" s="1791"/>
      <c r="Q1035" s="1794"/>
      <c r="R1035" s="1794"/>
      <c r="S1035" s="1599"/>
      <c r="T1035" s="1599"/>
      <c r="U1035" s="1570">
        <v>1035</v>
      </c>
      <c r="V1035" s="1599"/>
    </row>
    <row r="1036" spans="1:22" ht="15.75" customHeight="1">
      <c r="A1036" s="1787" t="s">
        <v>519</v>
      </c>
      <c r="B1036" s="1779"/>
      <c r="C1036" s="1788" t="str">
        <f>C1030</f>
        <v>VP</v>
      </c>
      <c r="D1036" s="1777"/>
      <c r="E1036" s="1788" t="str">
        <f>E1030</f>
        <v>P</v>
      </c>
      <c r="F1036" s="1777"/>
      <c r="G1036" s="1777"/>
      <c r="H1036" s="1789" t="str">
        <f>H1030</f>
        <v>M</v>
      </c>
      <c r="I1036" s="1778"/>
      <c r="J1036" s="1789" t="str">
        <f>J1030</f>
        <v>BO</v>
      </c>
      <c r="K1036" s="1778"/>
      <c r="L1036" s="1777"/>
      <c r="M1036" s="1778"/>
      <c r="N1036" s="1778"/>
      <c r="O1036" s="1778"/>
      <c r="P1036" s="1778"/>
      <c r="Q1036" s="1786"/>
      <c r="R1036" s="1786"/>
      <c r="S1036" s="1533"/>
      <c r="T1036" s="1533"/>
      <c r="U1036" s="1570">
        <v>1036</v>
      </c>
      <c r="V1036" s="1533"/>
    </row>
    <row r="1037" spans="1:22" ht="15.75" customHeight="1">
      <c r="A1037" s="1679" t="s">
        <v>520</v>
      </c>
      <c r="B1037" s="1779"/>
      <c r="C1037" s="1622" t="str">
        <f>E1037</f>
        <v>mix</v>
      </c>
      <c r="D1037" s="1777"/>
      <c r="E1037" s="1670" t="s">
        <v>1205</v>
      </c>
      <c r="F1037" s="1777"/>
      <c r="G1037" s="1777"/>
      <c r="H1037" s="1795" t="str">
        <f>E1037</f>
        <v>mix</v>
      </c>
      <c r="I1037" s="1778"/>
      <c r="J1037" s="1796" t="str">
        <f>E1037</f>
        <v>mix</v>
      </c>
      <c r="K1037" s="1778"/>
      <c r="L1037" s="1777"/>
      <c r="M1037" s="1778"/>
      <c r="N1037" s="1778"/>
      <c r="O1037" s="1778"/>
      <c r="P1037" s="1778"/>
      <c r="Q1037" s="1786"/>
      <c r="R1037" s="1786"/>
      <c r="S1037" s="1533"/>
      <c r="T1037" s="1533"/>
      <c r="U1037" s="1570">
        <v>1037</v>
      </c>
      <c r="V1037" s="1533"/>
    </row>
    <row r="1038" spans="1:22" ht="15.75" customHeight="1">
      <c r="A1038" s="1679" t="s">
        <v>521</v>
      </c>
      <c r="B1038" s="1779"/>
      <c r="C1038" s="1738">
        <f>E1038</f>
        <v>0.6488734887907448</v>
      </c>
      <c r="D1038" s="1797"/>
      <c r="E1038" s="1798">
        <f>IF(UPPER('Exp factors'!$D$41)="YES",$P$1/$D$454,SUM(D453,D462,D471,D480,D489,D498,D631)/(SUM(D455,D464,D473,D482,D491,D500,D633)*365*D$46))</f>
        <v>0.6488734887907448</v>
      </c>
      <c r="F1038" s="1797"/>
      <c r="G1038" s="1797"/>
      <c r="H1038" s="1796">
        <f>E1038</f>
        <v>0.6488734887907448</v>
      </c>
      <c r="I1038" s="1799"/>
      <c r="J1038" s="1796">
        <f>E1038</f>
        <v>0.6488734887907448</v>
      </c>
      <c r="K1038" s="1778"/>
      <c r="L1038" s="1777"/>
      <c r="M1038" s="1778"/>
      <c r="N1038" s="1778"/>
      <c r="O1038" s="1778"/>
      <c r="P1038" s="1778"/>
      <c r="Q1038" s="1786"/>
      <c r="R1038" s="1786"/>
      <c r="S1038" s="1533"/>
      <c r="T1038" s="1533"/>
      <c r="U1038" s="1570">
        <v>1038</v>
      </c>
      <c r="V1038" s="1533"/>
    </row>
    <row r="1039" spans="1:22" ht="15.75" customHeight="1">
      <c r="A1039" s="1679" t="s">
        <v>65</v>
      </c>
      <c r="B1039" s="1779"/>
      <c r="C1039" s="1622">
        <f>SUM(C46)</f>
        <v>10</v>
      </c>
      <c r="D1039" s="1777"/>
      <c r="E1039" s="1622">
        <f>SUM(D46)</f>
        <v>10</v>
      </c>
      <c r="F1039" s="1777"/>
      <c r="G1039" s="1777"/>
      <c r="H1039" s="1795">
        <f>SUM(E46)</f>
        <v>10</v>
      </c>
      <c r="I1039" s="1778"/>
      <c r="J1039" s="1795">
        <f>SUM(F46)</f>
        <v>8</v>
      </c>
      <c r="K1039" s="1778"/>
      <c r="L1039" s="1777"/>
      <c r="M1039" s="1778"/>
      <c r="N1039" s="1778"/>
      <c r="O1039" s="1778"/>
      <c r="P1039" s="1778"/>
      <c r="Q1039" s="1786"/>
      <c r="R1039" s="1786"/>
      <c r="S1039" s="1533"/>
      <c r="T1039" s="1533"/>
      <c r="U1039" s="1570">
        <v>1039</v>
      </c>
      <c r="V1039" s="1533"/>
    </row>
    <row r="1040" spans="1:22" ht="15.75" customHeight="1">
      <c r="A1040" s="1679" t="s">
        <v>522</v>
      </c>
      <c r="B1040" s="1779"/>
      <c r="C1040" s="1738">
        <f>E1040</f>
        <v>7.9007092198581557</v>
      </c>
      <c r="D1040" s="1777"/>
      <c r="E1040" s="1800">
        <f>IF(SUM(D450)=0,0,IF(OR('Exp factors'!D41="yes",SUM(D455,D464,D473,D482,D491,D500,D633)=0),SUM(D456)/SUM(D450),(SUM(D457,D466,D475,D484,D493,D502,D635)/(SUM(D453,D462,D471,D480,D489,D498,D631)))))</f>
        <v>7.9007092198581557</v>
      </c>
      <c r="F1040" s="1777"/>
      <c r="G1040" s="1777"/>
      <c r="H1040" s="1796">
        <f>E1040</f>
        <v>7.9007092198581557</v>
      </c>
      <c r="I1040" s="1778"/>
      <c r="J1040" s="1796">
        <f>E1040</f>
        <v>7.9007092198581557</v>
      </c>
      <c r="K1040" s="1778"/>
      <c r="L1040" s="1777"/>
      <c r="M1040" s="1778"/>
      <c r="N1040" s="1778"/>
      <c r="O1040" s="1778"/>
      <c r="P1040" s="1778"/>
      <c r="Q1040" s="1786"/>
      <c r="R1040" s="1786"/>
      <c r="S1040" s="1533"/>
      <c r="T1040" s="1533"/>
      <c r="U1040" s="1570">
        <v>1040</v>
      </c>
      <c r="V1040" s="1533"/>
    </row>
    <row r="1041" spans="1:22" ht="15.75" customHeight="1">
      <c r="A1041" s="1551"/>
      <c r="B1041" s="1779"/>
      <c r="C1041" s="1777"/>
      <c r="D1041" s="1777"/>
      <c r="E1041" s="1777"/>
      <c r="F1041" s="1777"/>
      <c r="G1041" s="1777"/>
      <c r="H1041" s="1778"/>
      <c r="I1041" s="1778"/>
      <c r="J1041" s="1778"/>
      <c r="K1041" s="1778"/>
      <c r="L1041" s="1777"/>
      <c r="M1041" s="1777"/>
      <c r="N1041" s="1777"/>
      <c r="O1041" s="1777"/>
      <c r="P1041" s="1777"/>
      <c r="Q1041" s="1786"/>
      <c r="R1041" s="1786"/>
      <c r="S1041" s="1533"/>
      <c r="T1041" s="1533"/>
      <c r="U1041" s="1570">
        <v>1041</v>
      </c>
      <c r="V1041" s="1533"/>
    </row>
    <row r="1042" spans="1:22" ht="15.75" customHeight="1">
      <c r="A1042" s="1756" t="s">
        <v>523</v>
      </c>
      <c r="B1042" s="1779"/>
      <c r="C1042" s="1801" t="str">
        <f>WB!T3</f>
        <v>V Poor</v>
      </c>
      <c r="D1042" s="1802"/>
      <c r="E1042" s="1801" t="str">
        <f>WB!AK3</f>
        <v>Poor</v>
      </c>
      <c r="F1042" s="1802"/>
      <c r="G1042" s="1777"/>
      <c r="H1042" s="1803" t="str">
        <f>WB!BB3</f>
        <v>Middle</v>
      </c>
      <c r="I1042" s="1804"/>
      <c r="J1042" s="1803" t="str">
        <f>WB!BS3</f>
        <v>B Off</v>
      </c>
      <c r="K1042" s="1804"/>
      <c r="L1042" s="1777"/>
      <c r="M1042" s="1805"/>
      <c r="N1042" s="1777"/>
      <c r="O1042" s="1777"/>
      <c r="P1042" s="1777"/>
      <c r="Q1042" s="1786"/>
      <c r="R1042" s="1786"/>
      <c r="S1042" s="1533"/>
      <c r="T1042" s="1533"/>
      <c r="U1042" s="1570">
        <v>1042</v>
      </c>
      <c r="V1042" s="1533"/>
    </row>
    <row r="1043" spans="1:22" ht="15.75" customHeight="1">
      <c r="A1043" s="1787" t="s">
        <v>15</v>
      </c>
      <c r="B1043" s="1779"/>
      <c r="C1043" s="1806" t="s">
        <v>524</v>
      </c>
      <c r="D1043" s="1806" t="s">
        <v>525</v>
      </c>
      <c r="E1043" s="1806" t="s">
        <v>524</v>
      </c>
      <c r="F1043" s="1806" t="s">
        <v>525</v>
      </c>
      <c r="G1043" s="1777"/>
      <c r="H1043" s="1807" t="s">
        <v>524</v>
      </c>
      <c r="I1043" s="1807" t="s">
        <v>525</v>
      </c>
      <c r="J1043" s="1807" t="s">
        <v>524</v>
      </c>
      <c r="K1043" s="1807" t="s">
        <v>525</v>
      </c>
      <c r="L1043" s="1777"/>
      <c r="M1043" s="1789" t="s">
        <v>526</v>
      </c>
      <c r="N1043" s="1777"/>
      <c r="O1043" s="1777"/>
      <c r="P1043" s="1777"/>
      <c r="Q1043" s="1786"/>
      <c r="R1043" s="1551" t="s">
        <v>527</v>
      </c>
      <c r="S1043" s="1533"/>
      <c r="T1043" s="1533"/>
      <c r="U1043" s="1570">
        <v>1043</v>
      </c>
      <c r="V1043" s="1533"/>
    </row>
    <row r="1044" spans="1:22" ht="15" customHeight="1">
      <c r="A1044" s="1808" t="str">
        <f>LOOKUP(B1044,$T$820:$T$898,A$820:A$898)</f>
        <v>Cows' milk - season 1</v>
      </c>
      <c r="B1044" s="1779">
        <v>1</v>
      </c>
      <c r="C1044" s="1644">
        <f>LOOKUP($B1044,$T$820:$T$898,C$820:C$898)</f>
        <v>2.0438674968866748E-2</v>
      </c>
      <c r="D1044" s="1644">
        <f>LOOKUP($B1044,$T$820:$T$898,M$820:M$898)</f>
        <v>0</v>
      </c>
      <c r="E1044" s="1644">
        <f>LOOKUP($B1044,$T$820:$T$898,D$820:D$898)</f>
        <v>4.0043118306351183E-2</v>
      </c>
      <c r="F1044" s="1644">
        <f>LOOKUP($B1044,$T$820:$T$898,N$820:N$898)</f>
        <v>0</v>
      </c>
      <c r="G1044" s="1777"/>
      <c r="H1044" s="1809">
        <f>LOOKUP($B1044,$T$820:$T$898,E$820:E$898)</f>
        <v>5.2556592777085923E-2</v>
      </c>
      <c r="I1044" s="1809">
        <f>LOOKUP($B1044,$T$820:$T$898,O$820:O$898)</f>
        <v>-1.6684632627646322E-2</v>
      </c>
      <c r="J1044" s="1809">
        <f>LOOKUP($B1044,$T$820:$T$898,F$820:F$898)</f>
        <v>3.1283686176836863E-2</v>
      </c>
      <c r="K1044" s="1809">
        <f>LOOKUP($B1044,$T$820:$T$898,P$820:P$898)</f>
        <v>-3.1283686176836863E-2</v>
      </c>
      <c r="L1044" s="1777"/>
      <c r="M1044" s="1810">
        <f t="shared" ref="M1044:M1055" si="244">IF(LOOKUP(R1044,R$1071:R$1094,R$1071:R$1094)=R1044,R1044,"")</f>
        <v>3</v>
      </c>
      <c r="N1044" s="1777"/>
      <c r="O1044" s="1777"/>
      <c r="P1044" s="1777"/>
      <c r="Q1044" s="1786"/>
      <c r="R1044" s="1777">
        <f t="shared" ref="R1044:R1063" si="245">IF($A1044="","",IF(LOOKUP($B1044,$T$820:$T$898,R$820:R$898)=0,"",LOOKUP($B1044,$T$820:$T$898,R$820:R$898)))</f>
        <v>3</v>
      </c>
      <c r="S1044" s="1777"/>
      <c r="T1044" s="1533"/>
      <c r="U1044" s="1570">
        <v>1044</v>
      </c>
      <c r="V1044" s="1533"/>
    </row>
    <row r="1045" spans="1:22" ht="15.75" customHeight="1">
      <c r="A1045" s="1808" t="str">
        <f t="shared" ref="A1045:A1055" si="246">IF(OR(A1044="",LOOKUP(B1045,$T$820:$T$898,A$820:A$898)=A1044),"",LOOKUP(B1045,$T$820:$T$898,A$820:A$898))</f>
        <v>Own meat</v>
      </c>
      <c r="B1045" s="1779">
        <v>2</v>
      </c>
      <c r="C1045" s="1644">
        <f t="shared" ref="C1045:C1063" si="247">IF($A1045="","",LOOKUP($B1045,$T$820:$T$898,C$820:C$898))</f>
        <v>1.621214196762142E-2</v>
      </c>
      <c r="D1045" s="1644">
        <f t="shared" ref="D1045:D1055" si="248">IF($A1045="","",LOOKUP($B1045,$T$820:$T$898,M$820:M$898))</f>
        <v>0</v>
      </c>
      <c r="E1045" s="1644">
        <f t="shared" ref="E1045:E1055" si="249">IF($A1045="","",LOOKUP($B1045,$T$820:$T$898,D$820:D$898))</f>
        <v>3.242428393524284E-2</v>
      </c>
      <c r="F1045" s="1644">
        <f t="shared" ref="F1045:F1055" si="250">IF($A1045="","",LOOKUP($B1045,$T$820:$T$898,N$820:N$898))</f>
        <v>0</v>
      </c>
      <c r="G1045" s="1777"/>
      <c r="H1045" s="1809">
        <f t="shared" ref="H1045:H1055" si="251">IF($A1045="","",LOOKUP($B1045,$T$820:$T$898,E$820:E$898))</f>
        <v>4.187456413449564E-2</v>
      </c>
      <c r="I1045" s="1809">
        <f t="shared" ref="I1045:I1055" si="252">IF($A1045="","",LOOKUP($B1045,$T$820:$T$898,O$820:O$898))</f>
        <v>0</v>
      </c>
      <c r="J1045" s="1809">
        <f t="shared" ref="J1045:J1055" si="253">IF($A1045="","",LOOKUP($B1045,$T$820:$T$898,F$820:F$898))</f>
        <v>8.6967134962640108E-2</v>
      </c>
      <c r="K1045" s="1809">
        <f t="shared" ref="K1045:K1055" si="254">IF($A1045="","",LOOKUP($B1045,$T$820:$T$898,P$820:P$898))</f>
        <v>0</v>
      </c>
      <c r="L1045" s="1777"/>
      <c r="M1045" s="1810" t="str">
        <f t="shared" si="244"/>
        <v/>
      </c>
      <c r="N1045" s="1777"/>
      <c r="O1045" s="1777"/>
      <c r="P1045" s="1777"/>
      <c r="Q1045" s="1786"/>
      <c r="R1045" s="1777" t="str">
        <f t="shared" si="245"/>
        <v/>
      </c>
      <c r="S1045" s="1533"/>
      <c r="T1045" s="1533"/>
      <c r="U1045" s="1570">
        <v>1045</v>
      </c>
      <c r="V1045" s="1533"/>
    </row>
    <row r="1046" spans="1:22" ht="15.75" customHeight="1">
      <c r="A1046" s="1808" t="str">
        <f t="shared" si="246"/>
        <v>Green cons - Season 1: no of months</v>
      </c>
      <c r="B1046" s="1779">
        <v>3</v>
      </c>
      <c r="C1046" s="1644">
        <f t="shared" si="247"/>
        <v>2.8333333333333335E-2</v>
      </c>
      <c r="D1046" s="1644">
        <f t="shared" si="248"/>
        <v>0</v>
      </c>
      <c r="E1046" s="1644">
        <f t="shared" si="249"/>
        <v>2.8333333333333335E-2</v>
      </c>
      <c r="F1046" s="1644">
        <f t="shared" si="250"/>
        <v>0</v>
      </c>
      <c r="G1046" s="1777"/>
      <c r="H1046" s="1809">
        <f t="shared" si="251"/>
        <v>2.8333333333333335E-2</v>
      </c>
      <c r="I1046" s="1809">
        <f t="shared" si="252"/>
        <v>0</v>
      </c>
      <c r="J1046" s="1809">
        <f t="shared" si="253"/>
        <v>2.8333333333333335E-2</v>
      </c>
      <c r="K1046" s="1809">
        <f t="shared" si="254"/>
        <v>0</v>
      </c>
      <c r="L1046" s="1777"/>
      <c r="M1046" s="1810" t="str">
        <f t="shared" si="244"/>
        <v/>
      </c>
      <c r="N1046" s="1777"/>
      <c r="O1046" s="1777"/>
      <c r="P1046" s="1777"/>
      <c r="Q1046" s="1786"/>
      <c r="R1046" s="1777">
        <f t="shared" si="245"/>
        <v>9</v>
      </c>
      <c r="S1046" s="1533"/>
      <c r="T1046" s="1533"/>
      <c r="U1046" s="1570">
        <v>1046</v>
      </c>
      <c r="V1046" s="1533"/>
    </row>
    <row r="1047" spans="1:22" ht="15.75" customHeight="1">
      <c r="A1047" s="1808" t="str">
        <f t="shared" si="246"/>
        <v>Maize: kg produced</v>
      </c>
      <c r="B1047" s="1779">
        <v>4</v>
      </c>
      <c r="C1047" s="1644">
        <f t="shared" si="247"/>
        <v>4.4950746575342468E-2</v>
      </c>
      <c r="D1047" s="1644">
        <f t="shared" si="248"/>
        <v>0</v>
      </c>
      <c r="E1047" s="1644">
        <f t="shared" si="249"/>
        <v>6.1511547945205483E-2</v>
      </c>
      <c r="F1047" s="1644">
        <f t="shared" si="250"/>
        <v>0</v>
      </c>
      <c r="G1047" s="1777"/>
      <c r="H1047" s="1809">
        <f t="shared" si="251"/>
        <v>7.5706520547945202E-2</v>
      </c>
      <c r="I1047" s="1809">
        <f t="shared" si="252"/>
        <v>2.3658287671232875E-2</v>
      </c>
      <c r="J1047" s="1809">
        <f t="shared" si="253"/>
        <v>0.20701001712328765</v>
      </c>
      <c r="K1047" s="1809">
        <f t="shared" si="254"/>
        <v>5.9145719178082201E-2</v>
      </c>
      <c r="L1047" s="1777"/>
      <c r="M1047" s="1810">
        <f t="shared" si="244"/>
        <v>10</v>
      </c>
      <c r="N1047" s="1777"/>
      <c r="O1047" s="1777"/>
      <c r="P1047" s="1777"/>
      <c r="Q1047" s="1786"/>
      <c r="R1047" s="1777">
        <f t="shared" si="245"/>
        <v>10</v>
      </c>
      <c r="S1047" s="1533"/>
      <c r="T1047" s="1533"/>
      <c r="U1047" s="1570">
        <v>1047</v>
      </c>
      <c r="V1047" s="1533"/>
    </row>
    <row r="1048" spans="1:22" ht="15.75" customHeight="1">
      <c r="A1048" s="1808" t="str">
        <f t="shared" si="246"/>
        <v>Tomato</v>
      </c>
      <c r="B1048" s="1779">
        <v>5</v>
      </c>
      <c r="C1048" s="1644">
        <f t="shared" si="247"/>
        <v>1.0460772104607721E-4</v>
      </c>
      <c r="D1048" s="1644">
        <f t="shared" si="248"/>
        <v>1.3075965130759649E-4</v>
      </c>
      <c r="E1048" s="1644">
        <f t="shared" si="249"/>
        <v>7.8455790784557919E-5</v>
      </c>
      <c r="F1048" s="1644">
        <f t="shared" si="250"/>
        <v>4.184308841843089E-4</v>
      </c>
      <c r="G1048" s="1777"/>
      <c r="H1048" s="1809">
        <f t="shared" si="251"/>
        <v>0</v>
      </c>
      <c r="I1048" s="1809">
        <f t="shared" si="252"/>
        <v>2.6151930261519304E-4</v>
      </c>
      <c r="J1048" s="1809">
        <f t="shared" si="253"/>
        <v>-1.9613947696139476E-4</v>
      </c>
      <c r="K1048" s="1809">
        <f t="shared" si="254"/>
        <v>6.5379825653798262E-4</v>
      </c>
      <c r="L1048" s="1777"/>
      <c r="M1048" s="1810">
        <f t="shared" si="244"/>
        <v>11</v>
      </c>
      <c r="N1048" s="1777"/>
      <c r="O1048" s="1777"/>
      <c r="P1048" s="1777"/>
      <c r="Q1048" s="1786"/>
      <c r="R1048" s="1777">
        <f t="shared" si="245"/>
        <v>11</v>
      </c>
      <c r="S1048" s="1533"/>
      <c r="T1048" s="1533"/>
      <c r="U1048" s="1570">
        <v>1048</v>
      </c>
      <c r="V1048" s="1533"/>
    </row>
    <row r="1049" spans="1:22" ht="15.75" customHeight="1">
      <c r="A1049" s="1808" t="str">
        <f t="shared" si="246"/>
        <v>Onions</v>
      </c>
      <c r="B1049" s="1779">
        <v>6</v>
      </c>
      <c r="C1049" s="1644">
        <f t="shared" si="247"/>
        <v>-1.2515566625155665E-3</v>
      </c>
      <c r="D1049" s="1644">
        <f t="shared" si="248"/>
        <v>1.2515566625155665E-3</v>
      </c>
      <c r="E1049" s="1644">
        <f t="shared" si="249"/>
        <v>-1.0638231631382316E-3</v>
      </c>
      <c r="F1049" s="1644">
        <f t="shared" si="250"/>
        <v>1.0638231631382316E-3</v>
      </c>
      <c r="G1049" s="1777"/>
      <c r="H1049" s="1809">
        <f t="shared" si="251"/>
        <v>-1.2515566625155664E-4</v>
      </c>
      <c r="I1049" s="1809">
        <f t="shared" si="252"/>
        <v>1.2515566625155664E-4</v>
      </c>
      <c r="J1049" s="1809">
        <f t="shared" si="253"/>
        <v>1.9555572851805729E-3</v>
      </c>
      <c r="K1049" s="1809">
        <f t="shared" si="254"/>
        <v>-1.9555572851805729E-3</v>
      </c>
      <c r="L1049" s="1777"/>
      <c r="M1049" s="1810">
        <f t="shared" si="244"/>
        <v>12</v>
      </c>
      <c r="N1049" s="1777"/>
      <c r="O1049" s="1777"/>
      <c r="P1049" s="1777"/>
      <c r="Q1049" s="1786"/>
      <c r="R1049" s="1777">
        <f t="shared" si="245"/>
        <v>12</v>
      </c>
      <c r="S1049" s="1533"/>
      <c r="T1049" s="1533"/>
      <c r="U1049" s="1570">
        <v>1049</v>
      </c>
      <c r="V1049" s="1533"/>
    </row>
    <row r="1050" spans="1:22" ht="15.75" customHeight="1">
      <c r="A1050" s="1808" t="str">
        <f t="shared" si="246"/>
        <v>Beetroot</v>
      </c>
      <c r="B1050" s="1779">
        <v>7</v>
      </c>
      <c r="C1050" s="1644">
        <f t="shared" si="247"/>
        <v>0</v>
      </c>
      <c r="D1050" s="1644">
        <f t="shared" si="248"/>
        <v>0</v>
      </c>
      <c r="E1050" s="1644">
        <f t="shared" si="249"/>
        <v>1.8212951432129514E-4</v>
      </c>
      <c r="F1050" s="1644">
        <f t="shared" si="250"/>
        <v>-1.8212951432129514E-4</v>
      </c>
      <c r="G1050" s="1777"/>
      <c r="H1050" s="1809">
        <f t="shared" si="251"/>
        <v>5.4638854296388541E-4</v>
      </c>
      <c r="I1050" s="1809">
        <f t="shared" si="252"/>
        <v>-5.4638854296388541E-4</v>
      </c>
      <c r="J1050" s="1809">
        <f t="shared" si="253"/>
        <v>9.1064757160647569E-4</v>
      </c>
      <c r="K1050" s="1809">
        <f t="shared" si="254"/>
        <v>-9.1064757160647569E-4</v>
      </c>
      <c r="L1050" s="1777"/>
      <c r="M1050" s="1810">
        <f t="shared" si="244"/>
        <v>13</v>
      </c>
      <c r="N1050" s="1777"/>
      <c r="O1050" s="1777"/>
      <c r="P1050" s="1777"/>
      <c r="Q1050" s="1786"/>
      <c r="R1050" s="1777">
        <f t="shared" si="245"/>
        <v>13</v>
      </c>
      <c r="S1050" s="1533"/>
      <c r="T1050" s="1533"/>
      <c r="U1050" s="1570">
        <v>1050</v>
      </c>
      <c r="V1050" s="1533"/>
    </row>
    <row r="1051" spans="1:22" ht="15.75" customHeight="1">
      <c r="A1051" s="1808" t="str">
        <f t="shared" si="246"/>
        <v>Beans: kg produced</v>
      </c>
      <c r="B1051" s="1779">
        <v>8</v>
      </c>
      <c r="C1051" s="1644">
        <f t="shared" si="247"/>
        <v>1.1044520547945205E-2</v>
      </c>
      <c r="D1051" s="1644">
        <f t="shared" si="248"/>
        <v>0</v>
      </c>
      <c r="E1051" s="1644">
        <f t="shared" si="249"/>
        <v>8.8356164383561649E-3</v>
      </c>
      <c r="F1051" s="1644">
        <f t="shared" si="250"/>
        <v>0</v>
      </c>
      <c r="G1051" s="1777"/>
      <c r="H1051" s="1809">
        <f t="shared" si="251"/>
        <v>1.1044520547945205E-2</v>
      </c>
      <c r="I1051" s="1809">
        <f t="shared" si="252"/>
        <v>-1.1044520547945202E-3</v>
      </c>
      <c r="J1051" s="1809">
        <f t="shared" si="253"/>
        <v>4.1416952054794523E-2</v>
      </c>
      <c r="K1051" s="1809">
        <f t="shared" si="254"/>
        <v>-6.9028253424657585E-3</v>
      </c>
      <c r="L1051" s="1777"/>
      <c r="M1051" s="1810">
        <f t="shared" si="244"/>
        <v>15</v>
      </c>
      <c r="N1051" s="1777"/>
      <c r="O1051" s="1777"/>
      <c r="P1051" s="1777"/>
      <c r="Q1051" s="1786"/>
      <c r="R1051" s="1777">
        <f t="shared" si="245"/>
        <v>15</v>
      </c>
      <c r="S1051" s="1533"/>
      <c r="T1051" s="1533"/>
      <c r="U1051" s="1570">
        <v>1051</v>
      </c>
      <c r="V1051" s="1533"/>
    </row>
    <row r="1052" spans="1:22" ht="15.75" customHeight="1">
      <c r="A1052" s="1808" t="str">
        <f t="shared" si="246"/>
        <v>Chillies: kg produced</v>
      </c>
      <c r="B1052" s="1779">
        <v>9</v>
      </c>
      <c r="C1052" s="1644">
        <f t="shared" si="247"/>
        <v>4.3150684931506848E-5</v>
      </c>
      <c r="D1052" s="1644">
        <f t="shared" si="248"/>
        <v>0</v>
      </c>
      <c r="E1052" s="1644">
        <f t="shared" si="249"/>
        <v>0</v>
      </c>
      <c r="F1052" s="1644">
        <f t="shared" si="250"/>
        <v>0</v>
      </c>
      <c r="G1052" s="1779"/>
      <c r="H1052" s="1809">
        <f t="shared" si="251"/>
        <v>0</v>
      </c>
      <c r="I1052" s="1809">
        <f t="shared" si="252"/>
        <v>0</v>
      </c>
      <c r="J1052" s="1809">
        <f t="shared" si="253"/>
        <v>-1.0787671232876713E-4</v>
      </c>
      <c r="K1052" s="1809">
        <f t="shared" si="254"/>
        <v>1.0787671232876713E-3</v>
      </c>
      <c r="L1052" s="1777"/>
      <c r="M1052" s="1810">
        <f t="shared" si="244"/>
        <v>17</v>
      </c>
      <c r="N1052" s="1777"/>
      <c r="O1052" s="1777"/>
      <c r="P1052" s="1777"/>
      <c r="Q1052" s="1786"/>
      <c r="R1052" s="1777">
        <f t="shared" si="245"/>
        <v>17</v>
      </c>
      <c r="S1052" s="1533"/>
      <c r="T1052" s="1533"/>
      <c r="U1052" s="1570">
        <v>1052</v>
      </c>
      <c r="V1052" s="1533"/>
    </row>
    <row r="1053" spans="1:22" ht="15.75" customHeight="1">
      <c r="A1053" s="1808" t="str">
        <f t="shared" si="246"/>
        <v>Sweet potatoes</v>
      </c>
      <c r="B1053" s="1779">
        <v>10</v>
      </c>
      <c r="C1053" s="1644">
        <f t="shared" si="247"/>
        <v>1.4850560398505606E-2</v>
      </c>
      <c r="D1053" s="1644">
        <f t="shared" si="248"/>
        <v>0</v>
      </c>
      <c r="E1053" s="1644">
        <f t="shared" si="249"/>
        <v>0</v>
      </c>
      <c r="F1053" s="1644">
        <f t="shared" si="250"/>
        <v>0</v>
      </c>
      <c r="G1053" s="1777"/>
      <c r="H1053" s="1809">
        <f t="shared" si="251"/>
        <v>4.3066625155666248E-2</v>
      </c>
      <c r="I1053" s="1809">
        <f t="shared" si="252"/>
        <v>1.4850560398505658E-3</v>
      </c>
      <c r="J1053" s="1809">
        <f t="shared" si="253"/>
        <v>0.10859472291407223</v>
      </c>
      <c r="K1053" s="1809">
        <f t="shared" si="254"/>
        <v>2.0419520547945227E-2</v>
      </c>
      <c r="L1053" s="1777"/>
      <c r="M1053" s="1810">
        <f t="shared" si="244"/>
        <v>20</v>
      </c>
      <c r="N1053" s="1777"/>
      <c r="O1053" s="1777"/>
      <c r="P1053" s="1777"/>
      <c r="Q1053" s="1786"/>
      <c r="R1053" s="1777">
        <f t="shared" si="245"/>
        <v>20</v>
      </c>
      <c r="S1053" s="1533"/>
      <c r="T1053" s="1533"/>
      <c r="U1053" s="1570">
        <v>1053</v>
      </c>
      <c r="V1053" s="1533"/>
    </row>
    <row r="1054" spans="1:22" ht="15.75" customHeight="1">
      <c r="A1054" s="1808" t="str">
        <f t="shared" si="246"/>
        <v>Cabbage</v>
      </c>
      <c r="B1054" s="1779">
        <v>11</v>
      </c>
      <c r="C1054" s="1644">
        <f t="shared" si="247"/>
        <v>1.8947073474470737E-3</v>
      </c>
      <c r="D1054" s="1644">
        <f t="shared" si="248"/>
        <v>4.1189290161892868E-4</v>
      </c>
      <c r="E1054" s="1644">
        <f t="shared" si="249"/>
        <v>4.9427148194271481E-4</v>
      </c>
      <c r="F1054" s="1644">
        <f t="shared" si="250"/>
        <v>1.7299501867995015E-3</v>
      </c>
      <c r="G1054" s="1777"/>
      <c r="H1054" s="1809">
        <f t="shared" si="251"/>
        <v>2.9656288916562888E-3</v>
      </c>
      <c r="I1054" s="1809">
        <f t="shared" si="252"/>
        <v>1.7299501867995017E-3</v>
      </c>
      <c r="J1054" s="1809">
        <f t="shared" si="253"/>
        <v>6.4873132004981317E-3</v>
      </c>
      <c r="K1054" s="1809">
        <f t="shared" si="254"/>
        <v>2.162437733499379E-3</v>
      </c>
      <c r="L1054" s="1777"/>
      <c r="M1054" s="1810">
        <f t="shared" si="244"/>
        <v>21</v>
      </c>
      <c r="N1054" s="1777"/>
      <c r="O1054" s="1777"/>
      <c r="P1054" s="1777"/>
      <c r="Q1054" s="1786"/>
      <c r="R1054" s="1777">
        <f t="shared" si="245"/>
        <v>21</v>
      </c>
      <c r="S1054" s="1533"/>
      <c r="T1054" s="1533"/>
      <c r="U1054" s="1570">
        <v>1054</v>
      </c>
      <c r="V1054" s="1533"/>
    </row>
    <row r="1055" spans="1:22" ht="15.75" customHeight="1">
      <c r="A1055" s="1808" t="str">
        <f t="shared" si="246"/>
        <v>Groundnuts (dry): no. local meas</v>
      </c>
      <c r="B1055" s="1779">
        <v>12</v>
      </c>
      <c r="C1055" s="1644">
        <f t="shared" si="247"/>
        <v>0</v>
      </c>
      <c r="D1055" s="1644">
        <f t="shared" si="248"/>
        <v>0</v>
      </c>
      <c r="E1055" s="1644">
        <f t="shared" si="249"/>
        <v>0</v>
      </c>
      <c r="F1055" s="1644">
        <f t="shared" si="250"/>
        <v>0</v>
      </c>
      <c r="G1055" s="1777"/>
      <c r="H1055" s="1809">
        <f t="shared" si="251"/>
        <v>0</v>
      </c>
      <c r="I1055" s="1809">
        <f t="shared" si="252"/>
        <v>0</v>
      </c>
      <c r="J1055" s="1809">
        <f t="shared" si="253"/>
        <v>0.13207581257783313</v>
      </c>
      <c r="K1055" s="1809">
        <f t="shared" si="254"/>
        <v>3.7735946450809438E-2</v>
      </c>
      <c r="L1055" s="1777"/>
      <c r="M1055" s="1810">
        <f t="shared" si="244"/>
        <v>23</v>
      </c>
      <c r="N1055" s="1777"/>
      <c r="O1055" s="1777"/>
      <c r="P1055" s="1777"/>
      <c r="Q1055" s="1786"/>
      <c r="R1055" s="1777">
        <f t="shared" si="245"/>
        <v>23</v>
      </c>
      <c r="S1055" s="1533"/>
      <c r="T1055" s="1533"/>
      <c r="U1055" s="1570">
        <v>1055</v>
      </c>
      <c r="V1055" s="1533"/>
    </row>
    <row r="1056" spans="1:22" ht="15.75" customHeight="1">
      <c r="A1056" s="1808" t="str">
        <f t="shared" ref="A1056:A1063" si="255">IF(OR(A1055="",LOOKUP(B1056,$T$820:$T$898,A$820:A$898)=A1055),"",LOOKUP(B1056,$T$820:$T$898,A$820:A$898))</f>
        <v>Spinach</v>
      </c>
      <c r="B1056" s="1779">
        <v>13</v>
      </c>
      <c r="C1056" s="1644">
        <f t="shared" si="247"/>
        <v>-7.6494396014943958E-4</v>
      </c>
      <c r="D1056" s="1644">
        <f t="shared" ref="D1056:D1063" si="256">IF($A1056="","",LOOKUP($B1056,$T$820:$T$898,M$820:M$898))</f>
        <v>1.8212951432129514E-4</v>
      </c>
      <c r="E1056" s="1644">
        <f t="shared" ref="E1056:E1063" si="257">IF($A1056="","",LOOKUP($B1056,$T$820:$T$898,D$820:D$898))</f>
        <v>-1.8212951432129514E-4</v>
      </c>
      <c r="F1056" s="1644">
        <f t="shared" ref="F1056:F1063" si="258">IF($A1056="","",LOOKUP($B1056,$T$820:$T$898,N$820:N$898))</f>
        <v>8.3779576587795764E-4</v>
      </c>
      <c r="G1056" s="1777"/>
      <c r="H1056" s="1809">
        <f t="shared" ref="H1056:H1063" si="259">IF($A1056="","",LOOKUP($B1056,$T$820:$T$898,E$820:E$898))</f>
        <v>1.8212951432129514E-4</v>
      </c>
      <c r="I1056" s="1809">
        <f t="shared" ref="I1056:I1063" si="260">IF($A1056="","",LOOKUP($B1056,$T$820:$T$898,O$820:O$898))</f>
        <v>5.4638854296388541E-4</v>
      </c>
      <c r="J1056" s="1809">
        <f t="shared" ref="J1056:J1063" si="261">IF($A1056="","",LOOKUP($B1056,$T$820:$T$898,F$820:F$898))</f>
        <v>9.1064757160647569E-5</v>
      </c>
      <c r="K1056" s="1809">
        <f t="shared" ref="K1056:K1063" si="262">IF($A1056="","",LOOKUP($B1056,$T$820:$T$898,P$820:P$898))</f>
        <v>2.7319427148194274E-3</v>
      </c>
      <c r="L1056" s="1777"/>
      <c r="M1056" s="1810">
        <f t="shared" ref="M1056:M1063" si="263">IF(LOOKUP(R1056,R$1071:R$1094,R$1071:R$1094)=R1056,R1056,"")</f>
        <v>24</v>
      </c>
      <c r="N1056" s="1777"/>
      <c r="O1056" s="1777"/>
      <c r="P1056" s="1777"/>
      <c r="Q1056" s="1786"/>
      <c r="R1056" s="1777">
        <f t="shared" si="245"/>
        <v>24</v>
      </c>
      <c r="S1056" s="1533"/>
      <c r="T1056" s="1533"/>
      <c r="U1056" s="1570">
        <v>1056</v>
      </c>
      <c r="V1056" s="1533"/>
    </row>
    <row r="1057" spans="1:22" ht="15.75" customHeight="1">
      <c r="A1057" s="1808" t="str">
        <f t="shared" si="255"/>
        <v>Other crop: Potatoes</v>
      </c>
      <c r="B1057" s="1779">
        <v>14</v>
      </c>
      <c r="C1057" s="1644">
        <f t="shared" si="247"/>
        <v>6.8430884184308841E-4</v>
      </c>
      <c r="D1057" s="1644">
        <f t="shared" si="256"/>
        <v>1.2708592777085927E-3</v>
      </c>
      <c r="E1057" s="1644">
        <f t="shared" si="257"/>
        <v>1.1731008717310086E-2</v>
      </c>
      <c r="F1057" s="1644">
        <f t="shared" si="258"/>
        <v>1.955168119551683E-3</v>
      </c>
      <c r="G1057" s="1777"/>
      <c r="H1057" s="1809">
        <f t="shared" si="259"/>
        <v>4.0569738480697386E-2</v>
      </c>
      <c r="I1057" s="1809">
        <f t="shared" si="260"/>
        <v>8.3094645080946453E-3</v>
      </c>
      <c r="J1057" s="1809">
        <f t="shared" si="261"/>
        <v>4.6924034869240343E-2</v>
      </c>
      <c r="K1057" s="1809">
        <f t="shared" si="262"/>
        <v>1.4174968866749696E-2</v>
      </c>
      <c r="L1057" s="1777"/>
      <c r="M1057" s="1810">
        <f t="shared" si="263"/>
        <v>25</v>
      </c>
      <c r="N1057" s="1777"/>
      <c r="O1057" s="1777"/>
      <c r="P1057" s="1777"/>
      <c r="Q1057" s="1786"/>
      <c r="R1057" s="1777">
        <f t="shared" si="245"/>
        <v>25</v>
      </c>
      <c r="S1057" s="1533"/>
      <c r="T1057" s="1533"/>
      <c r="U1057" s="1570">
        <v>1057</v>
      </c>
      <c r="V1057" s="1533"/>
    </row>
    <row r="1058" spans="1:22" ht="15.75" customHeight="1">
      <c r="A1058" s="1808" t="str">
        <f t="shared" si="255"/>
        <v>Other crop: pumpkin / butternut</v>
      </c>
      <c r="B1058" s="1779">
        <v>15</v>
      </c>
      <c r="C1058" s="1644">
        <f t="shared" si="247"/>
        <v>6.7781320049813197E-4</v>
      </c>
      <c r="D1058" s="1644">
        <f t="shared" si="256"/>
        <v>0</v>
      </c>
      <c r="E1058" s="1644">
        <f t="shared" si="257"/>
        <v>1.0167198007471981E-3</v>
      </c>
      <c r="F1058" s="1644">
        <f t="shared" si="258"/>
        <v>0</v>
      </c>
      <c r="G1058" s="1777"/>
      <c r="H1058" s="1809">
        <f t="shared" si="259"/>
        <v>1.0167198007471981E-3</v>
      </c>
      <c r="I1058" s="1809">
        <f t="shared" si="260"/>
        <v>1.0167198007471981E-3</v>
      </c>
      <c r="J1058" s="1809">
        <f t="shared" si="261"/>
        <v>8.4726650062266502E-4</v>
      </c>
      <c r="K1058" s="1809">
        <f t="shared" si="262"/>
        <v>1.69453300124533E-3</v>
      </c>
      <c r="L1058" s="1777"/>
      <c r="M1058" s="1810">
        <f t="shared" si="263"/>
        <v>26</v>
      </c>
      <c r="N1058" s="1777"/>
      <c r="O1058" s="1777"/>
      <c r="P1058" s="1777"/>
      <c r="Q1058" s="1786"/>
      <c r="R1058" s="1777">
        <f t="shared" si="245"/>
        <v>26</v>
      </c>
      <c r="S1058" s="1533"/>
      <c r="T1058" s="1533"/>
      <c r="U1058" s="1570">
        <v>1058</v>
      </c>
      <c r="V1058" s="1533"/>
    </row>
    <row r="1059" spans="1:22" ht="15.75" customHeight="1">
      <c r="A1059" s="1808" t="str">
        <f t="shared" si="255"/>
        <v>Labour: Weeding</v>
      </c>
      <c r="B1059" s="1779">
        <v>16</v>
      </c>
      <c r="C1059" s="1644">
        <f t="shared" si="247"/>
        <v>0</v>
      </c>
      <c r="D1059" s="1644">
        <f t="shared" si="256"/>
        <v>0</v>
      </c>
      <c r="E1059" s="1644">
        <f t="shared" si="257"/>
        <v>0</v>
      </c>
      <c r="F1059" s="1644">
        <f t="shared" si="258"/>
        <v>0</v>
      </c>
      <c r="G1059" s="1777"/>
      <c r="H1059" s="1809">
        <f t="shared" si="259"/>
        <v>7.5706520547945202E-2</v>
      </c>
      <c r="I1059" s="1809">
        <f t="shared" si="260"/>
        <v>0</v>
      </c>
      <c r="J1059" s="1809">
        <f t="shared" si="261"/>
        <v>0</v>
      </c>
      <c r="K1059" s="1809">
        <f t="shared" si="262"/>
        <v>0</v>
      </c>
      <c r="L1059" s="1777"/>
      <c r="M1059" s="1810" t="str">
        <f t="shared" si="263"/>
        <v/>
      </c>
      <c r="N1059" s="1777"/>
      <c r="O1059" s="1777"/>
      <c r="P1059" s="1777"/>
      <c r="Q1059" s="1786"/>
      <c r="R1059" s="1777" t="str">
        <f t="shared" si="245"/>
        <v/>
      </c>
      <c r="S1059" s="1533"/>
      <c r="T1059" s="1533"/>
      <c r="U1059" s="1570">
        <v>1059</v>
      </c>
      <c r="V1059" s="1533"/>
    </row>
    <row r="1060" spans="1:22" ht="15.75" customHeight="1">
      <c r="A1060" s="1808" t="str">
        <f t="shared" si="255"/>
        <v>Labour: Harvesting</v>
      </c>
      <c r="B1060" s="1779">
        <v>17</v>
      </c>
      <c r="C1060" s="1644">
        <f t="shared" si="247"/>
        <v>0.11829143835616437</v>
      </c>
      <c r="D1060" s="1644">
        <f t="shared" si="256"/>
        <v>0</v>
      </c>
      <c r="E1060" s="1644">
        <f t="shared" si="257"/>
        <v>9.46331506849315E-2</v>
      </c>
      <c r="F1060" s="1644">
        <f t="shared" si="258"/>
        <v>0</v>
      </c>
      <c r="G1060" s="1777"/>
      <c r="H1060" s="1809">
        <f t="shared" si="259"/>
        <v>7.0974863013698625E-2</v>
      </c>
      <c r="I1060" s="1809">
        <f t="shared" si="260"/>
        <v>0</v>
      </c>
      <c r="J1060" s="1809">
        <f t="shared" si="261"/>
        <v>0</v>
      </c>
      <c r="K1060" s="1809">
        <f t="shared" si="262"/>
        <v>0</v>
      </c>
      <c r="L1060" s="1777"/>
      <c r="M1060" s="1810" t="str">
        <f t="shared" si="263"/>
        <v/>
      </c>
      <c r="N1060" s="1777"/>
      <c r="O1060" s="1777"/>
      <c r="P1060" s="1777"/>
      <c r="Q1060" s="1786"/>
      <c r="R1060" s="1777" t="str">
        <f t="shared" si="245"/>
        <v/>
      </c>
      <c r="S1060" s="1533"/>
      <c r="T1060" s="1533"/>
      <c r="U1060" s="1570">
        <v>1060</v>
      </c>
      <c r="V1060" s="1533"/>
    </row>
    <row r="1061" spans="1:22" ht="15.75" customHeight="1">
      <c r="A1061" s="1808" t="str">
        <f t="shared" si="255"/>
        <v/>
      </c>
      <c r="B1061" s="1779">
        <v>18</v>
      </c>
      <c r="C1061" s="1644" t="str">
        <f t="shared" si="247"/>
        <v/>
      </c>
      <c r="D1061" s="1644" t="str">
        <f t="shared" si="256"/>
        <v/>
      </c>
      <c r="E1061" s="1644" t="str">
        <f t="shared" si="257"/>
        <v/>
      </c>
      <c r="F1061" s="1644" t="str">
        <f t="shared" si="258"/>
        <v/>
      </c>
      <c r="G1061" s="1777"/>
      <c r="H1061" s="1809" t="str">
        <f t="shared" si="259"/>
        <v/>
      </c>
      <c r="I1061" s="1809" t="str">
        <f t="shared" si="260"/>
        <v/>
      </c>
      <c r="J1061" s="1809" t="str">
        <f t="shared" si="261"/>
        <v/>
      </c>
      <c r="K1061" s="1809" t="str">
        <f t="shared" si="262"/>
        <v/>
      </c>
      <c r="L1061" s="1777"/>
      <c r="M1061" s="1810" t="str">
        <f t="shared" si="263"/>
        <v/>
      </c>
      <c r="N1061" s="1777"/>
      <c r="O1061" s="1777"/>
      <c r="P1061" s="1777"/>
      <c r="Q1061" s="1786"/>
      <c r="R1061" s="1777" t="str">
        <f t="shared" si="245"/>
        <v/>
      </c>
      <c r="S1061" s="1533"/>
      <c r="T1061" s="1533"/>
      <c r="U1061" s="1570">
        <v>1061</v>
      </c>
      <c r="V1061" s="1533"/>
    </row>
    <row r="1062" spans="1:22" ht="15.75" customHeight="1">
      <c r="A1062" s="1808" t="str">
        <f t="shared" si="255"/>
        <v/>
      </c>
      <c r="B1062" s="1779">
        <v>19</v>
      </c>
      <c r="C1062" s="1644" t="str">
        <f t="shared" si="247"/>
        <v/>
      </c>
      <c r="D1062" s="1644" t="str">
        <f t="shared" si="256"/>
        <v/>
      </c>
      <c r="E1062" s="1644" t="str">
        <f t="shared" si="257"/>
        <v/>
      </c>
      <c r="F1062" s="1644" t="str">
        <f t="shared" si="258"/>
        <v/>
      </c>
      <c r="G1062" s="1777"/>
      <c r="H1062" s="1809" t="str">
        <f t="shared" si="259"/>
        <v/>
      </c>
      <c r="I1062" s="1809" t="str">
        <f t="shared" si="260"/>
        <v/>
      </c>
      <c r="J1062" s="1809" t="str">
        <f t="shared" si="261"/>
        <v/>
      </c>
      <c r="K1062" s="1809" t="str">
        <f t="shared" si="262"/>
        <v/>
      </c>
      <c r="L1062" s="1777"/>
      <c r="M1062" s="1810" t="str">
        <f t="shared" si="263"/>
        <v/>
      </c>
      <c r="N1062" s="1777"/>
      <c r="O1062" s="1777"/>
      <c r="P1062" s="1777"/>
      <c r="Q1062" s="1786"/>
      <c r="R1062" s="1777" t="str">
        <f t="shared" si="245"/>
        <v/>
      </c>
      <c r="S1062" s="1533"/>
      <c r="T1062" s="1533"/>
      <c r="U1062" s="1570">
        <v>1062</v>
      </c>
      <c r="V1062" s="1533"/>
    </row>
    <row r="1063" spans="1:22" ht="15.75" customHeight="1">
      <c r="A1063" s="1808" t="str">
        <f t="shared" si="255"/>
        <v/>
      </c>
      <c r="B1063" s="1779">
        <v>20</v>
      </c>
      <c r="C1063" s="1644" t="str">
        <f t="shared" si="247"/>
        <v/>
      </c>
      <c r="D1063" s="1644" t="str">
        <f t="shared" si="256"/>
        <v/>
      </c>
      <c r="E1063" s="1644" t="str">
        <f t="shared" si="257"/>
        <v/>
      </c>
      <c r="F1063" s="1644" t="str">
        <f t="shared" si="258"/>
        <v/>
      </c>
      <c r="G1063" s="1777"/>
      <c r="H1063" s="1809" t="str">
        <f t="shared" si="259"/>
        <v/>
      </c>
      <c r="I1063" s="1809" t="str">
        <f t="shared" si="260"/>
        <v/>
      </c>
      <c r="J1063" s="1809" t="str">
        <f t="shared" si="261"/>
        <v/>
      </c>
      <c r="K1063" s="1809" t="str">
        <f t="shared" si="262"/>
        <v/>
      </c>
      <c r="L1063" s="1777"/>
      <c r="M1063" s="1810" t="str">
        <f t="shared" si="263"/>
        <v/>
      </c>
      <c r="N1063" s="1777"/>
      <c r="O1063" s="1777"/>
      <c r="P1063" s="1777"/>
      <c r="Q1063" s="1786"/>
      <c r="R1063" s="1777" t="str">
        <f t="shared" si="245"/>
        <v/>
      </c>
      <c r="S1063" s="1533"/>
      <c r="T1063" s="1533"/>
      <c r="U1063" s="1570">
        <v>1063</v>
      </c>
      <c r="V1063" s="1533"/>
    </row>
    <row r="1064" spans="1:22" ht="15.75" customHeight="1">
      <c r="A1064" s="1808" t="s">
        <v>528</v>
      </c>
      <c r="B1064" s="1779"/>
      <c r="C1064" s="1644">
        <f>SUM(C889:C895)</f>
        <v>0.13095238095238096</v>
      </c>
      <c r="D1064" s="1644">
        <f>SUM(M889:M895)</f>
        <v>0</v>
      </c>
      <c r="E1064" s="1644">
        <f>SUM(D889:D895)</f>
        <v>0.13095238095238096</v>
      </c>
      <c r="F1064" s="1644">
        <f>SUM(N889:N895)</f>
        <v>0</v>
      </c>
      <c r="G1064" s="1777"/>
      <c r="H1064" s="1644">
        <f>SUM(E889:E895)</f>
        <v>0.11904761904761904</v>
      </c>
      <c r="I1064" s="1644">
        <f>SUM(O889:O895)</f>
        <v>0</v>
      </c>
      <c r="J1064" s="1644">
        <f>SUM(F889:F895)</f>
        <v>0</v>
      </c>
      <c r="K1064" s="1644">
        <f>SUM(P889:P895)</f>
        <v>0</v>
      </c>
      <c r="L1064" s="1777"/>
      <c r="M1064" s="1777"/>
      <c r="N1064" s="1777"/>
      <c r="O1064" s="1777"/>
      <c r="P1064" s="1777"/>
      <c r="Q1064" s="1786"/>
      <c r="R1064" s="1777"/>
      <c r="S1064" s="1777"/>
      <c r="T1064" s="1533"/>
      <c r="U1064" s="1570">
        <v>1064</v>
      </c>
      <c r="V1064" s="1533"/>
    </row>
    <row r="1065" spans="1:22" ht="15.75" customHeight="1">
      <c r="A1065" s="1808" t="s">
        <v>701</v>
      </c>
      <c r="B1065" s="1779"/>
      <c r="C1065" s="1811">
        <f>SUM(C887:C888)</f>
        <v>5.1727575093399751E-2</v>
      </c>
      <c r="D1065" s="1811">
        <f>SUM(M887:M888)</f>
        <v>-5.1727575093399751E-2</v>
      </c>
      <c r="E1065" s="1811">
        <f>SUM(D887:D888)</f>
        <v>5.1727575093399751E-2</v>
      </c>
      <c r="F1065" s="1811">
        <f>SUM(N887:N888)</f>
        <v>-5.1727575093399751E-2</v>
      </c>
      <c r="G1065" s="1777"/>
      <c r="H1065" s="1811">
        <f>SUM(E887:E888)</f>
        <v>3.0517235865504359E-2</v>
      </c>
      <c r="I1065" s="1811">
        <f>SUM(O887:O888)</f>
        <v>-3.0517235865504359E-2</v>
      </c>
      <c r="J1065" s="1811">
        <f>SUM(F887:F888)</f>
        <v>3.314115504358655E-2</v>
      </c>
      <c r="K1065" s="1811">
        <f>SUM(P887:P888)</f>
        <v>-3.314115504358655E-2</v>
      </c>
      <c r="L1065" s="1777"/>
      <c r="M1065" s="1777"/>
      <c r="N1065" s="1777"/>
      <c r="O1065" s="1777"/>
      <c r="P1065" s="1777"/>
      <c r="Q1065" s="1786"/>
      <c r="R1065" s="1777"/>
      <c r="S1065" s="1777"/>
      <c r="T1065" s="1533"/>
      <c r="U1065" s="1570">
        <v>1065</v>
      </c>
      <c r="V1065" s="1533"/>
    </row>
    <row r="1066" spans="1:22" ht="15.75" customHeight="1">
      <c r="A1066" s="1808" t="s">
        <v>702</v>
      </c>
      <c r="B1066" s="1779"/>
      <c r="C1066" s="1811">
        <f>SUM(C880,C883,C885)</f>
        <v>5.6049937733499376E-4</v>
      </c>
      <c r="D1066" s="1811">
        <f>SUM(M880,M883,M885)</f>
        <v>-5.6049937733499376E-4</v>
      </c>
      <c r="E1066" s="1811">
        <f>SUM(D880,D883,D885)</f>
        <v>5.6049937733499376E-4</v>
      </c>
      <c r="F1066" s="1811">
        <f>SUM(N880,N883,N885)</f>
        <v>-5.6049937733499376E-4</v>
      </c>
      <c r="G1066" s="1777"/>
      <c r="H1066" s="1811">
        <f>SUM(E880,E883,E885)</f>
        <v>0</v>
      </c>
      <c r="I1066" s="1811">
        <f>SUM(O880,O883,O885)</f>
        <v>0</v>
      </c>
      <c r="J1066" s="1811">
        <f>SUM(F880,F883,F885)</f>
        <v>7.4200993150684933E-3</v>
      </c>
      <c r="K1066" s="1811">
        <f>SUM(P880,P883,P885)</f>
        <v>-7.4200993150684933E-3</v>
      </c>
      <c r="L1066" s="1777"/>
      <c r="M1066" s="1777"/>
      <c r="N1066" s="1777"/>
      <c r="O1066" s="1777"/>
      <c r="P1066" s="1777"/>
      <c r="Q1066" s="1786"/>
      <c r="R1066" s="1777"/>
      <c r="S1066" s="1777"/>
      <c r="T1066" s="1533"/>
      <c r="U1066" s="1570">
        <v>1066</v>
      </c>
      <c r="V1066" s="1533"/>
    </row>
    <row r="1067" spans="1:22" ht="15.75" customHeight="1">
      <c r="A1067" s="1808" t="s">
        <v>703</v>
      </c>
      <c r="B1067" s="1779"/>
      <c r="C1067" s="1811">
        <f>SUM(C865:C879,C881:C882,C884)</f>
        <v>0.1921350153922789</v>
      </c>
      <c r="D1067" s="1811">
        <f>SUM(M865:M879,M881:M882,M884)</f>
        <v>3.2501758549718117E-2</v>
      </c>
      <c r="E1067" s="1811">
        <f>SUM(D865:D879,D881:D882,D884)</f>
        <v>0.20849846884184306</v>
      </c>
      <c r="F1067" s="1811">
        <f>SUM(N865:N879,N881:N882,N884)</f>
        <v>1.6138305100153974E-2</v>
      </c>
      <c r="G1067" s="1777"/>
      <c r="H1067" s="1811">
        <f>SUM(E865:E879,E881:E882,E884)</f>
        <v>0.2100769915068493</v>
      </c>
      <c r="I1067" s="1811">
        <f>SUM(O865:O879,O881:O882,O884)</f>
        <v>1.4559782435147765E-2</v>
      </c>
      <c r="J1067" s="1811">
        <f>SUM(F865:F879,F881:F882,F884)</f>
        <v>0.23406291061643833</v>
      </c>
      <c r="K1067" s="1811">
        <f>SUM(P865:P879,P881:P882,P884)</f>
        <v>-9.4261366744412683E-3</v>
      </c>
      <c r="L1067" s="1777"/>
      <c r="M1067" s="1777"/>
      <c r="N1067" s="1777"/>
      <c r="O1067" s="1777"/>
      <c r="P1067" s="1777"/>
      <c r="Q1067" s="1786"/>
      <c r="R1067" s="1777"/>
      <c r="S1067" s="1533"/>
      <c r="T1067" s="1533"/>
      <c r="U1067" s="1570">
        <v>1067</v>
      </c>
      <c r="V1067" s="1533"/>
    </row>
    <row r="1068" spans="1:22" ht="15.75" customHeight="1">
      <c r="A1068" s="1808" t="s">
        <v>529</v>
      </c>
      <c r="B1068" s="1779"/>
      <c r="C1068" s="1811">
        <f>SUM(C859:C864,C886)</f>
        <v>0.65941317907845587</v>
      </c>
      <c r="D1068" s="1812">
        <f>SUM(M859:M860)</f>
        <v>0</v>
      </c>
      <c r="E1068" s="1811">
        <f>SUM(D859:D864,D886)</f>
        <v>0.71440989937733512</v>
      </c>
      <c r="F1068" s="1812">
        <f>SUM(N859:N860)</f>
        <v>0</v>
      </c>
      <c r="G1068" s="1777"/>
      <c r="H1068" s="1811">
        <f>SUM(E859:E864,E886)</f>
        <v>0.6807752441843089</v>
      </c>
      <c r="I1068" s="1812">
        <f>SUM(O859:O860)</f>
        <v>0</v>
      </c>
      <c r="J1068" s="1811">
        <f>SUM(F859:F864,F886)</f>
        <v>0.610559792652553</v>
      </c>
      <c r="K1068" s="1812">
        <f>SUM(P859:P860)</f>
        <v>0</v>
      </c>
      <c r="L1068" s="1777"/>
      <c r="M1068" s="1777"/>
      <c r="N1068" s="1777"/>
      <c r="O1068" s="1777"/>
      <c r="P1068" s="1777"/>
      <c r="Q1068" s="1786"/>
      <c r="R1068" s="1777"/>
      <c r="S1068" s="1533"/>
      <c r="T1068" s="1533"/>
      <c r="U1068" s="1570">
        <v>1068</v>
      </c>
      <c r="V1068" s="1533"/>
    </row>
    <row r="1069" spans="1:22" ht="15.75" customHeight="1">
      <c r="A1069" s="1679" t="s">
        <v>75</v>
      </c>
      <c r="B1069" s="1779"/>
      <c r="C1069" s="1644">
        <f>SUM(C1044:C1068)</f>
        <v>1.2902981532147306</v>
      </c>
      <c r="D1069" s="1644">
        <f>SUM(D1044:D1068)</f>
        <v>-1.6539117913544649E-2</v>
      </c>
      <c r="E1069" s="1644">
        <f>SUM(E1044:E1068)</f>
        <v>1.3841865069133608</v>
      </c>
      <c r="F1069" s="1644">
        <f>SUM(F1044:F1068)</f>
        <v>-3.0326730765350383E-2</v>
      </c>
      <c r="G1069" s="1813"/>
      <c r="H1069" s="1809">
        <f>SUM(H1044:H1068)</f>
        <v>1.4848360802265315</v>
      </c>
      <c r="I1069" s="1809">
        <f>SUM(I1044:I1068)</f>
        <v>2.8396150627941E-3</v>
      </c>
      <c r="J1069" s="1809">
        <f>SUM(J1044:J1068)</f>
        <v>1.5777774847654629</v>
      </c>
      <c r="K1069" s="1809">
        <f>SUM(K1044:K1068)</f>
        <v>4.875752646379037E-2</v>
      </c>
      <c r="L1069" s="1777"/>
      <c r="M1069" s="1777"/>
      <c r="N1069" s="1777"/>
      <c r="O1069" s="1777"/>
      <c r="P1069" s="1777"/>
      <c r="Q1069" s="1786"/>
      <c r="R1069" s="1777"/>
      <c r="S1069" s="1533"/>
      <c r="T1069" s="1533"/>
      <c r="U1069" s="1570">
        <v>1069</v>
      </c>
      <c r="V1069" s="1533"/>
    </row>
    <row r="1070" spans="1:22" ht="15.75" customHeight="1">
      <c r="A1070" s="1554"/>
      <c r="B1070" s="1779"/>
      <c r="C1070" s="1814"/>
      <c r="D1070" s="1814"/>
      <c r="E1070" s="1814"/>
      <c r="F1070" s="1814"/>
      <c r="G1070" s="1777"/>
      <c r="H1070" s="1815"/>
      <c r="I1070" s="1815"/>
      <c r="J1070" s="1815"/>
      <c r="K1070" s="1815"/>
      <c r="L1070" s="1777"/>
      <c r="M1070" s="1777"/>
      <c r="N1070" s="1777"/>
      <c r="O1070" s="1777"/>
      <c r="P1070" s="1777"/>
      <c r="Q1070" s="1786"/>
      <c r="R1070" s="1777" t="s">
        <v>526</v>
      </c>
      <c r="S1070" s="1533"/>
      <c r="T1070" s="1533"/>
      <c r="U1070" s="1570">
        <v>1070</v>
      </c>
      <c r="V1070" s="1533"/>
    </row>
    <row r="1071" spans="1:22" ht="15.75" customHeight="1">
      <c r="A1071" s="1787" t="s">
        <v>16</v>
      </c>
      <c r="B1071" s="1779"/>
      <c r="C1071" s="1788" t="str">
        <f>C1036</f>
        <v>VP</v>
      </c>
      <c r="D1071" s="1788" t="str">
        <f>C1036</f>
        <v>VP</v>
      </c>
      <c r="E1071" s="1788" t="str">
        <f>E1036</f>
        <v>P</v>
      </c>
      <c r="F1071" s="1788" t="str">
        <f>E1036</f>
        <v>P</v>
      </c>
      <c r="G1071" s="1777"/>
      <c r="H1071" s="1789" t="str">
        <f>H1036</f>
        <v>M</v>
      </c>
      <c r="I1071" s="1789" t="str">
        <f>H1036</f>
        <v>M</v>
      </c>
      <c r="J1071" s="1789" t="str">
        <f>J1036</f>
        <v>BO</v>
      </c>
      <c r="K1071" s="1789" t="str">
        <f>J1036</f>
        <v>BO</v>
      </c>
      <c r="L1071" s="1777"/>
      <c r="M1071" s="1789" t="s">
        <v>526</v>
      </c>
      <c r="N1071" s="1777"/>
      <c r="O1071" s="1777"/>
      <c r="P1071" s="1777"/>
      <c r="Q1071" s="1786"/>
      <c r="R1071" s="1777">
        <v>0</v>
      </c>
      <c r="S1071" s="1533"/>
      <c r="T1071" s="1533"/>
      <c r="U1071" s="1570">
        <v>1071</v>
      </c>
      <c r="V1071" s="1533"/>
    </row>
    <row r="1072" spans="1:22" ht="15.75" customHeight="1">
      <c r="A1072" s="1808" t="str">
        <f t="shared" ref="A1072:A1094" si="264">IF(OR(A1071="",LOOKUP(B1072,$T$904:$T$983,A$904:A$983)=A1071),"",LOOKUP(B1072,$T$904:$T$983,A$904:A$983))</f>
        <v>Cows' milk sales - season 1</v>
      </c>
      <c r="B1072" s="1779">
        <v>1</v>
      </c>
      <c r="C1072" s="1634">
        <f>LOOKUP($B1072,$T$904:$T$983,C$904:C$983)</f>
        <v>0</v>
      </c>
      <c r="D1072" s="1634">
        <f>LOOKUP($B1072,$T$904:$T$983,M$904:M$983)</f>
        <v>0</v>
      </c>
      <c r="E1072" s="1634">
        <f>LOOKUP($B1072,$T$904:$T$983,D$904:D$983)</f>
        <v>0</v>
      </c>
      <c r="F1072" s="1634">
        <f>LOOKUP($B1072,$T$904:$T$983,N$904:N$983)</f>
        <v>0</v>
      </c>
      <c r="G1072" s="1777"/>
      <c r="H1072" s="1810">
        <f>LOOKUP($B1072,$T$904:$T$983,E$904:E$983)</f>
        <v>4000</v>
      </c>
      <c r="I1072" s="1810">
        <f>LOOKUP($B1072,$T$904:$T$983,O$904:O$983)</f>
        <v>2000</v>
      </c>
      <c r="J1072" s="1810">
        <f>LOOKUP($B1072,$T$904:$T$983,F$904:F$983)</f>
        <v>10000</v>
      </c>
      <c r="K1072" s="1810">
        <f>LOOKUP($B1072,$T$904:$T$983,P$904:P$983)</f>
        <v>3000</v>
      </c>
      <c r="L1072" s="1777"/>
      <c r="M1072" s="1622">
        <f t="shared" ref="M1072:M1094" si="265">IF(LOOKUP(R1072,R$1044:R$1065,R$1044:R$1065)=R1072,R1072,"")</f>
        <v>3</v>
      </c>
      <c r="N1072" s="1777"/>
      <c r="O1072" s="1777"/>
      <c r="P1072" s="1777"/>
      <c r="Q1072" s="1786"/>
      <c r="R1072" s="1777">
        <f>IF($A1072="","",IF(LOOKUP($B1072,$T$904:$T$983,R$904:R$983)=0,"",LOOKUP($B1072,$T$904:$T$983,R$904:R$983)))</f>
        <v>3</v>
      </c>
      <c r="S1072" s="1533"/>
      <c r="T1072" s="1533"/>
      <c r="U1072" s="1570">
        <v>1072</v>
      </c>
      <c r="V1072" s="1533"/>
    </row>
    <row r="1073" spans="1:22" ht="15.75" customHeight="1">
      <c r="A1073" s="1808" t="str">
        <f t="shared" si="264"/>
        <v>Other (hides): quantity</v>
      </c>
      <c r="B1073" s="1779">
        <v>2</v>
      </c>
      <c r="C1073" s="1634">
        <f t="shared" ref="C1073:C1099" si="266">IF($A1073="","",LOOKUP($B1073,$T$904:$T$983,C$904:C$983))</f>
        <v>0</v>
      </c>
      <c r="D1073" s="1634">
        <f t="shared" ref="D1073:D1094" si="267">IF($A1073="","",LOOKUP($B1073,$T$904:$T$983,M$904:M$983))</f>
        <v>0</v>
      </c>
      <c r="E1073" s="1634">
        <f t="shared" ref="E1073:E1094" si="268">IF($A1073="","",LOOKUP($B1073,$T$904:$T$983,D$904:D$983))</f>
        <v>0</v>
      </c>
      <c r="F1073" s="1634">
        <f t="shared" ref="F1073:F1094" si="269">IF($A1073="","",LOOKUP($B1073,$T$904:$T$983,N$904:N$983))</f>
        <v>0</v>
      </c>
      <c r="G1073" s="1777"/>
      <c r="H1073" s="1810">
        <f t="shared" ref="H1073:H1094" si="270">IF($A1073="","",LOOKUP($B1073,$T$904:$T$983,E$904:E$983))</f>
        <v>1500</v>
      </c>
      <c r="I1073" s="1810">
        <f t="shared" ref="I1073:I1094" si="271">IF($A1073="","",LOOKUP($B1073,$T$904:$T$983,O$904:O$983))</f>
        <v>0</v>
      </c>
      <c r="J1073" s="1810">
        <f t="shared" ref="J1073:J1094" si="272">IF($A1073="","",LOOKUP($B1073,$T$904:$T$983,F$904:F$983))</f>
        <v>0</v>
      </c>
      <c r="K1073" s="1810">
        <f t="shared" ref="K1073:K1094" si="273">IF($A1073="","",LOOKUP($B1073,$T$904:$T$983,P$904:P$983))</f>
        <v>0</v>
      </c>
      <c r="L1073" s="1777"/>
      <c r="M1073" s="1622" t="str">
        <f t="shared" si="265"/>
        <v/>
      </c>
      <c r="N1073" s="1777"/>
      <c r="O1073" s="1777"/>
      <c r="P1073" s="1777"/>
      <c r="Q1073" s="1786"/>
      <c r="R1073" s="1777" t="str">
        <f>IF($A1073="","",IF(LOOKUP($B1073,$T$904:$T$983,R$904:R$983)=0,"",LOOKUP($B1073,$T$904:$T$983,R$904:R$983)))</f>
        <v/>
      </c>
      <c r="S1073" s="1533"/>
      <c r="T1073" s="1533"/>
      <c r="U1073" s="1570">
        <v>1073</v>
      </c>
      <c r="V1073" s="1533"/>
    </row>
    <row r="1074" spans="1:22" ht="15.75" customHeight="1">
      <c r="A1074" s="1808" t="str">
        <f t="shared" si="264"/>
        <v>Cattle sales - local: no. sold</v>
      </c>
      <c r="B1074" s="1779">
        <v>3</v>
      </c>
      <c r="C1074" s="1634">
        <f t="shared" si="266"/>
        <v>0</v>
      </c>
      <c r="D1074" s="1634">
        <f t="shared" si="267"/>
        <v>0</v>
      </c>
      <c r="E1074" s="1634">
        <f t="shared" si="268"/>
        <v>3500</v>
      </c>
      <c r="F1074" s="1634">
        <f t="shared" si="269"/>
        <v>0</v>
      </c>
      <c r="G1074" s="1777"/>
      <c r="H1074" s="1810">
        <f t="shared" si="270"/>
        <v>7000</v>
      </c>
      <c r="I1074" s="1810">
        <f t="shared" si="271"/>
        <v>0</v>
      </c>
      <c r="J1074" s="1810">
        <f t="shared" si="272"/>
        <v>14000</v>
      </c>
      <c r="K1074" s="1810">
        <f t="shared" si="273"/>
        <v>3500</v>
      </c>
      <c r="L1074" s="1777"/>
      <c r="M1074" s="1622" t="str">
        <f t="shared" si="265"/>
        <v/>
      </c>
      <c r="N1074" s="1777"/>
      <c r="O1074" s="1777"/>
      <c r="P1074" s="1777"/>
      <c r="Q1074" s="1786"/>
      <c r="R1074" s="1777" t="str">
        <f t="shared" ref="R1074:R1099" si="274">IF($A1074="","",IF(LOOKUP($B1074,$T$904:$T$983,R$904:R$983)=0,"",LOOKUP($B1074,$T$904:$T$983,R$904:R$983)))</f>
        <v/>
      </c>
      <c r="S1074" s="1533"/>
      <c r="T1074" s="1533"/>
      <c r="U1074" s="1570">
        <v>1074</v>
      </c>
      <c r="V1074" s="1533"/>
    </row>
    <row r="1075" spans="1:22" ht="15.75" customHeight="1">
      <c r="A1075" s="1808" t="str">
        <f t="shared" si="264"/>
        <v>Goat sales - local: no. sold</v>
      </c>
      <c r="B1075" s="1779">
        <v>4</v>
      </c>
      <c r="C1075" s="1634">
        <f t="shared" si="266"/>
        <v>660</v>
      </c>
      <c r="D1075" s="1634">
        <f t="shared" si="267"/>
        <v>0</v>
      </c>
      <c r="E1075" s="1634">
        <f t="shared" si="268"/>
        <v>660.5</v>
      </c>
      <c r="F1075" s="1634">
        <f t="shared" si="269"/>
        <v>-1321</v>
      </c>
      <c r="G1075" s="1777"/>
      <c r="H1075" s="1810">
        <f t="shared" si="270"/>
        <v>6720</v>
      </c>
      <c r="I1075" s="1810">
        <f t="shared" si="271"/>
        <v>-4480</v>
      </c>
      <c r="J1075" s="1810">
        <f t="shared" si="272"/>
        <v>2945</v>
      </c>
      <c r="K1075" s="1810">
        <f t="shared" si="273"/>
        <v>1178</v>
      </c>
      <c r="L1075" s="1777"/>
      <c r="M1075" s="1622" t="str">
        <f t="shared" si="265"/>
        <v/>
      </c>
      <c r="N1075" s="1777"/>
      <c r="O1075" s="1777"/>
      <c r="P1075" s="1777"/>
      <c r="Q1075" s="1786"/>
      <c r="R1075" s="1777" t="str">
        <f t="shared" si="274"/>
        <v/>
      </c>
      <c r="S1075" s="1533"/>
      <c r="T1075" s="1533"/>
      <c r="U1075" s="1570">
        <v>1075</v>
      </c>
      <c r="V1075" s="1533"/>
    </row>
    <row r="1076" spans="1:22" ht="15.75" customHeight="1">
      <c r="A1076" s="1808" t="str">
        <f t="shared" si="264"/>
        <v>Sheep sales - local: no. sold</v>
      </c>
      <c r="B1076" s="1779">
        <v>5</v>
      </c>
      <c r="C1076" s="1634">
        <f t="shared" si="266"/>
        <v>0</v>
      </c>
      <c r="D1076" s="1634">
        <f t="shared" si="267"/>
        <v>0</v>
      </c>
      <c r="E1076" s="1634">
        <f t="shared" si="268"/>
        <v>0</v>
      </c>
      <c r="F1076" s="1634">
        <f t="shared" si="269"/>
        <v>0</v>
      </c>
      <c r="G1076" s="1777"/>
      <c r="H1076" s="1810">
        <f t="shared" si="270"/>
        <v>600</v>
      </c>
      <c r="I1076" s="1810">
        <f t="shared" si="271"/>
        <v>0</v>
      </c>
      <c r="J1076" s="1810">
        <f t="shared" si="272"/>
        <v>650</v>
      </c>
      <c r="K1076" s="1810">
        <f t="shared" si="273"/>
        <v>0</v>
      </c>
      <c r="L1076" s="1777"/>
      <c r="M1076" s="1622" t="str">
        <f t="shared" si="265"/>
        <v/>
      </c>
      <c r="N1076" s="1777"/>
      <c r="O1076" s="1777"/>
      <c r="P1076" s="1777"/>
      <c r="Q1076" s="1786"/>
      <c r="R1076" s="1777" t="str">
        <f t="shared" si="274"/>
        <v/>
      </c>
      <c r="S1076" s="1533"/>
      <c r="T1076" s="1533"/>
      <c r="U1076" s="1570">
        <v>1076</v>
      </c>
      <c r="V1076" s="1533"/>
    </row>
    <row r="1077" spans="1:22" ht="15.75" customHeight="1">
      <c r="A1077" s="1808" t="str">
        <f t="shared" si="264"/>
        <v>Chicken sales: no. sold</v>
      </c>
      <c r="B1077" s="1779">
        <v>6</v>
      </c>
      <c r="C1077" s="1634">
        <f t="shared" si="266"/>
        <v>140</v>
      </c>
      <c r="D1077" s="1634">
        <f t="shared" si="267"/>
        <v>0</v>
      </c>
      <c r="E1077" s="1634">
        <f t="shared" si="268"/>
        <v>140</v>
      </c>
      <c r="F1077" s="1634">
        <f t="shared" si="269"/>
        <v>0</v>
      </c>
      <c r="G1077" s="1777"/>
      <c r="H1077" s="1810">
        <f t="shared" si="270"/>
        <v>420</v>
      </c>
      <c r="I1077" s="1810">
        <f t="shared" si="271"/>
        <v>0</v>
      </c>
      <c r="J1077" s="1810">
        <f t="shared" si="272"/>
        <v>1050</v>
      </c>
      <c r="K1077" s="1810">
        <f t="shared" si="273"/>
        <v>0</v>
      </c>
      <c r="L1077" s="1777"/>
      <c r="M1077" s="1622" t="str">
        <f t="shared" si="265"/>
        <v/>
      </c>
      <c r="N1077" s="1777"/>
      <c r="O1077" s="1777"/>
      <c r="P1077" s="1777"/>
      <c r="Q1077" s="1786"/>
      <c r="R1077" s="1777" t="str">
        <f t="shared" si="274"/>
        <v/>
      </c>
      <c r="S1077" s="1533"/>
      <c r="T1077" s="1533"/>
      <c r="U1077" s="1570">
        <v>1077</v>
      </c>
      <c r="V1077" s="1533"/>
    </row>
    <row r="1078" spans="1:22" ht="15.75" customHeight="1">
      <c r="A1078" s="1808" t="str">
        <f t="shared" si="264"/>
        <v>Maize: kg produced</v>
      </c>
      <c r="B1078" s="1779">
        <v>7</v>
      </c>
      <c r="C1078" s="1634">
        <f t="shared" si="266"/>
        <v>0</v>
      </c>
      <c r="D1078" s="1634">
        <f t="shared" si="267"/>
        <v>0</v>
      </c>
      <c r="E1078" s="1634">
        <f t="shared" si="268"/>
        <v>0</v>
      </c>
      <c r="F1078" s="1634">
        <f t="shared" si="269"/>
        <v>0</v>
      </c>
      <c r="G1078" s="1777"/>
      <c r="H1078" s="1810">
        <f t="shared" si="270"/>
        <v>7500</v>
      </c>
      <c r="I1078" s="1810">
        <f t="shared" si="271"/>
        <v>-7500</v>
      </c>
      <c r="J1078" s="1810">
        <f t="shared" si="272"/>
        <v>15000</v>
      </c>
      <c r="K1078" s="1810">
        <f t="shared" si="273"/>
        <v>-15000</v>
      </c>
      <c r="L1078" s="1777"/>
      <c r="M1078" s="1622">
        <f t="shared" si="265"/>
        <v>10</v>
      </c>
      <c r="N1078" s="1777"/>
      <c r="O1078" s="1777"/>
      <c r="P1078" s="1777"/>
      <c r="Q1078" s="1786"/>
      <c r="R1078" s="1777">
        <f t="shared" si="274"/>
        <v>10</v>
      </c>
      <c r="S1078" s="1533"/>
      <c r="T1078" s="1533"/>
      <c r="U1078" s="1570">
        <v>1078</v>
      </c>
      <c r="V1078" s="1533"/>
    </row>
    <row r="1079" spans="1:22" ht="15.75" customHeight="1">
      <c r="A1079" s="1808" t="str">
        <f t="shared" si="264"/>
        <v>Tomato</v>
      </c>
      <c r="B1079" s="1779">
        <v>8</v>
      </c>
      <c r="C1079" s="1634">
        <f t="shared" si="266"/>
        <v>150</v>
      </c>
      <c r="D1079" s="1634">
        <f t="shared" si="267"/>
        <v>-150</v>
      </c>
      <c r="E1079" s="1634">
        <f t="shared" si="268"/>
        <v>480</v>
      </c>
      <c r="F1079" s="1634">
        <f t="shared" si="269"/>
        <v>-480</v>
      </c>
      <c r="G1079" s="1777"/>
      <c r="H1079" s="1810">
        <f t="shared" si="270"/>
        <v>300</v>
      </c>
      <c r="I1079" s="1810">
        <f t="shared" si="271"/>
        <v>-300</v>
      </c>
      <c r="J1079" s="1810">
        <f t="shared" si="272"/>
        <v>600</v>
      </c>
      <c r="K1079" s="1810">
        <f t="shared" si="273"/>
        <v>-600</v>
      </c>
      <c r="L1079" s="1777"/>
      <c r="M1079" s="1622">
        <f t="shared" si="265"/>
        <v>11</v>
      </c>
      <c r="N1079" s="1777"/>
      <c r="O1079" s="1777"/>
      <c r="P1079" s="1777"/>
      <c r="Q1079" s="1786"/>
      <c r="R1079" s="1777">
        <f t="shared" si="274"/>
        <v>11</v>
      </c>
      <c r="S1079" s="1533"/>
      <c r="T1079" s="1533"/>
      <c r="U1079" s="1570">
        <v>1079</v>
      </c>
      <c r="V1079" s="1533"/>
    </row>
    <row r="1080" spans="1:22" ht="15.75" customHeight="1">
      <c r="A1080" s="1808" t="str">
        <f t="shared" si="264"/>
        <v>Onions</v>
      </c>
      <c r="B1080" s="1779">
        <v>9</v>
      </c>
      <c r="C1080" s="1634">
        <f t="shared" si="266"/>
        <v>460</v>
      </c>
      <c r="D1080" s="1634">
        <f t="shared" si="267"/>
        <v>-460</v>
      </c>
      <c r="E1080" s="1634">
        <f t="shared" si="268"/>
        <v>1000</v>
      </c>
      <c r="F1080" s="1634">
        <f t="shared" si="269"/>
        <v>-850</v>
      </c>
      <c r="G1080" s="1777"/>
      <c r="H1080" s="1810">
        <f t="shared" si="270"/>
        <v>780</v>
      </c>
      <c r="I1080" s="1810">
        <f t="shared" si="271"/>
        <v>-78</v>
      </c>
      <c r="J1080" s="1810">
        <f t="shared" si="272"/>
        <v>580</v>
      </c>
      <c r="K1080" s="1810">
        <f t="shared" si="273"/>
        <v>725</v>
      </c>
      <c r="L1080" s="1777"/>
      <c r="M1080" s="1622">
        <f t="shared" si="265"/>
        <v>12</v>
      </c>
      <c r="N1080" s="1777"/>
      <c r="O1080" s="1777"/>
      <c r="P1080" s="1777"/>
      <c r="Q1080" s="1786"/>
      <c r="R1080" s="1777">
        <f t="shared" si="274"/>
        <v>12</v>
      </c>
      <c r="S1080" s="1533"/>
      <c r="T1080" s="1533"/>
      <c r="U1080" s="1570">
        <v>1080</v>
      </c>
      <c r="V1080" s="1533"/>
    </row>
    <row r="1081" spans="1:22" ht="15.75" customHeight="1">
      <c r="A1081" s="1808" t="str">
        <f t="shared" si="264"/>
        <v>Beetroot</v>
      </c>
      <c r="B1081" s="1779">
        <v>10</v>
      </c>
      <c r="C1081" s="1634">
        <f t="shared" si="266"/>
        <v>0</v>
      </c>
      <c r="D1081" s="1634">
        <f t="shared" si="267"/>
        <v>0</v>
      </c>
      <c r="E1081" s="1634">
        <f t="shared" si="268"/>
        <v>50</v>
      </c>
      <c r="F1081" s="1634">
        <f t="shared" si="269"/>
        <v>50</v>
      </c>
      <c r="G1081" s="1777"/>
      <c r="H1081" s="1810">
        <f t="shared" si="270"/>
        <v>300</v>
      </c>
      <c r="I1081" s="1810">
        <f t="shared" si="271"/>
        <v>150</v>
      </c>
      <c r="J1081" s="1810">
        <f t="shared" si="272"/>
        <v>600</v>
      </c>
      <c r="K1081" s="1810">
        <f t="shared" si="273"/>
        <v>200</v>
      </c>
      <c r="L1081" s="1777"/>
      <c r="M1081" s="1622">
        <f t="shared" si="265"/>
        <v>13</v>
      </c>
      <c r="N1081" s="1777"/>
      <c r="O1081" s="1777"/>
      <c r="P1081" s="1777"/>
      <c r="Q1081" s="1786"/>
      <c r="R1081" s="1777">
        <f t="shared" si="274"/>
        <v>13</v>
      </c>
      <c r="S1081" s="1533"/>
      <c r="T1081" s="1533"/>
      <c r="U1081" s="1570">
        <v>1081</v>
      </c>
      <c r="V1081" s="1533"/>
    </row>
    <row r="1082" spans="1:22" ht="15.75" customHeight="1">
      <c r="A1082" s="1808" t="str">
        <f t="shared" si="264"/>
        <v>Beans: kg produced</v>
      </c>
      <c r="B1082" s="1779">
        <v>11</v>
      </c>
      <c r="C1082" s="1634">
        <f t="shared" si="266"/>
        <v>0</v>
      </c>
      <c r="D1082" s="1634">
        <f t="shared" si="267"/>
        <v>0</v>
      </c>
      <c r="E1082" s="1634">
        <f t="shared" si="268"/>
        <v>0</v>
      </c>
      <c r="F1082" s="1634">
        <f t="shared" si="269"/>
        <v>0</v>
      </c>
      <c r="G1082" s="1777"/>
      <c r="H1082" s="1810">
        <f t="shared" si="270"/>
        <v>360</v>
      </c>
      <c r="I1082" s="1810">
        <f t="shared" si="271"/>
        <v>45</v>
      </c>
      <c r="J1082" s="1810">
        <f t="shared" si="272"/>
        <v>900</v>
      </c>
      <c r="K1082" s="1810">
        <f t="shared" si="273"/>
        <v>225</v>
      </c>
      <c r="L1082" s="1777"/>
      <c r="M1082" s="1622">
        <f t="shared" si="265"/>
        <v>15</v>
      </c>
      <c r="N1082" s="1777"/>
      <c r="O1082" s="1777"/>
      <c r="P1082" s="1777"/>
      <c r="Q1082" s="1786"/>
      <c r="R1082" s="1777">
        <f t="shared" si="274"/>
        <v>15</v>
      </c>
      <c r="S1082" s="1533"/>
      <c r="T1082" s="1533"/>
      <c r="U1082" s="1570">
        <v>1082</v>
      </c>
      <c r="V1082" s="1533"/>
    </row>
    <row r="1083" spans="1:22" ht="15.75" customHeight="1">
      <c r="A1083" s="1808" t="str">
        <f t="shared" si="264"/>
        <v>Chillies: kg produced</v>
      </c>
      <c r="B1083" s="1779">
        <v>12</v>
      </c>
      <c r="C1083" s="1634">
        <f t="shared" si="266"/>
        <v>0</v>
      </c>
      <c r="D1083" s="1634">
        <f t="shared" si="267"/>
        <v>0</v>
      </c>
      <c r="E1083" s="1634">
        <f t="shared" si="268"/>
        <v>0</v>
      </c>
      <c r="F1083" s="1634">
        <f t="shared" si="269"/>
        <v>0</v>
      </c>
      <c r="G1083" s="1777"/>
      <c r="H1083" s="1810">
        <f t="shared" si="270"/>
        <v>0</v>
      </c>
      <c r="I1083" s="1810">
        <f t="shared" si="271"/>
        <v>0</v>
      </c>
      <c r="J1083" s="1810">
        <f t="shared" si="272"/>
        <v>200</v>
      </c>
      <c r="K1083" s="1810">
        <f t="shared" si="273"/>
        <v>-200</v>
      </c>
      <c r="L1083" s="1777"/>
      <c r="M1083" s="1622">
        <f t="shared" si="265"/>
        <v>17</v>
      </c>
      <c r="N1083" s="1777"/>
      <c r="O1083" s="1777"/>
      <c r="P1083" s="1777"/>
      <c r="Q1083" s="1786"/>
      <c r="R1083" s="1777">
        <f t="shared" si="274"/>
        <v>17</v>
      </c>
      <c r="S1083" s="1533"/>
      <c r="T1083" s="1533"/>
      <c r="U1083" s="1570">
        <v>1083</v>
      </c>
      <c r="V1083" s="1533"/>
    </row>
    <row r="1084" spans="1:22" ht="15.75" customHeight="1">
      <c r="A1084" s="1808" t="str">
        <f t="shared" si="264"/>
        <v>Sweet potatoes</v>
      </c>
      <c r="B1084" s="1779">
        <v>13</v>
      </c>
      <c r="C1084" s="1634">
        <f t="shared" si="266"/>
        <v>0</v>
      </c>
      <c r="D1084" s="1634">
        <f t="shared" si="267"/>
        <v>0</v>
      </c>
      <c r="E1084" s="1634">
        <f t="shared" si="268"/>
        <v>0</v>
      </c>
      <c r="F1084" s="1634">
        <f t="shared" si="269"/>
        <v>0</v>
      </c>
      <c r="G1084" s="1777"/>
      <c r="H1084" s="1810">
        <f t="shared" si="270"/>
        <v>45</v>
      </c>
      <c r="I1084" s="1810">
        <f t="shared" si="271"/>
        <v>-45</v>
      </c>
      <c r="J1084" s="1810">
        <f t="shared" si="272"/>
        <v>495</v>
      </c>
      <c r="K1084" s="1810">
        <f t="shared" si="273"/>
        <v>-495</v>
      </c>
      <c r="L1084" s="1777"/>
      <c r="M1084" s="1622">
        <f t="shared" si="265"/>
        <v>20</v>
      </c>
      <c r="N1084" s="1777"/>
      <c r="O1084" s="1777"/>
      <c r="P1084" s="1777"/>
      <c r="Q1084" s="1786"/>
      <c r="R1084" s="1777">
        <f t="shared" si="274"/>
        <v>20</v>
      </c>
      <c r="S1084" s="1533"/>
      <c r="T1084" s="1533"/>
      <c r="U1084" s="1570">
        <v>1084</v>
      </c>
      <c r="V1084" s="1533"/>
    </row>
    <row r="1085" spans="1:22" ht="15.75" customHeight="1">
      <c r="A1085" s="1808" t="str">
        <f t="shared" si="264"/>
        <v>Cabbage</v>
      </c>
      <c r="B1085" s="1779">
        <v>14</v>
      </c>
      <c r="C1085" s="1634">
        <f t="shared" si="266"/>
        <v>60</v>
      </c>
      <c r="D1085" s="1634">
        <f t="shared" si="267"/>
        <v>-60</v>
      </c>
      <c r="E1085" s="1634">
        <f t="shared" si="268"/>
        <v>252</v>
      </c>
      <c r="F1085" s="1634">
        <f t="shared" si="269"/>
        <v>-252</v>
      </c>
      <c r="G1085" s="1777"/>
      <c r="H1085" s="1810">
        <f t="shared" si="270"/>
        <v>210</v>
      </c>
      <c r="I1085" s="1810">
        <f t="shared" si="271"/>
        <v>-210</v>
      </c>
      <c r="J1085" s="1810">
        <f t="shared" si="272"/>
        <v>252</v>
      </c>
      <c r="K1085" s="1810">
        <f t="shared" si="273"/>
        <v>-252</v>
      </c>
      <c r="L1085" s="1777"/>
      <c r="M1085" s="1622">
        <f t="shared" si="265"/>
        <v>21</v>
      </c>
      <c r="N1085" s="1777"/>
      <c r="O1085" s="1777"/>
      <c r="P1085" s="1777"/>
      <c r="Q1085" s="1786"/>
      <c r="R1085" s="1777">
        <f t="shared" si="274"/>
        <v>21</v>
      </c>
      <c r="S1085" s="1533"/>
      <c r="T1085" s="1533"/>
      <c r="U1085" s="1570">
        <v>1085</v>
      </c>
      <c r="V1085" s="1533"/>
    </row>
    <row r="1086" spans="1:22" ht="15.75" customHeight="1">
      <c r="A1086" s="1808" t="str">
        <f t="shared" si="264"/>
        <v>Groundnuts (dry): no. local meas</v>
      </c>
      <c r="B1086" s="1779">
        <v>15</v>
      </c>
      <c r="C1086" s="1634">
        <f t="shared" si="266"/>
        <v>0</v>
      </c>
      <c r="D1086" s="1634">
        <f t="shared" si="267"/>
        <v>0</v>
      </c>
      <c r="E1086" s="1634">
        <f t="shared" si="268"/>
        <v>0</v>
      </c>
      <c r="F1086" s="1634">
        <f t="shared" si="269"/>
        <v>0</v>
      </c>
      <c r="G1086" s="1777"/>
      <c r="H1086" s="1810">
        <f t="shared" si="270"/>
        <v>0</v>
      </c>
      <c r="I1086" s="1810">
        <f t="shared" si="271"/>
        <v>0</v>
      </c>
      <c r="J1086" s="1810">
        <f t="shared" si="272"/>
        <v>300</v>
      </c>
      <c r="K1086" s="1810">
        <f t="shared" si="273"/>
        <v>-300</v>
      </c>
      <c r="L1086" s="1777"/>
      <c r="M1086" s="1622">
        <f t="shared" si="265"/>
        <v>23</v>
      </c>
      <c r="N1086" s="1777"/>
      <c r="O1086" s="1777"/>
      <c r="P1086" s="1777"/>
      <c r="Q1086" s="1786"/>
      <c r="R1086" s="1777">
        <f t="shared" si="274"/>
        <v>23</v>
      </c>
      <c r="S1086" s="1533"/>
      <c r="T1086" s="1533"/>
      <c r="U1086" s="1570">
        <v>1086</v>
      </c>
      <c r="V1086" s="1533"/>
    </row>
    <row r="1087" spans="1:22" ht="15.75" customHeight="1">
      <c r="A1087" s="1808" t="str">
        <f t="shared" si="264"/>
        <v>Spinach</v>
      </c>
      <c r="B1087" s="1779">
        <v>16</v>
      </c>
      <c r="C1087" s="1634">
        <f t="shared" si="266"/>
        <v>40</v>
      </c>
      <c r="D1087" s="1634">
        <f t="shared" si="267"/>
        <v>-40</v>
      </c>
      <c r="E1087" s="1634">
        <f t="shared" si="268"/>
        <v>230</v>
      </c>
      <c r="F1087" s="1634">
        <f t="shared" si="269"/>
        <v>-230</v>
      </c>
      <c r="G1087" s="1777"/>
      <c r="H1087" s="1810">
        <f t="shared" si="270"/>
        <v>165</v>
      </c>
      <c r="I1087" s="1810">
        <f t="shared" si="271"/>
        <v>-165</v>
      </c>
      <c r="J1087" s="1810">
        <f t="shared" si="272"/>
        <v>600</v>
      </c>
      <c r="K1087" s="1810">
        <f t="shared" si="273"/>
        <v>-600</v>
      </c>
      <c r="L1087" s="1777"/>
      <c r="M1087" s="1622">
        <f t="shared" si="265"/>
        <v>24</v>
      </c>
      <c r="N1087" s="1777"/>
      <c r="O1087" s="1777"/>
      <c r="P1087" s="1777"/>
      <c r="Q1087" s="1786"/>
      <c r="R1087" s="1777">
        <f t="shared" si="274"/>
        <v>24</v>
      </c>
      <c r="S1087" s="1533"/>
      <c r="T1087" s="1533"/>
      <c r="U1087" s="1570">
        <v>1087</v>
      </c>
      <c r="V1087" s="1533"/>
    </row>
    <row r="1088" spans="1:22" ht="15.75" customHeight="1">
      <c r="A1088" s="1808" t="str">
        <f t="shared" si="264"/>
        <v>Other crop: Potatoes</v>
      </c>
      <c r="B1088" s="1779">
        <v>17</v>
      </c>
      <c r="C1088" s="1634">
        <f t="shared" si="266"/>
        <v>91</v>
      </c>
      <c r="D1088" s="1634">
        <f t="shared" si="267"/>
        <v>-91</v>
      </c>
      <c r="E1088" s="1634">
        <f t="shared" si="268"/>
        <v>140</v>
      </c>
      <c r="F1088" s="1634">
        <f t="shared" si="269"/>
        <v>-140</v>
      </c>
      <c r="G1088" s="1777"/>
      <c r="H1088" s="1810">
        <f t="shared" si="270"/>
        <v>5525</v>
      </c>
      <c r="I1088" s="1810">
        <f t="shared" si="271"/>
        <v>-5525</v>
      </c>
      <c r="J1088" s="1810">
        <f t="shared" si="272"/>
        <v>6960</v>
      </c>
      <c r="K1088" s="1810">
        <f t="shared" si="273"/>
        <v>-6960</v>
      </c>
      <c r="L1088" s="1777"/>
      <c r="M1088" s="1622">
        <f t="shared" si="265"/>
        <v>25</v>
      </c>
      <c r="N1088" s="1777"/>
      <c r="O1088" s="1777"/>
      <c r="P1088" s="1777"/>
      <c r="Q1088" s="1786"/>
      <c r="R1088" s="1777">
        <f t="shared" si="274"/>
        <v>25</v>
      </c>
      <c r="S1088" s="1533"/>
      <c r="T1088" s="1533"/>
      <c r="U1088" s="1570">
        <v>1088</v>
      </c>
      <c r="V1088" s="1533"/>
    </row>
    <row r="1089" spans="1:22" ht="15.75" customHeight="1">
      <c r="A1089" s="1808" t="str">
        <f t="shared" si="264"/>
        <v>Other crop: pumpkin / butternut</v>
      </c>
      <c r="B1089" s="1779">
        <v>18</v>
      </c>
      <c r="C1089" s="1634">
        <f t="shared" si="266"/>
        <v>0</v>
      </c>
      <c r="D1089" s="1634">
        <f t="shared" si="267"/>
        <v>0</v>
      </c>
      <c r="E1089" s="1634">
        <f t="shared" si="268"/>
        <v>0</v>
      </c>
      <c r="F1089" s="1634">
        <f t="shared" si="269"/>
        <v>0</v>
      </c>
      <c r="G1089" s="1777"/>
      <c r="H1089" s="1810">
        <f t="shared" si="270"/>
        <v>360</v>
      </c>
      <c r="I1089" s="1810">
        <f t="shared" si="271"/>
        <v>-360</v>
      </c>
      <c r="J1089" s="1810">
        <f t="shared" si="272"/>
        <v>600</v>
      </c>
      <c r="K1089" s="1810">
        <f t="shared" si="273"/>
        <v>-600</v>
      </c>
      <c r="L1089" s="1777"/>
      <c r="M1089" s="1622">
        <f t="shared" si="265"/>
        <v>26</v>
      </c>
      <c r="N1089" s="1777"/>
      <c r="O1089" s="1777"/>
      <c r="P1089" s="1777"/>
      <c r="Q1089" s="1786"/>
      <c r="R1089" s="1777">
        <f t="shared" si="274"/>
        <v>26</v>
      </c>
      <c r="S1089" s="1533"/>
      <c r="T1089" s="1533"/>
      <c r="U1089" s="1570">
        <v>1089</v>
      </c>
      <c r="V1089" s="1533"/>
    </row>
    <row r="1090" spans="1:22" ht="15.75" customHeight="1">
      <c r="A1090" s="1808" t="str">
        <f t="shared" si="264"/>
        <v>Agricultural cash income -- see Data2</v>
      </c>
      <c r="B1090" s="1779">
        <v>19</v>
      </c>
      <c r="C1090" s="1634">
        <f t="shared" si="266"/>
        <v>0</v>
      </c>
      <c r="D1090" s="1634">
        <f t="shared" si="267"/>
        <v>0</v>
      </c>
      <c r="E1090" s="1634">
        <f t="shared" si="268"/>
        <v>11520</v>
      </c>
      <c r="F1090" s="1634">
        <f t="shared" si="269"/>
        <v>0</v>
      </c>
      <c r="G1090" s="1777"/>
      <c r="H1090" s="1810">
        <f t="shared" si="270"/>
        <v>0</v>
      </c>
      <c r="I1090" s="1810">
        <f t="shared" si="271"/>
        <v>0</v>
      </c>
      <c r="J1090" s="1810">
        <f t="shared" si="272"/>
        <v>0</v>
      </c>
      <c r="K1090" s="1810">
        <f t="shared" si="273"/>
        <v>0</v>
      </c>
      <c r="L1090" s="1777"/>
      <c r="M1090" s="1622" t="str">
        <f t="shared" si="265"/>
        <v/>
      </c>
      <c r="N1090" s="1777"/>
      <c r="O1090" s="1777"/>
      <c r="P1090" s="1777"/>
      <c r="Q1090" s="1786"/>
      <c r="R1090" s="1777" t="str">
        <f t="shared" si="274"/>
        <v/>
      </c>
      <c r="S1090" s="1533"/>
      <c r="T1090" s="1533"/>
      <c r="U1090" s="1570">
        <v>1090</v>
      </c>
      <c r="V1090" s="1533"/>
    </row>
    <row r="1091" spans="1:22" ht="15.75" customHeight="1">
      <c r="A1091" s="1808" t="str">
        <f t="shared" si="264"/>
        <v>Construction cash income -- see Data2</v>
      </c>
      <c r="B1091" s="1779">
        <v>20</v>
      </c>
      <c r="C1091" s="1634">
        <f t="shared" si="266"/>
        <v>0</v>
      </c>
      <c r="D1091" s="1634">
        <f t="shared" si="267"/>
        <v>0</v>
      </c>
      <c r="E1091" s="1634">
        <f t="shared" si="268"/>
        <v>0</v>
      </c>
      <c r="F1091" s="1634">
        <f t="shared" si="269"/>
        <v>0</v>
      </c>
      <c r="G1091" s="1777"/>
      <c r="H1091" s="1810">
        <f t="shared" si="270"/>
        <v>2400</v>
      </c>
      <c r="I1091" s="1810">
        <f t="shared" si="271"/>
        <v>0</v>
      </c>
      <c r="J1091" s="1810">
        <f t="shared" si="272"/>
        <v>0</v>
      </c>
      <c r="K1091" s="1810">
        <f t="shared" si="273"/>
        <v>0</v>
      </c>
      <c r="L1091" s="1777"/>
      <c r="M1091" s="1622" t="str">
        <f t="shared" si="265"/>
        <v/>
      </c>
      <c r="N1091" s="1777"/>
      <c r="O1091" s="1777"/>
      <c r="P1091" s="1777"/>
      <c r="Q1091" s="1786"/>
      <c r="R1091" s="1777" t="str">
        <f t="shared" si="274"/>
        <v/>
      </c>
      <c r="S1091" s="1533"/>
      <c r="T1091" s="1533"/>
      <c r="U1091" s="1570">
        <v>1091</v>
      </c>
      <c r="V1091" s="1533"/>
    </row>
    <row r="1092" spans="1:22" ht="15.75" customHeight="1">
      <c r="A1092" s="1808" t="str">
        <f t="shared" si="264"/>
        <v>Domestic work cash income -- see Data2</v>
      </c>
      <c r="B1092" s="1779">
        <v>21</v>
      </c>
      <c r="C1092" s="1634">
        <f t="shared" si="266"/>
        <v>6000</v>
      </c>
      <c r="D1092" s="1634">
        <f t="shared" si="267"/>
        <v>0</v>
      </c>
      <c r="E1092" s="1634">
        <f t="shared" si="268"/>
        <v>3600</v>
      </c>
      <c r="F1092" s="1634">
        <f t="shared" si="269"/>
        <v>0</v>
      </c>
      <c r="G1092" s="1777"/>
      <c r="H1092" s="1810">
        <f t="shared" si="270"/>
        <v>27000</v>
      </c>
      <c r="I1092" s="1810">
        <f t="shared" si="271"/>
        <v>0</v>
      </c>
      <c r="J1092" s="1810">
        <f t="shared" si="272"/>
        <v>0</v>
      </c>
      <c r="K1092" s="1810">
        <f t="shared" si="273"/>
        <v>0</v>
      </c>
      <c r="L1092" s="1777"/>
      <c r="M1092" s="1622" t="str">
        <f t="shared" si="265"/>
        <v/>
      </c>
      <c r="N1092" s="1777"/>
      <c r="O1092" s="1777"/>
      <c r="P1092" s="1777"/>
      <c r="Q1092" s="1786"/>
      <c r="R1092" s="1777" t="str">
        <f t="shared" si="274"/>
        <v/>
      </c>
      <c r="S1092" s="1533"/>
      <c r="T1092" s="1533"/>
      <c r="U1092" s="1570">
        <v>1092</v>
      </c>
      <c r="V1092" s="1533"/>
    </row>
    <row r="1093" spans="1:22" ht="15.75" customHeight="1">
      <c r="A1093" s="1808" t="str">
        <f t="shared" si="264"/>
        <v>Formal Employment (conservancies, etc.)</v>
      </c>
      <c r="B1093" s="1779">
        <v>22</v>
      </c>
      <c r="C1093" s="1634">
        <f t="shared" si="266"/>
        <v>0</v>
      </c>
      <c r="D1093" s="1634">
        <f t="shared" si="267"/>
        <v>0</v>
      </c>
      <c r="E1093" s="1634">
        <f t="shared" si="268"/>
        <v>0</v>
      </c>
      <c r="F1093" s="1634">
        <f t="shared" si="269"/>
        <v>0</v>
      </c>
      <c r="G1093" s="1777"/>
      <c r="H1093" s="1810">
        <f t="shared" si="270"/>
        <v>0</v>
      </c>
      <c r="I1093" s="1810">
        <f t="shared" si="271"/>
        <v>0</v>
      </c>
      <c r="J1093" s="1810">
        <f t="shared" si="272"/>
        <v>92400</v>
      </c>
      <c r="K1093" s="1810">
        <f t="shared" si="273"/>
        <v>0</v>
      </c>
      <c r="L1093" s="1777"/>
      <c r="M1093" s="1622" t="str">
        <f t="shared" si="265"/>
        <v/>
      </c>
      <c r="N1093" s="1777"/>
      <c r="O1093" s="1777"/>
      <c r="P1093" s="1777"/>
      <c r="Q1093" s="1786"/>
      <c r="R1093" s="1777" t="str">
        <f t="shared" si="274"/>
        <v/>
      </c>
      <c r="S1093" s="1533"/>
      <c r="T1093" s="1533"/>
      <c r="U1093" s="1570">
        <v>1093</v>
      </c>
      <c r="V1093" s="1533"/>
    </row>
    <row r="1094" spans="1:22" ht="15.75" customHeight="1">
      <c r="A1094" s="1808" t="str">
        <f t="shared" si="264"/>
        <v>Self-employment -- see Data2</v>
      </c>
      <c r="B1094" s="1779">
        <v>23</v>
      </c>
      <c r="C1094" s="1634">
        <f t="shared" si="266"/>
        <v>0</v>
      </c>
      <c r="D1094" s="1634">
        <f t="shared" si="267"/>
        <v>0</v>
      </c>
      <c r="E1094" s="1634">
        <f t="shared" si="268"/>
        <v>0</v>
      </c>
      <c r="F1094" s="1634">
        <f t="shared" si="269"/>
        <v>0</v>
      </c>
      <c r="G1094" s="1777"/>
      <c r="H1094" s="1810">
        <f t="shared" si="270"/>
        <v>20400</v>
      </c>
      <c r="I1094" s="1810">
        <f t="shared" si="271"/>
        <v>4080</v>
      </c>
      <c r="J1094" s="1810">
        <f t="shared" si="272"/>
        <v>0</v>
      </c>
      <c r="K1094" s="1810">
        <f t="shared" si="273"/>
        <v>0</v>
      </c>
      <c r="L1094" s="1777"/>
      <c r="M1094" s="1622" t="str">
        <f t="shared" si="265"/>
        <v/>
      </c>
      <c r="N1094" s="1777"/>
      <c r="O1094" s="1777"/>
      <c r="P1094" s="1777"/>
      <c r="Q1094" s="1786"/>
      <c r="R1094" s="1777" t="str">
        <f t="shared" si="274"/>
        <v/>
      </c>
      <c r="S1094" s="1533"/>
      <c r="T1094" s="1533"/>
      <c r="U1094" s="1570">
        <v>1094</v>
      </c>
      <c r="V1094" s="1533"/>
    </row>
    <row r="1095" spans="1:22" ht="15.75" customHeight="1">
      <c r="A1095" s="1808" t="str">
        <f t="shared" ref="A1095:A1096" si="275">IF(OR(A1094="",LOOKUP(B1095,$T$904:$T$983,A$904:A$983)=A1094),"",LOOKUP(B1095,$T$904:$T$983,A$904:A$983))</f>
        <v>Small business -- see Data2</v>
      </c>
      <c r="B1095" s="1779">
        <v>24</v>
      </c>
      <c r="C1095" s="1634">
        <f t="shared" si="266"/>
        <v>0</v>
      </c>
      <c r="D1095" s="1634">
        <f t="shared" ref="D1095:D1096" si="276">IF($A1095="","",LOOKUP($B1095,$T$904:$T$983,M$904:M$983))</f>
        <v>0</v>
      </c>
      <c r="E1095" s="1634">
        <f t="shared" ref="E1095:E1096" si="277">IF($A1095="","",LOOKUP($B1095,$T$904:$T$983,D$904:D$983))</f>
        <v>0</v>
      </c>
      <c r="F1095" s="1634">
        <f t="shared" ref="F1095:F1096" si="278">IF($A1095="","",LOOKUP($B1095,$T$904:$T$983,N$904:N$983))</f>
        <v>0</v>
      </c>
      <c r="G1095" s="1777"/>
      <c r="H1095" s="1810">
        <f t="shared" ref="H1095:H1096" si="279">IF($A1095="","",LOOKUP($B1095,$T$904:$T$983,E$904:E$983))</f>
        <v>8400</v>
      </c>
      <c r="I1095" s="1810">
        <f t="shared" ref="I1095:I1096" si="280">IF($A1095="","",LOOKUP($B1095,$T$904:$T$983,O$904:O$983))</f>
        <v>0</v>
      </c>
      <c r="J1095" s="1810">
        <f t="shared" ref="J1095:J1096" si="281">IF($A1095="","",LOOKUP($B1095,$T$904:$T$983,F$904:F$983))</f>
        <v>141600</v>
      </c>
      <c r="K1095" s="1810">
        <f t="shared" ref="K1095:K1096" si="282">IF($A1095="","",LOOKUP($B1095,$T$904:$T$983,P$904:P$983))</f>
        <v>0</v>
      </c>
      <c r="L1095" s="1777"/>
      <c r="M1095" s="1622" t="str">
        <f t="shared" ref="M1095:M1096" si="283">IF(LOOKUP(R1095,R$1044:R$1065,R$1044:R$1065)=R1095,R1095,"")</f>
        <v/>
      </c>
      <c r="N1095" s="1777"/>
      <c r="O1095" s="1777"/>
      <c r="P1095" s="1777"/>
      <c r="Q1095" s="1786"/>
      <c r="R1095" s="1777" t="str">
        <f t="shared" si="274"/>
        <v/>
      </c>
      <c r="S1095" s="1533"/>
      <c r="T1095" s="1533"/>
      <c r="U1095" s="1570">
        <v>1095</v>
      </c>
      <c r="V1095" s="1533"/>
    </row>
    <row r="1096" spans="1:22" ht="15.75" customHeight="1">
      <c r="A1096" s="1808" t="str">
        <f t="shared" si="275"/>
        <v>Social development -- see Data2</v>
      </c>
      <c r="B1096" s="1779">
        <v>25</v>
      </c>
      <c r="C1096" s="1634">
        <f t="shared" si="266"/>
        <v>28320</v>
      </c>
      <c r="D1096" s="1634">
        <f t="shared" si="276"/>
        <v>0</v>
      </c>
      <c r="E1096" s="1634">
        <f t="shared" si="277"/>
        <v>28320</v>
      </c>
      <c r="F1096" s="1634">
        <f t="shared" si="278"/>
        <v>0</v>
      </c>
      <c r="G1096" s="1777"/>
      <c r="H1096" s="1810">
        <f t="shared" si="279"/>
        <v>8520</v>
      </c>
      <c r="I1096" s="1810">
        <f t="shared" si="280"/>
        <v>0</v>
      </c>
      <c r="J1096" s="1810">
        <f t="shared" si="281"/>
        <v>8520</v>
      </c>
      <c r="K1096" s="1810">
        <f t="shared" si="282"/>
        <v>0</v>
      </c>
      <c r="L1096" s="1777"/>
      <c r="M1096" s="1622" t="str">
        <f t="shared" si="283"/>
        <v/>
      </c>
      <c r="N1096" s="1777"/>
      <c r="O1096" s="1777"/>
      <c r="P1096" s="1777"/>
      <c r="Q1096" s="1786"/>
      <c r="R1096" s="1777" t="str">
        <f t="shared" si="274"/>
        <v/>
      </c>
      <c r="S1096" s="1533"/>
      <c r="T1096" s="1533"/>
      <c r="U1096" s="1570">
        <v>1096</v>
      </c>
      <c r="V1096" s="1533"/>
    </row>
    <row r="1097" spans="1:22" ht="15.75" customHeight="1">
      <c r="A1097" s="1808" t="str">
        <f t="shared" ref="A1097:A1099" si="284">IF(OR(A1096="",LOOKUP(B1097,$T$904:$T$983,A$904:A$983)=A1096),"",LOOKUP(B1097,$T$904:$T$983,A$904:A$983))</f>
        <v>Public works -- see Data2</v>
      </c>
      <c r="B1097" s="1779">
        <v>26</v>
      </c>
      <c r="C1097" s="1634">
        <f t="shared" si="266"/>
        <v>12480</v>
      </c>
      <c r="D1097" s="1634">
        <f t="shared" ref="D1097:D1099" si="285">IF($A1097="","",LOOKUP($B1097,$T$904:$T$983,M$904:M$983))</f>
        <v>0</v>
      </c>
      <c r="E1097" s="1634">
        <f t="shared" ref="E1097:E1099" si="286">IF($A1097="","",LOOKUP($B1097,$T$904:$T$983,D$904:D$983))</f>
        <v>0</v>
      </c>
      <c r="F1097" s="1634">
        <f t="shared" ref="F1097:F1099" si="287">IF($A1097="","",LOOKUP($B1097,$T$904:$T$983,N$904:N$983))</f>
        <v>0</v>
      </c>
      <c r="G1097" s="1777"/>
      <c r="H1097" s="1810">
        <f t="shared" ref="H1097:H1099" si="288">IF($A1097="","",LOOKUP($B1097,$T$904:$T$983,E$904:E$983))</f>
        <v>0</v>
      </c>
      <c r="I1097" s="1810">
        <f t="shared" ref="I1097:I1099" si="289">IF($A1097="","",LOOKUP($B1097,$T$904:$T$983,O$904:O$983))</f>
        <v>0</v>
      </c>
      <c r="J1097" s="1810">
        <f t="shared" ref="J1097:J1099" si="290">IF($A1097="","",LOOKUP($B1097,$T$904:$T$983,F$904:F$983))</f>
        <v>0</v>
      </c>
      <c r="K1097" s="1810">
        <f t="shared" ref="K1097:K1099" si="291">IF($A1097="","",LOOKUP($B1097,$T$904:$T$983,P$904:P$983))</f>
        <v>0</v>
      </c>
      <c r="L1097" s="1777"/>
      <c r="M1097" s="1622" t="str">
        <f t="shared" ref="M1097:M1099" si="292">IF(LOOKUP(R1097,R$1044:R$1065,R$1044:R$1065)=R1097,R1097,"")</f>
        <v/>
      </c>
      <c r="N1097" s="1777"/>
      <c r="O1097" s="1777"/>
      <c r="P1097" s="1777"/>
      <c r="Q1097" s="1786"/>
      <c r="R1097" s="1777" t="str">
        <f t="shared" si="274"/>
        <v/>
      </c>
      <c r="S1097" s="1533"/>
      <c r="T1097" s="1533"/>
      <c r="U1097" s="1570">
        <v>1097</v>
      </c>
      <c r="V1097" s="1533"/>
    </row>
    <row r="1098" spans="1:22" ht="15.75" customHeight="1">
      <c r="A1098" s="1808" t="str">
        <f t="shared" si="284"/>
        <v>Remittances: no. times per year</v>
      </c>
      <c r="B1098" s="1779">
        <v>27</v>
      </c>
      <c r="C1098" s="1634">
        <f t="shared" si="266"/>
        <v>1000</v>
      </c>
      <c r="D1098" s="1634">
        <f t="shared" si="285"/>
        <v>0</v>
      </c>
      <c r="E1098" s="1634">
        <f t="shared" si="286"/>
        <v>0</v>
      </c>
      <c r="F1098" s="1634">
        <f t="shared" si="287"/>
        <v>0</v>
      </c>
      <c r="G1098" s="1777"/>
      <c r="H1098" s="1810">
        <f t="shared" si="288"/>
        <v>1000</v>
      </c>
      <c r="I1098" s="1810">
        <f t="shared" si="289"/>
        <v>0</v>
      </c>
      <c r="J1098" s="1810">
        <f t="shared" si="290"/>
        <v>1500</v>
      </c>
      <c r="K1098" s="1810">
        <f t="shared" si="291"/>
        <v>0</v>
      </c>
      <c r="L1098" s="1777"/>
      <c r="M1098" s="1622" t="str">
        <f t="shared" si="292"/>
        <v/>
      </c>
      <c r="N1098" s="1777"/>
      <c r="O1098" s="1777"/>
      <c r="P1098" s="1777"/>
      <c r="Q1098" s="1786"/>
      <c r="R1098" s="1777" t="str">
        <f t="shared" si="274"/>
        <v/>
      </c>
      <c r="S1098" s="1533"/>
      <c r="T1098" s="1533"/>
      <c r="U1098" s="1570">
        <v>1098</v>
      </c>
      <c r="V1098" s="1533"/>
    </row>
    <row r="1099" spans="1:22" ht="15.75" customHeight="1">
      <c r="A1099" s="1808" t="str">
        <f t="shared" si="284"/>
        <v/>
      </c>
      <c r="B1099" s="1779">
        <v>28</v>
      </c>
      <c r="C1099" s="1634" t="str">
        <f t="shared" si="266"/>
        <v/>
      </c>
      <c r="D1099" s="1634" t="str">
        <f t="shared" si="285"/>
        <v/>
      </c>
      <c r="E1099" s="1634" t="str">
        <f t="shared" si="286"/>
        <v/>
      </c>
      <c r="F1099" s="1634" t="str">
        <f t="shared" si="287"/>
        <v/>
      </c>
      <c r="G1099" s="1777"/>
      <c r="H1099" s="1810" t="str">
        <f t="shared" si="288"/>
        <v/>
      </c>
      <c r="I1099" s="1810" t="str">
        <f t="shared" si="289"/>
        <v/>
      </c>
      <c r="J1099" s="1810" t="str">
        <f t="shared" si="290"/>
        <v/>
      </c>
      <c r="K1099" s="1810" t="str">
        <f t="shared" si="291"/>
        <v/>
      </c>
      <c r="L1099" s="1777"/>
      <c r="M1099" s="1622" t="str">
        <f t="shared" si="292"/>
        <v/>
      </c>
      <c r="N1099" s="1777"/>
      <c r="O1099" s="1777"/>
      <c r="P1099" s="1777"/>
      <c r="Q1099" s="1786"/>
      <c r="R1099" s="1777" t="str">
        <f t="shared" si="274"/>
        <v/>
      </c>
      <c r="S1099" s="1533"/>
      <c r="T1099" s="1533"/>
      <c r="U1099" s="1570">
        <v>1099</v>
      </c>
      <c r="V1099" s="1533"/>
    </row>
    <row r="1100" spans="1:22" ht="15.75" customHeight="1">
      <c r="A1100" s="1679" t="s">
        <v>75</v>
      </c>
      <c r="B1100" s="1779"/>
      <c r="C1100" s="1634">
        <f>SUM(C1072:C1099)</f>
        <v>49401</v>
      </c>
      <c r="D1100" s="1634">
        <f t="shared" ref="D1100:F1100" si="293">SUM(D1072:D1099)</f>
        <v>-801</v>
      </c>
      <c r="E1100" s="1634">
        <f t="shared" si="293"/>
        <v>49892.5</v>
      </c>
      <c r="F1100" s="1634">
        <f t="shared" si="293"/>
        <v>-3223</v>
      </c>
      <c r="G1100" s="1777"/>
      <c r="H1100" s="1634">
        <f>SUM(H1072:H1099)</f>
        <v>103505</v>
      </c>
      <c r="I1100" s="1634">
        <f t="shared" ref="I1100:K1100" si="294">SUM(I1072:I1099)</f>
        <v>-12388</v>
      </c>
      <c r="J1100" s="1634">
        <f t="shared" si="294"/>
        <v>299752</v>
      </c>
      <c r="K1100" s="1634">
        <f t="shared" si="294"/>
        <v>-16179</v>
      </c>
      <c r="L1100" s="1777"/>
      <c r="M1100" s="1777"/>
      <c r="N1100" s="1777"/>
      <c r="O1100" s="1777"/>
      <c r="P1100" s="1777"/>
      <c r="Q1100" s="1786"/>
      <c r="R1100" s="1786"/>
      <c r="S1100" s="1533"/>
      <c r="T1100" s="1533"/>
      <c r="U1100" s="1570">
        <v>1100</v>
      </c>
      <c r="V1100" s="1533"/>
    </row>
    <row r="1101" spans="1:22" ht="15.75" customHeight="1">
      <c r="A1101" s="1551"/>
      <c r="B1101" s="1779"/>
      <c r="C1101" s="1777"/>
      <c r="D1101" s="1777"/>
      <c r="E1101" s="1777"/>
      <c r="F1101" s="1777"/>
      <c r="G1101" s="1777"/>
      <c r="H1101" s="1778"/>
      <c r="I1101" s="1778"/>
      <c r="J1101" s="1778"/>
      <c r="K1101" s="1778"/>
      <c r="L1101" s="1777"/>
      <c r="M1101" s="1778"/>
      <c r="N1101" s="1778"/>
      <c r="O1101" s="1778"/>
      <c r="P1101" s="1778"/>
      <c r="Q1101" s="1816"/>
      <c r="R1101" s="1786"/>
      <c r="S1101" s="1533"/>
      <c r="T1101" s="1533"/>
      <c r="U1101" s="1570">
        <v>1101</v>
      </c>
      <c r="V1101" s="1533"/>
    </row>
    <row r="1102" spans="1:22" ht="15.75" customHeight="1">
      <c r="A1102" s="1677" t="s">
        <v>409</v>
      </c>
      <c r="B1102" s="1779"/>
      <c r="C1102" s="1777"/>
      <c r="D1102" s="1777"/>
      <c r="E1102" s="1777"/>
      <c r="F1102" s="1777"/>
      <c r="G1102" s="1777"/>
      <c r="H1102" s="1778"/>
      <c r="I1102" s="1778"/>
      <c r="J1102" s="1778"/>
      <c r="K1102" s="1778"/>
      <c r="L1102" s="1777"/>
      <c r="M1102" s="1777"/>
      <c r="N1102" s="1777"/>
      <c r="O1102" s="1777"/>
      <c r="P1102" s="1777"/>
      <c r="Q1102" s="1816"/>
      <c r="R1102" s="1786"/>
      <c r="S1102" s="1533"/>
      <c r="T1102" s="1533"/>
      <c r="U1102" s="1570">
        <v>1102</v>
      </c>
      <c r="V1102" s="1533"/>
    </row>
    <row r="1103" spans="1:22" ht="15.75" customHeight="1">
      <c r="A1103" s="1551" t="s">
        <v>530</v>
      </c>
      <c r="B1103" s="1779"/>
      <c r="C1103" s="1817">
        <f>C900</f>
        <v>1.2902981532147302</v>
      </c>
      <c r="D1103" s="1817">
        <f>M900</f>
        <v>4.6449666050311429E-2</v>
      </c>
      <c r="E1103" s="1817">
        <f>D900</f>
        <v>1.384186506913361</v>
      </c>
      <c r="F1103" s="1817">
        <f>N900</f>
        <v>6.0552781051059698E-3</v>
      </c>
      <c r="G1103" s="1777"/>
      <c r="H1103" s="1818">
        <f>E900</f>
        <v>1.4848360802265317</v>
      </c>
      <c r="I1103" s="1818">
        <f>O900</f>
        <v>4.4466333920797081E-2</v>
      </c>
      <c r="J1103" s="1818">
        <f>F900</f>
        <v>1.5777774847654633</v>
      </c>
      <c r="K1103" s="1818">
        <f>P900</f>
        <v>6.8606107189788407E-2</v>
      </c>
      <c r="L1103" s="1777"/>
      <c r="M1103" s="1777"/>
      <c r="N1103" s="1777"/>
      <c r="O1103" s="1777"/>
      <c r="P1103" s="1777"/>
      <c r="Q1103" s="1816"/>
      <c r="R1103" s="1786"/>
      <c r="S1103" s="1533"/>
      <c r="T1103" s="1533"/>
      <c r="U1103" s="1570">
        <v>1103</v>
      </c>
      <c r="V1103" s="1533"/>
    </row>
    <row r="1104" spans="1:22" ht="15.75" customHeight="1">
      <c r="A1104" s="1551" t="s">
        <v>531</v>
      </c>
      <c r="B1104" s="1779"/>
      <c r="C1104" s="1814" t="str">
        <f>IF(SUM(C1043:C1068)=C1103,"OK",SUM(C1043:C1068))</f>
        <v>OK</v>
      </c>
      <c r="D1104" s="1814">
        <f>IF(SUM(D1043:D1068)=D1103,"OK",SUM(D1043:D1068))</f>
        <v>-1.6539117913544649E-2</v>
      </c>
      <c r="E1104" s="1814" t="str">
        <f>IF(SUM(E1043:E1068)=E1103,"OK",SUM(E1043:E1068))</f>
        <v>OK</v>
      </c>
      <c r="F1104" s="1814">
        <f>IF(SUM(F1043:F1068)=F1103,"OK",SUM(F1043:F1068))</f>
        <v>-3.0326730765350383E-2</v>
      </c>
      <c r="G1104" s="1777"/>
      <c r="H1104" s="1814" t="str">
        <f>IF(SUM(H1043:H1068)=H1103,"OK",SUM(H1043:H1068))</f>
        <v>OK</v>
      </c>
      <c r="I1104" s="1814">
        <f>IF(SUM(I1043:I1068)=I1103,"OK",SUM(I1043:I1068))</f>
        <v>2.8396150627941E-3</v>
      </c>
      <c r="J1104" s="1814" t="str">
        <f>IF(SUM(J1043:J1068)=J1103,"OK",SUM(J1043:J1068))</f>
        <v>OK</v>
      </c>
      <c r="K1104" s="1814">
        <f>IF(SUM(K1043:K1068)=K1103,"OK",SUM(K1043:K1068))</f>
        <v>4.875752646379037E-2</v>
      </c>
      <c r="L1104" s="1777"/>
      <c r="M1104" s="1777"/>
      <c r="N1104" s="1777"/>
      <c r="O1104" s="1777"/>
      <c r="P1104" s="1777"/>
      <c r="Q1104" s="1816"/>
      <c r="R1104" s="1786"/>
      <c r="S1104" s="1533"/>
      <c r="T1104" s="1533"/>
      <c r="U1104" s="1570">
        <v>1104</v>
      </c>
      <c r="V1104" s="1533"/>
    </row>
    <row r="1105" spans="1:22" ht="15.75" customHeight="1">
      <c r="A1105" s="1551" t="s">
        <v>532</v>
      </c>
      <c r="B1105" s="1779"/>
      <c r="C1105" s="1780">
        <f>C985</f>
        <v>49401</v>
      </c>
      <c r="D1105" s="1780">
        <f>M985</f>
        <v>-801</v>
      </c>
      <c r="E1105" s="1780">
        <f>D985</f>
        <v>49892.5</v>
      </c>
      <c r="F1105" s="1780">
        <f>N985</f>
        <v>-3223</v>
      </c>
      <c r="G1105" s="1777"/>
      <c r="H1105" s="1819">
        <f>E985</f>
        <v>103505</v>
      </c>
      <c r="I1105" s="1819">
        <f>O985</f>
        <v>-12388</v>
      </c>
      <c r="J1105" s="1819">
        <f>F985</f>
        <v>299752</v>
      </c>
      <c r="K1105" s="1819">
        <f>P985</f>
        <v>-16179</v>
      </c>
      <c r="L1105" s="1777"/>
      <c r="M1105" s="1777"/>
      <c r="N1105" s="1777"/>
      <c r="O1105" s="1777"/>
      <c r="P1105" s="1777"/>
      <c r="Q1105" s="1816"/>
      <c r="R1105" s="1786"/>
      <c r="S1105" s="1533"/>
      <c r="T1105" s="1533"/>
      <c r="U1105" s="1570">
        <v>1105</v>
      </c>
      <c r="V1105" s="1533"/>
    </row>
    <row r="1106" spans="1:22" ht="15.75" customHeight="1">
      <c r="A1106" s="1551" t="s">
        <v>531</v>
      </c>
      <c r="B1106" s="1779"/>
      <c r="C1106" s="1780">
        <f>IF(SUM(C1071:C1094)=C1105,"OK",SUM(C1071:C1094))</f>
        <v>7601</v>
      </c>
      <c r="D1106" s="1780" t="str">
        <f>IF(SUM(D1071:D1094)=D1105,"OK",SUM(D1071:D1094))</f>
        <v>OK</v>
      </c>
      <c r="E1106" s="1780">
        <f>IF(SUM(E1071:E1094)=E1105,"OK",SUM(E1071:E1094))</f>
        <v>21572.5</v>
      </c>
      <c r="F1106" s="1780" t="str">
        <f>IF(SUM(F1071:F1094)=F1105,"OK",SUM(F1071:F1094))</f>
        <v>OK</v>
      </c>
      <c r="G1106" s="1777"/>
      <c r="H1106" s="1780">
        <f>IF(SUM(H1071:H1094)=H1105,"OK",SUM(H1071:H1094))</f>
        <v>85585</v>
      </c>
      <c r="I1106" s="1780" t="str">
        <f>IF(SUM(I1071:I1094)=I1105,"OK",SUM(I1071:I1094))</f>
        <v>OK</v>
      </c>
      <c r="J1106" s="1780">
        <f>IF(SUM(J1071:J1094)=J1105,"OK",SUM(J1071:J1094))</f>
        <v>148132</v>
      </c>
      <c r="K1106" s="1780" t="str">
        <f>IF(SUM(K1071:K1094)=K1105,"OK",SUM(K1071:K1094))</f>
        <v>OK</v>
      </c>
      <c r="L1106" s="1777"/>
      <c r="M1106" s="1777"/>
      <c r="N1106" s="1777"/>
      <c r="O1106" s="1777"/>
      <c r="P1106" s="1777"/>
      <c r="Q1106" s="1816"/>
      <c r="R1106" s="1786"/>
      <c r="S1106" s="1533"/>
      <c r="T1106" s="1533"/>
      <c r="U1106" s="1570">
        <v>1106</v>
      </c>
      <c r="V1106" s="1533"/>
    </row>
    <row r="1107" spans="1:22" ht="15.75" customHeight="1">
      <c r="A1107" s="1551"/>
      <c r="B1107" s="1779"/>
      <c r="C1107" s="1777"/>
      <c r="D1107" s="1777"/>
      <c r="E1107" s="1777"/>
      <c r="F1107" s="1777"/>
      <c r="G1107" s="1777"/>
      <c r="H1107" s="1778"/>
      <c r="I1107" s="1778"/>
      <c r="J1107" s="1778"/>
      <c r="K1107" s="1778"/>
      <c r="L1107" s="1777"/>
      <c r="M1107" s="1777"/>
      <c r="N1107" s="1777"/>
      <c r="O1107" s="1777"/>
      <c r="P1107" s="1777"/>
      <c r="Q1107" s="1816"/>
      <c r="R1107" s="1786"/>
      <c r="S1107" s="1533"/>
      <c r="T1107" s="1533"/>
      <c r="U1107" s="1570">
        <v>1107</v>
      </c>
      <c r="V1107" s="1533"/>
    </row>
    <row r="1108" spans="1:22" ht="15.75" customHeight="1">
      <c r="A1108" s="1677" t="s">
        <v>533</v>
      </c>
      <c r="B1108" s="1779"/>
      <c r="C1108" s="1777"/>
      <c r="D1108" s="1777"/>
      <c r="E1108" s="1777"/>
      <c r="F1108" s="1777"/>
      <c r="G1108" s="1777"/>
      <c r="H1108" s="1778"/>
      <c r="I1108" s="1778"/>
      <c r="J1108" s="1778"/>
      <c r="K1108" s="1778"/>
      <c r="L1108" s="1777"/>
      <c r="M1108" s="1777"/>
      <c r="N1108" s="1777"/>
      <c r="O1108" s="1777"/>
      <c r="P1108" s="1777"/>
      <c r="Q1108" s="1816"/>
      <c r="R1108" s="1786"/>
      <c r="S1108" s="1533"/>
      <c r="T1108" s="1533"/>
      <c r="U1108" s="1570">
        <v>1108</v>
      </c>
      <c r="V1108" s="1533"/>
    </row>
    <row r="1109" spans="1:22" ht="15.75" customHeight="1">
      <c r="A1109" s="1677" t="s">
        <v>534</v>
      </c>
      <c r="B1109" s="1779"/>
      <c r="C1109" s="1820">
        <v>0.05</v>
      </c>
      <c r="D1109" s="1777"/>
      <c r="E1109" s="1777"/>
      <c r="F1109" s="1777"/>
      <c r="G1109" s="1777"/>
      <c r="H1109" s="1778"/>
      <c r="I1109" s="1778"/>
      <c r="J1109" s="1778"/>
      <c r="K1109" s="1778"/>
      <c r="L1109" s="1777"/>
      <c r="M1109" s="1777"/>
      <c r="N1109" s="1777"/>
      <c r="O1109" s="1777"/>
      <c r="P1109" s="1777"/>
      <c r="Q1109" s="1816"/>
      <c r="R1109" s="1786"/>
      <c r="S1109" s="1533"/>
      <c r="T1109" s="1533"/>
      <c r="U1109" s="1570">
        <v>1109</v>
      </c>
      <c r="V1109" s="1533"/>
    </row>
    <row r="1110" spans="1:22" ht="15.75" customHeight="1">
      <c r="A1110" s="1551"/>
      <c r="B1110" s="1779"/>
      <c r="C1110" s="1788" t="str">
        <f>WB!B9</f>
        <v>VP</v>
      </c>
      <c r="D1110" s="1788" t="str">
        <f>WB!B10</f>
        <v>P</v>
      </c>
      <c r="E1110" s="1788" t="str">
        <f>WB!B11</f>
        <v>M</v>
      </c>
      <c r="F1110" s="1788" t="str">
        <f>WB!B12</f>
        <v>BO</v>
      </c>
      <c r="G1110" s="1777"/>
      <c r="H1110" s="1789" t="str">
        <f>C1110</f>
        <v>VP</v>
      </c>
      <c r="I1110" s="1789" t="str">
        <f>D1110</f>
        <v>P</v>
      </c>
      <c r="J1110" s="1789" t="str">
        <f>E1110</f>
        <v>M</v>
      </c>
      <c r="K1110" s="1789" t="str">
        <f>F1110</f>
        <v>BO</v>
      </c>
      <c r="L1110" s="1777"/>
      <c r="M1110" s="1777"/>
      <c r="N1110" s="1777"/>
      <c r="O1110" s="1777"/>
      <c r="P1110" s="1777"/>
      <c r="Q1110" s="1816"/>
      <c r="R1110" s="1786"/>
      <c r="S1110" s="1533"/>
      <c r="T1110" s="1533"/>
      <c r="U1110" s="1570">
        <v>1110</v>
      </c>
      <c r="V1110" s="1533"/>
    </row>
    <row r="1111" spans="1:22" ht="15.75" customHeight="1">
      <c r="A1111" s="1551" t="s">
        <v>421</v>
      </c>
      <c r="B1111" s="1779"/>
      <c r="C1111" s="1780">
        <f>C1038*365*C1039*C1040</f>
        <v>18711.946757248563</v>
      </c>
      <c r="D1111" s="1780">
        <f>E1038*365*E1039*E1040</f>
        <v>18711.946757248563</v>
      </c>
      <c r="E1111" s="1780">
        <f>H1038*365*H1039*H1040</f>
        <v>18711.946757248563</v>
      </c>
      <c r="F1111" s="1780">
        <f>J1038*365*J1039*J1040</f>
        <v>14969.557405798851</v>
      </c>
      <c r="G1111" s="1777"/>
      <c r="H1111" s="1533"/>
      <c r="I1111" s="1533"/>
      <c r="J1111" s="1533"/>
      <c r="K1111" s="1778"/>
      <c r="L1111" s="1777"/>
      <c r="M1111" s="1777"/>
      <c r="N1111" s="1777"/>
      <c r="O1111" s="1777"/>
      <c r="P1111" s="1777"/>
      <c r="Q1111" s="1816"/>
      <c r="R1111" s="1786"/>
      <c r="S1111" s="1533"/>
      <c r="T1111" s="1533"/>
      <c r="U1111" s="1570">
        <v>1111</v>
      </c>
      <c r="V1111" s="1533"/>
    </row>
    <row r="1112" spans="1:22" ht="15.75" customHeight="1">
      <c r="A1112" s="1551"/>
      <c r="B1112" s="1779"/>
      <c r="C1112" s="1780"/>
      <c r="D1112" s="1780"/>
      <c r="E1112" s="1780"/>
      <c r="F1112" s="1780"/>
      <c r="G1112" s="1777"/>
      <c r="H1112" s="1533"/>
      <c r="I1112" s="1533"/>
      <c r="J1112" s="1533"/>
      <c r="K1112" s="1778"/>
      <c r="L1112" s="1777"/>
      <c r="M1112" s="1821" t="s">
        <v>535</v>
      </c>
      <c r="N1112" s="1777"/>
      <c r="O1112" s="1777"/>
      <c r="P1112" s="1777"/>
      <c r="Q1112" s="1816"/>
      <c r="R1112" s="1786"/>
      <c r="S1112" s="1533"/>
      <c r="T1112" s="1533"/>
      <c r="U1112" s="1570">
        <v>1112</v>
      </c>
      <c r="V1112" s="1533"/>
    </row>
    <row r="1113" spans="1:22" ht="15.75" customHeight="1">
      <c r="A1113" s="1677" t="s">
        <v>536</v>
      </c>
      <c r="B1113" s="1779"/>
      <c r="C1113" s="1777"/>
      <c r="D1113" s="1780"/>
      <c r="E1113" s="1780"/>
      <c r="F1113" s="1780"/>
      <c r="G1113" s="1777"/>
      <c r="H1113" s="1778"/>
      <c r="I1113" s="1533"/>
      <c r="J1113" s="1533"/>
      <c r="K1113" s="1778"/>
      <c r="L1113" s="1777"/>
      <c r="M1113" s="1822" t="s">
        <v>537</v>
      </c>
      <c r="N1113" s="1823" t="s">
        <v>347</v>
      </c>
      <c r="O1113" s="1777"/>
      <c r="P1113" s="1777"/>
      <c r="Q1113" s="1816"/>
      <c r="R1113" s="1786"/>
      <c r="S1113" s="1533"/>
      <c r="T1113" s="1533"/>
      <c r="U1113" s="1570">
        <v>1113</v>
      </c>
      <c r="V1113" s="1533"/>
    </row>
    <row r="1114" spans="1:22" ht="15.75" customHeight="1">
      <c r="A1114" s="1817" t="str">
        <f t="shared" ref="A1114:A1133" si="295">A830</f>
        <v>Green cons - Season 1: no of months</v>
      </c>
      <c r="B1114" s="1777"/>
      <c r="C1114" s="1814">
        <f t="shared" ref="C1114:F1115" si="296">MAX(SUM(C830,M830),SUM(C830))</f>
        <v>2.8333333333333335E-2</v>
      </c>
      <c r="D1114" s="1814">
        <f t="shared" si="296"/>
        <v>2.8333333333333335E-2</v>
      </c>
      <c r="E1114" s="1814">
        <f t="shared" si="296"/>
        <v>2.8333333333333335E-2</v>
      </c>
      <c r="F1114" s="1814">
        <f t="shared" si="296"/>
        <v>2.8333333333333335E-2</v>
      </c>
      <c r="G1114" s="1777"/>
      <c r="H1114" s="1533"/>
      <c r="I1114" s="1533"/>
      <c r="J1114" s="1533"/>
      <c r="K1114" s="1533"/>
      <c r="L1114" s="1551"/>
      <c r="M1114" s="1805" t="str">
        <f t="shared" ref="M1114:M1147" si="297">IF(OR(SUM((C1114&gt;C$1109),(D1114&gt;C$1109),(E1114&gt;C$1109),(F1114&gt;C$1109))&gt;1,C1114&gt;C$1109*2,D1114&gt;C$1109*2,E1114&gt;C$1109*2,F1114&gt;C$1109*2),"yes","")</f>
        <v/>
      </c>
      <c r="N1114" s="1824"/>
      <c r="O1114" s="1777"/>
      <c r="P1114" s="1777"/>
      <c r="Q1114" s="1816"/>
      <c r="R1114" s="1786"/>
      <c r="S1114" s="1533"/>
      <c r="T1114" s="1533"/>
      <c r="U1114" s="1570">
        <v>1114</v>
      </c>
      <c r="V1114" s="1533"/>
    </row>
    <row r="1115" spans="1:22" ht="15.75" customHeight="1">
      <c r="A1115" s="1817" t="str">
        <f t="shared" si="295"/>
        <v xml:space="preserve">Green beans </v>
      </c>
      <c r="B1115" s="1777"/>
      <c r="C1115" s="1814">
        <f t="shared" si="296"/>
        <v>0</v>
      </c>
      <c r="D1115" s="1814">
        <f t="shared" si="296"/>
        <v>0</v>
      </c>
      <c r="E1115" s="1814">
        <f t="shared" si="296"/>
        <v>0</v>
      </c>
      <c r="F1115" s="1814">
        <f t="shared" si="296"/>
        <v>0</v>
      </c>
      <c r="G1115" s="1777"/>
      <c r="H1115" s="1533"/>
      <c r="I1115" s="1533"/>
      <c r="J1115" s="1533"/>
      <c r="K1115" s="1533"/>
      <c r="L1115" s="1551"/>
      <c r="M1115" s="1805" t="str">
        <f t="shared" si="297"/>
        <v/>
      </c>
      <c r="N1115" s="1824"/>
      <c r="O1115" s="1777"/>
      <c r="P1115" s="1777"/>
      <c r="Q1115" s="1816"/>
      <c r="R1115" s="1786"/>
      <c r="S1115" s="1533"/>
      <c r="T1115" s="1533"/>
      <c r="U1115" s="1570">
        <v>1115</v>
      </c>
      <c r="V1115" s="1533"/>
    </row>
    <row r="1116" spans="1:22" ht="15.75" customHeight="1">
      <c r="A1116" s="1769" t="str">
        <f t="shared" si="295"/>
        <v>Maize: kg produced</v>
      </c>
      <c r="B1116" s="1777"/>
      <c r="C1116" s="1814">
        <f t="shared" ref="C1116:C1133" si="298">IF(C$1111=0,0,MAX((SUM(C832,M832)+SUM(C932,M932)/C$1111),(SUM(C832)+SUM(C932)/C$1111)))</f>
        <v>4.4950746575342468E-2</v>
      </c>
      <c r="D1116" s="1814">
        <f t="shared" ref="D1116:D1133" si="299">IF(D$1111=0,0,MAX((SUM(D832,N832)+SUM(D932,N932)/D$1111),(SUM(D832)+SUM(D932)/D$1111)))</f>
        <v>6.1511547945205483E-2</v>
      </c>
      <c r="E1116" s="1814">
        <f t="shared" ref="E1116:E1133" si="300">IF(E$1111=0,0,MAX((SUM(E832,O832)+SUM(E932,O932)/E$1111),(SUM(E832)+SUM(E932)/E$1111)))</f>
        <v>0.47651997396880202</v>
      </c>
      <c r="F1116" s="1814">
        <f t="shared" ref="F1116:F1133" si="301">IF(F$1111=0,0,MAX((SUM(F832,P832)+SUM(F932,P932)/F$1111),(SUM(F832)+SUM(F932)/F$1111)))</f>
        <v>1.2090436506754296</v>
      </c>
      <c r="G1116" s="1777"/>
      <c r="H1116" s="1815">
        <f t="shared" ref="H1116:H1133" si="302">IF(C$1111=0,0,MAX(SUM(C932,M932)/C$1111,SUM(C932)/C$1111))</f>
        <v>0</v>
      </c>
      <c r="I1116" s="1815">
        <f t="shared" ref="I1116:I1133" si="303">IF(D$1111=0,0,MAX(SUM(D932,N932)/D$1111,SUM(D932)/D$1111))</f>
        <v>0</v>
      </c>
      <c r="J1116" s="1815">
        <f t="shared" ref="J1116:J1133" si="304">IF(E$1111=0,0,MAX(SUM(E932,O932)/E$1111,SUM(E932)/E$1111))</f>
        <v>0.40081345342085684</v>
      </c>
      <c r="K1116" s="1815">
        <f t="shared" ref="K1116:K1133" si="305">IF(F$1111=0,0,MAX(SUM(F932,P932)/F$1111,SUM(F932)/F$1111))</f>
        <v>1.002033633552142</v>
      </c>
      <c r="L1116" s="1551"/>
      <c r="M1116" s="1805" t="str">
        <f t="shared" si="297"/>
        <v>yes</v>
      </c>
      <c r="N1116" s="1821" t="str">
        <f t="shared" ref="N1116:N1135" si="306">IF(OR(SUM((H1116&gt;C$1109),(I1116&gt;C$1109),(J1116&gt;C$1109),(K1116&gt;C$1109))&gt;1,H1116&gt;C$1109*2,I1116&gt;C$1109*2,J1116&gt;C$1109*2,K1116&gt;C$1109*2),"yes","")</f>
        <v>yes</v>
      </c>
      <c r="O1116" s="1777"/>
      <c r="P1116" s="1777"/>
      <c r="Q1116" s="1816"/>
      <c r="R1116" s="1786"/>
      <c r="S1116" s="1533"/>
      <c r="T1116" s="1533"/>
      <c r="U1116" s="1570">
        <v>1116</v>
      </c>
      <c r="V1116" s="1533"/>
    </row>
    <row r="1117" spans="1:22" ht="15.75" customHeight="1">
      <c r="A1117" s="1769" t="str">
        <f t="shared" si="295"/>
        <v>Tomato</v>
      </c>
      <c r="B1117" s="1777"/>
      <c r="C1117" s="1814">
        <f t="shared" si="298"/>
        <v>8.1208767894632126E-3</v>
      </c>
      <c r="D1117" s="1814">
        <f t="shared" si="299"/>
        <v>2.5730516809719394E-2</v>
      </c>
      <c r="E1117" s="1814">
        <f t="shared" si="300"/>
        <v>1.6032538136834272E-2</v>
      </c>
      <c r="F1117" s="1814">
        <f t="shared" si="301"/>
        <v>3.9885205865124292E-2</v>
      </c>
      <c r="G1117" s="1777"/>
      <c r="H1117" s="1815">
        <f t="shared" si="302"/>
        <v>8.016269068417136E-3</v>
      </c>
      <c r="I1117" s="1815">
        <f t="shared" si="303"/>
        <v>2.5652061018934837E-2</v>
      </c>
      <c r="J1117" s="1815">
        <f t="shared" si="304"/>
        <v>1.6032538136834272E-2</v>
      </c>
      <c r="K1117" s="1815">
        <f t="shared" si="305"/>
        <v>4.0081345342085684E-2</v>
      </c>
      <c r="L1117" s="1551"/>
      <c r="M1117" s="1805" t="str">
        <f t="shared" si="297"/>
        <v/>
      </c>
      <c r="N1117" s="1821" t="str">
        <f t="shared" si="306"/>
        <v/>
      </c>
      <c r="O1117" s="1777"/>
      <c r="P1117" s="1777"/>
      <c r="Q1117" s="1816"/>
      <c r="R1117" s="1786"/>
      <c r="S1117" s="1533"/>
      <c r="T1117" s="1533"/>
      <c r="U1117" s="1570">
        <v>1117</v>
      </c>
      <c r="V1117" s="1533"/>
    </row>
    <row r="1118" spans="1:22" ht="15.75" customHeight="1">
      <c r="A1118" s="1769" t="str">
        <f t="shared" si="295"/>
        <v>Onions</v>
      </c>
      <c r="B1118" s="1777"/>
      <c r="C1118" s="1814">
        <f t="shared" si="298"/>
        <v>2.333166848063032E-2</v>
      </c>
      <c r="D1118" s="1814">
        <f t="shared" si="299"/>
        <v>5.2377970626309348E-2</v>
      </c>
      <c r="E1118" s="1814">
        <f t="shared" si="300"/>
        <v>4.1559443489517553E-2</v>
      </c>
      <c r="F1118" s="1814">
        <f t="shared" si="301"/>
        <v>8.7176926119036366E-2</v>
      </c>
      <c r="G1118" s="1777"/>
      <c r="H1118" s="1815">
        <f t="shared" si="302"/>
        <v>2.4583225143145888E-2</v>
      </c>
      <c r="I1118" s="1815">
        <f t="shared" si="303"/>
        <v>5.3441793789447578E-2</v>
      </c>
      <c r="J1118" s="1815">
        <f t="shared" si="304"/>
        <v>4.1684599155769109E-2</v>
      </c>
      <c r="K1118" s="1815">
        <f t="shared" si="305"/>
        <v>8.7176926119036366E-2</v>
      </c>
      <c r="L1118" s="1551"/>
      <c r="M1118" s="1805" t="str">
        <f t="shared" si="297"/>
        <v>yes</v>
      </c>
      <c r="N1118" s="1821" t="str">
        <f t="shared" si="306"/>
        <v>yes</v>
      </c>
      <c r="O1118" s="1777"/>
      <c r="P1118" s="1777"/>
      <c r="Q1118" s="1816"/>
      <c r="R1118" s="1786"/>
      <c r="S1118" s="1533"/>
      <c r="T1118" s="1533"/>
      <c r="U1118" s="1570">
        <v>1118</v>
      </c>
      <c r="V1118" s="1533"/>
    </row>
    <row r="1119" spans="1:22" ht="15.75" customHeight="1">
      <c r="A1119" s="1769" t="str">
        <f t="shared" si="295"/>
        <v>Beetroot</v>
      </c>
      <c r="B1119" s="1777"/>
      <c r="C1119" s="1814">
        <f t="shared" si="298"/>
        <v>0</v>
      </c>
      <c r="D1119" s="1814">
        <f t="shared" si="299"/>
        <v>5.3441793789447576E-3</v>
      </c>
      <c r="E1119" s="1814">
        <f t="shared" si="300"/>
        <v>2.4048807205251412E-2</v>
      </c>
      <c r="F1119" s="1814">
        <f t="shared" si="301"/>
        <v>5.3441793789447578E-2</v>
      </c>
      <c r="G1119" s="1777"/>
      <c r="H1119" s="1815">
        <f t="shared" si="302"/>
        <v>0</v>
      </c>
      <c r="I1119" s="1815">
        <f t="shared" si="303"/>
        <v>5.3441793789447576E-3</v>
      </c>
      <c r="J1119" s="1815">
        <f t="shared" si="304"/>
        <v>2.4048807205251412E-2</v>
      </c>
      <c r="K1119" s="1815">
        <f t="shared" si="305"/>
        <v>5.3441793789447578E-2</v>
      </c>
      <c r="L1119" s="1551"/>
      <c r="M1119" s="1805" t="str">
        <f t="shared" si="297"/>
        <v/>
      </c>
      <c r="N1119" s="1821" t="str">
        <f t="shared" si="306"/>
        <v/>
      </c>
      <c r="O1119" s="1777"/>
      <c r="P1119" s="1777"/>
      <c r="Q1119" s="1816"/>
      <c r="R1119" s="1786"/>
      <c r="S1119" s="1533"/>
      <c r="T1119" s="1533"/>
      <c r="U1119" s="1570">
        <v>1119</v>
      </c>
      <c r="V1119" s="1533"/>
    </row>
    <row r="1120" spans="1:22" ht="15.75" customHeight="1">
      <c r="A1120" s="1769" t="str">
        <f t="shared" si="295"/>
        <v>Cowpeas: kg produced</v>
      </c>
      <c r="B1120" s="1777"/>
      <c r="C1120" s="1814">
        <f t="shared" si="298"/>
        <v>0</v>
      </c>
      <c r="D1120" s="1814">
        <f t="shared" si="299"/>
        <v>0</v>
      </c>
      <c r="E1120" s="1814">
        <f t="shared" si="300"/>
        <v>0</v>
      </c>
      <c r="F1120" s="1814">
        <f t="shared" si="301"/>
        <v>0</v>
      </c>
      <c r="G1120" s="1777"/>
      <c r="H1120" s="1815">
        <f t="shared" si="302"/>
        <v>0</v>
      </c>
      <c r="I1120" s="1815">
        <f t="shared" si="303"/>
        <v>0</v>
      </c>
      <c r="J1120" s="1815">
        <f t="shared" si="304"/>
        <v>0</v>
      </c>
      <c r="K1120" s="1815">
        <f t="shared" si="305"/>
        <v>0</v>
      </c>
      <c r="L1120" s="1551"/>
      <c r="M1120" s="1805" t="str">
        <f t="shared" si="297"/>
        <v/>
      </c>
      <c r="N1120" s="1821" t="str">
        <f t="shared" si="306"/>
        <v/>
      </c>
      <c r="O1120" s="1777"/>
      <c r="P1120" s="1777"/>
      <c r="Q1120" s="1816"/>
      <c r="R1120" s="1786"/>
      <c r="S1120" s="1533"/>
      <c r="T1120" s="1533"/>
      <c r="U1120" s="1570">
        <v>1120</v>
      </c>
      <c r="V1120" s="1533"/>
    </row>
    <row r="1121" spans="1:22" ht="15.75" customHeight="1">
      <c r="A1121" s="1769" t="str">
        <f t="shared" si="295"/>
        <v>Beans: kg produced</v>
      </c>
      <c r="B1121" s="1777"/>
      <c r="C1121" s="1814">
        <f t="shared" si="298"/>
        <v>1.1044520547945205E-2</v>
      </c>
      <c r="D1121" s="1814">
        <f t="shared" si="299"/>
        <v>8.8356164383561649E-3</v>
      </c>
      <c r="E1121" s="1814">
        <f t="shared" si="300"/>
        <v>3.1583994977876957E-2</v>
      </c>
      <c r="F1121" s="1814">
        <f t="shared" si="301"/>
        <v>0.10966664922873942</v>
      </c>
      <c r="G1121" s="1777"/>
      <c r="H1121" s="1815">
        <f t="shared" si="302"/>
        <v>0</v>
      </c>
      <c r="I1121" s="1815">
        <f t="shared" si="303"/>
        <v>0</v>
      </c>
      <c r="J1121" s="1815">
        <f t="shared" si="304"/>
        <v>2.164392648472627E-2</v>
      </c>
      <c r="K1121" s="1815">
        <f t="shared" si="305"/>
        <v>7.515252251641065E-2</v>
      </c>
      <c r="L1121" s="1551"/>
      <c r="M1121" s="1805" t="str">
        <f t="shared" si="297"/>
        <v>yes</v>
      </c>
      <c r="N1121" s="1821" t="str">
        <f t="shared" si="306"/>
        <v/>
      </c>
      <c r="O1121" s="1777"/>
      <c r="P1121" s="1777"/>
      <c r="Q1121" s="1816"/>
      <c r="R1121" s="1786"/>
      <c r="S1121" s="1533"/>
      <c r="T1121" s="1533"/>
      <c r="U1121" s="1570">
        <v>1121</v>
      </c>
      <c r="V1121" s="1533"/>
    </row>
    <row r="1122" spans="1:22" ht="15.75" customHeight="1">
      <c r="A1122" s="1769" t="str">
        <f t="shared" si="295"/>
        <v>Millet: kg produced</v>
      </c>
      <c r="B1122" s="1777"/>
      <c r="C1122" s="1814">
        <f t="shared" si="298"/>
        <v>0</v>
      </c>
      <c r="D1122" s="1814">
        <f t="shared" si="299"/>
        <v>0</v>
      </c>
      <c r="E1122" s="1814">
        <f t="shared" si="300"/>
        <v>0</v>
      </c>
      <c r="F1122" s="1814">
        <f t="shared" si="301"/>
        <v>0</v>
      </c>
      <c r="G1122" s="1777"/>
      <c r="H1122" s="1815">
        <f t="shared" si="302"/>
        <v>0</v>
      </c>
      <c r="I1122" s="1815">
        <f t="shared" si="303"/>
        <v>0</v>
      </c>
      <c r="J1122" s="1815">
        <f t="shared" si="304"/>
        <v>0</v>
      </c>
      <c r="K1122" s="1815">
        <f t="shared" si="305"/>
        <v>0</v>
      </c>
      <c r="L1122" s="1551"/>
      <c r="M1122" s="1805" t="str">
        <f t="shared" si="297"/>
        <v/>
      </c>
      <c r="N1122" s="1821" t="str">
        <f t="shared" si="306"/>
        <v/>
      </c>
      <c r="O1122" s="1777"/>
      <c r="P1122" s="1777"/>
      <c r="Q1122" s="1816"/>
      <c r="R1122" s="1786"/>
      <c r="S1122" s="1533"/>
      <c r="T1122" s="1533"/>
      <c r="U1122" s="1570">
        <v>1122</v>
      </c>
      <c r="V1122" s="1533"/>
    </row>
    <row r="1123" spans="1:22" ht="15.75" customHeight="1">
      <c r="A1123" s="1769" t="str">
        <f t="shared" si="295"/>
        <v>Chillies: kg produced</v>
      </c>
      <c r="B1123" s="1777"/>
      <c r="C1123" s="1814">
        <f t="shared" si="298"/>
        <v>4.3150684931506848E-5</v>
      </c>
      <c r="D1123" s="1814">
        <f t="shared" si="299"/>
        <v>0</v>
      </c>
      <c r="E1123" s="1814">
        <f t="shared" si="300"/>
        <v>0</v>
      </c>
      <c r="F1123" s="1814">
        <f t="shared" si="301"/>
        <v>1.3252571735033128E-2</v>
      </c>
      <c r="G1123" s="1777"/>
      <c r="H1123" s="1815">
        <f t="shared" si="302"/>
        <v>0</v>
      </c>
      <c r="I1123" s="1815">
        <f t="shared" si="303"/>
        <v>0</v>
      </c>
      <c r="J1123" s="1815">
        <f t="shared" si="304"/>
        <v>0</v>
      </c>
      <c r="K1123" s="1815">
        <f t="shared" si="305"/>
        <v>1.3360448447361895E-2</v>
      </c>
      <c r="L1123" s="1551"/>
      <c r="M1123" s="1805" t="str">
        <f t="shared" si="297"/>
        <v/>
      </c>
      <c r="N1123" s="1821" t="str">
        <f t="shared" si="306"/>
        <v/>
      </c>
      <c r="O1123" s="1777"/>
      <c r="P1123" s="1777"/>
      <c r="Q1123" s="1816"/>
      <c r="R1123" s="1786"/>
      <c r="S1123" s="1533"/>
      <c r="T1123" s="1533"/>
      <c r="U1123" s="1570">
        <v>1123</v>
      </c>
      <c r="V1123" s="1533"/>
    </row>
    <row r="1124" spans="1:22" ht="15.75" customHeight="1">
      <c r="A1124" s="1769" t="str">
        <f t="shared" si="295"/>
        <v>sorghum: kg produced</v>
      </c>
      <c r="B1124" s="1777"/>
      <c r="C1124" s="1814">
        <f t="shared" si="298"/>
        <v>0</v>
      </c>
      <c r="D1124" s="1814">
        <f t="shared" si="299"/>
        <v>0</v>
      </c>
      <c r="E1124" s="1814">
        <f t="shared" si="300"/>
        <v>0</v>
      </c>
      <c r="F1124" s="1814">
        <f t="shared" si="301"/>
        <v>0</v>
      </c>
      <c r="G1124" s="1777"/>
      <c r="H1124" s="1815">
        <f t="shared" si="302"/>
        <v>0</v>
      </c>
      <c r="I1124" s="1815">
        <f t="shared" si="303"/>
        <v>0</v>
      </c>
      <c r="J1124" s="1815">
        <f t="shared" si="304"/>
        <v>0</v>
      </c>
      <c r="K1124" s="1815">
        <f t="shared" si="305"/>
        <v>0</v>
      </c>
      <c r="L1124" s="1551"/>
      <c r="M1124" s="1805" t="str">
        <f t="shared" si="297"/>
        <v/>
      </c>
      <c r="N1124" s="1821" t="str">
        <f t="shared" si="306"/>
        <v/>
      </c>
      <c r="O1124" s="1777"/>
      <c r="P1124" s="1777"/>
      <c r="Q1124" s="1816"/>
      <c r="R1124" s="1786"/>
      <c r="S1124" s="1533"/>
      <c r="T1124" s="1533"/>
      <c r="U1124" s="1570">
        <v>1124</v>
      </c>
      <c r="V1124" s="1533"/>
    </row>
    <row r="1125" spans="1:22" ht="15.75" customHeight="1">
      <c r="A1125" s="1769" t="str">
        <f t="shared" si="295"/>
        <v>Cassava: no. local meas.</v>
      </c>
      <c r="B1125" s="1777"/>
      <c r="C1125" s="1814">
        <f t="shared" si="298"/>
        <v>0</v>
      </c>
      <c r="D1125" s="1814">
        <f t="shared" si="299"/>
        <v>0</v>
      </c>
      <c r="E1125" s="1814">
        <f t="shared" si="300"/>
        <v>0</v>
      </c>
      <c r="F1125" s="1814">
        <f t="shared" si="301"/>
        <v>0</v>
      </c>
      <c r="G1125" s="1777"/>
      <c r="H1125" s="1815">
        <f t="shared" si="302"/>
        <v>0</v>
      </c>
      <c r="I1125" s="1815">
        <f t="shared" si="303"/>
        <v>0</v>
      </c>
      <c r="J1125" s="1815">
        <f t="shared" si="304"/>
        <v>0</v>
      </c>
      <c r="K1125" s="1815">
        <f t="shared" si="305"/>
        <v>0</v>
      </c>
      <c r="L1125" s="1551"/>
      <c r="M1125" s="1805" t="str">
        <f t="shared" si="297"/>
        <v/>
      </c>
      <c r="N1125" s="1821" t="str">
        <f t="shared" si="306"/>
        <v/>
      </c>
      <c r="O1125" s="1777"/>
      <c r="P1125" s="1777"/>
      <c r="Q1125" s="1816"/>
      <c r="R1125" s="1786"/>
      <c r="S1125" s="1533"/>
      <c r="T1125" s="1533"/>
      <c r="U1125" s="1570">
        <v>1125</v>
      </c>
      <c r="V1125" s="1533"/>
    </row>
    <row r="1126" spans="1:22" ht="15.75" customHeight="1">
      <c r="A1126" s="1769" t="str">
        <f t="shared" si="295"/>
        <v>Sweet potatoes</v>
      </c>
      <c r="B1126" s="1777"/>
      <c r="C1126" s="1814">
        <f t="shared" si="298"/>
        <v>1.4850560398505606E-2</v>
      </c>
      <c r="D1126" s="1814">
        <f t="shared" si="299"/>
        <v>0</v>
      </c>
      <c r="E1126" s="1814">
        <f t="shared" si="300"/>
        <v>4.5471505876191393E-2</v>
      </c>
      <c r="F1126" s="1814">
        <f t="shared" si="301"/>
        <v>0.14166183282129291</v>
      </c>
      <c r="G1126" s="1777"/>
      <c r="H1126" s="1815">
        <f t="shared" si="302"/>
        <v>0</v>
      </c>
      <c r="I1126" s="1815">
        <f t="shared" si="303"/>
        <v>0</v>
      </c>
      <c r="J1126" s="1815">
        <f t="shared" si="304"/>
        <v>2.4048807205251412E-3</v>
      </c>
      <c r="K1126" s="1815">
        <f t="shared" si="305"/>
        <v>3.3067109907220692E-2</v>
      </c>
      <c r="L1126" s="1551"/>
      <c r="M1126" s="1805" t="str">
        <f t="shared" si="297"/>
        <v>yes</v>
      </c>
      <c r="N1126" s="1821" t="str">
        <f t="shared" si="306"/>
        <v/>
      </c>
      <c r="O1126" s="1777"/>
      <c r="P1126" s="1777"/>
      <c r="Q1126" s="1816"/>
      <c r="R1126" s="1786"/>
      <c r="S1126" s="1533"/>
      <c r="T1126" s="1533"/>
      <c r="U1126" s="1570">
        <v>1126</v>
      </c>
      <c r="V1126" s="1533"/>
    </row>
    <row r="1127" spans="1:22" ht="15.75" customHeight="1">
      <c r="A1127" s="1769" t="str">
        <f t="shared" si="295"/>
        <v>Cabbage</v>
      </c>
      <c r="B1127" s="1777"/>
      <c r="C1127" s="1814">
        <f t="shared" si="298"/>
        <v>5.1012149748139281E-3</v>
      </c>
      <c r="D1127" s="1814">
        <f t="shared" si="299"/>
        <v>1.3961603516883504E-2</v>
      </c>
      <c r="E1127" s="1814">
        <f t="shared" si="300"/>
        <v>1.418840558744028E-2</v>
      </c>
      <c r="F1127" s="1814">
        <f t="shared" si="301"/>
        <v>2.3321478244174118E-2</v>
      </c>
      <c r="G1127" s="1777"/>
      <c r="H1127" s="1815">
        <f t="shared" si="302"/>
        <v>3.2065076273668546E-3</v>
      </c>
      <c r="I1127" s="1815">
        <f t="shared" si="303"/>
        <v>1.346733203494079E-2</v>
      </c>
      <c r="J1127" s="1815">
        <f t="shared" si="304"/>
        <v>1.1222776695783991E-2</v>
      </c>
      <c r="K1127" s="1815">
        <f t="shared" si="305"/>
        <v>1.6834165043675988E-2</v>
      </c>
      <c r="L1127" s="1551"/>
      <c r="M1127" s="1805" t="str">
        <f t="shared" si="297"/>
        <v/>
      </c>
      <c r="N1127" s="1821" t="str">
        <f t="shared" si="306"/>
        <v/>
      </c>
      <c r="O1127" s="1777"/>
      <c r="P1127" s="1777"/>
      <c r="Q1127" s="1816"/>
      <c r="R1127" s="1786"/>
      <c r="S1127" s="1533"/>
      <c r="T1127" s="1533"/>
      <c r="U1127" s="1570">
        <v>1127</v>
      </c>
      <c r="V1127" s="1533"/>
    </row>
    <row r="1128" spans="1:22" ht="15.75" customHeight="1">
      <c r="A1128" s="1769" t="str">
        <f t="shared" si="295"/>
        <v>Other root crops: carrots</v>
      </c>
      <c r="B1128" s="1777"/>
      <c r="C1128" s="1814">
        <f t="shared" si="298"/>
        <v>0</v>
      </c>
      <c r="D1128" s="1814">
        <f t="shared" si="299"/>
        <v>0</v>
      </c>
      <c r="E1128" s="1814">
        <f t="shared" si="300"/>
        <v>0</v>
      </c>
      <c r="F1128" s="1814">
        <f t="shared" si="301"/>
        <v>0</v>
      </c>
      <c r="G1128" s="1777"/>
      <c r="H1128" s="1815">
        <f t="shared" si="302"/>
        <v>0</v>
      </c>
      <c r="I1128" s="1815">
        <f t="shared" si="303"/>
        <v>0</v>
      </c>
      <c r="J1128" s="1815">
        <f t="shared" si="304"/>
        <v>0</v>
      </c>
      <c r="K1128" s="1815">
        <f t="shared" si="305"/>
        <v>0</v>
      </c>
      <c r="L1128" s="1551"/>
      <c r="M1128" s="1805" t="str">
        <f t="shared" si="297"/>
        <v/>
      </c>
      <c r="N1128" s="1821" t="str">
        <f t="shared" si="306"/>
        <v/>
      </c>
      <c r="O1128" s="1777"/>
      <c r="P1128" s="1777"/>
      <c r="Q1128" s="1816"/>
      <c r="R1128" s="1786"/>
      <c r="S1128" s="1533"/>
      <c r="T1128" s="1533"/>
      <c r="U1128" s="1570">
        <v>1128</v>
      </c>
      <c r="V1128" s="1533"/>
    </row>
    <row r="1129" spans="1:22" ht="15.75" customHeight="1">
      <c r="A1129" s="1769" t="str">
        <f t="shared" si="295"/>
        <v>Groundnuts (dry): no. local meas</v>
      </c>
      <c r="B1129" s="1777"/>
      <c r="C1129" s="1814">
        <f t="shared" si="298"/>
        <v>0</v>
      </c>
      <c r="D1129" s="1814">
        <f t="shared" si="299"/>
        <v>0</v>
      </c>
      <c r="E1129" s="1814">
        <f t="shared" si="300"/>
        <v>0</v>
      </c>
      <c r="F1129" s="1814">
        <f t="shared" si="301"/>
        <v>0.16981175902864257</v>
      </c>
      <c r="G1129" s="1777"/>
      <c r="H1129" s="1815">
        <f t="shared" si="302"/>
        <v>0</v>
      </c>
      <c r="I1129" s="1815">
        <f t="shared" si="303"/>
        <v>0</v>
      </c>
      <c r="J1129" s="1815">
        <f t="shared" si="304"/>
        <v>0</v>
      </c>
      <c r="K1129" s="1815">
        <f t="shared" si="305"/>
        <v>2.0040672671042842E-2</v>
      </c>
      <c r="L1129" s="1551"/>
      <c r="M1129" s="1805" t="str">
        <f t="shared" si="297"/>
        <v>yes</v>
      </c>
      <c r="N1129" s="1821" t="str">
        <f t="shared" si="306"/>
        <v/>
      </c>
      <c r="O1129" s="1777"/>
      <c r="P1129" s="1777"/>
      <c r="Q1129" s="1816"/>
      <c r="R1129" s="1786"/>
      <c r="S1129" s="1533"/>
      <c r="T1129" s="1533"/>
      <c r="U1129" s="1570">
        <v>1129</v>
      </c>
      <c r="V1129" s="1533"/>
    </row>
    <row r="1130" spans="1:22" ht="15.75" customHeight="1">
      <c r="A1130" s="1769" t="str">
        <f t="shared" si="295"/>
        <v>Spinach</v>
      </c>
      <c r="B1130" s="1777"/>
      <c r="C1130" s="1814">
        <f t="shared" si="298"/>
        <v>1.3727277914284634E-3</v>
      </c>
      <c r="D1130" s="1814">
        <f t="shared" si="299"/>
        <v>1.2109483057251649E-2</v>
      </c>
      <c r="E1130" s="1814">
        <f t="shared" si="300"/>
        <v>9.0000254895801456E-3</v>
      </c>
      <c r="F1130" s="1814">
        <f t="shared" si="301"/>
        <v>4.0172410099246332E-2</v>
      </c>
      <c r="G1130" s="1777"/>
      <c r="H1130" s="1815">
        <f t="shared" si="302"/>
        <v>2.1376717515779031E-3</v>
      </c>
      <c r="I1130" s="1815">
        <f t="shared" si="303"/>
        <v>1.2291612571572944E-2</v>
      </c>
      <c r="J1130" s="1815">
        <f t="shared" si="304"/>
        <v>8.8178959752588503E-3</v>
      </c>
      <c r="K1130" s="1815">
        <f t="shared" si="305"/>
        <v>4.0081345342085684E-2</v>
      </c>
      <c r="L1130" s="1551"/>
      <c r="M1130" s="1805" t="str">
        <f t="shared" si="297"/>
        <v/>
      </c>
      <c r="N1130" s="1821" t="str">
        <f t="shared" si="306"/>
        <v/>
      </c>
      <c r="O1130" s="1777"/>
      <c r="P1130" s="1777"/>
      <c r="Q1130" s="1816"/>
      <c r="R1130" s="1786"/>
      <c r="S1130" s="1533"/>
      <c r="T1130" s="1533"/>
      <c r="U1130" s="1570">
        <v>1130</v>
      </c>
      <c r="V1130" s="1533"/>
    </row>
    <row r="1131" spans="1:22" ht="15.75" customHeight="1">
      <c r="A1131" s="1769" t="str">
        <f t="shared" si="295"/>
        <v>Other crop: Potatoes</v>
      </c>
      <c r="B1131" s="1777"/>
      <c r="C1131" s="1814">
        <f t="shared" si="298"/>
        <v>5.5475120766828173E-3</v>
      </c>
      <c r="D1131" s="1814">
        <f t="shared" si="299"/>
        <v>1.9212859847832747E-2</v>
      </c>
      <c r="E1131" s="1814">
        <f t="shared" si="300"/>
        <v>0.33583564916739528</v>
      </c>
      <c r="F1131" s="1814">
        <f t="shared" si="301"/>
        <v>0.51186764083743419</v>
      </c>
      <c r="G1131" s="1777"/>
      <c r="H1131" s="1815">
        <f t="shared" si="302"/>
        <v>4.8632032348397292E-3</v>
      </c>
      <c r="I1131" s="1815">
        <f t="shared" si="303"/>
        <v>7.4818511305226607E-3</v>
      </c>
      <c r="J1131" s="1815">
        <f t="shared" si="304"/>
        <v>0.29526591068669789</v>
      </c>
      <c r="K1131" s="1815">
        <f t="shared" si="305"/>
        <v>0.4649436059681939</v>
      </c>
      <c r="L1131" s="1551"/>
      <c r="M1131" s="1805" t="str">
        <f t="shared" si="297"/>
        <v>yes</v>
      </c>
      <c r="N1131" s="1821" t="str">
        <f t="shared" si="306"/>
        <v>yes</v>
      </c>
      <c r="O1131" s="1777"/>
      <c r="P1131" s="1777"/>
      <c r="Q1131" s="1816"/>
      <c r="R1131" s="1786"/>
      <c r="S1131" s="1533"/>
      <c r="T1131" s="1533"/>
      <c r="U1131" s="1570">
        <v>1131</v>
      </c>
      <c r="V1131" s="1533"/>
    </row>
    <row r="1132" spans="1:22" ht="15.75" customHeight="1">
      <c r="A1132" s="1769" t="str">
        <f t="shared" si="295"/>
        <v>Other crop: pumpkin / butternut</v>
      </c>
      <c r="B1132" s="1777"/>
      <c r="C1132" s="1814">
        <f t="shared" si="298"/>
        <v>6.7781320049813197E-4</v>
      </c>
      <c r="D1132" s="1814">
        <f t="shared" si="299"/>
        <v>1.0167198007471981E-3</v>
      </c>
      <c r="E1132" s="1814">
        <f t="shared" si="300"/>
        <v>2.0255765564948326E-2</v>
      </c>
      <c r="F1132" s="1814">
        <f t="shared" si="301"/>
        <v>4.0928611842708351E-2</v>
      </c>
      <c r="G1132" s="1777"/>
      <c r="H1132" s="1815">
        <f t="shared" si="302"/>
        <v>0</v>
      </c>
      <c r="I1132" s="1815">
        <f t="shared" si="303"/>
        <v>0</v>
      </c>
      <c r="J1132" s="1815">
        <f t="shared" si="304"/>
        <v>1.9239045764201129E-2</v>
      </c>
      <c r="K1132" s="1815">
        <f t="shared" si="305"/>
        <v>4.0081345342085684E-2</v>
      </c>
      <c r="L1132" s="1551"/>
      <c r="M1132" s="1805" t="str">
        <f t="shared" si="297"/>
        <v/>
      </c>
      <c r="N1132" s="1821" t="str">
        <f t="shared" si="306"/>
        <v/>
      </c>
      <c r="O1132" s="1777"/>
      <c r="P1132" s="1777"/>
      <c r="Q1132" s="1816"/>
      <c r="R1132" s="1786"/>
      <c r="S1132" s="1533"/>
      <c r="T1132" s="1533"/>
      <c r="U1132" s="1570">
        <v>1132</v>
      </c>
      <c r="V1132" s="1533"/>
    </row>
    <row r="1133" spans="1:22" ht="15.75" customHeight="1">
      <c r="A1133" s="1769" t="str">
        <f t="shared" si="295"/>
        <v xml:space="preserve">Other crop: </v>
      </c>
      <c r="B1133" s="1777"/>
      <c r="C1133" s="1814">
        <f t="shared" si="298"/>
        <v>0</v>
      </c>
      <c r="D1133" s="1814">
        <f t="shared" si="299"/>
        <v>0</v>
      </c>
      <c r="E1133" s="1814">
        <f t="shared" si="300"/>
        <v>0</v>
      </c>
      <c r="F1133" s="1814">
        <f t="shared" si="301"/>
        <v>0</v>
      </c>
      <c r="G1133" s="1777"/>
      <c r="H1133" s="1815">
        <f t="shared" si="302"/>
        <v>0</v>
      </c>
      <c r="I1133" s="1815">
        <f t="shared" si="303"/>
        <v>0</v>
      </c>
      <c r="J1133" s="1815">
        <f t="shared" si="304"/>
        <v>0</v>
      </c>
      <c r="K1133" s="1815">
        <f t="shared" si="305"/>
        <v>0</v>
      </c>
      <c r="L1133" s="1551"/>
      <c r="M1133" s="1805" t="str">
        <f t="shared" si="297"/>
        <v/>
      </c>
      <c r="N1133" s="1821" t="str">
        <f t="shared" si="306"/>
        <v/>
      </c>
      <c r="O1133" s="1777"/>
      <c r="P1133" s="1777"/>
      <c r="Q1133" s="1816"/>
      <c r="R1133" s="1786"/>
      <c r="S1133" s="1533"/>
      <c r="T1133" s="1533"/>
      <c r="U1133" s="1570">
        <v>1133</v>
      </c>
      <c r="V1133" s="1533"/>
    </row>
    <row r="1134" spans="1:22" ht="15.75" customHeight="1">
      <c r="A1134" s="1769" t="str">
        <f>A851</f>
        <v>FISHING -- see worksheet Data 3</v>
      </c>
      <c r="B1134" s="1777"/>
      <c r="C1134" s="1814">
        <f t="shared" ref="C1134:F1135" si="307">IF(C$1111=0,0,MAX((SUM(C851,M851)+SUM(C962,M962)/C$1111),(SUM(C851)+SUM(C962)/C$1111)))</f>
        <v>0</v>
      </c>
      <c r="D1134" s="1814">
        <f t="shared" si="307"/>
        <v>0</v>
      </c>
      <c r="E1134" s="1814">
        <f t="shared" si="307"/>
        <v>0</v>
      </c>
      <c r="F1134" s="1814">
        <f t="shared" si="307"/>
        <v>0</v>
      </c>
      <c r="G1134" s="1777"/>
      <c r="H1134" s="1815">
        <f t="shared" ref="H1134:K1135" si="308">IF(C$1111=0,0,MAX(SUM(C962,M962)/C$1111,SUM(C962)/C$1111))</f>
        <v>0</v>
      </c>
      <c r="I1134" s="1815">
        <f t="shared" si="308"/>
        <v>0</v>
      </c>
      <c r="J1134" s="1815">
        <f t="shared" si="308"/>
        <v>0</v>
      </c>
      <c r="K1134" s="1815">
        <f t="shared" si="308"/>
        <v>0</v>
      </c>
      <c r="L1134" s="1551"/>
      <c r="M1134" s="1805" t="str">
        <f t="shared" si="297"/>
        <v/>
      </c>
      <c r="N1134" s="1821" t="str">
        <f t="shared" si="306"/>
        <v/>
      </c>
      <c r="O1134" s="1777"/>
      <c r="P1134" s="1777"/>
      <c r="Q1134" s="1816"/>
      <c r="R1134" s="1786"/>
      <c r="S1134" s="1533"/>
      <c r="T1134" s="1533"/>
      <c r="U1134" s="1570">
        <v>1134</v>
      </c>
      <c r="V1134" s="1533"/>
    </row>
    <row r="1135" spans="1:22" ht="15.75" customHeight="1">
      <c r="A1135" s="1769" t="str">
        <f>A852</f>
        <v>WILD FOODS -- see worksheet Data 3</v>
      </c>
      <c r="B1135" s="1777"/>
      <c r="C1135" s="1814">
        <f t="shared" si="307"/>
        <v>0</v>
      </c>
      <c r="D1135" s="1814">
        <f t="shared" si="307"/>
        <v>0</v>
      </c>
      <c r="E1135" s="1814">
        <f t="shared" si="307"/>
        <v>0</v>
      </c>
      <c r="F1135" s="1814">
        <f t="shared" si="307"/>
        <v>0</v>
      </c>
      <c r="G1135" s="1777"/>
      <c r="H1135" s="1815">
        <f t="shared" si="308"/>
        <v>0</v>
      </c>
      <c r="I1135" s="1815">
        <f t="shared" si="308"/>
        <v>0</v>
      </c>
      <c r="J1135" s="1815">
        <f t="shared" si="308"/>
        <v>0</v>
      </c>
      <c r="K1135" s="1815">
        <f t="shared" si="308"/>
        <v>0</v>
      </c>
      <c r="L1135" s="1551"/>
      <c r="M1135" s="1805" t="str">
        <f t="shared" si="297"/>
        <v/>
      </c>
      <c r="N1135" s="1821" t="str">
        <f t="shared" si="306"/>
        <v/>
      </c>
      <c r="O1135" s="1777"/>
      <c r="P1135" s="1777"/>
      <c r="Q1135" s="1816"/>
      <c r="R1135" s="1786"/>
      <c r="S1135" s="1533"/>
      <c r="T1135" s="1533"/>
      <c r="U1135" s="1570">
        <v>1135</v>
      </c>
      <c r="V1135" s="1533"/>
    </row>
    <row r="1136" spans="1:22" ht="15.75" customHeight="1">
      <c r="A1136" s="1551" t="str">
        <f>A931</f>
        <v>Green maize sold: quantity</v>
      </c>
      <c r="B1136" s="1777"/>
      <c r="C1136" s="1814">
        <f>IF(C$1111=0,0,MAX(SUM(C931,M931)/C$1111,SUM(C931)/C$1111))</f>
        <v>0</v>
      </c>
      <c r="D1136" s="1814">
        <f>IF(D$1111=0,0,MAX(SUM(D931,N931)/D$1111,SUM(D931)/D$1111))</f>
        <v>0</v>
      </c>
      <c r="E1136" s="1814">
        <f>IF(E$1111=0,0,MAX(SUM(E931,O931)/E$1111,SUM(E931)/E$1111))</f>
        <v>0</v>
      </c>
      <c r="F1136" s="1814">
        <f>IF(F$1111=0,0,MAX(SUM(F931,P931)/F$1111,SUM(F931)/F$1111))</f>
        <v>0</v>
      </c>
      <c r="G1136" s="1777"/>
      <c r="H1136" s="1533"/>
      <c r="I1136" s="1533"/>
      <c r="J1136" s="1533"/>
      <c r="K1136" s="1778"/>
      <c r="L1136" s="1777"/>
      <c r="M1136" s="1805" t="str">
        <f t="shared" si="297"/>
        <v/>
      </c>
      <c r="N1136" s="1805" t="str">
        <f t="shared" ref="N1136:N1147" si="309">M1136</f>
        <v/>
      </c>
      <c r="O1136" s="1777"/>
      <c r="P1136" s="1777"/>
      <c r="Q1136" s="1816"/>
      <c r="R1136" s="1786"/>
      <c r="S1136" s="1533"/>
      <c r="T1136" s="1533"/>
      <c r="U1136" s="1570">
        <v>1136</v>
      </c>
      <c r="V1136" s="1533"/>
    </row>
    <row r="1137" spans="1:22" ht="15.75" customHeight="1">
      <c r="A1137" s="1551" t="str">
        <f t="shared" ref="A1137:A1147" si="310">A950</f>
        <v>Main cashcrop kg sold</v>
      </c>
      <c r="B1137" s="1777"/>
      <c r="C1137" s="1814">
        <f t="shared" ref="C1137:C1147" si="311">IF(C$1111=0,0,MAX(SUM(C950,M950)/C$1111,SUM(C950)/C$1111))</f>
        <v>0</v>
      </c>
      <c r="D1137" s="1814">
        <f t="shared" ref="D1137:D1147" si="312">IF(D$1111=0,0,MAX(SUM(D950,N950)/D$1111,SUM(D950)/D$1111))</f>
        <v>0</v>
      </c>
      <c r="E1137" s="1814">
        <f t="shared" ref="E1137:E1147" si="313">IF(E$1111=0,0,MAX(SUM(E950,O950)/E$1111,SUM(E950)/E$1111))</f>
        <v>0</v>
      </c>
      <c r="F1137" s="1814">
        <f t="shared" ref="F1137:F1147" si="314">IF(F$1111=0,0,MAX(SUM(F950,P950)/F$1111,SUM(F950)/F$1111))</f>
        <v>0</v>
      </c>
      <c r="G1137" s="1777"/>
      <c r="H1137" s="1533"/>
      <c r="I1137" s="1533"/>
      <c r="J1137" s="1533"/>
      <c r="K1137" s="1778"/>
      <c r="L1137" s="1777"/>
      <c r="M1137" s="1805" t="str">
        <f t="shared" si="297"/>
        <v/>
      </c>
      <c r="N1137" s="1805" t="str">
        <f t="shared" si="309"/>
        <v/>
      </c>
      <c r="O1137" s="1777"/>
      <c r="P1137" s="1777"/>
      <c r="Q1137" s="1816"/>
      <c r="R1137" s="1786"/>
      <c r="S1137" s="1533"/>
      <c r="T1137" s="1533"/>
      <c r="U1137" s="1570">
        <v>1137</v>
      </c>
      <c r="V1137" s="1533"/>
    </row>
    <row r="1138" spans="1:22" ht="15.75" customHeight="1">
      <c r="A1138" s="1551" t="str">
        <f t="shared" si="310"/>
        <v>Other cashcrop: Beetroot</v>
      </c>
      <c r="B1138" s="1777"/>
      <c r="C1138" s="1814">
        <f t="shared" si="311"/>
        <v>0</v>
      </c>
      <c r="D1138" s="1814">
        <f t="shared" si="312"/>
        <v>0</v>
      </c>
      <c r="E1138" s="1814">
        <f t="shared" si="313"/>
        <v>0</v>
      </c>
      <c r="F1138" s="1814">
        <f t="shared" si="314"/>
        <v>0</v>
      </c>
      <c r="G1138" s="1777"/>
      <c r="H1138" s="1533"/>
      <c r="I1138" s="1533"/>
      <c r="J1138" s="1533"/>
      <c r="K1138" s="1778"/>
      <c r="L1138" s="1777"/>
      <c r="M1138" s="1805" t="str">
        <f t="shared" si="297"/>
        <v/>
      </c>
      <c r="N1138" s="1805" t="str">
        <f t="shared" si="309"/>
        <v/>
      </c>
      <c r="O1138" s="1777"/>
      <c r="P1138" s="1777"/>
      <c r="Q1138" s="1816"/>
      <c r="R1138" s="1786"/>
      <c r="S1138" s="1533"/>
      <c r="T1138" s="1533"/>
      <c r="U1138" s="1570">
        <v>1138</v>
      </c>
      <c r="V1138" s="1533"/>
    </row>
    <row r="1139" spans="1:22" ht="15.75" customHeight="1">
      <c r="A1139" s="1551" t="str">
        <f t="shared" si="310"/>
        <v>Other cashcrop: kg produced</v>
      </c>
      <c r="B1139" s="1777"/>
      <c r="C1139" s="1814">
        <f t="shared" si="311"/>
        <v>0</v>
      </c>
      <c r="D1139" s="1814">
        <f t="shared" si="312"/>
        <v>0</v>
      </c>
      <c r="E1139" s="1814">
        <f t="shared" si="313"/>
        <v>0</v>
      </c>
      <c r="F1139" s="1814">
        <f t="shared" si="314"/>
        <v>0</v>
      </c>
      <c r="G1139" s="1777"/>
      <c r="H1139" s="1533"/>
      <c r="I1139" s="1533"/>
      <c r="J1139" s="1533"/>
      <c r="K1139" s="1778"/>
      <c r="L1139" s="1777"/>
      <c r="M1139" s="1805" t="str">
        <f t="shared" si="297"/>
        <v/>
      </c>
      <c r="N1139" s="1805" t="str">
        <f t="shared" si="309"/>
        <v/>
      </c>
      <c r="O1139" s="1777"/>
      <c r="P1139" s="1777"/>
      <c r="Q1139" s="1816"/>
      <c r="R1139" s="1786"/>
      <c r="S1139" s="1533"/>
      <c r="T1139" s="1533"/>
      <c r="U1139" s="1570">
        <v>1139</v>
      </c>
      <c r="V1139" s="1533"/>
    </row>
    <row r="1140" spans="1:22" ht="15.75" customHeight="1">
      <c r="A1140" s="1551" t="str">
        <f t="shared" si="310"/>
        <v>Other cashcrop: kg produced</v>
      </c>
      <c r="B1140" s="1777"/>
      <c r="C1140" s="1814">
        <f t="shared" si="311"/>
        <v>0</v>
      </c>
      <c r="D1140" s="1814">
        <f t="shared" si="312"/>
        <v>0</v>
      </c>
      <c r="E1140" s="1814">
        <f t="shared" si="313"/>
        <v>0</v>
      </c>
      <c r="F1140" s="1814">
        <f t="shared" si="314"/>
        <v>0</v>
      </c>
      <c r="G1140" s="1777"/>
      <c r="H1140" s="1533"/>
      <c r="I1140" s="1533"/>
      <c r="J1140" s="1533"/>
      <c r="K1140" s="1778"/>
      <c r="L1140" s="1777"/>
      <c r="M1140" s="1805" t="str">
        <f t="shared" si="297"/>
        <v/>
      </c>
      <c r="N1140" s="1805" t="str">
        <f t="shared" si="309"/>
        <v/>
      </c>
      <c r="O1140" s="1777"/>
      <c r="P1140" s="1777"/>
      <c r="Q1140" s="1816"/>
      <c r="R1140" s="1786"/>
      <c r="S1140" s="1533"/>
      <c r="T1140" s="1533"/>
      <c r="U1140" s="1570">
        <v>1140</v>
      </c>
      <c r="V1140" s="1533"/>
    </row>
    <row r="1141" spans="1:22" ht="15.75" customHeight="1">
      <c r="A1141" s="1551" t="str">
        <f t="shared" si="310"/>
        <v>Other cashcrop: kg produced</v>
      </c>
      <c r="B1141" s="1777"/>
      <c r="C1141" s="1814">
        <f t="shared" si="311"/>
        <v>0</v>
      </c>
      <c r="D1141" s="1814">
        <f t="shared" si="312"/>
        <v>0</v>
      </c>
      <c r="E1141" s="1814">
        <f t="shared" si="313"/>
        <v>0</v>
      </c>
      <c r="F1141" s="1814">
        <f t="shared" si="314"/>
        <v>0</v>
      </c>
      <c r="G1141" s="1777"/>
      <c r="H1141" s="1533"/>
      <c r="I1141" s="1533"/>
      <c r="J1141" s="1533"/>
      <c r="K1141" s="1778"/>
      <c r="L1141" s="1777"/>
      <c r="M1141" s="1805" t="str">
        <f t="shared" si="297"/>
        <v/>
      </c>
      <c r="N1141" s="1805" t="str">
        <f t="shared" si="309"/>
        <v/>
      </c>
      <c r="O1141" s="1777"/>
      <c r="P1141" s="1777"/>
      <c r="Q1141" s="1816"/>
      <c r="R1141" s="1786"/>
      <c r="S1141" s="1533"/>
      <c r="T1141" s="1533"/>
      <c r="U1141" s="1570">
        <v>1141</v>
      </c>
      <c r="V1141" s="1533"/>
    </row>
    <row r="1142" spans="1:22" ht="15.75" customHeight="1">
      <c r="A1142" s="1551" t="str">
        <f t="shared" si="310"/>
        <v>Other cashcrop: kg produced</v>
      </c>
      <c r="B1142" s="1777"/>
      <c r="C1142" s="1814">
        <f t="shared" si="311"/>
        <v>0</v>
      </c>
      <c r="D1142" s="1814">
        <f t="shared" si="312"/>
        <v>0</v>
      </c>
      <c r="E1142" s="1814">
        <f t="shared" si="313"/>
        <v>0</v>
      </c>
      <c r="F1142" s="1814">
        <f t="shared" si="314"/>
        <v>0</v>
      </c>
      <c r="G1142" s="1777"/>
      <c r="H1142" s="1533"/>
      <c r="I1142" s="1533"/>
      <c r="J1142" s="1533"/>
      <c r="K1142" s="1778"/>
      <c r="L1142" s="1777"/>
      <c r="M1142" s="1805" t="str">
        <f t="shared" si="297"/>
        <v/>
      </c>
      <c r="N1142" s="1805" t="str">
        <f t="shared" si="309"/>
        <v/>
      </c>
      <c r="O1142" s="1777"/>
      <c r="P1142" s="1777"/>
      <c r="Q1142" s="1816"/>
      <c r="R1142" s="1786"/>
      <c r="S1142" s="1533"/>
      <c r="T1142" s="1533"/>
      <c r="U1142" s="1570">
        <v>1142</v>
      </c>
      <c r="V1142" s="1533"/>
    </row>
    <row r="1143" spans="1:22" ht="15.75" customHeight="1">
      <c r="A1143" s="1551" t="str">
        <f t="shared" si="310"/>
        <v>Other cashcrop: kg produced</v>
      </c>
      <c r="B1143" s="1777"/>
      <c r="C1143" s="1814">
        <f t="shared" si="311"/>
        <v>0</v>
      </c>
      <c r="D1143" s="1814">
        <f t="shared" si="312"/>
        <v>0</v>
      </c>
      <c r="E1143" s="1814">
        <f t="shared" si="313"/>
        <v>0</v>
      </c>
      <c r="F1143" s="1814">
        <f t="shared" si="314"/>
        <v>0</v>
      </c>
      <c r="G1143" s="1777"/>
      <c r="H1143" s="1533"/>
      <c r="I1143" s="1533"/>
      <c r="J1143" s="1533"/>
      <c r="K1143" s="1778"/>
      <c r="L1143" s="1777"/>
      <c r="M1143" s="1805" t="str">
        <f t="shared" si="297"/>
        <v/>
      </c>
      <c r="N1143" s="1805" t="str">
        <f t="shared" si="309"/>
        <v/>
      </c>
      <c r="O1143" s="1777"/>
      <c r="P1143" s="1777"/>
      <c r="Q1143" s="1816"/>
      <c r="R1143" s="1786"/>
      <c r="S1143" s="1533"/>
      <c r="T1143" s="1533"/>
      <c r="U1143" s="1570">
        <v>1143</v>
      </c>
      <c r="V1143" s="1533"/>
    </row>
    <row r="1144" spans="1:22" ht="15.75" customHeight="1">
      <c r="A1144" s="1551" t="str">
        <f t="shared" si="310"/>
        <v>Straw: quantity sold</v>
      </c>
      <c r="B1144" s="1777"/>
      <c r="C1144" s="1814">
        <f t="shared" si="311"/>
        <v>0</v>
      </c>
      <c r="D1144" s="1814">
        <f t="shared" si="312"/>
        <v>0</v>
      </c>
      <c r="E1144" s="1814">
        <f t="shared" si="313"/>
        <v>0</v>
      </c>
      <c r="F1144" s="1814">
        <f t="shared" si="314"/>
        <v>0</v>
      </c>
      <c r="G1144" s="1777"/>
      <c r="H1144" s="1533"/>
      <c r="I1144" s="1533"/>
      <c r="J1144" s="1533"/>
      <c r="K1144" s="1778"/>
      <c r="L1144" s="1777"/>
      <c r="M1144" s="1805" t="str">
        <f t="shared" si="297"/>
        <v/>
      </c>
      <c r="N1144" s="1805" t="str">
        <f t="shared" si="309"/>
        <v/>
      </c>
      <c r="O1144" s="1777"/>
      <c r="P1144" s="1777"/>
      <c r="Q1144" s="1816"/>
      <c r="R1144" s="1786"/>
      <c r="S1144" s="1533"/>
      <c r="T1144" s="1533"/>
      <c r="U1144" s="1570">
        <v>1144</v>
      </c>
      <c r="V1144" s="1533"/>
    </row>
    <row r="1145" spans="1:22" ht="15.75" customHeight="1">
      <c r="A1145" s="1551" t="str">
        <f t="shared" si="310"/>
        <v>Trees: quantity sold</v>
      </c>
      <c r="B1145" s="1777"/>
      <c r="C1145" s="1814">
        <f t="shared" si="311"/>
        <v>0</v>
      </c>
      <c r="D1145" s="1814">
        <f t="shared" si="312"/>
        <v>0</v>
      </c>
      <c r="E1145" s="1814">
        <f t="shared" si="313"/>
        <v>0</v>
      </c>
      <c r="F1145" s="1814">
        <f t="shared" si="314"/>
        <v>0</v>
      </c>
      <c r="G1145" s="1777"/>
      <c r="H1145" s="1533"/>
      <c r="I1145" s="1533"/>
      <c r="J1145" s="1533"/>
      <c r="K1145" s="1778"/>
      <c r="L1145" s="1777"/>
      <c r="M1145" s="1805" t="str">
        <f t="shared" si="297"/>
        <v/>
      </c>
      <c r="N1145" s="1805" t="str">
        <f t="shared" si="309"/>
        <v/>
      </c>
      <c r="O1145" s="1777"/>
      <c r="P1145" s="1777"/>
      <c r="Q1145" s="1816"/>
      <c r="R1145" s="1786"/>
      <c r="S1145" s="1533"/>
      <c r="T1145" s="1533"/>
      <c r="U1145" s="1570">
        <v>1145</v>
      </c>
      <c r="V1145" s="1533"/>
    </row>
    <row r="1146" spans="1:22" ht="15.75" customHeight="1">
      <c r="A1146" s="1551" t="str">
        <f t="shared" si="310"/>
        <v>Other cash crop: type</v>
      </c>
      <c r="B1146" s="1777"/>
      <c r="C1146" s="1814">
        <f t="shared" si="311"/>
        <v>0</v>
      </c>
      <c r="D1146" s="1814">
        <f t="shared" si="312"/>
        <v>0</v>
      </c>
      <c r="E1146" s="1814">
        <f t="shared" si="313"/>
        <v>0</v>
      </c>
      <c r="F1146" s="1814">
        <f t="shared" si="314"/>
        <v>0</v>
      </c>
      <c r="G1146" s="1777"/>
      <c r="H1146" s="1533"/>
      <c r="I1146" s="1533"/>
      <c r="J1146" s="1533"/>
      <c r="K1146" s="1778"/>
      <c r="L1146" s="1777"/>
      <c r="M1146" s="1805" t="str">
        <f t="shared" si="297"/>
        <v/>
      </c>
      <c r="N1146" s="1805" t="str">
        <f t="shared" si="309"/>
        <v/>
      </c>
      <c r="O1146" s="1777"/>
      <c r="P1146" s="1777"/>
      <c r="Q1146" s="1816"/>
      <c r="R1146" s="1786"/>
      <c r="S1146" s="1533"/>
      <c r="T1146" s="1533"/>
      <c r="U1146" s="1570">
        <v>1146</v>
      </c>
      <c r="V1146" s="1533"/>
    </row>
    <row r="1147" spans="1:22" ht="15.75" customHeight="1">
      <c r="A1147" s="1551" t="str">
        <f t="shared" si="310"/>
        <v>Other cash crop: type</v>
      </c>
      <c r="B1147" s="1777"/>
      <c r="C1147" s="1814">
        <f t="shared" si="311"/>
        <v>0</v>
      </c>
      <c r="D1147" s="1814">
        <f t="shared" si="312"/>
        <v>0</v>
      </c>
      <c r="E1147" s="1814">
        <f t="shared" si="313"/>
        <v>0</v>
      </c>
      <c r="F1147" s="1814">
        <f t="shared" si="314"/>
        <v>0</v>
      </c>
      <c r="G1147" s="1777"/>
      <c r="H1147" s="1533"/>
      <c r="I1147" s="1533"/>
      <c r="J1147" s="1533"/>
      <c r="K1147" s="1778"/>
      <c r="L1147" s="1777"/>
      <c r="M1147" s="1805" t="str">
        <f t="shared" si="297"/>
        <v/>
      </c>
      <c r="N1147" s="1805" t="str">
        <f t="shared" si="309"/>
        <v/>
      </c>
      <c r="O1147" s="1777"/>
      <c r="P1147" s="1777"/>
      <c r="Q1147" s="1816"/>
      <c r="R1147" s="1786"/>
      <c r="S1147" s="1533"/>
      <c r="T1147" s="1533"/>
      <c r="U1147" s="1570">
        <v>1147</v>
      </c>
      <c r="V1147" s="1533"/>
    </row>
    <row r="1148" spans="1:22" ht="15.75" customHeight="1">
      <c r="A1148" s="1677" t="s">
        <v>538</v>
      </c>
      <c r="B1148" s="1779"/>
      <c r="C1148" s="1814"/>
      <c r="D1148" s="1814"/>
      <c r="E1148" s="1814"/>
      <c r="F1148" s="1814"/>
      <c r="G1148" s="1777"/>
      <c r="H1148" s="1778"/>
      <c r="I1148" s="1533"/>
      <c r="J1148" s="1533"/>
      <c r="K1148" s="1778"/>
      <c r="L1148" s="1777"/>
      <c r="M1148" s="1825" t="s">
        <v>539</v>
      </c>
      <c r="N1148" s="1823" t="s">
        <v>347</v>
      </c>
      <c r="O1148" s="1777"/>
      <c r="P1148" s="1777"/>
      <c r="Q1148" s="1816"/>
      <c r="R1148" s="1786"/>
      <c r="S1148" s="1533"/>
      <c r="T1148" s="1533"/>
      <c r="U1148" s="1570">
        <v>1148</v>
      </c>
      <c r="V1148" s="1533"/>
    </row>
    <row r="1149" spans="1:22" ht="15.75" customHeight="1">
      <c r="A1149" s="1551" t="str">
        <f>A820</f>
        <v>Camels' milk - season 1</v>
      </c>
      <c r="B1149" s="1779"/>
      <c r="C1149" s="1814">
        <f>IF(C$1111=0,0,MAX((SUM(C820,M820)+SUM(C904,M904,C906,M906)/C$1111),(SUM(C820)+SUM(C904,C906)/C$1111)))</f>
        <v>0</v>
      </c>
      <c r="D1149" s="1814">
        <f>IF(D$1111=0,0,MAX((SUM(D820,N820)+SUM(D904,N904,D906,N906)/D$1111),(SUM(D820)+SUM(D904,D906)/D$1111)))</f>
        <v>0</v>
      </c>
      <c r="E1149" s="1814">
        <f>IF(E$1111=0,0,MAX((SUM(E820,O820)+SUM(E904,O904,E906,O906)/E$1111),(SUM(E820)+SUM(E904,E906)/E$1111)))</f>
        <v>0</v>
      </c>
      <c r="F1149" s="1814">
        <f>IF(F$1111=0,0,MAX((SUM(F820,P820)+SUM(F904,P904,F906,P906)/F$1111),(SUM(F820)+SUM(F904,F906)/F$1111)))</f>
        <v>0</v>
      </c>
      <c r="G1149" s="1777"/>
      <c r="H1149" s="1815"/>
      <c r="I1149" s="1815"/>
      <c r="J1149" s="1815"/>
      <c r="K1149" s="1815"/>
      <c r="L1149" s="1551"/>
      <c r="M1149" s="1805" t="str">
        <f>IF(OR(SUM((C1149&gt;C$1109),(E1149&gt;C$1109),(D1149&gt;C$1109),(F1149&gt;C$1109))&gt;1,C1149&gt;C$1109*2,E1149&gt;C$1109*2,D1149&gt;C$1109*2,F1149&gt;C$1109*2),"yes","")</f>
        <v/>
      </c>
      <c r="N1149" s="1821"/>
      <c r="O1149" s="1777"/>
      <c r="P1149" s="1777"/>
      <c r="Q1149" s="1816"/>
      <c r="R1149" s="1786"/>
      <c r="S1149" s="1533"/>
      <c r="T1149" s="1533"/>
      <c r="U1149" s="1570">
        <v>1149</v>
      </c>
      <c r="V1149" s="1533"/>
    </row>
    <row r="1150" spans="1:22" ht="15.75" customHeight="1">
      <c r="A1150" s="1826" t="str">
        <f>A904</f>
        <v>Camels' milk sales - season 1</v>
      </c>
      <c r="B1150" s="1779"/>
      <c r="C1150" s="1814"/>
      <c r="D1150" s="1814"/>
      <c r="E1150" s="1814"/>
      <c r="F1150" s="1814"/>
      <c r="G1150" s="1777"/>
      <c r="H1150" s="1815">
        <f>IF(C$1111=0,0,MAX(SUM(C904,M904)/C$1111,SUM(C904)/C$1111))</f>
        <v>0</v>
      </c>
      <c r="I1150" s="1815">
        <f>IF(D$1111=0,0,MAX(SUM(D904,N904)/D$1111,SUM(D904)/D$1111))</f>
        <v>0</v>
      </c>
      <c r="J1150" s="1815">
        <f>IF(E$1111=0,0,MAX(SUM(E904,O904)/E$1111,SUM(E904)/E$1111))</f>
        <v>0</v>
      </c>
      <c r="K1150" s="1815">
        <f>IF(F$1111=0,0,MAX(SUM(F904,P904)/F$1111,SUM(F904)/F$1111))</f>
        <v>0</v>
      </c>
      <c r="L1150" s="1551"/>
      <c r="M1150" s="1551"/>
      <c r="N1150" s="1821" t="str">
        <f>IF(OR(SUM((H1150&gt;C$1109),(J1150&gt;C$1109),(I1150&gt;C$1109),(K1150&gt;C$1109))&gt;1,H1150&gt;C$1109*2,J1150&gt;C$1109*2,I1150&gt;C$1109*2,K1150&gt;C$1109*2),"yes","")</f>
        <v/>
      </c>
      <c r="O1150" s="1777"/>
      <c r="P1150" s="1777"/>
      <c r="Q1150" s="1816"/>
      <c r="R1150" s="1786"/>
      <c r="S1150" s="1533"/>
      <c r="T1150" s="1533"/>
      <c r="U1150" s="1570">
        <v>1150</v>
      </c>
      <c r="V1150" s="1533"/>
    </row>
    <row r="1151" spans="1:22" ht="15.75" customHeight="1">
      <c r="A1151" s="1826" t="str">
        <f>A906</f>
        <v>Camels' ghee/butter sales</v>
      </c>
      <c r="B1151" s="1779"/>
      <c r="C1151" s="1814"/>
      <c r="D1151" s="1814"/>
      <c r="E1151" s="1814"/>
      <c r="F1151" s="1814"/>
      <c r="G1151" s="1777"/>
      <c r="H1151" s="1815">
        <f>IF(C$1111=0,0,MAX(SUM(C906,M906)/C$1111,SUM(C906)/C$1111))</f>
        <v>0</v>
      </c>
      <c r="I1151" s="1815">
        <f>IF(D$1111=0,0,MAX(SUM(D906,N906)/D$1111,SUM(D906)/D$1111))</f>
        <v>0</v>
      </c>
      <c r="J1151" s="1815">
        <f>IF(E$1111=0,0,MAX(SUM(E906,O906)/E$1111,SUM(E906)/E$1111))</f>
        <v>0</v>
      </c>
      <c r="K1151" s="1815">
        <f>IF(F$1111=0,0,MAX(SUM(F906,P906)/F$1111,SUM(F906)/F$1111))</f>
        <v>0</v>
      </c>
      <c r="L1151" s="1551"/>
      <c r="M1151" s="1805"/>
      <c r="N1151" s="1821" t="str">
        <f>IF(OR(SUM((H1151&gt;C$1109),(J1151&gt;C$1109),(I1151&gt;C$1109),(K1151&gt;C$1109))&gt;1,H1151&gt;C$1109*2,J1151&gt;C$1109*2,I1151&gt;C$1109*2,K1151&gt;C$1109*2),"yes","")</f>
        <v/>
      </c>
      <c r="O1151" s="1777"/>
      <c r="P1151" s="1777"/>
      <c r="Q1151" s="1816"/>
      <c r="R1151" s="1786"/>
      <c r="S1151" s="1533"/>
      <c r="T1151" s="1533"/>
      <c r="U1151" s="1570">
        <v>1151</v>
      </c>
      <c r="V1151" s="1533"/>
    </row>
    <row r="1152" spans="1:22" ht="15.75" customHeight="1">
      <c r="A1152" s="1551" t="str">
        <f>A821</f>
        <v>Camels' milk - season 2</v>
      </c>
      <c r="B1152" s="1779"/>
      <c r="C1152" s="1814">
        <f>IF(C$1111=0,0,MAX((SUM(C821,M821)+SUM(C905,M905)/C$1111),(SUM(C821)+SUM(C905)/C$1111)))</f>
        <v>0</v>
      </c>
      <c r="D1152" s="1814">
        <f>IF(D$1111=0,0,MAX((SUM(D821,N821)+SUM(D905,N905)/D$1111),(SUM(D821)+SUM(D905)/D$1111)))</f>
        <v>0</v>
      </c>
      <c r="E1152" s="1814">
        <f>IF(E$1111=0,0,MAX((SUM(E821,O821)+SUM(E905,O905)/E$1111),(SUM(E821)+SUM(E905)/E$1111)))</f>
        <v>0</v>
      </c>
      <c r="F1152" s="1814">
        <f>IF(F$1111=0,0,MAX((SUM(F821,P821)+SUM(F905,P905)/F$1111),(SUM(F821)+SUM(F905)/F$1111)))</f>
        <v>0</v>
      </c>
      <c r="G1152" s="1777"/>
      <c r="H1152" s="1815"/>
      <c r="I1152" s="1815"/>
      <c r="J1152" s="1815"/>
      <c r="K1152" s="1815"/>
      <c r="L1152" s="1551"/>
      <c r="M1152" s="1805" t="str">
        <f>IF(OR(SUM((C1152&gt;C$1109),(E1152&gt;C$1109),(D1152&gt;C$1109),(F1152&gt;C$1109))&gt;1,C1152&gt;C$1109*2,E1152&gt;C$1109*2,D1152&gt;C$1109*2,F1152&gt;C$1109*2),"yes","")</f>
        <v/>
      </c>
      <c r="N1152" s="1821"/>
      <c r="O1152" s="1777"/>
      <c r="P1152" s="1777"/>
      <c r="Q1152" s="1816"/>
      <c r="R1152" s="1786"/>
      <c r="S1152" s="1533"/>
      <c r="T1152" s="1533"/>
      <c r="U1152" s="1570">
        <v>1152</v>
      </c>
      <c r="V1152" s="1533"/>
    </row>
    <row r="1153" spans="1:22" ht="15.75" customHeight="1">
      <c r="A1153" s="1826" t="str">
        <f>A905</f>
        <v>Camels' milk sales - season 2</v>
      </c>
      <c r="B1153" s="1779"/>
      <c r="C1153" s="1814"/>
      <c r="D1153" s="1814"/>
      <c r="E1153" s="1814"/>
      <c r="F1153" s="1814"/>
      <c r="G1153" s="1777"/>
      <c r="H1153" s="1815">
        <f>IF(C$1111=0,0,MAX(SUM(C905,M905)/C$1111,SUM(C905)/C$1111))</f>
        <v>0</v>
      </c>
      <c r="I1153" s="1815">
        <f>IF(D$1111=0,0,MAX(SUM(D905,N905)/D$1111,SUM(D905)/D$1111))</f>
        <v>0</v>
      </c>
      <c r="J1153" s="1815">
        <f>IF(E$1111=0,0,MAX(SUM(E905,O905)/E$1111,SUM(E905)/E$1111))</f>
        <v>0</v>
      </c>
      <c r="K1153" s="1815">
        <f>IF(F$1111=0,0,MAX(SUM(F905,P905)/F$1111,SUM(F905)/F$1111))</f>
        <v>0</v>
      </c>
      <c r="L1153" s="1551"/>
      <c r="M1153" s="1551"/>
      <c r="N1153" s="1821" t="str">
        <f>IF(OR(SUM((H1153&gt;C$1109),(J1153&gt;C$1109),(I1153&gt;C$1109),(K1153&gt;C$1109))&gt;1,H1153&gt;C$1109*2,J1153&gt;C$1109*2,I1153&gt;C$1109*2,K1153&gt;C$1109*2),"yes","")</f>
        <v/>
      </c>
      <c r="O1153" s="1777"/>
      <c r="P1153" s="1777"/>
      <c r="Q1153" s="1816"/>
      <c r="R1153" s="1786"/>
      <c r="S1153" s="1533"/>
      <c r="T1153" s="1533"/>
      <c r="U1153" s="1570">
        <v>1153</v>
      </c>
      <c r="V1153" s="1533"/>
    </row>
    <row r="1154" spans="1:22" ht="15.75" customHeight="1">
      <c r="A1154" s="1551" t="str">
        <f>A822</f>
        <v>Cows' milk - season 1</v>
      </c>
      <c r="B1154" s="1779"/>
      <c r="C1154" s="1814">
        <f>IF(C$1111=0,0,MAX((SUM(C822,M822)+SUM(C907,M907,C909,M909)/C$1111),(SUM(C822)+SUM(C907,C909)/C$1111)))</f>
        <v>2.0438674968866748E-2</v>
      </c>
      <c r="D1154" s="1814">
        <f>IF(D$1111=0,0,MAX((SUM(D822,N822)+SUM(D907,N907,D909,N909)/D$1111),(SUM(D822)+SUM(D907,D909)/D$1111)))</f>
        <v>4.0043118306351183E-2</v>
      </c>
      <c r="E1154" s="1814">
        <f>IF(E$1111=0,0,MAX((SUM(E822,O822)+SUM(E907,O907,E909,O909)/E$1111),(SUM(E822)+SUM(E907,E909)/E$1111)))</f>
        <v>0.35652272288612508</v>
      </c>
      <c r="F1154" s="1814">
        <f>IF(F$1111=0,0,MAX((SUM(F822,P822)+SUM(F907,P907,F909,P909)/F$1111),(SUM(F822)+SUM(F907,F909)/F$1111)))</f>
        <v>0.86842914907852309</v>
      </c>
      <c r="G1154" s="1777"/>
      <c r="H1154" s="1815"/>
      <c r="I1154" s="1815"/>
      <c r="J1154" s="1815"/>
      <c r="K1154" s="1815"/>
      <c r="L1154" s="1551"/>
      <c r="M1154" s="1805" t="str">
        <f>IF(OR(SUM((C1154&gt;C$1109),(E1154&gt;C$1109),(D1154&gt;C$1109),(F1154&gt;C$1109))&gt;1,C1154&gt;C$1109*2,E1154&gt;C$1109*2,D1154&gt;C$1109*2,F1154&gt;C$1109*2),"yes","")</f>
        <v>yes</v>
      </c>
      <c r="N1154" s="1821"/>
      <c r="O1154" s="1777"/>
      <c r="P1154" s="1777"/>
      <c r="Q1154" s="1816"/>
      <c r="R1154" s="1786"/>
      <c r="S1154" s="1533"/>
      <c r="T1154" s="1533"/>
      <c r="U1154" s="1570">
        <v>1154</v>
      </c>
      <c r="V1154" s="1533"/>
    </row>
    <row r="1155" spans="1:22" ht="15.75" customHeight="1">
      <c r="A1155" s="1777" t="str">
        <f>A907</f>
        <v>Cows' milk sales - season 1</v>
      </c>
      <c r="B1155" s="1779"/>
      <c r="C1155" s="1814"/>
      <c r="D1155" s="1814"/>
      <c r="E1155" s="1814"/>
      <c r="F1155" s="1814"/>
      <c r="G1155" s="1777"/>
      <c r="H1155" s="1815">
        <f>IF(C$1111=0,0,MAX(SUM(C907,M907)/C$1111,SUM(C907)/C$1111))</f>
        <v>0</v>
      </c>
      <c r="I1155" s="1815">
        <f>IF(D$1111=0,0,MAX(SUM(D907,N907)/D$1111,SUM(D907)/D$1111))</f>
        <v>0</v>
      </c>
      <c r="J1155" s="1815">
        <f>IF(E$1111=0,0,MAX(SUM(E907,O907)/E$1111,SUM(E907)/E$1111))</f>
        <v>0.32065076273668547</v>
      </c>
      <c r="K1155" s="1815">
        <f>IF(F$1111=0,0,MAX(SUM(F907,P907)/F$1111,SUM(F907)/F$1111))</f>
        <v>0.86842914907852309</v>
      </c>
      <c r="L1155" s="1551"/>
      <c r="M1155" s="1551"/>
      <c r="N1155" s="1821" t="str">
        <f>IF(OR(SUM((H1155&gt;C$1109),(J1155&gt;C$1109),(I1155&gt;C$1109),(K1155&gt;C$1109))&gt;1,H1155&gt;C$1109*2,J1155&gt;C$1109*2,I1155&gt;C$1109*2,K1155&gt;C$1109*2),"yes","")</f>
        <v>yes</v>
      </c>
      <c r="O1155" s="1777"/>
      <c r="P1155" s="1777"/>
      <c r="Q1155" s="1816"/>
      <c r="R1155" s="1786"/>
      <c r="S1155" s="1533"/>
      <c r="T1155" s="1533"/>
      <c r="U1155" s="1570">
        <v>1155</v>
      </c>
      <c r="V1155" s="1533"/>
    </row>
    <row r="1156" spans="1:22" ht="15.75" customHeight="1">
      <c r="A1156" s="1777" t="str">
        <f>A909</f>
        <v>Cows' ghee/butter sales</v>
      </c>
      <c r="B1156" s="1779"/>
      <c r="C1156" s="1814"/>
      <c r="D1156" s="1814"/>
      <c r="E1156" s="1814"/>
      <c r="F1156" s="1814"/>
      <c r="G1156" s="1777"/>
      <c r="H1156" s="1815">
        <f>IF(C$1111=0,0,MAX(SUM(C909,M909)/C$1111,SUM(C909)/C$1111))</f>
        <v>0</v>
      </c>
      <c r="I1156" s="1815">
        <f>IF(D$1111=0,0,MAX(SUM(D909,N909)/D$1111,SUM(D909)/D$1111))</f>
        <v>0</v>
      </c>
      <c r="J1156" s="1815">
        <f>IF(E$1111=0,0,MAX(SUM(E909,O909)/E$1111,SUM(E909)/E$1111))</f>
        <v>0</v>
      </c>
      <c r="K1156" s="1815">
        <f>IF(F$1111=0,0,MAX(SUM(F909,P909)/F$1111,SUM(F909)/F$1111))</f>
        <v>0</v>
      </c>
      <c r="L1156" s="1551"/>
      <c r="M1156" s="1805"/>
      <c r="N1156" s="1821" t="str">
        <f>IF(OR(SUM((H1156&gt;C$1109),(J1156&gt;C$1109),(I1156&gt;C$1109),(K1156&gt;C$1109))&gt;1,H1156&gt;C$1109*2,J1156&gt;C$1109*2,I1156&gt;C$1109*2,K1156&gt;C$1109*2),"yes","")</f>
        <v/>
      </c>
      <c r="O1156" s="1777"/>
      <c r="P1156" s="1777"/>
      <c r="Q1156" s="1816"/>
      <c r="R1156" s="1786"/>
      <c r="S1156" s="1533"/>
      <c r="T1156" s="1533"/>
      <c r="U1156" s="1570">
        <v>1156</v>
      </c>
      <c r="V1156" s="1533"/>
    </row>
    <row r="1157" spans="1:22" ht="15.75" customHeight="1">
      <c r="A1157" s="1551" t="str">
        <f>A823</f>
        <v>Cows' milk - season 2</v>
      </c>
      <c r="B1157" s="1779"/>
      <c r="C1157" s="1814">
        <f>IF(C$1111=0,0,MAX((SUM(C823,M823)+SUM(C908,M908)/C$1111),(SUM(C823)+SUM(C908)/C$1111)))</f>
        <v>0</v>
      </c>
      <c r="D1157" s="1814">
        <f>IF(D$1111=0,0,MAX((SUM(D823,N823)+SUM(D908,N908)/D$1111),(SUM(D823)+SUM(D908)/D$1111)))</f>
        <v>0</v>
      </c>
      <c r="E1157" s="1814">
        <f>IF(E$1111=0,0,MAX((SUM(E823,O823)+SUM(E908,O908)/E$1111),(SUM(E823)+SUM(E908)/E$1111)))</f>
        <v>0</v>
      </c>
      <c r="F1157" s="1814">
        <f>IF(F$1111=0,0,MAX((SUM(F823,P823)+SUM(F908,P908)/F$1111),(SUM(F823)+SUM(F908)/F$1111)))</f>
        <v>0</v>
      </c>
      <c r="G1157" s="1777"/>
      <c r="H1157" s="1815"/>
      <c r="I1157" s="1815"/>
      <c r="J1157" s="1815"/>
      <c r="K1157" s="1815"/>
      <c r="L1157" s="1551"/>
      <c r="M1157" s="1805" t="str">
        <f>IF(OR(SUM((C1157&gt;C$1109),(E1157&gt;C$1109),(D1157&gt;C$1109),(F1157&gt;C$1109))&gt;1,C1157&gt;C$1109*2,E1157&gt;C$1109*2,D1157&gt;C$1109*2,F1157&gt;C$1109*2),"yes","")</f>
        <v/>
      </c>
      <c r="N1157" s="1821"/>
      <c r="O1157" s="1777"/>
      <c r="P1157" s="1777"/>
      <c r="Q1157" s="1816"/>
      <c r="R1157" s="1786"/>
      <c r="S1157" s="1533"/>
      <c r="T1157" s="1533"/>
      <c r="U1157" s="1570">
        <v>1157</v>
      </c>
      <c r="V1157" s="1533"/>
    </row>
    <row r="1158" spans="1:22" ht="15.75" customHeight="1">
      <c r="A1158" s="1777" t="str">
        <f>A908</f>
        <v>Cows' milk sales - season 2</v>
      </c>
      <c r="B1158" s="1779"/>
      <c r="C1158" s="1814"/>
      <c r="D1158" s="1814"/>
      <c r="E1158" s="1814"/>
      <c r="F1158" s="1814"/>
      <c r="G1158" s="1777"/>
      <c r="H1158" s="1815">
        <f>IF(C$1111=0,0,MAX(SUM(C908,M908)/C$1111,SUM(C908)/C$1111))</f>
        <v>0</v>
      </c>
      <c r="I1158" s="1815">
        <f>IF(D$1111=0,0,MAX(SUM(D908,N908)/D$1111,SUM(D908)/D$1111))</f>
        <v>0</v>
      </c>
      <c r="J1158" s="1815">
        <f>IF(E$1111=0,0,MAX(SUM(E908,O908)/E$1111,SUM(E908)/E$1111))</f>
        <v>0</v>
      </c>
      <c r="K1158" s="1815">
        <f>IF(F$1111=0,0,MAX(SUM(F908,P908)/F$1111,SUM(F908)/F$1111))</f>
        <v>0</v>
      </c>
      <c r="L1158" s="1551"/>
      <c r="M1158" s="1551"/>
      <c r="N1158" s="1821" t="str">
        <f>IF(OR(SUM((H1158&gt;C$1109),(J1158&gt;C$1109),(I1158&gt;C$1109),(K1158&gt;C$1109))&gt;1,H1158&gt;C$1109*2,J1158&gt;C$1109*2,I1158&gt;C$1109*2,K1158&gt;C$1109*2),"yes","")</f>
        <v/>
      </c>
      <c r="O1158" s="1777"/>
      <c r="P1158" s="1777"/>
      <c r="Q1158" s="1816"/>
      <c r="R1158" s="1786"/>
      <c r="S1158" s="1533"/>
      <c r="T1158" s="1533"/>
      <c r="U1158" s="1570">
        <v>1158</v>
      </c>
      <c r="V1158" s="1533"/>
    </row>
    <row r="1159" spans="1:22" ht="15.75" customHeight="1">
      <c r="A1159" s="1551" t="str">
        <f>A824</f>
        <v>Sheep's milk - season 1</v>
      </c>
      <c r="B1159" s="1779"/>
      <c r="C1159" s="1814">
        <f>IF(C$1111=0,0,MAX((SUM(C824,M824)+SUM(C910,M910,C912,M912)/C$1111),(SUM(C824)+SUM(C910,C912)/C$1111)))</f>
        <v>0</v>
      </c>
      <c r="D1159" s="1814">
        <f>IF(D$1111=0,0,MAX((SUM(D824,N824)+SUM(D910,N910,D912,N912)/D$1111),(SUM(D824)+SUM(D910,D912)/D$1111)))</f>
        <v>0</v>
      </c>
      <c r="E1159" s="1814">
        <f>IF(E$1111=0,0,MAX((SUM(E824,O824)+SUM(E910,O910,E912,O912)/E$1111),(SUM(E824)+SUM(E910,E912)/E$1111)))</f>
        <v>0</v>
      </c>
      <c r="F1159" s="1814">
        <f>IF(F$1111=0,0,MAX((SUM(F824,P824)+SUM(F910,P910,F912,P912)/F$1111),(SUM(F824)+SUM(F910,F912)/F$1111)))</f>
        <v>0</v>
      </c>
      <c r="G1159" s="1777"/>
      <c r="H1159" s="1815"/>
      <c r="I1159" s="1815"/>
      <c r="J1159" s="1815"/>
      <c r="K1159" s="1815"/>
      <c r="L1159" s="1551"/>
      <c r="M1159" s="1805" t="str">
        <f>IF(OR(SUM((C1159&gt;C$1109),(E1159&gt;C$1109),(D1159&gt;C$1109),(F1159&gt;C$1109))&gt;1,C1159&gt;C$1109*2,E1159&gt;C$1109*2,D1159&gt;C$1109*2,F1159&gt;C$1109*2),"yes","")</f>
        <v/>
      </c>
      <c r="N1159" s="1821"/>
      <c r="O1159" s="1777"/>
      <c r="P1159" s="1777"/>
      <c r="Q1159" s="1816"/>
      <c r="R1159" s="1786"/>
      <c r="S1159" s="1533"/>
      <c r="T1159" s="1533"/>
      <c r="U1159" s="1570">
        <v>1159</v>
      </c>
      <c r="V1159" s="1533"/>
    </row>
    <row r="1160" spans="1:22" ht="15.75" customHeight="1">
      <c r="A1160" s="1777" t="str">
        <f>A910</f>
        <v>Sheep's milk sales - season 1</v>
      </c>
      <c r="B1160" s="1779"/>
      <c r="C1160" s="1814"/>
      <c r="D1160" s="1814"/>
      <c r="E1160" s="1814"/>
      <c r="F1160" s="1814"/>
      <c r="G1160" s="1777"/>
      <c r="H1160" s="1815">
        <f>IF(C$1111=0,0,MAX(SUM(C910,M910)/C$1111,SUM(C910)/C$1111))</f>
        <v>0</v>
      </c>
      <c r="I1160" s="1815">
        <f>IF(D$1111=0,0,MAX(SUM(D910,N910)/D$1111,SUM(D910)/D$1111))</f>
        <v>0</v>
      </c>
      <c r="J1160" s="1815">
        <f>IF(E$1111=0,0,MAX(SUM(E910,O910)/E$1111,SUM(E910)/E$1111))</f>
        <v>0</v>
      </c>
      <c r="K1160" s="1815">
        <f>IF(F$1111=0,0,MAX(SUM(F910,P910)/F$1111,SUM(F910)/F$1111))</f>
        <v>0</v>
      </c>
      <c r="L1160" s="1551"/>
      <c r="M1160" s="1551"/>
      <c r="N1160" s="1821" t="str">
        <f>IF(OR(SUM((H1160&gt;C$1109),(J1160&gt;C$1109),(I1160&gt;C$1109),(K1160&gt;C$1109))&gt;1,H1160&gt;C$1109*2,J1160&gt;C$1109*2,I1160&gt;C$1109*2,K1160&gt;C$1109*2),"yes","")</f>
        <v/>
      </c>
      <c r="O1160" s="1777"/>
      <c r="P1160" s="1777"/>
      <c r="Q1160" s="1816"/>
      <c r="R1160" s="1786"/>
      <c r="S1160" s="1533"/>
      <c r="T1160" s="1533"/>
      <c r="U1160" s="1570">
        <v>1160</v>
      </c>
      <c r="V1160" s="1533"/>
    </row>
    <row r="1161" spans="1:22" ht="15.75" customHeight="1">
      <c r="A1161" s="1777" t="str">
        <f>A912</f>
        <v>Sheep's ghee/butter sales</v>
      </c>
      <c r="B1161" s="1779"/>
      <c r="C1161" s="1814"/>
      <c r="D1161" s="1814"/>
      <c r="E1161" s="1814"/>
      <c r="F1161" s="1814"/>
      <c r="G1161" s="1777"/>
      <c r="H1161" s="1815">
        <f>IF(C$1111=0,0,MAX(SUM(C912,M912)/C$1111,SUM(C912)/C$1111))</f>
        <v>0</v>
      </c>
      <c r="I1161" s="1815">
        <f>IF(D$1111=0,0,MAX(SUM(D912,N912)/D$1111,SUM(D912)/D$1111))</f>
        <v>0</v>
      </c>
      <c r="J1161" s="1815">
        <f>IF(E$1111=0,0,MAX(SUM(E912,O912)/E$1111,SUM(E912)/E$1111))</f>
        <v>0</v>
      </c>
      <c r="K1161" s="1815">
        <f>IF(F$1111=0,0,MAX(SUM(F912,P912)/F$1111,SUM(F912)/F$1111))</f>
        <v>0</v>
      </c>
      <c r="L1161" s="1551"/>
      <c r="M1161" s="1805"/>
      <c r="N1161" s="1821" t="str">
        <f>IF(OR(SUM((H1161&gt;C$1109),(J1161&gt;C$1109),(I1161&gt;C$1109),(K1161&gt;C$1109))&gt;1,H1161&gt;C$1109*2,J1161&gt;C$1109*2,I1161&gt;C$1109*2,K1161&gt;C$1109*2),"yes","")</f>
        <v/>
      </c>
      <c r="O1161" s="1777"/>
      <c r="P1161" s="1777"/>
      <c r="Q1161" s="1816"/>
      <c r="R1161" s="1786"/>
      <c r="S1161" s="1533"/>
      <c r="T1161" s="1533"/>
      <c r="U1161" s="1570">
        <v>1161</v>
      </c>
      <c r="V1161" s="1533"/>
    </row>
    <row r="1162" spans="1:22" ht="15.75" customHeight="1">
      <c r="A1162" s="1551" t="str">
        <f>A825</f>
        <v>Sheep's milk - season 2</v>
      </c>
      <c r="B1162" s="1779"/>
      <c r="C1162" s="1814">
        <f>IF(C$1111=0,0,MAX((SUM(C825,M825)+SUM(C911,M911)/C$1111),(SUM(C825)+SUM(C911)/C$1111)))</f>
        <v>0</v>
      </c>
      <c r="D1162" s="1814">
        <f>IF(D$1111=0,0,MAX((SUM(D825,N825)+SUM(D911,N911)/D$1111),(SUM(D825)+SUM(D911)/D$1111)))</f>
        <v>0</v>
      </c>
      <c r="E1162" s="1814">
        <f>IF(E$1111=0,0,MAX((SUM(E825,O825)+SUM(E911,O911)/E$1111),(SUM(E825)+SUM(E911)/E$1111)))</f>
        <v>0</v>
      </c>
      <c r="F1162" s="1814">
        <f>IF(F$1111=0,0,MAX((SUM(F825,P825)+SUM(F911,P911)/F$1111),(SUM(F825)+SUM(F911)/F$1111)))</f>
        <v>0</v>
      </c>
      <c r="G1162" s="1777"/>
      <c r="H1162" s="1815"/>
      <c r="I1162" s="1815"/>
      <c r="J1162" s="1815"/>
      <c r="K1162" s="1815"/>
      <c r="L1162" s="1551"/>
      <c r="M1162" s="1805" t="str">
        <f>IF(OR(SUM((C1162&gt;C$1109),(E1162&gt;C$1109),(D1162&gt;C$1109),(F1162&gt;C$1109))&gt;1,C1162&gt;C$1109*2,E1162&gt;C$1109*2,D1162&gt;C$1109*2,F1162&gt;C$1109*2),"yes","")</f>
        <v/>
      </c>
      <c r="N1162" s="1821"/>
      <c r="O1162" s="1777"/>
      <c r="P1162" s="1777"/>
      <c r="Q1162" s="1816"/>
      <c r="R1162" s="1786"/>
      <c r="S1162" s="1533"/>
      <c r="T1162" s="1533"/>
      <c r="U1162" s="1570">
        <v>1162</v>
      </c>
      <c r="V1162" s="1533"/>
    </row>
    <row r="1163" spans="1:22" ht="15.75" customHeight="1">
      <c r="A1163" s="1777" t="str">
        <f>A911</f>
        <v>Sheep's milk sales - season 2</v>
      </c>
      <c r="B1163" s="1779"/>
      <c r="C1163" s="1814"/>
      <c r="D1163" s="1814"/>
      <c r="E1163" s="1814"/>
      <c r="F1163" s="1814"/>
      <c r="G1163" s="1777"/>
      <c r="H1163" s="1815">
        <f>IF(C$1111=0,0,MAX(SUM(C911,M911)/C$1111,SUM(C911)/C$1111))</f>
        <v>0</v>
      </c>
      <c r="I1163" s="1815">
        <f>IF(D$1111=0,0,MAX(SUM(D911,N911)/D$1111,SUM(D911)/D$1111))</f>
        <v>0</v>
      </c>
      <c r="J1163" s="1815">
        <f>IF(E$1111=0,0,MAX(SUM(E911,O911)/E$1111,SUM(E911)/E$1111))</f>
        <v>0</v>
      </c>
      <c r="K1163" s="1815">
        <f>IF(F$1111=0,0,MAX(SUM(F911,P911)/F$1111,SUM(F911)/F$1111))</f>
        <v>0</v>
      </c>
      <c r="L1163" s="1551"/>
      <c r="M1163" s="1551"/>
      <c r="N1163" s="1821" t="str">
        <f>IF(OR(SUM((H1163&gt;C$1109),(J1163&gt;C$1109),(I1163&gt;C$1109),(K1163&gt;C$1109))&gt;1,H1163&gt;C$1109*2,J1163&gt;C$1109*2,I1163&gt;C$1109*2,K1163&gt;C$1109*2),"yes","")</f>
        <v/>
      </c>
      <c r="O1163" s="1777"/>
      <c r="P1163" s="1777"/>
      <c r="Q1163" s="1816"/>
      <c r="R1163" s="1786"/>
      <c r="S1163" s="1533"/>
      <c r="T1163" s="1533"/>
      <c r="U1163" s="1570">
        <v>1163</v>
      </c>
      <c r="V1163" s="1533"/>
    </row>
    <row r="1164" spans="1:22" ht="15.75" customHeight="1">
      <c r="A1164" s="1551" t="str">
        <f>A826</f>
        <v>Goats' milk - season 1</v>
      </c>
      <c r="B1164" s="1779"/>
      <c r="C1164" s="1814">
        <f>IF(C$1111=0,0,MAX((SUM(C826,M826)+SUM(C913,M913,C915,M915)/C$1111),(SUM(C826)+SUM(C913,C915)/C$1111)))</f>
        <v>0</v>
      </c>
      <c r="D1164" s="1814">
        <f>IF(D$1111=0,0,MAX((SUM(D826,N826)+SUM(D913,N913,D915,N915)/D$1111),(SUM(D826)+SUM(D913,D915)/D$1111)))</f>
        <v>0</v>
      </c>
      <c r="E1164" s="1814">
        <f>IF(E$1111=0,0,MAX((SUM(E826,O826)+SUM(E913,O913,E915,O915)/E$1111),(SUM(E826)+SUM(E913,E915)/E$1111)))</f>
        <v>0</v>
      </c>
      <c r="F1164" s="1814">
        <f>IF(F$1111=0,0,MAX((SUM(F826,P826)+SUM(F913,P913,F915,P915)/F$1111),(SUM(F826)+SUM(F913,F915)/F$1111)))</f>
        <v>0</v>
      </c>
      <c r="G1164" s="1777"/>
      <c r="H1164" s="1815"/>
      <c r="I1164" s="1815"/>
      <c r="J1164" s="1815"/>
      <c r="K1164" s="1815"/>
      <c r="L1164" s="1551"/>
      <c r="M1164" s="1805" t="str">
        <f>IF(OR(SUM((C1164&gt;C$1109),(E1164&gt;C$1109),(D1164&gt;C$1109),(F1164&gt;C$1109))&gt;1,C1164&gt;C$1109*2,E1164&gt;C$1109*2,D1164&gt;C$1109*2,F1164&gt;C$1109*2),"yes","")</f>
        <v/>
      </c>
      <c r="N1164" s="1821"/>
      <c r="O1164" s="1777"/>
      <c r="P1164" s="1777"/>
      <c r="Q1164" s="1816"/>
      <c r="R1164" s="1786"/>
      <c r="S1164" s="1533"/>
      <c r="T1164" s="1533"/>
      <c r="U1164" s="1570">
        <v>1164</v>
      </c>
      <c r="V1164" s="1533"/>
    </row>
    <row r="1165" spans="1:22" ht="15.75" customHeight="1">
      <c r="A1165" s="1777" t="str">
        <f>A913</f>
        <v>Goats' milk sales - season 1</v>
      </c>
      <c r="B1165" s="1779"/>
      <c r="C1165" s="1814"/>
      <c r="D1165" s="1814"/>
      <c r="E1165" s="1814"/>
      <c r="F1165" s="1814"/>
      <c r="G1165" s="1777"/>
      <c r="H1165" s="1815">
        <f>IF(C$1111=0,0,MAX(SUM(C913,M913)/C$1111,SUM(C913)/C$1111))</f>
        <v>0</v>
      </c>
      <c r="I1165" s="1815">
        <f>IF(D$1111=0,0,MAX(SUM(D913,N913)/D$1111,SUM(D913)/D$1111))</f>
        <v>0</v>
      </c>
      <c r="J1165" s="1815">
        <f>IF(E$1111=0,0,MAX(SUM(E913,O913)/E$1111,SUM(E913)/E$1111))</f>
        <v>0</v>
      </c>
      <c r="K1165" s="1815">
        <f>IF(F$1111=0,0,MAX(SUM(F913,P913)/F$1111,SUM(F913)/F$1111))</f>
        <v>0</v>
      </c>
      <c r="L1165" s="1551"/>
      <c r="M1165" s="1551"/>
      <c r="N1165" s="1821" t="str">
        <f>IF(OR(SUM((H1165&gt;C$1109),(J1165&gt;C$1109),(I1165&gt;C$1109),(K1165&gt;C$1109))&gt;1,H1165&gt;C$1109*2,J1165&gt;C$1109*2,I1165&gt;C$1109*2,K1165&gt;C$1109*2),"yes","")</f>
        <v/>
      </c>
      <c r="O1165" s="1777"/>
      <c r="P1165" s="1777"/>
      <c r="Q1165" s="1816"/>
      <c r="R1165" s="1786"/>
      <c r="S1165" s="1533"/>
      <c r="T1165" s="1533"/>
      <c r="U1165" s="1570">
        <v>1165</v>
      </c>
      <c r="V1165" s="1533"/>
    </row>
    <row r="1166" spans="1:22" ht="15.75" customHeight="1">
      <c r="A1166" s="1777" t="str">
        <f>A915</f>
        <v>Goats' ghee/butter sales</v>
      </c>
      <c r="B1166" s="1779"/>
      <c r="C1166" s="1814"/>
      <c r="D1166" s="1814"/>
      <c r="E1166" s="1814"/>
      <c r="F1166" s="1814"/>
      <c r="G1166" s="1777"/>
      <c r="H1166" s="1815">
        <f>IF(C$1111=0,0,MAX(SUM(C915,M915)/C$1111,SUM(C915)/C$1111))</f>
        <v>0</v>
      </c>
      <c r="I1166" s="1815">
        <f>IF(D$1111=0,0,MAX(SUM(D915,N915)/D$1111,SUM(D915)/D$1111))</f>
        <v>0</v>
      </c>
      <c r="J1166" s="1815">
        <f>IF(E$1111=0,0,MAX(SUM(E915,O915)/E$1111,SUM(E915)/E$1111))</f>
        <v>0</v>
      </c>
      <c r="K1166" s="1815">
        <f>IF(F$1111=0,0,MAX(SUM(F915,P915)/F$1111,SUM(F915)/F$1111))</f>
        <v>0</v>
      </c>
      <c r="L1166" s="1551"/>
      <c r="M1166" s="1805"/>
      <c r="N1166" s="1821" t="str">
        <f>IF(OR(SUM((H1166&gt;C$1109),(J1166&gt;C$1109),(I1166&gt;C$1109),(K1166&gt;C$1109))&gt;1,H1166&gt;C$1109*2,J1166&gt;C$1109*2,I1166&gt;C$1109*2,K1166&gt;C$1109*2),"yes","")</f>
        <v/>
      </c>
      <c r="O1166" s="1777"/>
      <c r="P1166" s="1777"/>
      <c r="Q1166" s="1816"/>
      <c r="R1166" s="1786"/>
      <c r="S1166" s="1533"/>
      <c r="T1166" s="1533"/>
      <c r="U1166" s="1570">
        <v>1166</v>
      </c>
      <c r="V1166" s="1533"/>
    </row>
    <row r="1167" spans="1:22" ht="15.75" customHeight="1">
      <c r="A1167" s="1551" t="str">
        <f>A827</f>
        <v>Goats' milk - season 2</v>
      </c>
      <c r="B1167" s="1779"/>
      <c r="C1167" s="1814">
        <f>IF(C$1111=0,0,MAX((SUM(C827,M827)+SUM(C914,M914)/C$1111),(SUM(C827)+SUM(C914)/C$1111)))</f>
        <v>0</v>
      </c>
      <c r="D1167" s="1814">
        <f>IF(D$1111=0,0,MAX((SUM(D827,N827)+SUM(D914,N914)/D$1111),(SUM(D827)+SUM(D914)/D$1111)))</f>
        <v>0</v>
      </c>
      <c r="E1167" s="1814">
        <f>IF(E$1111=0,0,MAX((SUM(E827,O827)+SUM(E914,O914)/E$1111),(SUM(E827)+SUM(E914)/E$1111)))</f>
        <v>0</v>
      </c>
      <c r="F1167" s="1814">
        <f>IF(F$1111=0,0,MAX((SUM(F827,P827)+SUM(F914,P914)/F$1111),(SUM(F827)+SUM(F914)/F$1111)))</f>
        <v>0</v>
      </c>
      <c r="G1167" s="1777"/>
      <c r="H1167" s="1815"/>
      <c r="I1167" s="1815"/>
      <c r="J1167" s="1815"/>
      <c r="K1167" s="1815"/>
      <c r="L1167" s="1551"/>
      <c r="M1167" s="1805" t="str">
        <f>IF(OR(SUM((C1167&gt;C$1109),(E1167&gt;C$1109),(D1167&gt;C$1109),(F1167&gt;C$1109))&gt;1,C1167&gt;C$1109*2,E1167&gt;C$1109*2,D1167&gt;C$1109*2,F1167&gt;C$1109*2),"yes","")</f>
        <v/>
      </c>
      <c r="N1167" s="1821"/>
      <c r="O1167" s="1777"/>
      <c r="P1167" s="1777"/>
      <c r="Q1167" s="1816"/>
      <c r="R1167" s="1786"/>
      <c r="S1167" s="1533"/>
      <c r="T1167" s="1533"/>
      <c r="U1167" s="1570">
        <v>1167</v>
      </c>
      <c r="V1167" s="1533"/>
    </row>
    <row r="1168" spans="1:22" ht="15.75" customHeight="1">
      <c r="A1168" s="1777" t="str">
        <f>A914</f>
        <v>Goats' milk sales - season 2</v>
      </c>
      <c r="B1168" s="1779"/>
      <c r="C1168" s="1814"/>
      <c r="D1168" s="1814"/>
      <c r="E1168" s="1814"/>
      <c r="F1168" s="1814"/>
      <c r="G1168" s="1777"/>
      <c r="H1168" s="1815">
        <f>IF(C$1111=0,0,MAX(SUM(C914,M914)/C$1111,SUM(C914)/C$1111))</f>
        <v>0</v>
      </c>
      <c r="I1168" s="1815">
        <f>IF(D$1111=0,0,MAX(SUM(D914,N914)/D$1111,SUM(D914)/D$1111))</f>
        <v>0</v>
      </c>
      <c r="J1168" s="1815">
        <f>IF(E$1111=0,0,MAX(SUM(E914,O914)/E$1111,SUM(E914)/E$1111))</f>
        <v>0</v>
      </c>
      <c r="K1168" s="1815">
        <f>IF(F$1111=0,0,MAX(SUM(F914,P914)/F$1111,SUM(F914)/F$1111))</f>
        <v>0</v>
      </c>
      <c r="L1168" s="1551"/>
      <c r="M1168" s="1551"/>
      <c r="N1168" s="1821" t="str">
        <f>IF(OR(SUM((H1168&gt;C$1109),(J1168&gt;C$1109),(I1168&gt;C$1109),(K1168&gt;C$1109))&gt;1,H1168&gt;C$1109*2,J1168&gt;C$1109*2,I1168&gt;C$1109*2,K1168&gt;C$1109*2),"yes","")</f>
        <v/>
      </c>
      <c r="O1168" s="1777"/>
      <c r="P1168" s="1777"/>
      <c r="Q1168" s="1816"/>
      <c r="R1168" s="1786"/>
      <c r="S1168" s="1533"/>
      <c r="T1168" s="1533"/>
      <c r="U1168" s="1570">
        <v>1168</v>
      </c>
      <c r="V1168" s="1533"/>
    </row>
    <row r="1169" spans="1:22" ht="15.75" customHeight="1">
      <c r="A1169" s="1817" t="str">
        <f>A828</f>
        <v>Own meat</v>
      </c>
      <c r="B1169" s="1777"/>
      <c r="C1169" s="1814">
        <f>MAX(SUM(C828,M828),SUM(C828))</f>
        <v>1.621214196762142E-2</v>
      </c>
      <c r="D1169" s="1814">
        <f>MAX(SUM(D828,N828),SUM(D828))</f>
        <v>3.242428393524284E-2</v>
      </c>
      <c r="E1169" s="1814">
        <f>MAX(SUM(E828,O828),SUM(E828))</f>
        <v>4.187456413449564E-2</v>
      </c>
      <c r="F1169" s="1814">
        <f>MAX(SUM(F828,P828),SUM(F828))</f>
        <v>8.6967134962640108E-2</v>
      </c>
      <c r="G1169" s="1777"/>
      <c r="H1169" s="1533"/>
      <c r="I1169" s="1533"/>
      <c r="J1169" s="1533"/>
      <c r="K1169" s="1533"/>
      <c r="L1169" s="1551"/>
      <c r="M1169" s="1805" t="str">
        <f t="shared" ref="M1169:M1175" si="315">IF(OR(SUM((C1169&gt;C$1109),(D1169&gt;C$1109),(E1169&gt;C$1109),(F1169&gt;C$1109))&gt;1,C1169&gt;C$1109*2,D1169&gt;C$1109*2,E1169&gt;C$1109*2,F1169&gt;C$1109*2),"yes","")</f>
        <v/>
      </c>
      <c r="N1169" s="1824"/>
      <c r="O1169" s="1777"/>
      <c r="P1169" s="1777"/>
      <c r="Q1169" s="1816"/>
      <c r="R1169" s="1786"/>
      <c r="S1169" s="1533"/>
      <c r="T1169" s="1533"/>
      <c r="U1169" s="1570">
        <v>1169</v>
      </c>
      <c r="V1169" s="1533"/>
    </row>
    <row r="1170" spans="1:22" ht="15.75" customHeight="1">
      <c r="A1170" s="1817" t="str">
        <f>A854</f>
        <v>Labour: Land clearing, construction, herding, slaughtering</v>
      </c>
      <c r="B1170" s="1777"/>
      <c r="C1170" s="1814">
        <f t="shared" ref="C1170:F1172" si="316">MAX(SUM(C854,M854),SUM(C854))</f>
        <v>0</v>
      </c>
      <c r="D1170" s="1814">
        <f t="shared" si="316"/>
        <v>0</v>
      </c>
      <c r="E1170" s="1814">
        <f t="shared" si="316"/>
        <v>0</v>
      </c>
      <c r="F1170" s="1814">
        <f t="shared" si="316"/>
        <v>0</v>
      </c>
      <c r="G1170" s="1777"/>
      <c r="H1170" s="1533"/>
      <c r="I1170" s="1533"/>
      <c r="J1170" s="1533"/>
      <c r="K1170" s="1533"/>
      <c r="L1170" s="1551"/>
      <c r="M1170" s="1805" t="str">
        <f t="shared" si="315"/>
        <v/>
      </c>
      <c r="N1170" s="1824"/>
      <c r="O1170" s="1777"/>
      <c r="P1170" s="1777"/>
      <c r="Q1170" s="1816"/>
      <c r="R1170" s="1786"/>
      <c r="S1170" s="1533"/>
      <c r="T1170" s="1533"/>
      <c r="U1170" s="1570">
        <v>1170</v>
      </c>
      <c r="V1170" s="1533"/>
    </row>
    <row r="1171" spans="1:22" ht="15.75" customHeight="1">
      <c r="A1171" s="1817" t="str">
        <f>A855</f>
        <v>Labour: Weeding</v>
      </c>
      <c r="B1171" s="1777"/>
      <c r="C1171" s="1814">
        <f t="shared" si="316"/>
        <v>0</v>
      </c>
      <c r="D1171" s="1814">
        <f t="shared" si="316"/>
        <v>0</v>
      </c>
      <c r="E1171" s="1814">
        <f t="shared" si="316"/>
        <v>7.5706520547945202E-2</v>
      </c>
      <c r="F1171" s="1814">
        <f t="shared" si="316"/>
        <v>0</v>
      </c>
      <c r="G1171" s="1777"/>
      <c r="H1171" s="1533"/>
      <c r="I1171" s="1533"/>
      <c r="J1171" s="1533"/>
      <c r="K1171" s="1533"/>
      <c r="L1171" s="1551"/>
      <c r="M1171" s="1805" t="str">
        <f t="shared" si="315"/>
        <v/>
      </c>
      <c r="N1171" s="1824"/>
      <c r="O1171" s="1777"/>
      <c r="P1171" s="1777"/>
      <c r="Q1171" s="1816"/>
      <c r="R1171" s="1786"/>
      <c r="S1171" s="1533"/>
      <c r="T1171" s="1533"/>
      <c r="U1171" s="1570">
        <v>1171</v>
      </c>
      <c r="V1171" s="1533"/>
    </row>
    <row r="1172" spans="1:22" ht="15.75" customHeight="1">
      <c r="A1172" s="1817" t="str">
        <f>A856</f>
        <v>Labour: Harvesting</v>
      </c>
      <c r="B1172" s="1777"/>
      <c r="C1172" s="1814">
        <f t="shared" si="316"/>
        <v>0.11829143835616437</v>
      </c>
      <c r="D1172" s="1814">
        <f t="shared" si="316"/>
        <v>9.46331506849315E-2</v>
      </c>
      <c r="E1172" s="1814">
        <f t="shared" si="316"/>
        <v>7.0974863013698625E-2</v>
      </c>
      <c r="F1172" s="1814">
        <f t="shared" si="316"/>
        <v>0</v>
      </c>
      <c r="G1172" s="1777"/>
      <c r="H1172" s="1533"/>
      <c r="I1172" s="1533"/>
      <c r="J1172" s="1533"/>
      <c r="K1172" s="1533"/>
      <c r="L1172" s="1551"/>
      <c r="M1172" s="1805" t="str">
        <f t="shared" si="315"/>
        <v>yes</v>
      </c>
      <c r="N1172" s="1824"/>
      <c r="O1172" s="1777"/>
      <c r="P1172" s="1777"/>
      <c r="Q1172" s="1816"/>
      <c r="R1172" s="1786"/>
      <c r="S1172" s="1533"/>
      <c r="T1172" s="1533"/>
      <c r="U1172" s="1570">
        <v>1172</v>
      </c>
      <c r="V1172" s="1533"/>
    </row>
    <row r="1173" spans="1:22" ht="15.75" customHeight="1">
      <c r="A1173" s="1817" t="str">
        <f>A896</f>
        <v>Gifts/remittances: cereal</v>
      </c>
      <c r="B1173" s="1777"/>
      <c r="C1173" s="1814">
        <f t="shared" ref="C1173:F1175" si="317">MAX(SUM(C896,M896),SUM(C896))</f>
        <v>0</v>
      </c>
      <c r="D1173" s="1814">
        <f t="shared" si="317"/>
        <v>0</v>
      </c>
      <c r="E1173" s="1814">
        <f t="shared" si="317"/>
        <v>0</v>
      </c>
      <c r="F1173" s="1814">
        <f t="shared" si="317"/>
        <v>0</v>
      </c>
      <c r="G1173" s="1777"/>
      <c r="H1173" s="1533"/>
      <c r="I1173" s="1533"/>
      <c r="J1173" s="1533"/>
      <c r="K1173" s="1533"/>
      <c r="L1173" s="1551"/>
      <c r="M1173" s="1805" t="str">
        <f t="shared" si="315"/>
        <v/>
      </c>
      <c r="N1173" s="1824"/>
      <c r="O1173" s="1777"/>
      <c r="P1173" s="1777"/>
      <c r="Q1173" s="1816"/>
      <c r="R1173" s="1786"/>
      <c r="S1173" s="1533"/>
      <c r="T1173" s="1533"/>
      <c r="U1173" s="1570">
        <v>1173</v>
      </c>
      <c r="V1173" s="1533"/>
    </row>
    <row r="1174" spans="1:22" ht="15.75" customHeight="1">
      <c r="A1174" s="1817" t="str">
        <f>A897</f>
        <v>Gifts/remittances: sugar</v>
      </c>
      <c r="B1174" s="1777"/>
      <c r="C1174" s="1814">
        <f t="shared" si="317"/>
        <v>0</v>
      </c>
      <c r="D1174" s="1814">
        <f t="shared" si="317"/>
        <v>0</v>
      </c>
      <c r="E1174" s="1814">
        <f t="shared" si="317"/>
        <v>0</v>
      </c>
      <c r="F1174" s="1814">
        <f t="shared" si="317"/>
        <v>0</v>
      </c>
      <c r="G1174" s="1777"/>
      <c r="H1174" s="1533"/>
      <c r="I1174" s="1533"/>
      <c r="J1174" s="1533"/>
      <c r="K1174" s="1533"/>
      <c r="L1174" s="1551"/>
      <c r="M1174" s="1805" t="str">
        <f t="shared" si="315"/>
        <v/>
      </c>
      <c r="N1174" s="1824"/>
      <c r="O1174" s="1777"/>
      <c r="P1174" s="1777"/>
      <c r="Q1174" s="1816"/>
      <c r="R1174" s="1786"/>
      <c r="S1174" s="1533"/>
      <c r="T1174" s="1533"/>
      <c r="U1174" s="1570">
        <v>1174</v>
      </c>
      <c r="V1174" s="1533"/>
    </row>
    <row r="1175" spans="1:22" ht="15.75" customHeight="1">
      <c r="A1175" s="1817" t="str">
        <f>A898</f>
        <v>Gifts/remittances: Rice</v>
      </c>
      <c r="B1175" s="1777"/>
      <c r="C1175" s="1814">
        <f t="shared" si="317"/>
        <v>0</v>
      </c>
      <c r="D1175" s="1814">
        <f t="shared" si="317"/>
        <v>0</v>
      </c>
      <c r="E1175" s="1814">
        <f t="shared" si="317"/>
        <v>0</v>
      </c>
      <c r="F1175" s="1814">
        <f t="shared" si="317"/>
        <v>0</v>
      </c>
      <c r="G1175" s="1777"/>
      <c r="H1175" s="1533"/>
      <c r="I1175" s="1533"/>
      <c r="J1175" s="1533"/>
      <c r="K1175" s="1533"/>
      <c r="L1175" s="1551"/>
      <c r="M1175" s="1805" t="str">
        <f t="shared" si="315"/>
        <v/>
      </c>
      <c r="N1175" s="1824"/>
      <c r="O1175" s="1777"/>
      <c r="P1175" s="1777"/>
      <c r="Q1175" s="1816"/>
      <c r="R1175" s="1786"/>
      <c r="S1175" s="1533"/>
      <c r="T1175" s="1533"/>
      <c r="U1175" s="1570">
        <v>1175</v>
      </c>
      <c r="V1175" s="1533"/>
    </row>
    <row r="1176" spans="1:22" ht="15.75" customHeight="1">
      <c r="A1176" s="1677" t="s">
        <v>309</v>
      </c>
      <c r="B1176" s="1777"/>
      <c r="C1176" s="1814"/>
      <c r="D1176" s="1814"/>
      <c r="E1176" s="1814"/>
      <c r="F1176" s="1814"/>
      <c r="G1176" s="1777"/>
      <c r="H1176" s="1778"/>
      <c r="I1176" s="1533"/>
      <c r="J1176" s="1533"/>
      <c r="K1176" s="1778"/>
      <c r="L1176" s="1777"/>
      <c r="M1176" s="1825" t="s">
        <v>539</v>
      </c>
      <c r="N1176" s="1823" t="s">
        <v>347</v>
      </c>
      <c r="O1176" s="1777"/>
      <c r="P1176" s="1777"/>
      <c r="Q1176" s="1816"/>
      <c r="R1176" s="1786"/>
      <c r="S1176" s="1533"/>
      <c r="T1176" s="1533"/>
      <c r="U1176" s="1570">
        <v>1176</v>
      </c>
      <c r="V1176" s="1533"/>
    </row>
    <row r="1177" spans="1:22" ht="15.75" customHeight="1">
      <c r="A1177" s="1551" t="str">
        <f>A916</f>
        <v>Egg sales: no. sold</v>
      </c>
      <c r="B1177" s="1777"/>
      <c r="C1177" s="1814">
        <f t="shared" ref="C1177:F1179" si="318">IF(C$1111=0,0,MAX(SUM(C916,M916)/C$1111,SUM(C916)/C$1111))</f>
        <v>0</v>
      </c>
      <c r="D1177" s="1814">
        <f t="shared" si="318"/>
        <v>0</v>
      </c>
      <c r="E1177" s="1814">
        <f t="shared" si="318"/>
        <v>0</v>
      </c>
      <c r="F1177" s="1814">
        <f t="shared" si="318"/>
        <v>0</v>
      </c>
      <c r="G1177" s="1777"/>
      <c r="H1177" s="1533"/>
      <c r="I1177" s="1533"/>
      <c r="J1177" s="1533"/>
      <c r="K1177" s="1778"/>
      <c r="L1177" s="1777"/>
      <c r="M1177" s="1805" t="str">
        <f t="shared" ref="M1177:M1201" si="319">IF(OR(SUM((C1177&gt;C$1109),(D1177&gt;C$1109),(E1177&gt;C$1109),(F1177&gt;C$1109))&gt;1,C1177&gt;C$1109*2,D1177&gt;C$1109*2,E1177&gt;C$1109*2,F1177&gt;C$1109*2),"yes","")</f>
        <v/>
      </c>
      <c r="N1177" s="1805" t="str">
        <f t="shared" ref="N1177:N1201" si="320">M1177</f>
        <v/>
      </c>
      <c r="O1177" s="1777"/>
      <c r="P1177" s="1777"/>
      <c r="Q1177" s="1816"/>
      <c r="R1177" s="1786"/>
      <c r="S1177" s="1533"/>
      <c r="T1177" s="1533"/>
      <c r="U1177" s="1570">
        <v>1177</v>
      </c>
      <c r="V1177" s="1533"/>
    </row>
    <row r="1178" spans="1:22" ht="15.75" customHeight="1">
      <c r="A1178" s="1551" t="str">
        <f>A917</f>
        <v>Pig sales: no sold</v>
      </c>
      <c r="B1178" s="1777"/>
      <c r="C1178" s="1814">
        <f t="shared" si="318"/>
        <v>0</v>
      </c>
      <c r="D1178" s="1814">
        <f t="shared" si="318"/>
        <v>0</v>
      </c>
      <c r="E1178" s="1814">
        <f t="shared" si="318"/>
        <v>0</v>
      </c>
      <c r="F1178" s="1814">
        <f t="shared" si="318"/>
        <v>0</v>
      </c>
      <c r="G1178" s="1777"/>
      <c r="H1178" s="1533"/>
      <c r="I1178" s="1533"/>
      <c r="J1178" s="1533"/>
      <c r="K1178" s="1778"/>
      <c r="L1178" s="1777"/>
      <c r="M1178" s="1805" t="str">
        <f t="shared" si="319"/>
        <v/>
      </c>
      <c r="N1178" s="1805" t="str">
        <f t="shared" si="320"/>
        <v/>
      </c>
      <c r="O1178" s="1777"/>
      <c r="P1178" s="1777"/>
      <c r="Q1178" s="1816"/>
      <c r="R1178" s="1786"/>
      <c r="S1178" s="1533"/>
      <c r="T1178" s="1533"/>
      <c r="U1178" s="1570">
        <v>1178</v>
      </c>
      <c r="V1178" s="1533"/>
    </row>
    <row r="1179" spans="1:22" ht="15.75" customHeight="1">
      <c r="A1179" s="1551" t="str">
        <f>A918</f>
        <v>Other (hides): quantity</v>
      </c>
      <c r="B1179" s="1777"/>
      <c r="C1179" s="1814">
        <f t="shared" si="318"/>
        <v>0</v>
      </c>
      <c r="D1179" s="1814">
        <f t="shared" si="318"/>
        <v>0</v>
      </c>
      <c r="E1179" s="1814">
        <f t="shared" si="318"/>
        <v>8.0162690684171367E-2</v>
      </c>
      <c r="F1179" s="1814">
        <f t="shared" si="318"/>
        <v>0</v>
      </c>
      <c r="G1179" s="1777"/>
      <c r="H1179" s="1533"/>
      <c r="I1179" s="1533"/>
      <c r="J1179" s="1533"/>
      <c r="K1179" s="1778"/>
      <c r="L1179" s="1777"/>
      <c r="M1179" s="1805" t="str">
        <f t="shared" si="319"/>
        <v/>
      </c>
      <c r="N1179" s="1805" t="str">
        <f t="shared" si="320"/>
        <v/>
      </c>
      <c r="O1179" s="1777"/>
      <c r="P1179" s="1777"/>
      <c r="Q1179" s="1816"/>
      <c r="R1179" s="1786"/>
      <c r="S1179" s="1533"/>
      <c r="T1179" s="1533"/>
      <c r="U1179" s="1570">
        <v>1179</v>
      </c>
      <c r="V1179" s="1533"/>
    </row>
    <row r="1180" spans="1:22" ht="15.75" customHeight="1">
      <c r="A1180" s="1551" t="str">
        <f t="shared" ref="A1180:A1189" si="321">A920</f>
        <v>Camel sales - export: no. sold</v>
      </c>
      <c r="B1180" s="1777"/>
      <c r="C1180" s="1814">
        <f t="shared" ref="C1180:C1189" si="322">IF(C$1111=0,0,MAX(SUM(C920,M920)/C$1111,SUM(C920)/C$1111))</f>
        <v>0</v>
      </c>
      <c r="D1180" s="1814">
        <f t="shared" ref="D1180:D1189" si="323">IF(D$1111=0,0,MAX(SUM(D920,N920)/D$1111,SUM(D920)/D$1111))</f>
        <v>0</v>
      </c>
      <c r="E1180" s="1814">
        <f t="shared" ref="E1180:E1189" si="324">IF(E$1111=0,0,MAX(SUM(E920,O920)/E$1111,SUM(E920)/E$1111))</f>
        <v>0</v>
      </c>
      <c r="F1180" s="1814">
        <f t="shared" ref="F1180:F1189" si="325">IF(F$1111=0,0,MAX(SUM(F920,P920)/F$1111,SUM(F920)/F$1111))</f>
        <v>0</v>
      </c>
      <c r="G1180" s="1777"/>
      <c r="H1180" s="1533"/>
      <c r="I1180" s="1533"/>
      <c r="J1180" s="1533"/>
      <c r="K1180" s="1778"/>
      <c r="L1180" s="1777"/>
      <c r="M1180" s="1805" t="str">
        <f t="shared" si="319"/>
        <v/>
      </c>
      <c r="N1180" s="1805" t="str">
        <f t="shared" si="320"/>
        <v/>
      </c>
      <c r="O1180" s="1777"/>
      <c r="P1180" s="1777"/>
      <c r="Q1180" s="1816"/>
      <c r="R1180" s="1786"/>
      <c r="S1180" s="1533"/>
      <c r="T1180" s="1533"/>
      <c r="U1180" s="1570">
        <v>1180</v>
      </c>
      <c r="V1180" s="1533"/>
    </row>
    <row r="1181" spans="1:22" ht="15.75" customHeight="1">
      <c r="A1181" s="1551" t="str">
        <f t="shared" si="321"/>
        <v>Camel sales - local: no. sold</v>
      </c>
      <c r="B1181" s="1777"/>
      <c r="C1181" s="1814">
        <f t="shared" si="322"/>
        <v>0</v>
      </c>
      <c r="D1181" s="1814">
        <f t="shared" si="323"/>
        <v>0</v>
      </c>
      <c r="E1181" s="1814">
        <f t="shared" si="324"/>
        <v>0</v>
      </c>
      <c r="F1181" s="1814">
        <f t="shared" si="325"/>
        <v>0</v>
      </c>
      <c r="G1181" s="1777"/>
      <c r="H1181" s="1533"/>
      <c r="I1181" s="1533"/>
      <c r="J1181" s="1533"/>
      <c r="K1181" s="1778"/>
      <c r="L1181" s="1777"/>
      <c r="M1181" s="1805" t="str">
        <f t="shared" si="319"/>
        <v/>
      </c>
      <c r="N1181" s="1805" t="str">
        <f t="shared" si="320"/>
        <v/>
      </c>
      <c r="O1181" s="1777"/>
      <c r="P1181" s="1777"/>
      <c r="Q1181" s="1816"/>
      <c r="R1181" s="1786"/>
      <c r="S1181" s="1533"/>
      <c r="T1181" s="1533"/>
      <c r="U1181" s="1570">
        <v>1181</v>
      </c>
      <c r="V1181" s="1533"/>
    </row>
    <row r="1182" spans="1:22" ht="15.75" customHeight="1">
      <c r="A1182" s="1551" t="str">
        <f t="shared" si="321"/>
        <v>Fattened Ox sales: no. sold</v>
      </c>
      <c r="B1182" s="1777"/>
      <c r="C1182" s="1814">
        <f t="shared" si="322"/>
        <v>0</v>
      </c>
      <c r="D1182" s="1814">
        <f t="shared" si="323"/>
        <v>0</v>
      </c>
      <c r="E1182" s="1814">
        <f t="shared" si="324"/>
        <v>0</v>
      </c>
      <c r="F1182" s="1814">
        <f t="shared" si="325"/>
        <v>0</v>
      </c>
      <c r="G1182" s="1777"/>
      <c r="H1182" s="1533"/>
      <c r="I1182" s="1533"/>
      <c r="J1182" s="1533"/>
      <c r="K1182" s="1778"/>
      <c r="L1182" s="1777"/>
      <c r="M1182" s="1805" t="str">
        <f t="shared" si="319"/>
        <v/>
      </c>
      <c r="N1182" s="1805" t="str">
        <f t="shared" si="320"/>
        <v/>
      </c>
      <c r="O1182" s="1777"/>
      <c r="P1182" s="1777"/>
      <c r="Q1182" s="1816"/>
      <c r="R1182" s="1786"/>
      <c r="S1182" s="1533"/>
      <c r="T1182" s="1533"/>
      <c r="U1182" s="1570">
        <v>1182</v>
      </c>
      <c r="V1182" s="1533"/>
    </row>
    <row r="1183" spans="1:22" ht="15.75" customHeight="1">
      <c r="A1183" s="1551" t="str">
        <f t="shared" si="321"/>
        <v>Cattle sales - export: no. sold</v>
      </c>
      <c r="B1183" s="1777"/>
      <c r="C1183" s="1814">
        <f t="shared" si="322"/>
        <v>0</v>
      </c>
      <c r="D1183" s="1814">
        <f t="shared" si="323"/>
        <v>0</v>
      </c>
      <c r="E1183" s="1814">
        <f t="shared" si="324"/>
        <v>0</v>
      </c>
      <c r="F1183" s="1814">
        <f t="shared" si="325"/>
        <v>0</v>
      </c>
      <c r="G1183" s="1777"/>
      <c r="H1183" s="1533"/>
      <c r="I1183" s="1533"/>
      <c r="J1183" s="1533"/>
      <c r="K1183" s="1778"/>
      <c r="L1183" s="1777"/>
      <c r="M1183" s="1805" t="str">
        <f t="shared" si="319"/>
        <v/>
      </c>
      <c r="N1183" s="1805" t="str">
        <f t="shared" si="320"/>
        <v/>
      </c>
      <c r="O1183" s="1777"/>
      <c r="P1183" s="1777"/>
      <c r="Q1183" s="1816"/>
      <c r="R1183" s="1786"/>
      <c r="S1183" s="1533"/>
      <c r="T1183" s="1533"/>
      <c r="U1183" s="1570">
        <v>1183</v>
      </c>
      <c r="V1183" s="1533"/>
    </row>
    <row r="1184" spans="1:22" ht="15.75" customHeight="1">
      <c r="A1184" s="1551" t="str">
        <f t="shared" si="321"/>
        <v>Cattle sales - local: no. sold</v>
      </c>
      <c r="B1184" s="1777"/>
      <c r="C1184" s="1814">
        <f t="shared" si="322"/>
        <v>0</v>
      </c>
      <c r="D1184" s="1814">
        <f t="shared" si="323"/>
        <v>0.18704627826306652</v>
      </c>
      <c r="E1184" s="1814">
        <f t="shared" si="324"/>
        <v>0.37409255652613305</v>
      </c>
      <c r="F1184" s="1814">
        <f t="shared" si="325"/>
        <v>1.1690392391441657</v>
      </c>
      <c r="G1184" s="1777"/>
      <c r="H1184" s="1533"/>
      <c r="I1184" s="1533"/>
      <c r="J1184" s="1533"/>
      <c r="K1184" s="1778"/>
      <c r="L1184" s="1777"/>
      <c r="M1184" s="1805" t="str">
        <f t="shared" si="319"/>
        <v>yes</v>
      </c>
      <c r="N1184" s="1805" t="str">
        <f t="shared" si="320"/>
        <v>yes</v>
      </c>
      <c r="O1184" s="1777"/>
      <c r="P1184" s="1777"/>
      <c r="Q1184" s="1816"/>
      <c r="R1184" s="1786"/>
      <c r="S1184" s="1533"/>
      <c r="T1184" s="1533"/>
      <c r="U1184" s="1570">
        <v>1184</v>
      </c>
      <c r="V1184" s="1533"/>
    </row>
    <row r="1185" spans="1:22" ht="15.75" customHeight="1">
      <c r="A1185" s="1551" t="str">
        <f t="shared" si="321"/>
        <v>Goat sales - export: no. sold</v>
      </c>
      <c r="B1185" s="1777"/>
      <c r="C1185" s="1814">
        <f t="shared" si="322"/>
        <v>0</v>
      </c>
      <c r="D1185" s="1814">
        <f t="shared" si="323"/>
        <v>0</v>
      </c>
      <c r="E1185" s="1814">
        <f t="shared" si="324"/>
        <v>0</v>
      </c>
      <c r="F1185" s="1814">
        <f t="shared" si="325"/>
        <v>0</v>
      </c>
      <c r="G1185" s="1777"/>
      <c r="H1185" s="1533"/>
      <c r="I1185" s="1533"/>
      <c r="J1185" s="1533"/>
      <c r="K1185" s="1778"/>
      <c r="L1185" s="1777"/>
      <c r="M1185" s="1805" t="str">
        <f t="shared" si="319"/>
        <v/>
      </c>
      <c r="N1185" s="1805" t="str">
        <f t="shared" si="320"/>
        <v/>
      </c>
      <c r="O1185" s="1777"/>
      <c r="P1185" s="1777"/>
      <c r="Q1185" s="1816"/>
      <c r="R1185" s="1786"/>
      <c r="S1185" s="1533"/>
      <c r="T1185" s="1533"/>
      <c r="U1185" s="1570">
        <v>1185</v>
      </c>
      <c r="V1185" s="1533"/>
    </row>
    <row r="1186" spans="1:22" ht="15.75" customHeight="1">
      <c r="A1186" s="1551" t="str">
        <f t="shared" si="321"/>
        <v>Goat sales - local: no. sold</v>
      </c>
      <c r="B1186" s="1777"/>
      <c r="C1186" s="1814">
        <f t="shared" si="322"/>
        <v>3.5271583901035401E-2</v>
      </c>
      <c r="D1186" s="1814">
        <f t="shared" si="323"/>
        <v>3.5298304797930127E-2</v>
      </c>
      <c r="E1186" s="1814">
        <f t="shared" si="324"/>
        <v>0.35912885426508773</v>
      </c>
      <c r="F1186" s="1814">
        <f t="shared" si="325"/>
        <v>0.27542564474236547</v>
      </c>
      <c r="G1186" s="1777"/>
      <c r="H1186" s="1533"/>
      <c r="I1186" s="1533"/>
      <c r="J1186" s="1533"/>
      <c r="K1186" s="1778"/>
      <c r="L1186" s="1777"/>
      <c r="M1186" s="1805" t="str">
        <f t="shared" si="319"/>
        <v>yes</v>
      </c>
      <c r="N1186" s="1805" t="str">
        <f t="shared" si="320"/>
        <v>yes</v>
      </c>
      <c r="O1186" s="1777"/>
      <c r="P1186" s="1777"/>
      <c r="Q1186" s="1816"/>
      <c r="R1186" s="1786"/>
      <c r="S1186" s="1533"/>
      <c r="T1186" s="1533"/>
      <c r="U1186" s="1570">
        <v>1186</v>
      </c>
      <c r="V1186" s="1533"/>
    </row>
    <row r="1187" spans="1:22" ht="15.75" customHeight="1">
      <c r="A1187" s="1551" t="str">
        <f t="shared" si="321"/>
        <v>Sheep sales - export: no. sold</v>
      </c>
      <c r="B1187" s="1777"/>
      <c r="C1187" s="1814">
        <f t="shared" si="322"/>
        <v>0</v>
      </c>
      <c r="D1187" s="1814">
        <f t="shared" si="323"/>
        <v>0</v>
      </c>
      <c r="E1187" s="1814">
        <f t="shared" si="324"/>
        <v>0</v>
      </c>
      <c r="F1187" s="1814">
        <f t="shared" si="325"/>
        <v>0</v>
      </c>
      <c r="G1187" s="1777"/>
      <c r="H1187" s="1533"/>
      <c r="I1187" s="1533"/>
      <c r="J1187" s="1533"/>
      <c r="K1187" s="1778"/>
      <c r="L1187" s="1777"/>
      <c r="M1187" s="1805" t="str">
        <f t="shared" si="319"/>
        <v/>
      </c>
      <c r="N1187" s="1805" t="str">
        <f t="shared" si="320"/>
        <v/>
      </c>
      <c r="O1187" s="1777"/>
      <c r="P1187" s="1777"/>
      <c r="Q1187" s="1816"/>
      <c r="R1187" s="1786"/>
      <c r="S1187" s="1533"/>
      <c r="T1187" s="1533"/>
      <c r="U1187" s="1570">
        <v>1187</v>
      </c>
      <c r="V1187" s="1533"/>
    </row>
    <row r="1188" spans="1:22" ht="15.75" customHeight="1">
      <c r="A1188" s="1551" t="str">
        <f t="shared" si="321"/>
        <v>Sheep sales - local: no. sold</v>
      </c>
      <c r="B1188" s="1777"/>
      <c r="C1188" s="1814">
        <f t="shared" si="322"/>
        <v>0</v>
      </c>
      <c r="D1188" s="1814">
        <f t="shared" si="323"/>
        <v>0</v>
      </c>
      <c r="E1188" s="1814">
        <f t="shared" si="324"/>
        <v>3.2065076273668544E-2</v>
      </c>
      <c r="F1188" s="1814">
        <f t="shared" si="325"/>
        <v>4.3421457453926157E-2</v>
      </c>
      <c r="G1188" s="1777"/>
      <c r="H1188" s="1533"/>
      <c r="I1188" s="1533"/>
      <c r="J1188" s="1533"/>
      <c r="K1188" s="1778"/>
      <c r="L1188" s="1777"/>
      <c r="M1188" s="1805" t="str">
        <f t="shared" si="319"/>
        <v/>
      </c>
      <c r="N1188" s="1805" t="str">
        <f t="shared" si="320"/>
        <v/>
      </c>
      <c r="O1188" s="1777"/>
      <c r="P1188" s="1777"/>
      <c r="Q1188" s="1816"/>
      <c r="R1188" s="1786"/>
      <c r="S1188" s="1533"/>
      <c r="T1188" s="1533"/>
      <c r="U1188" s="1570">
        <v>1188</v>
      </c>
      <c r="V1188" s="1533"/>
    </row>
    <row r="1189" spans="1:22" ht="15.75" customHeight="1">
      <c r="A1189" s="1551" t="str">
        <f t="shared" si="321"/>
        <v>Chicken sales: no. sold</v>
      </c>
      <c r="B1189" s="1777"/>
      <c r="C1189" s="1814">
        <f t="shared" si="322"/>
        <v>7.4818511305226607E-3</v>
      </c>
      <c r="D1189" s="1814">
        <f t="shared" si="323"/>
        <v>7.4818511305226607E-3</v>
      </c>
      <c r="E1189" s="1814">
        <f t="shared" si="324"/>
        <v>2.2445553391567983E-2</v>
      </c>
      <c r="F1189" s="1814">
        <f t="shared" si="325"/>
        <v>7.0142354348649946E-2</v>
      </c>
      <c r="G1189" s="1777"/>
      <c r="H1189" s="1533"/>
      <c r="I1189" s="1533"/>
      <c r="J1189" s="1533"/>
      <c r="K1189" s="1778"/>
      <c r="L1189" s="1777"/>
      <c r="M1189" s="1805" t="str">
        <f t="shared" si="319"/>
        <v/>
      </c>
      <c r="N1189" s="1805" t="str">
        <f t="shared" si="320"/>
        <v/>
      </c>
      <c r="O1189" s="1777"/>
      <c r="P1189" s="1777"/>
      <c r="Q1189" s="1816"/>
      <c r="R1189" s="1786"/>
      <c r="S1189" s="1533"/>
      <c r="T1189" s="1533"/>
      <c r="U1189" s="1570">
        <v>1189</v>
      </c>
      <c r="V1189" s="1533"/>
    </row>
    <row r="1190" spans="1:22" ht="15.75" customHeight="1">
      <c r="A1190" s="1551" t="str">
        <f>A965</f>
        <v>Agricultural cash income -- see Data2</v>
      </c>
      <c r="B1190" s="1777"/>
      <c r="C1190" s="1814">
        <f t="shared" ref="C1190:F1192" si="326">IF(C$1111=0,0,MAX(SUM(C965,M965)/C$1111,SUM(C965)/C$1111))</f>
        <v>0</v>
      </c>
      <c r="D1190" s="1814">
        <f t="shared" si="326"/>
        <v>0.61564946445443613</v>
      </c>
      <c r="E1190" s="1814">
        <f t="shared" si="326"/>
        <v>0</v>
      </c>
      <c r="F1190" s="1814">
        <f t="shared" si="326"/>
        <v>0</v>
      </c>
      <c r="G1190" s="1777"/>
      <c r="H1190" s="1533"/>
      <c r="I1190" s="1533"/>
      <c r="J1190" s="1533"/>
      <c r="K1190" s="1778"/>
      <c r="L1190" s="1777"/>
      <c r="M1190" s="1805" t="str">
        <f t="shared" si="319"/>
        <v>yes</v>
      </c>
      <c r="N1190" s="1805" t="str">
        <f t="shared" si="320"/>
        <v>yes</v>
      </c>
      <c r="O1190" s="1777"/>
      <c r="P1190" s="1777"/>
      <c r="Q1190" s="1827"/>
      <c r="R1190" s="1786"/>
      <c r="S1190" s="1533"/>
      <c r="T1190" s="1533"/>
      <c r="U1190" s="1570">
        <v>1190</v>
      </c>
      <c r="V1190" s="1533"/>
    </row>
    <row r="1191" spans="1:22" ht="15.75" customHeight="1">
      <c r="A1191" s="1551" t="str">
        <f>A966</f>
        <v>Construction cash income -- see Data2</v>
      </c>
      <c r="B1191" s="1777"/>
      <c r="C1191" s="1814">
        <f t="shared" si="326"/>
        <v>0</v>
      </c>
      <c r="D1191" s="1814">
        <f t="shared" si="326"/>
        <v>0</v>
      </c>
      <c r="E1191" s="1814">
        <f t="shared" si="326"/>
        <v>0.12826030509467418</v>
      </c>
      <c r="F1191" s="1814">
        <f t="shared" si="326"/>
        <v>0</v>
      </c>
      <c r="G1191" s="1777"/>
      <c r="H1191" s="1533"/>
      <c r="I1191" s="1533"/>
      <c r="J1191" s="1533"/>
      <c r="K1191" s="1778"/>
      <c r="L1191" s="1777"/>
      <c r="M1191" s="1805" t="str">
        <f t="shared" si="319"/>
        <v>yes</v>
      </c>
      <c r="N1191" s="1805" t="str">
        <f t="shared" si="320"/>
        <v>yes</v>
      </c>
      <c r="O1191" s="1777"/>
      <c r="P1191" s="1777"/>
      <c r="Q1191" s="1827"/>
      <c r="R1191" s="1786"/>
      <c r="S1191" s="1533"/>
      <c r="T1191" s="1533"/>
      <c r="U1191" s="1570">
        <v>1191</v>
      </c>
      <c r="V1191" s="1533"/>
    </row>
    <row r="1192" spans="1:22" ht="15.75" customHeight="1">
      <c r="A1192" s="1551" t="str">
        <f>A967</f>
        <v>Domestic work cash income -- see Data2</v>
      </c>
      <c r="B1192" s="1777"/>
      <c r="C1192" s="1814">
        <f t="shared" si="326"/>
        <v>0.32065076273668547</v>
      </c>
      <c r="D1192" s="1814">
        <f t="shared" si="326"/>
        <v>0.19239045764201129</v>
      </c>
      <c r="E1192" s="1814">
        <f t="shared" si="326"/>
        <v>1.4429284323150846</v>
      </c>
      <c r="F1192" s="1814">
        <f t="shared" si="326"/>
        <v>0</v>
      </c>
      <c r="G1192" s="1777"/>
      <c r="H1192" s="1533"/>
      <c r="I1192" s="1533"/>
      <c r="J1192" s="1533"/>
      <c r="K1192" s="1778"/>
      <c r="L1192" s="1777"/>
      <c r="M1192" s="1805" t="str">
        <f t="shared" si="319"/>
        <v>yes</v>
      </c>
      <c r="N1192" s="1805" t="str">
        <f t="shared" si="320"/>
        <v>yes</v>
      </c>
      <c r="O1192" s="1777"/>
      <c r="P1192" s="1777"/>
      <c r="Q1192" s="1827"/>
      <c r="R1192" s="1786"/>
      <c r="S1192" s="1533"/>
      <c r="T1192" s="1533"/>
      <c r="U1192" s="1570">
        <v>1192</v>
      </c>
      <c r="V1192" s="1533"/>
    </row>
    <row r="1193" spans="1:22" ht="15.75" customHeight="1">
      <c r="A1193" s="1769" t="str">
        <f>A857</f>
        <v>Labour migration: no. people per HH</v>
      </c>
      <c r="B1193" s="1777"/>
      <c r="C1193" s="1814">
        <f>IF(C$1111=0,0,MAX((SUM(C857,M857)+SUM(C969,M969)/C$1111),(SUM(C857)+SUM(C969)/C$1111)))</f>
        <v>0</v>
      </c>
      <c r="D1193" s="1814">
        <f>IF(D$1111=0,0,MAX((SUM(D857,N857)+SUM(D969,N969)/D$1111),(SUM(D857)+SUM(D969)/D$1111)))</f>
        <v>0</v>
      </c>
      <c r="E1193" s="1814">
        <f>IF(E$1111=0,0,MAX((SUM(E857,O857)+SUM(E969,O969)/E$1111),(SUM(E857)+SUM(E969)/E$1111)))</f>
        <v>0</v>
      </c>
      <c r="F1193" s="1814">
        <f>IF(F$1111=0,0,MAX((SUM(F857,P857)+SUM(F969,P969)/F$1111),(SUM(F857)+SUM(F969)/F$1111)))</f>
        <v>0</v>
      </c>
      <c r="G1193" s="1777"/>
      <c r="H1193" s="1815">
        <f>IF(C$1111=0,0,MAX(SUM(C969,M969)/C$1111,SUM(C969)/C$1111))</f>
        <v>0</v>
      </c>
      <c r="I1193" s="1815">
        <f>IF(D$1111=0,0,MAX(SUM(D969,N969)/D$1111,SUM(D969)/D$1111))</f>
        <v>0</v>
      </c>
      <c r="J1193" s="1815">
        <f>IF(E$1111=0,0,MAX(SUM(E969,O969)/E$1111,SUM(E969)/E$1111))</f>
        <v>0</v>
      </c>
      <c r="K1193" s="1815">
        <f>IF(F$1111=0,0,MAX(SUM(F969,P969)/F$1111,SUM(F969)/F$1111))</f>
        <v>0</v>
      </c>
      <c r="L1193" s="1551"/>
      <c r="M1193" s="1805" t="str">
        <f t="shared" si="319"/>
        <v/>
      </c>
      <c r="N1193" s="1805" t="str">
        <f t="shared" si="320"/>
        <v/>
      </c>
      <c r="O1193" s="1777"/>
      <c r="P1193" s="1777"/>
      <c r="Q1193" s="1816"/>
      <c r="R1193" s="1786"/>
      <c r="S1193" s="1533"/>
      <c r="T1193" s="1533"/>
      <c r="U1193" s="1570">
        <v>1193</v>
      </c>
      <c r="V1193" s="1533"/>
    </row>
    <row r="1194" spans="1:22" ht="15.75" customHeight="1">
      <c r="A1194" s="1551" t="str">
        <f>A970</f>
        <v>Formal Employment (conservancies, etc.)</v>
      </c>
      <c r="B1194" s="1777"/>
      <c r="C1194" s="1814">
        <f>IF(C$1111=0,0,MAX(SUM(C970,M970)/C$1111,SUM(C970)/C$1111))</f>
        <v>0</v>
      </c>
      <c r="D1194" s="1814">
        <f>IF(D$1111=0,0,MAX(SUM(D970,N970)/D$1111,SUM(D970)/D$1111))</f>
        <v>0</v>
      </c>
      <c r="E1194" s="1814">
        <f>IF(E$1111=0,0,MAX(SUM(E970,O970)/E$1111,SUM(E970)/E$1111))</f>
        <v>0</v>
      </c>
      <c r="F1194" s="1814">
        <f>IF(F$1111=0,0,MAX(SUM(F970,P970)/F$1111,SUM(F970)/F$1111))</f>
        <v>6.1725271826811952</v>
      </c>
      <c r="G1194" s="1777"/>
      <c r="H1194" s="1533"/>
      <c r="I1194" s="1533"/>
      <c r="J1194" s="1533"/>
      <c r="K1194" s="1778"/>
      <c r="L1194" s="1777"/>
      <c r="M1194" s="1805" t="str">
        <f t="shared" si="319"/>
        <v>yes</v>
      </c>
      <c r="N1194" s="1805" t="str">
        <f t="shared" si="320"/>
        <v>yes</v>
      </c>
      <c r="O1194" s="1777"/>
      <c r="P1194" s="1777"/>
      <c r="Q1194" s="1816"/>
      <c r="R1194" s="1786"/>
      <c r="S1194" s="1533"/>
      <c r="T1194" s="1533"/>
      <c r="U1194" s="1570">
        <v>1194</v>
      </c>
      <c r="V1194" s="1533"/>
    </row>
    <row r="1195" spans="1:22" ht="15.75" customHeight="1">
      <c r="A1195" s="1551" t="str">
        <f>A972</f>
        <v>Firewood: no. people per HH</v>
      </c>
      <c r="B1195" s="1777"/>
      <c r="C1195" s="1814">
        <f t="shared" ref="C1195:F1196" si="327">IF(C$1111=0,0,MAX(SUM(C972,M972)/C$1111,SUM(C972)/C$1111))</f>
        <v>0</v>
      </c>
      <c r="D1195" s="1814">
        <f t="shared" si="327"/>
        <v>0</v>
      </c>
      <c r="E1195" s="1814">
        <f t="shared" si="327"/>
        <v>0</v>
      </c>
      <c r="F1195" s="1814">
        <f t="shared" si="327"/>
        <v>0</v>
      </c>
      <c r="G1195" s="1777"/>
      <c r="H1195" s="1533"/>
      <c r="I1195" s="1533"/>
      <c r="J1195" s="1533"/>
      <c r="K1195" s="1778"/>
      <c r="L1195" s="1777"/>
      <c r="M1195" s="1805" t="str">
        <f t="shared" si="319"/>
        <v/>
      </c>
      <c r="N1195" s="1805" t="str">
        <f t="shared" si="320"/>
        <v/>
      </c>
      <c r="O1195" s="1777"/>
      <c r="P1195" s="1777"/>
      <c r="Q1195" s="1816"/>
      <c r="R1195" s="1786"/>
      <c r="S1195" s="1533"/>
      <c r="T1195" s="1533"/>
      <c r="U1195" s="1570">
        <v>1195</v>
      </c>
      <c r="V1195" s="1533"/>
    </row>
    <row r="1196" spans="1:22" ht="15.75" customHeight="1">
      <c r="A1196" s="1551" t="str">
        <f>A973</f>
        <v>Self-employment -- see Data2</v>
      </c>
      <c r="B1196" s="1777"/>
      <c r="C1196" s="1814">
        <f t="shared" si="327"/>
        <v>0</v>
      </c>
      <c r="D1196" s="1814">
        <f t="shared" si="327"/>
        <v>0</v>
      </c>
      <c r="E1196" s="1814">
        <f t="shared" si="327"/>
        <v>1.3082551119656767</v>
      </c>
      <c r="F1196" s="1814">
        <f t="shared" si="327"/>
        <v>0</v>
      </c>
      <c r="G1196" s="1777"/>
      <c r="H1196" s="1533"/>
      <c r="I1196" s="1533"/>
      <c r="J1196" s="1533"/>
      <c r="K1196" s="1778"/>
      <c r="L1196" s="1777"/>
      <c r="M1196" s="1805" t="str">
        <f t="shared" si="319"/>
        <v>yes</v>
      </c>
      <c r="N1196" s="1805" t="str">
        <f t="shared" si="320"/>
        <v>yes</v>
      </c>
      <c r="O1196" s="1777"/>
      <c r="P1196" s="1777"/>
      <c r="Q1196" s="1816"/>
      <c r="R1196" s="1786"/>
      <c r="S1196" s="1533"/>
      <c r="T1196" s="1533"/>
      <c r="U1196" s="1570">
        <v>1196</v>
      </c>
      <c r="V1196" s="1533"/>
    </row>
    <row r="1197" spans="1:22" ht="15.75" customHeight="1">
      <c r="A1197" s="1551" t="str">
        <f>A975</f>
        <v>Small business -- see Data2</v>
      </c>
      <c r="B1197" s="1777"/>
      <c r="C1197" s="1814">
        <f>IF(C$1111=0,0,MAX(SUM(C975,M975)/C$1111,SUM(C975)/C$1111))</f>
        <v>0</v>
      </c>
      <c r="D1197" s="1814">
        <f>IF(D$1111=0,0,MAX(SUM(D975,N975)/D$1111,SUM(D975)/D$1111))</f>
        <v>0</v>
      </c>
      <c r="E1197" s="1814">
        <f>IF(E$1111=0,0,MAX(SUM(E975,O975)/E$1111,SUM(E975)/E$1111))</f>
        <v>0.44891106783135964</v>
      </c>
      <c r="F1197" s="1814">
        <f>IF(F$1111=0,0,MAX(SUM(F975,P975)/F$1111,SUM(F975)/F$1111))</f>
        <v>9.4591975007322215</v>
      </c>
      <c r="G1197" s="1777"/>
      <c r="H1197" s="1533"/>
      <c r="I1197" s="1533"/>
      <c r="J1197" s="1533"/>
      <c r="K1197" s="1778"/>
      <c r="L1197" s="1777"/>
      <c r="M1197" s="1805" t="str">
        <f t="shared" si="319"/>
        <v>yes</v>
      </c>
      <c r="N1197" s="1805" t="str">
        <f t="shared" si="320"/>
        <v>yes</v>
      </c>
      <c r="O1197" s="1777"/>
      <c r="P1197" s="1777"/>
      <c r="Q1197" s="1816"/>
      <c r="R1197" s="1786"/>
      <c r="S1197" s="1533"/>
      <c r="T1197" s="1533"/>
      <c r="U1197" s="1570">
        <v>1197</v>
      </c>
      <c r="V1197" s="1533"/>
    </row>
    <row r="1198" spans="1:22" ht="15.75" customHeight="1">
      <c r="A1198" s="1551" t="str">
        <f>A977</f>
        <v>Social development -- see Data2</v>
      </c>
      <c r="B1198" s="1777"/>
      <c r="C1198" s="1814">
        <f>IF(C$1111=0,0,MAX(SUM(C977,M977)/C$1111,SUM(C977)/C$1111))</f>
        <v>1.5134716001171555</v>
      </c>
      <c r="D1198" s="1814">
        <f>IF(D$1111=0,0,MAX(SUM(D977,N977)/D$1111,SUM(D977)/D$1111))</f>
        <v>1.5134716001171555</v>
      </c>
      <c r="E1198" s="1814">
        <f>IF(E$1111=0,0,MAX(SUM(E977,O977)/E$1111,SUM(E977)/E$1111))</f>
        <v>0.45532408308609335</v>
      </c>
      <c r="F1198" s="1814">
        <f>IF(F$1111=0,0,MAX(SUM(F977,P977)/F$1111,SUM(F977)/F$1111))</f>
        <v>0.5691551038576167</v>
      </c>
      <c r="G1198" s="1777"/>
      <c r="H1198" s="1533"/>
      <c r="I1198" s="1533"/>
      <c r="J1198" s="1533"/>
      <c r="K1198" s="1778"/>
      <c r="L1198" s="1777"/>
      <c r="M1198" s="1805" t="str">
        <f t="shared" si="319"/>
        <v>yes</v>
      </c>
      <c r="N1198" s="1805" t="str">
        <f t="shared" si="320"/>
        <v>yes</v>
      </c>
      <c r="O1198" s="1777"/>
      <c r="P1198" s="1777"/>
      <c r="Q1198" s="1816"/>
      <c r="R1198" s="1786"/>
      <c r="S1198" s="1533"/>
      <c r="T1198" s="1533"/>
      <c r="U1198" s="1570">
        <v>1198</v>
      </c>
      <c r="V1198" s="1533"/>
    </row>
    <row r="1199" spans="1:22" ht="15.75" customHeight="1">
      <c r="A1199" s="1551" t="str">
        <f>A979</f>
        <v>Public works -- see Data2</v>
      </c>
      <c r="B1199" s="1777"/>
      <c r="C1199" s="1814">
        <f>IF(C$1111=0,0,MAX(SUM(C979,M979)/C$1111,SUM(C979)/C$1111))</f>
        <v>0.66695358649230574</v>
      </c>
      <c r="D1199" s="1814">
        <f>IF(D$1111=0,0,MAX(SUM(D979,N979)/D$1111,SUM(D979)/D$1111))</f>
        <v>0</v>
      </c>
      <c r="E1199" s="1814">
        <f>IF(E$1111=0,0,MAX(SUM(E979,O979)/E$1111,SUM(E979)/E$1111))</f>
        <v>0</v>
      </c>
      <c r="F1199" s="1814">
        <f>IF(F$1111=0,0,MAX(SUM(F979,P979)/F$1111,SUM(F979)/F$1111))</f>
        <v>0</v>
      </c>
      <c r="G1199" s="1777"/>
      <c r="H1199" s="1533"/>
      <c r="I1199" s="1533"/>
      <c r="J1199" s="1533"/>
      <c r="K1199" s="1778"/>
      <c r="L1199" s="1777"/>
      <c r="M1199" s="1805" t="str">
        <f t="shared" si="319"/>
        <v>yes</v>
      </c>
      <c r="N1199" s="1805" t="str">
        <f t="shared" si="320"/>
        <v>yes</v>
      </c>
      <c r="O1199" s="1777"/>
      <c r="P1199" s="1777"/>
      <c r="Q1199" s="1816"/>
      <c r="R1199" s="1786"/>
      <c r="S1199" s="1533"/>
      <c r="T1199" s="1533"/>
      <c r="U1199" s="1570">
        <v>1199</v>
      </c>
      <c r="V1199" s="1533"/>
    </row>
    <row r="1200" spans="1:22" ht="15.75" customHeight="1">
      <c r="A1200" s="1551" t="str">
        <f>A981</f>
        <v>Gifts/social support:  Old Age grant</v>
      </c>
      <c r="B1200" s="1777"/>
      <c r="C1200" s="1814">
        <f>IF(C$1111=0,0,MAX(SUM(C981,M981)/C$1111,SUM(C981)/C$1111))</f>
        <v>0</v>
      </c>
      <c r="D1200" s="1814">
        <f>IF(D$1111=0,0,MAX(SUM(D981,N981)/D$1111,SUM(D981)/D$1111))</f>
        <v>0</v>
      </c>
      <c r="E1200" s="1814">
        <f>IF(E$1111=0,0,MAX(SUM(E981,O981)/E$1111,SUM(E981)/E$1111))</f>
        <v>0</v>
      </c>
      <c r="F1200" s="1814">
        <f>IF(F$1111=0,0,MAX(SUM(F981,P981)/F$1111,SUM(F981)/F$1111))</f>
        <v>0</v>
      </c>
      <c r="G1200" s="1777"/>
      <c r="H1200" s="1533"/>
      <c r="I1200" s="1533"/>
      <c r="J1200" s="1533"/>
      <c r="K1200" s="1778"/>
      <c r="L1200" s="1777"/>
      <c r="M1200" s="1805" t="str">
        <f t="shared" si="319"/>
        <v/>
      </c>
      <c r="N1200" s="1805" t="str">
        <f t="shared" si="320"/>
        <v/>
      </c>
      <c r="O1200" s="1777"/>
      <c r="P1200" s="1777"/>
      <c r="Q1200" s="1816"/>
      <c r="R1200" s="1786"/>
      <c r="S1200" s="1533"/>
      <c r="T1200" s="1533"/>
      <c r="U1200" s="1570">
        <v>1200</v>
      </c>
      <c r="V1200" s="1533"/>
    </row>
    <row r="1201" spans="1:22" ht="15.75" customHeight="1">
      <c r="A1201" s="1551" t="str">
        <f>A983</f>
        <v>Remittances: no. times per year</v>
      </c>
      <c r="B1201" s="1777"/>
      <c r="C1201" s="1814">
        <f>IF(C$1111=0,0,MAX(SUM(C983,M983)/C$1111,SUM(C983)/C$1111))</f>
        <v>5.3441793789447578E-2</v>
      </c>
      <c r="D1201" s="1814">
        <f>IF(D$1111=0,0,MAX(SUM(D983,N983)/D$1111,SUM(D983)/D$1111))</f>
        <v>0</v>
      </c>
      <c r="E1201" s="1814">
        <f>IF(E$1111=0,0,MAX(SUM(E983,O983)/E$1111,SUM(E983)/E$1111))</f>
        <v>5.3441793789447578E-2</v>
      </c>
      <c r="F1201" s="1814">
        <f>IF(F$1111=0,0,MAX(SUM(F983,P983)/F$1111,SUM(F983)/F$1111))</f>
        <v>0.10020336335521421</v>
      </c>
      <c r="G1201" s="1777"/>
      <c r="H1201" s="1533"/>
      <c r="I1201" s="1533"/>
      <c r="J1201" s="1533"/>
      <c r="K1201" s="1778"/>
      <c r="L1201" s="1777"/>
      <c r="M1201" s="1805" t="str">
        <f t="shared" si="319"/>
        <v>yes</v>
      </c>
      <c r="N1201" s="1805" t="str">
        <f t="shared" si="320"/>
        <v>yes</v>
      </c>
      <c r="O1201" s="1777"/>
      <c r="P1201" s="1777"/>
      <c r="Q1201" s="1816"/>
      <c r="R1201" s="1786"/>
      <c r="S1201" s="1533"/>
      <c r="T1201" s="1533"/>
      <c r="U1201" s="1570">
        <v>1201</v>
      </c>
      <c r="V1201" s="1533"/>
    </row>
    <row r="1202" spans="1:22" ht="12.75" customHeight="1">
      <c r="A1202" s="1551"/>
      <c r="B1202" s="1777"/>
      <c r="C1202" s="1777"/>
      <c r="D1202" s="1777"/>
      <c r="E1202" s="1777"/>
      <c r="F1202" s="1777"/>
      <c r="G1202" s="1777"/>
      <c r="H1202" s="1778"/>
      <c r="I1202" s="1778"/>
      <c r="J1202" s="1778"/>
      <c r="K1202" s="1778"/>
      <c r="L1202" s="1777"/>
      <c r="M1202" s="1777"/>
      <c r="N1202" s="1777"/>
      <c r="O1202" s="1777"/>
      <c r="P1202" s="1777"/>
      <c r="Q1202" s="1551"/>
      <c r="R1202" s="1551"/>
      <c r="S1202" s="1533"/>
      <c r="T1202" s="1533"/>
      <c r="U1202" s="1533"/>
      <c r="V1202" s="1533"/>
    </row>
    <row r="1203" spans="1:22" ht="12.75" customHeight="1">
      <c r="A1203" s="1551"/>
      <c r="B1203" s="1777"/>
      <c r="C1203" s="1777"/>
      <c r="D1203" s="1777"/>
      <c r="E1203" s="1777"/>
      <c r="F1203" s="1777"/>
      <c r="G1203" s="1777"/>
      <c r="H1203" s="1778"/>
      <c r="I1203" s="1778"/>
      <c r="J1203" s="1778"/>
      <c r="K1203" s="1778"/>
      <c r="L1203" s="1777"/>
      <c r="M1203" s="1777"/>
      <c r="N1203" s="1777"/>
      <c r="O1203" s="1777"/>
      <c r="P1203" s="1777"/>
      <c r="Q1203" s="1551"/>
      <c r="R1203" s="1551"/>
      <c r="S1203" s="1533"/>
      <c r="T1203" s="1533"/>
      <c r="U1203" s="1533"/>
      <c r="V1203" s="1533"/>
    </row>
    <row r="1204" spans="1:22" ht="12.75" customHeight="1">
      <c r="A1204" s="1551"/>
      <c r="B1204" s="1777"/>
      <c r="C1204" s="1777"/>
      <c r="D1204" s="1777"/>
      <c r="E1204" s="1777"/>
      <c r="F1204" s="1777"/>
      <c r="G1204" s="1777"/>
      <c r="H1204" s="1778"/>
      <c r="I1204" s="1778"/>
      <c r="J1204" s="1778"/>
      <c r="K1204" s="1778"/>
      <c r="L1204" s="1777"/>
      <c r="M1204" s="1777"/>
      <c r="N1204" s="1777"/>
      <c r="O1204" s="1777"/>
      <c r="P1204" s="1777"/>
      <c r="Q1204" s="1551"/>
      <c r="R1204" s="1551"/>
      <c r="S1204" s="1533"/>
      <c r="T1204" s="1533"/>
      <c r="U1204" s="1533"/>
      <c r="V1204" s="1533"/>
    </row>
    <row r="1205" spans="1:22" ht="12.75" customHeight="1">
      <c r="A1205" s="1551"/>
      <c r="B1205" s="1777"/>
      <c r="C1205" s="1777"/>
      <c r="D1205" s="1777"/>
      <c r="E1205" s="1777"/>
      <c r="F1205" s="1777"/>
      <c r="G1205" s="1777"/>
      <c r="H1205" s="1778"/>
      <c r="I1205" s="1778"/>
      <c r="J1205" s="1778"/>
      <c r="K1205" s="1778"/>
      <c r="L1205" s="1777"/>
      <c r="M1205" s="1777"/>
      <c r="N1205" s="1777"/>
      <c r="O1205" s="1777"/>
      <c r="P1205" s="1777"/>
      <c r="Q1205" s="1551"/>
      <c r="R1205" s="1551"/>
      <c r="S1205" s="1533"/>
      <c r="T1205" s="1533"/>
      <c r="U1205" s="1533"/>
      <c r="V1205" s="1533"/>
    </row>
    <row r="1206" spans="1:22" ht="12.75" customHeight="1">
      <c r="A1206" s="1551"/>
      <c r="B1206" s="1777"/>
      <c r="C1206" s="1777"/>
      <c r="D1206" s="1777"/>
      <c r="E1206" s="1777"/>
      <c r="F1206" s="1777"/>
      <c r="G1206" s="1777"/>
      <c r="H1206" s="1778"/>
      <c r="I1206" s="1778"/>
      <c r="J1206" s="1778"/>
      <c r="K1206" s="1778"/>
      <c r="L1206" s="1777"/>
      <c r="M1206" s="1777"/>
      <c r="N1206" s="1777"/>
      <c r="O1206" s="1777"/>
      <c r="P1206" s="1777"/>
      <c r="Q1206" s="1551"/>
      <c r="R1206" s="1551"/>
      <c r="S1206" s="1533"/>
      <c r="T1206" s="1533"/>
      <c r="U1206" s="1533"/>
      <c r="V1206" s="1533"/>
    </row>
    <row r="1207" spans="1:22" ht="12.75" customHeight="1">
      <c r="A1207" s="1551"/>
      <c r="B1207" s="1777"/>
      <c r="C1207" s="1777"/>
      <c r="D1207" s="1777"/>
      <c r="E1207" s="1777"/>
      <c r="F1207" s="1777"/>
      <c r="G1207" s="1777"/>
      <c r="H1207" s="1778"/>
      <c r="I1207" s="1778"/>
      <c r="J1207" s="1778"/>
      <c r="K1207" s="1778"/>
      <c r="L1207" s="1777"/>
      <c r="M1207" s="1777"/>
      <c r="N1207" s="1777"/>
      <c r="O1207" s="1777"/>
      <c r="P1207" s="1777"/>
      <c r="Q1207" s="1551"/>
      <c r="R1207" s="1551"/>
      <c r="S1207" s="1533"/>
      <c r="T1207" s="1533"/>
      <c r="U1207" s="1533"/>
      <c r="V1207" s="1533"/>
    </row>
    <row r="1208" spans="1:22" ht="12.75" customHeight="1">
      <c r="A1208" s="1551"/>
      <c r="B1208" s="1777"/>
      <c r="C1208" s="1777"/>
      <c r="D1208" s="1777"/>
      <c r="E1208" s="1777"/>
      <c r="F1208" s="1777"/>
      <c r="G1208" s="1777"/>
      <c r="H1208" s="1778"/>
      <c r="I1208" s="1778"/>
      <c r="J1208" s="1778"/>
      <c r="K1208" s="1778"/>
      <c r="L1208" s="1777"/>
      <c r="M1208" s="1777"/>
      <c r="N1208" s="1777"/>
      <c r="O1208" s="1777"/>
      <c r="P1208" s="1777"/>
      <c r="Q1208" s="1551"/>
      <c r="R1208" s="1551"/>
      <c r="S1208" s="1533"/>
      <c r="T1208" s="1533"/>
      <c r="U1208" s="1533"/>
      <c r="V1208" s="1533"/>
    </row>
    <row r="1209" spans="1:22" ht="12.75" customHeight="1">
      <c r="A1209" s="1551"/>
      <c r="B1209" s="1777"/>
      <c r="C1209" s="1777"/>
      <c r="D1209" s="1777"/>
      <c r="E1209" s="1777"/>
      <c r="F1209" s="1777"/>
      <c r="G1209" s="1777"/>
      <c r="H1209" s="1778"/>
      <c r="I1209" s="1778"/>
      <c r="J1209" s="1778"/>
      <c r="K1209" s="1778"/>
      <c r="L1209" s="1777"/>
      <c r="M1209" s="1777"/>
      <c r="N1209" s="1777"/>
      <c r="O1209" s="1777"/>
      <c r="P1209" s="1777"/>
      <c r="Q1209" s="1551"/>
      <c r="R1209" s="1551"/>
      <c r="S1209" s="1533"/>
      <c r="T1209" s="1533"/>
      <c r="U1209" s="1533"/>
      <c r="V1209" s="1533"/>
    </row>
    <row r="1210" spans="1:22" ht="12.75" customHeight="1">
      <c r="A1210" s="1551"/>
      <c r="B1210" s="1777"/>
      <c r="C1210" s="1777"/>
      <c r="D1210" s="1777"/>
      <c r="E1210" s="1777"/>
      <c r="F1210" s="1777"/>
      <c r="G1210" s="1777"/>
      <c r="H1210" s="1778"/>
      <c r="I1210" s="1778"/>
      <c r="J1210" s="1778"/>
      <c r="K1210" s="1778"/>
      <c r="L1210" s="1777"/>
      <c r="M1210" s="1777"/>
      <c r="N1210" s="1777"/>
      <c r="O1210" s="1777"/>
      <c r="P1210" s="1777"/>
      <c r="Q1210" s="1551"/>
      <c r="R1210" s="1551"/>
      <c r="S1210" s="1533"/>
      <c r="T1210" s="1533"/>
      <c r="U1210" s="1533"/>
      <c r="V1210" s="1533"/>
    </row>
    <row r="1211" spans="1:22" ht="12.75" customHeight="1">
      <c r="A1211" s="1551"/>
      <c r="B1211" s="1777"/>
      <c r="C1211" s="1777"/>
      <c r="D1211" s="1777"/>
      <c r="E1211" s="1777"/>
      <c r="F1211" s="1777"/>
      <c r="G1211" s="1777"/>
      <c r="H1211" s="1778"/>
      <c r="I1211" s="1778"/>
      <c r="J1211" s="1778"/>
      <c r="K1211" s="1778"/>
      <c r="L1211" s="1777"/>
      <c r="M1211" s="1777"/>
      <c r="N1211" s="1777"/>
      <c r="O1211" s="1777"/>
      <c r="P1211" s="1777"/>
      <c r="Q1211" s="1551"/>
      <c r="R1211" s="1551"/>
      <c r="S1211" s="1533"/>
      <c r="T1211" s="1533"/>
      <c r="U1211" s="1533"/>
      <c r="V1211" s="1533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14" sqref="C1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96" customWidth="1"/>
    <col min="8" max="10" width="6.5" style="997" customWidth="1"/>
    <col min="11" max="16384" width="11.5" style="15"/>
  </cols>
  <sheetData>
    <row r="1" spans="1:13" ht="12.75" customHeight="1">
      <c r="A1" s="998"/>
      <c r="B1" s="999"/>
      <c r="C1" s="826"/>
      <c r="D1" s="826"/>
      <c r="E1" s="826"/>
      <c r="F1" s="826"/>
      <c r="G1" s="1000"/>
      <c r="H1" s="1000"/>
      <c r="I1" s="432"/>
      <c r="J1" s="432"/>
      <c r="K1" s="432"/>
      <c r="L1" s="432"/>
      <c r="M1" s="432"/>
    </row>
    <row r="2" spans="1:13" ht="14" customHeight="1" thickBot="1">
      <c r="A2" s="1001" t="s">
        <v>540</v>
      </c>
      <c r="B2" s="1002"/>
      <c r="C2" s="1003"/>
      <c r="D2" s="1003"/>
      <c r="E2" s="1003"/>
      <c r="F2" s="1003"/>
      <c r="G2" s="1000"/>
      <c r="H2" s="1000"/>
      <c r="I2" s="432"/>
      <c r="J2" s="432"/>
      <c r="K2" s="432"/>
      <c r="L2" s="432"/>
      <c r="M2" s="432"/>
    </row>
    <row r="3" spans="1:13" ht="14" customHeight="1" thickBot="1">
      <c r="A3" s="1004"/>
      <c r="B3" s="985"/>
      <c r="C3" s="985" t="s">
        <v>477</v>
      </c>
      <c r="D3" s="986"/>
      <c r="E3" s="986"/>
      <c r="F3" s="986"/>
      <c r="G3" s="1000"/>
      <c r="H3" s="1000"/>
      <c r="I3" s="432"/>
      <c r="J3" s="432"/>
      <c r="K3" s="432"/>
      <c r="L3" s="432"/>
      <c r="M3" s="432"/>
    </row>
    <row r="4" spans="1:13" ht="12.75" customHeight="1">
      <c r="A4" s="1005" t="s">
        <v>34</v>
      </c>
      <c r="B4" s="830"/>
      <c r="C4" s="830" t="s">
        <v>61</v>
      </c>
      <c r="D4" s="830" t="s">
        <v>62</v>
      </c>
      <c r="E4" s="830" t="s">
        <v>63</v>
      </c>
      <c r="F4" s="830" t="s">
        <v>74</v>
      </c>
      <c r="G4" s="1000"/>
      <c r="H4" s="1000"/>
      <c r="I4" s="432"/>
      <c r="J4" s="432"/>
      <c r="K4" s="432"/>
      <c r="L4" s="432"/>
      <c r="M4" s="432"/>
    </row>
    <row r="5" spans="1:13" ht="12.75" customHeight="1">
      <c r="A5" s="1006" t="s">
        <v>541</v>
      </c>
      <c r="B5" s="1007"/>
      <c r="C5" s="990"/>
      <c r="D5" s="990"/>
      <c r="E5" s="990"/>
      <c r="F5" s="990"/>
      <c r="G5" s="1000"/>
      <c r="H5" s="1000"/>
      <c r="I5" s="432"/>
      <c r="J5" s="432"/>
      <c r="K5" s="432"/>
      <c r="L5" s="432"/>
      <c r="M5" s="432"/>
    </row>
    <row r="6" spans="1:13" ht="12.75" customHeight="1">
      <c r="A6" s="1008" t="s">
        <v>542</v>
      </c>
      <c r="B6" s="1002"/>
      <c r="C6" s="1003"/>
      <c r="D6" s="1003"/>
      <c r="E6" s="1003"/>
      <c r="F6" s="1003"/>
      <c r="G6" s="1000"/>
      <c r="H6" s="1000"/>
      <c r="I6" s="432"/>
      <c r="J6" s="432"/>
      <c r="K6" s="432"/>
      <c r="L6" s="432"/>
      <c r="M6" s="432"/>
    </row>
    <row r="7" spans="1:13" ht="12.75" customHeight="1">
      <c r="A7" s="1009" t="s">
        <v>543</v>
      </c>
      <c r="B7" s="1010"/>
      <c r="C7" s="995"/>
      <c r="D7" s="995"/>
      <c r="E7" s="995"/>
      <c r="F7" s="995"/>
      <c r="G7" s="1000"/>
      <c r="H7" s="1000"/>
      <c r="I7" s="432"/>
      <c r="J7" s="432"/>
      <c r="K7" s="432"/>
      <c r="L7" s="432"/>
      <c r="M7" s="432"/>
    </row>
    <row r="8" spans="1:13" ht="12.75" customHeight="1">
      <c r="A8" s="1006" t="s">
        <v>544</v>
      </c>
      <c r="B8" s="1007"/>
      <c r="C8" s="1011">
        <f>[1]ExpFactors!$C$8</f>
        <v>1.5</v>
      </c>
      <c r="D8" s="1011">
        <f>[1]ExpFactors!$D$8</f>
        <v>1.5</v>
      </c>
      <c r="E8" s="1011">
        <f>[1]ExpFactors!$E$8</f>
        <v>1.5</v>
      </c>
      <c r="F8" s="1011">
        <f>[1]ExpFactors!$F$8</f>
        <v>1.5</v>
      </c>
      <c r="G8" s="1000"/>
      <c r="H8" s="1000"/>
      <c r="I8" s="432"/>
      <c r="J8" s="432"/>
      <c r="K8" s="432"/>
      <c r="L8" s="432"/>
      <c r="M8" s="432"/>
    </row>
    <row r="9" spans="1:13" ht="12.75" customHeight="1">
      <c r="A9" s="1008" t="s">
        <v>545</v>
      </c>
      <c r="B9" s="1002"/>
      <c r="C9" s="1003"/>
      <c r="D9" s="1003"/>
      <c r="E9" s="1003"/>
      <c r="F9" s="1003"/>
      <c r="G9" s="1000"/>
      <c r="H9" s="1000"/>
      <c r="I9" s="432"/>
      <c r="J9" s="432"/>
      <c r="K9" s="432"/>
      <c r="L9" s="432"/>
      <c r="M9" s="432"/>
    </row>
    <row r="10" spans="1:13" ht="12.75" customHeight="1">
      <c r="A10" s="1009" t="s">
        <v>546</v>
      </c>
      <c r="B10" s="1010"/>
      <c r="C10" s="995"/>
      <c r="D10" s="995"/>
      <c r="E10" s="995"/>
      <c r="F10" s="995"/>
      <c r="G10" s="1000"/>
      <c r="H10" s="1000"/>
      <c r="I10" s="432"/>
      <c r="J10" s="432"/>
      <c r="K10" s="432"/>
      <c r="L10" s="432"/>
      <c r="M10" s="432"/>
    </row>
    <row r="11" spans="1:13" ht="12.75" customHeight="1">
      <c r="A11" s="1006" t="s">
        <v>547</v>
      </c>
      <c r="B11" s="1007"/>
      <c r="C11" s="1011">
        <f>[1]ExpFactors!$C$11</f>
        <v>0.1</v>
      </c>
      <c r="D11" s="1011">
        <f>[1]ExpFactors!$D$11</f>
        <v>0.1</v>
      </c>
      <c r="E11" s="1011">
        <f>[1]ExpFactors!$E$11</f>
        <v>0.2</v>
      </c>
      <c r="F11" s="1011">
        <f>[1]ExpFactors!$F$11</f>
        <v>0.2</v>
      </c>
      <c r="G11" s="1000"/>
      <c r="H11" s="1000"/>
      <c r="I11" s="432"/>
      <c r="J11" s="432"/>
      <c r="K11" s="432"/>
      <c r="L11" s="432"/>
      <c r="M11" s="432"/>
    </row>
    <row r="12" spans="1:13" ht="12.75" customHeight="1">
      <c r="A12" s="1006" t="s">
        <v>544</v>
      </c>
      <c r="B12" s="1007"/>
      <c r="C12" s="1011">
        <f>[1]ExpFactors!$C$12</f>
        <v>2</v>
      </c>
      <c r="D12" s="1011">
        <f>[1]ExpFactors!$D$12</f>
        <v>2</v>
      </c>
      <c r="E12" s="1011">
        <f>[1]ExpFactors!$E$12</f>
        <v>2</v>
      </c>
      <c r="F12" s="1011">
        <f>[1]ExpFactors!$F$12</f>
        <v>2</v>
      </c>
      <c r="G12" s="1000"/>
      <c r="H12" s="1000"/>
      <c r="I12" s="432"/>
      <c r="J12" s="432"/>
      <c r="K12" s="432"/>
      <c r="L12" s="432"/>
      <c r="M12" s="432"/>
    </row>
    <row r="13" spans="1:13" ht="12.75" customHeight="1">
      <c r="A13" s="1009" t="s">
        <v>548</v>
      </c>
      <c r="B13" s="1010"/>
      <c r="C13" s="995"/>
      <c r="D13" s="995"/>
      <c r="E13" s="995"/>
      <c r="F13" s="995"/>
      <c r="G13" s="1000"/>
      <c r="H13" s="1000"/>
      <c r="I13" s="432"/>
      <c r="J13" s="432"/>
      <c r="K13" s="432"/>
      <c r="L13" s="432"/>
      <c r="M13" s="432"/>
    </row>
    <row r="14" spans="1:13" ht="12.75" customHeight="1">
      <c r="A14" s="1006" t="s">
        <v>547</v>
      </c>
      <c r="B14" s="1007"/>
      <c r="C14" s="1011">
        <f>[1]ExpFactors!$C$14</f>
        <v>0.17</v>
      </c>
      <c r="D14" s="1011">
        <f>[1]ExpFactors!$D$14</f>
        <v>0.33</v>
      </c>
      <c r="E14" s="1011">
        <f>[1]ExpFactors!$E$14</f>
        <v>0.15</v>
      </c>
      <c r="F14" s="1011">
        <f>[1]ExpFactors!$F$14</f>
        <v>0.17</v>
      </c>
      <c r="G14" s="1000"/>
      <c r="H14" s="1000"/>
      <c r="I14" s="432"/>
      <c r="J14" s="432"/>
      <c r="K14" s="432"/>
      <c r="L14" s="432"/>
      <c r="M14" s="432"/>
    </row>
    <row r="15" spans="1:13" ht="12.75" customHeight="1">
      <c r="A15" s="1006" t="s">
        <v>544</v>
      </c>
      <c r="B15" s="1007"/>
      <c r="C15" s="1011">
        <f>[1]ExpFactors!$C$15</f>
        <v>1</v>
      </c>
      <c r="D15" s="1011">
        <f>[1]ExpFactors!$D$15</f>
        <v>1</v>
      </c>
      <c r="E15" s="1011">
        <f>[1]ExpFactors!$E$15</f>
        <v>1.5</v>
      </c>
      <c r="F15" s="1011">
        <f>[1]ExpFactors!$F$15</f>
        <v>1.5</v>
      </c>
      <c r="G15" s="1000"/>
      <c r="H15" s="1000"/>
      <c r="I15" s="432"/>
      <c r="J15" s="432"/>
      <c r="K15" s="432"/>
      <c r="L15" s="432"/>
      <c r="M15" s="432"/>
    </row>
    <row r="16" spans="1:13" ht="12.75" customHeight="1">
      <c r="A16" s="1009" t="s">
        <v>549</v>
      </c>
      <c r="B16" s="1010"/>
      <c r="C16" s="995"/>
      <c r="D16" s="995"/>
      <c r="E16" s="995"/>
      <c r="F16" s="995"/>
      <c r="G16" s="1000"/>
      <c r="H16" s="1000"/>
      <c r="I16" s="432"/>
      <c r="J16" s="432"/>
      <c r="K16" s="432"/>
      <c r="L16" s="432"/>
      <c r="M16" s="432"/>
    </row>
    <row r="17" spans="1:13" ht="12.75" customHeight="1">
      <c r="A17" s="1006" t="s">
        <v>547</v>
      </c>
      <c r="B17" s="1007"/>
      <c r="C17" s="1011">
        <f>[1]ExpFactors!$C$17</f>
        <v>0.5</v>
      </c>
      <c r="D17" s="1011">
        <f>[1]ExpFactors!$D$17</f>
        <v>0.33</v>
      </c>
      <c r="E17" s="1011">
        <f>[1]ExpFactors!$E$17</f>
        <v>0.375</v>
      </c>
      <c r="F17" s="1011">
        <f>[1]ExpFactors!$E$17</f>
        <v>0.375</v>
      </c>
      <c r="G17" s="1000"/>
      <c r="H17" s="1000"/>
      <c r="I17" s="432"/>
      <c r="J17" s="432"/>
      <c r="K17" s="432"/>
      <c r="L17" s="432"/>
      <c r="M17" s="432"/>
    </row>
    <row r="18" spans="1:13" ht="12.75" customHeight="1">
      <c r="A18" s="1006" t="s">
        <v>544</v>
      </c>
      <c r="B18" s="1007"/>
      <c r="C18" s="1011">
        <f>[1]ExpFactors!$C$18</f>
        <v>1</v>
      </c>
      <c r="D18" s="1011">
        <f>[1]ExpFactors!$D$18</f>
        <v>1</v>
      </c>
      <c r="E18" s="1011">
        <f>[1]ExpFactors!$E$18</f>
        <v>1.5</v>
      </c>
      <c r="F18" s="1011">
        <f>[1]ExpFactors!$F$18</f>
        <v>1.25</v>
      </c>
      <c r="G18" s="1000"/>
      <c r="H18" s="1000"/>
      <c r="I18" s="432"/>
      <c r="J18" s="432"/>
      <c r="K18" s="432"/>
      <c r="L18" s="432"/>
      <c r="M18" s="432"/>
    </row>
    <row r="19" spans="1:13" ht="12.75" customHeight="1">
      <c r="A19" s="1008" t="s">
        <v>20</v>
      </c>
      <c r="B19" s="1002"/>
      <c r="C19" s="1003"/>
      <c r="D19" s="1003"/>
      <c r="E19" s="1003"/>
      <c r="F19" s="1003"/>
      <c r="G19" s="1000"/>
      <c r="H19" s="1000"/>
      <c r="I19" s="432"/>
      <c r="J19" s="432"/>
      <c r="K19" s="432"/>
      <c r="L19" s="432"/>
      <c r="M19" s="432"/>
    </row>
    <row r="20" spans="1:13" ht="12.75" customHeight="1">
      <c r="A20" s="1009" t="s">
        <v>550</v>
      </c>
      <c r="B20" s="1012"/>
      <c r="C20" s="994"/>
      <c r="D20" s="994"/>
      <c r="E20" s="994"/>
      <c r="F20" s="994"/>
      <c r="G20" s="1000"/>
      <c r="H20" s="1000"/>
      <c r="I20" s="432"/>
      <c r="J20" s="432"/>
      <c r="K20" s="432"/>
      <c r="L20" s="432"/>
      <c r="M20" s="432"/>
    </row>
    <row r="21" spans="1:13" ht="12.75" customHeight="1">
      <c r="A21" s="1006" t="s">
        <v>551</v>
      </c>
      <c r="B21" s="1007"/>
      <c r="C21" s="1011">
        <f>[1]ExpFactors!$C$21</f>
        <v>1.25</v>
      </c>
      <c r="D21" s="1011">
        <f>[1]ExpFactors!$D$21</f>
        <v>1.25</v>
      </c>
      <c r="E21" s="1011">
        <f>[1]ExpFactors!$E$21</f>
        <v>1.25</v>
      </c>
      <c r="F21" s="1011">
        <f>[1]ExpFactors!$F$21</f>
        <v>1.25</v>
      </c>
      <c r="G21" s="1000"/>
      <c r="H21" s="1000"/>
      <c r="I21" s="432"/>
      <c r="J21" s="432"/>
      <c r="K21" s="432"/>
      <c r="L21" s="432"/>
      <c r="M21" s="432"/>
    </row>
    <row r="22" spans="1:13" ht="12.75" customHeight="1">
      <c r="A22" s="1009" t="s">
        <v>552</v>
      </c>
      <c r="B22" s="1012"/>
      <c r="C22" s="994"/>
      <c r="D22" s="994"/>
      <c r="E22" s="994"/>
      <c r="F22" s="994"/>
      <c r="G22" s="1000"/>
      <c r="H22" s="1000"/>
      <c r="I22" s="432"/>
      <c r="J22" s="432"/>
      <c r="K22" s="432"/>
      <c r="L22" s="432"/>
      <c r="M22" s="432"/>
    </row>
    <row r="23" spans="1:13" ht="12.75" customHeight="1">
      <c r="A23" s="1006" t="s">
        <v>553</v>
      </c>
      <c r="B23" s="1007"/>
      <c r="C23" s="1011">
        <f>[1]ExpFactors!C23</f>
        <v>0</v>
      </c>
      <c r="D23" s="1011">
        <f>[1]ExpFactors!D23</f>
        <v>0</v>
      </c>
      <c r="E23" s="1011">
        <f>[1]ExpFactors!E23</f>
        <v>0</v>
      </c>
      <c r="F23" s="1011">
        <f>[1]ExpFactors!F23</f>
        <v>0</v>
      </c>
      <c r="G23" s="1000"/>
      <c r="H23" s="1000"/>
      <c r="I23" s="432"/>
      <c r="J23" s="432"/>
      <c r="K23" s="432"/>
      <c r="L23" s="432"/>
      <c r="M23" s="432"/>
    </row>
    <row r="24" spans="1:13" ht="12.75" customHeight="1">
      <c r="A24" s="1006" t="s">
        <v>554</v>
      </c>
      <c r="B24" s="1007"/>
      <c r="C24" s="1011">
        <f>[1]ExpFactors!C24</f>
        <v>1</v>
      </c>
      <c r="D24" s="1011">
        <f>[1]ExpFactors!D24</f>
        <v>1</v>
      </c>
      <c r="E24" s="1011">
        <f>[1]ExpFactors!E24</f>
        <v>1</v>
      </c>
      <c r="F24" s="1011">
        <f>[1]ExpFactors!F24</f>
        <v>1</v>
      </c>
      <c r="G24" s="1000"/>
      <c r="H24" s="1000"/>
      <c r="I24" s="432"/>
      <c r="J24" s="432"/>
      <c r="K24" s="432"/>
      <c r="L24" s="432"/>
      <c r="M24" s="432"/>
    </row>
    <row r="25" spans="1:13" ht="12.75" customHeight="1">
      <c r="A25" s="1006" t="s">
        <v>555</v>
      </c>
      <c r="B25" s="1007"/>
      <c r="C25" s="1011">
        <f>[1]ExpFactors!C25</f>
        <v>0.5</v>
      </c>
      <c r="D25" s="1011">
        <f>[1]ExpFactors!D25</f>
        <v>0.5</v>
      </c>
      <c r="E25" s="1011">
        <f>[1]ExpFactors!E25</f>
        <v>0.5</v>
      </c>
      <c r="F25" s="1011">
        <f>[1]ExpFactors!F25</f>
        <v>0.5</v>
      </c>
      <c r="G25" s="1000"/>
      <c r="H25" s="1000"/>
      <c r="I25" s="432"/>
      <c r="J25" s="432"/>
      <c r="K25" s="432"/>
      <c r="L25" s="432"/>
      <c r="M25" s="432"/>
    </row>
    <row r="26" spans="1:13" ht="12.75" customHeight="1">
      <c r="A26" s="1008" t="s">
        <v>556</v>
      </c>
      <c r="B26" s="1013"/>
      <c r="C26" s="1014"/>
      <c r="D26" s="1014"/>
      <c r="E26" s="1014"/>
      <c r="F26" s="1014"/>
      <c r="G26" s="1000"/>
      <c r="H26" s="1000"/>
      <c r="I26" s="432"/>
      <c r="J26" s="432"/>
      <c r="K26" s="432"/>
      <c r="L26" s="432"/>
      <c r="M26" s="432"/>
    </row>
    <row r="27" spans="1:13" ht="12.75" customHeight="1">
      <c r="A27" s="1009" t="s">
        <v>557</v>
      </c>
      <c r="B27" s="1012"/>
      <c r="C27" s="994"/>
      <c r="D27" s="994"/>
      <c r="E27" s="994"/>
      <c r="F27" s="994"/>
      <c r="G27" s="1000"/>
      <c r="H27" s="1000"/>
      <c r="I27" s="432"/>
      <c r="J27" s="432"/>
      <c r="K27" s="432"/>
      <c r="L27" s="432"/>
      <c r="M27" s="432"/>
    </row>
    <row r="28" spans="1:13" ht="12.75" customHeight="1">
      <c r="A28" s="1006" t="s">
        <v>558</v>
      </c>
      <c r="B28" s="1007"/>
      <c r="C28" s="1011">
        <f>[1]ExpFactors!C28</f>
        <v>1</v>
      </c>
      <c r="D28" s="1011">
        <f>[1]ExpFactors!D28</f>
        <v>1</v>
      </c>
      <c r="E28" s="1011">
        <f>[1]ExpFactors!E28</f>
        <v>1</v>
      </c>
      <c r="F28" s="1011">
        <f>[1]ExpFactors!F28</f>
        <v>1</v>
      </c>
      <c r="G28" s="1000"/>
      <c r="H28" s="1000"/>
      <c r="I28" s="432"/>
      <c r="J28" s="432"/>
      <c r="K28" s="432"/>
      <c r="L28" s="432"/>
      <c r="M28" s="432"/>
    </row>
    <row r="29" spans="1:13" ht="12.75" customHeight="1">
      <c r="A29" s="1009" t="s">
        <v>559</v>
      </c>
      <c r="B29" s="1010"/>
      <c r="C29" s="995"/>
      <c r="D29" s="995"/>
      <c r="E29" s="995"/>
      <c r="F29" s="995"/>
      <c r="G29" s="1000"/>
      <c r="H29" s="1000"/>
      <c r="I29" s="432"/>
      <c r="J29" s="432"/>
      <c r="K29" s="432"/>
      <c r="L29" s="432"/>
      <c r="M29" s="432"/>
    </row>
    <row r="30" spans="1:13" ht="12.75" customHeight="1">
      <c r="A30" s="1006" t="s">
        <v>558</v>
      </c>
      <c r="B30" s="1007"/>
      <c r="C30" s="1011">
        <f>[1]ExpFactors!C30</f>
        <v>1</v>
      </c>
      <c r="D30" s="1011">
        <f>[1]ExpFactors!D30</f>
        <v>1</v>
      </c>
      <c r="E30" s="1011">
        <f>[1]ExpFactors!E30</f>
        <v>1</v>
      </c>
      <c r="F30" s="1011">
        <f>[1]ExpFactors!F30</f>
        <v>1</v>
      </c>
      <c r="G30" s="1000"/>
      <c r="H30" s="1000"/>
      <c r="I30" s="432"/>
      <c r="J30" s="432"/>
      <c r="K30" s="432"/>
      <c r="L30" s="432"/>
      <c r="M30" s="432"/>
    </row>
    <row r="31" spans="1:13" ht="12.75" customHeight="1">
      <c r="A31" s="1009" t="s">
        <v>560</v>
      </c>
      <c r="B31" s="1010"/>
      <c r="C31" s="995"/>
      <c r="D31" s="995"/>
      <c r="E31" s="995"/>
      <c r="F31" s="995"/>
      <c r="G31" s="1000"/>
      <c r="H31" s="1000"/>
      <c r="I31" s="432"/>
      <c r="J31" s="432"/>
      <c r="K31" s="432"/>
      <c r="L31" s="432"/>
      <c r="M31" s="432"/>
    </row>
    <row r="32" spans="1:13" ht="12.75" customHeight="1">
      <c r="A32" s="1006" t="s">
        <v>558</v>
      </c>
      <c r="B32" s="1007"/>
      <c r="C32" s="1011">
        <f>[1]ExpFactors!C32</f>
        <v>1</v>
      </c>
      <c r="D32" s="1011">
        <f>[1]ExpFactors!D32</f>
        <v>1</v>
      </c>
      <c r="E32" s="1011">
        <f>[1]ExpFactors!E32</f>
        <v>1</v>
      </c>
      <c r="F32" s="1011">
        <f>[1]ExpFactors!F32</f>
        <v>1</v>
      </c>
      <c r="G32" s="1000"/>
      <c r="H32" s="1000"/>
      <c r="I32" s="432"/>
      <c r="J32" s="432"/>
      <c r="K32" s="432"/>
      <c r="L32" s="432"/>
      <c r="M32" s="432"/>
    </row>
    <row r="33" spans="1:13" ht="12.75" customHeight="1">
      <c r="A33" s="1009" t="s">
        <v>561</v>
      </c>
      <c r="B33" s="1012"/>
      <c r="C33" s="994"/>
      <c r="D33" s="994"/>
      <c r="E33" s="994"/>
      <c r="F33" s="994"/>
      <c r="G33" s="1000"/>
      <c r="H33" s="1000"/>
      <c r="I33" s="432"/>
      <c r="J33" s="432"/>
      <c r="K33" s="432"/>
      <c r="L33" s="432"/>
      <c r="M33" s="432"/>
    </row>
    <row r="34" spans="1:13" ht="12.75" customHeight="1">
      <c r="A34" s="1006" t="s">
        <v>558</v>
      </c>
      <c r="B34" s="1007"/>
      <c r="C34" s="1011">
        <f>[1]ExpFactors!C34</f>
        <v>1</v>
      </c>
      <c r="D34" s="1011">
        <f>[1]ExpFactors!D34</f>
        <v>1</v>
      </c>
      <c r="E34" s="1011">
        <f>[1]ExpFactors!E34</f>
        <v>1</v>
      </c>
      <c r="F34" s="1011">
        <f>[1]ExpFactors!F34</f>
        <v>1</v>
      </c>
      <c r="G34" s="1000"/>
      <c r="H34" s="1000"/>
      <c r="I34" s="432"/>
      <c r="J34" s="432"/>
      <c r="K34" s="432"/>
      <c r="L34" s="432"/>
      <c r="M34" s="432"/>
    </row>
    <row r="35" spans="1:13" ht="12.75" customHeight="1">
      <c r="A35" s="1009" t="s">
        <v>562</v>
      </c>
      <c r="B35" s="1012"/>
      <c r="C35" s="994"/>
      <c r="D35" s="994"/>
      <c r="E35" s="994"/>
      <c r="F35" s="994"/>
      <c r="G35" s="1000"/>
      <c r="H35" s="1000"/>
      <c r="I35" s="432"/>
      <c r="J35" s="432"/>
      <c r="K35" s="432"/>
      <c r="L35" s="432"/>
      <c r="M35" s="432"/>
    </row>
    <row r="36" spans="1:13" ht="12.75" customHeight="1">
      <c r="A36" s="1015" t="s">
        <v>558</v>
      </c>
      <c r="B36" s="1007"/>
      <c r="C36" s="1011">
        <f>[1]ExpFactors!C36</f>
        <v>1.2</v>
      </c>
      <c r="D36" s="1011">
        <f>[1]ExpFactors!D36</f>
        <v>1.2</v>
      </c>
      <c r="E36" s="1011">
        <f>[1]ExpFactors!E36</f>
        <v>1.2</v>
      </c>
      <c r="F36" s="1011">
        <f>[1]ExpFactors!F36</f>
        <v>1.2</v>
      </c>
      <c r="G36" s="1000"/>
      <c r="H36" s="1000"/>
      <c r="I36" s="432"/>
      <c r="J36" s="432"/>
      <c r="K36" s="432"/>
      <c r="L36" s="432"/>
      <c r="M36" s="432"/>
    </row>
    <row r="37" spans="1:13" ht="12.75" customHeight="1">
      <c r="A37" s="1009" t="s">
        <v>563</v>
      </c>
      <c r="B37" s="1010"/>
      <c r="C37" s="995"/>
      <c r="D37" s="995"/>
      <c r="E37" s="995"/>
      <c r="F37" s="995"/>
      <c r="G37" s="1000"/>
      <c r="H37" s="1000"/>
      <c r="I37" s="432"/>
      <c r="J37" s="432"/>
      <c r="K37" s="432"/>
      <c r="L37" s="432"/>
      <c r="M37" s="432"/>
    </row>
    <row r="38" spans="1:13" ht="12.75" customHeight="1">
      <c r="A38" s="1006" t="s">
        <v>558</v>
      </c>
      <c r="B38" s="1007"/>
      <c r="C38" s="1011">
        <f>[1]ExpFactors!C38</f>
        <v>1</v>
      </c>
      <c r="D38" s="1011">
        <f>[1]ExpFactors!D38</f>
        <v>1</v>
      </c>
      <c r="E38" s="1011">
        <f>[1]ExpFactors!E38</f>
        <v>1</v>
      </c>
      <c r="F38" s="1011">
        <f>[1]ExpFactors!F38</f>
        <v>1</v>
      </c>
      <c r="G38" s="1000"/>
      <c r="H38" s="1000"/>
      <c r="I38" s="432"/>
      <c r="J38" s="432"/>
      <c r="K38" s="432"/>
      <c r="L38" s="432"/>
      <c r="M38" s="432"/>
    </row>
    <row r="39" spans="1:13" ht="12.75" customHeight="1">
      <c r="A39" s="1016" t="s">
        <v>17</v>
      </c>
      <c r="B39" s="1017"/>
      <c r="C39" s="1018"/>
      <c r="D39" s="1018"/>
      <c r="E39" s="1018"/>
      <c r="F39" s="1018"/>
      <c r="G39" s="1000"/>
      <c r="H39" s="1000"/>
      <c r="I39" s="432"/>
      <c r="J39" s="432"/>
      <c r="K39" s="432"/>
      <c r="L39" s="432"/>
      <c r="M39" s="432"/>
    </row>
    <row r="40" spans="1:13" ht="12.75" customHeight="1">
      <c r="A40" s="1019" t="s">
        <v>564</v>
      </c>
      <c r="B40" s="1020"/>
      <c r="C40" s="1021"/>
      <c r="D40" s="1021"/>
      <c r="E40" s="1021"/>
      <c r="F40" s="1021"/>
      <c r="G40" s="1000"/>
      <c r="H40" s="1000"/>
      <c r="I40" s="432"/>
      <c r="J40" s="432"/>
      <c r="K40" s="432"/>
      <c r="L40" s="432"/>
      <c r="M40" s="432"/>
    </row>
    <row r="41" spans="1:13" ht="12.75" customHeight="1">
      <c r="A41" s="1006" t="s">
        <v>565</v>
      </c>
      <c r="B41" s="1022"/>
      <c r="C41" s="1023"/>
      <c r="D41" s="1011" t="str">
        <f>[1]ExpFactors!D41</f>
        <v>no</v>
      </c>
      <c r="E41" s="1023"/>
      <c r="F41" s="1023"/>
      <c r="G41" s="1000"/>
      <c r="H41" s="1000"/>
      <c r="I41" s="432"/>
      <c r="J41" s="432"/>
      <c r="K41" s="432"/>
      <c r="L41" s="432"/>
      <c r="M41" s="432"/>
    </row>
    <row r="42" spans="1:13" ht="12.75" customHeight="1">
      <c r="A42" s="1019" t="s">
        <v>566</v>
      </c>
      <c r="B42" s="1020"/>
      <c r="C42" s="1497" t="s">
        <v>567</v>
      </c>
      <c r="D42" s="1497"/>
      <c r="E42" s="1497"/>
      <c r="F42" s="1497"/>
      <c r="G42" s="1111" t="s">
        <v>568</v>
      </c>
      <c r="H42" s="1112" t="str">
        <f>[1]ExpFactors!$H$42</f>
        <v>Additional Price (per kg)</v>
      </c>
      <c r="I42" s="826" t="s">
        <v>569</v>
      </c>
      <c r="J42" s="432"/>
      <c r="K42" s="432"/>
      <c r="L42" s="432"/>
      <c r="M42" s="432"/>
    </row>
    <row r="43" spans="1:13" ht="12.75" customHeight="1">
      <c r="A43" s="1113" t="str">
        <f>[1]ExpFactors!A43</f>
        <v>aerated cold drinks</v>
      </c>
      <c r="B43" s="1113" t="str">
        <f>[1]ExpFactors!B43</f>
        <v>poor</v>
      </c>
      <c r="C43" s="1024">
        <f>[1]ExpFactors!C43</f>
        <v>0</v>
      </c>
      <c r="D43" s="1024">
        <f>[1]ExpFactors!D43</f>
        <v>0</v>
      </c>
      <c r="E43" s="1024">
        <f>[1]ExpFactors!E43</f>
        <v>0</v>
      </c>
      <c r="F43" s="1024">
        <f>[1]ExpFactors!F43</f>
        <v>0</v>
      </c>
      <c r="G43" s="1113">
        <f>[1]ExpFactors!G43</f>
        <v>15.097764823310053</v>
      </c>
      <c r="H43" s="1113">
        <f>[1]ExpFactors!$H43</f>
        <v>13.123144876325089</v>
      </c>
      <c r="I43" s="826" t="str">
        <f>[1]ExpFactors!$I43</f>
        <v>fpl</v>
      </c>
      <c r="J43" s="432"/>
      <c r="K43" s="432"/>
      <c r="L43" s="432"/>
      <c r="M43" s="432"/>
    </row>
    <row r="44" spans="1:13" ht="12.75" customHeight="1">
      <c r="A44" s="1113" t="str">
        <f>[1]ExpFactors!A44</f>
        <v>fresh milk</v>
      </c>
      <c r="B44" s="1113" t="str">
        <f>[1]ExpFactors!B44</f>
        <v>poor</v>
      </c>
      <c r="C44" s="1024">
        <f>[1]ExpFactors!C44</f>
        <v>0</v>
      </c>
      <c r="D44" s="1024">
        <f>[1]ExpFactors!D44</f>
        <v>0</v>
      </c>
      <c r="E44" s="1024">
        <f>[1]ExpFactors!E44</f>
        <v>0</v>
      </c>
      <c r="F44" s="1024">
        <f>[1]ExpFactors!F44</f>
        <v>0</v>
      </c>
      <c r="G44" s="1113">
        <f>[1]ExpFactors!G44</f>
        <v>5.0182428361931644</v>
      </c>
      <c r="H44" s="1113">
        <f>[1]ExpFactors!$H44</f>
        <v>8.8394160583941606</v>
      </c>
      <c r="I44" s="826" t="str">
        <f>[1]ExpFactors!$I44</f>
        <v>fpl</v>
      </c>
      <c r="J44" s="432"/>
      <c r="K44" s="432"/>
      <c r="L44" s="432"/>
      <c r="M44" s="432"/>
    </row>
    <row r="45" spans="1:13" ht="12.75" customHeight="1">
      <c r="A45" s="1113" t="str">
        <f>[1]ExpFactors!A45</f>
        <v>large eggs</v>
      </c>
      <c r="B45" s="1113" t="str">
        <f>[1]ExpFactors!B45</f>
        <v>poor</v>
      </c>
      <c r="C45" s="1024">
        <f>[1]ExpFactors!C45</f>
        <v>0</v>
      </c>
      <c r="D45" s="1024">
        <f>[1]ExpFactors!D45</f>
        <v>0</v>
      </c>
      <c r="E45" s="1024">
        <f>[1]ExpFactors!E45</f>
        <v>0</v>
      </c>
      <c r="F45" s="1024">
        <f>[1]ExpFactors!F45</f>
        <v>0</v>
      </c>
      <c r="G45" s="1113">
        <f>[1]ExpFactors!G45</f>
        <v>3.2296498915049598</v>
      </c>
      <c r="H45" s="1113">
        <f>[1]ExpFactors!$H45</f>
        <v>21.973882175226581</v>
      </c>
      <c r="I45" s="826" t="str">
        <f>[1]ExpFactors!$I45</f>
        <v>fpl</v>
      </c>
      <c r="J45" s="432"/>
      <c r="K45" s="432"/>
      <c r="L45" s="432"/>
      <c r="M45" s="432"/>
    </row>
    <row r="46" spans="1:13" ht="12.75" customHeight="1">
      <c r="A46" s="1113" t="str">
        <f>[1]ExpFactors!A46</f>
        <v>poultry</v>
      </c>
      <c r="B46" s="1113" t="str">
        <f>[1]ExpFactors!B46</f>
        <v>poor</v>
      </c>
      <c r="C46" s="1024">
        <f>[1]ExpFactors!C46</f>
        <v>0</v>
      </c>
      <c r="D46" s="1024">
        <f>[1]ExpFactors!D46</f>
        <v>0</v>
      </c>
      <c r="E46" s="1024">
        <f>[1]ExpFactors!E46</f>
        <v>0</v>
      </c>
      <c r="F46" s="1024">
        <f>[1]ExpFactors!F46</f>
        <v>0</v>
      </c>
      <c r="G46" s="1113">
        <f>[1]ExpFactors!G46</f>
        <v>23.277979521106722</v>
      </c>
      <c r="H46" s="1113">
        <f>[1]ExpFactors!$H46</f>
        <v>31.553656697662728</v>
      </c>
      <c r="I46" s="826" t="str">
        <f>[1]ExpFactors!$I46</f>
        <v>fpl</v>
      </c>
      <c r="J46" s="432"/>
      <c r="K46" s="432"/>
      <c r="L46" s="432"/>
      <c r="M46" s="432"/>
    </row>
    <row r="47" spans="1:13" ht="12.75" customHeight="1">
      <c r="A47" s="1113" t="str">
        <f>[1]ExpFactors!A47</f>
        <v>beef</v>
      </c>
      <c r="B47" s="1113" t="str">
        <f>[1]ExpFactors!B47</f>
        <v>poor</v>
      </c>
      <c r="C47" s="1024">
        <f>[1]ExpFactors!C47</f>
        <v>0</v>
      </c>
      <c r="D47" s="1024">
        <f>[1]ExpFactors!D47</f>
        <v>0</v>
      </c>
      <c r="E47" s="1024">
        <f>[1]ExpFactors!E47</f>
        <v>0</v>
      </c>
      <c r="F47" s="1024">
        <f>[1]ExpFactors!F47</f>
        <v>0</v>
      </c>
      <c r="G47" s="1113">
        <f>[1]ExpFactors!G47</f>
        <v>3.422857748289259</v>
      </c>
      <c r="H47" s="1113">
        <f>[1]ExpFactors!$H47</f>
        <v>61.072224244630505</v>
      </c>
      <c r="I47" s="826" t="str">
        <f>[1]ExpFactors!$I47</f>
        <v>fpl</v>
      </c>
      <c r="J47" s="432"/>
      <c r="K47" s="432"/>
      <c r="L47" s="432"/>
      <c r="M47" s="432"/>
    </row>
    <row r="48" spans="1:13" ht="12.75" customHeight="1">
      <c r="A48" s="1113" t="str">
        <f>[1]ExpFactors!A48</f>
        <v>boerewors</v>
      </c>
      <c r="B48" s="1113" t="str">
        <f>[1]ExpFactors!B48</f>
        <v>poor</v>
      </c>
      <c r="C48" s="1024">
        <f>[1]ExpFactors!C48</f>
        <v>0</v>
      </c>
      <c r="D48" s="1024">
        <f>[1]ExpFactors!D48</f>
        <v>0</v>
      </c>
      <c r="E48" s="1024">
        <f>[1]ExpFactors!E48</f>
        <v>0</v>
      </c>
      <c r="F48" s="1024">
        <f>[1]ExpFactors!F48</f>
        <v>0</v>
      </c>
      <c r="G48" s="1113">
        <f>[1]ExpFactors!G48</f>
        <v>1.2877077588640731</v>
      </c>
      <c r="H48" s="1113">
        <f>[1]ExpFactors!$H48</f>
        <v>46.997666110978805</v>
      </c>
      <c r="I48" s="826" t="str">
        <f>[1]ExpFactors!$I48</f>
        <v>fpl</v>
      </c>
      <c r="J48" s="432"/>
      <c r="K48" s="432"/>
      <c r="L48" s="432"/>
      <c r="M48" s="432"/>
    </row>
    <row r="49" spans="1:13" ht="12.75" customHeight="1">
      <c r="A49" s="1113" t="str">
        <f>[1]ExpFactors!A49</f>
        <v>canned pilchards</v>
      </c>
      <c r="B49" s="1113" t="str">
        <f>[1]ExpFactors!B49</f>
        <v>poor</v>
      </c>
      <c r="C49" s="1024">
        <f>[1]ExpFactors!C49</f>
        <v>0</v>
      </c>
      <c r="D49" s="1024">
        <f>[1]ExpFactors!D49</f>
        <v>0</v>
      </c>
      <c r="E49" s="1024">
        <f>[1]ExpFactors!E49</f>
        <v>0</v>
      </c>
      <c r="F49" s="1024">
        <f>[1]ExpFactors!F49</f>
        <v>0</v>
      </c>
      <c r="G49" s="1113">
        <f>[1]ExpFactors!G49</f>
        <v>1.7019755315306107</v>
      </c>
      <c r="H49" s="1113">
        <f>[1]ExpFactors!$H49</f>
        <v>41.423255813953475</v>
      </c>
      <c r="I49" s="826" t="str">
        <f>[1]ExpFactors!$I49</f>
        <v>fpl</v>
      </c>
      <c r="J49" s="432"/>
      <c r="K49" s="432"/>
      <c r="L49" s="432"/>
      <c r="M49" s="432"/>
    </row>
    <row r="50" spans="1:13" ht="12.75" customHeight="1">
      <c r="A50" s="1113" t="str">
        <f>[1]ExpFactors!A50</f>
        <v>brown bread</v>
      </c>
      <c r="B50" s="1113" t="str">
        <f>[1]ExpFactors!B50</f>
        <v>poor</v>
      </c>
      <c r="C50" s="1024">
        <f>[1]ExpFactors!C50</f>
        <v>0</v>
      </c>
      <c r="D50" s="1024">
        <f>[1]ExpFactors!D50</f>
        <v>0</v>
      </c>
      <c r="E50" s="1024">
        <f>[1]ExpFactors!E50</f>
        <v>0</v>
      </c>
      <c r="F50" s="1024">
        <f>[1]ExpFactors!F50</f>
        <v>0</v>
      </c>
      <c r="G50" s="1113">
        <f>[1]ExpFactors!G50</f>
        <v>48.111095341127744</v>
      </c>
      <c r="H50" s="1113">
        <f>[1]ExpFactors!$H50</f>
        <v>8.3410435001004615</v>
      </c>
      <c r="I50" s="826" t="str">
        <f>[1]ExpFactors!$I50</f>
        <v>fpl</v>
      </c>
      <c r="J50" s="432"/>
      <c r="K50" s="432"/>
      <c r="L50" s="432"/>
      <c r="M50" s="432"/>
    </row>
    <row r="51" spans="1:13" ht="12.75" customHeight="1">
      <c r="A51" s="1113" t="str">
        <f>[1]ExpFactors!A51</f>
        <v>white bread</v>
      </c>
      <c r="B51" s="1113" t="str">
        <f>[1]ExpFactors!B51</f>
        <v>poor</v>
      </c>
      <c r="C51" s="1024">
        <f>[1]ExpFactors!C51</f>
        <v>0</v>
      </c>
      <c r="D51" s="1024">
        <f>[1]ExpFactors!D51</f>
        <v>0</v>
      </c>
      <c r="E51" s="1024">
        <f>[1]ExpFactors!E51</f>
        <v>0</v>
      </c>
      <c r="F51" s="1024">
        <f>[1]ExpFactors!F51</f>
        <v>0</v>
      </c>
      <c r="G51" s="1113">
        <f>[1]ExpFactors!G51</f>
        <v>11.46176077901352</v>
      </c>
      <c r="H51" s="1113">
        <f>[1]ExpFactors!$H51</f>
        <v>9.5639402715495763</v>
      </c>
      <c r="I51" s="826" t="str">
        <f>[1]ExpFactors!$I51</f>
        <v>fpl</v>
      </c>
      <c r="J51" s="432"/>
      <c r="K51" s="432"/>
      <c r="L51" s="432"/>
      <c r="M51" s="432"/>
    </row>
    <row r="52" spans="1:13" ht="12.75" customHeight="1">
      <c r="A52" s="1113" t="str">
        <f>[1]ExpFactors!A52</f>
        <v>rice</v>
      </c>
      <c r="B52" s="1113" t="str">
        <f>[1]ExpFactors!B52</f>
        <v>poor</v>
      </c>
      <c r="C52" s="1024">
        <f>[1]ExpFactors!C52</f>
        <v>0</v>
      </c>
      <c r="D52" s="1024">
        <f>[1]ExpFactors!D52</f>
        <v>0</v>
      </c>
      <c r="E52" s="1024">
        <f>[1]ExpFactors!E52</f>
        <v>0</v>
      </c>
      <c r="F52" s="1024">
        <f>[1]ExpFactors!F52</f>
        <v>0</v>
      </c>
      <c r="G52" s="1113">
        <f>[1]ExpFactors!G52</f>
        <v>9.0465251594020764</v>
      </c>
      <c r="H52" s="1113">
        <f>[1]ExpFactors!$H52</f>
        <v>13.024845827540727</v>
      </c>
      <c r="I52" s="826" t="str">
        <f>[1]ExpFactors!$I52</f>
        <v>fpl</v>
      </c>
      <c r="J52" s="432"/>
      <c r="K52" s="432"/>
      <c r="L52" s="432"/>
      <c r="M52" s="432"/>
    </row>
    <row r="53" spans="1:13" ht="12.75" customHeight="1">
      <c r="A53" s="1113" t="str">
        <f>[1]ExpFactors!A53</f>
        <v>oil</v>
      </c>
      <c r="B53" s="1113" t="str">
        <f>[1]ExpFactors!B53</f>
        <v>poor</v>
      </c>
      <c r="C53" s="1024">
        <f>[1]ExpFactors!C53</f>
        <v>0</v>
      </c>
      <c r="D53" s="1024">
        <f>[1]ExpFactors!D53</f>
        <v>0</v>
      </c>
      <c r="E53" s="1024">
        <f>[1]ExpFactors!E53</f>
        <v>0</v>
      </c>
      <c r="F53" s="1024">
        <f>[1]ExpFactors!F53</f>
        <v>0</v>
      </c>
      <c r="G53" s="1113">
        <f>[1]ExpFactors!G53</f>
        <v>5.9006737924708803</v>
      </c>
      <c r="H53" s="1113">
        <f>[1]ExpFactors!$H53</f>
        <v>18.190370196813497</v>
      </c>
      <c r="I53" s="826" t="str">
        <f>[1]ExpFactors!$I53</f>
        <v>fpl</v>
      </c>
      <c r="J53" s="432"/>
      <c r="K53" s="432"/>
      <c r="L53" s="432"/>
      <c r="M53" s="432"/>
    </row>
    <row r="54" spans="1:13" ht="12.75" customHeight="1">
      <c r="A54" s="1113" t="str">
        <f>[1]ExpFactors!A54</f>
        <v>potatoes</v>
      </c>
      <c r="B54" s="1113" t="str">
        <f>[1]ExpFactors!B54</f>
        <v>poor</v>
      </c>
      <c r="C54" s="1024">
        <f>[1]ExpFactors!C54</f>
        <v>0</v>
      </c>
      <c r="D54" s="1024">
        <f>[1]ExpFactors!D54</f>
        <v>0</v>
      </c>
      <c r="E54" s="1024">
        <f>[1]ExpFactors!E54</f>
        <v>0</v>
      </c>
      <c r="F54" s="1024">
        <f>[1]ExpFactors!F54</f>
        <v>0</v>
      </c>
      <c r="G54" s="1113">
        <f>[1]ExpFactors!G54</f>
        <v>7.0068213155372616</v>
      </c>
      <c r="H54" s="1113">
        <f>[1]ExpFactors!$H54</f>
        <v>8.3023255813953476</v>
      </c>
      <c r="I54" s="826" t="str">
        <f>[1]ExpFactors!$I54</f>
        <v>fpl</v>
      </c>
      <c r="J54" s="432"/>
      <c r="K54" s="432"/>
      <c r="L54" s="432"/>
      <c r="M54" s="432"/>
    </row>
    <row r="55" spans="1:13" ht="12.75" customHeight="1">
      <c r="A55" s="1113" t="str">
        <f>[1]ExpFactors!A55</f>
        <v>tomatoes fresh</v>
      </c>
      <c r="B55" s="1113" t="str">
        <f>[1]ExpFactors!B55</f>
        <v>poor</v>
      </c>
      <c r="C55" s="1024">
        <f>[1]ExpFactors!C55</f>
        <v>0</v>
      </c>
      <c r="D55" s="1024">
        <f>[1]ExpFactors!D55</f>
        <v>0</v>
      </c>
      <c r="E55" s="1024">
        <f>[1]ExpFactors!E55</f>
        <v>0</v>
      </c>
      <c r="F55" s="1024">
        <f>[1]ExpFactors!F55</f>
        <v>0</v>
      </c>
      <c r="G55" s="1113">
        <f>[1]ExpFactors!G55</f>
        <v>4.5666758866590351</v>
      </c>
      <c r="H55" s="1113">
        <f>[1]ExpFactors!$H55</f>
        <v>13.548061389337644</v>
      </c>
      <c r="I55" s="826" t="str">
        <f>[1]ExpFactors!$I55</f>
        <v>fpl</v>
      </c>
      <c r="J55" s="432"/>
      <c r="K55" s="432"/>
      <c r="L55" s="432"/>
      <c r="M55" s="432"/>
    </row>
    <row r="56" spans="1:13" ht="12.75" customHeight="1">
      <c r="A56" s="1113" t="str">
        <f>[1]ExpFactors!A56</f>
        <v>onions</v>
      </c>
      <c r="B56" s="1113" t="str">
        <f>[1]ExpFactors!B56</f>
        <v>poor</v>
      </c>
      <c r="C56" s="1024">
        <f>[1]ExpFactors!C56</f>
        <v>0</v>
      </c>
      <c r="D56" s="1024">
        <f>[1]ExpFactors!D56</f>
        <v>0</v>
      </c>
      <c r="E56" s="1024">
        <f>[1]ExpFactors!E56</f>
        <v>0</v>
      </c>
      <c r="F56" s="1024">
        <f>[1]ExpFactors!F56</f>
        <v>0</v>
      </c>
      <c r="G56" s="1113">
        <f>[1]ExpFactors!G56</f>
        <v>4.0646674694661451</v>
      </c>
      <c r="H56" s="1113">
        <f>[1]ExpFactors!$H56</f>
        <v>8.5805747126436778</v>
      </c>
      <c r="I56" s="826" t="str">
        <f>[1]ExpFactors!$I56</f>
        <v>fpl</v>
      </c>
      <c r="J56" s="432"/>
      <c r="K56" s="432"/>
      <c r="L56" s="432"/>
      <c r="M56" s="432"/>
    </row>
    <row r="57" spans="1:13" ht="12.75" customHeight="1">
      <c r="A57" s="1113" t="str">
        <f>[1]ExpFactors!A57</f>
        <v>bananas</v>
      </c>
      <c r="B57" s="1113" t="str">
        <f>[1]ExpFactors!B57</f>
        <v>poor</v>
      </c>
      <c r="C57" s="1024">
        <f>[1]ExpFactors!C57</f>
        <v>0</v>
      </c>
      <c r="D57" s="1024">
        <f>[1]ExpFactors!D57</f>
        <v>0</v>
      </c>
      <c r="E57" s="1024">
        <f>[1]ExpFactors!E57</f>
        <v>0</v>
      </c>
      <c r="F57" s="1024">
        <f>[1]ExpFactors!F57</f>
        <v>0</v>
      </c>
      <c r="G57" s="1113">
        <f>[1]ExpFactors!G57</f>
        <v>4.2626014535135806</v>
      </c>
      <c r="H57" s="1113">
        <f>[1]ExpFactors!$H57</f>
        <v>5.9211901121304793</v>
      </c>
      <c r="I57" s="826" t="str">
        <f>[1]ExpFactors!$I57</f>
        <v>fpl</v>
      </c>
      <c r="J57" s="432"/>
      <c r="K57" s="432"/>
      <c r="L57" s="432"/>
      <c r="M57" s="432"/>
    </row>
    <row r="58" spans="1:13" ht="12.75" customHeight="1">
      <c r="A58" s="1113" t="str">
        <f>[1]ExpFactors!A58</f>
        <v>cabbage fresh</v>
      </c>
      <c r="B58" s="1113" t="str">
        <f>[1]ExpFactors!B58</f>
        <v>poor</v>
      </c>
      <c r="C58" s="1024">
        <f>[1]ExpFactors!C58</f>
        <v>0</v>
      </c>
      <c r="D58" s="1024">
        <f>[1]ExpFactors!D58</f>
        <v>0</v>
      </c>
      <c r="E58" s="1024">
        <f>[1]ExpFactors!E58</f>
        <v>0</v>
      </c>
      <c r="F58" s="1024">
        <f>[1]ExpFactors!F58</f>
        <v>0</v>
      </c>
      <c r="G58" s="1113">
        <f>[1]ExpFactors!G58</f>
        <v>5.8132806588658408</v>
      </c>
      <c r="H58" s="1113">
        <f>[1]ExpFactors!$H58</f>
        <v>8.9993857493857483</v>
      </c>
      <c r="I58" s="826" t="str">
        <f>[1]ExpFactors!$I58</f>
        <v>fpl</v>
      </c>
      <c r="J58" s="432"/>
      <c r="K58" s="432"/>
      <c r="L58" s="432"/>
      <c r="M58" s="432"/>
    </row>
    <row r="59" spans="1:13" ht="12.75" customHeight="1">
      <c r="A59" s="1113" t="str">
        <f>[1]ExpFactors!A59</f>
        <v>burger</v>
      </c>
      <c r="B59" s="1113" t="str">
        <f>[1]ExpFactors!B59</f>
        <v>poor</v>
      </c>
      <c r="C59" s="1024">
        <f>[1]ExpFactors!C59</f>
        <v>0</v>
      </c>
      <c r="D59" s="1024">
        <f>[1]ExpFactors!D59</f>
        <v>0</v>
      </c>
      <c r="E59" s="1024">
        <f>[1]ExpFactors!E59</f>
        <v>0</v>
      </c>
      <c r="F59" s="1024">
        <f>[1]ExpFactors!F59</f>
        <v>0</v>
      </c>
      <c r="G59" s="1113">
        <f>[1]ExpFactors!G59</f>
        <v>5.1994358127158691</v>
      </c>
      <c r="H59" s="1113">
        <f>[1]ExpFactors!$H59</f>
        <v>58.337174721189591</v>
      </c>
      <c r="I59" s="826" t="str">
        <f>[1]ExpFactors!$I59</f>
        <v>fpl</v>
      </c>
      <c r="J59" s="432"/>
      <c r="K59" s="432"/>
      <c r="L59" s="432"/>
      <c r="M59" s="432"/>
    </row>
    <row r="60" spans="1:13" ht="12.75" customHeight="1">
      <c r="A60" s="1113" t="str">
        <f>[1]ExpFactors!A60</f>
        <v>powder soup</v>
      </c>
      <c r="B60" s="1113" t="str">
        <f>[1]ExpFactors!B60</f>
        <v>poor</v>
      </c>
      <c r="C60" s="1024">
        <f>[1]ExpFactors!C60</f>
        <v>0</v>
      </c>
      <c r="D60" s="1024">
        <f>[1]ExpFactors!D60</f>
        <v>0</v>
      </c>
      <c r="E60" s="1024">
        <f>[1]ExpFactors!E60</f>
        <v>0</v>
      </c>
      <c r="F60" s="1024">
        <f>[1]ExpFactors!F60</f>
        <v>0</v>
      </c>
      <c r="G60" s="1113">
        <f>[1]ExpFactors!G60</f>
        <v>0.42652200065282131</v>
      </c>
      <c r="H60" s="1113">
        <f>[1]ExpFactors!$H60</f>
        <v>86.204819277108442</v>
      </c>
      <c r="I60" s="826" t="str">
        <f>[1]ExpFactors!$I60</f>
        <v>fpl</v>
      </c>
      <c r="J60" s="432"/>
      <c r="K60" s="432"/>
      <c r="L60" s="432"/>
      <c r="M60" s="432"/>
    </row>
    <row r="61" spans="1:13" ht="12.75" customHeight="1">
      <c r="A61" s="1113" t="str">
        <f>[1]ExpFactors!A61</f>
        <v>brown sugar</v>
      </c>
      <c r="B61" s="1113" t="str">
        <f>[1]ExpFactors!B61</f>
        <v>poor</v>
      </c>
      <c r="C61" s="1024">
        <f>[1]ExpFactors!C61</f>
        <v>0</v>
      </c>
      <c r="D61" s="1024">
        <f>[1]ExpFactors!D61</f>
        <v>0</v>
      </c>
      <c r="E61" s="1024">
        <f>[1]ExpFactors!E61</f>
        <v>0</v>
      </c>
      <c r="F61" s="1024">
        <f>[1]ExpFactors!F61</f>
        <v>0</v>
      </c>
      <c r="G61" s="1113">
        <f>[1]ExpFactors!G61</f>
        <v>3.8845953635327595</v>
      </c>
      <c r="H61" s="1113">
        <f>[1]ExpFactors!$H61</f>
        <v>21.820450281425892</v>
      </c>
      <c r="I61" s="826" t="str">
        <f>[1]ExpFactors!$I61</f>
        <v>fpl</v>
      </c>
      <c r="J61" s="432"/>
      <c r="K61" s="432"/>
      <c r="L61" s="432"/>
      <c r="M61" s="432"/>
    </row>
    <row r="62" spans="1:13" ht="12.75" customHeight="1">
      <c r="A62" s="1113" t="str">
        <f>[1]ExpFactors!A62</f>
        <v>white sugar</v>
      </c>
      <c r="B62" s="1113" t="str">
        <f>[1]ExpFactors!B62</f>
        <v>poor</v>
      </c>
      <c r="C62" s="1024">
        <f>[1]ExpFactors!C62</f>
        <v>0</v>
      </c>
      <c r="D62" s="1024">
        <f>[1]ExpFactors!D62</f>
        <v>0</v>
      </c>
      <c r="E62" s="1024">
        <f>[1]ExpFactors!E62</f>
        <v>0</v>
      </c>
      <c r="F62" s="1024">
        <f>[1]ExpFactors!F62</f>
        <v>0</v>
      </c>
      <c r="G62" s="1113">
        <f>[1]ExpFactors!G62</f>
        <v>2.5259899689339371</v>
      </c>
      <c r="H62" s="1113">
        <f>[1]ExpFactors!$H62</f>
        <v>22.545391356905412</v>
      </c>
      <c r="I62" s="826" t="str">
        <f>[1]ExpFactors!$I62</f>
        <v>fpl</v>
      </c>
      <c r="J62" s="432"/>
      <c r="K62" s="432"/>
      <c r="L62" s="432"/>
      <c r="M62" s="432"/>
    </row>
    <row r="63" spans="1:13" ht="12.75" customHeight="1">
      <c r="A63" s="1113" t="str">
        <f>[1]ExpFactors!A63</f>
        <v>atchaar</v>
      </c>
      <c r="B63" s="1113" t="str">
        <f>[1]ExpFactors!B63</f>
        <v>poor</v>
      </c>
      <c r="C63" s="1024">
        <f>[1]ExpFactors!C63</f>
        <v>0</v>
      </c>
      <c r="D63" s="1024">
        <f>[1]ExpFactors!D63</f>
        <v>0</v>
      </c>
      <c r="E63" s="1024">
        <f>[1]ExpFactors!E63</f>
        <v>0</v>
      </c>
      <c r="F63" s="1024">
        <f>[1]ExpFactors!F63</f>
        <v>0</v>
      </c>
      <c r="G63" s="1113">
        <f>[1]ExpFactors!G63</f>
        <v>0.56701528463800854</v>
      </c>
      <c r="H63" s="1113">
        <f>[1]ExpFactors!$H63</f>
        <v>49.094871794871793</v>
      </c>
      <c r="I63" s="826" t="str">
        <f>[1]ExpFactors!$I63</f>
        <v>fpl</v>
      </c>
      <c r="J63" s="432"/>
      <c r="K63" s="432"/>
      <c r="L63" s="432"/>
      <c r="M63" s="432"/>
    </row>
    <row r="64" spans="1:13" ht="12.75" customHeight="1">
      <c r="A64" s="1113" t="str">
        <f>[1]ExpFactors!A64</f>
        <v>whiteners (cremora)</v>
      </c>
      <c r="B64" s="1113" t="str">
        <f>[1]ExpFactors!B64</f>
        <v>poor</v>
      </c>
      <c r="C64" s="1024">
        <f>[1]ExpFactors!C64</f>
        <v>0</v>
      </c>
      <c r="D64" s="1024">
        <f>[1]ExpFactors!D64</f>
        <v>0</v>
      </c>
      <c r="E64" s="1024">
        <f>[1]ExpFactors!E64</f>
        <v>0</v>
      </c>
      <c r="F64" s="1024">
        <f>[1]ExpFactors!F64</f>
        <v>0</v>
      </c>
      <c r="G64" s="1113">
        <f>[1]ExpFactors!G64</f>
        <v>1.0350447070172715</v>
      </c>
      <c r="H64" s="1113">
        <f>[1]ExpFactors!$H64</f>
        <v>31.162500000000001</v>
      </c>
      <c r="I64" s="826" t="str">
        <f>[1]ExpFactors!$I64</f>
        <v>fpl</v>
      </c>
      <c r="J64" s="432"/>
      <c r="K64" s="432"/>
      <c r="L64" s="432"/>
      <c r="M64" s="432"/>
    </row>
    <row r="65" spans="1:13" ht="12.75" customHeight="1">
      <c r="A65" s="1113" t="str">
        <f>[1]ExpFactors!A65</f>
        <v>dark green vegetables</v>
      </c>
      <c r="B65" s="1113" t="str">
        <f>[1]ExpFactors!B65</f>
        <v>poor</v>
      </c>
      <c r="C65" s="1024">
        <f>[1]ExpFactors!C65</f>
        <v>0</v>
      </c>
      <c r="D65" s="1024">
        <f>[1]ExpFactors!D65</f>
        <v>0</v>
      </c>
      <c r="E65" s="1024">
        <f>[1]ExpFactors!E65</f>
        <v>0</v>
      </c>
      <c r="F65" s="1024">
        <f>[1]ExpFactors!F65</f>
        <v>0</v>
      </c>
      <c r="G65" s="1113">
        <f>[1]ExpFactors!G65</f>
        <v>0</v>
      </c>
      <c r="H65" s="1113">
        <f>[1]ExpFactors!$H65</f>
        <v>0</v>
      </c>
      <c r="I65" s="826" t="str">
        <f>[1]ExpFactors!$I65</f>
        <v>des</v>
      </c>
      <c r="J65" s="432"/>
      <c r="K65" s="432"/>
      <c r="L65" s="432"/>
      <c r="M65" s="432"/>
    </row>
    <row r="66" spans="1:13" ht="12.75" customHeight="1">
      <c r="A66" s="1113" t="str">
        <f>[1]ExpFactors!A66</f>
        <v>carrots</v>
      </c>
      <c r="B66" s="1113" t="str">
        <f>[1]ExpFactors!B66</f>
        <v>poor</v>
      </c>
      <c r="C66" s="1024">
        <f>[1]ExpFactors!C66</f>
        <v>0</v>
      </c>
      <c r="D66" s="1024">
        <f>[1]ExpFactors!D66</f>
        <v>0</v>
      </c>
      <c r="E66" s="1024">
        <f>[1]ExpFactors!E66</f>
        <v>0</v>
      </c>
      <c r="F66" s="1024">
        <f>[1]ExpFactors!F66</f>
        <v>0</v>
      </c>
      <c r="G66" s="1113">
        <f>[1]ExpFactors!G66</f>
        <v>0</v>
      </c>
      <c r="H66" s="1113">
        <f>[1]ExpFactors!$H66</f>
        <v>0</v>
      </c>
      <c r="I66" s="826" t="str">
        <f>[1]ExpFactors!$I66</f>
        <v>des</v>
      </c>
      <c r="J66" s="432"/>
      <c r="K66" s="432"/>
      <c r="L66" s="432"/>
      <c r="M66" s="432"/>
    </row>
    <row r="67" spans="1:13" ht="12.75" customHeight="1">
      <c r="A67" s="1113" t="str">
        <f>[1]ExpFactors!A67</f>
        <v>butternut</v>
      </c>
      <c r="B67" s="1113" t="str">
        <f>[1]ExpFactors!B67</f>
        <v>poor</v>
      </c>
      <c r="C67" s="1024">
        <f>[1]ExpFactors!C67</f>
        <v>0</v>
      </c>
      <c r="D67" s="1024">
        <f>[1]ExpFactors!D67</f>
        <v>0</v>
      </c>
      <c r="E67" s="1024">
        <f>[1]ExpFactors!E67</f>
        <v>0</v>
      </c>
      <c r="F67" s="1024">
        <f>[1]ExpFactors!F67</f>
        <v>0</v>
      </c>
      <c r="G67" s="1113">
        <f>[1]ExpFactors!G67</f>
        <v>0</v>
      </c>
      <c r="H67" s="1113">
        <f>[1]ExpFactors!$H67</f>
        <v>0</v>
      </c>
      <c r="I67" s="826" t="str">
        <f>[1]ExpFactors!$I67</f>
        <v>des</v>
      </c>
      <c r="J67" s="432"/>
      <c r="K67" s="432"/>
      <c r="L67" s="432"/>
      <c r="M67" s="432"/>
    </row>
    <row r="68" spans="1:13" ht="12.75" customHeight="1">
      <c r="A68" s="1113" t="str">
        <f>[1]ExpFactors!A68</f>
        <v>fruit (oranges)</v>
      </c>
      <c r="B68" s="1113" t="str">
        <f>[1]ExpFactors!B68</f>
        <v>poor</v>
      </c>
      <c r="C68" s="1024">
        <f>[1]ExpFactors!C68</f>
        <v>0</v>
      </c>
      <c r="D68" s="1024">
        <f>[1]ExpFactors!D68</f>
        <v>0</v>
      </c>
      <c r="E68" s="1024">
        <f>[1]ExpFactors!E68</f>
        <v>0</v>
      </c>
      <c r="F68" s="1024">
        <f>[1]ExpFactors!F68</f>
        <v>0</v>
      </c>
      <c r="G68" s="1113">
        <f>[1]ExpFactors!G68</f>
        <v>0</v>
      </c>
      <c r="H68" s="1113">
        <f>[1]ExpFactors!$H68</f>
        <v>0</v>
      </c>
      <c r="I68" s="826" t="str">
        <f>[1]ExpFactors!$I68</f>
        <v>des</v>
      </c>
      <c r="J68" s="432"/>
      <c r="K68" s="432"/>
      <c r="L68" s="432"/>
      <c r="M68" s="432"/>
    </row>
    <row r="69" spans="1:13" ht="12.75" customHeight="1">
      <c r="A69" s="1113" t="str">
        <f>[1]ExpFactors!A69</f>
        <v>other items</v>
      </c>
      <c r="B69" s="1113" t="str">
        <f>[1]ExpFactors!B69</f>
        <v>WG specific</v>
      </c>
      <c r="C69" s="1024">
        <f>[1]ExpFactors!C69</f>
        <v>0</v>
      </c>
      <c r="D69" s="1024">
        <f>[1]ExpFactors!D69</f>
        <v>0</v>
      </c>
      <c r="E69" s="1024">
        <f>[1]ExpFactors!E69</f>
        <v>0</v>
      </c>
      <c r="F69" s="1024">
        <f>[1]ExpFactors!F69</f>
        <v>0</v>
      </c>
      <c r="G69" s="1113">
        <f>[1]ExpFactors!G69</f>
        <v>0</v>
      </c>
      <c r="H69" s="1113">
        <f>[1]ExpFactors!$H69</f>
        <v>0</v>
      </c>
      <c r="I69" s="826" t="str">
        <f>[1]ExpFactors!$I69</f>
        <v>dis</v>
      </c>
      <c r="J69" s="432"/>
      <c r="K69" s="432"/>
      <c r="L69" s="432"/>
      <c r="M69" s="432"/>
    </row>
    <row r="70" spans="1:13" ht="12.75" customHeight="1">
      <c r="A70" s="1026" t="s">
        <v>368</v>
      </c>
      <c r="B70" s="1027"/>
      <c r="C70" s="1497" t="s">
        <v>567</v>
      </c>
      <c r="D70" s="1497"/>
      <c r="E70" s="1497"/>
      <c r="F70" s="1497"/>
      <c r="G70" s="1111" t="s">
        <v>568</v>
      </c>
      <c r="H70" s="1112" t="str">
        <f>[1]ExpFactors!$H$70</f>
        <v>Additional Price (per kg)</v>
      </c>
      <c r="I70" s="826"/>
      <c r="J70" s="432"/>
      <c r="K70" s="432"/>
      <c r="L70" s="432"/>
      <c r="M70" s="432"/>
    </row>
    <row r="71" spans="1:13" ht="12.75" customHeight="1">
      <c r="A71" s="1113" t="str">
        <f>[1]ExpFactors!A71</f>
        <v>tea/coffee</v>
      </c>
      <c r="B71" s="1113" t="str">
        <f>[1]ExpFactors!B71</f>
        <v>poor</v>
      </c>
      <c r="C71" s="1024">
        <f>[1]ExpFactors!C71</f>
        <v>1</v>
      </c>
      <c r="D71" s="1024">
        <f>[1]ExpFactors!D71</f>
        <v>1</v>
      </c>
      <c r="E71" s="1024">
        <f>[1]ExpFactors!E71</f>
        <v>1</v>
      </c>
      <c r="F71" s="1024">
        <f>[1]ExpFactors!F71</f>
        <v>1</v>
      </c>
      <c r="G71" s="1025">
        <f>[1]ExpFactors!G71</f>
        <v>40</v>
      </c>
      <c r="H71" s="1113">
        <f>[1]ExpFactors!$H71</f>
        <v>0</v>
      </c>
      <c r="I71" s="826" t="str">
        <f>[1]ExpFactors!$I71</f>
        <v>lbpl</v>
      </c>
      <c r="J71" s="432"/>
      <c r="K71" s="432"/>
      <c r="L71" s="432"/>
      <c r="M71" s="432"/>
    </row>
    <row r="72" spans="1:13" ht="12.75" customHeight="1">
      <c r="A72" s="1113" t="str">
        <f>[1]ExpFactors!A72</f>
        <v>salt</v>
      </c>
      <c r="B72" s="1113" t="str">
        <f>[1]ExpFactors!B72</f>
        <v>poor</v>
      </c>
      <c r="C72" s="1024">
        <f>[1]ExpFactors!C72</f>
        <v>0.75</v>
      </c>
      <c r="D72" s="1024">
        <f>[1]ExpFactors!D72</f>
        <v>0.75</v>
      </c>
      <c r="E72" s="1024">
        <f>[1]ExpFactors!E72</f>
        <v>0.75</v>
      </c>
      <c r="F72" s="1024">
        <f>[1]ExpFactors!F72</f>
        <v>0.75</v>
      </c>
      <c r="G72" s="1025">
        <f>[1]ExpFactors!G72</f>
        <v>15</v>
      </c>
      <c r="H72" s="1113">
        <f>[1]ExpFactors!$H72</f>
        <v>0</v>
      </c>
      <c r="I72" s="826" t="str">
        <f>[1]ExpFactors!$I72</f>
        <v>lbpl</v>
      </c>
      <c r="J72" s="432"/>
      <c r="K72" s="432"/>
      <c r="L72" s="432"/>
      <c r="M72" s="432"/>
    </row>
    <row r="73" spans="1:13" ht="12.75" customHeight="1">
      <c r="A73" s="1113" t="str">
        <f>[1]ExpFactors!A73</f>
        <v>soap</v>
      </c>
      <c r="B73" s="1113" t="str">
        <f>[1]ExpFactors!B73</f>
        <v>poor</v>
      </c>
      <c r="C73" s="1024">
        <f>[1]ExpFactors!C73</f>
        <v>0.61904761904761907</v>
      </c>
      <c r="D73" s="1024">
        <f>[1]ExpFactors!D73</f>
        <v>0.61904761904761907</v>
      </c>
      <c r="E73" s="1024">
        <f>[1]ExpFactors!E73</f>
        <v>0.61904761904761907</v>
      </c>
      <c r="F73" s="1024">
        <f>[1]ExpFactors!F73</f>
        <v>0.61904761904761907</v>
      </c>
      <c r="G73" s="1025">
        <f>[1]ExpFactors!G73</f>
        <v>100</v>
      </c>
      <c r="H73" s="1113">
        <f>[1]ExpFactors!$H73</f>
        <v>0</v>
      </c>
      <c r="I73" s="826" t="str">
        <f>[1]ExpFactors!$I73</f>
        <v>lbpl</v>
      </c>
      <c r="J73" s="432"/>
      <c r="K73" s="432"/>
      <c r="L73" s="432"/>
      <c r="M73" s="432"/>
    </row>
    <row r="74" spans="1:13" ht="12.75" customHeight="1">
      <c r="A74" s="1113" t="str">
        <f>[1]ExpFactors!A74</f>
        <v>kerosene</v>
      </c>
      <c r="B74" s="1113" t="str">
        <f>[1]ExpFactors!B74</f>
        <v>poor</v>
      </c>
      <c r="C74" s="1024">
        <f>[1]ExpFactors!C74</f>
        <v>0.5</v>
      </c>
      <c r="D74" s="1024">
        <f>[1]ExpFactors!D74</f>
        <v>0.5</v>
      </c>
      <c r="E74" s="1024">
        <f>[1]ExpFactors!E74</f>
        <v>0.5</v>
      </c>
      <c r="F74" s="1024">
        <f>[1]ExpFactors!F74</f>
        <v>0.5</v>
      </c>
      <c r="G74" s="1025">
        <f>[1]ExpFactors!G74</f>
        <v>100</v>
      </c>
      <c r="H74" s="1113">
        <f>[1]ExpFactors!$H74</f>
        <v>0</v>
      </c>
      <c r="I74" s="826" t="str">
        <f>[1]ExpFactors!$I74</f>
        <v>lbpl</v>
      </c>
      <c r="J74" s="432"/>
      <c r="K74" s="432"/>
      <c r="L74" s="432"/>
      <c r="M74" s="432"/>
    </row>
    <row r="75" spans="1:13" ht="12.75" customHeight="1">
      <c r="A75" s="1113" t="str">
        <f>[1]ExpFactors!A75</f>
        <v>grinding</v>
      </c>
      <c r="B75" s="1113" t="str">
        <f>[1]ExpFactors!B75</f>
        <v>WG specific</v>
      </c>
      <c r="C75" s="1024">
        <f>[1]ExpFactors!C75</f>
        <v>1</v>
      </c>
      <c r="D75" s="1024">
        <f>[1]ExpFactors!D75</f>
        <v>1</v>
      </c>
      <c r="E75" s="1024">
        <f>[1]ExpFactors!E75</f>
        <v>1</v>
      </c>
      <c r="F75" s="1024">
        <f>[1]ExpFactors!F75</f>
        <v>1</v>
      </c>
      <c r="G75" s="1025">
        <f>[1]ExpFactors!G75</f>
        <v>0</v>
      </c>
      <c r="H75" s="1113">
        <f>[1]ExpFactors!$H75</f>
        <v>0</v>
      </c>
      <c r="I75" s="826" t="str">
        <f>[1]ExpFactors!$I75</f>
        <v>des</v>
      </c>
      <c r="J75" s="432"/>
      <c r="K75" s="432"/>
      <c r="L75" s="432"/>
      <c r="M75" s="432"/>
    </row>
    <row r="76" spans="1:13" ht="12.75" customHeight="1">
      <c r="A76" s="1113" t="str">
        <f>[1]ExpFactors!A76</f>
        <v>firewood</v>
      </c>
      <c r="B76" s="1113" t="str">
        <f>[1]ExpFactors!B76</f>
        <v>poor</v>
      </c>
      <c r="C76" s="1024">
        <f>[1]ExpFactors!C76</f>
        <v>1</v>
      </c>
      <c r="D76" s="1024">
        <f>[1]ExpFactors!D76</f>
        <v>1</v>
      </c>
      <c r="E76" s="1024">
        <f>[1]ExpFactors!E76</f>
        <v>1</v>
      </c>
      <c r="F76" s="1024">
        <f>[1]ExpFactors!F76</f>
        <v>1</v>
      </c>
      <c r="G76" s="1025">
        <f>[1]ExpFactors!G76</f>
        <v>200</v>
      </c>
      <c r="H76" s="1113">
        <f>[1]ExpFactors!$H76</f>
        <v>0</v>
      </c>
      <c r="I76" s="826" t="str">
        <f>[1]ExpFactors!$I76</f>
        <v>lbpl</v>
      </c>
      <c r="J76" s="432"/>
      <c r="K76" s="432"/>
      <c r="L76" s="432"/>
      <c r="M76" s="432"/>
    </row>
    <row r="77" spans="1:13" ht="12.75" customHeight="1">
      <c r="A77" s="1113" t="str">
        <f>[1]ExpFactors!A77</f>
        <v>utensils</v>
      </c>
      <c r="B77" s="1113" t="str">
        <f>[1]ExpFactors!B77</f>
        <v>WG specific</v>
      </c>
      <c r="C77" s="1024">
        <f>[1]ExpFactors!C77</f>
        <v>1</v>
      </c>
      <c r="D77" s="1024">
        <f>[1]ExpFactors!D77</f>
        <v>1</v>
      </c>
      <c r="E77" s="1024">
        <f>[1]ExpFactors!E77</f>
        <v>1</v>
      </c>
      <c r="F77" s="1024">
        <f>[1]ExpFactors!F77</f>
        <v>1</v>
      </c>
      <c r="G77" s="1025">
        <f>[1]ExpFactors!G77</f>
        <v>0</v>
      </c>
      <c r="H77" s="1113">
        <f>[1]ExpFactors!$H77</f>
        <v>0</v>
      </c>
      <c r="I77" s="826" t="str">
        <f>[1]ExpFactors!$I77</f>
        <v>des</v>
      </c>
      <c r="J77" s="432"/>
      <c r="K77" s="432"/>
      <c r="L77" s="432"/>
      <c r="M77" s="432"/>
    </row>
    <row r="78" spans="1:13" ht="12.75" customHeight="1">
      <c r="A78" s="1113" t="str">
        <f>[1]ExpFactors!A78</f>
        <v>clothes</v>
      </c>
      <c r="B78" s="1113" t="str">
        <f>[1]ExpFactors!B78</f>
        <v>poor</v>
      </c>
      <c r="C78" s="1024">
        <f>[1]ExpFactors!C78</f>
        <v>1</v>
      </c>
      <c r="D78" s="1024">
        <f>[1]ExpFactors!D78</f>
        <v>0.4</v>
      </c>
      <c r="E78" s="1024">
        <f>[1]ExpFactors!E78</f>
        <v>0.1</v>
      </c>
      <c r="F78" s="1024">
        <f>[1]ExpFactors!F78</f>
        <v>6.6666666666666666E-2</v>
      </c>
      <c r="G78" s="1025">
        <f>[1]ExpFactors!G78</f>
        <v>300</v>
      </c>
      <c r="H78" s="1113">
        <f>[1]ExpFactors!$H78</f>
        <v>0</v>
      </c>
      <c r="I78" s="826" t="str">
        <f>[1]ExpFactors!$I78</f>
        <v>lbpl</v>
      </c>
      <c r="J78" s="432"/>
      <c r="K78" s="432"/>
      <c r="L78" s="432"/>
      <c r="M78" s="432"/>
    </row>
    <row r="79" spans="1:13" ht="12.75" customHeight="1">
      <c r="A79" s="1113" t="str">
        <f>[1]ExpFactors!A79</f>
        <v>transport</v>
      </c>
      <c r="B79" s="1113" t="str">
        <f>[1]ExpFactors!B79</f>
        <v>poor</v>
      </c>
      <c r="C79" s="1024">
        <f>[1]ExpFactors!C79</f>
        <v>1</v>
      </c>
      <c r="D79" s="1024">
        <f>[1]ExpFactors!D79</f>
        <v>1</v>
      </c>
      <c r="E79" s="1024">
        <f>[1]ExpFactors!E79</f>
        <v>0.75</v>
      </c>
      <c r="F79" s="1024">
        <f>[1]ExpFactors!F79</f>
        <v>0.25714285714285712</v>
      </c>
      <c r="G79" s="1025">
        <f>[1]ExpFactors!G79</f>
        <v>88</v>
      </c>
      <c r="H79" s="1113">
        <f>[1]ExpFactors!$H79</f>
        <v>0</v>
      </c>
      <c r="I79" s="826" t="str">
        <f>[1]ExpFactors!$I79</f>
        <v>lbpl</v>
      </c>
      <c r="J79" s="432"/>
      <c r="K79" s="432"/>
      <c r="L79" s="432"/>
      <c r="M79" s="432"/>
    </row>
    <row r="80" spans="1:13" ht="12.75" customHeight="1">
      <c r="A80" s="1113" t="str">
        <f>[1]ExpFactors!A80</f>
        <v>Communication</v>
      </c>
      <c r="B80" s="1113" t="str">
        <f>[1]ExpFactors!B80</f>
        <v>poor</v>
      </c>
      <c r="C80" s="1024">
        <f>[1]ExpFactors!C80</f>
        <v>1</v>
      </c>
      <c r="D80" s="1024">
        <f>[1]ExpFactors!D80</f>
        <v>1</v>
      </c>
      <c r="E80" s="1024">
        <f>[1]ExpFactors!E80</f>
        <v>1</v>
      </c>
      <c r="F80" s="1024">
        <f>[1]ExpFactors!F80</f>
        <v>1</v>
      </c>
      <c r="G80" s="1025">
        <f>[1]ExpFactors!G80</f>
        <v>60</v>
      </c>
      <c r="H80" s="1113">
        <f>[1]ExpFactors!$H80</f>
        <v>0</v>
      </c>
      <c r="I80" s="826" t="str">
        <f>[1]ExpFactors!$I80</f>
        <v>lbpl</v>
      </c>
      <c r="J80" s="432"/>
      <c r="K80" s="432"/>
      <c r="L80" s="432"/>
      <c r="M80" s="432"/>
    </row>
    <row r="81" spans="1:13" ht="12.75" customHeight="1">
      <c r="A81" s="1113" t="str">
        <f>[1]ExpFactors!A81</f>
        <v>gifts</v>
      </c>
      <c r="B81" s="1113" t="str">
        <f>[1]ExpFactors!B81</f>
        <v>WG specific</v>
      </c>
      <c r="C81" s="1024">
        <f>[1]ExpFactors!C81</f>
        <v>1</v>
      </c>
      <c r="D81" s="1024">
        <f>[1]ExpFactors!D81</f>
        <v>1</v>
      </c>
      <c r="E81" s="1024">
        <f>[1]ExpFactors!E81</f>
        <v>1</v>
      </c>
      <c r="F81" s="1024">
        <f>[1]ExpFactors!F81</f>
        <v>1</v>
      </c>
      <c r="G81" s="1025">
        <f>[1]ExpFactors!G81</f>
        <v>0</v>
      </c>
      <c r="H81" s="1113">
        <f>[1]ExpFactors!$H81</f>
        <v>0</v>
      </c>
      <c r="I81" s="826" t="str">
        <f>[1]ExpFactors!$I81</f>
        <v>des</v>
      </c>
      <c r="J81" s="432"/>
      <c r="K81" s="432"/>
      <c r="L81" s="432"/>
      <c r="M81" s="432"/>
    </row>
    <row r="82" spans="1:13" ht="12.75" customHeight="1">
      <c r="A82" s="1113" t="str">
        <f>[1]ExpFactors!A82</f>
        <v>Matches</v>
      </c>
      <c r="B82" s="1113" t="str">
        <f>[1]ExpFactors!B82</f>
        <v>poor</v>
      </c>
      <c r="C82" s="1023"/>
      <c r="D82" s="1024">
        <f>[1]ExpFactors!D82</f>
        <v>1</v>
      </c>
      <c r="E82" s="1023"/>
      <c r="F82" s="1023"/>
      <c r="G82" s="1025">
        <f>[1]ExpFactors!G82</f>
        <v>7.5</v>
      </c>
      <c r="H82" s="1113">
        <f>[1]ExpFactors!$H82</f>
        <v>0</v>
      </c>
      <c r="I82" s="826" t="str">
        <f>[1]ExpFactors!$I82</f>
        <v>lbpl</v>
      </c>
      <c r="J82" s="432"/>
      <c r="K82" s="432"/>
      <c r="L82" s="432"/>
      <c r="M82" s="432"/>
    </row>
    <row r="83" spans="1:13" ht="12.75" customHeight="1">
      <c r="A83" s="1026" t="s">
        <v>699</v>
      </c>
      <c r="B83" s="1027"/>
      <c r="C83" s="1497" t="s">
        <v>567</v>
      </c>
      <c r="D83" s="1497"/>
      <c r="E83" s="1497"/>
      <c r="F83" s="1497"/>
      <c r="G83" s="1111" t="str">
        <f>[1]ExpFactors!$G$83</f>
        <v>Addition</v>
      </c>
      <c r="H83" s="1112" t="str">
        <f>[1]ExpFactors!$H$83</f>
        <v>Additional Price (per kg)</v>
      </c>
      <c r="I83" s="432"/>
      <c r="J83" s="432"/>
      <c r="K83" s="432"/>
      <c r="L83" s="432"/>
      <c r="M83" s="432"/>
    </row>
    <row r="84" spans="1:13" ht="12.75" customHeight="1">
      <c r="A84" s="1113" t="str">
        <f>[1]ExpFactors!A84</f>
        <v>Lower Bound Poverty Line</v>
      </c>
      <c r="B84" s="1113" t="str">
        <f>[1]ExpFactors!B84</f>
        <v>poor</v>
      </c>
      <c r="C84" s="1023"/>
      <c r="D84" s="1024">
        <f>[1]ExpFactors!D84</f>
        <v>1</v>
      </c>
      <c r="E84" s="1023"/>
      <c r="F84" s="1023"/>
      <c r="G84" s="1025">
        <f>[1]ExpFactors!G84</f>
        <v>616.83333333333348</v>
      </c>
      <c r="H84" s="1113">
        <f>[1]ExpFactors!$H84</f>
        <v>1</v>
      </c>
      <c r="I84" s="826" t="str">
        <f>[1]ExpFactors!$I84</f>
        <v>lbpl</v>
      </c>
      <c r="J84" s="432"/>
      <c r="K84" s="432"/>
      <c r="L84" s="432"/>
      <c r="M84" s="432"/>
    </row>
    <row r="85" spans="1:13" ht="12.75" customHeight="1">
      <c r="A85" s="1113" t="str">
        <f>[1]ExpFactors!A85</f>
        <v>Upper Bound Poverty Line</v>
      </c>
      <c r="B85" s="1113" t="str">
        <f>[1]ExpFactors!B85</f>
        <v>poor</v>
      </c>
      <c r="C85" s="1023"/>
      <c r="D85" s="1024">
        <f>[1]ExpFactors!D85</f>
        <v>1</v>
      </c>
      <c r="E85" s="1023"/>
      <c r="F85" s="1023"/>
      <c r="G85" s="1025">
        <f>[1]ExpFactors!G85</f>
        <v>3468</v>
      </c>
      <c r="H85" s="1113">
        <f>[1]ExpFactors!$H85</f>
        <v>1</v>
      </c>
      <c r="I85" s="826" t="str">
        <f>[1]ExpFactors!$I85</f>
        <v>ubpl</v>
      </c>
      <c r="J85" s="432"/>
      <c r="K85" s="432"/>
      <c r="L85" s="432"/>
      <c r="M85" s="432"/>
    </row>
    <row r="86" spans="1:13" ht="12.75" customHeight="1">
      <c r="A86" s="1026" t="s">
        <v>700</v>
      </c>
      <c r="B86" s="1027"/>
      <c r="C86" s="1497" t="s">
        <v>567</v>
      </c>
      <c r="D86" s="1497"/>
      <c r="E86" s="1497"/>
      <c r="F86" s="1497"/>
      <c r="G86" s="1111" t="str">
        <f>[1]ExpFactors!$G$83</f>
        <v>Addition</v>
      </c>
      <c r="H86" s="1112" t="str">
        <f>[1]ExpFactors!$H$83</f>
        <v>Additional Price (per kg)</v>
      </c>
      <c r="I86" s="826"/>
      <c r="J86" s="432"/>
      <c r="K86" s="432"/>
      <c r="L86" s="432"/>
      <c r="M86" s="432"/>
    </row>
    <row r="87" spans="1:13" ht="12.75" customHeight="1">
      <c r="A87" s="1006" t="s">
        <v>571</v>
      </c>
      <c r="B87" s="1113" t="str">
        <f>[1]ExpFactors!B87</f>
        <v>WG specific</v>
      </c>
      <c r="C87" s="1024">
        <f>[1]ExpFactors!C87</f>
        <v>1</v>
      </c>
      <c r="D87" s="1024">
        <f>[1]ExpFactors!D87</f>
        <v>1</v>
      </c>
      <c r="E87" s="1024">
        <f>[1]ExpFactors!E87</f>
        <v>1</v>
      </c>
      <c r="F87" s="1024">
        <f>[1]ExpFactors!F87</f>
        <v>1</v>
      </c>
      <c r="G87" s="1025">
        <f>[1]ExpFactors!G87</f>
        <v>0</v>
      </c>
      <c r="H87" s="1113">
        <f>[1]ExpFactors!$H87</f>
        <v>0</v>
      </c>
      <c r="I87" s="826" t="str">
        <f>[1]ExpFactors!$I87</f>
        <v>des</v>
      </c>
      <c r="J87" s="432"/>
      <c r="K87" s="432"/>
      <c r="L87" s="432"/>
      <c r="M87" s="432"/>
    </row>
    <row r="88" spans="1:13" ht="12.75" customHeight="1">
      <c r="A88" s="1006" t="s">
        <v>570</v>
      </c>
      <c r="B88" s="1113" t="str">
        <f>[1]ExpFactors!B88</f>
        <v>poor</v>
      </c>
      <c r="C88" s="1023"/>
      <c r="D88" s="1024">
        <f>[1]ExpFactors!D88</f>
        <v>0</v>
      </c>
      <c r="E88" s="1023"/>
      <c r="F88" s="1023"/>
      <c r="G88" s="1025">
        <f>[1]ExpFactors!G88</f>
        <v>0</v>
      </c>
      <c r="H88" s="1113">
        <f>[1]ExpFactors!$H88</f>
        <v>0</v>
      </c>
      <c r="I88" s="826" t="str">
        <f>[1]ExpFactors!$I88</f>
        <v>dis</v>
      </c>
      <c r="J88" s="432"/>
      <c r="K88" s="432"/>
      <c r="L88" s="432"/>
      <c r="M88" s="432"/>
    </row>
    <row r="89" spans="1:13" ht="12" customHeight="1">
      <c r="A89" s="1026" t="s">
        <v>56</v>
      </c>
      <c r="B89" s="1027"/>
      <c r="C89" s="1497" t="s">
        <v>567</v>
      </c>
      <c r="D89" s="1497"/>
      <c r="E89" s="1497"/>
      <c r="F89" s="1497"/>
      <c r="G89" s="1111" t="s">
        <v>568</v>
      </c>
      <c r="H89" s="1112" t="str">
        <f>[1]ExpFactors!$H$89</f>
        <v>Additional Price (per kg)</v>
      </c>
      <c r="I89" s="826"/>
      <c r="J89" s="432"/>
      <c r="K89" s="432"/>
      <c r="L89" s="432"/>
      <c r="M89" s="432"/>
    </row>
    <row r="90" spans="1:13" ht="12" customHeight="1">
      <c r="A90" s="1006" t="s">
        <v>572</v>
      </c>
      <c r="B90" s="1113" t="str">
        <f>[1]ExpFactors!B90</f>
        <v>poor</v>
      </c>
      <c r="C90" s="1023"/>
      <c r="D90" s="1024">
        <f>[1]ExpFactors!D90</f>
        <v>0.38500000000000001</v>
      </c>
      <c r="E90" s="1023"/>
      <c r="F90" s="1023"/>
      <c r="G90" s="1025">
        <f>[1]ExpFactors!G90</f>
        <v>16.666666666666668</v>
      </c>
      <c r="H90" s="1113">
        <f>[1]ExpFactors!$H90</f>
        <v>0</v>
      </c>
      <c r="I90" s="826" t="str">
        <f>[1]ExpFactors!$I90</f>
        <v>lbpl</v>
      </c>
      <c r="J90" s="432"/>
      <c r="K90" s="432"/>
      <c r="L90" s="432"/>
      <c r="M90" s="432"/>
    </row>
    <row r="91" spans="1:13" ht="12" customHeight="1">
      <c r="A91" s="1015" t="s">
        <v>573</v>
      </c>
      <c r="B91" s="1113" t="str">
        <f>[1]ExpFactors!B91</f>
        <v>WG specific</v>
      </c>
      <c r="C91" s="1024">
        <f>[1]ExpFactors!C91</f>
        <v>1</v>
      </c>
      <c r="D91" s="1024">
        <f>[1]ExpFactors!D91</f>
        <v>1</v>
      </c>
      <c r="E91" s="1024">
        <f>[1]ExpFactors!E91</f>
        <v>1</v>
      </c>
      <c r="F91" s="1024">
        <f>[1]ExpFactors!F91</f>
        <v>1</v>
      </c>
      <c r="G91" s="1025">
        <f>[1]ExpFactors!G91</f>
        <v>0</v>
      </c>
      <c r="H91" s="1113">
        <f>[1]ExpFactors!$H91</f>
        <v>0</v>
      </c>
      <c r="I91" s="826" t="str">
        <f>[1]ExpFactors!$I91</f>
        <v>des</v>
      </c>
      <c r="J91" s="432"/>
      <c r="K91" s="432"/>
      <c r="L91" s="432"/>
      <c r="M91" s="432"/>
    </row>
    <row r="92" spans="1:13" ht="12" customHeight="1">
      <c r="A92" s="1026" t="s">
        <v>574</v>
      </c>
      <c r="B92" s="1027"/>
      <c r="C92" s="1497" t="s">
        <v>567</v>
      </c>
      <c r="D92" s="1497"/>
      <c r="E92" s="1497"/>
      <c r="F92" s="1497"/>
      <c r="G92" s="1111" t="s">
        <v>568</v>
      </c>
      <c r="H92" s="1112" t="str">
        <f>[1]ExpFactors!$H$92</f>
        <v>Additional Price (per kg)</v>
      </c>
      <c r="I92" s="826"/>
      <c r="J92" s="432"/>
      <c r="K92" s="432"/>
      <c r="L92" s="432"/>
      <c r="M92" s="432"/>
    </row>
    <row r="93" spans="1:13" ht="12" customHeight="1">
      <c r="A93" s="1028" t="s">
        <v>575</v>
      </c>
      <c r="B93" s="1113" t="str">
        <f>[1]ExpFactors!B93</f>
        <v>poor</v>
      </c>
      <c r="C93" s="1024">
        <f>[1]ExpFactors!C93</f>
        <v>1</v>
      </c>
      <c r="D93" s="1024">
        <f>[1]ExpFactors!D93</f>
        <v>0.83333333333333337</v>
      </c>
      <c r="E93" s="1024">
        <f>[1]ExpFactors!E93</f>
        <v>0.33333333333333331</v>
      </c>
      <c r="F93" s="1024">
        <f>[1]ExpFactors!F93</f>
        <v>0.26666666666666666</v>
      </c>
      <c r="G93" s="1025">
        <f>[1]ExpFactors!G93</f>
        <v>150</v>
      </c>
      <c r="H93" s="1113">
        <f>[1]ExpFactors!$H93</f>
        <v>0</v>
      </c>
      <c r="I93" s="826" t="str">
        <f>[1]ExpFactors!$I93</f>
        <v>lbpl</v>
      </c>
      <c r="J93" s="432"/>
      <c r="K93" s="432"/>
      <c r="L93" s="432"/>
      <c r="M93" s="432"/>
    </row>
    <row r="94" spans="1:13" ht="12" customHeight="1">
      <c r="A94" s="1028" t="s">
        <v>576</v>
      </c>
      <c r="B94" s="1113" t="str">
        <f>[1]ExpFactors!B94</f>
        <v>poor</v>
      </c>
      <c r="C94" s="1023"/>
      <c r="D94" s="1024">
        <f>[1]ExpFactors!D94</f>
        <v>1</v>
      </c>
      <c r="E94" s="1023"/>
      <c r="F94" s="1023"/>
      <c r="G94" s="1025">
        <f>[1]ExpFactors!G94</f>
        <v>70</v>
      </c>
      <c r="H94" s="1113">
        <f>[1]ExpFactors!$H94</f>
        <v>0</v>
      </c>
      <c r="I94" s="826" t="str">
        <f>[1]ExpFactors!$I94</f>
        <v>lbpl</v>
      </c>
      <c r="J94" s="432"/>
      <c r="K94" s="432"/>
      <c r="L94" s="432"/>
      <c r="M94" s="432"/>
    </row>
    <row r="95" spans="1:13" ht="12" customHeight="1">
      <c r="A95" s="1026" t="s">
        <v>577</v>
      </c>
      <c r="B95" s="1027"/>
      <c r="C95" s="1497" t="s">
        <v>567</v>
      </c>
      <c r="D95" s="1497"/>
      <c r="E95" s="1497"/>
      <c r="F95" s="1497"/>
      <c r="G95" s="1111" t="s">
        <v>568</v>
      </c>
      <c r="H95" s="1112" t="str">
        <f>[1]ExpFactors!$H$95</f>
        <v>Additional Price (per kg)</v>
      </c>
      <c r="I95" s="826"/>
      <c r="J95" s="432"/>
      <c r="K95" s="432"/>
      <c r="L95" s="432"/>
      <c r="M95" s="432"/>
    </row>
    <row r="96" spans="1:13" ht="12" customHeight="1">
      <c r="A96" s="1028" t="s">
        <v>578</v>
      </c>
      <c r="B96" s="1113" t="str">
        <f>[1]ExpFactors!B96</f>
        <v>WG specific</v>
      </c>
      <c r="C96" s="1024">
        <f>[1]ExpFactors!C96</f>
        <v>1</v>
      </c>
      <c r="D96" s="1024">
        <f>[1]ExpFactors!D96</f>
        <v>1</v>
      </c>
      <c r="E96" s="1024">
        <f>[1]ExpFactors!E96</f>
        <v>1</v>
      </c>
      <c r="F96" s="1024">
        <f>[1]ExpFactors!F96</f>
        <v>1</v>
      </c>
      <c r="G96" s="1025">
        <f>[1]ExpFactors!G96</f>
        <v>0</v>
      </c>
      <c r="H96" s="1113">
        <f>[1]ExpFactors!$H96</f>
        <v>0</v>
      </c>
      <c r="I96" s="826" t="str">
        <f>[1]ExpFactors!$I96</f>
        <v>des</v>
      </c>
      <c r="J96" s="432"/>
      <c r="K96" s="432"/>
      <c r="L96" s="432"/>
      <c r="M96" s="432"/>
    </row>
    <row r="97" spans="1:13" ht="12" customHeight="1">
      <c r="A97" s="1006" t="s">
        <v>579</v>
      </c>
      <c r="B97" s="1113" t="str">
        <f>[1]ExpFactors!B97</f>
        <v>WG specific</v>
      </c>
      <c r="C97" s="1024">
        <f>[1]ExpFactors!C97</f>
        <v>0</v>
      </c>
      <c r="D97" s="1024">
        <f>[1]ExpFactors!D97</f>
        <v>0</v>
      </c>
      <c r="E97" s="1024">
        <f>[1]ExpFactors!E97</f>
        <v>0</v>
      </c>
      <c r="F97" s="1024">
        <f>[1]ExpFactors!F97</f>
        <v>0</v>
      </c>
      <c r="G97" s="1025">
        <f>[1]ExpFactors!G97</f>
        <v>0</v>
      </c>
      <c r="H97" s="1113">
        <f>[1]ExpFactors!$H97</f>
        <v>0</v>
      </c>
      <c r="I97" s="826" t="str">
        <f>[1]ExpFactors!$I97</f>
        <v>des</v>
      </c>
      <c r="J97" s="432"/>
      <c r="K97" s="432"/>
      <c r="L97" s="432"/>
      <c r="M97" s="432"/>
    </row>
    <row r="98" spans="1:13" ht="12" customHeight="1">
      <c r="A98" s="1028" t="s">
        <v>580</v>
      </c>
      <c r="B98" s="1113" t="str">
        <f>[1]ExpFactors!B98</f>
        <v>WG specific</v>
      </c>
      <c r="C98" s="1024">
        <f>[1]ExpFactors!C98</f>
        <v>1</v>
      </c>
      <c r="D98" s="1024">
        <f>[1]ExpFactors!D98</f>
        <v>1</v>
      </c>
      <c r="E98" s="1024">
        <f>[1]ExpFactors!E98</f>
        <v>1</v>
      </c>
      <c r="F98" s="1024">
        <f>[1]ExpFactors!F98</f>
        <v>1</v>
      </c>
      <c r="G98" s="1025">
        <f>[1]ExpFactors!G98</f>
        <v>0</v>
      </c>
      <c r="H98" s="1113">
        <f>[1]ExpFactors!$H98</f>
        <v>0</v>
      </c>
      <c r="I98" s="826" t="str">
        <f>[1]ExpFactors!$I98</f>
        <v>des</v>
      </c>
      <c r="J98" s="432"/>
      <c r="K98" s="432"/>
      <c r="L98" s="432"/>
      <c r="M98" s="432"/>
    </row>
    <row r="99" spans="1:13" ht="12" customHeight="1">
      <c r="A99" s="1028" t="s">
        <v>581</v>
      </c>
      <c r="B99" s="1113" t="str">
        <f>[1]ExpFactors!B99</f>
        <v>WG specific</v>
      </c>
      <c r="C99" s="1024">
        <f>[1]ExpFactors!C99</f>
        <v>1</v>
      </c>
      <c r="D99" s="1024">
        <f>[1]ExpFactors!D99</f>
        <v>1</v>
      </c>
      <c r="E99" s="1024">
        <f>[1]ExpFactors!E99</f>
        <v>1</v>
      </c>
      <c r="F99" s="1024">
        <f>[1]ExpFactors!F99</f>
        <v>1</v>
      </c>
      <c r="G99" s="1025">
        <f>[1]ExpFactors!G99</f>
        <v>0</v>
      </c>
      <c r="H99" s="1113">
        <f>[1]ExpFactors!$H99</f>
        <v>0</v>
      </c>
      <c r="I99" s="826" t="str">
        <f>[1]ExpFactors!$I99</f>
        <v>des</v>
      </c>
      <c r="J99" s="432"/>
      <c r="K99" s="432"/>
    </row>
    <row r="100" spans="1:13" ht="12" customHeight="1">
      <c r="A100" s="1028" t="s">
        <v>582</v>
      </c>
      <c r="B100" s="1113" t="str">
        <f>[1]ExpFactors!B100</f>
        <v>WG specific</v>
      </c>
      <c r="C100" s="1024">
        <f>[1]ExpFactors!C100</f>
        <v>1</v>
      </c>
      <c r="D100" s="1024">
        <f>[1]ExpFactors!D100</f>
        <v>1</v>
      </c>
      <c r="E100" s="1024">
        <f>[1]ExpFactors!E100</f>
        <v>1</v>
      </c>
      <c r="F100" s="1024">
        <f>[1]ExpFactors!F100</f>
        <v>1</v>
      </c>
      <c r="G100" s="1025">
        <f>[1]ExpFactors!G100</f>
        <v>0</v>
      </c>
      <c r="H100" s="1113">
        <f>[1]ExpFactors!$H100</f>
        <v>0</v>
      </c>
      <c r="I100" s="826" t="str">
        <f>[1]ExpFactors!$I100</f>
        <v>des</v>
      </c>
      <c r="J100" s="432"/>
      <c r="K100" s="432"/>
    </row>
    <row r="101" spans="1:13" ht="12" customHeight="1">
      <c r="A101" s="1028" t="s">
        <v>583</v>
      </c>
      <c r="B101" s="1113" t="str">
        <f>[1]ExpFactors!B101</f>
        <v>WG specific</v>
      </c>
      <c r="C101" s="1024">
        <f>[1]ExpFactors!C101</f>
        <v>1</v>
      </c>
      <c r="D101" s="1024">
        <f>[1]ExpFactors!D101</f>
        <v>1</v>
      </c>
      <c r="E101" s="1024">
        <f>[1]ExpFactors!E101</f>
        <v>1</v>
      </c>
      <c r="F101" s="1024">
        <f>[1]ExpFactors!F101</f>
        <v>1</v>
      </c>
      <c r="G101" s="1025">
        <f>[1]ExpFactors!G101</f>
        <v>0</v>
      </c>
      <c r="H101" s="1113">
        <f>[1]ExpFactors!$H101</f>
        <v>0</v>
      </c>
      <c r="I101" s="826" t="str">
        <f>[1]ExpFactors!$I101</f>
        <v>des</v>
      </c>
      <c r="J101" s="432"/>
      <c r="K101" s="432"/>
    </row>
    <row r="102" spans="1:13" ht="12" customHeight="1">
      <c r="A102" s="1028" t="s">
        <v>584</v>
      </c>
      <c r="B102" s="1113" t="str">
        <f>[1]ExpFactors!B102</f>
        <v>WG specific</v>
      </c>
      <c r="C102" s="1024">
        <f>[1]ExpFactors!C102</f>
        <v>1</v>
      </c>
      <c r="D102" s="1024">
        <f>[1]ExpFactors!D102</f>
        <v>1</v>
      </c>
      <c r="E102" s="1024">
        <f>[1]ExpFactors!E102</f>
        <v>1</v>
      </c>
      <c r="F102" s="1024">
        <f>[1]ExpFactors!F102</f>
        <v>1</v>
      </c>
      <c r="G102" s="1025">
        <f>[1]ExpFactors!G102</f>
        <v>0</v>
      </c>
      <c r="H102" s="1113">
        <f>[1]ExpFactors!$H102</f>
        <v>0</v>
      </c>
      <c r="I102" s="826" t="str">
        <f>[1]ExpFactors!$I102</f>
        <v>des</v>
      </c>
      <c r="J102" s="432"/>
      <c r="K102" s="432"/>
    </row>
    <row r="103" spans="1:13" ht="12" customHeight="1">
      <c r="A103" s="1028" t="s">
        <v>585</v>
      </c>
      <c r="B103" s="1113" t="str">
        <f>[1]ExpFactors!B103</f>
        <v>WG specific</v>
      </c>
      <c r="C103" s="1024">
        <f>[1]ExpFactors!C103</f>
        <v>0</v>
      </c>
      <c r="D103" s="1024">
        <f>[1]ExpFactors!D103</f>
        <v>0</v>
      </c>
      <c r="E103" s="1024">
        <f>[1]ExpFactors!E103</f>
        <v>0</v>
      </c>
      <c r="F103" s="1024">
        <f>[1]ExpFactors!F103</f>
        <v>0</v>
      </c>
      <c r="G103" s="1025">
        <f>[1]ExpFactors!G103</f>
        <v>0</v>
      </c>
      <c r="H103" s="1113">
        <f>[1]ExpFactors!$H103</f>
        <v>0</v>
      </c>
      <c r="I103" s="826" t="str">
        <f>[1]ExpFactors!$I103</f>
        <v>des</v>
      </c>
      <c r="J103" s="432"/>
      <c r="K103" s="432"/>
    </row>
    <row r="104" spans="1:13" ht="12" customHeight="1">
      <c r="A104" s="1006" t="s">
        <v>586</v>
      </c>
      <c r="B104" s="1113" t="str">
        <f>[1]ExpFactors!B104</f>
        <v>WG specific</v>
      </c>
      <c r="C104" s="1024">
        <f>[1]ExpFactors!C104</f>
        <v>1</v>
      </c>
      <c r="D104" s="1024">
        <f>[1]ExpFactors!D104</f>
        <v>1</v>
      </c>
      <c r="E104" s="1024">
        <f>[1]ExpFactors!E104</f>
        <v>1</v>
      </c>
      <c r="F104" s="1024">
        <f>[1]ExpFactors!F104</f>
        <v>1</v>
      </c>
      <c r="G104" s="1025">
        <f>[1]ExpFactors!G104</f>
        <v>0</v>
      </c>
      <c r="H104" s="1113">
        <f>[1]ExpFactors!$H104</f>
        <v>0</v>
      </c>
      <c r="I104" s="826" t="str">
        <f>[1]ExpFactors!$I104</f>
        <v>des</v>
      </c>
      <c r="J104" s="432"/>
      <c r="K104" s="432"/>
    </row>
    <row r="105" spans="1:13" ht="12" customHeight="1">
      <c r="A105" s="1006" t="s">
        <v>587</v>
      </c>
      <c r="B105" s="1113" t="str">
        <f>[1]ExpFactors!B105</f>
        <v>WG specific</v>
      </c>
      <c r="C105" s="1024">
        <f>[1]ExpFactors!C105</f>
        <v>1</v>
      </c>
      <c r="D105" s="1024">
        <f>[1]ExpFactors!D105</f>
        <v>1</v>
      </c>
      <c r="E105" s="1024">
        <f>[1]ExpFactors!E105</f>
        <v>1</v>
      </c>
      <c r="F105" s="1024">
        <f>[1]ExpFactors!F105</f>
        <v>1</v>
      </c>
      <c r="G105" s="1025">
        <f>[1]ExpFactors!G105</f>
        <v>0</v>
      </c>
      <c r="H105" s="1113">
        <f>[1]ExpFactors!$H105</f>
        <v>0</v>
      </c>
      <c r="I105" s="826" t="str">
        <f>[1]ExpFactors!$I105</f>
        <v>des</v>
      </c>
      <c r="J105" s="432"/>
      <c r="K105" s="432"/>
    </row>
    <row r="106" spans="1:13" ht="12" customHeight="1">
      <c r="A106" s="432"/>
      <c r="B106" s="432"/>
      <c r="C106" s="432"/>
      <c r="D106" s="432"/>
      <c r="E106" s="432"/>
      <c r="F106" s="432"/>
      <c r="G106" s="1000"/>
      <c r="H106" s="1000"/>
      <c r="I106" s="432"/>
      <c r="J106" s="432"/>
      <c r="K106" s="432"/>
    </row>
    <row r="107" spans="1:13" ht="12" customHeight="1">
      <c r="A107" s="432"/>
      <c r="B107" s="432"/>
      <c r="C107" s="432"/>
      <c r="D107" s="432"/>
      <c r="E107" s="432"/>
      <c r="F107" s="432"/>
      <c r="G107" s="1000"/>
      <c r="H107" s="1000"/>
      <c r="I107" s="432"/>
      <c r="J107" s="432"/>
      <c r="K107" s="432"/>
    </row>
    <row r="108" spans="1:13" ht="12" customHeight="1">
      <c r="A108" s="432"/>
      <c r="B108" s="432"/>
      <c r="C108" s="432"/>
      <c r="D108" s="432"/>
      <c r="E108" s="432"/>
      <c r="F108" s="432"/>
      <c r="G108" s="1000"/>
      <c r="H108" s="1000"/>
      <c r="I108" s="432"/>
      <c r="J108" s="432"/>
      <c r="K108" s="432"/>
    </row>
    <row r="109" spans="1:13" ht="12" customHeight="1">
      <c r="A109" s="432"/>
      <c r="B109" s="432"/>
      <c r="C109" s="432"/>
      <c r="D109" s="432"/>
      <c r="E109" s="432"/>
      <c r="F109" s="432"/>
      <c r="G109" s="1000"/>
      <c r="H109" s="1000"/>
      <c r="I109" s="432"/>
      <c r="J109" s="432"/>
      <c r="K109" s="432"/>
    </row>
    <row r="110" spans="1:13" ht="12" customHeight="1">
      <c r="A110" s="432"/>
      <c r="B110" s="432"/>
      <c r="C110" s="432"/>
      <c r="D110" s="432"/>
      <c r="E110" s="432"/>
      <c r="F110" s="432"/>
      <c r="G110" s="1000"/>
      <c r="H110" s="1000"/>
      <c r="I110" s="432"/>
      <c r="J110" s="432"/>
      <c r="K110" s="432"/>
    </row>
    <row r="111" spans="1:13" ht="12" customHeight="1">
      <c r="A111" s="432"/>
      <c r="B111" s="432"/>
      <c r="C111" s="432"/>
      <c r="D111" s="432"/>
      <c r="E111" s="432"/>
      <c r="F111" s="432"/>
      <c r="G111" s="1000"/>
      <c r="H111" s="1000"/>
      <c r="I111" s="432"/>
      <c r="J111" s="432"/>
      <c r="K111" s="432"/>
    </row>
    <row r="112" spans="1:13" ht="12" customHeight="1">
      <c r="A112" s="432"/>
      <c r="B112" s="432"/>
      <c r="C112" s="432"/>
      <c r="D112" s="432"/>
      <c r="E112" s="432"/>
      <c r="F112" s="432"/>
      <c r="G112" s="1000"/>
      <c r="H112" s="1000"/>
      <c r="I112" s="432"/>
      <c r="J112" s="432"/>
      <c r="K112" s="432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029" customWidth="1"/>
    <col min="3" max="3" width="82.33203125" customWidth="1"/>
  </cols>
  <sheetData>
    <row r="2" spans="2:3" ht="30" customHeight="1">
      <c r="B2" s="1030" t="s">
        <v>588</v>
      </c>
      <c r="C2" s="1031"/>
    </row>
    <row r="3" spans="2:3" ht="15" customHeight="1">
      <c r="B3" s="1030" t="s">
        <v>589</v>
      </c>
      <c r="C3" s="1031" t="s">
        <v>595</v>
      </c>
    </row>
    <row r="4" spans="2:3" ht="15" customHeight="1">
      <c r="B4" s="1030" t="s">
        <v>590</v>
      </c>
      <c r="C4" s="1031" t="s">
        <v>594</v>
      </c>
    </row>
    <row r="5" spans="2:3" ht="36" customHeight="1">
      <c r="B5" s="1030" t="s">
        <v>591</v>
      </c>
      <c r="C5" s="1031"/>
    </row>
    <row r="6" spans="2:3" ht="15" customHeight="1">
      <c r="B6" s="1030" t="s">
        <v>592</v>
      </c>
      <c r="C6" s="1031" t="s">
        <v>596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4" zoomScale="150" zoomScaleNormal="150" zoomScalePageLayoutView="150" workbookViewId="0">
      <selection activeCell="Z29" sqref="Z29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11"/>
  <sheetViews>
    <sheetView topLeftCell="EG1" workbookViewId="0">
      <selection activeCell="EO30" sqref="EO30"/>
    </sheetView>
  </sheetViews>
  <sheetFormatPr baseColWidth="10" defaultColWidth="8.83203125" defaultRowHeight="12" x14ac:dyDescent="0"/>
  <cols>
    <col min="1" max="1" width="21.5" style="1316" customWidth="1"/>
    <col min="2" max="16384" width="8.83203125" style="1316"/>
  </cols>
  <sheetData>
    <row r="1" spans="1:157" ht="13" thickBot="1">
      <c r="A1" s="1316" t="s">
        <v>779</v>
      </c>
      <c r="B1" s="1498" t="s">
        <v>914</v>
      </c>
      <c r="C1" s="1498"/>
      <c r="D1" s="1498"/>
      <c r="E1" s="1498"/>
      <c r="F1" s="1498"/>
      <c r="G1" s="1498"/>
      <c r="H1" s="1498"/>
      <c r="I1" s="1498"/>
      <c r="J1" s="1498"/>
      <c r="K1" s="1498"/>
      <c r="L1" s="1498"/>
      <c r="M1" s="1498"/>
      <c r="N1" s="1498" t="s">
        <v>914</v>
      </c>
      <c r="O1" s="1498"/>
      <c r="P1" s="1498"/>
      <c r="Q1" s="1498"/>
      <c r="R1" s="1498"/>
      <c r="S1" s="1498"/>
      <c r="T1" s="1498"/>
      <c r="U1" s="1498"/>
      <c r="V1" s="1498"/>
      <c r="W1" s="1498"/>
      <c r="X1" s="1498"/>
      <c r="Y1" s="1498"/>
      <c r="Z1" s="1498" t="s">
        <v>915</v>
      </c>
      <c r="AA1" s="1498"/>
      <c r="AB1" s="1498"/>
      <c r="AC1" s="1498"/>
      <c r="AD1" s="1498"/>
      <c r="AE1" s="1498"/>
      <c r="AF1" s="1498"/>
      <c r="AG1" s="1498"/>
      <c r="AH1" s="1498"/>
      <c r="AI1" s="1498"/>
      <c r="AJ1" s="1498"/>
      <c r="AK1" s="1498"/>
      <c r="AL1" s="1498" t="s">
        <v>915</v>
      </c>
      <c r="AM1" s="1498"/>
      <c r="AN1" s="1498"/>
      <c r="AO1" s="1498"/>
      <c r="AP1" s="1498"/>
      <c r="AQ1" s="1498"/>
      <c r="AR1" s="1498"/>
      <c r="AS1" s="1498"/>
      <c r="AT1" s="1498"/>
      <c r="AU1" s="1498"/>
      <c r="AV1" s="1498"/>
      <c r="AW1" s="1498"/>
      <c r="AX1" s="1498" t="s">
        <v>915</v>
      </c>
      <c r="AY1" s="1498"/>
      <c r="AZ1" s="1498"/>
      <c r="BA1" s="1498"/>
      <c r="BB1" s="1498"/>
      <c r="BC1" s="1498"/>
      <c r="BD1" s="1498"/>
      <c r="BE1" s="1498"/>
      <c r="BF1" s="1498"/>
      <c r="BG1" s="1498"/>
      <c r="BH1" s="1498"/>
      <c r="BI1" s="1498"/>
      <c r="BJ1" s="1498" t="s">
        <v>916</v>
      </c>
      <c r="BK1" s="1498"/>
      <c r="BL1" s="1498"/>
      <c r="BM1" s="1498"/>
      <c r="BN1" s="1498"/>
      <c r="BO1" s="1498"/>
      <c r="BP1" s="1498"/>
      <c r="BQ1" s="1498"/>
      <c r="BR1" s="1498"/>
      <c r="BS1" s="1498"/>
      <c r="BT1" s="1498"/>
      <c r="BU1" s="1498"/>
      <c r="BV1" s="1498" t="s">
        <v>916</v>
      </c>
      <c r="BW1" s="1498"/>
      <c r="BX1" s="1498"/>
      <c r="BY1" s="1498"/>
      <c r="BZ1" s="1498"/>
      <c r="CA1" s="1498"/>
      <c r="CB1" s="1498"/>
      <c r="CC1" s="1498"/>
      <c r="CD1" s="1498"/>
      <c r="CE1" s="1498"/>
      <c r="CF1" s="1498"/>
      <c r="CG1" s="1498"/>
      <c r="CH1" s="1498" t="s">
        <v>916</v>
      </c>
      <c r="CI1" s="1498"/>
      <c r="CJ1" s="1498"/>
      <c r="CK1" s="1498"/>
      <c r="CL1" s="1498"/>
      <c r="CM1" s="1498"/>
      <c r="CN1" s="1498"/>
      <c r="CO1" s="1498"/>
      <c r="CP1" s="1498"/>
      <c r="CQ1" s="1498"/>
      <c r="CR1" s="1498"/>
      <c r="CS1" s="1498"/>
      <c r="CT1" s="1498" t="s">
        <v>916</v>
      </c>
      <c r="CU1" s="1498"/>
      <c r="CV1" s="1498"/>
      <c r="CW1" s="1498"/>
      <c r="CX1" s="1498"/>
      <c r="CY1" s="1498"/>
      <c r="CZ1" s="1498"/>
      <c r="DA1" s="1498"/>
      <c r="DB1" s="1498"/>
      <c r="DC1" s="1498"/>
      <c r="DD1" s="1498"/>
      <c r="DE1" s="1498"/>
      <c r="DF1" s="1498" t="s">
        <v>916</v>
      </c>
      <c r="DG1" s="1498"/>
      <c r="DH1" s="1498"/>
      <c r="DI1" s="1498"/>
      <c r="DJ1" s="1498"/>
      <c r="DK1" s="1498"/>
      <c r="DL1" s="1498"/>
      <c r="DM1" s="1498"/>
      <c r="DN1" s="1498"/>
      <c r="DO1" s="1498"/>
      <c r="DP1" s="1498"/>
      <c r="DQ1" s="1498"/>
      <c r="DR1" s="1498" t="s">
        <v>917</v>
      </c>
      <c r="DS1" s="1498"/>
      <c r="DT1" s="1498"/>
      <c r="DU1" s="1498"/>
      <c r="DV1" s="1498"/>
      <c r="DW1" s="1498"/>
      <c r="DX1" s="1498"/>
      <c r="DY1" s="1498"/>
      <c r="DZ1" s="1498"/>
      <c r="EA1" s="1498"/>
      <c r="EB1" s="1498"/>
      <c r="EC1" s="1498"/>
      <c r="ED1" s="1498" t="s">
        <v>917</v>
      </c>
      <c r="EE1" s="1498"/>
      <c r="EF1" s="1498"/>
      <c r="EG1" s="1498"/>
      <c r="EH1" s="1498"/>
      <c r="EI1" s="1498"/>
      <c r="EJ1" s="1498"/>
      <c r="EK1" s="1498"/>
      <c r="EL1" s="1498"/>
      <c r="EM1" s="1498"/>
      <c r="EN1" s="1498"/>
      <c r="EO1" s="1498"/>
    </row>
    <row r="2" spans="1:157" ht="13" thickBot="1">
      <c r="A2" s="1316" t="s">
        <v>42</v>
      </c>
      <c r="B2" s="1498" t="s">
        <v>842</v>
      </c>
      <c r="C2" s="1498"/>
      <c r="D2" s="1498"/>
      <c r="E2" s="1498"/>
      <c r="F2" s="1498"/>
      <c r="G2" s="1498"/>
      <c r="H2" s="1498"/>
      <c r="I2" s="1498"/>
      <c r="J2" s="1498"/>
      <c r="K2" s="1498"/>
      <c r="L2" s="1498"/>
      <c r="M2" s="1498"/>
      <c r="N2" s="1498" t="s">
        <v>844</v>
      </c>
      <c r="O2" s="1498"/>
      <c r="P2" s="1498"/>
      <c r="Q2" s="1498"/>
      <c r="R2" s="1498"/>
      <c r="S2" s="1498"/>
      <c r="T2" s="1498"/>
      <c r="U2" s="1498"/>
      <c r="V2" s="1498"/>
      <c r="W2" s="1498"/>
      <c r="X2" s="1498"/>
      <c r="Y2" s="1498"/>
      <c r="Z2" s="1498" t="s">
        <v>848</v>
      </c>
      <c r="AA2" s="1498"/>
      <c r="AB2" s="1498"/>
      <c r="AC2" s="1498"/>
      <c r="AD2" s="1498"/>
      <c r="AE2" s="1498"/>
      <c r="AF2" s="1498"/>
      <c r="AG2" s="1498"/>
      <c r="AH2" s="1498"/>
      <c r="AI2" s="1498"/>
      <c r="AJ2" s="1498"/>
      <c r="AK2" s="1498"/>
      <c r="AL2" s="1498" t="s">
        <v>848</v>
      </c>
      <c r="AM2" s="1498"/>
      <c r="AN2" s="1498"/>
      <c r="AO2" s="1498"/>
      <c r="AP2" s="1498"/>
      <c r="AQ2" s="1498"/>
      <c r="AR2" s="1498"/>
      <c r="AS2" s="1498"/>
      <c r="AT2" s="1498"/>
      <c r="AU2" s="1498"/>
      <c r="AV2" s="1498"/>
      <c r="AW2" s="1498"/>
      <c r="AX2" s="1498" t="s">
        <v>848</v>
      </c>
      <c r="AY2" s="1498"/>
      <c r="AZ2" s="1498"/>
      <c r="BA2" s="1498"/>
      <c r="BB2" s="1498"/>
      <c r="BC2" s="1498"/>
      <c r="BD2" s="1498"/>
      <c r="BE2" s="1498"/>
      <c r="BF2" s="1498"/>
      <c r="BG2" s="1498"/>
      <c r="BH2" s="1498"/>
      <c r="BI2" s="1498"/>
      <c r="BJ2" s="1498" t="s">
        <v>851</v>
      </c>
      <c r="BK2" s="1498"/>
      <c r="BL2" s="1498"/>
      <c r="BM2" s="1498"/>
      <c r="BN2" s="1498"/>
      <c r="BO2" s="1498"/>
      <c r="BP2" s="1498"/>
      <c r="BQ2" s="1498"/>
      <c r="BR2" s="1498"/>
      <c r="BS2" s="1498"/>
      <c r="BT2" s="1498"/>
      <c r="BU2" s="1498"/>
      <c r="BV2" s="1498" t="s">
        <v>851</v>
      </c>
      <c r="BW2" s="1498"/>
      <c r="BX2" s="1498"/>
      <c r="BY2" s="1498"/>
      <c r="BZ2" s="1498"/>
      <c r="CA2" s="1498"/>
      <c r="CB2" s="1498"/>
      <c r="CC2" s="1498"/>
      <c r="CD2" s="1498"/>
      <c r="CE2" s="1498"/>
      <c r="CF2" s="1498"/>
      <c r="CG2" s="1498"/>
      <c r="CH2" s="1498" t="s">
        <v>851</v>
      </c>
      <c r="CI2" s="1498"/>
      <c r="CJ2" s="1498"/>
      <c r="CK2" s="1498"/>
      <c r="CL2" s="1498"/>
      <c r="CM2" s="1498"/>
      <c r="CN2" s="1498"/>
      <c r="CO2" s="1498"/>
      <c r="CP2" s="1498"/>
      <c r="CQ2" s="1498"/>
      <c r="CR2" s="1498"/>
      <c r="CS2" s="1498"/>
      <c r="CT2" s="1498" t="s">
        <v>855</v>
      </c>
      <c r="CU2" s="1498"/>
      <c r="CV2" s="1498"/>
      <c r="CW2" s="1498"/>
      <c r="CX2" s="1498"/>
      <c r="CY2" s="1498"/>
      <c r="CZ2" s="1498"/>
      <c r="DA2" s="1498"/>
      <c r="DB2" s="1498"/>
      <c r="DC2" s="1498"/>
      <c r="DD2" s="1498"/>
      <c r="DE2" s="1498"/>
      <c r="DF2" s="1498" t="s">
        <v>855</v>
      </c>
      <c r="DG2" s="1498"/>
      <c r="DH2" s="1498"/>
      <c r="DI2" s="1498"/>
      <c r="DJ2" s="1498"/>
      <c r="DK2" s="1498"/>
      <c r="DL2" s="1498"/>
      <c r="DM2" s="1498"/>
      <c r="DN2" s="1498"/>
      <c r="DO2" s="1498"/>
      <c r="DP2" s="1498"/>
      <c r="DQ2" s="1498"/>
      <c r="DR2" s="1498" t="s">
        <v>857</v>
      </c>
      <c r="DS2" s="1498"/>
      <c r="DT2" s="1498"/>
      <c r="DU2" s="1498"/>
      <c r="DV2" s="1498"/>
      <c r="DW2" s="1498"/>
      <c r="DX2" s="1498"/>
      <c r="DY2" s="1498"/>
      <c r="DZ2" s="1498"/>
      <c r="EA2" s="1498"/>
      <c r="EB2" s="1498"/>
      <c r="EC2" s="1498"/>
      <c r="ED2" s="1498" t="s">
        <v>859</v>
      </c>
      <c r="EE2" s="1498"/>
      <c r="EF2" s="1498"/>
      <c r="EG2" s="1498"/>
      <c r="EH2" s="1498"/>
      <c r="EI2" s="1498"/>
      <c r="EJ2" s="1498"/>
      <c r="EK2" s="1498"/>
      <c r="EL2" s="1498"/>
      <c r="EM2" s="1498"/>
      <c r="EN2" s="1498"/>
      <c r="EO2" s="1498"/>
    </row>
    <row r="3" spans="1:157" ht="18" customHeight="1" thickBot="1">
      <c r="A3" s="1157" t="s">
        <v>729</v>
      </c>
      <c r="B3" s="1498" t="s">
        <v>843</v>
      </c>
      <c r="C3" s="1498"/>
      <c r="D3" s="1498"/>
      <c r="E3" s="1498"/>
      <c r="F3" s="1498"/>
      <c r="G3" s="1498"/>
      <c r="H3" s="1498"/>
      <c r="I3" s="1498"/>
      <c r="J3" s="1498"/>
      <c r="K3" s="1498"/>
      <c r="L3" s="1498"/>
      <c r="M3" s="1498"/>
      <c r="N3" s="1498" t="s">
        <v>845</v>
      </c>
      <c r="O3" s="1498"/>
      <c r="P3" s="1498"/>
      <c r="Q3" s="1498"/>
      <c r="R3" s="1498"/>
      <c r="S3" s="1498"/>
      <c r="T3" s="1498"/>
      <c r="U3" s="1498"/>
      <c r="V3" s="1498"/>
      <c r="W3" s="1498"/>
      <c r="X3" s="1498"/>
      <c r="Y3" s="1498"/>
      <c r="Z3" s="1498" t="s">
        <v>918</v>
      </c>
      <c r="AA3" s="1498"/>
      <c r="AB3" s="1498"/>
      <c r="AC3" s="1498"/>
      <c r="AD3" s="1498"/>
      <c r="AE3" s="1498"/>
      <c r="AF3" s="1498"/>
      <c r="AG3" s="1498"/>
      <c r="AH3" s="1498"/>
      <c r="AI3" s="1498"/>
      <c r="AJ3" s="1498"/>
      <c r="AK3" s="1498"/>
      <c r="AL3" s="1498" t="s">
        <v>849</v>
      </c>
      <c r="AM3" s="1498"/>
      <c r="AN3" s="1498"/>
      <c r="AO3" s="1498"/>
      <c r="AP3" s="1498"/>
      <c r="AQ3" s="1498"/>
      <c r="AR3" s="1498"/>
      <c r="AS3" s="1498"/>
      <c r="AT3" s="1498"/>
      <c r="AU3" s="1498"/>
      <c r="AV3" s="1498"/>
      <c r="AW3" s="1498"/>
      <c r="AX3" s="1498" t="s">
        <v>919</v>
      </c>
      <c r="AY3" s="1498"/>
      <c r="AZ3" s="1498"/>
      <c r="BA3" s="1498"/>
      <c r="BB3" s="1498"/>
      <c r="BC3" s="1498"/>
      <c r="BD3" s="1498"/>
      <c r="BE3" s="1498"/>
      <c r="BF3" s="1498"/>
      <c r="BG3" s="1498"/>
      <c r="BH3" s="1498"/>
      <c r="BI3" s="1498"/>
      <c r="BJ3" s="1498" t="s">
        <v>920</v>
      </c>
      <c r="BK3" s="1498"/>
      <c r="BL3" s="1498"/>
      <c r="BM3" s="1498"/>
      <c r="BN3" s="1498"/>
      <c r="BO3" s="1498"/>
      <c r="BP3" s="1498"/>
      <c r="BQ3" s="1498"/>
      <c r="BR3" s="1498"/>
      <c r="BS3" s="1498"/>
      <c r="BT3" s="1498"/>
      <c r="BU3" s="1498"/>
      <c r="BV3" s="1498" t="s">
        <v>853</v>
      </c>
      <c r="BW3" s="1498"/>
      <c r="BX3" s="1498"/>
      <c r="BY3" s="1498"/>
      <c r="BZ3" s="1498"/>
      <c r="CA3" s="1498"/>
      <c r="CB3" s="1498"/>
      <c r="CC3" s="1498"/>
      <c r="CD3" s="1498"/>
      <c r="CE3" s="1498"/>
      <c r="CF3" s="1498"/>
      <c r="CG3" s="1498"/>
      <c r="CH3" s="1498" t="s">
        <v>854</v>
      </c>
      <c r="CI3" s="1498"/>
      <c r="CJ3" s="1498"/>
      <c r="CK3" s="1498"/>
      <c r="CL3" s="1498"/>
      <c r="CM3" s="1498"/>
      <c r="CN3" s="1498"/>
      <c r="CO3" s="1498"/>
      <c r="CP3" s="1498"/>
      <c r="CQ3" s="1498"/>
      <c r="CR3" s="1498"/>
      <c r="CS3" s="1498"/>
      <c r="CT3" s="1498" t="s">
        <v>921</v>
      </c>
      <c r="CU3" s="1498"/>
      <c r="CV3" s="1498"/>
      <c r="CW3" s="1498"/>
      <c r="CX3" s="1498"/>
      <c r="CY3" s="1498"/>
      <c r="CZ3" s="1498"/>
      <c r="DA3" s="1498"/>
      <c r="DB3" s="1498"/>
      <c r="DC3" s="1498"/>
      <c r="DD3" s="1498"/>
      <c r="DE3" s="1498"/>
      <c r="DF3" s="1498" t="s">
        <v>922</v>
      </c>
      <c r="DG3" s="1498"/>
      <c r="DH3" s="1498"/>
      <c r="DI3" s="1498"/>
      <c r="DJ3" s="1498"/>
      <c r="DK3" s="1498"/>
      <c r="DL3" s="1498"/>
      <c r="DM3" s="1498"/>
      <c r="DN3" s="1498"/>
      <c r="DO3" s="1498"/>
      <c r="DP3" s="1498"/>
      <c r="DQ3" s="1498"/>
      <c r="DR3" s="1498" t="s">
        <v>923</v>
      </c>
      <c r="DS3" s="1498"/>
      <c r="DT3" s="1498"/>
      <c r="DU3" s="1498"/>
      <c r="DV3" s="1498"/>
      <c r="DW3" s="1498"/>
      <c r="DX3" s="1498"/>
      <c r="DY3" s="1498"/>
      <c r="DZ3" s="1498"/>
      <c r="EA3" s="1498"/>
      <c r="EB3" s="1498"/>
      <c r="EC3" s="1498"/>
      <c r="ED3" s="1498" t="s">
        <v>860</v>
      </c>
      <c r="EE3" s="1498"/>
      <c r="EF3" s="1498"/>
      <c r="EG3" s="1498"/>
      <c r="EH3" s="1498"/>
      <c r="EI3" s="1498"/>
      <c r="EJ3" s="1498"/>
      <c r="EK3" s="1498"/>
      <c r="EL3" s="1498"/>
      <c r="EM3" s="1498"/>
      <c r="EN3" s="1498"/>
      <c r="EO3" s="1498"/>
      <c r="EP3" s="1498" t="s">
        <v>730</v>
      </c>
      <c r="EQ3" s="1498"/>
      <c r="ER3" s="1498"/>
      <c r="ES3" s="1498"/>
      <c r="ET3" s="1498"/>
      <c r="EU3" s="1498"/>
      <c r="EV3" s="1498"/>
      <c r="EW3" s="1498"/>
      <c r="EX3" s="1498"/>
      <c r="EY3" s="1498"/>
      <c r="EZ3" s="1498"/>
      <c r="FA3" s="1498"/>
    </row>
    <row r="4" spans="1:157">
      <c r="A4" s="1158" t="s">
        <v>731</v>
      </c>
      <c r="B4" s="1159" t="s">
        <v>924</v>
      </c>
      <c r="C4" s="1160" t="s">
        <v>925</v>
      </c>
      <c r="D4" s="1160" t="s">
        <v>926</v>
      </c>
      <c r="E4" s="1160" t="s">
        <v>927</v>
      </c>
      <c r="F4" s="1160" t="s">
        <v>928</v>
      </c>
      <c r="G4" s="1160" t="s">
        <v>929</v>
      </c>
      <c r="H4" s="1160" t="s">
        <v>930</v>
      </c>
      <c r="I4" s="1160" t="s">
        <v>931</v>
      </c>
      <c r="J4" s="1160" t="s">
        <v>932</v>
      </c>
      <c r="K4" s="1160" t="s">
        <v>933</v>
      </c>
      <c r="L4" s="1160" t="s">
        <v>934</v>
      </c>
      <c r="M4" s="1160" t="s">
        <v>935</v>
      </c>
      <c r="N4" s="1159" t="s">
        <v>936</v>
      </c>
      <c r="O4" s="1160" t="s">
        <v>925</v>
      </c>
      <c r="P4" s="1160" t="s">
        <v>926</v>
      </c>
      <c r="Q4" s="1160" t="s">
        <v>927</v>
      </c>
      <c r="R4" s="1160" t="s">
        <v>928</v>
      </c>
      <c r="S4" s="1160" t="s">
        <v>929</v>
      </c>
      <c r="T4" s="1160" t="s">
        <v>930</v>
      </c>
      <c r="U4" s="1160" t="s">
        <v>931</v>
      </c>
      <c r="V4" s="1160" t="s">
        <v>932</v>
      </c>
      <c r="W4" s="1160" t="s">
        <v>933</v>
      </c>
      <c r="X4" s="1160" t="s">
        <v>934</v>
      </c>
      <c r="Y4" s="1160" t="s">
        <v>935</v>
      </c>
      <c r="Z4" s="1159" t="s">
        <v>936</v>
      </c>
      <c r="AA4" s="1160" t="s">
        <v>925</v>
      </c>
      <c r="AB4" s="1160" t="s">
        <v>926</v>
      </c>
      <c r="AC4" s="1160" t="s">
        <v>927</v>
      </c>
      <c r="AD4" s="1160" t="s">
        <v>928</v>
      </c>
      <c r="AE4" s="1160" t="s">
        <v>929</v>
      </c>
      <c r="AF4" s="1160" t="s">
        <v>930</v>
      </c>
      <c r="AG4" s="1160" t="s">
        <v>931</v>
      </c>
      <c r="AH4" s="1160" t="s">
        <v>932</v>
      </c>
      <c r="AI4" s="1160" t="s">
        <v>933</v>
      </c>
      <c r="AJ4" s="1160" t="s">
        <v>934</v>
      </c>
      <c r="AK4" s="1160" t="s">
        <v>935</v>
      </c>
      <c r="AL4" s="1159" t="s">
        <v>936</v>
      </c>
      <c r="AM4" s="1160" t="s">
        <v>925</v>
      </c>
      <c r="AN4" s="1160" t="s">
        <v>926</v>
      </c>
      <c r="AO4" s="1160" t="s">
        <v>927</v>
      </c>
      <c r="AP4" s="1160" t="s">
        <v>928</v>
      </c>
      <c r="AQ4" s="1160" t="s">
        <v>929</v>
      </c>
      <c r="AR4" s="1160" t="s">
        <v>930</v>
      </c>
      <c r="AS4" s="1160" t="s">
        <v>931</v>
      </c>
      <c r="AT4" s="1160" t="s">
        <v>932</v>
      </c>
      <c r="AU4" s="1160" t="s">
        <v>933</v>
      </c>
      <c r="AV4" s="1160" t="s">
        <v>934</v>
      </c>
      <c r="AW4" s="1160" t="s">
        <v>935</v>
      </c>
      <c r="AX4" s="1159" t="s">
        <v>936</v>
      </c>
      <c r="AY4" s="1160" t="s">
        <v>925</v>
      </c>
      <c r="AZ4" s="1160" t="s">
        <v>926</v>
      </c>
      <c r="BA4" s="1160" t="s">
        <v>927</v>
      </c>
      <c r="BB4" s="1160" t="s">
        <v>928</v>
      </c>
      <c r="BC4" s="1160" t="s">
        <v>929</v>
      </c>
      <c r="BD4" s="1160" t="s">
        <v>930</v>
      </c>
      <c r="BE4" s="1160" t="s">
        <v>931</v>
      </c>
      <c r="BF4" s="1160" t="s">
        <v>932</v>
      </c>
      <c r="BG4" s="1160" t="s">
        <v>933</v>
      </c>
      <c r="BH4" s="1160" t="s">
        <v>934</v>
      </c>
      <c r="BI4" s="1160" t="s">
        <v>935</v>
      </c>
      <c r="BJ4" s="1159" t="s">
        <v>936</v>
      </c>
      <c r="BK4" s="1160" t="s">
        <v>925</v>
      </c>
      <c r="BL4" s="1160" t="s">
        <v>926</v>
      </c>
      <c r="BM4" s="1160" t="s">
        <v>927</v>
      </c>
      <c r="BN4" s="1160" t="s">
        <v>928</v>
      </c>
      <c r="BO4" s="1160" t="s">
        <v>929</v>
      </c>
      <c r="BP4" s="1160" t="s">
        <v>930</v>
      </c>
      <c r="BQ4" s="1160" t="s">
        <v>931</v>
      </c>
      <c r="BR4" s="1160" t="s">
        <v>937</v>
      </c>
      <c r="BS4" s="1160" t="s">
        <v>933</v>
      </c>
      <c r="BT4" s="1160" t="s">
        <v>934</v>
      </c>
      <c r="BU4" s="1160" t="s">
        <v>935</v>
      </c>
      <c r="BV4" s="1159" t="s">
        <v>936</v>
      </c>
      <c r="BW4" s="1160" t="s">
        <v>925</v>
      </c>
      <c r="BX4" s="1160" t="s">
        <v>926</v>
      </c>
      <c r="BY4" s="1160" t="s">
        <v>927</v>
      </c>
      <c r="BZ4" s="1160" t="s">
        <v>928</v>
      </c>
      <c r="CA4" s="1160" t="s">
        <v>929</v>
      </c>
      <c r="CB4" s="1160" t="s">
        <v>930</v>
      </c>
      <c r="CC4" s="1160" t="s">
        <v>931</v>
      </c>
      <c r="CD4" s="1160" t="s">
        <v>932</v>
      </c>
      <c r="CE4" s="1160" t="s">
        <v>933</v>
      </c>
      <c r="CF4" s="1160" t="s">
        <v>934</v>
      </c>
      <c r="CG4" s="1160" t="s">
        <v>935</v>
      </c>
      <c r="CH4" s="1159" t="s">
        <v>924</v>
      </c>
      <c r="CI4" s="1160" t="s">
        <v>925</v>
      </c>
      <c r="CJ4" s="1160" t="s">
        <v>926</v>
      </c>
      <c r="CK4" s="1160" t="s">
        <v>927</v>
      </c>
      <c r="CL4" s="1160" t="s">
        <v>928</v>
      </c>
      <c r="CM4" s="1160" t="s">
        <v>929</v>
      </c>
      <c r="CN4" s="1160" t="s">
        <v>930</v>
      </c>
      <c r="CO4" s="1160" t="s">
        <v>931</v>
      </c>
      <c r="CP4" s="1160" t="s">
        <v>932</v>
      </c>
      <c r="CQ4" s="1160" t="s">
        <v>933</v>
      </c>
      <c r="CR4" s="1160" t="s">
        <v>934</v>
      </c>
      <c r="CS4" s="1160" t="s">
        <v>935</v>
      </c>
      <c r="CT4" s="1159" t="s">
        <v>936</v>
      </c>
      <c r="CU4" s="1160" t="s">
        <v>925</v>
      </c>
      <c r="CV4" s="1160" t="s">
        <v>926</v>
      </c>
      <c r="CW4" s="1160" t="s">
        <v>927</v>
      </c>
      <c r="CX4" s="1160" t="s">
        <v>928</v>
      </c>
      <c r="CY4" s="1160" t="s">
        <v>929</v>
      </c>
      <c r="CZ4" s="1160" t="s">
        <v>930</v>
      </c>
      <c r="DA4" s="1160" t="s">
        <v>931</v>
      </c>
      <c r="DB4" s="1160" t="s">
        <v>932</v>
      </c>
      <c r="DC4" s="1160" t="s">
        <v>933</v>
      </c>
      <c r="DD4" s="1160" t="s">
        <v>934</v>
      </c>
      <c r="DE4" s="1160" t="s">
        <v>935</v>
      </c>
      <c r="DF4" s="1159" t="s">
        <v>936</v>
      </c>
      <c r="DG4" s="1160" t="s">
        <v>925</v>
      </c>
      <c r="DH4" s="1160" t="s">
        <v>926</v>
      </c>
      <c r="DI4" s="1160" t="s">
        <v>927</v>
      </c>
      <c r="DJ4" s="1160" t="s">
        <v>928</v>
      </c>
      <c r="DK4" s="1160" t="s">
        <v>929</v>
      </c>
      <c r="DL4" s="1160" t="s">
        <v>930</v>
      </c>
      <c r="DM4" s="1160" t="s">
        <v>931</v>
      </c>
      <c r="DN4" s="1160" t="s">
        <v>932</v>
      </c>
      <c r="DO4" s="1160" t="s">
        <v>933</v>
      </c>
      <c r="DP4" s="1160" t="s">
        <v>934</v>
      </c>
      <c r="DQ4" s="1160" t="s">
        <v>935</v>
      </c>
      <c r="DR4" s="1159" t="s">
        <v>936</v>
      </c>
      <c r="DS4" s="1160" t="s">
        <v>925</v>
      </c>
      <c r="DT4" s="1160" t="s">
        <v>926</v>
      </c>
      <c r="DU4" s="1160" t="s">
        <v>927</v>
      </c>
      <c r="DV4" s="1160" t="s">
        <v>928</v>
      </c>
      <c r="DW4" s="1160" t="s">
        <v>929</v>
      </c>
      <c r="DX4" s="1160" t="s">
        <v>930</v>
      </c>
      <c r="DY4" s="1160" t="s">
        <v>931</v>
      </c>
      <c r="DZ4" s="1160" t="s">
        <v>932</v>
      </c>
      <c r="EA4" s="1160" t="s">
        <v>933</v>
      </c>
      <c r="EB4" s="1160" t="s">
        <v>934</v>
      </c>
      <c r="EC4" s="1160" t="s">
        <v>935</v>
      </c>
      <c r="ED4" s="1159" t="s">
        <v>936</v>
      </c>
      <c r="EE4" s="1160" t="s">
        <v>925</v>
      </c>
      <c r="EF4" s="1160" t="s">
        <v>926</v>
      </c>
      <c r="EG4" s="1160" t="s">
        <v>927</v>
      </c>
      <c r="EH4" s="1160" t="s">
        <v>928</v>
      </c>
      <c r="EI4" s="1160" t="s">
        <v>929</v>
      </c>
      <c r="EJ4" s="1160" t="s">
        <v>930</v>
      </c>
      <c r="EK4" s="1160" t="s">
        <v>931</v>
      </c>
      <c r="EL4" s="1160" t="s">
        <v>932</v>
      </c>
      <c r="EM4" s="1160" t="s">
        <v>933</v>
      </c>
      <c r="EN4" s="1160" t="s">
        <v>934</v>
      </c>
      <c r="EO4" s="1160" t="s">
        <v>935</v>
      </c>
      <c r="EP4" s="1159">
        <v>4</v>
      </c>
      <c r="EQ4" s="1160">
        <v>5</v>
      </c>
      <c r="ER4" s="1160">
        <v>6</v>
      </c>
      <c r="ES4" s="1160">
        <v>7</v>
      </c>
      <c r="ET4" s="1160">
        <v>8</v>
      </c>
      <c r="EU4" s="1160">
        <v>9</v>
      </c>
      <c r="EV4" s="1160">
        <v>10</v>
      </c>
      <c r="EW4" s="1160">
        <v>11</v>
      </c>
      <c r="EX4" s="1160">
        <v>12</v>
      </c>
      <c r="EY4" s="1160">
        <v>1</v>
      </c>
      <c r="EZ4" s="1160">
        <v>2</v>
      </c>
      <c r="FA4" s="1160">
        <v>3</v>
      </c>
    </row>
    <row r="5" spans="1:157">
      <c r="A5" s="1161" t="s">
        <v>732</v>
      </c>
      <c r="B5" s="1162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1163"/>
      <c r="O5" s="1163"/>
      <c r="P5" s="1163"/>
      <c r="Q5" s="1163"/>
      <c r="R5" s="1163"/>
      <c r="S5" s="1163"/>
      <c r="T5" s="1163"/>
      <c r="U5" s="1163"/>
      <c r="V5" s="1163"/>
      <c r="W5" s="1163"/>
      <c r="X5" s="1163"/>
      <c r="Y5" s="1163"/>
      <c r="Z5" s="1162"/>
      <c r="AA5" s="1163"/>
      <c r="AB5" s="1163"/>
      <c r="AC5" s="1163"/>
      <c r="AD5" s="1163"/>
      <c r="AE5" s="1163"/>
      <c r="AF5" s="1163"/>
      <c r="AG5" s="1163"/>
      <c r="AH5" s="1163"/>
      <c r="AI5" s="1163"/>
      <c r="AJ5" s="1163"/>
      <c r="AK5" s="1163"/>
      <c r="AL5" s="1163"/>
      <c r="AM5" s="1163"/>
      <c r="AN5" s="1163"/>
      <c r="AO5" s="1163"/>
      <c r="AP5" s="1163"/>
      <c r="AQ5" s="1163"/>
      <c r="AR5" s="1163"/>
      <c r="AS5" s="1163"/>
      <c r="AT5" s="1163"/>
      <c r="AU5" s="1163"/>
      <c r="AV5" s="1163"/>
      <c r="AW5" s="1163"/>
      <c r="AX5" s="1163"/>
      <c r="AY5" s="1163"/>
      <c r="AZ5" s="1163"/>
      <c r="BA5" s="1163"/>
      <c r="BB5" s="1163"/>
      <c r="BC5" s="1163"/>
      <c r="BD5" s="1163"/>
      <c r="BE5" s="1163"/>
      <c r="BF5" s="1163"/>
      <c r="BG5" s="1163"/>
      <c r="BH5" s="1163"/>
      <c r="BI5" s="1163"/>
      <c r="BJ5" s="1163"/>
      <c r="BK5" s="1163"/>
      <c r="BL5" s="1163"/>
      <c r="BM5" s="1163"/>
      <c r="BN5" s="1163"/>
      <c r="BO5" s="1163"/>
      <c r="BP5" s="1163"/>
      <c r="BQ5" s="1163"/>
      <c r="BR5" s="1163"/>
      <c r="BS5" s="1163"/>
      <c r="BT5" s="1163"/>
      <c r="BU5" s="1163"/>
      <c r="BV5" s="1163"/>
      <c r="BW5" s="1163"/>
      <c r="BX5" s="1163"/>
      <c r="BY5" s="1163"/>
      <c r="BZ5" s="1163"/>
      <c r="CA5" s="1163"/>
      <c r="CB5" s="1163"/>
      <c r="CC5" s="1163"/>
      <c r="CD5" s="1163"/>
      <c r="CE5" s="1163"/>
      <c r="CF5" s="1163"/>
      <c r="CG5" s="1163"/>
      <c r="CH5" s="1163"/>
      <c r="CI5" s="1163"/>
      <c r="CJ5" s="1163"/>
      <c r="CK5" s="1163"/>
      <c r="CL5" s="1163"/>
      <c r="CM5" s="1163"/>
      <c r="CN5" s="1163"/>
      <c r="CO5" s="1163"/>
      <c r="CP5" s="1163"/>
      <c r="CQ5" s="1163"/>
      <c r="CR5" s="1163"/>
      <c r="CS5" s="1163"/>
      <c r="CT5" s="1163"/>
      <c r="CU5" s="1163"/>
      <c r="CV5" s="1163"/>
      <c r="CW5" s="1163"/>
      <c r="CX5" s="1163"/>
      <c r="CY5" s="1163"/>
      <c r="CZ5" s="1163"/>
      <c r="DA5" s="1163"/>
      <c r="DB5" s="1163"/>
      <c r="DC5" s="1163"/>
      <c r="DD5" s="1163"/>
      <c r="DE5" s="1163"/>
      <c r="DF5" s="1163"/>
      <c r="DG5" s="1163"/>
      <c r="DH5" s="1163"/>
      <c r="DI5" s="1163"/>
      <c r="DJ5" s="1163"/>
      <c r="DK5" s="1163"/>
      <c r="DL5" s="1163"/>
      <c r="DM5" s="1163"/>
      <c r="DN5" s="1163"/>
      <c r="DO5" s="1163"/>
      <c r="DP5" s="1163"/>
      <c r="DQ5" s="1163"/>
      <c r="DR5" s="1163"/>
      <c r="DS5" s="1163"/>
      <c r="DT5" s="1163"/>
      <c r="DU5" s="1163"/>
      <c r="DV5" s="1163"/>
      <c r="DW5" s="1163"/>
      <c r="DX5" s="1163"/>
      <c r="DY5" s="1163"/>
      <c r="DZ5" s="1163"/>
      <c r="EA5" s="1163"/>
      <c r="EB5" s="1163"/>
      <c r="EC5" s="1163"/>
      <c r="ED5" s="1163"/>
      <c r="EE5" s="1163"/>
      <c r="EF5" s="1163"/>
      <c r="EG5" s="1163"/>
      <c r="EH5" s="1163"/>
      <c r="EI5" s="1163"/>
      <c r="EJ5" s="1163"/>
      <c r="EK5" s="1163"/>
      <c r="EL5" s="1163"/>
      <c r="EM5" s="1163"/>
      <c r="EN5" s="1163"/>
      <c r="EO5" s="1163"/>
      <c r="EP5" s="1163"/>
      <c r="EQ5" s="1163"/>
      <c r="ER5" s="1163"/>
      <c r="ES5" s="1163"/>
      <c r="ET5" s="1163"/>
      <c r="EU5" s="1163"/>
      <c r="EV5" s="1163"/>
      <c r="EW5" s="1163"/>
      <c r="EX5" s="1163"/>
      <c r="EY5" s="1163"/>
      <c r="EZ5" s="1163"/>
      <c r="FA5" s="1164"/>
    </row>
    <row r="6" spans="1:157">
      <c r="A6" s="1165" t="s">
        <v>733</v>
      </c>
      <c r="B6" s="1166"/>
      <c r="C6" s="1167"/>
      <c r="D6" s="1167"/>
      <c r="E6" s="1167"/>
      <c r="F6" s="1167"/>
      <c r="G6" s="1167"/>
      <c r="H6" s="1167"/>
      <c r="I6" s="1167">
        <v>1</v>
      </c>
      <c r="J6" s="1167">
        <v>1</v>
      </c>
      <c r="K6" s="1167">
        <v>1</v>
      </c>
      <c r="L6" s="1167"/>
      <c r="M6" s="1168"/>
      <c r="N6" s="1166"/>
      <c r="O6" s="1167"/>
      <c r="P6" s="1167"/>
      <c r="Q6" s="1167"/>
      <c r="R6" s="1167"/>
      <c r="S6" s="1167"/>
      <c r="T6" s="1167"/>
      <c r="U6" s="1167"/>
      <c r="V6" s="1167"/>
      <c r="W6" s="1167"/>
      <c r="X6" s="1167"/>
      <c r="Y6" s="1168"/>
      <c r="Z6" s="1166"/>
      <c r="AA6" s="1167"/>
      <c r="AB6" s="1167"/>
      <c r="AC6" s="1167"/>
      <c r="AD6" s="1167"/>
      <c r="AE6" s="1167"/>
      <c r="AF6" s="1167"/>
      <c r="AG6" s="1167">
        <v>1</v>
      </c>
      <c r="AH6" s="1167">
        <v>1</v>
      </c>
      <c r="AI6" s="1167">
        <v>1</v>
      </c>
      <c r="AJ6" s="1167"/>
      <c r="AK6" s="1168"/>
      <c r="AL6" s="1166"/>
      <c r="AM6" s="1167"/>
      <c r="AN6" s="1167"/>
      <c r="AO6" s="1167"/>
      <c r="AP6" s="1167"/>
      <c r="AQ6" s="1167"/>
      <c r="AR6" s="1167"/>
      <c r="AS6" s="1167"/>
      <c r="AT6" s="1167">
        <v>1</v>
      </c>
      <c r="AU6" s="1167">
        <v>1</v>
      </c>
      <c r="AV6" s="1167">
        <v>1</v>
      </c>
      <c r="AW6" s="1168"/>
      <c r="AX6" s="1166"/>
      <c r="AY6" s="1167"/>
      <c r="AZ6" s="1167"/>
      <c r="BA6" s="1167"/>
      <c r="BB6" s="1167"/>
      <c r="BC6" s="1167"/>
      <c r="BD6" s="1167"/>
      <c r="BE6" s="1167"/>
      <c r="BF6" s="1167">
        <v>1</v>
      </c>
      <c r="BG6" s="1167">
        <v>1</v>
      </c>
      <c r="BH6" s="1167">
        <v>1</v>
      </c>
      <c r="BI6" s="1168"/>
      <c r="BJ6" s="1166"/>
      <c r="BK6" s="1167"/>
      <c r="BL6" s="1167"/>
      <c r="BM6" s="1167"/>
      <c r="BN6" s="1167"/>
      <c r="BO6" s="1167"/>
      <c r="BP6" s="1167"/>
      <c r="BQ6" s="1167"/>
      <c r="BR6" s="1167">
        <v>1</v>
      </c>
      <c r="BS6" s="1167">
        <v>1</v>
      </c>
      <c r="BT6" s="1167">
        <v>1</v>
      </c>
      <c r="BU6" s="1168"/>
      <c r="BV6" s="1166"/>
      <c r="BW6" s="1167"/>
      <c r="BX6" s="1167"/>
      <c r="BY6" s="1167"/>
      <c r="BZ6" s="1167"/>
      <c r="CA6" s="1167"/>
      <c r="CB6" s="1167"/>
      <c r="CC6" s="1167"/>
      <c r="CD6" s="1167">
        <v>1</v>
      </c>
      <c r="CE6" s="1167">
        <v>1</v>
      </c>
      <c r="CF6" s="1167">
        <v>1</v>
      </c>
      <c r="CG6" s="1168"/>
      <c r="CH6" s="1166"/>
      <c r="CI6" s="1167"/>
      <c r="CJ6" s="1167"/>
      <c r="CK6" s="1167"/>
      <c r="CL6" s="1167"/>
      <c r="CM6" s="1167"/>
      <c r="CN6" s="1167"/>
      <c r="CO6" s="1167"/>
      <c r="CP6" s="1167">
        <v>1</v>
      </c>
      <c r="CQ6" s="1167">
        <v>1</v>
      </c>
      <c r="CR6" s="1167">
        <v>1</v>
      </c>
      <c r="CS6" s="1168"/>
      <c r="CT6" s="1166"/>
      <c r="CU6" s="1167"/>
      <c r="CV6" s="1167"/>
      <c r="CW6" s="1167"/>
      <c r="CX6" s="1167"/>
      <c r="CY6" s="1167"/>
      <c r="CZ6" s="1167"/>
      <c r="DA6" s="1167"/>
      <c r="DB6" s="1167">
        <v>1</v>
      </c>
      <c r="DC6" s="1167">
        <v>1</v>
      </c>
      <c r="DD6" s="1167">
        <v>1</v>
      </c>
      <c r="DE6" s="1168"/>
      <c r="DF6" s="1166"/>
      <c r="DG6" s="1167"/>
      <c r="DH6" s="1167"/>
      <c r="DI6" s="1167"/>
      <c r="DJ6" s="1167"/>
      <c r="DK6" s="1167"/>
      <c r="DL6" s="1167"/>
      <c r="DM6" s="1167"/>
      <c r="DN6" s="1167">
        <v>1</v>
      </c>
      <c r="DO6" s="1167">
        <v>1</v>
      </c>
      <c r="DP6" s="1167">
        <v>1</v>
      </c>
      <c r="DQ6" s="1168"/>
      <c r="DR6" s="1166"/>
      <c r="DS6" s="1167"/>
      <c r="DT6" s="1167"/>
      <c r="DU6" s="1167"/>
      <c r="DV6" s="1167"/>
      <c r="DW6" s="1167"/>
      <c r="DX6" s="1167"/>
      <c r="DY6" s="1167"/>
      <c r="DZ6" s="1167">
        <v>1</v>
      </c>
      <c r="EA6" s="1167">
        <v>1</v>
      </c>
      <c r="EB6" s="1167">
        <v>1</v>
      </c>
      <c r="EC6" s="1168"/>
      <c r="ED6" s="1166"/>
      <c r="EE6" s="1167"/>
      <c r="EF6" s="1167"/>
      <c r="EG6" s="1167"/>
      <c r="EH6" s="1167"/>
      <c r="EI6" s="1167"/>
      <c r="EJ6" s="1167"/>
      <c r="EK6" s="1167"/>
      <c r="EL6" s="1167">
        <v>1</v>
      </c>
      <c r="EM6" s="1167">
        <v>1</v>
      </c>
      <c r="EN6" s="1167">
        <v>1</v>
      </c>
      <c r="EO6" s="1168"/>
      <c r="EP6" s="1172">
        <f t="shared" ref="EP6:FA8" si="0">SUM(B6,N6,Z6,AL6,AX6,BJ6,BV6,CH6,CT6,DF6)</f>
        <v>0</v>
      </c>
      <c r="EQ6" s="1170">
        <f t="shared" si="0"/>
        <v>0</v>
      </c>
      <c r="ER6" s="1170">
        <f t="shared" si="0"/>
        <v>0</v>
      </c>
      <c r="ES6" s="1170">
        <f t="shared" si="0"/>
        <v>0</v>
      </c>
      <c r="ET6" s="1170">
        <f t="shared" si="0"/>
        <v>0</v>
      </c>
      <c r="EU6" s="1170">
        <f t="shared" si="0"/>
        <v>0</v>
      </c>
      <c r="EV6" s="1170">
        <f t="shared" si="0"/>
        <v>0</v>
      </c>
      <c r="EW6" s="1170">
        <f t="shared" si="0"/>
        <v>2</v>
      </c>
      <c r="EX6" s="1170">
        <f t="shared" si="0"/>
        <v>9</v>
      </c>
      <c r="EY6" s="1170">
        <f t="shared" si="0"/>
        <v>9</v>
      </c>
      <c r="EZ6" s="1170">
        <f t="shared" si="0"/>
        <v>7</v>
      </c>
      <c r="FA6" s="1171">
        <f t="shared" si="0"/>
        <v>0</v>
      </c>
    </row>
    <row r="7" spans="1:157">
      <c r="A7" s="1165" t="s">
        <v>734</v>
      </c>
      <c r="B7" s="1166"/>
      <c r="C7" s="1167">
        <v>1</v>
      </c>
      <c r="D7" s="1167">
        <v>1</v>
      </c>
      <c r="E7" s="1167">
        <v>1</v>
      </c>
      <c r="F7" s="1167"/>
      <c r="G7" s="1167"/>
      <c r="H7" s="1167"/>
      <c r="I7" s="1167"/>
      <c r="J7" s="1167"/>
      <c r="K7" s="1167"/>
      <c r="L7" s="1167"/>
      <c r="M7" s="1168"/>
      <c r="N7" s="1166"/>
      <c r="O7" s="1167"/>
      <c r="P7" s="1167"/>
      <c r="Q7" s="1167"/>
      <c r="R7" s="1167"/>
      <c r="S7" s="1167"/>
      <c r="T7" s="1167"/>
      <c r="U7" s="1167"/>
      <c r="V7" s="1167"/>
      <c r="W7" s="1167"/>
      <c r="X7" s="1167"/>
      <c r="Y7" s="1168"/>
      <c r="Z7" s="1166"/>
      <c r="AA7" s="1167">
        <v>1</v>
      </c>
      <c r="AB7" s="1167">
        <v>1</v>
      </c>
      <c r="AC7" s="1167">
        <v>1</v>
      </c>
      <c r="AD7" s="1167"/>
      <c r="AE7" s="1167"/>
      <c r="AF7" s="1167"/>
      <c r="AG7" s="1167"/>
      <c r="AH7" s="1167"/>
      <c r="AI7" s="1167"/>
      <c r="AJ7" s="1167"/>
      <c r="AK7" s="1168"/>
      <c r="AL7" s="1166"/>
      <c r="AM7" s="1167"/>
      <c r="AN7" s="1167">
        <v>1</v>
      </c>
      <c r="AO7" s="1167">
        <v>1</v>
      </c>
      <c r="AP7" s="1167">
        <v>1</v>
      </c>
      <c r="AQ7" s="1167"/>
      <c r="AR7" s="1167"/>
      <c r="AS7" s="1167"/>
      <c r="AT7" s="1167"/>
      <c r="AU7" s="1167"/>
      <c r="AV7" s="1167"/>
      <c r="AW7" s="1168"/>
      <c r="AX7" s="1166"/>
      <c r="AY7" s="1167"/>
      <c r="AZ7" s="1167">
        <v>1</v>
      </c>
      <c r="BA7" s="1167">
        <v>1</v>
      </c>
      <c r="BB7" s="1167">
        <v>1</v>
      </c>
      <c r="BC7" s="1167"/>
      <c r="BD7" s="1167"/>
      <c r="BE7" s="1167"/>
      <c r="BF7" s="1167"/>
      <c r="BG7" s="1167"/>
      <c r="BH7" s="1167"/>
      <c r="BI7" s="1168"/>
      <c r="BJ7" s="1166"/>
      <c r="BK7" s="1167"/>
      <c r="BL7" s="1167">
        <v>1</v>
      </c>
      <c r="BM7" s="1167">
        <v>1</v>
      </c>
      <c r="BN7" s="1167">
        <v>1</v>
      </c>
      <c r="BO7" s="1167"/>
      <c r="BP7" s="1167"/>
      <c r="BQ7" s="1167"/>
      <c r="BR7" s="1167"/>
      <c r="BS7" s="1167"/>
      <c r="BT7" s="1167"/>
      <c r="BU7" s="1168"/>
      <c r="BV7" s="1166"/>
      <c r="BW7" s="1167"/>
      <c r="BX7" s="1167">
        <v>1</v>
      </c>
      <c r="BY7" s="1167">
        <v>1</v>
      </c>
      <c r="BZ7" s="1167">
        <v>1</v>
      </c>
      <c r="CA7" s="1167"/>
      <c r="CB7" s="1167"/>
      <c r="CC7" s="1167"/>
      <c r="CD7" s="1167"/>
      <c r="CE7" s="1167"/>
      <c r="CF7" s="1167"/>
      <c r="CG7" s="1168"/>
      <c r="CH7" s="1166"/>
      <c r="CI7" s="1167"/>
      <c r="CJ7" s="1167">
        <v>1</v>
      </c>
      <c r="CK7" s="1167">
        <v>1</v>
      </c>
      <c r="CL7" s="1167">
        <v>1</v>
      </c>
      <c r="CM7" s="1167"/>
      <c r="CN7" s="1167"/>
      <c r="CO7" s="1167"/>
      <c r="CP7" s="1167"/>
      <c r="CQ7" s="1167"/>
      <c r="CR7" s="1167"/>
      <c r="CS7" s="1168"/>
      <c r="CT7" s="1166"/>
      <c r="CU7" s="1167"/>
      <c r="CV7" s="1167">
        <v>1</v>
      </c>
      <c r="CW7" s="1167">
        <v>1</v>
      </c>
      <c r="CX7" s="1167">
        <v>1</v>
      </c>
      <c r="CY7" s="1167"/>
      <c r="CZ7" s="1167"/>
      <c r="DA7" s="1167"/>
      <c r="DB7" s="1167"/>
      <c r="DC7" s="1167"/>
      <c r="DD7" s="1167"/>
      <c r="DE7" s="1168"/>
      <c r="DF7" s="1166"/>
      <c r="DG7" s="1167"/>
      <c r="DH7" s="1167">
        <v>1</v>
      </c>
      <c r="DI7" s="1167">
        <v>1</v>
      </c>
      <c r="DJ7" s="1167">
        <v>1</v>
      </c>
      <c r="DK7" s="1167"/>
      <c r="DL7" s="1167"/>
      <c r="DM7" s="1167"/>
      <c r="DN7" s="1167"/>
      <c r="DO7" s="1167"/>
      <c r="DP7" s="1167"/>
      <c r="DQ7" s="1168"/>
      <c r="DR7" s="1166"/>
      <c r="DS7" s="1167"/>
      <c r="DT7" s="1167">
        <v>1</v>
      </c>
      <c r="DU7" s="1167">
        <v>1</v>
      </c>
      <c r="DV7" s="1167">
        <v>1</v>
      </c>
      <c r="DW7" s="1167"/>
      <c r="DX7" s="1167"/>
      <c r="DY7" s="1167"/>
      <c r="DZ7" s="1167"/>
      <c r="EA7" s="1167"/>
      <c r="EB7" s="1167"/>
      <c r="EC7" s="1168"/>
      <c r="ED7" s="1166"/>
      <c r="EE7" s="1167"/>
      <c r="EF7" s="1167">
        <v>1</v>
      </c>
      <c r="EG7" s="1167">
        <v>1</v>
      </c>
      <c r="EH7" s="1167">
        <v>1</v>
      </c>
      <c r="EI7" s="1167"/>
      <c r="EJ7" s="1167"/>
      <c r="EK7" s="1167"/>
      <c r="EL7" s="1167"/>
      <c r="EM7" s="1167"/>
      <c r="EN7" s="1167"/>
      <c r="EO7" s="1168"/>
      <c r="EP7" s="1172">
        <f t="shared" si="0"/>
        <v>0</v>
      </c>
      <c r="EQ7" s="1170">
        <f t="shared" si="0"/>
        <v>2</v>
      </c>
      <c r="ER7" s="1170">
        <f t="shared" si="0"/>
        <v>9</v>
      </c>
      <c r="ES7" s="1170">
        <f t="shared" si="0"/>
        <v>9</v>
      </c>
      <c r="ET7" s="1170">
        <f t="shared" si="0"/>
        <v>7</v>
      </c>
      <c r="EU7" s="1170">
        <f t="shared" si="0"/>
        <v>0</v>
      </c>
      <c r="EV7" s="1170">
        <f t="shared" si="0"/>
        <v>0</v>
      </c>
      <c r="EW7" s="1170">
        <f t="shared" si="0"/>
        <v>0</v>
      </c>
      <c r="EX7" s="1170">
        <f t="shared" si="0"/>
        <v>0</v>
      </c>
      <c r="EY7" s="1170">
        <f t="shared" si="0"/>
        <v>0</v>
      </c>
      <c r="EZ7" s="1170">
        <f t="shared" si="0"/>
        <v>0</v>
      </c>
      <c r="FA7" s="1171">
        <f t="shared" si="0"/>
        <v>0</v>
      </c>
    </row>
    <row r="8" spans="1:157">
      <c r="A8" s="1165" t="s">
        <v>735</v>
      </c>
      <c r="B8" s="1166"/>
      <c r="C8" s="1167"/>
      <c r="D8" s="1167"/>
      <c r="E8" s="1167"/>
      <c r="F8" s="1167"/>
      <c r="G8" s="1167"/>
      <c r="H8" s="1167"/>
      <c r="I8" s="1167">
        <v>1</v>
      </c>
      <c r="J8" s="1167">
        <v>1</v>
      </c>
      <c r="K8" s="1167">
        <v>1</v>
      </c>
      <c r="L8" s="1167">
        <v>1</v>
      </c>
      <c r="M8" s="1168"/>
      <c r="N8" s="1166"/>
      <c r="O8" s="1167"/>
      <c r="P8" s="1167"/>
      <c r="Q8" s="1167"/>
      <c r="R8" s="1167"/>
      <c r="S8" s="1167"/>
      <c r="T8" s="1167"/>
      <c r="U8" s="1167"/>
      <c r="V8" s="1167"/>
      <c r="W8" s="1167"/>
      <c r="X8" s="1167"/>
      <c r="Y8" s="1168"/>
      <c r="Z8" s="1166"/>
      <c r="AA8" s="1167"/>
      <c r="AB8" s="1167"/>
      <c r="AC8" s="1167"/>
      <c r="AD8" s="1167"/>
      <c r="AE8" s="1167"/>
      <c r="AF8" s="1167"/>
      <c r="AG8" s="1167">
        <v>1</v>
      </c>
      <c r="AH8" s="1167">
        <v>1</v>
      </c>
      <c r="AI8" s="1167">
        <v>1</v>
      </c>
      <c r="AJ8" s="1167">
        <v>1</v>
      </c>
      <c r="AK8" s="1168"/>
      <c r="AL8" s="1166"/>
      <c r="AM8" s="1167"/>
      <c r="AN8" s="1167"/>
      <c r="AO8" s="1167"/>
      <c r="AP8" s="1167"/>
      <c r="AQ8" s="1167"/>
      <c r="AR8" s="1167"/>
      <c r="AS8" s="1167"/>
      <c r="AT8" s="1167">
        <v>1</v>
      </c>
      <c r="AU8" s="1167">
        <v>1</v>
      </c>
      <c r="AV8" s="1167">
        <v>1</v>
      </c>
      <c r="AW8" s="1168">
        <v>1</v>
      </c>
      <c r="AX8" s="1166"/>
      <c r="AY8" s="1167"/>
      <c r="AZ8" s="1167"/>
      <c r="BA8" s="1167"/>
      <c r="BB8" s="1167"/>
      <c r="BC8" s="1167"/>
      <c r="BD8" s="1167"/>
      <c r="BE8" s="1167"/>
      <c r="BF8" s="1167">
        <v>1</v>
      </c>
      <c r="BG8" s="1167">
        <v>1</v>
      </c>
      <c r="BH8" s="1167">
        <v>1</v>
      </c>
      <c r="BI8" s="1168">
        <v>1</v>
      </c>
      <c r="BJ8" s="1166"/>
      <c r="BK8" s="1167"/>
      <c r="BL8" s="1167"/>
      <c r="BM8" s="1167"/>
      <c r="BN8" s="1167"/>
      <c r="BO8" s="1167"/>
      <c r="BP8" s="1167"/>
      <c r="BQ8" s="1167"/>
      <c r="BR8" s="1167">
        <v>1</v>
      </c>
      <c r="BS8" s="1167">
        <v>1</v>
      </c>
      <c r="BT8" s="1167">
        <v>1</v>
      </c>
      <c r="BU8" s="1168">
        <v>1</v>
      </c>
      <c r="BV8" s="1166"/>
      <c r="BW8" s="1167"/>
      <c r="BX8" s="1167"/>
      <c r="BY8" s="1167"/>
      <c r="BZ8" s="1167"/>
      <c r="CA8" s="1167"/>
      <c r="CB8" s="1167"/>
      <c r="CC8" s="1167"/>
      <c r="CD8" s="1167">
        <v>1</v>
      </c>
      <c r="CE8" s="1167">
        <v>1</v>
      </c>
      <c r="CF8" s="1167">
        <v>1</v>
      </c>
      <c r="CG8" s="1168">
        <v>1</v>
      </c>
      <c r="CH8" s="1166"/>
      <c r="CI8" s="1167"/>
      <c r="CJ8" s="1167"/>
      <c r="CK8" s="1167"/>
      <c r="CL8" s="1167"/>
      <c r="CM8" s="1167"/>
      <c r="CN8" s="1167"/>
      <c r="CO8" s="1167"/>
      <c r="CP8" s="1167">
        <v>1</v>
      </c>
      <c r="CQ8" s="1167">
        <v>1</v>
      </c>
      <c r="CR8" s="1167">
        <v>1</v>
      </c>
      <c r="CS8" s="1168">
        <v>1</v>
      </c>
      <c r="CT8" s="1166"/>
      <c r="CU8" s="1167"/>
      <c r="CV8" s="1167"/>
      <c r="CW8" s="1167"/>
      <c r="CX8" s="1167"/>
      <c r="CY8" s="1167"/>
      <c r="CZ8" s="1167"/>
      <c r="DA8" s="1167"/>
      <c r="DB8" s="1167">
        <v>1</v>
      </c>
      <c r="DC8" s="1167">
        <v>1</v>
      </c>
      <c r="DD8" s="1167">
        <v>1</v>
      </c>
      <c r="DE8" s="1168">
        <v>1</v>
      </c>
      <c r="DF8" s="1166"/>
      <c r="DG8" s="1167"/>
      <c r="DH8" s="1167"/>
      <c r="DI8" s="1167"/>
      <c r="DJ8" s="1167"/>
      <c r="DK8" s="1167"/>
      <c r="DL8" s="1167"/>
      <c r="DM8" s="1167"/>
      <c r="DN8" s="1167">
        <v>1</v>
      </c>
      <c r="DO8" s="1167">
        <v>1</v>
      </c>
      <c r="DP8" s="1167">
        <v>1</v>
      </c>
      <c r="DQ8" s="1168">
        <v>1</v>
      </c>
      <c r="DR8" s="1166"/>
      <c r="DS8" s="1167"/>
      <c r="DT8" s="1167"/>
      <c r="DU8" s="1167"/>
      <c r="DV8" s="1167"/>
      <c r="DW8" s="1167"/>
      <c r="DX8" s="1167"/>
      <c r="DY8" s="1167"/>
      <c r="DZ8" s="1167">
        <v>1</v>
      </c>
      <c r="EA8" s="1167">
        <v>1</v>
      </c>
      <c r="EB8" s="1167">
        <v>1</v>
      </c>
      <c r="EC8" s="1168">
        <v>1</v>
      </c>
      <c r="ED8" s="1166"/>
      <c r="EE8" s="1167"/>
      <c r="EF8" s="1167"/>
      <c r="EG8" s="1167"/>
      <c r="EH8" s="1167"/>
      <c r="EI8" s="1167"/>
      <c r="EJ8" s="1167"/>
      <c r="EK8" s="1167"/>
      <c r="EL8" s="1167">
        <v>1</v>
      </c>
      <c r="EM8" s="1167">
        <v>1</v>
      </c>
      <c r="EN8" s="1167">
        <v>1</v>
      </c>
      <c r="EO8" s="1168">
        <v>1</v>
      </c>
      <c r="EP8" s="1172">
        <f t="shared" si="0"/>
        <v>0</v>
      </c>
      <c r="EQ8" s="1170">
        <f t="shared" si="0"/>
        <v>0</v>
      </c>
      <c r="ER8" s="1170">
        <f t="shared" si="0"/>
        <v>0</v>
      </c>
      <c r="ES8" s="1170">
        <f t="shared" si="0"/>
        <v>0</v>
      </c>
      <c r="ET8" s="1170">
        <f t="shared" si="0"/>
        <v>0</v>
      </c>
      <c r="EU8" s="1170">
        <f t="shared" si="0"/>
        <v>0</v>
      </c>
      <c r="EV8" s="1170">
        <f t="shared" si="0"/>
        <v>0</v>
      </c>
      <c r="EW8" s="1170">
        <f t="shared" si="0"/>
        <v>2</v>
      </c>
      <c r="EX8" s="1170">
        <f t="shared" si="0"/>
        <v>9</v>
      </c>
      <c r="EY8" s="1170">
        <f t="shared" si="0"/>
        <v>9</v>
      </c>
      <c r="EZ8" s="1170">
        <f t="shared" si="0"/>
        <v>9</v>
      </c>
      <c r="FA8" s="1171">
        <f t="shared" si="0"/>
        <v>7</v>
      </c>
    </row>
    <row r="9" spans="1:157">
      <c r="A9" s="1161" t="s">
        <v>736</v>
      </c>
      <c r="B9" s="1162"/>
      <c r="C9" s="1163"/>
      <c r="D9" s="1163"/>
      <c r="E9" s="1163"/>
      <c r="F9" s="1163"/>
      <c r="G9" s="1163"/>
      <c r="H9" s="1163"/>
      <c r="I9" s="1163"/>
      <c r="J9" s="1163"/>
      <c r="K9" s="1163"/>
      <c r="L9" s="1163"/>
      <c r="M9" s="1163"/>
      <c r="N9" s="1163"/>
      <c r="O9" s="1163"/>
      <c r="P9" s="1163"/>
      <c r="Q9" s="1163"/>
      <c r="R9" s="1163"/>
      <c r="S9" s="1163"/>
      <c r="T9" s="1163"/>
      <c r="U9" s="1163"/>
      <c r="V9" s="1163"/>
      <c r="W9" s="1163"/>
      <c r="X9" s="1163"/>
      <c r="Y9" s="1163"/>
      <c r="Z9" s="1163"/>
      <c r="AA9" s="1163"/>
      <c r="AB9" s="1163"/>
      <c r="AC9" s="1163"/>
      <c r="AD9" s="1163"/>
      <c r="AE9" s="1163"/>
      <c r="AF9" s="1163"/>
      <c r="AG9" s="1163"/>
      <c r="AH9" s="1163"/>
      <c r="AI9" s="1163"/>
      <c r="AJ9" s="1163"/>
      <c r="AK9" s="1163"/>
      <c r="AL9" s="1163"/>
      <c r="AM9" s="1163"/>
      <c r="AN9" s="1163"/>
      <c r="AO9" s="1163"/>
      <c r="AP9" s="1163"/>
      <c r="AQ9" s="1163"/>
      <c r="AR9" s="1163"/>
      <c r="AS9" s="1163"/>
      <c r="AT9" s="1163"/>
      <c r="AU9" s="1163"/>
      <c r="AV9" s="1163"/>
      <c r="AW9" s="1163"/>
      <c r="AX9" s="1163"/>
      <c r="AY9" s="1163"/>
      <c r="AZ9" s="1163"/>
      <c r="BA9" s="1163"/>
      <c r="BB9" s="1163"/>
      <c r="BC9" s="1163"/>
      <c r="BD9" s="1163"/>
      <c r="BE9" s="1163"/>
      <c r="BF9" s="1163"/>
      <c r="BG9" s="1163"/>
      <c r="BH9" s="1163"/>
      <c r="BI9" s="1163"/>
      <c r="BJ9" s="1163"/>
      <c r="BK9" s="1163"/>
      <c r="BL9" s="1163"/>
      <c r="BM9" s="1163"/>
      <c r="BN9" s="1163"/>
      <c r="BO9" s="1163"/>
      <c r="BP9" s="1163"/>
      <c r="BQ9" s="1163"/>
      <c r="BR9" s="1163"/>
      <c r="BS9" s="1163"/>
      <c r="BT9" s="1163"/>
      <c r="BU9" s="1163"/>
      <c r="BV9" s="1163"/>
      <c r="BW9" s="1163"/>
      <c r="BX9" s="1163"/>
      <c r="BY9" s="1163"/>
      <c r="BZ9" s="1163"/>
      <c r="CA9" s="1163"/>
      <c r="CB9" s="1163"/>
      <c r="CC9" s="1163"/>
      <c r="CD9" s="1163"/>
      <c r="CE9" s="1163"/>
      <c r="CF9" s="1163"/>
      <c r="CG9" s="1163"/>
      <c r="CH9" s="1163"/>
      <c r="CI9" s="1163"/>
      <c r="CJ9" s="1163"/>
      <c r="CK9" s="1163"/>
      <c r="CL9" s="1163"/>
      <c r="CM9" s="1163"/>
      <c r="CN9" s="1163"/>
      <c r="CO9" s="1163"/>
      <c r="CP9" s="1163"/>
      <c r="CQ9" s="1163"/>
      <c r="CR9" s="1163"/>
      <c r="CS9" s="1163"/>
      <c r="CT9" s="1163"/>
      <c r="CU9" s="1163"/>
      <c r="CV9" s="1163"/>
      <c r="CW9" s="1163"/>
      <c r="CX9" s="1163"/>
      <c r="CY9" s="1163"/>
      <c r="CZ9" s="1163"/>
      <c r="DA9" s="1163"/>
      <c r="DB9" s="1163"/>
      <c r="DC9" s="1163"/>
      <c r="DD9" s="1163"/>
      <c r="DE9" s="1163"/>
      <c r="DF9" s="1163"/>
      <c r="DG9" s="1163"/>
      <c r="DH9" s="1163"/>
      <c r="DI9" s="1163"/>
      <c r="DJ9" s="1163"/>
      <c r="DK9" s="1163"/>
      <c r="DL9" s="1163"/>
      <c r="DM9" s="1163"/>
      <c r="DN9" s="1163"/>
      <c r="DO9" s="1163"/>
      <c r="DP9" s="1163"/>
      <c r="DQ9" s="1163"/>
      <c r="DR9" s="1163"/>
      <c r="DS9" s="1163"/>
      <c r="DT9" s="1163"/>
      <c r="DU9" s="1163"/>
      <c r="DV9" s="1163"/>
      <c r="DW9" s="1163"/>
      <c r="DX9" s="1163"/>
      <c r="DY9" s="1163"/>
      <c r="DZ9" s="1163"/>
      <c r="EA9" s="1163"/>
      <c r="EB9" s="1163"/>
      <c r="EC9" s="1163"/>
      <c r="ED9" s="1163"/>
      <c r="EE9" s="1163"/>
      <c r="EF9" s="1163"/>
      <c r="EG9" s="1163"/>
      <c r="EH9" s="1163"/>
      <c r="EI9" s="1163"/>
      <c r="EJ9" s="1163"/>
      <c r="EK9" s="1163"/>
      <c r="EL9" s="1163"/>
      <c r="EM9" s="1163"/>
      <c r="EN9" s="1163"/>
      <c r="EO9" s="1163"/>
      <c r="EP9" s="1163"/>
      <c r="EQ9" s="1163"/>
      <c r="ER9" s="1163"/>
      <c r="ES9" s="1163"/>
      <c r="ET9" s="1163"/>
      <c r="EU9" s="1163"/>
      <c r="EV9" s="1163"/>
      <c r="EW9" s="1163"/>
      <c r="EX9" s="1163"/>
      <c r="EY9" s="1163"/>
      <c r="EZ9" s="1163"/>
      <c r="FA9" s="1164"/>
    </row>
    <row r="10" spans="1:157">
      <c r="A10" s="1173" t="s">
        <v>737</v>
      </c>
      <c r="B10" s="1166"/>
      <c r="C10" s="1167"/>
      <c r="D10" s="1167"/>
      <c r="E10" s="1167"/>
      <c r="F10" s="1167">
        <v>1</v>
      </c>
      <c r="G10" s="1167">
        <v>1</v>
      </c>
      <c r="H10" s="1167"/>
      <c r="I10" s="1167"/>
      <c r="J10" s="1167"/>
      <c r="K10" s="1167"/>
      <c r="L10" s="1167"/>
      <c r="M10" s="1168"/>
      <c r="N10" s="1166"/>
      <c r="O10" s="1167"/>
      <c r="P10" s="1167"/>
      <c r="Q10" s="1167">
        <v>1</v>
      </c>
      <c r="R10" s="1167"/>
      <c r="S10" s="1167"/>
      <c r="T10" s="1167"/>
      <c r="U10" s="1167"/>
      <c r="V10" s="1167"/>
      <c r="W10" s="1167"/>
      <c r="X10" s="1167"/>
      <c r="Y10" s="1168"/>
      <c r="Z10" s="1166"/>
      <c r="AA10" s="1167"/>
      <c r="AB10" s="1167"/>
      <c r="AC10" s="1167">
        <v>1</v>
      </c>
      <c r="AD10" s="1167">
        <v>1</v>
      </c>
      <c r="AE10" s="1167"/>
      <c r="AF10" s="1167"/>
      <c r="AG10" s="1167"/>
      <c r="AH10" s="1167"/>
      <c r="AI10" s="1167"/>
      <c r="AJ10" s="1167"/>
      <c r="AK10" s="1168"/>
      <c r="AL10" s="1166"/>
      <c r="AM10" s="1167"/>
      <c r="AN10" s="1167"/>
      <c r="AO10" s="1167"/>
      <c r="AP10" s="1167"/>
      <c r="AQ10" s="1167"/>
      <c r="AR10" s="1167">
        <v>1</v>
      </c>
      <c r="AS10" s="1167">
        <v>1</v>
      </c>
      <c r="AT10" s="1167">
        <v>1</v>
      </c>
      <c r="AU10" s="1167"/>
      <c r="AV10" s="1167"/>
      <c r="AW10" s="1168"/>
      <c r="AX10" s="1166"/>
      <c r="AY10" s="1167"/>
      <c r="AZ10" s="1167"/>
      <c r="BA10" s="1167"/>
      <c r="BB10" s="1167"/>
      <c r="BC10" s="1167"/>
      <c r="BD10" s="1167"/>
      <c r="BE10" s="1167"/>
      <c r="BF10" s="1167"/>
      <c r="BG10" s="1167"/>
      <c r="BH10" s="1167"/>
      <c r="BI10" s="1168"/>
      <c r="BJ10" s="1166"/>
      <c r="BK10" s="1167"/>
      <c r="BL10" s="1167"/>
      <c r="BM10" s="1167"/>
      <c r="BN10" s="1167"/>
      <c r="BO10" s="1167"/>
      <c r="BP10" s="1167">
        <v>1</v>
      </c>
      <c r="BQ10" s="1167"/>
      <c r="BR10" s="1167"/>
      <c r="BS10" s="1167"/>
      <c r="BT10" s="1167"/>
      <c r="BU10" s="1168"/>
      <c r="BV10" s="1166"/>
      <c r="BW10" s="1167"/>
      <c r="BX10" s="1167"/>
      <c r="BY10" s="1167"/>
      <c r="BZ10" s="1167"/>
      <c r="CA10" s="1167"/>
      <c r="CB10" s="1167">
        <v>1</v>
      </c>
      <c r="CC10" s="1167"/>
      <c r="CD10" s="1167"/>
      <c r="CE10" s="1167"/>
      <c r="CF10" s="1167"/>
      <c r="CG10" s="1168"/>
      <c r="CH10" s="1166"/>
      <c r="CI10" s="1167"/>
      <c r="CJ10" s="1167"/>
      <c r="CK10" s="1167">
        <v>1</v>
      </c>
      <c r="CL10" s="1167"/>
      <c r="CM10" s="1167"/>
      <c r="CN10" s="1167"/>
      <c r="CO10" s="1167"/>
      <c r="CP10" s="1167"/>
      <c r="CQ10" s="1167"/>
      <c r="CR10" s="1167"/>
      <c r="CS10" s="1168"/>
      <c r="CT10" s="1166"/>
      <c r="CU10" s="1167"/>
      <c r="CV10" s="1167">
        <v>1</v>
      </c>
      <c r="CW10" s="1167"/>
      <c r="CX10" s="1167"/>
      <c r="CY10" s="1167"/>
      <c r="CZ10" s="1167"/>
      <c r="DA10" s="1167"/>
      <c r="DB10" s="1167"/>
      <c r="DC10" s="1167"/>
      <c r="DD10" s="1167"/>
      <c r="DE10" s="1168"/>
      <c r="DF10" s="1166"/>
      <c r="DG10" s="1167"/>
      <c r="DH10" s="1167"/>
      <c r="DI10" s="1167"/>
      <c r="DJ10" s="1167"/>
      <c r="DK10" s="1167"/>
      <c r="DL10" s="1167"/>
      <c r="DM10" s="1167"/>
      <c r="DN10" s="1167"/>
      <c r="DO10" s="1167"/>
      <c r="DP10" s="1167"/>
      <c r="DQ10" s="1168"/>
      <c r="DR10" s="1166"/>
      <c r="DS10" s="1167"/>
      <c r="DT10" s="1167"/>
      <c r="DU10" s="1167"/>
      <c r="DV10" s="1167"/>
      <c r="DW10" s="1167">
        <v>1</v>
      </c>
      <c r="DX10" s="1167"/>
      <c r="DY10" s="1167"/>
      <c r="DZ10" s="1167"/>
      <c r="EA10" s="1167"/>
      <c r="EB10" s="1167"/>
      <c r="EC10" s="1168"/>
      <c r="ED10" s="1166"/>
      <c r="EE10" s="1167"/>
      <c r="EF10" s="1167"/>
      <c r="EG10" s="1167">
        <v>1</v>
      </c>
      <c r="EH10" s="1167">
        <v>1</v>
      </c>
      <c r="EI10" s="1167"/>
      <c r="EJ10" s="1167"/>
      <c r="EK10" s="1167"/>
      <c r="EL10" s="1167"/>
      <c r="EM10" s="1167"/>
      <c r="EN10" s="1167"/>
      <c r="EO10" s="1168"/>
      <c r="EP10" s="1172">
        <f t="shared" ref="EP10:FA15" si="1">SUM(B10,N10,Z10,AL10,AX10,BJ10,BV10,CH10,CT10,DF10)</f>
        <v>0</v>
      </c>
      <c r="EQ10" s="1170">
        <f t="shared" si="1"/>
        <v>0</v>
      </c>
      <c r="ER10" s="1170">
        <f t="shared" si="1"/>
        <v>1</v>
      </c>
      <c r="ES10" s="1170">
        <f t="shared" si="1"/>
        <v>3</v>
      </c>
      <c r="ET10" s="1170">
        <f t="shared" si="1"/>
        <v>2</v>
      </c>
      <c r="EU10" s="1170">
        <f t="shared" si="1"/>
        <v>1</v>
      </c>
      <c r="EV10" s="1170">
        <f t="shared" si="1"/>
        <v>3</v>
      </c>
      <c r="EW10" s="1170">
        <f t="shared" si="1"/>
        <v>1</v>
      </c>
      <c r="EX10" s="1170">
        <f t="shared" si="1"/>
        <v>1</v>
      </c>
      <c r="EY10" s="1170">
        <f t="shared" si="1"/>
        <v>0</v>
      </c>
      <c r="EZ10" s="1170">
        <f t="shared" si="1"/>
        <v>0</v>
      </c>
      <c r="FA10" s="1171">
        <f t="shared" si="1"/>
        <v>0</v>
      </c>
    </row>
    <row r="11" spans="1:157">
      <c r="A11" s="1173" t="s">
        <v>738</v>
      </c>
      <c r="B11" s="1174"/>
      <c r="C11" s="1175"/>
      <c r="D11" s="1175"/>
      <c r="E11" s="1175"/>
      <c r="F11" s="1175"/>
      <c r="G11" s="1175"/>
      <c r="H11" s="1175">
        <v>1</v>
      </c>
      <c r="I11" s="1175">
        <v>1</v>
      </c>
      <c r="J11" s="1175"/>
      <c r="K11" s="1175"/>
      <c r="L11" s="1175"/>
      <c r="M11" s="1176"/>
      <c r="N11" s="1174"/>
      <c r="O11" s="1175"/>
      <c r="P11" s="1175"/>
      <c r="Q11" s="1175"/>
      <c r="R11" s="1175"/>
      <c r="S11" s="1175">
        <v>1</v>
      </c>
      <c r="T11" s="1175">
        <v>1</v>
      </c>
      <c r="U11" s="1175">
        <v>1</v>
      </c>
      <c r="V11" s="1175">
        <v>1</v>
      </c>
      <c r="W11" s="1175"/>
      <c r="X11" s="1175"/>
      <c r="Y11" s="1176"/>
      <c r="Z11" s="1174"/>
      <c r="AA11" s="1175"/>
      <c r="AB11" s="1175"/>
      <c r="AC11" s="1175"/>
      <c r="AD11" s="1175"/>
      <c r="AE11" s="1175"/>
      <c r="AF11" s="1175">
        <v>1</v>
      </c>
      <c r="AG11" s="1175">
        <v>1</v>
      </c>
      <c r="AH11" s="1175">
        <v>1</v>
      </c>
      <c r="AI11" s="1175"/>
      <c r="AJ11" s="1175"/>
      <c r="AK11" s="1176"/>
      <c r="AL11" s="1174"/>
      <c r="AM11" s="1175"/>
      <c r="AN11" s="1175"/>
      <c r="AO11" s="1175"/>
      <c r="AP11" s="1175"/>
      <c r="AQ11" s="1175"/>
      <c r="AR11" s="1175">
        <v>1</v>
      </c>
      <c r="AS11" s="1175">
        <v>1</v>
      </c>
      <c r="AT11" s="1175">
        <v>1</v>
      </c>
      <c r="AU11" s="1175"/>
      <c r="AV11" s="1175"/>
      <c r="AW11" s="1176"/>
      <c r="AX11" s="1174"/>
      <c r="AY11" s="1175"/>
      <c r="AZ11" s="1175"/>
      <c r="BA11" s="1175"/>
      <c r="BB11" s="1175"/>
      <c r="BC11" s="1175"/>
      <c r="BD11" s="1175"/>
      <c r="BE11" s="1175"/>
      <c r="BF11" s="1175"/>
      <c r="BG11" s="1175"/>
      <c r="BH11" s="1175"/>
      <c r="BI11" s="1176"/>
      <c r="BJ11" s="1174"/>
      <c r="BK11" s="1175"/>
      <c r="BL11" s="1175"/>
      <c r="BM11" s="1175"/>
      <c r="BN11" s="1175"/>
      <c r="BO11" s="1175"/>
      <c r="BP11" s="1175"/>
      <c r="BQ11" s="1175">
        <v>1</v>
      </c>
      <c r="BR11" s="1175"/>
      <c r="BS11" s="1175"/>
      <c r="BT11" s="1175"/>
      <c r="BU11" s="1176"/>
      <c r="BV11" s="1174"/>
      <c r="BW11" s="1175"/>
      <c r="BX11" s="1175"/>
      <c r="BY11" s="1175"/>
      <c r="BZ11" s="1175"/>
      <c r="CA11" s="1175"/>
      <c r="CB11" s="1175"/>
      <c r="CC11" s="1175">
        <v>1</v>
      </c>
      <c r="CD11" s="1175"/>
      <c r="CE11" s="1175"/>
      <c r="CF11" s="1175"/>
      <c r="CG11" s="1176"/>
      <c r="CH11" s="1174"/>
      <c r="CI11" s="1175"/>
      <c r="CJ11" s="1175"/>
      <c r="CK11" s="1175"/>
      <c r="CL11" s="1175"/>
      <c r="CM11" s="1175"/>
      <c r="CN11" s="1175">
        <v>1</v>
      </c>
      <c r="CO11" s="1175"/>
      <c r="CP11" s="1175"/>
      <c r="CQ11" s="1175"/>
      <c r="CR11" s="1175"/>
      <c r="CS11" s="1176"/>
      <c r="CT11" s="1174"/>
      <c r="CU11" s="1175"/>
      <c r="CV11" s="1175"/>
      <c r="CW11" s="1175">
        <v>1</v>
      </c>
      <c r="CX11" s="1175"/>
      <c r="CY11" s="1175"/>
      <c r="CZ11" s="1175"/>
      <c r="DA11" s="1175"/>
      <c r="DB11" s="1175"/>
      <c r="DC11" s="1175"/>
      <c r="DD11" s="1175"/>
      <c r="DE11" s="1176"/>
      <c r="DF11" s="1174"/>
      <c r="DG11" s="1175"/>
      <c r="DH11" s="1175"/>
      <c r="DI11" s="1175"/>
      <c r="DJ11" s="1175"/>
      <c r="DK11" s="1175"/>
      <c r="DL11" s="1175"/>
      <c r="DM11" s="1175"/>
      <c r="DN11" s="1175"/>
      <c r="DO11" s="1175"/>
      <c r="DP11" s="1175"/>
      <c r="DQ11" s="1176"/>
      <c r="DR11" s="1174"/>
      <c r="DS11" s="1175"/>
      <c r="DT11" s="1175"/>
      <c r="DU11" s="1175"/>
      <c r="DV11" s="1175"/>
      <c r="DW11" s="1175"/>
      <c r="DX11" s="1175">
        <v>1</v>
      </c>
      <c r="DY11" s="1175">
        <v>1</v>
      </c>
      <c r="DZ11" s="1175"/>
      <c r="EA11" s="1175"/>
      <c r="EB11" s="1175"/>
      <c r="EC11" s="1176"/>
      <c r="ED11" s="1174"/>
      <c r="EE11" s="1175"/>
      <c r="EF11" s="1175"/>
      <c r="EG11" s="1175"/>
      <c r="EH11" s="1175"/>
      <c r="EI11" s="1175">
        <v>1</v>
      </c>
      <c r="EJ11" s="1175">
        <v>1</v>
      </c>
      <c r="EK11" s="1175">
        <v>1</v>
      </c>
      <c r="EL11" s="1175"/>
      <c r="EM11" s="1175"/>
      <c r="EN11" s="1175"/>
      <c r="EO11" s="1176"/>
      <c r="EP11" s="1172">
        <f t="shared" si="1"/>
        <v>0</v>
      </c>
      <c r="EQ11" s="1170">
        <f t="shared" si="1"/>
        <v>0</v>
      </c>
      <c r="ER11" s="1170">
        <f t="shared" si="1"/>
        <v>0</v>
      </c>
      <c r="ES11" s="1170">
        <f t="shared" si="1"/>
        <v>1</v>
      </c>
      <c r="ET11" s="1170">
        <f t="shared" si="1"/>
        <v>0</v>
      </c>
      <c r="EU11" s="1170">
        <f t="shared" si="1"/>
        <v>1</v>
      </c>
      <c r="EV11" s="1170">
        <f t="shared" si="1"/>
        <v>5</v>
      </c>
      <c r="EW11" s="1170">
        <f t="shared" si="1"/>
        <v>6</v>
      </c>
      <c r="EX11" s="1170">
        <f t="shared" si="1"/>
        <v>3</v>
      </c>
      <c r="EY11" s="1170">
        <f t="shared" si="1"/>
        <v>0</v>
      </c>
      <c r="EZ11" s="1170">
        <f t="shared" si="1"/>
        <v>0</v>
      </c>
      <c r="FA11" s="1171">
        <f t="shared" si="1"/>
        <v>0</v>
      </c>
    </row>
    <row r="12" spans="1:157">
      <c r="A12" s="1173" t="s">
        <v>739</v>
      </c>
      <c r="B12" s="1174"/>
      <c r="C12" s="1175"/>
      <c r="D12" s="1175"/>
      <c r="E12" s="1175"/>
      <c r="F12" s="1175"/>
      <c r="G12" s="1175"/>
      <c r="H12" s="1175"/>
      <c r="I12" s="1175"/>
      <c r="J12" s="1175">
        <v>1</v>
      </c>
      <c r="K12" s="1175">
        <v>1</v>
      </c>
      <c r="L12" s="1175"/>
      <c r="M12" s="1176"/>
      <c r="N12" s="1174"/>
      <c r="O12" s="1175"/>
      <c r="P12" s="1175"/>
      <c r="Q12" s="1175"/>
      <c r="R12" s="1175"/>
      <c r="S12" s="1175"/>
      <c r="T12" s="1175"/>
      <c r="U12" s="1175">
        <v>1</v>
      </c>
      <c r="V12" s="1175">
        <v>1</v>
      </c>
      <c r="W12" s="1175"/>
      <c r="X12" s="1175"/>
      <c r="Y12" s="1176"/>
      <c r="Z12" s="1174">
        <v>1</v>
      </c>
      <c r="AA12" s="1175"/>
      <c r="AB12" s="1175"/>
      <c r="AC12" s="1175"/>
      <c r="AD12" s="1175"/>
      <c r="AE12" s="1175"/>
      <c r="AF12" s="1175"/>
      <c r="AG12" s="1175">
        <v>1</v>
      </c>
      <c r="AH12" s="1175">
        <v>1</v>
      </c>
      <c r="AI12" s="1175">
        <v>1</v>
      </c>
      <c r="AJ12" s="1175">
        <v>1</v>
      </c>
      <c r="AK12" s="1176"/>
      <c r="AL12" s="1174"/>
      <c r="AM12" s="1175"/>
      <c r="AN12" s="1175"/>
      <c r="AO12" s="1175"/>
      <c r="AP12" s="1175"/>
      <c r="AQ12" s="1175"/>
      <c r="AR12" s="1175"/>
      <c r="AS12" s="1175"/>
      <c r="AT12" s="1175"/>
      <c r="AU12" s="1175">
        <v>1</v>
      </c>
      <c r="AV12" s="1175">
        <v>1</v>
      </c>
      <c r="AW12" s="1176"/>
      <c r="AX12" s="1174"/>
      <c r="AY12" s="1175"/>
      <c r="AZ12" s="1175"/>
      <c r="BA12" s="1175"/>
      <c r="BB12" s="1175"/>
      <c r="BC12" s="1175"/>
      <c r="BD12" s="1175"/>
      <c r="BE12" s="1175"/>
      <c r="BF12" s="1175"/>
      <c r="BG12" s="1175"/>
      <c r="BH12" s="1175"/>
      <c r="BI12" s="1176"/>
      <c r="BJ12" s="1174"/>
      <c r="BK12" s="1175"/>
      <c r="BL12" s="1175"/>
      <c r="BM12" s="1175"/>
      <c r="BN12" s="1175"/>
      <c r="BO12" s="1175"/>
      <c r="BP12" s="1175"/>
      <c r="BQ12" s="1175"/>
      <c r="BR12" s="1175">
        <v>1</v>
      </c>
      <c r="BS12" s="1175">
        <v>1</v>
      </c>
      <c r="BT12" s="1175"/>
      <c r="BU12" s="1176"/>
      <c r="BV12" s="1174"/>
      <c r="BW12" s="1175"/>
      <c r="BX12" s="1175"/>
      <c r="BY12" s="1175"/>
      <c r="BZ12" s="1175"/>
      <c r="CA12" s="1175"/>
      <c r="CB12" s="1175"/>
      <c r="CC12" s="1175"/>
      <c r="CD12" s="1175">
        <v>1</v>
      </c>
      <c r="CE12" s="1175">
        <v>1</v>
      </c>
      <c r="CF12" s="1175"/>
      <c r="CG12" s="1176"/>
      <c r="CH12" s="1174"/>
      <c r="CI12" s="1175"/>
      <c r="CJ12" s="1175"/>
      <c r="CK12" s="1175"/>
      <c r="CL12" s="1175"/>
      <c r="CM12" s="1175"/>
      <c r="CN12" s="1175"/>
      <c r="CO12" s="1175">
        <v>1</v>
      </c>
      <c r="CP12" s="1175">
        <v>1</v>
      </c>
      <c r="CQ12" s="1175">
        <v>1</v>
      </c>
      <c r="CR12" s="1175"/>
      <c r="CS12" s="1176"/>
      <c r="CT12" s="1174"/>
      <c r="CU12" s="1175"/>
      <c r="CV12" s="1175"/>
      <c r="CW12" s="1175"/>
      <c r="CX12" s="1175">
        <v>1</v>
      </c>
      <c r="CY12" s="1175">
        <v>1</v>
      </c>
      <c r="CZ12" s="1175"/>
      <c r="DA12" s="1175"/>
      <c r="DB12" s="1175"/>
      <c r="DC12" s="1175"/>
      <c r="DD12" s="1175"/>
      <c r="DE12" s="1176"/>
      <c r="DF12" s="1174"/>
      <c r="DG12" s="1175"/>
      <c r="DH12" s="1175"/>
      <c r="DI12" s="1175"/>
      <c r="DJ12" s="1175"/>
      <c r="DK12" s="1175"/>
      <c r="DL12" s="1175"/>
      <c r="DM12" s="1175"/>
      <c r="DN12" s="1175"/>
      <c r="DO12" s="1175"/>
      <c r="DP12" s="1175"/>
      <c r="DQ12" s="1176"/>
      <c r="DR12" s="1174"/>
      <c r="DS12" s="1175"/>
      <c r="DT12" s="1175"/>
      <c r="DU12" s="1175"/>
      <c r="DV12" s="1175"/>
      <c r="DW12" s="1175"/>
      <c r="DX12" s="1175"/>
      <c r="DY12" s="1175"/>
      <c r="DZ12" s="1175">
        <v>1</v>
      </c>
      <c r="EA12" s="1175">
        <v>1</v>
      </c>
      <c r="EB12" s="1175"/>
      <c r="EC12" s="1176"/>
      <c r="ED12" s="1174"/>
      <c r="EE12" s="1175"/>
      <c r="EF12" s="1175"/>
      <c r="EG12" s="1175"/>
      <c r="EH12" s="1175"/>
      <c r="EI12" s="1175"/>
      <c r="EJ12" s="1175"/>
      <c r="EK12" s="1175"/>
      <c r="EL12" s="1175">
        <v>1</v>
      </c>
      <c r="EM12" s="1175">
        <v>1</v>
      </c>
      <c r="EN12" s="1175"/>
      <c r="EO12" s="1176"/>
      <c r="EP12" s="1172">
        <f t="shared" si="1"/>
        <v>1</v>
      </c>
      <c r="EQ12" s="1170">
        <f t="shared" si="1"/>
        <v>0</v>
      </c>
      <c r="ER12" s="1170">
        <f t="shared" si="1"/>
        <v>0</v>
      </c>
      <c r="ES12" s="1170">
        <f t="shared" si="1"/>
        <v>0</v>
      </c>
      <c r="ET12" s="1170">
        <f t="shared" si="1"/>
        <v>1</v>
      </c>
      <c r="EU12" s="1170">
        <f t="shared" si="1"/>
        <v>1</v>
      </c>
      <c r="EV12" s="1170">
        <f t="shared" si="1"/>
        <v>0</v>
      </c>
      <c r="EW12" s="1170">
        <f t="shared" si="1"/>
        <v>3</v>
      </c>
      <c r="EX12" s="1170">
        <f t="shared" si="1"/>
        <v>6</v>
      </c>
      <c r="EY12" s="1170">
        <f t="shared" si="1"/>
        <v>6</v>
      </c>
      <c r="EZ12" s="1170">
        <f t="shared" si="1"/>
        <v>2</v>
      </c>
      <c r="FA12" s="1171">
        <f t="shared" si="1"/>
        <v>0</v>
      </c>
    </row>
    <row r="13" spans="1:157">
      <c r="A13" s="1173" t="s">
        <v>740</v>
      </c>
      <c r="B13" s="1174">
        <v>1</v>
      </c>
      <c r="C13" s="1175"/>
      <c r="D13" s="1175"/>
      <c r="E13" s="1175"/>
      <c r="F13" s="1175"/>
      <c r="G13" s="1175"/>
      <c r="H13" s="1175"/>
      <c r="I13" s="1175"/>
      <c r="J13" s="1175"/>
      <c r="K13" s="1175"/>
      <c r="L13" s="1175"/>
      <c r="M13" s="1176">
        <v>1</v>
      </c>
      <c r="N13" s="1174"/>
      <c r="O13" s="1175"/>
      <c r="P13" s="1175"/>
      <c r="Q13" s="1175"/>
      <c r="R13" s="1175"/>
      <c r="S13" s="1175"/>
      <c r="T13" s="1175"/>
      <c r="U13" s="1175"/>
      <c r="V13" s="1175"/>
      <c r="W13" s="1175"/>
      <c r="X13" s="1175"/>
      <c r="Y13" s="1176"/>
      <c r="Z13" s="1174"/>
      <c r="AA13" s="1175"/>
      <c r="AB13" s="1175"/>
      <c r="AC13" s="1175"/>
      <c r="AD13" s="1175"/>
      <c r="AE13" s="1175"/>
      <c r="AF13" s="1175"/>
      <c r="AG13" s="1175"/>
      <c r="AH13" s="1175"/>
      <c r="AI13" s="1175"/>
      <c r="AJ13" s="1175"/>
      <c r="AK13" s="1176">
        <v>1</v>
      </c>
      <c r="AL13" s="1174">
        <v>1</v>
      </c>
      <c r="AM13" s="1175"/>
      <c r="AN13" s="1175"/>
      <c r="AO13" s="1175"/>
      <c r="AP13" s="1175"/>
      <c r="AQ13" s="1175"/>
      <c r="AR13" s="1175"/>
      <c r="AS13" s="1175"/>
      <c r="AT13" s="1175"/>
      <c r="AU13" s="1175"/>
      <c r="AV13" s="1175"/>
      <c r="AW13" s="1176">
        <v>1</v>
      </c>
      <c r="AX13" s="1174"/>
      <c r="AY13" s="1175"/>
      <c r="AZ13" s="1175"/>
      <c r="BA13" s="1175"/>
      <c r="BB13" s="1175"/>
      <c r="BC13" s="1175"/>
      <c r="BD13" s="1175"/>
      <c r="BE13" s="1175"/>
      <c r="BF13" s="1175"/>
      <c r="BG13" s="1175"/>
      <c r="BH13" s="1175"/>
      <c r="BI13" s="1176"/>
      <c r="BJ13" s="1174"/>
      <c r="BK13" s="1175"/>
      <c r="BL13" s="1175"/>
      <c r="BM13" s="1175"/>
      <c r="BN13" s="1175"/>
      <c r="BO13" s="1175"/>
      <c r="BP13" s="1175"/>
      <c r="BQ13" s="1175"/>
      <c r="BR13" s="1175"/>
      <c r="BS13" s="1175"/>
      <c r="BT13" s="1175"/>
      <c r="BU13" s="1176">
        <v>1</v>
      </c>
      <c r="BV13" s="1174"/>
      <c r="BW13" s="1175"/>
      <c r="BX13" s="1175"/>
      <c r="BY13" s="1175"/>
      <c r="BZ13" s="1175"/>
      <c r="CA13" s="1175"/>
      <c r="CB13" s="1175"/>
      <c r="CC13" s="1175"/>
      <c r="CD13" s="1175"/>
      <c r="CE13" s="1175"/>
      <c r="CF13" s="1175"/>
      <c r="CG13" s="1176">
        <v>1</v>
      </c>
      <c r="CH13" s="1174"/>
      <c r="CI13" s="1175">
        <v>1</v>
      </c>
      <c r="CJ13" s="1175"/>
      <c r="CK13" s="1175"/>
      <c r="CL13" s="1175"/>
      <c r="CM13" s="1175"/>
      <c r="CN13" s="1175"/>
      <c r="CO13" s="1175"/>
      <c r="CP13" s="1175"/>
      <c r="CQ13" s="1175"/>
      <c r="CR13" s="1175"/>
      <c r="CS13" s="1176"/>
      <c r="CT13" s="1174"/>
      <c r="CU13" s="1175"/>
      <c r="CV13" s="1175"/>
      <c r="CW13" s="1175"/>
      <c r="CX13" s="1175"/>
      <c r="CY13" s="1175"/>
      <c r="CZ13" s="1175"/>
      <c r="DA13" s="1175"/>
      <c r="DB13" s="1175"/>
      <c r="DC13" s="1175"/>
      <c r="DD13" s="1175"/>
      <c r="DE13" s="1176"/>
      <c r="DF13" s="1174"/>
      <c r="DG13" s="1175"/>
      <c r="DH13" s="1175"/>
      <c r="DI13" s="1175"/>
      <c r="DJ13" s="1175"/>
      <c r="DK13" s="1175"/>
      <c r="DL13" s="1175"/>
      <c r="DM13" s="1175"/>
      <c r="DN13" s="1175"/>
      <c r="DO13" s="1175"/>
      <c r="DP13" s="1175"/>
      <c r="DQ13" s="1176"/>
      <c r="DR13" s="1174"/>
      <c r="DS13" s="1175"/>
      <c r="DT13" s="1175"/>
      <c r="DU13" s="1175"/>
      <c r="DV13" s="1175"/>
      <c r="DW13" s="1175"/>
      <c r="DX13" s="1175"/>
      <c r="DY13" s="1175"/>
      <c r="DZ13" s="1175"/>
      <c r="EA13" s="1175">
        <v>1</v>
      </c>
      <c r="EB13" s="1175"/>
      <c r="EC13" s="1176"/>
      <c r="ED13" s="1174"/>
      <c r="EE13" s="1175"/>
      <c r="EF13" s="1175"/>
      <c r="EG13" s="1175"/>
      <c r="EH13" s="1175"/>
      <c r="EI13" s="1175"/>
      <c r="EJ13" s="1175"/>
      <c r="EK13" s="1175"/>
      <c r="EL13" s="1175"/>
      <c r="EM13" s="1175"/>
      <c r="EN13" s="1175">
        <v>1</v>
      </c>
      <c r="EO13" s="1176">
        <v>1</v>
      </c>
      <c r="EP13" s="1172">
        <f t="shared" si="1"/>
        <v>2</v>
      </c>
      <c r="EQ13" s="1170">
        <f t="shared" si="1"/>
        <v>1</v>
      </c>
      <c r="ER13" s="1170">
        <f t="shared" si="1"/>
        <v>0</v>
      </c>
      <c r="ES13" s="1170">
        <f t="shared" si="1"/>
        <v>0</v>
      </c>
      <c r="ET13" s="1170">
        <f t="shared" si="1"/>
        <v>0</v>
      </c>
      <c r="EU13" s="1170">
        <f t="shared" si="1"/>
        <v>0</v>
      </c>
      <c r="EV13" s="1170">
        <f t="shared" si="1"/>
        <v>0</v>
      </c>
      <c r="EW13" s="1170">
        <f t="shared" si="1"/>
        <v>0</v>
      </c>
      <c r="EX13" s="1170">
        <f t="shared" si="1"/>
        <v>0</v>
      </c>
      <c r="EY13" s="1170">
        <f t="shared" si="1"/>
        <v>0</v>
      </c>
      <c r="EZ13" s="1170">
        <f t="shared" si="1"/>
        <v>0</v>
      </c>
      <c r="FA13" s="1171">
        <f t="shared" si="1"/>
        <v>5</v>
      </c>
    </row>
    <row r="14" spans="1:157">
      <c r="A14" s="1173" t="s">
        <v>741</v>
      </c>
      <c r="B14" s="1174"/>
      <c r="C14" s="1175">
        <v>1</v>
      </c>
      <c r="D14" s="1175">
        <v>1</v>
      </c>
      <c r="E14" s="1175"/>
      <c r="F14" s="1175"/>
      <c r="G14" s="1175"/>
      <c r="H14" s="1175"/>
      <c r="I14" s="1175"/>
      <c r="J14" s="1175"/>
      <c r="K14" s="1175"/>
      <c r="L14" s="1175"/>
      <c r="M14" s="1176"/>
      <c r="N14" s="1174"/>
      <c r="O14" s="1175">
        <v>1</v>
      </c>
      <c r="P14" s="1175">
        <v>1</v>
      </c>
      <c r="Q14" s="1175"/>
      <c r="R14" s="1175"/>
      <c r="S14" s="1175"/>
      <c r="T14" s="1175"/>
      <c r="U14" s="1175"/>
      <c r="V14" s="1175"/>
      <c r="W14" s="1175"/>
      <c r="X14" s="1175"/>
      <c r="Y14" s="1176"/>
      <c r="Z14" s="1174"/>
      <c r="AA14" s="1175">
        <v>1</v>
      </c>
      <c r="AB14" s="1175">
        <v>1</v>
      </c>
      <c r="AC14" s="1175"/>
      <c r="AD14" s="1175"/>
      <c r="AE14" s="1175"/>
      <c r="AF14" s="1175"/>
      <c r="AG14" s="1175"/>
      <c r="AH14" s="1175"/>
      <c r="AI14" s="1175"/>
      <c r="AJ14" s="1175"/>
      <c r="AK14" s="1176"/>
      <c r="AL14" s="1174"/>
      <c r="AM14" s="1175">
        <v>1</v>
      </c>
      <c r="AN14" s="1175">
        <v>1</v>
      </c>
      <c r="AO14" s="1175"/>
      <c r="AP14" s="1175"/>
      <c r="AQ14" s="1175"/>
      <c r="AR14" s="1175"/>
      <c r="AS14" s="1175"/>
      <c r="AT14" s="1175"/>
      <c r="AU14" s="1175"/>
      <c r="AV14" s="1175"/>
      <c r="AW14" s="1176"/>
      <c r="AX14" s="1174"/>
      <c r="AY14" s="1175"/>
      <c r="AZ14" s="1175"/>
      <c r="BA14" s="1175"/>
      <c r="BB14" s="1175"/>
      <c r="BC14" s="1175"/>
      <c r="BD14" s="1175"/>
      <c r="BE14" s="1175"/>
      <c r="BF14" s="1175"/>
      <c r="BG14" s="1175"/>
      <c r="BH14" s="1175"/>
      <c r="BI14" s="1176"/>
      <c r="BJ14" s="1174"/>
      <c r="BK14" s="1175">
        <v>1</v>
      </c>
      <c r="BL14" s="1175">
        <v>1</v>
      </c>
      <c r="BM14" s="1175"/>
      <c r="BN14" s="1175"/>
      <c r="BO14" s="1175"/>
      <c r="BP14" s="1175"/>
      <c r="BQ14" s="1175"/>
      <c r="BR14" s="1175"/>
      <c r="BS14" s="1175"/>
      <c r="BT14" s="1175"/>
      <c r="BU14" s="1176"/>
      <c r="BV14" s="1174"/>
      <c r="BW14" s="1175">
        <v>1</v>
      </c>
      <c r="BX14" s="1175">
        <v>1</v>
      </c>
      <c r="BY14" s="1175"/>
      <c r="BZ14" s="1175"/>
      <c r="CA14" s="1175"/>
      <c r="CB14" s="1175"/>
      <c r="CC14" s="1175"/>
      <c r="CD14" s="1175"/>
      <c r="CE14" s="1175"/>
      <c r="CF14" s="1175"/>
      <c r="CG14" s="1176"/>
      <c r="CH14" s="1174"/>
      <c r="CI14" s="1175"/>
      <c r="CJ14" s="1175">
        <v>1</v>
      </c>
      <c r="CK14" s="1175"/>
      <c r="CL14" s="1175"/>
      <c r="CM14" s="1175"/>
      <c r="CN14" s="1175"/>
      <c r="CO14" s="1175"/>
      <c r="CP14" s="1175"/>
      <c r="CQ14" s="1175"/>
      <c r="CR14" s="1175"/>
      <c r="CS14" s="1176"/>
      <c r="CT14" s="1174"/>
      <c r="CU14" s="1175"/>
      <c r="CV14" s="1175"/>
      <c r="CW14" s="1175"/>
      <c r="CX14" s="1175"/>
      <c r="CY14" s="1175"/>
      <c r="CZ14" s="1175"/>
      <c r="DA14" s="1175">
        <v>1</v>
      </c>
      <c r="DB14" s="1175">
        <v>1</v>
      </c>
      <c r="DC14" s="1175"/>
      <c r="DD14" s="1175"/>
      <c r="DE14" s="1176"/>
      <c r="DF14" s="1174"/>
      <c r="DG14" s="1175"/>
      <c r="DH14" s="1175"/>
      <c r="DI14" s="1175"/>
      <c r="DJ14" s="1175"/>
      <c r="DK14" s="1175"/>
      <c r="DL14" s="1175"/>
      <c r="DM14" s="1175"/>
      <c r="DN14" s="1175"/>
      <c r="DO14" s="1175"/>
      <c r="DP14" s="1175"/>
      <c r="DQ14" s="1176"/>
      <c r="DR14" s="1174"/>
      <c r="DS14" s="1175"/>
      <c r="DT14" s="1175">
        <v>1</v>
      </c>
      <c r="DU14" s="1175"/>
      <c r="DV14" s="1175"/>
      <c r="DW14" s="1175"/>
      <c r="DX14" s="1175"/>
      <c r="DY14" s="1175"/>
      <c r="DZ14" s="1175"/>
      <c r="EA14" s="1175"/>
      <c r="EB14" s="1175"/>
      <c r="EC14" s="1176"/>
      <c r="ED14" s="1174"/>
      <c r="EE14" s="1175">
        <v>1</v>
      </c>
      <c r="EF14" s="1175">
        <v>1</v>
      </c>
      <c r="EG14" s="1175">
        <v>1</v>
      </c>
      <c r="EH14" s="1175"/>
      <c r="EI14" s="1175"/>
      <c r="EJ14" s="1175"/>
      <c r="EK14" s="1175"/>
      <c r="EL14" s="1175"/>
      <c r="EM14" s="1175"/>
      <c r="EN14" s="1175"/>
      <c r="EO14" s="1176"/>
      <c r="EP14" s="1172">
        <f t="shared" si="1"/>
        <v>0</v>
      </c>
      <c r="EQ14" s="1170">
        <f t="shared" si="1"/>
        <v>6</v>
      </c>
      <c r="ER14" s="1170">
        <f t="shared" si="1"/>
        <v>7</v>
      </c>
      <c r="ES14" s="1170">
        <f t="shared" si="1"/>
        <v>0</v>
      </c>
      <c r="ET14" s="1170">
        <f t="shared" si="1"/>
        <v>0</v>
      </c>
      <c r="EU14" s="1170">
        <f t="shared" si="1"/>
        <v>0</v>
      </c>
      <c r="EV14" s="1170">
        <f t="shared" si="1"/>
        <v>0</v>
      </c>
      <c r="EW14" s="1170">
        <f t="shared" si="1"/>
        <v>1</v>
      </c>
      <c r="EX14" s="1170">
        <f t="shared" si="1"/>
        <v>1</v>
      </c>
      <c r="EY14" s="1170">
        <f t="shared" si="1"/>
        <v>0</v>
      </c>
      <c r="EZ14" s="1170">
        <f t="shared" si="1"/>
        <v>0</v>
      </c>
      <c r="FA14" s="1171">
        <f t="shared" si="1"/>
        <v>0</v>
      </c>
    </row>
    <row r="15" spans="1:157">
      <c r="A15" s="1173" t="s">
        <v>742</v>
      </c>
      <c r="B15" s="1174"/>
      <c r="C15" s="1175"/>
      <c r="D15" s="1175"/>
      <c r="E15" s="1175"/>
      <c r="F15" s="1175"/>
      <c r="G15" s="1175">
        <v>1</v>
      </c>
      <c r="H15" s="1175">
        <v>1</v>
      </c>
      <c r="I15" s="1175"/>
      <c r="J15" s="1175"/>
      <c r="K15" s="1175"/>
      <c r="L15" s="1175"/>
      <c r="M15" s="1176"/>
      <c r="N15" s="1174"/>
      <c r="O15" s="1175"/>
      <c r="P15" s="1175"/>
      <c r="Q15" s="1175"/>
      <c r="R15" s="1175"/>
      <c r="S15" s="1175">
        <v>1</v>
      </c>
      <c r="T15" s="1175">
        <v>1</v>
      </c>
      <c r="U15" s="1175"/>
      <c r="V15" s="1175"/>
      <c r="W15" s="1175"/>
      <c r="X15" s="1175"/>
      <c r="Y15" s="1176"/>
      <c r="Z15" s="1174"/>
      <c r="AA15" s="1175"/>
      <c r="AB15" s="1175"/>
      <c r="AC15" s="1175">
        <v>1</v>
      </c>
      <c r="AD15" s="1175">
        <v>1</v>
      </c>
      <c r="AE15" s="1175"/>
      <c r="AF15" s="1175"/>
      <c r="AG15" s="1175"/>
      <c r="AH15" s="1175"/>
      <c r="AI15" s="1175"/>
      <c r="AJ15" s="1175"/>
      <c r="AK15" s="1176"/>
      <c r="AL15" s="1174"/>
      <c r="AM15" s="1175"/>
      <c r="AN15" s="1175"/>
      <c r="AO15" s="1175">
        <v>1</v>
      </c>
      <c r="AP15" s="1175">
        <v>1</v>
      </c>
      <c r="AQ15" s="1175"/>
      <c r="AR15" s="1175"/>
      <c r="AS15" s="1175"/>
      <c r="AT15" s="1175"/>
      <c r="AU15" s="1175"/>
      <c r="AV15" s="1175"/>
      <c r="AW15" s="1176"/>
      <c r="AX15" s="1174"/>
      <c r="AY15" s="1175"/>
      <c r="AZ15" s="1175"/>
      <c r="BA15" s="1175"/>
      <c r="BB15" s="1175"/>
      <c r="BC15" s="1175"/>
      <c r="BD15" s="1175"/>
      <c r="BE15" s="1175"/>
      <c r="BF15" s="1175"/>
      <c r="BG15" s="1175"/>
      <c r="BH15" s="1175"/>
      <c r="BI15" s="1176"/>
      <c r="BJ15" s="1174"/>
      <c r="BK15" s="1175"/>
      <c r="BL15" s="1175"/>
      <c r="BM15" s="1175">
        <v>1</v>
      </c>
      <c r="BN15" s="1175"/>
      <c r="BO15" s="1175"/>
      <c r="BP15" s="1175"/>
      <c r="BQ15" s="1175"/>
      <c r="BR15" s="1175"/>
      <c r="BS15" s="1175"/>
      <c r="BT15" s="1175"/>
      <c r="BU15" s="1176"/>
      <c r="BV15" s="1174"/>
      <c r="BW15" s="1175"/>
      <c r="BX15" s="1175"/>
      <c r="BY15" s="1175">
        <v>1</v>
      </c>
      <c r="BZ15" s="1175"/>
      <c r="CA15" s="1175"/>
      <c r="CB15" s="1175"/>
      <c r="CC15" s="1175"/>
      <c r="CD15" s="1175"/>
      <c r="CE15" s="1175"/>
      <c r="CF15" s="1175"/>
      <c r="CG15" s="1176"/>
      <c r="CH15" s="1174"/>
      <c r="CI15" s="1175"/>
      <c r="CJ15" s="1175"/>
      <c r="CK15" s="1175">
        <v>1</v>
      </c>
      <c r="CL15" s="1175">
        <v>1</v>
      </c>
      <c r="CM15" s="1175">
        <v>1</v>
      </c>
      <c r="CN15" s="1175"/>
      <c r="CO15" s="1175"/>
      <c r="CP15" s="1175"/>
      <c r="CQ15" s="1175"/>
      <c r="CR15" s="1175"/>
      <c r="CS15" s="1176"/>
      <c r="CT15" s="1174"/>
      <c r="CU15" s="1175"/>
      <c r="CV15" s="1175"/>
      <c r="CW15" s="1175"/>
      <c r="CX15" s="1175"/>
      <c r="CY15" s="1175"/>
      <c r="CZ15" s="1175"/>
      <c r="DA15" s="1175"/>
      <c r="DB15" s="1175"/>
      <c r="DC15" s="1175">
        <v>1</v>
      </c>
      <c r="DD15" s="1175">
        <v>1</v>
      </c>
      <c r="DE15" s="1176"/>
      <c r="DF15" s="1174"/>
      <c r="DG15" s="1175"/>
      <c r="DH15" s="1175"/>
      <c r="DI15" s="1175"/>
      <c r="DJ15" s="1175"/>
      <c r="DK15" s="1175"/>
      <c r="DL15" s="1175"/>
      <c r="DM15" s="1175"/>
      <c r="DN15" s="1175"/>
      <c r="DO15" s="1175"/>
      <c r="DP15" s="1175"/>
      <c r="DQ15" s="1176"/>
      <c r="DR15" s="1174"/>
      <c r="DS15" s="1175"/>
      <c r="DT15" s="1175"/>
      <c r="DU15" s="1175">
        <v>1</v>
      </c>
      <c r="DV15" s="1175">
        <v>1</v>
      </c>
      <c r="DW15" s="1175"/>
      <c r="DX15" s="1175"/>
      <c r="DY15" s="1175"/>
      <c r="DZ15" s="1175"/>
      <c r="EA15" s="1175"/>
      <c r="EB15" s="1175"/>
      <c r="EC15" s="1176"/>
      <c r="ED15" s="1174"/>
      <c r="EE15" s="1175"/>
      <c r="EF15" s="1175"/>
      <c r="EG15" s="1175"/>
      <c r="EH15" s="1175">
        <v>1</v>
      </c>
      <c r="EI15" s="1175">
        <v>1</v>
      </c>
      <c r="EJ15" s="1175"/>
      <c r="EK15" s="1175"/>
      <c r="EL15" s="1175"/>
      <c r="EM15" s="1175"/>
      <c r="EN15" s="1175"/>
      <c r="EO15" s="1176"/>
      <c r="EP15" s="1172">
        <f t="shared" si="1"/>
        <v>0</v>
      </c>
      <c r="EQ15" s="1170">
        <f t="shared" si="1"/>
        <v>0</v>
      </c>
      <c r="ER15" s="1170">
        <f t="shared" si="1"/>
        <v>0</v>
      </c>
      <c r="ES15" s="1170">
        <f t="shared" si="1"/>
        <v>5</v>
      </c>
      <c r="ET15" s="1170">
        <f t="shared" si="1"/>
        <v>3</v>
      </c>
      <c r="EU15" s="1170">
        <f t="shared" si="1"/>
        <v>3</v>
      </c>
      <c r="EV15" s="1170">
        <f t="shared" si="1"/>
        <v>2</v>
      </c>
      <c r="EW15" s="1170">
        <f t="shared" si="1"/>
        <v>0</v>
      </c>
      <c r="EX15" s="1170">
        <f t="shared" si="1"/>
        <v>0</v>
      </c>
      <c r="EY15" s="1170">
        <f t="shared" si="1"/>
        <v>1</v>
      </c>
      <c r="EZ15" s="1170">
        <f t="shared" si="1"/>
        <v>1</v>
      </c>
      <c r="FA15" s="1171">
        <f t="shared" si="1"/>
        <v>0</v>
      </c>
    </row>
    <row r="16" spans="1:157">
      <c r="A16" s="1161" t="s">
        <v>938</v>
      </c>
      <c r="B16" s="1162"/>
      <c r="C16" s="1163"/>
      <c r="D16" s="1163"/>
      <c r="E16" s="1163"/>
      <c r="F16" s="1163"/>
      <c r="G16" s="1163"/>
      <c r="H16" s="1163"/>
      <c r="I16" s="1163"/>
      <c r="J16" s="1163"/>
      <c r="K16" s="1163"/>
      <c r="L16" s="1163"/>
      <c r="M16" s="1163"/>
      <c r="N16" s="1163"/>
      <c r="O16" s="1163"/>
      <c r="P16" s="1163"/>
      <c r="Q16" s="1163"/>
      <c r="R16" s="1163"/>
      <c r="S16" s="1163"/>
      <c r="T16" s="1163"/>
      <c r="U16" s="1163"/>
      <c r="V16" s="1163"/>
      <c r="W16" s="1163"/>
      <c r="X16" s="1163"/>
      <c r="Y16" s="1163"/>
      <c r="Z16" s="1163"/>
      <c r="AA16" s="1163"/>
      <c r="AB16" s="1163"/>
      <c r="AC16" s="1163"/>
      <c r="AD16" s="1163"/>
      <c r="AE16" s="1163"/>
      <c r="AF16" s="1163"/>
      <c r="AG16" s="1163"/>
      <c r="AH16" s="1163"/>
      <c r="AI16" s="1163"/>
      <c r="AJ16" s="1163"/>
      <c r="AK16" s="1163"/>
      <c r="AL16" s="1163"/>
      <c r="AM16" s="1163"/>
      <c r="AN16" s="1163"/>
      <c r="AO16" s="1163"/>
      <c r="AP16" s="1163"/>
      <c r="AQ16" s="1163"/>
      <c r="AR16" s="1163"/>
      <c r="AS16" s="1163"/>
      <c r="AT16" s="1163"/>
      <c r="AU16" s="1163"/>
      <c r="AV16" s="1163"/>
      <c r="AW16" s="1163"/>
      <c r="AX16" s="1163"/>
      <c r="AY16" s="1163"/>
      <c r="AZ16" s="1163"/>
      <c r="BA16" s="1163"/>
      <c r="BB16" s="1163"/>
      <c r="BC16" s="1163"/>
      <c r="BD16" s="1163"/>
      <c r="BE16" s="1163"/>
      <c r="BF16" s="1163"/>
      <c r="BG16" s="1163"/>
      <c r="BH16" s="1163"/>
      <c r="BI16" s="1163"/>
      <c r="BJ16" s="1163"/>
      <c r="BK16" s="1163"/>
      <c r="BL16" s="1163"/>
      <c r="BM16" s="1163"/>
      <c r="BN16" s="1163"/>
      <c r="BO16" s="1163"/>
      <c r="BP16" s="1163"/>
      <c r="BQ16" s="1163"/>
      <c r="BR16" s="1163"/>
      <c r="BS16" s="1163"/>
      <c r="BT16" s="1163"/>
      <c r="BU16" s="1163"/>
      <c r="BV16" s="1163"/>
      <c r="BW16" s="1163"/>
      <c r="BX16" s="1163"/>
      <c r="BY16" s="1163"/>
      <c r="BZ16" s="1163"/>
      <c r="CA16" s="1163"/>
      <c r="CB16" s="1163"/>
      <c r="CC16" s="1163"/>
      <c r="CD16" s="1163"/>
      <c r="CE16" s="1163"/>
      <c r="CF16" s="1163"/>
      <c r="CG16" s="1163"/>
      <c r="CH16" s="1163"/>
      <c r="CI16" s="1163"/>
      <c r="CJ16" s="1163"/>
      <c r="CK16" s="1163"/>
      <c r="CL16" s="1163"/>
      <c r="CM16" s="1163"/>
      <c r="CN16" s="1163"/>
      <c r="CO16" s="1163"/>
      <c r="CP16" s="1163"/>
      <c r="CQ16" s="1163"/>
      <c r="CR16" s="1163"/>
      <c r="CS16" s="1163"/>
      <c r="CT16" s="1163"/>
      <c r="CU16" s="1163"/>
      <c r="CV16" s="1163"/>
      <c r="CW16" s="1163"/>
      <c r="CX16" s="1163"/>
      <c r="CY16" s="1163"/>
      <c r="CZ16" s="1163"/>
      <c r="DA16" s="1163"/>
      <c r="DB16" s="1163"/>
      <c r="DC16" s="1163"/>
      <c r="DD16" s="1163"/>
      <c r="DE16" s="1163"/>
      <c r="DF16" s="1163"/>
      <c r="DG16" s="1163"/>
      <c r="DH16" s="1163"/>
      <c r="DI16" s="1163"/>
      <c r="DJ16" s="1163"/>
      <c r="DK16" s="1163"/>
      <c r="DL16" s="1163"/>
      <c r="DM16" s="1163"/>
      <c r="DN16" s="1163"/>
      <c r="DO16" s="1163"/>
      <c r="DP16" s="1163"/>
      <c r="DQ16" s="1163"/>
      <c r="DR16" s="1163"/>
      <c r="DS16" s="1163"/>
      <c r="DT16" s="1163"/>
      <c r="DU16" s="1163"/>
      <c r="DV16" s="1163"/>
      <c r="DW16" s="1163"/>
      <c r="DX16" s="1163"/>
      <c r="DY16" s="1163"/>
      <c r="DZ16" s="1163"/>
      <c r="EA16" s="1163"/>
      <c r="EB16" s="1163"/>
      <c r="EC16" s="1163"/>
      <c r="ED16" s="1163"/>
      <c r="EE16" s="1163"/>
      <c r="EF16" s="1163"/>
      <c r="EG16" s="1163"/>
      <c r="EH16" s="1163"/>
      <c r="EI16" s="1163"/>
      <c r="EJ16" s="1163"/>
      <c r="EK16" s="1163"/>
      <c r="EL16" s="1163"/>
      <c r="EM16" s="1163"/>
      <c r="EN16" s="1163"/>
      <c r="EO16" s="1163"/>
      <c r="EP16" s="1163"/>
      <c r="EQ16" s="1163"/>
      <c r="ER16" s="1163"/>
      <c r="ES16" s="1163"/>
      <c r="ET16" s="1163"/>
      <c r="EU16" s="1163"/>
      <c r="EV16" s="1163"/>
      <c r="EW16" s="1163"/>
      <c r="EX16" s="1163"/>
      <c r="EY16" s="1163"/>
      <c r="EZ16" s="1163"/>
      <c r="FA16" s="1164"/>
    </row>
    <row r="17" spans="1:157">
      <c r="A17" s="1173" t="s">
        <v>737</v>
      </c>
      <c r="B17" s="1166"/>
      <c r="C17" s="1167"/>
      <c r="D17" s="1167"/>
      <c r="E17" s="1167"/>
      <c r="F17" s="1167"/>
      <c r="G17" s="1167"/>
      <c r="H17" s="1167"/>
      <c r="I17" s="1167">
        <v>1</v>
      </c>
      <c r="J17" s="1167">
        <v>1</v>
      </c>
      <c r="K17" s="1167"/>
      <c r="L17" s="1167"/>
      <c r="M17" s="1168"/>
      <c r="N17" s="1166"/>
      <c r="O17" s="1167"/>
      <c r="P17" s="1167"/>
      <c r="Q17" s="1167"/>
      <c r="R17" s="1167"/>
      <c r="S17" s="1167"/>
      <c r="T17" s="1167"/>
      <c r="U17" s="1167">
        <v>1</v>
      </c>
      <c r="V17" s="1167">
        <v>1</v>
      </c>
      <c r="W17" s="1167"/>
      <c r="X17" s="1167"/>
      <c r="Y17" s="1168"/>
      <c r="Z17" s="1166"/>
      <c r="AA17" s="1167"/>
      <c r="AB17" s="1167"/>
      <c r="AC17" s="1167"/>
      <c r="AD17" s="1167"/>
      <c r="AE17" s="1167"/>
      <c r="AF17" s="1167"/>
      <c r="AG17" s="1167"/>
      <c r="AH17" s="1167"/>
      <c r="AI17" s="1167"/>
      <c r="AJ17" s="1167"/>
      <c r="AK17" s="1168"/>
      <c r="AL17" s="1166"/>
      <c r="AM17" s="1167"/>
      <c r="AN17" s="1167"/>
      <c r="AO17" s="1167"/>
      <c r="AP17" s="1167"/>
      <c r="AQ17" s="1167"/>
      <c r="AR17" s="1167"/>
      <c r="AS17" s="1167"/>
      <c r="AT17" s="1167"/>
      <c r="AU17" s="1167"/>
      <c r="AV17" s="1167"/>
      <c r="AW17" s="1168"/>
      <c r="AX17" s="1166"/>
      <c r="AY17" s="1167"/>
      <c r="AZ17" s="1167"/>
      <c r="BA17" s="1167"/>
      <c r="BB17" s="1167"/>
      <c r="BC17" s="1167"/>
      <c r="BD17" s="1167"/>
      <c r="BE17" s="1167"/>
      <c r="BF17" s="1167"/>
      <c r="BG17" s="1167"/>
      <c r="BH17" s="1167"/>
      <c r="BI17" s="1168"/>
      <c r="BJ17" s="1166"/>
      <c r="BK17" s="1167"/>
      <c r="BL17" s="1167"/>
      <c r="BM17" s="1167"/>
      <c r="BN17" s="1167"/>
      <c r="BO17" s="1167"/>
      <c r="BP17" s="1167"/>
      <c r="BQ17" s="1167"/>
      <c r="BR17" s="1167"/>
      <c r="BS17" s="1167">
        <v>1</v>
      </c>
      <c r="BT17" s="1167"/>
      <c r="BU17" s="1168"/>
      <c r="BV17" s="1166"/>
      <c r="BW17" s="1167"/>
      <c r="BX17" s="1167"/>
      <c r="BY17" s="1167"/>
      <c r="BZ17" s="1167"/>
      <c r="CA17" s="1167"/>
      <c r="CB17" s="1167"/>
      <c r="CC17" s="1167"/>
      <c r="CD17" s="1167"/>
      <c r="CE17" s="1167">
        <v>1</v>
      </c>
      <c r="CF17" s="1167"/>
      <c r="CG17" s="1168"/>
      <c r="CH17" s="1166">
        <v>1</v>
      </c>
      <c r="CI17" s="1167"/>
      <c r="CJ17" s="1167"/>
      <c r="CK17" s="1167"/>
      <c r="CL17" s="1167"/>
      <c r="CM17" s="1167"/>
      <c r="CN17" s="1167"/>
      <c r="CO17" s="1167"/>
      <c r="CP17" s="1167"/>
      <c r="CQ17" s="1167"/>
      <c r="CR17" s="1167"/>
      <c r="CS17" s="1168"/>
      <c r="CT17" s="1166"/>
      <c r="CU17" s="1167"/>
      <c r="CV17" s="1167"/>
      <c r="CW17" s="1167"/>
      <c r="CX17" s="1167"/>
      <c r="CY17" s="1167"/>
      <c r="CZ17" s="1167"/>
      <c r="DA17" s="1167"/>
      <c r="DB17" s="1167"/>
      <c r="DC17" s="1167">
        <v>1</v>
      </c>
      <c r="DD17" s="1167">
        <v>1</v>
      </c>
      <c r="DE17" s="1168"/>
      <c r="DF17" s="1166"/>
      <c r="DG17" s="1167"/>
      <c r="DH17" s="1167"/>
      <c r="DI17" s="1167"/>
      <c r="DJ17" s="1167"/>
      <c r="DK17" s="1167"/>
      <c r="DL17" s="1167"/>
      <c r="DM17" s="1167"/>
      <c r="DN17" s="1167"/>
      <c r="DO17" s="1167"/>
      <c r="DP17" s="1167"/>
      <c r="DQ17" s="1168"/>
      <c r="DR17" s="1166"/>
      <c r="DS17" s="1167"/>
      <c r="DT17" s="1167"/>
      <c r="DU17" s="1167"/>
      <c r="DV17" s="1167"/>
      <c r="DW17" s="1167">
        <v>1</v>
      </c>
      <c r="DX17" s="1167"/>
      <c r="DY17" s="1167"/>
      <c r="DZ17" s="1167"/>
      <c r="EA17" s="1167"/>
      <c r="EB17" s="1167"/>
      <c r="EC17" s="1168"/>
      <c r="ED17" s="1166"/>
      <c r="EE17" s="1167"/>
      <c r="EF17" s="1167"/>
      <c r="EG17" s="1167"/>
      <c r="EH17" s="1167"/>
      <c r="EI17" s="1167"/>
      <c r="EJ17" s="1167"/>
      <c r="EK17" s="1167"/>
      <c r="EL17" s="1167"/>
      <c r="EM17" s="1167"/>
      <c r="EN17" s="1167"/>
      <c r="EO17" s="1168"/>
      <c r="EP17" s="1172">
        <f t="shared" ref="EP17:FA22" si="2">SUM(B17,N17,Z17,AL17,AX17,BJ17,BV17,CH17,CT17,DF17)</f>
        <v>1</v>
      </c>
      <c r="EQ17" s="1170">
        <f t="shared" si="2"/>
        <v>0</v>
      </c>
      <c r="ER17" s="1170">
        <f t="shared" si="2"/>
        <v>0</v>
      </c>
      <c r="ES17" s="1170">
        <f t="shared" si="2"/>
        <v>0</v>
      </c>
      <c r="ET17" s="1170">
        <f t="shared" si="2"/>
        <v>0</v>
      </c>
      <c r="EU17" s="1170">
        <f t="shared" si="2"/>
        <v>0</v>
      </c>
      <c r="EV17" s="1170">
        <f t="shared" si="2"/>
        <v>0</v>
      </c>
      <c r="EW17" s="1170">
        <f t="shared" si="2"/>
        <v>2</v>
      </c>
      <c r="EX17" s="1170">
        <f t="shared" si="2"/>
        <v>2</v>
      </c>
      <c r="EY17" s="1170">
        <f t="shared" si="2"/>
        <v>3</v>
      </c>
      <c r="EZ17" s="1170">
        <f t="shared" si="2"/>
        <v>1</v>
      </c>
      <c r="FA17" s="1171">
        <f t="shared" si="2"/>
        <v>0</v>
      </c>
    </row>
    <row r="18" spans="1:157">
      <c r="A18" s="1173" t="s">
        <v>738</v>
      </c>
      <c r="B18" s="1174"/>
      <c r="C18" s="1175"/>
      <c r="D18" s="1175"/>
      <c r="E18" s="1175"/>
      <c r="F18" s="1175"/>
      <c r="G18" s="1175"/>
      <c r="H18" s="1175"/>
      <c r="I18" s="1175"/>
      <c r="J18" s="1175"/>
      <c r="K18" s="1175">
        <v>1</v>
      </c>
      <c r="L18" s="1175">
        <v>1</v>
      </c>
      <c r="M18" s="1176"/>
      <c r="N18" s="1174"/>
      <c r="O18" s="1175"/>
      <c r="P18" s="1175"/>
      <c r="Q18" s="1175"/>
      <c r="R18" s="1175"/>
      <c r="S18" s="1175"/>
      <c r="T18" s="1175"/>
      <c r="U18" s="1175"/>
      <c r="V18" s="1175"/>
      <c r="W18" s="1175">
        <v>1</v>
      </c>
      <c r="X18" s="1175">
        <v>1</v>
      </c>
      <c r="Y18" s="1176"/>
      <c r="Z18" s="1174"/>
      <c r="AA18" s="1175"/>
      <c r="AB18" s="1175"/>
      <c r="AC18" s="1175"/>
      <c r="AD18" s="1175"/>
      <c r="AE18" s="1175"/>
      <c r="AF18" s="1175"/>
      <c r="AG18" s="1175"/>
      <c r="AH18" s="1175"/>
      <c r="AI18" s="1175"/>
      <c r="AJ18" s="1175"/>
      <c r="AK18" s="1176"/>
      <c r="AL18" s="1174"/>
      <c r="AM18" s="1175"/>
      <c r="AN18" s="1175"/>
      <c r="AO18" s="1175"/>
      <c r="AP18" s="1175"/>
      <c r="AQ18" s="1175"/>
      <c r="AR18" s="1175"/>
      <c r="AS18" s="1175"/>
      <c r="AT18" s="1175"/>
      <c r="AU18" s="1175"/>
      <c r="AV18" s="1175"/>
      <c r="AW18" s="1176"/>
      <c r="AX18" s="1174"/>
      <c r="AY18" s="1175"/>
      <c r="AZ18" s="1175"/>
      <c r="BA18" s="1175"/>
      <c r="BB18" s="1175"/>
      <c r="BC18" s="1175"/>
      <c r="BD18" s="1175"/>
      <c r="BE18" s="1175"/>
      <c r="BF18" s="1175"/>
      <c r="BG18" s="1175"/>
      <c r="BH18" s="1175"/>
      <c r="BI18" s="1176"/>
      <c r="BJ18" s="1174"/>
      <c r="BK18" s="1175"/>
      <c r="BL18" s="1175"/>
      <c r="BM18" s="1175"/>
      <c r="BN18" s="1175"/>
      <c r="BO18" s="1175"/>
      <c r="BP18" s="1175"/>
      <c r="BQ18" s="1175"/>
      <c r="BR18" s="1175"/>
      <c r="BS18" s="1175"/>
      <c r="BT18" s="1175">
        <v>1</v>
      </c>
      <c r="BU18" s="1176"/>
      <c r="BV18" s="1174"/>
      <c r="BW18" s="1175"/>
      <c r="BX18" s="1175"/>
      <c r="BY18" s="1175"/>
      <c r="BZ18" s="1175"/>
      <c r="CA18" s="1175"/>
      <c r="CB18" s="1175"/>
      <c r="CC18" s="1175"/>
      <c r="CD18" s="1175"/>
      <c r="CE18" s="1175"/>
      <c r="CF18" s="1175">
        <v>1</v>
      </c>
      <c r="CG18" s="1176"/>
      <c r="CH18" s="1174">
        <v>1</v>
      </c>
      <c r="CI18" s="1175"/>
      <c r="CJ18" s="1175"/>
      <c r="CK18" s="1175"/>
      <c r="CL18" s="1175"/>
      <c r="CM18" s="1175"/>
      <c r="CN18" s="1175"/>
      <c r="CO18" s="1175"/>
      <c r="CP18" s="1175"/>
      <c r="CQ18" s="1175"/>
      <c r="CR18" s="1175"/>
      <c r="CS18" s="1176"/>
      <c r="CT18" s="1174"/>
      <c r="CU18" s="1175"/>
      <c r="CV18" s="1175"/>
      <c r="CW18" s="1175"/>
      <c r="CX18" s="1175"/>
      <c r="CY18" s="1175"/>
      <c r="CZ18" s="1175"/>
      <c r="DA18" s="1175"/>
      <c r="DB18" s="1175"/>
      <c r="DC18" s="1175"/>
      <c r="DD18" s="1175"/>
      <c r="DE18" s="1176"/>
      <c r="DF18" s="1174"/>
      <c r="DG18" s="1175"/>
      <c r="DH18" s="1175"/>
      <c r="DI18" s="1175"/>
      <c r="DJ18" s="1175"/>
      <c r="DK18" s="1175"/>
      <c r="DL18" s="1175"/>
      <c r="DM18" s="1175"/>
      <c r="DN18" s="1175"/>
      <c r="DO18" s="1175"/>
      <c r="DP18" s="1175"/>
      <c r="DQ18" s="1176"/>
      <c r="DR18" s="1174"/>
      <c r="DS18" s="1175"/>
      <c r="DT18" s="1175"/>
      <c r="DU18" s="1175"/>
      <c r="DV18" s="1175"/>
      <c r="DW18" s="1175"/>
      <c r="DX18" s="1175">
        <v>1</v>
      </c>
      <c r="DY18" s="1175">
        <v>1</v>
      </c>
      <c r="DZ18" s="1175"/>
      <c r="EA18" s="1175"/>
      <c r="EB18" s="1175"/>
      <c r="EC18" s="1176"/>
      <c r="ED18" s="1174"/>
      <c r="EE18" s="1175"/>
      <c r="EF18" s="1175"/>
      <c r="EG18" s="1175"/>
      <c r="EH18" s="1175"/>
      <c r="EI18" s="1175"/>
      <c r="EJ18" s="1175"/>
      <c r="EK18" s="1175"/>
      <c r="EL18" s="1175"/>
      <c r="EM18" s="1175"/>
      <c r="EN18" s="1175"/>
      <c r="EO18" s="1176"/>
      <c r="EP18" s="1172">
        <f t="shared" si="2"/>
        <v>1</v>
      </c>
      <c r="EQ18" s="1170">
        <f t="shared" si="2"/>
        <v>0</v>
      </c>
      <c r="ER18" s="1170">
        <f t="shared" si="2"/>
        <v>0</v>
      </c>
      <c r="ES18" s="1170">
        <f t="shared" si="2"/>
        <v>0</v>
      </c>
      <c r="ET18" s="1170">
        <f t="shared" si="2"/>
        <v>0</v>
      </c>
      <c r="EU18" s="1170">
        <f t="shared" si="2"/>
        <v>0</v>
      </c>
      <c r="EV18" s="1170">
        <f t="shared" si="2"/>
        <v>0</v>
      </c>
      <c r="EW18" s="1170">
        <f t="shared" si="2"/>
        <v>0</v>
      </c>
      <c r="EX18" s="1170">
        <f t="shared" si="2"/>
        <v>0</v>
      </c>
      <c r="EY18" s="1170">
        <f t="shared" si="2"/>
        <v>2</v>
      </c>
      <c r="EZ18" s="1170">
        <f t="shared" si="2"/>
        <v>4</v>
      </c>
      <c r="FA18" s="1171">
        <f t="shared" si="2"/>
        <v>0</v>
      </c>
    </row>
    <row r="19" spans="1:157">
      <c r="A19" s="1173" t="s">
        <v>739</v>
      </c>
      <c r="B19" s="1174"/>
      <c r="C19" s="1175"/>
      <c r="D19" s="1175"/>
      <c r="E19" s="1175"/>
      <c r="F19" s="1175"/>
      <c r="G19" s="1175"/>
      <c r="H19" s="1175"/>
      <c r="I19" s="1175"/>
      <c r="J19" s="1175"/>
      <c r="K19" s="1175"/>
      <c r="L19" s="1175"/>
      <c r="M19" s="1176"/>
      <c r="N19" s="1174"/>
      <c r="O19" s="1175"/>
      <c r="P19" s="1175"/>
      <c r="Q19" s="1175"/>
      <c r="R19" s="1175"/>
      <c r="S19" s="1175"/>
      <c r="T19" s="1175"/>
      <c r="U19" s="1175"/>
      <c r="V19" s="1175"/>
      <c r="W19" s="1175"/>
      <c r="X19" s="1175"/>
      <c r="Y19" s="1176">
        <v>1</v>
      </c>
      <c r="Z19" s="1174"/>
      <c r="AA19" s="1175"/>
      <c r="AB19" s="1175"/>
      <c r="AC19" s="1175"/>
      <c r="AD19" s="1175"/>
      <c r="AE19" s="1175"/>
      <c r="AF19" s="1175"/>
      <c r="AG19" s="1175"/>
      <c r="AH19" s="1175"/>
      <c r="AI19" s="1175"/>
      <c r="AJ19" s="1175"/>
      <c r="AK19" s="1176"/>
      <c r="AL19" s="1174"/>
      <c r="AM19" s="1175"/>
      <c r="AN19" s="1175"/>
      <c r="AO19" s="1175"/>
      <c r="AP19" s="1175"/>
      <c r="AQ19" s="1175"/>
      <c r="AR19" s="1175"/>
      <c r="AS19" s="1175"/>
      <c r="AT19" s="1175"/>
      <c r="AU19" s="1175"/>
      <c r="AV19" s="1175"/>
      <c r="AW19" s="1176"/>
      <c r="AX19" s="1174"/>
      <c r="AY19" s="1175"/>
      <c r="AZ19" s="1175"/>
      <c r="BA19" s="1175"/>
      <c r="BB19" s="1175"/>
      <c r="BC19" s="1175"/>
      <c r="BD19" s="1175"/>
      <c r="BE19" s="1175"/>
      <c r="BF19" s="1175"/>
      <c r="BG19" s="1175"/>
      <c r="BH19" s="1175"/>
      <c r="BI19" s="1176"/>
      <c r="BJ19" s="1174"/>
      <c r="BK19" s="1175"/>
      <c r="BL19" s="1175"/>
      <c r="BM19" s="1175"/>
      <c r="BN19" s="1175"/>
      <c r="BO19" s="1175"/>
      <c r="BP19" s="1175"/>
      <c r="BQ19" s="1175"/>
      <c r="BR19" s="1175"/>
      <c r="BS19" s="1175"/>
      <c r="BT19" s="1175">
        <v>1</v>
      </c>
      <c r="BU19" s="1176">
        <v>1</v>
      </c>
      <c r="BV19" s="1174"/>
      <c r="BW19" s="1175"/>
      <c r="BX19" s="1175"/>
      <c r="BY19" s="1175"/>
      <c r="BZ19" s="1175"/>
      <c r="CA19" s="1175"/>
      <c r="CB19" s="1175"/>
      <c r="CC19" s="1175"/>
      <c r="CD19" s="1175"/>
      <c r="CE19" s="1175"/>
      <c r="CF19" s="1175">
        <v>1</v>
      </c>
      <c r="CG19" s="1176">
        <v>1</v>
      </c>
      <c r="CH19" s="1174">
        <v>1</v>
      </c>
      <c r="CI19" s="1175"/>
      <c r="CJ19" s="1175"/>
      <c r="CK19" s="1175"/>
      <c r="CL19" s="1175"/>
      <c r="CM19" s="1175"/>
      <c r="CN19" s="1175"/>
      <c r="CO19" s="1175"/>
      <c r="CP19" s="1175"/>
      <c r="CQ19" s="1175"/>
      <c r="CR19" s="1175">
        <v>1</v>
      </c>
      <c r="CS19" s="1176">
        <v>1</v>
      </c>
      <c r="CT19" s="1174"/>
      <c r="CU19" s="1175"/>
      <c r="CV19" s="1175"/>
      <c r="CW19" s="1175"/>
      <c r="CX19" s="1175"/>
      <c r="CY19" s="1175"/>
      <c r="CZ19" s="1175"/>
      <c r="DA19" s="1175"/>
      <c r="DB19" s="1175"/>
      <c r="DC19" s="1175"/>
      <c r="DD19" s="1175">
        <v>1</v>
      </c>
      <c r="DE19" s="1176"/>
      <c r="DF19" s="1174"/>
      <c r="DG19" s="1175"/>
      <c r="DH19" s="1175"/>
      <c r="DI19" s="1175"/>
      <c r="DJ19" s="1175"/>
      <c r="DK19" s="1175"/>
      <c r="DL19" s="1175"/>
      <c r="DM19" s="1175"/>
      <c r="DN19" s="1175"/>
      <c r="DO19" s="1175"/>
      <c r="DP19" s="1175"/>
      <c r="DQ19" s="1176"/>
      <c r="DR19" s="1174"/>
      <c r="DS19" s="1175"/>
      <c r="DT19" s="1175"/>
      <c r="DU19" s="1175"/>
      <c r="DV19" s="1175"/>
      <c r="DW19" s="1175"/>
      <c r="DX19" s="1175"/>
      <c r="DY19" s="1175"/>
      <c r="DZ19" s="1175"/>
      <c r="EA19" s="1175">
        <v>1</v>
      </c>
      <c r="EB19" s="1175"/>
      <c r="EC19" s="1176"/>
      <c r="ED19" s="1174"/>
      <c r="EE19" s="1175"/>
      <c r="EF19" s="1175"/>
      <c r="EG19" s="1175"/>
      <c r="EH19" s="1175"/>
      <c r="EI19" s="1175"/>
      <c r="EJ19" s="1175"/>
      <c r="EK19" s="1175"/>
      <c r="EL19" s="1175"/>
      <c r="EM19" s="1175"/>
      <c r="EN19" s="1175"/>
      <c r="EO19" s="1176"/>
      <c r="EP19" s="1172">
        <f t="shared" si="2"/>
        <v>1</v>
      </c>
      <c r="EQ19" s="1170">
        <f t="shared" si="2"/>
        <v>0</v>
      </c>
      <c r="ER19" s="1170">
        <f t="shared" si="2"/>
        <v>0</v>
      </c>
      <c r="ES19" s="1170">
        <f t="shared" si="2"/>
        <v>0</v>
      </c>
      <c r="ET19" s="1170">
        <f t="shared" si="2"/>
        <v>0</v>
      </c>
      <c r="EU19" s="1170">
        <f t="shared" si="2"/>
        <v>0</v>
      </c>
      <c r="EV19" s="1170">
        <f t="shared" si="2"/>
        <v>0</v>
      </c>
      <c r="EW19" s="1170">
        <f t="shared" si="2"/>
        <v>0</v>
      </c>
      <c r="EX19" s="1170">
        <f t="shared" si="2"/>
        <v>0</v>
      </c>
      <c r="EY19" s="1170">
        <f t="shared" si="2"/>
        <v>0</v>
      </c>
      <c r="EZ19" s="1170">
        <f t="shared" si="2"/>
        <v>4</v>
      </c>
      <c r="FA19" s="1171">
        <f t="shared" si="2"/>
        <v>4</v>
      </c>
    </row>
    <row r="20" spans="1:157">
      <c r="A20" s="1173" t="s">
        <v>740</v>
      </c>
      <c r="B20" s="1174"/>
      <c r="C20" s="1175"/>
      <c r="D20" s="1175"/>
      <c r="E20" s="1175"/>
      <c r="F20" s="1175"/>
      <c r="G20" s="1175"/>
      <c r="H20" s="1175"/>
      <c r="I20" s="1175"/>
      <c r="J20" s="1175"/>
      <c r="K20" s="1175"/>
      <c r="L20" s="1175"/>
      <c r="M20" s="1176"/>
      <c r="N20" s="1174"/>
      <c r="O20" s="1175"/>
      <c r="P20" s="1175"/>
      <c r="Q20" s="1175"/>
      <c r="R20" s="1175"/>
      <c r="S20" s="1175"/>
      <c r="T20" s="1175"/>
      <c r="U20" s="1175"/>
      <c r="V20" s="1175"/>
      <c r="W20" s="1175"/>
      <c r="X20" s="1175"/>
      <c r="Y20" s="1176"/>
      <c r="Z20" s="1174"/>
      <c r="AA20" s="1175"/>
      <c r="AB20" s="1175"/>
      <c r="AC20" s="1175"/>
      <c r="AD20" s="1175"/>
      <c r="AE20" s="1175"/>
      <c r="AF20" s="1175"/>
      <c r="AG20" s="1175"/>
      <c r="AH20" s="1175"/>
      <c r="AI20" s="1175"/>
      <c r="AJ20" s="1175"/>
      <c r="AK20" s="1176"/>
      <c r="AL20" s="1174"/>
      <c r="AM20" s="1175"/>
      <c r="AN20" s="1175"/>
      <c r="AO20" s="1175"/>
      <c r="AP20" s="1175"/>
      <c r="AQ20" s="1175"/>
      <c r="AR20" s="1175"/>
      <c r="AS20" s="1175"/>
      <c r="AT20" s="1175"/>
      <c r="AU20" s="1175"/>
      <c r="AV20" s="1175"/>
      <c r="AW20" s="1176"/>
      <c r="AX20" s="1174"/>
      <c r="AY20" s="1175"/>
      <c r="AZ20" s="1175"/>
      <c r="BA20" s="1175"/>
      <c r="BB20" s="1175"/>
      <c r="BC20" s="1175"/>
      <c r="BD20" s="1175"/>
      <c r="BE20" s="1175"/>
      <c r="BF20" s="1175"/>
      <c r="BG20" s="1175"/>
      <c r="BH20" s="1175"/>
      <c r="BI20" s="1176"/>
      <c r="BJ20" s="1174">
        <v>1</v>
      </c>
      <c r="BK20" s="1175"/>
      <c r="BL20" s="1175"/>
      <c r="BM20" s="1175"/>
      <c r="BN20" s="1175"/>
      <c r="BO20" s="1175"/>
      <c r="BP20" s="1175"/>
      <c r="BQ20" s="1175"/>
      <c r="BR20" s="1175"/>
      <c r="BS20" s="1175"/>
      <c r="BT20" s="1175"/>
      <c r="BU20" s="1176">
        <v>1</v>
      </c>
      <c r="BV20" s="1174">
        <v>1</v>
      </c>
      <c r="BW20" s="1175"/>
      <c r="BX20" s="1175"/>
      <c r="BY20" s="1175"/>
      <c r="BZ20" s="1175"/>
      <c r="CA20" s="1175"/>
      <c r="CB20" s="1175"/>
      <c r="CC20" s="1175"/>
      <c r="CD20" s="1175"/>
      <c r="CE20" s="1175"/>
      <c r="CF20" s="1175"/>
      <c r="CG20" s="1176">
        <v>1</v>
      </c>
      <c r="CH20" s="1174"/>
      <c r="CI20" s="1175"/>
      <c r="CJ20" s="1175"/>
      <c r="CK20" s="1175"/>
      <c r="CL20" s="1175"/>
      <c r="CM20" s="1175"/>
      <c r="CN20" s="1175"/>
      <c r="CO20" s="1175"/>
      <c r="CP20" s="1175"/>
      <c r="CQ20" s="1175"/>
      <c r="CR20" s="1175"/>
      <c r="CS20" s="1176"/>
      <c r="CT20" s="1174"/>
      <c r="CU20" s="1175"/>
      <c r="CV20" s="1175"/>
      <c r="CW20" s="1175"/>
      <c r="CX20" s="1175"/>
      <c r="CY20" s="1175"/>
      <c r="CZ20" s="1175"/>
      <c r="DA20" s="1175"/>
      <c r="DB20" s="1175"/>
      <c r="DC20" s="1175"/>
      <c r="DD20" s="1175"/>
      <c r="DE20" s="1176"/>
      <c r="DF20" s="1174"/>
      <c r="DG20" s="1175"/>
      <c r="DH20" s="1175"/>
      <c r="DI20" s="1175"/>
      <c r="DJ20" s="1175"/>
      <c r="DK20" s="1175"/>
      <c r="DL20" s="1175"/>
      <c r="DM20" s="1175"/>
      <c r="DN20" s="1175"/>
      <c r="DO20" s="1175"/>
      <c r="DP20" s="1175"/>
      <c r="DQ20" s="1176"/>
      <c r="DR20" s="1174"/>
      <c r="DS20" s="1175"/>
      <c r="DT20" s="1175"/>
      <c r="DU20" s="1175"/>
      <c r="DV20" s="1175"/>
      <c r="DW20" s="1175"/>
      <c r="DX20" s="1175"/>
      <c r="DY20" s="1175"/>
      <c r="DZ20" s="1175"/>
      <c r="EA20" s="1175"/>
      <c r="EB20" s="1175"/>
      <c r="EC20" s="1176"/>
      <c r="ED20" s="1174"/>
      <c r="EE20" s="1175"/>
      <c r="EF20" s="1175"/>
      <c r="EG20" s="1175"/>
      <c r="EH20" s="1175"/>
      <c r="EI20" s="1175"/>
      <c r="EJ20" s="1175"/>
      <c r="EK20" s="1175"/>
      <c r="EL20" s="1175"/>
      <c r="EM20" s="1175"/>
      <c r="EN20" s="1175"/>
      <c r="EO20" s="1176"/>
      <c r="EP20" s="1172">
        <f t="shared" si="2"/>
        <v>2</v>
      </c>
      <c r="EQ20" s="1170">
        <f t="shared" si="2"/>
        <v>0</v>
      </c>
      <c r="ER20" s="1170">
        <f t="shared" si="2"/>
        <v>0</v>
      </c>
      <c r="ES20" s="1170">
        <f t="shared" si="2"/>
        <v>0</v>
      </c>
      <c r="ET20" s="1170">
        <f t="shared" si="2"/>
        <v>0</v>
      </c>
      <c r="EU20" s="1170">
        <f t="shared" si="2"/>
        <v>0</v>
      </c>
      <c r="EV20" s="1170">
        <f t="shared" si="2"/>
        <v>0</v>
      </c>
      <c r="EW20" s="1170">
        <f t="shared" si="2"/>
        <v>0</v>
      </c>
      <c r="EX20" s="1170">
        <f t="shared" si="2"/>
        <v>0</v>
      </c>
      <c r="EY20" s="1170">
        <f t="shared" si="2"/>
        <v>0</v>
      </c>
      <c r="EZ20" s="1170">
        <f t="shared" si="2"/>
        <v>0</v>
      </c>
      <c r="FA20" s="1171">
        <f t="shared" si="2"/>
        <v>2</v>
      </c>
    </row>
    <row r="21" spans="1:157">
      <c r="A21" s="1173" t="s">
        <v>741</v>
      </c>
      <c r="B21" s="1174"/>
      <c r="C21" s="1175">
        <v>1</v>
      </c>
      <c r="D21" s="1175"/>
      <c r="E21" s="1175"/>
      <c r="F21" s="1175"/>
      <c r="G21" s="1175"/>
      <c r="H21" s="1175"/>
      <c r="I21" s="1175"/>
      <c r="J21" s="1175"/>
      <c r="K21" s="1175"/>
      <c r="L21" s="1175"/>
      <c r="M21" s="1176"/>
      <c r="N21" s="1174"/>
      <c r="O21" s="1175">
        <v>1</v>
      </c>
      <c r="P21" s="1175"/>
      <c r="Q21" s="1175"/>
      <c r="R21" s="1175"/>
      <c r="S21" s="1175"/>
      <c r="T21" s="1175"/>
      <c r="U21" s="1175"/>
      <c r="V21" s="1175"/>
      <c r="W21" s="1175"/>
      <c r="X21" s="1175"/>
      <c r="Y21" s="1176"/>
      <c r="Z21" s="1174"/>
      <c r="AA21" s="1175"/>
      <c r="AB21" s="1175"/>
      <c r="AC21" s="1175"/>
      <c r="AD21" s="1175"/>
      <c r="AE21" s="1175"/>
      <c r="AF21" s="1175"/>
      <c r="AG21" s="1175"/>
      <c r="AH21" s="1175"/>
      <c r="AI21" s="1175"/>
      <c r="AJ21" s="1175"/>
      <c r="AK21" s="1176"/>
      <c r="AL21" s="1174"/>
      <c r="AM21" s="1175"/>
      <c r="AN21" s="1175"/>
      <c r="AO21" s="1175"/>
      <c r="AP21" s="1175"/>
      <c r="AQ21" s="1175"/>
      <c r="AR21" s="1175"/>
      <c r="AS21" s="1175"/>
      <c r="AT21" s="1175"/>
      <c r="AU21" s="1175"/>
      <c r="AV21" s="1175"/>
      <c r="AW21" s="1176"/>
      <c r="AX21" s="1174"/>
      <c r="AY21" s="1175"/>
      <c r="AZ21" s="1175"/>
      <c r="BA21" s="1175"/>
      <c r="BB21" s="1175"/>
      <c r="BC21" s="1175"/>
      <c r="BD21" s="1175"/>
      <c r="BE21" s="1175"/>
      <c r="BF21" s="1175"/>
      <c r="BG21" s="1175"/>
      <c r="BH21" s="1175"/>
      <c r="BI21" s="1176"/>
      <c r="BJ21" s="1174">
        <v>1</v>
      </c>
      <c r="BK21" s="1175"/>
      <c r="BL21" s="1175"/>
      <c r="BM21" s="1175"/>
      <c r="BN21" s="1175"/>
      <c r="BO21" s="1175"/>
      <c r="BP21" s="1175"/>
      <c r="BQ21" s="1175"/>
      <c r="BR21" s="1175"/>
      <c r="BS21" s="1175"/>
      <c r="BT21" s="1175"/>
      <c r="BU21" s="1176">
        <v>1</v>
      </c>
      <c r="BV21" s="1174">
        <v>1</v>
      </c>
      <c r="BW21" s="1175"/>
      <c r="BX21" s="1175"/>
      <c r="BY21" s="1175"/>
      <c r="BZ21" s="1175"/>
      <c r="CA21" s="1175"/>
      <c r="CB21" s="1175"/>
      <c r="CC21" s="1175"/>
      <c r="CD21" s="1175"/>
      <c r="CE21" s="1175"/>
      <c r="CF21" s="1175"/>
      <c r="CG21" s="1176">
        <v>1</v>
      </c>
      <c r="CH21" s="1174"/>
      <c r="CI21" s="1175">
        <v>1</v>
      </c>
      <c r="CJ21" s="1175">
        <v>1</v>
      </c>
      <c r="CK21" s="1175"/>
      <c r="CL21" s="1175"/>
      <c r="CM21" s="1175"/>
      <c r="CN21" s="1175"/>
      <c r="CO21" s="1175"/>
      <c r="CP21" s="1175"/>
      <c r="CQ21" s="1175"/>
      <c r="CR21" s="1175"/>
      <c r="CS21" s="1176"/>
      <c r="CT21" s="1174"/>
      <c r="CU21" s="1175">
        <v>1</v>
      </c>
      <c r="CV21" s="1175">
        <v>1</v>
      </c>
      <c r="CW21" s="1175"/>
      <c r="CX21" s="1175"/>
      <c r="CY21" s="1175"/>
      <c r="CZ21" s="1175"/>
      <c r="DA21" s="1175"/>
      <c r="DB21" s="1175"/>
      <c r="DC21" s="1175"/>
      <c r="DD21" s="1175"/>
      <c r="DE21" s="1176"/>
      <c r="DF21" s="1174"/>
      <c r="DG21" s="1175"/>
      <c r="DH21" s="1175"/>
      <c r="DI21" s="1175"/>
      <c r="DJ21" s="1175"/>
      <c r="DK21" s="1175"/>
      <c r="DL21" s="1175"/>
      <c r="DM21" s="1175"/>
      <c r="DN21" s="1175"/>
      <c r="DO21" s="1175"/>
      <c r="DP21" s="1175"/>
      <c r="DQ21" s="1176"/>
      <c r="DR21" s="1174"/>
      <c r="DS21" s="1175"/>
      <c r="DT21" s="1175">
        <v>1</v>
      </c>
      <c r="DU21" s="1175"/>
      <c r="DV21" s="1175"/>
      <c r="DW21" s="1175"/>
      <c r="DX21" s="1175"/>
      <c r="DY21" s="1175"/>
      <c r="DZ21" s="1175"/>
      <c r="EA21" s="1175"/>
      <c r="EB21" s="1175"/>
      <c r="EC21" s="1176"/>
      <c r="ED21" s="1174"/>
      <c r="EE21" s="1175"/>
      <c r="EF21" s="1175"/>
      <c r="EG21" s="1175"/>
      <c r="EH21" s="1175"/>
      <c r="EI21" s="1175"/>
      <c r="EJ21" s="1175"/>
      <c r="EK21" s="1175"/>
      <c r="EL21" s="1175"/>
      <c r="EM21" s="1175"/>
      <c r="EN21" s="1175"/>
      <c r="EO21" s="1176"/>
      <c r="EP21" s="1172">
        <f t="shared" si="2"/>
        <v>2</v>
      </c>
      <c r="EQ21" s="1170">
        <f t="shared" si="2"/>
        <v>4</v>
      </c>
      <c r="ER21" s="1170">
        <f t="shared" si="2"/>
        <v>2</v>
      </c>
      <c r="ES21" s="1170">
        <f t="shared" si="2"/>
        <v>0</v>
      </c>
      <c r="ET21" s="1170">
        <f t="shared" si="2"/>
        <v>0</v>
      </c>
      <c r="EU21" s="1170">
        <f t="shared" si="2"/>
        <v>0</v>
      </c>
      <c r="EV21" s="1170">
        <f t="shared" si="2"/>
        <v>0</v>
      </c>
      <c r="EW21" s="1170">
        <f t="shared" si="2"/>
        <v>0</v>
      </c>
      <c r="EX21" s="1170">
        <f t="shared" si="2"/>
        <v>0</v>
      </c>
      <c r="EY21" s="1170">
        <f t="shared" si="2"/>
        <v>0</v>
      </c>
      <c r="EZ21" s="1170">
        <f t="shared" si="2"/>
        <v>0</v>
      </c>
      <c r="FA21" s="1171">
        <f t="shared" si="2"/>
        <v>2</v>
      </c>
    </row>
    <row r="22" spans="1:157">
      <c r="A22" s="1173" t="s">
        <v>742</v>
      </c>
      <c r="B22" s="1174"/>
      <c r="C22" s="1175"/>
      <c r="D22" s="1175"/>
      <c r="E22" s="1175"/>
      <c r="F22" s="1175">
        <v>1</v>
      </c>
      <c r="G22" s="1175">
        <v>1</v>
      </c>
      <c r="H22" s="1175"/>
      <c r="I22" s="1175"/>
      <c r="J22" s="1175"/>
      <c r="K22" s="1175"/>
      <c r="L22" s="1175"/>
      <c r="M22" s="1176"/>
      <c r="N22" s="1174"/>
      <c r="O22" s="1175"/>
      <c r="P22" s="1175"/>
      <c r="Q22" s="1175">
        <v>1</v>
      </c>
      <c r="R22" s="1175"/>
      <c r="S22" s="1175"/>
      <c r="T22" s="1175"/>
      <c r="U22" s="1175"/>
      <c r="V22" s="1175"/>
      <c r="W22" s="1175"/>
      <c r="X22" s="1175"/>
      <c r="Y22" s="1176"/>
      <c r="Z22" s="1174"/>
      <c r="AA22" s="1175"/>
      <c r="AB22" s="1175"/>
      <c r="AC22" s="1175"/>
      <c r="AD22" s="1175"/>
      <c r="AE22" s="1175"/>
      <c r="AF22" s="1175"/>
      <c r="AG22" s="1175"/>
      <c r="AH22" s="1175"/>
      <c r="AI22" s="1175"/>
      <c r="AJ22" s="1175"/>
      <c r="AK22" s="1176"/>
      <c r="AL22" s="1174"/>
      <c r="AM22" s="1175"/>
      <c r="AN22" s="1175"/>
      <c r="AO22" s="1175"/>
      <c r="AP22" s="1175"/>
      <c r="AQ22" s="1175"/>
      <c r="AR22" s="1175"/>
      <c r="AS22" s="1175"/>
      <c r="AT22" s="1175"/>
      <c r="AU22" s="1175"/>
      <c r="AV22" s="1175"/>
      <c r="AW22" s="1176"/>
      <c r="AX22" s="1174"/>
      <c r="AY22" s="1175"/>
      <c r="AZ22" s="1175"/>
      <c r="BA22" s="1175"/>
      <c r="BB22" s="1175"/>
      <c r="BC22" s="1175"/>
      <c r="BD22" s="1175"/>
      <c r="BE22" s="1175"/>
      <c r="BF22" s="1175"/>
      <c r="BG22" s="1175"/>
      <c r="BH22" s="1175"/>
      <c r="BI22" s="1176"/>
      <c r="BJ22" s="1174"/>
      <c r="BK22" s="1175">
        <v>1</v>
      </c>
      <c r="BL22" s="1175">
        <v>1</v>
      </c>
      <c r="BM22" s="1175">
        <v>1</v>
      </c>
      <c r="BN22" s="1175"/>
      <c r="BO22" s="1175"/>
      <c r="BP22" s="1175"/>
      <c r="BQ22" s="1175"/>
      <c r="BR22" s="1175"/>
      <c r="BS22" s="1175"/>
      <c r="BT22" s="1175"/>
      <c r="BU22" s="1176"/>
      <c r="BV22" s="1174"/>
      <c r="BW22" s="1175">
        <v>1</v>
      </c>
      <c r="BX22" s="1175">
        <v>1</v>
      </c>
      <c r="BY22" s="1175">
        <v>1</v>
      </c>
      <c r="BZ22" s="1175"/>
      <c r="CA22" s="1175"/>
      <c r="CB22" s="1175"/>
      <c r="CC22" s="1175"/>
      <c r="CD22" s="1175"/>
      <c r="CE22" s="1175"/>
      <c r="CF22" s="1175"/>
      <c r="CG22" s="1176"/>
      <c r="CH22" s="1174"/>
      <c r="CI22" s="1175"/>
      <c r="CJ22" s="1175"/>
      <c r="CK22" s="1175">
        <v>1</v>
      </c>
      <c r="CL22" s="1175">
        <v>1</v>
      </c>
      <c r="CM22" s="1175"/>
      <c r="CN22" s="1175"/>
      <c r="CO22" s="1175"/>
      <c r="CP22" s="1175"/>
      <c r="CQ22" s="1175"/>
      <c r="CR22" s="1175"/>
      <c r="CS22" s="1176"/>
      <c r="CT22" s="1174"/>
      <c r="CU22" s="1175"/>
      <c r="CV22" s="1175">
        <v>1</v>
      </c>
      <c r="CW22" s="1175">
        <v>1</v>
      </c>
      <c r="CX22" s="1175">
        <v>1</v>
      </c>
      <c r="CY22" s="1175"/>
      <c r="CZ22" s="1175"/>
      <c r="DA22" s="1175"/>
      <c r="DB22" s="1175"/>
      <c r="DC22" s="1175"/>
      <c r="DD22" s="1175"/>
      <c r="DE22" s="1176"/>
      <c r="DF22" s="1174"/>
      <c r="DG22" s="1175"/>
      <c r="DH22" s="1175"/>
      <c r="DI22" s="1175"/>
      <c r="DJ22" s="1175"/>
      <c r="DK22" s="1175"/>
      <c r="DL22" s="1175"/>
      <c r="DM22" s="1175"/>
      <c r="DN22" s="1175"/>
      <c r="DO22" s="1175"/>
      <c r="DP22" s="1175"/>
      <c r="DQ22" s="1176"/>
      <c r="DR22" s="1174"/>
      <c r="DS22" s="1175"/>
      <c r="DT22" s="1175"/>
      <c r="DU22" s="1175">
        <v>1</v>
      </c>
      <c r="DV22" s="1175">
        <v>1</v>
      </c>
      <c r="DW22" s="1175"/>
      <c r="DX22" s="1175"/>
      <c r="DY22" s="1175"/>
      <c r="DZ22" s="1175"/>
      <c r="EA22" s="1175"/>
      <c r="EB22" s="1175"/>
      <c r="EC22" s="1176"/>
      <c r="ED22" s="1174"/>
      <c r="EE22" s="1175"/>
      <c r="EF22" s="1175"/>
      <c r="EG22" s="1175"/>
      <c r="EH22" s="1175"/>
      <c r="EI22" s="1175"/>
      <c r="EJ22" s="1175"/>
      <c r="EK22" s="1175"/>
      <c r="EL22" s="1175"/>
      <c r="EM22" s="1175"/>
      <c r="EN22" s="1175"/>
      <c r="EO22" s="1176"/>
      <c r="EP22" s="1172">
        <f t="shared" si="2"/>
        <v>0</v>
      </c>
      <c r="EQ22" s="1170">
        <f t="shared" si="2"/>
        <v>2</v>
      </c>
      <c r="ER22" s="1170">
        <f t="shared" si="2"/>
        <v>3</v>
      </c>
      <c r="ES22" s="1170">
        <f t="shared" si="2"/>
        <v>5</v>
      </c>
      <c r="ET22" s="1170">
        <f t="shared" si="2"/>
        <v>3</v>
      </c>
      <c r="EU22" s="1170">
        <f t="shared" si="2"/>
        <v>1</v>
      </c>
      <c r="EV22" s="1170">
        <f t="shared" si="2"/>
        <v>0</v>
      </c>
      <c r="EW22" s="1170">
        <f t="shared" si="2"/>
        <v>0</v>
      </c>
      <c r="EX22" s="1170">
        <f t="shared" si="2"/>
        <v>0</v>
      </c>
      <c r="EY22" s="1170">
        <f t="shared" si="2"/>
        <v>0</v>
      </c>
      <c r="EZ22" s="1170">
        <f t="shared" si="2"/>
        <v>0</v>
      </c>
      <c r="FA22" s="1171">
        <f t="shared" si="2"/>
        <v>0</v>
      </c>
    </row>
    <row r="23" spans="1:157">
      <c r="A23" s="1161" t="s">
        <v>939</v>
      </c>
      <c r="B23" s="1162"/>
      <c r="C23" s="1163"/>
      <c r="D23" s="1163"/>
      <c r="E23" s="1163"/>
      <c r="F23" s="1163"/>
      <c r="G23" s="1163"/>
      <c r="H23" s="1163"/>
      <c r="I23" s="1163"/>
      <c r="J23" s="1163"/>
      <c r="K23" s="1163"/>
      <c r="L23" s="1163"/>
      <c r="M23" s="1163"/>
      <c r="N23" s="1163"/>
      <c r="O23" s="1163"/>
      <c r="P23" s="1163"/>
      <c r="Q23" s="1163"/>
      <c r="R23" s="1163"/>
      <c r="S23" s="1163"/>
      <c r="T23" s="1163"/>
      <c r="U23" s="1163"/>
      <c r="V23" s="1163"/>
      <c r="W23" s="1163"/>
      <c r="X23" s="1163"/>
      <c r="Y23" s="1163"/>
      <c r="Z23" s="1163"/>
      <c r="AA23" s="1163"/>
      <c r="AB23" s="1163"/>
      <c r="AC23" s="1163"/>
      <c r="AD23" s="1163"/>
      <c r="AE23" s="1163"/>
      <c r="AF23" s="1163"/>
      <c r="AG23" s="1163"/>
      <c r="AH23" s="1163"/>
      <c r="AI23" s="1163"/>
      <c r="AJ23" s="1163"/>
      <c r="AK23" s="1163"/>
      <c r="AL23" s="1163"/>
      <c r="AM23" s="1163"/>
      <c r="AN23" s="1163"/>
      <c r="AO23" s="1163"/>
      <c r="AP23" s="1163"/>
      <c r="AQ23" s="1163"/>
      <c r="AR23" s="1163"/>
      <c r="AS23" s="1163"/>
      <c r="AT23" s="1163"/>
      <c r="AU23" s="1163"/>
      <c r="AV23" s="1163"/>
      <c r="AW23" s="1163"/>
      <c r="AX23" s="1163"/>
      <c r="AY23" s="1163"/>
      <c r="AZ23" s="1163"/>
      <c r="BA23" s="1163"/>
      <c r="BB23" s="1163"/>
      <c r="BC23" s="1163"/>
      <c r="BD23" s="1163"/>
      <c r="BE23" s="1163"/>
      <c r="BF23" s="1163"/>
      <c r="BG23" s="1163"/>
      <c r="BH23" s="1163"/>
      <c r="BI23" s="1163"/>
      <c r="BJ23" s="1163"/>
      <c r="BK23" s="1163"/>
      <c r="BL23" s="1163"/>
      <c r="BM23" s="1163"/>
      <c r="BN23" s="1163"/>
      <c r="BO23" s="1163"/>
      <c r="BP23" s="1163"/>
      <c r="BQ23" s="1163"/>
      <c r="BR23" s="1163"/>
      <c r="BS23" s="1163"/>
      <c r="BT23" s="1163"/>
      <c r="BU23" s="1163"/>
      <c r="BV23" s="1163"/>
      <c r="BW23" s="1163"/>
      <c r="BX23" s="1163"/>
      <c r="BY23" s="1163"/>
      <c r="BZ23" s="1163"/>
      <c r="CA23" s="1163"/>
      <c r="CB23" s="1163"/>
      <c r="CC23" s="1163"/>
      <c r="CD23" s="1163"/>
      <c r="CE23" s="1163"/>
      <c r="CF23" s="1163"/>
      <c r="CG23" s="1163"/>
      <c r="CH23" s="1163"/>
      <c r="CI23" s="1163"/>
      <c r="CJ23" s="1163"/>
      <c r="CK23" s="1163"/>
      <c r="CL23" s="1163"/>
      <c r="CM23" s="1163"/>
      <c r="CN23" s="1163"/>
      <c r="CO23" s="1163"/>
      <c r="CP23" s="1163"/>
      <c r="CQ23" s="1163"/>
      <c r="CR23" s="1163"/>
      <c r="CS23" s="1163"/>
      <c r="CT23" s="1163"/>
      <c r="CU23" s="1163"/>
      <c r="CV23" s="1163"/>
      <c r="CW23" s="1163"/>
      <c r="CX23" s="1163"/>
      <c r="CY23" s="1163"/>
      <c r="CZ23" s="1163"/>
      <c r="DA23" s="1163"/>
      <c r="DB23" s="1163"/>
      <c r="DC23" s="1163"/>
      <c r="DD23" s="1163"/>
      <c r="DE23" s="1163"/>
      <c r="DF23" s="1163"/>
      <c r="DG23" s="1163"/>
      <c r="DH23" s="1163"/>
      <c r="DI23" s="1163"/>
      <c r="DJ23" s="1163"/>
      <c r="DK23" s="1163"/>
      <c r="DL23" s="1163"/>
      <c r="DM23" s="1163"/>
      <c r="DN23" s="1163"/>
      <c r="DO23" s="1163"/>
      <c r="DP23" s="1163"/>
      <c r="DQ23" s="1163"/>
      <c r="DR23" s="1163"/>
      <c r="DS23" s="1163"/>
      <c r="DT23" s="1163"/>
      <c r="DU23" s="1163"/>
      <c r="DV23" s="1163"/>
      <c r="DW23" s="1163"/>
      <c r="DX23" s="1163"/>
      <c r="DY23" s="1163"/>
      <c r="DZ23" s="1163"/>
      <c r="EA23" s="1163"/>
      <c r="EB23" s="1163"/>
      <c r="EC23" s="1163"/>
      <c r="ED23" s="1163"/>
      <c r="EE23" s="1163"/>
      <c r="EF23" s="1163"/>
      <c r="EG23" s="1163"/>
      <c r="EH23" s="1163"/>
      <c r="EI23" s="1163"/>
      <c r="EJ23" s="1163"/>
      <c r="EK23" s="1163"/>
      <c r="EL23" s="1163"/>
      <c r="EM23" s="1163"/>
      <c r="EN23" s="1163"/>
      <c r="EO23" s="1163"/>
      <c r="EP23" s="1163"/>
      <c r="EQ23" s="1163"/>
      <c r="ER23" s="1163"/>
      <c r="ES23" s="1163"/>
      <c r="ET23" s="1163"/>
      <c r="EU23" s="1163"/>
      <c r="EV23" s="1163"/>
      <c r="EW23" s="1163"/>
      <c r="EX23" s="1163"/>
      <c r="EY23" s="1163"/>
      <c r="EZ23" s="1163"/>
      <c r="FA23" s="1164"/>
    </row>
    <row r="24" spans="1:157">
      <c r="A24" s="1173" t="s">
        <v>737</v>
      </c>
      <c r="B24" s="1166"/>
      <c r="C24" s="1167"/>
      <c r="D24" s="1167"/>
      <c r="E24" s="1167"/>
      <c r="F24" s="1167"/>
      <c r="G24" s="1167"/>
      <c r="H24" s="1167"/>
      <c r="I24" s="1167"/>
      <c r="J24" s="1167"/>
      <c r="K24" s="1167"/>
      <c r="L24" s="1167"/>
      <c r="M24" s="1168"/>
      <c r="N24" s="1166"/>
      <c r="O24" s="1167"/>
      <c r="P24" s="1167"/>
      <c r="Q24" s="1167"/>
      <c r="R24" s="1167"/>
      <c r="S24" s="1167"/>
      <c r="T24" s="1167"/>
      <c r="U24" s="1167"/>
      <c r="V24" s="1167"/>
      <c r="W24" s="1167"/>
      <c r="X24" s="1167"/>
      <c r="Y24" s="1168"/>
      <c r="Z24" s="1166"/>
      <c r="AA24" s="1167"/>
      <c r="AB24" s="1167"/>
      <c r="AC24" s="1167"/>
      <c r="AD24" s="1167"/>
      <c r="AE24" s="1167"/>
      <c r="AF24" s="1167"/>
      <c r="AG24" s="1167"/>
      <c r="AH24" s="1167"/>
      <c r="AI24" s="1167"/>
      <c r="AJ24" s="1167"/>
      <c r="AK24" s="1168"/>
      <c r="AL24" s="1166"/>
      <c r="AM24" s="1167"/>
      <c r="AN24" s="1167"/>
      <c r="AO24" s="1167"/>
      <c r="AP24" s="1167"/>
      <c r="AQ24" s="1167"/>
      <c r="AR24" s="1167"/>
      <c r="AS24" s="1167"/>
      <c r="AT24" s="1167"/>
      <c r="AU24" s="1167"/>
      <c r="AV24" s="1167"/>
      <c r="AW24" s="1168"/>
      <c r="AX24" s="1166"/>
      <c r="AY24" s="1167"/>
      <c r="AZ24" s="1167"/>
      <c r="BA24" s="1167"/>
      <c r="BB24" s="1167"/>
      <c r="BC24" s="1167"/>
      <c r="BD24" s="1167"/>
      <c r="BE24" s="1167"/>
      <c r="BF24" s="1167"/>
      <c r="BG24" s="1167"/>
      <c r="BH24" s="1167"/>
      <c r="BI24" s="1168"/>
      <c r="BJ24" s="1166"/>
      <c r="BK24" s="1167"/>
      <c r="BL24" s="1167"/>
      <c r="BM24" s="1167"/>
      <c r="BN24" s="1167"/>
      <c r="BO24" s="1167"/>
      <c r="BP24" s="1167"/>
      <c r="BQ24" s="1167"/>
      <c r="BR24" s="1167"/>
      <c r="BS24" s="1167"/>
      <c r="BT24" s="1167"/>
      <c r="BU24" s="1168"/>
      <c r="BV24" s="1166"/>
      <c r="BW24" s="1167"/>
      <c r="BX24" s="1167"/>
      <c r="BY24" s="1167"/>
      <c r="BZ24" s="1167"/>
      <c r="CA24" s="1167"/>
      <c r="CB24" s="1167"/>
      <c r="CC24" s="1167"/>
      <c r="CD24" s="1167"/>
      <c r="CE24" s="1167"/>
      <c r="CF24" s="1167"/>
      <c r="CG24" s="1168"/>
      <c r="CH24" s="1166">
        <v>1</v>
      </c>
      <c r="CI24" s="1167"/>
      <c r="CJ24" s="1167"/>
      <c r="CK24" s="1167"/>
      <c r="CL24" s="1167"/>
      <c r="CM24" s="1167"/>
      <c r="CN24" s="1167"/>
      <c r="CO24" s="1167"/>
      <c r="CP24" s="1167"/>
      <c r="CQ24" s="1167"/>
      <c r="CR24" s="1167"/>
      <c r="CS24" s="1168"/>
      <c r="CT24" s="1166"/>
      <c r="CU24" s="1167"/>
      <c r="CV24" s="1167"/>
      <c r="CW24" s="1167"/>
      <c r="CX24" s="1167"/>
      <c r="CY24" s="1167"/>
      <c r="CZ24" s="1167"/>
      <c r="DA24" s="1167"/>
      <c r="DB24" s="1167"/>
      <c r="DC24" s="1167"/>
      <c r="DD24" s="1167"/>
      <c r="DE24" s="1168"/>
      <c r="DF24" s="1166"/>
      <c r="DG24" s="1167"/>
      <c r="DH24" s="1167"/>
      <c r="DI24" s="1167"/>
      <c r="DJ24" s="1167"/>
      <c r="DK24" s="1167"/>
      <c r="DL24" s="1167"/>
      <c r="DM24" s="1167"/>
      <c r="DN24" s="1167"/>
      <c r="DO24" s="1167"/>
      <c r="DP24" s="1167"/>
      <c r="DQ24" s="1168"/>
      <c r="DR24" s="1166"/>
      <c r="DS24" s="1167"/>
      <c r="DT24" s="1167"/>
      <c r="DU24" s="1167"/>
      <c r="DV24" s="1167"/>
      <c r="DW24" s="1167"/>
      <c r="DX24" s="1167"/>
      <c r="DY24" s="1167"/>
      <c r="DZ24" s="1167"/>
      <c r="EA24" s="1167">
        <v>1</v>
      </c>
      <c r="EB24" s="1167"/>
      <c r="EC24" s="1168"/>
      <c r="ED24" s="1166"/>
      <c r="EE24" s="1167"/>
      <c r="EF24" s="1167"/>
      <c r="EG24" s="1167"/>
      <c r="EH24" s="1167"/>
      <c r="EI24" s="1167"/>
      <c r="EJ24" s="1167"/>
      <c r="EK24" s="1167"/>
      <c r="EL24" s="1167"/>
      <c r="EM24" s="1167">
        <v>1</v>
      </c>
      <c r="EN24" s="1167"/>
      <c r="EO24" s="1168"/>
      <c r="EP24" s="1172"/>
      <c r="EQ24" s="1170"/>
      <c r="ER24" s="1170"/>
      <c r="ES24" s="1170"/>
      <c r="ET24" s="1170"/>
      <c r="EU24" s="1170">
        <f t="shared" ref="EU24:FA29" si="3">SUM(G24,S24,AE24,AQ24,BC24,BO24,CA24,CM24,CY24,DK24)</f>
        <v>0</v>
      </c>
      <c r="EV24" s="1170">
        <f t="shared" si="3"/>
        <v>0</v>
      </c>
      <c r="EW24" s="1170">
        <f t="shared" si="3"/>
        <v>0</v>
      </c>
      <c r="EX24" s="1170">
        <f t="shared" si="3"/>
        <v>0</v>
      </c>
      <c r="EY24" s="1170">
        <f t="shared" si="3"/>
        <v>0</v>
      </c>
      <c r="EZ24" s="1170">
        <f t="shared" si="3"/>
        <v>0</v>
      </c>
      <c r="FA24" s="1171">
        <f t="shared" si="3"/>
        <v>0</v>
      </c>
    </row>
    <row r="25" spans="1:157">
      <c r="A25" s="1173" t="s">
        <v>738</v>
      </c>
      <c r="B25" s="1174"/>
      <c r="C25" s="1175"/>
      <c r="D25" s="1175"/>
      <c r="E25" s="1175"/>
      <c r="F25" s="1175"/>
      <c r="G25" s="1175"/>
      <c r="H25" s="1175"/>
      <c r="I25" s="1175"/>
      <c r="J25" s="1175"/>
      <c r="K25" s="1175"/>
      <c r="L25" s="1175"/>
      <c r="M25" s="1176"/>
      <c r="N25" s="1174"/>
      <c r="O25" s="1175"/>
      <c r="P25" s="1175"/>
      <c r="Q25" s="1175"/>
      <c r="R25" s="1175"/>
      <c r="S25" s="1175"/>
      <c r="T25" s="1175"/>
      <c r="U25" s="1175"/>
      <c r="V25" s="1175"/>
      <c r="W25" s="1175"/>
      <c r="X25" s="1175"/>
      <c r="Y25" s="1176"/>
      <c r="Z25" s="1174"/>
      <c r="AA25" s="1175"/>
      <c r="AB25" s="1175"/>
      <c r="AC25" s="1175"/>
      <c r="AD25" s="1175"/>
      <c r="AE25" s="1175"/>
      <c r="AF25" s="1175"/>
      <c r="AG25" s="1175"/>
      <c r="AH25" s="1175"/>
      <c r="AI25" s="1175"/>
      <c r="AJ25" s="1175"/>
      <c r="AK25" s="1176"/>
      <c r="AL25" s="1174"/>
      <c r="AM25" s="1175"/>
      <c r="AN25" s="1175"/>
      <c r="AO25" s="1175"/>
      <c r="AP25" s="1175"/>
      <c r="AQ25" s="1175"/>
      <c r="AR25" s="1175"/>
      <c r="AS25" s="1175"/>
      <c r="AT25" s="1175"/>
      <c r="AU25" s="1175"/>
      <c r="AV25" s="1175"/>
      <c r="AW25" s="1176"/>
      <c r="AX25" s="1174"/>
      <c r="AY25" s="1175"/>
      <c r="AZ25" s="1175"/>
      <c r="BA25" s="1175"/>
      <c r="BB25" s="1175"/>
      <c r="BC25" s="1175"/>
      <c r="BD25" s="1175"/>
      <c r="BE25" s="1175"/>
      <c r="BF25" s="1175"/>
      <c r="BG25" s="1175"/>
      <c r="BH25" s="1175"/>
      <c r="BI25" s="1176"/>
      <c r="BJ25" s="1174"/>
      <c r="BK25" s="1175"/>
      <c r="BL25" s="1175"/>
      <c r="BM25" s="1175"/>
      <c r="BN25" s="1175"/>
      <c r="BO25" s="1175"/>
      <c r="BP25" s="1175"/>
      <c r="BQ25" s="1175"/>
      <c r="BR25" s="1175"/>
      <c r="BS25" s="1175"/>
      <c r="BT25" s="1175"/>
      <c r="BU25" s="1176"/>
      <c r="BV25" s="1174"/>
      <c r="BW25" s="1175"/>
      <c r="BX25" s="1175"/>
      <c r="BY25" s="1175"/>
      <c r="BZ25" s="1175"/>
      <c r="CA25" s="1175"/>
      <c r="CB25" s="1175"/>
      <c r="CC25" s="1175"/>
      <c r="CD25" s="1175"/>
      <c r="CE25" s="1175"/>
      <c r="CF25" s="1175"/>
      <c r="CG25" s="1176"/>
      <c r="CH25" s="1174">
        <v>1</v>
      </c>
      <c r="CI25" s="1175"/>
      <c r="CJ25" s="1175"/>
      <c r="CK25" s="1175"/>
      <c r="CL25" s="1175"/>
      <c r="CM25" s="1175"/>
      <c r="CN25" s="1175"/>
      <c r="CO25" s="1175"/>
      <c r="CP25" s="1175"/>
      <c r="CQ25" s="1175"/>
      <c r="CR25" s="1175"/>
      <c r="CS25" s="1176"/>
      <c r="CT25" s="1174"/>
      <c r="CU25" s="1175"/>
      <c r="CV25" s="1175"/>
      <c r="CW25" s="1175"/>
      <c r="CX25" s="1175"/>
      <c r="CY25" s="1175"/>
      <c r="CZ25" s="1175"/>
      <c r="DA25" s="1175"/>
      <c r="DB25" s="1175"/>
      <c r="DC25" s="1175"/>
      <c r="DD25" s="1175"/>
      <c r="DE25" s="1176"/>
      <c r="DF25" s="1174"/>
      <c r="DG25" s="1175"/>
      <c r="DH25" s="1175"/>
      <c r="DI25" s="1175"/>
      <c r="DJ25" s="1175"/>
      <c r="DK25" s="1175"/>
      <c r="DL25" s="1175"/>
      <c r="DM25" s="1175"/>
      <c r="DN25" s="1175"/>
      <c r="DO25" s="1175"/>
      <c r="DP25" s="1175"/>
      <c r="DQ25" s="1176"/>
      <c r="DR25" s="1174"/>
      <c r="DS25" s="1175"/>
      <c r="DT25" s="1175"/>
      <c r="DU25" s="1175"/>
      <c r="DV25" s="1175"/>
      <c r="DW25" s="1175"/>
      <c r="DX25" s="1175"/>
      <c r="DY25" s="1175"/>
      <c r="DZ25" s="1175"/>
      <c r="EA25" s="1175"/>
      <c r="EB25" s="1175"/>
      <c r="EC25" s="1176"/>
      <c r="ED25" s="1174"/>
      <c r="EE25" s="1175"/>
      <c r="EF25" s="1175"/>
      <c r="EG25" s="1175"/>
      <c r="EH25" s="1175"/>
      <c r="EI25" s="1175"/>
      <c r="EJ25" s="1175"/>
      <c r="EK25" s="1175"/>
      <c r="EL25" s="1175"/>
      <c r="EM25" s="1175"/>
      <c r="EN25" s="1175"/>
      <c r="EO25" s="1176"/>
      <c r="EP25" s="1172"/>
      <c r="EQ25" s="1170"/>
      <c r="ER25" s="1170"/>
      <c r="ES25" s="1170">
        <f t="shared" ref="ES25:ET29" si="4">SUM(E25,Q25,AC25,AO25,BA25,BM25,BY25,CK25,CW25,DI25)</f>
        <v>0</v>
      </c>
      <c r="ET25" s="1170">
        <f t="shared" si="4"/>
        <v>0</v>
      </c>
      <c r="EU25" s="1170">
        <f t="shared" si="3"/>
        <v>0</v>
      </c>
      <c r="EV25" s="1170">
        <f t="shared" si="3"/>
        <v>0</v>
      </c>
      <c r="EW25" s="1170">
        <f t="shared" si="3"/>
        <v>0</v>
      </c>
      <c r="EX25" s="1170">
        <f t="shared" si="3"/>
        <v>0</v>
      </c>
      <c r="EY25" s="1170">
        <f t="shared" si="3"/>
        <v>0</v>
      </c>
      <c r="EZ25" s="1170">
        <f t="shared" si="3"/>
        <v>0</v>
      </c>
      <c r="FA25" s="1171">
        <f t="shared" si="3"/>
        <v>0</v>
      </c>
    </row>
    <row r="26" spans="1:157">
      <c r="A26" s="1173" t="s">
        <v>739</v>
      </c>
      <c r="B26" s="1174"/>
      <c r="C26" s="1175"/>
      <c r="D26" s="1175"/>
      <c r="E26" s="1175"/>
      <c r="F26" s="1175"/>
      <c r="G26" s="1175"/>
      <c r="H26" s="1175"/>
      <c r="I26" s="1175"/>
      <c r="J26" s="1175"/>
      <c r="K26" s="1175"/>
      <c r="L26" s="1175"/>
      <c r="M26" s="1176"/>
      <c r="N26" s="1174"/>
      <c r="O26" s="1175"/>
      <c r="P26" s="1175"/>
      <c r="Q26" s="1175"/>
      <c r="R26" s="1175"/>
      <c r="S26" s="1175"/>
      <c r="T26" s="1175"/>
      <c r="U26" s="1175"/>
      <c r="V26" s="1175"/>
      <c r="W26" s="1175"/>
      <c r="X26" s="1175"/>
      <c r="Y26" s="1176"/>
      <c r="Z26" s="1174"/>
      <c r="AA26" s="1175"/>
      <c r="AB26" s="1175"/>
      <c r="AC26" s="1175"/>
      <c r="AD26" s="1175"/>
      <c r="AE26" s="1175"/>
      <c r="AF26" s="1175"/>
      <c r="AG26" s="1175"/>
      <c r="AH26" s="1175"/>
      <c r="AI26" s="1175"/>
      <c r="AJ26" s="1175"/>
      <c r="AK26" s="1176"/>
      <c r="AL26" s="1174"/>
      <c r="AM26" s="1175"/>
      <c r="AN26" s="1175"/>
      <c r="AO26" s="1175"/>
      <c r="AP26" s="1175"/>
      <c r="AQ26" s="1175"/>
      <c r="AR26" s="1175"/>
      <c r="AS26" s="1175"/>
      <c r="AT26" s="1175"/>
      <c r="AU26" s="1175"/>
      <c r="AV26" s="1175"/>
      <c r="AW26" s="1176"/>
      <c r="AX26" s="1174"/>
      <c r="AY26" s="1175"/>
      <c r="AZ26" s="1175"/>
      <c r="BA26" s="1175"/>
      <c r="BB26" s="1175"/>
      <c r="BC26" s="1175"/>
      <c r="BD26" s="1175"/>
      <c r="BE26" s="1175"/>
      <c r="BF26" s="1175"/>
      <c r="BG26" s="1175"/>
      <c r="BH26" s="1175"/>
      <c r="BI26" s="1176"/>
      <c r="BJ26" s="1174"/>
      <c r="BK26" s="1175"/>
      <c r="BL26" s="1175"/>
      <c r="BM26" s="1175"/>
      <c r="BN26" s="1175"/>
      <c r="BO26" s="1175"/>
      <c r="BP26" s="1175"/>
      <c r="BQ26" s="1175"/>
      <c r="BR26" s="1175"/>
      <c r="BS26" s="1175"/>
      <c r="BT26" s="1175"/>
      <c r="BU26" s="1176"/>
      <c r="BV26" s="1174"/>
      <c r="BW26" s="1175"/>
      <c r="BX26" s="1175"/>
      <c r="BY26" s="1175"/>
      <c r="BZ26" s="1175"/>
      <c r="CA26" s="1175"/>
      <c r="CB26" s="1175"/>
      <c r="CC26" s="1175"/>
      <c r="CD26" s="1175"/>
      <c r="CE26" s="1175"/>
      <c r="CF26" s="1175"/>
      <c r="CG26" s="1176"/>
      <c r="CH26" s="1174">
        <v>1</v>
      </c>
      <c r="CI26" s="1175"/>
      <c r="CJ26" s="1175"/>
      <c r="CK26" s="1175"/>
      <c r="CL26" s="1175"/>
      <c r="CM26" s="1175"/>
      <c r="CN26" s="1175"/>
      <c r="CO26" s="1175"/>
      <c r="CP26" s="1175"/>
      <c r="CQ26" s="1175"/>
      <c r="CR26" s="1175">
        <v>1</v>
      </c>
      <c r="CS26" s="1176">
        <v>1</v>
      </c>
      <c r="CT26" s="1174"/>
      <c r="CU26" s="1175"/>
      <c r="CV26" s="1175"/>
      <c r="CW26" s="1175"/>
      <c r="CX26" s="1175"/>
      <c r="CY26" s="1175"/>
      <c r="CZ26" s="1175"/>
      <c r="DA26" s="1175"/>
      <c r="DB26" s="1175"/>
      <c r="DC26" s="1175"/>
      <c r="DD26" s="1175"/>
      <c r="DE26" s="1176"/>
      <c r="DF26" s="1174"/>
      <c r="DG26" s="1175"/>
      <c r="DH26" s="1175"/>
      <c r="DI26" s="1175"/>
      <c r="DJ26" s="1175"/>
      <c r="DK26" s="1175"/>
      <c r="DL26" s="1175"/>
      <c r="DM26" s="1175"/>
      <c r="DN26" s="1175"/>
      <c r="DO26" s="1175"/>
      <c r="DP26" s="1175"/>
      <c r="DQ26" s="1176"/>
      <c r="DR26" s="1174"/>
      <c r="DS26" s="1175"/>
      <c r="DT26" s="1175"/>
      <c r="DU26" s="1175"/>
      <c r="DV26" s="1175"/>
      <c r="DW26" s="1175"/>
      <c r="DX26" s="1175"/>
      <c r="DY26" s="1175"/>
      <c r="DZ26" s="1175"/>
      <c r="EA26" s="1175"/>
      <c r="EB26" s="1175"/>
      <c r="EC26" s="1176"/>
      <c r="ED26" s="1174"/>
      <c r="EE26" s="1175"/>
      <c r="EF26" s="1175"/>
      <c r="EG26" s="1175"/>
      <c r="EH26" s="1175"/>
      <c r="EI26" s="1175"/>
      <c r="EJ26" s="1175"/>
      <c r="EK26" s="1175"/>
      <c r="EL26" s="1175"/>
      <c r="EM26" s="1175"/>
      <c r="EN26" s="1175"/>
      <c r="EO26" s="1176"/>
      <c r="EP26" s="1172"/>
      <c r="EQ26" s="1170"/>
      <c r="ER26" s="1170"/>
      <c r="ES26" s="1170">
        <f t="shared" si="4"/>
        <v>0</v>
      </c>
      <c r="ET26" s="1170">
        <f t="shared" si="4"/>
        <v>0</v>
      </c>
      <c r="EU26" s="1170">
        <f t="shared" si="3"/>
        <v>0</v>
      </c>
      <c r="EV26" s="1170">
        <f t="shared" si="3"/>
        <v>0</v>
      </c>
      <c r="EW26" s="1170">
        <f t="shared" si="3"/>
        <v>0</v>
      </c>
      <c r="EX26" s="1170">
        <f t="shared" si="3"/>
        <v>0</v>
      </c>
      <c r="EY26" s="1170">
        <f t="shared" si="3"/>
        <v>0</v>
      </c>
      <c r="EZ26" s="1170">
        <f t="shared" si="3"/>
        <v>1</v>
      </c>
      <c r="FA26" s="1171">
        <f t="shared" si="3"/>
        <v>1</v>
      </c>
    </row>
    <row r="27" spans="1:157">
      <c r="A27" s="1173" t="s">
        <v>740</v>
      </c>
      <c r="B27" s="1174"/>
      <c r="C27" s="1175"/>
      <c r="D27" s="1175"/>
      <c r="E27" s="1175"/>
      <c r="F27" s="1175"/>
      <c r="G27" s="1175"/>
      <c r="H27" s="1175"/>
      <c r="I27" s="1175"/>
      <c r="J27" s="1175"/>
      <c r="K27" s="1175"/>
      <c r="L27" s="1175"/>
      <c r="M27" s="1176"/>
      <c r="N27" s="1174"/>
      <c r="O27" s="1175"/>
      <c r="P27" s="1175"/>
      <c r="Q27" s="1175"/>
      <c r="R27" s="1175"/>
      <c r="S27" s="1175"/>
      <c r="T27" s="1175"/>
      <c r="U27" s="1175"/>
      <c r="V27" s="1175"/>
      <c r="W27" s="1175"/>
      <c r="X27" s="1175"/>
      <c r="Y27" s="1176"/>
      <c r="Z27" s="1174"/>
      <c r="AA27" s="1175"/>
      <c r="AB27" s="1175"/>
      <c r="AC27" s="1175"/>
      <c r="AD27" s="1175"/>
      <c r="AE27" s="1175"/>
      <c r="AF27" s="1175"/>
      <c r="AG27" s="1175"/>
      <c r="AH27" s="1175"/>
      <c r="AI27" s="1175"/>
      <c r="AJ27" s="1175"/>
      <c r="AK27" s="1176"/>
      <c r="AL27" s="1174"/>
      <c r="AM27" s="1175"/>
      <c r="AN27" s="1175"/>
      <c r="AO27" s="1175"/>
      <c r="AP27" s="1175"/>
      <c r="AQ27" s="1175"/>
      <c r="AR27" s="1175"/>
      <c r="AS27" s="1175"/>
      <c r="AT27" s="1175"/>
      <c r="AU27" s="1175"/>
      <c r="AV27" s="1175"/>
      <c r="AW27" s="1176"/>
      <c r="AX27" s="1174"/>
      <c r="AY27" s="1175"/>
      <c r="AZ27" s="1175"/>
      <c r="BA27" s="1175"/>
      <c r="BB27" s="1175"/>
      <c r="BC27" s="1175"/>
      <c r="BD27" s="1175"/>
      <c r="BE27" s="1175"/>
      <c r="BF27" s="1175"/>
      <c r="BG27" s="1175"/>
      <c r="BH27" s="1175"/>
      <c r="BI27" s="1176"/>
      <c r="BJ27" s="1174"/>
      <c r="BK27" s="1175"/>
      <c r="BL27" s="1175"/>
      <c r="BM27" s="1175"/>
      <c r="BN27" s="1175"/>
      <c r="BO27" s="1175"/>
      <c r="BP27" s="1175"/>
      <c r="BQ27" s="1175"/>
      <c r="BR27" s="1175"/>
      <c r="BS27" s="1175"/>
      <c r="BT27" s="1175"/>
      <c r="BU27" s="1176"/>
      <c r="BV27" s="1174"/>
      <c r="BW27" s="1175"/>
      <c r="BX27" s="1175"/>
      <c r="BY27" s="1175"/>
      <c r="BZ27" s="1175"/>
      <c r="CA27" s="1175"/>
      <c r="CB27" s="1175"/>
      <c r="CC27" s="1175"/>
      <c r="CD27" s="1175"/>
      <c r="CE27" s="1175"/>
      <c r="CF27" s="1175"/>
      <c r="CG27" s="1176"/>
      <c r="CH27" s="1174"/>
      <c r="CI27" s="1175"/>
      <c r="CJ27" s="1175"/>
      <c r="CK27" s="1175"/>
      <c r="CL27" s="1175"/>
      <c r="CM27" s="1175"/>
      <c r="CN27" s="1175"/>
      <c r="CO27" s="1175"/>
      <c r="CP27" s="1175"/>
      <c r="CQ27" s="1175"/>
      <c r="CR27" s="1175"/>
      <c r="CS27" s="1176"/>
      <c r="CT27" s="1174"/>
      <c r="CU27" s="1175"/>
      <c r="CV27" s="1175"/>
      <c r="CW27" s="1175"/>
      <c r="CX27" s="1175"/>
      <c r="CY27" s="1175"/>
      <c r="CZ27" s="1175"/>
      <c r="DA27" s="1175"/>
      <c r="DB27" s="1175"/>
      <c r="DC27" s="1175"/>
      <c r="DD27" s="1175"/>
      <c r="DE27" s="1176"/>
      <c r="DF27" s="1174"/>
      <c r="DG27" s="1175"/>
      <c r="DH27" s="1175"/>
      <c r="DI27" s="1175"/>
      <c r="DJ27" s="1175"/>
      <c r="DK27" s="1175"/>
      <c r="DL27" s="1175"/>
      <c r="DM27" s="1175"/>
      <c r="DN27" s="1175"/>
      <c r="DO27" s="1175"/>
      <c r="DP27" s="1175"/>
      <c r="DQ27" s="1176"/>
      <c r="DR27" s="1174"/>
      <c r="DS27" s="1175"/>
      <c r="DT27" s="1175"/>
      <c r="DU27" s="1175"/>
      <c r="DV27" s="1175"/>
      <c r="DW27" s="1175"/>
      <c r="DX27" s="1175"/>
      <c r="DY27" s="1175"/>
      <c r="DZ27" s="1175"/>
      <c r="EA27" s="1175"/>
      <c r="EB27" s="1175"/>
      <c r="EC27" s="1176"/>
      <c r="ED27" s="1174"/>
      <c r="EE27" s="1175"/>
      <c r="EF27" s="1175"/>
      <c r="EG27" s="1175"/>
      <c r="EH27" s="1175"/>
      <c r="EI27" s="1175"/>
      <c r="EJ27" s="1175"/>
      <c r="EK27" s="1175"/>
      <c r="EL27" s="1175"/>
      <c r="EM27" s="1175"/>
      <c r="EN27" s="1175"/>
      <c r="EO27" s="1176"/>
      <c r="EP27" s="1172"/>
      <c r="EQ27" s="1170"/>
      <c r="ER27" s="1170"/>
      <c r="ES27" s="1170">
        <f t="shared" si="4"/>
        <v>0</v>
      </c>
      <c r="ET27" s="1170">
        <f t="shared" si="4"/>
        <v>0</v>
      </c>
      <c r="EU27" s="1170">
        <f t="shared" si="3"/>
        <v>0</v>
      </c>
      <c r="EV27" s="1170">
        <f t="shared" si="3"/>
        <v>0</v>
      </c>
      <c r="EW27" s="1170">
        <f t="shared" si="3"/>
        <v>0</v>
      </c>
      <c r="EX27" s="1170">
        <f t="shared" si="3"/>
        <v>0</v>
      </c>
      <c r="EY27" s="1170">
        <f t="shared" si="3"/>
        <v>0</v>
      </c>
      <c r="EZ27" s="1170">
        <f t="shared" si="3"/>
        <v>0</v>
      </c>
      <c r="FA27" s="1171">
        <f t="shared" si="3"/>
        <v>0</v>
      </c>
    </row>
    <row r="28" spans="1:157">
      <c r="A28" s="1173" t="s">
        <v>741</v>
      </c>
      <c r="B28" s="1174"/>
      <c r="C28" s="1175"/>
      <c r="D28" s="1175"/>
      <c r="E28" s="1175"/>
      <c r="F28" s="1175"/>
      <c r="G28" s="1175"/>
      <c r="H28" s="1175"/>
      <c r="I28" s="1175"/>
      <c r="J28" s="1175"/>
      <c r="K28" s="1175"/>
      <c r="L28" s="1175"/>
      <c r="M28" s="1176"/>
      <c r="N28" s="1174"/>
      <c r="O28" s="1175"/>
      <c r="P28" s="1175"/>
      <c r="Q28" s="1175"/>
      <c r="R28" s="1175"/>
      <c r="S28" s="1175"/>
      <c r="T28" s="1175"/>
      <c r="U28" s="1175"/>
      <c r="V28" s="1175"/>
      <c r="W28" s="1175"/>
      <c r="X28" s="1175"/>
      <c r="Y28" s="1176"/>
      <c r="Z28" s="1174"/>
      <c r="AA28" s="1175"/>
      <c r="AB28" s="1175"/>
      <c r="AC28" s="1175"/>
      <c r="AD28" s="1175"/>
      <c r="AE28" s="1175"/>
      <c r="AF28" s="1175"/>
      <c r="AG28" s="1175"/>
      <c r="AH28" s="1175"/>
      <c r="AI28" s="1175"/>
      <c r="AJ28" s="1175"/>
      <c r="AK28" s="1176"/>
      <c r="AL28" s="1174"/>
      <c r="AM28" s="1175"/>
      <c r="AN28" s="1175"/>
      <c r="AO28" s="1175"/>
      <c r="AP28" s="1175"/>
      <c r="AQ28" s="1175"/>
      <c r="AR28" s="1175"/>
      <c r="AS28" s="1175"/>
      <c r="AT28" s="1175"/>
      <c r="AU28" s="1175"/>
      <c r="AV28" s="1175"/>
      <c r="AW28" s="1176"/>
      <c r="AX28" s="1174"/>
      <c r="AY28" s="1175"/>
      <c r="AZ28" s="1175"/>
      <c r="BA28" s="1175"/>
      <c r="BB28" s="1175"/>
      <c r="BC28" s="1175"/>
      <c r="BD28" s="1175"/>
      <c r="BE28" s="1175"/>
      <c r="BF28" s="1175"/>
      <c r="BG28" s="1175"/>
      <c r="BH28" s="1175"/>
      <c r="BI28" s="1176"/>
      <c r="BJ28" s="1174"/>
      <c r="BK28" s="1175"/>
      <c r="BL28" s="1175"/>
      <c r="BM28" s="1175"/>
      <c r="BN28" s="1175"/>
      <c r="BO28" s="1175"/>
      <c r="BP28" s="1175"/>
      <c r="BQ28" s="1175"/>
      <c r="BR28" s="1175"/>
      <c r="BS28" s="1175"/>
      <c r="BT28" s="1175"/>
      <c r="BU28" s="1176"/>
      <c r="BV28" s="1174"/>
      <c r="BW28" s="1175"/>
      <c r="BX28" s="1175"/>
      <c r="BY28" s="1175"/>
      <c r="BZ28" s="1175"/>
      <c r="CA28" s="1175"/>
      <c r="CB28" s="1175"/>
      <c r="CC28" s="1175"/>
      <c r="CD28" s="1175"/>
      <c r="CE28" s="1175"/>
      <c r="CF28" s="1175"/>
      <c r="CG28" s="1176"/>
      <c r="CH28" s="1174"/>
      <c r="CI28" s="1175">
        <v>1</v>
      </c>
      <c r="CJ28" s="1175">
        <v>1</v>
      </c>
      <c r="CK28" s="1175"/>
      <c r="CL28" s="1175"/>
      <c r="CM28" s="1175"/>
      <c r="CN28" s="1175"/>
      <c r="CO28" s="1175"/>
      <c r="CP28" s="1175"/>
      <c r="CQ28" s="1175"/>
      <c r="CR28" s="1175"/>
      <c r="CS28" s="1176"/>
      <c r="CT28" s="1174"/>
      <c r="CU28" s="1175"/>
      <c r="CV28" s="1175"/>
      <c r="CW28" s="1175"/>
      <c r="CX28" s="1175"/>
      <c r="CY28" s="1175"/>
      <c r="CZ28" s="1175"/>
      <c r="DA28" s="1175"/>
      <c r="DB28" s="1175"/>
      <c r="DC28" s="1175"/>
      <c r="DD28" s="1175"/>
      <c r="DE28" s="1176"/>
      <c r="DF28" s="1174"/>
      <c r="DG28" s="1175"/>
      <c r="DH28" s="1175"/>
      <c r="DI28" s="1175"/>
      <c r="DJ28" s="1175"/>
      <c r="DK28" s="1175"/>
      <c r="DL28" s="1175"/>
      <c r="DM28" s="1175"/>
      <c r="DN28" s="1175"/>
      <c r="DO28" s="1175"/>
      <c r="DP28" s="1175"/>
      <c r="DQ28" s="1176"/>
      <c r="DR28" s="1174"/>
      <c r="DS28" s="1175"/>
      <c r="DT28" s="1175"/>
      <c r="DU28" s="1175"/>
      <c r="DV28" s="1175"/>
      <c r="DW28" s="1175"/>
      <c r="DX28" s="1175"/>
      <c r="DY28" s="1175"/>
      <c r="DZ28" s="1175"/>
      <c r="EA28" s="1175"/>
      <c r="EB28" s="1175"/>
      <c r="EC28" s="1176"/>
      <c r="ED28" s="1174"/>
      <c r="EE28" s="1175"/>
      <c r="EF28" s="1175"/>
      <c r="EG28" s="1175"/>
      <c r="EH28" s="1175"/>
      <c r="EI28" s="1175"/>
      <c r="EJ28" s="1175"/>
      <c r="EK28" s="1175"/>
      <c r="EL28" s="1175"/>
      <c r="EM28" s="1175"/>
      <c r="EN28" s="1175"/>
      <c r="EO28" s="1176"/>
      <c r="EP28" s="1172">
        <f t="shared" ref="EP28:ER29" si="5">SUM(B28,N28,Z28,AL28,AX28,BJ28,BV28,CH28,CT28,DF28)</f>
        <v>0</v>
      </c>
      <c r="EQ28" s="1170">
        <f t="shared" si="5"/>
        <v>1</v>
      </c>
      <c r="ER28" s="1170">
        <f t="shared" si="5"/>
        <v>1</v>
      </c>
      <c r="ES28" s="1170">
        <f t="shared" si="4"/>
        <v>0</v>
      </c>
      <c r="ET28" s="1170">
        <f t="shared" si="4"/>
        <v>0</v>
      </c>
      <c r="EU28" s="1170">
        <f t="shared" si="3"/>
        <v>0</v>
      </c>
      <c r="EV28" s="1170">
        <f t="shared" si="3"/>
        <v>0</v>
      </c>
      <c r="EW28" s="1170">
        <f t="shared" si="3"/>
        <v>0</v>
      </c>
      <c r="EX28" s="1170">
        <f t="shared" si="3"/>
        <v>0</v>
      </c>
      <c r="EY28" s="1170">
        <f t="shared" si="3"/>
        <v>0</v>
      </c>
      <c r="EZ28" s="1170">
        <f t="shared" si="3"/>
        <v>0</v>
      </c>
      <c r="FA28" s="1171">
        <f t="shared" si="3"/>
        <v>0</v>
      </c>
    </row>
    <row r="29" spans="1:157">
      <c r="A29" s="1173" t="s">
        <v>742</v>
      </c>
      <c r="B29" s="1174"/>
      <c r="C29" s="1175"/>
      <c r="D29" s="1175"/>
      <c r="E29" s="1175"/>
      <c r="F29" s="1175"/>
      <c r="G29" s="1175"/>
      <c r="H29" s="1175"/>
      <c r="I29" s="1175"/>
      <c r="J29" s="1175"/>
      <c r="K29" s="1175"/>
      <c r="L29" s="1175"/>
      <c r="M29" s="1176"/>
      <c r="N29" s="1174"/>
      <c r="O29" s="1175"/>
      <c r="P29" s="1175"/>
      <c r="Q29" s="1175"/>
      <c r="R29" s="1175"/>
      <c r="S29" s="1175"/>
      <c r="T29" s="1175"/>
      <c r="U29" s="1175"/>
      <c r="V29" s="1175"/>
      <c r="W29" s="1175"/>
      <c r="X29" s="1175"/>
      <c r="Y29" s="1176"/>
      <c r="Z29" s="1174"/>
      <c r="AA29" s="1175"/>
      <c r="AB29" s="1175"/>
      <c r="AC29" s="1175"/>
      <c r="AD29" s="1175"/>
      <c r="AE29" s="1175"/>
      <c r="AF29" s="1175"/>
      <c r="AG29" s="1175"/>
      <c r="AH29" s="1175"/>
      <c r="AI29" s="1175"/>
      <c r="AJ29" s="1175"/>
      <c r="AK29" s="1176"/>
      <c r="AL29" s="1174"/>
      <c r="AM29" s="1175"/>
      <c r="AN29" s="1175"/>
      <c r="AO29" s="1175"/>
      <c r="AP29" s="1175"/>
      <c r="AQ29" s="1175"/>
      <c r="AR29" s="1175"/>
      <c r="AS29" s="1175"/>
      <c r="AT29" s="1175"/>
      <c r="AU29" s="1175"/>
      <c r="AV29" s="1175"/>
      <c r="AW29" s="1176"/>
      <c r="AX29" s="1174"/>
      <c r="AY29" s="1175"/>
      <c r="AZ29" s="1175"/>
      <c r="BA29" s="1175"/>
      <c r="BB29" s="1175"/>
      <c r="BC29" s="1175"/>
      <c r="BD29" s="1175"/>
      <c r="BE29" s="1175"/>
      <c r="BF29" s="1175"/>
      <c r="BG29" s="1175"/>
      <c r="BH29" s="1175"/>
      <c r="BI29" s="1176"/>
      <c r="BJ29" s="1174"/>
      <c r="BK29" s="1175"/>
      <c r="BL29" s="1175"/>
      <c r="BM29" s="1175"/>
      <c r="BN29" s="1175"/>
      <c r="BO29" s="1175"/>
      <c r="BP29" s="1175"/>
      <c r="BQ29" s="1175"/>
      <c r="BR29" s="1175"/>
      <c r="BS29" s="1175"/>
      <c r="BT29" s="1175"/>
      <c r="BU29" s="1176"/>
      <c r="BV29" s="1174"/>
      <c r="BW29" s="1175"/>
      <c r="BX29" s="1175"/>
      <c r="BY29" s="1175"/>
      <c r="BZ29" s="1175"/>
      <c r="CA29" s="1175"/>
      <c r="CB29" s="1175"/>
      <c r="CC29" s="1175"/>
      <c r="CD29" s="1175"/>
      <c r="CE29" s="1175"/>
      <c r="CF29" s="1175"/>
      <c r="CG29" s="1176"/>
      <c r="CH29" s="1174"/>
      <c r="CI29" s="1175"/>
      <c r="CJ29" s="1175"/>
      <c r="CK29" s="1175">
        <v>1</v>
      </c>
      <c r="CL29" s="1175">
        <v>1</v>
      </c>
      <c r="CM29" s="1175"/>
      <c r="CN29" s="1175"/>
      <c r="CO29" s="1175"/>
      <c r="CP29" s="1175"/>
      <c r="CQ29" s="1175"/>
      <c r="CR29" s="1175"/>
      <c r="CS29" s="1176"/>
      <c r="CT29" s="1174"/>
      <c r="CU29" s="1175"/>
      <c r="CV29" s="1175"/>
      <c r="CW29" s="1175"/>
      <c r="CX29" s="1175"/>
      <c r="CY29" s="1175"/>
      <c r="CZ29" s="1175"/>
      <c r="DA29" s="1175"/>
      <c r="DB29" s="1175"/>
      <c r="DC29" s="1175"/>
      <c r="DD29" s="1175"/>
      <c r="DE29" s="1176"/>
      <c r="DF29" s="1174"/>
      <c r="DG29" s="1175"/>
      <c r="DH29" s="1175"/>
      <c r="DI29" s="1175"/>
      <c r="DJ29" s="1175"/>
      <c r="DK29" s="1175"/>
      <c r="DL29" s="1175"/>
      <c r="DM29" s="1175"/>
      <c r="DN29" s="1175"/>
      <c r="DO29" s="1175"/>
      <c r="DP29" s="1175"/>
      <c r="DQ29" s="1176"/>
      <c r="DR29" s="1174"/>
      <c r="DS29" s="1175"/>
      <c r="DT29" s="1175"/>
      <c r="DU29" s="1175"/>
      <c r="DV29" s="1175"/>
      <c r="DW29" s="1175"/>
      <c r="DX29" s="1175"/>
      <c r="DY29" s="1175"/>
      <c r="DZ29" s="1175"/>
      <c r="EA29" s="1175"/>
      <c r="EB29" s="1175"/>
      <c r="EC29" s="1176"/>
      <c r="ED29" s="1174"/>
      <c r="EE29" s="1175"/>
      <c r="EF29" s="1175"/>
      <c r="EG29" s="1175"/>
      <c r="EH29" s="1175"/>
      <c r="EI29" s="1175"/>
      <c r="EJ29" s="1175"/>
      <c r="EK29" s="1175"/>
      <c r="EL29" s="1175"/>
      <c r="EM29" s="1175"/>
      <c r="EN29" s="1175"/>
      <c r="EO29" s="1176"/>
      <c r="EP29" s="1172">
        <f t="shared" si="5"/>
        <v>0</v>
      </c>
      <c r="EQ29" s="1170">
        <f t="shared" si="5"/>
        <v>0</v>
      </c>
      <c r="ER29" s="1170">
        <f t="shared" si="5"/>
        <v>0</v>
      </c>
      <c r="ES29" s="1170">
        <f t="shared" si="4"/>
        <v>1</v>
      </c>
      <c r="ET29" s="1170">
        <f t="shared" si="4"/>
        <v>1</v>
      </c>
      <c r="EU29" s="1170">
        <f t="shared" si="3"/>
        <v>0</v>
      </c>
      <c r="EV29" s="1170">
        <f t="shared" si="3"/>
        <v>0</v>
      </c>
      <c r="EW29" s="1170">
        <f t="shared" si="3"/>
        <v>0</v>
      </c>
      <c r="EX29" s="1170">
        <f t="shared" si="3"/>
        <v>0</v>
      </c>
      <c r="EY29" s="1170">
        <f t="shared" si="3"/>
        <v>0</v>
      </c>
      <c r="EZ29" s="1170">
        <f t="shared" si="3"/>
        <v>0</v>
      </c>
      <c r="FA29" s="1171">
        <f t="shared" si="3"/>
        <v>0</v>
      </c>
    </row>
    <row r="30" spans="1:157">
      <c r="A30" s="1161" t="s">
        <v>744</v>
      </c>
      <c r="B30" s="1162"/>
      <c r="C30" s="1163"/>
      <c r="D30" s="1163"/>
      <c r="E30" s="1163"/>
      <c r="F30" s="1163"/>
      <c r="G30" s="1163"/>
      <c r="H30" s="1163"/>
      <c r="I30" s="1163"/>
      <c r="J30" s="1163"/>
      <c r="K30" s="1163"/>
      <c r="L30" s="1163"/>
      <c r="M30" s="1163"/>
      <c r="N30" s="1163"/>
      <c r="O30" s="1163"/>
      <c r="P30" s="1163"/>
      <c r="Q30" s="1163"/>
      <c r="R30" s="1163"/>
      <c r="S30" s="1163"/>
      <c r="T30" s="1163"/>
      <c r="U30" s="1163"/>
      <c r="V30" s="1163"/>
      <c r="W30" s="1163"/>
      <c r="X30" s="1163"/>
      <c r="Y30" s="1163"/>
      <c r="Z30" s="1163"/>
      <c r="AA30" s="1163"/>
      <c r="AB30" s="1163"/>
      <c r="AC30" s="1163"/>
      <c r="AD30" s="1163"/>
      <c r="AE30" s="1163"/>
      <c r="AF30" s="1163"/>
      <c r="AG30" s="1163"/>
      <c r="AH30" s="1163"/>
      <c r="AI30" s="1163"/>
      <c r="AJ30" s="1163"/>
      <c r="AK30" s="1163"/>
      <c r="AL30" s="1163"/>
      <c r="AM30" s="1163"/>
      <c r="AN30" s="1163"/>
      <c r="AO30" s="1163"/>
      <c r="AP30" s="1163"/>
      <c r="AQ30" s="1163"/>
      <c r="AR30" s="1163"/>
      <c r="AS30" s="1163"/>
      <c r="AT30" s="1163"/>
      <c r="AU30" s="1163"/>
      <c r="AV30" s="1163"/>
      <c r="AW30" s="1163"/>
      <c r="AX30" s="1163"/>
      <c r="AY30" s="1163"/>
      <c r="AZ30" s="1163"/>
      <c r="BA30" s="1163"/>
      <c r="BB30" s="1163"/>
      <c r="BC30" s="1163"/>
      <c r="BD30" s="1163"/>
      <c r="BE30" s="1163"/>
      <c r="BF30" s="1163"/>
      <c r="BG30" s="1163"/>
      <c r="BH30" s="1163"/>
      <c r="BI30" s="1163"/>
      <c r="BJ30" s="1163"/>
      <c r="BK30" s="1163"/>
      <c r="BL30" s="1163"/>
      <c r="BM30" s="1163"/>
      <c r="BN30" s="1163"/>
      <c r="BO30" s="1163"/>
      <c r="BP30" s="1163"/>
      <c r="BQ30" s="1163"/>
      <c r="BR30" s="1163"/>
      <c r="BS30" s="1163"/>
      <c r="BT30" s="1163"/>
      <c r="BU30" s="1163"/>
      <c r="BV30" s="1163"/>
      <c r="BW30" s="1163"/>
      <c r="BX30" s="1163"/>
      <c r="BY30" s="1163"/>
      <c r="BZ30" s="1163"/>
      <c r="CA30" s="1163"/>
      <c r="CB30" s="1163"/>
      <c r="CC30" s="1163"/>
      <c r="CD30" s="1163"/>
      <c r="CE30" s="1163"/>
      <c r="CF30" s="1163"/>
      <c r="CG30" s="1163"/>
      <c r="CH30" s="1163"/>
      <c r="CI30" s="1163"/>
      <c r="CJ30" s="1163"/>
      <c r="CK30" s="1163"/>
      <c r="CL30" s="1163"/>
      <c r="CM30" s="1163"/>
      <c r="CN30" s="1163"/>
      <c r="CO30" s="1163"/>
      <c r="CP30" s="1163"/>
      <c r="CQ30" s="1163"/>
      <c r="CR30" s="1163"/>
      <c r="CS30" s="1163"/>
      <c r="CT30" s="1163"/>
      <c r="CU30" s="1163"/>
      <c r="CV30" s="1163"/>
      <c r="CW30" s="1163"/>
      <c r="CX30" s="1163"/>
      <c r="CY30" s="1163"/>
      <c r="CZ30" s="1163"/>
      <c r="DA30" s="1163"/>
      <c r="DB30" s="1163"/>
      <c r="DC30" s="1163"/>
      <c r="DD30" s="1163"/>
      <c r="DE30" s="1163"/>
      <c r="DF30" s="1163"/>
      <c r="DG30" s="1163"/>
      <c r="DH30" s="1163"/>
      <c r="DI30" s="1163"/>
      <c r="DJ30" s="1163"/>
      <c r="DK30" s="1163"/>
      <c r="DL30" s="1163"/>
      <c r="DM30" s="1163"/>
      <c r="DN30" s="1163"/>
      <c r="DO30" s="1163"/>
      <c r="DP30" s="1163"/>
      <c r="DQ30" s="1163"/>
      <c r="DR30" s="1163"/>
      <c r="DS30" s="1163"/>
      <c r="DT30" s="1163"/>
      <c r="DU30" s="1163"/>
      <c r="DV30" s="1163"/>
      <c r="DW30" s="1163"/>
      <c r="DX30" s="1163"/>
      <c r="DY30" s="1163"/>
      <c r="DZ30" s="1163"/>
      <c r="EA30" s="1163"/>
      <c r="EB30" s="1163"/>
      <c r="EC30" s="1163"/>
      <c r="ED30" s="1163"/>
      <c r="EE30" s="1163"/>
      <c r="EF30" s="1163"/>
      <c r="EG30" s="1163"/>
      <c r="EH30" s="1163"/>
      <c r="EI30" s="1163"/>
      <c r="EJ30" s="1163"/>
      <c r="EK30" s="1163"/>
      <c r="EL30" s="1163"/>
      <c r="EM30" s="1163"/>
      <c r="EN30" s="1163"/>
      <c r="EO30" s="1163"/>
      <c r="EP30" s="1163"/>
      <c r="EQ30" s="1163"/>
      <c r="ER30" s="1163"/>
      <c r="ES30" s="1163"/>
      <c r="ET30" s="1163"/>
      <c r="EU30" s="1163"/>
      <c r="EV30" s="1163"/>
      <c r="EW30" s="1163"/>
      <c r="EX30" s="1163"/>
      <c r="EY30" s="1163"/>
      <c r="EZ30" s="1163"/>
      <c r="FA30" s="1164"/>
    </row>
    <row r="31" spans="1:157">
      <c r="A31" s="1173" t="s">
        <v>737</v>
      </c>
      <c r="B31" s="1166"/>
      <c r="C31" s="1167"/>
      <c r="D31" s="1167"/>
      <c r="E31" s="1167"/>
      <c r="F31" s="1167"/>
      <c r="G31" s="1167"/>
      <c r="H31" s="1167"/>
      <c r="I31" s="1167"/>
      <c r="J31" s="1167"/>
      <c r="K31" s="1167"/>
      <c r="L31" s="1167"/>
      <c r="M31" s="1168"/>
      <c r="N31" s="1166"/>
      <c r="O31" s="1167"/>
      <c r="P31" s="1167"/>
      <c r="Q31" s="1167"/>
      <c r="R31" s="1167"/>
      <c r="S31" s="1167"/>
      <c r="T31" s="1167"/>
      <c r="U31" s="1167"/>
      <c r="V31" s="1167"/>
      <c r="W31" s="1167"/>
      <c r="X31" s="1167"/>
      <c r="Y31" s="1168"/>
      <c r="Z31" s="1166"/>
      <c r="AA31" s="1167"/>
      <c r="AB31" s="1167"/>
      <c r="AC31" s="1167"/>
      <c r="AD31" s="1167"/>
      <c r="AE31" s="1167"/>
      <c r="AF31" s="1167"/>
      <c r="AG31" s="1167"/>
      <c r="AH31" s="1167"/>
      <c r="AI31" s="1167"/>
      <c r="AJ31" s="1167"/>
      <c r="AK31" s="1168"/>
      <c r="AL31" s="1166"/>
      <c r="AM31" s="1167"/>
      <c r="AN31" s="1167"/>
      <c r="AO31" s="1167"/>
      <c r="AP31" s="1167"/>
      <c r="AQ31" s="1167"/>
      <c r="AR31" s="1167"/>
      <c r="AS31" s="1167"/>
      <c r="AT31" s="1167"/>
      <c r="AU31" s="1167"/>
      <c r="AV31" s="1167"/>
      <c r="AW31" s="1168"/>
      <c r="AX31" s="1166"/>
      <c r="AY31" s="1167"/>
      <c r="AZ31" s="1167"/>
      <c r="BA31" s="1167"/>
      <c r="BB31" s="1167"/>
      <c r="BC31" s="1167"/>
      <c r="BD31" s="1167"/>
      <c r="BE31" s="1167"/>
      <c r="BF31" s="1167"/>
      <c r="BG31" s="1167"/>
      <c r="BH31" s="1167"/>
      <c r="BI31" s="1168"/>
      <c r="BJ31" s="1166"/>
      <c r="BK31" s="1167"/>
      <c r="BL31" s="1167"/>
      <c r="BM31" s="1167"/>
      <c r="BN31" s="1167"/>
      <c r="BO31" s="1167"/>
      <c r="BP31" s="1167"/>
      <c r="BQ31" s="1167"/>
      <c r="BR31" s="1167"/>
      <c r="BS31" s="1167"/>
      <c r="BT31" s="1167"/>
      <c r="BU31" s="1168"/>
      <c r="BV31" s="1166"/>
      <c r="BW31" s="1167"/>
      <c r="BX31" s="1167"/>
      <c r="BY31" s="1167"/>
      <c r="BZ31" s="1167"/>
      <c r="CA31" s="1167"/>
      <c r="CB31" s="1167"/>
      <c r="CC31" s="1167"/>
      <c r="CD31" s="1167"/>
      <c r="CE31" s="1167"/>
      <c r="CF31" s="1167"/>
      <c r="CG31" s="1168"/>
      <c r="CH31" s="1166"/>
      <c r="CI31" s="1167"/>
      <c r="CJ31" s="1167"/>
      <c r="CK31" s="1167"/>
      <c r="CL31" s="1167"/>
      <c r="CM31" s="1167"/>
      <c r="CN31" s="1167"/>
      <c r="CO31" s="1167"/>
      <c r="CP31" s="1167"/>
      <c r="CQ31" s="1167"/>
      <c r="CR31" s="1167"/>
      <c r="CS31" s="1168"/>
      <c r="CT31" s="1166"/>
      <c r="CU31" s="1167"/>
      <c r="CV31" s="1167"/>
      <c r="CW31" s="1167"/>
      <c r="CX31" s="1167"/>
      <c r="CY31" s="1167"/>
      <c r="CZ31" s="1167"/>
      <c r="DA31" s="1167"/>
      <c r="DB31" s="1167"/>
      <c r="DC31" s="1167"/>
      <c r="DD31" s="1167"/>
      <c r="DE31" s="1168"/>
      <c r="DF31" s="1166"/>
      <c r="DG31" s="1167"/>
      <c r="DH31" s="1167"/>
      <c r="DI31" s="1167"/>
      <c r="DJ31" s="1167"/>
      <c r="DK31" s="1167"/>
      <c r="DL31" s="1167"/>
      <c r="DM31" s="1167"/>
      <c r="DN31" s="1167"/>
      <c r="DO31" s="1167"/>
      <c r="DP31" s="1167"/>
      <c r="DQ31" s="1168"/>
      <c r="DR31" s="1166"/>
      <c r="DS31" s="1167"/>
      <c r="DT31" s="1167"/>
      <c r="DU31" s="1167"/>
      <c r="DV31" s="1167"/>
      <c r="DW31" s="1167"/>
      <c r="DX31" s="1167"/>
      <c r="DY31" s="1167"/>
      <c r="DZ31" s="1167"/>
      <c r="EA31" s="1167"/>
      <c r="EB31" s="1167"/>
      <c r="EC31" s="1168"/>
      <c r="ED31" s="1166"/>
      <c r="EE31" s="1167"/>
      <c r="EF31" s="1167"/>
      <c r="EG31" s="1167"/>
      <c r="EH31" s="1167"/>
      <c r="EI31" s="1167"/>
      <c r="EJ31" s="1167"/>
      <c r="EK31" s="1167"/>
      <c r="EL31" s="1167"/>
      <c r="EM31" s="1167"/>
      <c r="EN31" s="1167"/>
      <c r="EO31" s="1168"/>
      <c r="EP31" s="1172">
        <f t="shared" ref="EP31:FA36" si="6">SUM(B31,N31,Z31,AL31,AX31,BJ31,BV31,CH31,CT31,DF31)</f>
        <v>0</v>
      </c>
      <c r="EQ31" s="1170">
        <f t="shared" si="6"/>
        <v>0</v>
      </c>
      <c r="ER31" s="1170">
        <f t="shared" si="6"/>
        <v>0</v>
      </c>
      <c r="ES31" s="1170">
        <f t="shared" si="6"/>
        <v>0</v>
      </c>
      <c r="ET31" s="1170">
        <f t="shared" si="6"/>
        <v>0</v>
      </c>
      <c r="EU31" s="1170">
        <f t="shared" si="6"/>
        <v>0</v>
      </c>
      <c r="EV31" s="1170">
        <f t="shared" si="6"/>
        <v>0</v>
      </c>
      <c r="EW31" s="1170">
        <f t="shared" si="6"/>
        <v>0</v>
      </c>
      <c r="EX31" s="1170">
        <f t="shared" si="6"/>
        <v>0</v>
      </c>
      <c r="EY31" s="1170">
        <f t="shared" si="6"/>
        <v>0</v>
      </c>
      <c r="EZ31" s="1170">
        <f t="shared" si="6"/>
        <v>0</v>
      </c>
      <c r="FA31" s="1171">
        <f t="shared" si="6"/>
        <v>0</v>
      </c>
    </row>
    <row r="32" spans="1:157">
      <c r="A32" s="1173" t="s">
        <v>738</v>
      </c>
      <c r="B32" s="1174"/>
      <c r="C32" s="1175"/>
      <c r="D32" s="1175"/>
      <c r="E32" s="1175"/>
      <c r="F32" s="1175"/>
      <c r="G32" s="1175"/>
      <c r="H32" s="1175"/>
      <c r="I32" s="1175"/>
      <c r="J32" s="1175"/>
      <c r="K32" s="1175"/>
      <c r="L32" s="1175"/>
      <c r="M32" s="1176"/>
      <c r="N32" s="1174"/>
      <c r="O32" s="1175"/>
      <c r="P32" s="1175"/>
      <c r="Q32" s="1175"/>
      <c r="R32" s="1175"/>
      <c r="S32" s="1175"/>
      <c r="T32" s="1175"/>
      <c r="U32" s="1175"/>
      <c r="V32" s="1175"/>
      <c r="W32" s="1175"/>
      <c r="X32" s="1175"/>
      <c r="Y32" s="1176"/>
      <c r="Z32" s="1174"/>
      <c r="AA32" s="1175"/>
      <c r="AB32" s="1175"/>
      <c r="AC32" s="1175"/>
      <c r="AD32" s="1175"/>
      <c r="AE32" s="1175"/>
      <c r="AF32" s="1175"/>
      <c r="AG32" s="1175"/>
      <c r="AH32" s="1175"/>
      <c r="AI32" s="1175"/>
      <c r="AJ32" s="1175"/>
      <c r="AK32" s="1176"/>
      <c r="AL32" s="1174"/>
      <c r="AM32" s="1175"/>
      <c r="AN32" s="1175"/>
      <c r="AO32" s="1175"/>
      <c r="AP32" s="1175"/>
      <c r="AQ32" s="1175"/>
      <c r="AR32" s="1175"/>
      <c r="AS32" s="1175"/>
      <c r="AT32" s="1175"/>
      <c r="AU32" s="1175"/>
      <c r="AV32" s="1175"/>
      <c r="AW32" s="1176"/>
      <c r="AX32" s="1174"/>
      <c r="AY32" s="1175"/>
      <c r="AZ32" s="1175"/>
      <c r="BA32" s="1175"/>
      <c r="BB32" s="1175"/>
      <c r="BC32" s="1175"/>
      <c r="BD32" s="1175"/>
      <c r="BE32" s="1175"/>
      <c r="BF32" s="1175"/>
      <c r="BG32" s="1175"/>
      <c r="BH32" s="1175"/>
      <c r="BI32" s="1176"/>
      <c r="BJ32" s="1174"/>
      <c r="BK32" s="1175"/>
      <c r="BL32" s="1175"/>
      <c r="BM32" s="1175"/>
      <c r="BN32" s="1175"/>
      <c r="BO32" s="1175"/>
      <c r="BP32" s="1175"/>
      <c r="BQ32" s="1175"/>
      <c r="BR32" s="1175"/>
      <c r="BS32" s="1175"/>
      <c r="BT32" s="1175"/>
      <c r="BU32" s="1176"/>
      <c r="BV32" s="1174"/>
      <c r="BW32" s="1175"/>
      <c r="BX32" s="1175"/>
      <c r="BY32" s="1175"/>
      <c r="BZ32" s="1175"/>
      <c r="CA32" s="1175"/>
      <c r="CB32" s="1175"/>
      <c r="CC32" s="1175"/>
      <c r="CD32" s="1175"/>
      <c r="CE32" s="1175"/>
      <c r="CF32" s="1175"/>
      <c r="CG32" s="1176"/>
      <c r="CH32" s="1174"/>
      <c r="CI32" s="1175"/>
      <c r="CJ32" s="1175"/>
      <c r="CK32" s="1175"/>
      <c r="CL32" s="1175"/>
      <c r="CM32" s="1175"/>
      <c r="CN32" s="1175"/>
      <c r="CO32" s="1175"/>
      <c r="CP32" s="1175"/>
      <c r="CQ32" s="1175"/>
      <c r="CR32" s="1175"/>
      <c r="CS32" s="1176"/>
      <c r="CT32" s="1174"/>
      <c r="CU32" s="1175"/>
      <c r="CV32" s="1175"/>
      <c r="CW32" s="1175"/>
      <c r="CX32" s="1175"/>
      <c r="CY32" s="1175"/>
      <c r="CZ32" s="1175"/>
      <c r="DA32" s="1175"/>
      <c r="DB32" s="1175"/>
      <c r="DC32" s="1175"/>
      <c r="DD32" s="1175"/>
      <c r="DE32" s="1176"/>
      <c r="DF32" s="1174"/>
      <c r="DG32" s="1175"/>
      <c r="DH32" s="1175"/>
      <c r="DI32" s="1175"/>
      <c r="DJ32" s="1175"/>
      <c r="DK32" s="1175"/>
      <c r="DL32" s="1175"/>
      <c r="DM32" s="1175"/>
      <c r="DN32" s="1175"/>
      <c r="DO32" s="1175"/>
      <c r="DP32" s="1175"/>
      <c r="DQ32" s="1176"/>
      <c r="DR32" s="1174"/>
      <c r="DS32" s="1175"/>
      <c r="DT32" s="1175"/>
      <c r="DU32" s="1175"/>
      <c r="DV32" s="1175"/>
      <c r="DW32" s="1175"/>
      <c r="DX32" s="1175"/>
      <c r="DY32" s="1175"/>
      <c r="DZ32" s="1175"/>
      <c r="EA32" s="1175"/>
      <c r="EB32" s="1175"/>
      <c r="EC32" s="1176"/>
      <c r="ED32" s="1174"/>
      <c r="EE32" s="1175"/>
      <c r="EF32" s="1175"/>
      <c r="EG32" s="1175"/>
      <c r="EH32" s="1175"/>
      <c r="EI32" s="1175"/>
      <c r="EJ32" s="1175"/>
      <c r="EK32" s="1175"/>
      <c r="EL32" s="1175"/>
      <c r="EM32" s="1175"/>
      <c r="EN32" s="1175"/>
      <c r="EO32" s="1176"/>
      <c r="EP32" s="1172">
        <f t="shared" si="6"/>
        <v>0</v>
      </c>
      <c r="EQ32" s="1170">
        <f t="shared" si="6"/>
        <v>0</v>
      </c>
      <c r="ER32" s="1170">
        <f t="shared" si="6"/>
        <v>0</v>
      </c>
      <c r="ES32" s="1170">
        <f t="shared" si="6"/>
        <v>0</v>
      </c>
      <c r="ET32" s="1170">
        <f t="shared" si="6"/>
        <v>0</v>
      </c>
      <c r="EU32" s="1170">
        <f t="shared" si="6"/>
        <v>0</v>
      </c>
      <c r="EV32" s="1170">
        <f t="shared" si="6"/>
        <v>0</v>
      </c>
      <c r="EW32" s="1170">
        <f t="shared" si="6"/>
        <v>0</v>
      </c>
      <c r="EX32" s="1170">
        <f t="shared" si="6"/>
        <v>0</v>
      </c>
      <c r="EY32" s="1170">
        <f t="shared" si="6"/>
        <v>0</v>
      </c>
      <c r="EZ32" s="1170">
        <f t="shared" si="6"/>
        <v>0</v>
      </c>
      <c r="FA32" s="1171">
        <f t="shared" si="6"/>
        <v>0</v>
      </c>
    </row>
    <row r="33" spans="1:157">
      <c r="A33" s="1173" t="s">
        <v>739</v>
      </c>
      <c r="B33" s="1174"/>
      <c r="C33" s="1175"/>
      <c r="D33" s="1175"/>
      <c r="E33" s="1175"/>
      <c r="F33" s="1175"/>
      <c r="G33" s="1175"/>
      <c r="H33" s="1175"/>
      <c r="I33" s="1175"/>
      <c r="J33" s="1175"/>
      <c r="K33" s="1175"/>
      <c r="L33" s="1175"/>
      <c r="M33" s="1176"/>
      <c r="N33" s="1174"/>
      <c r="O33" s="1175"/>
      <c r="P33" s="1175"/>
      <c r="Q33" s="1175"/>
      <c r="R33" s="1175"/>
      <c r="S33" s="1175"/>
      <c r="T33" s="1175"/>
      <c r="U33" s="1175"/>
      <c r="V33" s="1175"/>
      <c r="W33" s="1175"/>
      <c r="X33" s="1175"/>
      <c r="Y33" s="1176"/>
      <c r="Z33" s="1174"/>
      <c r="AA33" s="1175"/>
      <c r="AB33" s="1175"/>
      <c r="AC33" s="1175"/>
      <c r="AD33" s="1175"/>
      <c r="AE33" s="1175"/>
      <c r="AF33" s="1175"/>
      <c r="AG33" s="1175"/>
      <c r="AH33" s="1175"/>
      <c r="AI33" s="1175"/>
      <c r="AJ33" s="1175"/>
      <c r="AK33" s="1176"/>
      <c r="AL33" s="1174"/>
      <c r="AM33" s="1175"/>
      <c r="AN33" s="1175"/>
      <c r="AO33" s="1175"/>
      <c r="AP33" s="1175"/>
      <c r="AQ33" s="1175"/>
      <c r="AR33" s="1175"/>
      <c r="AS33" s="1175"/>
      <c r="AT33" s="1175"/>
      <c r="AU33" s="1175"/>
      <c r="AV33" s="1175"/>
      <c r="AW33" s="1176"/>
      <c r="AX33" s="1174"/>
      <c r="AY33" s="1175"/>
      <c r="AZ33" s="1175"/>
      <c r="BA33" s="1175"/>
      <c r="BB33" s="1175"/>
      <c r="BC33" s="1175"/>
      <c r="BD33" s="1175"/>
      <c r="BE33" s="1175"/>
      <c r="BF33" s="1175"/>
      <c r="BG33" s="1175"/>
      <c r="BH33" s="1175"/>
      <c r="BI33" s="1176"/>
      <c r="BJ33" s="1174"/>
      <c r="BK33" s="1175"/>
      <c r="BL33" s="1175"/>
      <c r="BM33" s="1175"/>
      <c r="BN33" s="1175"/>
      <c r="BO33" s="1175"/>
      <c r="BP33" s="1175"/>
      <c r="BQ33" s="1175"/>
      <c r="BR33" s="1175"/>
      <c r="BS33" s="1175"/>
      <c r="BT33" s="1175"/>
      <c r="BU33" s="1176"/>
      <c r="BV33" s="1174"/>
      <c r="BW33" s="1175"/>
      <c r="BX33" s="1175"/>
      <c r="BY33" s="1175"/>
      <c r="BZ33" s="1175"/>
      <c r="CA33" s="1175"/>
      <c r="CB33" s="1175"/>
      <c r="CC33" s="1175"/>
      <c r="CD33" s="1175"/>
      <c r="CE33" s="1175"/>
      <c r="CF33" s="1175"/>
      <c r="CG33" s="1176"/>
      <c r="CH33" s="1174"/>
      <c r="CI33" s="1175"/>
      <c r="CJ33" s="1175"/>
      <c r="CK33" s="1175"/>
      <c r="CL33" s="1175"/>
      <c r="CM33" s="1175"/>
      <c r="CN33" s="1175"/>
      <c r="CO33" s="1175"/>
      <c r="CP33" s="1175"/>
      <c r="CQ33" s="1175"/>
      <c r="CR33" s="1175"/>
      <c r="CS33" s="1176"/>
      <c r="CT33" s="1174"/>
      <c r="CU33" s="1175"/>
      <c r="CV33" s="1175"/>
      <c r="CW33" s="1175"/>
      <c r="CX33" s="1175"/>
      <c r="CY33" s="1175"/>
      <c r="CZ33" s="1175"/>
      <c r="DA33" s="1175"/>
      <c r="DB33" s="1175"/>
      <c r="DC33" s="1175"/>
      <c r="DD33" s="1175"/>
      <c r="DE33" s="1176"/>
      <c r="DF33" s="1174"/>
      <c r="DG33" s="1175"/>
      <c r="DH33" s="1175"/>
      <c r="DI33" s="1175"/>
      <c r="DJ33" s="1175"/>
      <c r="DK33" s="1175"/>
      <c r="DL33" s="1175"/>
      <c r="DM33" s="1175"/>
      <c r="DN33" s="1175"/>
      <c r="DO33" s="1175"/>
      <c r="DP33" s="1175"/>
      <c r="DQ33" s="1176"/>
      <c r="DR33" s="1174"/>
      <c r="DS33" s="1175"/>
      <c r="DT33" s="1175"/>
      <c r="DU33" s="1175"/>
      <c r="DV33" s="1175"/>
      <c r="DW33" s="1175"/>
      <c r="DX33" s="1175"/>
      <c r="DY33" s="1175"/>
      <c r="DZ33" s="1175"/>
      <c r="EA33" s="1175"/>
      <c r="EB33" s="1175"/>
      <c r="EC33" s="1176"/>
      <c r="ED33" s="1174"/>
      <c r="EE33" s="1175"/>
      <c r="EF33" s="1175"/>
      <c r="EG33" s="1175"/>
      <c r="EH33" s="1175"/>
      <c r="EI33" s="1175"/>
      <c r="EJ33" s="1175"/>
      <c r="EK33" s="1175"/>
      <c r="EL33" s="1175"/>
      <c r="EM33" s="1175"/>
      <c r="EN33" s="1175"/>
      <c r="EO33" s="1176"/>
      <c r="EP33" s="1172">
        <f t="shared" si="6"/>
        <v>0</v>
      </c>
      <c r="EQ33" s="1170">
        <f t="shared" si="6"/>
        <v>0</v>
      </c>
      <c r="ER33" s="1170">
        <f t="shared" si="6"/>
        <v>0</v>
      </c>
      <c r="ES33" s="1170">
        <f t="shared" si="6"/>
        <v>0</v>
      </c>
      <c r="ET33" s="1170">
        <f t="shared" si="6"/>
        <v>0</v>
      </c>
      <c r="EU33" s="1170">
        <f t="shared" si="6"/>
        <v>0</v>
      </c>
      <c r="EV33" s="1170">
        <f t="shared" si="6"/>
        <v>0</v>
      </c>
      <c r="EW33" s="1170">
        <f t="shared" si="6"/>
        <v>0</v>
      </c>
      <c r="EX33" s="1170">
        <f t="shared" si="6"/>
        <v>0</v>
      </c>
      <c r="EY33" s="1170">
        <f t="shared" si="6"/>
        <v>0</v>
      </c>
      <c r="EZ33" s="1170">
        <f t="shared" si="6"/>
        <v>0</v>
      </c>
      <c r="FA33" s="1171">
        <f t="shared" si="6"/>
        <v>0</v>
      </c>
    </row>
    <row r="34" spans="1:157">
      <c r="A34" s="1173" t="s">
        <v>740</v>
      </c>
      <c r="B34" s="1174"/>
      <c r="C34" s="1175"/>
      <c r="D34" s="1175"/>
      <c r="E34" s="1175"/>
      <c r="F34" s="1175"/>
      <c r="G34" s="1175"/>
      <c r="H34" s="1175"/>
      <c r="I34" s="1175"/>
      <c r="J34" s="1175"/>
      <c r="K34" s="1175"/>
      <c r="L34" s="1175"/>
      <c r="M34" s="1176"/>
      <c r="N34" s="1174"/>
      <c r="O34" s="1175"/>
      <c r="P34" s="1175"/>
      <c r="Q34" s="1175"/>
      <c r="R34" s="1175"/>
      <c r="S34" s="1175"/>
      <c r="T34" s="1175"/>
      <c r="U34" s="1175"/>
      <c r="V34" s="1175"/>
      <c r="W34" s="1175"/>
      <c r="X34" s="1175"/>
      <c r="Y34" s="1176"/>
      <c r="Z34" s="1174"/>
      <c r="AA34" s="1175"/>
      <c r="AB34" s="1175"/>
      <c r="AC34" s="1175"/>
      <c r="AD34" s="1175"/>
      <c r="AE34" s="1175"/>
      <c r="AF34" s="1175"/>
      <c r="AG34" s="1175"/>
      <c r="AH34" s="1175"/>
      <c r="AI34" s="1175"/>
      <c r="AJ34" s="1175"/>
      <c r="AK34" s="1176"/>
      <c r="AL34" s="1174"/>
      <c r="AM34" s="1175"/>
      <c r="AN34" s="1175"/>
      <c r="AO34" s="1175"/>
      <c r="AP34" s="1175"/>
      <c r="AQ34" s="1175"/>
      <c r="AR34" s="1175"/>
      <c r="AS34" s="1175"/>
      <c r="AT34" s="1175"/>
      <c r="AU34" s="1175"/>
      <c r="AV34" s="1175"/>
      <c r="AW34" s="1176"/>
      <c r="AX34" s="1174"/>
      <c r="AY34" s="1175"/>
      <c r="AZ34" s="1175"/>
      <c r="BA34" s="1175"/>
      <c r="BB34" s="1175"/>
      <c r="BC34" s="1175"/>
      <c r="BD34" s="1175"/>
      <c r="BE34" s="1175"/>
      <c r="BF34" s="1175"/>
      <c r="BG34" s="1175"/>
      <c r="BH34" s="1175"/>
      <c r="BI34" s="1176"/>
      <c r="BJ34" s="1174"/>
      <c r="BK34" s="1175"/>
      <c r="BL34" s="1175"/>
      <c r="BM34" s="1175"/>
      <c r="BN34" s="1175"/>
      <c r="BO34" s="1175"/>
      <c r="BP34" s="1175"/>
      <c r="BQ34" s="1175"/>
      <c r="BR34" s="1175"/>
      <c r="BS34" s="1175"/>
      <c r="BT34" s="1175"/>
      <c r="BU34" s="1176"/>
      <c r="BV34" s="1174"/>
      <c r="BW34" s="1175"/>
      <c r="BX34" s="1175"/>
      <c r="BY34" s="1175"/>
      <c r="BZ34" s="1175"/>
      <c r="CA34" s="1175"/>
      <c r="CB34" s="1175"/>
      <c r="CC34" s="1175"/>
      <c r="CD34" s="1175"/>
      <c r="CE34" s="1175"/>
      <c r="CF34" s="1175"/>
      <c r="CG34" s="1176"/>
      <c r="CH34" s="1174"/>
      <c r="CI34" s="1175"/>
      <c r="CJ34" s="1175"/>
      <c r="CK34" s="1175"/>
      <c r="CL34" s="1175"/>
      <c r="CM34" s="1175"/>
      <c r="CN34" s="1175"/>
      <c r="CO34" s="1175"/>
      <c r="CP34" s="1175"/>
      <c r="CQ34" s="1175"/>
      <c r="CR34" s="1175"/>
      <c r="CS34" s="1176"/>
      <c r="CT34" s="1174"/>
      <c r="CU34" s="1175"/>
      <c r="CV34" s="1175"/>
      <c r="CW34" s="1175"/>
      <c r="CX34" s="1175"/>
      <c r="CY34" s="1175"/>
      <c r="CZ34" s="1175"/>
      <c r="DA34" s="1175"/>
      <c r="DB34" s="1175"/>
      <c r="DC34" s="1175"/>
      <c r="DD34" s="1175"/>
      <c r="DE34" s="1176"/>
      <c r="DF34" s="1174"/>
      <c r="DG34" s="1175"/>
      <c r="DH34" s="1175"/>
      <c r="DI34" s="1175"/>
      <c r="DJ34" s="1175"/>
      <c r="DK34" s="1175"/>
      <c r="DL34" s="1175"/>
      <c r="DM34" s="1175"/>
      <c r="DN34" s="1175"/>
      <c r="DO34" s="1175"/>
      <c r="DP34" s="1175"/>
      <c r="DQ34" s="1176"/>
      <c r="DR34" s="1174"/>
      <c r="DS34" s="1175"/>
      <c r="DT34" s="1175"/>
      <c r="DU34" s="1175"/>
      <c r="DV34" s="1175"/>
      <c r="DW34" s="1175"/>
      <c r="DX34" s="1175"/>
      <c r="DY34" s="1175"/>
      <c r="DZ34" s="1175"/>
      <c r="EA34" s="1175"/>
      <c r="EB34" s="1175"/>
      <c r="EC34" s="1176"/>
      <c r="ED34" s="1174"/>
      <c r="EE34" s="1175"/>
      <c r="EF34" s="1175"/>
      <c r="EG34" s="1175"/>
      <c r="EH34" s="1175"/>
      <c r="EI34" s="1175"/>
      <c r="EJ34" s="1175"/>
      <c r="EK34" s="1175"/>
      <c r="EL34" s="1175"/>
      <c r="EM34" s="1175"/>
      <c r="EN34" s="1175"/>
      <c r="EO34" s="1176"/>
      <c r="EP34" s="1172">
        <f t="shared" si="6"/>
        <v>0</v>
      </c>
      <c r="EQ34" s="1170">
        <f t="shared" si="6"/>
        <v>0</v>
      </c>
      <c r="ER34" s="1170">
        <f t="shared" si="6"/>
        <v>0</v>
      </c>
      <c r="ES34" s="1170">
        <f t="shared" si="6"/>
        <v>0</v>
      </c>
      <c r="ET34" s="1170">
        <f t="shared" si="6"/>
        <v>0</v>
      </c>
      <c r="EU34" s="1170">
        <f t="shared" si="6"/>
        <v>0</v>
      </c>
      <c r="EV34" s="1170">
        <f t="shared" si="6"/>
        <v>0</v>
      </c>
      <c r="EW34" s="1170">
        <f t="shared" si="6"/>
        <v>0</v>
      </c>
      <c r="EX34" s="1170">
        <f t="shared" si="6"/>
        <v>0</v>
      </c>
      <c r="EY34" s="1170">
        <f t="shared" si="6"/>
        <v>0</v>
      </c>
      <c r="EZ34" s="1170">
        <f t="shared" si="6"/>
        <v>0</v>
      </c>
      <c r="FA34" s="1171">
        <f t="shared" si="6"/>
        <v>0</v>
      </c>
    </row>
    <row r="35" spans="1:157">
      <c r="A35" s="1173" t="s">
        <v>741</v>
      </c>
      <c r="B35" s="1174"/>
      <c r="C35" s="1175"/>
      <c r="D35" s="1175"/>
      <c r="E35" s="1175"/>
      <c r="F35" s="1175"/>
      <c r="G35" s="1175"/>
      <c r="H35" s="1175"/>
      <c r="I35" s="1175"/>
      <c r="J35" s="1175"/>
      <c r="K35" s="1175"/>
      <c r="L35" s="1175"/>
      <c r="M35" s="1176"/>
      <c r="N35" s="1174"/>
      <c r="O35" s="1175"/>
      <c r="P35" s="1175"/>
      <c r="Q35" s="1175"/>
      <c r="R35" s="1175"/>
      <c r="S35" s="1175"/>
      <c r="T35" s="1175"/>
      <c r="U35" s="1175"/>
      <c r="V35" s="1175"/>
      <c r="W35" s="1175"/>
      <c r="X35" s="1175"/>
      <c r="Y35" s="1176"/>
      <c r="Z35" s="1174"/>
      <c r="AA35" s="1175"/>
      <c r="AB35" s="1175"/>
      <c r="AC35" s="1175"/>
      <c r="AD35" s="1175"/>
      <c r="AE35" s="1175"/>
      <c r="AF35" s="1175"/>
      <c r="AG35" s="1175"/>
      <c r="AH35" s="1175"/>
      <c r="AI35" s="1175"/>
      <c r="AJ35" s="1175"/>
      <c r="AK35" s="1176"/>
      <c r="AL35" s="1174"/>
      <c r="AM35" s="1175"/>
      <c r="AN35" s="1175"/>
      <c r="AO35" s="1175"/>
      <c r="AP35" s="1175"/>
      <c r="AQ35" s="1175"/>
      <c r="AR35" s="1175"/>
      <c r="AS35" s="1175"/>
      <c r="AT35" s="1175"/>
      <c r="AU35" s="1175"/>
      <c r="AV35" s="1175"/>
      <c r="AW35" s="1176"/>
      <c r="AX35" s="1174"/>
      <c r="AY35" s="1175"/>
      <c r="AZ35" s="1175"/>
      <c r="BA35" s="1175"/>
      <c r="BB35" s="1175"/>
      <c r="BC35" s="1175"/>
      <c r="BD35" s="1175"/>
      <c r="BE35" s="1175"/>
      <c r="BF35" s="1175"/>
      <c r="BG35" s="1175"/>
      <c r="BH35" s="1175"/>
      <c r="BI35" s="1176"/>
      <c r="BJ35" s="1174"/>
      <c r="BK35" s="1175"/>
      <c r="BL35" s="1175"/>
      <c r="BM35" s="1175"/>
      <c r="BN35" s="1175"/>
      <c r="BO35" s="1175"/>
      <c r="BP35" s="1175"/>
      <c r="BQ35" s="1175"/>
      <c r="BR35" s="1175"/>
      <c r="BS35" s="1175"/>
      <c r="BT35" s="1175"/>
      <c r="BU35" s="1176"/>
      <c r="BV35" s="1174"/>
      <c r="BW35" s="1175"/>
      <c r="BX35" s="1175"/>
      <c r="BY35" s="1175"/>
      <c r="BZ35" s="1175"/>
      <c r="CA35" s="1175"/>
      <c r="CB35" s="1175"/>
      <c r="CC35" s="1175"/>
      <c r="CD35" s="1175"/>
      <c r="CE35" s="1175"/>
      <c r="CF35" s="1175"/>
      <c r="CG35" s="1176"/>
      <c r="CH35" s="1174"/>
      <c r="CI35" s="1175"/>
      <c r="CJ35" s="1175"/>
      <c r="CK35" s="1175"/>
      <c r="CL35" s="1175"/>
      <c r="CM35" s="1175"/>
      <c r="CN35" s="1175"/>
      <c r="CO35" s="1175"/>
      <c r="CP35" s="1175"/>
      <c r="CQ35" s="1175"/>
      <c r="CR35" s="1175"/>
      <c r="CS35" s="1176"/>
      <c r="CT35" s="1174"/>
      <c r="CU35" s="1175"/>
      <c r="CV35" s="1175"/>
      <c r="CW35" s="1175"/>
      <c r="CX35" s="1175"/>
      <c r="CY35" s="1175"/>
      <c r="CZ35" s="1175"/>
      <c r="DA35" s="1175"/>
      <c r="DB35" s="1175"/>
      <c r="DC35" s="1175"/>
      <c r="DD35" s="1175"/>
      <c r="DE35" s="1176"/>
      <c r="DF35" s="1174"/>
      <c r="DG35" s="1175"/>
      <c r="DH35" s="1175"/>
      <c r="DI35" s="1175"/>
      <c r="DJ35" s="1175"/>
      <c r="DK35" s="1175"/>
      <c r="DL35" s="1175"/>
      <c r="DM35" s="1175"/>
      <c r="DN35" s="1175"/>
      <c r="DO35" s="1175"/>
      <c r="DP35" s="1175"/>
      <c r="DQ35" s="1176"/>
      <c r="DR35" s="1174"/>
      <c r="DS35" s="1175"/>
      <c r="DT35" s="1175"/>
      <c r="DU35" s="1175"/>
      <c r="DV35" s="1175"/>
      <c r="DW35" s="1175"/>
      <c r="DX35" s="1175"/>
      <c r="DY35" s="1175"/>
      <c r="DZ35" s="1175"/>
      <c r="EA35" s="1175"/>
      <c r="EB35" s="1175"/>
      <c r="EC35" s="1176"/>
      <c r="ED35" s="1174"/>
      <c r="EE35" s="1175"/>
      <c r="EF35" s="1175"/>
      <c r="EG35" s="1175"/>
      <c r="EH35" s="1175"/>
      <c r="EI35" s="1175"/>
      <c r="EJ35" s="1175"/>
      <c r="EK35" s="1175"/>
      <c r="EL35" s="1175"/>
      <c r="EM35" s="1175"/>
      <c r="EN35" s="1175"/>
      <c r="EO35" s="1176"/>
      <c r="EP35" s="1172">
        <f t="shared" si="6"/>
        <v>0</v>
      </c>
      <c r="EQ35" s="1170">
        <f t="shared" si="6"/>
        <v>0</v>
      </c>
      <c r="ER35" s="1170">
        <f t="shared" si="6"/>
        <v>0</v>
      </c>
      <c r="ES35" s="1170">
        <f t="shared" si="6"/>
        <v>0</v>
      </c>
      <c r="ET35" s="1170">
        <f t="shared" si="6"/>
        <v>0</v>
      </c>
      <c r="EU35" s="1170">
        <f t="shared" si="6"/>
        <v>0</v>
      </c>
      <c r="EV35" s="1170">
        <f t="shared" si="6"/>
        <v>0</v>
      </c>
      <c r="EW35" s="1170">
        <f t="shared" si="6"/>
        <v>0</v>
      </c>
      <c r="EX35" s="1170">
        <f t="shared" si="6"/>
        <v>0</v>
      </c>
      <c r="EY35" s="1170">
        <f t="shared" si="6"/>
        <v>0</v>
      </c>
      <c r="EZ35" s="1170">
        <f t="shared" si="6"/>
        <v>0</v>
      </c>
      <c r="FA35" s="1171">
        <f t="shared" si="6"/>
        <v>0</v>
      </c>
    </row>
    <row r="36" spans="1:157">
      <c r="A36" s="1173" t="s">
        <v>742</v>
      </c>
      <c r="B36" s="1174"/>
      <c r="C36" s="1175"/>
      <c r="D36" s="1175"/>
      <c r="E36" s="1175"/>
      <c r="F36" s="1175"/>
      <c r="G36" s="1175"/>
      <c r="H36" s="1175"/>
      <c r="I36" s="1175"/>
      <c r="J36" s="1175"/>
      <c r="K36" s="1175"/>
      <c r="L36" s="1175"/>
      <c r="M36" s="1176"/>
      <c r="N36" s="1174"/>
      <c r="O36" s="1175"/>
      <c r="P36" s="1175"/>
      <c r="Q36" s="1175"/>
      <c r="R36" s="1175"/>
      <c r="S36" s="1175"/>
      <c r="T36" s="1175"/>
      <c r="U36" s="1175"/>
      <c r="V36" s="1175"/>
      <c r="W36" s="1175"/>
      <c r="X36" s="1175"/>
      <c r="Y36" s="1176"/>
      <c r="Z36" s="1174"/>
      <c r="AA36" s="1175"/>
      <c r="AB36" s="1175"/>
      <c r="AC36" s="1175"/>
      <c r="AD36" s="1175"/>
      <c r="AE36" s="1175"/>
      <c r="AF36" s="1175"/>
      <c r="AG36" s="1175"/>
      <c r="AH36" s="1175"/>
      <c r="AI36" s="1175"/>
      <c r="AJ36" s="1175"/>
      <c r="AK36" s="1176"/>
      <c r="AL36" s="1174"/>
      <c r="AM36" s="1175"/>
      <c r="AN36" s="1175"/>
      <c r="AO36" s="1175"/>
      <c r="AP36" s="1175"/>
      <c r="AQ36" s="1175"/>
      <c r="AR36" s="1175"/>
      <c r="AS36" s="1175"/>
      <c r="AT36" s="1175"/>
      <c r="AU36" s="1175"/>
      <c r="AV36" s="1175"/>
      <c r="AW36" s="1176"/>
      <c r="AX36" s="1174"/>
      <c r="AY36" s="1175"/>
      <c r="AZ36" s="1175"/>
      <c r="BA36" s="1175"/>
      <c r="BB36" s="1175"/>
      <c r="BC36" s="1175"/>
      <c r="BD36" s="1175"/>
      <c r="BE36" s="1175"/>
      <c r="BF36" s="1175"/>
      <c r="BG36" s="1175"/>
      <c r="BH36" s="1175"/>
      <c r="BI36" s="1176"/>
      <c r="BJ36" s="1174"/>
      <c r="BK36" s="1175"/>
      <c r="BL36" s="1175"/>
      <c r="BM36" s="1175"/>
      <c r="BN36" s="1175"/>
      <c r="BO36" s="1175"/>
      <c r="BP36" s="1175"/>
      <c r="BQ36" s="1175"/>
      <c r="BR36" s="1175"/>
      <c r="BS36" s="1175"/>
      <c r="BT36" s="1175"/>
      <c r="BU36" s="1176"/>
      <c r="BV36" s="1174"/>
      <c r="BW36" s="1175"/>
      <c r="BX36" s="1175"/>
      <c r="BY36" s="1175"/>
      <c r="BZ36" s="1175"/>
      <c r="CA36" s="1175"/>
      <c r="CB36" s="1175"/>
      <c r="CC36" s="1175"/>
      <c r="CD36" s="1175"/>
      <c r="CE36" s="1175"/>
      <c r="CF36" s="1175"/>
      <c r="CG36" s="1176"/>
      <c r="CH36" s="1174"/>
      <c r="CI36" s="1175"/>
      <c r="CJ36" s="1175"/>
      <c r="CK36" s="1175"/>
      <c r="CL36" s="1175"/>
      <c r="CM36" s="1175"/>
      <c r="CN36" s="1175"/>
      <c r="CO36" s="1175"/>
      <c r="CP36" s="1175"/>
      <c r="CQ36" s="1175"/>
      <c r="CR36" s="1175"/>
      <c r="CS36" s="1176"/>
      <c r="CT36" s="1174"/>
      <c r="CU36" s="1175"/>
      <c r="CV36" s="1175"/>
      <c r="CW36" s="1175"/>
      <c r="CX36" s="1175"/>
      <c r="CY36" s="1175"/>
      <c r="CZ36" s="1175"/>
      <c r="DA36" s="1175"/>
      <c r="DB36" s="1175"/>
      <c r="DC36" s="1175"/>
      <c r="DD36" s="1175"/>
      <c r="DE36" s="1176"/>
      <c r="DF36" s="1174"/>
      <c r="DG36" s="1175"/>
      <c r="DH36" s="1175"/>
      <c r="DI36" s="1175"/>
      <c r="DJ36" s="1175"/>
      <c r="DK36" s="1175"/>
      <c r="DL36" s="1175"/>
      <c r="DM36" s="1175"/>
      <c r="DN36" s="1175"/>
      <c r="DO36" s="1175"/>
      <c r="DP36" s="1175"/>
      <c r="DQ36" s="1176"/>
      <c r="DR36" s="1174"/>
      <c r="DS36" s="1175"/>
      <c r="DT36" s="1175"/>
      <c r="DU36" s="1175"/>
      <c r="DV36" s="1175"/>
      <c r="DW36" s="1175"/>
      <c r="DX36" s="1175"/>
      <c r="DY36" s="1175"/>
      <c r="DZ36" s="1175"/>
      <c r="EA36" s="1175"/>
      <c r="EB36" s="1175"/>
      <c r="EC36" s="1176"/>
      <c r="ED36" s="1174"/>
      <c r="EE36" s="1175"/>
      <c r="EF36" s="1175"/>
      <c r="EG36" s="1175"/>
      <c r="EH36" s="1175"/>
      <c r="EI36" s="1175"/>
      <c r="EJ36" s="1175"/>
      <c r="EK36" s="1175"/>
      <c r="EL36" s="1175"/>
      <c r="EM36" s="1175"/>
      <c r="EN36" s="1175"/>
      <c r="EO36" s="1176"/>
      <c r="EP36" s="1172">
        <f t="shared" si="6"/>
        <v>0</v>
      </c>
      <c r="EQ36" s="1170">
        <f t="shared" si="6"/>
        <v>0</v>
      </c>
      <c r="ER36" s="1170">
        <f t="shared" si="6"/>
        <v>0</v>
      </c>
      <c r="ES36" s="1170">
        <f t="shared" si="6"/>
        <v>0</v>
      </c>
      <c r="ET36" s="1170">
        <f t="shared" si="6"/>
        <v>0</v>
      </c>
      <c r="EU36" s="1170">
        <f t="shared" si="6"/>
        <v>0</v>
      </c>
      <c r="EV36" s="1170">
        <f t="shared" si="6"/>
        <v>0</v>
      </c>
      <c r="EW36" s="1170">
        <f t="shared" si="6"/>
        <v>0</v>
      </c>
      <c r="EX36" s="1170">
        <f t="shared" si="6"/>
        <v>0</v>
      </c>
      <c r="EY36" s="1170">
        <f t="shared" si="6"/>
        <v>0</v>
      </c>
      <c r="EZ36" s="1170">
        <f t="shared" si="6"/>
        <v>0</v>
      </c>
      <c r="FA36" s="1171">
        <f t="shared" si="6"/>
        <v>0</v>
      </c>
    </row>
    <row r="37" spans="1:157">
      <c r="A37" s="1161" t="s">
        <v>745</v>
      </c>
      <c r="B37" s="1162"/>
      <c r="C37" s="1163"/>
      <c r="D37" s="1163"/>
      <c r="E37" s="1163"/>
      <c r="F37" s="1163"/>
      <c r="G37" s="1163"/>
      <c r="H37" s="1163"/>
      <c r="I37" s="1163"/>
      <c r="J37" s="1163"/>
      <c r="K37" s="1163"/>
      <c r="L37" s="1163"/>
      <c r="M37" s="1163"/>
      <c r="N37" s="1163"/>
      <c r="O37" s="1163"/>
      <c r="P37" s="1163"/>
      <c r="Q37" s="1163"/>
      <c r="R37" s="1163"/>
      <c r="S37" s="1163"/>
      <c r="T37" s="1163"/>
      <c r="U37" s="1163"/>
      <c r="V37" s="1163"/>
      <c r="W37" s="1163"/>
      <c r="X37" s="1163"/>
      <c r="Y37" s="1163"/>
      <c r="Z37" s="1163"/>
      <c r="AA37" s="1163"/>
      <c r="AB37" s="1163"/>
      <c r="AC37" s="1163"/>
      <c r="AD37" s="1163"/>
      <c r="AE37" s="1163"/>
      <c r="AF37" s="1163"/>
      <c r="AG37" s="1163"/>
      <c r="AH37" s="1163"/>
      <c r="AI37" s="1163"/>
      <c r="AJ37" s="1163"/>
      <c r="AK37" s="1163"/>
      <c r="AL37" s="1163"/>
      <c r="AM37" s="1163"/>
      <c r="AN37" s="1163"/>
      <c r="AO37" s="1163"/>
      <c r="AP37" s="1163"/>
      <c r="AQ37" s="1163"/>
      <c r="AR37" s="1163"/>
      <c r="AS37" s="1163"/>
      <c r="AT37" s="1163"/>
      <c r="AU37" s="1163"/>
      <c r="AV37" s="1163"/>
      <c r="AW37" s="1163"/>
      <c r="AX37" s="1163"/>
      <c r="AY37" s="1163"/>
      <c r="AZ37" s="1163"/>
      <c r="BA37" s="1163"/>
      <c r="BB37" s="1163"/>
      <c r="BC37" s="1163"/>
      <c r="BD37" s="1163"/>
      <c r="BE37" s="1163"/>
      <c r="BF37" s="1163"/>
      <c r="BG37" s="1163"/>
      <c r="BH37" s="1163"/>
      <c r="BI37" s="1163"/>
      <c r="BJ37" s="1163"/>
      <c r="BK37" s="1163"/>
      <c r="BL37" s="1163"/>
      <c r="BM37" s="1163"/>
      <c r="BN37" s="1163"/>
      <c r="BO37" s="1163"/>
      <c r="BP37" s="1163"/>
      <c r="BQ37" s="1163"/>
      <c r="BR37" s="1163"/>
      <c r="BS37" s="1163"/>
      <c r="BT37" s="1163"/>
      <c r="BU37" s="1163"/>
      <c r="BV37" s="1163"/>
      <c r="BW37" s="1163"/>
      <c r="BX37" s="1163"/>
      <c r="BY37" s="1163"/>
      <c r="BZ37" s="1163"/>
      <c r="CA37" s="1163"/>
      <c r="CB37" s="1163"/>
      <c r="CC37" s="1163"/>
      <c r="CD37" s="1163"/>
      <c r="CE37" s="1163"/>
      <c r="CF37" s="1163"/>
      <c r="CG37" s="1163"/>
      <c r="CH37" s="1163"/>
      <c r="CI37" s="1163"/>
      <c r="CJ37" s="1163"/>
      <c r="CK37" s="1163"/>
      <c r="CL37" s="1163"/>
      <c r="CM37" s="1163"/>
      <c r="CN37" s="1163"/>
      <c r="CO37" s="1163"/>
      <c r="CP37" s="1163"/>
      <c r="CQ37" s="1163"/>
      <c r="CR37" s="1163"/>
      <c r="CS37" s="1163"/>
      <c r="CT37" s="1163"/>
      <c r="CU37" s="1163"/>
      <c r="CV37" s="1163"/>
      <c r="CW37" s="1163"/>
      <c r="CX37" s="1163"/>
      <c r="CY37" s="1163"/>
      <c r="CZ37" s="1163"/>
      <c r="DA37" s="1163"/>
      <c r="DB37" s="1163"/>
      <c r="DC37" s="1163"/>
      <c r="DD37" s="1163"/>
      <c r="DE37" s="1163"/>
      <c r="DF37" s="1163"/>
      <c r="DG37" s="1163"/>
      <c r="DH37" s="1163"/>
      <c r="DI37" s="1163"/>
      <c r="DJ37" s="1163"/>
      <c r="DK37" s="1163"/>
      <c r="DL37" s="1163"/>
      <c r="DM37" s="1163"/>
      <c r="DN37" s="1163"/>
      <c r="DO37" s="1163"/>
      <c r="DP37" s="1163"/>
      <c r="DQ37" s="1163"/>
      <c r="DR37" s="1163"/>
      <c r="DS37" s="1163"/>
      <c r="DT37" s="1163"/>
      <c r="DU37" s="1163"/>
      <c r="DV37" s="1163"/>
      <c r="DW37" s="1163"/>
      <c r="DX37" s="1163"/>
      <c r="DY37" s="1163"/>
      <c r="DZ37" s="1163"/>
      <c r="EA37" s="1163"/>
      <c r="EB37" s="1163"/>
      <c r="EC37" s="1163"/>
      <c r="ED37" s="1163"/>
      <c r="EE37" s="1163"/>
      <c r="EF37" s="1163"/>
      <c r="EG37" s="1163"/>
      <c r="EH37" s="1163"/>
      <c r="EI37" s="1163"/>
      <c r="EJ37" s="1163"/>
      <c r="EK37" s="1163"/>
      <c r="EL37" s="1163"/>
      <c r="EM37" s="1163"/>
      <c r="EN37" s="1163"/>
      <c r="EO37" s="1163"/>
      <c r="EP37" s="1163"/>
      <c r="EQ37" s="1163"/>
      <c r="ER37" s="1163"/>
      <c r="ES37" s="1163"/>
      <c r="ET37" s="1163"/>
      <c r="EU37" s="1163"/>
      <c r="EV37" s="1163"/>
      <c r="EW37" s="1163"/>
      <c r="EX37" s="1163"/>
      <c r="EY37" s="1163"/>
      <c r="EZ37" s="1163"/>
      <c r="FA37" s="1164"/>
    </row>
    <row r="38" spans="1:157">
      <c r="A38" s="1173" t="s">
        <v>737</v>
      </c>
      <c r="B38" s="1174"/>
      <c r="C38" s="1175"/>
      <c r="D38" s="1175"/>
      <c r="E38" s="1175"/>
      <c r="F38" s="1175"/>
      <c r="G38" s="1175"/>
      <c r="H38" s="1175"/>
      <c r="I38" s="1175"/>
      <c r="J38" s="1175"/>
      <c r="K38" s="1175"/>
      <c r="L38" s="1175"/>
      <c r="M38" s="1176"/>
      <c r="N38" s="1174"/>
      <c r="O38" s="1175"/>
      <c r="P38" s="1175"/>
      <c r="Q38" s="1175"/>
      <c r="R38" s="1175"/>
      <c r="S38" s="1175"/>
      <c r="T38" s="1175"/>
      <c r="U38" s="1175"/>
      <c r="V38" s="1175"/>
      <c r="W38" s="1175"/>
      <c r="X38" s="1175"/>
      <c r="Y38" s="1176"/>
      <c r="Z38" s="1174"/>
      <c r="AA38" s="1175"/>
      <c r="AB38" s="1175"/>
      <c r="AC38" s="1175"/>
      <c r="AD38" s="1175"/>
      <c r="AE38" s="1175"/>
      <c r="AF38" s="1175"/>
      <c r="AG38" s="1175"/>
      <c r="AH38" s="1175"/>
      <c r="AI38" s="1175"/>
      <c r="AJ38" s="1175"/>
      <c r="AK38" s="1176"/>
      <c r="AL38" s="1174"/>
      <c r="AM38" s="1175"/>
      <c r="AN38" s="1175"/>
      <c r="AO38" s="1175"/>
      <c r="AP38" s="1175"/>
      <c r="AQ38" s="1175"/>
      <c r="AR38" s="1175"/>
      <c r="AS38" s="1175"/>
      <c r="AT38" s="1175"/>
      <c r="AU38" s="1175"/>
      <c r="AV38" s="1175"/>
      <c r="AW38" s="1176"/>
      <c r="AX38" s="1174"/>
      <c r="AY38" s="1175"/>
      <c r="AZ38" s="1175"/>
      <c r="BA38" s="1175"/>
      <c r="BB38" s="1175"/>
      <c r="BC38" s="1175"/>
      <c r="BD38" s="1175"/>
      <c r="BE38" s="1175"/>
      <c r="BF38" s="1175"/>
      <c r="BG38" s="1175"/>
      <c r="BH38" s="1175"/>
      <c r="BI38" s="1176"/>
      <c r="BJ38" s="1174"/>
      <c r="BK38" s="1175"/>
      <c r="BL38" s="1175"/>
      <c r="BM38" s="1175"/>
      <c r="BN38" s="1175"/>
      <c r="BO38" s="1175"/>
      <c r="BP38" s="1175"/>
      <c r="BQ38" s="1175"/>
      <c r="BR38" s="1175"/>
      <c r="BS38" s="1175"/>
      <c r="BT38" s="1175"/>
      <c r="BU38" s="1176"/>
      <c r="BV38" s="1174"/>
      <c r="BW38" s="1175"/>
      <c r="BX38" s="1175"/>
      <c r="BY38" s="1175"/>
      <c r="BZ38" s="1175"/>
      <c r="CA38" s="1175"/>
      <c r="CB38" s="1175"/>
      <c r="CC38" s="1175"/>
      <c r="CD38" s="1175"/>
      <c r="CE38" s="1175"/>
      <c r="CF38" s="1175"/>
      <c r="CG38" s="1176"/>
      <c r="CH38" s="1174"/>
      <c r="CI38" s="1175"/>
      <c r="CJ38" s="1175"/>
      <c r="CK38" s="1175"/>
      <c r="CL38" s="1175"/>
      <c r="CM38" s="1175"/>
      <c r="CN38" s="1175"/>
      <c r="CO38" s="1175"/>
      <c r="CP38" s="1175"/>
      <c r="CQ38" s="1175"/>
      <c r="CR38" s="1175"/>
      <c r="CS38" s="1176"/>
      <c r="CT38" s="1174"/>
      <c r="CU38" s="1175"/>
      <c r="CV38" s="1175"/>
      <c r="CW38" s="1175"/>
      <c r="CX38" s="1175"/>
      <c r="CY38" s="1175"/>
      <c r="CZ38" s="1175"/>
      <c r="DA38" s="1175"/>
      <c r="DB38" s="1175"/>
      <c r="DC38" s="1175"/>
      <c r="DD38" s="1175"/>
      <c r="DE38" s="1176"/>
      <c r="DF38" s="1174"/>
      <c r="DG38" s="1175"/>
      <c r="DH38" s="1175"/>
      <c r="DI38" s="1175"/>
      <c r="DJ38" s="1175"/>
      <c r="DK38" s="1175"/>
      <c r="DL38" s="1175"/>
      <c r="DM38" s="1175"/>
      <c r="DN38" s="1175"/>
      <c r="DO38" s="1175"/>
      <c r="DP38" s="1175"/>
      <c r="DQ38" s="1176"/>
      <c r="DR38" s="1174"/>
      <c r="DS38" s="1175"/>
      <c r="DT38" s="1175"/>
      <c r="DU38" s="1175"/>
      <c r="DV38" s="1175"/>
      <c r="DW38" s="1175"/>
      <c r="DX38" s="1175"/>
      <c r="DY38" s="1175"/>
      <c r="DZ38" s="1175"/>
      <c r="EA38" s="1175"/>
      <c r="EB38" s="1175"/>
      <c r="EC38" s="1176"/>
      <c r="ED38" s="1174"/>
      <c r="EE38" s="1175"/>
      <c r="EF38" s="1175"/>
      <c r="EG38" s="1175"/>
      <c r="EH38" s="1175"/>
      <c r="EI38" s="1175"/>
      <c r="EJ38" s="1175"/>
      <c r="EK38" s="1175"/>
      <c r="EL38" s="1175"/>
      <c r="EM38" s="1175"/>
      <c r="EN38" s="1175"/>
      <c r="EO38" s="1176"/>
      <c r="EP38" s="1172">
        <f t="shared" ref="EP38:FA42" si="7">SUM(B38,N38,Z38,AL38,AX38,BJ38,BV38,CH38,CT38,DF38)</f>
        <v>0</v>
      </c>
      <c r="EQ38" s="1170">
        <f t="shared" si="7"/>
        <v>0</v>
      </c>
      <c r="ER38" s="1170">
        <f t="shared" si="7"/>
        <v>0</v>
      </c>
      <c r="ES38" s="1170">
        <f t="shared" si="7"/>
        <v>0</v>
      </c>
      <c r="ET38" s="1170">
        <f t="shared" si="7"/>
        <v>0</v>
      </c>
      <c r="EU38" s="1170">
        <f t="shared" si="7"/>
        <v>0</v>
      </c>
      <c r="EV38" s="1170">
        <f t="shared" si="7"/>
        <v>0</v>
      </c>
      <c r="EW38" s="1170">
        <f t="shared" si="7"/>
        <v>0</v>
      </c>
      <c r="EX38" s="1170">
        <f t="shared" si="7"/>
        <v>0</v>
      </c>
      <c r="EY38" s="1170">
        <f t="shared" si="7"/>
        <v>0</v>
      </c>
      <c r="EZ38" s="1170">
        <f t="shared" si="7"/>
        <v>0</v>
      </c>
      <c r="FA38" s="1171">
        <f t="shared" si="7"/>
        <v>0</v>
      </c>
    </row>
    <row r="39" spans="1:157">
      <c r="A39" s="1173" t="s">
        <v>738</v>
      </c>
      <c r="B39" s="1166"/>
      <c r="C39" s="1167"/>
      <c r="D39" s="1167"/>
      <c r="E39" s="1167"/>
      <c r="F39" s="1167"/>
      <c r="G39" s="1167"/>
      <c r="H39" s="1167"/>
      <c r="I39" s="1167"/>
      <c r="J39" s="1167"/>
      <c r="K39" s="1167"/>
      <c r="L39" s="1167"/>
      <c r="M39" s="1168"/>
      <c r="N39" s="1166"/>
      <c r="O39" s="1167"/>
      <c r="P39" s="1167"/>
      <c r="Q39" s="1167"/>
      <c r="R39" s="1167"/>
      <c r="S39" s="1167"/>
      <c r="T39" s="1167"/>
      <c r="U39" s="1167"/>
      <c r="V39" s="1167"/>
      <c r="W39" s="1167"/>
      <c r="X39" s="1167"/>
      <c r="Y39" s="1168"/>
      <c r="Z39" s="1166"/>
      <c r="AA39" s="1167"/>
      <c r="AB39" s="1167"/>
      <c r="AC39" s="1167"/>
      <c r="AD39" s="1167"/>
      <c r="AE39" s="1167"/>
      <c r="AF39" s="1167"/>
      <c r="AG39" s="1167"/>
      <c r="AH39" s="1167"/>
      <c r="AI39" s="1167"/>
      <c r="AJ39" s="1167"/>
      <c r="AK39" s="1168"/>
      <c r="AL39" s="1166"/>
      <c r="AM39" s="1167"/>
      <c r="AN39" s="1167"/>
      <c r="AO39" s="1167"/>
      <c r="AP39" s="1167"/>
      <c r="AQ39" s="1167"/>
      <c r="AR39" s="1167"/>
      <c r="AS39" s="1167"/>
      <c r="AT39" s="1167"/>
      <c r="AU39" s="1167"/>
      <c r="AV39" s="1167"/>
      <c r="AW39" s="1168"/>
      <c r="AX39" s="1166"/>
      <c r="AY39" s="1167"/>
      <c r="AZ39" s="1167"/>
      <c r="BA39" s="1167"/>
      <c r="BB39" s="1167"/>
      <c r="BC39" s="1167"/>
      <c r="BD39" s="1167"/>
      <c r="BE39" s="1167"/>
      <c r="BF39" s="1167"/>
      <c r="BG39" s="1167"/>
      <c r="BH39" s="1167"/>
      <c r="BI39" s="1168"/>
      <c r="BJ39" s="1166"/>
      <c r="BK39" s="1167"/>
      <c r="BL39" s="1167"/>
      <c r="BM39" s="1167"/>
      <c r="BN39" s="1167"/>
      <c r="BO39" s="1167"/>
      <c r="BP39" s="1167"/>
      <c r="BQ39" s="1167"/>
      <c r="BR39" s="1167"/>
      <c r="BS39" s="1167"/>
      <c r="BT39" s="1167"/>
      <c r="BU39" s="1168"/>
      <c r="BV39" s="1166"/>
      <c r="BW39" s="1167"/>
      <c r="BX39" s="1167"/>
      <c r="BY39" s="1167"/>
      <c r="BZ39" s="1167"/>
      <c r="CA39" s="1167"/>
      <c r="CB39" s="1167"/>
      <c r="CC39" s="1167"/>
      <c r="CD39" s="1167"/>
      <c r="CE39" s="1167"/>
      <c r="CF39" s="1167"/>
      <c r="CG39" s="1168"/>
      <c r="CH39" s="1166"/>
      <c r="CI39" s="1167"/>
      <c r="CJ39" s="1167"/>
      <c r="CK39" s="1167"/>
      <c r="CL39" s="1167"/>
      <c r="CM39" s="1167"/>
      <c r="CN39" s="1167"/>
      <c r="CO39" s="1167"/>
      <c r="CP39" s="1167"/>
      <c r="CQ39" s="1167"/>
      <c r="CR39" s="1167"/>
      <c r="CS39" s="1168"/>
      <c r="CT39" s="1166"/>
      <c r="CU39" s="1167"/>
      <c r="CV39" s="1167"/>
      <c r="CW39" s="1167"/>
      <c r="CX39" s="1167"/>
      <c r="CY39" s="1167"/>
      <c r="CZ39" s="1167"/>
      <c r="DA39" s="1167"/>
      <c r="DB39" s="1167"/>
      <c r="DC39" s="1167"/>
      <c r="DD39" s="1167"/>
      <c r="DE39" s="1168"/>
      <c r="DF39" s="1166"/>
      <c r="DG39" s="1167"/>
      <c r="DH39" s="1167"/>
      <c r="DI39" s="1167"/>
      <c r="DJ39" s="1167"/>
      <c r="DK39" s="1167"/>
      <c r="DL39" s="1167"/>
      <c r="DM39" s="1167"/>
      <c r="DN39" s="1167"/>
      <c r="DO39" s="1167"/>
      <c r="DP39" s="1167"/>
      <c r="DQ39" s="1168"/>
      <c r="DR39" s="1166"/>
      <c r="DS39" s="1167"/>
      <c r="DT39" s="1167"/>
      <c r="DU39" s="1167"/>
      <c r="DV39" s="1167"/>
      <c r="DW39" s="1167"/>
      <c r="DX39" s="1167"/>
      <c r="DY39" s="1167"/>
      <c r="DZ39" s="1167"/>
      <c r="EA39" s="1167"/>
      <c r="EB39" s="1167"/>
      <c r="EC39" s="1168"/>
      <c r="ED39" s="1166"/>
      <c r="EE39" s="1167"/>
      <c r="EF39" s="1167"/>
      <c r="EG39" s="1167"/>
      <c r="EH39" s="1167"/>
      <c r="EI39" s="1167"/>
      <c r="EJ39" s="1167"/>
      <c r="EK39" s="1167"/>
      <c r="EL39" s="1167"/>
      <c r="EM39" s="1167"/>
      <c r="EN39" s="1167"/>
      <c r="EO39" s="1168"/>
      <c r="EP39" s="1172">
        <f t="shared" si="7"/>
        <v>0</v>
      </c>
      <c r="EQ39" s="1170">
        <f t="shared" si="7"/>
        <v>0</v>
      </c>
      <c r="ER39" s="1170">
        <f t="shared" si="7"/>
        <v>0</v>
      </c>
      <c r="ES39" s="1170">
        <f t="shared" si="7"/>
        <v>0</v>
      </c>
      <c r="ET39" s="1170">
        <f t="shared" si="7"/>
        <v>0</v>
      </c>
      <c r="EU39" s="1170">
        <f t="shared" si="7"/>
        <v>0</v>
      </c>
      <c r="EV39" s="1170">
        <f t="shared" si="7"/>
        <v>0</v>
      </c>
      <c r="EW39" s="1170">
        <f t="shared" si="7"/>
        <v>0</v>
      </c>
      <c r="EX39" s="1170">
        <f t="shared" si="7"/>
        <v>0</v>
      </c>
      <c r="EY39" s="1170">
        <f t="shared" si="7"/>
        <v>0</v>
      </c>
      <c r="EZ39" s="1170">
        <f t="shared" si="7"/>
        <v>0</v>
      </c>
      <c r="FA39" s="1171">
        <f t="shared" si="7"/>
        <v>0</v>
      </c>
    </row>
    <row r="40" spans="1:157">
      <c r="A40" s="1173" t="s">
        <v>739</v>
      </c>
      <c r="B40" s="1166"/>
      <c r="C40" s="1167"/>
      <c r="D40" s="1167"/>
      <c r="E40" s="1167"/>
      <c r="F40" s="1167"/>
      <c r="G40" s="1167"/>
      <c r="H40" s="1167"/>
      <c r="I40" s="1167"/>
      <c r="J40" s="1167"/>
      <c r="K40" s="1167"/>
      <c r="L40" s="1167"/>
      <c r="M40" s="1168"/>
      <c r="N40" s="1166"/>
      <c r="O40" s="1167"/>
      <c r="P40" s="1167"/>
      <c r="Q40" s="1167"/>
      <c r="R40" s="1167"/>
      <c r="S40" s="1167"/>
      <c r="T40" s="1167"/>
      <c r="U40" s="1167"/>
      <c r="V40" s="1167"/>
      <c r="W40" s="1167"/>
      <c r="X40" s="1167"/>
      <c r="Y40" s="1168"/>
      <c r="Z40" s="1166"/>
      <c r="AA40" s="1167"/>
      <c r="AB40" s="1167"/>
      <c r="AC40" s="1167"/>
      <c r="AD40" s="1167"/>
      <c r="AE40" s="1167"/>
      <c r="AF40" s="1167"/>
      <c r="AG40" s="1167"/>
      <c r="AH40" s="1167"/>
      <c r="AI40" s="1167"/>
      <c r="AJ40" s="1167"/>
      <c r="AK40" s="1168"/>
      <c r="AL40" s="1166"/>
      <c r="AM40" s="1167"/>
      <c r="AN40" s="1167"/>
      <c r="AO40" s="1167"/>
      <c r="AP40" s="1167"/>
      <c r="AQ40" s="1167"/>
      <c r="AR40" s="1167"/>
      <c r="AS40" s="1167"/>
      <c r="AT40" s="1167"/>
      <c r="AU40" s="1167"/>
      <c r="AV40" s="1167"/>
      <c r="AW40" s="1168"/>
      <c r="AX40" s="1166"/>
      <c r="AY40" s="1167"/>
      <c r="AZ40" s="1167"/>
      <c r="BA40" s="1167"/>
      <c r="BB40" s="1167"/>
      <c r="BC40" s="1167"/>
      <c r="BD40" s="1167"/>
      <c r="BE40" s="1167"/>
      <c r="BF40" s="1167"/>
      <c r="BG40" s="1167"/>
      <c r="BH40" s="1167"/>
      <c r="BI40" s="1168"/>
      <c r="BJ40" s="1166"/>
      <c r="BK40" s="1167"/>
      <c r="BL40" s="1167"/>
      <c r="BM40" s="1167"/>
      <c r="BN40" s="1167"/>
      <c r="BO40" s="1167"/>
      <c r="BP40" s="1167"/>
      <c r="BQ40" s="1167"/>
      <c r="BR40" s="1167"/>
      <c r="BS40" s="1167"/>
      <c r="BT40" s="1167"/>
      <c r="BU40" s="1168"/>
      <c r="BV40" s="1166"/>
      <c r="BW40" s="1167"/>
      <c r="BX40" s="1167"/>
      <c r="BY40" s="1167"/>
      <c r="BZ40" s="1167"/>
      <c r="CA40" s="1167"/>
      <c r="CB40" s="1167"/>
      <c r="CC40" s="1167"/>
      <c r="CD40" s="1167"/>
      <c r="CE40" s="1167"/>
      <c r="CF40" s="1167"/>
      <c r="CG40" s="1168"/>
      <c r="CH40" s="1166"/>
      <c r="CI40" s="1167"/>
      <c r="CJ40" s="1167"/>
      <c r="CK40" s="1167"/>
      <c r="CL40" s="1167"/>
      <c r="CM40" s="1167"/>
      <c r="CN40" s="1167"/>
      <c r="CO40" s="1167"/>
      <c r="CP40" s="1167"/>
      <c r="CQ40" s="1167"/>
      <c r="CR40" s="1167"/>
      <c r="CS40" s="1168"/>
      <c r="CT40" s="1166"/>
      <c r="CU40" s="1167"/>
      <c r="CV40" s="1167"/>
      <c r="CW40" s="1167"/>
      <c r="CX40" s="1167"/>
      <c r="CY40" s="1167"/>
      <c r="CZ40" s="1167"/>
      <c r="DA40" s="1167"/>
      <c r="DB40" s="1167"/>
      <c r="DC40" s="1167"/>
      <c r="DD40" s="1167"/>
      <c r="DE40" s="1168"/>
      <c r="DF40" s="1166"/>
      <c r="DG40" s="1167"/>
      <c r="DH40" s="1167"/>
      <c r="DI40" s="1167"/>
      <c r="DJ40" s="1167"/>
      <c r="DK40" s="1167"/>
      <c r="DL40" s="1167"/>
      <c r="DM40" s="1167"/>
      <c r="DN40" s="1167"/>
      <c r="DO40" s="1167"/>
      <c r="DP40" s="1167"/>
      <c r="DQ40" s="1168"/>
      <c r="DR40" s="1166"/>
      <c r="DS40" s="1167"/>
      <c r="DT40" s="1167"/>
      <c r="DU40" s="1167"/>
      <c r="DV40" s="1167"/>
      <c r="DW40" s="1167"/>
      <c r="DX40" s="1167"/>
      <c r="DY40" s="1167"/>
      <c r="DZ40" s="1167"/>
      <c r="EA40" s="1167"/>
      <c r="EB40" s="1167"/>
      <c r="EC40" s="1168"/>
      <c r="ED40" s="1166"/>
      <c r="EE40" s="1167"/>
      <c r="EF40" s="1167"/>
      <c r="EG40" s="1167"/>
      <c r="EH40" s="1167"/>
      <c r="EI40" s="1167"/>
      <c r="EJ40" s="1167"/>
      <c r="EK40" s="1167"/>
      <c r="EL40" s="1167"/>
      <c r="EM40" s="1167"/>
      <c r="EN40" s="1167"/>
      <c r="EO40" s="1168"/>
      <c r="EP40" s="1172">
        <f t="shared" si="7"/>
        <v>0</v>
      </c>
      <c r="EQ40" s="1170">
        <f t="shared" si="7"/>
        <v>0</v>
      </c>
      <c r="ER40" s="1170">
        <f t="shared" si="7"/>
        <v>0</v>
      </c>
      <c r="ES40" s="1170">
        <f t="shared" si="7"/>
        <v>0</v>
      </c>
      <c r="ET40" s="1170">
        <f t="shared" si="7"/>
        <v>0</v>
      </c>
      <c r="EU40" s="1170">
        <f t="shared" si="7"/>
        <v>0</v>
      </c>
      <c r="EV40" s="1170">
        <f t="shared" si="7"/>
        <v>0</v>
      </c>
      <c r="EW40" s="1170">
        <f t="shared" si="7"/>
        <v>0</v>
      </c>
      <c r="EX40" s="1170">
        <f t="shared" si="7"/>
        <v>0</v>
      </c>
      <c r="EY40" s="1170">
        <f t="shared" si="7"/>
        <v>0</v>
      </c>
      <c r="EZ40" s="1170">
        <f t="shared" si="7"/>
        <v>0</v>
      </c>
      <c r="FA40" s="1171">
        <f t="shared" si="7"/>
        <v>0</v>
      </c>
    </row>
    <row r="41" spans="1:157">
      <c r="A41" s="1173" t="s">
        <v>741</v>
      </c>
      <c r="B41" s="1166"/>
      <c r="C41" s="1167"/>
      <c r="D41" s="1167"/>
      <c r="E41" s="1167"/>
      <c r="F41" s="1167"/>
      <c r="G41" s="1167"/>
      <c r="H41" s="1167"/>
      <c r="I41" s="1167"/>
      <c r="J41" s="1167"/>
      <c r="K41" s="1167"/>
      <c r="L41" s="1167"/>
      <c r="M41" s="1168"/>
      <c r="N41" s="1166"/>
      <c r="O41" s="1167"/>
      <c r="P41" s="1167"/>
      <c r="Q41" s="1167"/>
      <c r="R41" s="1167"/>
      <c r="S41" s="1167"/>
      <c r="T41" s="1167"/>
      <c r="U41" s="1167"/>
      <c r="V41" s="1167"/>
      <c r="W41" s="1167"/>
      <c r="X41" s="1167"/>
      <c r="Y41" s="1168"/>
      <c r="Z41" s="1166"/>
      <c r="AA41" s="1167"/>
      <c r="AB41" s="1167"/>
      <c r="AC41" s="1167"/>
      <c r="AD41" s="1167"/>
      <c r="AE41" s="1167"/>
      <c r="AF41" s="1167"/>
      <c r="AG41" s="1167"/>
      <c r="AH41" s="1167"/>
      <c r="AI41" s="1167"/>
      <c r="AJ41" s="1167"/>
      <c r="AK41" s="1168"/>
      <c r="AL41" s="1166"/>
      <c r="AM41" s="1167"/>
      <c r="AN41" s="1167"/>
      <c r="AO41" s="1167"/>
      <c r="AP41" s="1167"/>
      <c r="AQ41" s="1167"/>
      <c r="AR41" s="1167"/>
      <c r="AS41" s="1167"/>
      <c r="AT41" s="1167"/>
      <c r="AU41" s="1167"/>
      <c r="AV41" s="1167"/>
      <c r="AW41" s="1168"/>
      <c r="AX41" s="1166"/>
      <c r="AY41" s="1167"/>
      <c r="AZ41" s="1167"/>
      <c r="BA41" s="1167"/>
      <c r="BB41" s="1167"/>
      <c r="BC41" s="1167"/>
      <c r="BD41" s="1167"/>
      <c r="BE41" s="1167"/>
      <c r="BF41" s="1167"/>
      <c r="BG41" s="1167"/>
      <c r="BH41" s="1167"/>
      <c r="BI41" s="1168"/>
      <c r="BJ41" s="1166"/>
      <c r="BK41" s="1167"/>
      <c r="BL41" s="1167"/>
      <c r="BM41" s="1167"/>
      <c r="BN41" s="1167"/>
      <c r="BO41" s="1167"/>
      <c r="BP41" s="1167"/>
      <c r="BQ41" s="1167"/>
      <c r="BR41" s="1167"/>
      <c r="BS41" s="1167"/>
      <c r="BT41" s="1167"/>
      <c r="BU41" s="1168"/>
      <c r="BV41" s="1166"/>
      <c r="BW41" s="1167"/>
      <c r="BX41" s="1167"/>
      <c r="BY41" s="1167"/>
      <c r="BZ41" s="1167"/>
      <c r="CA41" s="1167"/>
      <c r="CB41" s="1167"/>
      <c r="CC41" s="1167"/>
      <c r="CD41" s="1167"/>
      <c r="CE41" s="1167"/>
      <c r="CF41" s="1167"/>
      <c r="CG41" s="1168"/>
      <c r="CH41" s="1166"/>
      <c r="CI41" s="1167"/>
      <c r="CJ41" s="1167"/>
      <c r="CK41" s="1167"/>
      <c r="CL41" s="1167"/>
      <c r="CM41" s="1167"/>
      <c r="CN41" s="1167"/>
      <c r="CO41" s="1167"/>
      <c r="CP41" s="1167"/>
      <c r="CQ41" s="1167"/>
      <c r="CR41" s="1167"/>
      <c r="CS41" s="1168"/>
      <c r="CT41" s="1166"/>
      <c r="CU41" s="1167"/>
      <c r="CV41" s="1167"/>
      <c r="CW41" s="1167"/>
      <c r="CX41" s="1167"/>
      <c r="CY41" s="1167"/>
      <c r="CZ41" s="1167"/>
      <c r="DA41" s="1167"/>
      <c r="DB41" s="1167"/>
      <c r="DC41" s="1167"/>
      <c r="DD41" s="1167"/>
      <c r="DE41" s="1168"/>
      <c r="DF41" s="1166"/>
      <c r="DG41" s="1167"/>
      <c r="DH41" s="1167"/>
      <c r="DI41" s="1167"/>
      <c r="DJ41" s="1167"/>
      <c r="DK41" s="1167"/>
      <c r="DL41" s="1167"/>
      <c r="DM41" s="1167"/>
      <c r="DN41" s="1167"/>
      <c r="DO41" s="1167"/>
      <c r="DP41" s="1167"/>
      <c r="DQ41" s="1168"/>
      <c r="DR41" s="1166"/>
      <c r="DS41" s="1167"/>
      <c r="DT41" s="1167"/>
      <c r="DU41" s="1167"/>
      <c r="DV41" s="1167"/>
      <c r="DW41" s="1167"/>
      <c r="DX41" s="1167"/>
      <c r="DY41" s="1167"/>
      <c r="DZ41" s="1167"/>
      <c r="EA41" s="1167"/>
      <c r="EB41" s="1167"/>
      <c r="EC41" s="1168"/>
      <c r="ED41" s="1166"/>
      <c r="EE41" s="1167"/>
      <c r="EF41" s="1167"/>
      <c r="EG41" s="1167"/>
      <c r="EH41" s="1167"/>
      <c r="EI41" s="1167"/>
      <c r="EJ41" s="1167"/>
      <c r="EK41" s="1167"/>
      <c r="EL41" s="1167"/>
      <c r="EM41" s="1167"/>
      <c r="EN41" s="1167"/>
      <c r="EO41" s="1168"/>
      <c r="EP41" s="1172">
        <f t="shared" si="7"/>
        <v>0</v>
      </c>
      <c r="EQ41" s="1170">
        <f t="shared" si="7"/>
        <v>0</v>
      </c>
      <c r="ER41" s="1170">
        <f t="shared" si="7"/>
        <v>0</v>
      </c>
      <c r="ES41" s="1170">
        <f t="shared" si="7"/>
        <v>0</v>
      </c>
      <c r="ET41" s="1170">
        <f t="shared" si="7"/>
        <v>0</v>
      </c>
      <c r="EU41" s="1170">
        <f t="shared" si="7"/>
        <v>0</v>
      </c>
      <c r="EV41" s="1170">
        <f t="shared" si="7"/>
        <v>0</v>
      </c>
      <c r="EW41" s="1170">
        <f t="shared" si="7"/>
        <v>0</v>
      </c>
      <c r="EX41" s="1170">
        <f t="shared" si="7"/>
        <v>0</v>
      </c>
      <c r="EY41" s="1170">
        <f t="shared" si="7"/>
        <v>0</v>
      </c>
      <c r="EZ41" s="1170">
        <f t="shared" si="7"/>
        <v>0</v>
      </c>
      <c r="FA41" s="1171">
        <f t="shared" si="7"/>
        <v>0</v>
      </c>
    </row>
    <row r="42" spans="1:157">
      <c r="A42" s="1173" t="s">
        <v>742</v>
      </c>
      <c r="B42" s="1166"/>
      <c r="C42" s="1167"/>
      <c r="D42" s="1167"/>
      <c r="E42" s="1167"/>
      <c r="F42" s="1167"/>
      <c r="G42" s="1167"/>
      <c r="H42" s="1167"/>
      <c r="I42" s="1167"/>
      <c r="J42" s="1167"/>
      <c r="K42" s="1167"/>
      <c r="L42" s="1167"/>
      <c r="M42" s="1168"/>
      <c r="N42" s="1166"/>
      <c r="O42" s="1167"/>
      <c r="P42" s="1167"/>
      <c r="Q42" s="1167"/>
      <c r="R42" s="1167"/>
      <c r="S42" s="1167"/>
      <c r="T42" s="1167"/>
      <c r="U42" s="1167"/>
      <c r="V42" s="1167"/>
      <c r="W42" s="1167"/>
      <c r="X42" s="1167"/>
      <c r="Y42" s="1168"/>
      <c r="Z42" s="1166"/>
      <c r="AA42" s="1167"/>
      <c r="AB42" s="1167"/>
      <c r="AC42" s="1167"/>
      <c r="AD42" s="1167"/>
      <c r="AE42" s="1167"/>
      <c r="AF42" s="1167"/>
      <c r="AG42" s="1167"/>
      <c r="AH42" s="1167"/>
      <c r="AI42" s="1167"/>
      <c r="AJ42" s="1167"/>
      <c r="AK42" s="1168"/>
      <c r="AL42" s="1166"/>
      <c r="AM42" s="1167"/>
      <c r="AN42" s="1167"/>
      <c r="AO42" s="1167"/>
      <c r="AP42" s="1167"/>
      <c r="AQ42" s="1167"/>
      <c r="AR42" s="1167"/>
      <c r="AS42" s="1167"/>
      <c r="AT42" s="1167"/>
      <c r="AU42" s="1167"/>
      <c r="AV42" s="1167"/>
      <c r="AW42" s="1168"/>
      <c r="AX42" s="1166"/>
      <c r="AY42" s="1167"/>
      <c r="AZ42" s="1167"/>
      <c r="BA42" s="1167"/>
      <c r="BB42" s="1167"/>
      <c r="BC42" s="1167"/>
      <c r="BD42" s="1167"/>
      <c r="BE42" s="1167"/>
      <c r="BF42" s="1167"/>
      <c r="BG42" s="1167"/>
      <c r="BH42" s="1167"/>
      <c r="BI42" s="1168"/>
      <c r="BJ42" s="1166"/>
      <c r="BK42" s="1167"/>
      <c r="BL42" s="1167"/>
      <c r="BM42" s="1167"/>
      <c r="BN42" s="1167"/>
      <c r="BO42" s="1167"/>
      <c r="BP42" s="1167"/>
      <c r="BQ42" s="1167"/>
      <c r="BR42" s="1167"/>
      <c r="BS42" s="1167"/>
      <c r="BT42" s="1167"/>
      <c r="BU42" s="1168"/>
      <c r="BV42" s="1166"/>
      <c r="BW42" s="1167"/>
      <c r="BX42" s="1167"/>
      <c r="BY42" s="1167"/>
      <c r="BZ42" s="1167"/>
      <c r="CA42" s="1167"/>
      <c r="CB42" s="1167"/>
      <c r="CC42" s="1167"/>
      <c r="CD42" s="1167"/>
      <c r="CE42" s="1167"/>
      <c r="CF42" s="1167"/>
      <c r="CG42" s="1168"/>
      <c r="CH42" s="1166"/>
      <c r="CI42" s="1167"/>
      <c r="CJ42" s="1167"/>
      <c r="CK42" s="1167"/>
      <c r="CL42" s="1167"/>
      <c r="CM42" s="1167"/>
      <c r="CN42" s="1167"/>
      <c r="CO42" s="1167"/>
      <c r="CP42" s="1167"/>
      <c r="CQ42" s="1167"/>
      <c r="CR42" s="1167"/>
      <c r="CS42" s="1168"/>
      <c r="CT42" s="1166"/>
      <c r="CU42" s="1167"/>
      <c r="CV42" s="1167"/>
      <c r="CW42" s="1167"/>
      <c r="CX42" s="1167"/>
      <c r="CY42" s="1167"/>
      <c r="CZ42" s="1167"/>
      <c r="DA42" s="1167"/>
      <c r="DB42" s="1167"/>
      <c r="DC42" s="1167"/>
      <c r="DD42" s="1167"/>
      <c r="DE42" s="1168"/>
      <c r="DF42" s="1166"/>
      <c r="DG42" s="1167"/>
      <c r="DH42" s="1167"/>
      <c r="DI42" s="1167"/>
      <c r="DJ42" s="1167"/>
      <c r="DK42" s="1167"/>
      <c r="DL42" s="1167"/>
      <c r="DM42" s="1167"/>
      <c r="DN42" s="1167"/>
      <c r="DO42" s="1167"/>
      <c r="DP42" s="1167"/>
      <c r="DQ42" s="1168"/>
      <c r="DR42" s="1166"/>
      <c r="DS42" s="1167"/>
      <c r="DT42" s="1167"/>
      <c r="DU42" s="1167"/>
      <c r="DV42" s="1167"/>
      <c r="DW42" s="1167"/>
      <c r="DX42" s="1167"/>
      <c r="DY42" s="1167"/>
      <c r="DZ42" s="1167"/>
      <c r="EA42" s="1167"/>
      <c r="EB42" s="1167"/>
      <c r="EC42" s="1168"/>
      <c r="ED42" s="1166"/>
      <c r="EE42" s="1167"/>
      <c r="EF42" s="1167"/>
      <c r="EG42" s="1167"/>
      <c r="EH42" s="1167"/>
      <c r="EI42" s="1167"/>
      <c r="EJ42" s="1167"/>
      <c r="EK42" s="1167"/>
      <c r="EL42" s="1167"/>
      <c r="EM42" s="1167"/>
      <c r="EN42" s="1167"/>
      <c r="EO42" s="1168"/>
      <c r="EP42" s="1172">
        <f t="shared" si="7"/>
        <v>0</v>
      </c>
      <c r="EQ42" s="1170">
        <f t="shared" si="7"/>
        <v>0</v>
      </c>
      <c r="ER42" s="1170">
        <f t="shared" si="7"/>
        <v>0</v>
      </c>
      <c r="ES42" s="1170">
        <f t="shared" si="7"/>
        <v>0</v>
      </c>
      <c r="ET42" s="1170">
        <f t="shared" si="7"/>
        <v>0</v>
      </c>
      <c r="EU42" s="1170">
        <f t="shared" si="7"/>
        <v>0</v>
      </c>
      <c r="EV42" s="1170">
        <f t="shared" si="7"/>
        <v>0</v>
      </c>
      <c r="EW42" s="1170">
        <f t="shared" si="7"/>
        <v>0</v>
      </c>
      <c r="EX42" s="1170">
        <f t="shared" si="7"/>
        <v>0</v>
      </c>
      <c r="EY42" s="1170">
        <f t="shared" si="7"/>
        <v>0</v>
      </c>
      <c r="EZ42" s="1170">
        <f t="shared" si="7"/>
        <v>0</v>
      </c>
      <c r="FA42" s="1171">
        <f t="shared" si="7"/>
        <v>0</v>
      </c>
    </row>
    <row r="43" spans="1:157">
      <c r="A43" s="1161" t="s">
        <v>746</v>
      </c>
      <c r="B43" s="1162"/>
      <c r="C43" s="1163"/>
      <c r="D43" s="1163"/>
      <c r="E43" s="1163"/>
      <c r="F43" s="1163"/>
      <c r="G43" s="1163"/>
      <c r="H43" s="1163"/>
      <c r="I43" s="1163"/>
      <c r="J43" s="1163"/>
      <c r="K43" s="1163"/>
      <c r="L43" s="1163"/>
      <c r="M43" s="1163"/>
      <c r="N43" s="1163"/>
      <c r="O43" s="1163"/>
      <c r="P43" s="1163"/>
      <c r="Q43" s="1163"/>
      <c r="R43" s="1163"/>
      <c r="S43" s="1163"/>
      <c r="T43" s="1163"/>
      <c r="U43" s="1163"/>
      <c r="V43" s="1163"/>
      <c r="W43" s="1163"/>
      <c r="X43" s="1163"/>
      <c r="Y43" s="1163"/>
      <c r="Z43" s="1163"/>
      <c r="AA43" s="1163"/>
      <c r="AB43" s="1163"/>
      <c r="AC43" s="1163"/>
      <c r="AD43" s="1163"/>
      <c r="AE43" s="1163"/>
      <c r="AF43" s="1163"/>
      <c r="AG43" s="1163"/>
      <c r="AH43" s="1163"/>
      <c r="AI43" s="1163"/>
      <c r="AJ43" s="1163"/>
      <c r="AK43" s="1163"/>
      <c r="AL43" s="1163"/>
      <c r="AM43" s="1163"/>
      <c r="AN43" s="1163"/>
      <c r="AO43" s="1163"/>
      <c r="AP43" s="1163"/>
      <c r="AQ43" s="1163"/>
      <c r="AR43" s="1163"/>
      <c r="AS43" s="1163"/>
      <c r="AT43" s="1163"/>
      <c r="AU43" s="1163"/>
      <c r="AV43" s="1163"/>
      <c r="AW43" s="1163"/>
      <c r="AX43" s="1163"/>
      <c r="AY43" s="1163"/>
      <c r="AZ43" s="1163"/>
      <c r="BA43" s="1163"/>
      <c r="BB43" s="1163"/>
      <c r="BC43" s="1163"/>
      <c r="BD43" s="1163"/>
      <c r="BE43" s="1163"/>
      <c r="BF43" s="1163"/>
      <c r="BG43" s="1163"/>
      <c r="BH43" s="1163"/>
      <c r="BI43" s="1163"/>
      <c r="BJ43" s="1163"/>
      <c r="BK43" s="1163"/>
      <c r="BL43" s="1163"/>
      <c r="BM43" s="1163"/>
      <c r="BN43" s="1163"/>
      <c r="BO43" s="1163"/>
      <c r="BP43" s="1163"/>
      <c r="BQ43" s="1163"/>
      <c r="BR43" s="1163"/>
      <c r="BS43" s="1163"/>
      <c r="BT43" s="1163"/>
      <c r="BU43" s="1163"/>
      <c r="BV43" s="1163"/>
      <c r="BW43" s="1163"/>
      <c r="BX43" s="1163"/>
      <c r="BY43" s="1163"/>
      <c r="BZ43" s="1163"/>
      <c r="CA43" s="1163"/>
      <c r="CB43" s="1163"/>
      <c r="CC43" s="1163"/>
      <c r="CD43" s="1163"/>
      <c r="CE43" s="1163"/>
      <c r="CF43" s="1163"/>
      <c r="CG43" s="1163"/>
      <c r="CH43" s="1163"/>
      <c r="CI43" s="1163"/>
      <c r="CJ43" s="1163"/>
      <c r="CK43" s="1163"/>
      <c r="CL43" s="1163"/>
      <c r="CM43" s="1163"/>
      <c r="CN43" s="1163"/>
      <c r="CO43" s="1163"/>
      <c r="CP43" s="1163"/>
      <c r="CQ43" s="1163"/>
      <c r="CR43" s="1163"/>
      <c r="CS43" s="1163"/>
      <c r="CT43" s="1163"/>
      <c r="CU43" s="1163"/>
      <c r="CV43" s="1163"/>
      <c r="CW43" s="1163"/>
      <c r="CX43" s="1163"/>
      <c r="CY43" s="1163"/>
      <c r="CZ43" s="1163"/>
      <c r="DA43" s="1163"/>
      <c r="DB43" s="1163"/>
      <c r="DC43" s="1163"/>
      <c r="DD43" s="1163"/>
      <c r="DE43" s="1163"/>
      <c r="DF43" s="1163"/>
      <c r="DG43" s="1163"/>
      <c r="DH43" s="1163"/>
      <c r="DI43" s="1163"/>
      <c r="DJ43" s="1163"/>
      <c r="DK43" s="1163"/>
      <c r="DL43" s="1163"/>
      <c r="DM43" s="1163"/>
      <c r="DN43" s="1163"/>
      <c r="DO43" s="1163"/>
      <c r="DP43" s="1163"/>
      <c r="DQ43" s="1163"/>
      <c r="DR43" s="1163"/>
      <c r="DS43" s="1163"/>
      <c r="DT43" s="1163"/>
      <c r="DU43" s="1163"/>
      <c r="DV43" s="1163"/>
      <c r="DW43" s="1163"/>
      <c r="DX43" s="1163"/>
      <c r="DY43" s="1163"/>
      <c r="DZ43" s="1163"/>
      <c r="EA43" s="1163"/>
      <c r="EB43" s="1163"/>
      <c r="EC43" s="1163"/>
      <c r="ED43" s="1163"/>
      <c r="EE43" s="1163"/>
      <c r="EF43" s="1163"/>
      <c r="EG43" s="1163"/>
      <c r="EH43" s="1163"/>
      <c r="EI43" s="1163"/>
      <c r="EJ43" s="1163"/>
      <c r="EK43" s="1163"/>
      <c r="EL43" s="1163"/>
      <c r="EM43" s="1163"/>
      <c r="EN43" s="1163"/>
      <c r="EO43" s="1163"/>
      <c r="EP43" s="1163"/>
      <c r="EQ43" s="1163"/>
      <c r="ER43" s="1163"/>
      <c r="ES43" s="1163"/>
      <c r="ET43" s="1163"/>
      <c r="EU43" s="1163"/>
      <c r="EV43" s="1163"/>
      <c r="EW43" s="1163"/>
      <c r="EX43" s="1163"/>
      <c r="EY43" s="1163"/>
      <c r="EZ43" s="1163"/>
      <c r="FA43" s="1164"/>
    </row>
    <row r="44" spans="1:157">
      <c r="A44" s="1173" t="s">
        <v>737</v>
      </c>
      <c r="B44" s="1166"/>
      <c r="C44" s="1175"/>
      <c r="D44" s="1175"/>
      <c r="E44" s="1175"/>
      <c r="F44" s="1175"/>
      <c r="G44" s="1175"/>
      <c r="H44" s="1175"/>
      <c r="I44" s="1175"/>
      <c r="J44" s="1175"/>
      <c r="K44" s="1175"/>
      <c r="L44" s="1175"/>
      <c r="M44" s="1176"/>
      <c r="N44" s="1166"/>
      <c r="O44" s="1167"/>
      <c r="P44" s="1167"/>
      <c r="Q44" s="1167"/>
      <c r="R44" s="1167"/>
      <c r="S44" s="1167"/>
      <c r="T44" s="1167"/>
      <c r="U44" s="1167"/>
      <c r="V44" s="1167"/>
      <c r="W44" s="1167"/>
      <c r="X44" s="1167"/>
      <c r="Y44" s="1168"/>
      <c r="Z44" s="1166"/>
      <c r="AA44" s="1167"/>
      <c r="AB44" s="1167"/>
      <c r="AC44" s="1167"/>
      <c r="AD44" s="1167"/>
      <c r="AE44" s="1167"/>
      <c r="AF44" s="1167"/>
      <c r="AG44" s="1167"/>
      <c r="AH44" s="1167"/>
      <c r="AI44" s="1167"/>
      <c r="AJ44" s="1167"/>
      <c r="AK44" s="1168"/>
      <c r="AL44" s="1166"/>
      <c r="AM44" s="1167"/>
      <c r="AN44" s="1167"/>
      <c r="AO44" s="1167"/>
      <c r="AP44" s="1167"/>
      <c r="AQ44" s="1167"/>
      <c r="AR44" s="1167"/>
      <c r="AS44" s="1167"/>
      <c r="AT44" s="1167"/>
      <c r="AU44" s="1167"/>
      <c r="AV44" s="1167"/>
      <c r="AW44" s="1168"/>
      <c r="AX44" s="1166"/>
      <c r="AY44" s="1167"/>
      <c r="AZ44" s="1167"/>
      <c r="BA44" s="1167"/>
      <c r="BB44" s="1167"/>
      <c r="BC44" s="1167"/>
      <c r="BD44" s="1167"/>
      <c r="BE44" s="1167"/>
      <c r="BF44" s="1167"/>
      <c r="BG44" s="1167"/>
      <c r="BH44" s="1167"/>
      <c r="BI44" s="1168"/>
      <c r="BJ44" s="1166"/>
      <c r="BK44" s="1167"/>
      <c r="BL44" s="1167"/>
      <c r="BM44" s="1167"/>
      <c r="BN44" s="1167"/>
      <c r="BO44" s="1167"/>
      <c r="BP44" s="1167"/>
      <c r="BQ44" s="1167"/>
      <c r="BR44" s="1167"/>
      <c r="BS44" s="1167"/>
      <c r="BT44" s="1167"/>
      <c r="BU44" s="1168"/>
      <c r="BV44" s="1166"/>
      <c r="BW44" s="1167"/>
      <c r="BX44" s="1167"/>
      <c r="BY44" s="1167"/>
      <c r="BZ44" s="1167"/>
      <c r="CA44" s="1167"/>
      <c r="CB44" s="1167"/>
      <c r="CC44" s="1167"/>
      <c r="CD44" s="1167"/>
      <c r="CE44" s="1167"/>
      <c r="CF44" s="1167"/>
      <c r="CG44" s="1168"/>
      <c r="CH44" s="1166"/>
      <c r="CI44" s="1167"/>
      <c r="CJ44" s="1167"/>
      <c r="CK44" s="1167"/>
      <c r="CL44" s="1167"/>
      <c r="CM44" s="1167"/>
      <c r="CN44" s="1167"/>
      <c r="CO44" s="1167"/>
      <c r="CP44" s="1167"/>
      <c r="CQ44" s="1167"/>
      <c r="CR44" s="1167"/>
      <c r="CS44" s="1168"/>
      <c r="CT44" s="1166"/>
      <c r="CU44" s="1167"/>
      <c r="CV44" s="1167"/>
      <c r="CW44" s="1167"/>
      <c r="CX44" s="1167"/>
      <c r="CY44" s="1167"/>
      <c r="CZ44" s="1167"/>
      <c r="DA44" s="1167">
        <v>1</v>
      </c>
      <c r="DB44" s="1167"/>
      <c r="DC44" s="1167"/>
      <c r="DD44" s="1167"/>
      <c r="DE44" s="1168"/>
      <c r="DF44" s="1166"/>
      <c r="DG44" s="1167"/>
      <c r="DH44" s="1167"/>
      <c r="DI44" s="1167"/>
      <c r="DJ44" s="1167"/>
      <c r="DK44" s="1167"/>
      <c r="DL44" s="1167"/>
      <c r="DM44" s="1167"/>
      <c r="DN44" s="1167"/>
      <c r="DO44" s="1167"/>
      <c r="DP44" s="1167"/>
      <c r="DQ44" s="1168"/>
      <c r="DR44" s="1166"/>
      <c r="DS44" s="1167"/>
      <c r="DT44" s="1167"/>
      <c r="DU44" s="1167"/>
      <c r="DV44" s="1167"/>
      <c r="DW44" s="1167"/>
      <c r="DX44" s="1167"/>
      <c r="DY44" s="1167"/>
      <c r="DZ44" s="1167"/>
      <c r="EA44" s="1167"/>
      <c r="EB44" s="1167"/>
      <c r="EC44" s="1168"/>
      <c r="ED44" s="1166"/>
      <c r="EE44" s="1167"/>
      <c r="EF44" s="1167"/>
      <c r="EG44" s="1167"/>
      <c r="EH44" s="1167"/>
      <c r="EI44" s="1167"/>
      <c r="EJ44" s="1167"/>
      <c r="EK44" s="1167"/>
      <c r="EL44" s="1167"/>
      <c r="EM44" s="1167"/>
      <c r="EN44" s="1167"/>
      <c r="EO44" s="1168"/>
      <c r="EP44" s="1172">
        <f t="shared" ref="EP44:FA48" si="8">SUM(B44,N44,Z44,AL44,AX44,BJ44,BV44,CH44,CT44,DF44)</f>
        <v>0</v>
      </c>
      <c r="EQ44" s="1170">
        <f t="shared" si="8"/>
        <v>0</v>
      </c>
      <c r="ER44" s="1170">
        <f t="shared" si="8"/>
        <v>0</v>
      </c>
      <c r="ES44" s="1170">
        <f t="shared" si="8"/>
        <v>0</v>
      </c>
      <c r="ET44" s="1170">
        <f t="shared" si="8"/>
        <v>0</v>
      </c>
      <c r="EU44" s="1170">
        <f t="shared" si="8"/>
        <v>0</v>
      </c>
      <c r="EV44" s="1170">
        <f t="shared" si="8"/>
        <v>0</v>
      </c>
      <c r="EW44" s="1170">
        <f t="shared" si="8"/>
        <v>1</v>
      </c>
      <c r="EX44" s="1170">
        <f t="shared" si="8"/>
        <v>0</v>
      </c>
      <c r="EY44" s="1170">
        <f t="shared" si="8"/>
        <v>0</v>
      </c>
      <c r="EZ44" s="1170">
        <f t="shared" si="8"/>
        <v>0</v>
      </c>
      <c r="FA44" s="1171">
        <f t="shared" si="8"/>
        <v>0</v>
      </c>
    </row>
    <row r="45" spans="1:157">
      <c r="A45" s="1173" t="s">
        <v>738</v>
      </c>
      <c r="B45" s="1166"/>
      <c r="C45" s="1167"/>
      <c r="D45" s="1167"/>
      <c r="E45" s="1167"/>
      <c r="F45" s="1167"/>
      <c r="G45" s="1167"/>
      <c r="H45" s="1167"/>
      <c r="I45" s="1167"/>
      <c r="J45" s="1167"/>
      <c r="K45" s="1167"/>
      <c r="L45" s="1167"/>
      <c r="M45" s="1168"/>
      <c r="N45" s="1166"/>
      <c r="O45" s="1167"/>
      <c r="P45" s="1167"/>
      <c r="Q45" s="1167"/>
      <c r="R45" s="1167"/>
      <c r="S45" s="1167"/>
      <c r="T45" s="1167"/>
      <c r="U45" s="1167"/>
      <c r="V45" s="1167"/>
      <c r="W45" s="1167"/>
      <c r="X45" s="1167"/>
      <c r="Y45" s="1168"/>
      <c r="Z45" s="1166"/>
      <c r="AA45" s="1167"/>
      <c r="AB45" s="1167"/>
      <c r="AC45" s="1167"/>
      <c r="AD45" s="1167"/>
      <c r="AE45" s="1167"/>
      <c r="AF45" s="1167"/>
      <c r="AG45" s="1167"/>
      <c r="AH45" s="1167"/>
      <c r="AI45" s="1167"/>
      <c r="AJ45" s="1167"/>
      <c r="AK45" s="1168"/>
      <c r="AL45" s="1166"/>
      <c r="AM45" s="1167"/>
      <c r="AN45" s="1167"/>
      <c r="AO45" s="1167"/>
      <c r="AP45" s="1167"/>
      <c r="AQ45" s="1167"/>
      <c r="AR45" s="1167"/>
      <c r="AS45" s="1167"/>
      <c r="AT45" s="1167"/>
      <c r="AU45" s="1167"/>
      <c r="AV45" s="1167"/>
      <c r="AW45" s="1168"/>
      <c r="AX45" s="1166"/>
      <c r="AY45" s="1167"/>
      <c r="AZ45" s="1167"/>
      <c r="BA45" s="1167"/>
      <c r="BB45" s="1167"/>
      <c r="BC45" s="1167"/>
      <c r="BD45" s="1167"/>
      <c r="BE45" s="1167"/>
      <c r="BF45" s="1167"/>
      <c r="BG45" s="1167"/>
      <c r="BH45" s="1167"/>
      <c r="BI45" s="1168"/>
      <c r="BJ45" s="1166"/>
      <c r="BK45" s="1167"/>
      <c r="BL45" s="1167"/>
      <c r="BM45" s="1167"/>
      <c r="BN45" s="1167"/>
      <c r="BO45" s="1167"/>
      <c r="BP45" s="1167"/>
      <c r="BQ45" s="1167"/>
      <c r="BR45" s="1167"/>
      <c r="BS45" s="1167"/>
      <c r="BT45" s="1167"/>
      <c r="BU45" s="1168"/>
      <c r="BV45" s="1166"/>
      <c r="BW45" s="1167"/>
      <c r="BX45" s="1167"/>
      <c r="BY45" s="1167"/>
      <c r="BZ45" s="1167"/>
      <c r="CA45" s="1167"/>
      <c r="CB45" s="1167"/>
      <c r="CC45" s="1167"/>
      <c r="CD45" s="1167"/>
      <c r="CE45" s="1167"/>
      <c r="CF45" s="1167"/>
      <c r="CG45" s="1168"/>
      <c r="CH45" s="1166"/>
      <c r="CI45" s="1167"/>
      <c r="CJ45" s="1167"/>
      <c r="CK45" s="1167"/>
      <c r="CL45" s="1167"/>
      <c r="CM45" s="1167"/>
      <c r="CN45" s="1167"/>
      <c r="CO45" s="1167"/>
      <c r="CP45" s="1167"/>
      <c r="CQ45" s="1167"/>
      <c r="CR45" s="1167"/>
      <c r="CS45" s="1168"/>
      <c r="CT45" s="1166"/>
      <c r="CU45" s="1167"/>
      <c r="CV45" s="1167"/>
      <c r="CW45" s="1167"/>
      <c r="CX45" s="1167"/>
      <c r="CY45" s="1167"/>
      <c r="CZ45" s="1167"/>
      <c r="DA45" s="1167"/>
      <c r="DB45" s="1167">
        <v>1</v>
      </c>
      <c r="DC45" s="1167"/>
      <c r="DD45" s="1167"/>
      <c r="DE45" s="1168"/>
      <c r="DF45" s="1166"/>
      <c r="DG45" s="1167"/>
      <c r="DH45" s="1167"/>
      <c r="DI45" s="1167"/>
      <c r="DJ45" s="1167"/>
      <c r="DK45" s="1167"/>
      <c r="DL45" s="1167"/>
      <c r="DM45" s="1167"/>
      <c r="DN45" s="1167"/>
      <c r="DO45" s="1167"/>
      <c r="DP45" s="1167"/>
      <c r="DQ45" s="1168"/>
      <c r="DR45" s="1166"/>
      <c r="DS45" s="1167"/>
      <c r="DT45" s="1167"/>
      <c r="DU45" s="1167"/>
      <c r="DV45" s="1167"/>
      <c r="DW45" s="1167"/>
      <c r="DX45" s="1167"/>
      <c r="DY45" s="1167"/>
      <c r="DZ45" s="1167"/>
      <c r="EA45" s="1167"/>
      <c r="EB45" s="1167"/>
      <c r="EC45" s="1168"/>
      <c r="ED45" s="1166"/>
      <c r="EE45" s="1167"/>
      <c r="EF45" s="1167"/>
      <c r="EG45" s="1167"/>
      <c r="EH45" s="1167"/>
      <c r="EI45" s="1167"/>
      <c r="EJ45" s="1167"/>
      <c r="EK45" s="1167"/>
      <c r="EL45" s="1167"/>
      <c r="EM45" s="1167"/>
      <c r="EN45" s="1167"/>
      <c r="EO45" s="1168"/>
      <c r="EP45" s="1172">
        <f t="shared" si="8"/>
        <v>0</v>
      </c>
      <c r="EQ45" s="1170">
        <f t="shared" si="8"/>
        <v>0</v>
      </c>
      <c r="ER45" s="1170">
        <f t="shared" si="8"/>
        <v>0</v>
      </c>
      <c r="ES45" s="1170">
        <f t="shared" si="8"/>
        <v>0</v>
      </c>
      <c r="ET45" s="1170">
        <f t="shared" si="8"/>
        <v>0</v>
      </c>
      <c r="EU45" s="1170">
        <f t="shared" si="8"/>
        <v>0</v>
      </c>
      <c r="EV45" s="1170">
        <f t="shared" si="8"/>
        <v>0</v>
      </c>
      <c r="EW45" s="1170">
        <f t="shared" si="8"/>
        <v>0</v>
      </c>
      <c r="EX45" s="1170">
        <f t="shared" si="8"/>
        <v>1</v>
      </c>
      <c r="EY45" s="1170">
        <f t="shared" si="8"/>
        <v>0</v>
      </c>
      <c r="EZ45" s="1170">
        <f t="shared" si="8"/>
        <v>0</v>
      </c>
      <c r="FA45" s="1171">
        <f t="shared" si="8"/>
        <v>0</v>
      </c>
    </row>
    <row r="46" spans="1:157">
      <c r="A46" s="1173" t="s">
        <v>940</v>
      </c>
      <c r="B46" s="1166"/>
      <c r="C46" s="1167"/>
      <c r="D46" s="1167"/>
      <c r="E46" s="1167"/>
      <c r="F46" s="1167"/>
      <c r="G46" s="1167"/>
      <c r="H46" s="1167"/>
      <c r="I46" s="1167"/>
      <c r="J46" s="1167"/>
      <c r="K46" s="1167"/>
      <c r="L46" s="1167"/>
      <c r="M46" s="1168"/>
      <c r="N46" s="1166"/>
      <c r="O46" s="1167"/>
      <c r="P46" s="1167"/>
      <c r="Q46" s="1167"/>
      <c r="R46" s="1167"/>
      <c r="S46" s="1167"/>
      <c r="T46" s="1167"/>
      <c r="U46" s="1167"/>
      <c r="V46" s="1167"/>
      <c r="W46" s="1167"/>
      <c r="X46" s="1167"/>
      <c r="Y46" s="1168"/>
      <c r="Z46" s="1166"/>
      <c r="AA46" s="1167"/>
      <c r="AB46" s="1167"/>
      <c r="AC46" s="1167"/>
      <c r="AD46" s="1167"/>
      <c r="AE46" s="1167"/>
      <c r="AF46" s="1167"/>
      <c r="AG46" s="1167"/>
      <c r="AH46" s="1167"/>
      <c r="AI46" s="1167"/>
      <c r="AJ46" s="1167"/>
      <c r="AK46" s="1168"/>
      <c r="AL46" s="1166"/>
      <c r="AM46" s="1167"/>
      <c r="AN46" s="1167"/>
      <c r="AO46" s="1167"/>
      <c r="AP46" s="1167"/>
      <c r="AQ46" s="1167"/>
      <c r="AR46" s="1167"/>
      <c r="AS46" s="1167"/>
      <c r="AT46" s="1167"/>
      <c r="AU46" s="1167"/>
      <c r="AV46" s="1167"/>
      <c r="AW46" s="1168"/>
      <c r="AX46" s="1166"/>
      <c r="AY46" s="1167"/>
      <c r="AZ46" s="1167"/>
      <c r="BA46" s="1167"/>
      <c r="BB46" s="1167"/>
      <c r="BC46" s="1167"/>
      <c r="BD46" s="1167"/>
      <c r="BE46" s="1167"/>
      <c r="BF46" s="1167"/>
      <c r="BG46" s="1167"/>
      <c r="BH46" s="1167"/>
      <c r="BI46" s="1168"/>
      <c r="BJ46" s="1166"/>
      <c r="BK46" s="1167"/>
      <c r="BL46" s="1167"/>
      <c r="BM46" s="1167"/>
      <c r="BN46" s="1167"/>
      <c r="BO46" s="1167"/>
      <c r="BP46" s="1167"/>
      <c r="BQ46" s="1167"/>
      <c r="BR46" s="1167"/>
      <c r="BS46" s="1167"/>
      <c r="BT46" s="1167"/>
      <c r="BU46" s="1168"/>
      <c r="BV46" s="1166"/>
      <c r="BW46" s="1167"/>
      <c r="BX46" s="1167"/>
      <c r="BY46" s="1167"/>
      <c r="BZ46" s="1167"/>
      <c r="CA46" s="1167"/>
      <c r="CB46" s="1167"/>
      <c r="CC46" s="1167"/>
      <c r="CD46" s="1167"/>
      <c r="CE46" s="1167"/>
      <c r="CF46" s="1167"/>
      <c r="CG46" s="1168"/>
      <c r="CH46" s="1166"/>
      <c r="CI46" s="1167"/>
      <c r="CJ46" s="1167"/>
      <c r="CK46" s="1167"/>
      <c r="CL46" s="1167"/>
      <c r="CM46" s="1167"/>
      <c r="CN46" s="1167"/>
      <c r="CO46" s="1167"/>
      <c r="CP46" s="1167"/>
      <c r="CQ46" s="1167"/>
      <c r="CR46" s="1167"/>
      <c r="CS46" s="1168"/>
      <c r="CT46" s="1166"/>
      <c r="CU46" s="1167"/>
      <c r="CV46" s="1167"/>
      <c r="CW46" s="1167"/>
      <c r="CX46" s="1167"/>
      <c r="CY46" s="1167"/>
      <c r="CZ46" s="1167"/>
      <c r="DA46" s="1167"/>
      <c r="DB46" s="1167"/>
      <c r="DC46" s="1167">
        <v>1</v>
      </c>
      <c r="DD46" s="1167"/>
      <c r="DE46" s="1168"/>
      <c r="DF46" s="1166"/>
      <c r="DG46" s="1167"/>
      <c r="DH46" s="1167"/>
      <c r="DI46" s="1167"/>
      <c r="DJ46" s="1167"/>
      <c r="DK46" s="1167"/>
      <c r="DL46" s="1167"/>
      <c r="DM46" s="1167"/>
      <c r="DN46" s="1167"/>
      <c r="DO46" s="1167"/>
      <c r="DP46" s="1167"/>
      <c r="DQ46" s="1168"/>
      <c r="DR46" s="1166"/>
      <c r="DS46" s="1167"/>
      <c r="DT46" s="1167"/>
      <c r="DU46" s="1167"/>
      <c r="DV46" s="1167"/>
      <c r="DW46" s="1167"/>
      <c r="DX46" s="1167"/>
      <c r="DY46" s="1167"/>
      <c r="DZ46" s="1167"/>
      <c r="EA46" s="1167"/>
      <c r="EB46" s="1167"/>
      <c r="EC46" s="1168"/>
      <c r="ED46" s="1166"/>
      <c r="EE46" s="1167"/>
      <c r="EF46" s="1167"/>
      <c r="EG46" s="1167"/>
      <c r="EH46" s="1167"/>
      <c r="EI46" s="1167"/>
      <c r="EJ46" s="1167"/>
      <c r="EK46" s="1167"/>
      <c r="EL46" s="1167"/>
      <c r="EM46" s="1167"/>
      <c r="EN46" s="1167"/>
      <c r="EO46" s="1168"/>
      <c r="EP46" s="1172">
        <f t="shared" si="8"/>
        <v>0</v>
      </c>
      <c r="EQ46" s="1170">
        <f t="shared" si="8"/>
        <v>0</v>
      </c>
      <c r="ER46" s="1170">
        <f t="shared" si="8"/>
        <v>0</v>
      </c>
      <c r="ES46" s="1170">
        <f t="shared" si="8"/>
        <v>0</v>
      </c>
      <c r="ET46" s="1170">
        <f t="shared" si="8"/>
        <v>0</v>
      </c>
      <c r="EU46" s="1170">
        <f t="shared" si="8"/>
        <v>0</v>
      </c>
      <c r="EV46" s="1170">
        <f t="shared" si="8"/>
        <v>0</v>
      </c>
      <c r="EW46" s="1170">
        <f t="shared" si="8"/>
        <v>0</v>
      </c>
      <c r="EX46" s="1170">
        <f t="shared" si="8"/>
        <v>0</v>
      </c>
      <c r="EY46" s="1170">
        <f t="shared" si="8"/>
        <v>1</v>
      </c>
      <c r="EZ46" s="1170">
        <f t="shared" si="8"/>
        <v>0</v>
      </c>
      <c r="FA46" s="1171">
        <f t="shared" si="8"/>
        <v>0</v>
      </c>
    </row>
    <row r="47" spans="1:157">
      <c r="A47" s="1173" t="s">
        <v>741</v>
      </c>
      <c r="B47" s="1166"/>
      <c r="C47" s="1167"/>
      <c r="D47" s="1167"/>
      <c r="E47" s="1167"/>
      <c r="F47" s="1167"/>
      <c r="G47" s="1167"/>
      <c r="H47" s="1167"/>
      <c r="I47" s="1167"/>
      <c r="J47" s="1167"/>
      <c r="K47" s="1167"/>
      <c r="L47" s="1167"/>
      <c r="M47" s="1168"/>
      <c r="N47" s="1166"/>
      <c r="O47" s="1167"/>
      <c r="P47" s="1167"/>
      <c r="Q47" s="1167"/>
      <c r="R47" s="1167"/>
      <c r="S47" s="1167"/>
      <c r="T47" s="1167"/>
      <c r="U47" s="1167"/>
      <c r="V47" s="1167"/>
      <c r="W47" s="1167"/>
      <c r="X47" s="1167"/>
      <c r="Y47" s="1168"/>
      <c r="Z47" s="1166"/>
      <c r="AA47" s="1167"/>
      <c r="AB47" s="1167"/>
      <c r="AC47" s="1167"/>
      <c r="AD47" s="1167"/>
      <c r="AE47" s="1167"/>
      <c r="AF47" s="1167"/>
      <c r="AG47" s="1167"/>
      <c r="AH47" s="1167"/>
      <c r="AI47" s="1167"/>
      <c r="AJ47" s="1167"/>
      <c r="AK47" s="1168"/>
      <c r="AL47" s="1166"/>
      <c r="AM47" s="1167"/>
      <c r="AN47" s="1167"/>
      <c r="AO47" s="1167"/>
      <c r="AP47" s="1167"/>
      <c r="AQ47" s="1167"/>
      <c r="AR47" s="1167"/>
      <c r="AS47" s="1167"/>
      <c r="AT47" s="1167"/>
      <c r="AU47" s="1167"/>
      <c r="AV47" s="1167"/>
      <c r="AW47" s="1168"/>
      <c r="AX47" s="1166"/>
      <c r="AY47" s="1167"/>
      <c r="AZ47" s="1167"/>
      <c r="BA47" s="1167"/>
      <c r="BB47" s="1167"/>
      <c r="BC47" s="1167"/>
      <c r="BD47" s="1167"/>
      <c r="BE47" s="1167"/>
      <c r="BF47" s="1167"/>
      <c r="BG47" s="1167"/>
      <c r="BH47" s="1167"/>
      <c r="BI47" s="1168"/>
      <c r="BJ47" s="1166"/>
      <c r="BK47" s="1167"/>
      <c r="BL47" s="1167"/>
      <c r="BM47" s="1167"/>
      <c r="BN47" s="1167"/>
      <c r="BO47" s="1167"/>
      <c r="BP47" s="1167"/>
      <c r="BQ47" s="1167"/>
      <c r="BR47" s="1167"/>
      <c r="BS47" s="1167"/>
      <c r="BT47" s="1167"/>
      <c r="BU47" s="1168"/>
      <c r="BV47" s="1166"/>
      <c r="BW47" s="1167"/>
      <c r="BX47" s="1167"/>
      <c r="BY47" s="1167"/>
      <c r="BZ47" s="1167"/>
      <c r="CA47" s="1167"/>
      <c r="CB47" s="1167"/>
      <c r="CC47" s="1167"/>
      <c r="CD47" s="1167"/>
      <c r="CE47" s="1167"/>
      <c r="CF47" s="1167"/>
      <c r="CG47" s="1168"/>
      <c r="CH47" s="1166"/>
      <c r="CI47" s="1167"/>
      <c r="CJ47" s="1167"/>
      <c r="CK47" s="1167"/>
      <c r="CL47" s="1167"/>
      <c r="CM47" s="1167"/>
      <c r="CN47" s="1167"/>
      <c r="CO47" s="1167"/>
      <c r="CP47" s="1167"/>
      <c r="CQ47" s="1167"/>
      <c r="CR47" s="1167"/>
      <c r="CS47" s="1168"/>
      <c r="CT47" s="1166">
        <v>1</v>
      </c>
      <c r="CU47" s="1167"/>
      <c r="CV47" s="1167"/>
      <c r="CW47" s="1167"/>
      <c r="CX47" s="1167"/>
      <c r="CY47" s="1167"/>
      <c r="CZ47" s="1167"/>
      <c r="DA47" s="1167"/>
      <c r="DB47" s="1167"/>
      <c r="DC47" s="1167"/>
      <c r="DD47" s="1167"/>
      <c r="DE47" s="1168">
        <v>1</v>
      </c>
      <c r="DF47" s="1166"/>
      <c r="DG47" s="1167"/>
      <c r="DH47" s="1167"/>
      <c r="DI47" s="1167"/>
      <c r="DJ47" s="1167"/>
      <c r="DK47" s="1167"/>
      <c r="DL47" s="1167"/>
      <c r="DM47" s="1167"/>
      <c r="DN47" s="1167"/>
      <c r="DO47" s="1167"/>
      <c r="DP47" s="1167"/>
      <c r="DQ47" s="1168"/>
      <c r="DR47" s="1166"/>
      <c r="DS47" s="1167"/>
      <c r="DT47" s="1167"/>
      <c r="DU47" s="1167"/>
      <c r="DV47" s="1167"/>
      <c r="DW47" s="1167"/>
      <c r="DX47" s="1167"/>
      <c r="DY47" s="1167"/>
      <c r="DZ47" s="1167"/>
      <c r="EA47" s="1167"/>
      <c r="EB47" s="1167"/>
      <c r="EC47" s="1168"/>
      <c r="ED47" s="1166"/>
      <c r="EE47" s="1167"/>
      <c r="EF47" s="1167"/>
      <c r="EG47" s="1167"/>
      <c r="EH47" s="1167"/>
      <c r="EI47" s="1167"/>
      <c r="EJ47" s="1167"/>
      <c r="EK47" s="1167"/>
      <c r="EL47" s="1167"/>
      <c r="EM47" s="1167"/>
      <c r="EN47" s="1167"/>
      <c r="EO47" s="1168"/>
      <c r="EP47" s="1172">
        <f t="shared" si="8"/>
        <v>1</v>
      </c>
      <c r="EQ47" s="1170">
        <f t="shared" si="8"/>
        <v>0</v>
      </c>
      <c r="ER47" s="1170">
        <f t="shared" si="8"/>
        <v>0</v>
      </c>
      <c r="ES47" s="1170">
        <f t="shared" si="8"/>
        <v>0</v>
      </c>
      <c r="ET47" s="1170">
        <f t="shared" si="8"/>
        <v>0</v>
      </c>
      <c r="EU47" s="1170">
        <f t="shared" si="8"/>
        <v>0</v>
      </c>
      <c r="EV47" s="1170">
        <f t="shared" si="8"/>
        <v>0</v>
      </c>
      <c r="EW47" s="1170">
        <f t="shared" si="8"/>
        <v>0</v>
      </c>
      <c r="EX47" s="1170">
        <f t="shared" si="8"/>
        <v>0</v>
      </c>
      <c r="EY47" s="1170">
        <f t="shared" si="8"/>
        <v>0</v>
      </c>
      <c r="EZ47" s="1170">
        <f t="shared" si="8"/>
        <v>0</v>
      </c>
      <c r="FA47" s="1171">
        <f t="shared" si="8"/>
        <v>1</v>
      </c>
    </row>
    <row r="48" spans="1:157">
      <c r="A48" s="1173" t="s">
        <v>742</v>
      </c>
      <c r="B48" s="1166"/>
      <c r="C48" s="1167"/>
      <c r="D48" s="1167"/>
      <c r="E48" s="1167"/>
      <c r="F48" s="1167"/>
      <c r="G48" s="1167"/>
      <c r="H48" s="1167"/>
      <c r="I48" s="1167"/>
      <c r="J48" s="1167"/>
      <c r="K48" s="1167"/>
      <c r="L48" s="1167"/>
      <c r="M48" s="1168"/>
      <c r="N48" s="1166"/>
      <c r="O48" s="1167"/>
      <c r="P48" s="1167"/>
      <c r="Q48" s="1167"/>
      <c r="R48" s="1167"/>
      <c r="S48" s="1167"/>
      <c r="T48" s="1167"/>
      <c r="U48" s="1167"/>
      <c r="V48" s="1167"/>
      <c r="W48" s="1167"/>
      <c r="X48" s="1167"/>
      <c r="Y48" s="1168"/>
      <c r="Z48" s="1166"/>
      <c r="AA48" s="1167"/>
      <c r="AB48" s="1167"/>
      <c r="AC48" s="1167"/>
      <c r="AD48" s="1167"/>
      <c r="AE48" s="1167"/>
      <c r="AF48" s="1167"/>
      <c r="AG48" s="1167"/>
      <c r="AH48" s="1167"/>
      <c r="AI48" s="1167"/>
      <c r="AJ48" s="1167"/>
      <c r="AK48" s="1168"/>
      <c r="AL48" s="1166"/>
      <c r="AM48" s="1167"/>
      <c r="AN48" s="1167"/>
      <c r="AO48" s="1167"/>
      <c r="AP48" s="1167"/>
      <c r="AQ48" s="1167"/>
      <c r="AR48" s="1167"/>
      <c r="AS48" s="1167"/>
      <c r="AT48" s="1167"/>
      <c r="AU48" s="1167"/>
      <c r="AV48" s="1167"/>
      <c r="AW48" s="1168"/>
      <c r="AX48" s="1166"/>
      <c r="AY48" s="1167"/>
      <c r="AZ48" s="1167"/>
      <c r="BA48" s="1167"/>
      <c r="BB48" s="1167"/>
      <c r="BC48" s="1167"/>
      <c r="BD48" s="1167"/>
      <c r="BE48" s="1167"/>
      <c r="BF48" s="1167"/>
      <c r="BG48" s="1167"/>
      <c r="BH48" s="1167"/>
      <c r="BI48" s="1168"/>
      <c r="BJ48" s="1166"/>
      <c r="BK48" s="1167"/>
      <c r="BL48" s="1167"/>
      <c r="BM48" s="1167"/>
      <c r="BN48" s="1167"/>
      <c r="BO48" s="1167"/>
      <c r="BP48" s="1167"/>
      <c r="BQ48" s="1167"/>
      <c r="BR48" s="1167"/>
      <c r="BS48" s="1167"/>
      <c r="BT48" s="1167"/>
      <c r="BU48" s="1168"/>
      <c r="BV48" s="1166"/>
      <c r="BW48" s="1167"/>
      <c r="BX48" s="1167"/>
      <c r="BY48" s="1167"/>
      <c r="BZ48" s="1167"/>
      <c r="CA48" s="1167"/>
      <c r="CB48" s="1167"/>
      <c r="CC48" s="1167"/>
      <c r="CD48" s="1167"/>
      <c r="CE48" s="1167"/>
      <c r="CF48" s="1167"/>
      <c r="CG48" s="1168"/>
      <c r="CH48" s="1166"/>
      <c r="CI48" s="1167"/>
      <c r="CJ48" s="1167"/>
      <c r="CK48" s="1167"/>
      <c r="CL48" s="1167"/>
      <c r="CM48" s="1167"/>
      <c r="CN48" s="1167"/>
      <c r="CO48" s="1167"/>
      <c r="CP48" s="1167"/>
      <c r="CQ48" s="1167"/>
      <c r="CR48" s="1167"/>
      <c r="CS48" s="1168"/>
      <c r="CT48" s="1166"/>
      <c r="CU48" s="1167"/>
      <c r="CV48" s="1167"/>
      <c r="CW48" s="1167"/>
      <c r="CX48" s="1167"/>
      <c r="CY48" s="1167"/>
      <c r="CZ48" s="1167"/>
      <c r="DA48" s="1167"/>
      <c r="DB48" s="1167"/>
      <c r="DC48" s="1167"/>
      <c r="DD48" s="1167"/>
      <c r="DE48" s="1168"/>
      <c r="DF48" s="1166"/>
      <c r="DG48" s="1167"/>
      <c r="DH48" s="1167"/>
      <c r="DI48" s="1167"/>
      <c r="DJ48" s="1167"/>
      <c r="DK48" s="1167"/>
      <c r="DL48" s="1167"/>
      <c r="DM48" s="1167"/>
      <c r="DN48" s="1167"/>
      <c r="DO48" s="1167"/>
      <c r="DP48" s="1167"/>
      <c r="DQ48" s="1168"/>
      <c r="DR48" s="1166"/>
      <c r="DS48" s="1167"/>
      <c r="DT48" s="1167"/>
      <c r="DU48" s="1167"/>
      <c r="DV48" s="1167"/>
      <c r="DW48" s="1167"/>
      <c r="DX48" s="1167"/>
      <c r="DY48" s="1167"/>
      <c r="DZ48" s="1167"/>
      <c r="EA48" s="1167"/>
      <c r="EB48" s="1167"/>
      <c r="EC48" s="1168"/>
      <c r="ED48" s="1166"/>
      <c r="EE48" s="1167"/>
      <c r="EF48" s="1167"/>
      <c r="EG48" s="1167"/>
      <c r="EH48" s="1167"/>
      <c r="EI48" s="1167"/>
      <c r="EJ48" s="1167"/>
      <c r="EK48" s="1167"/>
      <c r="EL48" s="1167"/>
      <c r="EM48" s="1167"/>
      <c r="EN48" s="1167"/>
      <c r="EO48" s="1168"/>
      <c r="EP48" s="1172">
        <f t="shared" si="8"/>
        <v>0</v>
      </c>
      <c r="EQ48" s="1170">
        <f t="shared" si="8"/>
        <v>0</v>
      </c>
      <c r="ER48" s="1170">
        <f t="shared" si="8"/>
        <v>0</v>
      </c>
      <c r="ES48" s="1170">
        <f t="shared" si="8"/>
        <v>0</v>
      </c>
      <c r="ET48" s="1170">
        <f t="shared" si="8"/>
        <v>0</v>
      </c>
      <c r="EU48" s="1170">
        <f t="shared" si="8"/>
        <v>0</v>
      </c>
      <c r="EV48" s="1170">
        <f t="shared" si="8"/>
        <v>0</v>
      </c>
      <c r="EW48" s="1170">
        <f t="shared" si="8"/>
        <v>0</v>
      </c>
      <c r="EX48" s="1170">
        <f t="shared" si="8"/>
        <v>0</v>
      </c>
      <c r="EY48" s="1170">
        <f t="shared" si="8"/>
        <v>0</v>
      </c>
      <c r="EZ48" s="1170">
        <f t="shared" si="8"/>
        <v>0</v>
      </c>
      <c r="FA48" s="1171">
        <f t="shared" si="8"/>
        <v>0</v>
      </c>
    </row>
    <row r="49" spans="1:157">
      <c r="A49" s="1161" t="s">
        <v>941</v>
      </c>
      <c r="B49" s="1162"/>
      <c r="C49" s="1163"/>
      <c r="D49" s="1163"/>
      <c r="E49" s="1163"/>
      <c r="F49" s="1163"/>
      <c r="G49" s="1163"/>
      <c r="H49" s="1163"/>
      <c r="I49" s="1163"/>
      <c r="J49" s="1163"/>
      <c r="K49" s="1163"/>
      <c r="L49" s="1163"/>
      <c r="M49" s="1163"/>
      <c r="N49" s="1163"/>
      <c r="O49" s="1163"/>
      <c r="P49" s="1163"/>
      <c r="Q49" s="1163"/>
      <c r="R49" s="1163"/>
      <c r="S49" s="1163"/>
      <c r="T49" s="1163"/>
      <c r="U49" s="1163"/>
      <c r="V49" s="1163"/>
      <c r="W49" s="1163"/>
      <c r="X49" s="1163"/>
      <c r="Y49" s="1163"/>
      <c r="Z49" s="1163"/>
      <c r="AA49" s="1163"/>
      <c r="AB49" s="1163"/>
      <c r="AC49" s="1163"/>
      <c r="AD49" s="1163"/>
      <c r="AE49" s="1163"/>
      <c r="AF49" s="1163"/>
      <c r="AG49" s="1163"/>
      <c r="AH49" s="1163"/>
      <c r="AI49" s="1163"/>
      <c r="AJ49" s="1163"/>
      <c r="AK49" s="1163"/>
      <c r="AL49" s="1163"/>
      <c r="AM49" s="1163"/>
      <c r="AN49" s="1163"/>
      <c r="AO49" s="1163"/>
      <c r="AP49" s="1163"/>
      <c r="AQ49" s="1163"/>
      <c r="AR49" s="1163"/>
      <c r="AS49" s="1163"/>
      <c r="AT49" s="1163"/>
      <c r="AU49" s="1163"/>
      <c r="AV49" s="1163"/>
      <c r="AW49" s="1163"/>
      <c r="AX49" s="1163"/>
      <c r="AY49" s="1163"/>
      <c r="AZ49" s="1163"/>
      <c r="BA49" s="1163"/>
      <c r="BB49" s="1163"/>
      <c r="BC49" s="1163"/>
      <c r="BD49" s="1163"/>
      <c r="BE49" s="1163"/>
      <c r="BF49" s="1163"/>
      <c r="BG49" s="1163"/>
      <c r="BH49" s="1163"/>
      <c r="BI49" s="1163"/>
      <c r="BJ49" s="1163"/>
      <c r="BK49" s="1163"/>
      <c r="BL49" s="1163"/>
      <c r="BM49" s="1163"/>
      <c r="BN49" s="1163"/>
      <c r="BO49" s="1163"/>
      <c r="BP49" s="1163"/>
      <c r="BQ49" s="1163"/>
      <c r="BR49" s="1163"/>
      <c r="BS49" s="1163"/>
      <c r="BT49" s="1163"/>
      <c r="BU49" s="1163"/>
      <c r="BV49" s="1163"/>
      <c r="BW49" s="1163"/>
      <c r="BX49" s="1163"/>
      <c r="BY49" s="1163"/>
      <c r="BZ49" s="1163"/>
      <c r="CA49" s="1163"/>
      <c r="CB49" s="1163"/>
      <c r="CC49" s="1163"/>
      <c r="CD49" s="1163"/>
      <c r="CE49" s="1163"/>
      <c r="CF49" s="1163"/>
      <c r="CG49" s="1163"/>
      <c r="CH49" s="1163"/>
      <c r="CI49" s="1163"/>
      <c r="CJ49" s="1163"/>
      <c r="CK49" s="1163"/>
      <c r="CL49" s="1163"/>
      <c r="CM49" s="1163"/>
      <c r="CN49" s="1163"/>
      <c r="CO49" s="1163"/>
      <c r="CP49" s="1163"/>
      <c r="CQ49" s="1163"/>
      <c r="CR49" s="1163"/>
      <c r="CS49" s="1163"/>
      <c r="CT49" s="1163"/>
      <c r="CU49" s="1163"/>
      <c r="CV49" s="1163"/>
      <c r="CW49" s="1163"/>
      <c r="CX49" s="1163"/>
      <c r="CY49" s="1163"/>
      <c r="CZ49" s="1163"/>
      <c r="DA49" s="1163"/>
      <c r="DB49" s="1163"/>
      <c r="DC49" s="1163"/>
      <c r="DD49" s="1163"/>
      <c r="DE49" s="1163"/>
      <c r="DF49" s="1163"/>
      <c r="DG49" s="1163"/>
      <c r="DH49" s="1163"/>
      <c r="DI49" s="1163"/>
      <c r="DJ49" s="1163"/>
      <c r="DK49" s="1163"/>
      <c r="DL49" s="1163"/>
      <c r="DM49" s="1163"/>
      <c r="DN49" s="1163"/>
      <c r="DO49" s="1163"/>
      <c r="DP49" s="1163"/>
      <c r="DQ49" s="1163"/>
      <c r="DR49" s="1163"/>
      <c r="DS49" s="1163"/>
      <c r="DT49" s="1163"/>
      <c r="DU49" s="1163"/>
      <c r="DV49" s="1163"/>
      <c r="DW49" s="1163"/>
      <c r="DX49" s="1163"/>
      <c r="DY49" s="1163"/>
      <c r="DZ49" s="1163"/>
      <c r="EA49" s="1163"/>
      <c r="EB49" s="1163"/>
      <c r="EC49" s="1163"/>
      <c r="ED49" s="1163"/>
      <c r="EE49" s="1163"/>
      <c r="EF49" s="1163"/>
      <c r="EG49" s="1163"/>
      <c r="EH49" s="1163"/>
      <c r="EI49" s="1163"/>
      <c r="EJ49" s="1163"/>
      <c r="EK49" s="1163"/>
      <c r="EL49" s="1163"/>
      <c r="EM49" s="1163"/>
      <c r="EN49" s="1163"/>
      <c r="EO49" s="1163"/>
      <c r="EP49" s="1163"/>
      <c r="EQ49" s="1163"/>
      <c r="ER49" s="1163"/>
      <c r="ES49" s="1163"/>
      <c r="ET49" s="1163"/>
      <c r="EU49" s="1163"/>
      <c r="EV49" s="1163"/>
      <c r="EW49" s="1163"/>
      <c r="EX49" s="1163"/>
      <c r="EY49" s="1163"/>
      <c r="EZ49" s="1163"/>
      <c r="FA49" s="1164"/>
    </row>
    <row r="50" spans="1:157">
      <c r="A50" s="1173" t="s">
        <v>737</v>
      </c>
      <c r="B50" s="1441"/>
      <c r="C50" s="1442"/>
      <c r="D50" s="1442"/>
      <c r="E50" s="1442"/>
      <c r="F50" s="1442"/>
      <c r="G50" s="1442"/>
      <c r="H50" s="1442"/>
      <c r="I50" s="1442"/>
      <c r="J50" s="1442"/>
      <c r="K50" s="1442"/>
      <c r="L50" s="1442"/>
      <c r="M50" s="1443"/>
      <c r="N50" s="1166"/>
      <c r="O50" s="1167"/>
      <c r="P50" s="1167"/>
      <c r="Q50" s="1167"/>
      <c r="R50" s="1167"/>
      <c r="S50" s="1167"/>
      <c r="T50" s="1167"/>
      <c r="U50" s="1167"/>
      <c r="V50" s="1167"/>
      <c r="W50" s="1167"/>
      <c r="X50" s="1167"/>
      <c r="Y50" s="1168"/>
      <c r="Z50" s="1166"/>
      <c r="AA50" s="1167"/>
      <c r="AB50" s="1167"/>
      <c r="AC50" s="1167"/>
      <c r="AD50" s="1167"/>
      <c r="AE50" s="1167"/>
      <c r="AF50" s="1167"/>
      <c r="AG50" s="1167"/>
      <c r="AH50" s="1167"/>
      <c r="AI50" s="1167"/>
      <c r="AJ50" s="1167"/>
      <c r="AK50" s="1168"/>
      <c r="AL50" s="1166"/>
      <c r="AM50" s="1167"/>
      <c r="AN50" s="1167"/>
      <c r="AO50" s="1167"/>
      <c r="AP50" s="1167">
        <v>1</v>
      </c>
      <c r="AQ50" s="1167"/>
      <c r="AR50" s="1167"/>
      <c r="AS50" s="1167"/>
      <c r="AT50" s="1167"/>
      <c r="AU50" s="1167"/>
      <c r="AV50" s="1167"/>
      <c r="AW50" s="1168"/>
      <c r="AX50" s="1166"/>
      <c r="AY50" s="1167"/>
      <c r="AZ50" s="1167"/>
      <c r="BA50" s="1167"/>
      <c r="BB50" s="1167"/>
      <c r="BC50" s="1167"/>
      <c r="BD50" s="1167"/>
      <c r="BE50" s="1167"/>
      <c r="BF50" s="1167"/>
      <c r="BG50" s="1167"/>
      <c r="BH50" s="1167"/>
      <c r="BI50" s="1168"/>
      <c r="BJ50" s="1166"/>
      <c r="BK50" s="1167"/>
      <c r="BL50" s="1167"/>
      <c r="BM50" s="1167"/>
      <c r="BN50" s="1167"/>
      <c r="BO50" s="1167"/>
      <c r="BP50" s="1167"/>
      <c r="BQ50" s="1167"/>
      <c r="BR50" s="1167"/>
      <c r="BS50" s="1167"/>
      <c r="BT50" s="1167"/>
      <c r="BU50" s="1168"/>
      <c r="BV50" s="1166"/>
      <c r="BW50" s="1167"/>
      <c r="BX50" s="1167"/>
      <c r="BY50" s="1167"/>
      <c r="BZ50" s="1167"/>
      <c r="CA50" s="1167"/>
      <c r="CB50" s="1167"/>
      <c r="CC50" s="1167"/>
      <c r="CD50" s="1167"/>
      <c r="CE50" s="1167"/>
      <c r="CF50" s="1167"/>
      <c r="CG50" s="1168"/>
      <c r="CH50" s="1166"/>
      <c r="CI50" s="1167"/>
      <c r="CJ50" s="1167"/>
      <c r="CK50" s="1167"/>
      <c r="CL50" s="1167"/>
      <c r="CM50" s="1167"/>
      <c r="CN50" s="1167"/>
      <c r="CO50" s="1167"/>
      <c r="CP50" s="1167"/>
      <c r="CQ50" s="1167"/>
      <c r="CR50" s="1167"/>
      <c r="CS50" s="1168"/>
      <c r="CT50" s="1166"/>
      <c r="CU50" s="1167"/>
      <c r="CV50" s="1167">
        <v>1</v>
      </c>
      <c r="CW50" s="1167"/>
      <c r="CX50" s="1167"/>
      <c r="CY50" s="1167"/>
      <c r="CZ50" s="1167"/>
      <c r="DA50" s="1167"/>
      <c r="DB50" s="1167"/>
      <c r="DC50" s="1167">
        <v>1</v>
      </c>
      <c r="DD50" s="1167"/>
      <c r="DE50" s="1168"/>
      <c r="DF50" s="1166"/>
      <c r="DG50" s="1167"/>
      <c r="DH50" s="1167"/>
      <c r="DI50" s="1167"/>
      <c r="DJ50" s="1167"/>
      <c r="DK50" s="1167"/>
      <c r="DL50" s="1167"/>
      <c r="DM50" s="1167"/>
      <c r="DN50" s="1167"/>
      <c r="DO50" s="1167"/>
      <c r="DP50" s="1167"/>
      <c r="DQ50" s="1168"/>
      <c r="DR50" s="1166"/>
      <c r="DS50" s="1167"/>
      <c r="DT50" s="1167"/>
      <c r="DU50" s="1167"/>
      <c r="DV50" s="1167"/>
      <c r="DW50" s="1167"/>
      <c r="DX50" s="1167"/>
      <c r="DY50" s="1167"/>
      <c r="DZ50" s="1167"/>
      <c r="EA50" s="1167"/>
      <c r="EB50" s="1167"/>
      <c r="EC50" s="1168"/>
      <c r="ED50" s="1166"/>
      <c r="EE50" s="1167"/>
      <c r="EF50" s="1167"/>
      <c r="EG50" s="1167"/>
      <c r="EH50" s="1167"/>
      <c r="EI50" s="1167"/>
      <c r="EJ50" s="1167"/>
      <c r="EK50" s="1167"/>
      <c r="EL50" s="1167"/>
      <c r="EM50" s="1167"/>
      <c r="EN50" s="1167"/>
      <c r="EO50" s="1168"/>
      <c r="EP50" s="1172" t="e">
        <f>SUM(AL50,N50,Z50,#REF!,AX50,BJ50,BV50,CH50,CT50,DF50)</f>
        <v>#REF!</v>
      </c>
      <c r="EQ50" s="1170" t="e">
        <f>SUM(AM50,O50,AA50,#REF!,AY50,BK50,BW50,CI50,CU50,DG50)</f>
        <v>#REF!</v>
      </c>
      <c r="ER50" s="1170" t="e">
        <f>SUM(AN50,P50,AB50,#REF!,AZ50,BL50,BX50,CJ50,CV50,DH50)</f>
        <v>#REF!</v>
      </c>
      <c r="ES50" s="1170" t="e">
        <f>SUM(AO50,Q50,AC50,#REF!,BA50,BM50,BY50,CK50,CW50,DI50)</f>
        <v>#REF!</v>
      </c>
      <c r="ET50" s="1170" t="e">
        <f>SUM(AP50,R50,AD50,#REF!,BB50,BN50,BZ50,CL50,CX50,DJ50)</f>
        <v>#REF!</v>
      </c>
      <c r="EU50" s="1170" t="e">
        <f>SUM(AQ50,S50,AE50,#REF!,BC50,BO50,CA50,CM50,CY50,DK50)</f>
        <v>#REF!</v>
      </c>
      <c r="EV50" s="1170" t="e">
        <f>SUM(AR50,T50,AF50,#REF!,BD50,BP50,CB50,CN50,CZ50,DL50)</f>
        <v>#REF!</v>
      </c>
      <c r="EW50" s="1170" t="e">
        <f>SUM(AS50,U50,AG50,#REF!,BE50,BQ50,CC50,CO50,DA50,DM50)</f>
        <v>#REF!</v>
      </c>
      <c r="EX50" s="1170" t="e">
        <f>SUM(AT50,V50,AH50,#REF!,BF50,BR50,CD50,CP50,DB50,DN50)</f>
        <v>#REF!</v>
      </c>
      <c r="EY50" s="1170" t="e">
        <f>SUM(AU50,W50,AI50,#REF!,BG50,BS50,CE50,CQ50,DC50,DO50)</f>
        <v>#REF!</v>
      </c>
      <c r="EZ50" s="1170" t="e">
        <f>SUM(AV50,X50,AJ50,#REF!,BH50,BT50,CF50,CR50,DD50,DP50)</f>
        <v>#REF!</v>
      </c>
      <c r="FA50" s="1171" t="e">
        <f>SUM(AW50,Y50,AK50,#REF!,BI50,BU50,CG50,CS50,DE50,DQ50)</f>
        <v>#REF!</v>
      </c>
    </row>
    <row r="51" spans="1:157">
      <c r="A51" s="1173" t="s">
        <v>738</v>
      </c>
      <c r="B51" s="1441"/>
      <c r="C51" s="1442"/>
      <c r="D51" s="1442"/>
      <c r="E51" s="1442"/>
      <c r="F51" s="1442"/>
      <c r="G51" s="1442"/>
      <c r="H51" s="1442"/>
      <c r="I51" s="1442"/>
      <c r="J51" s="1442"/>
      <c r="K51" s="1442"/>
      <c r="L51" s="1442"/>
      <c r="M51" s="1443"/>
      <c r="N51" s="1166"/>
      <c r="O51" s="1167"/>
      <c r="P51" s="1167"/>
      <c r="Q51" s="1167"/>
      <c r="R51" s="1167"/>
      <c r="S51" s="1167"/>
      <c r="T51" s="1167"/>
      <c r="U51" s="1167"/>
      <c r="V51" s="1167"/>
      <c r="W51" s="1167"/>
      <c r="X51" s="1167"/>
      <c r="Y51" s="1168"/>
      <c r="Z51" s="1166"/>
      <c r="AA51" s="1167"/>
      <c r="AB51" s="1167"/>
      <c r="AC51" s="1167"/>
      <c r="AD51" s="1167"/>
      <c r="AE51" s="1167"/>
      <c r="AF51" s="1167"/>
      <c r="AG51" s="1167"/>
      <c r="AH51" s="1167"/>
      <c r="AI51" s="1167"/>
      <c r="AJ51" s="1167"/>
      <c r="AK51" s="1168"/>
      <c r="AL51" s="1166"/>
      <c r="AM51" s="1167"/>
      <c r="AN51" s="1167"/>
      <c r="AO51" s="1167"/>
      <c r="AP51" s="1167">
        <v>1</v>
      </c>
      <c r="AQ51" s="1167"/>
      <c r="AR51" s="1167"/>
      <c r="AS51" s="1167"/>
      <c r="AT51" s="1167"/>
      <c r="AU51" s="1167"/>
      <c r="AV51" s="1167"/>
      <c r="AW51" s="1168"/>
      <c r="AX51" s="1166"/>
      <c r="AY51" s="1167"/>
      <c r="AZ51" s="1167"/>
      <c r="BA51" s="1167"/>
      <c r="BB51" s="1167"/>
      <c r="BC51" s="1167"/>
      <c r="BD51" s="1167"/>
      <c r="BE51" s="1167"/>
      <c r="BF51" s="1167"/>
      <c r="BG51" s="1167"/>
      <c r="BH51" s="1167"/>
      <c r="BI51" s="1168"/>
      <c r="BJ51" s="1166"/>
      <c r="BK51" s="1167"/>
      <c r="BL51" s="1167"/>
      <c r="BM51" s="1167"/>
      <c r="BN51" s="1167"/>
      <c r="BO51" s="1167"/>
      <c r="BP51" s="1167"/>
      <c r="BQ51" s="1167"/>
      <c r="BR51" s="1167"/>
      <c r="BS51" s="1167"/>
      <c r="BT51" s="1167"/>
      <c r="BU51" s="1168"/>
      <c r="BV51" s="1166"/>
      <c r="BW51" s="1167"/>
      <c r="BX51" s="1167"/>
      <c r="BY51" s="1167"/>
      <c r="BZ51" s="1167"/>
      <c r="CA51" s="1167"/>
      <c r="CB51" s="1167"/>
      <c r="CC51" s="1167"/>
      <c r="CD51" s="1167"/>
      <c r="CE51" s="1167"/>
      <c r="CF51" s="1167"/>
      <c r="CG51" s="1168"/>
      <c r="CH51" s="1166"/>
      <c r="CI51" s="1167"/>
      <c r="CJ51" s="1167"/>
      <c r="CK51" s="1167"/>
      <c r="CL51" s="1167"/>
      <c r="CM51" s="1167"/>
      <c r="CN51" s="1167"/>
      <c r="CO51" s="1167"/>
      <c r="CP51" s="1167"/>
      <c r="CQ51" s="1167"/>
      <c r="CR51" s="1167"/>
      <c r="CS51" s="1168"/>
      <c r="CT51" s="1166"/>
      <c r="CU51" s="1167"/>
      <c r="CV51" s="1167"/>
      <c r="CW51" s="1167">
        <v>1</v>
      </c>
      <c r="CX51" s="1167">
        <v>1</v>
      </c>
      <c r="CY51" s="1167"/>
      <c r="CZ51" s="1167"/>
      <c r="DA51" s="1167"/>
      <c r="DB51" s="1167"/>
      <c r="DC51" s="1167"/>
      <c r="DD51" s="1167">
        <v>1</v>
      </c>
      <c r="DE51" s="1168">
        <v>1</v>
      </c>
      <c r="DF51" s="1166"/>
      <c r="DG51" s="1167"/>
      <c r="DH51" s="1167"/>
      <c r="DI51" s="1167"/>
      <c r="DJ51" s="1167"/>
      <c r="DK51" s="1167"/>
      <c r="DL51" s="1167"/>
      <c r="DM51" s="1167"/>
      <c r="DN51" s="1167"/>
      <c r="DO51" s="1167"/>
      <c r="DP51" s="1167"/>
      <c r="DQ51" s="1168"/>
      <c r="DR51" s="1166"/>
      <c r="DS51" s="1167"/>
      <c r="DT51" s="1167"/>
      <c r="DU51" s="1167"/>
      <c r="DV51" s="1167"/>
      <c r="DW51" s="1167"/>
      <c r="DX51" s="1167"/>
      <c r="DY51" s="1167"/>
      <c r="DZ51" s="1167"/>
      <c r="EA51" s="1167"/>
      <c r="EB51" s="1167"/>
      <c r="EC51" s="1168"/>
      <c r="ED51" s="1166"/>
      <c r="EE51" s="1167"/>
      <c r="EF51" s="1167"/>
      <c r="EG51" s="1167"/>
      <c r="EH51" s="1167"/>
      <c r="EI51" s="1167"/>
      <c r="EJ51" s="1167"/>
      <c r="EK51" s="1167"/>
      <c r="EL51" s="1167"/>
      <c r="EM51" s="1167"/>
      <c r="EN51" s="1167"/>
      <c r="EO51" s="1168"/>
      <c r="EP51" s="1172" t="e">
        <f>SUM(AL51,N51,Z51,#REF!,AX51,BJ51,BV51,CH51,CT51,DF51)</f>
        <v>#REF!</v>
      </c>
      <c r="EQ51" s="1170" t="e">
        <f>SUM(AM51,O51,AA51,#REF!,AY51,BK51,BW51,CI51,CU51,DG51)</f>
        <v>#REF!</v>
      </c>
      <c r="ER51" s="1170" t="e">
        <f>SUM(AN51,P51,AB51,#REF!,AZ51,BL51,BX51,CJ51,CV51,DH51)</f>
        <v>#REF!</v>
      </c>
      <c r="ES51" s="1170" t="e">
        <f>SUM(AO51,Q51,AC51,#REF!,BA51,BM51,BY51,CK51,CW51,DI51)</f>
        <v>#REF!</v>
      </c>
      <c r="ET51" s="1170" t="e">
        <f>SUM(AP51,R51,AD51,#REF!,BB51,BN51,BZ51,CL51,CX51,DJ51)</f>
        <v>#REF!</v>
      </c>
      <c r="EU51" s="1170" t="e">
        <f>SUM(AQ51,S51,AE51,#REF!,BC51,BO51,CA51,CM51,CY51,DK51)</f>
        <v>#REF!</v>
      </c>
      <c r="EV51" s="1170" t="e">
        <f>SUM(AR51,T51,AF51,#REF!,BD51,BP51,CB51,CN51,CZ51,DL51)</f>
        <v>#REF!</v>
      </c>
      <c r="EW51" s="1170" t="e">
        <f>SUM(AS51,U51,AG51,#REF!,BE51,BQ51,CC51,CO51,DA51,DM51)</f>
        <v>#REF!</v>
      </c>
      <c r="EX51" s="1170" t="e">
        <f>SUM(AT51,V51,AH51,#REF!,BF51,BR51,CD51,CP51,DB51,DN51)</f>
        <v>#REF!</v>
      </c>
      <c r="EY51" s="1170" t="e">
        <f>SUM(AU51,W51,AI51,#REF!,BG51,BS51,CE51,CQ51,DC51,DO51)</f>
        <v>#REF!</v>
      </c>
      <c r="EZ51" s="1170" t="e">
        <f>SUM(AV51,X51,AJ51,#REF!,BH51,BT51,CF51,CR51,DD51,DP51)</f>
        <v>#REF!</v>
      </c>
      <c r="FA51" s="1171" t="e">
        <f>SUM(AW51,Y51,AK51,#REF!,BI51,BU51,CG51,CS51,DE51,DQ51)</f>
        <v>#REF!</v>
      </c>
    </row>
    <row r="52" spans="1:157">
      <c r="A52" s="1173" t="s">
        <v>940</v>
      </c>
      <c r="B52" s="1441"/>
      <c r="C52" s="1442"/>
      <c r="D52" s="1442"/>
      <c r="E52" s="1442"/>
      <c r="F52" s="1442"/>
      <c r="G52" s="1442"/>
      <c r="H52" s="1442"/>
      <c r="I52" s="1442"/>
      <c r="J52" s="1442"/>
      <c r="K52" s="1442"/>
      <c r="L52" s="1442"/>
      <c r="M52" s="1443"/>
      <c r="N52" s="1166"/>
      <c r="O52" s="1167"/>
      <c r="P52" s="1167"/>
      <c r="Q52" s="1167"/>
      <c r="R52" s="1167"/>
      <c r="S52" s="1167"/>
      <c r="T52" s="1167"/>
      <c r="U52" s="1167"/>
      <c r="V52" s="1167"/>
      <c r="W52" s="1167"/>
      <c r="X52" s="1167"/>
      <c r="Y52" s="1168"/>
      <c r="Z52" s="1166"/>
      <c r="AA52" s="1167"/>
      <c r="AB52" s="1167"/>
      <c r="AC52" s="1167"/>
      <c r="AD52" s="1167"/>
      <c r="AE52" s="1167"/>
      <c r="AF52" s="1167"/>
      <c r="AG52" s="1167"/>
      <c r="AH52" s="1167"/>
      <c r="AI52" s="1167"/>
      <c r="AJ52" s="1167"/>
      <c r="AK52" s="1168"/>
      <c r="AL52" s="1166"/>
      <c r="AM52" s="1167"/>
      <c r="AN52" s="1167"/>
      <c r="AO52" s="1167"/>
      <c r="AP52" s="1167"/>
      <c r="AQ52" s="1167"/>
      <c r="AR52" s="1167">
        <v>1</v>
      </c>
      <c r="AS52" s="1167"/>
      <c r="AT52" s="1167"/>
      <c r="AU52" s="1167"/>
      <c r="AV52" s="1167"/>
      <c r="AW52" s="1168"/>
      <c r="AX52" s="1166"/>
      <c r="AY52" s="1167"/>
      <c r="AZ52" s="1167"/>
      <c r="BA52" s="1167"/>
      <c r="BB52" s="1167"/>
      <c r="BC52" s="1167"/>
      <c r="BD52" s="1167"/>
      <c r="BE52" s="1167"/>
      <c r="BF52" s="1167"/>
      <c r="BG52" s="1167"/>
      <c r="BH52" s="1167"/>
      <c r="BI52" s="1168"/>
      <c r="BJ52" s="1166"/>
      <c r="BK52" s="1167"/>
      <c r="BL52" s="1167"/>
      <c r="BM52" s="1167"/>
      <c r="BN52" s="1167"/>
      <c r="BO52" s="1167"/>
      <c r="BP52" s="1167"/>
      <c r="BQ52" s="1167"/>
      <c r="BR52" s="1167"/>
      <c r="BS52" s="1167"/>
      <c r="BT52" s="1167"/>
      <c r="BU52" s="1168"/>
      <c r="BV52" s="1166"/>
      <c r="BW52" s="1167"/>
      <c r="BX52" s="1167"/>
      <c r="BY52" s="1167"/>
      <c r="BZ52" s="1167"/>
      <c r="CA52" s="1167"/>
      <c r="CB52" s="1167"/>
      <c r="CC52" s="1167"/>
      <c r="CD52" s="1167"/>
      <c r="CE52" s="1167"/>
      <c r="CF52" s="1167"/>
      <c r="CG52" s="1168"/>
      <c r="CH52" s="1166"/>
      <c r="CI52" s="1167"/>
      <c r="CJ52" s="1167"/>
      <c r="CK52" s="1167"/>
      <c r="CL52" s="1167"/>
      <c r="CM52" s="1167"/>
      <c r="CN52" s="1167"/>
      <c r="CO52" s="1167"/>
      <c r="CP52" s="1167"/>
      <c r="CQ52" s="1167"/>
      <c r="CR52" s="1167"/>
      <c r="CS52" s="1168"/>
      <c r="CT52" s="1166">
        <v>1</v>
      </c>
      <c r="CU52" s="1167"/>
      <c r="CV52" s="1167"/>
      <c r="CW52" s="1167"/>
      <c r="CX52" s="1167"/>
      <c r="CY52" s="1167">
        <v>1</v>
      </c>
      <c r="CZ52" s="1167"/>
      <c r="DA52" s="1167"/>
      <c r="DB52" s="1167"/>
      <c r="DC52" s="1167"/>
      <c r="DD52" s="1167"/>
      <c r="DE52" s="1168"/>
      <c r="DF52" s="1166"/>
      <c r="DG52" s="1167"/>
      <c r="DH52" s="1167"/>
      <c r="DI52" s="1167"/>
      <c r="DJ52" s="1167"/>
      <c r="DK52" s="1167"/>
      <c r="DL52" s="1167"/>
      <c r="DM52" s="1167"/>
      <c r="DN52" s="1167"/>
      <c r="DO52" s="1167"/>
      <c r="DP52" s="1167"/>
      <c r="DQ52" s="1168"/>
      <c r="DR52" s="1166"/>
      <c r="DS52" s="1167"/>
      <c r="DT52" s="1167"/>
      <c r="DU52" s="1167"/>
      <c r="DV52" s="1167"/>
      <c r="DW52" s="1167"/>
      <c r="DX52" s="1167"/>
      <c r="DY52" s="1167"/>
      <c r="DZ52" s="1167"/>
      <c r="EA52" s="1167"/>
      <c r="EB52" s="1167"/>
      <c r="EC52" s="1168"/>
      <c r="ED52" s="1166"/>
      <c r="EE52" s="1167"/>
      <c r="EF52" s="1167"/>
      <c r="EG52" s="1167"/>
      <c r="EH52" s="1167"/>
      <c r="EI52" s="1167"/>
      <c r="EJ52" s="1167"/>
      <c r="EK52" s="1167"/>
      <c r="EL52" s="1167"/>
      <c r="EM52" s="1167"/>
      <c r="EN52" s="1167"/>
      <c r="EO52" s="1168"/>
      <c r="EP52" s="1172" t="e">
        <f>SUM(AL52,N52,Z52,#REF!,AX52,BJ52,BV52,CH52,CT52,DF52)</f>
        <v>#REF!</v>
      </c>
      <c r="EQ52" s="1170" t="e">
        <f>SUM(AM52,O52,AA52,#REF!,AY52,BK52,BW52,CI52,CU52,DG52)</f>
        <v>#REF!</v>
      </c>
      <c r="ER52" s="1170" t="e">
        <f>SUM(AN52,P52,AB52,#REF!,AZ52,BL52,BX52,CJ52,CV52,DH52)</f>
        <v>#REF!</v>
      </c>
      <c r="ES52" s="1170" t="e">
        <f>SUM(AO52,Q52,AC52,#REF!,BA52,BM52,BY52,CK52,CW52,DI52)</f>
        <v>#REF!</v>
      </c>
      <c r="ET52" s="1170" t="e">
        <f>SUM(AP52,R52,AD52,#REF!,BB52,BN52,BZ52,CL52,CX52,DJ52)</f>
        <v>#REF!</v>
      </c>
      <c r="EU52" s="1170" t="e">
        <f>SUM(AQ52,S52,AE52,#REF!,BC52,BO52,CA52,CM52,CY52,DK52)</f>
        <v>#REF!</v>
      </c>
      <c r="EV52" s="1170" t="e">
        <f>SUM(AR52,T52,AF52,#REF!,BD52,BP52,CB52,CN52,CZ52,DL52)</f>
        <v>#REF!</v>
      </c>
      <c r="EW52" s="1170" t="e">
        <f>SUM(AS52,U52,AG52,#REF!,BE52,BQ52,CC52,CO52,DA52,DM52)</f>
        <v>#REF!</v>
      </c>
      <c r="EX52" s="1170" t="e">
        <f>SUM(AT52,V52,AH52,#REF!,BF52,BR52,CD52,CP52,DB52,DN52)</f>
        <v>#REF!</v>
      </c>
      <c r="EY52" s="1170" t="e">
        <f>SUM(AU52,W52,AI52,#REF!,BG52,BS52,CE52,CQ52,DC52,DO52)</f>
        <v>#REF!</v>
      </c>
      <c r="EZ52" s="1170" t="e">
        <f>SUM(AV52,X52,AJ52,#REF!,BH52,BT52,CF52,CR52,DD52,DP52)</f>
        <v>#REF!</v>
      </c>
      <c r="FA52" s="1171" t="e">
        <f>SUM(AW52,Y52,AK52,#REF!,BI52,BU52,CG52,CS52,DE52,DQ52)</f>
        <v>#REF!</v>
      </c>
    </row>
    <row r="53" spans="1:157">
      <c r="A53" s="1173" t="s">
        <v>741</v>
      </c>
      <c r="B53" s="1441"/>
      <c r="C53" s="1442"/>
      <c r="D53" s="1442"/>
      <c r="E53" s="1442"/>
      <c r="F53" s="1442"/>
      <c r="G53" s="1442"/>
      <c r="H53" s="1442"/>
      <c r="I53" s="1442"/>
      <c r="J53" s="1442"/>
      <c r="K53" s="1442"/>
      <c r="L53" s="1442"/>
      <c r="M53" s="1443"/>
      <c r="N53" s="1166"/>
      <c r="O53" s="1167"/>
      <c r="P53" s="1167"/>
      <c r="Q53" s="1167"/>
      <c r="R53" s="1167"/>
      <c r="S53" s="1167"/>
      <c r="T53" s="1167"/>
      <c r="U53" s="1167"/>
      <c r="V53" s="1167"/>
      <c r="W53" s="1167"/>
      <c r="X53" s="1167"/>
      <c r="Y53" s="1168"/>
      <c r="Z53" s="1166"/>
      <c r="AA53" s="1167"/>
      <c r="AB53" s="1167"/>
      <c r="AC53" s="1167"/>
      <c r="AD53" s="1167"/>
      <c r="AE53" s="1167"/>
      <c r="AF53" s="1167"/>
      <c r="AG53" s="1167"/>
      <c r="AH53" s="1167"/>
      <c r="AI53" s="1167"/>
      <c r="AJ53" s="1167"/>
      <c r="AK53" s="1168"/>
      <c r="AL53" s="1166"/>
      <c r="AM53" s="1167"/>
      <c r="AN53" s="1167"/>
      <c r="AO53" s="1167"/>
      <c r="AP53" s="1167"/>
      <c r="AQ53" s="1167"/>
      <c r="AR53" s="1167"/>
      <c r="AS53" s="1167">
        <v>1</v>
      </c>
      <c r="AT53" s="1167">
        <v>1</v>
      </c>
      <c r="AU53" s="1167"/>
      <c r="AV53" s="1167"/>
      <c r="AW53" s="1168"/>
      <c r="AX53" s="1166"/>
      <c r="AY53" s="1167"/>
      <c r="AZ53" s="1167"/>
      <c r="BA53" s="1167"/>
      <c r="BB53" s="1167"/>
      <c r="BC53" s="1167"/>
      <c r="BD53" s="1167"/>
      <c r="BE53" s="1167"/>
      <c r="BF53" s="1167"/>
      <c r="BG53" s="1167"/>
      <c r="BH53" s="1167"/>
      <c r="BI53" s="1168"/>
      <c r="BJ53" s="1166"/>
      <c r="BK53" s="1167"/>
      <c r="BL53" s="1167"/>
      <c r="BM53" s="1167"/>
      <c r="BN53" s="1167"/>
      <c r="BO53" s="1167"/>
      <c r="BP53" s="1167"/>
      <c r="BQ53" s="1167"/>
      <c r="BR53" s="1167"/>
      <c r="BS53" s="1167"/>
      <c r="BT53" s="1167"/>
      <c r="BU53" s="1168"/>
      <c r="BV53" s="1166"/>
      <c r="BW53" s="1167"/>
      <c r="BX53" s="1167"/>
      <c r="BY53" s="1167"/>
      <c r="BZ53" s="1167"/>
      <c r="CA53" s="1167"/>
      <c r="CB53" s="1167"/>
      <c r="CC53" s="1167"/>
      <c r="CD53" s="1167"/>
      <c r="CE53" s="1167"/>
      <c r="CF53" s="1167"/>
      <c r="CG53" s="1168"/>
      <c r="CH53" s="1166"/>
      <c r="CI53" s="1167"/>
      <c r="CJ53" s="1167"/>
      <c r="CK53" s="1167"/>
      <c r="CL53" s="1167"/>
      <c r="CM53" s="1167"/>
      <c r="CN53" s="1167"/>
      <c r="CO53" s="1167"/>
      <c r="CP53" s="1167"/>
      <c r="CQ53" s="1167"/>
      <c r="CR53" s="1167"/>
      <c r="CS53" s="1168"/>
      <c r="CT53" s="1166"/>
      <c r="CU53" s="1167"/>
      <c r="CV53" s="1167"/>
      <c r="CW53" s="1167"/>
      <c r="CX53" s="1167"/>
      <c r="CY53" s="1167"/>
      <c r="CZ53" s="1167"/>
      <c r="DA53" s="1167">
        <v>1</v>
      </c>
      <c r="DB53" s="1167">
        <v>1</v>
      </c>
      <c r="DC53" s="1167"/>
      <c r="DD53" s="1167"/>
      <c r="DE53" s="1168"/>
      <c r="DF53" s="1166"/>
      <c r="DG53" s="1167"/>
      <c r="DH53" s="1167"/>
      <c r="DI53" s="1167"/>
      <c r="DJ53" s="1167"/>
      <c r="DK53" s="1167"/>
      <c r="DL53" s="1167"/>
      <c r="DM53" s="1167"/>
      <c r="DN53" s="1167"/>
      <c r="DO53" s="1167"/>
      <c r="DP53" s="1167"/>
      <c r="DQ53" s="1168"/>
      <c r="DR53" s="1166"/>
      <c r="DS53" s="1167"/>
      <c r="DT53" s="1167"/>
      <c r="DU53" s="1167"/>
      <c r="DV53" s="1167"/>
      <c r="DW53" s="1167"/>
      <c r="DX53" s="1167"/>
      <c r="DY53" s="1167"/>
      <c r="DZ53" s="1167"/>
      <c r="EA53" s="1167"/>
      <c r="EB53" s="1167"/>
      <c r="EC53" s="1168"/>
      <c r="ED53" s="1166"/>
      <c r="EE53" s="1167"/>
      <c r="EF53" s="1167"/>
      <c r="EG53" s="1167"/>
      <c r="EH53" s="1167"/>
      <c r="EI53" s="1167"/>
      <c r="EJ53" s="1167"/>
      <c r="EK53" s="1167"/>
      <c r="EL53" s="1167"/>
      <c r="EM53" s="1167"/>
      <c r="EN53" s="1167"/>
      <c r="EO53" s="1168"/>
      <c r="EP53" s="1172" t="e">
        <f>SUM(AL53,N53,Z53,#REF!,AX53,BJ53,BV53,CH53,CT53,DF53)</f>
        <v>#REF!</v>
      </c>
      <c r="EQ53" s="1170" t="e">
        <f>SUM(AM53,O53,AA53,#REF!,AY53,BK53,BW53,CI53,CU53,DG53)</f>
        <v>#REF!</v>
      </c>
      <c r="ER53" s="1170" t="e">
        <f>SUM(AN53,P53,AB53,#REF!,AZ53,BL53,BX53,CJ53,CV53,DH53)</f>
        <v>#REF!</v>
      </c>
      <c r="ES53" s="1170" t="e">
        <f>SUM(AO53,Q53,AC53,#REF!,BA53,BM53,BY53,CK53,CW53,DI53)</f>
        <v>#REF!</v>
      </c>
      <c r="ET53" s="1170" t="e">
        <f>SUM(AP53,R53,AD53,#REF!,BB53,BN53,BZ53,CL53,CX53,DJ53)</f>
        <v>#REF!</v>
      </c>
      <c r="EU53" s="1170" t="e">
        <f>SUM(AQ53,S53,AE53,#REF!,BC53,BO53,CA53,CM53,CY53,DK53)</f>
        <v>#REF!</v>
      </c>
      <c r="EV53" s="1170" t="e">
        <f>SUM(AR53,T53,AF53,#REF!,BD53,BP53,CB53,CN53,CZ53,DL53)</f>
        <v>#REF!</v>
      </c>
      <c r="EW53" s="1170" t="e">
        <f>SUM(AS53,U53,AG53,#REF!,BE53,BQ53,CC53,CO53,DA53,DM53)</f>
        <v>#REF!</v>
      </c>
      <c r="EX53" s="1170" t="e">
        <f>SUM(AT53,V53,AH53,#REF!,BF53,BR53,CD53,CP53,DB53,DN53)</f>
        <v>#REF!</v>
      </c>
      <c r="EY53" s="1170" t="e">
        <f>SUM(AU53,W53,AI53,#REF!,BG53,BS53,CE53,CQ53,DC53,DO53)</f>
        <v>#REF!</v>
      </c>
      <c r="EZ53" s="1170" t="e">
        <f>SUM(AV53,X53,AJ53,#REF!,BH53,BT53,CF53,CR53,DD53,DP53)</f>
        <v>#REF!</v>
      </c>
      <c r="FA53" s="1171" t="e">
        <f>SUM(AW53,Y53,AK53,#REF!,BI53,BU53,CG53,CS53,DE53,DQ53)</f>
        <v>#REF!</v>
      </c>
    </row>
    <row r="54" spans="1:157">
      <c r="A54" s="1173" t="s">
        <v>742</v>
      </c>
      <c r="B54" s="1166"/>
      <c r="C54" s="1167"/>
      <c r="D54" s="1167"/>
      <c r="E54" s="1167"/>
      <c r="F54" s="1167"/>
      <c r="G54" s="1167"/>
      <c r="H54" s="1167"/>
      <c r="I54" s="1167"/>
      <c r="J54" s="1167"/>
      <c r="K54" s="1167"/>
      <c r="L54" s="1167"/>
      <c r="M54" s="1168"/>
      <c r="N54" s="1166"/>
      <c r="O54" s="1167"/>
      <c r="P54" s="1167"/>
      <c r="Q54" s="1167"/>
      <c r="R54" s="1167"/>
      <c r="S54" s="1167"/>
      <c r="T54" s="1167"/>
      <c r="U54" s="1167"/>
      <c r="V54" s="1167"/>
      <c r="W54" s="1167"/>
      <c r="X54" s="1167"/>
      <c r="Y54" s="1168"/>
      <c r="Z54" s="1166"/>
      <c r="AA54" s="1167"/>
      <c r="AB54" s="1167"/>
      <c r="AC54" s="1167"/>
      <c r="AD54" s="1167"/>
      <c r="AE54" s="1167"/>
      <c r="AF54" s="1167"/>
      <c r="AG54" s="1167"/>
      <c r="AH54" s="1167"/>
      <c r="AI54" s="1167"/>
      <c r="AJ54" s="1167"/>
      <c r="AK54" s="1168"/>
      <c r="AL54" s="1166"/>
      <c r="AM54" s="1167"/>
      <c r="AN54" s="1167"/>
      <c r="AO54" s="1167"/>
      <c r="AP54" s="1167"/>
      <c r="AQ54" s="1167"/>
      <c r="AR54" s="1167"/>
      <c r="AS54" s="1167"/>
      <c r="AT54" s="1167"/>
      <c r="AU54" s="1167"/>
      <c r="AV54" s="1167"/>
      <c r="AW54" s="1168"/>
      <c r="AX54" s="1166"/>
      <c r="AY54" s="1167"/>
      <c r="AZ54" s="1167"/>
      <c r="BA54" s="1167"/>
      <c r="BB54" s="1167"/>
      <c r="BC54" s="1167"/>
      <c r="BD54" s="1167"/>
      <c r="BE54" s="1167"/>
      <c r="BF54" s="1167"/>
      <c r="BG54" s="1167"/>
      <c r="BH54" s="1167"/>
      <c r="BI54" s="1168"/>
      <c r="BJ54" s="1166"/>
      <c r="BK54" s="1167"/>
      <c r="BL54" s="1167"/>
      <c r="BM54" s="1167"/>
      <c r="BN54" s="1167"/>
      <c r="BO54" s="1167"/>
      <c r="BP54" s="1167"/>
      <c r="BQ54" s="1167"/>
      <c r="BR54" s="1167"/>
      <c r="BS54" s="1167"/>
      <c r="BT54" s="1167"/>
      <c r="BU54" s="1168"/>
      <c r="BV54" s="1166"/>
      <c r="BW54" s="1167"/>
      <c r="BX54" s="1167"/>
      <c r="BY54" s="1167"/>
      <c r="BZ54" s="1167"/>
      <c r="CA54" s="1167"/>
      <c r="CB54" s="1167"/>
      <c r="CC54" s="1167"/>
      <c r="CD54" s="1167"/>
      <c r="CE54" s="1167"/>
      <c r="CF54" s="1167"/>
      <c r="CG54" s="1168"/>
      <c r="CH54" s="1166"/>
      <c r="CI54" s="1167"/>
      <c r="CJ54" s="1167"/>
      <c r="CK54" s="1167"/>
      <c r="CL54" s="1167"/>
      <c r="CM54" s="1167"/>
      <c r="CN54" s="1167"/>
      <c r="CO54" s="1167"/>
      <c r="CP54" s="1167"/>
      <c r="CQ54" s="1167"/>
      <c r="CR54" s="1167"/>
      <c r="CS54" s="1168"/>
      <c r="CT54" s="1166"/>
      <c r="CU54" s="1167"/>
      <c r="CV54" s="1167"/>
      <c r="CW54" s="1167"/>
      <c r="CX54" s="1167"/>
      <c r="CY54" s="1167"/>
      <c r="CZ54" s="1167"/>
      <c r="DA54" s="1167"/>
      <c r="DB54" s="1167"/>
      <c r="DC54" s="1167"/>
      <c r="DD54" s="1167"/>
      <c r="DE54" s="1168"/>
      <c r="DF54" s="1166"/>
      <c r="DG54" s="1167"/>
      <c r="DH54" s="1167"/>
      <c r="DI54" s="1167"/>
      <c r="DJ54" s="1167"/>
      <c r="DK54" s="1167"/>
      <c r="DL54" s="1167"/>
      <c r="DM54" s="1167"/>
      <c r="DN54" s="1167"/>
      <c r="DO54" s="1167"/>
      <c r="DP54" s="1167"/>
      <c r="DQ54" s="1168"/>
      <c r="DR54" s="1166"/>
      <c r="DS54" s="1167"/>
      <c r="DT54" s="1167"/>
      <c r="DU54" s="1167"/>
      <c r="DV54" s="1167"/>
      <c r="DW54" s="1167"/>
      <c r="DX54" s="1167"/>
      <c r="DY54" s="1167"/>
      <c r="DZ54" s="1167"/>
      <c r="EA54" s="1167"/>
      <c r="EB54" s="1167"/>
      <c r="EC54" s="1168"/>
      <c r="ED54" s="1166"/>
      <c r="EE54" s="1167"/>
      <c r="EF54" s="1167"/>
      <c r="EG54" s="1167"/>
      <c r="EH54" s="1167"/>
      <c r="EI54" s="1167"/>
      <c r="EJ54" s="1167"/>
      <c r="EK54" s="1167"/>
      <c r="EL54" s="1167"/>
      <c r="EM54" s="1167"/>
      <c r="EN54" s="1167"/>
      <c r="EO54" s="1168"/>
      <c r="EP54" s="1172">
        <f t="shared" ref="EP54:FA54" si="9">SUM(B54,N54,Z54,AL54,AX54,BJ54,BV54,CH54,CT54,DF54)</f>
        <v>0</v>
      </c>
      <c r="EQ54" s="1170">
        <f t="shared" si="9"/>
        <v>0</v>
      </c>
      <c r="ER54" s="1170">
        <f t="shared" si="9"/>
        <v>0</v>
      </c>
      <c r="ES54" s="1170">
        <f t="shared" si="9"/>
        <v>0</v>
      </c>
      <c r="ET54" s="1170">
        <f t="shared" si="9"/>
        <v>0</v>
      </c>
      <c r="EU54" s="1170">
        <f t="shared" si="9"/>
        <v>0</v>
      </c>
      <c r="EV54" s="1170">
        <f t="shared" si="9"/>
        <v>0</v>
      </c>
      <c r="EW54" s="1170">
        <f t="shared" si="9"/>
        <v>0</v>
      </c>
      <c r="EX54" s="1170">
        <f t="shared" si="9"/>
        <v>0</v>
      </c>
      <c r="EY54" s="1170">
        <f t="shared" si="9"/>
        <v>0</v>
      </c>
      <c r="EZ54" s="1170">
        <f t="shared" si="9"/>
        <v>0</v>
      </c>
      <c r="FA54" s="1171">
        <f t="shared" si="9"/>
        <v>0</v>
      </c>
    </row>
    <row r="55" spans="1:157">
      <c r="A55" s="1161" t="s">
        <v>747</v>
      </c>
      <c r="B55" s="1162"/>
      <c r="C55" s="1163"/>
      <c r="D55" s="1163"/>
      <c r="E55" s="1163"/>
      <c r="F55" s="1163"/>
      <c r="G55" s="1163"/>
      <c r="H55" s="1163"/>
      <c r="I55" s="1163"/>
      <c r="J55" s="1163"/>
      <c r="K55" s="1163"/>
      <c r="L55" s="1163"/>
      <c r="M55" s="1163"/>
      <c r="N55" s="1163"/>
      <c r="O55" s="1163"/>
      <c r="P55" s="1163"/>
      <c r="Q55" s="1163"/>
      <c r="R55" s="1163"/>
      <c r="S55" s="1163"/>
      <c r="T55" s="1163"/>
      <c r="U55" s="1163"/>
      <c r="V55" s="1163"/>
      <c r="W55" s="1163"/>
      <c r="X55" s="1163"/>
      <c r="Y55" s="1163"/>
      <c r="Z55" s="1163"/>
      <c r="AA55" s="1163"/>
      <c r="AB55" s="1163"/>
      <c r="AC55" s="1163"/>
      <c r="AD55" s="1163"/>
      <c r="AE55" s="1163"/>
      <c r="AF55" s="1163"/>
      <c r="AG55" s="1163"/>
      <c r="AH55" s="1163"/>
      <c r="AI55" s="1163"/>
      <c r="AJ55" s="1163"/>
      <c r="AK55" s="1163"/>
      <c r="AL55" s="1163"/>
      <c r="AM55" s="1163"/>
      <c r="AN55" s="1163"/>
      <c r="AO55" s="1163"/>
      <c r="AP55" s="1163"/>
      <c r="AQ55" s="1163"/>
      <c r="AR55" s="1163"/>
      <c r="AS55" s="1163"/>
      <c r="AT55" s="1163"/>
      <c r="AU55" s="1163"/>
      <c r="AV55" s="1163"/>
      <c r="AW55" s="1163"/>
      <c r="AX55" s="1163"/>
      <c r="AY55" s="1163"/>
      <c r="AZ55" s="1163"/>
      <c r="BA55" s="1163"/>
      <c r="BB55" s="1163"/>
      <c r="BC55" s="1163"/>
      <c r="BD55" s="1163"/>
      <c r="BE55" s="1163"/>
      <c r="BF55" s="1163"/>
      <c r="BG55" s="1163"/>
      <c r="BH55" s="1163"/>
      <c r="BI55" s="1163"/>
      <c r="BJ55" s="1163"/>
      <c r="BK55" s="1163"/>
      <c r="BL55" s="1163"/>
      <c r="BM55" s="1163"/>
      <c r="BN55" s="1163"/>
      <c r="BO55" s="1163"/>
      <c r="BP55" s="1163"/>
      <c r="BQ55" s="1163"/>
      <c r="BR55" s="1163"/>
      <c r="BS55" s="1163"/>
      <c r="BT55" s="1163"/>
      <c r="BU55" s="1163"/>
      <c r="BV55" s="1163"/>
      <c r="BW55" s="1163"/>
      <c r="BX55" s="1163"/>
      <c r="BY55" s="1163"/>
      <c r="BZ55" s="1163"/>
      <c r="CA55" s="1163"/>
      <c r="CB55" s="1163"/>
      <c r="CC55" s="1163"/>
      <c r="CD55" s="1163"/>
      <c r="CE55" s="1163"/>
      <c r="CF55" s="1163"/>
      <c r="CG55" s="1163"/>
      <c r="CH55" s="1163"/>
      <c r="CI55" s="1163"/>
      <c r="CJ55" s="1163"/>
      <c r="CK55" s="1163"/>
      <c r="CL55" s="1163"/>
      <c r="CM55" s="1163"/>
      <c r="CN55" s="1163"/>
      <c r="CO55" s="1163"/>
      <c r="CP55" s="1163"/>
      <c r="CQ55" s="1163"/>
      <c r="CR55" s="1163"/>
      <c r="CS55" s="1163"/>
      <c r="CT55" s="1163"/>
      <c r="CU55" s="1163"/>
      <c r="CV55" s="1163"/>
      <c r="CW55" s="1163"/>
      <c r="CX55" s="1163"/>
      <c r="CY55" s="1163"/>
      <c r="CZ55" s="1163"/>
      <c r="DA55" s="1163"/>
      <c r="DB55" s="1163"/>
      <c r="DC55" s="1163"/>
      <c r="DD55" s="1163"/>
      <c r="DE55" s="1163"/>
      <c r="DF55" s="1163"/>
      <c r="DG55" s="1163"/>
      <c r="DH55" s="1163"/>
      <c r="DI55" s="1163"/>
      <c r="DJ55" s="1163"/>
      <c r="DK55" s="1163"/>
      <c r="DL55" s="1163"/>
      <c r="DM55" s="1163"/>
      <c r="DN55" s="1163"/>
      <c r="DO55" s="1163"/>
      <c r="DP55" s="1163"/>
      <c r="DQ55" s="1163"/>
      <c r="DR55" s="1163"/>
      <c r="DS55" s="1163"/>
      <c r="DT55" s="1163"/>
      <c r="DU55" s="1163"/>
      <c r="DV55" s="1163"/>
      <c r="DW55" s="1163"/>
      <c r="DX55" s="1163"/>
      <c r="DY55" s="1163"/>
      <c r="DZ55" s="1163"/>
      <c r="EA55" s="1163"/>
      <c r="EB55" s="1163"/>
      <c r="EC55" s="1163"/>
      <c r="ED55" s="1163"/>
      <c r="EE55" s="1163"/>
      <c r="EF55" s="1163"/>
      <c r="EG55" s="1163"/>
      <c r="EH55" s="1163"/>
      <c r="EI55" s="1163"/>
      <c r="EJ55" s="1163"/>
      <c r="EK55" s="1163"/>
      <c r="EL55" s="1163"/>
      <c r="EM55" s="1163"/>
      <c r="EN55" s="1163"/>
      <c r="EO55" s="1163"/>
      <c r="EP55" s="1163"/>
      <c r="EQ55" s="1163"/>
      <c r="ER55" s="1163"/>
      <c r="ES55" s="1163"/>
      <c r="ET55" s="1163"/>
      <c r="EU55" s="1163"/>
      <c r="EV55" s="1163"/>
      <c r="EW55" s="1163"/>
      <c r="EX55" s="1163"/>
      <c r="EY55" s="1163"/>
      <c r="EZ55" s="1163"/>
      <c r="FA55" s="1164"/>
    </row>
    <row r="56" spans="1:157">
      <c r="A56" s="1173" t="s">
        <v>737</v>
      </c>
      <c r="B56" s="1166"/>
      <c r="C56" s="1167"/>
      <c r="D56" s="1167"/>
      <c r="E56" s="1167"/>
      <c r="F56" s="1167"/>
      <c r="G56" s="1167"/>
      <c r="H56" s="1167"/>
      <c r="I56" s="1167"/>
      <c r="J56" s="1167"/>
      <c r="K56" s="1167"/>
      <c r="L56" s="1167"/>
      <c r="M56" s="1168"/>
      <c r="N56" s="1166"/>
      <c r="O56" s="1167"/>
      <c r="P56" s="1167"/>
      <c r="Q56" s="1167"/>
      <c r="R56" s="1167"/>
      <c r="S56" s="1167"/>
      <c r="T56" s="1167"/>
      <c r="U56" s="1167"/>
      <c r="V56" s="1167"/>
      <c r="W56" s="1167"/>
      <c r="X56" s="1167"/>
      <c r="Y56" s="1168"/>
      <c r="Z56" s="1166"/>
      <c r="AA56" s="1167"/>
      <c r="AB56" s="1167"/>
      <c r="AC56" s="1167"/>
      <c r="AD56" s="1167"/>
      <c r="AE56" s="1167"/>
      <c r="AF56" s="1167"/>
      <c r="AG56" s="1167"/>
      <c r="AH56" s="1167"/>
      <c r="AI56" s="1167"/>
      <c r="AJ56" s="1167"/>
      <c r="AK56" s="1168"/>
      <c r="AL56" s="1166"/>
      <c r="AM56" s="1167"/>
      <c r="AN56" s="1167"/>
      <c r="AO56" s="1167"/>
      <c r="AP56" s="1167"/>
      <c r="AQ56" s="1167"/>
      <c r="AR56" s="1167"/>
      <c r="AS56" s="1167"/>
      <c r="AT56" s="1167"/>
      <c r="AU56" s="1167"/>
      <c r="AV56" s="1167"/>
      <c r="AW56" s="1168"/>
      <c r="AX56" s="1166"/>
      <c r="AY56" s="1167"/>
      <c r="AZ56" s="1167"/>
      <c r="BA56" s="1167"/>
      <c r="BB56" s="1167"/>
      <c r="BC56" s="1167"/>
      <c r="BD56" s="1167"/>
      <c r="BE56" s="1167"/>
      <c r="BF56" s="1167"/>
      <c r="BG56" s="1167"/>
      <c r="BH56" s="1167"/>
      <c r="BI56" s="1168"/>
      <c r="BJ56" s="1166"/>
      <c r="BK56" s="1167"/>
      <c r="BL56" s="1167"/>
      <c r="BM56" s="1167"/>
      <c r="BN56" s="1167"/>
      <c r="BO56" s="1167"/>
      <c r="BP56" s="1167">
        <v>1</v>
      </c>
      <c r="BQ56" s="1167"/>
      <c r="BR56" s="1167"/>
      <c r="BS56" s="1167"/>
      <c r="BT56" s="1167"/>
      <c r="BU56" s="1168"/>
      <c r="BV56" s="1166"/>
      <c r="BW56" s="1167"/>
      <c r="BX56" s="1167"/>
      <c r="BY56" s="1167"/>
      <c r="BZ56" s="1167"/>
      <c r="CA56" s="1167"/>
      <c r="CB56" s="1167"/>
      <c r="CC56" s="1167"/>
      <c r="CD56" s="1167"/>
      <c r="CE56" s="1167"/>
      <c r="CF56" s="1167"/>
      <c r="CG56" s="1168"/>
      <c r="CH56" s="1166"/>
      <c r="CI56" s="1167"/>
      <c r="CJ56" s="1167"/>
      <c r="CK56" s="1167"/>
      <c r="CL56" s="1167"/>
      <c r="CM56" s="1167"/>
      <c r="CN56" s="1167"/>
      <c r="CO56" s="1167"/>
      <c r="CP56" s="1167"/>
      <c r="CQ56" s="1167"/>
      <c r="CR56" s="1167"/>
      <c r="CS56" s="1168"/>
      <c r="CT56" s="1166"/>
      <c r="CU56" s="1167"/>
      <c r="CV56" s="1167"/>
      <c r="CW56" s="1167"/>
      <c r="CX56" s="1167"/>
      <c r="CY56" s="1167"/>
      <c r="CZ56" s="1167"/>
      <c r="DA56" s="1167"/>
      <c r="DB56" s="1167"/>
      <c r="DC56" s="1167"/>
      <c r="DD56" s="1167"/>
      <c r="DE56" s="1168"/>
      <c r="DF56" s="1166"/>
      <c r="DG56" s="1167"/>
      <c r="DH56" s="1167"/>
      <c r="DI56" s="1167"/>
      <c r="DJ56" s="1167"/>
      <c r="DK56" s="1167"/>
      <c r="DL56" s="1167"/>
      <c r="DM56" s="1167"/>
      <c r="DN56" s="1167"/>
      <c r="DO56" s="1167"/>
      <c r="DP56" s="1167"/>
      <c r="DQ56" s="1168"/>
      <c r="DR56" s="1166"/>
      <c r="DS56" s="1167"/>
      <c r="DT56" s="1167"/>
      <c r="DU56" s="1167"/>
      <c r="DV56" s="1167"/>
      <c r="DW56" s="1167"/>
      <c r="DX56" s="1167"/>
      <c r="DY56" s="1167"/>
      <c r="DZ56" s="1167"/>
      <c r="EA56" s="1167"/>
      <c r="EB56" s="1167"/>
      <c r="EC56" s="1168"/>
      <c r="ED56" s="1166"/>
      <c r="EE56" s="1167"/>
      <c r="EF56" s="1167"/>
      <c r="EG56" s="1167"/>
      <c r="EH56" s="1167"/>
      <c r="EI56" s="1167"/>
      <c r="EJ56" s="1167"/>
      <c r="EK56" s="1167"/>
      <c r="EL56" s="1167"/>
      <c r="EM56" s="1167"/>
      <c r="EN56" s="1167"/>
      <c r="EO56" s="1168"/>
      <c r="EP56" s="1172">
        <f t="shared" ref="EP56:FA60" si="10">SUM(B56,N56,Z56,AL56,AX56,BJ56,BV56,CH56,CT56,DF56)</f>
        <v>0</v>
      </c>
      <c r="EQ56" s="1170">
        <f t="shared" si="10"/>
        <v>0</v>
      </c>
      <c r="ER56" s="1170">
        <f t="shared" si="10"/>
        <v>0</v>
      </c>
      <c r="ES56" s="1170">
        <f t="shared" si="10"/>
        <v>0</v>
      </c>
      <c r="ET56" s="1170">
        <f t="shared" si="10"/>
        <v>0</v>
      </c>
      <c r="EU56" s="1170">
        <f t="shared" si="10"/>
        <v>0</v>
      </c>
      <c r="EV56" s="1170">
        <f t="shared" si="10"/>
        <v>1</v>
      </c>
      <c r="EW56" s="1170">
        <f t="shared" si="10"/>
        <v>0</v>
      </c>
      <c r="EX56" s="1170">
        <f t="shared" si="10"/>
        <v>0</v>
      </c>
      <c r="EY56" s="1170">
        <f t="shared" si="10"/>
        <v>0</v>
      </c>
      <c r="EZ56" s="1170">
        <f t="shared" si="10"/>
        <v>0</v>
      </c>
      <c r="FA56" s="1171">
        <f t="shared" si="10"/>
        <v>0</v>
      </c>
    </row>
    <row r="57" spans="1:157">
      <c r="A57" s="1173" t="s">
        <v>738</v>
      </c>
      <c r="B57" s="1166"/>
      <c r="C57" s="1167"/>
      <c r="D57" s="1167"/>
      <c r="E57" s="1167"/>
      <c r="F57" s="1167"/>
      <c r="G57" s="1167"/>
      <c r="H57" s="1167"/>
      <c r="I57" s="1167"/>
      <c r="J57" s="1167"/>
      <c r="K57" s="1167"/>
      <c r="L57" s="1167"/>
      <c r="M57" s="1168"/>
      <c r="N57" s="1166"/>
      <c r="O57" s="1167"/>
      <c r="P57" s="1167"/>
      <c r="Q57" s="1167"/>
      <c r="R57" s="1167"/>
      <c r="S57" s="1167"/>
      <c r="T57" s="1167"/>
      <c r="U57" s="1167"/>
      <c r="V57" s="1167"/>
      <c r="W57" s="1167"/>
      <c r="X57" s="1167"/>
      <c r="Y57" s="1168"/>
      <c r="Z57" s="1166"/>
      <c r="AA57" s="1167"/>
      <c r="AB57" s="1167"/>
      <c r="AC57" s="1167"/>
      <c r="AD57" s="1167"/>
      <c r="AE57" s="1167"/>
      <c r="AF57" s="1167"/>
      <c r="AG57" s="1167"/>
      <c r="AH57" s="1167"/>
      <c r="AI57" s="1167"/>
      <c r="AJ57" s="1167"/>
      <c r="AK57" s="1168"/>
      <c r="AL57" s="1166"/>
      <c r="AM57" s="1167"/>
      <c r="AN57" s="1167"/>
      <c r="AO57" s="1167"/>
      <c r="AP57" s="1167"/>
      <c r="AQ57" s="1167"/>
      <c r="AR57" s="1167"/>
      <c r="AS57" s="1167"/>
      <c r="AT57" s="1167"/>
      <c r="AU57" s="1167"/>
      <c r="AV57" s="1167"/>
      <c r="AW57" s="1168"/>
      <c r="AX57" s="1166"/>
      <c r="AY57" s="1167"/>
      <c r="AZ57" s="1167"/>
      <c r="BA57" s="1167"/>
      <c r="BB57" s="1167"/>
      <c r="BC57" s="1167"/>
      <c r="BD57" s="1167"/>
      <c r="BE57" s="1167"/>
      <c r="BF57" s="1167"/>
      <c r="BG57" s="1167"/>
      <c r="BH57" s="1167"/>
      <c r="BI57" s="1168"/>
      <c r="BJ57" s="1174"/>
      <c r="BK57" s="1175"/>
      <c r="BL57" s="1175"/>
      <c r="BM57" s="1175"/>
      <c r="BN57" s="1175"/>
      <c r="BO57" s="1175"/>
      <c r="BP57" s="1175"/>
      <c r="BQ57" s="1175">
        <v>1</v>
      </c>
      <c r="BR57" s="1175"/>
      <c r="BS57" s="1175"/>
      <c r="BT57" s="1175"/>
      <c r="BU57" s="1176"/>
      <c r="BV57" s="1166"/>
      <c r="BW57" s="1167"/>
      <c r="BX57" s="1167"/>
      <c r="BY57" s="1167"/>
      <c r="BZ57" s="1167"/>
      <c r="CA57" s="1167"/>
      <c r="CB57" s="1167"/>
      <c r="CC57" s="1167"/>
      <c r="CD57" s="1167"/>
      <c r="CE57" s="1167"/>
      <c r="CF57" s="1167"/>
      <c r="CG57" s="1168"/>
      <c r="CH57" s="1166"/>
      <c r="CI57" s="1167"/>
      <c r="CJ57" s="1167"/>
      <c r="CK57" s="1167"/>
      <c r="CL57" s="1167"/>
      <c r="CM57" s="1167"/>
      <c r="CN57" s="1167"/>
      <c r="CO57" s="1167"/>
      <c r="CP57" s="1167"/>
      <c r="CQ57" s="1167"/>
      <c r="CR57" s="1167"/>
      <c r="CS57" s="1168"/>
      <c r="CT57" s="1166"/>
      <c r="CU57" s="1167"/>
      <c r="CV57" s="1167"/>
      <c r="CW57" s="1167"/>
      <c r="CX57" s="1167"/>
      <c r="CY57" s="1167"/>
      <c r="CZ57" s="1167"/>
      <c r="DA57" s="1167"/>
      <c r="DB57" s="1167"/>
      <c r="DC57" s="1167"/>
      <c r="DD57" s="1167"/>
      <c r="DE57" s="1168"/>
      <c r="DF57" s="1166"/>
      <c r="DG57" s="1167"/>
      <c r="DH57" s="1167"/>
      <c r="DI57" s="1167"/>
      <c r="DJ57" s="1167"/>
      <c r="DK57" s="1167"/>
      <c r="DL57" s="1167"/>
      <c r="DM57" s="1167"/>
      <c r="DN57" s="1167"/>
      <c r="DO57" s="1167"/>
      <c r="DP57" s="1167"/>
      <c r="DQ57" s="1168"/>
      <c r="DR57" s="1166"/>
      <c r="DS57" s="1167"/>
      <c r="DT57" s="1167"/>
      <c r="DU57" s="1167"/>
      <c r="DV57" s="1167"/>
      <c r="DW57" s="1167"/>
      <c r="DX57" s="1167"/>
      <c r="DY57" s="1167"/>
      <c r="DZ57" s="1167"/>
      <c r="EA57" s="1167"/>
      <c r="EB57" s="1167"/>
      <c r="EC57" s="1168"/>
      <c r="ED57" s="1166"/>
      <c r="EE57" s="1167"/>
      <c r="EF57" s="1167"/>
      <c r="EG57" s="1167"/>
      <c r="EH57" s="1167"/>
      <c r="EI57" s="1167"/>
      <c r="EJ57" s="1167"/>
      <c r="EK57" s="1167"/>
      <c r="EL57" s="1167"/>
      <c r="EM57" s="1167"/>
      <c r="EN57" s="1167"/>
      <c r="EO57" s="1168"/>
      <c r="EP57" s="1172">
        <f t="shared" si="10"/>
        <v>0</v>
      </c>
      <c r="EQ57" s="1170">
        <f t="shared" si="10"/>
        <v>0</v>
      </c>
      <c r="ER57" s="1170">
        <f t="shared" si="10"/>
        <v>0</v>
      </c>
      <c r="ES57" s="1170">
        <f t="shared" si="10"/>
        <v>0</v>
      </c>
      <c r="ET57" s="1170">
        <f t="shared" si="10"/>
        <v>0</v>
      </c>
      <c r="EU57" s="1170">
        <f t="shared" si="10"/>
        <v>0</v>
      </c>
      <c r="EV57" s="1170">
        <f t="shared" si="10"/>
        <v>0</v>
      </c>
      <c r="EW57" s="1170">
        <f t="shared" si="10"/>
        <v>1</v>
      </c>
      <c r="EX57" s="1170">
        <f t="shared" si="10"/>
        <v>0</v>
      </c>
      <c r="EY57" s="1170">
        <f t="shared" si="10"/>
        <v>0</v>
      </c>
      <c r="EZ57" s="1170">
        <f t="shared" si="10"/>
        <v>0</v>
      </c>
      <c r="FA57" s="1171">
        <f t="shared" si="10"/>
        <v>0</v>
      </c>
    </row>
    <row r="58" spans="1:157">
      <c r="A58" s="1173" t="s">
        <v>739</v>
      </c>
      <c r="B58" s="1166"/>
      <c r="C58" s="1167"/>
      <c r="D58" s="1167"/>
      <c r="E58" s="1167"/>
      <c r="F58" s="1167"/>
      <c r="G58" s="1167"/>
      <c r="H58" s="1167"/>
      <c r="I58" s="1167"/>
      <c r="J58" s="1167"/>
      <c r="K58" s="1167"/>
      <c r="L58" s="1167"/>
      <c r="M58" s="1168"/>
      <c r="N58" s="1166"/>
      <c r="O58" s="1167"/>
      <c r="P58" s="1167"/>
      <c r="Q58" s="1167"/>
      <c r="R58" s="1167"/>
      <c r="S58" s="1167"/>
      <c r="T58" s="1167"/>
      <c r="U58" s="1167"/>
      <c r="V58" s="1167"/>
      <c r="W58" s="1167"/>
      <c r="X58" s="1167"/>
      <c r="Y58" s="1168"/>
      <c r="Z58" s="1166"/>
      <c r="AA58" s="1167"/>
      <c r="AB58" s="1167"/>
      <c r="AC58" s="1167"/>
      <c r="AD58" s="1167"/>
      <c r="AE58" s="1167"/>
      <c r="AF58" s="1167"/>
      <c r="AG58" s="1167"/>
      <c r="AH58" s="1167"/>
      <c r="AI58" s="1167"/>
      <c r="AJ58" s="1167"/>
      <c r="AK58" s="1168"/>
      <c r="AL58" s="1166"/>
      <c r="AM58" s="1167"/>
      <c r="AN58" s="1167"/>
      <c r="AO58" s="1167"/>
      <c r="AP58" s="1167"/>
      <c r="AQ58" s="1167"/>
      <c r="AR58" s="1167"/>
      <c r="AS58" s="1167"/>
      <c r="AT58" s="1167"/>
      <c r="AU58" s="1167"/>
      <c r="AV58" s="1167"/>
      <c r="AW58" s="1168"/>
      <c r="AX58" s="1166"/>
      <c r="AY58" s="1167"/>
      <c r="AZ58" s="1167"/>
      <c r="BA58" s="1167"/>
      <c r="BB58" s="1167"/>
      <c r="BC58" s="1167"/>
      <c r="BD58" s="1167"/>
      <c r="BE58" s="1167"/>
      <c r="BF58" s="1167"/>
      <c r="BG58" s="1167"/>
      <c r="BH58" s="1167"/>
      <c r="BI58" s="1168"/>
      <c r="BJ58" s="1174"/>
      <c r="BK58" s="1175"/>
      <c r="BL58" s="1175"/>
      <c r="BM58" s="1175"/>
      <c r="BN58" s="1175"/>
      <c r="BO58" s="1175"/>
      <c r="BP58" s="1175"/>
      <c r="BQ58" s="1175"/>
      <c r="BR58" s="1175">
        <v>1</v>
      </c>
      <c r="BS58" s="1175">
        <v>1</v>
      </c>
      <c r="BT58" s="1175"/>
      <c r="BU58" s="1176"/>
      <c r="BV58" s="1166"/>
      <c r="BW58" s="1167"/>
      <c r="BX58" s="1167"/>
      <c r="BY58" s="1167"/>
      <c r="BZ58" s="1167"/>
      <c r="CA58" s="1167"/>
      <c r="CB58" s="1167"/>
      <c r="CC58" s="1167"/>
      <c r="CD58" s="1167"/>
      <c r="CE58" s="1167"/>
      <c r="CF58" s="1167"/>
      <c r="CG58" s="1168"/>
      <c r="CH58" s="1166"/>
      <c r="CI58" s="1167"/>
      <c r="CJ58" s="1167"/>
      <c r="CK58" s="1167"/>
      <c r="CL58" s="1167"/>
      <c r="CM58" s="1167"/>
      <c r="CN58" s="1167"/>
      <c r="CO58" s="1167"/>
      <c r="CP58" s="1167"/>
      <c r="CQ58" s="1167"/>
      <c r="CR58" s="1167"/>
      <c r="CS58" s="1168"/>
      <c r="CT58" s="1166"/>
      <c r="CU58" s="1167"/>
      <c r="CV58" s="1167"/>
      <c r="CW58" s="1167"/>
      <c r="CX58" s="1167"/>
      <c r="CY58" s="1167"/>
      <c r="CZ58" s="1167"/>
      <c r="DA58" s="1167"/>
      <c r="DB58" s="1167"/>
      <c r="DC58" s="1167"/>
      <c r="DD58" s="1167"/>
      <c r="DE58" s="1168"/>
      <c r="DF58" s="1166"/>
      <c r="DG58" s="1167"/>
      <c r="DH58" s="1167"/>
      <c r="DI58" s="1167"/>
      <c r="DJ58" s="1167"/>
      <c r="DK58" s="1167"/>
      <c r="DL58" s="1167"/>
      <c r="DM58" s="1167"/>
      <c r="DN58" s="1167"/>
      <c r="DO58" s="1167"/>
      <c r="DP58" s="1167"/>
      <c r="DQ58" s="1168"/>
      <c r="DR58" s="1166"/>
      <c r="DS58" s="1167"/>
      <c r="DT58" s="1167"/>
      <c r="DU58" s="1167"/>
      <c r="DV58" s="1167"/>
      <c r="DW58" s="1167"/>
      <c r="DX58" s="1167"/>
      <c r="DY58" s="1167"/>
      <c r="DZ58" s="1167"/>
      <c r="EA58" s="1167"/>
      <c r="EB58" s="1167"/>
      <c r="EC58" s="1168"/>
      <c r="ED58" s="1166"/>
      <c r="EE58" s="1167"/>
      <c r="EF58" s="1167"/>
      <c r="EG58" s="1167"/>
      <c r="EH58" s="1167"/>
      <c r="EI58" s="1167"/>
      <c r="EJ58" s="1167"/>
      <c r="EK58" s="1167"/>
      <c r="EL58" s="1167"/>
      <c r="EM58" s="1167"/>
      <c r="EN58" s="1167"/>
      <c r="EO58" s="1168"/>
      <c r="EP58" s="1172">
        <f t="shared" si="10"/>
        <v>0</v>
      </c>
      <c r="EQ58" s="1170">
        <f t="shared" si="10"/>
        <v>0</v>
      </c>
      <c r="ER58" s="1170">
        <f t="shared" si="10"/>
        <v>0</v>
      </c>
      <c r="ES58" s="1170">
        <f t="shared" si="10"/>
        <v>0</v>
      </c>
      <c r="ET58" s="1170">
        <f t="shared" si="10"/>
        <v>0</v>
      </c>
      <c r="EU58" s="1170">
        <f t="shared" si="10"/>
        <v>0</v>
      </c>
      <c r="EV58" s="1170">
        <f t="shared" si="10"/>
        <v>0</v>
      </c>
      <c r="EW58" s="1170">
        <f t="shared" si="10"/>
        <v>0</v>
      </c>
      <c r="EX58" s="1170">
        <f t="shared" si="10"/>
        <v>1</v>
      </c>
      <c r="EY58" s="1170">
        <f t="shared" si="10"/>
        <v>1</v>
      </c>
      <c r="EZ58" s="1170">
        <f t="shared" si="10"/>
        <v>0</v>
      </c>
      <c r="FA58" s="1171">
        <f t="shared" si="10"/>
        <v>0</v>
      </c>
    </row>
    <row r="59" spans="1:157">
      <c r="A59" s="1173" t="s">
        <v>741</v>
      </c>
      <c r="B59" s="1166"/>
      <c r="C59" s="1167"/>
      <c r="D59" s="1167"/>
      <c r="E59" s="1167"/>
      <c r="F59" s="1167"/>
      <c r="G59" s="1167"/>
      <c r="H59" s="1167"/>
      <c r="I59" s="1167"/>
      <c r="J59" s="1167"/>
      <c r="K59" s="1167"/>
      <c r="L59" s="1167"/>
      <c r="M59" s="1168"/>
      <c r="N59" s="1166"/>
      <c r="O59" s="1167"/>
      <c r="P59" s="1167"/>
      <c r="Q59" s="1167"/>
      <c r="R59" s="1167"/>
      <c r="S59" s="1167"/>
      <c r="T59" s="1167"/>
      <c r="U59" s="1167"/>
      <c r="V59" s="1167"/>
      <c r="W59" s="1167"/>
      <c r="X59" s="1167"/>
      <c r="Y59" s="1168"/>
      <c r="Z59" s="1166"/>
      <c r="AA59" s="1167"/>
      <c r="AB59" s="1167"/>
      <c r="AC59" s="1167"/>
      <c r="AD59" s="1167"/>
      <c r="AE59" s="1167"/>
      <c r="AF59" s="1167"/>
      <c r="AG59" s="1167"/>
      <c r="AH59" s="1167"/>
      <c r="AI59" s="1167"/>
      <c r="AJ59" s="1167"/>
      <c r="AK59" s="1168"/>
      <c r="AL59" s="1166"/>
      <c r="AM59" s="1167"/>
      <c r="AN59" s="1167"/>
      <c r="AO59" s="1167"/>
      <c r="AP59" s="1167"/>
      <c r="AQ59" s="1167"/>
      <c r="AR59" s="1167"/>
      <c r="AS59" s="1167"/>
      <c r="AT59" s="1167"/>
      <c r="AU59" s="1167"/>
      <c r="AV59" s="1167"/>
      <c r="AW59" s="1168"/>
      <c r="AX59" s="1166"/>
      <c r="AY59" s="1167"/>
      <c r="AZ59" s="1167"/>
      <c r="BA59" s="1167"/>
      <c r="BB59" s="1167"/>
      <c r="BC59" s="1167"/>
      <c r="BD59" s="1167"/>
      <c r="BE59" s="1167"/>
      <c r="BF59" s="1167"/>
      <c r="BG59" s="1167"/>
      <c r="BH59" s="1167"/>
      <c r="BI59" s="1168"/>
      <c r="BJ59" s="1174"/>
      <c r="BK59" s="1175"/>
      <c r="BL59" s="1175"/>
      <c r="BM59" s="1175"/>
      <c r="BN59" s="1175"/>
      <c r="BO59" s="1175"/>
      <c r="BP59" s="1175"/>
      <c r="BQ59" s="1175"/>
      <c r="BR59" s="1175"/>
      <c r="BS59" s="1175"/>
      <c r="BT59" s="1175"/>
      <c r="BU59" s="1176">
        <v>1</v>
      </c>
      <c r="BV59" s="1166"/>
      <c r="BW59" s="1167"/>
      <c r="BX59" s="1167"/>
      <c r="BY59" s="1167"/>
      <c r="BZ59" s="1167"/>
      <c r="CA59" s="1167"/>
      <c r="CB59" s="1167"/>
      <c r="CC59" s="1167"/>
      <c r="CD59" s="1167"/>
      <c r="CE59" s="1167"/>
      <c r="CF59" s="1167"/>
      <c r="CG59" s="1168"/>
      <c r="CH59" s="1166"/>
      <c r="CI59" s="1167"/>
      <c r="CJ59" s="1167"/>
      <c r="CK59" s="1167"/>
      <c r="CL59" s="1167"/>
      <c r="CM59" s="1167"/>
      <c r="CN59" s="1167"/>
      <c r="CO59" s="1167"/>
      <c r="CP59" s="1167"/>
      <c r="CQ59" s="1167"/>
      <c r="CR59" s="1167"/>
      <c r="CS59" s="1168"/>
      <c r="CT59" s="1166"/>
      <c r="CU59" s="1167"/>
      <c r="CV59" s="1167"/>
      <c r="CW59" s="1167"/>
      <c r="CX59" s="1167"/>
      <c r="CY59" s="1167"/>
      <c r="CZ59" s="1167"/>
      <c r="DA59" s="1167"/>
      <c r="DB59" s="1167"/>
      <c r="DC59" s="1167"/>
      <c r="DD59" s="1167"/>
      <c r="DE59" s="1168"/>
      <c r="DF59" s="1166"/>
      <c r="DG59" s="1167"/>
      <c r="DH59" s="1167"/>
      <c r="DI59" s="1167"/>
      <c r="DJ59" s="1167"/>
      <c r="DK59" s="1167"/>
      <c r="DL59" s="1167"/>
      <c r="DM59" s="1167"/>
      <c r="DN59" s="1167"/>
      <c r="DO59" s="1167"/>
      <c r="DP59" s="1167"/>
      <c r="DQ59" s="1168"/>
      <c r="DR59" s="1166"/>
      <c r="DS59" s="1167"/>
      <c r="DT59" s="1167"/>
      <c r="DU59" s="1167"/>
      <c r="DV59" s="1167"/>
      <c r="DW59" s="1167"/>
      <c r="DX59" s="1167"/>
      <c r="DY59" s="1167"/>
      <c r="DZ59" s="1167"/>
      <c r="EA59" s="1167"/>
      <c r="EB59" s="1167"/>
      <c r="EC59" s="1168"/>
      <c r="ED59" s="1166"/>
      <c r="EE59" s="1167"/>
      <c r="EF59" s="1167"/>
      <c r="EG59" s="1167"/>
      <c r="EH59" s="1167"/>
      <c r="EI59" s="1167"/>
      <c r="EJ59" s="1167"/>
      <c r="EK59" s="1167"/>
      <c r="EL59" s="1167"/>
      <c r="EM59" s="1167"/>
      <c r="EN59" s="1167"/>
      <c r="EO59" s="1168"/>
      <c r="EP59" s="1172">
        <f t="shared" si="10"/>
        <v>0</v>
      </c>
      <c r="EQ59" s="1170">
        <f t="shared" si="10"/>
        <v>0</v>
      </c>
      <c r="ER59" s="1170">
        <f t="shared" si="10"/>
        <v>0</v>
      </c>
      <c r="ES59" s="1170">
        <f t="shared" si="10"/>
        <v>0</v>
      </c>
      <c r="ET59" s="1170">
        <f t="shared" si="10"/>
        <v>0</v>
      </c>
      <c r="EU59" s="1170">
        <f t="shared" si="10"/>
        <v>0</v>
      </c>
      <c r="EV59" s="1170">
        <f t="shared" si="10"/>
        <v>0</v>
      </c>
      <c r="EW59" s="1170">
        <f t="shared" si="10"/>
        <v>0</v>
      </c>
      <c r="EX59" s="1170">
        <f t="shared" si="10"/>
        <v>0</v>
      </c>
      <c r="EY59" s="1170">
        <f t="shared" si="10"/>
        <v>0</v>
      </c>
      <c r="EZ59" s="1170">
        <f t="shared" si="10"/>
        <v>0</v>
      </c>
      <c r="FA59" s="1171">
        <f t="shared" si="10"/>
        <v>1</v>
      </c>
    </row>
    <row r="60" spans="1:157">
      <c r="A60" s="1173" t="s">
        <v>742</v>
      </c>
      <c r="B60" s="1166"/>
      <c r="C60" s="1167"/>
      <c r="D60" s="1167"/>
      <c r="E60" s="1167"/>
      <c r="F60" s="1167"/>
      <c r="G60" s="1167"/>
      <c r="H60" s="1167"/>
      <c r="I60" s="1167"/>
      <c r="J60" s="1167"/>
      <c r="K60" s="1167"/>
      <c r="L60" s="1167"/>
      <c r="M60" s="1168"/>
      <c r="N60" s="1166"/>
      <c r="O60" s="1167"/>
      <c r="P60" s="1167"/>
      <c r="Q60" s="1167"/>
      <c r="R60" s="1167"/>
      <c r="S60" s="1167"/>
      <c r="T60" s="1167"/>
      <c r="U60" s="1167"/>
      <c r="V60" s="1167"/>
      <c r="W60" s="1167"/>
      <c r="X60" s="1167"/>
      <c r="Y60" s="1168"/>
      <c r="Z60" s="1166"/>
      <c r="AA60" s="1167"/>
      <c r="AB60" s="1167"/>
      <c r="AC60" s="1167"/>
      <c r="AD60" s="1167"/>
      <c r="AE60" s="1167"/>
      <c r="AF60" s="1167"/>
      <c r="AG60" s="1167"/>
      <c r="AH60" s="1167"/>
      <c r="AI60" s="1167"/>
      <c r="AJ60" s="1167"/>
      <c r="AK60" s="1168"/>
      <c r="AL60" s="1166"/>
      <c r="AM60" s="1167"/>
      <c r="AN60" s="1167"/>
      <c r="AO60" s="1167"/>
      <c r="AP60" s="1167"/>
      <c r="AQ60" s="1167"/>
      <c r="AR60" s="1167"/>
      <c r="AS60" s="1167"/>
      <c r="AT60" s="1167"/>
      <c r="AU60" s="1167"/>
      <c r="AV60" s="1167"/>
      <c r="AW60" s="1168"/>
      <c r="AX60" s="1166"/>
      <c r="AY60" s="1167"/>
      <c r="AZ60" s="1167"/>
      <c r="BA60" s="1167"/>
      <c r="BB60" s="1167"/>
      <c r="BC60" s="1167"/>
      <c r="BD60" s="1167"/>
      <c r="BE60" s="1167"/>
      <c r="BF60" s="1167"/>
      <c r="BG60" s="1167"/>
      <c r="BH60" s="1167"/>
      <c r="BI60" s="1168"/>
      <c r="BJ60" s="1174"/>
      <c r="BK60" s="1175">
        <v>1</v>
      </c>
      <c r="BL60" s="1175">
        <v>1</v>
      </c>
      <c r="BM60" s="1175"/>
      <c r="BN60" s="1175"/>
      <c r="BO60" s="1175"/>
      <c r="BP60" s="1175"/>
      <c r="BQ60" s="1175"/>
      <c r="BR60" s="1175"/>
      <c r="BS60" s="1175"/>
      <c r="BT60" s="1175"/>
      <c r="BU60" s="1176"/>
      <c r="BV60" s="1166"/>
      <c r="BW60" s="1167"/>
      <c r="BX60" s="1167"/>
      <c r="BY60" s="1167"/>
      <c r="BZ60" s="1167"/>
      <c r="CA60" s="1167"/>
      <c r="CB60" s="1167"/>
      <c r="CC60" s="1167"/>
      <c r="CD60" s="1167"/>
      <c r="CE60" s="1167"/>
      <c r="CF60" s="1167"/>
      <c r="CG60" s="1168"/>
      <c r="CH60" s="1166"/>
      <c r="CI60" s="1167"/>
      <c r="CJ60" s="1167"/>
      <c r="CK60" s="1167"/>
      <c r="CL60" s="1167"/>
      <c r="CM60" s="1167"/>
      <c r="CN60" s="1167"/>
      <c r="CO60" s="1167"/>
      <c r="CP60" s="1167"/>
      <c r="CQ60" s="1167"/>
      <c r="CR60" s="1167"/>
      <c r="CS60" s="1168"/>
      <c r="CT60" s="1166"/>
      <c r="CU60" s="1167"/>
      <c r="CV60" s="1167"/>
      <c r="CW60" s="1167"/>
      <c r="CX60" s="1167"/>
      <c r="CY60" s="1167"/>
      <c r="CZ60" s="1167"/>
      <c r="DA60" s="1167"/>
      <c r="DB60" s="1167"/>
      <c r="DC60" s="1167"/>
      <c r="DD60" s="1167"/>
      <c r="DE60" s="1168"/>
      <c r="DF60" s="1166"/>
      <c r="DG60" s="1167"/>
      <c r="DH60" s="1167"/>
      <c r="DI60" s="1167"/>
      <c r="DJ60" s="1167"/>
      <c r="DK60" s="1167"/>
      <c r="DL60" s="1167"/>
      <c r="DM60" s="1167"/>
      <c r="DN60" s="1167"/>
      <c r="DO60" s="1167"/>
      <c r="DP60" s="1167"/>
      <c r="DQ60" s="1168"/>
      <c r="DR60" s="1166"/>
      <c r="DS60" s="1167"/>
      <c r="DT60" s="1167"/>
      <c r="DU60" s="1167"/>
      <c r="DV60" s="1167"/>
      <c r="DW60" s="1167"/>
      <c r="DX60" s="1167"/>
      <c r="DY60" s="1167"/>
      <c r="DZ60" s="1167"/>
      <c r="EA60" s="1167"/>
      <c r="EB60" s="1167"/>
      <c r="EC60" s="1168"/>
      <c r="ED60" s="1166"/>
      <c r="EE60" s="1167"/>
      <c r="EF60" s="1167"/>
      <c r="EG60" s="1167"/>
      <c r="EH60" s="1167"/>
      <c r="EI60" s="1167"/>
      <c r="EJ60" s="1167"/>
      <c r="EK60" s="1167"/>
      <c r="EL60" s="1167"/>
      <c r="EM60" s="1167"/>
      <c r="EN60" s="1167"/>
      <c r="EO60" s="1168"/>
      <c r="EP60" s="1172">
        <f t="shared" si="10"/>
        <v>0</v>
      </c>
      <c r="EQ60" s="1170">
        <f t="shared" si="10"/>
        <v>1</v>
      </c>
      <c r="ER60" s="1170">
        <f t="shared" si="10"/>
        <v>1</v>
      </c>
      <c r="ES60" s="1170">
        <f t="shared" si="10"/>
        <v>0</v>
      </c>
      <c r="ET60" s="1170">
        <f t="shared" si="10"/>
        <v>0</v>
      </c>
      <c r="EU60" s="1170">
        <f t="shared" si="10"/>
        <v>0</v>
      </c>
      <c r="EV60" s="1170">
        <f t="shared" si="10"/>
        <v>0</v>
      </c>
      <c r="EW60" s="1170">
        <f t="shared" si="10"/>
        <v>0</v>
      </c>
      <c r="EX60" s="1170">
        <f t="shared" si="10"/>
        <v>0</v>
      </c>
      <c r="EY60" s="1170">
        <f t="shared" si="10"/>
        <v>0</v>
      </c>
      <c r="EZ60" s="1170">
        <f t="shared" si="10"/>
        <v>0</v>
      </c>
      <c r="FA60" s="1171">
        <f t="shared" si="10"/>
        <v>0</v>
      </c>
    </row>
    <row r="61" spans="1:157">
      <c r="A61" s="1161" t="s">
        <v>942</v>
      </c>
      <c r="B61" s="1162"/>
      <c r="C61" s="1163"/>
      <c r="D61" s="1163"/>
      <c r="E61" s="1163"/>
      <c r="F61" s="1163"/>
      <c r="G61" s="1163"/>
      <c r="H61" s="1163"/>
      <c r="I61" s="1163"/>
      <c r="J61" s="1163"/>
      <c r="K61" s="1163"/>
      <c r="L61" s="1163"/>
      <c r="M61" s="1163"/>
      <c r="N61" s="1163"/>
      <c r="O61" s="1163"/>
      <c r="P61" s="1163"/>
      <c r="Q61" s="1163"/>
      <c r="R61" s="1163"/>
      <c r="S61" s="1163"/>
      <c r="T61" s="1163"/>
      <c r="U61" s="1163"/>
      <c r="V61" s="1163"/>
      <c r="W61" s="1163"/>
      <c r="X61" s="1163"/>
      <c r="Y61" s="1163"/>
      <c r="Z61" s="1163"/>
      <c r="AA61" s="1163"/>
      <c r="AB61" s="1163"/>
      <c r="AC61" s="1163"/>
      <c r="AD61" s="1163"/>
      <c r="AE61" s="1163"/>
      <c r="AF61" s="1163"/>
      <c r="AG61" s="1163"/>
      <c r="AH61" s="1163"/>
      <c r="AI61" s="1163"/>
      <c r="AJ61" s="1163"/>
      <c r="AK61" s="1163"/>
      <c r="AL61" s="1163"/>
      <c r="AM61" s="1163"/>
      <c r="AN61" s="1163"/>
      <c r="AO61" s="1163"/>
      <c r="AP61" s="1163"/>
      <c r="AQ61" s="1163"/>
      <c r="AR61" s="1163"/>
      <c r="AS61" s="1163"/>
      <c r="AT61" s="1163"/>
      <c r="AU61" s="1163"/>
      <c r="AV61" s="1163"/>
      <c r="AW61" s="1163"/>
      <c r="AX61" s="1163"/>
      <c r="AY61" s="1163"/>
      <c r="AZ61" s="1163"/>
      <c r="BA61" s="1163"/>
      <c r="BB61" s="1163"/>
      <c r="BC61" s="1163"/>
      <c r="BD61" s="1163"/>
      <c r="BE61" s="1163"/>
      <c r="BF61" s="1163"/>
      <c r="BG61" s="1163"/>
      <c r="BH61" s="1163"/>
      <c r="BI61" s="1163"/>
      <c r="BJ61" s="1174"/>
      <c r="BK61" s="1175"/>
      <c r="BL61" s="1175"/>
      <c r="BM61" s="1175">
        <v>1</v>
      </c>
      <c r="BN61" s="1175"/>
      <c r="BO61" s="1175"/>
      <c r="BP61" s="1175"/>
      <c r="BQ61" s="1175"/>
      <c r="BR61" s="1175"/>
      <c r="BS61" s="1175"/>
      <c r="BT61" s="1175"/>
      <c r="BU61" s="1176"/>
      <c r="BV61" s="1163"/>
      <c r="BW61" s="1163"/>
      <c r="BX61" s="1163"/>
      <c r="BY61" s="1163"/>
      <c r="BZ61" s="1163"/>
      <c r="CA61" s="1163"/>
      <c r="CB61" s="1163"/>
      <c r="CC61" s="1163"/>
      <c r="CD61" s="1163"/>
      <c r="CE61" s="1163"/>
      <c r="CF61" s="1163"/>
      <c r="CG61" s="1163"/>
      <c r="CH61" s="1163"/>
      <c r="CI61" s="1163"/>
      <c r="CJ61" s="1163"/>
      <c r="CK61" s="1163"/>
      <c r="CL61" s="1163"/>
      <c r="CM61" s="1163"/>
      <c r="CN61" s="1163"/>
      <c r="CO61" s="1163"/>
      <c r="CP61" s="1163"/>
      <c r="CQ61" s="1163"/>
      <c r="CR61" s="1163"/>
      <c r="CS61" s="1163"/>
      <c r="CT61" s="1163"/>
      <c r="CU61" s="1163"/>
      <c r="CV61" s="1163"/>
      <c r="CW61" s="1163"/>
      <c r="CX61" s="1163"/>
      <c r="CY61" s="1163"/>
      <c r="CZ61" s="1163"/>
      <c r="DA61" s="1163"/>
      <c r="DB61" s="1163"/>
      <c r="DC61" s="1163"/>
      <c r="DD61" s="1163"/>
      <c r="DE61" s="1163"/>
      <c r="DF61" s="1163"/>
      <c r="DG61" s="1163"/>
      <c r="DH61" s="1163"/>
      <c r="DI61" s="1163"/>
      <c r="DJ61" s="1163"/>
      <c r="DK61" s="1163"/>
      <c r="DL61" s="1163"/>
      <c r="DM61" s="1163"/>
      <c r="DN61" s="1163"/>
      <c r="DO61" s="1163"/>
      <c r="DP61" s="1163"/>
      <c r="DQ61" s="1163"/>
      <c r="DR61" s="1163"/>
      <c r="DS61" s="1163"/>
      <c r="DT61" s="1163"/>
      <c r="DU61" s="1163"/>
      <c r="DV61" s="1163"/>
      <c r="DW61" s="1163"/>
      <c r="DX61" s="1163"/>
      <c r="DY61" s="1163"/>
      <c r="DZ61" s="1163"/>
      <c r="EA61" s="1163"/>
      <c r="EB61" s="1163"/>
      <c r="EC61" s="1163"/>
      <c r="ED61" s="1163"/>
      <c r="EE61" s="1163"/>
      <c r="EF61" s="1163"/>
      <c r="EG61" s="1163"/>
      <c r="EH61" s="1163"/>
      <c r="EI61" s="1163"/>
      <c r="EJ61" s="1163"/>
      <c r="EK61" s="1163"/>
      <c r="EL61" s="1163"/>
      <c r="EM61" s="1163"/>
      <c r="EN61" s="1163"/>
      <c r="EO61" s="1163"/>
      <c r="EP61" s="1163"/>
      <c r="EQ61" s="1163"/>
      <c r="ER61" s="1163"/>
      <c r="ES61" s="1163"/>
      <c r="ET61" s="1163"/>
      <c r="EU61" s="1163"/>
      <c r="EV61" s="1163"/>
      <c r="EW61" s="1163"/>
      <c r="EX61" s="1163"/>
      <c r="EY61" s="1163"/>
      <c r="EZ61" s="1163"/>
      <c r="FA61" s="1164"/>
    </row>
    <row r="62" spans="1:157">
      <c r="A62" s="1173" t="s">
        <v>737</v>
      </c>
      <c r="B62" s="1166"/>
      <c r="C62" s="1167"/>
      <c r="D62" s="1167"/>
      <c r="E62" s="1167"/>
      <c r="F62" s="1167"/>
      <c r="G62" s="1167"/>
      <c r="H62" s="1167"/>
      <c r="I62" s="1167"/>
      <c r="J62" s="1167"/>
      <c r="K62" s="1167"/>
      <c r="L62" s="1167"/>
      <c r="M62" s="1168"/>
      <c r="N62" s="1166"/>
      <c r="O62" s="1167"/>
      <c r="P62" s="1167"/>
      <c r="Q62" s="1167"/>
      <c r="R62" s="1167"/>
      <c r="S62" s="1167"/>
      <c r="T62" s="1167"/>
      <c r="U62" s="1167"/>
      <c r="V62" s="1167"/>
      <c r="W62" s="1167"/>
      <c r="X62" s="1167"/>
      <c r="Y62" s="1168"/>
      <c r="Z62" s="1166"/>
      <c r="AA62" s="1167"/>
      <c r="AB62" s="1167"/>
      <c r="AC62" s="1167"/>
      <c r="AD62" s="1167">
        <v>1</v>
      </c>
      <c r="AE62" s="1167">
        <v>1</v>
      </c>
      <c r="AF62" s="1167"/>
      <c r="AG62" s="1167"/>
      <c r="AH62" s="1167"/>
      <c r="AI62" s="1167"/>
      <c r="AJ62" s="1167"/>
      <c r="AK62" s="1168"/>
      <c r="AL62" s="1166"/>
      <c r="AM62" s="1167"/>
      <c r="AN62" s="1167"/>
      <c r="AO62" s="1167"/>
      <c r="AP62" s="1167"/>
      <c r="AQ62" s="1167"/>
      <c r="AR62" s="1167"/>
      <c r="AS62" s="1167"/>
      <c r="AT62" s="1167"/>
      <c r="AU62" s="1167"/>
      <c r="AV62" s="1167"/>
      <c r="AW62" s="1168"/>
      <c r="AX62" s="1166"/>
      <c r="AY62" s="1167"/>
      <c r="AZ62" s="1167"/>
      <c r="BA62" s="1167"/>
      <c r="BB62" s="1167"/>
      <c r="BC62" s="1167"/>
      <c r="BD62" s="1167"/>
      <c r="BE62" s="1167"/>
      <c r="BF62" s="1167"/>
      <c r="BG62" s="1167"/>
      <c r="BH62" s="1167"/>
      <c r="BI62" s="1168"/>
      <c r="BJ62" s="1166"/>
      <c r="BK62" s="1167"/>
      <c r="BL62" s="1167"/>
      <c r="BM62" s="1167"/>
      <c r="BN62" s="1167"/>
      <c r="BO62" s="1167"/>
      <c r="BP62" s="1167"/>
      <c r="BQ62" s="1167"/>
      <c r="BR62" s="1167"/>
      <c r="BS62" s="1167"/>
      <c r="BT62" s="1167"/>
      <c r="BU62" s="1168"/>
      <c r="BV62" s="1166"/>
      <c r="BW62" s="1167"/>
      <c r="BX62" s="1167"/>
      <c r="BY62" s="1167"/>
      <c r="BZ62" s="1167"/>
      <c r="CA62" s="1167"/>
      <c r="CB62" s="1167"/>
      <c r="CC62" s="1167"/>
      <c r="CD62" s="1167"/>
      <c r="CE62" s="1167"/>
      <c r="CF62" s="1167"/>
      <c r="CG62" s="1168"/>
      <c r="CH62" s="1166"/>
      <c r="CI62" s="1167"/>
      <c r="CJ62" s="1167"/>
      <c r="CK62" s="1167"/>
      <c r="CL62" s="1167"/>
      <c r="CM62" s="1167"/>
      <c r="CN62" s="1167"/>
      <c r="CO62" s="1167"/>
      <c r="CP62" s="1167"/>
      <c r="CQ62" s="1167"/>
      <c r="CR62" s="1167"/>
      <c r="CS62" s="1168"/>
      <c r="CT62" s="1166"/>
      <c r="CU62" s="1167"/>
      <c r="CV62" s="1167"/>
      <c r="CW62" s="1167"/>
      <c r="CX62" s="1167"/>
      <c r="CY62" s="1167"/>
      <c r="CZ62" s="1167"/>
      <c r="DA62" s="1167"/>
      <c r="DB62" s="1167"/>
      <c r="DC62" s="1167"/>
      <c r="DD62" s="1167"/>
      <c r="DE62" s="1168"/>
      <c r="DF62" s="1166"/>
      <c r="DG62" s="1167"/>
      <c r="DH62" s="1167"/>
      <c r="DI62" s="1167"/>
      <c r="DJ62" s="1167"/>
      <c r="DK62" s="1167"/>
      <c r="DL62" s="1167"/>
      <c r="DM62" s="1167"/>
      <c r="DN62" s="1167"/>
      <c r="DO62" s="1167"/>
      <c r="DP62" s="1167"/>
      <c r="DQ62" s="1168"/>
      <c r="DR62" s="1166"/>
      <c r="DS62" s="1167"/>
      <c r="DT62" s="1167"/>
      <c r="DU62" s="1167"/>
      <c r="DV62" s="1167"/>
      <c r="DW62" s="1167"/>
      <c r="DX62" s="1167"/>
      <c r="DY62" s="1167"/>
      <c r="DZ62" s="1167"/>
      <c r="EA62" s="1167"/>
      <c r="EB62" s="1167"/>
      <c r="EC62" s="1168"/>
      <c r="ED62" s="1166"/>
      <c r="EE62" s="1167"/>
      <c r="EF62" s="1167"/>
      <c r="EG62" s="1167"/>
      <c r="EH62" s="1167"/>
      <c r="EI62" s="1167"/>
      <c r="EJ62" s="1167"/>
      <c r="EK62" s="1167"/>
      <c r="EL62" s="1167"/>
      <c r="EM62" s="1167"/>
      <c r="EN62" s="1167"/>
      <c r="EO62" s="1168"/>
      <c r="EP62" s="1172">
        <f t="shared" ref="EP62:FA66" si="11">SUM(B62,N62,Z62,AL62,AX62,BJ62,BV62,CH62,CT62,DF62)</f>
        <v>0</v>
      </c>
      <c r="EQ62" s="1170">
        <f t="shared" si="11"/>
        <v>0</v>
      </c>
      <c r="ER62" s="1170">
        <f t="shared" si="11"/>
        <v>0</v>
      </c>
      <c r="ES62" s="1170">
        <f t="shared" si="11"/>
        <v>0</v>
      </c>
      <c r="ET62" s="1170">
        <f t="shared" si="11"/>
        <v>1</v>
      </c>
      <c r="EU62" s="1170">
        <f t="shared" si="11"/>
        <v>1</v>
      </c>
      <c r="EV62" s="1170">
        <f t="shared" si="11"/>
        <v>0</v>
      </c>
      <c r="EW62" s="1170">
        <f t="shared" si="11"/>
        <v>0</v>
      </c>
      <c r="EX62" s="1170">
        <f t="shared" si="11"/>
        <v>0</v>
      </c>
      <c r="EY62" s="1170">
        <f t="shared" si="11"/>
        <v>0</v>
      </c>
      <c r="EZ62" s="1170">
        <f t="shared" si="11"/>
        <v>0</v>
      </c>
      <c r="FA62" s="1171">
        <f t="shared" si="11"/>
        <v>0</v>
      </c>
    </row>
    <row r="63" spans="1:157">
      <c r="A63" s="1173" t="s">
        <v>738</v>
      </c>
      <c r="B63" s="1166"/>
      <c r="C63" s="1167"/>
      <c r="D63" s="1167"/>
      <c r="E63" s="1167"/>
      <c r="F63" s="1167"/>
      <c r="G63" s="1167"/>
      <c r="H63" s="1167"/>
      <c r="I63" s="1167"/>
      <c r="J63" s="1167"/>
      <c r="K63" s="1167"/>
      <c r="L63" s="1167"/>
      <c r="M63" s="1168"/>
      <c r="N63" s="1166"/>
      <c r="O63" s="1167"/>
      <c r="P63" s="1167"/>
      <c r="Q63" s="1167"/>
      <c r="R63" s="1167"/>
      <c r="S63" s="1167"/>
      <c r="T63" s="1167"/>
      <c r="U63" s="1167"/>
      <c r="V63" s="1167"/>
      <c r="W63" s="1167"/>
      <c r="X63" s="1167"/>
      <c r="Y63" s="1168"/>
      <c r="Z63" s="1166"/>
      <c r="AA63" s="1167"/>
      <c r="AB63" s="1167"/>
      <c r="AC63" s="1167"/>
      <c r="AD63" s="1167"/>
      <c r="AE63" s="1167"/>
      <c r="AF63" s="1167">
        <v>1</v>
      </c>
      <c r="AG63" s="1167">
        <v>1</v>
      </c>
      <c r="AH63" s="1167">
        <v>1</v>
      </c>
      <c r="AI63" s="1167"/>
      <c r="AJ63" s="1167"/>
      <c r="AK63" s="1168"/>
      <c r="AL63" s="1166"/>
      <c r="AM63" s="1167"/>
      <c r="AN63" s="1167"/>
      <c r="AO63" s="1167"/>
      <c r="AP63" s="1167"/>
      <c r="AQ63" s="1167"/>
      <c r="AR63" s="1167"/>
      <c r="AS63" s="1167"/>
      <c r="AT63" s="1167"/>
      <c r="AU63" s="1167"/>
      <c r="AV63" s="1167"/>
      <c r="AW63" s="1168"/>
      <c r="AX63" s="1166"/>
      <c r="AY63" s="1167"/>
      <c r="AZ63" s="1167"/>
      <c r="BA63" s="1167"/>
      <c r="BB63" s="1167"/>
      <c r="BC63" s="1167"/>
      <c r="BD63" s="1167"/>
      <c r="BE63" s="1167"/>
      <c r="BF63" s="1167"/>
      <c r="BG63" s="1167"/>
      <c r="BH63" s="1167"/>
      <c r="BI63" s="1168"/>
      <c r="BJ63" s="1166"/>
      <c r="BK63" s="1167"/>
      <c r="BL63" s="1167"/>
      <c r="BM63" s="1167"/>
      <c r="BN63" s="1167"/>
      <c r="BO63" s="1167"/>
      <c r="BP63" s="1167"/>
      <c r="BQ63" s="1167"/>
      <c r="BR63" s="1167"/>
      <c r="BS63" s="1167"/>
      <c r="BT63" s="1167"/>
      <c r="BU63" s="1168"/>
      <c r="BV63" s="1166"/>
      <c r="BW63" s="1167"/>
      <c r="BX63" s="1167"/>
      <c r="BY63" s="1167"/>
      <c r="BZ63" s="1167"/>
      <c r="CA63" s="1167"/>
      <c r="CB63" s="1167"/>
      <c r="CC63" s="1167"/>
      <c r="CD63" s="1167"/>
      <c r="CE63" s="1167"/>
      <c r="CF63" s="1167"/>
      <c r="CG63" s="1168"/>
      <c r="CH63" s="1166"/>
      <c r="CI63" s="1167"/>
      <c r="CJ63" s="1167"/>
      <c r="CK63" s="1167"/>
      <c r="CL63" s="1167"/>
      <c r="CM63" s="1167"/>
      <c r="CN63" s="1167"/>
      <c r="CO63" s="1167"/>
      <c r="CP63" s="1167"/>
      <c r="CQ63" s="1167"/>
      <c r="CR63" s="1167"/>
      <c r="CS63" s="1168"/>
      <c r="CT63" s="1166"/>
      <c r="CU63" s="1167"/>
      <c r="CV63" s="1167"/>
      <c r="CW63" s="1167"/>
      <c r="CX63" s="1167"/>
      <c r="CY63" s="1167"/>
      <c r="CZ63" s="1167"/>
      <c r="DA63" s="1167"/>
      <c r="DB63" s="1167"/>
      <c r="DC63" s="1167"/>
      <c r="DD63" s="1167"/>
      <c r="DE63" s="1168"/>
      <c r="DF63" s="1166"/>
      <c r="DG63" s="1167"/>
      <c r="DH63" s="1167"/>
      <c r="DI63" s="1167"/>
      <c r="DJ63" s="1167"/>
      <c r="DK63" s="1167"/>
      <c r="DL63" s="1167"/>
      <c r="DM63" s="1167"/>
      <c r="DN63" s="1167"/>
      <c r="DO63" s="1167"/>
      <c r="DP63" s="1167"/>
      <c r="DQ63" s="1168"/>
      <c r="DR63" s="1166"/>
      <c r="DS63" s="1167"/>
      <c r="DT63" s="1167"/>
      <c r="DU63" s="1167"/>
      <c r="DV63" s="1167"/>
      <c r="DW63" s="1167"/>
      <c r="DX63" s="1167"/>
      <c r="DY63" s="1167"/>
      <c r="DZ63" s="1167"/>
      <c r="EA63" s="1167"/>
      <c r="EB63" s="1167"/>
      <c r="EC63" s="1168"/>
      <c r="ED63" s="1166"/>
      <c r="EE63" s="1167"/>
      <c r="EF63" s="1167"/>
      <c r="EG63" s="1167"/>
      <c r="EH63" s="1167"/>
      <c r="EI63" s="1167"/>
      <c r="EJ63" s="1167"/>
      <c r="EK63" s="1167"/>
      <c r="EL63" s="1167"/>
      <c r="EM63" s="1167"/>
      <c r="EN63" s="1167"/>
      <c r="EO63" s="1168"/>
      <c r="EP63" s="1172">
        <f t="shared" si="11"/>
        <v>0</v>
      </c>
      <c r="EQ63" s="1170">
        <f t="shared" si="11"/>
        <v>0</v>
      </c>
      <c r="ER63" s="1170">
        <f t="shared" si="11"/>
        <v>0</v>
      </c>
      <c r="ES63" s="1170">
        <f t="shared" si="11"/>
        <v>0</v>
      </c>
      <c r="ET63" s="1170">
        <f t="shared" si="11"/>
        <v>0</v>
      </c>
      <c r="EU63" s="1170">
        <f t="shared" si="11"/>
        <v>0</v>
      </c>
      <c r="EV63" s="1170">
        <f t="shared" si="11"/>
        <v>1</v>
      </c>
      <c r="EW63" s="1170">
        <f t="shared" si="11"/>
        <v>1</v>
      </c>
      <c r="EX63" s="1170">
        <f t="shared" si="11"/>
        <v>1</v>
      </c>
      <c r="EY63" s="1170">
        <f t="shared" si="11"/>
        <v>0</v>
      </c>
      <c r="EZ63" s="1170">
        <f t="shared" si="11"/>
        <v>0</v>
      </c>
      <c r="FA63" s="1171">
        <f t="shared" si="11"/>
        <v>0</v>
      </c>
    </row>
    <row r="64" spans="1:157">
      <c r="A64" s="1173" t="s">
        <v>739</v>
      </c>
      <c r="B64" s="1166"/>
      <c r="C64" s="1167"/>
      <c r="D64" s="1167"/>
      <c r="E64" s="1167"/>
      <c r="F64" s="1167"/>
      <c r="G64" s="1167"/>
      <c r="H64" s="1167"/>
      <c r="I64" s="1167"/>
      <c r="J64" s="1167"/>
      <c r="K64" s="1167"/>
      <c r="L64" s="1167"/>
      <c r="M64" s="1168"/>
      <c r="N64" s="1166"/>
      <c r="O64" s="1167"/>
      <c r="P64" s="1167"/>
      <c r="Q64" s="1167"/>
      <c r="R64" s="1167"/>
      <c r="S64" s="1167"/>
      <c r="T64" s="1167"/>
      <c r="U64" s="1167"/>
      <c r="V64" s="1167"/>
      <c r="W64" s="1167"/>
      <c r="X64" s="1167"/>
      <c r="Y64" s="1168"/>
      <c r="Z64" s="1166"/>
      <c r="AA64" s="1167"/>
      <c r="AB64" s="1167"/>
      <c r="AC64" s="1167"/>
      <c r="AD64" s="1167"/>
      <c r="AE64" s="1167"/>
      <c r="AF64" s="1167"/>
      <c r="AG64" s="1167"/>
      <c r="AH64" s="1167"/>
      <c r="AI64" s="1167">
        <v>1</v>
      </c>
      <c r="AJ64" s="1167">
        <v>1</v>
      </c>
      <c r="AK64" s="1168">
        <v>1</v>
      </c>
      <c r="AL64" s="1166"/>
      <c r="AM64" s="1167"/>
      <c r="AN64" s="1167"/>
      <c r="AO64" s="1167"/>
      <c r="AP64" s="1167"/>
      <c r="AQ64" s="1167"/>
      <c r="AR64" s="1167"/>
      <c r="AS64" s="1167"/>
      <c r="AT64" s="1167"/>
      <c r="AU64" s="1167"/>
      <c r="AV64" s="1167"/>
      <c r="AW64" s="1168"/>
      <c r="AX64" s="1166"/>
      <c r="AY64" s="1167"/>
      <c r="AZ64" s="1167"/>
      <c r="BA64" s="1167"/>
      <c r="BB64" s="1167"/>
      <c r="BC64" s="1167"/>
      <c r="BD64" s="1167"/>
      <c r="BE64" s="1167"/>
      <c r="BF64" s="1167"/>
      <c r="BG64" s="1167"/>
      <c r="BH64" s="1167"/>
      <c r="BI64" s="1168"/>
      <c r="BJ64" s="1166"/>
      <c r="BK64" s="1167"/>
      <c r="BL64" s="1167"/>
      <c r="BM64" s="1167"/>
      <c r="BN64" s="1167"/>
      <c r="BO64" s="1167"/>
      <c r="BP64" s="1167"/>
      <c r="BQ64" s="1167"/>
      <c r="BR64" s="1167"/>
      <c r="BS64" s="1167"/>
      <c r="BT64" s="1167"/>
      <c r="BU64" s="1168"/>
      <c r="BV64" s="1166"/>
      <c r="BW64" s="1167"/>
      <c r="BX64" s="1167"/>
      <c r="BY64" s="1167"/>
      <c r="BZ64" s="1167"/>
      <c r="CA64" s="1167"/>
      <c r="CB64" s="1167"/>
      <c r="CC64" s="1167"/>
      <c r="CD64" s="1167"/>
      <c r="CE64" s="1167"/>
      <c r="CF64" s="1167"/>
      <c r="CG64" s="1168"/>
      <c r="CH64" s="1166"/>
      <c r="CI64" s="1167"/>
      <c r="CJ64" s="1167"/>
      <c r="CK64" s="1167"/>
      <c r="CL64" s="1167"/>
      <c r="CM64" s="1167"/>
      <c r="CN64" s="1167"/>
      <c r="CO64" s="1167"/>
      <c r="CP64" s="1167"/>
      <c r="CQ64" s="1167"/>
      <c r="CR64" s="1167"/>
      <c r="CS64" s="1168"/>
      <c r="CT64" s="1166"/>
      <c r="CU64" s="1167"/>
      <c r="CV64" s="1167"/>
      <c r="CW64" s="1167"/>
      <c r="CX64" s="1167"/>
      <c r="CY64" s="1167"/>
      <c r="CZ64" s="1167"/>
      <c r="DA64" s="1167"/>
      <c r="DB64" s="1167"/>
      <c r="DC64" s="1167"/>
      <c r="DD64" s="1167"/>
      <c r="DE64" s="1168"/>
      <c r="DF64" s="1166"/>
      <c r="DG64" s="1167"/>
      <c r="DH64" s="1167"/>
      <c r="DI64" s="1167"/>
      <c r="DJ64" s="1167"/>
      <c r="DK64" s="1167"/>
      <c r="DL64" s="1167"/>
      <c r="DM64" s="1167"/>
      <c r="DN64" s="1167"/>
      <c r="DO64" s="1167"/>
      <c r="DP64" s="1167"/>
      <c r="DQ64" s="1168"/>
      <c r="DR64" s="1166"/>
      <c r="DS64" s="1167"/>
      <c r="DT64" s="1167"/>
      <c r="DU64" s="1167"/>
      <c r="DV64" s="1167"/>
      <c r="DW64" s="1167"/>
      <c r="DX64" s="1167"/>
      <c r="DY64" s="1167"/>
      <c r="DZ64" s="1167"/>
      <c r="EA64" s="1167"/>
      <c r="EB64" s="1167"/>
      <c r="EC64" s="1168"/>
      <c r="ED64" s="1166"/>
      <c r="EE64" s="1167"/>
      <c r="EF64" s="1167"/>
      <c r="EG64" s="1167"/>
      <c r="EH64" s="1167"/>
      <c r="EI64" s="1167"/>
      <c r="EJ64" s="1167"/>
      <c r="EK64" s="1167"/>
      <c r="EL64" s="1167"/>
      <c r="EM64" s="1167"/>
      <c r="EN64" s="1167"/>
      <c r="EO64" s="1168"/>
      <c r="EP64" s="1172">
        <f t="shared" si="11"/>
        <v>0</v>
      </c>
      <c r="EQ64" s="1170">
        <f t="shared" si="11"/>
        <v>0</v>
      </c>
      <c r="ER64" s="1170">
        <f t="shared" si="11"/>
        <v>0</v>
      </c>
      <c r="ES64" s="1170">
        <f t="shared" si="11"/>
        <v>0</v>
      </c>
      <c r="ET64" s="1170">
        <f t="shared" si="11"/>
        <v>0</v>
      </c>
      <c r="EU64" s="1170">
        <f t="shared" si="11"/>
        <v>0</v>
      </c>
      <c r="EV64" s="1170">
        <f t="shared" si="11"/>
        <v>0</v>
      </c>
      <c r="EW64" s="1170">
        <f t="shared" si="11"/>
        <v>0</v>
      </c>
      <c r="EX64" s="1170">
        <f t="shared" si="11"/>
        <v>0</v>
      </c>
      <c r="EY64" s="1170">
        <f t="shared" si="11"/>
        <v>1</v>
      </c>
      <c r="EZ64" s="1170">
        <f t="shared" si="11"/>
        <v>1</v>
      </c>
      <c r="FA64" s="1171">
        <f t="shared" si="11"/>
        <v>1</v>
      </c>
    </row>
    <row r="65" spans="1:157">
      <c r="A65" s="1173" t="s">
        <v>741</v>
      </c>
      <c r="B65" s="1166"/>
      <c r="C65" s="1167"/>
      <c r="D65" s="1167"/>
      <c r="E65" s="1167"/>
      <c r="F65" s="1167"/>
      <c r="G65" s="1167"/>
      <c r="H65" s="1167"/>
      <c r="I65" s="1167"/>
      <c r="J65" s="1167"/>
      <c r="K65" s="1167"/>
      <c r="L65" s="1167"/>
      <c r="M65" s="1168"/>
      <c r="N65" s="1166"/>
      <c r="O65" s="1167"/>
      <c r="P65" s="1167"/>
      <c r="Q65" s="1167"/>
      <c r="R65" s="1167"/>
      <c r="S65" s="1167"/>
      <c r="T65" s="1167"/>
      <c r="U65" s="1167"/>
      <c r="V65" s="1167"/>
      <c r="W65" s="1167"/>
      <c r="X65" s="1167"/>
      <c r="Y65" s="1168"/>
      <c r="Z65" s="1166">
        <v>1</v>
      </c>
      <c r="AA65" s="1167">
        <v>1</v>
      </c>
      <c r="AB65" s="1167">
        <v>1</v>
      </c>
      <c r="AC65" s="1167"/>
      <c r="AD65" s="1167"/>
      <c r="AE65" s="1167"/>
      <c r="AF65" s="1167"/>
      <c r="AG65" s="1167"/>
      <c r="AH65" s="1167"/>
      <c r="AI65" s="1167"/>
      <c r="AJ65" s="1167"/>
      <c r="AK65" s="1168"/>
      <c r="AL65" s="1166"/>
      <c r="AM65" s="1167"/>
      <c r="AN65" s="1167"/>
      <c r="AO65" s="1167"/>
      <c r="AP65" s="1167"/>
      <c r="AQ65" s="1167"/>
      <c r="AR65" s="1167"/>
      <c r="AS65" s="1167"/>
      <c r="AT65" s="1167"/>
      <c r="AU65" s="1167"/>
      <c r="AV65" s="1167"/>
      <c r="AW65" s="1168"/>
      <c r="AX65" s="1166"/>
      <c r="AY65" s="1167"/>
      <c r="AZ65" s="1167"/>
      <c r="BA65" s="1167"/>
      <c r="BB65" s="1167"/>
      <c r="BC65" s="1167"/>
      <c r="BD65" s="1167"/>
      <c r="BE65" s="1167"/>
      <c r="BF65" s="1167"/>
      <c r="BG65" s="1167"/>
      <c r="BH65" s="1167"/>
      <c r="BI65" s="1168"/>
      <c r="BJ65" s="1166"/>
      <c r="BK65" s="1167"/>
      <c r="BL65" s="1167"/>
      <c r="BM65" s="1167"/>
      <c r="BN65" s="1167"/>
      <c r="BO65" s="1167"/>
      <c r="BP65" s="1167"/>
      <c r="BQ65" s="1167"/>
      <c r="BR65" s="1167"/>
      <c r="BS65" s="1167"/>
      <c r="BT65" s="1167"/>
      <c r="BU65" s="1168"/>
      <c r="BV65" s="1166"/>
      <c r="BW65" s="1167"/>
      <c r="BX65" s="1167"/>
      <c r="BY65" s="1167"/>
      <c r="BZ65" s="1167"/>
      <c r="CA65" s="1167"/>
      <c r="CB65" s="1167"/>
      <c r="CC65" s="1167"/>
      <c r="CD65" s="1167"/>
      <c r="CE65" s="1167"/>
      <c r="CF65" s="1167"/>
      <c r="CG65" s="1168"/>
      <c r="CH65" s="1166"/>
      <c r="CI65" s="1167"/>
      <c r="CJ65" s="1167"/>
      <c r="CK65" s="1167"/>
      <c r="CL65" s="1167"/>
      <c r="CM65" s="1167"/>
      <c r="CN65" s="1167"/>
      <c r="CO65" s="1167"/>
      <c r="CP65" s="1167"/>
      <c r="CQ65" s="1167"/>
      <c r="CR65" s="1167"/>
      <c r="CS65" s="1168"/>
      <c r="CT65" s="1166"/>
      <c r="CU65" s="1167"/>
      <c r="CV65" s="1167"/>
      <c r="CW65" s="1167"/>
      <c r="CX65" s="1167"/>
      <c r="CY65" s="1167"/>
      <c r="CZ65" s="1167"/>
      <c r="DA65" s="1167"/>
      <c r="DB65" s="1167"/>
      <c r="DC65" s="1167"/>
      <c r="DD65" s="1167"/>
      <c r="DE65" s="1168"/>
      <c r="DF65" s="1166"/>
      <c r="DG65" s="1167"/>
      <c r="DH65" s="1167"/>
      <c r="DI65" s="1167"/>
      <c r="DJ65" s="1167"/>
      <c r="DK65" s="1167"/>
      <c r="DL65" s="1167"/>
      <c r="DM65" s="1167"/>
      <c r="DN65" s="1167"/>
      <c r="DO65" s="1167"/>
      <c r="DP65" s="1167"/>
      <c r="DQ65" s="1168"/>
      <c r="DR65" s="1166"/>
      <c r="DS65" s="1167"/>
      <c r="DT65" s="1167"/>
      <c r="DU65" s="1167"/>
      <c r="DV65" s="1167"/>
      <c r="DW65" s="1167"/>
      <c r="DX65" s="1167"/>
      <c r="DY65" s="1167"/>
      <c r="DZ65" s="1167"/>
      <c r="EA65" s="1167"/>
      <c r="EB65" s="1167"/>
      <c r="EC65" s="1168"/>
      <c r="ED65" s="1166"/>
      <c r="EE65" s="1167"/>
      <c r="EF65" s="1167"/>
      <c r="EG65" s="1167"/>
      <c r="EH65" s="1167"/>
      <c r="EI65" s="1167"/>
      <c r="EJ65" s="1167"/>
      <c r="EK65" s="1167"/>
      <c r="EL65" s="1167"/>
      <c r="EM65" s="1167"/>
      <c r="EN65" s="1167"/>
      <c r="EO65" s="1168"/>
      <c r="EP65" s="1172">
        <f t="shared" si="11"/>
        <v>1</v>
      </c>
      <c r="EQ65" s="1170">
        <f t="shared" si="11"/>
        <v>1</v>
      </c>
      <c r="ER65" s="1170">
        <f t="shared" si="11"/>
        <v>1</v>
      </c>
      <c r="ES65" s="1170">
        <f t="shared" si="11"/>
        <v>0</v>
      </c>
      <c r="ET65" s="1170">
        <f t="shared" si="11"/>
        <v>0</v>
      </c>
      <c r="EU65" s="1170">
        <f t="shared" si="11"/>
        <v>0</v>
      </c>
      <c r="EV65" s="1170">
        <f t="shared" si="11"/>
        <v>0</v>
      </c>
      <c r="EW65" s="1170">
        <f t="shared" si="11"/>
        <v>0</v>
      </c>
      <c r="EX65" s="1170">
        <f t="shared" si="11"/>
        <v>0</v>
      </c>
      <c r="EY65" s="1170">
        <f t="shared" si="11"/>
        <v>0</v>
      </c>
      <c r="EZ65" s="1170">
        <f t="shared" si="11"/>
        <v>0</v>
      </c>
      <c r="FA65" s="1171">
        <f t="shared" si="11"/>
        <v>0</v>
      </c>
    </row>
    <row r="66" spans="1:157">
      <c r="A66" s="1173" t="s">
        <v>742</v>
      </c>
      <c r="B66" s="1169"/>
      <c r="C66" s="1170"/>
      <c r="D66" s="1170"/>
      <c r="E66" s="1170"/>
      <c r="F66" s="1170"/>
      <c r="G66" s="1170"/>
      <c r="H66" s="1170"/>
      <c r="I66" s="1170"/>
      <c r="J66" s="1170"/>
      <c r="K66" s="1170"/>
      <c r="L66" s="1170"/>
      <c r="M66" s="1171"/>
      <c r="N66" s="1169"/>
      <c r="O66" s="1170"/>
      <c r="P66" s="1170"/>
      <c r="Q66" s="1170"/>
      <c r="R66" s="1170"/>
      <c r="S66" s="1170"/>
      <c r="T66" s="1170"/>
      <c r="U66" s="1170"/>
      <c r="V66" s="1170"/>
      <c r="W66" s="1170"/>
      <c r="X66" s="1170"/>
      <c r="Y66" s="1171"/>
      <c r="Z66" s="1169"/>
      <c r="AA66" s="1170"/>
      <c r="AB66" s="1170"/>
      <c r="AC66" s="1170">
        <v>1</v>
      </c>
      <c r="AD66" s="1170">
        <v>1</v>
      </c>
      <c r="AE66" s="1170"/>
      <c r="AF66" s="1170"/>
      <c r="AG66" s="1170"/>
      <c r="AH66" s="1170"/>
      <c r="AI66" s="1170"/>
      <c r="AJ66" s="1170"/>
      <c r="AK66" s="1171"/>
      <c r="AL66" s="1169"/>
      <c r="AM66" s="1170"/>
      <c r="AN66" s="1170"/>
      <c r="AO66" s="1170"/>
      <c r="AP66" s="1170"/>
      <c r="AQ66" s="1170"/>
      <c r="AR66" s="1170"/>
      <c r="AS66" s="1170"/>
      <c r="AT66" s="1170"/>
      <c r="AU66" s="1170"/>
      <c r="AV66" s="1170"/>
      <c r="AW66" s="1171"/>
      <c r="AX66" s="1169"/>
      <c r="AY66" s="1170"/>
      <c r="AZ66" s="1170"/>
      <c r="BA66" s="1170"/>
      <c r="BB66" s="1170"/>
      <c r="BC66" s="1170"/>
      <c r="BD66" s="1170"/>
      <c r="BE66" s="1170"/>
      <c r="BF66" s="1170"/>
      <c r="BG66" s="1170"/>
      <c r="BH66" s="1170"/>
      <c r="BI66" s="1171"/>
      <c r="BJ66" s="1169"/>
      <c r="BK66" s="1170"/>
      <c r="BL66" s="1170"/>
      <c r="BM66" s="1170"/>
      <c r="BN66" s="1170"/>
      <c r="BO66" s="1170"/>
      <c r="BP66" s="1170"/>
      <c r="BQ66" s="1170"/>
      <c r="BR66" s="1170"/>
      <c r="BS66" s="1170"/>
      <c r="BT66" s="1170"/>
      <c r="BU66" s="1171"/>
      <c r="BV66" s="1169"/>
      <c r="BW66" s="1170"/>
      <c r="BX66" s="1170"/>
      <c r="BY66" s="1170"/>
      <c r="BZ66" s="1170"/>
      <c r="CA66" s="1170"/>
      <c r="CB66" s="1170"/>
      <c r="CC66" s="1170"/>
      <c r="CD66" s="1170"/>
      <c r="CE66" s="1170"/>
      <c r="CF66" s="1170"/>
      <c r="CG66" s="1171"/>
      <c r="CH66" s="1169"/>
      <c r="CI66" s="1170"/>
      <c r="CJ66" s="1170"/>
      <c r="CK66" s="1170"/>
      <c r="CL66" s="1170"/>
      <c r="CM66" s="1170"/>
      <c r="CN66" s="1170"/>
      <c r="CO66" s="1170"/>
      <c r="CP66" s="1170"/>
      <c r="CQ66" s="1170"/>
      <c r="CR66" s="1170"/>
      <c r="CS66" s="1171"/>
      <c r="CT66" s="1169"/>
      <c r="CU66" s="1170"/>
      <c r="CV66" s="1170"/>
      <c r="CW66" s="1170"/>
      <c r="CX66" s="1170"/>
      <c r="CY66" s="1170"/>
      <c r="CZ66" s="1170"/>
      <c r="DA66" s="1170"/>
      <c r="DB66" s="1170"/>
      <c r="DC66" s="1170"/>
      <c r="DD66" s="1170"/>
      <c r="DE66" s="1171"/>
      <c r="DF66" s="1169"/>
      <c r="DG66" s="1170"/>
      <c r="DH66" s="1170"/>
      <c r="DI66" s="1170"/>
      <c r="DJ66" s="1170"/>
      <c r="DK66" s="1170"/>
      <c r="DL66" s="1170"/>
      <c r="DM66" s="1170"/>
      <c r="DN66" s="1170"/>
      <c r="DO66" s="1170"/>
      <c r="DP66" s="1170"/>
      <c r="DQ66" s="1171"/>
      <c r="DR66" s="1169"/>
      <c r="DS66" s="1170"/>
      <c r="DT66" s="1170"/>
      <c r="DU66" s="1170"/>
      <c r="DV66" s="1170"/>
      <c r="DW66" s="1170"/>
      <c r="DX66" s="1170"/>
      <c r="DY66" s="1170"/>
      <c r="DZ66" s="1170"/>
      <c r="EA66" s="1170"/>
      <c r="EB66" s="1170"/>
      <c r="EC66" s="1171"/>
      <c r="ED66" s="1169"/>
      <c r="EE66" s="1170"/>
      <c r="EF66" s="1170"/>
      <c r="EG66" s="1170"/>
      <c r="EH66" s="1170"/>
      <c r="EI66" s="1170"/>
      <c r="EJ66" s="1170"/>
      <c r="EK66" s="1170"/>
      <c r="EL66" s="1170"/>
      <c r="EM66" s="1170"/>
      <c r="EN66" s="1170"/>
      <c r="EO66" s="1171"/>
      <c r="EP66" s="1172">
        <f t="shared" si="11"/>
        <v>0</v>
      </c>
      <c r="EQ66" s="1170">
        <f t="shared" si="11"/>
        <v>0</v>
      </c>
      <c r="ER66" s="1170">
        <f t="shared" si="11"/>
        <v>0</v>
      </c>
      <c r="ES66" s="1170">
        <f t="shared" si="11"/>
        <v>1</v>
      </c>
      <c r="ET66" s="1170">
        <f t="shared" si="11"/>
        <v>1</v>
      </c>
      <c r="EU66" s="1170">
        <f t="shared" si="11"/>
        <v>0</v>
      </c>
      <c r="EV66" s="1170">
        <f t="shared" si="11"/>
        <v>0</v>
      </c>
      <c r="EW66" s="1170">
        <f t="shared" si="11"/>
        <v>0</v>
      </c>
      <c r="EX66" s="1170">
        <f t="shared" si="11"/>
        <v>0</v>
      </c>
      <c r="EY66" s="1170">
        <f t="shared" si="11"/>
        <v>0</v>
      </c>
      <c r="EZ66" s="1170">
        <f t="shared" si="11"/>
        <v>0</v>
      </c>
      <c r="FA66" s="1171">
        <f t="shared" si="11"/>
        <v>0</v>
      </c>
    </row>
    <row r="67" spans="1:157">
      <c r="A67" s="1177" t="s">
        <v>748</v>
      </c>
      <c r="B67" s="1162"/>
      <c r="C67" s="1163"/>
      <c r="D67" s="1163"/>
      <c r="E67" s="1163"/>
      <c r="F67" s="1163"/>
      <c r="G67" s="1163"/>
      <c r="H67" s="1163"/>
      <c r="I67" s="1163"/>
      <c r="J67" s="1163"/>
      <c r="K67" s="1163"/>
      <c r="L67" s="1163"/>
      <c r="M67" s="1163"/>
      <c r="N67" s="1163"/>
      <c r="O67" s="1163"/>
      <c r="P67" s="1163"/>
      <c r="Q67" s="1163"/>
      <c r="R67" s="1163"/>
      <c r="S67" s="1163"/>
      <c r="T67" s="1163"/>
      <c r="U67" s="1163"/>
      <c r="V67" s="1163"/>
      <c r="W67" s="1163"/>
      <c r="X67" s="1163"/>
      <c r="Y67" s="1163"/>
      <c r="Z67" s="1163"/>
      <c r="AA67" s="1163"/>
      <c r="AB67" s="1163"/>
      <c r="AC67" s="1163"/>
      <c r="AD67" s="1163"/>
      <c r="AE67" s="1163"/>
      <c r="AF67" s="1163"/>
      <c r="AG67" s="1163"/>
      <c r="AH67" s="1163"/>
      <c r="AI67" s="1163"/>
      <c r="AJ67" s="1163"/>
      <c r="AK67" s="1163"/>
      <c r="AL67" s="1163"/>
      <c r="AM67" s="1163"/>
      <c r="AN67" s="1163"/>
      <c r="AO67" s="1163"/>
      <c r="AP67" s="1163"/>
      <c r="AQ67" s="1163"/>
      <c r="AR67" s="1163"/>
      <c r="AS67" s="1163"/>
      <c r="AT67" s="1163"/>
      <c r="AU67" s="1163"/>
      <c r="AV67" s="1163"/>
      <c r="AW67" s="1163"/>
      <c r="AX67" s="1163"/>
      <c r="AY67" s="1163"/>
      <c r="AZ67" s="1163"/>
      <c r="BA67" s="1163"/>
      <c r="BB67" s="1163"/>
      <c r="BC67" s="1163"/>
      <c r="BD67" s="1163"/>
      <c r="BE67" s="1163"/>
      <c r="BF67" s="1163"/>
      <c r="BG67" s="1163"/>
      <c r="BH67" s="1163"/>
      <c r="BI67" s="1163"/>
      <c r="BJ67" s="1163"/>
      <c r="BK67" s="1163"/>
      <c r="BL67" s="1163"/>
      <c r="BM67" s="1163"/>
      <c r="BN67" s="1163"/>
      <c r="BO67" s="1163"/>
      <c r="BP67" s="1163"/>
      <c r="BQ67" s="1163"/>
      <c r="BR67" s="1163"/>
      <c r="BS67" s="1163"/>
      <c r="BT67" s="1163"/>
      <c r="BU67" s="1163"/>
      <c r="BV67" s="1163"/>
      <c r="BW67" s="1163"/>
      <c r="BX67" s="1163"/>
      <c r="BY67" s="1163"/>
      <c r="BZ67" s="1163"/>
      <c r="CA67" s="1163"/>
      <c r="CB67" s="1163"/>
      <c r="CC67" s="1163"/>
      <c r="CD67" s="1163"/>
      <c r="CE67" s="1163"/>
      <c r="CF67" s="1163"/>
      <c r="CG67" s="1163"/>
      <c r="CH67" s="1163"/>
      <c r="CI67" s="1163"/>
      <c r="CJ67" s="1163"/>
      <c r="CK67" s="1163"/>
      <c r="CL67" s="1163"/>
      <c r="CM67" s="1163"/>
      <c r="CN67" s="1163"/>
      <c r="CO67" s="1163"/>
      <c r="CP67" s="1163"/>
      <c r="CQ67" s="1163"/>
      <c r="CR67" s="1163"/>
      <c r="CS67" s="1163"/>
      <c r="CT67" s="1163"/>
      <c r="CU67" s="1163"/>
      <c r="CV67" s="1163"/>
      <c r="CW67" s="1163"/>
      <c r="CX67" s="1163"/>
      <c r="CY67" s="1163"/>
      <c r="CZ67" s="1163"/>
      <c r="DA67" s="1163"/>
      <c r="DB67" s="1163"/>
      <c r="DC67" s="1163"/>
      <c r="DD67" s="1163"/>
      <c r="DE67" s="1163"/>
      <c r="DF67" s="1163"/>
      <c r="DG67" s="1163"/>
      <c r="DH67" s="1163"/>
      <c r="DI67" s="1163"/>
      <c r="DJ67" s="1163"/>
      <c r="DK67" s="1163"/>
      <c r="DL67" s="1163"/>
      <c r="DM67" s="1163"/>
      <c r="DN67" s="1163"/>
      <c r="DO67" s="1163"/>
      <c r="DP67" s="1163"/>
      <c r="DQ67" s="1163"/>
      <c r="DR67" s="1163"/>
      <c r="DS67" s="1163"/>
      <c r="DT67" s="1163"/>
      <c r="DU67" s="1163"/>
      <c r="DV67" s="1163"/>
      <c r="DW67" s="1163"/>
      <c r="DX67" s="1163"/>
      <c r="DY67" s="1163"/>
      <c r="DZ67" s="1163"/>
      <c r="EA67" s="1163"/>
      <c r="EB67" s="1163"/>
      <c r="EC67" s="1163"/>
      <c r="ED67" s="1163"/>
      <c r="EE67" s="1163"/>
      <c r="EF67" s="1163"/>
      <c r="EG67" s="1163"/>
      <c r="EH67" s="1163"/>
      <c r="EI67" s="1163"/>
      <c r="EJ67" s="1163"/>
      <c r="EK67" s="1163"/>
      <c r="EL67" s="1163"/>
      <c r="EM67" s="1163"/>
      <c r="EN67" s="1163"/>
      <c r="EO67" s="1163"/>
      <c r="EP67" s="1163"/>
      <c r="EQ67" s="1163"/>
      <c r="ER67" s="1163"/>
      <c r="ES67" s="1163"/>
      <c r="ET67" s="1163"/>
      <c r="EU67" s="1163"/>
      <c r="EV67" s="1163"/>
      <c r="EW67" s="1163"/>
      <c r="EX67" s="1163"/>
      <c r="EY67" s="1163"/>
      <c r="EZ67" s="1163"/>
      <c r="FA67" s="1164"/>
    </row>
    <row r="68" spans="1:157">
      <c r="A68" s="1173" t="s">
        <v>749</v>
      </c>
      <c r="B68" s="1178"/>
      <c r="C68" s="1179"/>
      <c r="D68" s="1179">
        <v>1</v>
      </c>
      <c r="E68" s="1179">
        <v>1</v>
      </c>
      <c r="F68" s="1179"/>
      <c r="G68" s="1179"/>
      <c r="H68" s="1179"/>
      <c r="I68" s="1179"/>
      <c r="J68" s="1179"/>
      <c r="K68" s="1179"/>
      <c r="L68" s="1179"/>
      <c r="M68" s="1180"/>
      <c r="N68" s="1178"/>
      <c r="O68" s="1179"/>
      <c r="P68" s="1179"/>
      <c r="Q68" s="1179"/>
      <c r="R68" s="1179"/>
      <c r="S68" s="1179"/>
      <c r="T68" s="1179"/>
      <c r="U68" s="1179"/>
      <c r="V68" s="1179"/>
      <c r="W68" s="1179"/>
      <c r="X68" s="1179"/>
      <c r="Y68" s="1180"/>
      <c r="Z68" s="1178"/>
      <c r="AA68" s="1179"/>
      <c r="AB68" s="1179"/>
      <c r="AC68" s="1179"/>
      <c r="AD68" s="1179"/>
      <c r="AE68" s="1179"/>
      <c r="AF68" s="1179"/>
      <c r="AG68" s="1179"/>
      <c r="AH68" s="1179"/>
      <c r="AI68" s="1179"/>
      <c r="AJ68" s="1179"/>
      <c r="AK68" s="1180"/>
      <c r="AL68" s="1178"/>
      <c r="AM68" s="1179"/>
      <c r="AN68" s="1179"/>
      <c r="AO68" s="1179"/>
      <c r="AP68" s="1179"/>
      <c r="AQ68" s="1179"/>
      <c r="AR68" s="1179"/>
      <c r="AS68" s="1179"/>
      <c r="AT68" s="1179"/>
      <c r="AU68" s="1179"/>
      <c r="AV68" s="1179"/>
      <c r="AW68" s="1180"/>
      <c r="AX68" s="1178"/>
      <c r="AY68" s="1179"/>
      <c r="AZ68" s="1179"/>
      <c r="BA68" s="1179"/>
      <c r="BB68" s="1179"/>
      <c r="BC68" s="1179"/>
      <c r="BD68" s="1179"/>
      <c r="BE68" s="1179"/>
      <c r="BF68" s="1179"/>
      <c r="BG68" s="1179"/>
      <c r="BH68" s="1179"/>
      <c r="BI68" s="1180"/>
      <c r="BJ68" s="1178"/>
      <c r="BK68" s="1179"/>
      <c r="BL68" s="1179"/>
      <c r="BM68" s="1179"/>
      <c r="BN68" s="1179"/>
      <c r="BO68" s="1179"/>
      <c r="BP68" s="1179"/>
      <c r="BQ68" s="1179"/>
      <c r="BR68" s="1179"/>
      <c r="BS68" s="1179"/>
      <c r="BT68" s="1179"/>
      <c r="BU68" s="1180"/>
      <c r="BV68" s="1178"/>
      <c r="BW68" s="1179"/>
      <c r="BX68" s="1179"/>
      <c r="BY68" s="1179"/>
      <c r="BZ68" s="1179"/>
      <c r="CA68" s="1179"/>
      <c r="CB68" s="1179"/>
      <c r="CC68" s="1179"/>
      <c r="CD68" s="1179"/>
      <c r="CE68" s="1179"/>
      <c r="CF68" s="1179"/>
      <c r="CG68" s="1180"/>
      <c r="CH68" s="1178"/>
      <c r="CI68" s="1179"/>
      <c r="CJ68" s="1179"/>
      <c r="CK68" s="1179"/>
      <c r="CL68" s="1179"/>
      <c r="CM68" s="1179"/>
      <c r="CN68" s="1179"/>
      <c r="CO68" s="1179"/>
      <c r="CP68" s="1179"/>
      <c r="CQ68" s="1179"/>
      <c r="CR68" s="1179"/>
      <c r="CS68" s="1180"/>
      <c r="CT68" s="1178"/>
      <c r="CU68" s="1179"/>
      <c r="CV68" s="1179">
        <v>1</v>
      </c>
      <c r="CW68" s="1179"/>
      <c r="CX68" s="1179"/>
      <c r="CY68" s="1179"/>
      <c r="CZ68" s="1179"/>
      <c r="DA68" s="1179"/>
      <c r="DB68" s="1179"/>
      <c r="DC68" s="1179"/>
      <c r="DD68" s="1179"/>
      <c r="DE68" s="1180"/>
      <c r="DF68" s="1178"/>
      <c r="DG68" s="1179"/>
      <c r="DH68" s="1179"/>
      <c r="DI68" s="1179"/>
      <c r="DJ68" s="1179"/>
      <c r="DK68" s="1179"/>
      <c r="DL68" s="1179"/>
      <c r="DM68" s="1179"/>
      <c r="DN68" s="1179"/>
      <c r="DO68" s="1179"/>
      <c r="DP68" s="1179"/>
      <c r="DQ68" s="1180"/>
      <c r="DR68" s="1178"/>
      <c r="DS68" s="1179"/>
      <c r="DT68" s="1179"/>
      <c r="DU68" s="1179">
        <v>1</v>
      </c>
      <c r="DV68" s="1179">
        <v>1</v>
      </c>
      <c r="DW68" s="1179"/>
      <c r="DX68" s="1179"/>
      <c r="DY68" s="1179"/>
      <c r="DZ68" s="1179"/>
      <c r="EA68" s="1179"/>
      <c r="EB68" s="1179"/>
      <c r="EC68" s="1180"/>
      <c r="ED68" s="1178"/>
      <c r="EE68" s="1179"/>
      <c r="EF68" s="1179"/>
      <c r="EG68" s="1179"/>
      <c r="EH68" s="1179"/>
      <c r="EI68" s="1179"/>
      <c r="EJ68" s="1179"/>
      <c r="EK68" s="1179"/>
      <c r="EL68" s="1179"/>
      <c r="EM68" s="1179"/>
      <c r="EN68" s="1179"/>
      <c r="EO68" s="1180"/>
      <c r="EP68" s="1172">
        <f t="shared" ref="EP68:FA71" si="12">SUM(B68,N68,Z68,AL68,AX68,BJ68,BV68,CH68,CT68,DF68)</f>
        <v>0</v>
      </c>
      <c r="EQ68" s="1170">
        <f t="shared" si="12"/>
        <v>0</v>
      </c>
      <c r="ER68" s="1170">
        <f t="shared" si="12"/>
        <v>2</v>
      </c>
      <c r="ES68" s="1170">
        <f t="shared" si="12"/>
        <v>1</v>
      </c>
      <c r="ET68" s="1170">
        <f t="shared" si="12"/>
        <v>0</v>
      </c>
      <c r="EU68" s="1170">
        <f t="shared" si="12"/>
        <v>0</v>
      </c>
      <c r="EV68" s="1170">
        <f t="shared" si="12"/>
        <v>0</v>
      </c>
      <c r="EW68" s="1170">
        <f t="shared" si="12"/>
        <v>0</v>
      </c>
      <c r="EX68" s="1170">
        <f t="shared" si="12"/>
        <v>0</v>
      </c>
      <c r="EY68" s="1170">
        <f t="shared" si="12"/>
        <v>0</v>
      </c>
      <c r="EZ68" s="1170">
        <f t="shared" si="12"/>
        <v>0</v>
      </c>
      <c r="FA68" s="1171">
        <f t="shared" si="12"/>
        <v>0</v>
      </c>
    </row>
    <row r="69" spans="1:157">
      <c r="A69" s="1173" t="s">
        <v>750</v>
      </c>
      <c r="B69" s="1178"/>
      <c r="C69" s="1179"/>
      <c r="D69" s="1179"/>
      <c r="E69" s="1179"/>
      <c r="F69" s="1179"/>
      <c r="G69" s="1179"/>
      <c r="H69" s="1179"/>
      <c r="I69" s="1179"/>
      <c r="J69" s="1179"/>
      <c r="K69" s="1179">
        <v>1</v>
      </c>
      <c r="L69" s="1179">
        <v>2</v>
      </c>
      <c r="M69" s="1180"/>
      <c r="N69" s="1178"/>
      <c r="O69" s="1179"/>
      <c r="P69" s="1179"/>
      <c r="Q69" s="1179"/>
      <c r="R69" s="1179"/>
      <c r="S69" s="1179"/>
      <c r="T69" s="1179"/>
      <c r="U69" s="1179"/>
      <c r="V69" s="1179"/>
      <c r="W69" s="1179"/>
      <c r="X69" s="1179"/>
      <c r="Y69" s="1180"/>
      <c r="Z69" s="1178"/>
      <c r="AA69" s="1179"/>
      <c r="AB69" s="1179"/>
      <c r="AC69" s="1179"/>
      <c r="AD69" s="1179"/>
      <c r="AE69" s="1179"/>
      <c r="AF69" s="1179"/>
      <c r="AG69" s="1179"/>
      <c r="AH69" s="1179"/>
      <c r="AI69" s="1179"/>
      <c r="AJ69" s="1179"/>
      <c r="AK69" s="1180"/>
      <c r="AL69" s="1178"/>
      <c r="AM69" s="1179"/>
      <c r="AN69" s="1179"/>
      <c r="AO69" s="1179"/>
      <c r="AP69" s="1179"/>
      <c r="AQ69" s="1179"/>
      <c r="AR69" s="1179"/>
      <c r="AS69" s="1179"/>
      <c r="AT69" s="1179"/>
      <c r="AU69" s="1179"/>
      <c r="AV69" s="1179"/>
      <c r="AW69" s="1180"/>
      <c r="AX69" s="1178"/>
      <c r="AY69" s="1179"/>
      <c r="AZ69" s="1179"/>
      <c r="BA69" s="1179"/>
      <c r="BB69" s="1179"/>
      <c r="BC69" s="1179"/>
      <c r="BD69" s="1179"/>
      <c r="BE69" s="1179"/>
      <c r="BF69" s="1179"/>
      <c r="BG69" s="1179"/>
      <c r="BH69" s="1179"/>
      <c r="BI69" s="1180"/>
      <c r="BJ69" s="1178"/>
      <c r="BK69" s="1179"/>
      <c r="BL69" s="1179"/>
      <c r="BM69" s="1179"/>
      <c r="BN69" s="1179"/>
      <c r="BO69" s="1179"/>
      <c r="BP69" s="1179"/>
      <c r="BQ69" s="1179"/>
      <c r="BR69" s="1179"/>
      <c r="BS69" s="1179"/>
      <c r="BT69" s="1179"/>
      <c r="BU69" s="1180"/>
      <c r="BV69" s="1178"/>
      <c r="BW69" s="1179"/>
      <c r="BX69" s="1179"/>
      <c r="BY69" s="1179"/>
      <c r="BZ69" s="1179"/>
      <c r="CA69" s="1179"/>
      <c r="CB69" s="1179"/>
      <c r="CC69" s="1179"/>
      <c r="CD69" s="1179"/>
      <c r="CE69" s="1179"/>
      <c r="CF69" s="1179"/>
      <c r="CG69" s="1180"/>
      <c r="CH69" s="1178"/>
      <c r="CI69" s="1179"/>
      <c r="CJ69" s="1179"/>
      <c r="CK69" s="1179"/>
      <c r="CL69" s="1179"/>
      <c r="CM69" s="1179"/>
      <c r="CN69" s="1179"/>
      <c r="CO69" s="1179"/>
      <c r="CP69" s="1179"/>
      <c r="CQ69" s="1179"/>
      <c r="CR69" s="1179"/>
      <c r="CS69" s="1180"/>
      <c r="CT69" s="1178"/>
      <c r="CU69" s="1179"/>
      <c r="CV69" s="1179"/>
      <c r="CW69" s="1179"/>
      <c r="CX69" s="1179"/>
      <c r="CY69" s="1179"/>
      <c r="CZ69" s="1179">
        <v>1</v>
      </c>
      <c r="DA69" s="1179">
        <v>1</v>
      </c>
      <c r="DB69" s="1179"/>
      <c r="DC69" s="1179"/>
      <c r="DD69" s="1179"/>
      <c r="DE69" s="1180"/>
      <c r="DF69" s="1178"/>
      <c r="DG69" s="1179"/>
      <c r="DH69" s="1179"/>
      <c r="DI69" s="1179"/>
      <c r="DJ69" s="1179"/>
      <c r="DK69" s="1179"/>
      <c r="DL69" s="1179"/>
      <c r="DM69" s="1179"/>
      <c r="DN69" s="1179"/>
      <c r="DO69" s="1179"/>
      <c r="DP69" s="1179"/>
      <c r="DQ69" s="1180"/>
      <c r="DR69" s="1178"/>
      <c r="DS69" s="1179"/>
      <c r="DT69" s="1179"/>
      <c r="DU69" s="1179"/>
      <c r="DV69" s="1179"/>
      <c r="DW69" s="1179"/>
      <c r="DX69" s="1179"/>
      <c r="DY69" s="1179"/>
      <c r="DZ69" s="1179"/>
      <c r="EA69" s="1179"/>
      <c r="EB69" s="1179">
        <v>1</v>
      </c>
      <c r="EC69" s="1180">
        <v>1</v>
      </c>
      <c r="ED69" s="1178"/>
      <c r="EE69" s="1179"/>
      <c r="EF69" s="1179"/>
      <c r="EG69" s="1179"/>
      <c r="EH69" s="1179"/>
      <c r="EI69" s="1179"/>
      <c r="EJ69" s="1179"/>
      <c r="EK69" s="1179"/>
      <c r="EL69" s="1179"/>
      <c r="EM69" s="1179"/>
      <c r="EN69" s="1179"/>
      <c r="EO69" s="1180"/>
      <c r="EP69" s="1172">
        <f t="shared" si="12"/>
        <v>0</v>
      </c>
      <c r="EQ69" s="1170">
        <f t="shared" si="12"/>
        <v>0</v>
      </c>
      <c r="ER69" s="1170">
        <f t="shared" si="12"/>
        <v>0</v>
      </c>
      <c r="ES69" s="1170">
        <f t="shared" si="12"/>
        <v>0</v>
      </c>
      <c r="ET69" s="1170">
        <f t="shared" si="12"/>
        <v>0</v>
      </c>
      <c r="EU69" s="1170">
        <f t="shared" si="12"/>
        <v>0</v>
      </c>
      <c r="EV69" s="1170">
        <f t="shared" si="12"/>
        <v>1</v>
      </c>
      <c r="EW69" s="1170">
        <f t="shared" si="12"/>
        <v>1</v>
      </c>
      <c r="EX69" s="1170">
        <f t="shared" si="12"/>
        <v>0</v>
      </c>
      <c r="EY69" s="1170">
        <f t="shared" si="12"/>
        <v>1</v>
      </c>
      <c r="EZ69" s="1170">
        <f t="shared" si="12"/>
        <v>2</v>
      </c>
      <c r="FA69" s="1171">
        <f t="shared" si="12"/>
        <v>0</v>
      </c>
    </row>
    <row r="70" spans="1:157">
      <c r="A70" s="1173" t="s">
        <v>751</v>
      </c>
      <c r="B70" s="1178"/>
      <c r="C70" s="1179"/>
      <c r="D70" s="1179"/>
      <c r="E70" s="1179"/>
      <c r="F70" s="1179"/>
      <c r="G70" s="1179"/>
      <c r="H70" s="1179"/>
      <c r="I70" s="1179"/>
      <c r="J70" s="1179"/>
      <c r="K70" s="1179"/>
      <c r="L70" s="1179"/>
      <c r="M70" s="1180"/>
      <c r="N70" s="1178"/>
      <c r="O70" s="1179"/>
      <c r="P70" s="1179"/>
      <c r="Q70" s="1179"/>
      <c r="R70" s="1179"/>
      <c r="S70" s="1179"/>
      <c r="T70" s="1179"/>
      <c r="U70" s="1179"/>
      <c r="V70" s="1179"/>
      <c r="W70" s="1179"/>
      <c r="X70" s="1179"/>
      <c r="Y70" s="1180"/>
      <c r="Z70" s="1178"/>
      <c r="AA70" s="1179"/>
      <c r="AB70" s="1179"/>
      <c r="AC70" s="1179"/>
      <c r="AD70" s="1179"/>
      <c r="AE70" s="1179"/>
      <c r="AF70" s="1179"/>
      <c r="AG70" s="1179"/>
      <c r="AH70" s="1179"/>
      <c r="AI70" s="1179"/>
      <c r="AJ70" s="1179"/>
      <c r="AK70" s="1180"/>
      <c r="AL70" s="1178"/>
      <c r="AM70" s="1179"/>
      <c r="AN70" s="1179"/>
      <c r="AO70" s="1179"/>
      <c r="AP70" s="1179"/>
      <c r="AQ70" s="1179"/>
      <c r="AR70" s="1179"/>
      <c r="AS70" s="1179"/>
      <c r="AT70" s="1179"/>
      <c r="AU70" s="1179"/>
      <c r="AV70" s="1179"/>
      <c r="AW70" s="1180"/>
      <c r="AX70" s="1178"/>
      <c r="AY70" s="1179"/>
      <c r="AZ70" s="1179"/>
      <c r="BA70" s="1179"/>
      <c r="BB70" s="1179"/>
      <c r="BC70" s="1179"/>
      <c r="BD70" s="1179"/>
      <c r="BE70" s="1179"/>
      <c r="BF70" s="1179"/>
      <c r="BG70" s="1179"/>
      <c r="BH70" s="1179"/>
      <c r="BI70" s="1180"/>
      <c r="BJ70" s="1178"/>
      <c r="BK70" s="1179"/>
      <c r="BL70" s="1179"/>
      <c r="BM70" s="1179"/>
      <c r="BN70" s="1179"/>
      <c r="BO70" s="1179"/>
      <c r="BP70" s="1179"/>
      <c r="BQ70" s="1179"/>
      <c r="BR70" s="1179"/>
      <c r="BS70" s="1179"/>
      <c r="BT70" s="1179"/>
      <c r="BU70" s="1180"/>
      <c r="BV70" s="1178"/>
      <c r="BW70" s="1179"/>
      <c r="BX70" s="1179"/>
      <c r="BY70" s="1179"/>
      <c r="BZ70" s="1179"/>
      <c r="CA70" s="1179"/>
      <c r="CB70" s="1179"/>
      <c r="CC70" s="1179"/>
      <c r="CD70" s="1179"/>
      <c r="CE70" s="1179"/>
      <c r="CF70" s="1179"/>
      <c r="CG70" s="1180"/>
      <c r="CH70" s="1178"/>
      <c r="CI70" s="1179"/>
      <c r="CJ70" s="1179"/>
      <c r="CK70" s="1179"/>
      <c r="CL70" s="1179"/>
      <c r="CM70" s="1179"/>
      <c r="CN70" s="1179"/>
      <c r="CO70" s="1179"/>
      <c r="CP70" s="1179"/>
      <c r="CQ70" s="1179"/>
      <c r="CR70" s="1179"/>
      <c r="CS70" s="1180"/>
      <c r="CT70" s="1178"/>
      <c r="CU70" s="1179"/>
      <c r="CV70" s="1179"/>
      <c r="CW70" s="1179"/>
      <c r="CX70" s="1179"/>
      <c r="CY70" s="1179"/>
      <c r="CZ70" s="1179"/>
      <c r="DA70" s="1179"/>
      <c r="DB70" s="1179"/>
      <c r="DC70" s="1179"/>
      <c r="DD70" s="1179"/>
      <c r="DE70" s="1180"/>
      <c r="DF70" s="1178"/>
      <c r="DG70" s="1179"/>
      <c r="DH70" s="1179"/>
      <c r="DI70" s="1179"/>
      <c r="DJ70" s="1179"/>
      <c r="DK70" s="1179"/>
      <c r="DL70" s="1179"/>
      <c r="DM70" s="1179"/>
      <c r="DN70" s="1179"/>
      <c r="DO70" s="1179"/>
      <c r="DP70" s="1179"/>
      <c r="DQ70" s="1180"/>
      <c r="DR70" s="1178"/>
      <c r="DS70" s="1179"/>
      <c r="DT70" s="1179"/>
      <c r="DU70" s="1179"/>
      <c r="DV70" s="1179"/>
      <c r="DW70" s="1179"/>
      <c r="DX70" s="1179"/>
      <c r="DY70" s="1179"/>
      <c r="DZ70" s="1179"/>
      <c r="EA70" s="1179"/>
      <c r="EB70" s="1179"/>
      <c r="EC70" s="1180"/>
      <c r="ED70" s="1178"/>
      <c r="EE70" s="1179"/>
      <c r="EF70" s="1179"/>
      <c r="EG70" s="1179"/>
      <c r="EH70" s="1179"/>
      <c r="EI70" s="1179"/>
      <c r="EJ70" s="1179"/>
      <c r="EK70" s="1179"/>
      <c r="EL70" s="1179"/>
      <c r="EM70" s="1179"/>
      <c r="EN70" s="1179"/>
      <c r="EO70" s="1180"/>
      <c r="EP70" s="1172">
        <f t="shared" si="12"/>
        <v>0</v>
      </c>
      <c r="EQ70" s="1170">
        <f t="shared" si="12"/>
        <v>0</v>
      </c>
      <c r="ER70" s="1170">
        <f t="shared" si="12"/>
        <v>0</v>
      </c>
      <c r="ES70" s="1170">
        <f t="shared" si="12"/>
        <v>0</v>
      </c>
      <c r="ET70" s="1170">
        <f t="shared" si="12"/>
        <v>0</v>
      </c>
      <c r="EU70" s="1170">
        <f t="shared" si="12"/>
        <v>0</v>
      </c>
      <c r="EV70" s="1170">
        <f t="shared" si="12"/>
        <v>0</v>
      </c>
      <c r="EW70" s="1170">
        <f t="shared" si="12"/>
        <v>0</v>
      </c>
      <c r="EX70" s="1170">
        <f t="shared" si="12"/>
        <v>0</v>
      </c>
      <c r="EY70" s="1170">
        <f t="shared" si="12"/>
        <v>0</v>
      </c>
      <c r="EZ70" s="1170">
        <f t="shared" si="12"/>
        <v>0</v>
      </c>
      <c r="FA70" s="1171">
        <f t="shared" si="12"/>
        <v>0</v>
      </c>
    </row>
    <row r="71" spans="1:157">
      <c r="A71" s="1173" t="s">
        <v>752</v>
      </c>
      <c r="B71" s="1178"/>
      <c r="C71" s="1179">
        <v>1</v>
      </c>
      <c r="D71" s="1179">
        <v>1</v>
      </c>
      <c r="E71" s="1179"/>
      <c r="F71" s="1179"/>
      <c r="G71" s="1179"/>
      <c r="H71" s="1179"/>
      <c r="I71" s="1179"/>
      <c r="J71" s="1179"/>
      <c r="K71" s="1179"/>
      <c r="L71" s="1179"/>
      <c r="M71" s="1180"/>
      <c r="N71" s="1178"/>
      <c r="O71" s="1179"/>
      <c r="P71" s="1179"/>
      <c r="Q71" s="1179"/>
      <c r="R71" s="1179"/>
      <c r="S71" s="1179"/>
      <c r="T71" s="1179"/>
      <c r="U71" s="1179"/>
      <c r="V71" s="1179"/>
      <c r="W71" s="1179"/>
      <c r="X71" s="1179"/>
      <c r="Y71" s="1180"/>
      <c r="Z71" s="1178"/>
      <c r="AA71" s="1179"/>
      <c r="AB71" s="1179"/>
      <c r="AC71" s="1179"/>
      <c r="AD71" s="1179"/>
      <c r="AE71" s="1179"/>
      <c r="AF71" s="1179"/>
      <c r="AG71" s="1179"/>
      <c r="AH71" s="1179"/>
      <c r="AI71" s="1179"/>
      <c r="AJ71" s="1179"/>
      <c r="AK71" s="1180"/>
      <c r="AL71" s="1178"/>
      <c r="AM71" s="1179"/>
      <c r="AN71" s="1179"/>
      <c r="AO71" s="1179"/>
      <c r="AP71" s="1179"/>
      <c r="AQ71" s="1179"/>
      <c r="AR71" s="1179"/>
      <c r="AS71" s="1179"/>
      <c r="AT71" s="1179"/>
      <c r="AU71" s="1179"/>
      <c r="AV71" s="1179"/>
      <c r="AW71" s="1180"/>
      <c r="AX71" s="1178"/>
      <c r="AY71" s="1179"/>
      <c r="AZ71" s="1179"/>
      <c r="BA71" s="1179"/>
      <c r="BB71" s="1179"/>
      <c r="BC71" s="1179"/>
      <c r="BD71" s="1179"/>
      <c r="BE71" s="1179"/>
      <c r="BF71" s="1179"/>
      <c r="BG71" s="1179"/>
      <c r="BH71" s="1179"/>
      <c r="BI71" s="1180"/>
      <c r="BJ71" s="1178"/>
      <c r="BK71" s="1179"/>
      <c r="BL71" s="1179"/>
      <c r="BM71" s="1179"/>
      <c r="BN71" s="1179"/>
      <c r="BO71" s="1179"/>
      <c r="BP71" s="1179"/>
      <c r="BQ71" s="1179"/>
      <c r="BR71" s="1179"/>
      <c r="BS71" s="1179"/>
      <c r="BT71" s="1179"/>
      <c r="BU71" s="1180"/>
      <c r="BV71" s="1178"/>
      <c r="BW71" s="1179"/>
      <c r="BX71" s="1179"/>
      <c r="BY71" s="1179"/>
      <c r="BZ71" s="1179"/>
      <c r="CA71" s="1179"/>
      <c r="CB71" s="1179"/>
      <c r="CC71" s="1179"/>
      <c r="CD71" s="1179"/>
      <c r="CE71" s="1179"/>
      <c r="CF71" s="1179"/>
      <c r="CG71" s="1180"/>
      <c r="CH71" s="1178"/>
      <c r="CI71" s="1179"/>
      <c r="CJ71" s="1179"/>
      <c r="CK71" s="1179"/>
      <c r="CL71" s="1179"/>
      <c r="CM71" s="1179"/>
      <c r="CN71" s="1179"/>
      <c r="CO71" s="1179"/>
      <c r="CP71" s="1179"/>
      <c r="CQ71" s="1179"/>
      <c r="CR71" s="1179"/>
      <c r="CS71" s="1180"/>
      <c r="CT71" s="1178">
        <v>1</v>
      </c>
      <c r="CU71" s="1179">
        <v>1</v>
      </c>
      <c r="CV71" s="1179">
        <v>1</v>
      </c>
      <c r="CW71" s="1179">
        <v>1</v>
      </c>
      <c r="CX71" s="1179">
        <v>1</v>
      </c>
      <c r="CY71" s="1179">
        <v>1</v>
      </c>
      <c r="CZ71" s="1179">
        <v>1</v>
      </c>
      <c r="DA71" s="1179">
        <v>1</v>
      </c>
      <c r="DB71" s="1179">
        <v>1</v>
      </c>
      <c r="DC71" s="1179">
        <v>1</v>
      </c>
      <c r="DD71" s="1179">
        <v>1</v>
      </c>
      <c r="DE71" s="1180">
        <v>1</v>
      </c>
      <c r="DF71" s="1178"/>
      <c r="DG71" s="1179"/>
      <c r="DH71" s="1179"/>
      <c r="DI71" s="1179"/>
      <c r="DJ71" s="1179"/>
      <c r="DK71" s="1179"/>
      <c r="DL71" s="1179"/>
      <c r="DM71" s="1179"/>
      <c r="DN71" s="1179"/>
      <c r="DO71" s="1179"/>
      <c r="DP71" s="1179"/>
      <c r="DQ71" s="1180"/>
      <c r="DR71" s="1178">
        <v>1</v>
      </c>
      <c r="DS71" s="1179">
        <v>1</v>
      </c>
      <c r="DT71" s="1179">
        <v>1</v>
      </c>
      <c r="DU71" s="1179">
        <v>1</v>
      </c>
      <c r="DV71" s="1179">
        <v>1</v>
      </c>
      <c r="DW71" s="1179">
        <v>1</v>
      </c>
      <c r="DX71" s="1179">
        <v>1</v>
      </c>
      <c r="DY71" s="1179">
        <v>1</v>
      </c>
      <c r="DZ71" s="1179">
        <v>1</v>
      </c>
      <c r="EA71" s="1179">
        <v>1</v>
      </c>
      <c r="EB71" s="1179">
        <v>1</v>
      </c>
      <c r="EC71" s="1180">
        <v>1</v>
      </c>
      <c r="ED71" s="1178"/>
      <c r="EE71" s="1179"/>
      <c r="EF71" s="1179"/>
      <c r="EG71" s="1179"/>
      <c r="EH71" s="1179"/>
      <c r="EI71" s="1179"/>
      <c r="EJ71" s="1179"/>
      <c r="EK71" s="1179"/>
      <c r="EL71" s="1179"/>
      <c r="EM71" s="1179"/>
      <c r="EN71" s="1179"/>
      <c r="EO71" s="1180"/>
      <c r="EP71" s="1172">
        <f t="shared" si="12"/>
        <v>1</v>
      </c>
      <c r="EQ71" s="1170">
        <f t="shared" si="12"/>
        <v>2</v>
      </c>
      <c r="ER71" s="1170">
        <f t="shared" si="12"/>
        <v>2</v>
      </c>
      <c r="ES71" s="1170">
        <f t="shared" si="12"/>
        <v>1</v>
      </c>
      <c r="ET71" s="1170">
        <f t="shared" si="12"/>
        <v>1</v>
      </c>
      <c r="EU71" s="1170">
        <f t="shared" si="12"/>
        <v>1</v>
      </c>
      <c r="EV71" s="1170">
        <f t="shared" si="12"/>
        <v>1</v>
      </c>
      <c r="EW71" s="1170">
        <f t="shared" si="12"/>
        <v>1</v>
      </c>
      <c r="EX71" s="1170">
        <f t="shared" si="12"/>
        <v>1</v>
      </c>
      <c r="EY71" s="1170">
        <f t="shared" si="12"/>
        <v>1</v>
      </c>
      <c r="EZ71" s="1170">
        <f t="shared" si="12"/>
        <v>1</v>
      </c>
      <c r="FA71" s="1171">
        <f t="shared" si="12"/>
        <v>1</v>
      </c>
    </row>
    <row r="72" spans="1:157">
      <c r="A72" s="1177" t="s">
        <v>753</v>
      </c>
      <c r="B72" s="1162"/>
      <c r="C72" s="1163"/>
      <c r="D72" s="1163"/>
      <c r="E72" s="1163"/>
      <c r="F72" s="1163"/>
      <c r="G72" s="1163"/>
      <c r="H72" s="1163"/>
      <c r="I72" s="1163"/>
      <c r="J72" s="1163"/>
      <c r="K72" s="1163"/>
      <c r="L72" s="1163"/>
      <c r="M72" s="1163"/>
      <c r="N72" s="1163"/>
      <c r="O72" s="1163"/>
      <c r="P72" s="1163"/>
      <c r="Q72" s="1163"/>
      <c r="R72" s="1163"/>
      <c r="S72" s="1163"/>
      <c r="T72" s="1163"/>
      <c r="U72" s="1163"/>
      <c r="V72" s="1163"/>
      <c r="W72" s="1163"/>
      <c r="X72" s="1163"/>
      <c r="Y72" s="1163"/>
      <c r="Z72" s="1163"/>
      <c r="AA72" s="1163"/>
      <c r="AB72" s="1163"/>
      <c r="AC72" s="1163"/>
      <c r="AD72" s="1163"/>
      <c r="AE72" s="1163"/>
      <c r="AF72" s="1163"/>
      <c r="AG72" s="1163"/>
      <c r="AH72" s="1163"/>
      <c r="AI72" s="1163"/>
      <c r="AJ72" s="1163"/>
      <c r="AK72" s="1163"/>
      <c r="AL72" s="1163"/>
      <c r="AM72" s="1163"/>
      <c r="AN72" s="1163"/>
      <c r="AO72" s="1163"/>
      <c r="AP72" s="1163"/>
      <c r="AQ72" s="1163"/>
      <c r="AR72" s="1163"/>
      <c r="AS72" s="1163"/>
      <c r="AT72" s="1163"/>
      <c r="AU72" s="1163"/>
      <c r="AV72" s="1163"/>
      <c r="AW72" s="1163"/>
      <c r="AX72" s="1163"/>
      <c r="AY72" s="1163"/>
      <c r="AZ72" s="1163"/>
      <c r="BA72" s="1163"/>
      <c r="BB72" s="1163"/>
      <c r="BC72" s="1163"/>
      <c r="BD72" s="1163"/>
      <c r="BE72" s="1163"/>
      <c r="BF72" s="1163"/>
      <c r="BG72" s="1163"/>
      <c r="BH72" s="1163"/>
      <c r="BI72" s="1163"/>
      <c r="BJ72" s="1163"/>
      <c r="BK72" s="1163"/>
      <c r="BL72" s="1163"/>
      <c r="BM72" s="1163"/>
      <c r="BN72" s="1163"/>
      <c r="BO72" s="1163"/>
      <c r="BP72" s="1163"/>
      <c r="BQ72" s="1163"/>
      <c r="BR72" s="1163"/>
      <c r="BS72" s="1163"/>
      <c r="BT72" s="1163"/>
      <c r="BU72" s="1163"/>
      <c r="BV72" s="1163"/>
      <c r="BW72" s="1163"/>
      <c r="BX72" s="1163"/>
      <c r="BY72" s="1163"/>
      <c r="BZ72" s="1163"/>
      <c r="CA72" s="1163"/>
      <c r="CB72" s="1163"/>
      <c r="CC72" s="1163"/>
      <c r="CD72" s="1163"/>
      <c r="CE72" s="1163"/>
      <c r="CF72" s="1163"/>
      <c r="CG72" s="1163"/>
      <c r="CH72" s="1163"/>
      <c r="CI72" s="1163"/>
      <c r="CJ72" s="1163"/>
      <c r="CK72" s="1163"/>
      <c r="CL72" s="1163"/>
      <c r="CM72" s="1163"/>
      <c r="CN72" s="1163"/>
      <c r="CO72" s="1163"/>
      <c r="CP72" s="1163"/>
      <c r="CQ72" s="1163"/>
      <c r="CR72" s="1163"/>
      <c r="CS72" s="1163"/>
      <c r="CT72" s="1163"/>
      <c r="CU72" s="1163"/>
      <c r="CV72" s="1163"/>
      <c r="CW72" s="1163"/>
      <c r="CX72" s="1163"/>
      <c r="CY72" s="1163"/>
      <c r="CZ72" s="1163"/>
      <c r="DA72" s="1163"/>
      <c r="DB72" s="1163"/>
      <c r="DC72" s="1163"/>
      <c r="DD72" s="1163"/>
      <c r="DE72" s="1163"/>
      <c r="DF72" s="1163"/>
      <c r="DG72" s="1163"/>
      <c r="DH72" s="1163"/>
      <c r="DI72" s="1163"/>
      <c r="DJ72" s="1163"/>
      <c r="DK72" s="1163"/>
      <c r="DL72" s="1163"/>
      <c r="DM72" s="1163"/>
      <c r="DN72" s="1163"/>
      <c r="DO72" s="1163"/>
      <c r="DP72" s="1163"/>
      <c r="DQ72" s="1163"/>
      <c r="DR72" s="1163"/>
      <c r="DS72" s="1163"/>
      <c r="DT72" s="1163"/>
      <c r="DU72" s="1163"/>
      <c r="DV72" s="1163"/>
      <c r="DW72" s="1163"/>
      <c r="DX72" s="1163"/>
      <c r="DY72" s="1163"/>
      <c r="DZ72" s="1163"/>
      <c r="EA72" s="1163"/>
      <c r="EB72" s="1163"/>
      <c r="EC72" s="1163"/>
      <c r="ED72" s="1163"/>
      <c r="EE72" s="1163"/>
      <c r="EF72" s="1163"/>
      <c r="EG72" s="1163"/>
      <c r="EH72" s="1163"/>
      <c r="EI72" s="1163"/>
      <c r="EJ72" s="1163"/>
      <c r="EK72" s="1163"/>
      <c r="EL72" s="1163"/>
      <c r="EM72" s="1163"/>
      <c r="EN72" s="1163"/>
      <c r="EO72" s="1163"/>
      <c r="EP72" s="1163"/>
      <c r="EQ72" s="1163"/>
      <c r="ER72" s="1163"/>
      <c r="ES72" s="1163"/>
      <c r="ET72" s="1163"/>
      <c r="EU72" s="1163"/>
      <c r="EV72" s="1163"/>
      <c r="EW72" s="1163"/>
      <c r="EX72" s="1163"/>
      <c r="EY72" s="1163"/>
      <c r="EZ72" s="1163"/>
      <c r="FA72" s="1164"/>
    </row>
    <row r="73" spans="1:157">
      <c r="A73" s="1173" t="s">
        <v>749</v>
      </c>
      <c r="B73" s="1178"/>
      <c r="C73" s="1179"/>
      <c r="D73" s="1179"/>
      <c r="E73" s="1179"/>
      <c r="F73" s="1179"/>
      <c r="G73" s="1179"/>
      <c r="H73" s="1179"/>
      <c r="I73" s="1179"/>
      <c r="J73" s="1179"/>
      <c r="K73" s="1179">
        <v>1</v>
      </c>
      <c r="L73" s="1179">
        <v>1</v>
      </c>
      <c r="M73" s="1180"/>
      <c r="N73" s="1178"/>
      <c r="O73" s="1179"/>
      <c r="P73" s="1179"/>
      <c r="Q73" s="1179"/>
      <c r="R73" s="1179"/>
      <c r="S73" s="1179"/>
      <c r="T73" s="1179"/>
      <c r="U73" s="1179"/>
      <c r="V73" s="1179"/>
      <c r="W73" s="1179"/>
      <c r="X73" s="1179"/>
      <c r="Y73" s="1180"/>
      <c r="Z73" s="1178"/>
      <c r="AA73" s="1179"/>
      <c r="AB73" s="1179"/>
      <c r="AC73" s="1179"/>
      <c r="AD73" s="1179"/>
      <c r="AE73" s="1179"/>
      <c r="AF73" s="1179">
        <v>1</v>
      </c>
      <c r="AG73" s="1179">
        <v>1</v>
      </c>
      <c r="AH73" s="1179">
        <v>1</v>
      </c>
      <c r="AI73" s="1179">
        <v>1</v>
      </c>
      <c r="AJ73" s="1179">
        <v>1</v>
      </c>
      <c r="AK73" s="1180"/>
      <c r="AL73" s="1178"/>
      <c r="AM73" s="1179"/>
      <c r="AN73" s="1179">
        <v>1</v>
      </c>
      <c r="AO73" s="1179">
        <v>1</v>
      </c>
      <c r="AP73" s="1179"/>
      <c r="AQ73" s="1179"/>
      <c r="AR73" s="1179"/>
      <c r="AS73" s="1179">
        <v>1</v>
      </c>
      <c r="AT73" s="1179">
        <v>1</v>
      </c>
      <c r="AU73" s="1179"/>
      <c r="AV73" s="1179"/>
      <c r="AW73" s="1180"/>
      <c r="AX73" s="1178"/>
      <c r="AY73" s="1179"/>
      <c r="AZ73" s="1179"/>
      <c r="BA73" s="1179"/>
      <c r="BB73" s="1179"/>
      <c r="BC73" s="1179"/>
      <c r="BD73" s="1179"/>
      <c r="BE73" s="1179"/>
      <c r="BF73" s="1179"/>
      <c r="BG73" s="1179"/>
      <c r="BH73" s="1179">
        <v>1</v>
      </c>
      <c r="BI73" s="1180">
        <v>1</v>
      </c>
      <c r="BJ73" s="1178"/>
      <c r="BK73" s="1179"/>
      <c r="BL73" s="1179"/>
      <c r="BM73" s="1179"/>
      <c r="BN73" s="1179"/>
      <c r="BO73" s="1179"/>
      <c r="BP73" s="1179"/>
      <c r="BQ73" s="1179"/>
      <c r="BR73" s="1179">
        <v>1</v>
      </c>
      <c r="BS73" s="1179">
        <v>1</v>
      </c>
      <c r="BT73" s="1179"/>
      <c r="BU73" s="1180"/>
      <c r="BV73" s="1178"/>
      <c r="BW73" s="1179"/>
      <c r="BX73" s="1179"/>
      <c r="BY73" s="1179"/>
      <c r="BZ73" s="1179"/>
      <c r="CA73" s="1179"/>
      <c r="CB73" s="1179"/>
      <c r="CC73" s="1179"/>
      <c r="CD73" s="1179">
        <v>1</v>
      </c>
      <c r="CE73" s="1179">
        <v>1</v>
      </c>
      <c r="CF73" s="1179"/>
      <c r="CG73" s="1180"/>
      <c r="CH73" s="1178"/>
      <c r="CI73" s="1179"/>
      <c r="CJ73" s="1179"/>
      <c r="CK73" s="1179">
        <v>1</v>
      </c>
      <c r="CL73" s="1179">
        <v>1</v>
      </c>
      <c r="CM73" s="1179"/>
      <c r="CN73" s="1179"/>
      <c r="CO73" s="1179"/>
      <c r="CP73" s="1179">
        <v>1</v>
      </c>
      <c r="CQ73" s="1179"/>
      <c r="CR73" s="1179"/>
      <c r="CS73" s="1180"/>
      <c r="CT73" s="1178"/>
      <c r="CU73" s="1179"/>
      <c r="CV73" s="1179"/>
      <c r="CW73" s="1179"/>
      <c r="CX73" s="1179">
        <v>1</v>
      </c>
      <c r="CY73" s="1179"/>
      <c r="CZ73" s="1179"/>
      <c r="DA73" s="1179"/>
      <c r="DB73" s="1179"/>
      <c r="DC73" s="1179"/>
      <c r="DD73" s="1179"/>
      <c r="DE73" s="1180"/>
      <c r="DF73" s="1178">
        <v>1</v>
      </c>
      <c r="DG73" s="1179"/>
      <c r="DH73" s="1179"/>
      <c r="DI73" s="1179"/>
      <c r="DJ73" s="1179"/>
      <c r="DK73" s="1179">
        <v>1</v>
      </c>
      <c r="DL73" s="1179"/>
      <c r="DM73" s="1179"/>
      <c r="DN73" s="1179"/>
      <c r="DO73" s="1179"/>
      <c r="DP73" s="1179"/>
      <c r="DQ73" s="1180"/>
      <c r="DR73" s="1178"/>
      <c r="DS73" s="1179"/>
      <c r="DT73" s="1179"/>
      <c r="DU73" s="1179"/>
      <c r="DV73" s="1179"/>
      <c r="DW73" s="1179"/>
      <c r="DX73" s="1179"/>
      <c r="DY73" s="1179"/>
      <c r="DZ73" s="1179">
        <v>1</v>
      </c>
      <c r="EA73" s="1179">
        <v>1</v>
      </c>
      <c r="EB73" s="1179">
        <v>1</v>
      </c>
      <c r="EC73" s="1180">
        <v>1</v>
      </c>
      <c r="ED73" s="1178"/>
      <c r="EE73" s="1179"/>
      <c r="EF73" s="1179"/>
      <c r="EG73" s="1179"/>
      <c r="EH73" s="1179"/>
      <c r="EI73" s="1179"/>
      <c r="EJ73" s="1179"/>
      <c r="EK73" s="1179"/>
      <c r="EL73" s="1179"/>
      <c r="EM73" s="1179"/>
      <c r="EN73" s="1179"/>
      <c r="EO73" s="1180">
        <v>1</v>
      </c>
      <c r="EP73" s="1172">
        <f t="shared" ref="EP73:FA76" si="13">SUM(B73,N73,Z73,AL73,AX73,BJ73,BV73,CH73,CT73,DF73)</f>
        <v>1</v>
      </c>
      <c r="EQ73" s="1170">
        <f t="shared" si="13"/>
        <v>0</v>
      </c>
      <c r="ER73" s="1170">
        <f t="shared" si="13"/>
        <v>1</v>
      </c>
      <c r="ES73" s="1170">
        <f t="shared" si="13"/>
        <v>2</v>
      </c>
      <c r="ET73" s="1170">
        <f t="shared" si="13"/>
        <v>2</v>
      </c>
      <c r="EU73" s="1170">
        <f t="shared" si="13"/>
        <v>1</v>
      </c>
      <c r="EV73" s="1170">
        <f t="shared" si="13"/>
        <v>1</v>
      </c>
      <c r="EW73" s="1170">
        <f t="shared" si="13"/>
        <v>2</v>
      </c>
      <c r="EX73" s="1170">
        <f t="shared" si="13"/>
        <v>5</v>
      </c>
      <c r="EY73" s="1170">
        <f t="shared" si="13"/>
        <v>4</v>
      </c>
      <c r="EZ73" s="1170">
        <f t="shared" si="13"/>
        <v>3</v>
      </c>
      <c r="FA73" s="1171">
        <f t="shared" si="13"/>
        <v>1</v>
      </c>
    </row>
    <row r="74" spans="1:157">
      <c r="A74" s="1173" t="s">
        <v>750</v>
      </c>
      <c r="B74" s="1178"/>
      <c r="C74" s="1179"/>
      <c r="D74" s="1179"/>
      <c r="E74" s="1179"/>
      <c r="F74" s="1179">
        <v>1</v>
      </c>
      <c r="G74" s="1179">
        <v>1</v>
      </c>
      <c r="H74" s="1179">
        <v>1</v>
      </c>
      <c r="I74" s="1179"/>
      <c r="J74" s="1179"/>
      <c r="K74" s="1179"/>
      <c r="L74" s="1179"/>
      <c r="M74" s="1180"/>
      <c r="N74" s="1178"/>
      <c r="O74" s="1179"/>
      <c r="P74" s="1179"/>
      <c r="Q74" s="1179"/>
      <c r="R74" s="1179"/>
      <c r="S74" s="1179"/>
      <c r="T74" s="1179"/>
      <c r="U74" s="1179"/>
      <c r="V74" s="1179"/>
      <c r="W74" s="1179"/>
      <c r="X74" s="1179"/>
      <c r="Y74" s="1180"/>
      <c r="Z74" s="1178"/>
      <c r="AA74" s="1179"/>
      <c r="AB74" s="1179">
        <v>1</v>
      </c>
      <c r="AC74" s="1179">
        <v>1</v>
      </c>
      <c r="AD74" s="1179">
        <v>1</v>
      </c>
      <c r="AE74" s="1179"/>
      <c r="AF74" s="1179">
        <v>1</v>
      </c>
      <c r="AG74" s="1179">
        <v>1</v>
      </c>
      <c r="AH74" s="1179"/>
      <c r="AI74" s="1179"/>
      <c r="AJ74" s="1179"/>
      <c r="AK74" s="1180"/>
      <c r="AL74" s="1178">
        <v>1</v>
      </c>
      <c r="AM74" s="1179"/>
      <c r="AN74" s="1179"/>
      <c r="AO74" s="1179"/>
      <c r="AP74" s="1179">
        <v>1</v>
      </c>
      <c r="AQ74" s="1179">
        <v>1</v>
      </c>
      <c r="AR74" s="1179"/>
      <c r="AS74" s="1179"/>
      <c r="AT74" s="1179"/>
      <c r="AU74" s="1179"/>
      <c r="AV74" s="1179">
        <v>1</v>
      </c>
      <c r="AW74" s="1180"/>
      <c r="AX74" s="1178"/>
      <c r="AY74" s="1179"/>
      <c r="AZ74" s="1179"/>
      <c r="BA74" s="1179"/>
      <c r="BB74" s="1179"/>
      <c r="BC74" s="1179"/>
      <c r="BD74" s="1179"/>
      <c r="BE74" s="1179">
        <v>1</v>
      </c>
      <c r="BF74" s="1179">
        <v>1</v>
      </c>
      <c r="BG74" s="1179"/>
      <c r="BH74" s="1179"/>
      <c r="BI74" s="1180"/>
      <c r="BJ74" s="1178"/>
      <c r="BK74" s="1179"/>
      <c r="BL74" s="1179"/>
      <c r="BM74" s="1179"/>
      <c r="BN74" s="1179"/>
      <c r="BO74" s="1179">
        <v>1</v>
      </c>
      <c r="BP74" s="1179">
        <v>1</v>
      </c>
      <c r="BQ74" s="1179"/>
      <c r="BR74" s="1179"/>
      <c r="BS74" s="1179"/>
      <c r="BT74" s="1179"/>
      <c r="BU74" s="1180"/>
      <c r="BV74" s="1178"/>
      <c r="BW74" s="1179"/>
      <c r="BX74" s="1179"/>
      <c r="BY74" s="1179"/>
      <c r="BZ74" s="1179"/>
      <c r="CA74" s="1179">
        <v>1</v>
      </c>
      <c r="CB74" s="1179">
        <v>1</v>
      </c>
      <c r="CC74" s="1179"/>
      <c r="CD74" s="1179"/>
      <c r="CE74" s="1179"/>
      <c r="CF74" s="1179"/>
      <c r="CG74" s="1180"/>
      <c r="CH74" s="1178"/>
      <c r="CI74" s="1179"/>
      <c r="CJ74" s="1179"/>
      <c r="CK74" s="1179"/>
      <c r="CL74" s="1179"/>
      <c r="CM74" s="1179"/>
      <c r="CN74" s="1179"/>
      <c r="CO74" s="1179">
        <v>1</v>
      </c>
      <c r="CP74" s="1179">
        <v>1</v>
      </c>
      <c r="CQ74" s="1179"/>
      <c r="CR74" s="1179"/>
      <c r="CS74" s="1180"/>
      <c r="CT74" s="1178"/>
      <c r="CU74" s="1179"/>
      <c r="CV74" s="1179"/>
      <c r="CW74" s="1179"/>
      <c r="CX74" s="1179"/>
      <c r="CY74" s="1179"/>
      <c r="CZ74" s="1179"/>
      <c r="DA74" s="1179"/>
      <c r="DB74" s="1179"/>
      <c r="DC74" s="1179"/>
      <c r="DD74" s="1179"/>
      <c r="DE74" s="1180">
        <v>1</v>
      </c>
      <c r="DF74" s="1178"/>
      <c r="DG74" s="1179"/>
      <c r="DH74" s="1179">
        <v>1</v>
      </c>
      <c r="DI74" s="1179"/>
      <c r="DJ74" s="1179"/>
      <c r="DK74" s="1179"/>
      <c r="DL74" s="1179"/>
      <c r="DM74" s="1179"/>
      <c r="DN74" s="1179"/>
      <c r="DO74" s="1179"/>
      <c r="DP74" s="1179">
        <v>1</v>
      </c>
      <c r="DQ74" s="1180"/>
      <c r="DR74" s="1178"/>
      <c r="DS74" s="1179"/>
      <c r="DT74" s="1179"/>
      <c r="DU74" s="1179"/>
      <c r="DV74" s="1179"/>
      <c r="DW74" s="1179">
        <v>1</v>
      </c>
      <c r="DX74" s="1179">
        <v>1</v>
      </c>
      <c r="DY74" s="1179">
        <v>1</v>
      </c>
      <c r="DZ74" s="1179"/>
      <c r="EA74" s="1179"/>
      <c r="EB74" s="1179"/>
      <c r="EC74" s="1180"/>
      <c r="ED74" s="1178"/>
      <c r="EE74" s="1179"/>
      <c r="EF74" s="1179"/>
      <c r="EG74" s="1179"/>
      <c r="EH74" s="1179"/>
      <c r="EI74" s="1179"/>
      <c r="EJ74" s="1179"/>
      <c r="EK74" s="1179"/>
      <c r="EL74" s="1179">
        <v>1</v>
      </c>
      <c r="EM74" s="1179"/>
      <c r="EN74" s="1179"/>
      <c r="EO74" s="1180"/>
      <c r="EP74" s="1172">
        <f t="shared" si="13"/>
        <v>1</v>
      </c>
      <c r="EQ74" s="1170">
        <f t="shared" si="13"/>
        <v>0</v>
      </c>
      <c r="ER74" s="1170">
        <f t="shared" si="13"/>
        <v>2</v>
      </c>
      <c r="ES74" s="1170">
        <f t="shared" si="13"/>
        <v>1</v>
      </c>
      <c r="ET74" s="1170">
        <f t="shared" si="13"/>
        <v>3</v>
      </c>
      <c r="EU74" s="1170">
        <f t="shared" si="13"/>
        <v>4</v>
      </c>
      <c r="EV74" s="1170">
        <f t="shared" si="13"/>
        <v>4</v>
      </c>
      <c r="EW74" s="1170">
        <f t="shared" si="13"/>
        <v>3</v>
      </c>
      <c r="EX74" s="1170">
        <f t="shared" si="13"/>
        <v>2</v>
      </c>
      <c r="EY74" s="1170">
        <f t="shared" si="13"/>
        <v>0</v>
      </c>
      <c r="EZ74" s="1170">
        <f t="shared" si="13"/>
        <v>2</v>
      </c>
      <c r="FA74" s="1171">
        <f t="shared" si="13"/>
        <v>1</v>
      </c>
    </row>
    <row r="75" spans="1:157">
      <c r="A75" s="1173" t="s">
        <v>751</v>
      </c>
      <c r="B75" s="1178"/>
      <c r="C75" s="1179"/>
      <c r="D75" s="1179"/>
      <c r="E75" s="1179"/>
      <c r="F75" s="1179"/>
      <c r="G75" s="1179"/>
      <c r="H75" s="1179"/>
      <c r="I75" s="1179"/>
      <c r="J75" s="1179"/>
      <c r="K75" s="1179">
        <v>1</v>
      </c>
      <c r="L75" s="1179">
        <v>1</v>
      </c>
      <c r="M75" s="1180">
        <v>1</v>
      </c>
      <c r="N75" s="1178"/>
      <c r="O75" s="1179"/>
      <c r="P75" s="1179"/>
      <c r="Q75" s="1179"/>
      <c r="R75" s="1179"/>
      <c r="S75" s="1179"/>
      <c r="T75" s="1179"/>
      <c r="U75" s="1179"/>
      <c r="V75" s="1179"/>
      <c r="W75" s="1179"/>
      <c r="X75" s="1179"/>
      <c r="Y75" s="1180"/>
      <c r="Z75" s="1178"/>
      <c r="AA75" s="1179"/>
      <c r="AB75" s="1179"/>
      <c r="AC75" s="1179"/>
      <c r="AD75" s="1179"/>
      <c r="AE75" s="1179"/>
      <c r="AF75" s="1179"/>
      <c r="AG75" s="1179">
        <v>1</v>
      </c>
      <c r="AH75" s="1179">
        <v>1</v>
      </c>
      <c r="AI75" s="1179">
        <v>1</v>
      </c>
      <c r="AJ75" s="1179"/>
      <c r="AK75" s="1180"/>
      <c r="AL75" s="1178">
        <v>1</v>
      </c>
      <c r="AM75" s="1179">
        <v>1</v>
      </c>
      <c r="AN75" s="1179">
        <v>1</v>
      </c>
      <c r="AO75" s="1179"/>
      <c r="AP75" s="1179"/>
      <c r="AQ75" s="1179"/>
      <c r="AR75" s="1179">
        <v>1</v>
      </c>
      <c r="AS75" s="1179"/>
      <c r="AT75" s="1179"/>
      <c r="AU75" s="1179"/>
      <c r="AV75" s="1179"/>
      <c r="AW75" s="1180">
        <v>1</v>
      </c>
      <c r="AX75" s="1178"/>
      <c r="AY75" s="1179"/>
      <c r="AZ75" s="1179"/>
      <c r="BA75" s="1179"/>
      <c r="BB75" s="1179"/>
      <c r="BC75" s="1179"/>
      <c r="BD75" s="1179"/>
      <c r="BE75" s="1179"/>
      <c r="BF75" s="1179"/>
      <c r="BG75" s="1179">
        <v>1</v>
      </c>
      <c r="BH75" s="1179">
        <v>1</v>
      </c>
      <c r="BI75" s="1180"/>
      <c r="BJ75" s="1178"/>
      <c r="BK75" s="1179"/>
      <c r="BL75" s="1179"/>
      <c r="BM75" s="1179"/>
      <c r="BN75" s="1179"/>
      <c r="BO75" s="1179"/>
      <c r="BP75" s="1179">
        <v>1</v>
      </c>
      <c r="BQ75" s="1179">
        <v>1</v>
      </c>
      <c r="BR75" s="1179">
        <v>1</v>
      </c>
      <c r="BS75" s="1179"/>
      <c r="BT75" s="1179"/>
      <c r="BU75" s="1180"/>
      <c r="BV75" s="1178"/>
      <c r="BW75" s="1179"/>
      <c r="BX75" s="1179"/>
      <c r="BY75" s="1179"/>
      <c r="BZ75" s="1179"/>
      <c r="CA75" s="1179"/>
      <c r="CB75" s="1179">
        <v>1</v>
      </c>
      <c r="CC75" s="1179">
        <v>1</v>
      </c>
      <c r="CD75" s="1179">
        <v>1</v>
      </c>
      <c r="CE75" s="1179"/>
      <c r="CF75" s="1179"/>
      <c r="CG75" s="1180"/>
      <c r="CH75" s="1178">
        <v>1</v>
      </c>
      <c r="CI75" s="1179">
        <v>1</v>
      </c>
      <c r="CJ75" s="1179">
        <v>1</v>
      </c>
      <c r="CK75" s="1179"/>
      <c r="CL75" s="1179"/>
      <c r="CM75" s="1179"/>
      <c r="CN75" s="1179"/>
      <c r="CO75" s="1179"/>
      <c r="CP75" s="1179"/>
      <c r="CQ75" s="1179">
        <v>1</v>
      </c>
      <c r="CR75" s="1179">
        <v>1</v>
      </c>
      <c r="CS75" s="1180">
        <v>1</v>
      </c>
      <c r="CT75" s="1178">
        <v>1</v>
      </c>
      <c r="CU75" s="1179">
        <v>1</v>
      </c>
      <c r="CV75" s="1179"/>
      <c r="CW75" s="1179"/>
      <c r="CX75" s="1179"/>
      <c r="CY75" s="1179"/>
      <c r="CZ75" s="1179"/>
      <c r="DA75" s="1179"/>
      <c r="DB75" s="1179"/>
      <c r="DC75" s="1179"/>
      <c r="DD75" s="1179"/>
      <c r="DE75" s="1180"/>
      <c r="DF75" s="1178"/>
      <c r="DG75" s="1179"/>
      <c r="DH75" s="1179"/>
      <c r="DI75" s="1179"/>
      <c r="DJ75" s="1179"/>
      <c r="DK75" s="1179"/>
      <c r="DL75" s="1179"/>
      <c r="DM75" s="1179"/>
      <c r="DN75" s="1179"/>
      <c r="DO75" s="1179"/>
      <c r="DP75" s="1179"/>
      <c r="DQ75" s="1180"/>
      <c r="DR75" s="1178"/>
      <c r="DS75" s="1179"/>
      <c r="DT75" s="1179"/>
      <c r="DU75" s="1179"/>
      <c r="DV75" s="1179"/>
      <c r="DW75" s="1179"/>
      <c r="DX75" s="1179">
        <v>1</v>
      </c>
      <c r="DY75" s="1179">
        <v>1</v>
      </c>
      <c r="DZ75" s="1179">
        <v>1</v>
      </c>
      <c r="EA75" s="1179"/>
      <c r="EB75" s="1179"/>
      <c r="EC75" s="1180"/>
      <c r="ED75" s="1178"/>
      <c r="EE75" s="1179"/>
      <c r="EF75" s="1179"/>
      <c r="EG75" s="1179"/>
      <c r="EH75" s="1179"/>
      <c r="EI75" s="1179"/>
      <c r="EJ75" s="1179"/>
      <c r="EK75" s="1179"/>
      <c r="EL75" s="1179"/>
      <c r="EM75" s="1179">
        <v>1</v>
      </c>
      <c r="EN75" s="1179">
        <v>1</v>
      </c>
      <c r="EO75" s="1180">
        <v>1</v>
      </c>
      <c r="EP75" s="1172">
        <f t="shared" si="13"/>
        <v>3</v>
      </c>
      <c r="EQ75" s="1170">
        <f t="shared" si="13"/>
        <v>3</v>
      </c>
      <c r="ER75" s="1170">
        <f t="shared" si="13"/>
        <v>2</v>
      </c>
      <c r="ES75" s="1170">
        <f t="shared" si="13"/>
        <v>0</v>
      </c>
      <c r="ET75" s="1170">
        <f t="shared" si="13"/>
        <v>0</v>
      </c>
      <c r="EU75" s="1170">
        <f t="shared" si="13"/>
        <v>0</v>
      </c>
      <c r="EV75" s="1170">
        <f t="shared" si="13"/>
        <v>3</v>
      </c>
      <c r="EW75" s="1170">
        <f t="shared" si="13"/>
        <v>3</v>
      </c>
      <c r="EX75" s="1170">
        <f t="shared" si="13"/>
        <v>3</v>
      </c>
      <c r="EY75" s="1170">
        <f t="shared" si="13"/>
        <v>4</v>
      </c>
      <c r="EZ75" s="1170">
        <f t="shared" si="13"/>
        <v>3</v>
      </c>
      <c r="FA75" s="1171">
        <f t="shared" si="13"/>
        <v>3</v>
      </c>
    </row>
    <row r="76" spans="1:157">
      <c r="A76" s="1173" t="s">
        <v>752</v>
      </c>
      <c r="B76" s="1178">
        <v>1</v>
      </c>
      <c r="C76" s="1179">
        <v>1</v>
      </c>
      <c r="D76" s="1179">
        <v>1</v>
      </c>
      <c r="E76" s="1179">
        <v>1</v>
      </c>
      <c r="F76" s="1179"/>
      <c r="G76" s="1179"/>
      <c r="H76" s="1179"/>
      <c r="I76" s="1179"/>
      <c r="J76" s="1179"/>
      <c r="K76" s="1179"/>
      <c r="L76" s="1179"/>
      <c r="M76" s="1180">
        <v>1</v>
      </c>
      <c r="N76" s="1178"/>
      <c r="O76" s="1179"/>
      <c r="P76" s="1179"/>
      <c r="Q76" s="1179"/>
      <c r="R76" s="1179"/>
      <c r="S76" s="1179"/>
      <c r="T76" s="1179"/>
      <c r="U76" s="1179"/>
      <c r="V76" s="1179"/>
      <c r="W76" s="1179"/>
      <c r="X76" s="1179"/>
      <c r="Y76" s="1180"/>
      <c r="Z76" s="1178">
        <v>1</v>
      </c>
      <c r="AA76" s="1179">
        <v>1</v>
      </c>
      <c r="AB76" s="1179">
        <v>1</v>
      </c>
      <c r="AC76" s="1179">
        <v>1</v>
      </c>
      <c r="AD76" s="1179">
        <v>1</v>
      </c>
      <c r="AE76" s="1179">
        <v>1</v>
      </c>
      <c r="AF76" s="1179">
        <v>1</v>
      </c>
      <c r="AG76" s="1179">
        <v>1</v>
      </c>
      <c r="AH76" s="1179">
        <v>1</v>
      </c>
      <c r="AI76" s="1179">
        <v>1</v>
      </c>
      <c r="AJ76" s="1179">
        <v>1</v>
      </c>
      <c r="AK76" s="1180">
        <v>1</v>
      </c>
      <c r="AL76" s="1178"/>
      <c r="AM76" s="1179"/>
      <c r="AN76" s="1179"/>
      <c r="AO76" s="1179"/>
      <c r="AP76" s="1179"/>
      <c r="AQ76" s="1179"/>
      <c r="AR76" s="1179"/>
      <c r="AS76" s="1179"/>
      <c r="AT76" s="1179"/>
      <c r="AU76" s="1179"/>
      <c r="AV76" s="1179"/>
      <c r="AW76" s="1180"/>
      <c r="AX76" s="1178"/>
      <c r="AY76" s="1179">
        <v>1</v>
      </c>
      <c r="AZ76" s="1179">
        <v>1</v>
      </c>
      <c r="BA76" s="1179">
        <v>1</v>
      </c>
      <c r="BB76" s="1179"/>
      <c r="BC76" s="1179"/>
      <c r="BD76" s="1179"/>
      <c r="BE76" s="1179"/>
      <c r="BF76" s="1179"/>
      <c r="BG76" s="1179"/>
      <c r="BH76" s="1179"/>
      <c r="BI76" s="1180"/>
      <c r="BJ76" s="1178"/>
      <c r="BK76" s="1179"/>
      <c r="BL76" s="1179"/>
      <c r="BM76" s="1179"/>
      <c r="BN76" s="1179"/>
      <c r="BO76" s="1179"/>
      <c r="BP76" s="1179"/>
      <c r="BQ76" s="1179"/>
      <c r="BR76" s="1179"/>
      <c r="BS76" s="1179"/>
      <c r="BT76" s="1179"/>
      <c r="BU76" s="1180"/>
      <c r="BV76" s="1178"/>
      <c r="BW76" s="1179"/>
      <c r="BX76" s="1179"/>
      <c r="BY76" s="1179"/>
      <c r="BZ76" s="1179"/>
      <c r="CA76" s="1179"/>
      <c r="CB76" s="1179"/>
      <c r="CC76" s="1179"/>
      <c r="CD76" s="1179"/>
      <c r="CE76" s="1179"/>
      <c r="CF76" s="1179"/>
      <c r="CG76" s="1180"/>
      <c r="CH76" s="1178"/>
      <c r="CI76" s="1179"/>
      <c r="CJ76" s="1179"/>
      <c r="CK76" s="1179"/>
      <c r="CL76" s="1179"/>
      <c r="CM76" s="1179"/>
      <c r="CN76" s="1179"/>
      <c r="CO76" s="1179"/>
      <c r="CP76" s="1179"/>
      <c r="CQ76" s="1179"/>
      <c r="CR76" s="1179"/>
      <c r="CS76" s="1180"/>
      <c r="CT76" s="1178">
        <v>1</v>
      </c>
      <c r="CU76" s="1179">
        <v>1</v>
      </c>
      <c r="CV76" s="1179">
        <v>1</v>
      </c>
      <c r="CW76" s="1179">
        <v>1</v>
      </c>
      <c r="CX76" s="1179">
        <v>1</v>
      </c>
      <c r="CY76" s="1179">
        <v>1</v>
      </c>
      <c r="CZ76" s="1179">
        <v>1</v>
      </c>
      <c r="DA76" s="1179">
        <v>1</v>
      </c>
      <c r="DB76" s="1179">
        <v>1</v>
      </c>
      <c r="DC76" s="1179">
        <v>1</v>
      </c>
      <c r="DD76" s="1179">
        <v>1</v>
      </c>
      <c r="DE76" s="1180">
        <v>1</v>
      </c>
      <c r="DF76" s="1178">
        <v>1</v>
      </c>
      <c r="DG76" s="1179">
        <v>1</v>
      </c>
      <c r="DH76" s="1179">
        <v>1</v>
      </c>
      <c r="DI76" s="1179">
        <v>1</v>
      </c>
      <c r="DJ76" s="1179">
        <v>1</v>
      </c>
      <c r="DK76" s="1179">
        <v>1</v>
      </c>
      <c r="DL76" s="1179">
        <v>1</v>
      </c>
      <c r="DM76" s="1179">
        <v>1</v>
      </c>
      <c r="DN76" s="1179">
        <v>1</v>
      </c>
      <c r="DO76" s="1179">
        <v>1</v>
      </c>
      <c r="DP76" s="1179">
        <v>1</v>
      </c>
      <c r="DQ76" s="1180">
        <v>1</v>
      </c>
      <c r="DR76" s="1178"/>
      <c r="DS76" s="1179">
        <v>1</v>
      </c>
      <c r="DT76" s="1179">
        <v>1</v>
      </c>
      <c r="DU76" s="1179">
        <v>1</v>
      </c>
      <c r="DV76" s="1179">
        <v>1</v>
      </c>
      <c r="DW76" s="1179">
        <v>1</v>
      </c>
      <c r="DX76" s="1179">
        <v>1</v>
      </c>
      <c r="DY76" s="1179">
        <v>1</v>
      </c>
      <c r="DZ76" s="1179">
        <v>1</v>
      </c>
      <c r="EA76" s="1179"/>
      <c r="EB76" s="1179"/>
      <c r="EC76" s="1180"/>
      <c r="ED76" s="1178">
        <v>1</v>
      </c>
      <c r="EE76" s="1179">
        <v>1</v>
      </c>
      <c r="EF76" s="1179">
        <v>1</v>
      </c>
      <c r="EG76" s="1179">
        <v>1</v>
      </c>
      <c r="EH76" s="1179">
        <v>1</v>
      </c>
      <c r="EI76" s="1179">
        <v>1</v>
      </c>
      <c r="EJ76" s="1179">
        <v>1</v>
      </c>
      <c r="EK76" s="1179">
        <v>1</v>
      </c>
      <c r="EL76" s="1179">
        <v>1</v>
      </c>
      <c r="EM76" s="1179">
        <v>1</v>
      </c>
      <c r="EN76" s="1179">
        <v>1</v>
      </c>
      <c r="EO76" s="1180">
        <v>1</v>
      </c>
      <c r="EP76" s="1172">
        <f t="shared" si="13"/>
        <v>4</v>
      </c>
      <c r="EQ76" s="1170">
        <f t="shared" si="13"/>
        <v>5</v>
      </c>
      <c r="ER76" s="1170">
        <f t="shared" si="13"/>
        <v>5</v>
      </c>
      <c r="ES76" s="1170">
        <f t="shared" si="13"/>
        <v>5</v>
      </c>
      <c r="ET76" s="1170">
        <f t="shared" si="13"/>
        <v>3</v>
      </c>
      <c r="EU76" s="1170">
        <f t="shared" si="13"/>
        <v>3</v>
      </c>
      <c r="EV76" s="1170">
        <f t="shared" si="13"/>
        <v>3</v>
      </c>
      <c r="EW76" s="1170">
        <f t="shared" si="13"/>
        <v>3</v>
      </c>
      <c r="EX76" s="1170">
        <f t="shared" si="13"/>
        <v>3</v>
      </c>
      <c r="EY76" s="1170">
        <f t="shared" si="13"/>
        <v>3</v>
      </c>
      <c r="EZ76" s="1170">
        <f t="shared" si="13"/>
        <v>3</v>
      </c>
      <c r="FA76" s="1171">
        <f t="shared" si="13"/>
        <v>4</v>
      </c>
    </row>
    <row r="77" spans="1:157">
      <c r="A77" s="1177" t="s">
        <v>754</v>
      </c>
      <c r="B77" s="1162"/>
      <c r="C77" s="1163"/>
      <c r="D77" s="1163"/>
      <c r="E77" s="1163"/>
      <c r="F77" s="1163"/>
      <c r="G77" s="1163"/>
      <c r="H77" s="1163"/>
      <c r="I77" s="1163"/>
      <c r="J77" s="1163"/>
      <c r="K77" s="1163"/>
      <c r="L77" s="1163"/>
      <c r="M77" s="1163"/>
      <c r="N77" s="1163"/>
      <c r="O77" s="1163"/>
      <c r="P77" s="1163"/>
      <c r="Q77" s="1163"/>
      <c r="R77" s="1163"/>
      <c r="S77" s="1163"/>
      <c r="T77" s="1163"/>
      <c r="U77" s="1163"/>
      <c r="V77" s="1163"/>
      <c r="W77" s="1163"/>
      <c r="X77" s="1163"/>
      <c r="Y77" s="1163"/>
      <c r="Z77" s="1163"/>
      <c r="AA77" s="1163"/>
      <c r="AB77" s="1163"/>
      <c r="AC77" s="1163"/>
      <c r="AD77" s="1163"/>
      <c r="AE77" s="1163"/>
      <c r="AF77" s="1163"/>
      <c r="AG77" s="1163"/>
      <c r="AH77" s="1163"/>
      <c r="AI77" s="1163"/>
      <c r="AJ77" s="1163"/>
      <c r="AK77" s="1163"/>
      <c r="AL77" s="1163"/>
      <c r="AM77" s="1163"/>
      <c r="AN77" s="1163"/>
      <c r="AO77" s="1163"/>
      <c r="AP77" s="1163"/>
      <c r="AQ77" s="1163"/>
      <c r="AR77" s="1163"/>
      <c r="AS77" s="1163"/>
      <c r="AT77" s="1163"/>
      <c r="AU77" s="1163"/>
      <c r="AV77" s="1163"/>
      <c r="AW77" s="1163"/>
      <c r="AX77" s="1163"/>
      <c r="AY77" s="1163"/>
      <c r="AZ77" s="1163"/>
      <c r="BA77" s="1163"/>
      <c r="BB77" s="1163"/>
      <c r="BC77" s="1163"/>
      <c r="BD77" s="1163"/>
      <c r="BE77" s="1163"/>
      <c r="BF77" s="1163"/>
      <c r="BG77" s="1163"/>
      <c r="BH77" s="1163"/>
      <c r="BI77" s="1163"/>
      <c r="BJ77" s="1163"/>
      <c r="BK77" s="1163"/>
      <c r="BL77" s="1163"/>
      <c r="BM77" s="1163"/>
      <c r="BN77" s="1163"/>
      <c r="BO77" s="1163"/>
      <c r="BP77" s="1163"/>
      <c r="BQ77" s="1163"/>
      <c r="BR77" s="1163"/>
      <c r="BS77" s="1163"/>
      <c r="BT77" s="1163"/>
      <c r="BU77" s="1163"/>
      <c r="BV77" s="1163"/>
      <c r="BW77" s="1163"/>
      <c r="BX77" s="1163"/>
      <c r="BY77" s="1163"/>
      <c r="BZ77" s="1163"/>
      <c r="CA77" s="1163"/>
      <c r="CB77" s="1163"/>
      <c r="CC77" s="1163"/>
      <c r="CD77" s="1163"/>
      <c r="CE77" s="1163"/>
      <c r="CF77" s="1163"/>
      <c r="CG77" s="1163"/>
      <c r="CH77" s="1163"/>
      <c r="CI77" s="1163"/>
      <c r="CJ77" s="1163"/>
      <c r="CK77" s="1163"/>
      <c r="CL77" s="1163"/>
      <c r="CM77" s="1163"/>
      <c r="CN77" s="1163"/>
      <c r="CO77" s="1163"/>
      <c r="CP77" s="1163"/>
      <c r="CQ77" s="1163"/>
      <c r="CR77" s="1163"/>
      <c r="CS77" s="1163"/>
      <c r="CT77" s="1163"/>
      <c r="CU77" s="1163"/>
      <c r="CV77" s="1163"/>
      <c r="CW77" s="1163"/>
      <c r="CX77" s="1163"/>
      <c r="CY77" s="1163"/>
      <c r="CZ77" s="1163"/>
      <c r="DA77" s="1163"/>
      <c r="DB77" s="1163"/>
      <c r="DC77" s="1163"/>
      <c r="DD77" s="1163"/>
      <c r="DE77" s="1163"/>
      <c r="DF77" s="1163"/>
      <c r="DG77" s="1163"/>
      <c r="DH77" s="1163"/>
      <c r="DI77" s="1163"/>
      <c r="DJ77" s="1163"/>
      <c r="DK77" s="1163"/>
      <c r="DL77" s="1163"/>
      <c r="DM77" s="1163"/>
      <c r="DN77" s="1163"/>
      <c r="DO77" s="1163"/>
      <c r="DP77" s="1163"/>
      <c r="DQ77" s="1163"/>
      <c r="DR77" s="1163"/>
      <c r="DS77" s="1163"/>
      <c r="DT77" s="1163"/>
      <c r="DU77" s="1163"/>
      <c r="DV77" s="1163"/>
      <c r="DW77" s="1163"/>
      <c r="DX77" s="1163"/>
      <c r="DY77" s="1163"/>
      <c r="DZ77" s="1163"/>
      <c r="EA77" s="1163"/>
      <c r="EB77" s="1163"/>
      <c r="EC77" s="1163"/>
      <c r="ED77" s="1163"/>
      <c r="EE77" s="1163"/>
      <c r="EF77" s="1163"/>
      <c r="EG77" s="1163"/>
      <c r="EH77" s="1163"/>
      <c r="EI77" s="1163"/>
      <c r="EJ77" s="1163"/>
      <c r="EK77" s="1163"/>
      <c r="EL77" s="1163"/>
      <c r="EM77" s="1163"/>
      <c r="EN77" s="1163"/>
      <c r="EO77" s="1163"/>
      <c r="EP77" s="1163"/>
      <c r="EQ77" s="1163"/>
      <c r="ER77" s="1163"/>
      <c r="ES77" s="1163"/>
      <c r="ET77" s="1163"/>
      <c r="EU77" s="1163"/>
      <c r="EV77" s="1163"/>
      <c r="EW77" s="1163"/>
      <c r="EX77" s="1163"/>
      <c r="EY77" s="1163"/>
      <c r="EZ77" s="1163"/>
      <c r="FA77" s="1164"/>
    </row>
    <row r="78" spans="1:157">
      <c r="A78" s="1173" t="s">
        <v>749</v>
      </c>
      <c r="B78" s="1178"/>
      <c r="C78" s="1179"/>
      <c r="D78" s="1179"/>
      <c r="E78" s="1179">
        <v>1</v>
      </c>
      <c r="F78" s="1179"/>
      <c r="G78" s="1179"/>
      <c r="H78" s="1179">
        <v>1</v>
      </c>
      <c r="I78" s="1179">
        <v>1</v>
      </c>
      <c r="J78" s="1179"/>
      <c r="K78" s="1179"/>
      <c r="L78" s="1179"/>
      <c r="M78" s="1180"/>
      <c r="N78" s="1178"/>
      <c r="O78" s="1179"/>
      <c r="P78" s="1179"/>
      <c r="Q78" s="1179"/>
      <c r="R78" s="1179"/>
      <c r="S78" s="1179"/>
      <c r="T78" s="1179"/>
      <c r="U78" s="1179"/>
      <c r="V78" s="1179"/>
      <c r="W78" s="1179"/>
      <c r="X78" s="1179"/>
      <c r="Y78" s="1180"/>
      <c r="Z78" s="1178"/>
      <c r="AA78" s="1179"/>
      <c r="AB78" s="1179">
        <v>1</v>
      </c>
      <c r="AC78" s="1179"/>
      <c r="AD78" s="1179"/>
      <c r="AE78" s="1179">
        <v>1</v>
      </c>
      <c r="AF78" s="1179"/>
      <c r="AG78" s="1179"/>
      <c r="AH78" s="1179"/>
      <c r="AI78" s="1179">
        <v>1</v>
      </c>
      <c r="AJ78" s="1179"/>
      <c r="AK78" s="1180"/>
      <c r="AL78" s="1178"/>
      <c r="AM78" s="1179"/>
      <c r="AN78" s="1179">
        <v>1</v>
      </c>
      <c r="AO78" s="1179"/>
      <c r="AP78" s="1179"/>
      <c r="AQ78" s="1179"/>
      <c r="AR78" s="1179"/>
      <c r="AS78" s="1179"/>
      <c r="AT78" s="1179">
        <v>1</v>
      </c>
      <c r="AU78" s="1179"/>
      <c r="AV78" s="1179"/>
      <c r="AW78" s="1180"/>
      <c r="AX78" s="1178"/>
      <c r="AY78" s="1179"/>
      <c r="AZ78" s="1179"/>
      <c r="BA78" s="1179"/>
      <c r="BB78" s="1179"/>
      <c r="BC78" s="1179"/>
      <c r="BD78" s="1179"/>
      <c r="BE78" s="1179"/>
      <c r="BF78" s="1179"/>
      <c r="BG78" s="1179"/>
      <c r="BH78" s="1179">
        <v>1</v>
      </c>
      <c r="BI78" s="1180">
        <v>1</v>
      </c>
      <c r="BJ78" s="1178"/>
      <c r="BK78" s="1179"/>
      <c r="BL78" s="1179"/>
      <c r="BM78" s="1179"/>
      <c r="BN78" s="1179"/>
      <c r="BO78" s="1179"/>
      <c r="BP78" s="1179"/>
      <c r="BQ78" s="1179"/>
      <c r="BR78" s="1179"/>
      <c r="BS78" s="1179">
        <v>1</v>
      </c>
      <c r="BT78" s="1179">
        <v>1</v>
      </c>
      <c r="BU78" s="1180">
        <v>1</v>
      </c>
      <c r="BV78" s="1178"/>
      <c r="BW78" s="1179"/>
      <c r="BX78" s="1179"/>
      <c r="BY78" s="1179"/>
      <c r="BZ78" s="1179"/>
      <c r="CA78" s="1179"/>
      <c r="CB78" s="1179"/>
      <c r="CC78" s="1179"/>
      <c r="CD78" s="1179"/>
      <c r="CE78" s="1179">
        <v>1</v>
      </c>
      <c r="CF78" s="1179">
        <v>1</v>
      </c>
      <c r="CG78" s="1180">
        <v>1</v>
      </c>
      <c r="CH78" s="1178"/>
      <c r="CI78" s="1179"/>
      <c r="CJ78" s="1179"/>
      <c r="CK78" s="1179"/>
      <c r="CL78" s="1179"/>
      <c r="CM78" s="1179"/>
      <c r="CN78" s="1179"/>
      <c r="CO78" s="1179"/>
      <c r="CP78" s="1179"/>
      <c r="CQ78" s="1179">
        <v>1</v>
      </c>
      <c r="CR78" s="1179">
        <v>1</v>
      </c>
      <c r="CS78" s="1180">
        <v>1</v>
      </c>
      <c r="CT78" s="1178"/>
      <c r="CU78" s="1179"/>
      <c r="CV78" s="1179"/>
      <c r="CW78" s="1179"/>
      <c r="CX78" s="1179"/>
      <c r="CY78" s="1179"/>
      <c r="CZ78" s="1179"/>
      <c r="DA78" s="1179"/>
      <c r="DB78" s="1179"/>
      <c r="DC78" s="1179">
        <v>1</v>
      </c>
      <c r="DD78" s="1179">
        <v>1</v>
      </c>
      <c r="DE78" s="1180"/>
      <c r="DF78" s="1178"/>
      <c r="DG78" s="1179"/>
      <c r="DH78" s="1179"/>
      <c r="DI78" s="1179"/>
      <c r="DJ78" s="1179"/>
      <c r="DK78" s="1179"/>
      <c r="DL78" s="1179"/>
      <c r="DM78" s="1179"/>
      <c r="DN78" s="1179">
        <v>1</v>
      </c>
      <c r="DO78" s="1179"/>
      <c r="DP78" s="1179"/>
      <c r="DQ78" s="1180">
        <v>1</v>
      </c>
      <c r="DR78" s="1178"/>
      <c r="DS78" s="1179">
        <v>1</v>
      </c>
      <c r="DT78" s="1179"/>
      <c r="DU78" s="1179"/>
      <c r="DV78" s="1179"/>
      <c r="DW78" s="1179"/>
      <c r="DX78" s="1179"/>
      <c r="DY78" s="1179"/>
      <c r="DZ78" s="1179"/>
      <c r="EA78" s="1179"/>
      <c r="EB78" s="1179"/>
      <c r="EC78" s="1180"/>
      <c r="ED78" s="1178"/>
      <c r="EE78" s="1179"/>
      <c r="EF78" s="1179"/>
      <c r="EG78" s="1179"/>
      <c r="EH78" s="1179"/>
      <c r="EI78" s="1179"/>
      <c r="EJ78" s="1179">
        <v>1</v>
      </c>
      <c r="EK78" s="1179">
        <v>1</v>
      </c>
      <c r="EL78" s="1179"/>
      <c r="EM78" s="1179"/>
      <c r="EN78" s="1179"/>
      <c r="EO78" s="1180"/>
      <c r="EP78" s="1172">
        <f t="shared" ref="EP78:FA81" si="14">SUM(B78,N78,Z78,AL78,AX78,BJ78,BV78,CH78,CT78,DF78)</f>
        <v>0</v>
      </c>
      <c r="EQ78" s="1170">
        <f t="shared" si="14"/>
        <v>0</v>
      </c>
      <c r="ER78" s="1170">
        <f t="shared" si="14"/>
        <v>2</v>
      </c>
      <c r="ES78" s="1170">
        <f t="shared" si="14"/>
        <v>1</v>
      </c>
      <c r="ET78" s="1170">
        <f t="shared" si="14"/>
        <v>0</v>
      </c>
      <c r="EU78" s="1170">
        <f t="shared" si="14"/>
        <v>1</v>
      </c>
      <c r="EV78" s="1170">
        <f t="shared" si="14"/>
        <v>1</v>
      </c>
      <c r="EW78" s="1170">
        <f t="shared" si="14"/>
        <v>1</v>
      </c>
      <c r="EX78" s="1170">
        <f t="shared" si="14"/>
        <v>2</v>
      </c>
      <c r="EY78" s="1170">
        <f t="shared" si="14"/>
        <v>5</v>
      </c>
      <c r="EZ78" s="1170">
        <f t="shared" si="14"/>
        <v>5</v>
      </c>
      <c r="FA78" s="1171">
        <f t="shared" si="14"/>
        <v>5</v>
      </c>
    </row>
    <row r="79" spans="1:157">
      <c r="A79" s="1173" t="s">
        <v>750</v>
      </c>
      <c r="B79" s="1178">
        <v>1</v>
      </c>
      <c r="C79" s="1179">
        <v>1</v>
      </c>
      <c r="D79" s="1179"/>
      <c r="E79" s="1179"/>
      <c r="F79" s="1179"/>
      <c r="G79" s="1179"/>
      <c r="H79" s="1179"/>
      <c r="I79" s="1179"/>
      <c r="J79" s="1179">
        <v>1</v>
      </c>
      <c r="K79" s="1179"/>
      <c r="L79" s="1179"/>
      <c r="M79" s="1180"/>
      <c r="N79" s="1178"/>
      <c r="O79" s="1179"/>
      <c r="P79" s="1179"/>
      <c r="Q79" s="1179"/>
      <c r="R79" s="1179"/>
      <c r="S79" s="1179"/>
      <c r="T79" s="1179"/>
      <c r="U79" s="1179"/>
      <c r="V79" s="1179"/>
      <c r="W79" s="1179"/>
      <c r="X79" s="1179"/>
      <c r="Y79" s="1180"/>
      <c r="Z79" s="1178"/>
      <c r="AA79" s="1179"/>
      <c r="AB79" s="1179"/>
      <c r="AC79" s="1179">
        <v>1</v>
      </c>
      <c r="AD79" s="1179"/>
      <c r="AE79" s="1179"/>
      <c r="AF79" s="1179"/>
      <c r="AG79" s="1179"/>
      <c r="AH79" s="1179">
        <v>1</v>
      </c>
      <c r="AI79" s="1179">
        <v>1</v>
      </c>
      <c r="AJ79" s="1179"/>
      <c r="AK79" s="1180">
        <v>1</v>
      </c>
      <c r="AL79" s="1178"/>
      <c r="AM79" s="1179"/>
      <c r="AN79" s="1179">
        <v>1</v>
      </c>
      <c r="AO79" s="1179"/>
      <c r="AP79" s="1179"/>
      <c r="AQ79" s="1179"/>
      <c r="AR79" s="1179"/>
      <c r="AS79" s="1179"/>
      <c r="AT79" s="1179">
        <v>1</v>
      </c>
      <c r="AU79" s="1179"/>
      <c r="AV79" s="1179"/>
      <c r="AW79" s="1180"/>
      <c r="AX79" s="1178"/>
      <c r="AY79" s="1179"/>
      <c r="AZ79" s="1179"/>
      <c r="BA79" s="1179"/>
      <c r="BB79" s="1179"/>
      <c r="BC79" s="1179"/>
      <c r="BD79" s="1179"/>
      <c r="BE79" s="1179">
        <v>1</v>
      </c>
      <c r="BF79" s="1179">
        <v>1</v>
      </c>
      <c r="BG79" s="1179"/>
      <c r="BH79" s="1179"/>
      <c r="BI79" s="1180"/>
      <c r="BJ79" s="1178"/>
      <c r="BK79" s="1179"/>
      <c r="BL79" s="1179"/>
      <c r="BM79" s="1179">
        <v>1</v>
      </c>
      <c r="BN79" s="1179">
        <v>1</v>
      </c>
      <c r="BO79" s="1179">
        <v>1</v>
      </c>
      <c r="BP79" s="1179"/>
      <c r="BQ79" s="1179"/>
      <c r="BR79" s="1179"/>
      <c r="BS79" s="1179"/>
      <c r="BT79" s="1179"/>
      <c r="BU79" s="1180"/>
      <c r="BV79" s="1178"/>
      <c r="BW79" s="1179"/>
      <c r="BX79" s="1179"/>
      <c r="BY79" s="1179">
        <v>1</v>
      </c>
      <c r="BZ79" s="1179">
        <v>1</v>
      </c>
      <c r="CA79" s="1179">
        <v>1</v>
      </c>
      <c r="CB79" s="1179"/>
      <c r="CC79" s="1179"/>
      <c r="CD79" s="1179"/>
      <c r="CE79" s="1179"/>
      <c r="CF79" s="1179"/>
      <c r="CG79" s="1180"/>
      <c r="CH79" s="1178"/>
      <c r="CI79" s="1179"/>
      <c r="CJ79" s="1179"/>
      <c r="CK79" s="1179">
        <v>1</v>
      </c>
      <c r="CL79" s="1179">
        <v>1</v>
      </c>
      <c r="CM79" s="1179"/>
      <c r="CN79" s="1179"/>
      <c r="CO79" s="1179"/>
      <c r="CP79" s="1179"/>
      <c r="CQ79" s="1179"/>
      <c r="CR79" s="1179"/>
      <c r="CS79" s="1180"/>
      <c r="CT79" s="1178"/>
      <c r="CU79" s="1179"/>
      <c r="CV79" s="1179"/>
      <c r="CW79" s="1179">
        <v>1</v>
      </c>
      <c r="CX79" s="1179">
        <v>1</v>
      </c>
      <c r="CY79" s="1179"/>
      <c r="CZ79" s="1179"/>
      <c r="DA79" s="1179"/>
      <c r="DB79" s="1179"/>
      <c r="DC79" s="1179"/>
      <c r="DD79" s="1179"/>
      <c r="DE79" s="1180"/>
      <c r="DF79" s="1178">
        <v>1</v>
      </c>
      <c r="DG79" s="1179"/>
      <c r="DH79" s="1179"/>
      <c r="DI79" s="1179"/>
      <c r="DJ79" s="1179"/>
      <c r="DK79" s="1179">
        <v>1</v>
      </c>
      <c r="DL79" s="1179"/>
      <c r="DM79" s="1179"/>
      <c r="DN79" s="1179"/>
      <c r="DO79" s="1179"/>
      <c r="DP79" s="1179"/>
      <c r="DQ79" s="1180"/>
      <c r="DR79" s="1178"/>
      <c r="DS79" s="1179"/>
      <c r="DT79" s="1179"/>
      <c r="DU79" s="1179"/>
      <c r="DV79" s="1179"/>
      <c r="DW79" s="1179">
        <v>1</v>
      </c>
      <c r="DX79" s="1179"/>
      <c r="DY79" s="1179"/>
      <c r="DZ79" s="1179"/>
      <c r="EA79" s="1179"/>
      <c r="EB79" s="1179"/>
      <c r="EC79" s="1180"/>
      <c r="ED79" s="1178"/>
      <c r="EE79" s="1179">
        <v>1</v>
      </c>
      <c r="EF79" s="1179">
        <v>1</v>
      </c>
      <c r="EG79" s="1179"/>
      <c r="EH79" s="1179"/>
      <c r="EI79" s="1179"/>
      <c r="EJ79" s="1179"/>
      <c r="EK79" s="1179"/>
      <c r="EL79" s="1179"/>
      <c r="EM79" s="1179"/>
      <c r="EN79" s="1179"/>
      <c r="EO79" s="1180"/>
      <c r="EP79" s="1172">
        <f t="shared" si="14"/>
        <v>2</v>
      </c>
      <c r="EQ79" s="1170">
        <f t="shared" si="14"/>
        <v>1</v>
      </c>
      <c r="ER79" s="1170">
        <f t="shared" si="14"/>
        <v>1</v>
      </c>
      <c r="ES79" s="1170">
        <f t="shared" si="14"/>
        <v>5</v>
      </c>
      <c r="ET79" s="1170">
        <f t="shared" si="14"/>
        <v>4</v>
      </c>
      <c r="EU79" s="1170">
        <f t="shared" si="14"/>
        <v>3</v>
      </c>
      <c r="EV79" s="1170">
        <f t="shared" si="14"/>
        <v>0</v>
      </c>
      <c r="EW79" s="1170">
        <f t="shared" si="14"/>
        <v>1</v>
      </c>
      <c r="EX79" s="1170">
        <f t="shared" si="14"/>
        <v>4</v>
      </c>
      <c r="EY79" s="1170">
        <f t="shared" si="14"/>
        <v>1</v>
      </c>
      <c r="EZ79" s="1170">
        <f t="shared" si="14"/>
        <v>0</v>
      </c>
      <c r="FA79" s="1171">
        <f t="shared" si="14"/>
        <v>1</v>
      </c>
    </row>
    <row r="80" spans="1:157">
      <c r="A80" s="1173" t="s">
        <v>751</v>
      </c>
      <c r="B80" s="1178"/>
      <c r="C80" s="1179"/>
      <c r="D80" s="1179"/>
      <c r="E80" s="1179"/>
      <c r="F80" s="1179"/>
      <c r="G80" s="1179"/>
      <c r="H80" s="1179"/>
      <c r="I80" s="1179"/>
      <c r="J80" s="1179"/>
      <c r="K80" s="1179"/>
      <c r="L80" s="1179"/>
      <c r="M80" s="1180"/>
      <c r="N80" s="1178"/>
      <c r="O80" s="1179"/>
      <c r="P80" s="1179"/>
      <c r="Q80" s="1179"/>
      <c r="R80" s="1179"/>
      <c r="S80" s="1179"/>
      <c r="T80" s="1179"/>
      <c r="U80" s="1179"/>
      <c r="V80" s="1179"/>
      <c r="W80" s="1179"/>
      <c r="X80" s="1179"/>
      <c r="Y80" s="1180"/>
      <c r="Z80" s="1178"/>
      <c r="AA80" s="1179"/>
      <c r="AB80" s="1179"/>
      <c r="AC80" s="1179"/>
      <c r="AD80" s="1179"/>
      <c r="AE80" s="1179"/>
      <c r="AF80" s="1179"/>
      <c r="AG80" s="1179"/>
      <c r="AH80" s="1179"/>
      <c r="AI80" s="1179"/>
      <c r="AJ80" s="1179"/>
      <c r="AK80" s="1180"/>
      <c r="AL80" s="1178"/>
      <c r="AM80" s="1179"/>
      <c r="AN80" s="1179"/>
      <c r="AO80" s="1179"/>
      <c r="AP80" s="1179"/>
      <c r="AQ80" s="1179"/>
      <c r="AR80" s="1179"/>
      <c r="AS80" s="1179"/>
      <c r="AT80" s="1179"/>
      <c r="AU80" s="1179"/>
      <c r="AV80" s="1179"/>
      <c r="AW80" s="1180"/>
      <c r="AX80" s="1178"/>
      <c r="AY80" s="1179"/>
      <c r="AZ80" s="1179"/>
      <c r="BA80" s="1179"/>
      <c r="BB80" s="1179"/>
      <c r="BC80" s="1179"/>
      <c r="BD80" s="1179"/>
      <c r="BE80" s="1179"/>
      <c r="BF80" s="1179"/>
      <c r="BG80" s="1179">
        <v>1</v>
      </c>
      <c r="BH80" s="1179">
        <v>1</v>
      </c>
      <c r="BI80" s="1180"/>
      <c r="BJ80" s="1178"/>
      <c r="BK80" s="1179"/>
      <c r="BL80" s="1179"/>
      <c r="BM80" s="1179"/>
      <c r="BN80" s="1179"/>
      <c r="BO80" s="1179"/>
      <c r="BP80" s="1179"/>
      <c r="BQ80" s="1179"/>
      <c r="BR80" s="1179"/>
      <c r="BS80" s="1179"/>
      <c r="BT80" s="1179"/>
      <c r="BU80" s="1180"/>
      <c r="BV80" s="1178"/>
      <c r="BW80" s="1179"/>
      <c r="BX80" s="1179"/>
      <c r="BY80" s="1179"/>
      <c r="BZ80" s="1179"/>
      <c r="CA80" s="1179"/>
      <c r="CB80" s="1179"/>
      <c r="CC80" s="1179"/>
      <c r="CD80" s="1179"/>
      <c r="CE80" s="1179"/>
      <c r="CF80" s="1179"/>
      <c r="CG80" s="1180"/>
      <c r="CH80" s="1178"/>
      <c r="CI80" s="1179"/>
      <c r="CJ80" s="1179"/>
      <c r="CK80" s="1179"/>
      <c r="CL80" s="1179"/>
      <c r="CM80" s="1179"/>
      <c r="CN80" s="1179"/>
      <c r="CO80" s="1179"/>
      <c r="CP80" s="1179"/>
      <c r="CQ80" s="1179"/>
      <c r="CR80" s="1179"/>
      <c r="CS80" s="1180"/>
      <c r="CT80" s="1178"/>
      <c r="CU80" s="1179"/>
      <c r="CV80" s="1179"/>
      <c r="CW80" s="1179"/>
      <c r="CX80" s="1179"/>
      <c r="CY80" s="1179"/>
      <c r="CZ80" s="1179"/>
      <c r="DA80" s="1179"/>
      <c r="DB80" s="1179"/>
      <c r="DC80" s="1179"/>
      <c r="DD80" s="1179"/>
      <c r="DE80" s="1180"/>
      <c r="DF80" s="1178"/>
      <c r="DG80" s="1179"/>
      <c r="DH80" s="1179"/>
      <c r="DI80" s="1179"/>
      <c r="DJ80" s="1179"/>
      <c r="DK80" s="1179"/>
      <c r="DL80" s="1179"/>
      <c r="DM80" s="1179"/>
      <c r="DN80" s="1179"/>
      <c r="DO80" s="1179"/>
      <c r="DP80" s="1179"/>
      <c r="DQ80" s="1180"/>
      <c r="DR80" s="1178"/>
      <c r="DS80" s="1179"/>
      <c r="DT80" s="1179"/>
      <c r="DU80" s="1179"/>
      <c r="DV80" s="1179"/>
      <c r="DW80" s="1179"/>
      <c r="DX80" s="1179"/>
      <c r="DY80" s="1179"/>
      <c r="DZ80" s="1179"/>
      <c r="EA80" s="1179"/>
      <c r="EB80" s="1179"/>
      <c r="EC80" s="1180"/>
      <c r="ED80" s="1178"/>
      <c r="EE80" s="1179"/>
      <c r="EF80" s="1179"/>
      <c r="EG80" s="1179"/>
      <c r="EH80" s="1179"/>
      <c r="EI80" s="1179"/>
      <c r="EJ80" s="1179"/>
      <c r="EK80" s="1179"/>
      <c r="EL80" s="1179"/>
      <c r="EM80" s="1179"/>
      <c r="EN80" s="1179"/>
      <c r="EO80" s="1180"/>
      <c r="EP80" s="1172">
        <f t="shared" si="14"/>
        <v>0</v>
      </c>
      <c r="EQ80" s="1170">
        <f t="shared" si="14"/>
        <v>0</v>
      </c>
      <c r="ER80" s="1170">
        <f t="shared" si="14"/>
        <v>0</v>
      </c>
      <c r="ES80" s="1170">
        <f t="shared" si="14"/>
        <v>0</v>
      </c>
      <c r="ET80" s="1170">
        <f t="shared" si="14"/>
        <v>0</v>
      </c>
      <c r="EU80" s="1170">
        <f t="shared" si="14"/>
        <v>0</v>
      </c>
      <c r="EV80" s="1170">
        <f t="shared" si="14"/>
        <v>0</v>
      </c>
      <c r="EW80" s="1170">
        <f t="shared" si="14"/>
        <v>0</v>
      </c>
      <c r="EX80" s="1170">
        <f t="shared" si="14"/>
        <v>0</v>
      </c>
      <c r="EY80" s="1170">
        <f t="shared" si="14"/>
        <v>1</v>
      </c>
      <c r="EZ80" s="1170">
        <f t="shared" si="14"/>
        <v>1</v>
      </c>
      <c r="FA80" s="1171">
        <f t="shared" si="14"/>
        <v>0</v>
      </c>
    </row>
    <row r="81" spans="1:157">
      <c r="A81" s="1173" t="s">
        <v>752</v>
      </c>
      <c r="B81" s="1178"/>
      <c r="C81" s="1179">
        <v>1</v>
      </c>
      <c r="D81" s="1179">
        <v>1</v>
      </c>
      <c r="E81" s="1179">
        <v>1</v>
      </c>
      <c r="F81" s="1179"/>
      <c r="G81" s="1179"/>
      <c r="H81" s="1179"/>
      <c r="I81" s="1179">
        <v>1</v>
      </c>
      <c r="J81" s="1179">
        <v>1</v>
      </c>
      <c r="K81" s="1179"/>
      <c r="L81" s="1179"/>
      <c r="M81" s="1180"/>
      <c r="N81" s="1178"/>
      <c r="O81" s="1179"/>
      <c r="P81" s="1179"/>
      <c r="Q81" s="1179"/>
      <c r="R81" s="1179"/>
      <c r="S81" s="1179"/>
      <c r="T81" s="1179"/>
      <c r="U81" s="1179"/>
      <c r="V81" s="1179"/>
      <c r="W81" s="1179"/>
      <c r="X81" s="1179"/>
      <c r="Y81" s="1180"/>
      <c r="Z81" s="1178">
        <v>1</v>
      </c>
      <c r="AA81" s="1179">
        <v>1</v>
      </c>
      <c r="AB81" s="1179">
        <v>1</v>
      </c>
      <c r="AC81" s="1179">
        <v>1</v>
      </c>
      <c r="AD81" s="1179">
        <v>1</v>
      </c>
      <c r="AE81" s="1179">
        <v>1</v>
      </c>
      <c r="AF81" s="1179">
        <v>1</v>
      </c>
      <c r="AG81" s="1179">
        <v>1</v>
      </c>
      <c r="AH81" s="1179">
        <v>1</v>
      </c>
      <c r="AI81" s="1179">
        <v>1</v>
      </c>
      <c r="AJ81" s="1179">
        <v>1</v>
      </c>
      <c r="AK81" s="1180">
        <v>1</v>
      </c>
      <c r="AL81" s="1178"/>
      <c r="AM81" s="1179"/>
      <c r="AN81" s="1179">
        <v>1</v>
      </c>
      <c r="AO81" s="1179">
        <v>1</v>
      </c>
      <c r="AP81" s="1179"/>
      <c r="AQ81" s="1179"/>
      <c r="AR81" s="1179"/>
      <c r="AS81" s="1179"/>
      <c r="AT81" s="1179">
        <v>1</v>
      </c>
      <c r="AU81" s="1179"/>
      <c r="AV81" s="1179"/>
      <c r="AW81" s="1180"/>
      <c r="AX81" s="1178">
        <v>1</v>
      </c>
      <c r="AY81" s="1179">
        <v>1</v>
      </c>
      <c r="AZ81" s="1179">
        <v>1</v>
      </c>
      <c r="BA81" s="1179">
        <v>1</v>
      </c>
      <c r="BB81" s="1179">
        <v>1</v>
      </c>
      <c r="BC81" s="1179">
        <v>1</v>
      </c>
      <c r="BD81" s="1179">
        <v>1</v>
      </c>
      <c r="BE81" s="1179">
        <v>1</v>
      </c>
      <c r="BF81" s="1179">
        <v>1</v>
      </c>
      <c r="BG81" s="1179">
        <v>1</v>
      </c>
      <c r="BH81" s="1179">
        <v>1</v>
      </c>
      <c r="BI81" s="1180">
        <v>1</v>
      </c>
      <c r="BJ81" s="1178">
        <v>1</v>
      </c>
      <c r="BK81" s="1179">
        <v>1</v>
      </c>
      <c r="BL81" s="1179">
        <v>1</v>
      </c>
      <c r="BM81" s="1179">
        <v>1</v>
      </c>
      <c r="BN81" s="1179">
        <v>1</v>
      </c>
      <c r="BO81" s="1179"/>
      <c r="BP81" s="1179">
        <v>1</v>
      </c>
      <c r="BQ81" s="1179">
        <v>1</v>
      </c>
      <c r="BR81" s="1179">
        <v>1</v>
      </c>
      <c r="BS81" s="1179">
        <v>1</v>
      </c>
      <c r="BT81" s="1179">
        <v>1</v>
      </c>
      <c r="BU81" s="1180">
        <v>1</v>
      </c>
      <c r="BV81" s="1178">
        <v>1</v>
      </c>
      <c r="BW81" s="1179">
        <v>1</v>
      </c>
      <c r="BX81" s="1179">
        <v>1</v>
      </c>
      <c r="BY81" s="1179">
        <v>1</v>
      </c>
      <c r="BZ81" s="1179">
        <v>1</v>
      </c>
      <c r="CA81" s="1179"/>
      <c r="CB81" s="1179">
        <v>1</v>
      </c>
      <c r="CC81" s="1179">
        <v>1</v>
      </c>
      <c r="CD81" s="1179">
        <v>1</v>
      </c>
      <c r="CE81" s="1179">
        <v>1</v>
      </c>
      <c r="CF81" s="1179">
        <v>1</v>
      </c>
      <c r="CG81" s="1180">
        <v>1</v>
      </c>
      <c r="CH81" s="1178"/>
      <c r="CI81" s="1179">
        <v>1</v>
      </c>
      <c r="CJ81" s="1179">
        <v>1</v>
      </c>
      <c r="CK81" s="1179">
        <v>1</v>
      </c>
      <c r="CL81" s="1179">
        <v>1</v>
      </c>
      <c r="CM81" s="1179"/>
      <c r="CN81" s="1179"/>
      <c r="CO81" s="1179"/>
      <c r="CP81" s="1179"/>
      <c r="CQ81" s="1179"/>
      <c r="CR81" s="1179"/>
      <c r="CS81" s="1180"/>
      <c r="CT81" s="1178">
        <v>1</v>
      </c>
      <c r="CU81" s="1179">
        <v>1</v>
      </c>
      <c r="CV81" s="1179">
        <v>1</v>
      </c>
      <c r="CW81" s="1179">
        <v>1</v>
      </c>
      <c r="CX81" s="1179">
        <v>1</v>
      </c>
      <c r="CY81" s="1179">
        <v>1</v>
      </c>
      <c r="CZ81" s="1179">
        <v>1</v>
      </c>
      <c r="DA81" s="1179">
        <v>1</v>
      </c>
      <c r="DB81" s="1179">
        <v>1</v>
      </c>
      <c r="DC81" s="1179">
        <v>1</v>
      </c>
      <c r="DD81" s="1179">
        <v>1</v>
      </c>
      <c r="DE81" s="1180">
        <v>1</v>
      </c>
      <c r="DF81" s="1178"/>
      <c r="DG81" s="1179"/>
      <c r="DH81" s="1179">
        <v>1</v>
      </c>
      <c r="DI81" s="1179">
        <v>1</v>
      </c>
      <c r="DJ81" s="1179"/>
      <c r="DK81" s="1179"/>
      <c r="DL81" s="1179"/>
      <c r="DM81" s="1179"/>
      <c r="DN81" s="1179">
        <v>1</v>
      </c>
      <c r="DO81" s="1179"/>
      <c r="DP81" s="1179"/>
      <c r="DQ81" s="1180"/>
      <c r="DR81" s="1178">
        <v>1</v>
      </c>
      <c r="DS81" s="1179">
        <v>1</v>
      </c>
      <c r="DT81" s="1179">
        <v>1</v>
      </c>
      <c r="DU81" s="1179">
        <v>1</v>
      </c>
      <c r="DV81" s="1179">
        <v>1</v>
      </c>
      <c r="DW81" s="1179">
        <v>1</v>
      </c>
      <c r="DX81" s="1179">
        <v>1</v>
      </c>
      <c r="DY81" s="1179">
        <v>1</v>
      </c>
      <c r="DZ81" s="1179">
        <v>1</v>
      </c>
      <c r="EA81" s="1179">
        <v>1</v>
      </c>
      <c r="EB81" s="1179">
        <v>1</v>
      </c>
      <c r="EC81" s="1180">
        <v>1</v>
      </c>
      <c r="ED81" s="1178"/>
      <c r="EE81" s="1179"/>
      <c r="EF81" s="1179">
        <v>1</v>
      </c>
      <c r="EG81" s="1179">
        <v>1</v>
      </c>
      <c r="EH81" s="1179"/>
      <c r="EI81" s="1179"/>
      <c r="EJ81" s="1179"/>
      <c r="EK81" s="1179"/>
      <c r="EL81" s="1179"/>
      <c r="EM81" s="1179"/>
      <c r="EN81" s="1179"/>
      <c r="EO81" s="1180"/>
      <c r="EP81" s="1172">
        <f t="shared" si="14"/>
        <v>5</v>
      </c>
      <c r="EQ81" s="1170">
        <f t="shared" si="14"/>
        <v>7</v>
      </c>
      <c r="ER81" s="1170">
        <f t="shared" si="14"/>
        <v>9</v>
      </c>
      <c r="ES81" s="1170">
        <f t="shared" si="14"/>
        <v>9</v>
      </c>
      <c r="ET81" s="1170">
        <f t="shared" si="14"/>
        <v>6</v>
      </c>
      <c r="EU81" s="1170">
        <f t="shared" si="14"/>
        <v>3</v>
      </c>
      <c r="EV81" s="1170">
        <f t="shared" si="14"/>
        <v>5</v>
      </c>
      <c r="EW81" s="1170">
        <f t="shared" si="14"/>
        <v>6</v>
      </c>
      <c r="EX81" s="1170">
        <f t="shared" si="14"/>
        <v>8</v>
      </c>
      <c r="EY81" s="1170">
        <f t="shared" si="14"/>
        <v>5</v>
      </c>
      <c r="EZ81" s="1170">
        <f t="shared" si="14"/>
        <v>5</v>
      </c>
      <c r="FA81" s="1171">
        <f t="shared" si="14"/>
        <v>5</v>
      </c>
    </row>
    <row r="82" spans="1:157">
      <c r="A82" s="1177" t="s">
        <v>755</v>
      </c>
      <c r="B82" s="1162"/>
      <c r="C82" s="1163"/>
      <c r="D82" s="1163"/>
      <c r="E82" s="1163"/>
      <c r="F82" s="1163"/>
      <c r="G82" s="1163"/>
      <c r="H82" s="1163"/>
      <c r="I82" s="1163"/>
      <c r="J82" s="1163"/>
      <c r="K82" s="1163"/>
      <c r="L82" s="1163"/>
      <c r="M82" s="1163"/>
      <c r="N82" s="1163"/>
      <c r="O82" s="1163"/>
      <c r="P82" s="1163"/>
      <c r="Q82" s="1163"/>
      <c r="R82" s="1163"/>
      <c r="S82" s="1163"/>
      <c r="T82" s="1163"/>
      <c r="U82" s="1163"/>
      <c r="V82" s="1163"/>
      <c r="W82" s="1163"/>
      <c r="X82" s="1163"/>
      <c r="Y82" s="1163"/>
      <c r="Z82" s="1163"/>
      <c r="AA82" s="1163"/>
      <c r="AB82" s="1163"/>
      <c r="AC82" s="1163"/>
      <c r="AD82" s="1163"/>
      <c r="AE82" s="1163"/>
      <c r="AF82" s="1163"/>
      <c r="AG82" s="1163"/>
      <c r="AH82" s="1163"/>
      <c r="AI82" s="1163"/>
      <c r="AJ82" s="1163"/>
      <c r="AK82" s="1163"/>
      <c r="AL82" s="1163"/>
      <c r="AM82" s="1163"/>
      <c r="AN82" s="1163"/>
      <c r="AO82" s="1163"/>
      <c r="AP82" s="1163"/>
      <c r="AQ82" s="1163"/>
      <c r="AR82" s="1163"/>
      <c r="AS82" s="1163"/>
      <c r="AT82" s="1163"/>
      <c r="AU82" s="1163"/>
      <c r="AV82" s="1163"/>
      <c r="AW82" s="1163"/>
      <c r="AX82" s="1163"/>
      <c r="AY82" s="1163"/>
      <c r="AZ82" s="1163"/>
      <c r="BA82" s="1163"/>
      <c r="BB82" s="1163"/>
      <c r="BC82" s="1163"/>
      <c r="BD82" s="1163"/>
      <c r="BE82" s="1163"/>
      <c r="BF82" s="1163"/>
      <c r="BG82" s="1163"/>
      <c r="BH82" s="1163"/>
      <c r="BI82" s="1163"/>
      <c r="BJ82" s="1163"/>
      <c r="BK82" s="1163"/>
      <c r="BL82" s="1163"/>
      <c r="BM82" s="1163"/>
      <c r="BN82" s="1163"/>
      <c r="BO82" s="1163"/>
      <c r="BP82" s="1163"/>
      <c r="BQ82" s="1163"/>
      <c r="BR82" s="1163"/>
      <c r="BS82" s="1163"/>
      <c r="BT82" s="1163"/>
      <c r="BU82" s="1163"/>
      <c r="BV82" s="1163"/>
      <c r="BW82" s="1163"/>
      <c r="BX82" s="1163"/>
      <c r="BY82" s="1163"/>
      <c r="BZ82" s="1163"/>
      <c r="CA82" s="1163"/>
      <c r="CB82" s="1163"/>
      <c r="CC82" s="1163"/>
      <c r="CD82" s="1163"/>
      <c r="CE82" s="1163"/>
      <c r="CF82" s="1163"/>
      <c r="CG82" s="1163"/>
      <c r="CH82" s="1163"/>
      <c r="CI82" s="1163"/>
      <c r="CJ82" s="1163"/>
      <c r="CK82" s="1163"/>
      <c r="CL82" s="1163"/>
      <c r="CM82" s="1163"/>
      <c r="CN82" s="1163"/>
      <c r="CO82" s="1163"/>
      <c r="CP82" s="1163"/>
      <c r="CQ82" s="1163"/>
      <c r="CR82" s="1163"/>
      <c r="CS82" s="1163"/>
      <c r="CT82" s="1163"/>
      <c r="CU82" s="1163"/>
      <c r="CV82" s="1163"/>
      <c r="CW82" s="1163"/>
      <c r="CX82" s="1163"/>
      <c r="CY82" s="1163"/>
      <c r="CZ82" s="1163"/>
      <c r="DA82" s="1163"/>
      <c r="DB82" s="1163"/>
      <c r="DC82" s="1163"/>
      <c r="DD82" s="1163"/>
      <c r="DE82" s="1163"/>
      <c r="DF82" s="1163"/>
      <c r="DG82" s="1163"/>
      <c r="DH82" s="1163"/>
      <c r="DI82" s="1163"/>
      <c r="DJ82" s="1163"/>
      <c r="DK82" s="1163"/>
      <c r="DL82" s="1163"/>
      <c r="DM82" s="1163"/>
      <c r="DN82" s="1163"/>
      <c r="DO82" s="1163"/>
      <c r="DP82" s="1163"/>
      <c r="DQ82" s="1163"/>
      <c r="DR82" s="1163"/>
      <c r="DS82" s="1163"/>
      <c r="DT82" s="1163"/>
      <c r="DU82" s="1163"/>
      <c r="DV82" s="1163"/>
      <c r="DW82" s="1163"/>
      <c r="DX82" s="1163"/>
      <c r="DY82" s="1163"/>
      <c r="DZ82" s="1163"/>
      <c r="EA82" s="1163"/>
      <c r="EB82" s="1163"/>
      <c r="EC82" s="1163" t="s">
        <v>284</v>
      </c>
      <c r="ED82" s="1163"/>
      <c r="EE82" s="1163"/>
      <c r="EF82" s="1163"/>
      <c r="EG82" s="1163"/>
      <c r="EH82" s="1163"/>
      <c r="EI82" s="1163"/>
      <c r="EJ82" s="1163"/>
      <c r="EK82" s="1163"/>
      <c r="EL82" s="1163"/>
      <c r="EM82" s="1163"/>
      <c r="EN82" s="1163"/>
      <c r="EO82" s="1163"/>
      <c r="EP82" s="1163"/>
      <c r="EQ82" s="1163"/>
      <c r="ER82" s="1163"/>
      <c r="ES82" s="1163"/>
      <c r="ET82" s="1163"/>
      <c r="EU82" s="1163"/>
      <c r="EV82" s="1163"/>
      <c r="EW82" s="1163"/>
      <c r="EX82" s="1163"/>
      <c r="EY82" s="1163"/>
      <c r="EZ82" s="1163"/>
      <c r="FA82" s="1164"/>
    </row>
    <row r="83" spans="1:157">
      <c r="A83" s="1173" t="s">
        <v>749</v>
      </c>
      <c r="B83" s="1178"/>
      <c r="C83" s="1179"/>
      <c r="D83" s="1179"/>
      <c r="E83" s="1179"/>
      <c r="F83" s="1179"/>
      <c r="G83" s="1179"/>
      <c r="H83" s="1179"/>
      <c r="I83" s="1179"/>
      <c r="J83" s="1179"/>
      <c r="K83" s="1179"/>
      <c r="L83" s="1179"/>
      <c r="M83" s="1180"/>
      <c r="N83" s="1178"/>
      <c r="O83" s="1179"/>
      <c r="P83" s="1179"/>
      <c r="Q83" s="1179"/>
      <c r="R83" s="1179"/>
      <c r="S83" s="1179"/>
      <c r="T83" s="1179"/>
      <c r="U83" s="1179"/>
      <c r="V83" s="1179"/>
      <c r="W83" s="1179"/>
      <c r="X83" s="1179"/>
      <c r="Y83" s="1180"/>
      <c r="Z83" s="1178"/>
      <c r="AA83" s="1179"/>
      <c r="AB83" s="1179"/>
      <c r="AC83" s="1179"/>
      <c r="AD83" s="1179"/>
      <c r="AE83" s="1179">
        <v>1</v>
      </c>
      <c r="AF83" s="1179">
        <v>1</v>
      </c>
      <c r="AG83" s="1179"/>
      <c r="AH83" s="1179"/>
      <c r="AI83" s="1179"/>
      <c r="AJ83" s="1179"/>
      <c r="AK83" s="1180"/>
      <c r="AL83" s="1178"/>
      <c r="AM83" s="1179"/>
      <c r="AN83" s="1179">
        <v>1</v>
      </c>
      <c r="AO83" s="1179">
        <v>1</v>
      </c>
      <c r="AP83" s="1179"/>
      <c r="AQ83" s="1179"/>
      <c r="AR83" s="1179"/>
      <c r="AS83" s="1179"/>
      <c r="AT83" s="1179">
        <v>1</v>
      </c>
      <c r="AU83" s="1179"/>
      <c r="AV83" s="1179"/>
      <c r="AW83" s="1180"/>
      <c r="AX83" s="1178"/>
      <c r="AY83" s="1179"/>
      <c r="AZ83" s="1179"/>
      <c r="BA83" s="1179"/>
      <c r="BB83" s="1179"/>
      <c r="BC83" s="1179"/>
      <c r="BD83" s="1179"/>
      <c r="BE83" s="1179"/>
      <c r="BF83" s="1179"/>
      <c r="BG83" s="1179"/>
      <c r="BH83" s="1179"/>
      <c r="BI83" s="1180"/>
      <c r="BJ83" s="1178"/>
      <c r="BK83" s="1179"/>
      <c r="BL83" s="1179"/>
      <c r="BM83" s="1179"/>
      <c r="BN83" s="1179"/>
      <c r="BO83" s="1179"/>
      <c r="BP83" s="1179"/>
      <c r="BQ83" s="1179"/>
      <c r="BR83" s="1179"/>
      <c r="BS83" s="1179">
        <v>1</v>
      </c>
      <c r="BT83" s="1179">
        <v>1</v>
      </c>
      <c r="BU83" s="1180">
        <v>1</v>
      </c>
      <c r="BV83" s="1178"/>
      <c r="BW83" s="1179"/>
      <c r="BX83" s="1179"/>
      <c r="BY83" s="1179"/>
      <c r="BZ83" s="1179"/>
      <c r="CA83" s="1179"/>
      <c r="CB83" s="1179"/>
      <c r="CC83" s="1179"/>
      <c r="CD83" s="1179"/>
      <c r="CE83" s="1179">
        <v>1</v>
      </c>
      <c r="CF83" s="1179">
        <v>1</v>
      </c>
      <c r="CG83" s="1180">
        <v>1</v>
      </c>
      <c r="CH83" s="1178"/>
      <c r="CI83" s="1179"/>
      <c r="CJ83" s="1179"/>
      <c r="CK83" s="1179"/>
      <c r="CL83" s="1179"/>
      <c r="CM83" s="1179"/>
      <c r="CN83" s="1179"/>
      <c r="CO83" s="1179"/>
      <c r="CP83" s="1179"/>
      <c r="CQ83" s="1179">
        <v>1</v>
      </c>
      <c r="CR83" s="1179">
        <v>1</v>
      </c>
      <c r="CS83" s="1180">
        <v>1</v>
      </c>
      <c r="CT83" s="1178"/>
      <c r="CU83" s="1179"/>
      <c r="CV83" s="1179"/>
      <c r="CW83" s="1179"/>
      <c r="CX83" s="1179"/>
      <c r="CY83" s="1179"/>
      <c r="CZ83" s="1179"/>
      <c r="DA83" s="1179"/>
      <c r="DB83" s="1179"/>
      <c r="DC83" s="1179">
        <v>1</v>
      </c>
      <c r="DD83" s="1179">
        <v>1</v>
      </c>
      <c r="DE83" s="1180"/>
      <c r="DF83" s="1178"/>
      <c r="DG83" s="1179"/>
      <c r="DH83" s="1179"/>
      <c r="DI83" s="1179"/>
      <c r="DJ83" s="1179"/>
      <c r="DK83" s="1179"/>
      <c r="DL83" s="1179"/>
      <c r="DM83" s="1179"/>
      <c r="DN83" s="1179"/>
      <c r="DO83" s="1179"/>
      <c r="DP83" s="1179"/>
      <c r="DQ83" s="1180"/>
      <c r="DR83" s="1178"/>
      <c r="DS83" s="1179"/>
      <c r="DT83" s="1179"/>
      <c r="DU83" s="1179"/>
      <c r="DV83" s="1179"/>
      <c r="DW83" s="1179"/>
      <c r="DX83" s="1179"/>
      <c r="DY83" s="1179"/>
      <c r="DZ83" s="1179"/>
      <c r="EA83" s="1179"/>
      <c r="EB83" s="1179"/>
      <c r="EC83" s="1180"/>
      <c r="ED83" s="1178"/>
      <c r="EE83" s="1179"/>
      <c r="EF83" s="1179"/>
      <c r="EG83" s="1179" t="s">
        <v>284</v>
      </c>
      <c r="EH83" s="1179"/>
      <c r="EI83" s="1179"/>
      <c r="EJ83" s="1179"/>
      <c r="EK83" s="1179"/>
      <c r="EL83" s="1179"/>
      <c r="EM83" s="1179"/>
      <c r="EN83" s="1179"/>
      <c r="EO83" s="1180"/>
      <c r="EP83" s="1172">
        <f t="shared" ref="EP83:FA90" si="15">SUM(B83,N83,Z83,AL83,AX83,BJ83,BV83,CH83,CT83,DF83)</f>
        <v>0</v>
      </c>
      <c r="EQ83" s="1170">
        <f t="shared" si="15"/>
        <v>0</v>
      </c>
      <c r="ER83" s="1170">
        <f t="shared" si="15"/>
        <v>1</v>
      </c>
      <c r="ES83" s="1170">
        <f t="shared" si="15"/>
        <v>1</v>
      </c>
      <c r="ET83" s="1170">
        <f t="shared" si="15"/>
        <v>0</v>
      </c>
      <c r="EU83" s="1170">
        <f t="shared" si="15"/>
        <v>1</v>
      </c>
      <c r="EV83" s="1170">
        <f t="shared" si="15"/>
        <v>1</v>
      </c>
      <c r="EW83" s="1170">
        <f t="shared" si="15"/>
        <v>0</v>
      </c>
      <c r="EX83" s="1170">
        <f t="shared" si="15"/>
        <v>1</v>
      </c>
      <c r="EY83" s="1170">
        <f t="shared" si="15"/>
        <v>4</v>
      </c>
      <c r="EZ83" s="1170">
        <f t="shared" si="15"/>
        <v>4</v>
      </c>
      <c r="FA83" s="1171">
        <f t="shared" si="15"/>
        <v>3</v>
      </c>
    </row>
    <row r="84" spans="1:157">
      <c r="A84" s="1173" t="s">
        <v>750</v>
      </c>
      <c r="B84" s="1178"/>
      <c r="C84" s="1179"/>
      <c r="D84" s="1179"/>
      <c r="E84" s="1179"/>
      <c r="F84" s="1179"/>
      <c r="G84" s="1179"/>
      <c r="H84" s="1179"/>
      <c r="I84" s="1179"/>
      <c r="J84" s="1179"/>
      <c r="K84" s="1179"/>
      <c r="L84" s="1179"/>
      <c r="M84" s="1180"/>
      <c r="N84" s="1178"/>
      <c r="O84" s="1179"/>
      <c r="P84" s="1179"/>
      <c r="Q84" s="1179"/>
      <c r="R84" s="1179"/>
      <c r="S84" s="1179"/>
      <c r="T84" s="1179"/>
      <c r="U84" s="1179"/>
      <c r="V84" s="1179"/>
      <c r="W84" s="1179"/>
      <c r="X84" s="1179"/>
      <c r="Y84" s="1180"/>
      <c r="Z84" s="1178">
        <v>1</v>
      </c>
      <c r="AA84" s="1179">
        <v>1</v>
      </c>
      <c r="AB84" s="1179"/>
      <c r="AC84" s="1179"/>
      <c r="AD84" s="1179"/>
      <c r="AE84" s="1179"/>
      <c r="AF84" s="1179"/>
      <c r="AG84" s="1179"/>
      <c r="AH84" s="1179"/>
      <c r="AI84" s="1179"/>
      <c r="AJ84" s="1179"/>
      <c r="AK84" s="1180"/>
      <c r="AL84" s="1178"/>
      <c r="AM84" s="1179"/>
      <c r="AN84" s="1179">
        <v>1</v>
      </c>
      <c r="AO84" s="1179"/>
      <c r="AP84" s="1179"/>
      <c r="AQ84" s="1179"/>
      <c r="AR84" s="1179"/>
      <c r="AS84" s="1179"/>
      <c r="AT84" s="1179">
        <v>1</v>
      </c>
      <c r="AU84" s="1179">
        <v>1</v>
      </c>
      <c r="AV84" s="1179"/>
      <c r="AW84" s="1180"/>
      <c r="AX84" s="1178"/>
      <c r="AY84" s="1179">
        <v>1</v>
      </c>
      <c r="AZ84" s="1179">
        <v>1</v>
      </c>
      <c r="BA84" s="1179"/>
      <c r="BB84" s="1179"/>
      <c r="BC84" s="1179"/>
      <c r="BD84" s="1179"/>
      <c r="BE84" s="1179"/>
      <c r="BF84" s="1179"/>
      <c r="BG84" s="1179">
        <v>1</v>
      </c>
      <c r="BH84" s="1179">
        <v>1</v>
      </c>
      <c r="BI84" s="1180"/>
      <c r="BJ84" s="1178"/>
      <c r="BK84" s="1179"/>
      <c r="BL84" s="1179"/>
      <c r="BM84" s="1179">
        <v>1</v>
      </c>
      <c r="BN84" s="1179">
        <v>1</v>
      </c>
      <c r="BO84" s="1179">
        <v>1</v>
      </c>
      <c r="BP84" s="1179"/>
      <c r="BQ84" s="1179"/>
      <c r="BR84" s="1179"/>
      <c r="BS84" s="1179"/>
      <c r="BT84" s="1179"/>
      <c r="BU84" s="1180"/>
      <c r="BV84" s="1178"/>
      <c r="BW84" s="1179"/>
      <c r="BX84" s="1179"/>
      <c r="BY84" s="1179">
        <v>1</v>
      </c>
      <c r="BZ84" s="1179">
        <v>1</v>
      </c>
      <c r="CA84" s="1179">
        <v>1</v>
      </c>
      <c r="CB84" s="1179"/>
      <c r="CC84" s="1179"/>
      <c r="CD84" s="1179"/>
      <c r="CE84" s="1179"/>
      <c r="CF84" s="1179"/>
      <c r="CG84" s="1180"/>
      <c r="CH84" s="1178"/>
      <c r="CI84" s="1179"/>
      <c r="CJ84" s="1179"/>
      <c r="CK84" s="1179">
        <v>1</v>
      </c>
      <c r="CL84" s="1179">
        <v>1</v>
      </c>
      <c r="CM84" s="1179"/>
      <c r="CN84" s="1179"/>
      <c r="CO84" s="1179"/>
      <c r="CP84" s="1179"/>
      <c r="CQ84" s="1179"/>
      <c r="CR84" s="1179"/>
      <c r="CS84" s="1180"/>
      <c r="CT84" s="1178"/>
      <c r="CU84" s="1179"/>
      <c r="CV84" s="1179"/>
      <c r="CW84" s="1179">
        <v>1</v>
      </c>
      <c r="CX84" s="1179">
        <v>1</v>
      </c>
      <c r="CY84" s="1179"/>
      <c r="CZ84" s="1179"/>
      <c r="DA84" s="1179"/>
      <c r="DB84" s="1179"/>
      <c r="DC84" s="1179"/>
      <c r="DD84" s="1179"/>
      <c r="DE84" s="1180"/>
      <c r="DF84" s="1178"/>
      <c r="DG84" s="1179"/>
      <c r="DH84" s="1179"/>
      <c r="DI84" s="1179"/>
      <c r="DJ84" s="1179"/>
      <c r="DK84" s="1179"/>
      <c r="DL84" s="1179"/>
      <c r="DM84" s="1179"/>
      <c r="DN84" s="1179"/>
      <c r="DO84" s="1179"/>
      <c r="DP84" s="1179"/>
      <c r="DQ84" s="1180"/>
      <c r="DR84" s="1178"/>
      <c r="DS84" s="1179"/>
      <c r="DT84" s="1179"/>
      <c r="DU84" s="1179"/>
      <c r="DV84" s="1179"/>
      <c r="DW84" s="1179"/>
      <c r="DX84" s="1179"/>
      <c r="DY84" s="1179"/>
      <c r="DZ84" s="1179"/>
      <c r="EA84" s="1179"/>
      <c r="EB84" s="1179"/>
      <c r="EC84" s="1180"/>
      <c r="ED84" s="1178"/>
      <c r="EE84" s="1179"/>
      <c r="EF84" s="1179"/>
      <c r="EG84" s="1179"/>
      <c r="EH84" s="1179"/>
      <c r="EI84" s="1179"/>
      <c r="EJ84" s="1179"/>
      <c r="EK84" s="1179"/>
      <c r="EL84" s="1179"/>
      <c r="EM84" s="1179"/>
      <c r="EN84" s="1179"/>
      <c r="EO84" s="1180"/>
      <c r="EP84" s="1172">
        <f t="shared" si="15"/>
        <v>1</v>
      </c>
      <c r="EQ84" s="1170">
        <f t="shared" si="15"/>
        <v>2</v>
      </c>
      <c r="ER84" s="1170">
        <f t="shared" si="15"/>
        <v>2</v>
      </c>
      <c r="ES84" s="1170">
        <f t="shared" si="15"/>
        <v>4</v>
      </c>
      <c r="ET84" s="1170">
        <f t="shared" si="15"/>
        <v>4</v>
      </c>
      <c r="EU84" s="1170">
        <f t="shared" si="15"/>
        <v>2</v>
      </c>
      <c r="EV84" s="1170">
        <f t="shared" si="15"/>
        <v>0</v>
      </c>
      <c r="EW84" s="1170">
        <f t="shared" si="15"/>
        <v>0</v>
      </c>
      <c r="EX84" s="1170">
        <f t="shared" si="15"/>
        <v>1</v>
      </c>
      <c r="EY84" s="1170">
        <f t="shared" si="15"/>
        <v>2</v>
      </c>
      <c r="EZ84" s="1170">
        <f t="shared" si="15"/>
        <v>1</v>
      </c>
      <c r="FA84" s="1171">
        <f t="shared" si="15"/>
        <v>0</v>
      </c>
    </row>
    <row r="85" spans="1:157">
      <c r="A85" s="1173" t="s">
        <v>751</v>
      </c>
      <c r="B85" s="1178"/>
      <c r="C85" s="1179"/>
      <c r="D85" s="1179"/>
      <c r="E85" s="1179"/>
      <c r="F85" s="1179"/>
      <c r="G85" s="1179"/>
      <c r="H85" s="1179"/>
      <c r="I85" s="1179"/>
      <c r="J85" s="1179"/>
      <c r="K85" s="1179"/>
      <c r="L85" s="1179"/>
      <c r="M85" s="1180"/>
      <c r="N85" s="1178"/>
      <c r="O85" s="1179"/>
      <c r="P85" s="1179"/>
      <c r="Q85" s="1179"/>
      <c r="R85" s="1179"/>
      <c r="S85" s="1179"/>
      <c r="T85" s="1179"/>
      <c r="U85" s="1179"/>
      <c r="V85" s="1179"/>
      <c r="W85" s="1179"/>
      <c r="X85" s="1179"/>
      <c r="Y85" s="1180"/>
      <c r="Z85" s="1178"/>
      <c r="AA85" s="1179"/>
      <c r="AB85" s="1179"/>
      <c r="AC85" s="1179"/>
      <c r="AD85" s="1179"/>
      <c r="AE85" s="1179"/>
      <c r="AF85" s="1179"/>
      <c r="AG85" s="1179"/>
      <c r="AH85" s="1179"/>
      <c r="AI85" s="1179"/>
      <c r="AJ85" s="1179"/>
      <c r="AK85" s="1180"/>
      <c r="AL85" s="1178"/>
      <c r="AM85" s="1179"/>
      <c r="AN85" s="1179"/>
      <c r="AO85" s="1179"/>
      <c r="AP85" s="1179"/>
      <c r="AQ85" s="1179"/>
      <c r="AR85" s="1179"/>
      <c r="AS85" s="1179"/>
      <c r="AT85" s="1179"/>
      <c r="AU85" s="1179"/>
      <c r="AV85" s="1179"/>
      <c r="AW85" s="1180"/>
      <c r="AX85" s="1178"/>
      <c r="AY85" s="1179"/>
      <c r="AZ85" s="1179"/>
      <c r="BA85" s="1179"/>
      <c r="BB85" s="1179"/>
      <c r="BC85" s="1179"/>
      <c r="BD85" s="1179"/>
      <c r="BE85" s="1179"/>
      <c r="BF85" s="1179"/>
      <c r="BG85" s="1179"/>
      <c r="BH85" s="1179"/>
      <c r="BI85" s="1180"/>
      <c r="BJ85" s="1178"/>
      <c r="BK85" s="1179"/>
      <c r="BL85" s="1179"/>
      <c r="BM85" s="1179"/>
      <c r="BN85" s="1179"/>
      <c r="BO85" s="1179"/>
      <c r="BP85" s="1179"/>
      <c r="BQ85" s="1179"/>
      <c r="BR85" s="1179"/>
      <c r="BS85" s="1179"/>
      <c r="BT85" s="1179"/>
      <c r="BU85" s="1180"/>
      <c r="BV85" s="1178"/>
      <c r="BW85" s="1179"/>
      <c r="BX85" s="1179"/>
      <c r="BY85" s="1179"/>
      <c r="BZ85" s="1179"/>
      <c r="CA85" s="1179"/>
      <c r="CB85" s="1179"/>
      <c r="CC85" s="1179"/>
      <c r="CD85" s="1179"/>
      <c r="CE85" s="1179"/>
      <c r="CF85" s="1179"/>
      <c r="CG85" s="1180"/>
      <c r="CH85" s="1178"/>
      <c r="CI85" s="1179"/>
      <c r="CJ85" s="1179"/>
      <c r="CK85" s="1179"/>
      <c r="CL85" s="1179"/>
      <c r="CM85" s="1179"/>
      <c r="CN85" s="1179"/>
      <c r="CO85" s="1179"/>
      <c r="CP85" s="1179"/>
      <c r="CQ85" s="1179"/>
      <c r="CR85" s="1179"/>
      <c r="CS85" s="1180"/>
      <c r="CT85" s="1178"/>
      <c r="CU85" s="1179"/>
      <c r="CV85" s="1179"/>
      <c r="CW85" s="1179"/>
      <c r="CX85" s="1179"/>
      <c r="CY85" s="1179"/>
      <c r="CZ85" s="1179"/>
      <c r="DA85" s="1179"/>
      <c r="DB85" s="1179"/>
      <c r="DC85" s="1179"/>
      <c r="DD85" s="1179"/>
      <c r="DE85" s="1180"/>
      <c r="DF85" s="1178"/>
      <c r="DG85" s="1179"/>
      <c r="DH85" s="1179"/>
      <c r="DI85" s="1179"/>
      <c r="DJ85" s="1179"/>
      <c r="DK85" s="1179"/>
      <c r="DL85" s="1179"/>
      <c r="DM85" s="1179"/>
      <c r="DN85" s="1179"/>
      <c r="DO85" s="1179"/>
      <c r="DP85" s="1179"/>
      <c r="DQ85" s="1180"/>
      <c r="DR85" s="1178"/>
      <c r="DS85" s="1179"/>
      <c r="DT85" s="1179"/>
      <c r="DU85" s="1179"/>
      <c r="DV85" s="1179"/>
      <c r="DW85" s="1179"/>
      <c r="DX85" s="1179"/>
      <c r="DY85" s="1179"/>
      <c r="DZ85" s="1179"/>
      <c r="EA85" s="1179"/>
      <c r="EB85" s="1179"/>
      <c r="EC85" s="1180"/>
      <c r="ED85" s="1178"/>
      <c r="EE85" s="1179"/>
      <c r="EF85" s="1179"/>
      <c r="EG85" s="1179"/>
      <c r="EH85" s="1179"/>
      <c r="EI85" s="1179"/>
      <c r="EJ85" s="1179"/>
      <c r="EK85" s="1179"/>
      <c r="EL85" s="1179"/>
      <c r="EM85" s="1179"/>
      <c r="EN85" s="1179"/>
      <c r="EO85" s="1180"/>
      <c r="EP85" s="1172">
        <f t="shared" si="15"/>
        <v>0</v>
      </c>
      <c r="EQ85" s="1170">
        <f t="shared" si="15"/>
        <v>0</v>
      </c>
      <c r="ER85" s="1170">
        <f t="shared" si="15"/>
        <v>0</v>
      </c>
      <c r="ES85" s="1170">
        <f t="shared" si="15"/>
        <v>0</v>
      </c>
      <c r="ET85" s="1170">
        <f t="shared" si="15"/>
        <v>0</v>
      </c>
      <c r="EU85" s="1170">
        <f t="shared" si="15"/>
        <v>0</v>
      </c>
      <c r="EV85" s="1170">
        <f t="shared" si="15"/>
        <v>0</v>
      </c>
      <c r="EW85" s="1170">
        <f t="shared" si="15"/>
        <v>0</v>
      </c>
      <c r="EX85" s="1170">
        <f t="shared" si="15"/>
        <v>0</v>
      </c>
      <c r="EY85" s="1170">
        <f t="shared" si="15"/>
        <v>0</v>
      </c>
      <c r="EZ85" s="1170">
        <f t="shared" si="15"/>
        <v>0</v>
      </c>
      <c r="FA85" s="1171">
        <f t="shared" si="15"/>
        <v>0</v>
      </c>
    </row>
    <row r="86" spans="1:157">
      <c r="A86" s="1173" t="s">
        <v>752</v>
      </c>
      <c r="B86" s="1178"/>
      <c r="C86" s="1179"/>
      <c r="D86" s="1179"/>
      <c r="E86" s="1179"/>
      <c r="F86" s="1179"/>
      <c r="G86" s="1179"/>
      <c r="H86" s="1179"/>
      <c r="I86" s="1179"/>
      <c r="J86" s="1179"/>
      <c r="K86" s="1179"/>
      <c r="L86" s="1179"/>
      <c r="M86" s="1180"/>
      <c r="N86" s="1178"/>
      <c r="O86" s="1179"/>
      <c r="P86" s="1179"/>
      <c r="Q86" s="1179"/>
      <c r="R86" s="1179"/>
      <c r="S86" s="1179"/>
      <c r="T86" s="1179"/>
      <c r="U86" s="1179"/>
      <c r="V86" s="1179"/>
      <c r="W86" s="1179"/>
      <c r="X86" s="1179"/>
      <c r="Y86" s="1180"/>
      <c r="Z86" s="1178">
        <v>1</v>
      </c>
      <c r="AA86" s="1179">
        <v>1</v>
      </c>
      <c r="AB86" s="1179">
        <v>1</v>
      </c>
      <c r="AC86" s="1179">
        <v>1</v>
      </c>
      <c r="AD86" s="1179">
        <v>1</v>
      </c>
      <c r="AE86" s="1179">
        <v>1</v>
      </c>
      <c r="AF86" s="1179">
        <v>1</v>
      </c>
      <c r="AG86" s="1179">
        <v>1</v>
      </c>
      <c r="AH86" s="1179">
        <v>1</v>
      </c>
      <c r="AI86" s="1179">
        <v>1</v>
      </c>
      <c r="AJ86" s="1179">
        <v>1</v>
      </c>
      <c r="AK86" s="1180">
        <v>1</v>
      </c>
      <c r="AL86" s="1178"/>
      <c r="AM86" s="1179"/>
      <c r="AN86" s="1179"/>
      <c r="AO86" s="1179"/>
      <c r="AP86" s="1179"/>
      <c r="AQ86" s="1179"/>
      <c r="AR86" s="1179"/>
      <c r="AS86" s="1179"/>
      <c r="AT86" s="1179">
        <v>1</v>
      </c>
      <c r="AU86" s="1179"/>
      <c r="AV86" s="1179"/>
      <c r="AW86" s="1180"/>
      <c r="AX86" s="1178">
        <v>1</v>
      </c>
      <c r="AY86" s="1179">
        <v>1</v>
      </c>
      <c r="AZ86" s="1179">
        <v>1</v>
      </c>
      <c r="BA86" s="1179">
        <v>1</v>
      </c>
      <c r="BB86" s="1179">
        <v>1</v>
      </c>
      <c r="BC86" s="1179">
        <v>1</v>
      </c>
      <c r="BD86" s="1179">
        <v>1</v>
      </c>
      <c r="BE86" s="1179">
        <v>1</v>
      </c>
      <c r="BF86" s="1179">
        <v>1</v>
      </c>
      <c r="BG86" s="1179">
        <v>1</v>
      </c>
      <c r="BH86" s="1179">
        <v>1</v>
      </c>
      <c r="BI86" s="1180">
        <v>1</v>
      </c>
      <c r="BJ86" s="1178">
        <v>1</v>
      </c>
      <c r="BK86" s="1179">
        <v>1</v>
      </c>
      <c r="BL86" s="1179">
        <v>1</v>
      </c>
      <c r="BM86" s="1179">
        <v>1</v>
      </c>
      <c r="BN86" s="1179">
        <v>1</v>
      </c>
      <c r="BO86" s="1179"/>
      <c r="BP86" s="1179">
        <v>1</v>
      </c>
      <c r="BQ86" s="1179">
        <v>1</v>
      </c>
      <c r="BR86" s="1179">
        <v>1</v>
      </c>
      <c r="BS86" s="1179">
        <v>1</v>
      </c>
      <c r="BT86" s="1179">
        <v>1</v>
      </c>
      <c r="BU86" s="1180">
        <v>1</v>
      </c>
      <c r="BV86" s="1178">
        <v>1</v>
      </c>
      <c r="BW86" s="1179">
        <v>1</v>
      </c>
      <c r="BX86" s="1179">
        <v>1</v>
      </c>
      <c r="BY86" s="1179">
        <v>1</v>
      </c>
      <c r="BZ86" s="1179">
        <v>1</v>
      </c>
      <c r="CA86" s="1179"/>
      <c r="CB86" s="1179">
        <v>1</v>
      </c>
      <c r="CC86" s="1179">
        <v>1</v>
      </c>
      <c r="CD86" s="1179">
        <v>1</v>
      </c>
      <c r="CE86" s="1179">
        <v>1</v>
      </c>
      <c r="CF86" s="1179">
        <v>1</v>
      </c>
      <c r="CG86" s="1180">
        <v>1</v>
      </c>
      <c r="CH86" s="1178"/>
      <c r="CI86" s="1179">
        <v>1</v>
      </c>
      <c r="CJ86" s="1179">
        <v>1</v>
      </c>
      <c r="CK86" s="1179">
        <v>1</v>
      </c>
      <c r="CL86" s="1179">
        <v>1</v>
      </c>
      <c r="CM86" s="1179"/>
      <c r="CN86" s="1179"/>
      <c r="CO86" s="1179"/>
      <c r="CP86" s="1179"/>
      <c r="CQ86" s="1179"/>
      <c r="CR86" s="1179"/>
      <c r="CS86" s="1180"/>
      <c r="CT86" s="1178">
        <v>1</v>
      </c>
      <c r="CU86" s="1179">
        <v>1</v>
      </c>
      <c r="CV86" s="1179">
        <v>1</v>
      </c>
      <c r="CW86" s="1179">
        <v>1</v>
      </c>
      <c r="CX86" s="1179">
        <v>1</v>
      </c>
      <c r="CY86" s="1179">
        <v>1</v>
      </c>
      <c r="CZ86" s="1179">
        <v>1</v>
      </c>
      <c r="DA86" s="1179">
        <v>1</v>
      </c>
      <c r="DB86" s="1179">
        <v>1</v>
      </c>
      <c r="DC86" s="1179">
        <v>1</v>
      </c>
      <c r="DD86" s="1179">
        <v>1</v>
      </c>
      <c r="DE86" s="1180">
        <v>1</v>
      </c>
      <c r="DF86" s="1178"/>
      <c r="DG86" s="1179"/>
      <c r="DH86" s="1179"/>
      <c r="DI86" s="1179"/>
      <c r="DJ86" s="1179"/>
      <c r="DK86" s="1179"/>
      <c r="DL86" s="1179"/>
      <c r="DM86" s="1179"/>
      <c r="DN86" s="1179"/>
      <c r="DO86" s="1179"/>
      <c r="DP86" s="1179"/>
      <c r="DQ86" s="1180"/>
      <c r="DR86" s="1178"/>
      <c r="DS86" s="1179"/>
      <c r="DT86" s="1179"/>
      <c r="DU86" s="1179"/>
      <c r="DV86" s="1179"/>
      <c r="DW86" s="1179"/>
      <c r="DX86" s="1179"/>
      <c r="DY86" s="1179"/>
      <c r="DZ86" s="1179"/>
      <c r="EA86" s="1179"/>
      <c r="EB86" s="1179"/>
      <c r="EC86" s="1180"/>
      <c r="ED86" s="1178"/>
      <c r="EE86" s="1179"/>
      <c r="EF86" s="1179"/>
      <c r="EG86" s="1179"/>
      <c r="EH86" s="1179"/>
      <c r="EI86" s="1179"/>
      <c r="EJ86" s="1179"/>
      <c r="EK86" s="1179"/>
      <c r="EL86" s="1179"/>
      <c r="EM86" s="1179"/>
      <c r="EN86" s="1179"/>
      <c r="EO86" s="1180"/>
      <c r="EP86" s="1172">
        <f t="shared" si="15"/>
        <v>5</v>
      </c>
      <c r="EQ86" s="1170">
        <f t="shared" si="15"/>
        <v>6</v>
      </c>
      <c r="ER86" s="1170">
        <f t="shared" si="15"/>
        <v>6</v>
      </c>
      <c r="ES86" s="1170">
        <f t="shared" si="15"/>
        <v>6</v>
      </c>
      <c r="ET86" s="1170">
        <f t="shared" si="15"/>
        <v>6</v>
      </c>
      <c r="EU86" s="1170">
        <f t="shared" si="15"/>
        <v>3</v>
      </c>
      <c r="EV86" s="1170">
        <f t="shared" si="15"/>
        <v>5</v>
      </c>
      <c r="EW86" s="1170">
        <f t="shared" si="15"/>
        <v>5</v>
      </c>
      <c r="EX86" s="1170">
        <f t="shared" si="15"/>
        <v>6</v>
      </c>
      <c r="EY86" s="1170">
        <f t="shared" si="15"/>
        <v>5</v>
      </c>
      <c r="EZ86" s="1170">
        <f t="shared" si="15"/>
        <v>5</v>
      </c>
      <c r="FA86" s="1171">
        <f t="shared" si="15"/>
        <v>5</v>
      </c>
    </row>
    <row r="87" spans="1:157">
      <c r="A87" s="1165" t="s">
        <v>756</v>
      </c>
      <c r="B87" s="1178"/>
      <c r="C87" s="1179"/>
      <c r="D87" s="1179"/>
      <c r="E87" s="1179"/>
      <c r="F87" s="1179"/>
      <c r="G87" s="1179"/>
      <c r="H87" s="1179"/>
      <c r="I87" s="1179"/>
      <c r="J87" s="1179"/>
      <c r="K87" s="1179"/>
      <c r="L87" s="1179"/>
      <c r="M87" s="1180"/>
      <c r="N87" s="1178"/>
      <c r="O87" s="1179"/>
      <c r="P87" s="1179"/>
      <c r="Q87" s="1179"/>
      <c r="R87" s="1179"/>
      <c r="S87" s="1179"/>
      <c r="T87" s="1179"/>
      <c r="U87" s="1179"/>
      <c r="V87" s="1179"/>
      <c r="W87" s="1179"/>
      <c r="X87" s="1179"/>
      <c r="Y87" s="1180"/>
      <c r="Z87" s="1178"/>
      <c r="AA87" s="1179"/>
      <c r="AB87" s="1179"/>
      <c r="AC87" s="1179"/>
      <c r="AD87" s="1179"/>
      <c r="AE87" s="1179"/>
      <c r="AF87" s="1179"/>
      <c r="AG87" s="1179"/>
      <c r="AH87" s="1179"/>
      <c r="AI87" s="1179"/>
      <c r="AJ87" s="1179"/>
      <c r="AK87" s="1180"/>
      <c r="AL87" s="1178"/>
      <c r="AM87" s="1179"/>
      <c r="AN87" s="1179"/>
      <c r="AO87" s="1179"/>
      <c r="AP87" s="1179"/>
      <c r="AQ87" s="1179"/>
      <c r="AR87" s="1179">
        <v>1</v>
      </c>
      <c r="AS87" s="1179">
        <v>1</v>
      </c>
      <c r="AT87" s="1179">
        <v>1</v>
      </c>
      <c r="AU87" s="1179"/>
      <c r="AV87" s="1179"/>
      <c r="AW87" s="1180"/>
      <c r="AX87" s="1178"/>
      <c r="AY87" s="1179"/>
      <c r="AZ87" s="1179"/>
      <c r="BA87" s="1179"/>
      <c r="BB87" s="1179"/>
      <c r="BC87" s="1179"/>
      <c r="BD87" s="1179"/>
      <c r="BE87" s="1179"/>
      <c r="BF87" s="1179"/>
      <c r="BG87" s="1179"/>
      <c r="BH87" s="1179"/>
      <c r="BI87" s="1180"/>
      <c r="BJ87" s="1178"/>
      <c r="BK87" s="1179"/>
      <c r="BL87" s="1179"/>
      <c r="BM87" s="1179"/>
      <c r="BN87" s="1179"/>
      <c r="BO87" s="1179"/>
      <c r="BP87" s="1179"/>
      <c r="BQ87" s="1179"/>
      <c r="BR87" s="1179"/>
      <c r="BS87" s="1179"/>
      <c r="BT87" s="1179"/>
      <c r="BU87" s="1180"/>
      <c r="BV87" s="1178"/>
      <c r="BW87" s="1179"/>
      <c r="BX87" s="1179"/>
      <c r="BY87" s="1179"/>
      <c r="BZ87" s="1179"/>
      <c r="CA87" s="1179"/>
      <c r="CB87" s="1179"/>
      <c r="CC87" s="1179"/>
      <c r="CD87" s="1179"/>
      <c r="CE87" s="1179"/>
      <c r="CF87" s="1179"/>
      <c r="CG87" s="1180"/>
      <c r="CH87" s="1178"/>
      <c r="CI87" s="1179"/>
      <c r="CJ87" s="1179"/>
      <c r="CK87" s="1179"/>
      <c r="CL87" s="1179"/>
      <c r="CM87" s="1179"/>
      <c r="CN87" s="1179"/>
      <c r="CO87" s="1179"/>
      <c r="CP87" s="1179"/>
      <c r="CQ87" s="1179"/>
      <c r="CR87" s="1179"/>
      <c r="CS87" s="1180"/>
      <c r="CT87" s="1178"/>
      <c r="CU87" s="1179"/>
      <c r="CV87" s="1179"/>
      <c r="CW87" s="1179"/>
      <c r="CX87" s="1179"/>
      <c r="CY87" s="1179"/>
      <c r="CZ87" s="1179"/>
      <c r="DA87" s="1179"/>
      <c r="DB87" s="1179"/>
      <c r="DC87" s="1179"/>
      <c r="DD87" s="1179"/>
      <c r="DE87" s="1180"/>
      <c r="DF87" s="1178"/>
      <c r="DG87" s="1179"/>
      <c r="DH87" s="1179"/>
      <c r="DI87" s="1179"/>
      <c r="DJ87" s="1179"/>
      <c r="DK87" s="1179"/>
      <c r="DL87" s="1179"/>
      <c r="DM87" s="1179"/>
      <c r="DN87" s="1179"/>
      <c r="DO87" s="1179"/>
      <c r="DP87" s="1179"/>
      <c r="DQ87" s="1180"/>
      <c r="DR87" s="1178">
        <v>1</v>
      </c>
      <c r="DS87" s="1179">
        <v>1</v>
      </c>
      <c r="DT87" s="1179">
        <v>1</v>
      </c>
      <c r="DU87" s="1179">
        <v>1</v>
      </c>
      <c r="DV87" s="1179">
        <v>1</v>
      </c>
      <c r="DW87" s="1179">
        <v>1</v>
      </c>
      <c r="DX87" s="1179">
        <v>1</v>
      </c>
      <c r="DY87" s="1179">
        <v>1</v>
      </c>
      <c r="DZ87" s="1179">
        <v>1</v>
      </c>
      <c r="EA87" s="1179">
        <v>1</v>
      </c>
      <c r="EB87" s="1179">
        <v>1</v>
      </c>
      <c r="EC87" s="1180">
        <v>1</v>
      </c>
      <c r="ED87" s="1178"/>
      <c r="EE87" s="1179"/>
      <c r="EF87" s="1179"/>
      <c r="EG87" s="1179"/>
      <c r="EH87" s="1179"/>
      <c r="EI87" s="1179"/>
      <c r="EJ87" s="1179"/>
      <c r="EK87" s="1179"/>
      <c r="EL87" s="1179"/>
      <c r="EM87" s="1179"/>
      <c r="EN87" s="1179"/>
      <c r="EO87" s="1180"/>
      <c r="EP87" s="1172">
        <f t="shared" si="15"/>
        <v>0</v>
      </c>
      <c r="EQ87" s="1170">
        <f t="shared" si="15"/>
        <v>0</v>
      </c>
      <c r="ER87" s="1170">
        <f t="shared" si="15"/>
        <v>0</v>
      </c>
      <c r="ES87" s="1170">
        <f t="shared" si="15"/>
        <v>0</v>
      </c>
      <c r="ET87" s="1170">
        <f t="shared" si="15"/>
        <v>0</v>
      </c>
      <c r="EU87" s="1170">
        <f t="shared" si="15"/>
        <v>0</v>
      </c>
      <c r="EV87" s="1170">
        <f t="shared" si="15"/>
        <v>1</v>
      </c>
      <c r="EW87" s="1170">
        <f t="shared" si="15"/>
        <v>1</v>
      </c>
      <c r="EX87" s="1170">
        <f t="shared" si="15"/>
        <v>1</v>
      </c>
      <c r="EY87" s="1170">
        <f t="shared" si="15"/>
        <v>0</v>
      </c>
      <c r="EZ87" s="1170">
        <f t="shared" si="15"/>
        <v>0</v>
      </c>
      <c r="FA87" s="1171">
        <f t="shared" si="15"/>
        <v>0</v>
      </c>
    </row>
    <row r="88" spans="1:157">
      <c r="A88" s="1165" t="s">
        <v>757</v>
      </c>
      <c r="B88" s="1169">
        <v>1</v>
      </c>
      <c r="C88" s="1170">
        <v>1</v>
      </c>
      <c r="D88" s="1170">
        <v>1</v>
      </c>
      <c r="E88" s="1170">
        <v>1</v>
      </c>
      <c r="F88" s="1170">
        <v>1</v>
      </c>
      <c r="G88" s="1170">
        <v>1</v>
      </c>
      <c r="H88" s="1170">
        <v>1</v>
      </c>
      <c r="I88" s="1170">
        <v>1</v>
      </c>
      <c r="J88" s="1170">
        <v>1</v>
      </c>
      <c r="K88" s="1170">
        <v>1</v>
      </c>
      <c r="L88" s="1170">
        <v>1</v>
      </c>
      <c r="M88" s="1171">
        <v>1</v>
      </c>
      <c r="N88" s="1178"/>
      <c r="O88" s="1179"/>
      <c r="P88" s="1179"/>
      <c r="Q88" s="1179"/>
      <c r="R88" s="1179"/>
      <c r="S88" s="1179"/>
      <c r="T88" s="1179"/>
      <c r="U88" s="1179"/>
      <c r="V88" s="1179"/>
      <c r="W88" s="1179"/>
      <c r="X88" s="1179"/>
      <c r="Y88" s="1180"/>
      <c r="Z88" s="1178"/>
      <c r="AA88" s="1179"/>
      <c r="AB88" s="1179"/>
      <c r="AC88" s="1179"/>
      <c r="AD88" s="1179"/>
      <c r="AE88" s="1179">
        <v>1</v>
      </c>
      <c r="AF88" s="1179"/>
      <c r="AG88" s="1179"/>
      <c r="AH88" s="1179">
        <v>1</v>
      </c>
      <c r="AI88" s="1179">
        <v>1</v>
      </c>
      <c r="AJ88" s="1179">
        <v>1</v>
      </c>
      <c r="AK88" s="1180"/>
      <c r="AL88" s="1178"/>
      <c r="AM88" s="1179"/>
      <c r="AN88" s="1179">
        <v>1</v>
      </c>
      <c r="AO88" s="1179">
        <v>1</v>
      </c>
      <c r="AP88" s="1179"/>
      <c r="AQ88" s="1179"/>
      <c r="AR88" s="1179"/>
      <c r="AS88" s="1179"/>
      <c r="AT88" s="1179"/>
      <c r="AU88" s="1179"/>
      <c r="AV88" s="1179"/>
      <c r="AW88" s="1180"/>
      <c r="AX88" s="1178"/>
      <c r="AY88" s="1179"/>
      <c r="AZ88" s="1179"/>
      <c r="BA88" s="1179"/>
      <c r="BB88" s="1179"/>
      <c r="BC88" s="1179">
        <v>1</v>
      </c>
      <c r="BD88" s="1179"/>
      <c r="BE88" s="1179"/>
      <c r="BF88" s="1179"/>
      <c r="BG88" s="1179"/>
      <c r="BH88" s="1179"/>
      <c r="BI88" s="1180"/>
      <c r="BJ88" s="1178"/>
      <c r="BK88" s="1179"/>
      <c r="BL88" s="1179"/>
      <c r="BM88" s="1179">
        <v>1</v>
      </c>
      <c r="BN88" s="1179">
        <v>1</v>
      </c>
      <c r="BO88" s="1179"/>
      <c r="BP88" s="1179"/>
      <c r="BQ88" s="1179">
        <v>1</v>
      </c>
      <c r="BR88" s="1179">
        <v>1</v>
      </c>
      <c r="BS88" s="1179"/>
      <c r="BT88" s="1179"/>
      <c r="BU88" s="1180"/>
      <c r="BV88" s="1178"/>
      <c r="BW88" s="1179"/>
      <c r="BX88" s="1179"/>
      <c r="BY88" s="1179">
        <v>1</v>
      </c>
      <c r="BZ88" s="1179">
        <v>1</v>
      </c>
      <c r="CA88" s="1179"/>
      <c r="CB88" s="1179"/>
      <c r="CC88" s="1179">
        <v>1</v>
      </c>
      <c r="CD88" s="1179">
        <v>1</v>
      </c>
      <c r="CE88" s="1179"/>
      <c r="CF88" s="1179"/>
      <c r="CG88" s="1180"/>
      <c r="CH88" s="1178"/>
      <c r="CI88" s="1179">
        <v>1</v>
      </c>
      <c r="CJ88" s="1179">
        <v>1</v>
      </c>
      <c r="CK88" s="1179"/>
      <c r="CL88" s="1179"/>
      <c r="CM88" s="1179"/>
      <c r="CN88" s="1179"/>
      <c r="CO88" s="1179">
        <v>1</v>
      </c>
      <c r="CP88" s="1179">
        <v>1</v>
      </c>
      <c r="CQ88" s="1179"/>
      <c r="CR88" s="1179"/>
      <c r="CS88" s="1180"/>
      <c r="CT88" s="1178"/>
      <c r="CU88" s="1179">
        <v>1</v>
      </c>
      <c r="CV88" s="1179">
        <v>1</v>
      </c>
      <c r="CW88" s="1179"/>
      <c r="CX88" s="1179"/>
      <c r="CY88" s="1179">
        <v>1</v>
      </c>
      <c r="CZ88" s="1179">
        <v>1</v>
      </c>
      <c r="DA88" s="1179">
        <v>1</v>
      </c>
      <c r="DB88" s="1179"/>
      <c r="DC88" s="1179"/>
      <c r="DD88" s="1179"/>
      <c r="DE88" s="1180"/>
      <c r="DF88" s="1178"/>
      <c r="DG88" s="1179"/>
      <c r="DH88" s="1179"/>
      <c r="DI88" s="1179"/>
      <c r="DJ88" s="1179"/>
      <c r="DK88" s="1179"/>
      <c r="DL88" s="1179"/>
      <c r="DM88" s="1179"/>
      <c r="DN88" s="1179"/>
      <c r="DO88" s="1179">
        <v>1</v>
      </c>
      <c r="DP88" s="1179">
        <v>1</v>
      </c>
      <c r="DQ88" s="1180">
        <v>1</v>
      </c>
      <c r="DR88" s="1178"/>
      <c r="DS88" s="1179"/>
      <c r="DT88" s="1179"/>
      <c r="DU88" s="1179"/>
      <c r="DV88" s="1179"/>
      <c r="DW88" s="1179"/>
      <c r="DX88" s="1179"/>
      <c r="DY88" s="1179">
        <v>1</v>
      </c>
      <c r="DZ88" s="1179">
        <v>1</v>
      </c>
      <c r="EA88" s="1179">
        <v>1</v>
      </c>
      <c r="EB88" s="1179">
        <v>1</v>
      </c>
      <c r="EC88" s="1180"/>
      <c r="ED88" s="1178"/>
      <c r="EE88" s="1179"/>
      <c r="EF88" s="1179"/>
      <c r="EG88" s="1179"/>
      <c r="EH88" s="1179"/>
      <c r="EI88" s="1179"/>
      <c r="EJ88" s="1179"/>
      <c r="EK88" s="1179"/>
      <c r="EL88" s="1179"/>
      <c r="EM88" s="1179"/>
      <c r="EN88" s="1179"/>
      <c r="EO88" s="1180"/>
      <c r="EP88" s="1172">
        <f t="shared" si="15"/>
        <v>1</v>
      </c>
      <c r="EQ88" s="1170">
        <f t="shared" si="15"/>
        <v>3</v>
      </c>
      <c r="ER88" s="1170">
        <f t="shared" si="15"/>
        <v>4</v>
      </c>
      <c r="ES88" s="1170">
        <f t="shared" si="15"/>
        <v>4</v>
      </c>
      <c r="ET88" s="1170">
        <f t="shared" si="15"/>
        <v>3</v>
      </c>
      <c r="EU88" s="1170">
        <f t="shared" si="15"/>
        <v>4</v>
      </c>
      <c r="EV88" s="1170">
        <f t="shared" si="15"/>
        <v>2</v>
      </c>
      <c r="EW88" s="1170">
        <f t="shared" si="15"/>
        <v>5</v>
      </c>
      <c r="EX88" s="1170">
        <f t="shared" si="15"/>
        <v>5</v>
      </c>
      <c r="EY88" s="1170">
        <f t="shared" si="15"/>
        <v>3</v>
      </c>
      <c r="EZ88" s="1170">
        <f t="shared" si="15"/>
        <v>3</v>
      </c>
      <c r="FA88" s="1171">
        <f t="shared" si="15"/>
        <v>2</v>
      </c>
    </row>
    <row r="89" spans="1:157">
      <c r="A89" s="1165" t="s">
        <v>758</v>
      </c>
      <c r="B89" s="1169"/>
      <c r="C89" s="1170">
        <v>1</v>
      </c>
      <c r="D89" s="1170"/>
      <c r="E89" s="1170"/>
      <c r="F89" s="1170"/>
      <c r="G89" s="1170"/>
      <c r="H89" s="1170"/>
      <c r="I89" s="1170"/>
      <c r="J89" s="1170">
        <v>1</v>
      </c>
      <c r="K89" s="1170">
        <v>1</v>
      </c>
      <c r="L89" s="1170"/>
      <c r="M89" s="1171"/>
      <c r="N89" s="1178"/>
      <c r="O89" s="1179"/>
      <c r="P89" s="1179"/>
      <c r="Q89" s="1179"/>
      <c r="R89" s="1179"/>
      <c r="S89" s="1179"/>
      <c r="T89" s="1179"/>
      <c r="U89" s="1179"/>
      <c r="V89" s="1179"/>
      <c r="W89" s="1179"/>
      <c r="X89" s="1179"/>
      <c r="Y89" s="1180"/>
      <c r="Z89" s="1178"/>
      <c r="AA89" s="1179"/>
      <c r="AB89" s="1179"/>
      <c r="AC89" s="1179"/>
      <c r="AD89" s="1179">
        <v>1</v>
      </c>
      <c r="AE89" s="1179"/>
      <c r="AF89" s="1179"/>
      <c r="AG89" s="1179">
        <v>1</v>
      </c>
      <c r="AH89" s="1179">
        <v>1</v>
      </c>
      <c r="AI89" s="1179">
        <v>1</v>
      </c>
      <c r="AJ89" s="1179"/>
      <c r="AK89" s="1180"/>
      <c r="AL89" s="1178"/>
      <c r="AM89" s="1179">
        <v>1</v>
      </c>
      <c r="AN89" s="1179">
        <v>1</v>
      </c>
      <c r="AO89" s="1179"/>
      <c r="AP89" s="1179"/>
      <c r="AQ89" s="1179">
        <v>1</v>
      </c>
      <c r="AR89" s="1179">
        <v>1</v>
      </c>
      <c r="AS89" s="1179">
        <v>1</v>
      </c>
      <c r="AT89" s="1179"/>
      <c r="AU89" s="1179"/>
      <c r="AV89" s="1179"/>
      <c r="AW89" s="1180"/>
      <c r="AX89" s="1178"/>
      <c r="AY89" s="1179"/>
      <c r="AZ89" s="1179"/>
      <c r="BA89" s="1179"/>
      <c r="BB89" s="1179">
        <v>1</v>
      </c>
      <c r="BC89" s="1179"/>
      <c r="BD89" s="1179"/>
      <c r="BE89" s="1179"/>
      <c r="BF89" s="1179"/>
      <c r="BG89" s="1179"/>
      <c r="BH89" s="1179"/>
      <c r="BI89" s="1180"/>
      <c r="BJ89" s="1178"/>
      <c r="BK89" s="1179"/>
      <c r="BL89" s="1179">
        <v>1</v>
      </c>
      <c r="BM89" s="1179">
        <v>1</v>
      </c>
      <c r="BN89" s="1179"/>
      <c r="BO89" s="1179"/>
      <c r="BP89" s="1179">
        <v>1</v>
      </c>
      <c r="BQ89" s="1179">
        <v>1</v>
      </c>
      <c r="BR89" s="1179"/>
      <c r="BS89" s="1179"/>
      <c r="BT89" s="1179"/>
      <c r="BU89" s="1180"/>
      <c r="BV89" s="1178"/>
      <c r="BW89" s="1179"/>
      <c r="BX89" s="1179">
        <v>1</v>
      </c>
      <c r="BY89" s="1179">
        <v>1</v>
      </c>
      <c r="BZ89" s="1179"/>
      <c r="CA89" s="1179"/>
      <c r="CB89" s="1179">
        <v>1</v>
      </c>
      <c r="CC89" s="1179">
        <v>1</v>
      </c>
      <c r="CD89" s="1179"/>
      <c r="CE89" s="1179"/>
      <c r="CF89" s="1179"/>
      <c r="CG89" s="1180"/>
      <c r="CH89" s="1178">
        <v>1</v>
      </c>
      <c r="CI89" s="1179">
        <v>1</v>
      </c>
      <c r="CJ89" s="1179"/>
      <c r="CK89" s="1179"/>
      <c r="CL89" s="1179"/>
      <c r="CM89" s="1179"/>
      <c r="CN89" s="1179">
        <v>1</v>
      </c>
      <c r="CO89" s="1179">
        <v>1</v>
      </c>
      <c r="CP89" s="1179"/>
      <c r="CQ89" s="1179"/>
      <c r="CR89" s="1179"/>
      <c r="CS89" s="1180"/>
      <c r="CT89" s="1178">
        <v>1</v>
      </c>
      <c r="CU89" s="1179">
        <v>1</v>
      </c>
      <c r="CV89" s="1179"/>
      <c r="CW89" s="1179"/>
      <c r="CX89" s="1179">
        <v>1</v>
      </c>
      <c r="CY89" s="1179">
        <v>1</v>
      </c>
      <c r="CZ89" s="1179">
        <v>1</v>
      </c>
      <c r="DA89" s="1179"/>
      <c r="DB89" s="1179"/>
      <c r="DC89" s="1179"/>
      <c r="DD89" s="1179"/>
      <c r="DE89" s="1180"/>
      <c r="DF89" s="1178"/>
      <c r="DG89" s="1179"/>
      <c r="DH89" s="1179"/>
      <c r="DI89" s="1179"/>
      <c r="DJ89" s="1179"/>
      <c r="DK89" s="1179"/>
      <c r="DL89" s="1179"/>
      <c r="DM89" s="1179"/>
      <c r="DN89" s="1179">
        <v>1</v>
      </c>
      <c r="DO89" s="1179">
        <v>1</v>
      </c>
      <c r="DP89" s="1179">
        <v>1</v>
      </c>
      <c r="DQ89" s="1180"/>
      <c r="DR89" s="1178"/>
      <c r="DS89" s="1179"/>
      <c r="DT89" s="1179"/>
      <c r="DU89" s="1179"/>
      <c r="DV89" s="1179">
        <v>1</v>
      </c>
      <c r="DW89" s="1179">
        <v>1</v>
      </c>
      <c r="DX89" s="1179"/>
      <c r="DY89" s="1179"/>
      <c r="DZ89" s="1179"/>
      <c r="EA89" s="1179"/>
      <c r="EB89" s="1179"/>
      <c r="EC89" s="1180">
        <v>1</v>
      </c>
      <c r="ED89" s="1178"/>
      <c r="EE89" s="1179"/>
      <c r="EF89" s="1179"/>
      <c r="EG89" s="1179"/>
      <c r="EH89" s="1179"/>
      <c r="EI89" s="1179"/>
      <c r="EJ89" s="1179"/>
      <c r="EK89" s="1179"/>
      <c r="EL89" s="1179"/>
      <c r="EM89" s="1179"/>
      <c r="EN89" s="1179"/>
      <c r="EO89" s="1180"/>
      <c r="EP89" s="1172">
        <f t="shared" si="15"/>
        <v>2</v>
      </c>
      <c r="EQ89" s="1170">
        <f t="shared" si="15"/>
        <v>4</v>
      </c>
      <c r="ER89" s="1170">
        <f t="shared" si="15"/>
        <v>3</v>
      </c>
      <c r="ES89" s="1170">
        <f t="shared" si="15"/>
        <v>2</v>
      </c>
      <c r="ET89" s="1170">
        <f t="shared" si="15"/>
        <v>3</v>
      </c>
      <c r="EU89" s="1170">
        <f t="shared" si="15"/>
        <v>2</v>
      </c>
      <c r="EV89" s="1170">
        <f t="shared" si="15"/>
        <v>5</v>
      </c>
      <c r="EW89" s="1170">
        <f t="shared" si="15"/>
        <v>5</v>
      </c>
      <c r="EX89" s="1170">
        <f t="shared" si="15"/>
        <v>3</v>
      </c>
      <c r="EY89" s="1170">
        <f t="shared" si="15"/>
        <v>3</v>
      </c>
      <c r="EZ89" s="1170">
        <f t="shared" si="15"/>
        <v>1</v>
      </c>
      <c r="FA89" s="1171">
        <f t="shared" si="15"/>
        <v>0</v>
      </c>
    </row>
    <row r="90" spans="1:157">
      <c r="A90" s="1165" t="s">
        <v>759</v>
      </c>
      <c r="B90" s="1169">
        <v>1</v>
      </c>
      <c r="C90" s="1170">
        <v>1</v>
      </c>
      <c r="D90" s="1170">
        <v>1</v>
      </c>
      <c r="E90" s="1170">
        <v>1</v>
      </c>
      <c r="F90" s="1170">
        <v>1</v>
      </c>
      <c r="G90" s="1170">
        <v>1</v>
      </c>
      <c r="H90" s="1170">
        <v>1</v>
      </c>
      <c r="I90" s="1170">
        <v>1</v>
      </c>
      <c r="J90" s="1170">
        <v>1</v>
      </c>
      <c r="K90" s="1170">
        <v>1</v>
      </c>
      <c r="L90" s="1170">
        <v>1</v>
      </c>
      <c r="M90" s="1171">
        <v>1</v>
      </c>
      <c r="N90" s="1178"/>
      <c r="O90" s="1179"/>
      <c r="P90" s="1179"/>
      <c r="Q90" s="1179"/>
      <c r="R90" s="1179"/>
      <c r="S90" s="1179"/>
      <c r="T90" s="1179"/>
      <c r="U90" s="1179"/>
      <c r="V90" s="1179"/>
      <c r="W90" s="1179"/>
      <c r="X90" s="1179"/>
      <c r="Y90" s="1180"/>
      <c r="Z90" s="1178">
        <v>1</v>
      </c>
      <c r="AA90" s="1179">
        <v>1</v>
      </c>
      <c r="AB90" s="1179">
        <v>1</v>
      </c>
      <c r="AC90" s="1179">
        <v>1</v>
      </c>
      <c r="AD90" s="1179">
        <v>1</v>
      </c>
      <c r="AE90" s="1179">
        <v>1</v>
      </c>
      <c r="AF90" s="1179">
        <v>1</v>
      </c>
      <c r="AG90" s="1179">
        <v>1</v>
      </c>
      <c r="AH90" s="1179">
        <v>1</v>
      </c>
      <c r="AI90" s="1179">
        <v>1</v>
      </c>
      <c r="AJ90" s="1179">
        <v>1</v>
      </c>
      <c r="AK90" s="1180">
        <v>1</v>
      </c>
      <c r="AL90" s="1178"/>
      <c r="AM90" s="1179"/>
      <c r="AN90" s="1179"/>
      <c r="AO90" s="1179"/>
      <c r="AP90" s="1179"/>
      <c r="AQ90" s="1179"/>
      <c r="AR90" s="1179"/>
      <c r="AS90" s="1179"/>
      <c r="AT90" s="1179"/>
      <c r="AU90" s="1179"/>
      <c r="AV90" s="1179"/>
      <c r="AW90" s="1180"/>
      <c r="AX90" s="1178">
        <v>1</v>
      </c>
      <c r="AY90" s="1179">
        <v>1</v>
      </c>
      <c r="AZ90" s="1179">
        <v>1</v>
      </c>
      <c r="BA90" s="1179">
        <v>1</v>
      </c>
      <c r="BB90" s="1179">
        <v>1</v>
      </c>
      <c r="BC90" s="1179">
        <v>1</v>
      </c>
      <c r="BD90" s="1179">
        <v>1</v>
      </c>
      <c r="BE90" s="1179">
        <v>1</v>
      </c>
      <c r="BF90" s="1179">
        <v>1</v>
      </c>
      <c r="BG90" s="1179">
        <v>1</v>
      </c>
      <c r="BH90" s="1179">
        <v>1</v>
      </c>
      <c r="BI90" s="1180">
        <v>1</v>
      </c>
      <c r="BJ90" s="1178"/>
      <c r="BK90" s="1179"/>
      <c r="BL90" s="1179"/>
      <c r="BM90" s="1179"/>
      <c r="BN90" s="1179"/>
      <c r="BO90" s="1179"/>
      <c r="BP90" s="1179"/>
      <c r="BQ90" s="1179"/>
      <c r="BR90" s="1179"/>
      <c r="BS90" s="1179"/>
      <c r="BT90" s="1179"/>
      <c r="BU90" s="1180"/>
      <c r="BV90" s="1178"/>
      <c r="BW90" s="1179"/>
      <c r="BX90" s="1179"/>
      <c r="BY90" s="1179"/>
      <c r="BZ90" s="1179"/>
      <c r="CA90" s="1179"/>
      <c r="CB90" s="1179"/>
      <c r="CC90" s="1179"/>
      <c r="CD90" s="1179"/>
      <c r="CE90" s="1179"/>
      <c r="CF90" s="1179"/>
      <c r="CG90" s="1180"/>
      <c r="CH90" s="1178"/>
      <c r="CI90" s="1179"/>
      <c r="CJ90" s="1179"/>
      <c r="CK90" s="1179"/>
      <c r="CL90" s="1179"/>
      <c r="CM90" s="1179"/>
      <c r="CN90" s="1179"/>
      <c r="CO90" s="1179"/>
      <c r="CP90" s="1179"/>
      <c r="CQ90" s="1179"/>
      <c r="CR90" s="1179"/>
      <c r="CS90" s="1180"/>
      <c r="CT90" s="1178">
        <v>1</v>
      </c>
      <c r="CU90" s="1179">
        <v>1</v>
      </c>
      <c r="CV90" s="1179">
        <v>1</v>
      </c>
      <c r="CW90" s="1179">
        <v>1</v>
      </c>
      <c r="CX90" s="1179">
        <v>1</v>
      </c>
      <c r="CY90" s="1179">
        <v>1</v>
      </c>
      <c r="CZ90" s="1179">
        <v>1</v>
      </c>
      <c r="DA90" s="1179">
        <v>1</v>
      </c>
      <c r="DB90" s="1179">
        <v>1</v>
      </c>
      <c r="DC90" s="1179">
        <v>1</v>
      </c>
      <c r="DD90" s="1179">
        <v>1</v>
      </c>
      <c r="DE90" s="1180">
        <v>1</v>
      </c>
      <c r="DF90" s="1178">
        <v>1</v>
      </c>
      <c r="DG90" s="1179">
        <v>1</v>
      </c>
      <c r="DH90" s="1179">
        <v>1</v>
      </c>
      <c r="DI90" s="1179">
        <v>1</v>
      </c>
      <c r="DJ90" s="1179">
        <v>1</v>
      </c>
      <c r="DK90" s="1179">
        <v>1</v>
      </c>
      <c r="DL90" s="1179">
        <v>1</v>
      </c>
      <c r="DM90" s="1179">
        <v>1</v>
      </c>
      <c r="DN90" s="1179">
        <v>1</v>
      </c>
      <c r="DO90" s="1179">
        <v>1</v>
      </c>
      <c r="DP90" s="1179">
        <v>1</v>
      </c>
      <c r="DQ90" s="1180">
        <v>1</v>
      </c>
      <c r="DR90" s="1178"/>
      <c r="DS90" s="1179"/>
      <c r="DT90" s="1179"/>
      <c r="DU90" s="1179"/>
      <c r="DV90" s="1179"/>
      <c r="DW90" s="1179"/>
      <c r="DX90" s="1179"/>
      <c r="DY90" s="1179"/>
      <c r="DZ90" s="1179"/>
      <c r="EA90" s="1179"/>
      <c r="EB90" s="1179"/>
      <c r="EC90" s="1180"/>
      <c r="ED90" s="1178">
        <v>1</v>
      </c>
      <c r="EE90" s="1179">
        <v>1</v>
      </c>
      <c r="EF90" s="1179">
        <v>1</v>
      </c>
      <c r="EG90" s="1179">
        <v>1</v>
      </c>
      <c r="EH90" s="1179">
        <v>1</v>
      </c>
      <c r="EI90" s="1179">
        <v>1</v>
      </c>
      <c r="EJ90" s="1179">
        <v>1</v>
      </c>
      <c r="EK90" s="1179">
        <v>1</v>
      </c>
      <c r="EL90" s="1179">
        <v>1</v>
      </c>
      <c r="EM90" s="1179">
        <v>1</v>
      </c>
      <c r="EN90" s="1179">
        <v>1</v>
      </c>
      <c r="EO90" s="1180">
        <v>1</v>
      </c>
      <c r="EP90" s="1172">
        <f t="shared" si="15"/>
        <v>5</v>
      </c>
      <c r="EQ90" s="1170">
        <f t="shared" si="15"/>
        <v>5</v>
      </c>
      <c r="ER90" s="1170">
        <f t="shared" si="15"/>
        <v>5</v>
      </c>
      <c r="ES90" s="1170">
        <f t="shared" si="15"/>
        <v>5</v>
      </c>
      <c r="ET90" s="1170">
        <f t="shared" si="15"/>
        <v>5</v>
      </c>
      <c r="EU90" s="1170">
        <f t="shared" si="15"/>
        <v>5</v>
      </c>
      <c r="EV90" s="1170">
        <f t="shared" si="15"/>
        <v>5</v>
      </c>
      <c r="EW90" s="1170">
        <f t="shared" si="15"/>
        <v>5</v>
      </c>
      <c r="EX90" s="1170">
        <f t="shared" si="15"/>
        <v>5</v>
      </c>
      <c r="EY90" s="1170">
        <f t="shared" si="15"/>
        <v>5</v>
      </c>
      <c r="EZ90" s="1170">
        <f t="shared" si="15"/>
        <v>5</v>
      </c>
      <c r="FA90" s="1171">
        <f t="shared" si="15"/>
        <v>5</v>
      </c>
    </row>
    <row r="91" spans="1:157">
      <c r="A91" s="1177" t="s">
        <v>439</v>
      </c>
      <c r="B91" s="1162"/>
      <c r="C91" s="1163"/>
      <c r="D91" s="1163"/>
      <c r="E91" s="1163"/>
      <c r="F91" s="1163"/>
      <c r="G91" s="1163"/>
      <c r="H91" s="1163"/>
      <c r="I91" s="1163"/>
      <c r="J91" s="1163"/>
      <c r="K91" s="1163"/>
      <c r="L91" s="1163"/>
      <c r="M91" s="1163"/>
      <c r="N91" s="1163"/>
      <c r="O91" s="1163"/>
      <c r="P91" s="1163"/>
      <c r="Q91" s="1163"/>
      <c r="R91" s="1163"/>
      <c r="S91" s="1163"/>
      <c r="T91" s="1163"/>
      <c r="U91" s="1163"/>
      <c r="V91" s="1163"/>
      <c r="W91" s="1163"/>
      <c r="X91" s="1163"/>
      <c r="Y91" s="1163"/>
      <c r="Z91" s="1163"/>
      <c r="AA91" s="1163"/>
      <c r="AB91" s="1163"/>
      <c r="AC91" s="1163"/>
      <c r="AD91" s="1163"/>
      <c r="AE91" s="1163"/>
      <c r="AF91" s="1163"/>
      <c r="AG91" s="1163"/>
      <c r="AH91" s="1163"/>
      <c r="AI91" s="1163"/>
      <c r="AJ91" s="1163"/>
      <c r="AK91" s="1163"/>
      <c r="AL91" s="1163"/>
      <c r="AM91" s="1163"/>
      <c r="AN91" s="1163"/>
      <c r="AO91" s="1163"/>
      <c r="AP91" s="1163"/>
      <c r="AQ91" s="1163"/>
      <c r="AR91" s="1163"/>
      <c r="AS91" s="1163"/>
      <c r="AT91" s="1163"/>
      <c r="AU91" s="1163"/>
      <c r="AV91" s="1163"/>
      <c r="AW91" s="1163"/>
      <c r="AX91" s="1163"/>
      <c r="AY91" s="1163"/>
      <c r="AZ91" s="1163"/>
      <c r="BA91" s="1163"/>
      <c r="BB91" s="1163"/>
      <c r="BC91" s="1163"/>
      <c r="BD91" s="1163"/>
      <c r="BE91" s="1163"/>
      <c r="BF91" s="1163"/>
      <c r="BG91" s="1163"/>
      <c r="BH91" s="1163"/>
      <c r="BI91" s="1163"/>
      <c r="BJ91" s="1163"/>
      <c r="BK91" s="1163"/>
      <c r="BL91" s="1163"/>
      <c r="BM91" s="1163"/>
      <c r="BN91" s="1163"/>
      <c r="BO91" s="1163"/>
      <c r="BP91" s="1163"/>
      <c r="BQ91" s="1163"/>
      <c r="BR91" s="1163"/>
      <c r="BS91" s="1163"/>
      <c r="BT91" s="1163"/>
      <c r="BU91" s="1163"/>
      <c r="BV91" s="1163"/>
      <c r="BW91" s="1163"/>
      <c r="BX91" s="1163"/>
      <c r="BY91" s="1163"/>
      <c r="BZ91" s="1163"/>
      <c r="CA91" s="1163"/>
      <c r="CB91" s="1163"/>
      <c r="CC91" s="1163"/>
      <c r="CD91" s="1163"/>
      <c r="CE91" s="1163"/>
      <c r="CF91" s="1163"/>
      <c r="CG91" s="1163"/>
      <c r="CH91" s="1163"/>
      <c r="CI91" s="1163"/>
      <c r="CJ91" s="1163"/>
      <c r="CK91" s="1163"/>
      <c r="CL91" s="1163"/>
      <c r="CM91" s="1163"/>
      <c r="CN91" s="1163"/>
      <c r="CO91" s="1163"/>
      <c r="CP91" s="1163"/>
      <c r="CQ91" s="1163"/>
      <c r="CR91" s="1163"/>
      <c r="CS91" s="1163"/>
      <c r="CT91" s="1163"/>
      <c r="CU91" s="1163"/>
      <c r="CV91" s="1163"/>
      <c r="CW91" s="1163"/>
      <c r="CX91" s="1163"/>
      <c r="CY91" s="1163"/>
      <c r="CZ91" s="1163"/>
      <c r="DA91" s="1163"/>
      <c r="DB91" s="1163"/>
      <c r="DC91" s="1163"/>
      <c r="DD91" s="1163"/>
      <c r="DE91" s="1163"/>
      <c r="DF91" s="1163"/>
      <c r="DG91" s="1163"/>
      <c r="DH91" s="1163"/>
      <c r="DI91" s="1163"/>
      <c r="DJ91" s="1163"/>
      <c r="DK91" s="1163"/>
      <c r="DL91" s="1163"/>
      <c r="DM91" s="1163"/>
      <c r="DN91" s="1163"/>
      <c r="DO91" s="1163"/>
      <c r="DP91" s="1163"/>
      <c r="DQ91" s="1163"/>
      <c r="DR91" s="1163"/>
      <c r="DS91" s="1163"/>
      <c r="DT91" s="1163"/>
      <c r="DU91" s="1163"/>
      <c r="DV91" s="1163"/>
      <c r="DW91" s="1163"/>
      <c r="DX91" s="1163"/>
      <c r="DY91" s="1163"/>
      <c r="DZ91" s="1163"/>
      <c r="EA91" s="1163"/>
      <c r="EB91" s="1163"/>
      <c r="EC91" s="1163"/>
      <c r="ED91" s="1163"/>
      <c r="EE91" s="1163"/>
      <c r="EF91" s="1163"/>
      <c r="EG91" s="1163"/>
      <c r="EH91" s="1163"/>
      <c r="EI91" s="1163"/>
      <c r="EJ91" s="1163"/>
      <c r="EK91" s="1163"/>
      <c r="EL91" s="1163"/>
      <c r="EM91" s="1163"/>
      <c r="EN91" s="1163"/>
      <c r="EO91" s="1163"/>
      <c r="EP91" s="1163"/>
      <c r="EQ91" s="1163"/>
      <c r="ER91" s="1163"/>
      <c r="ES91" s="1163"/>
      <c r="ET91" s="1163"/>
      <c r="EU91" s="1163"/>
      <c r="EV91" s="1163"/>
      <c r="EW91" s="1163"/>
      <c r="EX91" s="1163"/>
      <c r="EY91" s="1163"/>
      <c r="EZ91" s="1163"/>
      <c r="FA91" s="1164"/>
    </row>
    <row r="92" spans="1:157">
      <c r="A92" s="1165" t="s">
        <v>760</v>
      </c>
      <c r="B92" s="1166"/>
      <c r="C92" s="1167"/>
      <c r="D92" s="1167"/>
      <c r="E92" s="1167"/>
      <c r="F92" s="1167"/>
      <c r="G92" s="1167"/>
      <c r="H92" s="1167">
        <v>1</v>
      </c>
      <c r="I92" s="1167">
        <v>1</v>
      </c>
      <c r="J92" s="1167">
        <v>1</v>
      </c>
      <c r="K92" s="1167">
        <v>1</v>
      </c>
      <c r="L92" s="1167"/>
      <c r="M92" s="1168">
        <v>1</v>
      </c>
      <c r="N92" s="1166"/>
      <c r="O92" s="1167"/>
      <c r="P92" s="1167"/>
      <c r="Q92" s="1167"/>
      <c r="R92" s="1167"/>
      <c r="S92" s="1167"/>
      <c r="T92" s="1167"/>
      <c r="U92" s="1167"/>
      <c r="V92" s="1167"/>
      <c r="W92" s="1167"/>
      <c r="X92" s="1167"/>
      <c r="Y92" s="1168">
        <v>1</v>
      </c>
      <c r="Z92" s="1166"/>
      <c r="AA92" s="1167"/>
      <c r="AB92" s="1167"/>
      <c r="AC92" s="1167"/>
      <c r="AD92" s="1167"/>
      <c r="AE92" s="1167"/>
      <c r="AF92" s="1167"/>
      <c r="AG92" s="1167"/>
      <c r="AH92" s="1167"/>
      <c r="AI92" s="1167">
        <v>1</v>
      </c>
      <c r="AJ92" s="1167"/>
      <c r="AK92" s="1168">
        <v>1</v>
      </c>
      <c r="AL92" s="1166"/>
      <c r="AM92" s="1167"/>
      <c r="AN92" s="1167"/>
      <c r="AO92" s="1167"/>
      <c r="AP92" s="1167"/>
      <c r="AQ92" s="1167"/>
      <c r="AR92" s="1167"/>
      <c r="AS92" s="1167"/>
      <c r="AT92" s="1167">
        <v>1</v>
      </c>
      <c r="AU92" s="1167">
        <v>1</v>
      </c>
      <c r="AV92" s="1167"/>
      <c r="AW92" s="1168"/>
      <c r="AX92" s="1166">
        <v>1</v>
      </c>
      <c r="AY92" s="1167"/>
      <c r="AZ92" s="1167">
        <v>1</v>
      </c>
      <c r="BA92" s="1167"/>
      <c r="BB92" s="1167"/>
      <c r="BC92" s="1167"/>
      <c r="BD92" s="1167"/>
      <c r="BE92" s="1167"/>
      <c r="BF92" s="1167">
        <v>1</v>
      </c>
      <c r="BG92" s="1167">
        <v>1</v>
      </c>
      <c r="BH92" s="1167"/>
      <c r="BI92" s="1168"/>
      <c r="BJ92" s="1166"/>
      <c r="BK92" s="1167"/>
      <c r="BL92" s="1167"/>
      <c r="BM92" s="1167"/>
      <c r="BN92" s="1167"/>
      <c r="BO92" s="1167">
        <v>1</v>
      </c>
      <c r="BP92" s="1167"/>
      <c r="BQ92" s="1167"/>
      <c r="BR92" s="1167"/>
      <c r="BS92" s="1167">
        <v>1</v>
      </c>
      <c r="BT92" s="1167">
        <v>1</v>
      </c>
      <c r="BU92" s="1168"/>
      <c r="BV92" s="1166"/>
      <c r="BW92" s="1167"/>
      <c r="BX92" s="1167"/>
      <c r="BY92" s="1167"/>
      <c r="BZ92" s="1167"/>
      <c r="CA92" s="1167">
        <v>1</v>
      </c>
      <c r="CB92" s="1167"/>
      <c r="CC92" s="1167"/>
      <c r="CD92" s="1167"/>
      <c r="CE92" s="1167">
        <v>1</v>
      </c>
      <c r="CF92" s="1167">
        <v>1</v>
      </c>
      <c r="CG92" s="1168"/>
      <c r="CH92" s="1166"/>
      <c r="CI92" s="1167"/>
      <c r="CJ92" s="1167"/>
      <c r="CK92" s="1167"/>
      <c r="CL92" s="1167"/>
      <c r="CM92" s="1167"/>
      <c r="CN92" s="1167"/>
      <c r="CO92" s="1167"/>
      <c r="CP92" s="1167"/>
      <c r="CQ92" s="1167">
        <v>1</v>
      </c>
      <c r="CR92" s="1167">
        <v>1</v>
      </c>
      <c r="CS92" s="1168"/>
      <c r="CT92" s="1166"/>
      <c r="CU92" s="1167"/>
      <c r="CV92" s="1167">
        <v>1</v>
      </c>
      <c r="CW92" s="1167">
        <v>1</v>
      </c>
      <c r="CX92" s="1167"/>
      <c r="CY92" s="1167"/>
      <c r="CZ92" s="1167">
        <v>1</v>
      </c>
      <c r="DA92" s="1167">
        <v>1</v>
      </c>
      <c r="DB92" s="1167">
        <v>1</v>
      </c>
      <c r="DC92" s="1167"/>
      <c r="DD92" s="1167">
        <v>1</v>
      </c>
      <c r="DE92" s="1168">
        <v>1</v>
      </c>
      <c r="DF92" s="1166"/>
      <c r="DG92" s="1167"/>
      <c r="DH92" s="1167"/>
      <c r="DI92" s="1167"/>
      <c r="DJ92" s="1167"/>
      <c r="DK92" s="1167"/>
      <c r="DL92" s="1167"/>
      <c r="DM92" s="1167"/>
      <c r="DN92" s="1167"/>
      <c r="DO92" s="1167">
        <v>1</v>
      </c>
      <c r="DP92" s="1167">
        <v>1</v>
      </c>
      <c r="DQ92" s="1168">
        <v>1</v>
      </c>
      <c r="DR92" s="1166"/>
      <c r="DS92" s="1167">
        <v>1</v>
      </c>
      <c r="DT92" s="1167"/>
      <c r="DU92" s="1167"/>
      <c r="DV92" s="1167"/>
      <c r="DW92" s="1167">
        <v>1</v>
      </c>
      <c r="DX92" s="1167"/>
      <c r="DY92" s="1167"/>
      <c r="DZ92" s="1167">
        <v>1</v>
      </c>
      <c r="EA92" s="1167">
        <v>1</v>
      </c>
      <c r="EB92" s="1167"/>
      <c r="EC92" s="1168"/>
      <c r="ED92" s="1166">
        <v>1</v>
      </c>
      <c r="EE92" s="1167">
        <v>1</v>
      </c>
      <c r="EF92" s="1167"/>
      <c r="EG92" s="1167"/>
      <c r="EH92" s="1167"/>
      <c r="EI92" s="1167"/>
      <c r="EJ92" s="1167"/>
      <c r="EK92" s="1167"/>
      <c r="EL92" s="1167"/>
      <c r="EM92" s="1167">
        <v>1</v>
      </c>
      <c r="EN92" s="1167">
        <v>1</v>
      </c>
      <c r="EO92" s="1168">
        <v>1</v>
      </c>
      <c r="EP92" s="1172">
        <f t="shared" ref="EP92:FA111" si="16">SUM(B92,N92,Z92,AL92,AX92,BJ92,BV92,CH92,CT92,DF92)</f>
        <v>1</v>
      </c>
      <c r="EQ92" s="1170">
        <f t="shared" si="16"/>
        <v>0</v>
      </c>
      <c r="ER92" s="1170">
        <f t="shared" si="16"/>
        <v>2</v>
      </c>
      <c r="ES92" s="1170">
        <f t="shared" si="16"/>
        <v>1</v>
      </c>
      <c r="ET92" s="1170">
        <f t="shared" si="16"/>
        <v>0</v>
      </c>
      <c r="EU92" s="1170">
        <f t="shared" si="16"/>
        <v>2</v>
      </c>
      <c r="EV92" s="1170">
        <f t="shared" si="16"/>
        <v>2</v>
      </c>
      <c r="EW92" s="1170">
        <f t="shared" si="16"/>
        <v>2</v>
      </c>
      <c r="EX92" s="1170">
        <f t="shared" si="16"/>
        <v>4</v>
      </c>
      <c r="EY92" s="1170">
        <f t="shared" si="16"/>
        <v>8</v>
      </c>
      <c r="EZ92" s="1170">
        <f t="shared" si="16"/>
        <v>5</v>
      </c>
      <c r="FA92" s="1171">
        <f t="shared" si="16"/>
        <v>5</v>
      </c>
    </row>
    <row r="93" spans="1:157">
      <c r="A93" s="1165" t="s">
        <v>761</v>
      </c>
      <c r="B93" s="1166"/>
      <c r="C93" s="1167"/>
      <c r="D93" s="1167"/>
      <c r="E93" s="1167">
        <v>1</v>
      </c>
      <c r="F93" s="1167"/>
      <c r="G93" s="1167"/>
      <c r="H93" s="1167"/>
      <c r="I93" s="1167"/>
      <c r="J93" s="1167">
        <v>1</v>
      </c>
      <c r="K93" s="1167">
        <v>1</v>
      </c>
      <c r="L93" s="1167"/>
      <c r="M93" s="1168"/>
      <c r="N93" s="1166"/>
      <c r="O93" s="1167"/>
      <c r="P93" s="1167"/>
      <c r="Q93" s="1167"/>
      <c r="R93" s="1167"/>
      <c r="S93" s="1167"/>
      <c r="T93" s="1167"/>
      <c r="U93" s="1167"/>
      <c r="V93" s="1167">
        <v>1</v>
      </c>
      <c r="W93" s="1167">
        <v>1</v>
      </c>
      <c r="X93" s="1167">
        <v>1</v>
      </c>
      <c r="Y93" s="1168"/>
      <c r="Z93" s="1166"/>
      <c r="AA93" s="1167"/>
      <c r="AB93" s="1167"/>
      <c r="AC93" s="1167"/>
      <c r="AD93" s="1167"/>
      <c r="AE93" s="1167"/>
      <c r="AF93" s="1167"/>
      <c r="AG93" s="1167"/>
      <c r="AH93" s="1167">
        <v>1</v>
      </c>
      <c r="AI93" s="1167"/>
      <c r="AJ93" s="1167"/>
      <c r="AK93" s="1168"/>
      <c r="AL93" s="1166"/>
      <c r="AM93" s="1167"/>
      <c r="AN93" s="1167"/>
      <c r="AO93" s="1167"/>
      <c r="AP93" s="1167"/>
      <c r="AQ93" s="1167"/>
      <c r="AR93" s="1167"/>
      <c r="AS93" s="1167">
        <v>1</v>
      </c>
      <c r="AT93" s="1167">
        <v>1</v>
      </c>
      <c r="AU93" s="1167"/>
      <c r="AV93" s="1167"/>
      <c r="AW93" s="1168"/>
      <c r="AX93" s="1166"/>
      <c r="AY93" s="1167"/>
      <c r="AZ93" s="1167">
        <v>1</v>
      </c>
      <c r="BA93" s="1167"/>
      <c r="BB93" s="1167"/>
      <c r="BC93" s="1167"/>
      <c r="BD93" s="1167"/>
      <c r="BE93" s="1167"/>
      <c r="BF93" s="1167"/>
      <c r="BG93" s="1167"/>
      <c r="BH93" s="1167">
        <v>1</v>
      </c>
      <c r="BI93" s="1168">
        <v>1</v>
      </c>
      <c r="BJ93" s="1166"/>
      <c r="BK93" s="1167"/>
      <c r="BL93" s="1167"/>
      <c r="BM93" s="1167"/>
      <c r="BN93" s="1167"/>
      <c r="BO93" s="1167"/>
      <c r="BP93" s="1167"/>
      <c r="BQ93" s="1167"/>
      <c r="BR93" s="1167">
        <v>1</v>
      </c>
      <c r="BS93" s="1167"/>
      <c r="BT93" s="1167"/>
      <c r="BU93" s="1168">
        <v>1</v>
      </c>
      <c r="BV93" s="1166"/>
      <c r="BW93" s="1167"/>
      <c r="BX93" s="1167"/>
      <c r="BY93" s="1167"/>
      <c r="BZ93" s="1167"/>
      <c r="CA93" s="1167"/>
      <c r="CB93" s="1167"/>
      <c r="CC93" s="1167"/>
      <c r="CD93" s="1167">
        <v>1</v>
      </c>
      <c r="CE93" s="1167"/>
      <c r="CF93" s="1167"/>
      <c r="CG93" s="1168">
        <v>1</v>
      </c>
      <c r="CH93" s="1166"/>
      <c r="CI93" s="1167">
        <v>1</v>
      </c>
      <c r="CJ93" s="1167"/>
      <c r="CK93" s="1167"/>
      <c r="CL93" s="1167"/>
      <c r="CM93" s="1167"/>
      <c r="CN93" s="1167"/>
      <c r="CO93" s="1167"/>
      <c r="CP93" s="1167">
        <v>1</v>
      </c>
      <c r="CQ93" s="1167"/>
      <c r="CR93" s="1167"/>
      <c r="CS93" s="1168">
        <v>1</v>
      </c>
      <c r="CT93" s="1166"/>
      <c r="CU93" s="1167"/>
      <c r="CV93" s="1167">
        <v>1</v>
      </c>
      <c r="CW93" s="1167"/>
      <c r="CX93" s="1167"/>
      <c r="CY93" s="1167"/>
      <c r="CZ93" s="1167"/>
      <c r="DA93" s="1167"/>
      <c r="DB93" s="1167">
        <v>1</v>
      </c>
      <c r="DC93" s="1167">
        <v>1</v>
      </c>
      <c r="DD93" s="1167"/>
      <c r="DE93" s="1168"/>
      <c r="DF93" s="1166"/>
      <c r="DG93" s="1167"/>
      <c r="DH93" s="1167"/>
      <c r="DI93" s="1167"/>
      <c r="DJ93" s="1167"/>
      <c r="DK93" s="1167"/>
      <c r="DL93" s="1167"/>
      <c r="DM93" s="1167">
        <v>1</v>
      </c>
      <c r="DN93" s="1167">
        <v>1</v>
      </c>
      <c r="DO93" s="1167">
        <v>1</v>
      </c>
      <c r="DP93" s="1167">
        <v>1</v>
      </c>
      <c r="DQ93" s="1168"/>
      <c r="DR93" s="1166">
        <v>1</v>
      </c>
      <c r="DS93" s="1167"/>
      <c r="DT93" s="1167">
        <v>1</v>
      </c>
      <c r="DU93" s="1167"/>
      <c r="DV93" s="1167"/>
      <c r="DW93" s="1167"/>
      <c r="DX93" s="1167"/>
      <c r="DY93" s="1167"/>
      <c r="DZ93" s="1167"/>
      <c r="EA93" s="1167"/>
      <c r="EB93" s="1167">
        <v>1</v>
      </c>
      <c r="EC93" s="1168">
        <v>1</v>
      </c>
      <c r="ED93" s="1166"/>
      <c r="EE93" s="1167"/>
      <c r="EF93" s="1167">
        <v>1</v>
      </c>
      <c r="EG93" s="1167">
        <v>1</v>
      </c>
      <c r="EH93" s="1167">
        <v>1</v>
      </c>
      <c r="EI93" s="1167"/>
      <c r="EJ93" s="1167"/>
      <c r="EK93" s="1167"/>
      <c r="EL93" s="1167"/>
      <c r="EM93" s="1167"/>
      <c r="EN93" s="1167"/>
      <c r="EO93" s="1168"/>
      <c r="EP93" s="1172">
        <f t="shared" si="16"/>
        <v>0</v>
      </c>
      <c r="EQ93" s="1170">
        <f t="shared" si="16"/>
        <v>1</v>
      </c>
      <c r="ER93" s="1170">
        <f t="shared" si="16"/>
        <v>2</v>
      </c>
      <c r="ES93" s="1170">
        <f t="shared" si="16"/>
        <v>1</v>
      </c>
      <c r="ET93" s="1170">
        <f t="shared" si="16"/>
        <v>0</v>
      </c>
      <c r="EU93" s="1170">
        <f t="shared" si="16"/>
        <v>0</v>
      </c>
      <c r="EV93" s="1170">
        <f t="shared" si="16"/>
        <v>0</v>
      </c>
      <c r="EW93" s="1170">
        <f t="shared" si="16"/>
        <v>2</v>
      </c>
      <c r="EX93" s="1170">
        <f t="shared" si="16"/>
        <v>9</v>
      </c>
      <c r="EY93" s="1170">
        <f t="shared" si="16"/>
        <v>4</v>
      </c>
      <c r="EZ93" s="1170">
        <f t="shared" si="16"/>
        <v>3</v>
      </c>
      <c r="FA93" s="1171">
        <f t="shared" si="16"/>
        <v>4</v>
      </c>
    </row>
    <row r="94" spans="1:157">
      <c r="A94" s="1165" t="s">
        <v>762</v>
      </c>
      <c r="B94" s="1166"/>
      <c r="C94" s="1167"/>
      <c r="D94" s="1167">
        <v>1</v>
      </c>
      <c r="E94" s="1167">
        <v>1</v>
      </c>
      <c r="F94" s="1167">
        <v>1</v>
      </c>
      <c r="G94" s="1167"/>
      <c r="H94" s="1167"/>
      <c r="I94" s="1167"/>
      <c r="J94" s="1167"/>
      <c r="K94" s="1167"/>
      <c r="L94" s="1167"/>
      <c r="M94" s="1168"/>
      <c r="N94" s="1166"/>
      <c r="O94" s="1167">
        <v>1</v>
      </c>
      <c r="P94" s="1167">
        <v>1</v>
      </c>
      <c r="Q94" s="1167">
        <v>1</v>
      </c>
      <c r="R94" s="1167">
        <v>1</v>
      </c>
      <c r="S94" s="1167"/>
      <c r="T94" s="1167"/>
      <c r="U94" s="1167"/>
      <c r="V94" s="1167"/>
      <c r="W94" s="1167"/>
      <c r="X94" s="1167"/>
      <c r="Y94" s="1168"/>
      <c r="Z94" s="1166"/>
      <c r="AA94" s="1167"/>
      <c r="AB94" s="1167">
        <v>1</v>
      </c>
      <c r="AC94" s="1167">
        <v>1</v>
      </c>
      <c r="AD94" s="1167">
        <v>1</v>
      </c>
      <c r="AE94" s="1167"/>
      <c r="AF94" s="1167"/>
      <c r="AG94" s="1167"/>
      <c r="AH94" s="1167"/>
      <c r="AI94" s="1167"/>
      <c r="AJ94" s="1167"/>
      <c r="AK94" s="1168"/>
      <c r="AL94" s="1166"/>
      <c r="AM94" s="1167"/>
      <c r="AN94" s="1167">
        <v>1</v>
      </c>
      <c r="AO94" s="1167">
        <v>1</v>
      </c>
      <c r="AP94" s="1167">
        <v>1</v>
      </c>
      <c r="AQ94" s="1167"/>
      <c r="AR94" s="1167"/>
      <c r="AS94" s="1167"/>
      <c r="AT94" s="1167"/>
      <c r="AU94" s="1167"/>
      <c r="AV94" s="1167"/>
      <c r="AW94" s="1168"/>
      <c r="AX94" s="1166"/>
      <c r="AY94" s="1167"/>
      <c r="AZ94" s="1167">
        <v>1</v>
      </c>
      <c r="BA94" s="1167">
        <v>1</v>
      </c>
      <c r="BB94" s="1167">
        <v>1</v>
      </c>
      <c r="BC94" s="1167"/>
      <c r="BD94" s="1167"/>
      <c r="BE94" s="1167"/>
      <c r="BF94" s="1167"/>
      <c r="BG94" s="1167"/>
      <c r="BH94" s="1167"/>
      <c r="BI94" s="1168"/>
      <c r="BJ94" s="1166"/>
      <c r="BK94" s="1167"/>
      <c r="BL94" s="1167">
        <v>1</v>
      </c>
      <c r="BM94" s="1167">
        <v>1</v>
      </c>
      <c r="BN94" s="1167">
        <v>1</v>
      </c>
      <c r="BO94" s="1167"/>
      <c r="BP94" s="1167"/>
      <c r="BQ94" s="1167"/>
      <c r="BR94" s="1167"/>
      <c r="BS94" s="1167"/>
      <c r="BT94" s="1167"/>
      <c r="BU94" s="1168"/>
      <c r="BV94" s="1166"/>
      <c r="BW94" s="1167"/>
      <c r="BX94" s="1167">
        <v>1</v>
      </c>
      <c r="BY94" s="1167">
        <v>1</v>
      </c>
      <c r="BZ94" s="1167">
        <v>1</v>
      </c>
      <c r="CA94" s="1167"/>
      <c r="CB94" s="1167"/>
      <c r="CC94" s="1167"/>
      <c r="CD94" s="1167"/>
      <c r="CE94" s="1167"/>
      <c r="CF94" s="1167"/>
      <c r="CG94" s="1168"/>
      <c r="CH94" s="1166"/>
      <c r="CI94" s="1167"/>
      <c r="CJ94" s="1167">
        <v>1</v>
      </c>
      <c r="CK94" s="1167">
        <v>1</v>
      </c>
      <c r="CL94" s="1167">
        <v>1</v>
      </c>
      <c r="CM94" s="1167"/>
      <c r="CN94" s="1167"/>
      <c r="CO94" s="1167"/>
      <c r="CP94" s="1167"/>
      <c r="CQ94" s="1167"/>
      <c r="CR94" s="1167"/>
      <c r="CS94" s="1168"/>
      <c r="CT94" s="1166"/>
      <c r="CU94" s="1167"/>
      <c r="CV94" s="1167">
        <v>1</v>
      </c>
      <c r="CW94" s="1167">
        <v>1</v>
      </c>
      <c r="CX94" s="1167">
        <v>1</v>
      </c>
      <c r="CY94" s="1167"/>
      <c r="CZ94" s="1167"/>
      <c r="DA94" s="1167"/>
      <c r="DB94" s="1167"/>
      <c r="DC94" s="1167"/>
      <c r="DD94" s="1167"/>
      <c r="DE94" s="1168"/>
      <c r="DF94" s="1166"/>
      <c r="DG94" s="1167"/>
      <c r="DH94" s="1167">
        <v>1</v>
      </c>
      <c r="DI94" s="1167">
        <v>1</v>
      </c>
      <c r="DJ94" s="1167">
        <v>1</v>
      </c>
      <c r="DK94" s="1167"/>
      <c r="DL94" s="1167"/>
      <c r="DM94" s="1167"/>
      <c r="DN94" s="1167"/>
      <c r="DO94" s="1167"/>
      <c r="DP94" s="1167"/>
      <c r="DQ94" s="1168"/>
      <c r="DR94" s="1166">
        <v>1</v>
      </c>
      <c r="DS94" s="1167"/>
      <c r="DT94" s="1167"/>
      <c r="DU94" s="1167"/>
      <c r="DV94" s="1167"/>
      <c r="DW94" s="1167"/>
      <c r="DX94" s="1167"/>
      <c r="DY94" s="1167"/>
      <c r="DZ94" s="1167"/>
      <c r="EA94" s="1167">
        <v>1</v>
      </c>
      <c r="EB94" s="1167"/>
      <c r="EC94" s="1168"/>
      <c r="ED94" s="1166"/>
      <c r="EE94" s="1167"/>
      <c r="EF94" s="1167">
        <v>1</v>
      </c>
      <c r="EG94" s="1167">
        <v>1</v>
      </c>
      <c r="EH94" s="1167">
        <v>1</v>
      </c>
      <c r="EI94" s="1167"/>
      <c r="EJ94" s="1167"/>
      <c r="EK94" s="1167"/>
      <c r="EL94" s="1167"/>
      <c r="EM94" s="1167"/>
      <c r="EN94" s="1167"/>
      <c r="EO94" s="1168"/>
      <c r="EP94" s="1172">
        <f t="shared" si="16"/>
        <v>0</v>
      </c>
      <c r="EQ94" s="1170">
        <f t="shared" si="16"/>
        <v>1</v>
      </c>
      <c r="ER94" s="1170">
        <f t="shared" si="16"/>
        <v>10</v>
      </c>
      <c r="ES94" s="1170">
        <f t="shared" si="16"/>
        <v>10</v>
      </c>
      <c r="ET94" s="1170">
        <f t="shared" si="16"/>
        <v>10</v>
      </c>
      <c r="EU94" s="1170">
        <f t="shared" si="16"/>
        <v>0</v>
      </c>
      <c r="EV94" s="1170">
        <f t="shared" si="16"/>
        <v>0</v>
      </c>
      <c r="EW94" s="1170">
        <f t="shared" si="16"/>
        <v>0</v>
      </c>
      <c r="EX94" s="1170">
        <f t="shared" si="16"/>
        <v>0</v>
      </c>
      <c r="EY94" s="1170">
        <f t="shared" si="16"/>
        <v>0</v>
      </c>
      <c r="EZ94" s="1170">
        <f t="shared" si="16"/>
        <v>0</v>
      </c>
      <c r="FA94" s="1171">
        <f t="shared" si="16"/>
        <v>0</v>
      </c>
    </row>
    <row r="95" spans="1:157">
      <c r="A95" s="1165" t="s">
        <v>763</v>
      </c>
      <c r="B95" s="1166"/>
      <c r="C95" s="1167"/>
      <c r="D95" s="1167"/>
      <c r="E95" s="1167"/>
      <c r="F95" s="1167"/>
      <c r="G95" s="1167"/>
      <c r="H95" s="1167"/>
      <c r="I95" s="1167"/>
      <c r="J95" s="1167"/>
      <c r="K95" s="1167"/>
      <c r="L95" s="1167"/>
      <c r="M95" s="1168"/>
      <c r="N95" s="1166"/>
      <c r="O95" s="1167"/>
      <c r="P95" s="1167"/>
      <c r="Q95" s="1167"/>
      <c r="R95" s="1167"/>
      <c r="S95" s="1167"/>
      <c r="T95" s="1167"/>
      <c r="U95" s="1167"/>
      <c r="V95" s="1167"/>
      <c r="W95" s="1167"/>
      <c r="X95" s="1167"/>
      <c r="Y95" s="1168"/>
      <c r="Z95" s="1166"/>
      <c r="AA95" s="1167"/>
      <c r="AB95" s="1167"/>
      <c r="AC95" s="1167"/>
      <c r="AD95" s="1167"/>
      <c r="AE95" s="1167"/>
      <c r="AF95" s="1167"/>
      <c r="AG95" s="1167"/>
      <c r="AH95" s="1167"/>
      <c r="AI95" s="1167"/>
      <c r="AJ95" s="1167"/>
      <c r="AK95" s="1168"/>
      <c r="AL95" s="1166"/>
      <c r="AM95" s="1167"/>
      <c r="AN95" s="1167"/>
      <c r="AO95" s="1167"/>
      <c r="AP95" s="1167"/>
      <c r="AQ95" s="1167"/>
      <c r="AR95" s="1167"/>
      <c r="AS95" s="1167"/>
      <c r="AT95" s="1167"/>
      <c r="AU95" s="1167"/>
      <c r="AV95" s="1167"/>
      <c r="AW95" s="1168"/>
      <c r="AX95" s="1166"/>
      <c r="AY95" s="1167"/>
      <c r="AZ95" s="1167"/>
      <c r="BA95" s="1167"/>
      <c r="BB95" s="1167"/>
      <c r="BC95" s="1167"/>
      <c r="BD95" s="1167"/>
      <c r="BE95" s="1167"/>
      <c r="BF95" s="1167"/>
      <c r="BG95" s="1167"/>
      <c r="BH95" s="1167"/>
      <c r="BI95" s="1168"/>
      <c r="BJ95" s="1166"/>
      <c r="BK95" s="1167">
        <v>1</v>
      </c>
      <c r="BL95" s="1167">
        <v>1</v>
      </c>
      <c r="BM95" s="1167">
        <v>1</v>
      </c>
      <c r="BN95" s="1167"/>
      <c r="BO95" s="1167"/>
      <c r="BP95" s="1167"/>
      <c r="BQ95" s="1167">
        <v>1</v>
      </c>
      <c r="BR95" s="1167">
        <v>1</v>
      </c>
      <c r="BS95" s="1167">
        <v>1</v>
      </c>
      <c r="BT95" s="1167"/>
      <c r="BU95" s="1168"/>
      <c r="BV95" s="1166"/>
      <c r="BW95" s="1167">
        <v>1</v>
      </c>
      <c r="BX95" s="1167">
        <v>1</v>
      </c>
      <c r="BY95" s="1167">
        <v>1</v>
      </c>
      <c r="BZ95" s="1167"/>
      <c r="CA95" s="1167"/>
      <c r="CB95" s="1167"/>
      <c r="CC95" s="1167">
        <v>1</v>
      </c>
      <c r="CD95" s="1167">
        <v>1</v>
      </c>
      <c r="CE95" s="1167">
        <v>1</v>
      </c>
      <c r="CF95" s="1167"/>
      <c r="CG95" s="1168"/>
      <c r="CH95" s="1166"/>
      <c r="CI95" s="1167"/>
      <c r="CJ95" s="1167"/>
      <c r="CK95" s="1167"/>
      <c r="CL95" s="1167"/>
      <c r="CM95" s="1167"/>
      <c r="CN95" s="1167"/>
      <c r="CO95" s="1167"/>
      <c r="CP95" s="1167"/>
      <c r="CQ95" s="1167"/>
      <c r="CR95" s="1167"/>
      <c r="CS95" s="1168"/>
      <c r="CT95" s="1166"/>
      <c r="CU95" s="1167"/>
      <c r="CV95" s="1167"/>
      <c r="CW95" s="1167"/>
      <c r="CX95" s="1167"/>
      <c r="CY95" s="1167"/>
      <c r="CZ95" s="1167"/>
      <c r="DA95" s="1167"/>
      <c r="DB95" s="1167"/>
      <c r="DC95" s="1167"/>
      <c r="DD95" s="1167"/>
      <c r="DE95" s="1168"/>
      <c r="DF95" s="1166">
        <v>1</v>
      </c>
      <c r="DG95" s="1167">
        <v>1</v>
      </c>
      <c r="DH95" s="1167">
        <v>1</v>
      </c>
      <c r="DI95" s="1167">
        <v>1</v>
      </c>
      <c r="DJ95" s="1167">
        <v>1</v>
      </c>
      <c r="DK95" s="1167">
        <v>1</v>
      </c>
      <c r="DL95" s="1167">
        <v>1</v>
      </c>
      <c r="DM95" s="1167">
        <v>1</v>
      </c>
      <c r="DN95" s="1167">
        <v>1</v>
      </c>
      <c r="DO95" s="1167">
        <v>1</v>
      </c>
      <c r="DP95" s="1167">
        <v>1</v>
      </c>
      <c r="DQ95" s="1168">
        <v>1</v>
      </c>
      <c r="DR95" s="1166">
        <v>1</v>
      </c>
      <c r="DS95" s="1167">
        <v>1</v>
      </c>
      <c r="DT95" s="1167">
        <v>1</v>
      </c>
      <c r="DU95" s="1167">
        <v>1</v>
      </c>
      <c r="DV95" s="1167">
        <v>1</v>
      </c>
      <c r="DW95" s="1167">
        <v>1</v>
      </c>
      <c r="DX95" s="1167">
        <v>1</v>
      </c>
      <c r="DY95" s="1167">
        <v>1</v>
      </c>
      <c r="DZ95" s="1167">
        <v>1</v>
      </c>
      <c r="EA95" s="1167">
        <v>1</v>
      </c>
      <c r="EB95" s="1167">
        <v>1</v>
      </c>
      <c r="EC95" s="1168">
        <v>1</v>
      </c>
      <c r="ED95" s="1166">
        <v>1</v>
      </c>
      <c r="EE95" s="1167">
        <v>1</v>
      </c>
      <c r="EF95" s="1167">
        <v>1</v>
      </c>
      <c r="EG95" s="1167">
        <v>1</v>
      </c>
      <c r="EH95" s="1167">
        <v>1</v>
      </c>
      <c r="EI95" s="1167">
        <v>1</v>
      </c>
      <c r="EJ95" s="1167">
        <v>1</v>
      </c>
      <c r="EK95" s="1167">
        <v>1</v>
      </c>
      <c r="EL95" s="1167">
        <v>1</v>
      </c>
      <c r="EM95" s="1167">
        <v>1</v>
      </c>
      <c r="EN95" s="1167">
        <v>1</v>
      </c>
      <c r="EO95" s="1168">
        <v>1</v>
      </c>
      <c r="EP95" s="1172">
        <f t="shared" si="16"/>
        <v>1</v>
      </c>
      <c r="EQ95" s="1170">
        <f t="shared" si="16"/>
        <v>3</v>
      </c>
      <c r="ER95" s="1170">
        <f t="shared" si="16"/>
        <v>3</v>
      </c>
      <c r="ES95" s="1170">
        <f t="shared" si="16"/>
        <v>3</v>
      </c>
      <c r="ET95" s="1170">
        <f t="shared" si="16"/>
        <v>1</v>
      </c>
      <c r="EU95" s="1170">
        <f t="shared" si="16"/>
        <v>1</v>
      </c>
      <c r="EV95" s="1170">
        <f t="shared" si="16"/>
        <v>1</v>
      </c>
      <c r="EW95" s="1170">
        <f t="shared" si="16"/>
        <v>3</v>
      </c>
      <c r="EX95" s="1170">
        <f t="shared" si="16"/>
        <v>3</v>
      </c>
      <c r="EY95" s="1170">
        <f t="shared" si="16"/>
        <v>3</v>
      </c>
      <c r="EZ95" s="1170">
        <f t="shared" si="16"/>
        <v>1</v>
      </c>
      <c r="FA95" s="1171">
        <f t="shared" si="16"/>
        <v>1</v>
      </c>
    </row>
    <row r="96" spans="1:157">
      <c r="A96" s="1165" t="s">
        <v>764</v>
      </c>
      <c r="B96" s="1166"/>
      <c r="C96" s="1167">
        <v>1</v>
      </c>
      <c r="D96" s="1167"/>
      <c r="E96" s="1167"/>
      <c r="F96" s="1167"/>
      <c r="G96" s="1167"/>
      <c r="H96" s="1167">
        <v>1</v>
      </c>
      <c r="I96" s="1167">
        <v>1</v>
      </c>
      <c r="J96" s="1167">
        <v>1</v>
      </c>
      <c r="K96" s="1167">
        <v>1</v>
      </c>
      <c r="L96" s="1167"/>
      <c r="M96" s="1168"/>
      <c r="N96" s="1166"/>
      <c r="O96" s="1167">
        <v>1</v>
      </c>
      <c r="P96" s="1167">
        <v>1</v>
      </c>
      <c r="Q96" s="1167">
        <v>1</v>
      </c>
      <c r="R96" s="1167"/>
      <c r="S96" s="1167"/>
      <c r="T96" s="1167"/>
      <c r="U96" s="1167">
        <v>1</v>
      </c>
      <c r="V96" s="1167">
        <v>1</v>
      </c>
      <c r="W96" s="1167"/>
      <c r="X96" s="1167"/>
      <c r="Y96" s="1168"/>
      <c r="Z96" s="1166"/>
      <c r="AA96" s="1167"/>
      <c r="AB96" s="1167">
        <v>1</v>
      </c>
      <c r="AC96" s="1167"/>
      <c r="AD96" s="1167"/>
      <c r="AE96" s="1167"/>
      <c r="AF96" s="1167"/>
      <c r="AG96" s="1167"/>
      <c r="AH96" s="1167"/>
      <c r="AI96" s="1167"/>
      <c r="AJ96" s="1167"/>
      <c r="AK96" s="1168"/>
      <c r="AL96" s="1166"/>
      <c r="AM96" s="1167">
        <v>1</v>
      </c>
      <c r="AN96" s="1167">
        <v>1</v>
      </c>
      <c r="AO96" s="1167"/>
      <c r="AP96" s="1167"/>
      <c r="AQ96" s="1167"/>
      <c r="AR96" s="1167"/>
      <c r="AS96" s="1167">
        <v>1</v>
      </c>
      <c r="AT96" s="1167">
        <v>1</v>
      </c>
      <c r="AU96" s="1167"/>
      <c r="AV96" s="1167"/>
      <c r="AW96" s="1168"/>
      <c r="AX96" s="1166"/>
      <c r="AY96" s="1167">
        <v>1</v>
      </c>
      <c r="AZ96" s="1167">
        <v>1</v>
      </c>
      <c r="BA96" s="1167">
        <v>1</v>
      </c>
      <c r="BB96" s="1167"/>
      <c r="BC96" s="1167"/>
      <c r="BD96" s="1167">
        <v>1</v>
      </c>
      <c r="BE96" s="1167">
        <v>1</v>
      </c>
      <c r="BF96" s="1167">
        <v>1</v>
      </c>
      <c r="BG96" s="1167"/>
      <c r="BH96" s="1167"/>
      <c r="BI96" s="1168"/>
      <c r="BJ96" s="1166"/>
      <c r="BK96" s="1167"/>
      <c r="BL96" s="1167"/>
      <c r="BM96" s="1167"/>
      <c r="BN96" s="1167"/>
      <c r="BO96" s="1167"/>
      <c r="BP96" s="1167"/>
      <c r="BQ96" s="1167"/>
      <c r="BR96" s="1167"/>
      <c r="BS96" s="1167"/>
      <c r="BT96" s="1167"/>
      <c r="BU96" s="1168"/>
      <c r="BV96" s="1166"/>
      <c r="BW96" s="1167"/>
      <c r="BX96" s="1167"/>
      <c r="BY96" s="1167"/>
      <c r="BZ96" s="1167"/>
      <c r="CA96" s="1167"/>
      <c r="CB96" s="1167"/>
      <c r="CC96" s="1167"/>
      <c r="CD96" s="1167"/>
      <c r="CE96" s="1167"/>
      <c r="CF96" s="1167"/>
      <c r="CG96" s="1168"/>
      <c r="CH96" s="1166">
        <v>1</v>
      </c>
      <c r="CI96" s="1167">
        <v>1</v>
      </c>
      <c r="CJ96" s="1167">
        <v>1</v>
      </c>
      <c r="CK96" s="1167">
        <v>1</v>
      </c>
      <c r="CL96" s="1167"/>
      <c r="CM96" s="1167"/>
      <c r="CN96" s="1167"/>
      <c r="CO96" s="1167"/>
      <c r="CP96" s="1167">
        <v>1</v>
      </c>
      <c r="CQ96" s="1167">
        <v>1</v>
      </c>
      <c r="CR96" s="1167">
        <v>1</v>
      </c>
      <c r="CS96" s="1168"/>
      <c r="CT96" s="1166"/>
      <c r="CU96" s="1167">
        <v>1</v>
      </c>
      <c r="CV96" s="1167">
        <v>1</v>
      </c>
      <c r="CW96" s="1167">
        <v>1</v>
      </c>
      <c r="CX96" s="1167"/>
      <c r="CY96" s="1167"/>
      <c r="CZ96" s="1167"/>
      <c r="DA96" s="1167">
        <v>1</v>
      </c>
      <c r="DB96" s="1167">
        <v>1</v>
      </c>
      <c r="DC96" s="1167">
        <v>1</v>
      </c>
      <c r="DD96" s="1167"/>
      <c r="DE96" s="1168"/>
      <c r="DF96" s="1166"/>
      <c r="DG96" s="1167">
        <v>1</v>
      </c>
      <c r="DH96" s="1167"/>
      <c r="DI96" s="1167"/>
      <c r="DJ96" s="1167"/>
      <c r="DK96" s="1167"/>
      <c r="DL96" s="1167">
        <v>1</v>
      </c>
      <c r="DM96" s="1167">
        <v>1</v>
      </c>
      <c r="DN96" s="1167">
        <v>1</v>
      </c>
      <c r="DO96" s="1167"/>
      <c r="DP96" s="1167"/>
      <c r="DQ96" s="1168"/>
      <c r="DR96" s="1166"/>
      <c r="DS96" s="1167">
        <v>1</v>
      </c>
      <c r="DT96" s="1167"/>
      <c r="DU96" s="1167"/>
      <c r="DV96" s="1167"/>
      <c r="DW96" s="1167">
        <v>1</v>
      </c>
      <c r="DX96" s="1167">
        <v>1</v>
      </c>
      <c r="DY96" s="1167"/>
      <c r="DZ96" s="1167"/>
      <c r="EA96" s="1167">
        <v>1</v>
      </c>
      <c r="EB96" s="1167"/>
      <c r="EC96" s="1168"/>
      <c r="ED96" s="1166"/>
      <c r="EE96" s="1167">
        <v>1</v>
      </c>
      <c r="EF96" s="1167"/>
      <c r="EG96" s="1167"/>
      <c r="EH96" s="1167"/>
      <c r="EI96" s="1167"/>
      <c r="EJ96" s="1167">
        <v>1</v>
      </c>
      <c r="EK96" s="1167"/>
      <c r="EL96" s="1167"/>
      <c r="EM96" s="1167"/>
      <c r="EN96" s="1167"/>
      <c r="EO96" s="1168"/>
      <c r="EP96" s="1172">
        <f t="shared" si="16"/>
        <v>1</v>
      </c>
      <c r="EQ96" s="1170">
        <f t="shared" si="16"/>
        <v>7</v>
      </c>
      <c r="ER96" s="1170">
        <f t="shared" si="16"/>
        <v>6</v>
      </c>
      <c r="ES96" s="1170">
        <f t="shared" si="16"/>
        <v>4</v>
      </c>
      <c r="ET96" s="1170">
        <f t="shared" si="16"/>
        <v>0</v>
      </c>
      <c r="EU96" s="1170">
        <f t="shared" si="16"/>
        <v>0</v>
      </c>
      <c r="EV96" s="1170">
        <f t="shared" si="16"/>
        <v>3</v>
      </c>
      <c r="EW96" s="1170">
        <f t="shared" si="16"/>
        <v>6</v>
      </c>
      <c r="EX96" s="1170">
        <f t="shared" si="16"/>
        <v>7</v>
      </c>
      <c r="EY96" s="1170">
        <f t="shared" si="16"/>
        <v>3</v>
      </c>
      <c r="EZ96" s="1170">
        <f t="shared" si="16"/>
        <v>1</v>
      </c>
      <c r="FA96" s="1171">
        <f t="shared" si="16"/>
        <v>0</v>
      </c>
    </row>
    <row r="97" spans="1:157">
      <c r="A97" s="1165" t="s">
        <v>765</v>
      </c>
      <c r="B97" s="1166"/>
      <c r="C97" s="1167"/>
      <c r="D97" s="1167"/>
      <c r="E97" s="1167"/>
      <c r="F97" s="1167"/>
      <c r="G97" s="1167"/>
      <c r="H97" s="1167"/>
      <c r="I97" s="1167"/>
      <c r="J97" s="1167"/>
      <c r="K97" s="1167"/>
      <c r="L97" s="1167"/>
      <c r="M97" s="1168"/>
      <c r="N97" s="1166"/>
      <c r="O97" s="1167"/>
      <c r="P97" s="1167"/>
      <c r="Q97" s="1167"/>
      <c r="R97" s="1167"/>
      <c r="S97" s="1167"/>
      <c r="T97" s="1167"/>
      <c r="U97" s="1167"/>
      <c r="V97" s="1167"/>
      <c r="W97" s="1167"/>
      <c r="X97" s="1167"/>
      <c r="Y97" s="1168"/>
      <c r="Z97" s="1166"/>
      <c r="AA97" s="1167"/>
      <c r="AB97" s="1167"/>
      <c r="AC97" s="1167"/>
      <c r="AD97" s="1167"/>
      <c r="AE97" s="1167"/>
      <c r="AF97" s="1167"/>
      <c r="AG97" s="1167"/>
      <c r="AH97" s="1167"/>
      <c r="AI97" s="1167"/>
      <c r="AJ97" s="1167"/>
      <c r="AK97" s="1168"/>
      <c r="AL97" s="1166"/>
      <c r="AM97" s="1167"/>
      <c r="AN97" s="1167"/>
      <c r="AO97" s="1167"/>
      <c r="AP97" s="1167"/>
      <c r="AQ97" s="1167"/>
      <c r="AR97" s="1167"/>
      <c r="AS97" s="1167"/>
      <c r="AT97" s="1167"/>
      <c r="AU97" s="1167"/>
      <c r="AV97" s="1167"/>
      <c r="AW97" s="1168"/>
      <c r="AX97" s="1166"/>
      <c r="AY97" s="1167"/>
      <c r="AZ97" s="1167"/>
      <c r="BA97" s="1167"/>
      <c r="BB97" s="1167"/>
      <c r="BC97" s="1167"/>
      <c r="BD97" s="1167"/>
      <c r="BE97" s="1167"/>
      <c r="BF97" s="1167"/>
      <c r="BG97" s="1167"/>
      <c r="BH97" s="1167"/>
      <c r="BI97" s="1168"/>
      <c r="BJ97" s="1166"/>
      <c r="BK97" s="1167"/>
      <c r="BL97" s="1167"/>
      <c r="BM97" s="1167"/>
      <c r="BN97" s="1167"/>
      <c r="BO97" s="1167"/>
      <c r="BP97" s="1167"/>
      <c r="BQ97" s="1167"/>
      <c r="BR97" s="1167"/>
      <c r="BS97" s="1167"/>
      <c r="BT97" s="1167"/>
      <c r="BU97" s="1168"/>
      <c r="BV97" s="1166"/>
      <c r="BW97" s="1167"/>
      <c r="BX97" s="1167"/>
      <c r="BY97" s="1167"/>
      <c r="BZ97" s="1167"/>
      <c r="CA97" s="1167"/>
      <c r="CB97" s="1167"/>
      <c r="CC97" s="1167"/>
      <c r="CD97" s="1167"/>
      <c r="CE97" s="1167"/>
      <c r="CF97" s="1167"/>
      <c r="CG97" s="1168"/>
      <c r="CH97" s="1166"/>
      <c r="CI97" s="1167"/>
      <c r="CJ97" s="1167"/>
      <c r="CK97" s="1167"/>
      <c r="CL97" s="1167"/>
      <c r="CM97" s="1167"/>
      <c r="CN97" s="1167"/>
      <c r="CO97" s="1167"/>
      <c r="CP97" s="1167">
        <v>1</v>
      </c>
      <c r="CQ97" s="1167"/>
      <c r="CR97" s="1167"/>
      <c r="CS97" s="1168"/>
      <c r="CT97" s="1166"/>
      <c r="CU97" s="1167"/>
      <c r="CV97" s="1167"/>
      <c r="CW97" s="1167"/>
      <c r="CX97" s="1167"/>
      <c r="CY97" s="1167"/>
      <c r="CZ97" s="1167"/>
      <c r="DA97" s="1167"/>
      <c r="DB97" s="1167"/>
      <c r="DC97" s="1167"/>
      <c r="DD97" s="1167"/>
      <c r="DE97" s="1168"/>
      <c r="DF97" s="1166"/>
      <c r="DG97" s="1167"/>
      <c r="DH97" s="1167"/>
      <c r="DI97" s="1167"/>
      <c r="DJ97" s="1167"/>
      <c r="DK97" s="1167"/>
      <c r="DL97" s="1167"/>
      <c r="DM97" s="1167"/>
      <c r="DN97" s="1167"/>
      <c r="DO97" s="1167"/>
      <c r="DP97" s="1167"/>
      <c r="DQ97" s="1168"/>
      <c r="DR97" s="1166"/>
      <c r="DS97" s="1167"/>
      <c r="DT97" s="1167"/>
      <c r="DU97" s="1167"/>
      <c r="DV97" s="1167"/>
      <c r="DW97" s="1167"/>
      <c r="DX97" s="1167"/>
      <c r="DY97" s="1167"/>
      <c r="DZ97" s="1167"/>
      <c r="EA97" s="1167"/>
      <c r="EB97" s="1167"/>
      <c r="EC97" s="1168"/>
      <c r="ED97" s="1166"/>
      <c r="EE97" s="1167"/>
      <c r="EF97" s="1167"/>
      <c r="EG97" s="1167"/>
      <c r="EH97" s="1167"/>
      <c r="EI97" s="1167"/>
      <c r="EJ97" s="1167"/>
      <c r="EK97" s="1167"/>
      <c r="EL97" s="1167"/>
      <c r="EM97" s="1167"/>
      <c r="EN97" s="1167"/>
      <c r="EO97" s="1168"/>
      <c r="EP97" s="1172">
        <f t="shared" si="16"/>
        <v>0</v>
      </c>
      <c r="EQ97" s="1170">
        <f t="shared" si="16"/>
        <v>0</v>
      </c>
      <c r="ER97" s="1170">
        <f t="shared" si="16"/>
        <v>0</v>
      </c>
      <c r="ES97" s="1170">
        <f t="shared" si="16"/>
        <v>0</v>
      </c>
      <c r="ET97" s="1170">
        <f t="shared" si="16"/>
        <v>0</v>
      </c>
      <c r="EU97" s="1170">
        <f t="shared" si="16"/>
        <v>0</v>
      </c>
      <c r="EV97" s="1170">
        <f t="shared" si="16"/>
        <v>0</v>
      </c>
      <c r="EW97" s="1170">
        <f t="shared" si="16"/>
        <v>0</v>
      </c>
      <c r="EX97" s="1170">
        <f t="shared" si="16"/>
        <v>1</v>
      </c>
      <c r="EY97" s="1170">
        <f t="shared" si="16"/>
        <v>0</v>
      </c>
      <c r="EZ97" s="1170">
        <f t="shared" si="16"/>
        <v>0</v>
      </c>
      <c r="FA97" s="1171">
        <f t="shared" si="16"/>
        <v>0</v>
      </c>
    </row>
    <row r="98" spans="1:157">
      <c r="A98" s="1165" t="s">
        <v>766</v>
      </c>
      <c r="B98" s="1166"/>
      <c r="C98" s="1167"/>
      <c r="D98" s="1167"/>
      <c r="E98" s="1167"/>
      <c r="F98" s="1167"/>
      <c r="G98" s="1167"/>
      <c r="H98" s="1167"/>
      <c r="I98" s="1167"/>
      <c r="J98" s="1167">
        <v>1</v>
      </c>
      <c r="K98" s="1167"/>
      <c r="L98" s="1167"/>
      <c r="M98" s="1168"/>
      <c r="N98" s="1166"/>
      <c r="O98" s="1167"/>
      <c r="P98" s="1167"/>
      <c r="Q98" s="1167"/>
      <c r="R98" s="1167"/>
      <c r="S98" s="1167"/>
      <c r="T98" s="1167"/>
      <c r="U98" s="1167"/>
      <c r="V98" s="1167">
        <v>1</v>
      </c>
      <c r="W98" s="1167"/>
      <c r="X98" s="1167"/>
      <c r="Y98" s="1168"/>
      <c r="Z98" s="1166"/>
      <c r="AA98" s="1167"/>
      <c r="AB98" s="1167"/>
      <c r="AC98" s="1167"/>
      <c r="AD98" s="1167"/>
      <c r="AE98" s="1167"/>
      <c r="AF98" s="1167"/>
      <c r="AG98" s="1167"/>
      <c r="AH98" s="1167">
        <v>1</v>
      </c>
      <c r="AI98" s="1167"/>
      <c r="AJ98" s="1167"/>
      <c r="AK98" s="1168"/>
      <c r="AL98" s="1166"/>
      <c r="AM98" s="1167"/>
      <c r="AN98" s="1167"/>
      <c r="AO98" s="1167"/>
      <c r="AP98" s="1167"/>
      <c r="AQ98" s="1167"/>
      <c r="AR98" s="1167"/>
      <c r="AS98" s="1167"/>
      <c r="AT98" s="1167">
        <v>1</v>
      </c>
      <c r="AU98" s="1167"/>
      <c r="AV98" s="1167"/>
      <c r="AW98" s="1168"/>
      <c r="AX98" s="1166"/>
      <c r="AY98" s="1167"/>
      <c r="AZ98" s="1167"/>
      <c r="BA98" s="1167"/>
      <c r="BB98" s="1167"/>
      <c r="BC98" s="1167"/>
      <c r="BD98" s="1167"/>
      <c r="BE98" s="1167"/>
      <c r="BF98" s="1167">
        <v>1</v>
      </c>
      <c r="BG98" s="1167"/>
      <c r="BH98" s="1167"/>
      <c r="BI98" s="1168"/>
      <c r="BJ98" s="1166"/>
      <c r="BK98" s="1167"/>
      <c r="BL98" s="1167"/>
      <c r="BM98" s="1167"/>
      <c r="BN98" s="1167"/>
      <c r="BO98" s="1167"/>
      <c r="BP98" s="1167"/>
      <c r="BQ98" s="1167"/>
      <c r="BR98" s="1167">
        <v>1</v>
      </c>
      <c r="BS98" s="1167"/>
      <c r="BT98" s="1167"/>
      <c r="BU98" s="1168"/>
      <c r="BV98" s="1166"/>
      <c r="BW98" s="1167"/>
      <c r="BX98" s="1167"/>
      <c r="BY98" s="1167"/>
      <c r="BZ98" s="1167"/>
      <c r="CA98" s="1167"/>
      <c r="CB98" s="1167"/>
      <c r="CC98" s="1167"/>
      <c r="CD98" s="1167">
        <v>1</v>
      </c>
      <c r="CE98" s="1167"/>
      <c r="CF98" s="1167"/>
      <c r="CG98" s="1168"/>
      <c r="CH98" s="1166"/>
      <c r="CI98" s="1167"/>
      <c r="CJ98" s="1167"/>
      <c r="CK98" s="1167"/>
      <c r="CL98" s="1167"/>
      <c r="CM98" s="1167"/>
      <c r="CN98" s="1167"/>
      <c r="CO98" s="1167"/>
      <c r="CP98" s="1167"/>
      <c r="CQ98" s="1167"/>
      <c r="CR98" s="1167"/>
      <c r="CS98" s="1168"/>
      <c r="CT98" s="1166"/>
      <c r="CU98" s="1167"/>
      <c r="CV98" s="1167"/>
      <c r="CW98" s="1167"/>
      <c r="CX98" s="1167"/>
      <c r="CY98" s="1167"/>
      <c r="CZ98" s="1167"/>
      <c r="DA98" s="1167"/>
      <c r="DB98" s="1167">
        <v>1</v>
      </c>
      <c r="DC98" s="1167"/>
      <c r="DD98" s="1167"/>
      <c r="DE98" s="1168"/>
      <c r="DF98" s="1166"/>
      <c r="DG98" s="1167"/>
      <c r="DH98" s="1167"/>
      <c r="DI98" s="1167"/>
      <c r="DJ98" s="1167"/>
      <c r="DK98" s="1167"/>
      <c r="DL98" s="1167"/>
      <c r="DM98" s="1167"/>
      <c r="DN98" s="1167">
        <v>1</v>
      </c>
      <c r="DO98" s="1167"/>
      <c r="DP98" s="1167"/>
      <c r="DQ98" s="1168"/>
      <c r="DR98" s="1166">
        <v>1</v>
      </c>
      <c r="DS98" s="1167"/>
      <c r="DT98" s="1167"/>
      <c r="DU98" s="1167"/>
      <c r="DV98" s="1167"/>
      <c r="DW98" s="1167"/>
      <c r="DX98" s="1167"/>
      <c r="DY98" s="1167"/>
      <c r="DZ98" s="1167">
        <v>1</v>
      </c>
      <c r="EA98" s="1167"/>
      <c r="EB98" s="1167"/>
      <c r="EC98" s="1168">
        <v>1</v>
      </c>
      <c r="ED98" s="1166"/>
      <c r="EE98" s="1167"/>
      <c r="EF98" s="1167"/>
      <c r="EG98" s="1167"/>
      <c r="EH98" s="1167"/>
      <c r="EI98" s="1167"/>
      <c r="EJ98" s="1167"/>
      <c r="EK98" s="1167"/>
      <c r="EL98" s="1167"/>
      <c r="EM98" s="1167"/>
      <c r="EN98" s="1167"/>
      <c r="EO98" s="1168"/>
      <c r="EP98" s="1172">
        <f t="shared" si="16"/>
        <v>0</v>
      </c>
      <c r="EQ98" s="1170">
        <f t="shared" si="16"/>
        <v>0</v>
      </c>
      <c r="ER98" s="1170">
        <f t="shared" si="16"/>
        <v>0</v>
      </c>
      <c r="ES98" s="1170">
        <f t="shared" si="16"/>
        <v>0</v>
      </c>
      <c r="ET98" s="1170">
        <f t="shared" si="16"/>
        <v>0</v>
      </c>
      <c r="EU98" s="1170">
        <f t="shared" si="16"/>
        <v>0</v>
      </c>
      <c r="EV98" s="1170">
        <f t="shared" si="16"/>
        <v>0</v>
      </c>
      <c r="EW98" s="1170">
        <f t="shared" si="16"/>
        <v>0</v>
      </c>
      <c r="EX98" s="1170">
        <f t="shared" si="16"/>
        <v>9</v>
      </c>
      <c r="EY98" s="1170">
        <f t="shared" si="16"/>
        <v>0</v>
      </c>
      <c r="EZ98" s="1170">
        <f t="shared" si="16"/>
        <v>0</v>
      </c>
      <c r="FA98" s="1171">
        <f t="shared" si="16"/>
        <v>0</v>
      </c>
    </row>
    <row r="99" spans="1:157">
      <c r="A99" s="1165" t="s">
        <v>767</v>
      </c>
      <c r="B99" s="1166"/>
      <c r="C99" s="1167"/>
      <c r="D99" s="1167"/>
      <c r="E99" s="1167"/>
      <c r="F99" s="1167"/>
      <c r="G99" s="1167"/>
      <c r="H99" s="1167"/>
      <c r="I99" s="1167"/>
      <c r="J99" s="1167"/>
      <c r="K99" s="1167"/>
      <c r="L99" s="1167"/>
      <c r="M99" s="1168"/>
      <c r="N99" s="1166"/>
      <c r="O99" s="1167"/>
      <c r="P99" s="1167"/>
      <c r="Q99" s="1167"/>
      <c r="R99" s="1167"/>
      <c r="S99" s="1167"/>
      <c r="T99" s="1167"/>
      <c r="U99" s="1167"/>
      <c r="V99" s="1167"/>
      <c r="W99" s="1167"/>
      <c r="X99" s="1167"/>
      <c r="Y99" s="1168"/>
      <c r="Z99" s="1166"/>
      <c r="AA99" s="1167"/>
      <c r="AB99" s="1167"/>
      <c r="AC99" s="1167"/>
      <c r="AD99" s="1167"/>
      <c r="AE99" s="1167"/>
      <c r="AF99" s="1167"/>
      <c r="AG99" s="1167"/>
      <c r="AH99" s="1167"/>
      <c r="AI99" s="1167"/>
      <c r="AJ99" s="1167"/>
      <c r="AK99" s="1168"/>
      <c r="AL99" s="1166"/>
      <c r="AM99" s="1167"/>
      <c r="AN99" s="1167"/>
      <c r="AO99" s="1167"/>
      <c r="AP99" s="1167"/>
      <c r="AQ99" s="1167"/>
      <c r="AR99" s="1167"/>
      <c r="AS99" s="1167"/>
      <c r="AT99" s="1167"/>
      <c r="AU99" s="1167"/>
      <c r="AV99" s="1167"/>
      <c r="AW99" s="1168"/>
      <c r="AX99" s="1166"/>
      <c r="AY99" s="1167"/>
      <c r="AZ99" s="1167"/>
      <c r="BA99" s="1167"/>
      <c r="BB99" s="1167"/>
      <c r="BC99" s="1167"/>
      <c r="BD99" s="1167"/>
      <c r="BE99" s="1167"/>
      <c r="BF99" s="1167"/>
      <c r="BG99" s="1167"/>
      <c r="BH99" s="1167"/>
      <c r="BI99" s="1168"/>
      <c r="BJ99" s="1166"/>
      <c r="BK99" s="1167"/>
      <c r="BL99" s="1167"/>
      <c r="BM99" s="1167"/>
      <c r="BN99" s="1167"/>
      <c r="BO99" s="1167"/>
      <c r="BP99" s="1167"/>
      <c r="BQ99" s="1167"/>
      <c r="BR99" s="1167"/>
      <c r="BS99" s="1167"/>
      <c r="BT99" s="1167"/>
      <c r="BU99" s="1168"/>
      <c r="BV99" s="1166"/>
      <c r="BW99" s="1167"/>
      <c r="BX99" s="1167"/>
      <c r="BY99" s="1167"/>
      <c r="BZ99" s="1167"/>
      <c r="CA99" s="1167"/>
      <c r="CB99" s="1167"/>
      <c r="CC99" s="1167"/>
      <c r="CD99" s="1167"/>
      <c r="CE99" s="1167"/>
      <c r="CF99" s="1167"/>
      <c r="CG99" s="1168"/>
      <c r="CH99" s="1166"/>
      <c r="CI99" s="1167"/>
      <c r="CJ99" s="1167"/>
      <c r="CK99" s="1167"/>
      <c r="CL99" s="1167"/>
      <c r="CM99" s="1167"/>
      <c r="CN99" s="1167"/>
      <c r="CO99" s="1167"/>
      <c r="CP99" s="1167"/>
      <c r="CQ99" s="1167"/>
      <c r="CR99" s="1167"/>
      <c r="CS99" s="1168"/>
      <c r="CT99" s="1166"/>
      <c r="CU99" s="1167"/>
      <c r="CV99" s="1167"/>
      <c r="CW99" s="1167"/>
      <c r="CX99" s="1167"/>
      <c r="CY99" s="1167"/>
      <c r="CZ99" s="1167"/>
      <c r="DA99" s="1167"/>
      <c r="DB99" s="1167"/>
      <c r="DC99" s="1167"/>
      <c r="DD99" s="1167"/>
      <c r="DE99" s="1168"/>
      <c r="DF99" s="1166"/>
      <c r="DG99" s="1167"/>
      <c r="DH99" s="1167">
        <v>1</v>
      </c>
      <c r="DI99" s="1167">
        <v>1</v>
      </c>
      <c r="DJ99" s="1167">
        <v>1</v>
      </c>
      <c r="DK99" s="1167"/>
      <c r="DL99" s="1167"/>
      <c r="DM99" s="1167"/>
      <c r="DN99" s="1167">
        <v>1</v>
      </c>
      <c r="DO99" s="1167"/>
      <c r="DP99" s="1167"/>
      <c r="DQ99" s="1168"/>
      <c r="DR99" s="1166"/>
      <c r="DS99" s="1167"/>
      <c r="DT99" s="1167"/>
      <c r="DU99" s="1167"/>
      <c r="DV99" s="1167"/>
      <c r="DW99" s="1167"/>
      <c r="DX99" s="1167"/>
      <c r="DY99" s="1167"/>
      <c r="DZ99" s="1167"/>
      <c r="EA99" s="1167"/>
      <c r="EB99" s="1167"/>
      <c r="EC99" s="1168"/>
      <c r="ED99" s="1166"/>
      <c r="EE99" s="1167"/>
      <c r="EF99" s="1167"/>
      <c r="EG99" s="1167"/>
      <c r="EH99" s="1167"/>
      <c r="EI99" s="1167"/>
      <c r="EJ99" s="1167"/>
      <c r="EK99" s="1167"/>
      <c r="EL99" s="1167"/>
      <c r="EM99" s="1167"/>
      <c r="EN99" s="1167"/>
      <c r="EO99" s="1168"/>
      <c r="EP99" s="1172">
        <f t="shared" si="16"/>
        <v>0</v>
      </c>
      <c r="EQ99" s="1170">
        <f t="shared" si="16"/>
        <v>0</v>
      </c>
      <c r="ER99" s="1170">
        <f t="shared" si="16"/>
        <v>1</v>
      </c>
      <c r="ES99" s="1170">
        <f t="shared" si="16"/>
        <v>1</v>
      </c>
      <c r="ET99" s="1170">
        <f t="shared" si="16"/>
        <v>1</v>
      </c>
      <c r="EU99" s="1170">
        <f t="shared" si="16"/>
        <v>0</v>
      </c>
      <c r="EV99" s="1170">
        <f t="shared" si="16"/>
        <v>0</v>
      </c>
      <c r="EW99" s="1170">
        <f t="shared" si="16"/>
        <v>0</v>
      </c>
      <c r="EX99" s="1170">
        <f t="shared" si="16"/>
        <v>1</v>
      </c>
      <c r="EY99" s="1170">
        <f t="shared" si="16"/>
        <v>0</v>
      </c>
      <c r="EZ99" s="1170">
        <f t="shared" si="16"/>
        <v>0</v>
      </c>
      <c r="FA99" s="1171">
        <f t="shared" si="16"/>
        <v>0</v>
      </c>
    </row>
    <row r="100" spans="1:157">
      <c r="A100" s="1165" t="s">
        <v>768</v>
      </c>
      <c r="B100" s="1166"/>
      <c r="C100" s="1167"/>
      <c r="D100" s="1167"/>
      <c r="E100" s="1167"/>
      <c r="F100" s="1167"/>
      <c r="G100" s="1167"/>
      <c r="H100" s="1167"/>
      <c r="I100" s="1167"/>
      <c r="J100" s="1167"/>
      <c r="K100" s="1167"/>
      <c r="L100" s="1167"/>
      <c r="M100" s="1168"/>
      <c r="N100" s="1166"/>
      <c r="O100" s="1167"/>
      <c r="P100" s="1167"/>
      <c r="Q100" s="1167"/>
      <c r="R100" s="1167"/>
      <c r="S100" s="1167"/>
      <c r="T100" s="1167"/>
      <c r="U100" s="1167"/>
      <c r="V100" s="1167"/>
      <c r="W100" s="1167"/>
      <c r="X100" s="1167"/>
      <c r="Y100" s="1168"/>
      <c r="Z100" s="1166"/>
      <c r="AA100" s="1167"/>
      <c r="AB100" s="1167"/>
      <c r="AC100" s="1167"/>
      <c r="AD100" s="1167"/>
      <c r="AE100" s="1167"/>
      <c r="AF100" s="1167"/>
      <c r="AG100" s="1167"/>
      <c r="AH100" s="1167"/>
      <c r="AI100" s="1167"/>
      <c r="AJ100" s="1167"/>
      <c r="AK100" s="1168"/>
      <c r="AL100" s="1166"/>
      <c r="AM100" s="1167"/>
      <c r="AN100" s="1167"/>
      <c r="AO100" s="1167"/>
      <c r="AP100" s="1167"/>
      <c r="AQ100" s="1167"/>
      <c r="AR100" s="1167"/>
      <c r="AS100" s="1167"/>
      <c r="AT100" s="1167"/>
      <c r="AU100" s="1167"/>
      <c r="AV100" s="1167"/>
      <c r="AW100" s="1168"/>
      <c r="AX100" s="1166"/>
      <c r="AY100" s="1167"/>
      <c r="AZ100" s="1167"/>
      <c r="BA100" s="1167"/>
      <c r="BB100" s="1167"/>
      <c r="BC100" s="1167"/>
      <c r="BD100" s="1167"/>
      <c r="BE100" s="1167"/>
      <c r="BF100" s="1167"/>
      <c r="BG100" s="1167"/>
      <c r="BH100" s="1167"/>
      <c r="BI100" s="1168"/>
      <c r="BJ100" s="1166"/>
      <c r="BK100" s="1167"/>
      <c r="BL100" s="1167"/>
      <c r="BM100" s="1167"/>
      <c r="BN100" s="1167"/>
      <c r="BO100" s="1167"/>
      <c r="BP100" s="1167"/>
      <c r="BQ100" s="1167"/>
      <c r="BR100" s="1167"/>
      <c r="BS100" s="1167"/>
      <c r="BT100" s="1167"/>
      <c r="BU100" s="1168"/>
      <c r="BV100" s="1166"/>
      <c r="BW100" s="1167"/>
      <c r="BX100" s="1167"/>
      <c r="BY100" s="1167"/>
      <c r="BZ100" s="1167"/>
      <c r="CA100" s="1167"/>
      <c r="CB100" s="1167"/>
      <c r="CC100" s="1167"/>
      <c r="CD100" s="1167"/>
      <c r="CE100" s="1167"/>
      <c r="CF100" s="1167"/>
      <c r="CG100" s="1168"/>
      <c r="CH100" s="1166"/>
      <c r="CI100" s="1167"/>
      <c r="CJ100" s="1167"/>
      <c r="CK100" s="1167"/>
      <c r="CL100" s="1167"/>
      <c r="CM100" s="1167"/>
      <c r="CN100" s="1167"/>
      <c r="CO100" s="1167"/>
      <c r="CP100" s="1167"/>
      <c r="CQ100" s="1167"/>
      <c r="CR100" s="1167"/>
      <c r="CS100" s="1168"/>
      <c r="CT100" s="1166"/>
      <c r="CU100" s="1167"/>
      <c r="CV100" s="1167"/>
      <c r="CW100" s="1167"/>
      <c r="CX100" s="1167"/>
      <c r="CY100" s="1167"/>
      <c r="CZ100" s="1167"/>
      <c r="DA100" s="1167"/>
      <c r="DB100" s="1167"/>
      <c r="DC100" s="1167"/>
      <c r="DD100" s="1167"/>
      <c r="DE100" s="1168"/>
      <c r="DF100" s="1166"/>
      <c r="DG100" s="1167"/>
      <c r="DH100" s="1167"/>
      <c r="DI100" s="1167"/>
      <c r="DJ100" s="1167"/>
      <c r="DK100" s="1167"/>
      <c r="DL100" s="1167"/>
      <c r="DM100" s="1167"/>
      <c r="DN100" s="1167"/>
      <c r="DO100" s="1167"/>
      <c r="DP100" s="1167"/>
      <c r="DQ100" s="1168"/>
      <c r="DR100" s="1166"/>
      <c r="DS100" s="1167"/>
      <c r="DT100" s="1167"/>
      <c r="DU100" s="1167"/>
      <c r="DV100" s="1167"/>
      <c r="DW100" s="1167"/>
      <c r="DX100" s="1167"/>
      <c r="DY100" s="1167"/>
      <c r="DZ100" s="1167"/>
      <c r="EA100" s="1167"/>
      <c r="EB100" s="1167"/>
      <c r="EC100" s="1168"/>
      <c r="ED100" s="1166"/>
      <c r="EE100" s="1167"/>
      <c r="EF100" s="1167"/>
      <c r="EG100" s="1167"/>
      <c r="EH100" s="1167"/>
      <c r="EI100" s="1167"/>
      <c r="EJ100" s="1167"/>
      <c r="EK100" s="1167"/>
      <c r="EL100" s="1167"/>
      <c r="EM100" s="1167"/>
      <c r="EN100" s="1167"/>
      <c r="EO100" s="1168"/>
      <c r="EP100" s="1172">
        <f t="shared" si="16"/>
        <v>0</v>
      </c>
      <c r="EQ100" s="1170">
        <f t="shared" si="16"/>
        <v>0</v>
      </c>
      <c r="ER100" s="1170">
        <f t="shared" si="16"/>
        <v>0</v>
      </c>
      <c r="ES100" s="1170">
        <f t="shared" si="16"/>
        <v>0</v>
      </c>
      <c r="ET100" s="1170">
        <f t="shared" si="16"/>
        <v>0</v>
      </c>
      <c r="EU100" s="1170">
        <f t="shared" si="16"/>
        <v>0</v>
      </c>
      <c r="EV100" s="1170">
        <f t="shared" si="16"/>
        <v>0</v>
      </c>
      <c r="EW100" s="1170">
        <f t="shared" si="16"/>
        <v>0</v>
      </c>
      <c r="EX100" s="1170">
        <f t="shared" si="16"/>
        <v>0</v>
      </c>
      <c r="EY100" s="1170">
        <f t="shared" si="16"/>
        <v>0</v>
      </c>
      <c r="EZ100" s="1170">
        <f t="shared" si="16"/>
        <v>0</v>
      </c>
      <c r="FA100" s="1171">
        <f t="shared" si="16"/>
        <v>0</v>
      </c>
    </row>
    <row r="101" spans="1:157">
      <c r="A101" s="1165" t="s">
        <v>769</v>
      </c>
      <c r="B101" s="1166">
        <v>1</v>
      </c>
      <c r="C101" s="1167">
        <v>1</v>
      </c>
      <c r="D101" s="1175">
        <v>1</v>
      </c>
      <c r="E101" s="1175">
        <v>1</v>
      </c>
      <c r="F101" s="1175">
        <v>1</v>
      </c>
      <c r="G101" s="1175">
        <v>1</v>
      </c>
      <c r="H101" s="1175">
        <v>1</v>
      </c>
      <c r="I101" s="1175">
        <v>1</v>
      </c>
      <c r="J101" s="1175">
        <v>1</v>
      </c>
      <c r="K101" s="1175">
        <v>1</v>
      </c>
      <c r="L101" s="1175">
        <v>1</v>
      </c>
      <c r="M101" s="1176">
        <v>1</v>
      </c>
      <c r="N101" s="1174">
        <v>1</v>
      </c>
      <c r="O101" s="1175">
        <v>1</v>
      </c>
      <c r="P101" s="1175">
        <v>1</v>
      </c>
      <c r="Q101" s="1175">
        <v>1</v>
      </c>
      <c r="R101" s="1175">
        <v>1</v>
      </c>
      <c r="S101" s="1175">
        <v>1</v>
      </c>
      <c r="T101" s="1167">
        <v>1</v>
      </c>
      <c r="U101" s="1167">
        <v>1</v>
      </c>
      <c r="V101" s="1167">
        <v>1</v>
      </c>
      <c r="W101" s="1167">
        <v>1</v>
      </c>
      <c r="X101" s="1167">
        <v>1</v>
      </c>
      <c r="Y101" s="1168">
        <v>1</v>
      </c>
      <c r="Z101" s="1166">
        <v>1</v>
      </c>
      <c r="AA101" s="1167">
        <v>1</v>
      </c>
      <c r="AB101" s="1167">
        <v>1</v>
      </c>
      <c r="AC101" s="1167">
        <v>1</v>
      </c>
      <c r="AD101" s="1167">
        <v>1</v>
      </c>
      <c r="AE101" s="1167">
        <v>1</v>
      </c>
      <c r="AF101" s="1167">
        <v>1</v>
      </c>
      <c r="AG101" s="1167">
        <v>1</v>
      </c>
      <c r="AH101" s="1167">
        <v>1</v>
      </c>
      <c r="AI101" s="1167">
        <v>1</v>
      </c>
      <c r="AJ101" s="1167">
        <v>1</v>
      </c>
      <c r="AK101" s="1168">
        <v>1</v>
      </c>
      <c r="AL101" s="1166">
        <v>1</v>
      </c>
      <c r="AM101" s="1167">
        <v>1</v>
      </c>
      <c r="AN101" s="1167">
        <v>1</v>
      </c>
      <c r="AO101" s="1167">
        <v>1</v>
      </c>
      <c r="AP101" s="1167">
        <v>1</v>
      </c>
      <c r="AQ101" s="1167">
        <v>1</v>
      </c>
      <c r="AR101" s="1167">
        <v>1</v>
      </c>
      <c r="AS101" s="1167">
        <v>1</v>
      </c>
      <c r="AT101" s="1167">
        <v>1</v>
      </c>
      <c r="AU101" s="1167">
        <v>1</v>
      </c>
      <c r="AV101" s="1167">
        <v>1</v>
      </c>
      <c r="AW101" s="1168">
        <v>1</v>
      </c>
      <c r="AX101" s="1166">
        <v>1</v>
      </c>
      <c r="AY101" s="1167">
        <v>1</v>
      </c>
      <c r="AZ101" s="1167">
        <v>1</v>
      </c>
      <c r="BA101" s="1167">
        <v>1</v>
      </c>
      <c r="BB101" s="1167">
        <v>1</v>
      </c>
      <c r="BC101" s="1167">
        <v>1</v>
      </c>
      <c r="BD101" s="1167">
        <v>1</v>
      </c>
      <c r="BE101" s="1167">
        <v>1</v>
      </c>
      <c r="BF101" s="1167">
        <v>1</v>
      </c>
      <c r="BG101" s="1167">
        <v>1</v>
      </c>
      <c r="BH101" s="1167">
        <v>1</v>
      </c>
      <c r="BI101" s="1168">
        <v>1</v>
      </c>
      <c r="BJ101" s="1166">
        <v>1</v>
      </c>
      <c r="BK101" s="1167">
        <v>1</v>
      </c>
      <c r="BL101" s="1167">
        <v>1</v>
      </c>
      <c r="BM101" s="1167">
        <v>1</v>
      </c>
      <c r="BN101" s="1167">
        <v>1</v>
      </c>
      <c r="BO101" s="1167">
        <v>1</v>
      </c>
      <c r="BP101" s="1167"/>
      <c r="BQ101" s="1167">
        <v>1</v>
      </c>
      <c r="BR101" s="1167">
        <v>1</v>
      </c>
      <c r="BS101" s="1167">
        <v>11</v>
      </c>
      <c r="BT101" s="1167"/>
      <c r="BU101" s="1168">
        <v>1</v>
      </c>
      <c r="BV101" s="1166">
        <v>1</v>
      </c>
      <c r="BW101" s="1167">
        <v>1</v>
      </c>
      <c r="BX101" s="1167">
        <v>1</v>
      </c>
      <c r="BY101" s="1167">
        <v>1</v>
      </c>
      <c r="BZ101" s="1167">
        <v>1</v>
      </c>
      <c r="CA101" s="1167">
        <v>1</v>
      </c>
      <c r="CB101" s="1167"/>
      <c r="CC101" s="1167">
        <v>1</v>
      </c>
      <c r="CD101" s="1167">
        <v>1</v>
      </c>
      <c r="CE101" s="1167">
        <v>11</v>
      </c>
      <c r="CF101" s="1167"/>
      <c r="CG101" s="1168">
        <v>1</v>
      </c>
      <c r="CH101" s="1166">
        <v>1</v>
      </c>
      <c r="CI101" s="1167">
        <v>1</v>
      </c>
      <c r="CJ101" s="1167">
        <v>1</v>
      </c>
      <c r="CK101" s="1167">
        <v>1</v>
      </c>
      <c r="CL101" s="1167">
        <v>1</v>
      </c>
      <c r="CM101" s="1167">
        <v>1</v>
      </c>
      <c r="CN101" s="1167">
        <v>1</v>
      </c>
      <c r="CO101" s="1167">
        <v>1</v>
      </c>
      <c r="CP101" s="1167">
        <v>1</v>
      </c>
      <c r="CQ101" s="1167">
        <v>1</v>
      </c>
      <c r="CR101" s="1167">
        <v>1</v>
      </c>
      <c r="CS101" s="1168">
        <v>1</v>
      </c>
      <c r="CT101" s="1166">
        <v>1</v>
      </c>
      <c r="CU101" s="1167">
        <v>1</v>
      </c>
      <c r="CV101" s="1167">
        <v>1</v>
      </c>
      <c r="CW101" s="1167">
        <v>1</v>
      </c>
      <c r="CX101" s="1167">
        <v>1</v>
      </c>
      <c r="CY101" s="1167">
        <v>1</v>
      </c>
      <c r="CZ101" s="1167">
        <v>1</v>
      </c>
      <c r="DA101" s="1167">
        <v>1</v>
      </c>
      <c r="DB101" s="1167">
        <v>1</v>
      </c>
      <c r="DC101" s="1167">
        <v>1</v>
      </c>
      <c r="DD101" s="1167">
        <v>1</v>
      </c>
      <c r="DE101" s="1168">
        <v>1</v>
      </c>
      <c r="DF101" s="1166">
        <v>1</v>
      </c>
      <c r="DG101" s="1167">
        <v>1</v>
      </c>
      <c r="DH101" s="1167">
        <v>1</v>
      </c>
      <c r="DI101" s="1167">
        <v>1</v>
      </c>
      <c r="DJ101" s="1167">
        <v>1</v>
      </c>
      <c r="DK101" s="1167">
        <v>1</v>
      </c>
      <c r="DL101" s="1167">
        <v>1</v>
      </c>
      <c r="DM101" s="1167">
        <v>1</v>
      </c>
      <c r="DN101" s="1167">
        <v>1</v>
      </c>
      <c r="DO101" s="1167">
        <v>1</v>
      </c>
      <c r="DP101" s="1167">
        <v>1</v>
      </c>
      <c r="DQ101" s="1168">
        <v>1</v>
      </c>
      <c r="DR101" s="1166">
        <v>1</v>
      </c>
      <c r="DS101" s="1167">
        <v>1</v>
      </c>
      <c r="DT101" s="1167">
        <v>1</v>
      </c>
      <c r="DU101" s="1167">
        <v>1</v>
      </c>
      <c r="DV101" s="1167">
        <v>1</v>
      </c>
      <c r="DW101" s="1167">
        <v>1</v>
      </c>
      <c r="DX101" s="1167">
        <v>1</v>
      </c>
      <c r="DY101" s="1167">
        <v>1</v>
      </c>
      <c r="DZ101" s="1167">
        <v>1</v>
      </c>
      <c r="EA101" s="1167">
        <v>1</v>
      </c>
      <c r="EB101" s="1167">
        <v>1</v>
      </c>
      <c r="EC101" s="1168">
        <v>1</v>
      </c>
      <c r="ED101" s="1166">
        <v>1</v>
      </c>
      <c r="EE101" s="1167">
        <v>1</v>
      </c>
      <c r="EF101" s="1167">
        <v>1</v>
      </c>
      <c r="EG101" s="1167">
        <v>1</v>
      </c>
      <c r="EH101" s="1167">
        <v>1</v>
      </c>
      <c r="EI101" s="1167">
        <v>1</v>
      </c>
      <c r="EJ101" s="1167">
        <v>1</v>
      </c>
      <c r="EK101" s="1167">
        <v>1</v>
      </c>
      <c r="EL101" s="1167">
        <v>1</v>
      </c>
      <c r="EM101" s="1167">
        <v>1</v>
      </c>
      <c r="EN101" s="1167">
        <v>1</v>
      </c>
      <c r="EO101" s="1168">
        <v>1</v>
      </c>
      <c r="EP101" s="1172">
        <f t="shared" si="16"/>
        <v>10</v>
      </c>
      <c r="EQ101" s="1170">
        <f t="shared" si="16"/>
        <v>10</v>
      </c>
      <c r="ER101" s="1170">
        <f t="shared" si="16"/>
        <v>10</v>
      </c>
      <c r="ES101" s="1170">
        <f t="shared" si="16"/>
        <v>10</v>
      </c>
      <c r="ET101" s="1170">
        <f t="shared" si="16"/>
        <v>10</v>
      </c>
      <c r="EU101" s="1170">
        <f t="shared" si="16"/>
        <v>10</v>
      </c>
      <c r="EV101" s="1170">
        <f t="shared" si="16"/>
        <v>8</v>
      </c>
      <c r="EW101" s="1170">
        <f t="shared" si="16"/>
        <v>10</v>
      </c>
      <c r="EX101" s="1170">
        <f t="shared" si="16"/>
        <v>10</v>
      </c>
      <c r="EY101" s="1170">
        <f t="shared" si="16"/>
        <v>30</v>
      </c>
      <c r="EZ101" s="1170">
        <f t="shared" si="16"/>
        <v>8</v>
      </c>
      <c r="FA101" s="1171">
        <f t="shared" si="16"/>
        <v>10</v>
      </c>
    </row>
    <row r="102" spans="1:157">
      <c r="A102" s="1165" t="s">
        <v>770</v>
      </c>
      <c r="B102" s="1166">
        <v>1</v>
      </c>
      <c r="C102" s="1167">
        <v>1</v>
      </c>
      <c r="D102" s="1167">
        <v>1</v>
      </c>
      <c r="E102" s="1167">
        <v>1</v>
      </c>
      <c r="F102" s="1167"/>
      <c r="G102" s="1167"/>
      <c r="H102" s="1167"/>
      <c r="I102" s="1167"/>
      <c r="J102" s="1167">
        <v>1</v>
      </c>
      <c r="K102" s="1167"/>
      <c r="L102" s="1167"/>
      <c r="M102" s="1168">
        <v>1</v>
      </c>
      <c r="N102" s="1166"/>
      <c r="O102" s="1167"/>
      <c r="P102" s="1167"/>
      <c r="Q102" s="1167"/>
      <c r="R102" s="1167"/>
      <c r="S102" s="1167"/>
      <c r="T102" s="1167"/>
      <c r="U102" s="1167"/>
      <c r="V102" s="1167"/>
      <c r="W102" s="1167"/>
      <c r="X102" s="1167"/>
      <c r="Y102" s="1168"/>
      <c r="Z102" s="1166"/>
      <c r="AA102" s="1167"/>
      <c r="AB102" s="1167"/>
      <c r="AC102" s="1167"/>
      <c r="AD102" s="1167"/>
      <c r="AE102" s="1167">
        <v>1</v>
      </c>
      <c r="AF102" s="1167"/>
      <c r="AG102" s="1167"/>
      <c r="AH102" s="1167">
        <v>1</v>
      </c>
      <c r="AI102" s="1167"/>
      <c r="AJ102" s="1167"/>
      <c r="AK102" s="1168"/>
      <c r="AL102" s="1166">
        <v>1</v>
      </c>
      <c r="AM102" s="1167"/>
      <c r="AN102" s="1167"/>
      <c r="AO102" s="1167"/>
      <c r="AP102" s="1167"/>
      <c r="AQ102" s="1167">
        <v>1</v>
      </c>
      <c r="AR102" s="1167"/>
      <c r="AS102" s="1167"/>
      <c r="AT102" s="1167">
        <v>1</v>
      </c>
      <c r="AU102" s="1167"/>
      <c r="AV102" s="1167"/>
      <c r="AW102" s="1168"/>
      <c r="AX102" s="1166"/>
      <c r="AY102" s="1167"/>
      <c r="AZ102" s="1167"/>
      <c r="BA102" s="1167"/>
      <c r="BB102" s="1167"/>
      <c r="BC102" s="1167">
        <v>1</v>
      </c>
      <c r="BD102" s="1167"/>
      <c r="BE102" s="1167"/>
      <c r="BF102" s="1167">
        <v>1</v>
      </c>
      <c r="BG102" s="1167"/>
      <c r="BH102" s="1167"/>
      <c r="BI102" s="1168"/>
      <c r="BJ102" s="1166"/>
      <c r="BK102" s="1167"/>
      <c r="BL102" s="1167"/>
      <c r="BM102" s="1167"/>
      <c r="BN102" s="1167"/>
      <c r="BO102" s="1167">
        <v>1</v>
      </c>
      <c r="BP102" s="1167"/>
      <c r="BQ102" s="1167"/>
      <c r="BR102" s="1167">
        <v>1</v>
      </c>
      <c r="BS102" s="1167"/>
      <c r="BT102" s="1167"/>
      <c r="BU102" s="1168"/>
      <c r="BV102" s="1166"/>
      <c r="BW102" s="1167"/>
      <c r="BX102" s="1167"/>
      <c r="BY102" s="1167"/>
      <c r="BZ102" s="1167"/>
      <c r="CA102" s="1167">
        <v>1</v>
      </c>
      <c r="CB102" s="1167"/>
      <c r="CC102" s="1167"/>
      <c r="CD102" s="1167">
        <v>1</v>
      </c>
      <c r="CE102" s="1167"/>
      <c r="CF102" s="1167"/>
      <c r="CG102" s="1168"/>
      <c r="CH102" s="1166"/>
      <c r="CI102" s="1167"/>
      <c r="CJ102" s="1167"/>
      <c r="CK102" s="1167"/>
      <c r="CL102" s="1167"/>
      <c r="CM102" s="1167">
        <v>1</v>
      </c>
      <c r="CN102" s="1167"/>
      <c r="CO102" s="1167"/>
      <c r="CP102" s="1167">
        <v>1</v>
      </c>
      <c r="CQ102" s="1167"/>
      <c r="CR102" s="1167"/>
      <c r="CS102" s="1168"/>
      <c r="CT102" s="1166"/>
      <c r="CU102" s="1167"/>
      <c r="CV102" s="1167"/>
      <c r="CW102" s="1167"/>
      <c r="CX102" s="1167"/>
      <c r="CY102" s="1167"/>
      <c r="CZ102" s="1167"/>
      <c r="DA102" s="1167"/>
      <c r="DB102" s="1167">
        <v>1</v>
      </c>
      <c r="DC102" s="1167"/>
      <c r="DD102" s="1167"/>
      <c r="DE102" s="1168"/>
      <c r="DF102" s="1166"/>
      <c r="DG102" s="1167"/>
      <c r="DH102" s="1167"/>
      <c r="DI102" s="1167"/>
      <c r="DJ102" s="1167"/>
      <c r="DK102" s="1167"/>
      <c r="DL102" s="1167"/>
      <c r="DM102" s="1167"/>
      <c r="DN102" s="1167"/>
      <c r="DO102" s="1167"/>
      <c r="DP102" s="1167"/>
      <c r="DQ102" s="1168"/>
      <c r="DR102" s="1166"/>
      <c r="DS102" s="1167"/>
      <c r="DT102" s="1167"/>
      <c r="DU102" s="1167"/>
      <c r="DV102" s="1167"/>
      <c r="DW102" s="1167"/>
      <c r="DX102" s="1167"/>
      <c r="DY102" s="1167"/>
      <c r="DZ102" s="1167"/>
      <c r="EA102" s="1167"/>
      <c r="EB102" s="1167"/>
      <c r="EC102" s="1168"/>
      <c r="ED102" s="1166"/>
      <c r="EE102" s="1167"/>
      <c r="EF102" s="1167"/>
      <c r="EG102" s="1167"/>
      <c r="EH102" s="1167"/>
      <c r="EI102" s="1167"/>
      <c r="EJ102" s="1167"/>
      <c r="EK102" s="1167"/>
      <c r="EL102" s="1167"/>
      <c r="EM102" s="1167"/>
      <c r="EN102" s="1167"/>
      <c r="EO102" s="1168"/>
      <c r="EP102" s="1172">
        <f t="shared" si="16"/>
        <v>2</v>
      </c>
      <c r="EQ102" s="1170">
        <f t="shared" si="16"/>
        <v>1</v>
      </c>
      <c r="ER102" s="1170">
        <f t="shared" si="16"/>
        <v>1</v>
      </c>
      <c r="ES102" s="1170">
        <f t="shared" si="16"/>
        <v>1</v>
      </c>
      <c r="ET102" s="1170">
        <f t="shared" si="16"/>
        <v>0</v>
      </c>
      <c r="EU102" s="1170">
        <f t="shared" si="16"/>
        <v>6</v>
      </c>
      <c r="EV102" s="1170">
        <f t="shared" si="16"/>
        <v>0</v>
      </c>
      <c r="EW102" s="1170">
        <f t="shared" si="16"/>
        <v>0</v>
      </c>
      <c r="EX102" s="1170">
        <f t="shared" si="16"/>
        <v>8</v>
      </c>
      <c r="EY102" s="1170">
        <f t="shared" si="16"/>
        <v>0</v>
      </c>
      <c r="EZ102" s="1170">
        <f t="shared" si="16"/>
        <v>0</v>
      </c>
      <c r="FA102" s="1171">
        <f t="shared" si="16"/>
        <v>1</v>
      </c>
    </row>
    <row r="103" spans="1:157">
      <c r="A103" s="1165" t="s">
        <v>771</v>
      </c>
      <c r="B103" s="1166"/>
      <c r="C103" s="1167"/>
      <c r="D103" s="1167"/>
      <c r="E103" s="1167"/>
      <c r="F103" s="1167"/>
      <c r="G103" s="1167"/>
      <c r="H103" s="1167"/>
      <c r="I103" s="1167"/>
      <c r="J103" s="1167"/>
      <c r="K103" s="1167"/>
      <c r="L103" s="1167"/>
      <c r="M103" s="1168"/>
      <c r="N103" s="1166"/>
      <c r="O103" s="1167"/>
      <c r="P103" s="1167"/>
      <c r="Q103" s="1167"/>
      <c r="R103" s="1167"/>
      <c r="S103" s="1167"/>
      <c r="T103" s="1167"/>
      <c r="U103" s="1167"/>
      <c r="V103" s="1167"/>
      <c r="W103" s="1167"/>
      <c r="X103" s="1167"/>
      <c r="Y103" s="1168"/>
      <c r="Z103" s="1166"/>
      <c r="AA103" s="1167"/>
      <c r="AB103" s="1167"/>
      <c r="AC103" s="1167"/>
      <c r="AD103" s="1167"/>
      <c r="AE103" s="1167"/>
      <c r="AF103" s="1167"/>
      <c r="AG103" s="1167"/>
      <c r="AH103" s="1167"/>
      <c r="AI103" s="1167"/>
      <c r="AJ103" s="1167"/>
      <c r="AK103" s="1168"/>
      <c r="AL103" s="1166"/>
      <c r="AM103" s="1167"/>
      <c r="AN103" s="1167"/>
      <c r="AO103" s="1167"/>
      <c r="AP103" s="1167"/>
      <c r="AQ103" s="1167"/>
      <c r="AR103" s="1167"/>
      <c r="AS103" s="1167"/>
      <c r="AT103" s="1167"/>
      <c r="AU103" s="1167"/>
      <c r="AV103" s="1167"/>
      <c r="AW103" s="1168"/>
      <c r="AX103" s="1166"/>
      <c r="AY103" s="1167"/>
      <c r="AZ103" s="1167"/>
      <c r="BA103" s="1167"/>
      <c r="BB103" s="1167"/>
      <c r="BC103" s="1167"/>
      <c r="BD103" s="1167"/>
      <c r="BE103" s="1167"/>
      <c r="BF103" s="1167"/>
      <c r="BG103" s="1167"/>
      <c r="BH103" s="1167"/>
      <c r="BI103" s="1168"/>
      <c r="BJ103" s="1166"/>
      <c r="BK103" s="1167"/>
      <c r="BL103" s="1167"/>
      <c r="BM103" s="1167"/>
      <c r="BN103" s="1167"/>
      <c r="BO103" s="1167"/>
      <c r="BP103" s="1167"/>
      <c r="BQ103" s="1167"/>
      <c r="BR103" s="1167"/>
      <c r="BS103" s="1167"/>
      <c r="BT103" s="1167"/>
      <c r="BU103" s="1168"/>
      <c r="BV103" s="1166"/>
      <c r="BW103" s="1167"/>
      <c r="BX103" s="1167"/>
      <c r="BY103" s="1167"/>
      <c r="BZ103" s="1167"/>
      <c r="CA103" s="1167"/>
      <c r="CB103" s="1167"/>
      <c r="CC103" s="1167"/>
      <c r="CD103" s="1167"/>
      <c r="CE103" s="1167"/>
      <c r="CF103" s="1167"/>
      <c r="CG103" s="1168"/>
      <c r="CH103" s="1166"/>
      <c r="CI103" s="1167"/>
      <c r="CJ103" s="1167"/>
      <c r="CK103" s="1167"/>
      <c r="CL103" s="1167"/>
      <c r="CM103" s="1167"/>
      <c r="CN103" s="1167"/>
      <c r="CO103" s="1167"/>
      <c r="CP103" s="1167"/>
      <c r="CQ103" s="1167"/>
      <c r="CR103" s="1167"/>
      <c r="CS103" s="1168"/>
      <c r="CT103" s="1166"/>
      <c r="CU103" s="1167"/>
      <c r="CV103" s="1167"/>
      <c r="CW103" s="1167"/>
      <c r="CX103" s="1167"/>
      <c r="CY103" s="1167"/>
      <c r="CZ103" s="1167"/>
      <c r="DA103" s="1167"/>
      <c r="DB103" s="1167"/>
      <c r="DC103" s="1167"/>
      <c r="DD103" s="1167"/>
      <c r="DE103" s="1168"/>
      <c r="DF103" s="1166"/>
      <c r="DG103" s="1167"/>
      <c r="DH103" s="1167"/>
      <c r="DI103" s="1167"/>
      <c r="DJ103" s="1167"/>
      <c r="DK103" s="1167"/>
      <c r="DL103" s="1167"/>
      <c r="DM103" s="1167"/>
      <c r="DN103" s="1167"/>
      <c r="DO103" s="1167"/>
      <c r="DP103" s="1167"/>
      <c r="DQ103" s="1168"/>
      <c r="DR103" s="1166"/>
      <c r="DS103" s="1167"/>
      <c r="DT103" s="1167"/>
      <c r="DU103" s="1167"/>
      <c r="DV103" s="1167"/>
      <c r="DW103" s="1167"/>
      <c r="DX103" s="1167"/>
      <c r="DY103" s="1167"/>
      <c r="DZ103" s="1167"/>
      <c r="EA103" s="1167"/>
      <c r="EB103" s="1167"/>
      <c r="EC103" s="1168"/>
      <c r="ED103" s="1166"/>
      <c r="EE103" s="1167"/>
      <c r="EF103" s="1167"/>
      <c r="EG103" s="1167"/>
      <c r="EH103" s="1167"/>
      <c r="EI103" s="1167"/>
      <c r="EJ103" s="1167"/>
      <c r="EK103" s="1167"/>
      <c r="EL103" s="1167"/>
      <c r="EM103" s="1167"/>
      <c r="EN103" s="1167"/>
      <c r="EO103" s="1168"/>
      <c r="EP103" s="1172">
        <f t="shared" si="16"/>
        <v>0</v>
      </c>
      <c r="EQ103" s="1170">
        <f t="shared" si="16"/>
        <v>0</v>
      </c>
      <c r="ER103" s="1170">
        <f t="shared" si="16"/>
        <v>0</v>
      </c>
      <c r="ES103" s="1170">
        <f t="shared" si="16"/>
        <v>0</v>
      </c>
      <c r="ET103" s="1170">
        <f t="shared" si="16"/>
        <v>0</v>
      </c>
      <c r="EU103" s="1170">
        <f t="shared" si="16"/>
        <v>0</v>
      </c>
      <c r="EV103" s="1170">
        <f t="shared" si="16"/>
        <v>0</v>
      </c>
      <c r="EW103" s="1170">
        <f t="shared" si="16"/>
        <v>0</v>
      </c>
      <c r="EX103" s="1170">
        <f t="shared" si="16"/>
        <v>0</v>
      </c>
      <c r="EY103" s="1170">
        <f t="shared" si="16"/>
        <v>0</v>
      </c>
      <c r="EZ103" s="1170">
        <f t="shared" si="16"/>
        <v>0</v>
      </c>
      <c r="FA103" s="1171">
        <f t="shared" si="16"/>
        <v>0</v>
      </c>
    </row>
    <row r="104" spans="1:157">
      <c r="A104" s="1165" t="s">
        <v>772</v>
      </c>
      <c r="B104" s="1166"/>
      <c r="C104" s="1167"/>
      <c r="D104" s="1167"/>
      <c r="E104" s="1167"/>
      <c r="F104" s="1167"/>
      <c r="G104" s="1167"/>
      <c r="H104" s="1167"/>
      <c r="I104" s="1167"/>
      <c r="J104" s="1167"/>
      <c r="K104" s="1167"/>
      <c r="L104" s="1167"/>
      <c r="M104" s="1168"/>
      <c r="N104" s="1166"/>
      <c r="O104" s="1167"/>
      <c r="P104" s="1167"/>
      <c r="Q104" s="1167"/>
      <c r="R104" s="1167"/>
      <c r="S104" s="1167"/>
      <c r="T104" s="1167"/>
      <c r="U104" s="1167"/>
      <c r="V104" s="1167"/>
      <c r="W104" s="1167"/>
      <c r="X104" s="1167"/>
      <c r="Y104" s="1168"/>
      <c r="Z104" s="1166"/>
      <c r="AA104" s="1167"/>
      <c r="AB104" s="1167"/>
      <c r="AC104" s="1167"/>
      <c r="AD104" s="1167"/>
      <c r="AE104" s="1167"/>
      <c r="AF104" s="1167"/>
      <c r="AG104" s="1167"/>
      <c r="AH104" s="1167"/>
      <c r="AI104" s="1167"/>
      <c r="AJ104" s="1167"/>
      <c r="AK104" s="1168"/>
      <c r="AL104" s="1166"/>
      <c r="AM104" s="1167"/>
      <c r="AN104" s="1167"/>
      <c r="AO104" s="1167"/>
      <c r="AP104" s="1167"/>
      <c r="AQ104" s="1167"/>
      <c r="AR104" s="1167"/>
      <c r="AS104" s="1167"/>
      <c r="AT104" s="1167"/>
      <c r="AU104" s="1167"/>
      <c r="AV104" s="1167"/>
      <c r="AW104" s="1168"/>
      <c r="AX104" s="1166"/>
      <c r="AY104" s="1167"/>
      <c r="AZ104" s="1167"/>
      <c r="BA104" s="1167"/>
      <c r="BB104" s="1167"/>
      <c r="BC104" s="1167"/>
      <c r="BD104" s="1167"/>
      <c r="BE104" s="1167"/>
      <c r="BF104" s="1167"/>
      <c r="BG104" s="1167"/>
      <c r="BH104" s="1167"/>
      <c r="BI104" s="1168"/>
      <c r="BJ104" s="1166"/>
      <c r="BK104" s="1167"/>
      <c r="BL104" s="1167"/>
      <c r="BM104" s="1167"/>
      <c r="BN104" s="1167"/>
      <c r="BO104" s="1167"/>
      <c r="BP104" s="1167"/>
      <c r="BQ104" s="1167"/>
      <c r="BR104" s="1167"/>
      <c r="BS104" s="1167"/>
      <c r="BT104" s="1167"/>
      <c r="BU104" s="1168"/>
      <c r="BV104" s="1166"/>
      <c r="BW104" s="1167"/>
      <c r="BX104" s="1167"/>
      <c r="BY104" s="1167"/>
      <c r="BZ104" s="1167"/>
      <c r="CA104" s="1167"/>
      <c r="CB104" s="1167"/>
      <c r="CC104" s="1167"/>
      <c r="CD104" s="1167"/>
      <c r="CE104" s="1167"/>
      <c r="CF104" s="1167"/>
      <c r="CG104" s="1168"/>
      <c r="CH104" s="1166"/>
      <c r="CI104" s="1167"/>
      <c r="CJ104" s="1167"/>
      <c r="CK104" s="1167"/>
      <c r="CL104" s="1167"/>
      <c r="CM104" s="1167"/>
      <c r="CN104" s="1167"/>
      <c r="CO104" s="1167"/>
      <c r="CP104" s="1167"/>
      <c r="CQ104" s="1167"/>
      <c r="CR104" s="1167"/>
      <c r="CS104" s="1168"/>
      <c r="CT104" s="1166"/>
      <c r="CU104" s="1167"/>
      <c r="CV104" s="1167"/>
      <c r="CW104" s="1167"/>
      <c r="CX104" s="1167"/>
      <c r="CY104" s="1167"/>
      <c r="CZ104" s="1167"/>
      <c r="DA104" s="1167"/>
      <c r="DB104" s="1167"/>
      <c r="DC104" s="1167"/>
      <c r="DD104" s="1167"/>
      <c r="DE104" s="1168"/>
      <c r="DF104" s="1166"/>
      <c r="DG104" s="1167"/>
      <c r="DH104" s="1167"/>
      <c r="DI104" s="1167"/>
      <c r="DJ104" s="1167"/>
      <c r="DK104" s="1167"/>
      <c r="DL104" s="1167"/>
      <c r="DM104" s="1167"/>
      <c r="DN104" s="1167"/>
      <c r="DO104" s="1167"/>
      <c r="DP104" s="1167"/>
      <c r="DQ104" s="1168"/>
      <c r="DR104" s="1166"/>
      <c r="DS104" s="1167"/>
      <c r="DT104" s="1167"/>
      <c r="DU104" s="1167"/>
      <c r="DV104" s="1167"/>
      <c r="DW104" s="1167"/>
      <c r="DX104" s="1167"/>
      <c r="DY104" s="1167"/>
      <c r="DZ104" s="1167"/>
      <c r="EA104" s="1167"/>
      <c r="EB104" s="1167"/>
      <c r="EC104" s="1168"/>
      <c r="ED104" s="1166"/>
      <c r="EE104" s="1167"/>
      <c r="EF104" s="1167"/>
      <c r="EG104" s="1167"/>
      <c r="EH104" s="1167"/>
      <c r="EI104" s="1167"/>
      <c r="EJ104" s="1167"/>
      <c r="EK104" s="1167"/>
      <c r="EL104" s="1167"/>
      <c r="EM104" s="1167"/>
      <c r="EN104" s="1167"/>
      <c r="EO104" s="1168"/>
      <c r="EP104" s="1172">
        <f t="shared" si="16"/>
        <v>0</v>
      </c>
      <c r="EQ104" s="1170">
        <f t="shared" si="16"/>
        <v>0</v>
      </c>
      <c r="ER104" s="1170">
        <f t="shared" si="16"/>
        <v>0</v>
      </c>
      <c r="ES104" s="1170">
        <f t="shared" si="16"/>
        <v>0</v>
      </c>
      <c r="ET104" s="1170">
        <f t="shared" si="16"/>
        <v>0</v>
      </c>
      <c r="EU104" s="1170">
        <f t="shared" si="16"/>
        <v>0</v>
      </c>
      <c r="EV104" s="1170">
        <f t="shared" si="16"/>
        <v>0</v>
      </c>
      <c r="EW104" s="1170">
        <f t="shared" si="16"/>
        <v>0</v>
      </c>
      <c r="EX104" s="1170">
        <f t="shared" si="16"/>
        <v>0</v>
      </c>
      <c r="EY104" s="1170">
        <f t="shared" si="16"/>
        <v>0</v>
      </c>
      <c r="EZ104" s="1170">
        <f t="shared" si="16"/>
        <v>0</v>
      </c>
      <c r="FA104" s="1171">
        <f t="shared" si="16"/>
        <v>0</v>
      </c>
    </row>
    <row r="105" spans="1:157">
      <c r="A105" s="1165" t="s">
        <v>773</v>
      </c>
      <c r="B105" s="1166"/>
      <c r="C105" s="1167"/>
      <c r="D105" s="1167"/>
      <c r="E105" s="1167"/>
      <c r="F105" s="1167"/>
      <c r="G105" s="1167"/>
      <c r="H105" s="1167"/>
      <c r="I105" s="1167"/>
      <c r="J105" s="1167"/>
      <c r="K105" s="1167"/>
      <c r="L105" s="1167"/>
      <c r="M105" s="1168"/>
      <c r="N105" s="1181"/>
      <c r="O105" s="1167"/>
      <c r="P105" s="1167"/>
      <c r="Q105" s="1167"/>
      <c r="R105" s="1167"/>
      <c r="S105" s="1167"/>
      <c r="T105" s="1167"/>
      <c r="U105" s="1167"/>
      <c r="V105" s="1167"/>
      <c r="W105" s="1167"/>
      <c r="X105" s="1167"/>
      <c r="Y105" s="1168"/>
      <c r="Z105" s="1166"/>
      <c r="AA105" s="1167"/>
      <c r="AB105" s="1167"/>
      <c r="AC105" s="1167"/>
      <c r="AD105" s="1167"/>
      <c r="AE105" s="1167"/>
      <c r="AF105" s="1167"/>
      <c r="AG105" s="1167"/>
      <c r="AH105" s="1167"/>
      <c r="AI105" s="1167"/>
      <c r="AJ105" s="1167"/>
      <c r="AK105" s="1168"/>
      <c r="AL105" s="1166"/>
      <c r="AM105" s="1167"/>
      <c r="AN105" s="1167"/>
      <c r="AO105" s="1167"/>
      <c r="AP105" s="1167"/>
      <c r="AQ105" s="1167"/>
      <c r="AR105" s="1167"/>
      <c r="AS105" s="1167"/>
      <c r="AT105" s="1167"/>
      <c r="AU105" s="1167"/>
      <c r="AV105" s="1167"/>
      <c r="AW105" s="1168"/>
      <c r="AX105" s="1166"/>
      <c r="AY105" s="1167"/>
      <c r="AZ105" s="1167"/>
      <c r="BA105" s="1167"/>
      <c r="BB105" s="1167"/>
      <c r="BC105" s="1167"/>
      <c r="BD105" s="1167"/>
      <c r="BE105" s="1167"/>
      <c r="BF105" s="1167"/>
      <c r="BG105" s="1167"/>
      <c r="BH105" s="1167"/>
      <c r="BI105" s="1168"/>
      <c r="BJ105" s="1166"/>
      <c r="BK105" s="1167"/>
      <c r="BL105" s="1167"/>
      <c r="BM105" s="1167"/>
      <c r="BN105" s="1167"/>
      <c r="BO105" s="1167"/>
      <c r="BP105" s="1167"/>
      <c r="BQ105" s="1167"/>
      <c r="BR105" s="1167"/>
      <c r="BS105" s="1167"/>
      <c r="BT105" s="1167"/>
      <c r="BU105" s="1168"/>
      <c r="BV105" s="1166"/>
      <c r="BW105" s="1167"/>
      <c r="BX105" s="1167"/>
      <c r="BY105" s="1167"/>
      <c r="BZ105" s="1167"/>
      <c r="CA105" s="1167"/>
      <c r="CB105" s="1167"/>
      <c r="CC105" s="1167"/>
      <c r="CD105" s="1167"/>
      <c r="CE105" s="1167"/>
      <c r="CF105" s="1167"/>
      <c r="CG105" s="1168"/>
      <c r="CH105" s="1166"/>
      <c r="CI105" s="1167"/>
      <c r="CJ105" s="1167"/>
      <c r="CK105" s="1167"/>
      <c r="CL105" s="1167"/>
      <c r="CM105" s="1167"/>
      <c r="CN105" s="1167"/>
      <c r="CO105" s="1167"/>
      <c r="CP105" s="1167"/>
      <c r="CQ105" s="1167"/>
      <c r="CR105" s="1167"/>
      <c r="CS105" s="1168"/>
      <c r="CT105" s="1166"/>
      <c r="CU105" s="1167"/>
      <c r="CV105" s="1167"/>
      <c r="CW105" s="1167"/>
      <c r="CX105" s="1167"/>
      <c r="CY105" s="1167"/>
      <c r="CZ105" s="1167"/>
      <c r="DA105" s="1167"/>
      <c r="DB105" s="1167"/>
      <c r="DC105" s="1167"/>
      <c r="DD105" s="1167"/>
      <c r="DE105" s="1168"/>
      <c r="DF105" s="1166"/>
      <c r="DG105" s="1167"/>
      <c r="DH105" s="1167"/>
      <c r="DI105" s="1167"/>
      <c r="DJ105" s="1167"/>
      <c r="DK105" s="1167"/>
      <c r="DL105" s="1167"/>
      <c r="DM105" s="1167"/>
      <c r="DN105" s="1167"/>
      <c r="DO105" s="1167"/>
      <c r="DP105" s="1167"/>
      <c r="DQ105" s="1168"/>
      <c r="DR105" s="1166"/>
      <c r="DS105" s="1167"/>
      <c r="DT105" s="1167"/>
      <c r="DU105" s="1167"/>
      <c r="DV105" s="1167"/>
      <c r="DW105" s="1167"/>
      <c r="DX105" s="1167"/>
      <c r="DY105" s="1167"/>
      <c r="DZ105" s="1167"/>
      <c r="EA105" s="1167"/>
      <c r="EB105" s="1167"/>
      <c r="EC105" s="1168"/>
      <c r="ED105" s="1166"/>
      <c r="EE105" s="1167"/>
      <c r="EF105" s="1167"/>
      <c r="EG105" s="1167"/>
      <c r="EH105" s="1167"/>
      <c r="EI105" s="1167"/>
      <c r="EJ105" s="1167"/>
      <c r="EK105" s="1167"/>
      <c r="EL105" s="1167"/>
      <c r="EM105" s="1167"/>
      <c r="EN105" s="1167"/>
      <c r="EO105" s="1168"/>
      <c r="EP105" s="1172">
        <f t="shared" si="16"/>
        <v>0</v>
      </c>
      <c r="EQ105" s="1170">
        <f t="shared" si="16"/>
        <v>0</v>
      </c>
      <c r="ER105" s="1170">
        <f t="shared" si="16"/>
        <v>0</v>
      </c>
      <c r="ES105" s="1170">
        <f t="shared" si="16"/>
        <v>0</v>
      </c>
      <c r="ET105" s="1170">
        <f t="shared" si="16"/>
        <v>0</v>
      </c>
      <c r="EU105" s="1170">
        <f t="shared" si="16"/>
        <v>0</v>
      </c>
      <c r="EV105" s="1170">
        <f t="shared" si="16"/>
        <v>0</v>
      </c>
      <c r="EW105" s="1170">
        <f t="shared" si="16"/>
        <v>0</v>
      </c>
      <c r="EX105" s="1170">
        <f t="shared" si="16"/>
        <v>0</v>
      </c>
      <c r="EY105" s="1170">
        <f t="shared" si="16"/>
        <v>0</v>
      </c>
      <c r="EZ105" s="1170">
        <f t="shared" si="16"/>
        <v>0</v>
      </c>
      <c r="FA105" s="1171">
        <f t="shared" si="16"/>
        <v>0</v>
      </c>
    </row>
    <row r="106" spans="1:157">
      <c r="A106" s="1165" t="s">
        <v>774</v>
      </c>
      <c r="B106" s="1166"/>
      <c r="C106" s="1167"/>
      <c r="D106" s="1167"/>
      <c r="E106" s="1167"/>
      <c r="F106" s="1167"/>
      <c r="G106" s="1167"/>
      <c r="H106" s="1167"/>
      <c r="I106" s="1167"/>
      <c r="J106" s="1167"/>
      <c r="K106" s="1167"/>
      <c r="L106" s="1167"/>
      <c r="M106" s="1168"/>
      <c r="N106" s="1166"/>
      <c r="O106" s="1167"/>
      <c r="P106" s="1167"/>
      <c r="Q106" s="1167"/>
      <c r="R106" s="1167"/>
      <c r="S106" s="1167"/>
      <c r="T106" s="1167"/>
      <c r="U106" s="1167"/>
      <c r="V106" s="1167"/>
      <c r="W106" s="1167"/>
      <c r="X106" s="1167"/>
      <c r="Y106" s="1168"/>
      <c r="Z106" s="1166"/>
      <c r="AA106" s="1167"/>
      <c r="AB106" s="1167"/>
      <c r="AC106" s="1167"/>
      <c r="AD106" s="1167"/>
      <c r="AE106" s="1167"/>
      <c r="AF106" s="1167"/>
      <c r="AG106" s="1167"/>
      <c r="AH106" s="1167"/>
      <c r="AI106" s="1167"/>
      <c r="AJ106" s="1167"/>
      <c r="AK106" s="1168"/>
      <c r="AL106" s="1166"/>
      <c r="AM106" s="1167"/>
      <c r="AN106" s="1167"/>
      <c r="AO106" s="1167"/>
      <c r="AP106" s="1167"/>
      <c r="AQ106" s="1167"/>
      <c r="AR106" s="1167"/>
      <c r="AS106" s="1167"/>
      <c r="AT106" s="1167"/>
      <c r="AU106" s="1167"/>
      <c r="AV106" s="1167"/>
      <c r="AW106" s="1168"/>
      <c r="AX106" s="1166"/>
      <c r="AY106" s="1167"/>
      <c r="AZ106" s="1167"/>
      <c r="BA106" s="1167"/>
      <c r="BB106" s="1167"/>
      <c r="BC106" s="1167"/>
      <c r="BD106" s="1167"/>
      <c r="BE106" s="1167"/>
      <c r="BF106" s="1167"/>
      <c r="BG106" s="1167"/>
      <c r="BH106" s="1167"/>
      <c r="BI106" s="1168"/>
      <c r="BJ106" s="1166"/>
      <c r="BK106" s="1167"/>
      <c r="BL106" s="1167"/>
      <c r="BM106" s="1167"/>
      <c r="BN106" s="1167"/>
      <c r="BO106" s="1167"/>
      <c r="BP106" s="1167"/>
      <c r="BQ106" s="1167"/>
      <c r="BR106" s="1167"/>
      <c r="BS106" s="1167"/>
      <c r="BT106" s="1167"/>
      <c r="BU106" s="1168"/>
      <c r="BV106" s="1166"/>
      <c r="BW106" s="1167"/>
      <c r="BX106" s="1167"/>
      <c r="BY106" s="1167"/>
      <c r="BZ106" s="1167"/>
      <c r="CA106" s="1167"/>
      <c r="CB106" s="1167"/>
      <c r="CC106" s="1167"/>
      <c r="CD106" s="1167"/>
      <c r="CE106" s="1167"/>
      <c r="CF106" s="1167"/>
      <c r="CG106" s="1168"/>
      <c r="CH106" s="1166"/>
      <c r="CI106" s="1167"/>
      <c r="CJ106" s="1167"/>
      <c r="CK106" s="1167"/>
      <c r="CL106" s="1167"/>
      <c r="CM106" s="1167"/>
      <c r="CN106" s="1167"/>
      <c r="CO106" s="1167"/>
      <c r="CP106" s="1167"/>
      <c r="CQ106" s="1167"/>
      <c r="CR106" s="1167"/>
      <c r="CS106" s="1168"/>
      <c r="CT106" s="1166"/>
      <c r="CU106" s="1167"/>
      <c r="CV106" s="1167"/>
      <c r="CW106" s="1167"/>
      <c r="CX106" s="1167"/>
      <c r="CY106" s="1167"/>
      <c r="CZ106" s="1167"/>
      <c r="DA106" s="1167"/>
      <c r="DB106" s="1167"/>
      <c r="DC106" s="1167"/>
      <c r="DD106" s="1167"/>
      <c r="DE106" s="1168"/>
      <c r="DF106" s="1166"/>
      <c r="DG106" s="1167"/>
      <c r="DH106" s="1167"/>
      <c r="DI106" s="1167"/>
      <c r="DJ106" s="1167"/>
      <c r="DK106" s="1167"/>
      <c r="DL106" s="1167"/>
      <c r="DM106" s="1167"/>
      <c r="DN106" s="1167"/>
      <c r="DO106" s="1167"/>
      <c r="DP106" s="1167"/>
      <c r="DQ106" s="1168"/>
      <c r="DR106" s="1166"/>
      <c r="DS106" s="1167"/>
      <c r="DT106" s="1167"/>
      <c r="DU106" s="1167"/>
      <c r="DV106" s="1167"/>
      <c r="DW106" s="1167"/>
      <c r="DX106" s="1167"/>
      <c r="DY106" s="1167"/>
      <c r="DZ106" s="1167"/>
      <c r="EA106" s="1167"/>
      <c r="EB106" s="1167"/>
      <c r="EC106" s="1168"/>
      <c r="ED106" s="1166"/>
      <c r="EE106" s="1167"/>
      <c r="EF106" s="1167"/>
      <c r="EG106" s="1167"/>
      <c r="EH106" s="1167"/>
      <c r="EI106" s="1167"/>
      <c r="EJ106" s="1167"/>
      <c r="EK106" s="1167"/>
      <c r="EL106" s="1167"/>
      <c r="EM106" s="1167"/>
      <c r="EN106" s="1167"/>
      <c r="EO106" s="1168"/>
      <c r="EP106" s="1172">
        <f t="shared" si="16"/>
        <v>0</v>
      </c>
      <c r="EQ106" s="1170">
        <f t="shared" si="16"/>
        <v>0</v>
      </c>
      <c r="ER106" s="1170">
        <f t="shared" si="16"/>
        <v>0</v>
      </c>
      <c r="ES106" s="1170">
        <f t="shared" si="16"/>
        <v>0</v>
      </c>
      <c r="ET106" s="1170">
        <f t="shared" si="16"/>
        <v>0</v>
      </c>
      <c r="EU106" s="1170">
        <f t="shared" si="16"/>
        <v>0</v>
      </c>
      <c r="EV106" s="1170">
        <f t="shared" si="16"/>
        <v>0</v>
      </c>
      <c r="EW106" s="1170">
        <f t="shared" si="16"/>
        <v>0</v>
      </c>
      <c r="EX106" s="1170">
        <f t="shared" si="16"/>
        <v>0</v>
      </c>
      <c r="EY106" s="1170">
        <f t="shared" si="16"/>
        <v>0</v>
      </c>
      <c r="EZ106" s="1170">
        <f t="shared" si="16"/>
        <v>0</v>
      </c>
      <c r="FA106" s="1171">
        <f t="shared" si="16"/>
        <v>0</v>
      </c>
    </row>
    <row r="107" spans="1:157">
      <c r="A107" s="1165" t="s">
        <v>775</v>
      </c>
      <c r="B107" s="1166"/>
      <c r="C107" s="1167"/>
      <c r="D107" s="1167"/>
      <c r="E107" s="1167"/>
      <c r="F107" s="1167"/>
      <c r="G107" s="1167">
        <v>1</v>
      </c>
      <c r="H107" s="1167"/>
      <c r="I107" s="1167"/>
      <c r="J107" s="1167">
        <v>1</v>
      </c>
      <c r="K107" s="1167"/>
      <c r="L107" s="1167"/>
      <c r="M107" s="1168"/>
      <c r="N107" s="1166"/>
      <c r="O107" s="1167"/>
      <c r="P107" s="1167"/>
      <c r="Q107" s="1167"/>
      <c r="R107" s="1167"/>
      <c r="S107" s="1167">
        <v>1</v>
      </c>
      <c r="T107" s="1167"/>
      <c r="U107" s="1167"/>
      <c r="V107" s="1167">
        <v>1</v>
      </c>
      <c r="W107" s="1167"/>
      <c r="X107" s="1167"/>
      <c r="Y107" s="1168"/>
      <c r="Z107" s="1166"/>
      <c r="AA107" s="1167"/>
      <c r="AB107" s="1167"/>
      <c r="AC107" s="1167"/>
      <c r="AD107" s="1167"/>
      <c r="AE107" s="1167">
        <v>1</v>
      </c>
      <c r="AF107" s="1167"/>
      <c r="AG107" s="1167"/>
      <c r="AH107" s="1167">
        <v>1</v>
      </c>
      <c r="AI107" s="1167"/>
      <c r="AJ107" s="1167"/>
      <c r="AK107" s="1168"/>
      <c r="AL107" s="1166"/>
      <c r="AM107" s="1167"/>
      <c r="AN107" s="1167"/>
      <c r="AO107" s="1167"/>
      <c r="AP107" s="1167"/>
      <c r="AQ107" s="1167">
        <v>1</v>
      </c>
      <c r="AR107" s="1167"/>
      <c r="AS107" s="1167"/>
      <c r="AT107" s="1167">
        <v>1</v>
      </c>
      <c r="AU107" s="1167"/>
      <c r="AV107" s="1167"/>
      <c r="AW107" s="1168"/>
      <c r="AX107" s="1166"/>
      <c r="AY107" s="1167"/>
      <c r="AZ107" s="1167"/>
      <c r="BA107" s="1167"/>
      <c r="BB107" s="1167"/>
      <c r="BC107" s="1167">
        <v>1</v>
      </c>
      <c r="BD107" s="1167"/>
      <c r="BE107" s="1167"/>
      <c r="BF107" s="1167">
        <v>1</v>
      </c>
      <c r="BG107" s="1167"/>
      <c r="BH107" s="1167"/>
      <c r="BI107" s="1168"/>
      <c r="BJ107" s="1166"/>
      <c r="BK107" s="1167"/>
      <c r="BL107" s="1167"/>
      <c r="BM107" s="1167"/>
      <c r="BN107" s="1167"/>
      <c r="BO107" s="1167">
        <v>1</v>
      </c>
      <c r="BP107" s="1167"/>
      <c r="BQ107" s="1167"/>
      <c r="BR107" s="1167">
        <v>1</v>
      </c>
      <c r="BS107" s="1167"/>
      <c r="BT107" s="1167"/>
      <c r="BU107" s="1168"/>
      <c r="BV107" s="1166"/>
      <c r="BW107" s="1167"/>
      <c r="BX107" s="1167"/>
      <c r="BY107" s="1167"/>
      <c r="BZ107" s="1167"/>
      <c r="CA107" s="1167">
        <v>1</v>
      </c>
      <c r="CB107" s="1167"/>
      <c r="CC107" s="1167"/>
      <c r="CD107" s="1167">
        <v>1</v>
      </c>
      <c r="CE107" s="1167"/>
      <c r="CF107" s="1167"/>
      <c r="CG107" s="1168"/>
      <c r="CH107" s="1166"/>
      <c r="CI107" s="1167"/>
      <c r="CJ107" s="1167"/>
      <c r="CK107" s="1167"/>
      <c r="CL107" s="1167"/>
      <c r="CM107" s="1167">
        <v>1</v>
      </c>
      <c r="CN107" s="1167"/>
      <c r="CO107" s="1167"/>
      <c r="CP107" s="1167">
        <v>1</v>
      </c>
      <c r="CQ107" s="1167"/>
      <c r="CR107" s="1167"/>
      <c r="CS107" s="1168"/>
      <c r="CT107" s="1166"/>
      <c r="CU107" s="1167"/>
      <c r="CV107" s="1167"/>
      <c r="CW107" s="1167"/>
      <c r="CX107" s="1167"/>
      <c r="CY107" s="1167">
        <v>1</v>
      </c>
      <c r="CZ107" s="1167"/>
      <c r="DA107" s="1167"/>
      <c r="DB107" s="1167">
        <v>1</v>
      </c>
      <c r="DC107" s="1167"/>
      <c r="DD107" s="1167"/>
      <c r="DE107" s="1168"/>
      <c r="DF107" s="1166"/>
      <c r="DG107" s="1167"/>
      <c r="DH107" s="1167"/>
      <c r="DI107" s="1167"/>
      <c r="DJ107" s="1167"/>
      <c r="DK107" s="1167"/>
      <c r="DL107" s="1167"/>
      <c r="DM107" s="1167"/>
      <c r="DN107" s="1167"/>
      <c r="DO107" s="1167"/>
      <c r="DP107" s="1167"/>
      <c r="DQ107" s="1168"/>
      <c r="DR107" s="1166"/>
      <c r="DS107" s="1167"/>
      <c r="DT107" s="1167"/>
      <c r="DU107" s="1167"/>
      <c r="DV107" s="1167"/>
      <c r="DW107" s="1167"/>
      <c r="DX107" s="1167"/>
      <c r="DY107" s="1167"/>
      <c r="DZ107" s="1167"/>
      <c r="EA107" s="1167"/>
      <c r="EB107" s="1167"/>
      <c r="EC107" s="1168"/>
      <c r="ED107" s="1166"/>
      <c r="EE107" s="1167"/>
      <c r="EF107" s="1167"/>
      <c r="EG107" s="1167"/>
      <c r="EH107" s="1167"/>
      <c r="EI107" s="1167"/>
      <c r="EJ107" s="1167"/>
      <c r="EK107" s="1167"/>
      <c r="EL107" s="1167"/>
      <c r="EM107" s="1167"/>
      <c r="EN107" s="1167"/>
      <c r="EO107" s="1168"/>
      <c r="EP107" s="1172">
        <f t="shared" si="16"/>
        <v>0</v>
      </c>
      <c r="EQ107" s="1170">
        <f t="shared" si="16"/>
        <v>0</v>
      </c>
      <c r="ER107" s="1170">
        <f t="shared" si="16"/>
        <v>0</v>
      </c>
      <c r="ES107" s="1170">
        <f t="shared" si="16"/>
        <v>0</v>
      </c>
      <c r="ET107" s="1170">
        <f t="shared" si="16"/>
        <v>0</v>
      </c>
      <c r="EU107" s="1170">
        <f t="shared" si="16"/>
        <v>9</v>
      </c>
      <c r="EV107" s="1170">
        <f t="shared" si="16"/>
        <v>0</v>
      </c>
      <c r="EW107" s="1170">
        <f t="shared" si="16"/>
        <v>0</v>
      </c>
      <c r="EX107" s="1170">
        <f t="shared" si="16"/>
        <v>9</v>
      </c>
      <c r="EY107" s="1170">
        <f t="shared" si="16"/>
        <v>0</v>
      </c>
      <c r="EZ107" s="1170">
        <f t="shared" si="16"/>
        <v>0</v>
      </c>
      <c r="FA107" s="1171">
        <f t="shared" si="16"/>
        <v>0</v>
      </c>
    </row>
    <row r="108" spans="1:157">
      <c r="A108" s="1165" t="s">
        <v>439</v>
      </c>
      <c r="B108" s="1166"/>
      <c r="C108" s="1167"/>
      <c r="D108" s="1167"/>
      <c r="E108" s="1167"/>
      <c r="F108" s="1167"/>
      <c r="G108" s="1167"/>
      <c r="H108" s="1167"/>
      <c r="I108" s="1167"/>
      <c r="J108" s="1167"/>
      <c r="K108" s="1167"/>
      <c r="L108" s="1167"/>
      <c r="M108" s="1168"/>
      <c r="N108" s="1166"/>
      <c r="O108" s="1167"/>
      <c r="P108" s="1167"/>
      <c r="Q108" s="1167"/>
      <c r="R108" s="1167"/>
      <c r="S108" s="1167"/>
      <c r="T108" s="1167"/>
      <c r="U108" s="1167"/>
      <c r="V108" s="1167"/>
      <c r="W108" s="1167"/>
      <c r="X108" s="1167"/>
      <c r="Y108" s="1168"/>
      <c r="Z108" s="1166"/>
      <c r="AA108" s="1167"/>
      <c r="AB108" s="1167"/>
      <c r="AC108" s="1167"/>
      <c r="AD108" s="1167"/>
      <c r="AE108" s="1167"/>
      <c r="AF108" s="1167"/>
      <c r="AG108" s="1167"/>
      <c r="AH108" s="1167"/>
      <c r="AI108" s="1167"/>
      <c r="AJ108" s="1167"/>
      <c r="AK108" s="1168"/>
      <c r="AL108" s="1166"/>
      <c r="AM108" s="1167"/>
      <c r="AN108" s="1167"/>
      <c r="AO108" s="1167"/>
      <c r="AP108" s="1167"/>
      <c r="AQ108" s="1167"/>
      <c r="AR108" s="1167"/>
      <c r="AS108" s="1167"/>
      <c r="AT108" s="1167"/>
      <c r="AU108" s="1167"/>
      <c r="AV108" s="1167"/>
      <c r="AW108" s="1168"/>
      <c r="AX108" s="1166"/>
      <c r="AY108" s="1167"/>
      <c r="AZ108" s="1167"/>
      <c r="BA108" s="1167"/>
      <c r="BB108" s="1167"/>
      <c r="BC108" s="1167"/>
      <c r="BD108" s="1167"/>
      <c r="BE108" s="1167"/>
      <c r="BF108" s="1167"/>
      <c r="BG108" s="1167"/>
      <c r="BH108" s="1167"/>
      <c r="BI108" s="1168"/>
      <c r="BJ108" s="1166"/>
      <c r="BK108" s="1167"/>
      <c r="BL108" s="1167"/>
      <c r="BM108" s="1167"/>
      <c r="BN108" s="1167"/>
      <c r="BO108" s="1167"/>
      <c r="BP108" s="1167"/>
      <c r="BQ108" s="1167"/>
      <c r="BR108" s="1167"/>
      <c r="BS108" s="1167"/>
      <c r="BT108" s="1167"/>
      <c r="BU108" s="1168"/>
      <c r="BV108" s="1166"/>
      <c r="BW108" s="1167"/>
      <c r="BX108" s="1167"/>
      <c r="BY108" s="1167"/>
      <c r="BZ108" s="1167"/>
      <c r="CA108" s="1167"/>
      <c r="CB108" s="1167"/>
      <c r="CC108" s="1167"/>
      <c r="CD108" s="1167"/>
      <c r="CE108" s="1167"/>
      <c r="CF108" s="1167"/>
      <c r="CG108" s="1168"/>
      <c r="CH108" s="1166"/>
      <c r="CI108" s="1167"/>
      <c r="CJ108" s="1167"/>
      <c r="CK108" s="1167"/>
      <c r="CL108" s="1167"/>
      <c r="CM108" s="1167"/>
      <c r="CN108" s="1167"/>
      <c r="CO108" s="1167"/>
      <c r="CP108" s="1167"/>
      <c r="CQ108" s="1167"/>
      <c r="CR108" s="1167"/>
      <c r="CS108" s="1168"/>
      <c r="CT108" s="1166"/>
      <c r="CU108" s="1167"/>
      <c r="CV108" s="1167"/>
      <c r="CW108" s="1167"/>
      <c r="CX108" s="1167"/>
      <c r="CY108" s="1167"/>
      <c r="CZ108" s="1167"/>
      <c r="DA108" s="1167"/>
      <c r="DB108" s="1167"/>
      <c r="DC108" s="1167"/>
      <c r="DD108" s="1167"/>
      <c r="DE108" s="1168"/>
      <c r="DF108" s="1166"/>
      <c r="DG108" s="1167"/>
      <c r="DH108" s="1167"/>
      <c r="DI108" s="1167"/>
      <c r="DJ108" s="1167"/>
      <c r="DK108" s="1167"/>
      <c r="DL108" s="1167"/>
      <c r="DM108" s="1167"/>
      <c r="DN108" s="1167"/>
      <c r="DO108" s="1167"/>
      <c r="DP108" s="1167"/>
      <c r="DQ108" s="1168"/>
      <c r="DR108" s="1166"/>
      <c r="DS108" s="1167"/>
      <c r="DT108" s="1167"/>
      <c r="DU108" s="1167"/>
      <c r="DV108" s="1167"/>
      <c r="DW108" s="1167"/>
      <c r="DX108" s="1167"/>
      <c r="DY108" s="1167"/>
      <c r="DZ108" s="1167"/>
      <c r="EA108" s="1167"/>
      <c r="EB108" s="1167"/>
      <c r="EC108" s="1168"/>
      <c r="ED108" s="1166"/>
      <c r="EE108" s="1167"/>
      <c r="EF108" s="1167"/>
      <c r="EG108" s="1167"/>
      <c r="EH108" s="1167"/>
      <c r="EI108" s="1167"/>
      <c r="EJ108" s="1167"/>
      <c r="EK108" s="1167"/>
      <c r="EL108" s="1167"/>
      <c r="EM108" s="1167"/>
      <c r="EN108" s="1167"/>
      <c r="EO108" s="1168"/>
      <c r="EP108" s="1172">
        <f t="shared" si="16"/>
        <v>0</v>
      </c>
      <c r="EQ108" s="1170">
        <f t="shared" si="16"/>
        <v>0</v>
      </c>
      <c r="ER108" s="1170">
        <f t="shared" si="16"/>
        <v>0</v>
      </c>
      <c r="ES108" s="1170">
        <f t="shared" si="16"/>
        <v>0</v>
      </c>
      <c r="ET108" s="1170">
        <f t="shared" si="16"/>
        <v>0</v>
      </c>
      <c r="EU108" s="1170">
        <f t="shared" si="16"/>
        <v>0</v>
      </c>
      <c r="EV108" s="1170">
        <f t="shared" si="16"/>
        <v>0</v>
      </c>
      <c r="EW108" s="1170">
        <f t="shared" si="16"/>
        <v>0</v>
      </c>
      <c r="EX108" s="1170">
        <f t="shared" si="16"/>
        <v>0</v>
      </c>
      <c r="EY108" s="1170">
        <f t="shared" si="16"/>
        <v>0</v>
      </c>
      <c r="EZ108" s="1170">
        <f t="shared" si="16"/>
        <v>0</v>
      </c>
      <c r="FA108" s="1171">
        <f t="shared" si="16"/>
        <v>0</v>
      </c>
    </row>
    <row r="109" spans="1:157">
      <c r="A109" s="1165" t="s">
        <v>776</v>
      </c>
      <c r="B109" s="1166"/>
      <c r="C109" s="1167"/>
      <c r="D109" s="1167"/>
      <c r="E109" s="1167"/>
      <c r="F109" s="1167"/>
      <c r="G109" s="1167"/>
      <c r="H109" s="1167"/>
      <c r="I109" s="1167"/>
      <c r="J109" s="1167"/>
      <c r="K109" s="1167"/>
      <c r="L109" s="1167"/>
      <c r="M109" s="1168"/>
      <c r="N109" s="1166"/>
      <c r="O109" s="1167"/>
      <c r="P109" s="1167"/>
      <c r="Q109" s="1167"/>
      <c r="R109" s="1167"/>
      <c r="S109" s="1167"/>
      <c r="T109" s="1167"/>
      <c r="U109" s="1167"/>
      <c r="V109" s="1167"/>
      <c r="W109" s="1167"/>
      <c r="X109" s="1167"/>
      <c r="Y109" s="1168"/>
      <c r="Z109" s="1166"/>
      <c r="AA109" s="1167"/>
      <c r="AB109" s="1167"/>
      <c r="AC109" s="1167"/>
      <c r="AD109" s="1167"/>
      <c r="AE109" s="1167"/>
      <c r="AF109" s="1167">
        <v>1</v>
      </c>
      <c r="AG109" s="1167">
        <v>1</v>
      </c>
      <c r="AH109" s="1167"/>
      <c r="AI109" s="1167"/>
      <c r="AJ109" s="1167"/>
      <c r="AK109" s="1168"/>
      <c r="AL109" s="1166"/>
      <c r="AM109" s="1167"/>
      <c r="AN109" s="1167"/>
      <c r="AO109" s="1167"/>
      <c r="AP109" s="1167"/>
      <c r="AQ109" s="1167"/>
      <c r="AR109" s="1167">
        <v>1</v>
      </c>
      <c r="AS109" s="1167">
        <v>1</v>
      </c>
      <c r="AT109" s="1167">
        <v>1</v>
      </c>
      <c r="AU109" s="1167"/>
      <c r="AV109" s="1167"/>
      <c r="AW109" s="1168"/>
      <c r="AX109" s="1166"/>
      <c r="AY109" s="1167"/>
      <c r="AZ109" s="1167"/>
      <c r="BA109" s="1167"/>
      <c r="BB109" s="1167"/>
      <c r="BC109" s="1167"/>
      <c r="BD109" s="1167"/>
      <c r="BE109" s="1167"/>
      <c r="BF109" s="1167"/>
      <c r="BG109" s="1167"/>
      <c r="BH109" s="1167"/>
      <c r="BI109" s="1168"/>
      <c r="BJ109" s="1166"/>
      <c r="BK109" s="1167"/>
      <c r="BL109" s="1167"/>
      <c r="BM109" s="1167"/>
      <c r="BN109" s="1167"/>
      <c r="BO109" s="1167"/>
      <c r="BP109" s="1167"/>
      <c r="BQ109" s="1167"/>
      <c r="BR109" s="1167"/>
      <c r="BS109" s="1167"/>
      <c r="BT109" s="1167"/>
      <c r="BU109" s="1168"/>
      <c r="BV109" s="1166"/>
      <c r="BW109" s="1167"/>
      <c r="BX109" s="1167"/>
      <c r="BY109" s="1167"/>
      <c r="BZ109" s="1167"/>
      <c r="CA109" s="1167"/>
      <c r="CB109" s="1167"/>
      <c r="CC109" s="1167"/>
      <c r="CD109" s="1167"/>
      <c r="CE109" s="1167"/>
      <c r="CF109" s="1167"/>
      <c r="CG109" s="1168"/>
      <c r="CH109" s="1166"/>
      <c r="CI109" s="1167"/>
      <c r="CJ109" s="1167"/>
      <c r="CK109" s="1167"/>
      <c r="CL109" s="1167"/>
      <c r="CM109" s="1167"/>
      <c r="CN109" s="1167"/>
      <c r="CO109" s="1167"/>
      <c r="CP109" s="1167"/>
      <c r="CQ109" s="1167"/>
      <c r="CR109" s="1167"/>
      <c r="CS109" s="1168"/>
      <c r="CT109" s="1166"/>
      <c r="CU109" s="1167"/>
      <c r="CV109" s="1167"/>
      <c r="CW109" s="1167"/>
      <c r="CX109" s="1167"/>
      <c r="CY109" s="1167"/>
      <c r="CZ109" s="1167"/>
      <c r="DA109" s="1167"/>
      <c r="DB109" s="1167"/>
      <c r="DC109" s="1167"/>
      <c r="DD109" s="1167">
        <v>1</v>
      </c>
      <c r="DE109" s="1168"/>
      <c r="DF109" s="1166"/>
      <c r="DG109" s="1167"/>
      <c r="DH109" s="1167"/>
      <c r="DI109" s="1167"/>
      <c r="DJ109" s="1167"/>
      <c r="DK109" s="1167"/>
      <c r="DL109" s="1167"/>
      <c r="DM109" s="1167"/>
      <c r="DN109" s="1167"/>
      <c r="DO109" s="1167"/>
      <c r="DP109" s="1167"/>
      <c r="DQ109" s="1168"/>
      <c r="DR109" s="1166"/>
      <c r="DS109" s="1167"/>
      <c r="DT109" s="1167"/>
      <c r="DU109" s="1167"/>
      <c r="DV109" s="1167"/>
      <c r="DW109" s="1167"/>
      <c r="DX109" s="1167"/>
      <c r="DY109" s="1167"/>
      <c r="DZ109" s="1167"/>
      <c r="EA109" s="1167"/>
      <c r="EB109" s="1167"/>
      <c r="EC109" s="1168"/>
      <c r="ED109" s="1166"/>
      <c r="EE109" s="1167"/>
      <c r="EF109" s="1167"/>
      <c r="EG109" s="1167"/>
      <c r="EH109" s="1167"/>
      <c r="EI109" s="1167"/>
      <c r="EJ109" s="1167"/>
      <c r="EK109" s="1167"/>
      <c r="EL109" s="1167"/>
      <c r="EM109" s="1167"/>
      <c r="EN109" s="1167"/>
      <c r="EO109" s="1168"/>
      <c r="EP109" s="1172">
        <f t="shared" si="16"/>
        <v>0</v>
      </c>
      <c r="EQ109" s="1170">
        <f t="shared" si="16"/>
        <v>0</v>
      </c>
      <c r="ER109" s="1170">
        <f t="shared" si="16"/>
        <v>0</v>
      </c>
      <c r="ES109" s="1170">
        <f t="shared" si="16"/>
        <v>0</v>
      </c>
      <c r="ET109" s="1170">
        <f t="shared" si="16"/>
        <v>0</v>
      </c>
      <c r="EU109" s="1170">
        <f t="shared" si="16"/>
        <v>0</v>
      </c>
      <c r="EV109" s="1170">
        <f t="shared" si="16"/>
        <v>2</v>
      </c>
      <c r="EW109" s="1170">
        <f t="shared" si="16"/>
        <v>2</v>
      </c>
      <c r="EX109" s="1170">
        <f t="shared" si="16"/>
        <v>1</v>
      </c>
      <c r="EY109" s="1170">
        <f t="shared" si="16"/>
        <v>0</v>
      </c>
      <c r="EZ109" s="1170">
        <f t="shared" si="16"/>
        <v>1</v>
      </c>
      <c r="FA109" s="1171">
        <f t="shared" si="16"/>
        <v>0</v>
      </c>
    </row>
    <row r="110" spans="1:157">
      <c r="A110" s="1165" t="s">
        <v>777</v>
      </c>
      <c r="B110" s="1166"/>
      <c r="C110" s="1167"/>
      <c r="D110" s="1167"/>
      <c r="E110" s="1167"/>
      <c r="F110" s="1167"/>
      <c r="G110" s="1167"/>
      <c r="H110" s="1167"/>
      <c r="I110" s="1167"/>
      <c r="J110" s="1167">
        <v>1</v>
      </c>
      <c r="K110" s="1167">
        <v>1</v>
      </c>
      <c r="L110" s="1167"/>
      <c r="M110" s="1168"/>
      <c r="N110" s="1166"/>
      <c r="O110" s="1167"/>
      <c r="P110" s="1167"/>
      <c r="Q110" s="1167"/>
      <c r="R110" s="1167"/>
      <c r="S110" s="1167"/>
      <c r="T110" s="1167"/>
      <c r="U110" s="1167">
        <v>1</v>
      </c>
      <c r="V110" s="1167">
        <v>1</v>
      </c>
      <c r="W110" s="1167"/>
      <c r="X110" s="1167"/>
      <c r="Y110" s="1168"/>
      <c r="Z110" s="1166"/>
      <c r="AA110" s="1167"/>
      <c r="AB110" s="1167"/>
      <c r="AC110" s="1167"/>
      <c r="AD110" s="1167"/>
      <c r="AE110" s="1167"/>
      <c r="AF110" s="1167">
        <v>1</v>
      </c>
      <c r="AG110" s="1167">
        <v>1</v>
      </c>
      <c r="AH110" s="1167">
        <v>1</v>
      </c>
      <c r="AI110" s="1167"/>
      <c r="AJ110" s="1167"/>
      <c r="AK110" s="1168"/>
      <c r="AL110" s="1166"/>
      <c r="AM110" s="1167"/>
      <c r="AN110" s="1167"/>
      <c r="AO110" s="1167"/>
      <c r="AP110" s="1167"/>
      <c r="AQ110" s="1167"/>
      <c r="AR110" s="1167">
        <v>1</v>
      </c>
      <c r="AS110" s="1167">
        <v>1</v>
      </c>
      <c r="AT110" s="1167">
        <v>1</v>
      </c>
      <c r="AU110" s="1167"/>
      <c r="AV110" s="1167"/>
      <c r="AW110" s="1168"/>
      <c r="AX110" s="1166"/>
      <c r="AY110" s="1167"/>
      <c r="AZ110" s="1167"/>
      <c r="BA110" s="1167"/>
      <c r="BB110" s="1167"/>
      <c r="BC110" s="1167"/>
      <c r="BD110" s="1167"/>
      <c r="BE110" s="1167"/>
      <c r="BF110" s="1167"/>
      <c r="BG110" s="1167"/>
      <c r="BH110" s="1167"/>
      <c r="BI110" s="1168"/>
      <c r="BJ110" s="1166"/>
      <c r="BK110" s="1167"/>
      <c r="BL110" s="1167"/>
      <c r="BM110" s="1167"/>
      <c r="BN110" s="1167"/>
      <c r="BO110" s="1167"/>
      <c r="BP110" s="1167">
        <v>1</v>
      </c>
      <c r="BQ110" s="1167">
        <v>1</v>
      </c>
      <c r="BR110" s="1167">
        <v>1</v>
      </c>
      <c r="BS110" s="1167"/>
      <c r="BT110" s="1167"/>
      <c r="BU110" s="1168"/>
      <c r="BV110" s="1166"/>
      <c r="BW110" s="1167"/>
      <c r="BX110" s="1167"/>
      <c r="BY110" s="1167"/>
      <c r="BZ110" s="1167"/>
      <c r="CA110" s="1167"/>
      <c r="CB110" s="1167">
        <v>1</v>
      </c>
      <c r="CC110" s="1167">
        <v>1</v>
      </c>
      <c r="CD110" s="1167">
        <v>1</v>
      </c>
      <c r="CE110" s="1167"/>
      <c r="CF110" s="1167"/>
      <c r="CG110" s="1168"/>
      <c r="CH110" s="1166"/>
      <c r="CI110" s="1167">
        <v>1</v>
      </c>
      <c r="CJ110" s="1167">
        <v>1</v>
      </c>
      <c r="CK110" s="1167"/>
      <c r="CL110" s="1167"/>
      <c r="CM110" s="1167"/>
      <c r="CN110" s="1167"/>
      <c r="CO110" s="1167">
        <v>1</v>
      </c>
      <c r="CP110" s="1167">
        <v>1</v>
      </c>
      <c r="CQ110" s="1167"/>
      <c r="CR110" s="1167"/>
      <c r="CS110" s="1168"/>
      <c r="CT110" s="1166"/>
      <c r="CU110" s="1167"/>
      <c r="CV110" s="1167"/>
      <c r="CW110" s="1167"/>
      <c r="CX110" s="1167"/>
      <c r="CY110" s="1167"/>
      <c r="CZ110" s="1167"/>
      <c r="DA110" s="1167"/>
      <c r="DB110" s="1167"/>
      <c r="DC110" s="1167">
        <v>1</v>
      </c>
      <c r="DD110" s="1167"/>
      <c r="DE110" s="1168"/>
      <c r="DF110" s="1166"/>
      <c r="DG110" s="1167"/>
      <c r="DH110" s="1167"/>
      <c r="DI110" s="1167"/>
      <c r="DJ110" s="1167"/>
      <c r="DK110" s="1167"/>
      <c r="DL110" s="1167"/>
      <c r="DM110" s="1167"/>
      <c r="DN110" s="1167"/>
      <c r="DO110" s="1167"/>
      <c r="DP110" s="1167"/>
      <c r="DQ110" s="1168"/>
      <c r="DR110" s="1166"/>
      <c r="DS110" s="1167"/>
      <c r="DT110" s="1167"/>
      <c r="DU110" s="1167"/>
      <c r="DV110" s="1167"/>
      <c r="DW110" s="1167"/>
      <c r="DX110" s="1167"/>
      <c r="DY110" s="1167"/>
      <c r="DZ110" s="1167"/>
      <c r="EA110" s="1167"/>
      <c r="EB110" s="1167"/>
      <c r="EC110" s="1168"/>
      <c r="ED110" s="1166"/>
      <c r="EE110" s="1167"/>
      <c r="EF110" s="1167"/>
      <c r="EG110" s="1167"/>
      <c r="EH110" s="1167"/>
      <c r="EI110" s="1167"/>
      <c r="EJ110" s="1167"/>
      <c r="EK110" s="1167"/>
      <c r="EL110" s="1167"/>
      <c r="EM110" s="1167"/>
      <c r="EN110" s="1167"/>
      <c r="EO110" s="1168"/>
      <c r="EP110" s="1172">
        <f t="shared" si="16"/>
        <v>0</v>
      </c>
      <c r="EQ110" s="1170">
        <f t="shared" si="16"/>
        <v>1</v>
      </c>
      <c r="ER110" s="1170">
        <f t="shared" si="16"/>
        <v>1</v>
      </c>
      <c r="ES110" s="1170">
        <f t="shared" si="16"/>
        <v>0</v>
      </c>
      <c r="ET110" s="1170">
        <f t="shared" si="16"/>
        <v>0</v>
      </c>
      <c r="EU110" s="1170">
        <f t="shared" si="16"/>
        <v>0</v>
      </c>
      <c r="EV110" s="1170">
        <f t="shared" si="16"/>
        <v>4</v>
      </c>
      <c r="EW110" s="1170">
        <f t="shared" si="16"/>
        <v>6</v>
      </c>
      <c r="EX110" s="1170">
        <f t="shared" si="16"/>
        <v>7</v>
      </c>
      <c r="EY110" s="1170">
        <f t="shared" si="16"/>
        <v>2</v>
      </c>
      <c r="EZ110" s="1170">
        <f t="shared" si="16"/>
        <v>0</v>
      </c>
      <c r="FA110" s="1171">
        <f t="shared" si="16"/>
        <v>0</v>
      </c>
    </row>
    <row r="111" spans="1:157" ht="13" thickBot="1">
      <c r="A111" s="1182" t="s">
        <v>778</v>
      </c>
      <c r="B111" s="1183">
        <v>1</v>
      </c>
      <c r="C111" s="1184">
        <v>1</v>
      </c>
      <c r="D111" s="1184">
        <v>1</v>
      </c>
      <c r="E111" s="1184">
        <v>1</v>
      </c>
      <c r="F111" s="1184">
        <v>1</v>
      </c>
      <c r="G111" s="1184">
        <v>1</v>
      </c>
      <c r="H111" s="1184">
        <v>1</v>
      </c>
      <c r="I111" s="1184">
        <v>1</v>
      </c>
      <c r="J111" s="1184">
        <v>1</v>
      </c>
      <c r="K111" s="1184">
        <v>1</v>
      </c>
      <c r="L111" s="1184">
        <v>1</v>
      </c>
      <c r="M111" s="1185">
        <v>1</v>
      </c>
      <c r="N111" s="1183"/>
      <c r="O111" s="1184"/>
      <c r="P111" s="1184"/>
      <c r="Q111" s="1184"/>
      <c r="R111" s="1184"/>
      <c r="S111" s="1184"/>
      <c r="T111" s="1184"/>
      <c r="U111" s="1184"/>
      <c r="V111" s="1184"/>
      <c r="W111" s="1184"/>
      <c r="X111" s="1184"/>
      <c r="Y111" s="1185"/>
      <c r="Z111" s="1183"/>
      <c r="AA111" s="1184"/>
      <c r="AB111" s="1184"/>
      <c r="AC111" s="1184"/>
      <c r="AD111" s="1184"/>
      <c r="AE111" s="1184"/>
      <c r="AF111" s="1184">
        <v>1</v>
      </c>
      <c r="AG111" s="1184">
        <v>1</v>
      </c>
      <c r="AH111" s="1184">
        <v>1</v>
      </c>
      <c r="AI111" s="1184"/>
      <c r="AJ111" s="1184"/>
      <c r="AK111" s="1185"/>
      <c r="AL111" s="1183">
        <v>1</v>
      </c>
      <c r="AM111" s="1184">
        <v>1</v>
      </c>
      <c r="AN111" s="1184">
        <v>1</v>
      </c>
      <c r="AO111" s="1184">
        <v>1</v>
      </c>
      <c r="AP111" s="1184">
        <v>1</v>
      </c>
      <c r="AQ111" s="1184">
        <v>1</v>
      </c>
      <c r="AR111" s="1184">
        <v>1</v>
      </c>
      <c r="AS111" s="1184">
        <v>1</v>
      </c>
      <c r="AT111" s="1184">
        <v>1</v>
      </c>
      <c r="AU111" s="1184">
        <v>1</v>
      </c>
      <c r="AV111" s="1184">
        <v>1</v>
      </c>
      <c r="AW111" s="1185">
        <v>1</v>
      </c>
      <c r="AX111" s="1183">
        <v>1</v>
      </c>
      <c r="AY111" s="1184">
        <v>1</v>
      </c>
      <c r="AZ111" s="1184">
        <v>1</v>
      </c>
      <c r="BA111" s="1184">
        <v>1</v>
      </c>
      <c r="BB111" s="1184">
        <v>1</v>
      </c>
      <c r="BC111" s="1184">
        <v>1</v>
      </c>
      <c r="BD111" s="1184">
        <v>1</v>
      </c>
      <c r="BE111" s="1184">
        <v>1</v>
      </c>
      <c r="BF111" s="1184">
        <v>1</v>
      </c>
      <c r="BG111" s="1184">
        <v>1</v>
      </c>
      <c r="BH111" s="1184">
        <v>1</v>
      </c>
      <c r="BI111" s="1185">
        <v>1</v>
      </c>
      <c r="BJ111" s="1183">
        <v>1</v>
      </c>
      <c r="BK111" s="1184">
        <v>1</v>
      </c>
      <c r="BL111" s="1184">
        <v>1</v>
      </c>
      <c r="BM111" s="1184">
        <v>1</v>
      </c>
      <c r="BN111" s="1184"/>
      <c r="BO111" s="1184">
        <v>1</v>
      </c>
      <c r="BP111" s="1184">
        <v>1</v>
      </c>
      <c r="BQ111" s="1184">
        <v>1</v>
      </c>
      <c r="BR111" s="1184">
        <v>1</v>
      </c>
      <c r="BS111" s="1184">
        <v>1</v>
      </c>
      <c r="BT111" s="1184">
        <v>1</v>
      </c>
      <c r="BU111" s="1185">
        <v>1</v>
      </c>
      <c r="BV111" s="1183">
        <v>1</v>
      </c>
      <c r="BW111" s="1184">
        <v>1</v>
      </c>
      <c r="BX111" s="1184">
        <v>1</v>
      </c>
      <c r="BY111" s="1184">
        <v>1</v>
      </c>
      <c r="BZ111" s="1184"/>
      <c r="CA111" s="1184">
        <v>1</v>
      </c>
      <c r="CB111" s="1184">
        <v>1</v>
      </c>
      <c r="CC111" s="1184">
        <v>1</v>
      </c>
      <c r="CD111" s="1184">
        <v>1</v>
      </c>
      <c r="CE111" s="1184">
        <v>1</v>
      </c>
      <c r="CF111" s="1184">
        <v>1</v>
      </c>
      <c r="CG111" s="1185">
        <v>1</v>
      </c>
      <c r="CH111" s="1183">
        <v>1</v>
      </c>
      <c r="CI111" s="1184">
        <v>1</v>
      </c>
      <c r="CJ111" s="1184">
        <v>1</v>
      </c>
      <c r="CK111" s="1184">
        <v>1</v>
      </c>
      <c r="CL111" s="1184">
        <v>1</v>
      </c>
      <c r="CM111" s="1184">
        <v>1</v>
      </c>
      <c r="CN111" s="1184">
        <v>1</v>
      </c>
      <c r="CO111" s="1184">
        <v>1</v>
      </c>
      <c r="CP111" s="1184">
        <v>1</v>
      </c>
      <c r="CQ111" s="1184">
        <v>1</v>
      </c>
      <c r="CR111" s="1184">
        <v>1</v>
      </c>
      <c r="CS111" s="1185">
        <v>1</v>
      </c>
      <c r="CT111" s="1183">
        <v>1</v>
      </c>
      <c r="CU111" s="1184">
        <v>11</v>
      </c>
      <c r="CV111" s="1184">
        <v>1</v>
      </c>
      <c r="CW111" s="1184">
        <v>1</v>
      </c>
      <c r="CX111" s="1184">
        <v>1</v>
      </c>
      <c r="CY111" s="1184">
        <v>1</v>
      </c>
      <c r="CZ111" s="1184">
        <v>1</v>
      </c>
      <c r="DA111" s="1184">
        <v>1</v>
      </c>
      <c r="DB111" s="1184">
        <v>1</v>
      </c>
      <c r="DC111" s="1184">
        <v>1</v>
      </c>
      <c r="DD111" s="1184">
        <v>1</v>
      </c>
      <c r="DE111" s="1185">
        <v>1</v>
      </c>
      <c r="DF111" s="1183"/>
      <c r="DG111" s="1184"/>
      <c r="DH111" s="1184">
        <v>1</v>
      </c>
      <c r="DI111" s="1184">
        <v>1</v>
      </c>
      <c r="DJ111" s="1184"/>
      <c r="DK111" s="1184"/>
      <c r="DL111" s="1184"/>
      <c r="DM111" s="1184"/>
      <c r="DN111" s="1184"/>
      <c r="DO111" s="1184"/>
      <c r="DP111" s="1184"/>
      <c r="DQ111" s="1185"/>
      <c r="DR111" s="1183"/>
      <c r="DS111" s="1184"/>
      <c r="DT111" s="1184"/>
      <c r="DU111" s="1184"/>
      <c r="DV111" s="1184"/>
      <c r="DW111" s="1184"/>
      <c r="DX111" s="1184"/>
      <c r="DY111" s="1184">
        <v>1</v>
      </c>
      <c r="DZ111" s="1184">
        <v>1</v>
      </c>
      <c r="EA111" s="1184">
        <v>1</v>
      </c>
      <c r="EB111" s="1184"/>
      <c r="EC111" s="1185"/>
      <c r="ED111" s="1183">
        <v>1</v>
      </c>
      <c r="EE111" s="1184">
        <v>1</v>
      </c>
      <c r="EF111" s="1184">
        <v>1</v>
      </c>
      <c r="EG111" s="1184">
        <v>1</v>
      </c>
      <c r="EH111" s="1184">
        <v>1</v>
      </c>
      <c r="EI111" s="1184">
        <v>1</v>
      </c>
      <c r="EJ111" s="1184">
        <v>1</v>
      </c>
      <c r="EK111" s="1184">
        <v>1</v>
      </c>
      <c r="EL111" s="1184">
        <v>1</v>
      </c>
      <c r="EM111" s="1184">
        <v>1</v>
      </c>
      <c r="EN111" s="1184">
        <v>1</v>
      </c>
      <c r="EO111" s="1185">
        <v>1</v>
      </c>
      <c r="EP111" s="1186">
        <f t="shared" si="16"/>
        <v>7</v>
      </c>
      <c r="EQ111" s="1187">
        <f t="shared" si="16"/>
        <v>17</v>
      </c>
      <c r="ER111" s="1187">
        <f t="shared" si="16"/>
        <v>8</v>
      </c>
      <c r="ES111" s="1187">
        <f t="shared" si="16"/>
        <v>8</v>
      </c>
      <c r="ET111" s="1187">
        <f t="shared" si="16"/>
        <v>5</v>
      </c>
      <c r="EU111" s="1187">
        <f t="shared" si="16"/>
        <v>7</v>
      </c>
      <c r="EV111" s="1187">
        <f t="shared" si="16"/>
        <v>8</v>
      </c>
      <c r="EW111" s="1187">
        <f t="shared" si="16"/>
        <v>8</v>
      </c>
      <c r="EX111" s="1187">
        <f t="shared" si="16"/>
        <v>8</v>
      </c>
      <c r="EY111" s="1187">
        <f t="shared" si="16"/>
        <v>7</v>
      </c>
      <c r="EZ111" s="1187">
        <f t="shared" si="16"/>
        <v>7</v>
      </c>
      <c r="FA111" s="1188">
        <f t="shared" si="16"/>
        <v>7</v>
      </c>
    </row>
  </sheetData>
  <mergeCells count="37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  <mergeCell ref="EP3:FA3"/>
    <mergeCell ref="DR1:EC1"/>
    <mergeCell ref="ED1:EO1"/>
    <mergeCell ref="DR2:EC2"/>
    <mergeCell ref="ED2:EO2"/>
    <mergeCell ref="ED3:EO3"/>
  </mergeCells>
  <conditionalFormatting sqref="EP73:FA76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EP17:FA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24:FA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31:FA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6:FA8 EP38:FA42 EP44:FA48 EP50:FA54 EP56:FA60 EP62:FA66 EP68:FA71 EP92:FA111 EP10:FA15 EP83:FA90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78:FA81">
    <cfRule type="colorScale" priority="4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302"/>
  <sheetViews>
    <sheetView topLeftCell="F1" workbookViewId="0">
      <selection activeCell="O3" sqref="O3:AP301"/>
    </sheetView>
  </sheetViews>
  <sheetFormatPr baseColWidth="10" defaultColWidth="8.83203125" defaultRowHeight="12" x14ac:dyDescent="0"/>
  <sheetData>
    <row r="1" spans="1:42" ht="15">
      <c r="A1" s="1189" t="s">
        <v>780</v>
      </c>
      <c r="B1" s="1190" t="s">
        <v>781</v>
      </c>
      <c r="C1" s="1191"/>
      <c r="D1" s="1191"/>
      <c r="E1" s="1191"/>
      <c r="F1" s="1191"/>
      <c r="G1" s="1191"/>
      <c r="H1" s="1191"/>
      <c r="I1" s="1191"/>
      <c r="J1" s="1191"/>
      <c r="K1" s="1191"/>
      <c r="L1" s="1191"/>
      <c r="M1" s="1191"/>
      <c r="N1" s="1444"/>
      <c r="O1" s="1445"/>
      <c r="P1" s="1191"/>
      <c r="Q1" s="1191"/>
      <c r="R1" s="1191"/>
      <c r="S1" s="1191"/>
      <c r="T1" s="1191"/>
      <c r="U1" s="1191"/>
      <c r="V1" s="1191"/>
      <c r="W1" s="1191"/>
      <c r="X1" s="1191"/>
      <c r="Y1" s="1191"/>
      <c r="Z1" s="1191"/>
    </row>
    <row r="2" spans="1:42" ht="13" thickBot="1">
      <c r="A2" s="1316"/>
      <c r="B2" s="1192" t="s">
        <v>782</v>
      </c>
      <c r="C2" s="1193"/>
      <c r="D2" s="1193"/>
      <c r="E2" s="1193"/>
      <c r="F2" s="1193"/>
      <c r="G2" s="1193"/>
      <c r="H2" s="1193"/>
      <c r="I2" s="1191"/>
      <c r="J2" s="1191"/>
      <c r="K2" s="1191"/>
      <c r="L2" s="1316"/>
      <c r="M2" s="1316"/>
      <c r="N2" s="1446"/>
      <c r="O2" s="1445"/>
      <c r="P2" s="1191"/>
      <c r="Q2" s="1191"/>
      <c r="R2" s="1191"/>
      <c r="S2" s="1191"/>
      <c r="T2" s="1192" t="s">
        <v>783</v>
      </c>
      <c r="U2" s="1191"/>
      <c r="V2" s="1191"/>
      <c r="W2" s="1191"/>
      <c r="X2" s="1191"/>
      <c r="Y2" s="1191"/>
      <c r="Z2" s="1191"/>
    </row>
    <row r="3" spans="1:42" ht="25" thickBot="1">
      <c r="A3" s="1194" t="s">
        <v>784</v>
      </c>
      <c r="B3" s="1195" t="s">
        <v>843</v>
      </c>
      <c r="C3" s="1195" t="s">
        <v>845</v>
      </c>
      <c r="D3" s="1195" t="s">
        <v>847</v>
      </c>
      <c r="E3" s="1195" t="s">
        <v>849</v>
      </c>
      <c r="F3" s="1195" t="s">
        <v>850</v>
      </c>
      <c r="G3" s="1195" t="s">
        <v>852</v>
      </c>
      <c r="H3" s="1195" t="s">
        <v>853</v>
      </c>
      <c r="I3" s="1195" t="s">
        <v>854</v>
      </c>
      <c r="J3" s="1195" t="s">
        <v>861</v>
      </c>
      <c r="K3" s="1195" t="s">
        <v>856</v>
      </c>
      <c r="L3" s="1195" t="s">
        <v>923</v>
      </c>
      <c r="M3" s="1195" t="s">
        <v>860</v>
      </c>
      <c r="N3" s="1447"/>
      <c r="O3" s="1195" t="s">
        <v>843</v>
      </c>
      <c r="P3" s="1195" t="s">
        <v>845</v>
      </c>
      <c r="Q3" s="1195" t="s">
        <v>847</v>
      </c>
      <c r="R3" s="1195" t="s">
        <v>849</v>
      </c>
      <c r="S3" s="1195" t="s">
        <v>850</v>
      </c>
      <c r="T3" s="1195" t="s">
        <v>852</v>
      </c>
      <c r="U3" s="1195" t="s">
        <v>853</v>
      </c>
      <c r="V3" s="1195" t="s">
        <v>854</v>
      </c>
      <c r="W3" s="1195" t="s">
        <v>861</v>
      </c>
      <c r="X3" s="1195" t="s">
        <v>856</v>
      </c>
      <c r="Y3" s="1195" t="s">
        <v>923</v>
      </c>
      <c r="Z3" s="1195" t="s">
        <v>860</v>
      </c>
      <c r="AA3" s="1460"/>
      <c r="AB3" s="1460"/>
      <c r="AC3" s="1460"/>
      <c r="AD3" s="1460"/>
      <c r="AE3" s="1460"/>
      <c r="AF3" s="1460"/>
      <c r="AG3" s="1460"/>
      <c r="AH3" s="1460"/>
      <c r="AI3" s="1460"/>
      <c r="AJ3" s="1460"/>
      <c r="AK3" s="1460"/>
      <c r="AL3" s="1460"/>
      <c r="AM3" s="1460"/>
      <c r="AN3" s="1460"/>
      <c r="AO3" s="1460"/>
      <c r="AP3" s="1460"/>
    </row>
    <row r="4" spans="1:42">
      <c r="A4" s="1196" t="s">
        <v>943</v>
      </c>
      <c r="B4" s="1448"/>
      <c r="C4" s="1448"/>
      <c r="D4" s="1448"/>
      <c r="E4" s="1448"/>
      <c r="F4" s="1448"/>
      <c r="G4" s="1448"/>
      <c r="H4" s="1448"/>
      <c r="I4" s="1448"/>
      <c r="J4" s="1448"/>
      <c r="K4" s="1448"/>
      <c r="L4" s="1448"/>
      <c r="M4" s="1448"/>
      <c r="N4" s="1448"/>
      <c r="O4" s="1451"/>
      <c r="P4" s="1451"/>
      <c r="Q4" s="1451"/>
      <c r="R4" s="1451"/>
      <c r="S4" s="1451"/>
      <c r="T4" s="1451"/>
      <c r="U4" s="1451"/>
      <c r="V4" s="1451"/>
      <c r="W4" s="1451"/>
      <c r="X4" s="1451"/>
      <c r="Y4" s="1451"/>
      <c r="Z4" s="1451"/>
      <c r="AA4" s="1460"/>
      <c r="AB4" s="1460"/>
      <c r="AC4" s="1460"/>
      <c r="AD4" s="1460"/>
      <c r="AE4" s="1460"/>
      <c r="AF4" s="1460"/>
      <c r="AG4" s="1460"/>
      <c r="AH4" s="1460"/>
      <c r="AI4" s="1460"/>
      <c r="AJ4" s="1460"/>
      <c r="AK4" s="1460"/>
      <c r="AL4" s="1460"/>
      <c r="AM4" s="1460"/>
      <c r="AN4" s="1460"/>
      <c r="AO4" s="1460"/>
      <c r="AP4" s="1460"/>
    </row>
    <row r="5" spans="1:42">
      <c r="A5" s="1197" t="s">
        <v>785</v>
      </c>
      <c r="B5" s="1198" t="s">
        <v>944</v>
      </c>
      <c r="C5" s="1198" t="s">
        <v>945</v>
      </c>
      <c r="D5" s="1198" t="s">
        <v>945</v>
      </c>
      <c r="E5" s="1198" t="s">
        <v>945</v>
      </c>
      <c r="F5" s="1198" t="s">
        <v>944</v>
      </c>
      <c r="G5" s="1198" t="s">
        <v>946</v>
      </c>
      <c r="H5" s="1198" t="s">
        <v>947</v>
      </c>
      <c r="I5" s="1198" t="s">
        <v>948</v>
      </c>
      <c r="J5" s="1198" t="s">
        <v>945</v>
      </c>
      <c r="K5" s="1198" t="s">
        <v>944</v>
      </c>
      <c r="L5" s="1198" t="s">
        <v>944</v>
      </c>
      <c r="M5" s="1198" t="s">
        <v>945</v>
      </c>
      <c r="N5" s="1198"/>
      <c r="O5" s="1198" t="s">
        <v>945</v>
      </c>
      <c r="P5" s="1198" t="s">
        <v>945</v>
      </c>
      <c r="Q5" s="1198" t="s">
        <v>944</v>
      </c>
      <c r="R5" s="1198" t="s">
        <v>944</v>
      </c>
      <c r="S5" s="1198" t="s">
        <v>944</v>
      </c>
      <c r="T5" s="1198" t="s">
        <v>944</v>
      </c>
      <c r="U5" s="1198" t="s">
        <v>944</v>
      </c>
      <c r="V5" s="1198" t="s">
        <v>944</v>
      </c>
      <c r="W5" s="1198" t="s">
        <v>944</v>
      </c>
      <c r="X5" s="1198" t="s">
        <v>944</v>
      </c>
      <c r="Y5" s="1198" t="s">
        <v>945</v>
      </c>
      <c r="Z5" s="1198" t="s">
        <v>945</v>
      </c>
      <c r="AA5" s="1460"/>
      <c r="AB5" s="1460"/>
      <c r="AC5" s="1460"/>
      <c r="AD5" s="1460"/>
      <c r="AE5" s="1460"/>
      <c r="AF5" s="1460"/>
      <c r="AG5" s="1460"/>
      <c r="AH5" s="1460"/>
      <c r="AI5" s="1460"/>
      <c r="AJ5" s="1460"/>
      <c r="AK5" s="1460"/>
      <c r="AL5" s="1460"/>
      <c r="AM5" s="1460"/>
      <c r="AN5" s="1460"/>
      <c r="AO5" s="1460"/>
      <c r="AP5" s="1460"/>
    </row>
    <row r="6" spans="1:42">
      <c r="A6" s="1197" t="s">
        <v>786</v>
      </c>
      <c r="B6" s="1198" t="s">
        <v>842</v>
      </c>
      <c r="C6" s="1198" t="s">
        <v>949</v>
      </c>
      <c r="D6" s="1198" t="s">
        <v>950</v>
      </c>
      <c r="E6" s="1198" t="s">
        <v>951</v>
      </c>
      <c r="F6" s="1198" t="s">
        <v>952</v>
      </c>
      <c r="G6" s="1198" t="s">
        <v>851</v>
      </c>
      <c r="H6" s="1198" t="s">
        <v>851</v>
      </c>
      <c r="I6" s="1198" t="s">
        <v>851</v>
      </c>
      <c r="J6" s="1198" t="s">
        <v>855</v>
      </c>
      <c r="K6" s="1198" t="s">
        <v>953</v>
      </c>
      <c r="L6" s="1198" t="s">
        <v>954</v>
      </c>
      <c r="M6" s="1198" t="s">
        <v>954</v>
      </c>
      <c r="N6" s="1198"/>
      <c r="O6" s="1198" t="s">
        <v>842</v>
      </c>
      <c r="P6" s="1198" t="s">
        <v>949</v>
      </c>
      <c r="Q6" s="1198" t="s">
        <v>951</v>
      </c>
      <c r="R6" s="1198" t="s">
        <v>951</v>
      </c>
      <c r="S6" s="1198" t="s">
        <v>951</v>
      </c>
      <c r="T6" s="1198" t="s">
        <v>851</v>
      </c>
      <c r="U6" s="1198" t="s">
        <v>851</v>
      </c>
      <c r="V6" s="1198" t="s">
        <v>851</v>
      </c>
      <c r="W6" s="1198" t="s">
        <v>855</v>
      </c>
      <c r="X6" s="1198" t="s">
        <v>855</v>
      </c>
      <c r="Y6" s="1198" t="s">
        <v>954</v>
      </c>
      <c r="Z6" s="1198" t="s">
        <v>954</v>
      </c>
      <c r="AA6" s="1460"/>
      <c r="AB6" s="1460"/>
      <c r="AC6" s="1460"/>
      <c r="AD6" s="1460"/>
      <c r="AE6" s="1460"/>
      <c r="AF6" s="1460"/>
      <c r="AG6" s="1460"/>
      <c r="AH6" s="1460"/>
      <c r="AI6" s="1460"/>
      <c r="AJ6" s="1460"/>
      <c r="AK6" s="1460"/>
      <c r="AL6" s="1460"/>
      <c r="AM6" s="1460"/>
      <c r="AN6" s="1460"/>
      <c r="AO6" s="1460"/>
      <c r="AP6" s="1460"/>
    </row>
    <row r="7" spans="1:42">
      <c r="A7" s="1197" t="s">
        <v>787</v>
      </c>
      <c r="B7" s="1199">
        <v>450</v>
      </c>
      <c r="C7" s="1199">
        <v>300</v>
      </c>
      <c r="D7" s="1199">
        <v>320</v>
      </c>
      <c r="E7" s="1199">
        <v>350</v>
      </c>
      <c r="F7" s="1199">
        <v>500</v>
      </c>
      <c r="G7" s="1199">
        <v>450</v>
      </c>
      <c r="H7" s="1199">
        <v>310</v>
      </c>
      <c r="I7" s="1199">
        <v>450</v>
      </c>
      <c r="J7" s="1199">
        <v>400</v>
      </c>
      <c r="K7" s="1199">
        <v>380</v>
      </c>
      <c r="L7" s="1199">
        <v>520</v>
      </c>
      <c r="M7" s="1199">
        <v>350</v>
      </c>
      <c r="N7" s="1199"/>
      <c r="O7" s="1199">
        <v>335.99</v>
      </c>
      <c r="P7" s="1199">
        <v>330</v>
      </c>
      <c r="Q7" s="1199">
        <v>520</v>
      </c>
      <c r="R7" s="1199">
        <v>520</v>
      </c>
      <c r="S7" s="1199">
        <v>520</v>
      </c>
      <c r="T7" s="1199">
        <v>550</v>
      </c>
      <c r="U7" s="1199">
        <v>550</v>
      </c>
      <c r="V7" s="1199">
        <v>550</v>
      </c>
      <c r="W7" s="1199">
        <v>550</v>
      </c>
      <c r="X7" s="1199">
        <v>550</v>
      </c>
      <c r="Y7" s="1199">
        <v>355</v>
      </c>
      <c r="Z7" s="1199">
        <v>355</v>
      </c>
      <c r="AA7" s="1460"/>
      <c r="AB7" s="1460"/>
      <c r="AC7" s="1460"/>
      <c r="AD7" s="1460"/>
      <c r="AE7" s="1460"/>
      <c r="AF7" s="1460"/>
      <c r="AG7" s="1460"/>
      <c r="AH7" s="1460"/>
      <c r="AI7" s="1460"/>
      <c r="AJ7" s="1460"/>
      <c r="AK7" s="1460"/>
      <c r="AL7" s="1460"/>
      <c r="AM7" s="1460"/>
      <c r="AN7" s="1460"/>
      <c r="AO7" s="1460"/>
      <c r="AP7" s="1460"/>
    </row>
    <row r="8" spans="1:42">
      <c r="A8" s="1197" t="s">
        <v>788</v>
      </c>
      <c r="B8" s="1198" t="s">
        <v>955</v>
      </c>
      <c r="C8" s="1198" t="s">
        <v>956</v>
      </c>
      <c r="D8" s="1198" t="s">
        <v>932</v>
      </c>
      <c r="E8" s="1198" t="s">
        <v>957</v>
      </c>
      <c r="F8" s="1198" t="s">
        <v>958</v>
      </c>
      <c r="G8" s="1198" t="s">
        <v>959</v>
      </c>
      <c r="H8" s="1198" t="s">
        <v>960</v>
      </c>
      <c r="I8" s="1198" t="s">
        <v>959</v>
      </c>
      <c r="J8" s="1198" t="s">
        <v>961</v>
      </c>
      <c r="K8" s="1198" t="s">
        <v>931</v>
      </c>
      <c r="L8" s="1198" t="s">
        <v>962</v>
      </c>
      <c r="M8" s="1198" t="s">
        <v>963</v>
      </c>
      <c r="N8" s="1198"/>
      <c r="O8" s="1198" t="s">
        <v>925</v>
      </c>
      <c r="P8" s="1198" t="s">
        <v>932</v>
      </c>
      <c r="Q8" s="1198" t="s">
        <v>1120</v>
      </c>
      <c r="R8" s="1198" t="s">
        <v>1120</v>
      </c>
      <c r="S8" s="1198" t="s">
        <v>1120</v>
      </c>
      <c r="T8" s="1198" t="s">
        <v>1121</v>
      </c>
      <c r="U8" s="1198" t="s">
        <v>1121</v>
      </c>
      <c r="V8" s="1198" t="s">
        <v>1121</v>
      </c>
      <c r="W8" s="1198" t="s">
        <v>964</v>
      </c>
      <c r="X8" s="1198" t="s">
        <v>964</v>
      </c>
      <c r="Y8" s="1198" t="s">
        <v>925</v>
      </c>
      <c r="Z8" s="1198" t="s">
        <v>925</v>
      </c>
      <c r="AA8" s="1460"/>
      <c r="AB8" s="1460"/>
      <c r="AC8" s="1460"/>
      <c r="AD8" s="1460"/>
      <c r="AE8" s="1460"/>
      <c r="AF8" s="1460"/>
      <c r="AG8" s="1460"/>
      <c r="AH8" s="1460"/>
      <c r="AI8" s="1460"/>
      <c r="AJ8" s="1460"/>
      <c r="AK8" s="1460"/>
      <c r="AL8" s="1460"/>
      <c r="AM8" s="1460"/>
      <c r="AN8" s="1460"/>
      <c r="AO8" s="1460"/>
      <c r="AP8" s="1460"/>
    </row>
    <row r="9" spans="1:42">
      <c r="A9" s="1197" t="s">
        <v>789</v>
      </c>
      <c r="B9" s="1199">
        <v>560</v>
      </c>
      <c r="C9" s="1199">
        <v>360</v>
      </c>
      <c r="D9" s="1199">
        <v>340</v>
      </c>
      <c r="E9" s="1199">
        <v>450</v>
      </c>
      <c r="F9" s="1199">
        <v>520</v>
      </c>
      <c r="G9" s="1199">
        <v>550</v>
      </c>
      <c r="H9" s="1199">
        <v>350</v>
      </c>
      <c r="I9" s="1199">
        <v>550</v>
      </c>
      <c r="J9" s="1199">
        <v>550</v>
      </c>
      <c r="K9" s="1199">
        <v>660</v>
      </c>
      <c r="L9" s="1199">
        <v>600</v>
      </c>
      <c r="M9" s="1199">
        <v>480</v>
      </c>
      <c r="N9" s="1199"/>
      <c r="O9" s="1199">
        <v>450</v>
      </c>
      <c r="P9" s="1199">
        <v>345</v>
      </c>
      <c r="Q9" s="1199">
        <v>600</v>
      </c>
      <c r="R9" s="1199">
        <v>600</v>
      </c>
      <c r="S9" s="1199">
        <v>600</v>
      </c>
      <c r="T9" s="1199">
        <v>600</v>
      </c>
      <c r="U9" s="1199">
        <v>600</v>
      </c>
      <c r="V9" s="1199">
        <v>600</v>
      </c>
      <c r="W9" s="1199">
        <v>600</v>
      </c>
      <c r="X9" s="1199">
        <v>600</v>
      </c>
      <c r="Y9" s="1199">
        <v>420</v>
      </c>
      <c r="Z9" s="1199">
        <v>420</v>
      </c>
      <c r="AA9" s="1460"/>
      <c r="AB9" s="1460"/>
      <c r="AC9" s="1460"/>
      <c r="AD9" s="1460"/>
      <c r="AE9" s="1460"/>
      <c r="AF9" s="1460"/>
      <c r="AG9" s="1460"/>
      <c r="AH9" s="1460"/>
      <c r="AI9" s="1460"/>
      <c r="AJ9" s="1460"/>
      <c r="AK9" s="1460"/>
      <c r="AL9" s="1460"/>
      <c r="AM9" s="1460"/>
      <c r="AN9" s="1460"/>
      <c r="AO9" s="1460"/>
      <c r="AP9" s="1460"/>
    </row>
    <row r="10" spans="1:42" ht="13" thickBot="1">
      <c r="A10" s="1200" t="s">
        <v>790</v>
      </c>
      <c r="B10" s="1201" t="s">
        <v>959</v>
      </c>
      <c r="C10" s="1201" t="s">
        <v>959</v>
      </c>
      <c r="D10" s="1201" t="s">
        <v>959</v>
      </c>
      <c r="E10" s="1202" t="s">
        <v>964</v>
      </c>
      <c r="F10" s="1201" t="s">
        <v>965</v>
      </c>
      <c r="G10" s="1201" t="s">
        <v>929</v>
      </c>
      <c r="H10" s="1201" t="s">
        <v>933</v>
      </c>
      <c r="I10" s="1201" t="s">
        <v>966</v>
      </c>
      <c r="J10" s="1201" t="s">
        <v>961</v>
      </c>
      <c r="K10" s="1201" t="s">
        <v>964</v>
      </c>
      <c r="L10" s="1201" t="s">
        <v>967</v>
      </c>
      <c r="M10" s="1201" t="s">
        <v>968</v>
      </c>
      <c r="N10" s="1201"/>
      <c r="O10" s="1201" t="s">
        <v>934</v>
      </c>
      <c r="P10" s="1201" t="s">
        <v>934</v>
      </c>
      <c r="Q10" s="1201" t="s">
        <v>933</v>
      </c>
      <c r="R10" s="1201" t="s">
        <v>933</v>
      </c>
      <c r="S10" s="1201" t="s">
        <v>933</v>
      </c>
      <c r="T10" s="1201" t="s">
        <v>1121</v>
      </c>
      <c r="U10" s="1201" t="s">
        <v>1121</v>
      </c>
      <c r="V10" s="1201" t="s">
        <v>1121</v>
      </c>
      <c r="W10" s="1201" t="s">
        <v>964</v>
      </c>
      <c r="X10" s="1201" t="s">
        <v>964</v>
      </c>
      <c r="Y10" s="1201" t="s">
        <v>934</v>
      </c>
      <c r="Z10" s="1201" t="s">
        <v>934</v>
      </c>
      <c r="AA10" s="1460"/>
      <c r="AB10" s="1460"/>
      <c r="AC10" s="1460"/>
      <c r="AD10" s="1460"/>
      <c r="AE10" s="1460"/>
      <c r="AF10" s="1460"/>
      <c r="AG10" s="1460"/>
      <c r="AH10" s="1460"/>
      <c r="AI10" s="1460"/>
      <c r="AJ10" s="1460"/>
      <c r="AK10" s="1460"/>
      <c r="AL10" s="1460"/>
      <c r="AM10" s="1460"/>
      <c r="AN10" s="1460"/>
      <c r="AO10" s="1460"/>
      <c r="AP10" s="1460"/>
    </row>
    <row r="11" spans="1:42">
      <c r="A11" s="1196" t="s">
        <v>743</v>
      </c>
      <c r="B11" s="1448"/>
      <c r="C11" s="1448"/>
      <c r="D11" s="1448"/>
      <c r="E11" s="1448"/>
      <c r="F11" s="1448"/>
      <c r="G11" s="1448"/>
      <c r="H11" s="1448"/>
      <c r="I11" s="1448"/>
      <c r="J11" s="1448"/>
      <c r="K11" s="1448"/>
      <c r="L11" s="1448"/>
      <c r="M11" s="1448"/>
      <c r="N11" s="1448"/>
      <c r="O11" s="1451"/>
      <c r="P11" s="1451"/>
      <c r="Q11" s="1451"/>
      <c r="R11" s="1451"/>
      <c r="S11" s="1451"/>
      <c r="T11" s="1451"/>
      <c r="U11" s="1451"/>
      <c r="V11" s="1451"/>
      <c r="W11" s="1451"/>
      <c r="X11" s="1451"/>
      <c r="Y11" s="1451"/>
      <c r="Z11" s="1451"/>
      <c r="AA11" s="1460"/>
      <c r="AB11" s="1460"/>
      <c r="AC11" s="1460"/>
      <c r="AD11" s="1460"/>
      <c r="AE11" s="1460"/>
      <c r="AF11" s="1460"/>
      <c r="AG11" s="1460"/>
      <c r="AH11" s="1460"/>
      <c r="AI11" s="1460"/>
      <c r="AJ11" s="1460"/>
      <c r="AK11" s="1460"/>
      <c r="AL11" s="1460"/>
      <c r="AM11" s="1460"/>
      <c r="AN11" s="1460"/>
      <c r="AO11" s="1460"/>
      <c r="AP11" s="1460"/>
    </row>
    <row r="12" spans="1:42">
      <c r="A12" s="1197" t="s">
        <v>785</v>
      </c>
      <c r="B12" s="1221" t="s">
        <v>969</v>
      </c>
      <c r="C12" s="1198" t="s">
        <v>970</v>
      </c>
      <c r="D12" s="1198">
        <v>10</v>
      </c>
      <c r="E12" s="1198" t="s">
        <v>970</v>
      </c>
      <c r="F12" s="1198" t="s">
        <v>970</v>
      </c>
      <c r="G12" s="1198" t="s">
        <v>970</v>
      </c>
      <c r="H12" s="1198" t="s">
        <v>970</v>
      </c>
      <c r="I12" s="1198" t="s">
        <v>970</v>
      </c>
      <c r="J12" s="1198" t="s">
        <v>970</v>
      </c>
      <c r="K12" s="1198" t="s">
        <v>970</v>
      </c>
      <c r="L12" s="1198" t="s">
        <v>970</v>
      </c>
      <c r="M12" s="1198" t="s">
        <v>970</v>
      </c>
      <c r="N12" s="1198"/>
      <c r="O12" s="1198" t="s">
        <v>970</v>
      </c>
      <c r="P12" s="1198" t="s">
        <v>970</v>
      </c>
      <c r="Q12" s="1198" t="s">
        <v>970</v>
      </c>
      <c r="R12" s="1198" t="s">
        <v>970</v>
      </c>
      <c r="S12" s="1198" t="s">
        <v>970</v>
      </c>
      <c r="T12" s="1198" t="s">
        <v>970</v>
      </c>
      <c r="U12" s="1198" t="s">
        <v>970</v>
      </c>
      <c r="V12" s="1198" t="s">
        <v>970</v>
      </c>
      <c r="W12" s="1198" t="s">
        <v>970</v>
      </c>
      <c r="X12" s="1198" t="s">
        <v>970</v>
      </c>
      <c r="Y12" s="1198" t="s">
        <v>970</v>
      </c>
      <c r="Z12" s="1198" t="s">
        <v>970</v>
      </c>
      <c r="AA12" s="1460"/>
      <c r="AB12" s="1460"/>
      <c r="AC12" s="1460"/>
      <c r="AD12" s="1460"/>
      <c r="AE12" s="1460"/>
      <c r="AF12" s="1460"/>
      <c r="AG12" s="1460"/>
      <c r="AH12" s="1460"/>
      <c r="AI12" s="1460"/>
      <c r="AJ12" s="1460"/>
      <c r="AK12" s="1460"/>
      <c r="AL12" s="1460"/>
      <c r="AM12" s="1460"/>
      <c r="AN12" s="1460"/>
      <c r="AO12" s="1460"/>
      <c r="AP12" s="1460"/>
    </row>
    <row r="13" spans="1:42">
      <c r="A13" s="1197" t="s">
        <v>786</v>
      </c>
      <c r="B13" s="1198" t="s">
        <v>842</v>
      </c>
      <c r="C13" s="1449" t="s">
        <v>949</v>
      </c>
      <c r="D13" s="1198" t="s">
        <v>949</v>
      </c>
      <c r="E13" s="1198" t="s">
        <v>951</v>
      </c>
      <c r="F13" s="1198" t="s">
        <v>951</v>
      </c>
      <c r="G13" s="1198" t="s">
        <v>851</v>
      </c>
      <c r="H13" s="1198" t="s">
        <v>851</v>
      </c>
      <c r="I13" s="1198" t="s">
        <v>851</v>
      </c>
      <c r="J13" s="1198" t="s">
        <v>855</v>
      </c>
      <c r="K13" s="1198" t="s">
        <v>953</v>
      </c>
      <c r="L13" s="1198" t="s">
        <v>954</v>
      </c>
      <c r="M13" s="1198" t="s">
        <v>954</v>
      </c>
      <c r="N13" s="1198"/>
      <c r="O13" s="1198" t="s">
        <v>842</v>
      </c>
      <c r="P13" s="1198" t="s">
        <v>949</v>
      </c>
      <c r="Q13" s="1198" t="s">
        <v>951</v>
      </c>
      <c r="R13" s="1198" t="s">
        <v>951</v>
      </c>
      <c r="S13" s="1198" t="s">
        <v>951</v>
      </c>
      <c r="T13" s="1198" t="s">
        <v>851</v>
      </c>
      <c r="U13" s="1198" t="s">
        <v>851</v>
      </c>
      <c r="V13" s="1198" t="s">
        <v>851</v>
      </c>
      <c r="W13" s="1198" t="s">
        <v>855</v>
      </c>
      <c r="X13" s="1198" t="s">
        <v>855</v>
      </c>
      <c r="Y13" s="1198" t="s">
        <v>954</v>
      </c>
      <c r="Z13" s="1198" t="s">
        <v>954</v>
      </c>
      <c r="AA13" s="1460"/>
      <c r="AB13" s="1460"/>
      <c r="AC13" s="1460"/>
      <c r="AD13" s="1460"/>
      <c r="AE13" s="1460"/>
      <c r="AF13" s="1460"/>
      <c r="AG13" s="1460"/>
      <c r="AH13" s="1460"/>
      <c r="AI13" s="1460"/>
      <c r="AJ13" s="1460"/>
      <c r="AK13" s="1460"/>
      <c r="AL13" s="1460"/>
      <c r="AM13" s="1460"/>
      <c r="AN13" s="1460"/>
      <c r="AO13" s="1460"/>
      <c r="AP13" s="1460"/>
    </row>
    <row r="14" spans="1:42">
      <c r="A14" s="1197" t="s">
        <v>787</v>
      </c>
      <c r="B14" s="1199">
        <v>70</v>
      </c>
      <c r="C14" s="1198">
        <v>60</v>
      </c>
      <c r="D14" s="1199">
        <v>60</v>
      </c>
      <c r="E14" s="1199">
        <v>60</v>
      </c>
      <c r="F14" s="1199">
        <v>70</v>
      </c>
      <c r="G14" s="1199">
        <v>70</v>
      </c>
      <c r="H14" s="1199">
        <v>71.989999999999995</v>
      </c>
      <c r="I14" s="1199">
        <v>70</v>
      </c>
      <c r="J14" s="1199">
        <v>69</v>
      </c>
      <c r="K14" s="1199">
        <v>70</v>
      </c>
      <c r="L14" s="1199">
        <v>70</v>
      </c>
      <c r="M14" s="1199">
        <v>59</v>
      </c>
      <c r="N14" s="1199"/>
      <c r="O14" s="1199">
        <v>71.989999999999995</v>
      </c>
      <c r="P14" s="1199">
        <v>72</v>
      </c>
      <c r="Q14" s="1199">
        <v>80</v>
      </c>
      <c r="R14" s="1199">
        <v>80</v>
      </c>
      <c r="S14" s="1199">
        <v>80</v>
      </c>
      <c r="T14" s="1199">
        <v>85</v>
      </c>
      <c r="U14" s="1199">
        <v>85</v>
      </c>
      <c r="V14" s="1199">
        <v>85</v>
      </c>
      <c r="W14" s="1199">
        <v>89</v>
      </c>
      <c r="X14" s="1199">
        <v>89</v>
      </c>
      <c r="Y14" s="1199">
        <v>79.989999999999995</v>
      </c>
      <c r="Z14" s="1199">
        <v>79.989999999999995</v>
      </c>
      <c r="AA14" s="1460"/>
      <c r="AB14" s="1460"/>
      <c r="AC14" s="1460"/>
      <c r="AD14" s="1460"/>
      <c r="AE14" s="1460"/>
      <c r="AF14" s="1460"/>
      <c r="AG14" s="1460"/>
      <c r="AH14" s="1460"/>
      <c r="AI14" s="1460"/>
      <c r="AJ14" s="1460"/>
      <c r="AK14" s="1460"/>
      <c r="AL14" s="1460"/>
      <c r="AM14" s="1460"/>
      <c r="AN14" s="1460"/>
      <c r="AO14" s="1460"/>
      <c r="AP14" s="1460"/>
    </row>
    <row r="15" spans="1:42">
      <c r="A15" s="1197" t="s">
        <v>788</v>
      </c>
      <c r="B15" s="1198" t="s">
        <v>971</v>
      </c>
      <c r="C15" s="1198" t="s">
        <v>956</v>
      </c>
      <c r="D15" s="1198" t="s">
        <v>932</v>
      </c>
      <c r="E15" s="1198" t="s">
        <v>957</v>
      </c>
      <c r="F15" s="1198" t="s">
        <v>961</v>
      </c>
      <c r="G15" s="1198" t="s">
        <v>959</v>
      </c>
      <c r="H15" s="1198" t="s">
        <v>972</v>
      </c>
      <c r="I15" s="1198" t="s">
        <v>959</v>
      </c>
      <c r="J15" s="1198" t="s">
        <v>961</v>
      </c>
      <c r="K15" s="1198" t="s">
        <v>931</v>
      </c>
      <c r="L15" s="1198" t="s">
        <v>973</v>
      </c>
      <c r="M15" s="1198" t="s">
        <v>974</v>
      </c>
      <c r="N15" s="1198"/>
      <c r="O15" s="1198" t="s">
        <v>925</v>
      </c>
      <c r="P15" s="1198" t="s">
        <v>932</v>
      </c>
      <c r="Q15" s="1198" t="s">
        <v>1120</v>
      </c>
      <c r="R15" s="1198" t="s">
        <v>1120</v>
      </c>
      <c r="S15" s="1198" t="s">
        <v>1120</v>
      </c>
      <c r="T15" s="1198" t="s">
        <v>1121</v>
      </c>
      <c r="U15" s="1198" t="s">
        <v>1121</v>
      </c>
      <c r="V15" s="1198" t="s">
        <v>1121</v>
      </c>
      <c r="W15" s="1198" t="s">
        <v>1008</v>
      </c>
      <c r="X15" s="1198" t="s">
        <v>1008</v>
      </c>
      <c r="Y15" s="1198" t="s">
        <v>925</v>
      </c>
      <c r="Z15" s="1198" t="s">
        <v>925</v>
      </c>
      <c r="AA15" s="1460"/>
      <c r="AB15" s="1460"/>
      <c r="AC15" s="1460"/>
      <c r="AD15" s="1460"/>
      <c r="AE15" s="1460"/>
      <c r="AF15" s="1460"/>
      <c r="AG15" s="1460"/>
      <c r="AH15" s="1460"/>
      <c r="AI15" s="1460"/>
      <c r="AJ15" s="1460"/>
      <c r="AK15" s="1460"/>
      <c r="AL15" s="1460"/>
      <c r="AM15" s="1460"/>
      <c r="AN15" s="1460"/>
      <c r="AO15" s="1460"/>
      <c r="AP15" s="1460"/>
    </row>
    <row r="16" spans="1:42">
      <c r="A16" s="1197" t="s">
        <v>789</v>
      </c>
      <c r="B16" s="1199">
        <v>83</v>
      </c>
      <c r="C16" s="1199">
        <v>89</v>
      </c>
      <c r="D16" s="1199">
        <v>80</v>
      </c>
      <c r="E16" s="1199">
        <v>80</v>
      </c>
      <c r="F16" s="1198">
        <v>85</v>
      </c>
      <c r="G16" s="1199">
        <v>85</v>
      </c>
      <c r="H16" s="1199">
        <v>96.99</v>
      </c>
      <c r="I16" s="1199">
        <v>85</v>
      </c>
      <c r="J16" s="1199">
        <v>89</v>
      </c>
      <c r="K16" s="1199">
        <v>90</v>
      </c>
      <c r="L16" s="1199">
        <v>98</v>
      </c>
      <c r="M16" s="1199">
        <v>79</v>
      </c>
      <c r="N16" s="1199"/>
      <c r="O16" s="1199">
        <v>96.99</v>
      </c>
      <c r="P16" s="1199">
        <v>76</v>
      </c>
      <c r="Q16" s="1199">
        <v>90</v>
      </c>
      <c r="R16" s="1199">
        <v>90</v>
      </c>
      <c r="S16" s="1199">
        <v>90</v>
      </c>
      <c r="T16" s="1199">
        <v>98</v>
      </c>
      <c r="U16" s="1199">
        <v>98</v>
      </c>
      <c r="V16" s="1199">
        <v>98</v>
      </c>
      <c r="W16" s="1199">
        <v>90</v>
      </c>
      <c r="X16" s="1199">
        <v>90</v>
      </c>
      <c r="Y16" s="1199">
        <v>89</v>
      </c>
      <c r="Z16" s="1199">
        <v>89</v>
      </c>
      <c r="AA16" s="1460"/>
      <c r="AB16" s="1460"/>
      <c r="AC16" s="1460"/>
      <c r="AD16" s="1460"/>
      <c r="AE16" s="1460"/>
      <c r="AF16" s="1460"/>
      <c r="AG16" s="1460"/>
      <c r="AH16" s="1460"/>
      <c r="AI16" s="1460"/>
      <c r="AJ16" s="1460"/>
      <c r="AK16" s="1460"/>
      <c r="AL16" s="1460"/>
      <c r="AM16" s="1460"/>
      <c r="AN16" s="1460"/>
      <c r="AO16" s="1460"/>
      <c r="AP16" s="1460"/>
    </row>
    <row r="17" spans="1:42" ht="13" thickBot="1">
      <c r="A17" s="1200" t="s">
        <v>790</v>
      </c>
      <c r="B17" s="1201" t="s">
        <v>932</v>
      </c>
      <c r="C17" s="1201" t="s">
        <v>959</v>
      </c>
      <c r="D17" s="1201" t="s">
        <v>959</v>
      </c>
      <c r="E17" s="1202" t="s">
        <v>964</v>
      </c>
      <c r="F17" s="1201" t="s">
        <v>961</v>
      </c>
      <c r="G17" s="1201" t="s">
        <v>932</v>
      </c>
      <c r="H17" s="1201" t="s">
        <v>933</v>
      </c>
      <c r="I17" s="1201" t="s">
        <v>932</v>
      </c>
      <c r="J17" s="1201" t="s">
        <v>961</v>
      </c>
      <c r="K17" s="1201" t="s">
        <v>964</v>
      </c>
      <c r="L17" s="1201" t="s">
        <v>975</v>
      </c>
      <c r="M17" s="1201" t="s">
        <v>968</v>
      </c>
      <c r="N17" s="1201"/>
      <c r="O17" s="1201" t="s">
        <v>934</v>
      </c>
      <c r="P17" s="1201" t="s">
        <v>934</v>
      </c>
      <c r="Q17" s="1201" t="s">
        <v>933</v>
      </c>
      <c r="R17" s="1201" t="s">
        <v>933</v>
      </c>
      <c r="S17" s="1201" t="s">
        <v>933</v>
      </c>
      <c r="T17" s="1201" t="s">
        <v>1121</v>
      </c>
      <c r="U17" s="1201" t="s">
        <v>1121</v>
      </c>
      <c r="V17" s="1201" t="s">
        <v>1121</v>
      </c>
      <c r="W17" s="1201" t="s">
        <v>1008</v>
      </c>
      <c r="X17" s="1201" t="s">
        <v>1008</v>
      </c>
      <c r="Y17" s="1201" t="s">
        <v>1122</v>
      </c>
      <c r="Z17" s="1201" t="s">
        <v>1122</v>
      </c>
      <c r="AA17" s="1460"/>
      <c r="AB17" s="1460"/>
      <c r="AC17" s="1460"/>
      <c r="AD17" s="1460"/>
      <c r="AE17" s="1460"/>
      <c r="AF17" s="1460"/>
      <c r="AG17" s="1460"/>
      <c r="AH17" s="1460"/>
      <c r="AI17" s="1460"/>
      <c r="AJ17" s="1460"/>
      <c r="AK17" s="1460"/>
      <c r="AL17" s="1460"/>
      <c r="AM17" s="1460"/>
      <c r="AN17" s="1460"/>
      <c r="AO17" s="1460"/>
      <c r="AP17" s="1460"/>
    </row>
    <row r="18" spans="1:42">
      <c r="A18" s="1196" t="s">
        <v>976</v>
      </c>
      <c r="B18" s="1448"/>
      <c r="C18" s="1448"/>
      <c r="D18" s="1448"/>
      <c r="E18" s="1448"/>
      <c r="F18" s="1448"/>
      <c r="G18" s="1448"/>
      <c r="H18" s="1448"/>
      <c r="I18" s="1448"/>
      <c r="J18" s="1448"/>
      <c r="K18" s="1448"/>
      <c r="L18" s="1448"/>
      <c r="M18" s="1448"/>
      <c r="N18" s="1448"/>
      <c r="O18" s="1451"/>
      <c r="P18" s="1451"/>
      <c r="Q18" s="1451"/>
      <c r="R18" s="1451"/>
      <c r="S18" s="1451"/>
      <c r="T18" s="1451"/>
      <c r="U18" s="1451"/>
      <c r="V18" s="1451"/>
      <c r="W18" s="1451"/>
      <c r="X18" s="1451"/>
      <c r="Y18" s="1451"/>
      <c r="Z18" s="1451"/>
      <c r="AA18" s="1460"/>
      <c r="AB18" s="1460"/>
      <c r="AC18" s="1460"/>
      <c r="AD18" s="1460"/>
      <c r="AE18" s="1460"/>
      <c r="AF18" s="1460"/>
      <c r="AG18" s="1460"/>
      <c r="AH18" s="1460"/>
      <c r="AI18" s="1460"/>
      <c r="AJ18" s="1460"/>
      <c r="AK18" s="1460"/>
      <c r="AL18" s="1460"/>
      <c r="AM18" s="1460"/>
      <c r="AN18" s="1460"/>
      <c r="AO18" s="1460"/>
      <c r="AP18" s="1460"/>
    </row>
    <row r="19" spans="1:42">
      <c r="A19" s="1197" t="s">
        <v>785</v>
      </c>
      <c r="B19" s="1198"/>
      <c r="C19" s="1198"/>
      <c r="D19" s="1198"/>
      <c r="E19" s="1198"/>
      <c r="F19" s="1198"/>
      <c r="G19" s="1198"/>
      <c r="H19" s="1198" t="s">
        <v>284</v>
      </c>
      <c r="I19" s="1198"/>
      <c r="J19" s="1198"/>
      <c r="K19" s="1198"/>
      <c r="L19" s="1198"/>
      <c r="M19" s="1198"/>
      <c r="N19" s="1198"/>
      <c r="O19" s="1198" t="s">
        <v>977</v>
      </c>
      <c r="P19" s="1198"/>
      <c r="Q19" s="1198"/>
      <c r="R19" s="1198"/>
      <c r="S19" s="1198"/>
      <c r="T19" s="1198"/>
      <c r="U19" s="1198"/>
      <c r="V19" s="1198"/>
      <c r="W19" s="1198"/>
      <c r="X19" s="1198"/>
      <c r="Y19" s="1198" t="s">
        <v>977</v>
      </c>
      <c r="Z19" s="1198" t="s">
        <v>977</v>
      </c>
      <c r="AA19" s="1460"/>
      <c r="AB19" s="1460"/>
      <c r="AC19" s="1460"/>
      <c r="AD19" s="1460"/>
      <c r="AE19" s="1460"/>
      <c r="AF19" s="1460"/>
      <c r="AG19" s="1460"/>
      <c r="AH19" s="1460"/>
      <c r="AI19" s="1460"/>
      <c r="AJ19" s="1460"/>
      <c r="AK19" s="1460"/>
      <c r="AL19" s="1460"/>
      <c r="AM19" s="1460"/>
      <c r="AN19" s="1460"/>
      <c r="AO19" s="1460"/>
      <c r="AP19" s="1460"/>
    </row>
    <row r="20" spans="1:42">
      <c r="A20" s="1197" t="s">
        <v>786</v>
      </c>
      <c r="B20" s="1198"/>
      <c r="C20" s="1198"/>
      <c r="D20" s="1198"/>
      <c r="E20" s="1198"/>
      <c r="F20" s="1198"/>
      <c r="G20" s="1198"/>
      <c r="H20" s="1198"/>
      <c r="I20" s="1198"/>
      <c r="J20" s="1198"/>
      <c r="K20" s="1198"/>
      <c r="L20" s="1198"/>
      <c r="M20" s="1198"/>
      <c r="N20" s="1198"/>
      <c r="O20" s="1198" t="s">
        <v>842</v>
      </c>
      <c r="P20" s="1198"/>
      <c r="Q20" s="1198"/>
      <c r="R20" s="1198"/>
      <c r="S20" s="1198"/>
      <c r="T20" s="1198"/>
      <c r="U20" s="1198"/>
      <c r="V20" s="1198"/>
      <c r="W20" s="1198"/>
      <c r="X20" s="1198"/>
      <c r="Y20" s="1198" t="s">
        <v>954</v>
      </c>
      <c r="Z20" s="1198" t="s">
        <v>954</v>
      </c>
      <c r="AA20" s="1460"/>
      <c r="AB20" s="1460"/>
      <c r="AC20" s="1460"/>
      <c r="AD20" s="1460"/>
      <c r="AE20" s="1460"/>
      <c r="AF20" s="1460"/>
      <c r="AG20" s="1460"/>
      <c r="AH20" s="1460"/>
      <c r="AI20" s="1460"/>
      <c r="AJ20" s="1460"/>
      <c r="AK20" s="1460"/>
      <c r="AL20" s="1460"/>
      <c r="AM20" s="1460"/>
      <c r="AN20" s="1460"/>
      <c r="AO20" s="1460"/>
      <c r="AP20" s="1460"/>
    </row>
    <row r="21" spans="1:42">
      <c r="A21" s="1197" t="s">
        <v>787</v>
      </c>
      <c r="B21" s="1199"/>
      <c r="C21" s="1199"/>
      <c r="D21" s="1199"/>
      <c r="E21" s="1199"/>
      <c r="F21" s="1199"/>
      <c r="G21" s="1199"/>
      <c r="H21" s="1199"/>
      <c r="I21" s="1199"/>
      <c r="J21" s="1199"/>
      <c r="K21" s="1199"/>
      <c r="L21" s="1199"/>
      <c r="M21" s="1199"/>
      <c r="N21" s="1199"/>
      <c r="O21" s="1199">
        <v>25.95</v>
      </c>
      <c r="P21" s="1199"/>
      <c r="Q21" s="1199"/>
      <c r="R21" s="1199"/>
      <c r="S21" s="1199"/>
      <c r="T21" s="1199"/>
      <c r="U21" s="1199"/>
      <c r="V21" s="1199"/>
      <c r="W21" s="1199"/>
      <c r="X21" s="1199"/>
      <c r="Y21" s="1199">
        <v>27.95</v>
      </c>
      <c r="Z21" s="1199">
        <v>27.95</v>
      </c>
      <c r="AA21" s="1460"/>
      <c r="AB21" s="1460"/>
      <c r="AC21" s="1460"/>
      <c r="AD21" s="1460"/>
      <c r="AE21" s="1460"/>
      <c r="AF21" s="1460"/>
      <c r="AG21" s="1460"/>
      <c r="AH21" s="1460"/>
      <c r="AI21" s="1460"/>
      <c r="AJ21" s="1460"/>
      <c r="AK21" s="1460"/>
      <c r="AL21" s="1460"/>
      <c r="AM21" s="1460"/>
      <c r="AN21" s="1460"/>
      <c r="AO21" s="1460"/>
      <c r="AP21" s="1460"/>
    </row>
    <row r="22" spans="1:42">
      <c r="A22" s="1197" t="s">
        <v>788</v>
      </c>
      <c r="B22" s="1198"/>
      <c r="C22" s="1198"/>
      <c r="D22" s="1198"/>
      <c r="E22" s="1198"/>
      <c r="F22" s="1198"/>
      <c r="G22" s="1198"/>
      <c r="H22" s="1198"/>
      <c r="I22" s="1198"/>
      <c r="J22" s="1198"/>
      <c r="K22" s="1198"/>
      <c r="L22" s="1198"/>
      <c r="M22" s="1198"/>
      <c r="N22" s="1198"/>
      <c r="O22" s="1198" t="s">
        <v>925</v>
      </c>
      <c r="P22" s="1198"/>
      <c r="Q22" s="1198"/>
      <c r="R22" s="1198"/>
      <c r="S22" s="1198"/>
      <c r="T22" s="1198"/>
      <c r="U22" s="1198"/>
      <c r="V22" s="1198"/>
      <c r="W22" s="1198"/>
      <c r="X22" s="1198"/>
      <c r="Y22" s="1198" t="s">
        <v>925</v>
      </c>
      <c r="Z22" s="1198" t="s">
        <v>925</v>
      </c>
      <c r="AA22" s="1460"/>
      <c r="AB22" s="1460"/>
      <c r="AC22" s="1460"/>
      <c r="AD22" s="1460"/>
      <c r="AE22" s="1460"/>
      <c r="AF22" s="1460"/>
      <c r="AG22" s="1460"/>
      <c r="AH22" s="1460"/>
      <c r="AI22" s="1460"/>
      <c r="AJ22" s="1460"/>
      <c r="AK22" s="1460"/>
      <c r="AL22" s="1460"/>
      <c r="AM22" s="1460"/>
      <c r="AN22" s="1460"/>
      <c r="AO22" s="1460"/>
      <c r="AP22" s="1460"/>
    </row>
    <row r="23" spans="1:42">
      <c r="A23" s="1197" t="s">
        <v>789</v>
      </c>
      <c r="B23" s="1199"/>
      <c r="C23" s="1199"/>
      <c r="D23" s="1199"/>
      <c r="E23" s="1199"/>
      <c r="F23" s="1199"/>
      <c r="G23" s="1199"/>
      <c r="H23" s="1199"/>
      <c r="I23" s="1199"/>
      <c r="J23" s="1199"/>
      <c r="K23" s="1199"/>
      <c r="L23" s="1199"/>
      <c r="M23" s="1199"/>
      <c r="N23" s="1199"/>
      <c r="O23" s="1199">
        <v>34.950000000000003</v>
      </c>
      <c r="P23" s="1199"/>
      <c r="Q23" s="1199"/>
      <c r="R23" s="1199"/>
      <c r="S23" s="1199"/>
      <c r="T23" s="1199"/>
      <c r="U23" s="1199"/>
      <c r="V23" s="1199"/>
      <c r="W23" s="1199"/>
      <c r="X23" s="1199"/>
      <c r="Y23" s="1199">
        <v>30</v>
      </c>
      <c r="Z23" s="1199">
        <v>30</v>
      </c>
      <c r="AA23" s="1460"/>
      <c r="AB23" s="1460"/>
      <c r="AC23" s="1460"/>
      <c r="AD23" s="1460"/>
      <c r="AE23" s="1460"/>
      <c r="AF23" s="1460"/>
      <c r="AG23" s="1460"/>
      <c r="AH23" s="1460"/>
      <c r="AI23" s="1460"/>
      <c r="AJ23" s="1460"/>
      <c r="AK23" s="1460"/>
      <c r="AL23" s="1460"/>
      <c r="AM23" s="1460"/>
      <c r="AN23" s="1460"/>
      <c r="AO23" s="1460"/>
      <c r="AP23" s="1460"/>
    </row>
    <row r="24" spans="1:42" ht="13" thickBot="1">
      <c r="A24" s="1200" t="s">
        <v>790</v>
      </c>
      <c r="B24" s="1201"/>
      <c r="C24" s="1201"/>
      <c r="D24" s="1201"/>
      <c r="E24" s="1201"/>
      <c r="F24" s="1201"/>
      <c r="G24" s="1201"/>
      <c r="H24" s="1201"/>
      <c r="I24" s="1201"/>
      <c r="J24" s="1201"/>
      <c r="K24" s="1201"/>
      <c r="L24" s="1201"/>
      <c r="M24" s="1201"/>
      <c r="N24" s="1201"/>
      <c r="O24" s="1201" t="s">
        <v>934</v>
      </c>
      <c r="P24" s="1201"/>
      <c r="Q24" s="1201"/>
      <c r="R24" s="1201"/>
      <c r="S24" s="1201"/>
      <c r="T24" s="1201"/>
      <c r="U24" s="1201"/>
      <c r="V24" s="1201"/>
      <c r="W24" s="1201"/>
      <c r="X24" s="1201"/>
      <c r="Y24" s="1201" t="s">
        <v>934</v>
      </c>
      <c r="Z24" s="1201" t="s">
        <v>934</v>
      </c>
      <c r="AA24" s="1460"/>
      <c r="AB24" s="1460"/>
      <c r="AC24" s="1460"/>
      <c r="AD24" s="1460"/>
      <c r="AE24" s="1460"/>
      <c r="AF24" s="1460"/>
      <c r="AG24" s="1460"/>
      <c r="AH24" s="1460"/>
      <c r="AI24" s="1460"/>
      <c r="AJ24" s="1460"/>
      <c r="AK24" s="1460"/>
      <c r="AL24" s="1460"/>
      <c r="AM24" s="1460"/>
      <c r="AN24" s="1460"/>
      <c r="AO24" s="1460"/>
      <c r="AP24" s="1460"/>
    </row>
    <row r="25" spans="1:42">
      <c r="A25" s="1196" t="s">
        <v>978</v>
      </c>
      <c r="B25" s="1450"/>
      <c r="C25" s="1450"/>
      <c r="D25" s="1450"/>
      <c r="E25" s="1448"/>
      <c r="F25" s="1450"/>
      <c r="G25" s="1450"/>
      <c r="H25" s="1448"/>
      <c r="I25" s="1448"/>
      <c r="J25" s="1448"/>
      <c r="K25" s="1448"/>
      <c r="L25" s="1448"/>
      <c r="M25" s="1448"/>
      <c r="N25" s="1448"/>
      <c r="O25" s="1451"/>
      <c r="P25" s="1451"/>
      <c r="Q25" s="1451"/>
      <c r="R25" s="1451"/>
      <c r="S25" s="1451"/>
      <c r="T25" s="1451"/>
      <c r="U25" s="1451"/>
      <c r="V25" s="1451"/>
      <c r="W25" s="1451"/>
      <c r="X25" s="1451"/>
      <c r="Y25" s="1451"/>
      <c r="Z25" s="1451"/>
      <c r="AA25" s="1460"/>
      <c r="AB25" s="1460"/>
      <c r="AC25" s="1460"/>
      <c r="AD25" s="1460"/>
      <c r="AE25" s="1460"/>
      <c r="AF25" s="1460"/>
      <c r="AG25" s="1460"/>
      <c r="AH25" s="1460"/>
      <c r="AI25" s="1460"/>
      <c r="AJ25" s="1460"/>
      <c r="AK25" s="1460"/>
      <c r="AL25" s="1460"/>
      <c r="AM25" s="1460"/>
      <c r="AN25" s="1460"/>
      <c r="AO25" s="1460"/>
      <c r="AP25" s="1460"/>
    </row>
    <row r="26" spans="1:42">
      <c r="A26" s="1197" t="s">
        <v>785</v>
      </c>
      <c r="B26" s="1198"/>
      <c r="C26" s="1198"/>
      <c r="D26" s="1198"/>
      <c r="E26" s="1198"/>
      <c r="F26" s="1198"/>
      <c r="G26" s="1198"/>
      <c r="H26" s="1199"/>
      <c r="I26" s="1198"/>
      <c r="J26" s="1198"/>
      <c r="K26" s="1198" t="s">
        <v>970</v>
      </c>
      <c r="L26" s="1198"/>
      <c r="M26" s="1198"/>
      <c r="N26" s="1198"/>
      <c r="O26" s="1198" t="s">
        <v>977</v>
      </c>
      <c r="P26" s="1198"/>
      <c r="Q26" s="1198"/>
      <c r="R26" s="1198"/>
      <c r="S26" s="1198"/>
      <c r="T26" s="1198"/>
      <c r="U26" s="1198"/>
      <c r="V26" s="1198"/>
      <c r="W26" s="1198" t="s">
        <v>970</v>
      </c>
      <c r="X26" s="1198" t="s">
        <v>970</v>
      </c>
      <c r="Y26" s="1198"/>
      <c r="Z26" s="1198"/>
      <c r="AA26" s="1460"/>
      <c r="AB26" s="1460"/>
      <c r="AC26" s="1460"/>
      <c r="AD26" s="1460"/>
      <c r="AE26" s="1460"/>
      <c r="AF26" s="1460"/>
      <c r="AG26" s="1460"/>
      <c r="AH26" s="1460"/>
      <c r="AI26" s="1460"/>
      <c r="AJ26" s="1460"/>
      <c r="AK26" s="1460"/>
      <c r="AL26" s="1460"/>
      <c r="AM26" s="1460"/>
      <c r="AN26" s="1460"/>
      <c r="AO26" s="1460"/>
      <c r="AP26" s="1460"/>
    </row>
    <row r="27" spans="1:42">
      <c r="A27" s="1197" t="s">
        <v>786</v>
      </c>
      <c r="B27" s="1198"/>
      <c r="C27" s="1198"/>
      <c r="D27" s="1198"/>
      <c r="E27" s="1198"/>
      <c r="F27" s="1198"/>
      <c r="G27" s="1198"/>
      <c r="H27" s="1199"/>
      <c r="I27" s="1198"/>
      <c r="J27" s="1198"/>
      <c r="K27" s="1198" t="s">
        <v>953</v>
      </c>
      <c r="L27" s="1198"/>
      <c r="M27" s="1198"/>
      <c r="N27" s="1198"/>
      <c r="O27" s="1198" t="s">
        <v>842</v>
      </c>
      <c r="P27" s="1198"/>
      <c r="Q27" s="1198"/>
      <c r="R27" s="1198"/>
      <c r="S27" s="1198"/>
      <c r="T27" s="1198"/>
      <c r="U27" s="1198"/>
      <c r="V27" s="1198"/>
      <c r="W27" s="1198" t="s">
        <v>855</v>
      </c>
      <c r="X27" s="1198" t="s">
        <v>855</v>
      </c>
      <c r="Y27" s="1198"/>
      <c r="Z27" s="1198"/>
      <c r="AA27" s="1460"/>
      <c r="AB27" s="1460"/>
      <c r="AC27" s="1460"/>
      <c r="AD27" s="1460"/>
      <c r="AE27" s="1460"/>
      <c r="AF27" s="1460"/>
      <c r="AG27" s="1460"/>
      <c r="AH27" s="1460"/>
      <c r="AI27" s="1460"/>
      <c r="AJ27" s="1460"/>
      <c r="AK27" s="1460"/>
      <c r="AL27" s="1460"/>
      <c r="AM27" s="1460"/>
      <c r="AN27" s="1460"/>
      <c r="AO27" s="1460"/>
      <c r="AP27" s="1460"/>
    </row>
    <row r="28" spans="1:42">
      <c r="A28" s="1197" t="s">
        <v>787</v>
      </c>
      <c r="B28" s="1199"/>
      <c r="C28" s="1199"/>
      <c r="D28" s="1199"/>
      <c r="E28" s="1199"/>
      <c r="F28" s="1199"/>
      <c r="G28" s="1199"/>
      <c r="H28" s="1199"/>
      <c r="I28" s="1199"/>
      <c r="J28" s="1199"/>
      <c r="K28" s="1199">
        <v>50</v>
      </c>
      <c r="L28" s="1199"/>
      <c r="M28" s="1199"/>
      <c r="N28" s="1199"/>
      <c r="O28" s="1199">
        <v>52.95</v>
      </c>
      <c r="P28" s="1199"/>
      <c r="Q28" s="1199"/>
      <c r="R28" s="1199"/>
      <c r="S28" s="1199"/>
      <c r="T28" s="1199"/>
      <c r="U28" s="1199"/>
      <c r="V28" s="1199"/>
      <c r="W28" s="1199">
        <v>60</v>
      </c>
      <c r="X28" s="1199">
        <v>60</v>
      </c>
      <c r="Y28" s="1199"/>
      <c r="Z28" s="1199"/>
      <c r="AA28" s="1460"/>
      <c r="AB28" s="1460"/>
      <c r="AC28" s="1460"/>
      <c r="AD28" s="1460"/>
      <c r="AE28" s="1460"/>
      <c r="AF28" s="1460"/>
      <c r="AG28" s="1460"/>
      <c r="AH28" s="1460"/>
      <c r="AI28" s="1460"/>
      <c r="AJ28" s="1460"/>
      <c r="AK28" s="1460"/>
      <c r="AL28" s="1460"/>
      <c r="AM28" s="1460"/>
      <c r="AN28" s="1460"/>
      <c r="AO28" s="1460"/>
      <c r="AP28" s="1460"/>
    </row>
    <row r="29" spans="1:42">
      <c r="A29" s="1197" t="s">
        <v>788</v>
      </c>
      <c r="B29" s="1198"/>
      <c r="C29" s="1198"/>
      <c r="D29" s="1198"/>
      <c r="E29" s="1198"/>
      <c r="F29" s="1198"/>
      <c r="G29" s="1198"/>
      <c r="H29" s="1199"/>
      <c r="I29" s="1198"/>
      <c r="J29" s="1198"/>
      <c r="K29" s="1198" t="s">
        <v>961</v>
      </c>
      <c r="L29" s="1198"/>
      <c r="M29" s="1198"/>
      <c r="N29" s="1198"/>
      <c r="O29" s="1198" t="s">
        <v>925</v>
      </c>
      <c r="P29" s="1198"/>
      <c r="Q29" s="1198"/>
      <c r="R29" s="1198"/>
      <c r="S29" s="1198"/>
      <c r="T29" s="1198"/>
      <c r="U29" s="1198"/>
      <c r="V29" s="1198"/>
      <c r="W29" s="1198" t="s">
        <v>1123</v>
      </c>
      <c r="X29" s="1198" t="s">
        <v>1123</v>
      </c>
      <c r="Y29" s="1198"/>
      <c r="Z29" s="1198"/>
      <c r="AA29" s="1460"/>
      <c r="AB29" s="1460"/>
      <c r="AC29" s="1460"/>
      <c r="AD29" s="1460"/>
      <c r="AE29" s="1460"/>
      <c r="AF29" s="1460"/>
      <c r="AG29" s="1460"/>
      <c r="AH29" s="1460"/>
      <c r="AI29" s="1460"/>
      <c r="AJ29" s="1460"/>
      <c r="AK29" s="1460"/>
      <c r="AL29" s="1460"/>
      <c r="AM29" s="1460"/>
      <c r="AN29" s="1460"/>
      <c r="AO29" s="1460"/>
      <c r="AP29" s="1460"/>
    </row>
    <row r="30" spans="1:42">
      <c r="A30" s="1197" t="s">
        <v>789</v>
      </c>
      <c r="B30" s="1199"/>
      <c r="C30" s="1199"/>
      <c r="D30" s="1199"/>
      <c r="E30" s="1199"/>
      <c r="F30" s="1199"/>
      <c r="G30" s="1199"/>
      <c r="H30" s="1199"/>
      <c r="I30" s="1199"/>
      <c r="J30" s="1199"/>
      <c r="K30" s="1199">
        <v>69</v>
      </c>
      <c r="L30" s="1199"/>
      <c r="M30" s="1199"/>
      <c r="N30" s="1199"/>
      <c r="O30" s="1199">
        <v>59.95</v>
      </c>
      <c r="P30" s="1199"/>
      <c r="Q30" s="1199"/>
      <c r="R30" s="1199"/>
      <c r="S30" s="1199"/>
      <c r="T30" s="1199"/>
      <c r="U30" s="1199"/>
      <c r="V30" s="1199"/>
      <c r="W30" s="1199">
        <v>70</v>
      </c>
      <c r="X30" s="1199">
        <v>70</v>
      </c>
      <c r="Y30" s="1199"/>
      <c r="Z30" s="1199"/>
      <c r="AA30" s="1460"/>
      <c r="AB30" s="1460"/>
      <c r="AC30" s="1460"/>
      <c r="AD30" s="1460"/>
      <c r="AE30" s="1460"/>
      <c r="AF30" s="1460"/>
      <c r="AG30" s="1460"/>
      <c r="AH30" s="1460"/>
      <c r="AI30" s="1460"/>
      <c r="AJ30" s="1460"/>
      <c r="AK30" s="1460"/>
      <c r="AL30" s="1460"/>
      <c r="AM30" s="1460"/>
      <c r="AN30" s="1460"/>
      <c r="AO30" s="1460"/>
      <c r="AP30" s="1460"/>
    </row>
    <row r="31" spans="1:42" ht="13" thickBot="1">
      <c r="A31" s="1200" t="s">
        <v>790</v>
      </c>
      <c r="B31" s="1201"/>
      <c r="C31" s="1201"/>
      <c r="D31" s="1201"/>
      <c r="E31" s="1201"/>
      <c r="F31" s="1201"/>
      <c r="G31" s="1201"/>
      <c r="H31" s="1203"/>
      <c r="I31" s="1201"/>
      <c r="J31" s="1201"/>
      <c r="K31" s="1201" t="s">
        <v>961</v>
      </c>
      <c r="L31" s="1201"/>
      <c r="M31" s="1201"/>
      <c r="N31" s="1201"/>
      <c r="O31" s="1201" t="s">
        <v>934</v>
      </c>
      <c r="P31" s="1201"/>
      <c r="Q31" s="1201"/>
      <c r="R31" s="1201"/>
      <c r="S31" s="1201"/>
      <c r="T31" s="1201"/>
      <c r="U31" s="1201"/>
      <c r="V31" s="1201"/>
      <c r="W31" s="1201" t="s">
        <v>1123</v>
      </c>
      <c r="X31" s="1201" t="s">
        <v>1123</v>
      </c>
      <c r="Y31" s="1201"/>
      <c r="Z31" s="1201"/>
      <c r="AA31" s="1460"/>
      <c r="AB31" s="1460"/>
      <c r="AC31" s="1460"/>
      <c r="AD31" s="1460"/>
      <c r="AE31" s="1460"/>
      <c r="AF31" s="1460"/>
      <c r="AG31" s="1460"/>
      <c r="AH31" s="1460"/>
      <c r="AI31" s="1460"/>
      <c r="AJ31" s="1460"/>
      <c r="AK31" s="1460"/>
      <c r="AL31" s="1460"/>
      <c r="AM31" s="1460"/>
      <c r="AN31" s="1460"/>
      <c r="AO31" s="1460"/>
      <c r="AP31" s="1460"/>
    </row>
    <row r="32" spans="1:42">
      <c r="A32" s="1196" t="s">
        <v>753</v>
      </c>
      <c r="B32" s="1448"/>
      <c r="C32" s="1448"/>
      <c r="D32" s="1448"/>
      <c r="E32" s="1448"/>
      <c r="F32" s="1448"/>
      <c r="G32" s="1448"/>
      <c r="H32" s="1448"/>
      <c r="I32" s="1448"/>
      <c r="J32" s="1448"/>
      <c r="K32" s="1448"/>
      <c r="L32" s="1448"/>
      <c r="M32" s="1448"/>
      <c r="N32" s="1448"/>
      <c r="O32" s="1451"/>
      <c r="P32" s="1451"/>
      <c r="Q32" s="1451"/>
      <c r="R32" s="1451"/>
      <c r="S32" s="1451"/>
      <c r="T32" s="1451"/>
      <c r="U32" s="1451"/>
      <c r="V32" s="1451"/>
      <c r="W32" s="1451"/>
      <c r="X32" s="1451"/>
      <c r="Y32" s="1451"/>
      <c r="Z32" s="1451"/>
      <c r="AA32" s="1460"/>
      <c r="AB32" s="1460"/>
      <c r="AC32" s="1460"/>
      <c r="AD32" s="1460"/>
      <c r="AE32" s="1460"/>
      <c r="AF32" s="1460"/>
      <c r="AG32" s="1460"/>
      <c r="AH32" s="1460"/>
      <c r="AI32" s="1460"/>
      <c r="AJ32" s="1460"/>
      <c r="AK32" s="1460"/>
      <c r="AL32" s="1460"/>
      <c r="AM32" s="1460"/>
      <c r="AN32" s="1460"/>
      <c r="AO32" s="1460"/>
      <c r="AP32" s="1460"/>
    </row>
    <row r="33" spans="1:42">
      <c r="A33" s="1197" t="s">
        <v>785</v>
      </c>
      <c r="B33" s="1198" t="s">
        <v>979</v>
      </c>
      <c r="C33" s="1198" t="s">
        <v>979</v>
      </c>
      <c r="D33" s="1198" t="s">
        <v>979</v>
      </c>
      <c r="E33" s="1198" t="s">
        <v>979</v>
      </c>
      <c r="F33" s="1198" t="s">
        <v>979</v>
      </c>
      <c r="G33" s="1198" t="s">
        <v>979</v>
      </c>
      <c r="H33" s="1198" t="s">
        <v>979</v>
      </c>
      <c r="I33" s="1198" t="s">
        <v>979</v>
      </c>
      <c r="J33" s="1198" t="s">
        <v>979</v>
      </c>
      <c r="K33" s="1198" t="s">
        <v>979</v>
      </c>
      <c r="L33" s="1198" t="s">
        <v>979</v>
      </c>
      <c r="M33" s="1198" t="s">
        <v>979</v>
      </c>
      <c r="N33" s="1198"/>
      <c r="O33" s="1198" t="s">
        <v>979</v>
      </c>
      <c r="P33" s="1198" t="s">
        <v>979</v>
      </c>
      <c r="Q33" s="1198" t="s">
        <v>979</v>
      </c>
      <c r="R33" s="1198" t="s">
        <v>979</v>
      </c>
      <c r="S33" s="1198" t="s">
        <v>979</v>
      </c>
      <c r="T33" s="1198" t="s">
        <v>979</v>
      </c>
      <c r="U33" s="1198" t="s">
        <v>979</v>
      </c>
      <c r="V33" s="1198" t="s">
        <v>979</v>
      </c>
      <c r="W33" s="1198" t="s">
        <v>979</v>
      </c>
      <c r="X33" s="1198" t="s">
        <v>979</v>
      </c>
      <c r="Y33" s="1198" t="s">
        <v>979</v>
      </c>
      <c r="Z33" s="1198" t="s">
        <v>979</v>
      </c>
      <c r="AA33" s="1460"/>
      <c r="AB33" s="1460"/>
      <c r="AC33" s="1460"/>
      <c r="AD33" s="1460"/>
      <c r="AE33" s="1460"/>
      <c r="AF33" s="1460"/>
      <c r="AG33" s="1460"/>
      <c r="AH33" s="1460"/>
      <c r="AI33" s="1460"/>
      <c r="AJ33" s="1460"/>
      <c r="AK33" s="1460"/>
      <c r="AL33" s="1460"/>
      <c r="AM33" s="1460"/>
      <c r="AN33" s="1460"/>
      <c r="AO33" s="1460"/>
      <c r="AP33" s="1460"/>
    </row>
    <row r="34" spans="1:42">
      <c r="A34" s="1197" t="s">
        <v>786</v>
      </c>
      <c r="B34" s="1198" t="s">
        <v>980</v>
      </c>
      <c r="C34" s="1198" t="s">
        <v>981</v>
      </c>
      <c r="D34" s="1198" t="s">
        <v>980</v>
      </c>
      <c r="E34" s="1198" t="s">
        <v>980</v>
      </c>
      <c r="F34" s="1198" t="s">
        <v>980</v>
      </c>
      <c r="G34" s="1198" t="s">
        <v>980</v>
      </c>
      <c r="H34" s="1198" t="s">
        <v>982</v>
      </c>
      <c r="I34" s="1198" t="s">
        <v>980</v>
      </c>
      <c r="J34" s="1198" t="s">
        <v>953</v>
      </c>
      <c r="K34" s="1198" t="s">
        <v>953</v>
      </c>
      <c r="L34" s="1198" t="s">
        <v>980</v>
      </c>
      <c r="M34" s="1198" t="s">
        <v>980</v>
      </c>
      <c r="N34" s="1198"/>
      <c r="O34" s="1198" t="s">
        <v>842</v>
      </c>
      <c r="P34" s="1198" t="s">
        <v>980</v>
      </c>
      <c r="Q34" s="1198" t="s">
        <v>980</v>
      </c>
      <c r="R34" s="1198" t="s">
        <v>980</v>
      </c>
      <c r="S34" s="1198" t="s">
        <v>980</v>
      </c>
      <c r="T34" s="1198" t="s">
        <v>980</v>
      </c>
      <c r="U34" s="1198" t="s">
        <v>980</v>
      </c>
      <c r="V34" s="1198" t="s">
        <v>980</v>
      </c>
      <c r="W34" s="1198" t="s">
        <v>980</v>
      </c>
      <c r="X34" s="1198" t="s">
        <v>980</v>
      </c>
      <c r="Y34" s="1198" t="s">
        <v>980</v>
      </c>
      <c r="Z34" s="1198" t="s">
        <v>980</v>
      </c>
      <c r="AA34" s="1460"/>
      <c r="AB34" s="1460"/>
      <c r="AC34" s="1460"/>
      <c r="AD34" s="1460"/>
      <c r="AE34" s="1460"/>
      <c r="AF34" s="1460"/>
      <c r="AG34" s="1460"/>
      <c r="AH34" s="1460"/>
      <c r="AI34" s="1460"/>
      <c r="AJ34" s="1460"/>
      <c r="AK34" s="1460"/>
      <c r="AL34" s="1460"/>
      <c r="AM34" s="1460"/>
      <c r="AN34" s="1460"/>
      <c r="AO34" s="1460"/>
      <c r="AP34" s="1460"/>
    </row>
    <row r="35" spans="1:42">
      <c r="A35" s="1197" t="s">
        <v>787</v>
      </c>
      <c r="B35" s="1199">
        <v>3000</v>
      </c>
      <c r="C35" s="1199">
        <v>3500</v>
      </c>
      <c r="D35" s="1199">
        <v>6000</v>
      </c>
      <c r="E35" s="1199">
        <v>7000</v>
      </c>
      <c r="F35" s="1199">
        <v>6000</v>
      </c>
      <c r="G35" s="1199">
        <v>5500</v>
      </c>
      <c r="H35" s="1199">
        <v>4500</v>
      </c>
      <c r="I35" s="1199">
        <v>5000</v>
      </c>
      <c r="J35" s="1199">
        <v>6750</v>
      </c>
      <c r="K35" s="1199">
        <v>4000</v>
      </c>
      <c r="L35" s="1199">
        <v>8000</v>
      </c>
      <c r="M35" s="1199">
        <v>7500</v>
      </c>
      <c r="N35" s="1199"/>
      <c r="O35" s="1199">
        <v>7000</v>
      </c>
      <c r="P35" s="1199">
        <v>6500</v>
      </c>
      <c r="Q35" s="1199">
        <v>6500</v>
      </c>
      <c r="R35" s="1199">
        <v>6500</v>
      </c>
      <c r="S35" s="1199">
        <v>6500</v>
      </c>
      <c r="T35" s="1199">
        <v>6500</v>
      </c>
      <c r="U35" s="1199">
        <v>6500</v>
      </c>
      <c r="V35" s="1199">
        <v>6500</v>
      </c>
      <c r="W35" s="1199">
        <v>6500</v>
      </c>
      <c r="X35" s="1199">
        <v>6500</v>
      </c>
      <c r="Y35" s="1199">
        <v>7500</v>
      </c>
      <c r="Z35" s="1199">
        <v>7500</v>
      </c>
      <c r="AA35" s="1460"/>
      <c r="AB35" s="1460"/>
      <c r="AC35" s="1460"/>
      <c r="AD35" s="1460"/>
      <c r="AE35" s="1460"/>
      <c r="AF35" s="1460"/>
      <c r="AG35" s="1460"/>
      <c r="AH35" s="1460"/>
      <c r="AI35" s="1460"/>
      <c r="AJ35" s="1460"/>
      <c r="AK35" s="1460"/>
      <c r="AL35" s="1460"/>
      <c r="AM35" s="1460"/>
      <c r="AN35" s="1460"/>
      <c r="AO35" s="1460"/>
      <c r="AP35" s="1460"/>
    </row>
    <row r="36" spans="1:42">
      <c r="A36" s="1197" t="s">
        <v>788</v>
      </c>
      <c r="B36" s="1198" t="s">
        <v>971</v>
      </c>
      <c r="C36" s="1198" t="s">
        <v>956</v>
      </c>
      <c r="D36" s="1198" t="s">
        <v>983</v>
      </c>
      <c r="E36" s="1198" t="s">
        <v>957</v>
      </c>
      <c r="F36" s="1198" t="s">
        <v>984</v>
      </c>
      <c r="G36" s="1198" t="s">
        <v>959</v>
      </c>
      <c r="H36" s="1198" t="s">
        <v>985</v>
      </c>
      <c r="I36" s="1198" t="s">
        <v>959</v>
      </c>
      <c r="J36" s="1198" t="s">
        <v>961</v>
      </c>
      <c r="K36" s="1198" t="s">
        <v>961</v>
      </c>
      <c r="L36" s="1198" t="s">
        <v>973</v>
      </c>
      <c r="M36" s="1198" t="s">
        <v>974</v>
      </c>
      <c r="N36" s="1198"/>
      <c r="O36" s="1198" t="s">
        <v>986</v>
      </c>
      <c r="P36" s="1198" t="s">
        <v>959</v>
      </c>
      <c r="Q36" s="1198" t="s">
        <v>1124</v>
      </c>
      <c r="R36" s="1198" t="s">
        <v>1124</v>
      </c>
      <c r="S36" s="1198" t="s">
        <v>1124</v>
      </c>
      <c r="T36" s="1198" t="s">
        <v>934</v>
      </c>
      <c r="U36" s="1198" t="s">
        <v>934</v>
      </c>
      <c r="V36" s="1198" t="s">
        <v>934</v>
      </c>
      <c r="W36" s="1198" t="s">
        <v>959</v>
      </c>
      <c r="X36" s="1198" t="s">
        <v>959</v>
      </c>
      <c r="Y36" s="1198" t="s">
        <v>963</v>
      </c>
      <c r="Z36" s="1198" t="s">
        <v>963</v>
      </c>
      <c r="AA36" s="1460"/>
      <c r="AB36" s="1460"/>
      <c r="AC36" s="1460"/>
      <c r="AD36" s="1460"/>
      <c r="AE36" s="1460"/>
      <c r="AF36" s="1460"/>
      <c r="AG36" s="1460"/>
      <c r="AH36" s="1460"/>
      <c r="AI36" s="1460"/>
      <c r="AJ36" s="1460"/>
      <c r="AK36" s="1460"/>
      <c r="AL36" s="1460"/>
      <c r="AM36" s="1460"/>
      <c r="AN36" s="1460"/>
      <c r="AO36" s="1460"/>
      <c r="AP36" s="1460"/>
    </row>
    <row r="37" spans="1:42">
      <c r="A37" s="1197" t="s">
        <v>789</v>
      </c>
      <c r="B37" s="1199">
        <v>7000</v>
      </c>
      <c r="C37" s="1199">
        <v>7000</v>
      </c>
      <c r="D37" s="1199">
        <v>7500</v>
      </c>
      <c r="E37" s="1199">
        <v>10000</v>
      </c>
      <c r="F37" s="1199">
        <v>10000</v>
      </c>
      <c r="G37" s="1199">
        <v>7800</v>
      </c>
      <c r="H37" s="1199">
        <v>7000</v>
      </c>
      <c r="I37" s="1199">
        <v>10000</v>
      </c>
      <c r="J37" s="1199">
        <v>10000</v>
      </c>
      <c r="K37" s="1199">
        <v>7000</v>
      </c>
      <c r="L37" s="1199">
        <v>9500</v>
      </c>
      <c r="M37" s="1199">
        <v>8000</v>
      </c>
      <c r="N37" s="1199"/>
      <c r="O37" s="1199">
        <v>10000</v>
      </c>
      <c r="P37" s="1199">
        <v>10000</v>
      </c>
      <c r="Q37" s="1199">
        <v>8000</v>
      </c>
      <c r="R37" s="1199">
        <v>8000</v>
      </c>
      <c r="S37" s="1199">
        <v>8000</v>
      </c>
      <c r="T37" s="1199">
        <v>10000</v>
      </c>
      <c r="U37" s="1199">
        <v>10000</v>
      </c>
      <c r="V37" s="1199">
        <v>10000</v>
      </c>
      <c r="W37" s="1199">
        <v>9000</v>
      </c>
      <c r="X37" s="1199">
        <v>9000</v>
      </c>
      <c r="Y37" s="1199">
        <v>9000</v>
      </c>
      <c r="Z37" s="1199">
        <v>9000</v>
      </c>
      <c r="AA37" s="1460"/>
      <c r="AB37" s="1460"/>
      <c r="AC37" s="1460"/>
      <c r="AD37" s="1460"/>
      <c r="AE37" s="1460"/>
      <c r="AF37" s="1460"/>
      <c r="AG37" s="1460"/>
      <c r="AH37" s="1460"/>
      <c r="AI37" s="1460"/>
      <c r="AJ37" s="1460"/>
      <c r="AK37" s="1460"/>
      <c r="AL37" s="1460"/>
      <c r="AM37" s="1460"/>
      <c r="AN37" s="1460"/>
      <c r="AO37" s="1460"/>
      <c r="AP37" s="1460"/>
    </row>
    <row r="38" spans="1:42" ht="13" thickBot="1">
      <c r="A38" s="1200" t="s">
        <v>790</v>
      </c>
      <c r="B38" s="1201" t="s">
        <v>987</v>
      </c>
      <c r="C38" s="1201" t="s">
        <v>932</v>
      </c>
      <c r="D38" s="1201" t="s">
        <v>988</v>
      </c>
      <c r="E38" s="1201" t="s">
        <v>964</v>
      </c>
      <c r="F38" s="1203" t="s">
        <v>989</v>
      </c>
      <c r="G38" s="1201" t="s">
        <v>989</v>
      </c>
      <c r="H38" s="1201" t="s">
        <v>990</v>
      </c>
      <c r="I38" s="1201" t="s">
        <v>991</v>
      </c>
      <c r="J38" s="1201" t="s">
        <v>961</v>
      </c>
      <c r="K38" s="1201" t="s">
        <v>961</v>
      </c>
      <c r="L38" s="1201" t="s">
        <v>975</v>
      </c>
      <c r="M38" s="1201" t="s">
        <v>968</v>
      </c>
      <c r="N38" s="1201"/>
      <c r="O38" s="1201" t="s">
        <v>932</v>
      </c>
      <c r="P38" s="1201" t="s">
        <v>1125</v>
      </c>
      <c r="Q38" s="1201" t="s">
        <v>1126</v>
      </c>
      <c r="R38" s="1201" t="s">
        <v>1126</v>
      </c>
      <c r="S38" s="1201" t="s">
        <v>1126</v>
      </c>
      <c r="T38" s="1201" t="s">
        <v>1125</v>
      </c>
      <c r="U38" s="1201" t="s">
        <v>1125</v>
      </c>
      <c r="V38" s="1201" t="s">
        <v>1125</v>
      </c>
      <c r="W38" s="1201" t="s">
        <v>1127</v>
      </c>
      <c r="X38" s="1201" t="s">
        <v>1127</v>
      </c>
      <c r="Y38" s="1201" t="s">
        <v>932</v>
      </c>
      <c r="Z38" s="1201" t="s">
        <v>932</v>
      </c>
      <c r="AA38" s="1460"/>
      <c r="AB38" s="1460"/>
      <c r="AC38" s="1460"/>
      <c r="AD38" s="1460"/>
      <c r="AE38" s="1460"/>
      <c r="AF38" s="1460"/>
      <c r="AG38" s="1460"/>
      <c r="AH38" s="1460"/>
      <c r="AI38" s="1460"/>
      <c r="AJ38" s="1460"/>
      <c r="AK38" s="1460"/>
      <c r="AL38" s="1460"/>
      <c r="AM38" s="1460"/>
      <c r="AN38" s="1460"/>
      <c r="AO38" s="1460"/>
      <c r="AP38" s="1460"/>
    </row>
    <row r="39" spans="1:42">
      <c r="A39" s="1196" t="s">
        <v>791</v>
      </c>
      <c r="B39" s="1448"/>
      <c r="C39" s="1448"/>
      <c r="D39" s="1448"/>
      <c r="E39" s="1448"/>
      <c r="F39" s="1448"/>
      <c r="G39" s="1448"/>
      <c r="H39" s="1448"/>
      <c r="I39" s="1448"/>
      <c r="J39" s="1448"/>
      <c r="K39" s="1448"/>
      <c r="L39" s="1448"/>
      <c r="M39" s="1448"/>
      <c r="N39" s="1448"/>
      <c r="O39" s="1451"/>
      <c r="P39" s="1451"/>
      <c r="Q39" s="1451"/>
      <c r="R39" s="1451"/>
      <c r="S39" s="1451"/>
      <c r="T39" s="1451"/>
      <c r="U39" s="1451"/>
      <c r="V39" s="1451"/>
      <c r="W39" s="1451"/>
      <c r="X39" s="1451"/>
      <c r="Y39" s="1451"/>
      <c r="Z39" s="1451"/>
      <c r="AA39" s="1460"/>
      <c r="AB39" s="1460"/>
      <c r="AC39" s="1460"/>
      <c r="AD39" s="1460"/>
      <c r="AE39" s="1460"/>
      <c r="AF39" s="1460"/>
      <c r="AG39" s="1460"/>
      <c r="AH39" s="1460"/>
      <c r="AI39" s="1460"/>
      <c r="AJ39" s="1460"/>
      <c r="AK39" s="1460"/>
      <c r="AL39" s="1460"/>
      <c r="AM39" s="1460"/>
      <c r="AN39" s="1460"/>
      <c r="AO39" s="1460"/>
      <c r="AP39" s="1460"/>
    </row>
    <row r="40" spans="1:42">
      <c r="A40" s="1197" t="s">
        <v>785</v>
      </c>
      <c r="B40" s="1198"/>
      <c r="C40" s="1198"/>
      <c r="D40" s="1198"/>
      <c r="E40" s="1199"/>
      <c r="F40" s="1198"/>
      <c r="G40" s="1198"/>
      <c r="H40" s="1198"/>
      <c r="I40" s="1199"/>
      <c r="J40" s="1199"/>
      <c r="K40" s="1199"/>
      <c r="L40" s="1199"/>
      <c r="M40" s="1199"/>
      <c r="N40" s="1199"/>
      <c r="O40" s="1198" t="s">
        <v>1128</v>
      </c>
      <c r="P40" s="1198" t="s">
        <v>1128</v>
      </c>
      <c r="Q40" s="1198" t="s">
        <v>1128</v>
      </c>
      <c r="R40" s="1198" t="s">
        <v>1128</v>
      </c>
      <c r="S40" s="1198" t="s">
        <v>1128</v>
      </c>
      <c r="T40" s="1198" t="s">
        <v>1128</v>
      </c>
      <c r="U40" s="1198" t="s">
        <v>1128</v>
      </c>
      <c r="V40" s="1198" t="s">
        <v>1128</v>
      </c>
      <c r="W40" s="1198" t="s">
        <v>1128</v>
      </c>
      <c r="X40" s="1198" t="s">
        <v>1128</v>
      </c>
      <c r="Y40" s="1198" t="s">
        <v>1128</v>
      </c>
      <c r="Z40" s="1198" t="s">
        <v>1128</v>
      </c>
      <c r="AA40" s="1460"/>
      <c r="AB40" s="1460"/>
      <c r="AC40" s="1460"/>
      <c r="AD40" s="1460"/>
      <c r="AE40" s="1460"/>
      <c r="AF40" s="1460"/>
      <c r="AG40" s="1460"/>
      <c r="AH40" s="1460"/>
      <c r="AI40" s="1460"/>
      <c r="AJ40" s="1460"/>
      <c r="AK40" s="1460"/>
      <c r="AL40" s="1460"/>
      <c r="AM40" s="1460"/>
      <c r="AN40" s="1460"/>
      <c r="AO40" s="1460"/>
      <c r="AP40" s="1460"/>
    </row>
    <row r="41" spans="1:42">
      <c r="A41" s="1197" t="s">
        <v>786</v>
      </c>
      <c r="B41" s="1198" t="s">
        <v>980</v>
      </c>
      <c r="C41" s="1198" t="s">
        <v>981</v>
      </c>
      <c r="D41" s="1198" t="s">
        <v>980</v>
      </c>
      <c r="E41" s="1199" t="s">
        <v>980</v>
      </c>
      <c r="F41" s="1198" t="s">
        <v>980</v>
      </c>
      <c r="G41" s="1198" t="s">
        <v>980</v>
      </c>
      <c r="H41" s="1198" t="s">
        <v>980</v>
      </c>
      <c r="I41" s="1198" t="s">
        <v>980</v>
      </c>
      <c r="J41" s="1198" t="s">
        <v>953</v>
      </c>
      <c r="K41" s="1198" t="s">
        <v>953</v>
      </c>
      <c r="L41" s="1198" t="s">
        <v>992</v>
      </c>
      <c r="M41" s="1198" t="s">
        <v>980</v>
      </c>
      <c r="N41" s="1199"/>
      <c r="O41" s="1198" t="s">
        <v>842</v>
      </c>
      <c r="P41" s="1199" t="s">
        <v>980</v>
      </c>
      <c r="Q41" s="1199" t="s">
        <v>980</v>
      </c>
      <c r="R41" s="1199" t="s">
        <v>980</v>
      </c>
      <c r="S41" s="1199" t="s">
        <v>980</v>
      </c>
      <c r="T41" s="1199" t="s">
        <v>980</v>
      </c>
      <c r="U41" s="1199" t="s">
        <v>980</v>
      </c>
      <c r="V41" s="1199" t="s">
        <v>980</v>
      </c>
      <c r="W41" s="1199" t="s">
        <v>980</v>
      </c>
      <c r="X41" s="1199" t="s">
        <v>980</v>
      </c>
      <c r="Y41" s="1199" t="s">
        <v>980</v>
      </c>
      <c r="Z41" s="1199" t="s">
        <v>980</v>
      </c>
      <c r="AA41" s="1460"/>
      <c r="AB41" s="1460"/>
      <c r="AC41" s="1460"/>
      <c r="AD41" s="1460"/>
      <c r="AE41" s="1460"/>
      <c r="AF41" s="1460"/>
      <c r="AG41" s="1460"/>
      <c r="AH41" s="1460"/>
      <c r="AI41" s="1460"/>
      <c r="AJ41" s="1460"/>
      <c r="AK41" s="1460"/>
      <c r="AL41" s="1460"/>
      <c r="AM41" s="1460"/>
      <c r="AN41" s="1460"/>
      <c r="AO41" s="1460"/>
      <c r="AP41" s="1460"/>
    </row>
    <row r="42" spans="1:42">
      <c r="A42" s="1197" t="s">
        <v>787</v>
      </c>
      <c r="B42" s="1199">
        <v>600</v>
      </c>
      <c r="C42" s="1199">
        <v>700</v>
      </c>
      <c r="D42" s="1199">
        <v>800</v>
      </c>
      <c r="E42" s="1199">
        <v>1000</v>
      </c>
      <c r="F42" s="1199">
        <v>800</v>
      </c>
      <c r="G42" s="1199">
        <v>1000</v>
      </c>
      <c r="H42" s="1199">
        <v>600</v>
      </c>
      <c r="I42" s="1199">
        <v>750</v>
      </c>
      <c r="J42" s="1199">
        <v>600</v>
      </c>
      <c r="K42" s="1199">
        <v>900</v>
      </c>
      <c r="L42" s="1199">
        <v>600</v>
      </c>
      <c r="M42" s="1199">
        <v>750</v>
      </c>
      <c r="N42" s="1199"/>
      <c r="O42" s="1199">
        <v>1500</v>
      </c>
      <c r="P42" s="1199">
        <v>1000</v>
      </c>
      <c r="Q42" s="1199">
        <v>1250</v>
      </c>
      <c r="R42" s="1199">
        <v>1250</v>
      </c>
      <c r="S42" s="1199">
        <v>1250</v>
      </c>
      <c r="T42" s="1199">
        <v>750</v>
      </c>
      <c r="U42" s="1199">
        <v>750</v>
      </c>
      <c r="V42" s="1199">
        <v>750</v>
      </c>
      <c r="W42" s="1199">
        <v>600</v>
      </c>
      <c r="X42" s="1199">
        <v>600</v>
      </c>
      <c r="Y42" s="1199">
        <v>1100</v>
      </c>
      <c r="Z42" s="1199">
        <v>1100</v>
      </c>
      <c r="AA42" s="1460"/>
      <c r="AB42" s="1460"/>
      <c r="AC42" s="1460"/>
      <c r="AD42" s="1460"/>
      <c r="AE42" s="1460"/>
      <c r="AF42" s="1460"/>
      <c r="AG42" s="1460"/>
      <c r="AH42" s="1460"/>
      <c r="AI42" s="1460"/>
      <c r="AJ42" s="1460"/>
      <c r="AK42" s="1460"/>
      <c r="AL42" s="1460"/>
      <c r="AM42" s="1460"/>
      <c r="AN42" s="1460"/>
      <c r="AO42" s="1460"/>
      <c r="AP42" s="1460"/>
    </row>
    <row r="43" spans="1:42">
      <c r="A43" s="1197" t="s">
        <v>788</v>
      </c>
      <c r="B43" s="1198" t="s">
        <v>971</v>
      </c>
      <c r="C43" s="1198" t="s">
        <v>956</v>
      </c>
      <c r="D43" s="1199" t="s">
        <v>983</v>
      </c>
      <c r="E43" s="1199" t="s">
        <v>989</v>
      </c>
      <c r="F43" s="1199" t="s">
        <v>961</v>
      </c>
      <c r="G43" s="1198" t="s">
        <v>961</v>
      </c>
      <c r="H43" s="1198" t="s">
        <v>985</v>
      </c>
      <c r="I43" s="1198" t="s">
        <v>959</v>
      </c>
      <c r="J43" s="1198" t="s">
        <v>961</v>
      </c>
      <c r="K43" s="1198" t="s">
        <v>961</v>
      </c>
      <c r="L43" s="1198" t="s">
        <v>962</v>
      </c>
      <c r="M43" s="1198" t="s">
        <v>974</v>
      </c>
      <c r="N43" s="1199"/>
      <c r="O43" s="1198" t="s">
        <v>963</v>
      </c>
      <c r="P43" s="1199" t="s">
        <v>959</v>
      </c>
      <c r="Q43" s="1199" t="s">
        <v>1124</v>
      </c>
      <c r="R43" s="1199" t="s">
        <v>1124</v>
      </c>
      <c r="S43" s="1199" t="s">
        <v>1124</v>
      </c>
      <c r="T43" s="1199" t="s">
        <v>934</v>
      </c>
      <c r="U43" s="1199" t="s">
        <v>934</v>
      </c>
      <c r="V43" s="1199" t="s">
        <v>934</v>
      </c>
      <c r="W43" s="1199" t="s">
        <v>959</v>
      </c>
      <c r="X43" s="1199" t="s">
        <v>959</v>
      </c>
      <c r="Y43" s="1199" t="s">
        <v>963</v>
      </c>
      <c r="Z43" s="1199" t="s">
        <v>963</v>
      </c>
      <c r="AA43" s="1460"/>
      <c r="AB43" s="1460"/>
      <c r="AC43" s="1460"/>
      <c r="AD43" s="1460"/>
      <c r="AE43" s="1460"/>
      <c r="AF43" s="1460"/>
      <c r="AG43" s="1460"/>
      <c r="AH43" s="1460"/>
      <c r="AI43" s="1460"/>
      <c r="AJ43" s="1460"/>
      <c r="AK43" s="1460"/>
      <c r="AL43" s="1460"/>
      <c r="AM43" s="1460"/>
      <c r="AN43" s="1460"/>
      <c r="AO43" s="1460"/>
      <c r="AP43" s="1460"/>
    </row>
    <row r="44" spans="1:42">
      <c r="A44" s="1197" t="s">
        <v>789</v>
      </c>
      <c r="B44" s="1199">
        <v>900</v>
      </c>
      <c r="C44" s="1199">
        <v>1800</v>
      </c>
      <c r="D44" s="1199">
        <v>1500</v>
      </c>
      <c r="E44" s="1199">
        <v>1600</v>
      </c>
      <c r="F44" s="1199">
        <v>1500</v>
      </c>
      <c r="G44" s="1199">
        <v>1500</v>
      </c>
      <c r="H44" s="1199">
        <v>1500</v>
      </c>
      <c r="I44" s="1199">
        <v>1500</v>
      </c>
      <c r="J44" s="1199">
        <v>1800</v>
      </c>
      <c r="K44" s="1199">
        <v>1200</v>
      </c>
      <c r="L44" s="1199">
        <v>900</v>
      </c>
      <c r="M44" s="1199">
        <v>1100</v>
      </c>
      <c r="N44" s="1199"/>
      <c r="O44" s="1199">
        <v>1800</v>
      </c>
      <c r="P44" s="1199">
        <v>1300</v>
      </c>
      <c r="Q44" s="1199">
        <v>1400</v>
      </c>
      <c r="R44" s="1199">
        <v>1400</v>
      </c>
      <c r="S44" s="1199">
        <v>1400</v>
      </c>
      <c r="T44" s="1199">
        <v>1200</v>
      </c>
      <c r="U44" s="1199">
        <v>1200</v>
      </c>
      <c r="V44" s="1199">
        <v>1200</v>
      </c>
      <c r="W44" s="1199">
        <v>1200</v>
      </c>
      <c r="X44" s="1199">
        <v>1200</v>
      </c>
      <c r="Y44" s="1199">
        <v>1400</v>
      </c>
      <c r="Z44" s="1199">
        <v>1400</v>
      </c>
      <c r="AA44" s="1460"/>
      <c r="AB44" s="1460"/>
      <c r="AC44" s="1460"/>
      <c r="AD44" s="1460"/>
      <c r="AE44" s="1460"/>
      <c r="AF44" s="1460"/>
      <c r="AG44" s="1460"/>
      <c r="AH44" s="1460"/>
      <c r="AI44" s="1460"/>
      <c r="AJ44" s="1460"/>
      <c r="AK44" s="1460"/>
      <c r="AL44" s="1460"/>
      <c r="AM44" s="1460"/>
      <c r="AN44" s="1460"/>
      <c r="AO44" s="1460"/>
      <c r="AP44" s="1460"/>
    </row>
    <row r="45" spans="1:42" ht="13" thickBot="1">
      <c r="A45" s="1200" t="s">
        <v>790</v>
      </c>
      <c r="B45" s="1201" t="s">
        <v>993</v>
      </c>
      <c r="C45" s="1201" t="s">
        <v>932</v>
      </c>
      <c r="D45" s="1203" t="s">
        <v>988</v>
      </c>
      <c r="E45" s="1203" t="s">
        <v>994</v>
      </c>
      <c r="F45" s="1203" t="s">
        <v>995</v>
      </c>
      <c r="G45" s="1201" t="s">
        <v>961</v>
      </c>
      <c r="H45" s="1201" t="s">
        <v>990</v>
      </c>
      <c r="I45" s="1201" t="s">
        <v>991</v>
      </c>
      <c r="J45" s="1201" t="s">
        <v>961</v>
      </c>
      <c r="K45" s="1201" t="s">
        <v>961</v>
      </c>
      <c r="L45" s="1201" t="s">
        <v>975</v>
      </c>
      <c r="M45" s="1201" t="s">
        <v>968</v>
      </c>
      <c r="N45" s="1203"/>
      <c r="O45" s="1201" t="s">
        <v>932</v>
      </c>
      <c r="P45" s="1203" t="s">
        <v>932</v>
      </c>
      <c r="Q45" s="1203" t="s">
        <v>1126</v>
      </c>
      <c r="R45" s="1203" t="s">
        <v>1126</v>
      </c>
      <c r="S45" s="1203" t="s">
        <v>1126</v>
      </c>
      <c r="T45" s="1203" t="s">
        <v>1125</v>
      </c>
      <c r="U45" s="1203" t="s">
        <v>1125</v>
      </c>
      <c r="V45" s="1203" t="s">
        <v>1125</v>
      </c>
      <c r="W45" s="1203" t="s">
        <v>1127</v>
      </c>
      <c r="X45" s="1203" t="s">
        <v>1127</v>
      </c>
      <c r="Y45" s="1203" t="s">
        <v>932</v>
      </c>
      <c r="Z45" s="1203" t="s">
        <v>932</v>
      </c>
      <c r="AA45" s="1460"/>
      <c r="AB45" s="1460"/>
      <c r="AC45" s="1460"/>
      <c r="AD45" s="1460"/>
      <c r="AE45" s="1460"/>
      <c r="AF45" s="1460"/>
      <c r="AG45" s="1460"/>
      <c r="AH45" s="1460"/>
      <c r="AI45" s="1460"/>
      <c r="AJ45" s="1460"/>
      <c r="AK45" s="1460"/>
      <c r="AL45" s="1460"/>
      <c r="AM45" s="1460"/>
      <c r="AN45" s="1460"/>
      <c r="AO45" s="1460"/>
      <c r="AP45" s="1460"/>
    </row>
    <row r="46" spans="1:42">
      <c r="A46" s="1196" t="s">
        <v>748</v>
      </c>
      <c r="B46" s="1448"/>
      <c r="C46" s="1448"/>
      <c r="D46" s="1448"/>
      <c r="E46" s="1448"/>
      <c r="F46" s="1448"/>
      <c r="G46" s="1448"/>
      <c r="H46" s="1448"/>
      <c r="I46" s="1448"/>
      <c r="J46" s="1448"/>
      <c r="K46" s="1448"/>
      <c r="L46" s="1448"/>
      <c r="M46" s="1448"/>
      <c r="N46" s="1448"/>
      <c r="O46" s="1451"/>
      <c r="P46" s="1451"/>
      <c r="Q46" s="1451"/>
      <c r="R46" s="1451"/>
      <c r="S46" s="1451"/>
      <c r="T46" s="1451"/>
      <c r="U46" s="1451"/>
      <c r="V46" s="1451"/>
      <c r="W46" s="1451"/>
      <c r="X46" s="1451"/>
      <c r="Y46" s="1451"/>
      <c r="Z46" s="1451"/>
      <c r="AA46" s="1460"/>
      <c r="AB46" s="1460"/>
      <c r="AC46" s="1460"/>
      <c r="AD46" s="1460"/>
      <c r="AE46" s="1460"/>
      <c r="AF46" s="1460"/>
      <c r="AG46" s="1460"/>
      <c r="AH46" s="1460"/>
      <c r="AI46" s="1460"/>
      <c r="AJ46" s="1460"/>
      <c r="AK46" s="1460"/>
      <c r="AL46" s="1460"/>
      <c r="AM46" s="1460"/>
      <c r="AN46" s="1460"/>
      <c r="AO46" s="1460"/>
      <c r="AP46" s="1460"/>
    </row>
    <row r="47" spans="1:42">
      <c r="A47" s="1197" t="s">
        <v>785</v>
      </c>
      <c r="B47" s="1198"/>
      <c r="C47" s="1316"/>
      <c r="D47" s="1316"/>
      <c r="E47" s="1198"/>
      <c r="F47" s="1198"/>
      <c r="G47" s="1198"/>
      <c r="H47" s="1198"/>
      <c r="I47" s="1198"/>
      <c r="J47" s="1198"/>
      <c r="K47" s="1198"/>
      <c r="L47" s="1198"/>
      <c r="M47" s="1198"/>
      <c r="N47" s="1198"/>
      <c r="O47" s="1198"/>
      <c r="P47" s="1198"/>
      <c r="Q47" s="1198"/>
      <c r="R47" s="1198"/>
      <c r="S47" s="1198"/>
      <c r="T47" s="1198"/>
      <c r="U47" s="1198"/>
      <c r="V47" s="1198"/>
      <c r="W47" s="1198"/>
      <c r="X47" s="1198"/>
      <c r="Y47" s="1198"/>
      <c r="Z47" s="1198"/>
      <c r="AA47" s="1460"/>
      <c r="AB47" s="1460"/>
      <c r="AC47" s="1460"/>
      <c r="AD47" s="1460"/>
      <c r="AE47" s="1460"/>
      <c r="AF47" s="1460"/>
      <c r="AG47" s="1460"/>
      <c r="AH47" s="1460"/>
      <c r="AI47" s="1460"/>
      <c r="AJ47" s="1460"/>
      <c r="AK47" s="1460"/>
      <c r="AL47" s="1460"/>
      <c r="AM47" s="1460"/>
      <c r="AN47" s="1460"/>
      <c r="AO47" s="1460"/>
      <c r="AP47" s="1460"/>
    </row>
    <row r="48" spans="1:42">
      <c r="A48" s="1197" t="s">
        <v>786</v>
      </c>
      <c r="B48" s="1198" t="s">
        <v>980</v>
      </c>
      <c r="C48" s="1198"/>
      <c r="D48" s="1199"/>
      <c r="E48" s="1198"/>
      <c r="F48" s="1198"/>
      <c r="G48" s="1198"/>
      <c r="H48" s="1198"/>
      <c r="I48" s="1198"/>
      <c r="J48" s="1198" t="s">
        <v>953</v>
      </c>
      <c r="K48" s="1198"/>
      <c r="L48" s="1198" t="s">
        <v>954</v>
      </c>
      <c r="M48" s="1198"/>
      <c r="N48" s="1198"/>
      <c r="O48" s="1198"/>
      <c r="P48" s="1198"/>
      <c r="Q48" s="1198"/>
      <c r="R48" s="1198"/>
      <c r="S48" s="1198"/>
      <c r="T48" s="1198"/>
      <c r="U48" s="1198"/>
      <c r="V48" s="1198"/>
      <c r="W48" s="1198"/>
      <c r="X48" s="1198"/>
      <c r="Y48" s="1198"/>
      <c r="Z48" s="1198"/>
      <c r="AA48" s="1460"/>
      <c r="AB48" s="1460"/>
      <c r="AC48" s="1460"/>
      <c r="AD48" s="1460"/>
      <c r="AE48" s="1460"/>
      <c r="AF48" s="1460"/>
      <c r="AG48" s="1460"/>
      <c r="AH48" s="1460"/>
      <c r="AI48" s="1460"/>
      <c r="AJ48" s="1460"/>
      <c r="AK48" s="1460"/>
      <c r="AL48" s="1460"/>
      <c r="AM48" s="1460"/>
      <c r="AN48" s="1460"/>
      <c r="AO48" s="1460"/>
      <c r="AP48" s="1460"/>
    </row>
    <row r="49" spans="1:42">
      <c r="A49" s="1197" t="s">
        <v>787</v>
      </c>
      <c r="B49" s="1199">
        <v>500</v>
      </c>
      <c r="C49" s="1199"/>
      <c r="D49" s="1199"/>
      <c r="E49" s="1199"/>
      <c r="F49" s="1199"/>
      <c r="G49" s="1199"/>
      <c r="H49" s="1199"/>
      <c r="I49" s="1199"/>
      <c r="J49" s="1199">
        <v>600</v>
      </c>
      <c r="K49" s="1199"/>
      <c r="L49" s="1199">
        <v>350</v>
      </c>
      <c r="M49" s="1199"/>
      <c r="N49" s="1199"/>
      <c r="O49" s="1199"/>
      <c r="P49" s="1199"/>
      <c r="Q49" s="1199"/>
      <c r="R49" s="1199"/>
      <c r="S49" s="1199"/>
      <c r="T49" s="1199"/>
      <c r="U49" s="1199"/>
      <c r="V49" s="1199"/>
      <c r="W49" s="1199"/>
      <c r="X49" s="1199"/>
      <c r="Y49" s="1199"/>
      <c r="Z49" s="1199"/>
      <c r="AA49" s="1460"/>
      <c r="AB49" s="1460"/>
      <c r="AC49" s="1460"/>
      <c r="AD49" s="1460"/>
      <c r="AE49" s="1460"/>
      <c r="AF49" s="1460"/>
      <c r="AG49" s="1460"/>
      <c r="AH49" s="1460"/>
      <c r="AI49" s="1460"/>
      <c r="AJ49" s="1460"/>
      <c r="AK49" s="1460"/>
      <c r="AL49" s="1460"/>
      <c r="AM49" s="1460"/>
      <c r="AN49" s="1460"/>
      <c r="AO49" s="1460"/>
      <c r="AP49" s="1460"/>
    </row>
    <row r="50" spans="1:42">
      <c r="A50" s="1197" t="s">
        <v>788</v>
      </c>
      <c r="B50" s="1198" t="s">
        <v>933</v>
      </c>
      <c r="C50" s="1199"/>
      <c r="D50" s="1199"/>
      <c r="E50" s="1198"/>
      <c r="F50" s="1198"/>
      <c r="G50" s="1198"/>
      <c r="H50" s="1198"/>
      <c r="I50" s="1198"/>
      <c r="J50" s="1198" t="s">
        <v>996</v>
      </c>
      <c r="K50" s="1198"/>
      <c r="L50" s="1198" t="s">
        <v>962</v>
      </c>
      <c r="M50" s="1198"/>
      <c r="N50" s="1198"/>
      <c r="O50" s="1198"/>
      <c r="P50" s="1198"/>
      <c r="Q50" s="1198"/>
      <c r="R50" s="1198"/>
      <c r="S50" s="1198"/>
      <c r="T50" s="1198"/>
      <c r="U50" s="1198"/>
      <c r="V50" s="1198"/>
      <c r="W50" s="1198"/>
      <c r="X50" s="1198"/>
      <c r="Y50" s="1198"/>
      <c r="Z50" s="1198"/>
      <c r="AA50" s="1460"/>
      <c r="AB50" s="1460"/>
      <c r="AC50" s="1460"/>
      <c r="AD50" s="1460"/>
      <c r="AE50" s="1460"/>
      <c r="AF50" s="1460"/>
      <c r="AG50" s="1460"/>
      <c r="AH50" s="1460"/>
      <c r="AI50" s="1460"/>
      <c r="AJ50" s="1460"/>
      <c r="AK50" s="1460"/>
      <c r="AL50" s="1460"/>
      <c r="AM50" s="1460"/>
      <c r="AN50" s="1460"/>
      <c r="AO50" s="1460"/>
      <c r="AP50" s="1460"/>
    </row>
    <row r="51" spans="1:42" ht="13" thickBot="1">
      <c r="A51" s="1197" t="s">
        <v>789</v>
      </c>
      <c r="B51" s="1199">
        <v>800</v>
      </c>
      <c r="C51" s="1203"/>
      <c r="D51" s="1203"/>
      <c r="E51" s="1201"/>
      <c r="F51" s="1201"/>
      <c r="G51" s="1201"/>
      <c r="H51" s="1201"/>
      <c r="I51" s="1201"/>
      <c r="J51" s="1201">
        <v>1600</v>
      </c>
      <c r="K51" s="1201"/>
      <c r="L51" s="1201">
        <v>800</v>
      </c>
      <c r="M51" s="1201"/>
      <c r="N51" s="1201"/>
      <c r="O51" s="1201"/>
      <c r="P51" s="1201"/>
      <c r="Q51" s="1201"/>
      <c r="R51" s="1201"/>
      <c r="S51" s="1201"/>
      <c r="T51" s="1201"/>
      <c r="U51" s="1201"/>
      <c r="V51" s="1201"/>
      <c r="W51" s="1201"/>
      <c r="X51" s="1201"/>
      <c r="Y51" s="1201"/>
      <c r="Z51" s="1201"/>
      <c r="AA51" s="1460"/>
      <c r="AB51" s="1460"/>
      <c r="AC51" s="1460"/>
      <c r="AD51" s="1460"/>
      <c r="AE51" s="1460"/>
      <c r="AF51" s="1460"/>
      <c r="AG51" s="1460"/>
      <c r="AH51" s="1460"/>
      <c r="AI51" s="1460"/>
      <c r="AJ51" s="1460"/>
      <c r="AK51" s="1460"/>
      <c r="AL51" s="1460"/>
      <c r="AM51" s="1460"/>
      <c r="AN51" s="1460"/>
      <c r="AO51" s="1460"/>
      <c r="AP51" s="1460"/>
    </row>
    <row r="52" spans="1:42" ht="13" thickBot="1">
      <c r="A52" s="1200" t="s">
        <v>790</v>
      </c>
      <c r="B52" s="1201" t="s">
        <v>986</v>
      </c>
      <c r="C52" s="1203"/>
      <c r="D52" s="1203"/>
      <c r="E52" s="1203"/>
      <c r="F52" s="1203"/>
      <c r="G52" s="1203"/>
      <c r="H52" s="1203"/>
      <c r="I52" s="1203"/>
      <c r="J52" s="1201" t="s">
        <v>996</v>
      </c>
      <c r="K52" s="1203"/>
      <c r="L52" s="1201" t="s">
        <v>975</v>
      </c>
      <c r="M52" s="1203"/>
      <c r="N52" s="1203"/>
      <c r="O52" s="1203"/>
      <c r="P52" s="1203"/>
      <c r="Q52" s="1203"/>
      <c r="R52" s="1203"/>
      <c r="S52" s="1203"/>
      <c r="T52" s="1203"/>
      <c r="U52" s="1203"/>
      <c r="V52" s="1203"/>
      <c r="W52" s="1203"/>
      <c r="X52" s="1203"/>
      <c r="Y52" s="1203"/>
      <c r="Z52" s="1203"/>
      <c r="AA52" s="1460"/>
      <c r="AB52" s="1460"/>
      <c r="AC52" s="1460"/>
      <c r="AD52" s="1460"/>
      <c r="AE52" s="1460"/>
      <c r="AF52" s="1460"/>
      <c r="AG52" s="1460"/>
      <c r="AH52" s="1460"/>
      <c r="AI52" s="1460"/>
      <c r="AJ52" s="1460"/>
      <c r="AK52" s="1460"/>
      <c r="AL52" s="1460"/>
      <c r="AM52" s="1460"/>
      <c r="AN52" s="1460"/>
      <c r="AO52" s="1460"/>
      <c r="AP52" s="1460"/>
    </row>
    <row r="53" spans="1:42">
      <c r="A53" s="1247" t="s">
        <v>755</v>
      </c>
      <c r="B53" s="1451"/>
      <c r="C53" s="1451"/>
      <c r="D53" s="1451"/>
      <c r="E53" s="1451"/>
      <c r="F53" s="1451"/>
      <c r="G53" s="1451"/>
      <c r="H53" s="1451"/>
      <c r="I53" s="1451"/>
      <c r="J53" s="1451"/>
      <c r="K53" s="1451"/>
      <c r="L53" s="1451"/>
      <c r="M53" s="1451"/>
      <c r="N53" s="1451"/>
      <c r="O53" s="1451"/>
      <c r="P53" s="1451"/>
      <c r="Q53" s="1451"/>
      <c r="R53" s="1451"/>
      <c r="S53" s="1451"/>
      <c r="T53" s="1451"/>
      <c r="U53" s="1451"/>
      <c r="V53" s="1451"/>
      <c r="W53" s="1451"/>
      <c r="X53" s="1451"/>
      <c r="Y53" s="1451"/>
      <c r="Z53" s="1451"/>
      <c r="AA53" s="1460"/>
      <c r="AB53" s="1460"/>
      <c r="AC53" s="1460"/>
      <c r="AD53" s="1460"/>
      <c r="AE53" s="1460"/>
      <c r="AF53" s="1460"/>
      <c r="AG53" s="1460"/>
      <c r="AH53" s="1460"/>
      <c r="AI53" s="1460"/>
      <c r="AJ53" s="1460"/>
      <c r="AK53" s="1460"/>
      <c r="AL53" s="1460"/>
      <c r="AM53" s="1460"/>
      <c r="AN53" s="1460"/>
      <c r="AO53" s="1460"/>
      <c r="AP53" s="1460"/>
    </row>
    <row r="54" spans="1:42">
      <c r="A54" s="1197" t="s">
        <v>785</v>
      </c>
      <c r="B54" s="1199"/>
      <c r="C54" s="1199"/>
      <c r="D54" s="1199"/>
      <c r="E54" s="1199"/>
      <c r="F54" s="1199"/>
      <c r="G54" s="1198"/>
      <c r="H54" s="1198" t="s">
        <v>284</v>
      </c>
      <c r="I54" s="1199"/>
      <c r="J54" s="1199"/>
      <c r="K54" s="1199"/>
      <c r="L54" s="1199"/>
      <c r="M54" s="1199"/>
      <c r="N54" s="1199"/>
      <c r="O54" s="1199" t="s">
        <v>1128</v>
      </c>
      <c r="P54" s="1199" t="s">
        <v>1128</v>
      </c>
      <c r="Q54" s="1199" t="s">
        <v>1128</v>
      </c>
      <c r="R54" s="1199" t="s">
        <v>1128</v>
      </c>
      <c r="S54" s="1199" t="s">
        <v>1128</v>
      </c>
      <c r="T54" s="1199" t="s">
        <v>1128</v>
      </c>
      <c r="U54" s="1199" t="s">
        <v>1128</v>
      </c>
      <c r="V54" s="1199" t="s">
        <v>1128</v>
      </c>
      <c r="W54" s="1199" t="s">
        <v>1128</v>
      </c>
      <c r="X54" s="1199" t="s">
        <v>1128</v>
      </c>
      <c r="Y54" s="1199" t="s">
        <v>1128</v>
      </c>
      <c r="Z54" s="1199" t="s">
        <v>1128</v>
      </c>
      <c r="AA54" s="1460"/>
      <c r="AB54" s="1460"/>
      <c r="AC54" s="1460"/>
      <c r="AD54" s="1460"/>
      <c r="AE54" s="1460"/>
      <c r="AF54" s="1460"/>
      <c r="AG54" s="1460"/>
      <c r="AH54" s="1460"/>
      <c r="AI54" s="1460"/>
      <c r="AJ54" s="1460"/>
      <c r="AK54" s="1460"/>
      <c r="AL54" s="1460"/>
      <c r="AM54" s="1460"/>
      <c r="AN54" s="1460"/>
      <c r="AO54" s="1460"/>
      <c r="AP54" s="1460"/>
    </row>
    <row r="55" spans="1:42">
      <c r="A55" s="1197" t="s">
        <v>786</v>
      </c>
      <c r="B55" s="1199"/>
      <c r="C55" s="1199"/>
      <c r="D55" s="1199"/>
      <c r="E55" s="1199"/>
      <c r="F55" s="1198" t="s">
        <v>980</v>
      </c>
      <c r="G55" s="1198" t="s">
        <v>980</v>
      </c>
      <c r="H55" s="1198" t="s">
        <v>980</v>
      </c>
      <c r="I55" s="1198" t="s">
        <v>980</v>
      </c>
      <c r="J55" s="1198" t="s">
        <v>953</v>
      </c>
      <c r="K55" s="1199"/>
      <c r="L55" s="1199"/>
      <c r="M55" s="1199"/>
      <c r="N55" s="1199"/>
      <c r="O55" s="1198" t="s">
        <v>842</v>
      </c>
      <c r="P55" s="1199"/>
      <c r="Q55" s="1199" t="s">
        <v>980</v>
      </c>
      <c r="R55" s="1199" t="s">
        <v>980</v>
      </c>
      <c r="S55" s="1199" t="s">
        <v>980</v>
      </c>
      <c r="T55" s="1199" t="s">
        <v>980</v>
      </c>
      <c r="U55" s="1199" t="s">
        <v>980</v>
      </c>
      <c r="V55" s="1199" t="s">
        <v>980</v>
      </c>
      <c r="W55" s="1199" t="s">
        <v>980</v>
      </c>
      <c r="X55" s="1199" t="s">
        <v>980</v>
      </c>
      <c r="Y55" s="1199" t="s">
        <v>980</v>
      </c>
      <c r="Z55" s="1199" t="s">
        <v>980</v>
      </c>
      <c r="AA55" s="1460"/>
      <c r="AB55" s="1460"/>
      <c r="AC55" s="1460"/>
      <c r="AD55" s="1460"/>
      <c r="AE55" s="1460"/>
      <c r="AF55" s="1460"/>
      <c r="AG55" s="1460"/>
      <c r="AH55" s="1460"/>
      <c r="AI55" s="1460"/>
      <c r="AJ55" s="1460"/>
      <c r="AK55" s="1460"/>
      <c r="AL55" s="1460"/>
      <c r="AM55" s="1460"/>
      <c r="AN55" s="1460"/>
      <c r="AO55" s="1460"/>
      <c r="AP55" s="1460"/>
    </row>
    <row r="56" spans="1:42">
      <c r="A56" s="1197" t="s">
        <v>787</v>
      </c>
      <c r="B56" s="1199"/>
      <c r="C56" s="1199"/>
      <c r="D56" s="1199"/>
      <c r="E56" s="1199"/>
      <c r="F56" s="1199">
        <v>1000</v>
      </c>
      <c r="G56" s="1199">
        <v>1300</v>
      </c>
      <c r="H56" s="1199">
        <v>800</v>
      </c>
      <c r="I56" s="1199">
        <v>800</v>
      </c>
      <c r="J56" s="1199">
        <v>700</v>
      </c>
      <c r="K56" s="1199"/>
      <c r="L56" s="1199"/>
      <c r="M56" s="1199"/>
      <c r="N56" s="1199"/>
      <c r="O56" s="1199">
        <v>900</v>
      </c>
      <c r="P56" s="1199"/>
      <c r="Q56" s="1199">
        <v>1300</v>
      </c>
      <c r="R56" s="1199">
        <v>1300</v>
      </c>
      <c r="S56" s="1199">
        <v>1300</v>
      </c>
      <c r="T56" s="1199">
        <v>800</v>
      </c>
      <c r="U56" s="1199">
        <v>800</v>
      </c>
      <c r="V56" s="1199">
        <v>800</v>
      </c>
      <c r="W56" s="1199">
        <v>800</v>
      </c>
      <c r="X56" s="1199">
        <v>800</v>
      </c>
      <c r="Y56" s="1199">
        <v>850</v>
      </c>
      <c r="Z56" s="1199">
        <v>850</v>
      </c>
      <c r="AA56" s="1460"/>
      <c r="AB56" s="1460"/>
      <c r="AC56" s="1460"/>
      <c r="AD56" s="1460"/>
      <c r="AE56" s="1460"/>
      <c r="AF56" s="1460"/>
      <c r="AG56" s="1460"/>
      <c r="AH56" s="1460"/>
      <c r="AI56" s="1460"/>
      <c r="AJ56" s="1460"/>
      <c r="AK56" s="1460"/>
      <c r="AL56" s="1460"/>
      <c r="AM56" s="1460"/>
      <c r="AN56" s="1460"/>
      <c r="AO56" s="1460"/>
      <c r="AP56" s="1460"/>
    </row>
    <row r="57" spans="1:42">
      <c r="A57" s="1197" t="s">
        <v>788</v>
      </c>
      <c r="B57" s="1199"/>
      <c r="C57" s="1199"/>
      <c r="D57" s="1199"/>
      <c r="E57" s="1199"/>
      <c r="F57" s="1198" t="s">
        <v>961</v>
      </c>
      <c r="G57" s="1198" t="s">
        <v>996</v>
      </c>
      <c r="H57" s="1198" t="s">
        <v>998</v>
      </c>
      <c r="I57" s="1198" t="s">
        <v>959</v>
      </c>
      <c r="J57" s="1198" t="s">
        <v>999</v>
      </c>
      <c r="K57" s="1199"/>
      <c r="L57" s="1199"/>
      <c r="M57" s="1199"/>
      <c r="N57" s="1199"/>
      <c r="O57" s="1198" t="s">
        <v>959</v>
      </c>
      <c r="P57" s="1199"/>
      <c r="Q57" s="1199" t="s">
        <v>1124</v>
      </c>
      <c r="R57" s="1199" t="s">
        <v>1124</v>
      </c>
      <c r="S57" s="1199" t="s">
        <v>1124</v>
      </c>
      <c r="T57" s="1199" t="s">
        <v>934</v>
      </c>
      <c r="U57" s="1199" t="s">
        <v>934</v>
      </c>
      <c r="V57" s="1199" t="s">
        <v>934</v>
      </c>
      <c r="W57" s="1199" t="s">
        <v>959</v>
      </c>
      <c r="X57" s="1199" t="s">
        <v>959</v>
      </c>
      <c r="Y57" s="1199" t="s">
        <v>963</v>
      </c>
      <c r="Z57" s="1199" t="s">
        <v>963</v>
      </c>
      <c r="AA57" s="1460"/>
      <c r="AB57" s="1460"/>
      <c r="AC57" s="1460"/>
      <c r="AD57" s="1460"/>
      <c r="AE57" s="1460"/>
      <c r="AF57" s="1460"/>
      <c r="AG57" s="1460"/>
      <c r="AH57" s="1460"/>
      <c r="AI57" s="1460"/>
      <c r="AJ57" s="1460"/>
      <c r="AK57" s="1460"/>
      <c r="AL57" s="1460"/>
      <c r="AM57" s="1460"/>
      <c r="AN57" s="1460"/>
      <c r="AO57" s="1460"/>
      <c r="AP57" s="1460"/>
    </row>
    <row r="58" spans="1:42">
      <c r="A58" s="1197" t="s">
        <v>789</v>
      </c>
      <c r="B58" s="1199"/>
      <c r="C58" s="1199"/>
      <c r="D58" s="1199"/>
      <c r="E58" s="1199"/>
      <c r="F58" s="1199">
        <v>1600</v>
      </c>
      <c r="G58" s="1199">
        <v>1500</v>
      </c>
      <c r="H58" s="1199">
        <v>2000</v>
      </c>
      <c r="I58" s="1199">
        <v>1800</v>
      </c>
      <c r="J58" s="1199">
        <v>1400</v>
      </c>
      <c r="K58" s="1199"/>
      <c r="L58" s="1199"/>
      <c r="M58" s="1199"/>
      <c r="N58" s="1199"/>
      <c r="O58" s="1199">
        <v>1200</v>
      </c>
      <c r="P58" s="1199"/>
      <c r="Q58" s="1199">
        <v>1500</v>
      </c>
      <c r="R58" s="1199">
        <v>1500</v>
      </c>
      <c r="S58" s="1199">
        <v>1500</v>
      </c>
      <c r="T58" s="1199">
        <v>1700</v>
      </c>
      <c r="U58" s="1199">
        <v>1700</v>
      </c>
      <c r="V58" s="1199">
        <v>1700</v>
      </c>
      <c r="W58" s="1199">
        <v>1300</v>
      </c>
      <c r="X58" s="1199">
        <v>1300</v>
      </c>
      <c r="Y58" s="1199">
        <v>1300</v>
      </c>
      <c r="Z58" s="1199">
        <v>1300</v>
      </c>
      <c r="AA58" s="1460"/>
      <c r="AB58" s="1460"/>
      <c r="AC58" s="1460"/>
      <c r="AD58" s="1460"/>
      <c r="AE58" s="1460"/>
      <c r="AF58" s="1460"/>
      <c r="AG58" s="1460"/>
      <c r="AH58" s="1460"/>
      <c r="AI58" s="1460"/>
      <c r="AJ58" s="1460"/>
      <c r="AK58" s="1460"/>
      <c r="AL58" s="1460"/>
      <c r="AM58" s="1460"/>
      <c r="AN58" s="1460"/>
      <c r="AO58" s="1460"/>
      <c r="AP58" s="1460"/>
    </row>
    <row r="59" spans="1:42" ht="13" thickBot="1">
      <c r="A59" s="1200" t="s">
        <v>790</v>
      </c>
      <c r="B59" s="1203"/>
      <c r="C59" s="1203"/>
      <c r="D59" s="1203"/>
      <c r="E59" s="1203"/>
      <c r="F59" s="1201" t="s">
        <v>961</v>
      </c>
      <c r="G59" s="1201" t="s">
        <v>996</v>
      </c>
      <c r="H59" s="1201" t="s">
        <v>990</v>
      </c>
      <c r="I59" s="1201" t="s">
        <v>991</v>
      </c>
      <c r="J59" s="1201" t="s">
        <v>999</v>
      </c>
      <c r="K59" s="1203"/>
      <c r="L59" s="1203"/>
      <c r="M59" s="1203"/>
      <c r="N59" s="1203"/>
      <c r="O59" s="1201" t="s">
        <v>1000</v>
      </c>
      <c r="P59" s="1203"/>
      <c r="Q59" s="1203" t="s">
        <v>1126</v>
      </c>
      <c r="R59" s="1203" t="s">
        <v>1126</v>
      </c>
      <c r="S59" s="1203" t="s">
        <v>1126</v>
      </c>
      <c r="T59" s="1203" t="s">
        <v>1125</v>
      </c>
      <c r="U59" s="1203" t="s">
        <v>1125</v>
      </c>
      <c r="V59" s="1203" t="s">
        <v>1125</v>
      </c>
      <c r="W59" s="1203" t="s">
        <v>994</v>
      </c>
      <c r="X59" s="1203" t="s">
        <v>994</v>
      </c>
      <c r="Y59" s="1203" t="s">
        <v>932</v>
      </c>
      <c r="Z59" s="1203" t="s">
        <v>932</v>
      </c>
      <c r="AA59" s="1460"/>
      <c r="AB59" s="1460"/>
      <c r="AC59" s="1460"/>
      <c r="AD59" s="1460"/>
      <c r="AE59" s="1460"/>
      <c r="AF59" s="1460"/>
      <c r="AG59" s="1460"/>
      <c r="AH59" s="1460"/>
      <c r="AI59" s="1460"/>
      <c r="AJ59" s="1460"/>
      <c r="AK59" s="1460"/>
      <c r="AL59" s="1460"/>
      <c r="AM59" s="1460"/>
      <c r="AN59" s="1460"/>
      <c r="AO59" s="1460"/>
      <c r="AP59" s="1460"/>
    </row>
    <row r="60" spans="1:42">
      <c r="A60" s="1196" t="s">
        <v>792</v>
      </c>
      <c r="B60" s="1451"/>
      <c r="C60" s="1451"/>
      <c r="D60" s="1451"/>
      <c r="E60" s="1451"/>
      <c r="F60" s="1451"/>
      <c r="G60" s="1451"/>
      <c r="H60" s="1451"/>
      <c r="I60" s="1451"/>
      <c r="J60" s="1451"/>
      <c r="K60" s="1451"/>
      <c r="L60" s="1451"/>
      <c r="M60" s="1451"/>
      <c r="N60" s="1451"/>
      <c r="O60" s="1451"/>
      <c r="P60" s="1451"/>
      <c r="Q60" s="1451"/>
      <c r="R60" s="1451"/>
      <c r="S60" s="1451"/>
      <c r="T60" s="1451"/>
      <c r="U60" s="1451"/>
      <c r="V60" s="1451"/>
      <c r="W60" s="1451"/>
      <c r="X60" s="1451"/>
      <c r="Y60" s="1451"/>
      <c r="Z60" s="1451"/>
      <c r="AA60" s="1460"/>
      <c r="AB60" s="1460"/>
      <c r="AC60" s="1460"/>
      <c r="AD60" s="1460"/>
      <c r="AE60" s="1460"/>
      <c r="AF60" s="1460"/>
      <c r="AG60" s="1460"/>
      <c r="AH60" s="1460"/>
      <c r="AI60" s="1460"/>
      <c r="AJ60" s="1460"/>
      <c r="AK60" s="1460"/>
      <c r="AL60" s="1460"/>
      <c r="AM60" s="1460"/>
      <c r="AN60" s="1460"/>
      <c r="AO60" s="1460"/>
      <c r="AP60" s="1460"/>
    </row>
    <row r="61" spans="1:42">
      <c r="A61" s="1197" t="s">
        <v>785</v>
      </c>
      <c r="B61" s="1198" t="s">
        <v>977</v>
      </c>
      <c r="C61" s="1198" t="s">
        <v>977</v>
      </c>
      <c r="D61" s="1199" t="s">
        <v>977</v>
      </c>
      <c r="E61" s="1198" t="s">
        <v>977</v>
      </c>
      <c r="F61" s="1198" t="s">
        <v>977</v>
      </c>
      <c r="G61" s="1198" t="s">
        <v>977</v>
      </c>
      <c r="H61" s="1198" t="s">
        <v>1001</v>
      </c>
      <c r="I61" s="1198" t="s">
        <v>977</v>
      </c>
      <c r="J61" s="1198" t="s">
        <v>977</v>
      </c>
      <c r="K61" s="1198" t="s">
        <v>970</v>
      </c>
      <c r="L61" s="1198" t="s">
        <v>1002</v>
      </c>
      <c r="M61" s="1198" t="s">
        <v>977</v>
      </c>
      <c r="N61" s="1198"/>
      <c r="O61" s="1198" t="s">
        <v>977</v>
      </c>
      <c r="P61" s="1198" t="s">
        <v>977</v>
      </c>
      <c r="Q61" s="1198" t="s">
        <v>977</v>
      </c>
      <c r="R61" s="1198" t="s">
        <v>977</v>
      </c>
      <c r="S61" s="1198" t="s">
        <v>977</v>
      </c>
      <c r="T61" s="1198" t="s">
        <v>970</v>
      </c>
      <c r="U61" s="1198" t="s">
        <v>970</v>
      </c>
      <c r="V61" s="1198" t="s">
        <v>970</v>
      </c>
      <c r="W61" s="1198" t="s">
        <v>1002</v>
      </c>
      <c r="X61" s="1198" t="s">
        <v>1002</v>
      </c>
      <c r="Y61" s="1198" t="s">
        <v>1002</v>
      </c>
      <c r="Z61" s="1198" t="s">
        <v>1002</v>
      </c>
      <c r="AA61" s="1460"/>
      <c r="AB61" s="1460"/>
      <c r="AC61" s="1460"/>
      <c r="AD61" s="1460"/>
      <c r="AE61" s="1460"/>
      <c r="AF61" s="1460"/>
      <c r="AG61" s="1460"/>
      <c r="AH61" s="1460"/>
      <c r="AI61" s="1460"/>
      <c r="AJ61" s="1460"/>
      <c r="AK61" s="1460"/>
      <c r="AL61" s="1460"/>
      <c r="AM61" s="1460"/>
      <c r="AN61" s="1460"/>
      <c r="AO61" s="1460"/>
      <c r="AP61" s="1460"/>
    </row>
    <row r="62" spans="1:42">
      <c r="A62" s="1197" t="s">
        <v>786</v>
      </c>
      <c r="B62" s="1198" t="s">
        <v>842</v>
      </c>
      <c r="C62" s="1198" t="s">
        <v>981</v>
      </c>
      <c r="D62" s="1199" t="s">
        <v>1003</v>
      </c>
      <c r="E62" s="1198" t="s">
        <v>951</v>
      </c>
      <c r="F62" s="1198" t="s">
        <v>951</v>
      </c>
      <c r="G62" s="1198" t="s">
        <v>851</v>
      </c>
      <c r="H62" s="1198" t="s">
        <v>851</v>
      </c>
      <c r="I62" s="1198" t="s">
        <v>851</v>
      </c>
      <c r="J62" s="1198" t="s">
        <v>953</v>
      </c>
      <c r="K62" s="1198" t="s">
        <v>1004</v>
      </c>
      <c r="L62" s="1198" t="s">
        <v>954</v>
      </c>
      <c r="M62" s="1198" t="s">
        <v>954</v>
      </c>
      <c r="N62" s="1198"/>
      <c r="O62" s="1198" t="s">
        <v>842</v>
      </c>
      <c r="P62" s="1198" t="s">
        <v>949</v>
      </c>
      <c r="Q62" s="1198" t="s">
        <v>951</v>
      </c>
      <c r="R62" s="1198" t="s">
        <v>951</v>
      </c>
      <c r="S62" s="1198" t="s">
        <v>951</v>
      </c>
      <c r="T62" s="1198" t="s">
        <v>851</v>
      </c>
      <c r="U62" s="1198" t="s">
        <v>851</v>
      </c>
      <c r="V62" s="1198" t="s">
        <v>851</v>
      </c>
      <c r="W62" s="1198" t="s">
        <v>855</v>
      </c>
      <c r="X62" s="1198" t="s">
        <v>855</v>
      </c>
      <c r="Y62" s="1198" t="s">
        <v>954</v>
      </c>
      <c r="Z62" s="1198" t="s">
        <v>954</v>
      </c>
      <c r="AA62" s="1460"/>
      <c r="AB62" s="1460"/>
      <c r="AC62" s="1460"/>
      <c r="AD62" s="1460"/>
      <c r="AE62" s="1460"/>
      <c r="AF62" s="1460"/>
      <c r="AG62" s="1460"/>
      <c r="AH62" s="1460"/>
      <c r="AI62" s="1460"/>
      <c r="AJ62" s="1460"/>
      <c r="AK62" s="1460"/>
      <c r="AL62" s="1460"/>
      <c r="AM62" s="1460"/>
      <c r="AN62" s="1460"/>
      <c r="AO62" s="1460"/>
      <c r="AP62" s="1460"/>
    </row>
    <row r="63" spans="1:42">
      <c r="A63" s="1197" t="s">
        <v>787</v>
      </c>
      <c r="B63" s="1199">
        <v>90</v>
      </c>
      <c r="C63" s="1199">
        <v>100</v>
      </c>
      <c r="D63" s="1199">
        <v>45</v>
      </c>
      <c r="E63" s="1199">
        <v>65</v>
      </c>
      <c r="F63" s="1199">
        <v>68</v>
      </c>
      <c r="G63" s="1199">
        <v>60</v>
      </c>
      <c r="H63" s="1199">
        <v>60.99</v>
      </c>
      <c r="I63" s="1199">
        <v>100</v>
      </c>
      <c r="J63" s="1199">
        <v>90</v>
      </c>
      <c r="K63" s="1199">
        <v>120</v>
      </c>
      <c r="L63" s="1199">
        <v>95</v>
      </c>
      <c r="M63" s="1452">
        <v>95</v>
      </c>
      <c r="N63" s="1199"/>
      <c r="O63" s="1199">
        <v>85</v>
      </c>
      <c r="P63" s="1199">
        <v>70</v>
      </c>
      <c r="Q63" s="1199">
        <v>105</v>
      </c>
      <c r="R63" s="1199">
        <v>105</v>
      </c>
      <c r="S63" s="1199">
        <v>105</v>
      </c>
      <c r="T63" s="1199">
        <v>85</v>
      </c>
      <c r="U63" s="1199">
        <v>85</v>
      </c>
      <c r="V63" s="1199">
        <v>85</v>
      </c>
      <c r="W63" s="1199">
        <v>79</v>
      </c>
      <c r="X63" s="1199">
        <v>79</v>
      </c>
      <c r="Y63" s="1199">
        <v>83.99</v>
      </c>
      <c r="Z63" s="1199">
        <v>83.99</v>
      </c>
      <c r="AA63" s="1460"/>
      <c r="AB63" s="1460"/>
      <c r="AC63" s="1460"/>
      <c r="AD63" s="1460"/>
      <c r="AE63" s="1460"/>
      <c r="AF63" s="1460"/>
      <c r="AG63" s="1460"/>
      <c r="AH63" s="1460"/>
      <c r="AI63" s="1460"/>
      <c r="AJ63" s="1460"/>
      <c r="AK63" s="1460"/>
      <c r="AL63" s="1460"/>
      <c r="AM63" s="1460"/>
      <c r="AN63" s="1460"/>
      <c r="AO63" s="1460"/>
      <c r="AP63" s="1460"/>
    </row>
    <row r="64" spans="1:42">
      <c r="A64" s="1197" t="s">
        <v>788</v>
      </c>
      <c r="B64" s="1198" t="s">
        <v>955</v>
      </c>
      <c r="C64" s="1198" t="s">
        <v>1005</v>
      </c>
      <c r="D64" s="1198" t="s">
        <v>932</v>
      </c>
      <c r="E64" s="1198" t="s">
        <v>961</v>
      </c>
      <c r="F64" s="1198" t="s">
        <v>961</v>
      </c>
      <c r="G64" s="1198" t="s">
        <v>959</v>
      </c>
      <c r="H64" s="1198" t="s">
        <v>1006</v>
      </c>
      <c r="I64" s="1198" t="s">
        <v>959</v>
      </c>
      <c r="J64" s="1198" t="s">
        <v>961</v>
      </c>
      <c r="K64" s="1198" t="s">
        <v>931</v>
      </c>
      <c r="L64" s="1198" t="s">
        <v>962</v>
      </c>
      <c r="M64" s="1449" t="s">
        <v>962</v>
      </c>
      <c r="N64" s="1199"/>
      <c r="O64" s="1198" t="s">
        <v>925</v>
      </c>
      <c r="P64" s="1199" t="s">
        <v>932</v>
      </c>
      <c r="Q64" s="1199" t="s">
        <v>1120</v>
      </c>
      <c r="R64" s="1199" t="s">
        <v>1120</v>
      </c>
      <c r="S64" s="1199" t="s">
        <v>1120</v>
      </c>
      <c r="T64" s="1199" t="s">
        <v>1129</v>
      </c>
      <c r="U64" s="1199" t="s">
        <v>1129</v>
      </c>
      <c r="V64" s="1199" t="s">
        <v>1129</v>
      </c>
      <c r="W64" s="1199" t="s">
        <v>1130</v>
      </c>
      <c r="X64" s="1199" t="s">
        <v>1130</v>
      </c>
      <c r="Y64" s="1199" t="s">
        <v>963</v>
      </c>
      <c r="Z64" s="1199" t="s">
        <v>963</v>
      </c>
      <c r="AA64" s="1460"/>
      <c r="AB64" s="1460"/>
      <c r="AC64" s="1460"/>
      <c r="AD64" s="1460"/>
      <c r="AE64" s="1460"/>
      <c r="AF64" s="1460"/>
      <c r="AG64" s="1460"/>
      <c r="AH64" s="1460"/>
      <c r="AI64" s="1460"/>
      <c r="AJ64" s="1460"/>
      <c r="AK64" s="1460"/>
      <c r="AL64" s="1460"/>
      <c r="AM64" s="1460"/>
      <c r="AN64" s="1460"/>
      <c r="AO64" s="1460"/>
      <c r="AP64" s="1460"/>
    </row>
    <row r="65" spans="1:42">
      <c r="A65" s="1197" t="s">
        <v>789</v>
      </c>
      <c r="B65" s="1199">
        <v>100</v>
      </c>
      <c r="C65" s="1199">
        <v>110</v>
      </c>
      <c r="D65" s="1199">
        <v>70</v>
      </c>
      <c r="E65" s="1199">
        <v>90</v>
      </c>
      <c r="F65" s="1199">
        <v>74</v>
      </c>
      <c r="G65" s="1199">
        <v>100</v>
      </c>
      <c r="H65" s="1199">
        <v>69.989999999999995</v>
      </c>
      <c r="I65" s="1199">
        <v>120</v>
      </c>
      <c r="J65" s="1199">
        <v>110</v>
      </c>
      <c r="K65" s="1199">
        <v>150</v>
      </c>
      <c r="L65" s="1199">
        <v>140</v>
      </c>
      <c r="M65" s="1199">
        <v>149</v>
      </c>
      <c r="N65" s="1199"/>
      <c r="O65" s="1199">
        <v>110</v>
      </c>
      <c r="P65" s="1199">
        <v>90</v>
      </c>
      <c r="Q65" s="1199">
        <v>125</v>
      </c>
      <c r="R65" s="1199">
        <v>125</v>
      </c>
      <c r="S65" s="1199">
        <v>125</v>
      </c>
      <c r="T65" s="1199">
        <v>100</v>
      </c>
      <c r="U65" s="1199">
        <v>100</v>
      </c>
      <c r="V65" s="1199">
        <v>100</v>
      </c>
      <c r="W65" s="1199">
        <v>100</v>
      </c>
      <c r="X65" s="1199">
        <v>100</v>
      </c>
      <c r="Y65" s="1199">
        <v>89.99</v>
      </c>
      <c r="Z65" s="1199">
        <v>89.99</v>
      </c>
      <c r="AA65" s="1460"/>
      <c r="AB65" s="1460"/>
      <c r="AC65" s="1460"/>
      <c r="AD65" s="1460"/>
      <c r="AE65" s="1460"/>
      <c r="AF65" s="1460"/>
      <c r="AG65" s="1460"/>
      <c r="AH65" s="1460"/>
      <c r="AI65" s="1460"/>
      <c r="AJ65" s="1460"/>
      <c r="AK65" s="1460"/>
      <c r="AL65" s="1460"/>
      <c r="AM65" s="1460"/>
      <c r="AN65" s="1460"/>
      <c r="AO65" s="1460"/>
      <c r="AP65" s="1460"/>
    </row>
    <row r="66" spans="1:42" ht="13" thickBot="1">
      <c r="A66" s="1200" t="s">
        <v>790</v>
      </c>
      <c r="B66" s="1201" t="s">
        <v>1007</v>
      </c>
      <c r="C66" s="1201" t="s">
        <v>933</v>
      </c>
      <c r="D66" s="1201" t="s">
        <v>959</v>
      </c>
      <c r="E66" s="1201" t="s">
        <v>1008</v>
      </c>
      <c r="F66" s="1201" t="s">
        <v>961</v>
      </c>
      <c r="G66" s="1201" t="s">
        <v>961</v>
      </c>
      <c r="H66" s="1201" t="s">
        <v>990</v>
      </c>
      <c r="I66" s="1201" t="s">
        <v>1009</v>
      </c>
      <c r="J66" s="1201" t="s">
        <v>999</v>
      </c>
      <c r="K66" s="1201" t="s">
        <v>1008</v>
      </c>
      <c r="L66" s="1198" t="s">
        <v>975</v>
      </c>
      <c r="M66" s="1198" t="s">
        <v>975</v>
      </c>
      <c r="N66" s="1203"/>
      <c r="O66" s="1201" t="s">
        <v>934</v>
      </c>
      <c r="P66" s="1203" t="s">
        <v>934</v>
      </c>
      <c r="Q66" s="1203" t="s">
        <v>933</v>
      </c>
      <c r="R66" s="1203" t="s">
        <v>933</v>
      </c>
      <c r="S66" s="1203" t="s">
        <v>933</v>
      </c>
      <c r="T66" s="1203" t="s">
        <v>932</v>
      </c>
      <c r="U66" s="1203" t="s">
        <v>932</v>
      </c>
      <c r="V66" s="1203" t="s">
        <v>932</v>
      </c>
      <c r="W66" s="1203" t="s">
        <v>1130</v>
      </c>
      <c r="X66" s="1203" t="s">
        <v>1130</v>
      </c>
      <c r="Y66" s="1203" t="s">
        <v>932</v>
      </c>
      <c r="Z66" s="1203" t="s">
        <v>932</v>
      </c>
      <c r="AA66" s="1460"/>
      <c r="AB66" s="1460"/>
      <c r="AC66" s="1460"/>
      <c r="AD66" s="1460"/>
      <c r="AE66" s="1460"/>
      <c r="AF66" s="1460"/>
      <c r="AG66" s="1460"/>
      <c r="AH66" s="1460"/>
      <c r="AI66" s="1460"/>
      <c r="AJ66" s="1460"/>
      <c r="AK66" s="1460"/>
      <c r="AL66" s="1460"/>
      <c r="AM66" s="1460"/>
      <c r="AN66" s="1460"/>
      <c r="AO66" s="1460"/>
      <c r="AP66" s="1460"/>
    </row>
    <row r="67" spans="1:42">
      <c r="A67" s="1196" t="s">
        <v>1010</v>
      </c>
      <c r="B67" s="1453"/>
      <c r="C67" s="1453"/>
      <c r="D67" s="1453"/>
      <c r="E67" s="1453"/>
      <c r="F67" s="1453"/>
      <c r="G67" s="1453"/>
      <c r="H67" s="1453"/>
      <c r="I67" s="1453"/>
      <c r="J67" s="1453"/>
      <c r="K67" s="1453"/>
      <c r="L67" s="1453"/>
      <c r="M67" s="1453"/>
      <c r="N67" s="1453"/>
      <c r="O67" s="1461"/>
      <c r="P67" s="1461"/>
      <c r="Q67" s="1461"/>
      <c r="R67" s="1461"/>
      <c r="S67" s="1461"/>
      <c r="T67" s="1461"/>
      <c r="U67" s="1461"/>
      <c r="V67" s="1461"/>
      <c r="W67" s="1461"/>
      <c r="X67" s="1461"/>
      <c r="Y67" s="1461"/>
      <c r="Z67" s="1461"/>
      <c r="AA67" s="1460"/>
      <c r="AB67" s="1460"/>
      <c r="AC67" s="1460"/>
      <c r="AD67" s="1460"/>
      <c r="AE67" s="1460"/>
      <c r="AF67" s="1460"/>
      <c r="AG67" s="1460"/>
      <c r="AH67" s="1460"/>
      <c r="AI67" s="1460"/>
      <c r="AJ67" s="1460"/>
      <c r="AK67" s="1460"/>
      <c r="AL67" s="1460"/>
      <c r="AM67" s="1460"/>
      <c r="AN67" s="1460"/>
      <c r="AO67" s="1460"/>
      <c r="AP67" s="1460"/>
    </row>
    <row r="68" spans="1:42">
      <c r="A68" s="1197" t="s">
        <v>785</v>
      </c>
      <c r="B68" s="1198"/>
      <c r="C68" s="1198"/>
      <c r="D68" s="1198"/>
      <c r="E68" s="1198"/>
      <c r="F68" s="1198"/>
      <c r="G68" s="1198"/>
      <c r="H68" s="1198"/>
      <c r="I68" s="1198"/>
      <c r="J68" s="1198"/>
      <c r="K68" s="1198"/>
      <c r="L68" s="1198"/>
      <c r="M68" s="1198"/>
      <c r="N68" s="1198"/>
      <c r="O68" s="1198" t="s">
        <v>977</v>
      </c>
      <c r="P68" s="1198" t="s">
        <v>977</v>
      </c>
      <c r="Q68" s="1198" t="s">
        <v>977</v>
      </c>
      <c r="R68" s="1198" t="s">
        <v>977</v>
      </c>
      <c r="S68" s="1198" t="s">
        <v>977</v>
      </c>
      <c r="T68" s="1198" t="s">
        <v>977</v>
      </c>
      <c r="U68" s="1198" t="s">
        <v>977</v>
      </c>
      <c r="V68" s="1198" t="s">
        <v>977</v>
      </c>
      <c r="W68" s="1198" t="s">
        <v>977</v>
      </c>
      <c r="X68" s="1198" t="s">
        <v>977</v>
      </c>
      <c r="Y68" s="1198" t="s">
        <v>977</v>
      </c>
      <c r="Z68" s="1198" t="s">
        <v>977</v>
      </c>
      <c r="AA68" s="1460"/>
      <c r="AB68" s="1460"/>
      <c r="AC68" s="1460"/>
      <c r="AD68" s="1460"/>
      <c r="AE68" s="1460"/>
      <c r="AF68" s="1460"/>
      <c r="AG68" s="1460"/>
      <c r="AH68" s="1460"/>
      <c r="AI68" s="1460"/>
      <c r="AJ68" s="1460"/>
      <c r="AK68" s="1460"/>
      <c r="AL68" s="1460"/>
      <c r="AM68" s="1460"/>
      <c r="AN68" s="1460"/>
      <c r="AO68" s="1460"/>
      <c r="AP68" s="1460"/>
    </row>
    <row r="69" spans="1:42">
      <c r="A69" s="1197" t="s">
        <v>786</v>
      </c>
      <c r="B69" s="1198" t="s">
        <v>980</v>
      </c>
      <c r="C69" s="1198" t="s">
        <v>981</v>
      </c>
      <c r="D69" s="1198"/>
      <c r="E69" s="1199" t="s">
        <v>980</v>
      </c>
      <c r="F69" s="1198"/>
      <c r="G69" s="1198" t="s">
        <v>980</v>
      </c>
      <c r="H69" s="1198" t="s">
        <v>1011</v>
      </c>
      <c r="I69" s="1198"/>
      <c r="J69" s="1198" t="s">
        <v>953</v>
      </c>
      <c r="K69" s="1198" t="s">
        <v>980</v>
      </c>
      <c r="L69" s="1198" t="s">
        <v>980</v>
      </c>
      <c r="M69" s="1198" t="s">
        <v>980</v>
      </c>
      <c r="N69" s="1198"/>
      <c r="O69" s="1198" t="s">
        <v>842</v>
      </c>
      <c r="P69" s="1198" t="s">
        <v>980</v>
      </c>
      <c r="Q69" s="1198" t="s">
        <v>951</v>
      </c>
      <c r="R69" s="1198" t="s">
        <v>951</v>
      </c>
      <c r="S69" s="1198" t="s">
        <v>951</v>
      </c>
      <c r="T69" s="1198" t="s">
        <v>851</v>
      </c>
      <c r="U69" s="1198" t="s">
        <v>851</v>
      </c>
      <c r="V69" s="1198" t="s">
        <v>851</v>
      </c>
      <c r="W69" s="1198" t="s">
        <v>855</v>
      </c>
      <c r="X69" s="1198" t="s">
        <v>855</v>
      </c>
      <c r="Y69" s="1198" t="s">
        <v>954</v>
      </c>
      <c r="Z69" s="1198" t="s">
        <v>954</v>
      </c>
      <c r="AA69" s="1460"/>
      <c r="AB69" s="1460"/>
      <c r="AC69" s="1460"/>
      <c r="AD69" s="1460"/>
      <c r="AE69" s="1460"/>
      <c r="AF69" s="1460"/>
      <c r="AG69" s="1460"/>
      <c r="AH69" s="1460"/>
      <c r="AI69" s="1460"/>
      <c r="AJ69" s="1460"/>
      <c r="AK69" s="1460"/>
      <c r="AL69" s="1460"/>
      <c r="AM69" s="1460"/>
      <c r="AN69" s="1460"/>
      <c r="AO69" s="1460"/>
      <c r="AP69" s="1460"/>
    </row>
    <row r="70" spans="1:42">
      <c r="A70" s="1197" t="s">
        <v>787</v>
      </c>
      <c r="B70" s="1199">
        <v>50</v>
      </c>
      <c r="C70" s="1199">
        <v>50</v>
      </c>
      <c r="D70" s="1199"/>
      <c r="E70" s="1199">
        <v>60</v>
      </c>
      <c r="F70" s="1199"/>
      <c r="G70" s="1199">
        <v>100</v>
      </c>
      <c r="H70" s="1199">
        <v>50</v>
      </c>
      <c r="I70" s="1199"/>
      <c r="J70" s="1199">
        <v>60</v>
      </c>
      <c r="K70" s="1199">
        <v>50</v>
      </c>
      <c r="L70" s="1199">
        <v>55</v>
      </c>
      <c r="M70" s="1199">
        <v>60</v>
      </c>
      <c r="N70" s="1199"/>
      <c r="O70" s="1199">
        <v>60</v>
      </c>
      <c r="P70" s="1199">
        <v>65</v>
      </c>
      <c r="Q70" s="1199">
        <v>75</v>
      </c>
      <c r="R70" s="1199">
        <v>75</v>
      </c>
      <c r="S70" s="1199">
        <v>75</v>
      </c>
      <c r="T70" s="1199">
        <v>99</v>
      </c>
      <c r="U70" s="1199">
        <v>99</v>
      </c>
      <c r="V70" s="1199">
        <v>99</v>
      </c>
      <c r="W70" s="1199">
        <v>99</v>
      </c>
      <c r="X70" s="1199">
        <v>99</v>
      </c>
      <c r="Y70" s="1199">
        <v>70</v>
      </c>
      <c r="Z70" s="1199">
        <v>70</v>
      </c>
      <c r="AA70" s="1460"/>
      <c r="AB70" s="1460"/>
      <c r="AC70" s="1460"/>
      <c r="AD70" s="1460"/>
      <c r="AE70" s="1460"/>
      <c r="AF70" s="1460"/>
      <c r="AG70" s="1460"/>
      <c r="AH70" s="1460"/>
      <c r="AI70" s="1460"/>
      <c r="AJ70" s="1460"/>
      <c r="AK70" s="1460"/>
      <c r="AL70" s="1460"/>
      <c r="AM70" s="1460"/>
      <c r="AN70" s="1460"/>
      <c r="AO70" s="1460"/>
      <c r="AP70" s="1460"/>
    </row>
    <row r="71" spans="1:42">
      <c r="A71" s="1197" t="s">
        <v>788</v>
      </c>
      <c r="B71" s="1198" t="s">
        <v>971</v>
      </c>
      <c r="C71" s="1198" t="s">
        <v>961</v>
      </c>
      <c r="D71" s="1198"/>
      <c r="E71" s="1198" t="s">
        <v>964</v>
      </c>
      <c r="F71" s="1198"/>
      <c r="G71" s="1198" t="s">
        <v>961</v>
      </c>
      <c r="H71" s="1198" t="s">
        <v>999</v>
      </c>
      <c r="I71" s="1198"/>
      <c r="J71" s="1198" t="s">
        <v>961</v>
      </c>
      <c r="K71" s="1198" t="s">
        <v>1012</v>
      </c>
      <c r="L71" s="1198" t="s">
        <v>962</v>
      </c>
      <c r="M71" s="1198" t="s">
        <v>974</v>
      </c>
      <c r="N71" s="1198"/>
      <c r="O71" s="1198" t="s">
        <v>959</v>
      </c>
      <c r="P71" s="1198" t="s">
        <v>961</v>
      </c>
      <c r="Q71" s="1199" t="s">
        <v>1120</v>
      </c>
      <c r="R71" s="1199" t="s">
        <v>1120</v>
      </c>
      <c r="S71" s="1199" t="s">
        <v>1120</v>
      </c>
      <c r="T71" s="1198" t="s">
        <v>934</v>
      </c>
      <c r="U71" s="1198" t="s">
        <v>934</v>
      </c>
      <c r="V71" s="1198" t="s">
        <v>934</v>
      </c>
      <c r="W71" s="1198" t="s">
        <v>1123</v>
      </c>
      <c r="X71" s="1198" t="s">
        <v>1123</v>
      </c>
      <c r="Y71" s="1198" t="s">
        <v>963</v>
      </c>
      <c r="Z71" s="1198" t="s">
        <v>963</v>
      </c>
      <c r="AA71" s="1460"/>
      <c r="AB71" s="1460"/>
      <c r="AC71" s="1460"/>
      <c r="AD71" s="1460"/>
      <c r="AE71" s="1460"/>
      <c r="AF71" s="1460"/>
      <c r="AG71" s="1460"/>
      <c r="AH71" s="1460"/>
      <c r="AI71" s="1460"/>
      <c r="AJ71" s="1460"/>
      <c r="AK71" s="1460"/>
      <c r="AL71" s="1460"/>
      <c r="AM71" s="1460"/>
      <c r="AN71" s="1460"/>
      <c r="AO71" s="1460"/>
      <c r="AP71" s="1460"/>
    </row>
    <row r="72" spans="1:42">
      <c r="A72" s="1197" t="s">
        <v>789</v>
      </c>
      <c r="B72" s="1199">
        <v>75</v>
      </c>
      <c r="C72" s="1199">
        <v>65</v>
      </c>
      <c r="D72" s="1199"/>
      <c r="E72" s="1199">
        <v>80</v>
      </c>
      <c r="F72" s="1199"/>
      <c r="G72" s="1199">
        <v>150</v>
      </c>
      <c r="H72" s="1199">
        <v>70</v>
      </c>
      <c r="I72" s="1199"/>
      <c r="J72" s="1199">
        <v>100</v>
      </c>
      <c r="K72" s="1199">
        <v>75</v>
      </c>
      <c r="L72" s="1199">
        <v>75</v>
      </c>
      <c r="M72" s="1199">
        <v>80</v>
      </c>
      <c r="N72" s="1199"/>
      <c r="O72" s="1199">
        <v>80</v>
      </c>
      <c r="P72" s="1199">
        <v>80</v>
      </c>
      <c r="Q72" s="1199">
        <v>80</v>
      </c>
      <c r="R72" s="1199">
        <v>80</v>
      </c>
      <c r="S72" s="1199">
        <v>80</v>
      </c>
      <c r="T72" s="1199">
        <v>120</v>
      </c>
      <c r="U72" s="1199">
        <v>120</v>
      </c>
      <c r="V72" s="1199">
        <v>120</v>
      </c>
      <c r="W72" s="1199">
        <v>120</v>
      </c>
      <c r="X72" s="1199">
        <v>120</v>
      </c>
      <c r="Y72" s="1199">
        <v>90</v>
      </c>
      <c r="Z72" s="1199">
        <v>90</v>
      </c>
      <c r="AA72" s="1460"/>
      <c r="AB72" s="1460"/>
      <c r="AC72" s="1460"/>
      <c r="AD72" s="1460"/>
      <c r="AE72" s="1460"/>
      <c r="AF72" s="1460"/>
      <c r="AG72" s="1460"/>
      <c r="AH72" s="1460"/>
      <c r="AI72" s="1460"/>
      <c r="AJ72" s="1460"/>
      <c r="AK72" s="1460"/>
      <c r="AL72" s="1460"/>
      <c r="AM72" s="1460"/>
      <c r="AN72" s="1460"/>
      <c r="AO72" s="1460"/>
      <c r="AP72" s="1460"/>
    </row>
    <row r="73" spans="1:42" ht="13" thickBot="1">
      <c r="A73" s="1200" t="s">
        <v>790</v>
      </c>
      <c r="B73" s="1201" t="s">
        <v>1013</v>
      </c>
      <c r="C73" s="1201" t="s">
        <v>961</v>
      </c>
      <c r="D73" s="1203"/>
      <c r="E73" s="1203" t="s">
        <v>961</v>
      </c>
      <c r="F73" s="1201"/>
      <c r="G73" s="1201" t="s">
        <v>961</v>
      </c>
      <c r="H73" s="1201" t="s">
        <v>999</v>
      </c>
      <c r="I73" s="1201"/>
      <c r="J73" s="1201" t="s">
        <v>961</v>
      </c>
      <c r="K73" s="1201" t="s">
        <v>1012</v>
      </c>
      <c r="L73" s="1201" t="s">
        <v>975</v>
      </c>
      <c r="M73" s="1201" t="s">
        <v>968</v>
      </c>
      <c r="N73" s="1201"/>
      <c r="O73" s="1201" t="s">
        <v>932</v>
      </c>
      <c r="P73" s="1201" t="s">
        <v>961</v>
      </c>
      <c r="Q73" s="1203" t="s">
        <v>932</v>
      </c>
      <c r="R73" s="1203" t="s">
        <v>932</v>
      </c>
      <c r="S73" s="1203" t="s">
        <v>932</v>
      </c>
      <c r="T73" s="1201" t="s">
        <v>1125</v>
      </c>
      <c r="U73" s="1201" t="s">
        <v>1125</v>
      </c>
      <c r="V73" s="1201" t="s">
        <v>1125</v>
      </c>
      <c r="W73" s="1201" t="s">
        <v>1130</v>
      </c>
      <c r="X73" s="1201" t="s">
        <v>1130</v>
      </c>
      <c r="Y73" s="1201" t="s">
        <v>932</v>
      </c>
      <c r="Z73" s="1201" t="s">
        <v>932</v>
      </c>
      <c r="AA73" s="1460"/>
      <c r="AB73" s="1460"/>
      <c r="AC73" s="1460"/>
      <c r="AD73" s="1460"/>
      <c r="AE73" s="1460"/>
      <c r="AF73" s="1460"/>
      <c r="AG73" s="1460"/>
      <c r="AH73" s="1460"/>
      <c r="AI73" s="1460"/>
      <c r="AJ73" s="1460"/>
      <c r="AK73" s="1460"/>
      <c r="AL73" s="1460"/>
      <c r="AM73" s="1460"/>
      <c r="AN73" s="1460"/>
      <c r="AO73" s="1460"/>
      <c r="AP73" s="1460"/>
    </row>
    <row r="74" spans="1:42">
      <c r="A74" s="1196" t="s">
        <v>774</v>
      </c>
      <c r="B74" s="1448"/>
      <c r="C74" s="1448"/>
      <c r="D74" s="1448"/>
      <c r="E74" s="1448"/>
      <c r="F74" s="1448"/>
      <c r="G74" s="1448"/>
      <c r="H74" s="1448"/>
      <c r="I74" s="1448"/>
      <c r="J74" s="1448"/>
      <c r="K74" s="1448"/>
      <c r="L74" s="1448"/>
      <c r="M74" s="1448"/>
      <c r="N74" s="1448"/>
      <c r="O74" s="1451"/>
      <c r="P74" s="1451"/>
      <c r="Q74" s="1451"/>
      <c r="R74" s="1451"/>
      <c r="S74" s="1451"/>
      <c r="T74" s="1451"/>
      <c r="U74" s="1451"/>
      <c r="V74" s="1451"/>
      <c r="W74" s="1451"/>
      <c r="X74" s="1451"/>
      <c r="Y74" s="1451"/>
      <c r="Z74" s="1451"/>
      <c r="AA74" s="1460"/>
      <c r="AB74" s="1460"/>
      <c r="AC74" s="1460"/>
      <c r="AD74" s="1460"/>
      <c r="AE74" s="1460"/>
      <c r="AF74" s="1460"/>
      <c r="AG74" s="1460"/>
      <c r="AH74" s="1460"/>
      <c r="AI74" s="1460"/>
      <c r="AJ74" s="1460"/>
      <c r="AK74" s="1460"/>
      <c r="AL74" s="1460"/>
      <c r="AM74" s="1460"/>
      <c r="AN74" s="1460"/>
      <c r="AO74" s="1460"/>
      <c r="AP74" s="1460"/>
    </row>
    <row r="75" spans="1:42">
      <c r="A75" s="1197" t="s">
        <v>785</v>
      </c>
      <c r="B75" s="1198"/>
      <c r="C75" s="1198"/>
      <c r="D75" s="1198"/>
      <c r="E75" s="1198"/>
      <c r="F75" s="1198"/>
      <c r="G75" s="1198" t="s">
        <v>284</v>
      </c>
      <c r="H75" s="1198"/>
      <c r="I75" s="1198"/>
      <c r="J75" s="1198"/>
      <c r="K75" s="1198"/>
      <c r="L75" s="1198"/>
      <c r="M75" s="1198" t="s">
        <v>284</v>
      </c>
      <c r="N75" s="1198"/>
      <c r="O75" s="1198"/>
      <c r="P75" s="1198"/>
      <c r="Q75" s="1198"/>
      <c r="R75" s="1198"/>
      <c r="S75" s="1198"/>
      <c r="T75" s="1198"/>
      <c r="U75" s="1198"/>
      <c r="V75" s="1198"/>
      <c r="W75" s="1198"/>
      <c r="X75" s="1198"/>
      <c r="Y75" s="1198"/>
      <c r="Z75" s="1198"/>
      <c r="AA75" s="1460"/>
      <c r="AB75" s="1460"/>
      <c r="AC75" s="1460"/>
      <c r="AD75" s="1460"/>
      <c r="AE75" s="1460"/>
      <c r="AF75" s="1460"/>
      <c r="AG75" s="1460"/>
      <c r="AH75" s="1460"/>
      <c r="AI75" s="1460"/>
      <c r="AJ75" s="1460"/>
      <c r="AK75" s="1460"/>
      <c r="AL75" s="1460"/>
      <c r="AM75" s="1460"/>
      <c r="AN75" s="1460"/>
      <c r="AO75" s="1460"/>
      <c r="AP75" s="1460"/>
    </row>
    <row r="76" spans="1:42">
      <c r="A76" s="1197" t="s">
        <v>786</v>
      </c>
      <c r="B76" s="1198"/>
      <c r="C76" s="1198"/>
      <c r="D76" s="1198"/>
      <c r="E76" s="1198"/>
      <c r="F76" s="1198"/>
      <c r="G76" s="1199"/>
      <c r="H76" s="1198"/>
      <c r="I76" s="1199"/>
      <c r="J76" s="1198" t="s">
        <v>953</v>
      </c>
      <c r="K76" s="1198" t="s">
        <v>953</v>
      </c>
      <c r="L76" s="1199"/>
      <c r="M76" s="1199"/>
      <c r="N76" s="1199"/>
      <c r="O76" s="1199"/>
      <c r="P76" s="1199"/>
      <c r="Q76" s="1199"/>
      <c r="R76" s="1199"/>
      <c r="S76" s="1199"/>
      <c r="T76" s="1199"/>
      <c r="U76" s="1199"/>
      <c r="V76" s="1199"/>
      <c r="W76" s="1199"/>
      <c r="X76" s="1199"/>
      <c r="Y76" s="1199"/>
      <c r="Z76" s="1199"/>
      <c r="AA76" s="1460"/>
      <c r="AB76" s="1460"/>
      <c r="AC76" s="1460"/>
      <c r="AD76" s="1460"/>
      <c r="AE76" s="1460"/>
      <c r="AF76" s="1460"/>
      <c r="AG76" s="1460"/>
      <c r="AH76" s="1460"/>
      <c r="AI76" s="1460"/>
      <c r="AJ76" s="1460"/>
      <c r="AK76" s="1460"/>
      <c r="AL76" s="1460"/>
      <c r="AM76" s="1460"/>
      <c r="AN76" s="1460"/>
      <c r="AO76" s="1460"/>
      <c r="AP76" s="1460"/>
    </row>
    <row r="77" spans="1:42">
      <c r="A77" s="1197" t="s">
        <v>787</v>
      </c>
      <c r="B77" s="1199"/>
      <c r="C77" s="1199"/>
      <c r="D77" s="1199"/>
      <c r="E77" s="1199"/>
      <c r="F77" s="1199"/>
      <c r="G77" s="1199"/>
      <c r="H77" s="1199"/>
      <c r="I77" s="1199"/>
      <c r="J77" s="1198" t="s">
        <v>1014</v>
      </c>
      <c r="K77" s="1198" t="s">
        <v>1014</v>
      </c>
      <c r="L77" s="1199"/>
      <c r="M77" s="1199"/>
      <c r="N77" s="1199"/>
      <c r="O77" s="1199"/>
      <c r="P77" s="1199"/>
      <c r="Q77" s="1199"/>
      <c r="R77" s="1199"/>
      <c r="S77" s="1199"/>
      <c r="T77" s="1199"/>
      <c r="U77" s="1199"/>
      <c r="V77" s="1199"/>
      <c r="W77" s="1199"/>
      <c r="X77" s="1199"/>
      <c r="Y77" s="1199"/>
      <c r="Z77" s="1199"/>
      <c r="AA77" s="1460"/>
      <c r="AB77" s="1460"/>
      <c r="AC77" s="1460"/>
      <c r="AD77" s="1460"/>
      <c r="AE77" s="1460"/>
      <c r="AF77" s="1460"/>
      <c r="AG77" s="1460"/>
      <c r="AH77" s="1460"/>
      <c r="AI77" s="1460"/>
      <c r="AJ77" s="1460"/>
      <c r="AK77" s="1460"/>
      <c r="AL77" s="1460"/>
      <c r="AM77" s="1460"/>
      <c r="AN77" s="1460"/>
      <c r="AO77" s="1460"/>
      <c r="AP77" s="1460"/>
    </row>
    <row r="78" spans="1:42">
      <c r="A78" s="1197" t="s">
        <v>788</v>
      </c>
      <c r="B78" s="1198"/>
      <c r="C78" s="1198"/>
      <c r="D78" s="1198"/>
      <c r="E78" s="1198"/>
      <c r="F78" s="1198"/>
      <c r="G78" s="1198"/>
      <c r="H78" s="1198"/>
      <c r="I78" s="1198"/>
      <c r="J78" s="1198" t="s">
        <v>999</v>
      </c>
      <c r="K78" s="1198" t="s">
        <v>999</v>
      </c>
      <c r="L78" s="1199"/>
      <c r="M78" s="1199"/>
      <c r="N78" s="1199"/>
      <c r="O78" s="1199"/>
      <c r="P78" s="1199"/>
      <c r="Q78" s="1199"/>
      <c r="R78" s="1199"/>
      <c r="S78" s="1199"/>
      <c r="T78" s="1199"/>
      <c r="U78" s="1199"/>
      <c r="V78" s="1199"/>
      <c r="W78" s="1199"/>
      <c r="X78" s="1199"/>
      <c r="Y78" s="1199"/>
      <c r="Z78" s="1199"/>
      <c r="AA78" s="1460"/>
      <c r="AB78" s="1460"/>
      <c r="AC78" s="1460"/>
      <c r="AD78" s="1460"/>
      <c r="AE78" s="1460"/>
      <c r="AF78" s="1460"/>
      <c r="AG78" s="1460"/>
      <c r="AH78" s="1460"/>
      <c r="AI78" s="1460"/>
      <c r="AJ78" s="1460"/>
      <c r="AK78" s="1460"/>
      <c r="AL78" s="1460"/>
      <c r="AM78" s="1460"/>
      <c r="AN78" s="1460"/>
      <c r="AO78" s="1460"/>
      <c r="AP78" s="1460"/>
    </row>
    <row r="79" spans="1:42">
      <c r="A79" s="1197" t="s">
        <v>789</v>
      </c>
      <c r="B79" s="1199"/>
      <c r="C79" s="1199"/>
      <c r="D79" s="1199"/>
      <c r="E79" s="1199"/>
      <c r="F79" s="1199"/>
      <c r="G79" s="1199"/>
      <c r="H79" s="1199"/>
      <c r="I79" s="1199"/>
      <c r="J79" s="1198" t="s">
        <v>1015</v>
      </c>
      <c r="K79" s="1198" t="s">
        <v>1015</v>
      </c>
      <c r="L79" s="1199"/>
      <c r="M79" s="1199"/>
      <c r="N79" s="1199"/>
      <c r="O79" s="1199"/>
      <c r="P79" s="1199"/>
      <c r="Q79" s="1199"/>
      <c r="R79" s="1199"/>
      <c r="S79" s="1199"/>
      <c r="T79" s="1199"/>
      <c r="U79" s="1199"/>
      <c r="V79" s="1199"/>
      <c r="W79" s="1199"/>
      <c r="X79" s="1199"/>
      <c r="Y79" s="1199"/>
      <c r="Z79" s="1199"/>
      <c r="AA79" s="1460"/>
      <c r="AB79" s="1460"/>
      <c r="AC79" s="1460"/>
      <c r="AD79" s="1460"/>
      <c r="AE79" s="1460"/>
      <c r="AF79" s="1460"/>
      <c r="AG79" s="1460"/>
      <c r="AH79" s="1460"/>
      <c r="AI79" s="1460"/>
      <c r="AJ79" s="1460"/>
      <c r="AK79" s="1460"/>
      <c r="AL79" s="1460"/>
      <c r="AM79" s="1460"/>
      <c r="AN79" s="1460"/>
      <c r="AO79" s="1460"/>
      <c r="AP79" s="1460"/>
    </row>
    <row r="80" spans="1:42" ht="13" thickBot="1">
      <c r="A80" s="1200" t="s">
        <v>790</v>
      </c>
      <c r="B80" s="1201"/>
      <c r="C80" s="1201"/>
      <c r="D80" s="1201"/>
      <c r="E80" s="1203"/>
      <c r="F80" s="1201"/>
      <c r="G80" s="1203"/>
      <c r="H80" s="1201"/>
      <c r="I80" s="1201"/>
      <c r="J80" s="1201" t="s">
        <v>999</v>
      </c>
      <c r="K80" s="1201" t="s">
        <v>999</v>
      </c>
      <c r="L80" s="1203"/>
      <c r="M80" s="1203"/>
      <c r="N80" s="1203"/>
      <c r="O80" s="1203"/>
      <c r="P80" s="1203"/>
      <c r="Q80" s="1203"/>
      <c r="R80" s="1203"/>
      <c r="S80" s="1203"/>
      <c r="T80" s="1203"/>
      <c r="U80" s="1203"/>
      <c r="V80" s="1203"/>
      <c r="W80" s="1203"/>
      <c r="X80" s="1203"/>
      <c r="Y80" s="1203"/>
      <c r="Z80" s="1203"/>
      <c r="AA80" s="1460"/>
      <c r="AB80" s="1460"/>
      <c r="AC80" s="1460"/>
      <c r="AD80" s="1460"/>
      <c r="AE80" s="1460"/>
      <c r="AF80" s="1460"/>
      <c r="AG80" s="1460"/>
      <c r="AH80" s="1460"/>
      <c r="AI80" s="1460"/>
      <c r="AJ80" s="1460"/>
      <c r="AK80" s="1460"/>
      <c r="AL80" s="1460"/>
      <c r="AM80" s="1460"/>
      <c r="AN80" s="1460"/>
      <c r="AO80" s="1460"/>
      <c r="AP80" s="1460"/>
    </row>
    <row r="81" spans="1:42">
      <c r="A81" s="1196" t="s">
        <v>794</v>
      </c>
      <c r="B81" s="1448"/>
      <c r="C81" s="1448"/>
      <c r="D81" s="1448"/>
      <c r="E81" s="1448"/>
      <c r="F81" s="1448"/>
      <c r="G81" s="1448"/>
      <c r="H81" s="1448"/>
      <c r="I81" s="1448"/>
      <c r="J81" s="1448"/>
      <c r="K81" s="1448"/>
      <c r="L81" s="1448"/>
      <c r="M81" s="1448"/>
      <c r="N81" s="1448"/>
      <c r="O81" s="1451"/>
      <c r="P81" s="1451"/>
      <c r="Q81" s="1451"/>
      <c r="R81" s="1451"/>
      <c r="S81" s="1451"/>
      <c r="T81" s="1451"/>
      <c r="U81" s="1451"/>
      <c r="V81" s="1451"/>
      <c r="W81" s="1451"/>
      <c r="X81" s="1451"/>
      <c r="Y81" s="1451"/>
      <c r="Z81" s="1451"/>
      <c r="AA81" s="1460"/>
      <c r="AB81" s="1460"/>
      <c r="AC81" s="1460"/>
      <c r="AD81" s="1460"/>
      <c r="AE81" s="1460"/>
      <c r="AF81" s="1460"/>
      <c r="AG81" s="1460"/>
      <c r="AH81" s="1460"/>
      <c r="AI81" s="1460"/>
      <c r="AJ81" s="1460"/>
      <c r="AK81" s="1460"/>
      <c r="AL81" s="1460"/>
      <c r="AM81" s="1460"/>
      <c r="AN81" s="1460"/>
      <c r="AO81" s="1460"/>
      <c r="AP81" s="1460"/>
    </row>
    <row r="82" spans="1:42">
      <c r="A82" s="1197" t="s">
        <v>785</v>
      </c>
      <c r="B82" s="1198" t="s">
        <v>970</v>
      </c>
      <c r="C82" s="1198" t="s">
        <v>970</v>
      </c>
      <c r="D82" s="1198" t="s">
        <v>970</v>
      </c>
      <c r="E82" s="1198" t="s">
        <v>970</v>
      </c>
      <c r="F82" s="1198" t="s">
        <v>970</v>
      </c>
      <c r="G82" s="1198" t="s">
        <v>970</v>
      </c>
      <c r="H82" s="1198" t="s">
        <v>970</v>
      </c>
      <c r="I82" s="1198" t="s">
        <v>970</v>
      </c>
      <c r="J82" s="1198" t="s">
        <v>970</v>
      </c>
      <c r="K82" s="1198" t="s">
        <v>970</v>
      </c>
      <c r="L82" s="1198" t="s">
        <v>970</v>
      </c>
      <c r="M82" s="1198" t="s">
        <v>970</v>
      </c>
      <c r="N82" s="1198"/>
      <c r="O82" s="1198" t="s">
        <v>970</v>
      </c>
      <c r="P82" s="1198" t="s">
        <v>970</v>
      </c>
      <c r="Q82" s="1198" t="s">
        <v>970</v>
      </c>
      <c r="R82" s="1198" t="s">
        <v>970</v>
      </c>
      <c r="S82" s="1198" t="s">
        <v>970</v>
      </c>
      <c r="T82" s="1198" t="s">
        <v>970</v>
      </c>
      <c r="U82" s="1198" t="s">
        <v>970</v>
      </c>
      <c r="V82" s="1198" t="s">
        <v>970</v>
      </c>
      <c r="W82" s="1198" t="s">
        <v>970</v>
      </c>
      <c r="X82" s="1198" t="s">
        <v>970</v>
      </c>
      <c r="Y82" s="1198" t="s">
        <v>970</v>
      </c>
      <c r="Z82" s="1198" t="s">
        <v>970</v>
      </c>
      <c r="AA82" s="1460"/>
      <c r="AB82" s="1460"/>
      <c r="AC82" s="1460"/>
      <c r="AD82" s="1460"/>
      <c r="AE82" s="1460"/>
      <c r="AF82" s="1460"/>
      <c r="AG82" s="1460"/>
      <c r="AH82" s="1460"/>
      <c r="AI82" s="1460"/>
      <c r="AJ82" s="1460"/>
      <c r="AK82" s="1460"/>
      <c r="AL82" s="1460"/>
      <c r="AM82" s="1460"/>
      <c r="AN82" s="1460"/>
      <c r="AO82" s="1460"/>
      <c r="AP82" s="1460"/>
    </row>
    <row r="83" spans="1:42">
      <c r="A83" s="1197" t="s">
        <v>786</v>
      </c>
      <c r="B83" s="1198" t="s">
        <v>842</v>
      </c>
      <c r="C83" s="1198" t="s">
        <v>949</v>
      </c>
      <c r="D83" s="1198" t="s">
        <v>1003</v>
      </c>
      <c r="E83" s="1198" t="s">
        <v>951</v>
      </c>
      <c r="F83" s="1198" t="s">
        <v>951</v>
      </c>
      <c r="G83" s="1198" t="s">
        <v>851</v>
      </c>
      <c r="H83" s="1198" t="s">
        <v>851</v>
      </c>
      <c r="I83" s="1198" t="s">
        <v>851</v>
      </c>
      <c r="J83" s="1198" t="s">
        <v>953</v>
      </c>
      <c r="K83" s="1198" t="s">
        <v>953</v>
      </c>
      <c r="L83" s="1198" t="s">
        <v>954</v>
      </c>
      <c r="M83" s="1198" t="s">
        <v>954</v>
      </c>
      <c r="N83" s="1198"/>
      <c r="O83" s="1198" t="s">
        <v>842</v>
      </c>
      <c r="P83" s="1198" t="s">
        <v>949</v>
      </c>
      <c r="Q83" s="1198" t="s">
        <v>951</v>
      </c>
      <c r="R83" s="1198" t="s">
        <v>951</v>
      </c>
      <c r="S83" s="1198" t="s">
        <v>951</v>
      </c>
      <c r="T83" s="1198" t="s">
        <v>851</v>
      </c>
      <c r="U83" s="1198" t="s">
        <v>851</v>
      </c>
      <c r="V83" s="1198" t="s">
        <v>851</v>
      </c>
      <c r="W83" s="1198" t="s">
        <v>855</v>
      </c>
      <c r="X83" s="1198" t="s">
        <v>855</v>
      </c>
      <c r="Y83" s="1198" t="s">
        <v>954</v>
      </c>
      <c r="Z83" s="1198" t="s">
        <v>954</v>
      </c>
      <c r="AA83" s="1460"/>
      <c r="AB83" s="1460"/>
      <c r="AC83" s="1460"/>
      <c r="AD83" s="1460"/>
      <c r="AE83" s="1460"/>
      <c r="AF83" s="1460"/>
      <c r="AG83" s="1460"/>
      <c r="AH83" s="1460"/>
      <c r="AI83" s="1460"/>
      <c r="AJ83" s="1460"/>
      <c r="AK83" s="1460"/>
      <c r="AL83" s="1460"/>
      <c r="AM83" s="1460"/>
      <c r="AN83" s="1460"/>
      <c r="AO83" s="1460"/>
      <c r="AP83" s="1460"/>
    </row>
    <row r="84" spans="1:42">
      <c r="A84" s="1197" t="s">
        <v>787</v>
      </c>
      <c r="B84" s="1199">
        <v>80</v>
      </c>
      <c r="C84" s="1199">
        <v>100</v>
      </c>
      <c r="D84" s="1199">
        <v>90</v>
      </c>
      <c r="E84" s="1199">
        <v>95</v>
      </c>
      <c r="F84" s="1199">
        <v>85</v>
      </c>
      <c r="G84" s="1199">
        <v>65</v>
      </c>
      <c r="H84" s="1199">
        <v>69.989999999999995</v>
      </c>
      <c r="I84" s="1199">
        <v>75</v>
      </c>
      <c r="J84" s="1199">
        <v>79</v>
      </c>
      <c r="K84" s="1199">
        <v>85</v>
      </c>
      <c r="L84" s="1199">
        <v>79</v>
      </c>
      <c r="M84" s="1199">
        <v>100</v>
      </c>
      <c r="N84" s="1199"/>
      <c r="O84" s="1199">
        <v>98</v>
      </c>
      <c r="P84" s="1199">
        <v>92</v>
      </c>
      <c r="Q84" s="1199">
        <v>89</v>
      </c>
      <c r="R84" s="1199">
        <v>89</v>
      </c>
      <c r="S84" s="1199">
        <v>89</v>
      </c>
      <c r="T84" s="1199">
        <v>80</v>
      </c>
      <c r="U84" s="1199">
        <v>80</v>
      </c>
      <c r="V84" s="1199">
        <v>80</v>
      </c>
      <c r="W84" s="1199">
        <v>89</v>
      </c>
      <c r="X84" s="1199">
        <v>89</v>
      </c>
      <c r="Y84" s="1199">
        <v>89</v>
      </c>
      <c r="Z84" s="1199">
        <v>89</v>
      </c>
      <c r="AA84" s="1460"/>
      <c r="AB84" s="1460"/>
      <c r="AC84" s="1460"/>
      <c r="AD84" s="1460"/>
      <c r="AE84" s="1460"/>
      <c r="AF84" s="1460"/>
      <c r="AG84" s="1460"/>
      <c r="AH84" s="1460"/>
      <c r="AI84" s="1460"/>
      <c r="AJ84" s="1460"/>
      <c r="AK84" s="1460"/>
      <c r="AL84" s="1460"/>
      <c r="AM84" s="1460"/>
      <c r="AN84" s="1460"/>
      <c r="AO84" s="1460"/>
      <c r="AP84" s="1460"/>
    </row>
    <row r="85" spans="1:42">
      <c r="A85" s="1197" t="s">
        <v>788</v>
      </c>
      <c r="B85" s="1198" t="s">
        <v>1016</v>
      </c>
      <c r="C85" s="1198" t="s">
        <v>966</v>
      </c>
      <c r="D85" s="1198" t="s">
        <v>932</v>
      </c>
      <c r="E85" s="1198" t="s">
        <v>957</v>
      </c>
      <c r="F85" s="1198" t="s">
        <v>961</v>
      </c>
      <c r="G85" s="1198" t="s">
        <v>961</v>
      </c>
      <c r="H85" s="1198" t="s">
        <v>972</v>
      </c>
      <c r="I85" s="1198" t="s">
        <v>959</v>
      </c>
      <c r="J85" s="1198" t="s">
        <v>996</v>
      </c>
      <c r="K85" s="1198" t="s">
        <v>931</v>
      </c>
      <c r="L85" s="1198" t="s">
        <v>974</v>
      </c>
      <c r="M85" s="1198" t="s">
        <v>962</v>
      </c>
      <c r="N85" s="1199"/>
      <c r="O85" s="1198" t="s">
        <v>925</v>
      </c>
      <c r="P85" s="1199" t="s">
        <v>932</v>
      </c>
      <c r="Q85" s="1199" t="s">
        <v>1120</v>
      </c>
      <c r="R85" s="1199" t="s">
        <v>1120</v>
      </c>
      <c r="S85" s="1199" t="s">
        <v>1120</v>
      </c>
      <c r="T85" s="1199" t="s">
        <v>1121</v>
      </c>
      <c r="U85" s="1199" t="s">
        <v>1121</v>
      </c>
      <c r="V85" s="1199" t="s">
        <v>1121</v>
      </c>
      <c r="W85" s="1199" t="s">
        <v>1008</v>
      </c>
      <c r="X85" s="1199" t="s">
        <v>1008</v>
      </c>
      <c r="Y85" s="1199" t="s">
        <v>964</v>
      </c>
      <c r="Z85" s="1199" t="s">
        <v>964</v>
      </c>
      <c r="AA85" s="1460"/>
      <c r="AB85" s="1460"/>
      <c r="AC85" s="1460"/>
      <c r="AD85" s="1460"/>
      <c r="AE85" s="1460"/>
      <c r="AF85" s="1460"/>
      <c r="AG85" s="1460"/>
      <c r="AH85" s="1460"/>
      <c r="AI85" s="1460"/>
      <c r="AJ85" s="1460"/>
      <c r="AK85" s="1460"/>
      <c r="AL85" s="1460"/>
      <c r="AM85" s="1460"/>
      <c r="AN85" s="1460"/>
      <c r="AO85" s="1460"/>
      <c r="AP85" s="1460"/>
    </row>
    <row r="86" spans="1:42">
      <c r="A86" s="1197" t="s">
        <v>789</v>
      </c>
      <c r="B86" s="1199">
        <v>98</v>
      </c>
      <c r="C86" s="1199">
        <v>120</v>
      </c>
      <c r="D86" s="1199">
        <v>98</v>
      </c>
      <c r="E86" s="1199">
        <v>102</v>
      </c>
      <c r="F86" s="1199">
        <v>93</v>
      </c>
      <c r="G86" s="1199">
        <v>95</v>
      </c>
      <c r="H86" s="1199">
        <v>93.99</v>
      </c>
      <c r="I86" s="1199">
        <v>100</v>
      </c>
      <c r="J86" s="1199">
        <v>110</v>
      </c>
      <c r="K86" s="1199">
        <v>120</v>
      </c>
      <c r="L86" s="1199">
        <v>120</v>
      </c>
      <c r="M86" s="1199">
        <v>110</v>
      </c>
      <c r="N86" s="1199"/>
      <c r="O86" s="1199">
        <v>101.95</v>
      </c>
      <c r="P86" s="1199">
        <v>99</v>
      </c>
      <c r="Q86" s="1199">
        <v>95</v>
      </c>
      <c r="R86" s="1199">
        <v>95</v>
      </c>
      <c r="S86" s="1199">
        <v>95</v>
      </c>
      <c r="T86" s="1199">
        <v>98</v>
      </c>
      <c r="U86" s="1199">
        <v>98</v>
      </c>
      <c r="V86" s="1199">
        <v>98</v>
      </c>
      <c r="W86" s="1199">
        <v>110</v>
      </c>
      <c r="X86" s="1199">
        <v>110</v>
      </c>
      <c r="Y86" s="1199">
        <v>100</v>
      </c>
      <c r="Z86" s="1199">
        <v>100</v>
      </c>
      <c r="AA86" s="1460"/>
      <c r="AB86" s="1460"/>
      <c r="AC86" s="1460"/>
      <c r="AD86" s="1460"/>
      <c r="AE86" s="1460"/>
      <c r="AF86" s="1460"/>
      <c r="AG86" s="1460"/>
      <c r="AH86" s="1460"/>
      <c r="AI86" s="1460"/>
      <c r="AJ86" s="1460"/>
      <c r="AK86" s="1460"/>
      <c r="AL86" s="1460"/>
      <c r="AM86" s="1460"/>
      <c r="AN86" s="1460"/>
      <c r="AO86" s="1460"/>
      <c r="AP86" s="1460"/>
    </row>
    <row r="87" spans="1:42" ht="13" thickBot="1">
      <c r="A87" s="1200" t="s">
        <v>790</v>
      </c>
      <c r="B87" s="1201" t="s">
        <v>989</v>
      </c>
      <c r="C87" s="1201" t="s">
        <v>959</v>
      </c>
      <c r="D87" s="1201" t="s">
        <v>959</v>
      </c>
      <c r="E87" s="1201" t="s">
        <v>1017</v>
      </c>
      <c r="F87" s="1201" t="s">
        <v>961</v>
      </c>
      <c r="G87" s="1201" t="s">
        <v>961</v>
      </c>
      <c r="H87" s="1201" t="s">
        <v>933</v>
      </c>
      <c r="I87" s="1201" t="s">
        <v>966</v>
      </c>
      <c r="J87" s="1201" t="s">
        <v>996</v>
      </c>
      <c r="K87" s="1201" t="s">
        <v>964</v>
      </c>
      <c r="L87" s="1201" t="s">
        <v>975</v>
      </c>
      <c r="M87" s="1201" t="s">
        <v>968</v>
      </c>
      <c r="N87" s="1203"/>
      <c r="O87" s="1201" t="s">
        <v>934</v>
      </c>
      <c r="P87" s="1203" t="s">
        <v>934</v>
      </c>
      <c r="Q87" s="1203" t="s">
        <v>933</v>
      </c>
      <c r="R87" s="1203" t="s">
        <v>933</v>
      </c>
      <c r="S87" s="1203" t="s">
        <v>933</v>
      </c>
      <c r="T87" s="1203" t="s">
        <v>1121</v>
      </c>
      <c r="U87" s="1203" t="s">
        <v>1121</v>
      </c>
      <c r="V87" s="1203" t="s">
        <v>1121</v>
      </c>
      <c r="W87" s="1203" t="s">
        <v>1008</v>
      </c>
      <c r="X87" s="1203" t="s">
        <v>1008</v>
      </c>
      <c r="Y87" s="1203" t="s">
        <v>964</v>
      </c>
      <c r="Z87" s="1203" t="s">
        <v>964</v>
      </c>
      <c r="AA87" s="1460"/>
      <c r="AB87" s="1460"/>
      <c r="AC87" s="1460"/>
      <c r="AD87" s="1460"/>
      <c r="AE87" s="1460"/>
      <c r="AF87" s="1460"/>
      <c r="AG87" s="1460"/>
      <c r="AH87" s="1460"/>
      <c r="AI87" s="1460"/>
      <c r="AJ87" s="1460"/>
      <c r="AK87" s="1460"/>
      <c r="AL87" s="1460"/>
      <c r="AM87" s="1460"/>
      <c r="AN87" s="1460"/>
      <c r="AO87" s="1460"/>
      <c r="AP87" s="1460"/>
    </row>
    <row r="88" spans="1:42">
      <c r="A88" s="1196" t="s">
        <v>329</v>
      </c>
      <c r="B88" s="1448"/>
      <c r="C88" s="1448"/>
      <c r="D88" s="1448"/>
      <c r="E88" s="1448"/>
      <c r="F88" s="1448"/>
      <c r="G88" s="1448"/>
      <c r="H88" s="1448"/>
      <c r="I88" s="1448"/>
      <c r="J88" s="1448"/>
      <c r="K88" s="1448"/>
      <c r="L88" s="1448"/>
      <c r="M88" s="1448"/>
      <c r="N88" s="1448"/>
      <c r="O88" s="1451"/>
      <c r="P88" s="1451"/>
      <c r="Q88" s="1451"/>
      <c r="R88" s="1451"/>
      <c r="S88" s="1451"/>
      <c r="T88" s="1451"/>
      <c r="U88" s="1451"/>
      <c r="V88" s="1451"/>
      <c r="W88" s="1451"/>
      <c r="X88" s="1451"/>
      <c r="Y88" s="1451"/>
      <c r="Z88" s="1451"/>
      <c r="AA88" s="1460"/>
      <c r="AB88" s="1460"/>
      <c r="AC88" s="1460"/>
      <c r="AD88" s="1460"/>
      <c r="AE88" s="1460"/>
      <c r="AF88" s="1460"/>
      <c r="AG88" s="1460"/>
      <c r="AH88" s="1460"/>
      <c r="AI88" s="1460"/>
      <c r="AJ88" s="1460"/>
      <c r="AK88" s="1460"/>
      <c r="AL88" s="1460"/>
      <c r="AM88" s="1460"/>
      <c r="AN88" s="1460"/>
      <c r="AO88" s="1460"/>
      <c r="AP88" s="1460"/>
    </row>
    <row r="89" spans="1:42">
      <c r="A89" s="1197" t="s">
        <v>785</v>
      </c>
      <c r="B89" s="1198"/>
      <c r="C89" s="1199" t="s">
        <v>1001</v>
      </c>
      <c r="D89" s="1199" t="s">
        <v>1001</v>
      </c>
      <c r="E89" s="1198" t="s">
        <v>1018</v>
      </c>
      <c r="F89" s="1199" t="s">
        <v>1018</v>
      </c>
      <c r="G89" s="1198" t="s">
        <v>977</v>
      </c>
      <c r="H89" s="1198" t="s">
        <v>1001</v>
      </c>
      <c r="I89" s="1198" t="s">
        <v>1019</v>
      </c>
      <c r="J89" s="1198"/>
      <c r="K89" s="1198" t="s">
        <v>1001</v>
      </c>
      <c r="L89" s="1198" t="s">
        <v>1020</v>
      </c>
      <c r="M89" s="1198" t="s">
        <v>1020</v>
      </c>
      <c r="N89" s="1198"/>
      <c r="O89" s="1198" t="s">
        <v>1021</v>
      </c>
      <c r="P89" s="1198" t="s">
        <v>1018</v>
      </c>
      <c r="Q89" s="1198" t="s">
        <v>1131</v>
      </c>
      <c r="R89" s="1198" t="s">
        <v>1131</v>
      </c>
      <c r="S89" s="1198" t="s">
        <v>1131</v>
      </c>
      <c r="T89" s="1198" t="s">
        <v>977</v>
      </c>
      <c r="U89" s="1198" t="s">
        <v>977</v>
      </c>
      <c r="V89" s="1198" t="s">
        <v>977</v>
      </c>
      <c r="W89" s="1198" t="s">
        <v>977</v>
      </c>
      <c r="X89" s="1198" t="s">
        <v>977</v>
      </c>
      <c r="Y89" s="1198" t="s">
        <v>1132</v>
      </c>
      <c r="Z89" s="1198" t="s">
        <v>1132</v>
      </c>
      <c r="AA89" s="1460"/>
      <c r="AB89" s="1460"/>
      <c r="AC89" s="1460"/>
      <c r="AD89" s="1460"/>
      <c r="AE89" s="1460"/>
      <c r="AF89" s="1460"/>
      <c r="AG89" s="1460"/>
      <c r="AH89" s="1460"/>
      <c r="AI89" s="1460"/>
      <c r="AJ89" s="1460"/>
      <c r="AK89" s="1460"/>
      <c r="AL89" s="1460"/>
      <c r="AM89" s="1460"/>
      <c r="AN89" s="1460"/>
      <c r="AO89" s="1460"/>
      <c r="AP89" s="1460"/>
    </row>
    <row r="90" spans="1:42">
      <c r="A90" s="1197" t="s">
        <v>786</v>
      </c>
      <c r="B90" s="1198"/>
      <c r="C90" s="1199" t="s">
        <v>949</v>
      </c>
      <c r="D90" s="1199" t="s">
        <v>1022</v>
      </c>
      <c r="E90" s="1198" t="s">
        <v>980</v>
      </c>
      <c r="F90" s="1199" t="s">
        <v>951</v>
      </c>
      <c r="G90" s="1198" t="s">
        <v>851</v>
      </c>
      <c r="H90" s="1198" t="s">
        <v>851</v>
      </c>
      <c r="I90" s="1198" t="s">
        <v>851</v>
      </c>
      <c r="J90" s="1198"/>
      <c r="K90" s="1198" t="s">
        <v>953</v>
      </c>
      <c r="L90" s="1198" t="s">
        <v>954</v>
      </c>
      <c r="M90" s="1198" t="s">
        <v>954</v>
      </c>
      <c r="N90" s="1198"/>
      <c r="O90" s="1198" t="s">
        <v>980</v>
      </c>
      <c r="P90" s="1198" t="s">
        <v>949</v>
      </c>
      <c r="Q90" s="1198" t="s">
        <v>951</v>
      </c>
      <c r="R90" s="1198" t="s">
        <v>951</v>
      </c>
      <c r="S90" s="1198" t="s">
        <v>951</v>
      </c>
      <c r="T90" s="1198" t="s">
        <v>851</v>
      </c>
      <c r="U90" s="1198" t="s">
        <v>851</v>
      </c>
      <c r="V90" s="1198" t="s">
        <v>851</v>
      </c>
      <c r="W90" s="1198" t="s">
        <v>855</v>
      </c>
      <c r="X90" s="1198" t="s">
        <v>855</v>
      </c>
      <c r="Y90" s="1198" t="s">
        <v>954</v>
      </c>
      <c r="Z90" s="1198" t="s">
        <v>954</v>
      </c>
      <c r="AA90" s="1460"/>
      <c r="AB90" s="1460"/>
      <c r="AC90" s="1460"/>
      <c r="AD90" s="1460"/>
      <c r="AE90" s="1460"/>
      <c r="AF90" s="1460"/>
      <c r="AG90" s="1460"/>
      <c r="AH90" s="1460"/>
      <c r="AI90" s="1460"/>
      <c r="AJ90" s="1460"/>
      <c r="AK90" s="1460"/>
      <c r="AL90" s="1460"/>
      <c r="AM90" s="1460"/>
      <c r="AN90" s="1460"/>
      <c r="AO90" s="1460"/>
      <c r="AP90" s="1460"/>
    </row>
    <row r="91" spans="1:42">
      <c r="A91" s="1197" t="s">
        <v>787</v>
      </c>
      <c r="B91" s="1199"/>
      <c r="C91" s="1199">
        <v>49</v>
      </c>
      <c r="D91" s="1199">
        <v>50</v>
      </c>
      <c r="E91" s="1199">
        <v>39</v>
      </c>
      <c r="F91" s="1199">
        <v>39</v>
      </c>
      <c r="G91" s="1199">
        <v>59</v>
      </c>
      <c r="H91" s="1199">
        <v>49</v>
      </c>
      <c r="I91" s="1199">
        <v>20</v>
      </c>
      <c r="J91" s="1199"/>
      <c r="K91" s="1199">
        <v>39</v>
      </c>
      <c r="L91" s="1199">
        <v>49</v>
      </c>
      <c r="M91" s="1199">
        <v>49</v>
      </c>
      <c r="N91" s="1199"/>
      <c r="O91" s="1199">
        <v>14.58</v>
      </c>
      <c r="P91" s="1199">
        <v>39.99</v>
      </c>
      <c r="Q91" s="1199">
        <v>50</v>
      </c>
      <c r="R91" s="1199">
        <v>50</v>
      </c>
      <c r="S91" s="1199">
        <v>50</v>
      </c>
      <c r="T91" s="1199">
        <v>88</v>
      </c>
      <c r="U91" s="1199">
        <v>88</v>
      </c>
      <c r="V91" s="1199">
        <v>88</v>
      </c>
      <c r="W91" s="1199">
        <v>60</v>
      </c>
      <c r="X91" s="1199">
        <v>60</v>
      </c>
      <c r="Y91" s="1199">
        <v>42</v>
      </c>
      <c r="Z91" s="1199">
        <v>42</v>
      </c>
      <c r="AA91" s="1460"/>
      <c r="AB91" s="1460"/>
      <c r="AC91" s="1460"/>
      <c r="AD91" s="1460"/>
      <c r="AE91" s="1460"/>
      <c r="AF91" s="1460"/>
      <c r="AG91" s="1460"/>
      <c r="AH91" s="1460"/>
      <c r="AI91" s="1460"/>
      <c r="AJ91" s="1460"/>
      <c r="AK91" s="1460"/>
      <c r="AL91" s="1460"/>
      <c r="AM91" s="1460"/>
      <c r="AN91" s="1460"/>
      <c r="AO91" s="1460"/>
      <c r="AP91" s="1460"/>
    </row>
    <row r="92" spans="1:42">
      <c r="A92" s="1197" t="s">
        <v>788</v>
      </c>
      <c r="B92" s="1198"/>
      <c r="C92" s="1199" t="s">
        <v>961</v>
      </c>
      <c r="D92" s="1199" t="s">
        <v>1008</v>
      </c>
      <c r="E92" s="1198" t="s">
        <v>994</v>
      </c>
      <c r="F92" s="1199" t="s">
        <v>961</v>
      </c>
      <c r="G92" s="1198" t="s">
        <v>964</v>
      </c>
      <c r="H92" s="1198" t="s">
        <v>1023</v>
      </c>
      <c r="I92" s="1198" t="s">
        <v>961</v>
      </c>
      <c r="J92" s="1198"/>
      <c r="K92" s="1198" t="s">
        <v>961</v>
      </c>
      <c r="L92" s="1198" t="s">
        <v>961</v>
      </c>
      <c r="M92" s="1198" t="s">
        <v>961</v>
      </c>
      <c r="N92" s="1198"/>
      <c r="O92" s="1198" t="s">
        <v>999</v>
      </c>
      <c r="P92" s="1198" t="s">
        <v>1133</v>
      </c>
      <c r="Q92" s="1198" t="s">
        <v>1120</v>
      </c>
      <c r="R92" s="1198" t="s">
        <v>1120</v>
      </c>
      <c r="S92" s="1198" t="s">
        <v>1120</v>
      </c>
      <c r="T92" s="1198" t="s">
        <v>1134</v>
      </c>
      <c r="U92" s="1198" t="s">
        <v>1134</v>
      </c>
      <c r="V92" s="1198" t="s">
        <v>1134</v>
      </c>
      <c r="W92" s="1198" t="s">
        <v>961</v>
      </c>
      <c r="X92" s="1198" t="s">
        <v>961</v>
      </c>
      <c r="Y92" s="1198" t="s">
        <v>959</v>
      </c>
      <c r="Z92" s="1198" t="s">
        <v>959</v>
      </c>
      <c r="AA92" s="1460"/>
      <c r="AB92" s="1460"/>
      <c r="AC92" s="1460"/>
      <c r="AD92" s="1460"/>
      <c r="AE92" s="1460"/>
      <c r="AF92" s="1460"/>
      <c r="AG92" s="1460"/>
      <c r="AH92" s="1460"/>
      <c r="AI92" s="1460"/>
      <c r="AJ92" s="1460"/>
      <c r="AK92" s="1460"/>
      <c r="AL92" s="1460"/>
      <c r="AM92" s="1460"/>
      <c r="AN92" s="1460"/>
      <c r="AO92" s="1460"/>
      <c r="AP92" s="1460"/>
    </row>
    <row r="93" spans="1:42">
      <c r="A93" s="1197" t="s">
        <v>789</v>
      </c>
      <c r="B93" s="1199"/>
      <c r="C93" s="1199">
        <v>69</v>
      </c>
      <c r="D93" s="1199">
        <v>85</v>
      </c>
      <c r="E93" s="1199">
        <v>45</v>
      </c>
      <c r="F93" s="1199">
        <v>46</v>
      </c>
      <c r="G93" s="1199">
        <v>69</v>
      </c>
      <c r="H93" s="1199">
        <v>59</v>
      </c>
      <c r="I93" s="1199">
        <v>40</v>
      </c>
      <c r="J93" s="1199"/>
      <c r="K93" s="1199">
        <v>55</v>
      </c>
      <c r="L93" s="1199">
        <v>56</v>
      </c>
      <c r="M93" s="1199">
        <v>56</v>
      </c>
      <c r="N93" s="1199"/>
      <c r="O93" s="1199">
        <v>20</v>
      </c>
      <c r="P93" s="1199">
        <v>44</v>
      </c>
      <c r="Q93" s="1199">
        <v>63</v>
      </c>
      <c r="R93" s="1199">
        <v>63</v>
      </c>
      <c r="S93" s="1199">
        <v>63</v>
      </c>
      <c r="T93" s="1199">
        <v>98</v>
      </c>
      <c r="U93" s="1199">
        <v>98</v>
      </c>
      <c r="V93" s="1199">
        <v>98</v>
      </c>
      <c r="W93" s="1199">
        <v>79</v>
      </c>
      <c r="X93" s="1199">
        <v>79</v>
      </c>
      <c r="Y93" s="1199">
        <v>57.95</v>
      </c>
      <c r="Z93" s="1199">
        <v>57.95</v>
      </c>
      <c r="AA93" s="1460"/>
      <c r="AB93" s="1460"/>
      <c r="AC93" s="1460"/>
      <c r="AD93" s="1460"/>
      <c r="AE93" s="1460"/>
      <c r="AF93" s="1460"/>
      <c r="AG93" s="1460"/>
      <c r="AH93" s="1460"/>
      <c r="AI93" s="1460"/>
      <c r="AJ93" s="1460"/>
      <c r="AK93" s="1460"/>
      <c r="AL93" s="1460"/>
      <c r="AM93" s="1460"/>
      <c r="AN93" s="1460"/>
      <c r="AO93" s="1460"/>
      <c r="AP93" s="1460"/>
    </row>
    <row r="94" spans="1:42" ht="13" thickBot="1">
      <c r="A94" s="1200" t="s">
        <v>790</v>
      </c>
      <c r="B94" s="1201"/>
      <c r="C94" s="1203" t="s">
        <v>961</v>
      </c>
      <c r="D94" s="1203" t="s">
        <v>1008</v>
      </c>
      <c r="E94" s="1201" t="s">
        <v>933</v>
      </c>
      <c r="F94" s="1203" t="s">
        <v>961</v>
      </c>
      <c r="G94" s="1201" t="s">
        <v>964</v>
      </c>
      <c r="H94" s="1201" t="s">
        <v>1009</v>
      </c>
      <c r="I94" s="1201" t="s">
        <v>961</v>
      </c>
      <c r="J94" s="1201"/>
      <c r="K94" s="1201" t="s">
        <v>961</v>
      </c>
      <c r="L94" s="1201" t="s">
        <v>961</v>
      </c>
      <c r="M94" s="1201" t="s">
        <v>961</v>
      </c>
      <c r="N94" s="1201"/>
      <c r="O94" s="1201" t="s">
        <v>999</v>
      </c>
      <c r="P94" s="1201" t="s">
        <v>1135</v>
      </c>
      <c r="Q94" s="1201" t="s">
        <v>933</v>
      </c>
      <c r="R94" s="1201" t="s">
        <v>933</v>
      </c>
      <c r="S94" s="1201" t="s">
        <v>933</v>
      </c>
      <c r="T94" s="1201" t="s">
        <v>994</v>
      </c>
      <c r="U94" s="1201" t="s">
        <v>994</v>
      </c>
      <c r="V94" s="1201" t="s">
        <v>994</v>
      </c>
      <c r="W94" s="1201" t="s">
        <v>961</v>
      </c>
      <c r="X94" s="1201" t="s">
        <v>961</v>
      </c>
      <c r="Y94" s="1201" t="s">
        <v>961</v>
      </c>
      <c r="Z94" s="1201" t="s">
        <v>961</v>
      </c>
      <c r="AA94" s="1460"/>
      <c r="AB94" s="1460"/>
      <c r="AC94" s="1460"/>
      <c r="AD94" s="1460"/>
      <c r="AE94" s="1460"/>
      <c r="AF94" s="1460"/>
      <c r="AG94" s="1460"/>
      <c r="AH94" s="1460"/>
      <c r="AI94" s="1460"/>
      <c r="AJ94" s="1460"/>
      <c r="AK94" s="1460"/>
      <c r="AL94" s="1460"/>
      <c r="AM94" s="1460"/>
      <c r="AN94" s="1460"/>
      <c r="AO94" s="1460"/>
      <c r="AP94" s="1460"/>
    </row>
    <row r="95" spans="1:42">
      <c r="A95" s="1196" t="s">
        <v>1024</v>
      </c>
      <c r="B95" s="1448"/>
      <c r="C95" s="1448"/>
      <c r="D95" s="1448"/>
      <c r="E95" s="1448"/>
      <c r="F95" s="1448"/>
      <c r="G95" s="1448"/>
      <c r="H95" s="1448"/>
      <c r="I95" s="1448"/>
      <c r="J95" s="1448"/>
      <c r="K95" s="1448"/>
      <c r="L95" s="1448"/>
      <c r="M95" s="1448"/>
      <c r="N95" s="1448"/>
      <c r="O95" s="1451"/>
      <c r="P95" s="1451"/>
      <c r="Q95" s="1451"/>
      <c r="R95" s="1451"/>
      <c r="S95" s="1451"/>
      <c r="T95" s="1451"/>
      <c r="U95" s="1451"/>
      <c r="V95" s="1451"/>
      <c r="W95" s="1451"/>
      <c r="X95" s="1451"/>
      <c r="Y95" s="1451"/>
      <c r="Z95" s="1451"/>
      <c r="AA95" s="1460"/>
      <c r="AB95" s="1460"/>
      <c r="AC95" s="1460"/>
      <c r="AD95" s="1460"/>
      <c r="AE95" s="1460"/>
      <c r="AF95" s="1460"/>
      <c r="AG95" s="1460"/>
      <c r="AH95" s="1460"/>
      <c r="AI95" s="1460"/>
      <c r="AJ95" s="1460"/>
      <c r="AK95" s="1460"/>
      <c r="AL95" s="1460"/>
      <c r="AM95" s="1460"/>
      <c r="AN95" s="1460"/>
      <c r="AO95" s="1460"/>
      <c r="AP95" s="1460"/>
    </row>
    <row r="96" spans="1:42">
      <c r="A96" s="1197" t="s">
        <v>785</v>
      </c>
      <c r="B96" s="1198"/>
      <c r="C96" s="1199"/>
      <c r="D96" s="1199"/>
      <c r="E96" s="1442"/>
      <c r="F96" s="1198" t="s">
        <v>1018</v>
      </c>
      <c r="G96" s="1199"/>
      <c r="H96" s="1198" t="s">
        <v>1018</v>
      </c>
      <c r="I96" s="1199"/>
      <c r="J96" s="1198" t="s">
        <v>1018</v>
      </c>
      <c r="K96" s="1198" t="s">
        <v>1018</v>
      </c>
      <c r="L96" s="1198" t="s">
        <v>1018</v>
      </c>
      <c r="M96" s="1198" t="s">
        <v>1018</v>
      </c>
      <c r="N96" s="1199"/>
      <c r="O96" s="1199"/>
      <c r="P96" s="1199"/>
      <c r="Q96" s="1199"/>
      <c r="R96" s="1199"/>
      <c r="S96" s="1199"/>
      <c r="T96" s="1199"/>
      <c r="U96" s="1199"/>
      <c r="V96" s="1199"/>
      <c r="W96" s="1199"/>
      <c r="X96" s="1199"/>
      <c r="Y96" s="1199"/>
      <c r="Z96" s="1199"/>
      <c r="AA96" s="1460"/>
      <c r="AB96" s="1460"/>
      <c r="AC96" s="1460"/>
      <c r="AD96" s="1460"/>
      <c r="AE96" s="1460"/>
      <c r="AF96" s="1460"/>
      <c r="AG96" s="1460"/>
      <c r="AH96" s="1460"/>
      <c r="AI96" s="1460"/>
      <c r="AJ96" s="1460"/>
      <c r="AK96" s="1460"/>
      <c r="AL96" s="1460"/>
      <c r="AM96" s="1460"/>
      <c r="AN96" s="1460"/>
      <c r="AO96" s="1460"/>
      <c r="AP96" s="1460"/>
    </row>
    <row r="97" spans="1:42">
      <c r="A97" s="1197" t="s">
        <v>786</v>
      </c>
      <c r="B97" s="1198"/>
      <c r="C97" s="1199"/>
      <c r="D97" s="1199"/>
      <c r="E97" s="1442"/>
      <c r="F97" s="1198" t="s">
        <v>951</v>
      </c>
      <c r="G97" s="1199"/>
      <c r="H97" s="1198" t="s">
        <v>851</v>
      </c>
      <c r="I97" s="1199"/>
      <c r="J97" s="1198" t="s">
        <v>953</v>
      </c>
      <c r="K97" s="1198" t="s">
        <v>953</v>
      </c>
      <c r="L97" s="1198" t="s">
        <v>980</v>
      </c>
      <c r="M97" s="1198" t="s">
        <v>980</v>
      </c>
      <c r="N97" s="1199"/>
      <c r="O97" s="1199"/>
      <c r="P97" s="1199"/>
      <c r="Q97" s="1199"/>
      <c r="R97" s="1199"/>
      <c r="S97" s="1199"/>
      <c r="T97" s="1199"/>
      <c r="U97" s="1199"/>
      <c r="V97" s="1199"/>
      <c r="W97" s="1199"/>
      <c r="X97" s="1199"/>
      <c r="Y97" s="1199"/>
      <c r="Z97" s="1199"/>
      <c r="AA97" s="1460"/>
      <c r="AB97" s="1460"/>
      <c r="AC97" s="1460"/>
      <c r="AD97" s="1460"/>
      <c r="AE97" s="1460"/>
      <c r="AF97" s="1460"/>
      <c r="AG97" s="1460"/>
      <c r="AH97" s="1460"/>
      <c r="AI97" s="1460"/>
      <c r="AJ97" s="1460"/>
      <c r="AK97" s="1460"/>
      <c r="AL97" s="1460"/>
      <c r="AM97" s="1460"/>
      <c r="AN97" s="1460"/>
      <c r="AO97" s="1460"/>
      <c r="AP97" s="1460"/>
    </row>
    <row r="98" spans="1:42">
      <c r="A98" s="1197" t="s">
        <v>787</v>
      </c>
      <c r="B98" s="1199"/>
      <c r="C98" s="1199"/>
      <c r="D98" s="1199"/>
      <c r="E98" s="1442"/>
      <c r="F98" s="1199">
        <v>30</v>
      </c>
      <c r="G98" s="1199"/>
      <c r="H98" s="1199">
        <v>29</v>
      </c>
      <c r="I98" s="1199"/>
      <c r="J98" s="1199">
        <v>35</v>
      </c>
      <c r="K98" s="1199">
        <v>35</v>
      </c>
      <c r="L98" s="1199">
        <v>29</v>
      </c>
      <c r="M98" s="1199">
        <v>29</v>
      </c>
      <c r="N98" s="1199"/>
      <c r="O98" s="1199"/>
      <c r="P98" s="1199"/>
      <c r="Q98" s="1199"/>
      <c r="R98" s="1199"/>
      <c r="S98" s="1199"/>
      <c r="T98" s="1199"/>
      <c r="U98" s="1199"/>
      <c r="V98" s="1199"/>
      <c r="W98" s="1199"/>
      <c r="X98" s="1199"/>
      <c r="Y98" s="1199"/>
      <c r="Z98" s="1199"/>
      <c r="AA98" s="1460"/>
      <c r="AB98" s="1460"/>
      <c r="AC98" s="1460"/>
      <c r="AD98" s="1460"/>
      <c r="AE98" s="1460"/>
      <c r="AF98" s="1460"/>
      <c r="AG98" s="1460"/>
      <c r="AH98" s="1460"/>
      <c r="AI98" s="1460"/>
      <c r="AJ98" s="1460"/>
      <c r="AK98" s="1460"/>
      <c r="AL98" s="1460"/>
      <c r="AM98" s="1460"/>
      <c r="AN98" s="1460"/>
      <c r="AO98" s="1460"/>
      <c r="AP98" s="1460"/>
    </row>
    <row r="99" spans="1:42">
      <c r="A99" s="1197" t="s">
        <v>788</v>
      </c>
      <c r="B99" s="1198"/>
      <c r="C99" s="1198"/>
      <c r="D99" s="1198"/>
      <c r="E99" s="1442"/>
      <c r="F99" s="1198" t="s">
        <v>961</v>
      </c>
      <c r="G99" s="1198"/>
      <c r="H99" s="1198" t="s">
        <v>1023</v>
      </c>
      <c r="I99" s="1198"/>
      <c r="J99" s="1198" t="s">
        <v>961</v>
      </c>
      <c r="K99" s="1198" t="s">
        <v>961</v>
      </c>
      <c r="L99" s="1198" t="s">
        <v>974</v>
      </c>
      <c r="M99" s="1198" t="s">
        <v>974</v>
      </c>
      <c r="N99" s="1199"/>
      <c r="O99" s="1199"/>
      <c r="P99" s="1199"/>
      <c r="Q99" s="1199"/>
      <c r="R99" s="1199"/>
      <c r="S99" s="1199"/>
      <c r="T99" s="1199"/>
      <c r="U99" s="1199"/>
      <c r="V99" s="1199"/>
      <c r="W99" s="1199"/>
      <c r="X99" s="1199"/>
      <c r="Y99" s="1199"/>
      <c r="Z99" s="1199"/>
      <c r="AA99" s="1460"/>
      <c r="AB99" s="1460"/>
      <c r="AC99" s="1460"/>
      <c r="AD99" s="1460"/>
      <c r="AE99" s="1460"/>
      <c r="AF99" s="1460"/>
      <c r="AG99" s="1460"/>
      <c r="AH99" s="1460"/>
      <c r="AI99" s="1460"/>
      <c r="AJ99" s="1460"/>
      <c r="AK99" s="1460"/>
      <c r="AL99" s="1460"/>
      <c r="AM99" s="1460"/>
      <c r="AN99" s="1460"/>
      <c r="AO99" s="1460"/>
      <c r="AP99" s="1460"/>
    </row>
    <row r="100" spans="1:42">
      <c r="A100" s="1197" t="s">
        <v>789</v>
      </c>
      <c r="B100" s="1199"/>
      <c r="C100" s="1199"/>
      <c r="D100" s="1199"/>
      <c r="E100" s="1442"/>
      <c r="F100" s="1199">
        <v>35</v>
      </c>
      <c r="G100" s="1199"/>
      <c r="H100" s="1199">
        <v>39</v>
      </c>
      <c r="I100" s="1199"/>
      <c r="J100" s="1199">
        <v>40</v>
      </c>
      <c r="K100" s="1199">
        <v>40</v>
      </c>
      <c r="L100" s="1199">
        <v>40</v>
      </c>
      <c r="M100" s="1199">
        <v>40</v>
      </c>
      <c r="N100" s="1199"/>
      <c r="O100" s="1199"/>
      <c r="P100" s="1199"/>
      <c r="Q100" s="1199"/>
      <c r="R100" s="1199"/>
      <c r="S100" s="1199"/>
      <c r="T100" s="1199"/>
      <c r="U100" s="1199"/>
      <c r="V100" s="1199"/>
      <c r="W100" s="1199"/>
      <c r="X100" s="1199"/>
      <c r="Y100" s="1199"/>
      <c r="Z100" s="1199"/>
      <c r="AA100" s="1460"/>
      <c r="AB100" s="1460"/>
      <c r="AC100" s="1460"/>
      <c r="AD100" s="1460"/>
      <c r="AE100" s="1460"/>
      <c r="AF100" s="1460"/>
      <c r="AG100" s="1460"/>
      <c r="AH100" s="1460"/>
      <c r="AI100" s="1460"/>
      <c r="AJ100" s="1460"/>
      <c r="AK100" s="1460"/>
      <c r="AL100" s="1460"/>
      <c r="AM100" s="1460"/>
      <c r="AN100" s="1460"/>
      <c r="AO100" s="1460"/>
      <c r="AP100" s="1460"/>
    </row>
    <row r="101" spans="1:42" ht="13" thickBot="1">
      <c r="A101" s="1200" t="s">
        <v>790</v>
      </c>
      <c r="B101" s="1201"/>
      <c r="C101" s="1203"/>
      <c r="D101" s="1203"/>
      <c r="E101" s="1454"/>
      <c r="F101" s="1203" t="s">
        <v>961</v>
      </c>
      <c r="G101" s="1203"/>
      <c r="H101" s="1201" t="s">
        <v>1009</v>
      </c>
      <c r="I101" s="1203"/>
      <c r="J101" s="1201" t="s">
        <v>961</v>
      </c>
      <c r="K101" s="1201" t="s">
        <v>961</v>
      </c>
      <c r="L101" s="1201" t="s">
        <v>968</v>
      </c>
      <c r="M101" s="1201" t="s">
        <v>968</v>
      </c>
      <c r="N101" s="1203"/>
      <c r="O101" s="1203"/>
      <c r="P101" s="1203"/>
      <c r="Q101" s="1203"/>
      <c r="R101" s="1203"/>
      <c r="S101" s="1203"/>
      <c r="T101" s="1203"/>
      <c r="U101" s="1203"/>
      <c r="V101" s="1203"/>
      <c r="W101" s="1203"/>
      <c r="X101" s="1203"/>
      <c r="Y101" s="1203"/>
      <c r="Z101" s="1203"/>
      <c r="AA101" s="1460"/>
      <c r="AB101" s="1460"/>
      <c r="AC101" s="1460"/>
      <c r="AD101" s="1460"/>
      <c r="AE101" s="1460"/>
      <c r="AF101" s="1460"/>
      <c r="AG101" s="1460"/>
      <c r="AH101" s="1460"/>
      <c r="AI101" s="1460"/>
      <c r="AJ101" s="1460"/>
      <c r="AK101" s="1460"/>
      <c r="AL101" s="1460"/>
      <c r="AM101" s="1460"/>
      <c r="AN101" s="1460"/>
      <c r="AO101" s="1460"/>
      <c r="AP101" s="1460"/>
    </row>
    <row r="102" spans="1:42">
      <c r="A102" s="1196" t="s">
        <v>1025</v>
      </c>
      <c r="B102" s="1448"/>
      <c r="C102" s="1448"/>
      <c r="D102" s="1448"/>
      <c r="E102" s="1206"/>
      <c r="F102" s="1448"/>
      <c r="G102" s="1448"/>
      <c r="H102" s="1448"/>
      <c r="I102" s="1448"/>
      <c r="J102" s="1448"/>
      <c r="K102" s="1448"/>
      <c r="L102" s="1448"/>
      <c r="M102" s="1448"/>
      <c r="N102" s="1448"/>
      <c r="O102" s="1451"/>
      <c r="P102" s="1451"/>
      <c r="Q102" s="1451"/>
      <c r="R102" s="1451"/>
      <c r="S102" s="1451"/>
      <c r="T102" s="1451"/>
      <c r="U102" s="1451"/>
      <c r="V102" s="1451"/>
      <c r="W102" s="1451"/>
      <c r="X102" s="1451"/>
      <c r="Y102" s="1451"/>
      <c r="Z102" s="1451"/>
      <c r="AA102" s="1460"/>
      <c r="AB102" s="1460"/>
      <c r="AC102" s="1460"/>
      <c r="AD102" s="1460"/>
      <c r="AE102" s="1460"/>
      <c r="AF102" s="1460"/>
      <c r="AG102" s="1460"/>
      <c r="AH102" s="1460"/>
      <c r="AI102" s="1460"/>
      <c r="AJ102" s="1460"/>
      <c r="AK102" s="1460"/>
      <c r="AL102" s="1460"/>
      <c r="AM102" s="1460"/>
      <c r="AN102" s="1460"/>
      <c r="AO102" s="1460"/>
      <c r="AP102" s="1460"/>
    </row>
    <row r="103" spans="1:42">
      <c r="A103" s="1197" t="s">
        <v>785</v>
      </c>
      <c r="B103" s="1198"/>
      <c r="C103" s="1198"/>
      <c r="D103" s="1198"/>
      <c r="E103" s="1198"/>
      <c r="F103" s="1198"/>
      <c r="G103" s="1198"/>
      <c r="H103" s="1198"/>
      <c r="I103" s="1198"/>
      <c r="J103" s="1198"/>
      <c r="K103" s="1198"/>
      <c r="L103" s="1198"/>
      <c r="M103" s="1198"/>
      <c r="N103" s="1198"/>
      <c r="O103" s="1198"/>
      <c r="P103" s="1198"/>
      <c r="Q103" s="1198"/>
      <c r="R103" s="1198"/>
      <c r="S103" s="1198"/>
      <c r="T103" s="1199"/>
      <c r="U103" s="1199"/>
      <c r="V103" s="1199"/>
      <c r="W103" s="1198"/>
      <c r="X103" s="1198"/>
      <c r="Y103" s="1198"/>
      <c r="Z103" s="1198"/>
      <c r="AA103" s="1460"/>
      <c r="AB103" s="1460"/>
      <c r="AC103" s="1460"/>
      <c r="AD103" s="1460"/>
      <c r="AE103" s="1460"/>
      <c r="AF103" s="1460"/>
      <c r="AG103" s="1460"/>
      <c r="AH103" s="1460"/>
      <c r="AI103" s="1460"/>
      <c r="AJ103" s="1460"/>
      <c r="AK103" s="1460"/>
      <c r="AL103" s="1460"/>
      <c r="AM103" s="1460"/>
      <c r="AN103" s="1460"/>
      <c r="AO103" s="1460"/>
      <c r="AP103" s="1460"/>
    </row>
    <row r="104" spans="1:42">
      <c r="A104" s="1197" t="s">
        <v>786</v>
      </c>
      <c r="B104" s="1198"/>
      <c r="C104" s="1199"/>
      <c r="D104" s="1199"/>
      <c r="E104" s="1198"/>
      <c r="F104" s="1198" t="s">
        <v>951</v>
      </c>
      <c r="G104" s="1199"/>
      <c r="H104" s="1199"/>
      <c r="I104" s="1198"/>
      <c r="J104" s="1198"/>
      <c r="K104" s="1198"/>
      <c r="L104" s="1198"/>
      <c r="M104" s="1198"/>
      <c r="N104" s="1198"/>
      <c r="O104" s="1198"/>
      <c r="P104" s="1198"/>
      <c r="Q104" s="1198"/>
      <c r="R104" s="1198"/>
      <c r="S104" s="1198"/>
      <c r="T104" s="1198"/>
      <c r="U104" s="1198"/>
      <c r="V104" s="1198"/>
      <c r="W104" s="1198"/>
      <c r="X104" s="1198"/>
      <c r="Y104" s="1198"/>
      <c r="Z104" s="1198"/>
      <c r="AA104" s="1460"/>
      <c r="AB104" s="1460"/>
      <c r="AC104" s="1460"/>
      <c r="AD104" s="1460"/>
      <c r="AE104" s="1460"/>
      <c r="AF104" s="1460"/>
      <c r="AG104" s="1460"/>
      <c r="AH104" s="1460"/>
      <c r="AI104" s="1460"/>
      <c r="AJ104" s="1460"/>
      <c r="AK104" s="1460"/>
      <c r="AL104" s="1460"/>
      <c r="AM104" s="1460"/>
      <c r="AN104" s="1460"/>
      <c r="AO104" s="1460"/>
      <c r="AP104" s="1460"/>
    </row>
    <row r="105" spans="1:42">
      <c r="A105" s="1197" t="s">
        <v>787</v>
      </c>
      <c r="B105" s="1199"/>
      <c r="C105" s="1199"/>
      <c r="D105" s="1199"/>
      <c r="E105" s="1199"/>
      <c r="F105" s="1199">
        <v>300</v>
      </c>
      <c r="G105" s="1199"/>
      <c r="H105" s="1199"/>
      <c r="I105" s="1199"/>
      <c r="J105" s="1199"/>
      <c r="K105" s="1199"/>
      <c r="L105" s="1199"/>
      <c r="M105" s="1199"/>
      <c r="N105" s="1199"/>
      <c r="O105" s="1199"/>
      <c r="P105" s="1199"/>
      <c r="Q105" s="1199"/>
      <c r="R105" s="1199"/>
      <c r="S105" s="1199"/>
      <c r="T105" s="1199"/>
      <c r="U105" s="1199"/>
      <c r="V105" s="1199"/>
      <c r="W105" s="1199"/>
      <c r="X105" s="1199"/>
      <c r="Y105" s="1199"/>
      <c r="Z105" s="1199"/>
      <c r="AA105" s="1460"/>
      <c r="AB105" s="1460"/>
      <c r="AC105" s="1460"/>
      <c r="AD105" s="1460"/>
      <c r="AE105" s="1460"/>
      <c r="AF105" s="1460"/>
      <c r="AG105" s="1460"/>
      <c r="AH105" s="1460"/>
      <c r="AI105" s="1460"/>
      <c r="AJ105" s="1460"/>
      <c r="AK105" s="1460"/>
      <c r="AL105" s="1460"/>
      <c r="AM105" s="1460"/>
      <c r="AN105" s="1460"/>
      <c r="AO105" s="1460"/>
      <c r="AP105" s="1460"/>
    </row>
    <row r="106" spans="1:42">
      <c r="A106" s="1197" t="s">
        <v>788</v>
      </c>
      <c r="B106" s="1198"/>
      <c r="C106" s="1198"/>
      <c r="D106" s="1198"/>
      <c r="E106" s="1198"/>
      <c r="F106" s="1198" t="s">
        <v>961</v>
      </c>
      <c r="G106" s="1198"/>
      <c r="H106" s="1198"/>
      <c r="I106" s="1198"/>
      <c r="J106" s="1198"/>
      <c r="K106" s="1198"/>
      <c r="L106" s="1198"/>
      <c r="M106" s="1198"/>
      <c r="N106" s="1198"/>
      <c r="O106" s="1198"/>
      <c r="P106" s="1198"/>
      <c r="Q106" s="1198"/>
      <c r="R106" s="1198"/>
      <c r="S106" s="1198"/>
      <c r="T106" s="1199"/>
      <c r="U106" s="1199"/>
      <c r="V106" s="1199"/>
      <c r="W106" s="1198"/>
      <c r="X106" s="1198"/>
      <c r="Y106" s="1198"/>
      <c r="Z106" s="1198"/>
      <c r="AA106" s="1460"/>
      <c r="AB106" s="1460"/>
      <c r="AC106" s="1460"/>
      <c r="AD106" s="1460"/>
      <c r="AE106" s="1460"/>
      <c r="AF106" s="1460"/>
      <c r="AG106" s="1460"/>
      <c r="AH106" s="1460"/>
      <c r="AI106" s="1460"/>
      <c r="AJ106" s="1460"/>
      <c r="AK106" s="1460"/>
      <c r="AL106" s="1460"/>
      <c r="AM106" s="1460"/>
      <c r="AN106" s="1460"/>
      <c r="AO106" s="1460"/>
      <c r="AP106" s="1460"/>
    </row>
    <row r="107" spans="1:42">
      <c r="A107" s="1197" t="s">
        <v>789</v>
      </c>
      <c r="B107" s="1199"/>
      <c r="C107" s="1199"/>
      <c r="D107" s="1199"/>
      <c r="E107" s="1199"/>
      <c r="F107" s="1199">
        <v>500</v>
      </c>
      <c r="G107" s="1199"/>
      <c r="H107" s="1199"/>
      <c r="I107" s="1199"/>
      <c r="J107" s="1199"/>
      <c r="K107" s="1199"/>
      <c r="L107" s="1199"/>
      <c r="M107" s="1199"/>
      <c r="N107" s="1199"/>
      <c r="O107" s="1199"/>
      <c r="P107" s="1199"/>
      <c r="Q107" s="1199"/>
      <c r="R107" s="1199"/>
      <c r="S107" s="1199"/>
      <c r="T107" s="1198"/>
      <c r="U107" s="1198"/>
      <c r="V107" s="1198"/>
      <c r="W107" s="1199"/>
      <c r="X107" s="1199"/>
      <c r="Y107" s="1199"/>
      <c r="Z107" s="1199"/>
      <c r="AA107" s="1460"/>
      <c r="AB107" s="1460"/>
      <c r="AC107" s="1460"/>
      <c r="AD107" s="1460"/>
      <c r="AE107" s="1460"/>
      <c r="AF107" s="1460"/>
      <c r="AG107" s="1460"/>
      <c r="AH107" s="1460"/>
      <c r="AI107" s="1460"/>
      <c r="AJ107" s="1460"/>
      <c r="AK107" s="1460"/>
      <c r="AL107" s="1460"/>
      <c r="AM107" s="1460"/>
      <c r="AN107" s="1460"/>
      <c r="AO107" s="1460"/>
      <c r="AP107" s="1460"/>
    </row>
    <row r="108" spans="1:42" ht="13" thickBot="1">
      <c r="A108" s="1200" t="s">
        <v>790</v>
      </c>
      <c r="B108" s="1201"/>
      <c r="C108" s="1201"/>
      <c r="D108" s="1201"/>
      <c r="E108" s="1201"/>
      <c r="F108" s="1201" t="s">
        <v>961</v>
      </c>
      <c r="G108" s="1201"/>
      <c r="H108" s="1201"/>
      <c r="I108" s="1201"/>
      <c r="J108" s="1201"/>
      <c r="K108" s="1201"/>
      <c r="L108" s="1201"/>
      <c r="M108" s="1201"/>
      <c r="N108" s="1201"/>
      <c r="O108" s="1201"/>
      <c r="P108" s="1201"/>
      <c r="Q108" s="1201"/>
      <c r="R108" s="1201"/>
      <c r="S108" s="1201"/>
      <c r="T108" s="1199"/>
      <c r="U108" s="1199"/>
      <c r="V108" s="1199"/>
      <c r="W108" s="1201"/>
      <c r="X108" s="1201"/>
      <c r="Y108" s="1201"/>
      <c r="Z108" s="1201"/>
      <c r="AA108" s="1460"/>
      <c r="AB108" s="1460"/>
      <c r="AC108" s="1460"/>
      <c r="AD108" s="1460"/>
      <c r="AE108" s="1460"/>
      <c r="AF108" s="1460"/>
      <c r="AG108" s="1460"/>
      <c r="AH108" s="1460"/>
      <c r="AI108" s="1460"/>
      <c r="AJ108" s="1460"/>
      <c r="AK108" s="1460"/>
      <c r="AL108" s="1460"/>
      <c r="AM108" s="1460"/>
      <c r="AN108" s="1460"/>
      <c r="AO108" s="1460"/>
      <c r="AP108" s="1460"/>
    </row>
    <row r="109" spans="1:42">
      <c r="A109" s="1196" t="s">
        <v>795</v>
      </c>
      <c r="B109" s="1448"/>
      <c r="C109" s="1448"/>
      <c r="D109" s="1448"/>
      <c r="E109" s="1448"/>
      <c r="F109" s="1448"/>
      <c r="G109" s="1448"/>
      <c r="H109" s="1448"/>
      <c r="I109" s="1448"/>
      <c r="J109" s="1448"/>
      <c r="K109" s="1448"/>
      <c r="L109" s="1448"/>
      <c r="M109" s="1448"/>
      <c r="N109" s="1448"/>
      <c r="O109" s="1451"/>
      <c r="P109" s="1451"/>
      <c r="Q109" s="1451"/>
      <c r="R109" s="1451"/>
      <c r="S109" s="1451"/>
      <c r="T109" s="1451"/>
      <c r="U109" s="1451"/>
      <c r="V109" s="1451"/>
      <c r="W109" s="1451"/>
      <c r="X109" s="1451"/>
      <c r="Y109" s="1451"/>
      <c r="Z109" s="1451"/>
      <c r="AA109" s="1460"/>
      <c r="AB109" s="1460"/>
      <c r="AC109" s="1460"/>
      <c r="AD109" s="1460"/>
      <c r="AE109" s="1460"/>
      <c r="AF109" s="1460"/>
      <c r="AG109" s="1460"/>
      <c r="AH109" s="1460"/>
      <c r="AI109" s="1460"/>
      <c r="AJ109" s="1460"/>
      <c r="AK109" s="1460"/>
      <c r="AL109" s="1460"/>
      <c r="AM109" s="1460"/>
      <c r="AN109" s="1460"/>
      <c r="AO109" s="1460"/>
      <c r="AP109" s="1460"/>
    </row>
    <row r="110" spans="1:42">
      <c r="A110" s="1197" t="s">
        <v>785</v>
      </c>
      <c r="B110" s="1198"/>
      <c r="C110" s="1198"/>
      <c r="D110" s="1198"/>
      <c r="E110" s="1198"/>
      <c r="F110" s="1198"/>
      <c r="G110" s="1198"/>
      <c r="H110" s="1198" t="s">
        <v>1026</v>
      </c>
      <c r="I110" s="1198"/>
      <c r="J110" s="1198" t="s">
        <v>1026</v>
      </c>
      <c r="K110" s="1198"/>
      <c r="L110" s="1198"/>
      <c r="M110" s="1198"/>
      <c r="N110" s="1198"/>
      <c r="O110" s="1198"/>
      <c r="P110" s="1198"/>
      <c r="Q110" s="1198"/>
      <c r="R110" s="1198"/>
      <c r="S110" s="1198"/>
      <c r="T110" s="1198"/>
      <c r="U110" s="1198"/>
      <c r="V110" s="1198"/>
      <c r="W110" s="1198" t="s">
        <v>1026</v>
      </c>
      <c r="X110" s="1198" t="s">
        <v>1026</v>
      </c>
      <c r="Y110" s="1198"/>
      <c r="Z110" s="1198"/>
      <c r="AA110" s="1460"/>
      <c r="AB110" s="1460"/>
      <c r="AC110" s="1460"/>
      <c r="AD110" s="1460"/>
      <c r="AE110" s="1460"/>
      <c r="AF110" s="1460"/>
      <c r="AG110" s="1460"/>
      <c r="AH110" s="1460"/>
      <c r="AI110" s="1460"/>
      <c r="AJ110" s="1460"/>
      <c r="AK110" s="1460"/>
      <c r="AL110" s="1460"/>
      <c r="AM110" s="1460"/>
      <c r="AN110" s="1460"/>
      <c r="AO110" s="1460"/>
      <c r="AP110" s="1460"/>
    </row>
    <row r="111" spans="1:42">
      <c r="A111" s="1197" t="s">
        <v>786</v>
      </c>
      <c r="B111" s="1198"/>
      <c r="C111" s="1198"/>
      <c r="D111" s="1198"/>
      <c r="E111" s="1199"/>
      <c r="F111" s="1198"/>
      <c r="G111" s="1198"/>
      <c r="H111" s="1198" t="s">
        <v>980</v>
      </c>
      <c r="I111" s="1198"/>
      <c r="J111" s="1198" t="s">
        <v>980</v>
      </c>
      <c r="K111" s="1198"/>
      <c r="L111" s="1198"/>
      <c r="M111" s="1198"/>
      <c r="N111" s="1198"/>
      <c r="O111" s="1198"/>
      <c r="P111" s="1198"/>
      <c r="Q111" s="1198"/>
      <c r="R111" s="1198"/>
      <c r="S111" s="1198"/>
      <c r="T111" s="1198"/>
      <c r="U111" s="1198"/>
      <c r="V111" s="1198"/>
      <c r="W111" s="1198" t="s">
        <v>980</v>
      </c>
      <c r="X111" s="1198" t="s">
        <v>980</v>
      </c>
      <c r="Y111" s="1198"/>
      <c r="Z111" s="1198"/>
      <c r="AA111" s="1460"/>
      <c r="AB111" s="1460"/>
      <c r="AC111" s="1460"/>
      <c r="AD111" s="1460"/>
      <c r="AE111" s="1460"/>
      <c r="AF111" s="1460"/>
      <c r="AG111" s="1460"/>
      <c r="AH111" s="1460"/>
      <c r="AI111" s="1460"/>
      <c r="AJ111" s="1460"/>
      <c r="AK111" s="1460"/>
      <c r="AL111" s="1460"/>
      <c r="AM111" s="1460"/>
      <c r="AN111" s="1460"/>
      <c r="AO111" s="1460"/>
      <c r="AP111" s="1460"/>
    </row>
    <row r="112" spans="1:42">
      <c r="A112" s="1197" t="s">
        <v>787</v>
      </c>
      <c r="B112" s="1198"/>
      <c r="C112" s="1199"/>
      <c r="D112" s="1199"/>
      <c r="E112" s="1198"/>
      <c r="F112" s="1199"/>
      <c r="G112" s="1199"/>
      <c r="H112" s="1199">
        <v>500</v>
      </c>
      <c r="I112" s="1199"/>
      <c r="J112" s="1199">
        <v>600</v>
      </c>
      <c r="K112" s="1199"/>
      <c r="L112" s="1199"/>
      <c r="M112" s="1199"/>
      <c r="N112" s="1199"/>
      <c r="O112" s="1199"/>
      <c r="P112" s="1199"/>
      <c r="Q112" s="1199"/>
      <c r="R112" s="1199"/>
      <c r="S112" s="1199"/>
      <c r="T112" s="1199"/>
      <c r="U112" s="1199"/>
      <c r="V112" s="1199"/>
      <c r="W112" s="1199">
        <v>600</v>
      </c>
      <c r="X112" s="1199">
        <v>600</v>
      </c>
      <c r="Y112" s="1199"/>
      <c r="Z112" s="1199"/>
      <c r="AA112" s="1460"/>
      <c r="AB112" s="1460"/>
      <c r="AC112" s="1460"/>
      <c r="AD112" s="1460"/>
      <c r="AE112" s="1460"/>
      <c r="AF112" s="1460"/>
      <c r="AG112" s="1460"/>
      <c r="AH112" s="1460"/>
      <c r="AI112" s="1460"/>
      <c r="AJ112" s="1460"/>
      <c r="AK112" s="1460"/>
      <c r="AL112" s="1460"/>
      <c r="AM112" s="1460"/>
      <c r="AN112" s="1460"/>
      <c r="AO112" s="1460"/>
      <c r="AP112" s="1460"/>
    </row>
    <row r="113" spans="1:42">
      <c r="A113" s="1197" t="s">
        <v>788</v>
      </c>
      <c r="B113" s="1198"/>
      <c r="C113" s="1198"/>
      <c r="D113" s="1198"/>
      <c r="E113" s="1198"/>
      <c r="F113" s="1198"/>
      <c r="G113" s="1198"/>
      <c r="H113" s="1198" t="s">
        <v>1027</v>
      </c>
      <c r="I113" s="1198"/>
      <c r="J113" s="1198" t="s">
        <v>999</v>
      </c>
      <c r="K113" s="1198"/>
      <c r="L113" s="1198"/>
      <c r="M113" s="1198"/>
      <c r="N113" s="1198"/>
      <c r="O113" s="1198"/>
      <c r="P113" s="1198"/>
      <c r="Q113" s="1198"/>
      <c r="R113" s="1198"/>
      <c r="S113" s="1198"/>
      <c r="T113" s="1198"/>
      <c r="U113" s="1198"/>
      <c r="V113" s="1198"/>
      <c r="W113" s="1198" t="s">
        <v>994</v>
      </c>
      <c r="X113" s="1198" t="s">
        <v>994</v>
      </c>
      <c r="Y113" s="1198"/>
      <c r="Z113" s="1198"/>
      <c r="AA113" s="1460"/>
      <c r="AB113" s="1460"/>
      <c r="AC113" s="1460"/>
      <c r="AD113" s="1460"/>
      <c r="AE113" s="1460"/>
      <c r="AF113" s="1460"/>
      <c r="AG113" s="1460"/>
      <c r="AH113" s="1460"/>
      <c r="AI113" s="1460"/>
      <c r="AJ113" s="1460"/>
      <c r="AK113" s="1460"/>
      <c r="AL113" s="1460"/>
      <c r="AM113" s="1460"/>
      <c r="AN113" s="1460"/>
      <c r="AO113" s="1460"/>
      <c r="AP113" s="1460"/>
    </row>
    <row r="114" spans="1:42">
      <c r="A114" s="1197" t="s">
        <v>789</v>
      </c>
      <c r="B114" s="1199"/>
      <c r="C114" s="1199"/>
      <c r="D114" s="1199"/>
      <c r="E114" s="1198"/>
      <c r="F114" s="1199"/>
      <c r="G114" s="1199"/>
      <c r="H114" s="1199">
        <v>1000</v>
      </c>
      <c r="I114" s="1199"/>
      <c r="J114" s="1199">
        <v>1500</v>
      </c>
      <c r="K114" s="1199"/>
      <c r="L114" s="1199"/>
      <c r="M114" s="1199"/>
      <c r="N114" s="1199"/>
      <c r="O114" s="1199"/>
      <c r="P114" s="1199"/>
      <c r="Q114" s="1199"/>
      <c r="R114" s="1199"/>
      <c r="S114" s="1199"/>
      <c r="T114" s="1199"/>
      <c r="U114" s="1199"/>
      <c r="V114" s="1199"/>
      <c r="W114" s="1199">
        <v>1000</v>
      </c>
      <c r="X114" s="1199">
        <v>1000</v>
      </c>
      <c r="Y114" s="1199"/>
      <c r="Z114" s="1199"/>
      <c r="AA114" s="1460"/>
      <c r="AB114" s="1460"/>
      <c r="AC114" s="1460"/>
      <c r="AD114" s="1460"/>
      <c r="AE114" s="1460"/>
      <c r="AF114" s="1460"/>
      <c r="AG114" s="1460"/>
      <c r="AH114" s="1460"/>
      <c r="AI114" s="1460"/>
      <c r="AJ114" s="1460"/>
      <c r="AK114" s="1460"/>
      <c r="AL114" s="1460"/>
      <c r="AM114" s="1460"/>
      <c r="AN114" s="1460"/>
      <c r="AO114" s="1460"/>
      <c r="AP114" s="1460"/>
    </row>
    <row r="115" spans="1:42" ht="13" thickBot="1">
      <c r="A115" s="1200" t="s">
        <v>790</v>
      </c>
      <c r="B115" s="1201"/>
      <c r="C115" s="1201"/>
      <c r="D115" s="1201"/>
      <c r="E115" s="1201"/>
      <c r="F115" s="1201"/>
      <c r="G115" s="1201"/>
      <c r="H115" s="1201" t="s">
        <v>1028</v>
      </c>
      <c r="I115" s="1201"/>
      <c r="J115" s="1201" t="s">
        <v>999</v>
      </c>
      <c r="K115" s="1201"/>
      <c r="L115" s="1201"/>
      <c r="M115" s="1201"/>
      <c r="N115" s="1201"/>
      <c r="O115" s="1201"/>
      <c r="P115" s="1201"/>
      <c r="Q115" s="1201"/>
      <c r="R115" s="1201"/>
      <c r="S115" s="1201"/>
      <c r="T115" s="1201"/>
      <c r="U115" s="1201"/>
      <c r="V115" s="1201"/>
      <c r="W115" s="1201" t="s">
        <v>1136</v>
      </c>
      <c r="X115" s="1201" t="s">
        <v>1136</v>
      </c>
      <c r="Y115" s="1201"/>
      <c r="Z115" s="1201"/>
      <c r="AA115" s="1460"/>
      <c r="AB115" s="1460"/>
      <c r="AC115" s="1460"/>
      <c r="AD115" s="1460"/>
      <c r="AE115" s="1460"/>
      <c r="AF115" s="1460"/>
      <c r="AG115" s="1460"/>
      <c r="AH115" s="1460"/>
      <c r="AI115" s="1460"/>
      <c r="AJ115" s="1460"/>
      <c r="AK115" s="1460"/>
      <c r="AL115" s="1460"/>
      <c r="AM115" s="1460"/>
      <c r="AN115" s="1460"/>
      <c r="AO115" s="1460"/>
      <c r="AP115" s="1460"/>
    </row>
    <row r="116" spans="1:42">
      <c r="A116" s="1196" t="s">
        <v>335</v>
      </c>
      <c r="B116" s="1448"/>
      <c r="C116" s="1448"/>
      <c r="D116" s="1448"/>
      <c r="E116" s="1448"/>
      <c r="F116" s="1448"/>
      <c r="G116" s="1448"/>
      <c r="H116" s="1448"/>
      <c r="I116" s="1448"/>
      <c r="J116" s="1448"/>
      <c r="K116" s="1448"/>
      <c r="L116" s="1448"/>
      <c r="M116" s="1448"/>
      <c r="N116" s="1448"/>
      <c r="O116" s="1451"/>
      <c r="P116" s="1451"/>
      <c r="Q116" s="1451"/>
      <c r="R116" s="1451"/>
      <c r="S116" s="1451"/>
      <c r="T116" s="1451"/>
      <c r="U116" s="1451"/>
      <c r="V116" s="1451"/>
      <c r="W116" s="1451"/>
      <c r="X116" s="1451"/>
      <c r="Y116" s="1451"/>
      <c r="Z116" s="1451"/>
      <c r="AA116" s="1460"/>
      <c r="AB116" s="1460"/>
      <c r="AC116" s="1460"/>
      <c r="AD116" s="1460"/>
      <c r="AE116" s="1460"/>
      <c r="AF116" s="1460"/>
      <c r="AG116" s="1460"/>
      <c r="AH116" s="1460"/>
      <c r="AI116" s="1460"/>
      <c r="AJ116" s="1460"/>
      <c r="AK116" s="1460"/>
      <c r="AL116" s="1460"/>
      <c r="AM116" s="1460"/>
      <c r="AN116" s="1460"/>
      <c r="AO116" s="1460"/>
      <c r="AP116" s="1460"/>
    </row>
    <row r="117" spans="1:42">
      <c r="A117" s="1197" t="s">
        <v>785</v>
      </c>
      <c r="B117" s="1198"/>
      <c r="C117" s="1198"/>
      <c r="D117" s="1198"/>
      <c r="E117" s="1198"/>
      <c r="F117" s="1198"/>
      <c r="G117" s="1198" t="s">
        <v>1029</v>
      </c>
      <c r="H117" s="1198"/>
      <c r="I117" s="1199"/>
      <c r="J117" s="1199"/>
      <c r="K117" s="1198" t="s">
        <v>1030</v>
      </c>
      <c r="L117" s="1199"/>
      <c r="M117" s="1199"/>
      <c r="N117" s="1199"/>
      <c r="O117" s="1199"/>
      <c r="P117" s="1199"/>
      <c r="Q117" s="1199" t="s">
        <v>945</v>
      </c>
      <c r="R117" s="1199" t="s">
        <v>945</v>
      </c>
      <c r="S117" s="1199" t="s">
        <v>945</v>
      </c>
      <c r="T117" s="1198" t="s">
        <v>1137</v>
      </c>
      <c r="U117" s="1198" t="s">
        <v>1137</v>
      </c>
      <c r="V117" s="1198" t="s">
        <v>1137</v>
      </c>
      <c r="W117" s="1199" t="s">
        <v>1137</v>
      </c>
      <c r="X117" s="1199" t="s">
        <v>1137</v>
      </c>
      <c r="Y117" s="1199" t="s">
        <v>1137</v>
      </c>
      <c r="Z117" s="1199" t="s">
        <v>1137</v>
      </c>
      <c r="AA117" s="1460"/>
      <c r="AB117" s="1460"/>
      <c r="AC117" s="1460"/>
      <c r="AD117" s="1460"/>
      <c r="AE117" s="1460"/>
      <c r="AF117" s="1460"/>
      <c r="AG117" s="1460"/>
      <c r="AH117" s="1460"/>
      <c r="AI117" s="1460"/>
      <c r="AJ117" s="1460"/>
      <c r="AK117" s="1460"/>
      <c r="AL117" s="1460"/>
      <c r="AM117" s="1460"/>
      <c r="AN117" s="1460"/>
      <c r="AO117" s="1460"/>
      <c r="AP117" s="1460"/>
    </row>
    <row r="118" spans="1:42">
      <c r="A118" s="1197" t="s">
        <v>786</v>
      </c>
      <c r="B118" s="1198" t="s">
        <v>980</v>
      </c>
      <c r="C118" s="1198" t="s">
        <v>981</v>
      </c>
      <c r="D118" s="1198"/>
      <c r="E118" s="1199"/>
      <c r="F118" s="1198"/>
      <c r="G118" s="1198" t="s">
        <v>992</v>
      </c>
      <c r="H118" s="1198"/>
      <c r="I118" s="1198" t="s">
        <v>992</v>
      </c>
      <c r="J118" s="1199"/>
      <c r="K118" s="1198" t="s">
        <v>980</v>
      </c>
      <c r="L118" s="1199"/>
      <c r="M118" s="1199"/>
      <c r="N118" s="1199"/>
      <c r="O118" s="1199"/>
      <c r="P118" s="1199"/>
      <c r="Q118" s="1199" t="s">
        <v>980</v>
      </c>
      <c r="R118" s="1199" t="s">
        <v>980</v>
      </c>
      <c r="S118" s="1199" t="s">
        <v>980</v>
      </c>
      <c r="T118" s="1198" t="s">
        <v>980</v>
      </c>
      <c r="U118" s="1198" t="s">
        <v>980</v>
      </c>
      <c r="V118" s="1198" t="s">
        <v>980</v>
      </c>
      <c r="W118" s="1199" t="s">
        <v>992</v>
      </c>
      <c r="X118" s="1199" t="s">
        <v>992</v>
      </c>
      <c r="Y118" s="1199" t="s">
        <v>980</v>
      </c>
      <c r="Z118" s="1199" t="s">
        <v>980</v>
      </c>
      <c r="AA118" s="1460"/>
      <c r="AB118" s="1460"/>
      <c r="AC118" s="1460"/>
      <c r="AD118" s="1460"/>
      <c r="AE118" s="1460"/>
      <c r="AF118" s="1460"/>
      <c r="AG118" s="1460"/>
      <c r="AH118" s="1460"/>
      <c r="AI118" s="1460"/>
      <c r="AJ118" s="1460"/>
      <c r="AK118" s="1460"/>
      <c r="AL118" s="1460"/>
      <c r="AM118" s="1460"/>
      <c r="AN118" s="1460"/>
      <c r="AO118" s="1460"/>
      <c r="AP118" s="1460"/>
    </row>
    <row r="119" spans="1:42">
      <c r="A119" s="1197" t="s">
        <v>787</v>
      </c>
      <c r="B119" s="1199">
        <v>300</v>
      </c>
      <c r="C119" s="1199">
        <v>190</v>
      </c>
      <c r="D119" s="1199"/>
      <c r="E119" s="1199"/>
      <c r="F119" s="1199"/>
      <c r="G119" s="1199">
        <v>400</v>
      </c>
      <c r="H119" s="1199"/>
      <c r="I119" s="1199">
        <v>60</v>
      </c>
      <c r="J119" s="1199"/>
      <c r="K119" s="1199">
        <v>150</v>
      </c>
      <c r="L119" s="1199"/>
      <c r="M119" s="1199"/>
      <c r="N119" s="1199"/>
      <c r="O119" s="1199"/>
      <c r="P119" s="1199"/>
      <c r="Q119" s="1199">
        <v>150</v>
      </c>
      <c r="R119" s="1199">
        <v>150</v>
      </c>
      <c r="S119" s="1199">
        <v>150</v>
      </c>
      <c r="T119" s="1199">
        <v>450</v>
      </c>
      <c r="U119" s="1199">
        <v>450</v>
      </c>
      <c r="V119" s="1199">
        <v>450</v>
      </c>
      <c r="W119" s="1199">
        <v>550</v>
      </c>
      <c r="X119" s="1199">
        <v>550</v>
      </c>
      <c r="Y119" s="1199">
        <v>250</v>
      </c>
      <c r="Z119" s="1199">
        <v>250</v>
      </c>
      <c r="AA119" s="1460"/>
      <c r="AB119" s="1460"/>
      <c r="AC119" s="1460"/>
      <c r="AD119" s="1460"/>
      <c r="AE119" s="1460"/>
      <c r="AF119" s="1460"/>
      <c r="AG119" s="1460"/>
      <c r="AH119" s="1460"/>
      <c r="AI119" s="1460"/>
      <c r="AJ119" s="1460"/>
      <c r="AK119" s="1460"/>
      <c r="AL119" s="1460"/>
      <c r="AM119" s="1460"/>
      <c r="AN119" s="1460"/>
      <c r="AO119" s="1460"/>
      <c r="AP119" s="1460"/>
    </row>
    <row r="120" spans="1:42">
      <c r="A120" s="1197" t="s">
        <v>788</v>
      </c>
      <c r="B120" s="1198" t="s">
        <v>933</v>
      </c>
      <c r="C120" s="1198" t="s">
        <v>961</v>
      </c>
      <c r="D120" s="1198"/>
      <c r="E120" s="1198"/>
      <c r="F120" s="1198"/>
      <c r="G120" s="1198" t="s">
        <v>961</v>
      </c>
      <c r="H120" s="1198"/>
      <c r="I120" s="1198" t="s">
        <v>1031</v>
      </c>
      <c r="J120" s="1199"/>
      <c r="K120" s="1198" t="s">
        <v>1032</v>
      </c>
      <c r="L120" s="1199"/>
      <c r="M120" s="1199"/>
      <c r="N120" s="1199"/>
      <c r="O120" s="1199"/>
      <c r="P120" s="1199"/>
      <c r="Q120" s="1199" t="s">
        <v>1138</v>
      </c>
      <c r="R120" s="1199" t="s">
        <v>1138</v>
      </c>
      <c r="S120" s="1199" t="s">
        <v>1138</v>
      </c>
      <c r="T120" s="1198" t="s">
        <v>1121</v>
      </c>
      <c r="U120" s="1198" t="s">
        <v>1121</v>
      </c>
      <c r="V120" s="1198" t="s">
        <v>1121</v>
      </c>
      <c r="W120" s="1199" t="s">
        <v>961</v>
      </c>
      <c r="X120" s="1199" t="s">
        <v>961</v>
      </c>
      <c r="Y120" s="1199" t="s">
        <v>959</v>
      </c>
      <c r="Z120" s="1199" t="s">
        <v>959</v>
      </c>
      <c r="AA120" s="1460"/>
      <c r="AB120" s="1460"/>
      <c r="AC120" s="1460"/>
      <c r="AD120" s="1460"/>
      <c r="AE120" s="1460"/>
      <c r="AF120" s="1460"/>
      <c r="AG120" s="1460"/>
      <c r="AH120" s="1460"/>
      <c r="AI120" s="1460"/>
      <c r="AJ120" s="1460"/>
      <c r="AK120" s="1460"/>
      <c r="AL120" s="1460"/>
      <c r="AM120" s="1460"/>
      <c r="AN120" s="1460"/>
      <c r="AO120" s="1460"/>
      <c r="AP120" s="1460"/>
    </row>
    <row r="121" spans="1:42">
      <c r="A121" s="1197" t="s">
        <v>789</v>
      </c>
      <c r="B121" s="1199">
        <v>450</v>
      </c>
      <c r="C121" s="1199">
        <v>240</v>
      </c>
      <c r="D121" s="1199"/>
      <c r="E121" s="1199"/>
      <c r="F121" s="1199"/>
      <c r="G121" s="1199">
        <v>1000</v>
      </c>
      <c r="H121" s="1199"/>
      <c r="I121" s="1199">
        <v>100</v>
      </c>
      <c r="J121" s="1199"/>
      <c r="K121" s="1199">
        <v>400</v>
      </c>
      <c r="L121" s="1199"/>
      <c r="M121" s="1199"/>
      <c r="N121" s="1199"/>
      <c r="O121" s="1199"/>
      <c r="P121" s="1199"/>
      <c r="Q121" s="1199">
        <v>200</v>
      </c>
      <c r="R121" s="1199">
        <v>200</v>
      </c>
      <c r="S121" s="1199">
        <v>200</v>
      </c>
      <c r="T121" s="1199">
        <v>800</v>
      </c>
      <c r="U121" s="1199">
        <v>800</v>
      </c>
      <c r="V121" s="1199">
        <v>800</v>
      </c>
      <c r="W121" s="1199">
        <v>800</v>
      </c>
      <c r="X121" s="1199">
        <v>800</v>
      </c>
      <c r="Y121" s="1199">
        <v>600</v>
      </c>
      <c r="Z121" s="1199">
        <v>600</v>
      </c>
      <c r="AA121" s="1460"/>
      <c r="AB121" s="1460"/>
      <c r="AC121" s="1460"/>
      <c r="AD121" s="1460"/>
      <c r="AE121" s="1460"/>
      <c r="AF121" s="1460"/>
      <c r="AG121" s="1460"/>
      <c r="AH121" s="1460"/>
      <c r="AI121" s="1460"/>
      <c r="AJ121" s="1460"/>
      <c r="AK121" s="1460"/>
      <c r="AL121" s="1460"/>
      <c r="AM121" s="1460"/>
      <c r="AN121" s="1460"/>
      <c r="AO121" s="1460"/>
      <c r="AP121" s="1460"/>
    </row>
    <row r="122" spans="1:42" ht="13" thickBot="1">
      <c r="A122" s="1200" t="s">
        <v>790</v>
      </c>
      <c r="B122" s="1201" t="s">
        <v>963</v>
      </c>
      <c r="C122" s="1201" t="s">
        <v>961</v>
      </c>
      <c r="D122" s="1201"/>
      <c r="E122" s="1201"/>
      <c r="F122" s="1201"/>
      <c r="G122" s="1201" t="s">
        <v>932</v>
      </c>
      <c r="H122" s="1201"/>
      <c r="I122" s="1201" t="s">
        <v>1033</v>
      </c>
      <c r="J122" s="1203"/>
      <c r="K122" s="1201" t="s">
        <v>1034</v>
      </c>
      <c r="L122" s="1203"/>
      <c r="M122" s="1203"/>
      <c r="N122" s="1203"/>
      <c r="O122" s="1203"/>
      <c r="P122" s="1203"/>
      <c r="Q122" s="1203" t="s">
        <v>929</v>
      </c>
      <c r="R122" s="1203" t="s">
        <v>929</v>
      </c>
      <c r="S122" s="1203" t="s">
        <v>929</v>
      </c>
      <c r="T122" s="1201" t="s">
        <v>1139</v>
      </c>
      <c r="U122" s="1201" t="s">
        <v>1139</v>
      </c>
      <c r="V122" s="1201" t="s">
        <v>1139</v>
      </c>
      <c r="W122" s="1203" t="s">
        <v>961</v>
      </c>
      <c r="X122" s="1203" t="s">
        <v>961</v>
      </c>
      <c r="Y122" s="1203" t="s">
        <v>932</v>
      </c>
      <c r="Z122" s="1203" t="s">
        <v>932</v>
      </c>
      <c r="AA122" s="1460"/>
      <c r="AB122" s="1460"/>
      <c r="AC122" s="1460"/>
      <c r="AD122" s="1460"/>
      <c r="AE122" s="1460"/>
      <c r="AF122" s="1460"/>
      <c r="AG122" s="1460"/>
      <c r="AH122" s="1460"/>
      <c r="AI122" s="1460"/>
      <c r="AJ122" s="1460"/>
      <c r="AK122" s="1460"/>
      <c r="AL122" s="1460"/>
      <c r="AM122" s="1460"/>
      <c r="AN122" s="1460"/>
      <c r="AO122" s="1460"/>
      <c r="AP122" s="1460"/>
    </row>
    <row r="123" spans="1:42">
      <c r="A123" s="1196" t="s">
        <v>796</v>
      </c>
      <c r="B123" s="1448"/>
      <c r="C123" s="1448"/>
      <c r="D123" s="1448"/>
      <c r="E123" s="1448"/>
      <c r="F123" s="1448"/>
      <c r="G123" s="1448"/>
      <c r="H123" s="1448"/>
      <c r="I123" s="1448"/>
      <c r="J123" s="1448"/>
      <c r="K123" s="1448"/>
      <c r="L123" s="1448"/>
      <c r="M123" s="1448"/>
      <c r="N123" s="1448"/>
      <c r="O123" s="1451"/>
      <c r="P123" s="1451"/>
      <c r="Q123" s="1451"/>
      <c r="R123" s="1451"/>
      <c r="S123" s="1451"/>
      <c r="T123" s="1451"/>
      <c r="U123" s="1451"/>
      <c r="V123" s="1451"/>
      <c r="W123" s="1451"/>
      <c r="X123" s="1451"/>
      <c r="Y123" s="1451"/>
      <c r="Z123" s="1451"/>
      <c r="AA123" s="1460"/>
      <c r="AB123" s="1460"/>
      <c r="AC123" s="1460"/>
      <c r="AD123" s="1460"/>
      <c r="AE123" s="1460"/>
      <c r="AF123" s="1460"/>
      <c r="AG123" s="1460"/>
      <c r="AH123" s="1460"/>
      <c r="AI123" s="1460"/>
      <c r="AJ123" s="1460"/>
      <c r="AK123" s="1460"/>
      <c r="AL123" s="1460"/>
      <c r="AM123" s="1460"/>
      <c r="AN123" s="1460"/>
      <c r="AO123" s="1460"/>
      <c r="AP123" s="1460"/>
    </row>
    <row r="124" spans="1:42">
      <c r="A124" s="1197" t="s">
        <v>785</v>
      </c>
      <c r="B124" s="1198" t="s">
        <v>1035</v>
      </c>
      <c r="C124" s="1198" t="s">
        <v>1036</v>
      </c>
      <c r="D124" s="1198" t="s">
        <v>977</v>
      </c>
      <c r="E124" s="1198" t="s">
        <v>1037</v>
      </c>
      <c r="F124" s="1198" t="s">
        <v>1035</v>
      </c>
      <c r="G124" s="1198" t="s">
        <v>1035</v>
      </c>
      <c r="H124" s="1198" t="s">
        <v>1035</v>
      </c>
      <c r="I124" s="1198" t="s">
        <v>1035</v>
      </c>
      <c r="J124" s="1198" t="s">
        <v>1037</v>
      </c>
      <c r="K124" s="1198" t="s">
        <v>1036</v>
      </c>
      <c r="L124" s="1198" t="s">
        <v>1036</v>
      </c>
      <c r="M124" s="1198" t="s">
        <v>1036</v>
      </c>
      <c r="N124" s="1198"/>
      <c r="O124" s="1198" t="s">
        <v>1038</v>
      </c>
      <c r="P124" s="1198" t="s">
        <v>1140</v>
      </c>
      <c r="Q124" s="1198" t="s">
        <v>1141</v>
      </c>
      <c r="R124" s="1198" t="s">
        <v>1141</v>
      </c>
      <c r="S124" s="1198" t="s">
        <v>1141</v>
      </c>
      <c r="T124" s="1198" t="s">
        <v>1141</v>
      </c>
      <c r="U124" s="1198" t="s">
        <v>1141</v>
      </c>
      <c r="V124" s="1198" t="s">
        <v>1141</v>
      </c>
      <c r="W124" s="1198" t="s">
        <v>1036</v>
      </c>
      <c r="X124" s="1198" t="s">
        <v>1036</v>
      </c>
      <c r="Y124" s="1198" t="s">
        <v>1035</v>
      </c>
      <c r="Z124" s="1198" t="s">
        <v>1035</v>
      </c>
      <c r="AA124" s="1460"/>
      <c r="AB124" s="1460"/>
      <c r="AC124" s="1460"/>
      <c r="AD124" s="1460"/>
      <c r="AE124" s="1460"/>
      <c r="AF124" s="1460"/>
      <c r="AG124" s="1460"/>
      <c r="AH124" s="1460"/>
      <c r="AI124" s="1460"/>
      <c r="AJ124" s="1460"/>
      <c r="AK124" s="1460"/>
      <c r="AL124" s="1460"/>
      <c r="AM124" s="1460"/>
      <c r="AN124" s="1460"/>
      <c r="AO124" s="1460"/>
      <c r="AP124" s="1460"/>
    </row>
    <row r="125" spans="1:42">
      <c r="A125" s="1197" t="s">
        <v>786</v>
      </c>
      <c r="B125" s="1198" t="s">
        <v>842</v>
      </c>
      <c r="C125" s="1198" t="s">
        <v>949</v>
      </c>
      <c r="D125" s="1198" t="s">
        <v>1022</v>
      </c>
      <c r="E125" s="1198" t="s">
        <v>951</v>
      </c>
      <c r="F125" s="1198" t="s">
        <v>951</v>
      </c>
      <c r="G125" s="1198" t="s">
        <v>851</v>
      </c>
      <c r="H125" s="1198" t="s">
        <v>851</v>
      </c>
      <c r="I125" s="1198" t="s">
        <v>851</v>
      </c>
      <c r="J125" s="1198" t="s">
        <v>953</v>
      </c>
      <c r="K125" s="1198" t="s">
        <v>953</v>
      </c>
      <c r="L125" s="1198" t="s">
        <v>954</v>
      </c>
      <c r="M125" s="1198" t="s">
        <v>954</v>
      </c>
      <c r="N125" s="1198"/>
      <c r="O125" s="1198" t="s">
        <v>842</v>
      </c>
      <c r="P125" s="1198" t="s">
        <v>949</v>
      </c>
      <c r="Q125" s="1198" t="s">
        <v>951</v>
      </c>
      <c r="R125" s="1198" t="s">
        <v>951</v>
      </c>
      <c r="S125" s="1198" t="s">
        <v>951</v>
      </c>
      <c r="T125" s="1198" t="s">
        <v>851</v>
      </c>
      <c r="U125" s="1198" t="s">
        <v>851</v>
      </c>
      <c r="V125" s="1198" t="s">
        <v>851</v>
      </c>
      <c r="W125" s="1198" t="s">
        <v>855</v>
      </c>
      <c r="X125" s="1198" t="s">
        <v>855</v>
      </c>
      <c r="Y125" s="1198" t="s">
        <v>954</v>
      </c>
      <c r="Z125" s="1198" t="s">
        <v>954</v>
      </c>
      <c r="AA125" s="1460"/>
      <c r="AB125" s="1460"/>
      <c r="AC125" s="1460"/>
      <c r="AD125" s="1460"/>
      <c r="AE125" s="1460"/>
      <c r="AF125" s="1460"/>
      <c r="AG125" s="1460"/>
      <c r="AH125" s="1460"/>
      <c r="AI125" s="1460"/>
      <c r="AJ125" s="1460"/>
      <c r="AK125" s="1460"/>
      <c r="AL125" s="1460"/>
      <c r="AM125" s="1460"/>
      <c r="AN125" s="1460"/>
      <c r="AO125" s="1460"/>
      <c r="AP125" s="1460"/>
    </row>
    <row r="126" spans="1:42">
      <c r="A126" s="1197" t="s">
        <v>787</v>
      </c>
      <c r="B126" s="1199">
        <v>70</v>
      </c>
      <c r="C126" s="1199">
        <v>75</v>
      </c>
      <c r="D126" s="1199">
        <v>80</v>
      </c>
      <c r="E126" s="1199">
        <v>70</v>
      </c>
      <c r="F126" s="1199">
        <v>70</v>
      </c>
      <c r="G126" s="1199">
        <v>70</v>
      </c>
      <c r="H126" s="1199">
        <v>74.59</v>
      </c>
      <c r="I126" s="1199">
        <v>78</v>
      </c>
      <c r="J126" s="1199">
        <v>75</v>
      </c>
      <c r="K126" s="1199">
        <v>71</v>
      </c>
      <c r="L126" s="1199">
        <v>71</v>
      </c>
      <c r="M126" s="1199">
        <v>79</v>
      </c>
      <c r="N126" s="1199"/>
      <c r="O126" s="1199">
        <v>74.95</v>
      </c>
      <c r="P126" s="1199">
        <v>31</v>
      </c>
      <c r="Q126" s="1199">
        <v>78</v>
      </c>
      <c r="R126" s="1199">
        <v>78</v>
      </c>
      <c r="S126" s="1199">
        <v>78</v>
      </c>
      <c r="T126" s="1199">
        <v>80</v>
      </c>
      <c r="U126" s="1199">
        <v>80</v>
      </c>
      <c r="V126" s="1199">
        <v>80</v>
      </c>
      <c r="W126" s="1199">
        <v>90</v>
      </c>
      <c r="X126" s="1199">
        <v>90</v>
      </c>
      <c r="Y126" s="1199">
        <v>76.95</v>
      </c>
      <c r="Z126" s="1199">
        <v>76.95</v>
      </c>
      <c r="AA126" s="1460"/>
      <c r="AB126" s="1460"/>
      <c r="AC126" s="1460"/>
      <c r="AD126" s="1460"/>
      <c r="AE126" s="1460"/>
      <c r="AF126" s="1460"/>
      <c r="AG126" s="1460"/>
      <c r="AH126" s="1460"/>
      <c r="AI126" s="1460"/>
      <c r="AJ126" s="1460"/>
      <c r="AK126" s="1460"/>
      <c r="AL126" s="1460"/>
      <c r="AM126" s="1460"/>
      <c r="AN126" s="1460"/>
      <c r="AO126" s="1460"/>
      <c r="AP126" s="1460"/>
    </row>
    <row r="127" spans="1:42">
      <c r="A127" s="1197" t="s">
        <v>788</v>
      </c>
      <c r="B127" s="1198" t="s">
        <v>1039</v>
      </c>
      <c r="C127" s="1199" t="s">
        <v>966</v>
      </c>
      <c r="D127" s="1199" t="s">
        <v>932</v>
      </c>
      <c r="E127" s="1199" t="s">
        <v>957</v>
      </c>
      <c r="F127" s="1198" t="s">
        <v>961</v>
      </c>
      <c r="G127" s="1198" t="s">
        <v>964</v>
      </c>
      <c r="H127" s="1198" t="s">
        <v>972</v>
      </c>
      <c r="I127" s="1198" t="s">
        <v>959</v>
      </c>
      <c r="J127" s="1198" t="s">
        <v>961</v>
      </c>
      <c r="K127" s="1198" t="s">
        <v>961</v>
      </c>
      <c r="L127" s="1198" t="s">
        <v>974</v>
      </c>
      <c r="M127" s="1198" t="s">
        <v>968</v>
      </c>
      <c r="N127" s="1198"/>
      <c r="O127" s="1198" t="s">
        <v>925</v>
      </c>
      <c r="P127" s="1198" t="s">
        <v>932</v>
      </c>
      <c r="Q127" s="1198" t="s">
        <v>1120</v>
      </c>
      <c r="R127" s="1198" t="s">
        <v>1120</v>
      </c>
      <c r="S127" s="1198" t="s">
        <v>1120</v>
      </c>
      <c r="T127" s="1198" t="s">
        <v>959</v>
      </c>
      <c r="U127" s="1198" t="s">
        <v>959</v>
      </c>
      <c r="V127" s="1198" t="s">
        <v>959</v>
      </c>
      <c r="W127" s="1198" t="s">
        <v>959</v>
      </c>
      <c r="X127" s="1198" t="s">
        <v>959</v>
      </c>
      <c r="Y127" s="1198" t="s">
        <v>925</v>
      </c>
      <c r="Z127" s="1198" t="s">
        <v>925</v>
      </c>
      <c r="AA127" s="1460"/>
      <c r="AB127" s="1460"/>
      <c r="AC127" s="1460"/>
      <c r="AD127" s="1460"/>
      <c r="AE127" s="1460"/>
      <c r="AF127" s="1460"/>
      <c r="AG127" s="1460"/>
      <c r="AH127" s="1460"/>
      <c r="AI127" s="1460"/>
      <c r="AJ127" s="1460"/>
      <c r="AK127" s="1460"/>
      <c r="AL127" s="1460"/>
      <c r="AM127" s="1460"/>
      <c r="AN127" s="1460"/>
      <c r="AO127" s="1460"/>
      <c r="AP127" s="1460"/>
    </row>
    <row r="128" spans="1:42">
      <c r="A128" s="1197" t="s">
        <v>789</v>
      </c>
      <c r="B128" s="1199">
        <v>90</v>
      </c>
      <c r="C128" s="1199">
        <v>100</v>
      </c>
      <c r="D128" s="1199">
        <v>100</v>
      </c>
      <c r="E128" s="1199">
        <v>85</v>
      </c>
      <c r="F128" s="1199">
        <v>85</v>
      </c>
      <c r="G128" s="1199">
        <v>93</v>
      </c>
      <c r="H128" s="1199">
        <v>86.99</v>
      </c>
      <c r="I128" s="1199">
        <v>89</v>
      </c>
      <c r="J128" s="1199">
        <v>89</v>
      </c>
      <c r="K128" s="1199">
        <v>95</v>
      </c>
      <c r="L128" s="1199">
        <v>100</v>
      </c>
      <c r="M128" s="1199">
        <v>95</v>
      </c>
      <c r="N128" s="1199"/>
      <c r="O128" s="1199">
        <v>79.95</v>
      </c>
      <c r="P128" s="1199">
        <v>36</v>
      </c>
      <c r="Q128" s="1199">
        <v>83</v>
      </c>
      <c r="R128" s="1199">
        <v>83</v>
      </c>
      <c r="S128" s="1199">
        <v>83</v>
      </c>
      <c r="T128" s="1199">
        <v>99</v>
      </c>
      <c r="U128" s="1199">
        <v>99</v>
      </c>
      <c r="V128" s="1199">
        <v>99</v>
      </c>
      <c r="W128" s="1199">
        <v>100</v>
      </c>
      <c r="X128" s="1199">
        <v>100</v>
      </c>
      <c r="Y128" s="1199">
        <v>89.99</v>
      </c>
      <c r="Z128" s="1199">
        <v>89.99</v>
      </c>
      <c r="AA128" s="1460"/>
      <c r="AB128" s="1460"/>
      <c r="AC128" s="1460"/>
      <c r="AD128" s="1460"/>
      <c r="AE128" s="1460"/>
      <c r="AF128" s="1460"/>
      <c r="AG128" s="1460"/>
      <c r="AH128" s="1460"/>
      <c r="AI128" s="1460"/>
      <c r="AJ128" s="1460"/>
      <c r="AK128" s="1460"/>
      <c r="AL128" s="1460"/>
      <c r="AM128" s="1460"/>
      <c r="AN128" s="1460"/>
      <c r="AO128" s="1460"/>
      <c r="AP128" s="1460"/>
    </row>
    <row r="129" spans="1:42" ht="13" thickBot="1">
      <c r="A129" s="1200" t="s">
        <v>790</v>
      </c>
      <c r="B129" s="1201" t="s">
        <v>1040</v>
      </c>
      <c r="C129" s="1203" t="s">
        <v>959</v>
      </c>
      <c r="D129" s="1203" t="s">
        <v>959</v>
      </c>
      <c r="E129" s="1203" t="s">
        <v>1008</v>
      </c>
      <c r="F129" s="1201" t="s">
        <v>961</v>
      </c>
      <c r="G129" s="1201" t="s">
        <v>1008</v>
      </c>
      <c r="H129" s="1201" t="s">
        <v>933</v>
      </c>
      <c r="I129" s="1201" t="s">
        <v>966</v>
      </c>
      <c r="J129" s="1201" t="s">
        <v>961</v>
      </c>
      <c r="K129" s="1201" t="s">
        <v>996</v>
      </c>
      <c r="L129" s="1201" t="s">
        <v>968</v>
      </c>
      <c r="M129" s="1201" t="s">
        <v>975</v>
      </c>
      <c r="N129" s="1201"/>
      <c r="O129" s="1201" t="s">
        <v>934</v>
      </c>
      <c r="P129" s="1201" t="s">
        <v>934</v>
      </c>
      <c r="Q129" s="1201" t="s">
        <v>933</v>
      </c>
      <c r="R129" s="1201" t="s">
        <v>933</v>
      </c>
      <c r="S129" s="1201" t="s">
        <v>933</v>
      </c>
      <c r="T129" s="1201" t="s">
        <v>932</v>
      </c>
      <c r="U129" s="1201" t="s">
        <v>932</v>
      </c>
      <c r="V129" s="1201" t="s">
        <v>932</v>
      </c>
      <c r="W129" s="1201" t="s">
        <v>932</v>
      </c>
      <c r="X129" s="1201" t="s">
        <v>932</v>
      </c>
      <c r="Y129" s="1201" t="s">
        <v>934</v>
      </c>
      <c r="Z129" s="1201" t="s">
        <v>934</v>
      </c>
      <c r="AA129" s="1460"/>
      <c r="AB129" s="1460"/>
      <c r="AC129" s="1460"/>
      <c r="AD129" s="1460"/>
      <c r="AE129" s="1460"/>
      <c r="AF129" s="1460"/>
      <c r="AG129" s="1460"/>
      <c r="AH129" s="1460"/>
      <c r="AI129" s="1460"/>
      <c r="AJ129" s="1460"/>
      <c r="AK129" s="1460"/>
      <c r="AL129" s="1460"/>
      <c r="AM129" s="1460"/>
      <c r="AN129" s="1460"/>
      <c r="AO129" s="1460"/>
      <c r="AP129" s="1460"/>
    </row>
    <row r="130" spans="1:42">
      <c r="A130" s="1196" t="s">
        <v>328</v>
      </c>
      <c r="B130" s="1448"/>
      <c r="C130" s="1448"/>
      <c r="D130" s="1448"/>
      <c r="E130" s="1448"/>
      <c r="F130" s="1448"/>
      <c r="G130" s="1448"/>
      <c r="H130" s="1448"/>
      <c r="I130" s="1448"/>
      <c r="J130" s="1448"/>
      <c r="K130" s="1448"/>
      <c r="L130" s="1448"/>
      <c r="M130" s="1448"/>
      <c r="N130" s="1448"/>
      <c r="O130" s="1451"/>
      <c r="P130" s="1451"/>
      <c r="Q130" s="1451"/>
      <c r="R130" s="1451"/>
      <c r="S130" s="1451"/>
      <c r="T130" s="1451"/>
      <c r="U130" s="1451"/>
      <c r="V130" s="1451"/>
      <c r="W130" s="1451"/>
      <c r="X130" s="1451"/>
      <c r="Y130" s="1451"/>
      <c r="Z130" s="1451"/>
      <c r="AA130" s="1460"/>
      <c r="AB130" s="1460"/>
      <c r="AC130" s="1460"/>
      <c r="AD130" s="1460"/>
      <c r="AE130" s="1460"/>
      <c r="AF130" s="1460"/>
      <c r="AG130" s="1460"/>
      <c r="AH130" s="1460"/>
      <c r="AI130" s="1460"/>
      <c r="AJ130" s="1460"/>
      <c r="AK130" s="1460"/>
      <c r="AL130" s="1460"/>
      <c r="AM130" s="1460"/>
      <c r="AN130" s="1460"/>
      <c r="AO130" s="1460"/>
      <c r="AP130" s="1460"/>
    </row>
    <row r="131" spans="1:42">
      <c r="A131" s="1197" t="s">
        <v>785</v>
      </c>
      <c r="B131" s="1198" t="s">
        <v>1041</v>
      </c>
      <c r="C131" s="1198" t="s">
        <v>1041</v>
      </c>
      <c r="D131" s="1198" t="s">
        <v>1041</v>
      </c>
      <c r="E131" s="1198" t="s">
        <v>1041</v>
      </c>
      <c r="F131" s="1198" t="s">
        <v>1041</v>
      </c>
      <c r="G131" s="1198" t="s">
        <v>1041</v>
      </c>
      <c r="H131" s="1198" t="s">
        <v>1041</v>
      </c>
      <c r="I131" s="1198" t="s">
        <v>1041</v>
      </c>
      <c r="J131" s="1198" t="s">
        <v>1041</v>
      </c>
      <c r="K131" s="1198" t="s">
        <v>1041</v>
      </c>
      <c r="L131" s="1198" t="s">
        <v>1041</v>
      </c>
      <c r="M131" s="1198" t="s">
        <v>1041</v>
      </c>
      <c r="N131" s="1198"/>
      <c r="O131" s="1198" t="s">
        <v>1042</v>
      </c>
      <c r="P131" s="1198" t="s">
        <v>1041</v>
      </c>
      <c r="Q131" s="1198" t="s">
        <v>1041</v>
      </c>
      <c r="R131" s="1198" t="s">
        <v>1041</v>
      </c>
      <c r="S131" s="1198" t="s">
        <v>1041</v>
      </c>
      <c r="T131" s="1198" t="s">
        <v>1041</v>
      </c>
      <c r="U131" s="1198" t="s">
        <v>1041</v>
      </c>
      <c r="V131" s="1198" t="s">
        <v>1041</v>
      </c>
      <c r="W131" s="1198" t="s">
        <v>1041</v>
      </c>
      <c r="X131" s="1198" t="s">
        <v>1041</v>
      </c>
      <c r="Y131" s="1198" t="s">
        <v>1041</v>
      </c>
      <c r="Z131" s="1198" t="s">
        <v>1041</v>
      </c>
      <c r="AA131" s="1460"/>
      <c r="AB131" s="1460"/>
      <c r="AC131" s="1460"/>
      <c r="AD131" s="1460"/>
      <c r="AE131" s="1460"/>
      <c r="AF131" s="1460"/>
      <c r="AG131" s="1460"/>
      <c r="AH131" s="1460"/>
      <c r="AI131" s="1460"/>
      <c r="AJ131" s="1460"/>
      <c r="AK131" s="1460"/>
      <c r="AL131" s="1460"/>
      <c r="AM131" s="1460"/>
      <c r="AN131" s="1460"/>
      <c r="AO131" s="1460"/>
      <c r="AP131" s="1460"/>
    </row>
    <row r="132" spans="1:42">
      <c r="A132" s="1197" t="s">
        <v>786</v>
      </c>
      <c r="B132" s="1198" t="s">
        <v>992</v>
      </c>
      <c r="C132" s="1198" t="s">
        <v>981</v>
      </c>
      <c r="D132" s="1198" t="s">
        <v>1043</v>
      </c>
      <c r="E132" s="1198" t="s">
        <v>992</v>
      </c>
      <c r="F132" s="1198" t="s">
        <v>951</v>
      </c>
      <c r="G132" s="1198" t="s">
        <v>851</v>
      </c>
      <c r="H132" s="1198" t="s">
        <v>981</v>
      </c>
      <c r="I132" s="1198" t="s">
        <v>851</v>
      </c>
      <c r="J132" s="1198" t="s">
        <v>953</v>
      </c>
      <c r="K132" s="1198" t="s">
        <v>992</v>
      </c>
      <c r="L132" s="1198" t="s">
        <v>992</v>
      </c>
      <c r="M132" s="1198" t="s">
        <v>992</v>
      </c>
      <c r="N132" s="1198"/>
      <c r="O132" s="1198" t="s">
        <v>980</v>
      </c>
      <c r="P132" s="1198" t="s">
        <v>980</v>
      </c>
      <c r="Q132" s="1198" t="s">
        <v>980</v>
      </c>
      <c r="R132" s="1198" t="s">
        <v>980</v>
      </c>
      <c r="S132" s="1198" t="s">
        <v>980</v>
      </c>
      <c r="T132" s="1198" t="s">
        <v>851</v>
      </c>
      <c r="U132" s="1198" t="s">
        <v>851</v>
      </c>
      <c r="V132" s="1198" t="s">
        <v>851</v>
      </c>
      <c r="W132" s="1198" t="s">
        <v>855</v>
      </c>
      <c r="X132" s="1198" t="s">
        <v>855</v>
      </c>
      <c r="Y132" s="1198" t="s">
        <v>954</v>
      </c>
      <c r="Z132" s="1198" t="s">
        <v>954</v>
      </c>
      <c r="AA132" s="1460"/>
      <c r="AB132" s="1460"/>
      <c r="AC132" s="1460"/>
      <c r="AD132" s="1460"/>
      <c r="AE132" s="1460"/>
      <c r="AF132" s="1460"/>
      <c r="AG132" s="1460"/>
      <c r="AH132" s="1460"/>
      <c r="AI132" s="1460"/>
      <c r="AJ132" s="1460"/>
      <c r="AK132" s="1460"/>
      <c r="AL132" s="1460"/>
      <c r="AM132" s="1460"/>
      <c r="AN132" s="1460"/>
      <c r="AO132" s="1460"/>
      <c r="AP132" s="1460"/>
    </row>
    <row r="133" spans="1:42">
      <c r="A133" s="1197" t="s">
        <v>787</v>
      </c>
      <c r="B133" s="1199">
        <v>5</v>
      </c>
      <c r="C133" s="1199">
        <v>6</v>
      </c>
      <c r="D133" s="1199">
        <v>5.5</v>
      </c>
      <c r="E133" s="1199">
        <v>12</v>
      </c>
      <c r="F133" s="1199">
        <v>10</v>
      </c>
      <c r="G133" s="1199">
        <v>7</v>
      </c>
      <c r="H133" s="1199">
        <v>6</v>
      </c>
      <c r="I133" s="1199">
        <v>10</v>
      </c>
      <c r="J133" s="1199">
        <v>6</v>
      </c>
      <c r="K133" s="1199">
        <v>12</v>
      </c>
      <c r="L133" s="1199">
        <v>7</v>
      </c>
      <c r="M133" s="1199">
        <v>6</v>
      </c>
      <c r="N133" s="1199"/>
      <c r="O133" s="1199">
        <v>7.99</v>
      </c>
      <c r="P133" s="1199">
        <v>8</v>
      </c>
      <c r="Q133" s="1199">
        <v>8</v>
      </c>
      <c r="R133" s="1199">
        <v>8</v>
      </c>
      <c r="S133" s="1199">
        <v>8</v>
      </c>
      <c r="T133" s="1199">
        <v>6</v>
      </c>
      <c r="U133" s="1199">
        <v>6</v>
      </c>
      <c r="V133" s="1199">
        <v>6</v>
      </c>
      <c r="W133" s="1199">
        <v>6</v>
      </c>
      <c r="X133" s="1199">
        <v>6</v>
      </c>
      <c r="Y133" s="1199">
        <v>12</v>
      </c>
      <c r="Z133" s="1199">
        <v>12</v>
      </c>
      <c r="AA133" s="1460"/>
      <c r="AB133" s="1460"/>
      <c r="AC133" s="1460"/>
      <c r="AD133" s="1460"/>
      <c r="AE133" s="1460"/>
      <c r="AF133" s="1460"/>
      <c r="AG133" s="1460"/>
      <c r="AH133" s="1460"/>
      <c r="AI133" s="1460"/>
      <c r="AJ133" s="1460"/>
      <c r="AK133" s="1460"/>
      <c r="AL133" s="1460"/>
      <c r="AM133" s="1460"/>
      <c r="AN133" s="1460"/>
      <c r="AO133" s="1460"/>
      <c r="AP133" s="1460"/>
    </row>
    <row r="134" spans="1:42">
      <c r="A134" s="1197" t="s">
        <v>788</v>
      </c>
      <c r="B134" s="1198" t="s">
        <v>1044</v>
      </c>
      <c r="C134" s="1198" t="s">
        <v>966</v>
      </c>
      <c r="D134" s="1198" t="s">
        <v>956</v>
      </c>
      <c r="E134" s="1198" t="s">
        <v>989</v>
      </c>
      <c r="F134" s="1198" t="s">
        <v>961</v>
      </c>
      <c r="G134" s="1198" t="s">
        <v>961</v>
      </c>
      <c r="H134" s="1198" t="s">
        <v>966</v>
      </c>
      <c r="I134" s="1198" t="s">
        <v>961</v>
      </c>
      <c r="J134" s="1198" t="s">
        <v>999</v>
      </c>
      <c r="K134" s="1198" t="s">
        <v>989</v>
      </c>
      <c r="L134" s="1198" t="s">
        <v>961</v>
      </c>
      <c r="M134" s="1198" t="s">
        <v>961</v>
      </c>
      <c r="N134" s="1198"/>
      <c r="O134" s="1198" t="s">
        <v>999</v>
      </c>
      <c r="P134" s="1198" t="s">
        <v>1134</v>
      </c>
      <c r="Q134" s="1198" t="s">
        <v>959</v>
      </c>
      <c r="R134" s="1198" t="s">
        <v>959</v>
      </c>
      <c r="S134" s="1198" t="s">
        <v>959</v>
      </c>
      <c r="T134" s="1198" t="s">
        <v>1134</v>
      </c>
      <c r="U134" s="1198" t="s">
        <v>1134</v>
      </c>
      <c r="V134" s="1198" t="s">
        <v>1134</v>
      </c>
      <c r="W134" s="1198" t="s">
        <v>1130</v>
      </c>
      <c r="X134" s="1198" t="s">
        <v>1130</v>
      </c>
      <c r="Y134" s="1198" t="s">
        <v>925</v>
      </c>
      <c r="Z134" s="1198" t="s">
        <v>925</v>
      </c>
      <c r="AA134" s="1460"/>
      <c r="AB134" s="1460"/>
      <c r="AC134" s="1460"/>
      <c r="AD134" s="1460"/>
      <c r="AE134" s="1460"/>
      <c r="AF134" s="1460"/>
      <c r="AG134" s="1460"/>
      <c r="AH134" s="1460"/>
      <c r="AI134" s="1460"/>
      <c r="AJ134" s="1460"/>
      <c r="AK134" s="1460"/>
      <c r="AL134" s="1460"/>
      <c r="AM134" s="1460"/>
      <c r="AN134" s="1460"/>
      <c r="AO134" s="1460"/>
      <c r="AP134" s="1460"/>
    </row>
    <row r="135" spans="1:42">
      <c r="A135" s="1197" t="s">
        <v>789</v>
      </c>
      <c r="B135" s="1199">
        <v>7</v>
      </c>
      <c r="C135" s="1199">
        <v>7</v>
      </c>
      <c r="D135" s="1199">
        <v>6</v>
      </c>
      <c r="E135" s="1199">
        <v>13</v>
      </c>
      <c r="F135" s="1199">
        <v>12</v>
      </c>
      <c r="G135" s="1199">
        <v>12</v>
      </c>
      <c r="H135" s="1199">
        <v>7</v>
      </c>
      <c r="I135" s="1199">
        <v>12</v>
      </c>
      <c r="J135" s="1199">
        <v>7</v>
      </c>
      <c r="K135" s="1199">
        <v>13</v>
      </c>
      <c r="L135" s="1199">
        <v>10</v>
      </c>
      <c r="M135" s="1199">
        <v>10</v>
      </c>
      <c r="N135" s="1199"/>
      <c r="O135" s="1199">
        <v>10.95</v>
      </c>
      <c r="P135" s="1199">
        <v>9</v>
      </c>
      <c r="Q135" s="1199">
        <v>10</v>
      </c>
      <c r="R135" s="1199">
        <v>10</v>
      </c>
      <c r="S135" s="1199">
        <v>10</v>
      </c>
      <c r="T135" s="1199">
        <v>10</v>
      </c>
      <c r="U135" s="1199">
        <v>10</v>
      </c>
      <c r="V135" s="1199">
        <v>10</v>
      </c>
      <c r="W135" s="1199">
        <v>10</v>
      </c>
      <c r="X135" s="1199">
        <v>10</v>
      </c>
      <c r="Y135" s="1199">
        <v>18</v>
      </c>
      <c r="Z135" s="1199">
        <v>18</v>
      </c>
      <c r="AA135" s="1460"/>
      <c r="AB135" s="1460"/>
      <c r="AC135" s="1460"/>
      <c r="AD135" s="1460"/>
      <c r="AE135" s="1460"/>
      <c r="AF135" s="1460"/>
      <c r="AG135" s="1460"/>
      <c r="AH135" s="1460"/>
      <c r="AI135" s="1460"/>
      <c r="AJ135" s="1460"/>
      <c r="AK135" s="1460"/>
      <c r="AL135" s="1460"/>
      <c r="AM135" s="1460"/>
      <c r="AN135" s="1460"/>
      <c r="AO135" s="1460"/>
      <c r="AP135" s="1460"/>
    </row>
    <row r="136" spans="1:42" ht="13" thickBot="1">
      <c r="A136" s="1200" t="s">
        <v>790</v>
      </c>
      <c r="B136" s="1201" t="s">
        <v>1045</v>
      </c>
      <c r="C136" s="1201" t="s">
        <v>959</v>
      </c>
      <c r="D136" s="1201" t="s">
        <v>959</v>
      </c>
      <c r="E136" s="1201" t="s">
        <v>961</v>
      </c>
      <c r="F136" s="1201" t="s">
        <v>961</v>
      </c>
      <c r="G136" s="1201" t="s">
        <v>961</v>
      </c>
      <c r="H136" s="1201" t="s">
        <v>959</v>
      </c>
      <c r="I136" s="1201" t="s">
        <v>961</v>
      </c>
      <c r="J136" s="1201" t="s">
        <v>961</v>
      </c>
      <c r="K136" s="1201" t="s">
        <v>961</v>
      </c>
      <c r="L136" s="1201" t="s">
        <v>961</v>
      </c>
      <c r="M136" s="1201" t="s">
        <v>961</v>
      </c>
      <c r="N136" s="1201"/>
      <c r="O136" s="1201" t="s">
        <v>999</v>
      </c>
      <c r="P136" s="1201" t="s">
        <v>1134</v>
      </c>
      <c r="Q136" s="1201" t="s">
        <v>933</v>
      </c>
      <c r="R136" s="1201" t="s">
        <v>933</v>
      </c>
      <c r="S136" s="1201" t="s">
        <v>933</v>
      </c>
      <c r="T136" s="1201" t="s">
        <v>1134</v>
      </c>
      <c r="U136" s="1201" t="s">
        <v>1134</v>
      </c>
      <c r="V136" s="1201" t="s">
        <v>1134</v>
      </c>
      <c r="W136" s="1201" t="s">
        <v>1130</v>
      </c>
      <c r="X136" s="1201" t="s">
        <v>1130</v>
      </c>
      <c r="Y136" s="1201" t="s">
        <v>959</v>
      </c>
      <c r="Z136" s="1201" t="s">
        <v>959</v>
      </c>
      <c r="AA136" s="1460"/>
      <c r="AB136" s="1460"/>
      <c r="AC136" s="1460"/>
      <c r="AD136" s="1460"/>
      <c r="AE136" s="1460"/>
      <c r="AF136" s="1460"/>
      <c r="AG136" s="1460"/>
      <c r="AH136" s="1460"/>
      <c r="AI136" s="1460"/>
      <c r="AJ136" s="1460"/>
      <c r="AK136" s="1460"/>
      <c r="AL136" s="1460"/>
      <c r="AM136" s="1460"/>
      <c r="AN136" s="1460"/>
      <c r="AO136" s="1460"/>
      <c r="AP136" s="1460"/>
    </row>
    <row r="137" spans="1:42">
      <c r="A137" s="1196" t="s">
        <v>746</v>
      </c>
      <c r="B137" s="1448"/>
      <c r="C137" s="1448"/>
      <c r="D137" s="1448"/>
      <c r="E137" s="1448"/>
      <c r="F137" s="1448"/>
      <c r="G137" s="1448"/>
      <c r="H137" s="1448"/>
      <c r="I137" s="1448"/>
      <c r="J137" s="1448"/>
      <c r="K137" s="1448"/>
      <c r="L137" s="1448"/>
      <c r="M137" s="1448"/>
      <c r="N137" s="1448"/>
      <c r="O137" s="1451"/>
      <c r="P137" s="1451"/>
      <c r="Q137" s="1451"/>
      <c r="R137" s="1451"/>
      <c r="S137" s="1451"/>
      <c r="T137" s="1451"/>
      <c r="U137" s="1451"/>
      <c r="V137" s="1451"/>
      <c r="W137" s="1451"/>
      <c r="X137" s="1451"/>
      <c r="Y137" s="1451"/>
      <c r="Z137" s="1451"/>
      <c r="AA137" s="1460"/>
      <c r="AB137" s="1460"/>
      <c r="AC137" s="1460"/>
      <c r="AD137" s="1460"/>
      <c r="AE137" s="1460"/>
      <c r="AF137" s="1460"/>
      <c r="AG137" s="1460"/>
      <c r="AH137" s="1460"/>
      <c r="AI137" s="1460"/>
      <c r="AJ137" s="1460"/>
      <c r="AK137" s="1460"/>
      <c r="AL137" s="1460"/>
      <c r="AM137" s="1460"/>
      <c r="AN137" s="1460"/>
      <c r="AO137" s="1460"/>
      <c r="AP137" s="1460"/>
    </row>
    <row r="138" spans="1:42">
      <c r="A138" s="1197" t="s">
        <v>785</v>
      </c>
      <c r="B138" s="1198"/>
      <c r="C138" s="1198"/>
      <c r="D138" s="1198"/>
      <c r="E138" s="1198"/>
      <c r="F138" s="1198"/>
      <c r="G138" s="1198"/>
      <c r="H138" s="1198"/>
      <c r="I138" s="1198" t="s">
        <v>977</v>
      </c>
      <c r="J138" s="1198" t="s">
        <v>1046</v>
      </c>
      <c r="K138" s="1198" t="s">
        <v>970</v>
      </c>
      <c r="L138" s="1198"/>
      <c r="M138" s="1198"/>
      <c r="N138" s="1198"/>
      <c r="O138" s="1198"/>
      <c r="P138" s="1198"/>
      <c r="Q138" s="1198"/>
      <c r="R138" s="1198"/>
      <c r="S138" s="1198"/>
      <c r="T138" s="1198"/>
      <c r="U138" s="1198"/>
      <c r="V138" s="1198"/>
      <c r="W138" s="1198" t="s">
        <v>1046</v>
      </c>
      <c r="X138" s="1198" t="s">
        <v>1046</v>
      </c>
      <c r="Y138" s="1198"/>
      <c r="Z138" s="1198"/>
      <c r="AA138" s="1460"/>
      <c r="AB138" s="1460"/>
      <c r="AC138" s="1460"/>
      <c r="AD138" s="1460"/>
      <c r="AE138" s="1460"/>
      <c r="AF138" s="1460"/>
      <c r="AG138" s="1460"/>
      <c r="AH138" s="1460"/>
      <c r="AI138" s="1460"/>
      <c r="AJ138" s="1460"/>
      <c r="AK138" s="1460"/>
      <c r="AL138" s="1460"/>
      <c r="AM138" s="1460"/>
      <c r="AN138" s="1460"/>
      <c r="AO138" s="1460"/>
      <c r="AP138" s="1460"/>
    </row>
    <row r="139" spans="1:42">
      <c r="A139" s="1197" t="s">
        <v>786</v>
      </c>
      <c r="B139" s="1198"/>
      <c r="C139" s="1198"/>
      <c r="D139" s="1198"/>
      <c r="E139" s="1198"/>
      <c r="F139" s="1198"/>
      <c r="G139" s="1198"/>
      <c r="H139" s="1198"/>
      <c r="I139" s="1198" t="s">
        <v>851</v>
      </c>
      <c r="J139" s="1198" t="s">
        <v>953</v>
      </c>
      <c r="K139" s="1198" t="s">
        <v>953</v>
      </c>
      <c r="L139" s="1198"/>
      <c r="M139" s="1198"/>
      <c r="N139" s="1198"/>
      <c r="O139" s="1198"/>
      <c r="P139" s="1198"/>
      <c r="Q139" s="1198"/>
      <c r="R139" s="1198"/>
      <c r="S139" s="1198"/>
      <c r="T139" s="1198"/>
      <c r="U139" s="1198"/>
      <c r="V139" s="1198"/>
      <c r="W139" s="1198" t="s">
        <v>953</v>
      </c>
      <c r="X139" s="1198" t="s">
        <v>953</v>
      </c>
      <c r="Y139" s="1198"/>
      <c r="Z139" s="1198"/>
      <c r="AA139" s="1460"/>
      <c r="AB139" s="1460"/>
      <c r="AC139" s="1460"/>
      <c r="AD139" s="1460"/>
      <c r="AE139" s="1460"/>
      <c r="AF139" s="1460"/>
      <c r="AG139" s="1460"/>
      <c r="AH139" s="1460"/>
      <c r="AI139" s="1460"/>
      <c r="AJ139" s="1460"/>
      <c r="AK139" s="1460"/>
      <c r="AL139" s="1460"/>
      <c r="AM139" s="1460"/>
      <c r="AN139" s="1460"/>
      <c r="AO139" s="1460"/>
      <c r="AP139" s="1460"/>
    </row>
    <row r="140" spans="1:42">
      <c r="A140" s="1197" t="s">
        <v>787</v>
      </c>
      <c r="B140" s="1199"/>
      <c r="C140" s="1199"/>
      <c r="D140" s="1199"/>
      <c r="E140" s="1199"/>
      <c r="F140" s="1199"/>
      <c r="G140" s="1199"/>
      <c r="H140" s="1199"/>
      <c r="I140" s="1199">
        <v>50</v>
      </c>
      <c r="J140" s="1199">
        <v>45</v>
      </c>
      <c r="K140" s="1199">
        <v>35</v>
      </c>
      <c r="L140" s="1199"/>
      <c r="M140" s="1199"/>
      <c r="N140" s="1199"/>
      <c r="O140" s="1199"/>
      <c r="P140" s="1199"/>
      <c r="Q140" s="1199"/>
      <c r="R140" s="1199"/>
      <c r="S140" s="1199"/>
      <c r="T140" s="1199"/>
      <c r="U140" s="1199"/>
      <c r="V140" s="1199"/>
      <c r="W140" s="1199">
        <v>50</v>
      </c>
      <c r="X140" s="1199">
        <v>50</v>
      </c>
      <c r="Y140" s="1199"/>
      <c r="Z140" s="1199"/>
      <c r="AA140" s="1460"/>
      <c r="AB140" s="1460"/>
      <c r="AC140" s="1460"/>
      <c r="AD140" s="1460"/>
      <c r="AE140" s="1460"/>
      <c r="AF140" s="1460"/>
      <c r="AG140" s="1460"/>
      <c r="AH140" s="1460"/>
      <c r="AI140" s="1460"/>
      <c r="AJ140" s="1460"/>
      <c r="AK140" s="1460"/>
      <c r="AL140" s="1460"/>
      <c r="AM140" s="1460"/>
      <c r="AN140" s="1460"/>
      <c r="AO140" s="1460"/>
      <c r="AP140" s="1460"/>
    </row>
    <row r="141" spans="1:42">
      <c r="A141" s="1197" t="s">
        <v>788</v>
      </c>
      <c r="B141" s="1198"/>
      <c r="C141" s="1198"/>
      <c r="D141" s="1198"/>
      <c r="E141" s="1198"/>
      <c r="F141" s="1198"/>
      <c r="G141" s="1198"/>
      <c r="H141" s="1198"/>
      <c r="I141" s="1198" t="s">
        <v>961</v>
      </c>
      <c r="J141" s="1198" t="s">
        <v>955</v>
      </c>
      <c r="K141" s="1198" t="s">
        <v>955</v>
      </c>
      <c r="L141" s="1198"/>
      <c r="M141" s="1198"/>
      <c r="N141" s="1198"/>
      <c r="O141" s="1198"/>
      <c r="P141" s="1198"/>
      <c r="Q141" s="1198"/>
      <c r="R141" s="1198"/>
      <c r="S141" s="1198"/>
      <c r="T141" s="1198"/>
      <c r="U141" s="1198"/>
      <c r="V141" s="1198"/>
      <c r="W141" s="1198" t="s">
        <v>955</v>
      </c>
      <c r="X141" s="1198" t="s">
        <v>955</v>
      </c>
      <c r="Y141" s="1198"/>
      <c r="Z141" s="1198"/>
      <c r="AA141" s="1460"/>
      <c r="AB141" s="1460"/>
      <c r="AC141" s="1460"/>
      <c r="AD141" s="1460"/>
      <c r="AE141" s="1460"/>
      <c r="AF141" s="1460"/>
      <c r="AG141" s="1460"/>
      <c r="AH141" s="1460"/>
      <c r="AI141" s="1460"/>
      <c r="AJ141" s="1460"/>
      <c r="AK141" s="1460"/>
      <c r="AL141" s="1460"/>
      <c r="AM141" s="1460"/>
      <c r="AN141" s="1460"/>
      <c r="AO141" s="1460"/>
      <c r="AP141" s="1460"/>
    </row>
    <row r="142" spans="1:42">
      <c r="A142" s="1197" t="s">
        <v>789</v>
      </c>
      <c r="B142" s="1199"/>
      <c r="C142" s="1199"/>
      <c r="D142" s="1199"/>
      <c r="E142" s="1199"/>
      <c r="F142" s="1199"/>
      <c r="G142" s="1199"/>
      <c r="H142" s="1199"/>
      <c r="I142" s="1199">
        <v>60</v>
      </c>
      <c r="J142" s="1199">
        <v>50</v>
      </c>
      <c r="K142" s="1199">
        <v>60</v>
      </c>
      <c r="L142" s="1199"/>
      <c r="M142" s="1199"/>
      <c r="N142" s="1199"/>
      <c r="O142" s="1199"/>
      <c r="P142" s="1199"/>
      <c r="Q142" s="1199"/>
      <c r="R142" s="1199"/>
      <c r="S142" s="1199"/>
      <c r="T142" s="1199"/>
      <c r="U142" s="1199"/>
      <c r="V142" s="1199"/>
      <c r="W142" s="1199">
        <v>60</v>
      </c>
      <c r="X142" s="1199">
        <v>60</v>
      </c>
      <c r="Y142" s="1199"/>
      <c r="Z142" s="1199"/>
      <c r="AA142" s="1460"/>
      <c r="AB142" s="1460"/>
      <c r="AC142" s="1460"/>
      <c r="AD142" s="1460"/>
      <c r="AE142" s="1460"/>
      <c r="AF142" s="1460"/>
      <c r="AG142" s="1460"/>
      <c r="AH142" s="1460"/>
      <c r="AI142" s="1460"/>
      <c r="AJ142" s="1460"/>
      <c r="AK142" s="1460"/>
      <c r="AL142" s="1460"/>
      <c r="AM142" s="1460"/>
      <c r="AN142" s="1460"/>
      <c r="AO142" s="1460"/>
      <c r="AP142" s="1460"/>
    </row>
    <row r="143" spans="1:42" ht="13" thickBot="1">
      <c r="A143" s="1200" t="s">
        <v>790</v>
      </c>
      <c r="B143" s="1201"/>
      <c r="C143" s="1201"/>
      <c r="D143" s="1201"/>
      <c r="E143" s="1201"/>
      <c r="F143" s="1201"/>
      <c r="G143" s="1201"/>
      <c r="H143" s="1201"/>
      <c r="I143" s="1201" t="s">
        <v>961</v>
      </c>
      <c r="J143" s="1201" t="s">
        <v>1047</v>
      </c>
      <c r="K143" s="1201" t="s">
        <v>1047</v>
      </c>
      <c r="L143" s="1201"/>
      <c r="M143" s="1201"/>
      <c r="N143" s="1201"/>
      <c r="O143" s="1201"/>
      <c r="P143" s="1201"/>
      <c r="Q143" s="1201"/>
      <c r="R143" s="1201"/>
      <c r="S143" s="1201"/>
      <c r="T143" s="1201"/>
      <c r="U143" s="1201"/>
      <c r="V143" s="1201"/>
      <c r="W143" s="1201" t="s">
        <v>1047</v>
      </c>
      <c r="X143" s="1201" t="s">
        <v>1047</v>
      </c>
      <c r="Y143" s="1201"/>
      <c r="Z143" s="1201"/>
      <c r="AA143" s="1460"/>
      <c r="AB143" s="1460"/>
      <c r="AC143" s="1460"/>
      <c r="AD143" s="1460"/>
      <c r="AE143" s="1460"/>
      <c r="AF143" s="1460"/>
      <c r="AG143" s="1460"/>
      <c r="AH143" s="1460"/>
      <c r="AI143" s="1460"/>
      <c r="AJ143" s="1460"/>
      <c r="AK143" s="1460"/>
      <c r="AL143" s="1460"/>
      <c r="AM143" s="1460"/>
      <c r="AN143" s="1460"/>
      <c r="AO143" s="1460"/>
      <c r="AP143" s="1460"/>
    </row>
    <row r="144" spans="1:42">
      <c r="A144" s="1196" t="s">
        <v>793</v>
      </c>
      <c r="B144" s="1448"/>
      <c r="C144" s="1448"/>
      <c r="D144" s="1448"/>
      <c r="E144" s="1448"/>
      <c r="F144" s="1448"/>
      <c r="G144" s="1448"/>
      <c r="H144" s="1448"/>
      <c r="I144" s="1448"/>
      <c r="J144" s="1448"/>
      <c r="K144" s="1448"/>
      <c r="L144" s="1448"/>
      <c r="M144" s="1448"/>
      <c r="N144" s="1448"/>
      <c r="O144" s="1451"/>
      <c r="P144" s="1451"/>
      <c r="Q144" s="1451"/>
      <c r="R144" s="1451"/>
      <c r="S144" s="1451"/>
      <c r="T144" s="1451"/>
      <c r="U144" s="1451"/>
      <c r="V144" s="1451"/>
      <c r="W144" s="1451"/>
      <c r="X144" s="1451"/>
      <c r="Y144" s="1451"/>
      <c r="Z144" s="1451"/>
      <c r="AA144" s="1460"/>
      <c r="AB144" s="1460"/>
      <c r="AC144" s="1460"/>
      <c r="AD144" s="1460"/>
      <c r="AE144" s="1460"/>
      <c r="AF144" s="1460"/>
      <c r="AG144" s="1460"/>
      <c r="AH144" s="1460"/>
      <c r="AI144" s="1460"/>
      <c r="AJ144" s="1460"/>
      <c r="AK144" s="1460"/>
      <c r="AL144" s="1460"/>
      <c r="AM144" s="1460"/>
      <c r="AN144" s="1460"/>
      <c r="AO144" s="1460"/>
      <c r="AP144" s="1460"/>
    </row>
    <row r="145" spans="1:42">
      <c r="A145" s="1197" t="s">
        <v>785</v>
      </c>
      <c r="B145" s="1198" t="s">
        <v>977</v>
      </c>
      <c r="C145" s="1198" t="s">
        <v>977</v>
      </c>
      <c r="D145" s="1199" t="s">
        <v>977</v>
      </c>
      <c r="E145" s="1198" t="s">
        <v>1048</v>
      </c>
      <c r="F145" s="1198" t="s">
        <v>1018</v>
      </c>
      <c r="G145" s="1198" t="s">
        <v>977</v>
      </c>
      <c r="H145" s="1198" t="s">
        <v>977</v>
      </c>
      <c r="I145" s="1198" t="s">
        <v>1049</v>
      </c>
      <c r="J145" s="1198" t="s">
        <v>977</v>
      </c>
      <c r="K145" s="1198" t="s">
        <v>1018</v>
      </c>
      <c r="L145" s="1198" t="s">
        <v>977</v>
      </c>
      <c r="M145" s="1198" t="s">
        <v>977</v>
      </c>
      <c r="N145" s="1199"/>
      <c r="O145" s="1199"/>
      <c r="P145" s="1199" t="s">
        <v>1018</v>
      </c>
      <c r="Q145" s="1199" t="s">
        <v>977</v>
      </c>
      <c r="R145" s="1199" t="s">
        <v>977</v>
      </c>
      <c r="S145" s="1199" t="s">
        <v>977</v>
      </c>
      <c r="T145" s="1199" t="s">
        <v>977</v>
      </c>
      <c r="U145" s="1199" t="s">
        <v>977</v>
      </c>
      <c r="V145" s="1199" t="s">
        <v>977</v>
      </c>
      <c r="W145" s="1199" t="s">
        <v>977</v>
      </c>
      <c r="X145" s="1199" t="s">
        <v>977</v>
      </c>
      <c r="Y145" s="1199" t="s">
        <v>977</v>
      </c>
      <c r="Z145" s="1199" t="s">
        <v>977</v>
      </c>
      <c r="AA145" s="1460"/>
      <c r="AB145" s="1460"/>
      <c r="AC145" s="1460"/>
      <c r="AD145" s="1460"/>
      <c r="AE145" s="1460"/>
      <c r="AF145" s="1460"/>
      <c r="AG145" s="1460"/>
      <c r="AH145" s="1460"/>
      <c r="AI145" s="1460"/>
      <c r="AJ145" s="1460"/>
      <c r="AK145" s="1460"/>
      <c r="AL145" s="1460"/>
      <c r="AM145" s="1460"/>
      <c r="AN145" s="1460"/>
      <c r="AO145" s="1460"/>
      <c r="AP145" s="1460"/>
    </row>
    <row r="146" spans="1:42">
      <c r="A146" s="1197" t="s">
        <v>786</v>
      </c>
      <c r="B146" s="1198" t="s">
        <v>842</v>
      </c>
      <c r="C146" s="1198" t="s">
        <v>949</v>
      </c>
      <c r="D146" s="1199" t="s">
        <v>1050</v>
      </c>
      <c r="E146" s="1198" t="s">
        <v>951</v>
      </c>
      <c r="F146" s="1198" t="s">
        <v>951</v>
      </c>
      <c r="G146" s="1198" t="s">
        <v>851</v>
      </c>
      <c r="H146" s="1198" t="s">
        <v>851</v>
      </c>
      <c r="I146" s="1198" t="s">
        <v>851</v>
      </c>
      <c r="J146" s="1198" t="s">
        <v>953</v>
      </c>
      <c r="K146" s="1198" t="s">
        <v>953</v>
      </c>
      <c r="L146" s="1198" t="s">
        <v>954</v>
      </c>
      <c r="M146" s="1198" t="s">
        <v>954</v>
      </c>
      <c r="N146" s="1199"/>
      <c r="O146" s="1199"/>
      <c r="P146" s="1199" t="s">
        <v>949</v>
      </c>
      <c r="Q146" s="1199" t="s">
        <v>951</v>
      </c>
      <c r="R146" s="1199" t="s">
        <v>951</v>
      </c>
      <c r="S146" s="1199" t="s">
        <v>951</v>
      </c>
      <c r="T146" s="1199" t="s">
        <v>851</v>
      </c>
      <c r="U146" s="1199" t="s">
        <v>851</v>
      </c>
      <c r="V146" s="1199" t="s">
        <v>851</v>
      </c>
      <c r="W146" s="1199" t="s">
        <v>855</v>
      </c>
      <c r="X146" s="1199" t="s">
        <v>855</v>
      </c>
      <c r="Y146" s="1199" t="s">
        <v>954</v>
      </c>
      <c r="Z146" s="1199" t="s">
        <v>954</v>
      </c>
      <c r="AA146" s="1460"/>
      <c r="AB146" s="1460"/>
      <c r="AC146" s="1460"/>
      <c r="AD146" s="1460"/>
      <c r="AE146" s="1460"/>
      <c r="AF146" s="1460"/>
      <c r="AG146" s="1460"/>
      <c r="AH146" s="1460"/>
      <c r="AI146" s="1460"/>
      <c r="AJ146" s="1460"/>
      <c r="AK146" s="1460"/>
      <c r="AL146" s="1460"/>
      <c r="AM146" s="1460"/>
      <c r="AN146" s="1460"/>
      <c r="AO146" s="1460"/>
      <c r="AP146" s="1460"/>
    </row>
    <row r="147" spans="1:42">
      <c r="A147" s="1197" t="s">
        <v>787</v>
      </c>
      <c r="B147" s="1199">
        <v>99</v>
      </c>
      <c r="C147" s="1199">
        <v>100</v>
      </c>
      <c r="D147" s="1199">
        <v>100</v>
      </c>
      <c r="E147" s="1199">
        <v>200</v>
      </c>
      <c r="F147" s="1199">
        <v>42</v>
      </c>
      <c r="G147" s="1199">
        <v>99</v>
      </c>
      <c r="H147" s="1199">
        <v>100</v>
      </c>
      <c r="I147" s="1199">
        <v>45</v>
      </c>
      <c r="J147" s="1199">
        <v>99</v>
      </c>
      <c r="K147" s="1199">
        <v>43</v>
      </c>
      <c r="L147" s="1199">
        <v>99</v>
      </c>
      <c r="M147" s="1199">
        <v>99</v>
      </c>
      <c r="N147" s="1199"/>
      <c r="O147" s="1199"/>
      <c r="P147" s="1199">
        <v>40</v>
      </c>
      <c r="Q147" s="1199">
        <v>95</v>
      </c>
      <c r="R147" s="1199">
        <v>95</v>
      </c>
      <c r="S147" s="1199">
        <v>95</v>
      </c>
      <c r="T147" s="1199">
        <v>99</v>
      </c>
      <c r="U147" s="1199">
        <v>99</v>
      </c>
      <c r="V147" s="1199">
        <v>99</v>
      </c>
      <c r="W147" s="1199">
        <v>99</v>
      </c>
      <c r="X147" s="1199">
        <v>99</v>
      </c>
      <c r="Y147" s="1199">
        <v>70</v>
      </c>
      <c r="Z147" s="1199">
        <v>70</v>
      </c>
      <c r="AA147" s="1460"/>
      <c r="AB147" s="1460"/>
      <c r="AC147" s="1460"/>
      <c r="AD147" s="1460"/>
      <c r="AE147" s="1460"/>
      <c r="AF147" s="1460"/>
      <c r="AG147" s="1460"/>
      <c r="AH147" s="1460"/>
      <c r="AI147" s="1460"/>
      <c r="AJ147" s="1460"/>
      <c r="AK147" s="1460"/>
      <c r="AL147" s="1460"/>
      <c r="AM147" s="1460"/>
      <c r="AN147" s="1460"/>
      <c r="AO147" s="1460"/>
      <c r="AP147" s="1460"/>
    </row>
    <row r="148" spans="1:42">
      <c r="A148" s="1197" t="s">
        <v>788</v>
      </c>
      <c r="B148" s="1198" t="s">
        <v>932</v>
      </c>
      <c r="C148" s="1198" t="s">
        <v>966</v>
      </c>
      <c r="D148" s="1199" t="s">
        <v>932</v>
      </c>
      <c r="E148" s="1198" t="s">
        <v>957</v>
      </c>
      <c r="F148" s="1198" t="s">
        <v>961</v>
      </c>
      <c r="G148" s="1198" t="s">
        <v>961</v>
      </c>
      <c r="H148" s="1198" t="s">
        <v>966</v>
      </c>
      <c r="I148" s="1198" t="s">
        <v>961</v>
      </c>
      <c r="J148" s="1198" t="s">
        <v>961</v>
      </c>
      <c r="K148" s="1198" t="s">
        <v>996</v>
      </c>
      <c r="L148" s="1198" t="s">
        <v>996</v>
      </c>
      <c r="M148" s="1198" t="s">
        <v>996</v>
      </c>
      <c r="N148" s="1199"/>
      <c r="O148" s="1199"/>
      <c r="P148" s="1199" t="s">
        <v>932</v>
      </c>
      <c r="Q148" s="1199" t="s">
        <v>1120</v>
      </c>
      <c r="R148" s="1199" t="s">
        <v>1120</v>
      </c>
      <c r="S148" s="1199" t="s">
        <v>1120</v>
      </c>
      <c r="T148" s="1199" t="s">
        <v>934</v>
      </c>
      <c r="U148" s="1199" t="s">
        <v>934</v>
      </c>
      <c r="V148" s="1199" t="s">
        <v>934</v>
      </c>
      <c r="W148" s="1199" t="s">
        <v>1130</v>
      </c>
      <c r="X148" s="1199" t="s">
        <v>1130</v>
      </c>
      <c r="Y148" s="1199" t="s">
        <v>963</v>
      </c>
      <c r="Z148" s="1199" t="s">
        <v>963</v>
      </c>
      <c r="AA148" s="1460"/>
      <c r="AB148" s="1460"/>
      <c r="AC148" s="1460"/>
      <c r="AD148" s="1460"/>
      <c r="AE148" s="1460"/>
      <c r="AF148" s="1460"/>
      <c r="AG148" s="1460"/>
      <c r="AH148" s="1460"/>
      <c r="AI148" s="1460"/>
      <c r="AJ148" s="1460"/>
      <c r="AK148" s="1460"/>
      <c r="AL148" s="1460"/>
      <c r="AM148" s="1460"/>
      <c r="AN148" s="1460"/>
      <c r="AO148" s="1460"/>
      <c r="AP148" s="1460"/>
    </row>
    <row r="149" spans="1:42">
      <c r="A149" s="1197" t="s">
        <v>789</v>
      </c>
      <c r="B149" s="1199">
        <v>120</v>
      </c>
      <c r="C149" s="1199">
        <v>130</v>
      </c>
      <c r="D149" s="1199">
        <v>125</v>
      </c>
      <c r="E149" s="1199">
        <v>250</v>
      </c>
      <c r="F149" s="1199">
        <v>49</v>
      </c>
      <c r="G149" s="1199">
        <v>110</v>
      </c>
      <c r="H149" s="1199">
        <v>130</v>
      </c>
      <c r="I149" s="1199">
        <v>50</v>
      </c>
      <c r="J149" s="1199">
        <v>110</v>
      </c>
      <c r="K149" s="1199">
        <v>50</v>
      </c>
      <c r="L149" s="1199">
        <v>130</v>
      </c>
      <c r="M149" s="1199">
        <v>130</v>
      </c>
      <c r="N149" s="1199"/>
      <c r="O149" s="1199"/>
      <c r="P149" s="1199">
        <v>45</v>
      </c>
      <c r="Q149" s="1199">
        <v>125</v>
      </c>
      <c r="R149" s="1199">
        <v>125</v>
      </c>
      <c r="S149" s="1199">
        <v>125</v>
      </c>
      <c r="T149" s="1199">
        <v>120</v>
      </c>
      <c r="U149" s="1199">
        <v>120</v>
      </c>
      <c r="V149" s="1199">
        <v>120</v>
      </c>
      <c r="W149" s="1199">
        <v>120</v>
      </c>
      <c r="X149" s="1199">
        <v>120</v>
      </c>
      <c r="Y149" s="1199">
        <v>90</v>
      </c>
      <c r="Z149" s="1199">
        <v>90</v>
      </c>
      <c r="AA149" s="1460"/>
      <c r="AB149" s="1460"/>
      <c r="AC149" s="1460"/>
      <c r="AD149" s="1460"/>
      <c r="AE149" s="1460"/>
      <c r="AF149" s="1460"/>
      <c r="AG149" s="1460"/>
      <c r="AH149" s="1460"/>
      <c r="AI149" s="1460"/>
      <c r="AJ149" s="1460"/>
      <c r="AK149" s="1460"/>
      <c r="AL149" s="1460"/>
      <c r="AM149" s="1460"/>
      <c r="AN149" s="1460"/>
      <c r="AO149" s="1460"/>
      <c r="AP149" s="1460"/>
    </row>
    <row r="150" spans="1:42" ht="13" thickBot="1">
      <c r="A150" s="1200" t="s">
        <v>790</v>
      </c>
      <c r="B150" s="1201" t="s">
        <v>925</v>
      </c>
      <c r="C150" s="1201" t="s">
        <v>959</v>
      </c>
      <c r="D150" s="1203" t="s">
        <v>959</v>
      </c>
      <c r="E150" s="1201" t="s">
        <v>959</v>
      </c>
      <c r="F150" s="1201" t="s">
        <v>961</v>
      </c>
      <c r="G150" s="1201" t="s">
        <v>961</v>
      </c>
      <c r="H150" s="1201" t="s">
        <v>959</v>
      </c>
      <c r="I150" s="1201" t="s">
        <v>961</v>
      </c>
      <c r="J150" s="1201" t="s">
        <v>961</v>
      </c>
      <c r="K150" s="1201" t="s">
        <v>961</v>
      </c>
      <c r="L150" s="1201" t="s">
        <v>961</v>
      </c>
      <c r="M150" s="1201" t="s">
        <v>961</v>
      </c>
      <c r="N150" s="1203"/>
      <c r="O150" s="1203"/>
      <c r="P150" s="1203" t="s">
        <v>934</v>
      </c>
      <c r="Q150" s="1203" t="s">
        <v>932</v>
      </c>
      <c r="R150" s="1203" t="s">
        <v>932</v>
      </c>
      <c r="S150" s="1203" t="s">
        <v>932</v>
      </c>
      <c r="T150" s="1203" t="s">
        <v>1125</v>
      </c>
      <c r="U150" s="1203" t="s">
        <v>1125</v>
      </c>
      <c r="V150" s="1203" t="s">
        <v>1125</v>
      </c>
      <c r="W150" s="1203" t="s">
        <v>1130</v>
      </c>
      <c r="X150" s="1203" t="s">
        <v>1130</v>
      </c>
      <c r="Y150" s="1203" t="s">
        <v>932</v>
      </c>
      <c r="Z150" s="1203" t="s">
        <v>932</v>
      </c>
      <c r="AA150" s="1460"/>
      <c r="AB150" s="1460"/>
      <c r="AC150" s="1460"/>
      <c r="AD150" s="1460"/>
      <c r="AE150" s="1460"/>
      <c r="AF150" s="1460"/>
      <c r="AG150" s="1460"/>
      <c r="AH150" s="1460"/>
      <c r="AI150" s="1460"/>
      <c r="AJ150" s="1460"/>
      <c r="AK150" s="1460"/>
      <c r="AL150" s="1460"/>
      <c r="AM150" s="1460"/>
      <c r="AN150" s="1460"/>
      <c r="AO150" s="1460"/>
      <c r="AP150" s="1460"/>
    </row>
    <row r="151" spans="1:42">
      <c r="A151" s="1196" t="s">
        <v>1051</v>
      </c>
      <c r="B151" s="1448"/>
      <c r="C151" s="1448"/>
      <c r="D151" s="1448"/>
      <c r="E151" s="1448"/>
      <c r="F151" s="1448"/>
      <c r="G151" s="1448"/>
      <c r="H151" s="1448"/>
      <c r="I151" s="1448"/>
      <c r="J151" s="1448"/>
      <c r="K151" s="1448"/>
      <c r="L151" s="1448"/>
      <c r="M151" s="1448"/>
      <c r="N151" s="1448"/>
      <c r="O151" s="1451"/>
      <c r="P151" s="1451"/>
      <c r="Q151" s="1451"/>
      <c r="R151" s="1451"/>
      <c r="S151" s="1451"/>
      <c r="T151" s="1451"/>
      <c r="U151" s="1451"/>
      <c r="V151" s="1451"/>
      <c r="W151" s="1451"/>
      <c r="X151" s="1451"/>
      <c r="Y151" s="1451"/>
      <c r="Z151" s="1451"/>
      <c r="AA151" s="1460"/>
      <c r="AB151" s="1460"/>
      <c r="AC151" s="1460"/>
      <c r="AD151" s="1460"/>
      <c r="AE151" s="1460"/>
      <c r="AF151" s="1460"/>
      <c r="AG151" s="1460"/>
      <c r="AH151" s="1460"/>
      <c r="AI151" s="1460"/>
      <c r="AJ151" s="1460"/>
      <c r="AK151" s="1460"/>
      <c r="AL151" s="1460"/>
      <c r="AM151" s="1460"/>
      <c r="AN151" s="1460"/>
      <c r="AO151" s="1460"/>
      <c r="AP151" s="1460"/>
    </row>
    <row r="152" spans="1:42">
      <c r="A152" s="1197" t="s">
        <v>785</v>
      </c>
      <c r="B152" s="1198" t="s">
        <v>969</v>
      </c>
      <c r="C152" s="1198" t="s">
        <v>970</v>
      </c>
      <c r="D152" s="1199" t="s">
        <v>969</v>
      </c>
      <c r="E152" s="1199" t="s">
        <v>970</v>
      </c>
      <c r="F152" s="1198" t="s">
        <v>970</v>
      </c>
      <c r="G152" s="1198" t="s">
        <v>970</v>
      </c>
      <c r="H152" s="1198" t="s">
        <v>970</v>
      </c>
      <c r="I152" s="1198" t="s">
        <v>970</v>
      </c>
      <c r="J152" s="1198" t="s">
        <v>970</v>
      </c>
      <c r="K152" s="1198" t="s">
        <v>970</v>
      </c>
      <c r="L152" s="1198" t="s">
        <v>970</v>
      </c>
      <c r="M152" s="1198" t="s">
        <v>970</v>
      </c>
      <c r="N152" s="1198"/>
      <c r="O152" s="1198" t="s">
        <v>970</v>
      </c>
      <c r="P152" s="1198" t="s">
        <v>970</v>
      </c>
      <c r="Q152" s="1198" t="s">
        <v>970</v>
      </c>
      <c r="R152" s="1198" t="s">
        <v>970</v>
      </c>
      <c r="S152" s="1198" t="s">
        <v>970</v>
      </c>
      <c r="T152" s="1198" t="s">
        <v>970</v>
      </c>
      <c r="U152" s="1198" t="s">
        <v>970</v>
      </c>
      <c r="V152" s="1198" t="s">
        <v>970</v>
      </c>
      <c r="W152" s="1198" t="s">
        <v>970</v>
      </c>
      <c r="X152" s="1198" t="s">
        <v>970</v>
      </c>
      <c r="Y152" s="1198" t="s">
        <v>970</v>
      </c>
      <c r="Z152" s="1198" t="s">
        <v>970</v>
      </c>
      <c r="AA152" s="1460"/>
      <c r="AB152" s="1460"/>
      <c r="AC152" s="1460"/>
      <c r="AD152" s="1460"/>
      <c r="AE152" s="1460"/>
      <c r="AF152" s="1460"/>
      <c r="AG152" s="1460"/>
      <c r="AH152" s="1460"/>
      <c r="AI152" s="1460"/>
      <c r="AJ152" s="1460"/>
      <c r="AK152" s="1460"/>
      <c r="AL152" s="1460"/>
      <c r="AM152" s="1460"/>
      <c r="AN152" s="1460"/>
      <c r="AO152" s="1460"/>
      <c r="AP152" s="1460"/>
    </row>
    <row r="153" spans="1:42">
      <c r="A153" s="1197" t="s">
        <v>786</v>
      </c>
      <c r="B153" s="1198" t="s">
        <v>842</v>
      </c>
      <c r="C153" s="1198" t="s">
        <v>949</v>
      </c>
      <c r="D153" s="1199" t="s">
        <v>1050</v>
      </c>
      <c r="E153" s="1199" t="s">
        <v>951</v>
      </c>
      <c r="F153" s="1198" t="s">
        <v>951</v>
      </c>
      <c r="G153" s="1198" t="s">
        <v>851</v>
      </c>
      <c r="H153" s="1198" t="s">
        <v>851</v>
      </c>
      <c r="I153" s="1198" t="s">
        <v>851</v>
      </c>
      <c r="J153" s="1198" t="s">
        <v>953</v>
      </c>
      <c r="K153" s="1198" t="s">
        <v>953</v>
      </c>
      <c r="L153" s="1449" t="s">
        <v>954</v>
      </c>
      <c r="M153" s="1449" t="s">
        <v>954</v>
      </c>
      <c r="N153" s="1198"/>
      <c r="O153" s="1198" t="s">
        <v>842</v>
      </c>
      <c r="P153" s="1198" t="s">
        <v>949</v>
      </c>
      <c r="Q153" s="1198" t="s">
        <v>951</v>
      </c>
      <c r="R153" s="1198" t="s">
        <v>951</v>
      </c>
      <c r="S153" s="1198" t="s">
        <v>951</v>
      </c>
      <c r="T153" s="1198" t="s">
        <v>851</v>
      </c>
      <c r="U153" s="1198" t="s">
        <v>851</v>
      </c>
      <c r="V153" s="1198" t="s">
        <v>851</v>
      </c>
      <c r="W153" s="1198" t="s">
        <v>855</v>
      </c>
      <c r="X153" s="1198" t="s">
        <v>855</v>
      </c>
      <c r="Y153" s="1198" t="s">
        <v>954</v>
      </c>
      <c r="Z153" s="1198" t="s">
        <v>954</v>
      </c>
      <c r="AA153" s="1460"/>
      <c r="AB153" s="1460"/>
      <c r="AC153" s="1460"/>
      <c r="AD153" s="1460"/>
      <c r="AE153" s="1460"/>
      <c r="AF153" s="1460"/>
      <c r="AG153" s="1460"/>
      <c r="AH153" s="1460"/>
      <c r="AI153" s="1460"/>
      <c r="AJ153" s="1460"/>
      <c r="AK153" s="1460"/>
      <c r="AL153" s="1460"/>
      <c r="AM153" s="1460"/>
      <c r="AN153" s="1460"/>
      <c r="AO153" s="1460"/>
      <c r="AP153" s="1460"/>
    </row>
    <row r="154" spans="1:42">
      <c r="A154" s="1197" t="s">
        <v>787</v>
      </c>
      <c r="B154" s="1199">
        <v>62</v>
      </c>
      <c r="C154" s="1199">
        <v>70</v>
      </c>
      <c r="D154" s="1199">
        <v>69</v>
      </c>
      <c r="E154" s="1199">
        <v>75</v>
      </c>
      <c r="F154" s="1199">
        <v>89</v>
      </c>
      <c r="G154" s="1199">
        <v>89</v>
      </c>
      <c r="H154" s="1204">
        <v>70</v>
      </c>
      <c r="I154" s="1199">
        <v>62</v>
      </c>
      <c r="J154" s="1199">
        <v>69</v>
      </c>
      <c r="K154" s="1199">
        <v>60</v>
      </c>
      <c r="L154" s="1198">
        <v>98</v>
      </c>
      <c r="M154" s="1198">
        <v>98</v>
      </c>
      <c r="N154" s="1199"/>
      <c r="O154" s="1199">
        <v>71.95</v>
      </c>
      <c r="P154" s="1199">
        <v>70</v>
      </c>
      <c r="Q154" s="1199">
        <v>85</v>
      </c>
      <c r="R154" s="1199">
        <v>85</v>
      </c>
      <c r="S154" s="1199">
        <v>85</v>
      </c>
      <c r="T154" s="1199">
        <v>80</v>
      </c>
      <c r="U154" s="1199">
        <v>80</v>
      </c>
      <c r="V154" s="1199">
        <v>80</v>
      </c>
      <c r="W154" s="1199">
        <v>100</v>
      </c>
      <c r="X154" s="1199">
        <v>100</v>
      </c>
      <c r="Y154" s="1199">
        <v>78.989999999999995</v>
      </c>
      <c r="Z154" s="1199">
        <v>78.989999999999995</v>
      </c>
      <c r="AA154" s="1460"/>
      <c r="AB154" s="1460"/>
      <c r="AC154" s="1460"/>
      <c r="AD154" s="1460"/>
      <c r="AE154" s="1460"/>
      <c r="AF154" s="1460"/>
      <c r="AG154" s="1460"/>
      <c r="AH154" s="1460"/>
      <c r="AI154" s="1460"/>
      <c r="AJ154" s="1460"/>
      <c r="AK154" s="1460"/>
      <c r="AL154" s="1460"/>
      <c r="AM154" s="1460"/>
      <c r="AN154" s="1460"/>
      <c r="AO154" s="1460"/>
      <c r="AP154" s="1460"/>
    </row>
    <row r="155" spans="1:42">
      <c r="A155" s="1197" t="s">
        <v>788</v>
      </c>
      <c r="B155" s="1198" t="s">
        <v>1039</v>
      </c>
      <c r="C155" s="1198" t="s">
        <v>966</v>
      </c>
      <c r="D155" s="1199" t="s">
        <v>932</v>
      </c>
      <c r="E155" s="1199" t="s">
        <v>957</v>
      </c>
      <c r="F155" s="1198" t="s">
        <v>961</v>
      </c>
      <c r="G155" s="1198" t="s">
        <v>961</v>
      </c>
      <c r="H155" s="1198" t="s">
        <v>1006</v>
      </c>
      <c r="I155" s="1198" t="s">
        <v>961</v>
      </c>
      <c r="J155" s="1198" t="s">
        <v>961</v>
      </c>
      <c r="K155" s="1198" t="s">
        <v>931</v>
      </c>
      <c r="L155" s="1198" t="s">
        <v>962</v>
      </c>
      <c r="M155" s="1198" t="s">
        <v>962</v>
      </c>
      <c r="N155" s="1199"/>
      <c r="O155" s="1198" t="s">
        <v>925</v>
      </c>
      <c r="P155" s="1199" t="s">
        <v>932</v>
      </c>
      <c r="Q155" s="1199" t="s">
        <v>1120</v>
      </c>
      <c r="R155" s="1199" t="s">
        <v>1120</v>
      </c>
      <c r="S155" s="1199" t="s">
        <v>1120</v>
      </c>
      <c r="T155" s="1199" t="s">
        <v>1121</v>
      </c>
      <c r="U155" s="1199" t="s">
        <v>1121</v>
      </c>
      <c r="V155" s="1199" t="s">
        <v>1121</v>
      </c>
      <c r="W155" s="1199" t="s">
        <v>1130</v>
      </c>
      <c r="X155" s="1199" t="s">
        <v>1130</v>
      </c>
      <c r="Y155" s="1199" t="s">
        <v>925</v>
      </c>
      <c r="Z155" s="1199" t="s">
        <v>925</v>
      </c>
      <c r="AA155" s="1460"/>
      <c r="AB155" s="1460"/>
      <c r="AC155" s="1460"/>
      <c r="AD155" s="1460"/>
      <c r="AE155" s="1460"/>
      <c r="AF155" s="1460"/>
      <c r="AG155" s="1460"/>
      <c r="AH155" s="1460"/>
      <c r="AI155" s="1460"/>
      <c r="AJ155" s="1460"/>
      <c r="AK155" s="1460"/>
      <c r="AL155" s="1460"/>
      <c r="AM155" s="1460"/>
      <c r="AN155" s="1460"/>
      <c r="AO155" s="1460"/>
      <c r="AP155" s="1460"/>
    </row>
    <row r="156" spans="1:42">
      <c r="A156" s="1197" t="s">
        <v>789</v>
      </c>
      <c r="B156" s="1199">
        <v>80</v>
      </c>
      <c r="C156" s="1199">
        <v>80</v>
      </c>
      <c r="D156" s="1199">
        <v>75</v>
      </c>
      <c r="E156" s="1199">
        <v>83</v>
      </c>
      <c r="F156" s="1199">
        <v>100</v>
      </c>
      <c r="G156" s="1199">
        <v>95</v>
      </c>
      <c r="H156" s="1199">
        <v>80</v>
      </c>
      <c r="I156" s="1199">
        <v>78</v>
      </c>
      <c r="J156" s="1199">
        <v>95</v>
      </c>
      <c r="K156" s="1199">
        <v>85</v>
      </c>
      <c r="L156" s="1199">
        <v>120</v>
      </c>
      <c r="M156" s="1199">
        <v>120</v>
      </c>
      <c r="N156" s="1199"/>
      <c r="O156" s="1199">
        <v>86.95</v>
      </c>
      <c r="P156" s="1199">
        <v>86</v>
      </c>
      <c r="Q156" s="1199">
        <v>90</v>
      </c>
      <c r="R156" s="1199">
        <v>90</v>
      </c>
      <c r="S156" s="1199">
        <v>90</v>
      </c>
      <c r="T156" s="1199">
        <v>89</v>
      </c>
      <c r="U156" s="1199">
        <v>89</v>
      </c>
      <c r="V156" s="1199">
        <v>89</v>
      </c>
      <c r="W156" s="1199">
        <v>110</v>
      </c>
      <c r="X156" s="1199">
        <v>110</v>
      </c>
      <c r="Y156" s="1199">
        <v>85.9</v>
      </c>
      <c r="Z156" s="1199">
        <v>85.9</v>
      </c>
      <c r="AA156" s="1460"/>
      <c r="AB156" s="1460"/>
      <c r="AC156" s="1460"/>
      <c r="AD156" s="1460"/>
      <c r="AE156" s="1460"/>
      <c r="AF156" s="1460"/>
      <c r="AG156" s="1460"/>
      <c r="AH156" s="1460"/>
      <c r="AI156" s="1460"/>
      <c r="AJ156" s="1460"/>
      <c r="AK156" s="1460"/>
      <c r="AL156" s="1460"/>
      <c r="AM156" s="1460"/>
      <c r="AN156" s="1460"/>
      <c r="AO156" s="1460"/>
      <c r="AP156" s="1460"/>
    </row>
    <row r="157" spans="1:42" ht="13" thickBot="1">
      <c r="A157" s="1200" t="s">
        <v>790</v>
      </c>
      <c r="B157" s="1201" t="s">
        <v>1040</v>
      </c>
      <c r="C157" s="1201" t="s">
        <v>959</v>
      </c>
      <c r="D157" s="1203" t="s">
        <v>959</v>
      </c>
      <c r="E157" s="1201" t="s">
        <v>928</v>
      </c>
      <c r="F157" s="1201" t="s">
        <v>961</v>
      </c>
      <c r="G157" s="1201" t="s">
        <v>961</v>
      </c>
      <c r="H157" s="1201" t="s">
        <v>1009</v>
      </c>
      <c r="I157" s="1201" t="s">
        <v>961</v>
      </c>
      <c r="J157" s="1201" t="s">
        <v>961</v>
      </c>
      <c r="K157" s="1201" t="s">
        <v>964</v>
      </c>
      <c r="L157" s="1201" t="s">
        <v>975</v>
      </c>
      <c r="M157" s="1201" t="s">
        <v>975</v>
      </c>
      <c r="N157" s="1201"/>
      <c r="O157" s="1201" t="s">
        <v>934</v>
      </c>
      <c r="P157" s="1201" t="s">
        <v>934</v>
      </c>
      <c r="Q157" s="1201" t="s">
        <v>933</v>
      </c>
      <c r="R157" s="1201" t="s">
        <v>933</v>
      </c>
      <c r="S157" s="1201" t="s">
        <v>933</v>
      </c>
      <c r="T157" s="1201" t="s">
        <v>1121</v>
      </c>
      <c r="U157" s="1201" t="s">
        <v>1121</v>
      </c>
      <c r="V157" s="1201" t="s">
        <v>1121</v>
      </c>
      <c r="W157" s="1201" t="s">
        <v>1130</v>
      </c>
      <c r="X157" s="1201" t="s">
        <v>1130</v>
      </c>
      <c r="Y157" s="1201" t="s">
        <v>1122</v>
      </c>
      <c r="Z157" s="1201" t="s">
        <v>1122</v>
      </c>
      <c r="AA157" s="1460"/>
      <c r="AB157" s="1460"/>
      <c r="AC157" s="1460"/>
      <c r="AD157" s="1460"/>
      <c r="AE157" s="1460"/>
      <c r="AF157" s="1460"/>
      <c r="AG157" s="1460"/>
      <c r="AH157" s="1460"/>
      <c r="AI157" s="1460"/>
      <c r="AJ157" s="1460"/>
      <c r="AK157" s="1460"/>
      <c r="AL157" s="1460"/>
      <c r="AM157" s="1460"/>
      <c r="AN157" s="1460"/>
      <c r="AO157" s="1460"/>
      <c r="AP157" s="1460"/>
    </row>
    <row r="158" spans="1:42">
      <c r="A158" s="1196" t="s">
        <v>1052</v>
      </c>
      <c r="B158" s="1448"/>
      <c r="C158" s="1448"/>
      <c r="D158" s="1448"/>
      <c r="E158" s="1448"/>
      <c r="F158" s="1448"/>
      <c r="G158" s="1448"/>
      <c r="H158" s="1448"/>
      <c r="I158" s="1448"/>
      <c r="J158" s="1448"/>
      <c r="K158" s="1448"/>
      <c r="L158" s="1448"/>
      <c r="M158" s="1448"/>
      <c r="N158" s="1448"/>
      <c r="O158" s="1451"/>
      <c r="P158" s="1451"/>
      <c r="Q158" s="1451"/>
      <c r="R158" s="1451"/>
      <c r="S158" s="1451"/>
      <c r="T158" s="1451"/>
      <c r="U158" s="1451"/>
      <c r="V158" s="1451"/>
      <c r="W158" s="1451"/>
      <c r="X158" s="1451"/>
      <c r="Y158" s="1451"/>
      <c r="Z158" s="1451"/>
      <c r="AA158" s="1460"/>
      <c r="AB158" s="1460"/>
      <c r="AC158" s="1460"/>
      <c r="AD158" s="1460"/>
      <c r="AE158" s="1460"/>
      <c r="AF158" s="1460"/>
      <c r="AG158" s="1460"/>
      <c r="AH158" s="1460"/>
      <c r="AI158" s="1460"/>
      <c r="AJ158" s="1460"/>
      <c r="AK158" s="1460"/>
      <c r="AL158" s="1460"/>
      <c r="AM158" s="1460"/>
      <c r="AN158" s="1460"/>
      <c r="AO158" s="1460"/>
      <c r="AP158" s="1460"/>
    </row>
    <row r="159" spans="1:42">
      <c r="A159" s="1197" t="s">
        <v>785</v>
      </c>
      <c r="B159" s="1198" t="s">
        <v>977</v>
      </c>
      <c r="C159" s="1198" t="s">
        <v>977</v>
      </c>
      <c r="D159" s="1199" t="s">
        <v>1001</v>
      </c>
      <c r="E159" s="1198" t="s">
        <v>1001</v>
      </c>
      <c r="F159" s="1198" t="s">
        <v>1001</v>
      </c>
      <c r="G159" s="1198" t="s">
        <v>1001</v>
      </c>
      <c r="H159" s="1198" t="s">
        <v>977</v>
      </c>
      <c r="I159" s="1198"/>
      <c r="J159" s="1198" t="s">
        <v>977</v>
      </c>
      <c r="K159" s="1198" t="s">
        <v>970</v>
      </c>
      <c r="L159" s="1198" t="s">
        <v>977</v>
      </c>
      <c r="M159" s="1198" t="s">
        <v>977</v>
      </c>
      <c r="N159" s="1198"/>
      <c r="O159" s="1198" t="s">
        <v>970</v>
      </c>
      <c r="P159" s="1198" t="s">
        <v>977</v>
      </c>
      <c r="Q159" s="1198" t="s">
        <v>977</v>
      </c>
      <c r="R159" s="1198" t="s">
        <v>977</v>
      </c>
      <c r="S159" s="1198" t="s">
        <v>977</v>
      </c>
      <c r="T159" s="1198" t="s">
        <v>977</v>
      </c>
      <c r="U159" s="1198" t="s">
        <v>977</v>
      </c>
      <c r="V159" s="1198" t="s">
        <v>977</v>
      </c>
      <c r="W159" s="1198" t="s">
        <v>970</v>
      </c>
      <c r="X159" s="1198" t="s">
        <v>970</v>
      </c>
      <c r="Y159" s="1198" t="s">
        <v>970</v>
      </c>
      <c r="Z159" s="1198" t="s">
        <v>970</v>
      </c>
      <c r="AA159" s="1460"/>
      <c r="AB159" s="1460"/>
      <c r="AC159" s="1460"/>
      <c r="AD159" s="1460"/>
      <c r="AE159" s="1460"/>
      <c r="AF159" s="1460"/>
      <c r="AG159" s="1460"/>
      <c r="AH159" s="1460"/>
      <c r="AI159" s="1460"/>
      <c r="AJ159" s="1460"/>
      <c r="AK159" s="1460"/>
      <c r="AL159" s="1460"/>
      <c r="AM159" s="1460"/>
      <c r="AN159" s="1460"/>
      <c r="AO159" s="1460"/>
      <c r="AP159" s="1460"/>
    </row>
    <row r="160" spans="1:42">
      <c r="A160" s="1197" t="s">
        <v>786</v>
      </c>
      <c r="B160" s="1198" t="s">
        <v>842</v>
      </c>
      <c r="C160" s="1198" t="s">
        <v>949</v>
      </c>
      <c r="D160" s="1199" t="s">
        <v>1022</v>
      </c>
      <c r="E160" s="1198" t="s">
        <v>951</v>
      </c>
      <c r="F160" s="1198" t="s">
        <v>951</v>
      </c>
      <c r="G160" s="1198" t="s">
        <v>851</v>
      </c>
      <c r="H160" s="1198" t="s">
        <v>851</v>
      </c>
      <c r="I160" s="1198"/>
      <c r="J160" s="1198" t="s">
        <v>953</v>
      </c>
      <c r="K160" s="1198" t="s">
        <v>953</v>
      </c>
      <c r="L160" s="1198" t="s">
        <v>954</v>
      </c>
      <c r="M160" s="1198" t="s">
        <v>954</v>
      </c>
      <c r="N160" s="1198"/>
      <c r="O160" s="1198" t="s">
        <v>842</v>
      </c>
      <c r="P160" s="1198" t="s">
        <v>949</v>
      </c>
      <c r="Q160" s="1198" t="s">
        <v>951</v>
      </c>
      <c r="R160" s="1198" t="s">
        <v>951</v>
      </c>
      <c r="S160" s="1198" t="s">
        <v>951</v>
      </c>
      <c r="T160" s="1198" t="s">
        <v>851</v>
      </c>
      <c r="U160" s="1198" t="s">
        <v>851</v>
      </c>
      <c r="V160" s="1198" t="s">
        <v>851</v>
      </c>
      <c r="W160" s="1198" t="s">
        <v>855</v>
      </c>
      <c r="X160" s="1198" t="s">
        <v>855</v>
      </c>
      <c r="Y160" s="1198" t="s">
        <v>954</v>
      </c>
      <c r="Z160" s="1198" t="s">
        <v>954</v>
      </c>
      <c r="AA160" s="1460"/>
      <c r="AB160" s="1460"/>
      <c r="AC160" s="1460"/>
      <c r="AD160" s="1460"/>
      <c r="AE160" s="1460"/>
      <c r="AF160" s="1460"/>
      <c r="AG160" s="1460"/>
      <c r="AH160" s="1460"/>
      <c r="AI160" s="1460"/>
      <c r="AJ160" s="1460"/>
      <c r="AK160" s="1460"/>
      <c r="AL160" s="1460"/>
      <c r="AM160" s="1460"/>
      <c r="AN160" s="1460"/>
      <c r="AO160" s="1460"/>
      <c r="AP160" s="1460"/>
    </row>
    <row r="161" spans="1:42">
      <c r="A161" s="1197" t="s">
        <v>787</v>
      </c>
      <c r="B161" s="1199">
        <v>46</v>
      </c>
      <c r="C161" s="1199">
        <v>49</v>
      </c>
      <c r="D161" s="1199">
        <v>44</v>
      </c>
      <c r="E161" s="1199">
        <v>50</v>
      </c>
      <c r="F161" s="1199">
        <v>45</v>
      </c>
      <c r="G161" s="1199">
        <v>43</v>
      </c>
      <c r="H161" s="1199">
        <v>45</v>
      </c>
      <c r="I161" s="1199"/>
      <c r="J161" s="1199">
        <v>48</v>
      </c>
      <c r="K161" s="1199">
        <v>80</v>
      </c>
      <c r="L161" s="1199">
        <v>43</v>
      </c>
      <c r="M161" s="1199">
        <v>43</v>
      </c>
      <c r="N161" s="1199"/>
      <c r="O161" s="1199">
        <v>69</v>
      </c>
      <c r="P161" s="1199">
        <v>70</v>
      </c>
      <c r="Q161" s="1199">
        <v>49</v>
      </c>
      <c r="R161" s="1199">
        <v>49</v>
      </c>
      <c r="S161" s="1199">
        <v>49</v>
      </c>
      <c r="T161" s="1199">
        <v>55</v>
      </c>
      <c r="U161" s="1199">
        <v>55</v>
      </c>
      <c r="V161" s="1199">
        <v>55</v>
      </c>
      <c r="W161" s="1199">
        <v>55</v>
      </c>
      <c r="X161" s="1199">
        <v>55</v>
      </c>
      <c r="Y161" s="1199">
        <v>59.99</v>
      </c>
      <c r="Z161" s="1199">
        <v>59.99</v>
      </c>
      <c r="AA161" s="1460"/>
      <c r="AB161" s="1460"/>
      <c r="AC161" s="1460"/>
      <c r="AD161" s="1460"/>
      <c r="AE161" s="1460"/>
      <c r="AF161" s="1460"/>
      <c r="AG161" s="1460"/>
      <c r="AH161" s="1460"/>
      <c r="AI161" s="1460"/>
      <c r="AJ161" s="1460"/>
      <c r="AK161" s="1460"/>
      <c r="AL161" s="1460"/>
      <c r="AM161" s="1460"/>
      <c r="AN161" s="1460"/>
      <c r="AO161" s="1460"/>
      <c r="AP161" s="1460"/>
    </row>
    <row r="162" spans="1:42">
      <c r="A162" s="1197" t="s">
        <v>788</v>
      </c>
      <c r="B162" s="1198" t="s">
        <v>1039</v>
      </c>
      <c r="C162" s="1198" t="s">
        <v>966</v>
      </c>
      <c r="D162" s="1199" t="s">
        <v>956</v>
      </c>
      <c r="E162" s="1198" t="s">
        <v>934</v>
      </c>
      <c r="F162" s="1198" t="s">
        <v>961</v>
      </c>
      <c r="G162" s="1198" t="s">
        <v>961</v>
      </c>
      <c r="H162" s="1198" t="s">
        <v>1006</v>
      </c>
      <c r="I162" s="1199"/>
      <c r="J162" s="1198" t="s">
        <v>966</v>
      </c>
      <c r="K162" s="1198" t="s">
        <v>931</v>
      </c>
      <c r="L162" s="1198" t="s">
        <v>966</v>
      </c>
      <c r="M162" s="1198" t="s">
        <v>966</v>
      </c>
      <c r="N162" s="1199"/>
      <c r="O162" s="1198" t="s">
        <v>925</v>
      </c>
      <c r="P162" s="1199" t="s">
        <v>932</v>
      </c>
      <c r="Q162" s="1199" t="s">
        <v>1120</v>
      </c>
      <c r="R162" s="1199" t="s">
        <v>1120</v>
      </c>
      <c r="S162" s="1199" t="s">
        <v>1120</v>
      </c>
      <c r="T162" s="1199" t="s">
        <v>959</v>
      </c>
      <c r="U162" s="1199" t="s">
        <v>959</v>
      </c>
      <c r="V162" s="1199" t="s">
        <v>959</v>
      </c>
      <c r="W162" s="1199" t="s">
        <v>1130</v>
      </c>
      <c r="X162" s="1199" t="s">
        <v>1130</v>
      </c>
      <c r="Y162" s="1199" t="s">
        <v>925</v>
      </c>
      <c r="Z162" s="1199" t="s">
        <v>925</v>
      </c>
      <c r="AA162" s="1460"/>
      <c r="AB162" s="1460"/>
      <c r="AC162" s="1460"/>
      <c r="AD162" s="1460"/>
      <c r="AE162" s="1460"/>
      <c r="AF162" s="1460"/>
      <c r="AG162" s="1460"/>
      <c r="AH162" s="1460"/>
      <c r="AI162" s="1460"/>
      <c r="AJ162" s="1460"/>
      <c r="AK162" s="1460"/>
      <c r="AL162" s="1460"/>
      <c r="AM162" s="1460"/>
      <c r="AN162" s="1460"/>
      <c r="AO162" s="1460"/>
      <c r="AP162" s="1460"/>
    </row>
    <row r="163" spans="1:42">
      <c r="A163" s="1197" t="s">
        <v>789</v>
      </c>
      <c r="B163" s="1199">
        <v>55</v>
      </c>
      <c r="C163" s="1199">
        <v>60</v>
      </c>
      <c r="D163" s="1199">
        <v>53</v>
      </c>
      <c r="E163" s="1199">
        <v>55</v>
      </c>
      <c r="F163" s="1199">
        <v>55</v>
      </c>
      <c r="G163" s="1199">
        <v>50</v>
      </c>
      <c r="H163" s="1199">
        <v>55</v>
      </c>
      <c r="I163" s="1199"/>
      <c r="J163" s="1199">
        <v>59</v>
      </c>
      <c r="K163" s="1199">
        <v>85</v>
      </c>
      <c r="L163" s="1199">
        <v>55</v>
      </c>
      <c r="M163" s="1199">
        <v>55</v>
      </c>
      <c r="N163" s="1199"/>
      <c r="O163" s="1199">
        <v>73</v>
      </c>
      <c r="P163" s="1199">
        <v>82</v>
      </c>
      <c r="Q163" s="1199">
        <v>55</v>
      </c>
      <c r="R163" s="1199">
        <v>55</v>
      </c>
      <c r="S163" s="1199">
        <v>55</v>
      </c>
      <c r="T163" s="1199">
        <v>60</v>
      </c>
      <c r="U163" s="1199">
        <v>60</v>
      </c>
      <c r="V163" s="1199">
        <v>60</v>
      </c>
      <c r="W163" s="1199">
        <v>65</v>
      </c>
      <c r="X163" s="1199">
        <v>65</v>
      </c>
      <c r="Y163" s="1199">
        <v>69.989999999999995</v>
      </c>
      <c r="Z163" s="1199">
        <v>69.989999999999995</v>
      </c>
      <c r="AA163" s="1460"/>
      <c r="AB163" s="1460"/>
      <c r="AC163" s="1460"/>
      <c r="AD163" s="1460"/>
      <c r="AE163" s="1460"/>
      <c r="AF163" s="1460"/>
      <c r="AG163" s="1460"/>
      <c r="AH163" s="1460"/>
      <c r="AI163" s="1460"/>
      <c r="AJ163" s="1460"/>
      <c r="AK163" s="1460"/>
      <c r="AL163" s="1460"/>
      <c r="AM163" s="1460"/>
      <c r="AN163" s="1460"/>
      <c r="AO163" s="1460"/>
      <c r="AP163" s="1460"/>
    </row>
    <row r="164" spans="1:42" ht="13" thickBot="1">
      <c r="A164" s="1200" t="s">
        <v>790</v>
      </c>
      <c r="B164" s="1201" t="s">
        <v>1040</v>
      </c>
      <c r="C164" s="1201" t="s">
        <v>959</v>
      </c>
      <c r="D164" s="1203" t="s">
        <v>959</v>
      </c>
      <c r="E164" s="1201" t="s">
        <v>963</v>
      </c>
      <c r="F164" s="1201" t="s">
        <v>961</v>
      </c>
      <c r="G164" s="1201" t="s">
        <v>961</v>
      </c>
      <c r="H164" s="1201" t="s">
        <v>1009</v>
      </c>
      <c r="I164" s="1201"/>
      <c r="J164" s="1201" t="s">
        <v>959</v>
      </c>
      <c r="K164" s="1201" t="s">
        <v>964</v>
      </c>
      <c r="L164" s="1201" t="s">
        <v>1053</v>
      </c>
      <c r="M164" s="1201" t="s">
        <v>1053</v>
      </c>
      <c r="N164" s="1201"/>
      <c r="O164" s="1201" t="s">
        <v>934</v>
      </c>
      <c r="P164" s="1201" t="s">
        <v>934</v>
      </c>
      <c r="Q164" s="1201" t="s">
        <v>933</v>
      </c>
      <c r="R164" s="1201" t="s">
        <v>933</v>
      </c>
      <c r="S164" s="1201" t="s">
        <v>933</v>
      </c>
      <c r="T164" s="1201" t="s">
        <v>932</v>
      </c>
      <c r="U164" s="1201" t="s">
        <v>932</v>
      </c>
      <c r="V164" s="1201" t="s">
        <v>932</v>
      </c>
      <c r="W164" s="1201" t="s">
        <v>1130</v>
      </c>
      <c r="X164" s="1201" t="s">
        <v>1130</v>
      </c>
      <c r="Y164" s="1201" t="s">
        <v>1122</v>
      </c>
      <c r="Z164" s="1201" t="s">
        <v>1122</v>
      </c>
      <c r="AA164" s="1460"/>
      <c r="AB164" s="1460"/>
      <c r="AC164" s="1460"/>
      <c r="AD164" s="1460"/>
      <c r="AE164" s="1460"/>
      <c r="AF164" s="1460"/>
      <c r="AG164" s="1460"/>
      <c r="AH164" s="1460"/>
      <c r="AI164" s="1460"/>
      <c r="AJ164" s="1460"/>
      <c r="AK164" s="1460"/>
      <c r="AL164" s="1460"/>
      <c r="AM164" s="1460"/>
      <c r="AN164" s="1460"/>
      <c r="AO164" s="1460"/>
      <c r="AP164" s="1460"/>
    </row>
    <row r="165" spans="1:42">
      <c r="A165" s="1196" t="s">
        <v>1054</v>
      </c>
      <c r="B165" s="1448"/>
      <c r="C165" s="1448"/>
      <c r="D165" s="1448"/>
      <c r="E165" s="1448"/>
      <c r="F165" s="1448"/>
      <c r="G165" s="1448"/>
      <c r="H165" s="1448"/>
      <c r="I165" s="1448"/>
      <c r="J165" s="1448"/>
      <c r="K165" s="1448"/>
      <c r="L165" s="1448"/>
      <c r="M165" s="1448"/>
      <c r="N165" s="1448"/>
      <c r="O165" s="1451"/>
      <c r="P165" s="1451"/>
      <c r="Q165" s="1451"/>
      <c r="R165" s="1451"/>
      <c r="S165" s="1451"/>
      <c r="T165" s="1451"/>
      <c r="U165" s="1451"/>
      <c r="V165" s="1451"/>
      <c r="W165" s="1451"/>
      <c r="X165" s="1451"/>
      <c r="Y165" s="1451"/>
      <c r="Z165" s="1451"/>
      <c r="AA165" s="1460"/>
      <c r="AB165" s="1460"/>
      <c r="AC165" s="1460"/>
      <c r="AD165" s="1460"/>
      <c r="AE165" s="1460"/>
      <c r="AF165" s="1460"/>
      <c r="AG165" s="1460"/>
      <c r="AH165" s="1460"/>
      <c r="AI165" s="1460"/>
      <c r="AJ165" s="1460"/>
      <c r="AK165" s="1460"/>
      <c r="AL165" s="1460"/>
      <c r="AM165" s="1460"/>
      <c r="AN165" s="1460"/>
      <c r="AO165" s="1460"/>
      <c r="AP165" s="1460"/>
    </row>
    <row r="166" spans="1:42">
      <c r="A166" s="1197" t="s">
        <v>785</v>
      </c>
      <c r="B166" s="1198" t="s">
        <v>1018</v>
      </c>
      <c r="C166" s="1198" t="s">
        <v>1018</v>
      </c>
      <c r="D166" s="1198" t="s">
        <v>1018</v>
      </c>
      <c r="E166" s="1198" t="s">
        <v>1018</v>
      </c>
      <c r="F166" s="1198"/>
      <c r="G166" s="1198"/>
      <c r="H166" s="1198"/>
      <c r="I166" s="1198"/>
      <c r="J166" s="1198"/>
      <c r="K166" s="1198"/>
      <c r="L166" s="1198"/>
      <c r="M166" s="1198"/>
      <c r="N166" s="1198"/>
      <c r="O166" s="1198" t="s">
        <v>1018</v>
      </c>
      <c r="P166" s="1198" t="s">
        <v>1041</v>
      </c>
      <c r="Q166" s="1198"/>
      <c r="R166" s="1198"/>
      <c r="S166" s="1198"/>
      <c r="T166" s="1198"/>
      <c r="U166" s="1198"/>
      <c r="V166" s="1198"/>
      <c r="W166" s="1198"/>
      <c r="X166" s="1198"/>
      <c r="Y166" s="1198"/>
      <c r="Z166" s="1198"/>
      <c r="AA166" s="1460"/>
      <c r="AB166" s="1460"/>
      <c r="AC166" s="1460"/>
      <c r="AD166" s="1460"/>
      <c r="AE166" s="1460"/>
      <c r="AF166" s="1460"/>
      <c r="AG166" s="1460"/>
      <c r="AH166" s="1460"/>
      <c r="AI166" s="1460"/>
      <c r="AJ166" s="1460"/>
      <c r="AK166" s="1460"/>
      <c r="AL166" s="1460"/>
      <c r="AM166" s="1460"/>
      <c r="AN166" s="1460"/>
      <c r="AO166" s="1460"/>
      <c r="AP166" s="1460"/>
    </row>
    <row r="167" spans="1:42">
      <c r="A167" s="1197" t="s">
        <v>786</v>
      </c>
      <c r="B167" s="1198" t="s">
        <v>842</v>
      </c>
      <c r="C167" s="1198" t="s">
        <v>949</v>
      </c>
      <c r="D167" s="1199" t="s">
        <v>1022</v>
      </c>
      <c r="E167" s="1198" t="s">
        <v>951</v>
      </c>
      <c r="F167" s="1198"/>
      <c r="G167" s="1198"/>
      <c r="H167" s="1198"/>
      <c r="I167" s="1198"/>
      <c r="J167" s="1198"/>
      <c r="K167" s="1198"/>
      <c r="L167" s="1198"/>
      <c r="M167" s="1198"/>
      <c r="N167" s="1198"/>
      <c r="O167" s="1198" t="s">
        <v>842</v>
      </c>
      <c r="P167" s="1198" t="s">
        <v>949</v>
      </c>
      <c r="Q167" s="1198"/>
      <c r="R167" s="1198"/>
      <c r="S167" s="1198"/>
      <c r="T167" s="1198"/>
      <c r="U167" s="1198"/>
      <c r="V167" s="1198"/>
      <c r="W167" s="1198"/>
      <c r="X167" s="1198"/>
      <c r="Y167" s="1198"/>
      <c r="Z167" s="1198"/>
      <c r="AA167" s="1460"/>
      <c r="AB167" s="1460"/>
      <c r="AC167" s="1460"/>
      <c r="AD167" s="1460"/>
      <c r="AE167" s="1460"/>
      <c r="AF167" s="1460"/>
      <c r="AG167" s="1460"/>
      <c r="AH167" s="1460"/>
      <c r="AI167" s="1460"/>
      <c r="AJ167" s="1460"/>
      <c r="AK167" s="1460"/>
      <c r="AL167" s="1460"/>
      <c r="AM167" s="1460"/>
      <c r="AN167" s="1460"/>
      <c r="AO167" s="1460"/>
      <c r="AP167" s="1460"/>
    </row>
    <row r="168" spans="1:42">
      <c r="A168" s="1197" t="s">
        <v>787</v>
      </c>
      <c r="B168" s="1199">
        <v>200</v>
      </c>
      <c r="C168" s="1199">
        <v>300</v>
      </c>
      <c r="D168" s="1199">
        <v>150</v>
      </c>
      <c r="E168" s="1199">
        <v>180</v>
      </c>
      <c r="F168" s="1199"/>
      <c r="G168" s="1199"/>
      <c r="H168" s="1199"/>
      <c r="I168" s="1199"/>
      <c r="J168" s="1199"/>
      <c r="K168" s="1199"/>
      <c r="L168" s="1199"/>
      <c r="M168" s="1199"/>
      <c r="N168" s="1199"/>
      <c r="O168" s="1199">
        <v>79</v>
      </c>
      <c r="P168" s="1199">
        <v>42</v>
      </c>
      <c r="Q168" s="1199"/>
      <c r="R168" s="1199"/>
      <c r="S168" s="1199"/>
      <c r="T168" s="1199"/>
      <c r="U168" s="1199"/>
      <c r="V168" s="1199"/>
      <c r="W168" s="1199"/>
      <c r="X168" s="1199"/>
      <c r="Y168" s="1199"/>
      <c r="Z168" s="1199"/>
      <c r="AA168" s="1460"/>
      <c r="AB168" s="1460"/>
      <c r="AC168" s="1460"/>
      <c r="AD168" s="1460"/>
      <c r="AE168" s="1460"/>
      <c r="AF168" s="1460"/>
      <c r="AG168" s="1460"/>
      <c r="AH168" s="1460"/>
      <c r="AI168" s="1460"/>
      <c r="AJ168" s="1460"/>
      <c r="AK168" s="1460"/>
      <c r="AL168" s="1460"/>
      <c r="AM168" s="1460"/>
      <c r="AN168" s="1460"/>
      <c r="AO168" s="1460"/>
      <c r="AP168" s="1460"/>
    </row>
    <row r="169" spans="1:42">
      <c r="A169" s="1197" t="s">
        <v>788</v>
      </c>
      <c r="B169" s="1198" t="s">
        <v>1055</v>
      </c>
      <c r="C169" s="1199" t="s">
        <v>966</v>
      </c>
      <c r="D169" s="1199" t="s">
        <v>1008</v>
      </c>
      <c r="E169" s="1198" t="s">
        <v>964</v>
      </c>
      <c r="F169" s="1198"/>
      <c r="G169" s="1198"/>
      <c r="H169" s="1198"/>
      <c r="I169" s="1198"/>
      <c r="J169" s="1198"/>
      <c r="K169" s="1198"/>
      <c r="L169" s="1198"/>
      <c r="M169" s="1198"/>
      <c r="N169" s="1198"/>
      <c r="O169" s="1198" t="s">
        <v>961</v>
      </c>
      <c r="P169" s="1198" t="s">
        <v>1133</v>
      </c>
      <c r="Q169" s="1198"/>
      <c r="R169" s="1198"/>
      <c r="S169" s="1198"/>
      <c r="T169" s="1198"/>
      <c r="U169" s="1198"/>
      <c r="V169" s="1198"/>
      <c r="W169" s="1198"/>
      <c r="X169" s="1198"/>
      <c r="Y169" s="1198"/>
      <c r="Z169" s="1198"/>
      <c r="AA169" s="1460"/>
      <c r="AB169" s="1460"/>
      <c r="AC169" s="1460"/>
      <c r="AD169" s="1460"/>
      <c r="AE169" s="1460"/>
      <c r="AF169" s="1460"/>
      <c r="AG169" s="1460"/>
      <c r="AH169" s="1460"/>
      <c r="AI169" s="1460"/>
      <c r="AJ169" s="1460"/>
      <c r="AK169" s="1460"/>
      <c r="AL169" s="1460"/>
      <c r="AM169" s="1460"/>
      <c r="AN169" s="1460"/>
      <c r="AO169" s="1460"/>
      <c r="AP169" s="1460"/>
    </row>
    <row r="170" spans="1:42">
      <c r="A170" s="1197" t="s">
        <v>789</v>
      </c>
      <c r="B170" s="1199">
        <v>300</v>
      </c>
      <c r="C170" s="1199">
        <v>320</v>
      </c>
      <c r="D170" s="1199">
        <v>300</v>
      </c>
      <c r="E170" s="1199">
        <v>270</v>
      </c>
      <c r="F170" s="1199"/>
      <c r="G170" s="1199"/>
      <c r="H170" s="1198"/>
      <c r="I170" s="1199"/>
      <c r="J170" s="1199"/>
      <c r="K170" s="1199"/>
      <c r="L170" s="1199"/>
      <c r="M170" s="1199"/>
      <c r="N170" s="1199"/>
      <c r="O170" s="1199">
        <v>85</v>
      </c>
      <c r="P170" s="1199">
        <v>46</v>
      </c>
      <c r="Q170" s="1199"/>
      <c r="R170" s="1199"/>
      <c r="S170" s="1199"/>
      <c r="T170" s="1199"/>
      <c r="U170" s="1199"/>
      <c r="V170" s="1199"/>
      <c r="W170" s="1199"/>
      <c r="X170" s="1199"/>
      <c r="Y170" s="1199"/>
      <c r="Z170" s="1199"/>
      <c r="AA170" s="1460"/>
      <c r="AB170" s="1460"/>
      <c r="AC170" s="1460"/>
      <c r="AD170" s="1460"/>
      <c r="AE170" s="1460"/>
      <c r="AF170" s="1460"/>
      <c r="AG170" s="1460"/>
      <c r="AH170" s="1460"/>
      <c r="AI170" s="1460"/>
      <c r="AJ170" s="1460"/>
      <c r="AK170" s="1460"/>
      <c r="AL170" s="1460"/>
      <c r="AM170" s="1460"/>
      <c r="AN170" s="1460"/>
      <c r="AO170" s="1460"/>
      <c r="AP170" s="1460"/>
    </row>
    <row r="171" spans="1:42" ht="13" thickBot="1">
      <c r="A171" s="1200" t="s">
        <v>790</v>
      </c>
      <c r="B171" s="1201" t="s">
        <v>964</v>
      </c>
      <c r="C171" s="1203" t="s">
        <v>959</v>
      </c>
      <c r="D171" s="1203" t="s">
        <v>1008</v>
      </c>
      <c r="E171" s="1201" t="s">
        <v>989</v>
      </c>
      <c r="F171" s="1201"/>
      <c r="G171" s="1201"/>
      <c r="H171" s="1201"/>
      <c r="I171" s="1201"/>
      <c r="J171" s="1201"/>
      <c r="K171" s="1201"/>
      <c r="L171" s="1201"/>
      <c r="M171" s="1201"/>
      <c r="N171" s="1201"/>
      <c r="O171" s="1201" t="s">
        <v>961</v>
      </c>
      <c r="P171" s="1201" t="s">
        <v>1135</v>
      </c>
      <c r="Q171" s="1201"/>
      <c r="R171" s="1201"/>
      <c r="S171" s="1201"/>
      <c r="T171" s="1201"/>
      <c r="U171" s="1201"/>
      <c r="V171" s="1201"/>
      <c r="W171" s="1201"/>
      <c r="X171" s="1201"/>
      <c r="Y171" s="1201"/>
      <c r="Z171" s="1201"/>
      <c r="AA171" s="1460"/>
      <c r="AB171" s="1460"/>
      <c r="AC171" s="1460"/>
      <c r="AD171" s="1460"/>
      <c r="AE171" s="1460"/>
      <c r="AF171" s="1460"/>
      <c r="AG171" s="1460"/>
      <c r="AH171" s="1460"/>
      <c r="AI171" s="1460"/>
      <c r="AJ171" s="1460"/>
      <c r="AK171" s="1460"/>
      <c r="AL171" s="1460"/>
      <c r="AM171" s="1460"/>
      <c r="AN171" s="1460"/>
      <c r="AO171" s="1460"/>
      <c r="AP171" s="1460"/>
    </row>
    <row r="172" spans="1:42">
      <c r="A172" s="1196" t="s">
        <v>1056</v>
      </c>
      <c r="B172" s="1448"/>
      <c r="C172" s="1448"/>
      <c r="D172" s="1448"/>
      <c r="E172" s="1448"/>
      <c r="F172" s="1448"/>
      <c r="G172" s="1448"/>
      <c r="H172" s="1448"/>
      <c r="I172" s="1448"/>
      <c r="J172" s="1448"/>
      <c r="K172" s="1448"/>
      <c r="L172" s="1448"/>
      <c r="M172" s="1448"/>
      <c r="N172" s="1448"/>
      <c r="O172" s="1451"/>
      <c r="P172" s="1451"/>
      <c r="Q172" s="1451"/>
      <c r="R172" s="1451"/>
      <c r="S172" s="1451"/>
      <c r="T172" s="1451"/>
      <c r="U172" s="1451"/>
      <c r="V172" s="1451"/>
      <c r="W172" s="1451"/>
      <c r="X172" s="1451"/>
      <c r="Y172" s="1451"/>
      <c r="Z172" s="1451"/>
      <c r="AA172" s="1460"/>
      <c r="AB172" s="1460"/>
      <c r="AC172" s="1460"/>
      <c r="AD172" s="1460"/>
      <c r="AE172" s="1460"/>
      <c r="AF172" s="1460"/>
      <c r="AG172" s="1460"/>
      <c r="AH172" s="1460"/>
      <c r="AI172" s="1460"/>
      <c r="AJ172" s="1460"/>
      <c r="AK172" s="1460"/>
      <c r="AL172" s="1460"/>
      <c r="AM172" s="1460"/>
      <c r="AN172" s="1460"/>
      <c r="AO172" s="1460"/>
      <c r="AP172" s="1460"/>
    </row>
    <row r="173" spans="1:42">
      <c r="A173" s="1197" t="s">
        <v>785</v>
      </c>
      <c r="B173" s="1198" t="s">
        <v>1057</v>
      </c>
      <c r="C173" s="1198"/>
      <c r="D173" s="1198"/>
      <c r="E173" s="1198"/>
      <c r="F173" s="1198"/>
      <c r="G173" s="1198"/>
      <c r="H173" s="1198"/>
      <c r="I173" s="1198"/>
      <c r="J173" s="1198"/>
      <c r="K173" s="1198"/>
      <c r="L173" s="1198"/>
      <c r="M173" s="1198"/>
      <c r="N173" s="1198"/>
      <c r="O173" s="1198" t="s">
        <v>1041</v>
      </c>
      <c r="P173" s="1198"/>
      <c r="Q173" s="1198" t="s">
        <v>977</v>
      </c>
      <c r="R173" s="1198" t="s">
        <v>977</v>
      </c>
      <c r="S173" s="1198" t="s">
        <v>977</v>
      </c>
      <c r="T173" s="1198" t="s">
        <v>1018</v>
      </c>
      <c r="U173" s="1198" t="s">
        <v>1018</v>
      </c>
      <c r="V173" s="1198" t="s">
        <v>1018</v>
      </c>
      <c r="W173" s="1198" t="s">
        <v>1018</v>
      </c>
      <c r="X173" s="1198" t="s">
        <v>1018</v>
      </c>
      <c r="Y173" s="1198"/>
      <c r="Z173" s="1198"/>
      <c r="AA173" s="1460"/>
      <c r="AB173" s="1460"/>
      <c r="AC173" s="1460"/>
      <c r="AD173" s="1460"/>
      <c r="AE173" s="1460"/>
      <c r="AF173" s="1460"/>
      <c r="AG173" s="1460"/>
      <c r="AH173" s="1460"/>
      <c r="AI173" s="1460"/>
      <c r="AJ173" s="1460"/>
      <c r="AK173" s="1460"/>
      <c r="AL173" s="1460"/>
      <c r="AM173" s="1460"/>
      <c r="AN173" s="1460"/>
      <c r="AO173" s="1460"/>
      <c r="AP173" s="1460"/>
    </row>
    <row r="174" spans="1:42">
      <c r="A174" s="1197" t="s">
        <v>786</v>
      </c>
      <c r="B174" s="1198" t="s">
        <v>842</v>
      </c>
      <c r="C174" s="1198"/>
      <c r="D174" s="1199"/>
      <c r="E174" s="1198"/>
      <c r="F174" s="1198"/>
      <c r="G174" s="1198"/>
      <c r="H174" s="1198"/>
      <c r="I174" s="1198"/>
      <c r="J174" s="1198"/>
      <c r="K174" s="1198"/>
      <c r="L174" s="1198"/>
      <c r="M174" s="1198"/>
      <c r="N174" s="1198"/>
      <c r="O174" s="1198" t="s">
        <v>842</v>
      </c>
      <c r="P174" s="1198"/>
      <c r="Q174" s="1198" t="s">
        <v>951</v>
      </c>
      <c r="R174" s="1198" t="s">
        <v>951</v>
      </c>
      <c r="S174" s="1198" t="s">
        <v>951</v>
      </c>
      <c r="T174" s="1198" t="s">
        <v>851</v>
      </c>
      <c r="U174" s="1198" t="s">
        <v>851</v>
      </c>
      <c r="V174" s="1198" t="s">
        <v>851</v>
      </c>
      <c r="W174" s="1198" t="s">
        <v>855</v>
      </c>
      <c r="X174" s="1198" t="s">
        <v>855</v>
      </c>
      <c r="Y174" s="1198"/>
      <c r="Z174" s="1198"/>
      <c r="AA174" s="1460"/>
      <c r="AB174" s="1460"/>
      <c r="AC174" s="1460"/>
      <c r="AD174" s="1460"/>
      <c r="AE174" s="1460"/>
      <c r="AF174" s="1460"/>
      <c r="AG174" s="1460"/>
      <c r="AH174" s="1460"/>
      <c r="AI174" s="1460"/>
      <c r="AJ174" s="1460"/>
      <c r="AK174" s="1460"/>
      <c r="AL174" s="1460"/>
      <c r="AM174" s="1460"/>
      <c r="AN174" s="1460"/>
      <c r="AO174" s="1460"/>
      <c r="AP174" s="1460"/>
    </row>
    <row r="175" spans="1:42">
      <c r="A175" s="1197" t="s">
        <v>787</v>
      </c>
      <c r="B175" s="1199">
        <v>45</v>
      </c>
      <c r="C175" s="1199"/>
      <c r="D175" s="1199"/>
      <c r="E175" s="1199"/>
      <c r="F175" s="1199"/>
      <c r="G175" s="1199"/>
      <c r="H175" s="1199"/>
      <c r="I175" s="1199"/>
      <c r="J175" s="1199"/>
      <c r="K175" s="1199"/>
      <c r="L175" s="1199"/>
      <c r="M175" s="1199"/>
      <c r="N175" s="1199"/>
      <c r="O175" s="1199">
        <v>25.99</v>
      </c>
      <c r="P175" s="1199"/>
      <c r="Q175" s="1199">
        <v>250</v>
      </c>
      <c r="R175" s="1199">
        <v>250</v>
      </c>
      <c r="S175" s="1199">
        <v>250</v>
      </c>
      <c r="T175" s="1199">
        <v>99</v>
      </c>
      <c r="U175" s="1199">
        <v>99</v>
      </c>
      <c r="V175" s="1199">
        <v>99</v>
      </c>
      <c r="W175" s="1199">
        <v>100</v>
      </c>
      <c r="X175" s="1199">
        <v>100</v>
      </c>
      <c r="Y175" s="1199"/>
      <c r="Z175" s="1199"/>
      <c r="AA175" s="1460"/>
      <c r="AB175" s="1460"/>
      <c r="AC175" s="1460"/>
      <c r="AD175" s="1460"/>
      <c r="AE175" s="1460"/>
      <c r="AF175" s="1460"/>
      <c r="AG175" s="1460"/>
      <c r="AH175" s="1460"/>
      <c r="AI175" s="1460"/>
      <c r="AJ175" s="1460"/>
      <c r="AK175" s="1460"/>
      <c r="AL175" s="1460"/>
      <c r="AM175" s="1460"/>
      <c r="AN175" s="1460"/>
      <c r="AO175" s="1460"/>
      <c r="AP175" s="1460"/>
    </row>
    <row r="176" spans="1:42">
      <c r="A176" s="1197" t="s">
        <v>788</v>
      </c>
      <c r="B176" s="1198" t="s">
        <v>931</v>
      </c>
      <c r="C176" s="1198"/>
      <c r="D176" s="1199"/>
      <c r="E176" s="1198"/>
      <c r="F176" s="1198"/>
      <c r="G176" s="1198"/>
      <c r="H176" s="1199"/>
      <c r="I176" s="1198"/>
      <c r="J176" s="1198"/>
      <c r="K176" s="1198"/>
      <c r="L176" s="1198"/>
      <c r="M176" s="1198"/>
      <c r="N176" s="1198"/>
      <c r="O176" s="1198" t="s">
        <v>959</v>
      </c>
      <c r="P176" s="1198"/>
      <c r="Q176" s="1198" t="s">
        <v>1142</v>
      </c>
      <c r="R176" s="1198" t="s">
        <v>1142</v>
      </c>
      <c r="S176" s="1198" t="s">
        <v>1142</v>
      </c>
      <c r="T176" s="1198" t="s">
        <v>934</v>
      </c>
      <c r="U176" s="1198" t="s">
        <v>934</v>
      </c>
      <c r="V176" s="1198" t="s">
        <v>934</v>
      </c>
      <c r="W176" s="1198" t="s">
        <v>1130</v>
      </c>
      <c r="X176" s="1198" t="s">
        <v>1130</v>
      </c>
      <c r="Y176" s="1198"/>
      <c r="Z176" s="1198"/>
      <c r="AA176" s="1460"/>
      <c r="AB176" s="1460"/>
      <c r="AC176" s="1460"/>
      <c r="AD176" s="1460"/>
      <c r="AE176" s="1460"/>
      <c r="AF176" s="1460"/>
      <c r="AG176" s="1460"/>
      <c r="AH176" s="1460"/>
      <c r="AI176" s="1460"/>
      <c r="AJ176" s="1460"/>
      <c r="AK176" s="1460"/>
      <c r="AL176" s="1460"/>
      <c r="AM176" s="1460"/>
      <c r="AN176" s="1460"/>
      <c r="AO176" s="1460"/>
      <c r="AP176" s="1460"/>
    </row>
    <row r="177" spans="1:42">
      <c r="A177" s="1197" t="s">
        <v>789</v>
      </c>
      <c r="B177" s="1199">
        <v>50</v>
      </c>
      <c r="C177" s="1199"/>
      <c r="D177" s="1199"/>
      <c r="E177" s="1199"/>
      <c r="F177" s="1199"/>
      <c r="G177" s="1199"/>
      <c r="H177" s="1199"/>
      <c r="I177" s="1199"/>
      <c r="J177" s="1199"/>
      <c r="K177" s="1199"/>
      <c r="L177" s="1199"/>
      <c r="M177" s="1199"/>
      <c r="N177" s="1199"/>
      <c r="O177" s="1199">
        <v>32.99</v>
      </c>
      <c r="P177" s="1199"/>
      <c r="Q177" s="1199">
        <v>300</v>
      </c>
      <c r="R177" s="1199">
        <v>300</v>
      </c>
      <c r="S177" s="1199">
        <v>300</v>
      </c>
      <c r="T177" s="1199">
        <v>100</v>
      </c>
      <c r="U177" s="1199">
        <v>100</v>
      </c>
      <c r="V177" s="1199">
        <v>100</v>
      </c>
      <c r="W177" s="1199">
        <v>150</v>
      </c>
      <c r="X177" s="1199">
        <v>150</v>
      </c>
      <c r="Y177" s="1199"/>
      <c r="Z177" s="1199"/>
      <c r="AA177" s="1460"/>
      <c r="AB177" s="1460"/>
      <c r="AC177" s="1460"/>
      <c r="AD177" s="1460"/>
      <c r="AE177" s="1460"/>
      <c r="AF177" s="1460"/>
      <c r="AG177" s="1460"/>
      <c r="AH177" s="1460"/>
      <c r="AI177" s="1460"/>
      <c r="AJ177" s="1460"/>
      <c r="AK177" s="1460"/>
      <c r="AL177" s="1460"/>
      <c r="AM177" s="1460"/>
      <c r="AN177" s="1460"/>
      <c r="AO177" s="1460"/>
      <c r="AP177" s="1460"/>
    </row>
    <row r="178" spans="1:42" ht="13" thickBot="1">
      <c r="A178" s="1200" t="s">
        <v>790</v>
      </c>
      <c r="B178" s="1201" t="s">
        <v>1016</v>
      </c>
      <c r="C178" s="1201"/>
      <c r="D178" s="1203"/>
      <c r="E178" s="1201"/>
      <c r="F178" s="1201"/>
      <c r="G178" s="1201"/>
      <c r="H178" s="1203"/>
      <c r="I178" s="1201"/>
      <c r="J178" s="1201"/>
      <c r="K178" s="1201"/>
      <c r="L178" s="1201"/>
      <c r="M178" s="1201"/>
      <c r="N178" s="1201"/>
      <c r="O178" s="1201" t="s">
        <v>929</v>
      </c>
      <c r="P178" s="1201"/>
      <c r="Q178" s="1201" t="s">
        <v>934</v>
      </c>
      <c r="R178" s="1201" t="s">
        <v>934</v>
      </c>
      <c r="S178" s="1201" t="s">
        <v>934</v>
      </c>
      <c r="T178" s="1201" t="s">
        <v>1125</v>
      </c>
      <c r="U178" s="1201" t="s">
        <v>1125</v>
      </c>
      <c r="V178" s="1201" t="s">
        <v>1125</v>
      </c>
      <c r="W178" s="1201" t="s">
        <v>1130</v>
      </c>
      <c r="X178" s="1201" t="s">
        <v>1130</v>
      </c>
      <c r="Y178" s="1201"/>
      <c r="Z178" s="1201"/>
      <c r="AA178" s="1460"/>
      <c r="AB178" s="1460"/>
      <c r="AC178" s="1460"/>
      <c r="AD178" s="1460"/>
      <c r="AE178" s="1460"/>
      <c r="AF178" s="1460"/>
      <c r="AG178" s="1460"/>
      <c r="AH178" s="1460"/>
      <c r="AI178" s="1460"/>
      <c r="AJ178" s="1460"/>
      <c r="AK178" s="1460"/>
      <c r="AL178" s="1460"/>
      <c r="AM178" s="1460"/>
      <c r="AN178" s="1460"/>
      <c r="AO178" s="1460"/>
      <c r="AP178" s="1460"/>
    </row>
    <row r="179" spans="1:42">
      <c r="A179" s="1196" t="s">
        <v>1058</v>
      </c>
      <c r="B179" s="1448"/>
      <c r="C179" s="1448"/>
      <c r="D179" s="1448"/>
      <c r="E179" s="1448"/>
      <c r="F179" s="1448"/>
      <c r="G179" s="1448"/>
      <c r="H179" s="1448"/>
      <c r="I179" s="1448"/>
      <c r="J179" s="1448"/>
      <c r="K179" s="1448"/>
      <c r="L179" s="1448"/>
      <c r="M179" s="1448"/>
      <c r="N179" s="1448"/>
      <c r="O179" s="1451"/>
      <c r="P179" s="1451"/>
      <c r="Q179" s="1451"/>
      <c r="R179" s="1451"/>
      <c r="S179" s="1451"/>
      <c r="T179" s="1451"/>
      <c r="U179" s="1451"/>
      <c r="V179" s="1451"/>
      <c r="W179" s="1451"/>
      <c r="X179" s="1451"/>
      <c r="Y179" s="1451"/>
      <c r="Z179" s="1451"/>
      <c r="AA179" s="1460"/>
      <c r="AB179" s="1460"/>
      <c r="AC179" s="1460"/>
      <c r="AD179" s="1460"/>
      <c r="AE179" s="1460"/>
      <c r="AF179" s="1460"/>
      <c r="AG179" s="1460"/>
      <c r="AH179" s="1460"/>
      <c r="AI179" s="1460"/>
      <c r="AJ179" s="1460"/>
      <c r="AK179" s="1460"/>
      <c r="AL179" s="1460"/>
      <c r="AM179" s="1460"/>
      <c r="AN179" s="1460"/>
      <c r="AO179" s="1460"/>
      <c r="AP179" s="1460"/>
    </row>
    <row r="180" spans="1:42">
      <c r="A180" s="1197" t="s">
        <v>785</v>
      </c>
      <c r="B180" s="1198" t="s">
        <v>1059</v>
      </c>
      <c r="C180" s="1199" t="s">
        <v>1059</v>
      </c>
      <c r="D180" s="1199" t="s">
        <v>1059</v>
      </c>
      <c r="E180" s="1198" t="s">
        <v>1059</v>
      </c>
      <c r="F180" s="1198" t="s">
        <v>1059</v>
      </c>
      <c r="G180" s="1198" t="s">
        <v>1059</v>
      </c>
      <c r="H180" s="1198" t="s">
        <v>1059</v>
      </c>
      <c r="I180" s="1198" t="s">
        <v>1059</v>
      </c>
      <c r="J180" s="1198"/>
      <c r="K180" s="1198" t="s">
        <v>1059</v>
      </c>
      <c r="L180" s="1198" t="s">
        <v>1059</v>
      </c>
      <c r="M180" s="1198" t="s">
        <v>1059</v>
      </c>
      <c r="N180" s="1198"/>
      <c r="O180" s="1198" t="s">
        <v>1059</v>
      </c>
      <c r="P180" s="1198" t="s">
        <v>1059</v>
      </c>
      <c r="Q180" s="1198" t="s">
        <v>1059</v>
      </c>
      <c r="R180" s="1198" t="s">
        <v>1059</v>
      </c>
      <c r="S180" s="1198" t="s">
        <v>1059</v>
      </c>
      <c r="T180" s="1198" t="s">
        <v>1059</v>
      </c>
      <c r="U180" s="1198" t="s">
        <v>1059</v>
      </c>
      <c r="V180" s="1198" t="s">
        <v>1059</v>
      </c>
      <c r="W180" s="1198" t="s">
        <v>1059</v>
      </c>
      <c r="X180" s="1198" t="s">
        <v>1059</v>
      </c>
      <c r="Y180" s="1198" t="s">
        <v>1059</v>
      </c>
      <c r="Z180" s="1198" t="s">
        <v>1059</v>
      </c>
      <c r="AA180" s="1460"/>
      <c r="AB180" s="1460"/>
      <c r="AC180" s="1460"/>
      <c r="AD180" s="1460"/>
      <c r="AE180" s="1460"/>
      <c r="AF180" s="1460"/>
      <c r="AG180" s="1460"/>
      <c r="AH180" s="1460"/>
      <c r="AI180" s="1460"/>
      <c r="AJ180" s="1460"/>
      <c r="AK180" s="1460"/>
      <c r="AL180" s="1460"/>
      <c r="AM180" s="1460"/>
      <c r="AN180" s="1460"/>
      <c r="AO180" s="1460"/>
      <c r="AP180" s="1460"/>
    </row>
    <row r="181" spans="1:42">
      <c r="A181" s="1197" t="s">
        <v>786</v>
      </c>
      <c r="B181" s="1198" t="s">
        <v>1060</v>
      </c>
      <c r="C181" s="1199" t="s">
        <v>949</v>
      </c>
      <c r="D181" s="1199" t="s">
        <v>980</v>
      </c>
      <c r="E181" s="1198" t="s">
        <v>980</v>
      </c>
      <c r="F181" s="1198" t="s">
        <v>951</v>
      </c>
      <c r="G181" s="1198" t="s">
        <v>992</v>
      </c>
      <c r="H181" s="1198" t="s">
        <v>980</v>
      </c>
      <c r="I181" s="1198" t="s">
        <v>992</v>
      </c>
      <c r="J181" s="1198"/>
      <c r="K181" s="1198" t="s">
        <v>980</v>
      </c>
      <c r="L181" s="1198" t="s">
        <v>980</v>
      </c>
      <c r="M181" s="1198" t="s">
        <v>980</v>
      </c>
      <c r="N181" s="1198"/>
      <c r="O181" s="1198"/>
      <c r="P181" s="1198" t="s">
        <v>1143</v>
      </c>
      <c r="Q181" s="1198" t="s">
        <v>1144</v>
      </c>
      <c r="R181" s="1198" t="s">
        <v>1144</v>
      </c>
      <c r="S181" s="1198" t="s">
        <v>1144</v>
      </c>
      <c r="T181" s="1198" t="s">
        <v>1145</v>
      </c>
      <c r="U181" s="1198" t="s">
        <v>1145</v>
      </c>
      <c r="V181" s="1198" t="s">
        <v>1145</v>
      </c>
      <c r="W181" s="1198" t="s">
        <v>855</v>
      </c>
      <c r="X181" s="1198" t="s">
        <v>855</v>
      </c>
      <c r="Y181" s="1198" t="s">
        <v>954</v>
      </c>
      <c r="Z181" s="1198" t="s">
        <v>954</v>
      </c>
      <c r="AA181" s="1460"/>
      <c r="AB181" s="1460"/>
      <c r="AC181" s="1460"/>
      <c r="AD181" s="1460"/>
      <c r="AE181" s="1460"/>
      <c r="AF181" s="1460"/>
      <c r="AG181" s="1460"/>
      <c r="AH181" s="1460"/>
      <c r="AI181" s="1460"/>
      <c r="AJ181" s="1460"/>
      <c r="AK181" s="1460"/>
      <c r="AL181" s="1460"/>
      <c r="AM181" s="1460"/>
      <c r="AN181" s="1460"/>
      <c r="AO181" s="1460"/>
      <c r="AP181" s="1460"/>
    </row>
    <row r="182" spans="1:42">
      <c r="A182" s="1197" t="s">
        <v>787</v>
      </c>
      <c r="B182" s="1199">
        <v>70</v>
      </c>
      <c r="C182" s="1199">
        <v>25</v>
      </c>
      <c r="D182" s="1199">
        <v>100</v>
      </c>
      <c r="E182" s="1199">
        <v>30</v>
      </c>
      <c r="F182" s="1199">
        <v>250</v>
      </c>
      <c r="G182" s="1199">
        <v>948</v>
      </c>
      <c r="H182" s="1199">
        <v>200</v>
      </c>
      <c r="I182" s="1199">
        <v>150</v>
      </c>
      <c r="J182" s="1199"/>
      <c r="K182" s="1199">
        <v>300</v>
      </c>
      <c r="L182" s="1199">
        <v>600</v>
      </c>
      <c r="M182" s="1199">
        <v>300</v>
      </c>
      <c r="N182" s="1199"/>
      <c r="O182" s="1199">
        <v>100</v>
      </c>
      <c r="P182" s="1199">
        <v>36</v>
      </c>
      <c r="Q182" s="1199">
        <v>30</v>
      </c>
      <c r="R182" s="1199">
        <v>30</v>
      </c>
      <c r="S182" s="1199">
        <v>30</v>
      </c>
      <c r="T182" s="1199">
        <v>800</v>
      </c>
      <c r="U182" s="1199">
        <v>800</v>
      </c>
      <c r="V182" s="1199">
        <v>800</v>
      </c>
      <c r="W182" s="1199">
        <v>200</v>
      </c>
      <c r="X182" s="1199">
        <v>200</v>
      </c>
      <c r="Y182" s="1199">
        <v>800</v>
      </c>
      <c r="Z182" s="1199">
        <v>800</v>
      </c>
      <c r="AA182" s="1460"/>
      <c r="AB182" s="1460"/>
      <c r="AC182" s="1460"/>
      <c r="AD182" s="1460"/>
      <c r="AE182" s="1460"/>
      <c r="AF182" s="1460"/>
      <c r="AG182" s="1460"/>
      <c r="AH182" s="1460"/>
      <c r="AI182" s="1460"/>
      <c r="AJ182" s="1460"/>
      <c r="AK182" s="1460"/>
      <c r="AL182" s="1460"/>
      <c r="AM182" s="1460"/>
      <c r="AN182" s="1460"/>
      <c r="AO182" s="1460"/>
      <c r="AP182" s="1460"/>
    </row>
    <row r="183" spans="1:42">
      <c r="A183" s="1197" t="s">
        <v>788</v>
      </c>
      <c r="B183" s="1198" t="s">
        <v>999</v>
      </c>
      <c r="C183" s="1199" t="s">
        <v>961</v>
      </c>
      <c r="D183" s="1199" t="s">
        <v>1008</v>
      </c>
      <c r="E183" s="1198" t="s">
        <v>961</v>
      </c>
      <c r="F183" s="1198" t="s">
        <v>961</v>
      </c>
      <c r="G183" s="1198" t="s">
        <v>961</v>
      </c>
      <c r="H183" s="1198" t="s">
        <v>994</v>
      </c>
      <c r="I183" s="1198" t="s">
        <v>961</v>
      </c>
      <c r="J183" s="1198"/>
      <c r="K183" s="1198" t="s">
        <v>966</v>
      </c>
      <c r="L183" s="1198" t="s">
        <v>1047</v>
      </c>
      <c r="M183" s="1198" t="s">
        <v>1047</v>
      </c>
      <c r="N183" s="1198"/>
      <c r="O183" s="1198" t="s">
        <v>961</v>
      </c>
      <c r="P183" s="1198" t="s">
        <v>1134</v>
      </c>
      <c r="Q183" s="1198" t="s">
        <v>1134</v>
      </c>
      <c r="R183" s="1198" t="s">
        <v>1134</v>
      </c>
      <c r="S183" s="1198" t="s">
        <v>1134</v>
      </c>
      <c r="T183" s="1198" t="s">
        <v>1134</v>
      </c>
      <c r="U183" s="1198" t="s">
        <v>1134</v>
      </c>
      <c r="V183" s="1198" t="s">
        <v>1134</v>
      </c>
      <c r="W183" s="1198" t="s">
        <v>999</v>
      </c>
      <c r="X183" s="1198" t="s">
        <v>999</v>
      </c>
      <c r="Y183" s="1198" t="s">
        <v>959</v>
      </c>
      <c r="Z183" s="1198" t="s">
        <v>959</v>
      </c>
      <c r="AA183" s="1460"/>
      <c r="AB183" s="1460"/>
      <c r="AC183" s="1460"/>
      <c r="AD183" s="1460"/>
      <c r="AE183" s="1460"/>
      <c r="AF183" s="1460"/>
      <c r="AG183" s="1460"/>
      <c r="AH183" s="1460"/>
      <c r="AI183" s="1460"/>
      <c r="AJ183" s="1460"/>
      <c r="AK183" s="1460"/>
      <c r="AL183" s="1460"/>
      <c r="AM183" s="1460"/>
      <c r="AN183" s="1460"/>
      <c r="AO183" s="1460"/>
      <c r="AP183" s="1460"/>
    </row>
    <row r="184" spans="1:42">
      <c r="A184" s="1197" t="s">
        <v>789</v>
      </c>
      <c r="B184" s="1199">
        <v>80</v>
      </c>
      <c r="C184" s="1199">
        <v>26</v>
      </c>
      <c r="D184" s="1199">
        <v>120</v>
      </c>
      <c r="E184" s="1199">
        <v>40</v>
      </c>
      <c r="F184" s="1199">
        <v>350</v>
      </c>
      <c r="G184" s="1199">
        <v>1200</v>
      </c>
      <c r="H184" s="1199">
        <v>500</v>
      </c>
      <c r="I184" s="1199">
        <v>300</v>
      </c>
      <c r="J184" s="1199"/>
      <c r="K184" s="1198">
        <v>450</v>
      </c>
      <c r="L184" s="1199">
        <v>700</v>
      </c>
      <c r="M184" s="1199">
        <v>600</v>
      </c>
      <c r="N184" s="1199"/>
      <c r="O184" s="1199">
        <v>150</v>
      </c>
      <c r="P184" s="1199">
        <v>40</v>
      </c>
      <c r="Q184" s="1199">
        <v>60</v>
      </c>
      <c r="R184" s="1199">
        <v>60</v>
      </c>
      <c r="S184" s="1199">
        <v>60</v>
      </c>
      <c r="T184" s="1199">
        <v>1000</v>
      </c>
      <c r="U184" s="1199">
        <v>1000</v>
      </c>
      <c r="V184" s="1199">
        <v>1000</v>
      </c>
      <c r="W184" s="1199">
        <v>500</v>
      </c>
      <c r="X184" s="1199">
        <v>500</v>
      </c>
      <c r="Y184" s="1199">
        <v>1000</v>
      </c>
      <c r="Z184" s="1199">
        <v>1000</v>
      </c>
      <c r="AA184" s="1460"/>
      <c r="AB184" s="1460"/>
      <c r="AC184" s="1460"/>
      <c r="AD184" s="1460"/>
      <c r="AE184" s="1460"/>
      <c r="AF184" s="1460"/>
      <c r="AG184" s="1460"/>
      <c r="AH184" s="1460"/>
      <c r="AI184" s="1460"/>
      <c r="AJ184" s="1460"/>
      <c r="AK184" s="1460"/>
      <c r="AL184" s="1460"/>
      <c r="AM184" s="1460"/>
      <c r="AN184" s="1460"/>
      <c r="AO184" s="1460"/>
      <c r="AP184" s="1460"/>
    </row>
    <row r="185" spans="1:42" ht="13" thickBot="1">
      <c r="A185" s="1200" t="s">
        <v>790</v>
      </c>
      <c r="B185" s="1201" t="s">
        <v>999</v>
      </c>
      <c r="C185" s="1203" t="s">
        <v>961</v>
      </c>
      <c r="D185" s="1203" t="s">
        <v>1008</v>
      </c>
      <c r="E185" s="1201" t="s">
        <v>961</v>
      </c>
      <c r="F185" s="1201" t="s">
        <v>961</v>
      </c>
      <c r="G185" s="1201" t="s">
        <v>961</v>
      </c>
      <c r="H185" s="1201" t="s">
        <v>1061</v>
      </c>
      <c r="I185" s="1201" t="s">
        <v>961</v>
      </c>
      <c r="J185" s="1201"/>
      <c r="K185" s="1201" t="s">
        <v>959</v>
      </c>
      <c r="L185" s="1201" t="s">
        <v>1062</v>
      </c>
      <c r="M185" s="1201" t="s">
        <v>1062</v>
      </c>
      <c r="N185" s="1201"/>
      <c r="O185" s="1201" t="s">
        <v>961</v>
      </c>
      <c r="P185" s="1201" t="s">
        <v>1134</v>
      </c>
      <c r="Q185" s="1201" t="s">
        <v>955</v>
      </c>
      <c r="R185" s="1201" t="s">
        <v>955</v>
      </c>
      <c r="S185" s="1201" t="s">
        <v>955</v>
      </c>
      <c r="T185" s="1201" t="s">
        <v>1134</v>
      </c>
      <c r="U185" s="1201" t="s">
        <v>1134</v>
      </c>
      <c r="V185" s="1201" t="s">
        <v>1134</v>
      </c>
      <c r="W185" s="1201" t="s">
        <v>999</v>
      </c>
      <c r="X185" s="1201" t="s">
        <v>999</v>
      </c>
      <c r="Y185" s="1201" t="s">
        <v>994</v>
      </c>
      <c r="Z185" s="1201" t="s">
        <v>994</v>
      </c>
      <c r="AA185" s="1460"/>
      <c r="AB185" s="1460"/>
      <c r="AC185" s="1460"/>
      <c r="AD185" s="1460"/>
      <c r="AE185" s="1460"/>
      <c r="AF185" s="1460"/>
      <c r="AG185" s="1460"/>
      <c r="AH185" s="1460"/>
      <c r="AI185" s="1460"/>
      <c r="AJ185" s="1460"/>
      <c r="AK185" s="1460"/>
      <c r="AL185" s="1460"/>
      <c r="AM185" s="1460"/>
      <c r="AN185" s="1460"/>
      <c r="AO185" s="1460"/>
      <c r="AP185" s="1460"/>
    </row>
    <row r="186" spans="1:42">
      <c r="A186" s="1196" t="s">
        <v>1063</v>
      </c>
      <c r="B186" s="1448"/>
      <c r="C186" s="1448"/>
      <c r="D186" s="1448"/>
      <c r="E186" s="1448"/>
      <c r="F186" s="1448"/>
      <c r="G186" s="1448"/>
      <c r="H186" s="1448"/>
      <c r="I186" s="1448"/>
      <c r="J186" s="1448"/>
      <c r="K186" s="1448"/>
      <c r="L186" s="1448"/>
      <c r="M186" s="1448"/>
      <c r="N186" s="1448"/>
      <c r="O186" s="1451"/>
      <c r="P186" s="1451"/>
      <c r="Q186" s="1451"/>
      <c r="R186" s="1451"/>
      <c r="S186" s="1451"/>
      <c r="T186" s="1451"/>
      <c r="U186" s="1451"/>
      <c r="V186" s="1451"/>
      <c r="W186" s="1451"/>
      <c r="X186" s="1451"/>
      <c r="Y186" s="1451"/>
      <c r="Z186" s="1451"/>
      <c r="AA186" s="1460"/>
      <c r="AB186" s="1460"/>
      <c r="AC186" s="1460"/>
      <c r="AD186" s="1460"/>
      <c r="AE186" s="1460"/>
      <c r="AF186" s="1460"/>
      <c r="AG186" s="1460"/>
      <c r="AH186" s="1460"/>
      <c r="AI186" s="1460"/>
      <c r="AJ186" s="1460"/>
      <c r="AK186" s="1460"/>
      <c r="AL186" s="1460"/>
      <c r="AM186" s="1460"/>
      <c r="AN186" s="1460"/>
      <c r="AO186" s="1460"/>
      <c r="AP186" s="1460"/>
    </row>
    <row r="187" spans="1:42">
      <c r="A187" s="1197" t="s">
        <v>785</v>
      </c>
      <c r="B187" s="1198"/>
      <c r="C187" s="1199" t="s">
        <v>1064</v>
      </c>
      <c r="D187" s="1199" t="s">
        <v>1064</v>
      </c>
      <c r="E187" s="1198" t="s">
        <v>1064</v>
      </c>
      <c r="F187" s="1198" t="s">
        <v>1064</v>
      </c>
      <c r="G187" s="1199"/>
      <c r="H187" s="1198"/>
      <c r="I187" s="1198" t="s">
        <v>1064</v>
      </c>
      <c r="J187" s="1199"/>
      <c r="K187" s="1199"/>
      <c r="L187" s="1199"/>
      <c r="M187" s="1198" t="s">
        <v>1064</v>
      </c>
      <c r="N187" s="1199"/>
      <c r="O187" s="1198" t="s">
        <v>1065</v>
      </c>
      <c r="P187" s="1199"/>
      <c r="Q187" s="1199"/>
      <c r="R187" s="1199"/>
      <c r="S187" s="1199"/>
      <c r="T187" s="1199"/>
      <c r="U187" s="1199"/>
      <c r="V187" s="1199"/>
      <c r="W187" s="1199"/>
      <c r="X187" s="1199"/>
      <c r="Y187" s="1199"/>
      <c r="Z187" s="1199"/>
      <c r="AA187" s="1460"/>
      <c r="AB187" s="1460"/>
      <c r="AC187" s="1460"/>
      <c r="AD187" s="1460"/>
      <c r="AE187" s="1460"/>
      <c r="AF187" s="1460"/>
      <c r="AG187" s="1460"/>
      <c r="AH187" s="1460"/>
      <c r="AI187" s="1460"/>
      <c r="AJ187" s="1460"/>
      <c r="AK187" s="1460"/>
      <c r="AL187" s="1460"/>
      <c r="AM187" s="1460"/>
      <c r="AN187" s="1460"/>
      <c r="AO187" s="1460"/>
      <c r="AP187" s="1460"/>
    </row>
    <row r="188" spans="1:42">
      <c r="A188" s="1197" t="s">
        <v>786</v>
      </c>
      <c r="B188" s="1198" t="s">
        <v>842</v>
      </c>
      <c r="C188" s="1199" t="s">
        <v>949</v>
      </c>
      <c r="D188" s="1199" t="s">
        <v>980</v>
      </c>
      <c r="E188" s="1198" t="s">
        <v>980</v>
      </c>
      <c r="F188" s="1198" t="s">
        <v>980</v>
      </c>
      <c r="G188" s="1199"/>
      <c r="H188" s="1198"/>
      <c r="I188" s="1198" t="s">
        <v>851</v>
      </c>
      <c r="J188" s="1199"/>
      <c r="K188" s="1199"/>
      <c r="L188" s="1199"/>
      <c r="M188" s="1198" t="s">
        <v>954</v>
      </c>
      <c r="N188" s="1199"/>
      <c r="O188" s="1198" t="s">
        <v>842</v>
      </c>
      <c r="P188" s="1199"/>
      <c r="Q188" s="1199"/>
      <c r="R188" s="1199"/>
      <c r="S188" s="1199"/>
      <c r="T188" s="1199"/>
      <c r="U188" s="1199"/>
      <c r="V188" s="1199"/>
      <c r="W188" s="1199"/>
      <c r="X188" s="1199"/>
      <c r="Y188" s="1199"/>
      <c r="Z188" s="1199"/>
      <c r="AA188" s="1460"/>
      <c r="AB188" s="1460"/>
      <c r="AC188" s="1460"/>
      <c r="AD188" s="1460"/>
      <c r="AE188" s="1460"/>
      <c r="AF188" s="1460"/>
      <c r="AG188" s="1460"/>
      <c r="AH188" s="1460"/>
      <c r="AI188" s="1460"/>
      <c r="AJ188" s="1460"/>
      <c r="AK188" s="1460"/>
      <c r="AL188" s="1460"/>
      <c r="AM188" s="1460"/>
      <c r="AN188" s="1460"/>
      <c r="AO188" s="1460"/>
      <c r="AP188" s="1460"/>
    </row>
    <row r="189" spans="1:42">
      <c r="A189" s="1197" t="s">
        <v>787</v>
      </c>
      <c r="B189" s="1199">
        <v>50</v>
      </c>
      <c r="C189" s="1199">
        <v>100</v>
      </c>
      <c r="D189" s="1199">
        <v>150</v>
      </c>
      <c r="E189" s="1199">
        <v>200</v>
      </c>
      <c r="F189" s="1199">
        <v>200</v>
      </c>
      <c r="G189" s="1199"/>
      <c r="H189" s="1199"/>
      <c r="I189" s="1199">
        <v>200</v>
      </c>
      <c r="J189" s="1199"/>
      <c r="K189" s="1199"/>
      <c r="L189" s="1199"/>
      <c r="M189" s="1199">
        <v>250</v>
      </c>
      <c r="N189" s="1199"/>
      <c r="O189" s="1199">
        <v>50</v>
      </c>
      <c r="P189" s="1199"/>
      <c r="Q189" s="1199"/>
      <c r="R189" s="1199"/>
      <c r="S189" s="1199"/>
      <c r="T189" s="1199"/>
      <c r="U189" s="1199"/>
      <c r="V189" s="1199"/>
      <c r="W189" s="1199"/>
      <c r="X189" s="1199"/>
      <c r="Y189" s="1199"/>
      <c r="Z189" s="1199"/>
      <c r="AA189" s="1460"/>
      <c r="AB189" s="1460"/>
      <c r="AC189" s="1460"/>
      <c r="AD189" s="1460"/>
      <c r="AE189" s="1460"/>
      <c r="AF189" s="1460"/>
      <c r="AG189" s="1460"/>
      <c r="AH189" s="1460"/>
      <c r="AI189" s="1460"/>
      <c r="AJ189" s="1460"/>
      <c r="AK189" s="1460"/>
      <c r="AL189" s="1460"/>
      <c r="AM189" s="1460"/>
      <c r="AN189" s="1460"/>
      <c r="AO189" s="1460"/>
      <c r="AP189" s="1460"/>
    </row>
    <row r="190" spans="1:42">
      <c r="A190" s="1197" t="s">
        <v>788</v>
      </c>
      <c r="B190" s="1198" t="s">
        <v>999</v>
      </c>
      <c r="C190" s="1199" t="s">
        <v>961</v>
      </c>
      <c r="D190" s="1199" t="s">
        <v>961</v>
      </c>
      <c r="E190" s="1198" t="s">
        <v>964</v>
      </c>
      <c r="F190" s="1198" t="s">
        <v>961</v>
      </c>
      <c r="G190" s="1199"/>
      <c r="H190" s="1198"/>
      <c r="I190" s="1198" t="s">
        <v>961</v>
      </c>
      <c r="J190" s="1199"/>
      <c r="K190" s="1199"/>
      <c r="L190" s="1199"/>
      <c r="M190" s="1198" t="s">
        <v>961</v>
      </c>
      <c r="N190" s="1199"/>
      <c r="O190" s="1198" t="s">
        <v>999</v>
      </c>
      <c r="P190" s="1199"/>
      <c r="Q190" s="1199"/>
      <c r="R190" s="1199"/>
      <c r="S190" s="1199"/>
      <c r="T190" s="1199"/>
      <c r="U190" s="1199"/>
      <c r="V190" s="1199"/>
      <c r="W190" s="1199"/>
      <c r="X190" s="1199"/>
      <c r="Y190" s="1199"/>
      <c r="Z190" s="1199"/>
      <c r="AA190" s="1460"/>
      <c r="AB190" s="1460"/>
      <c r="AC190" s="1460"/>
      <c r="AD190" s="1460"/>
      <c r="AE190" s="1460"/>
      <c r="AF190" s="1460"/>
      <c r="AG190" s="1460"/>
      <c r="AH190" s="1460"/>
      <c r="AI190" s="1460"/>
      <c r="AJ190" s="1460"/>
      <c r="AK190" s="1460"/>
      <c r="AL190" s="1460"/>
      <c r="AM190" s="1460"/>
      <c r="AN190" s="1460"/>
      <c r="AO190" s="1460"/>
      <c r="AP190" s="1460"/>
    </row>
    <row r="191" spans="1:42">
      <c r="A191" s="1197" t="s">
        <v>789</v>
      </c>
      <c r="B191" s="1199">
        <v>100</v>
      </c>
      <c r="C191" s="1199">
        <v>150</v>
      </c>
      <c r="D191" s="1199">
        <v>300</v>
      </c>
      <c r="E191" s="1199">
        <v>300</v>
      </c>
      <c r="F191" s="1199">
        <v>300</v>
      </c>
      <c r="G191" s="1199"/>
      <c r="H191" s="1199"/>
      <c r="I191" s="1199">
        <v>300</v>
      </c>
      <c r="J191" s="1199"/>
      <c r="K191" s="1199"/>
      <c r="L191" s="1199"/>
      <c r="M191" s="1199">
        <v>300</v>
      </c>
      <c r="N191" s="1199"/>
      <c r="O191" s="1199">
        <v>200</v>
      </c>
      <c r="P191" s="1199"/>
      <c r="Q191" s="1199"/>
      <c r="R191" s="1199"/>
      <c r="S191" s="1199"/>
      <c r="T191" s="1199"/>
      <c r="U191" s="1199"/>
      <c r="V191" s="1199"/>
      <c r="W191" s="1199"/>
      <c r="X191" s="1199"/>
      <c r="Y191" s="1199"/>
      <c r="Z191" s="1199"/>
      <c r="AA191" s="1460"/>
      <c r="AB191" s="1460"/>
      <c r="AC191" s="1460"/>
      <c r="AD191" s="1460"/>
      <c r="AE191" s="1460"/>
      <c r="AF191" s="1460"/>
      <c r="AG191" s="1460"/>
      <c r="AH191" s="1460"/>
      <c r="AI191" s="1460"/>
      <c r="AJ191" s="1460"/>
      <c r="AK191" s="1460"/>
      <c r="AL191" s="1460"/>
      <c r="AM191" s="1460"/>
      <c r="AN191" s="1460"/>
      <c r="AO191" s="1460"/>
      <c r="AP191" s="1460"/>
    </row>
    <row r="192" spans="1:42" ht="13" thickBot="1">
      <c r="A192" s="1200" t="s">
        <v>790</v>
      </c>
      <c r="B192" s="1201" t="s">
        <v>999</v>
      </c>
      <c r="C192" s="1203" t="s">
        <v>961</v>
      </c>
      <c r="D192" s="1203" t="s">
        <v>999</v>
      </c>
      <c r="E192" s="1201" t="s">
        <v>964</v>
      </c>
      <c r="F192" s="1201" t="s">
        <v>961</v>
      </c>
      <c r="G192" s="1203"/>
      <c r="H192" s="1201"/>
      <c r="I192" s="1201" t="s">
        <v>961</v>
      </c>
      <c r="J192" s="1203"/>
      <c r="K192" s="1203"/>
      <c r="L192" s="1203"/>
      <c r="M192" s="1201" t="s">
        <v>961</v>
      </c>
      <c r="N192" s="1203"/>
      <c r="O192" s="1201" t="s">
        <v>999</v>
      </c>
      <c r="P192" s="1203"/>
      <c r="Q192" s="1203"/>
      <c r="R192" s="1203"/>
      <c r="S192" s="1203"/>
      <c r="T192" s="1203"/>
      <c r="U192" s="1203"/>
      <c r="V192" s="1203"/>
      <c r="W192" s="1203"/>
      <c r="X192" s="1203"/>
      <c r="Y192" s="1203"/>
      <c r="Z192" s="1203"/>
      <c r="AA192" s="1460"/>
      <c r="AB192" s="1460"/>
      <c r="AC192" s="1460"/>
      <c r="AD192" s="1460"/>
      <c r="AE192" s="1460"/>
      <c r="AF192" s="1460"/>
      <c r="AG192" s="1460"/>
      <c r="AH192" s="1460"/>
      <c r="AI192" s="1460"/>
      <c r="AJ192" s="1460"/>
      <c r="AK192" s="1460"/>
      <c r="AL192" s="1460"/>
      <c r="AM192" s="1460"/>
      <c r="AN192" s="1460"/>
      <c r="AO192" s="1460"/>
      <c r="AP192" s="1460"/>
    </row>
    <row r="193" spans="1:42">
      <c r="A193" s="1196" t="s">
        <v>1066</v>
      </c>
      <c r="B193" s="1448"/>
      <c r="C193" s="1448"/>
      <c r="D193" s="1448"/>
      <c r="E193" s="1448"/>
      <c r="F193" s="1448"/>
      <c r="G193" s="1448"/>
      <c r="H193" s="1448"/>
      <c r="I193" s="1448"/>
      <c r="J193" s="1448"/>
      <c r="K193" s="1448"/>
      <c r="L193" s="1448"/>
      <c r="M193" s="1448"/>
      <c r="N193" s="1448"/>
      <c r="O193" s="1451"/>
      <c r="P193" s="1451"/>
      <c r="Q193" s="1451"/>
      <c r="R193" s="1451"/>
      <c r="S193" s="1451"/>
      <c r="T193" s="1451"/>
      <c r="U193" s="1451"/>
      <c r="V193" s="1451"/>
      <c r="W193" s="1451"/>
      <c r="X193" s="1451"/>
      <c r="Y193" s="1451"/>
      <c r="Z193" s="1451"/>
      <c r="AA193" s="1460"/>
      <c r="AB193" s="1460"/>
      <c r="AC193" s="1460"/>
      <c r="AD193" s="1460"/>
      <c r="AE193" s="1460"/>
      <c r="AF193" s="1460"/>
      <c r="AG193" s="1460"/>
      <c r="AH193" s="1460"/>
      <c r="AI193" s="1460"/>
      <c r="AJ193" s="1460"/>
      <c r="AK193" s="1460"/>
      <c r="AL193" s="1460"/>
      <c r="AM193" s="1460"/>
      <c r="AN193" s="1460"/>
      <c r="AO193" s="1460"/>
      <c r="AP193" s="1460"/>
    </row>
    <row r="194" spans="1:42">
      <c r="A194" s="1197" t="s">
        <v>785</v>
      </c>
      <c r="B194" s="1198"/>
      <c r="C194" s="1198"/>
      <c r="D194" s="1198"/>
      <c r="E194" s="1198"/>
      <c r="F194" s="1198"/>
      <c r="G194" s="1198"/>
      <c r="H194" s="1198"/>
      <c r="I194" s="1198"/>
      <c r="J194" s="1198"/>
      <c r="K194" s="1198"/>
      <c r="L194" s="1198"/>
      <c r="M194" s="1198"/>
      <c r="N194" s="1198"/>
      <c r="O194" s="1198"/>
      <c r="P194" s="1198"/>
      <c r="Q194" s="1198"/>
      <c r="R194" s="1198"/>
      <c r="S194" s="1198"/>
      <c r="T194" s="1198"/>
      <c r="U194" s="1198"/>
      <c r="V194" s="1198"/>
      <c r="W194" s="1198"/>
      <c r="X194" s="1198"/>
      <c r="Y194" s="1198"/>
      <c r="Z194" s="1198"/>
      <c r="AA194" s="1460"/>
      <c r="AB194" s="1460"/>
      <c r="AC194" s="1460"/>
      <c r="AD194" s="1460"/>
      <c r="AE194" s="1460"/>
      <c r="AF194" s="1460"/>
      <c r="AG194" s="1460"/>
      <c r="AH194" s="1460"/>
      <c r="AI194" s="1460"/>
      <c r="AJ194" s="1460"/>
      <c r="AK194" s="1460"/>
      <c r="AL194" s="1460"/>
      <c r="AM194" s="1460"/>
      <c r="AN194" s="1460"/>
      <c r="AO194" s="1460"/>
      <c r="AP194" s="1460"/>
    </row>
    <row r="195" spans="1:42">
      <c r="A195" s="1197" t="s">
        <v>786</v>
      </c>
      <c r="B195" s="1198" t="s">
        <v>842</v>
      </c>
      <c r="C195" s="1198"/>
      <c r="D195" s="1198" t="s">
        <v>1067</v>
      </c>
      <c r="E195" s="1198" t="s">
        <v>951</v>
      </c>
      <c r="F195" s="1198" t="s">
        <v>951</v>
      </c>
      <c r="G195" s="1198"/>
      <c r="H195" s="1198" t="s">
        <v>851</v>
      </c>
      <c r="I195" s="1198" t="s">
        <v>851</v>
      </c>
      <c r="J195" s="1198"/>
      <c r="K195" s="1198" t="s">
        <v>1004</v>
      </c>
      <c r="L195" s="1198" t="s">
        <v>954</v>
      </c>
      <c r="M195" s="1198" t="s">
        <v>954</v>
      </c>
      <c r="N195" s="1198"/>
      <c r="O195" s="1198"/>
      <c r="P195" s="1198"/>
      <c r="Q195" s="1198"/>
      <c r="R195" s="1198"/>
      <c r="S195" s="1198"/>
      <c r="T195" s="1198"/>
      <c r="U195" s="1198"/>
      <c r="V195" s="1198"/>
      <c r="W195" s="1198"/>
      <c r="X195" s="1198"/>
      <c r="Y195" s="1198"/>
      <c r="Z195" s="1198"/>
      <c r="AA195" s="1460"/>
      <c r="AB195" s="1460"/>
      <c r="AC195" s="1460"/>
      <c r="AD195" s="1460"/>
      <c r="AE195" s="1460"/>
      <c r="AF195" s="1460"/>
      <c r="AG195" s="1460"/>
      <c r="AH195" s="1460"/>
      <c r="AI195" s="1460"/>
      <c r="AJ195" s="1460"/>
      <c r="AK195" s="1460"/>
      <c r="AL195" s="1460"/>
      <c r="AM195" s="1460"/>
      <c r="AN195" s="1460"/>
      <c r="AO195" s="1460"/>
      <c r="AP195" s="1460"/>
    </row>
    <row r="196" spans="1:42">
      <c r="A196" s="1197" t="s">
        <v>787</v>
      </c>
      <c r="B196" s="1199">
        <v>700</v>
      </c>
      <c r="C196" s="1199"/>
      <c r="D196" s="1199">
        <v>1000</v>
      </c>
      <c r="E196" s="1199">
        <v>800</v>
      </c>
      <c r="F196" s="1199">
        <v>800</v>
      </c>
      <c r="G196" s="1199"/>
      <c r="H196" s="1199">
        <v>1000</v>
      </c>
      <c r="I196" s="1199">
        <v>800</v>
      </c>
      <c r="J196" s="1199"/>
      <c r="K196" s="1199">
        <v>800</v>
      </c>
      <c r="L196" s="1455">
        <v>800</v>
      </c>
      <c r="M196" s="1455">
        <v>800</v>
      </c>
      <c r="N196" s="1199"/>
      <c r="O196" s="1199"/>
      <c r="P196" s="1199"/>
      <c r="Q196" s="1199"/>
      <c r="R196" s="1199"/>
      <c r="S196" s="1199"/>
      <c r="T196" s="1199"/>
      <c r="U196" s="1199"/>
      <c r="V196" s="1199"/>
      <c r="W196" s="1199"/>
      <c r="X196" s="1199"/>
      <c r="Y196" s="1199"/>
      <c r="Z196" s="1199"/>
      <c r="AA196" s="1460"/>
      <c r="AB196" s="1460"/>
      <c r="AC196" s="1460"/>
      <c r="AD196" s="1460"/>
      <c r="AE196" s="1460"/>
      <c r="AF196" s="1460"/>
      <c r="AG196" s="1460"/>
      <c r="AH196" s="1460"/>
      <c r="AI196" s="1460"/>
      <c r="AJ196" s="1460"/>
      <c r="AK196" s="1460"/>
      <c r="AL196" s="1460"/>
      <c r="AM196" s="1460"/>
      <c r="AN196" s="1460"/>
      <c r="AO196" s="1460"/>
      <c r="AP196" s="1460"/>
    </row>
    <row r="197" spans="1:42">
      <c r="A197" s="1197" t="s">
        <v>788</v>
      </c>
      <c r="B197" s="1198" t="s">
        <v>1068</v>
      </c>
      <c r="C197" s="1198"/>
      <c r="D197" s="1198" t="s">
        <v>983</v>
      </c>
      <c r="E197" s="1198" t="s">
        <v>961</v>
      </c>
      <c r="F197" s="1198" t="s">
        <v>961</v>
      </c>
      <c r="G197" s="1198"/>
      <c r="H197" s="1198" t="s">
        <v>932</v>
      </c>
      <c r="I197" s="1198" t="s">
        <v>1069</v>
      </c>
      <c r="J197" s="1199"/>
      <c r="K197" s="1198" t="s">
        <v>931</v>
      </c>
      <c r="L197" s="1198" t="s">
        <v>1070</v>
      </c>
      <c r="M197" s="1198" t="s">
        <v>1070</v>
      </c>
      <c r="N197" s="1199"/>
      <c r="O197" s="1199"/>
      <c r="P197" s="1199"/>
      <c r="Q197" s="1199"/>
      <c r="R197" s="1199"/>
      <c r="S197" s="1199"/>
      <c r="T197" s="1199"/>
      <c r="U197" s="1199"/>
      <c r="V197" s="1199"/>
      <c r="W197" s="1199"/>
      <c r="X197" s="1199"/>
      <c r="Y197" s="1199"/>
      <c r="Z197" s="1199"/>
      <c r="AA197" s="1460"/>
      <c r="AB197" s="1460"/>
      <c r="AC197" s="1460"/>
      <c r="AD197" s="1460"/>
      <c r="AE197" s="1460"/>
      <c r="AF197" s="1460"/>
      <c r="AG197" s="1460"/>
      <c r="AH197" s="1460"/>
      <c r="AI197" s="1460"/>
      <c r="AJ197" s="1460"/>
      <c r="AK197" s="1460"/>
      <c r="AL197" s="1460"/>
      <c r="AM197" s="1460"/>
      <c r="AN197" s="1460"/>
      <c r="AO197" s="1460"/>
      <c r="AP197" s="1460"/>
    </row>
    <row r="198" spans="1:42">
      <c r="A198" s="1197" t="s">
        <v>789</v>
      </c>
      <c r="B198" s="1199">
        <v>1500</v>
      </c>
      <c r="C198" s="1199"/>
      <c r="D198" s="1199">
        <v>3000</v>
      </c>
      <c r="E198" s="1199">
        <v>2000</v>
      </c>
      <c r="F198" s="1199">
        <v>1500</v>
      </c>
      <c r="G198" s="1199"/>
      <c r="H198" s="1199">
        <v>2000</v>
      </c>
      <c r="I198" s="1199">
        <v>1800</v>
      </c>
      <c r="J198" s="1199"/>
      <c r="K198" s="1199">
        <v>1500</v>
      </c>
      <c r="L198" s="1199">
        <v>2000</v>
      </c>
      <c r="M198" s="1199">
        <v>1500</v>
      </c>
      <c r="N198" s="1199"/>
      <c r="O198" s="1199"/>
      <c r="P198" s="1199"/>
      <c r="Q198" s="1199"/>
      <c r="R198" s="1199"/>
      <c r="S198" s="1199"/>
      <c r="T198" s="1199"/>
      <c r="U198" s="1199"/>
      <c r="V198" s="1199"/>
      <c r="W198" s="1199"/>
      <c r="X198" s="1199"/>
      <c r="Y198" s="1199"/>
      <c r="Z198" s="1199"/>
      <c r="AA198" s="1460"/>
      <c r="AB198" s="1460"/>
      <c r="AC198" s="1460"/>
      <c r="AD198" s="1460"/>
      <c r="AE198" s="1460"/>
      <c r="AF198" s="1460"/>
      <c r="AG198" s="1460"/>
      <c r="AH198" s="1460"/>
      <c r="AI198" s="1460"/>
      <c r="AJ198" s="1460"/>
      <c r="AK198" s="1460"/>
      <c r="AL198" s="1460"/>
      <c r="AM198" s="1460"/>
      <c r="AN198" s="1460"/>
      <c r="AO198" s="1460"/>
      <c r="AP198" s="1460"/>
    </row>
    <row r="199" spans="1:42" ht="13" thickBot="1">
      <c r="A199" s="1200" t="s">
        <v>790</v>
      </c>
      <c r="B199" s="1201" t="s">
        <v>1061</v>
      </c>
      <c r="C199" s="1201"/>
      <c r="D199" s="1201" t="s">
        <v>989</v>
      </c>
      <c r="E199" s="1201" t="s">
        <v>961</v>
      </c>
      <c r="F199" s="1201" t="s">
        <v>961</v>
      </c>
      <c r="G199" s="1201"/>
      <c r="H199" s="1201" t="s">
        <v>964</v>
      </c>
      <c r="I199" s="1201" t="s">
        <v>966</v>
      </c>
      <c r="J199" s="1203"/>
      <c r="K199" s="1201" t="s">
        <v>933</v>
      </c>
      <c r="L199" s="1201" t="s">
        <v>964</v>
      </c>
      <c r="M199" s="1201" t="s">
        <v>964</v>
      </c>
      <c r="N199" s="1203"/>
      <c r="O199" s="1203"/>
      <c r="P199" s="1203"/>
      <c r="Q199" s="1203"/>
      <c r="R199" s="1203"/>
      <c r="S199" s="1203"/>
      <c r="T199" s="1203"/>
      <c r="U199" s="1203"/>
      <c r="V199" s="1203"/>
      <c r="W199" s="1203"/>
      <c r="X199" s="1203"/>
      <c r="Y199" s="1203"/>
      <c r="Z199" s="1203"/>
      <c r="AA199" s="1460"/>
      <c r="AB199" s="1460"/>
      <c r="AC199" s="1460"/>
      <c r="AD199" s="1460"/>
      <c r="AE199" s="1460"/>
      <c r="AF199" s="1460"/>
      <c r="AG199" s="1460"/>
      <c r="AH199" s="1460"/>
      <c r="AI199" s="1460"/>
      <c r="AJ199" s="1460"/>
      <c r="AK199" s="1460"/>
      <c r="AL199" s="1460"/>
      <c r="AM199" s="1460"/>
      <c r="AN199" s="1460"/>
      <c r="AO199" s="1460"/>
      <c r="AP199" s="1460"/>
    </row>
    <row r="200" spans="1:42">
      <c r="A200" s="1196" t="s">
        <v>1071</v>
      </c>
      <c r="B200" s="1448"/>
      <c r="C200" s="1448"/>
      <c r="D200" s="1448"/>
      <c r="E200" s="1448"/>
      <c r="F200" s="1448"/>
      <c r="G200" s="1448"/>
      <c r="H200" s="1448"/>
      <c r="I200" s="1448"/>
      <c r="J200" s="1448"/>
      <c r="K200" s="1448"/>
      <c r="L200" s="1448"/>
      <c r="M200" s="1448"/>
      <c r="N200" s="1448"/>
      <c r="O200" s="1451"/>
      <c r="P200" s="1451"/>
      <c r="Q200" s="1451"/>
      <c r="R200" s="1451"/>
      <c r="S200" s="1451"/>
      <c r="T200" s="1451"/>
      <c r="U200" s="1451"/>
      <c r="V200" s="1451"/>
      <c r="W200" s="1451"/>
      <c r="X200" s="1451"/>
      <c r="Y200" s="1451"/>
      <c r="Z200" s="1451"/>
      <c r="AA200" s="1460"/>
      <c r="AB200" s="1460"/>
      <c r="AC200" s="1460"/>
      <c r="AD200" s="1460"/>
      <c r="AE200" s="1460"/>
      <c r="AF200" s="1460"/>
      <c r="AG200" s="1460"/>
      <c r="AH200" s="1460"/>
      <c r="AI200" s="1460"/>
      <c r="AJ200" s="1460"/>
      <c r="AK200" s="1460"/>
      <c r="AL200" s="1460"/>
      <c r="AM200" s="1460"/>
      <c r="AN200" s="1460"/>
      <c r="AO200" s="1460"/>
      <c r="AP200" s="1460"/>
    </row>
    <row r="201" spans="1:42">
      <c r="A201" s="1197" t="s">
        <v>785</v>
      </c>
      <c r="B201" s="1198"/>
      <c r="C201" s="1198"/>
      <c r="D201" s="1198"/>
      <c r="E201" s="1198"/>
      <c r="F201" s="1198"/>
      <c r="G201" s="1198"/>
      <c r="H201" s="1198"/>
      <c r="I201" s="1199"/>
      <c r="J201" s="1199"/>
      <c r="K201" s="1199"/>
      <c r="L201" s="1199"/>
      <c r="M201" s="1199"/>
      <c r="N201" s="1199"/>
      <c r="O201" s="1199"/>
      <c r="P201" s="1199"/>
      <c r="Q201" s="1199"/>
      <c r="R201" s="1199"/>
      <c r="S201" s="1199"/>
      <c r="T201" s="1199"/>
      <c r="U201" s="1199"/>
      <c r="V201" s="1199"/>
      <c r="W201" s="1199"/>
      <c r="X201" s="1199"/>
      <c r="Y201" s="1199"/>
      <c r="Z201" s="1199"/>
      <c r="AA201" s="1460"/>
      <c r="AB201" s="1460"/>
      <c r="AC201" s="1460"/>
      <c r="AD201" s="1460"/>
      <c r="AE201" s="1460"/>
      <c r="AF201" s="1460"/>
      <c r="AG201" s="1460"/>
      <c r="AH201" s="1460"/>
      <c r="AI201" s="1460"/>
      <c r="AJ201" s="1460"/>
      <c r="AK201" s="1460"/>
      <c r="AL201" s="1460"/>
      <c r="AM201" s="1460"/>
      <c r="AN201" s="1460"/>
      <c r="AO201" s="1460"/>
      <c r="AP201" s="1460"/>
    </row>
    <row r="202" spans="1:42">
      <c r="A202" s="1197" t="s">
        <v>786</v>
      </c>
      <c r="B202" s="1198" t="s">
        <v>980</v>
      </c>
      <c r="C202" s="1198" t="s">
        <v>981</v>
      </c>
      <c r="D202" s="1198" t="s">
        <v>980</v>
      </c>
      <c r="E202" s="1198" t="s">
        <v>980</v>
      </c>
      <c r="F202" s="1198"/>
      <c r="G202" s="1198" t="s">
        <v>980</v>
      </c>
      <c r="H202" s="1198"/>
      <c r="I202" s="1199"/>
      <c r="J202" s="1199"/>
      <c r="K202" s="1199"/>
      <c r="L202" s="1199"/>
      <c r="M202" s="1199"/>
      <c r="N202" s="1199"/>
      <c r="O202" s="1199"/>
      <c r="P202" s="1199"/>
      <c r="Q202" s="1199"/>
      <c r="R202" s="1199"/>
      <c r="S202" s="1199"/>
      <c r="T202" s="1199"/>
      <c r="U202" s="1199"/>
      <c r="V202" s="1199"/>
      <c r="W202" s="1199"/>
      <c r="X202" s="1199"/>
      <c r="Y202" s="1199"/>
      <c r="Z202" s="1199"/>
      <c r="AA202" s="1460"/>
      <c r="AB202" s="1460"/>
      <c r="AC202" s="1460"/>
      <c r="AD202" s="1460"/>
      <c r="AE202" s="1460"/>
      <c r="AF202" s="1460"/>
      <c r="AG202" s="1460"/>
      <c r="AH202" s="1460"/>
      <c r="AI202" s="1460"/>
      <c r="AJ202" s="1460"/>
      <c r="AK202" s="1460"/>
      <c r="AL202" s="1460"/>
      <c r="AM202" s="1460"/>
      <c r="AN202" s="1460"/>
      <c r="AO202" s="1460"/>
      <c r="AP202" s="1460"/>
    </row>
    <row r="203" spans="1:42">
      <c r="A203" s="1197" t="s">
        <v>787</v>
      </c>
      <c r="B203" s="1199">
        <v>30</v>
      </c>
      <c r="C203" s="1199">
        <v>15</v>
      </c>
      <c r="D203" s="1199">
        <v>12</v>
      </c>
      <c r="E203" s="1199">
        <v>12</v>
      </c>
      <c r="F203" s="1199"/>
      <c r="G203" s="1199">
        <v>12</v>
      </c>
      <c r="H203" s="1199"/>
      <c r="I203" s="1199"/>
      <c r="J203" s="1199"/>
      <c r="K203" s="1199"/>
      <c r="L203" s="1199"/>
      <c r="M203" s="1199"/>
      <c r="N203" s="1199"/>
      <c r="O203" s="1199"/>
      <c r="P203" s="1199"/>
      <c r="Q203" s="1199"/>
      <c r="R203" s="1199"/>
      <c r="S203" s="1199"/>
      <c r="T203" s="1199"/>
      <c r="U203" s="1199"/>
      <c r="V203" s="1199"/>
      <c r="W203" s="1199"/>
      <c r="X203" s="1199"/>
      <c r="Y203" s="1199"/>
      <c r="Z203" s="1199"/>
      <c r="AA203" s="1460"/>
      <c r="AB203" s="1460"/>
      <c r="AC203" s="1460"/>
      <c r="AD203" s="1460"/>
      <c r="AE203" s="1460"/>
      <c r="AF203" s="1460"/>
      <c r="AG203" s="1460"/>
      <c r="AH203" s="1460"/>
      <c r="AI203" s="1460"/>
      <c r="AJ203" s="1460"/>
      <c r="AK203" s="1460"/>
      <c r="AL203" s="1460"/>
      <c r="AM203" s="1460"/>
      <c r="AN203" s="1460"/>
      <c r="AO203" s="1460"/>
      <c r="AP203" s="1460"/>
    </row>
    <row r="204" spans="1:42">
      <c r="A204" s="1197" t="s">
        <v>788</v>
      </c>
      <c r="B204" s="1198" t="s">
        <v>961</v>
      </c>
      <c r="C204" s="1199" t="s">
        <v>961</v>
      </c>
      <c r="D204" s="1199" t="s">
        <v>961</v>
      </c>
      <c r="E204" s="1198" t="s">
        <v>999</v>
      </c>
      <c r="F204" s="1199"/>
      <c r="G204" s="1198" t="s">
        <v>961</v>
      </c>
      <c r="H204" s="1198"/>
      <c r="I204" s="1199"/>
      <c r="J204" s="1199"/>
      <c r="K204" s="1199"/>
      <c r="L204" s="1199"/>
      <c r="M204" s="1199"/>
      <c r="N204" s="1199"/>
      <c r="O204" s="1199"/>
      <c r="P204" s="1199"/>
      <c r="Q204" s="1199"/>
      <c r="R204" s="1199"/>
      <c r="S204" s="1199"/>
      <c r="T204" s="1199"/>
      <c r="U204" s="1199"/>
      <c r="V204" s="1199"/>
      <c r="W204" s="1199"/>
      <c r="X204" s="1199"/>
      <c r="Y204" s="1199"/>
      <c r="Z204" s="1199"/>
      <c r="AA204" s="1460"/>
      <c r="AB204" s="1460"/>
      <c r="AC204" s="1460"/>
      <c r="AD204" s="1460"/>
      <c r="AE204" s="1460"/>
      <c r="AF204" s="1460"/>
      <c r="AG204" s="1460"/>
      <c r="AH204" s="1460"/>
      <c r="AI204" s="1460"/>
      <c r="AJ204" s="1460"/>
      <c r="AK204" s="1460"/>
      <c r="AL204" s="1460"/>
      <c r="AM204" s="1460"/>
      <c r="AN204" s="1460"/>
      <c r="AO204" s="1460"/>
      <c r="AP204" s="1460"/>
    </row>
    <row r="205" spans="1:42">
      <c r="A205" s="1197" t="s">
        <v>789</v>
      </c>
      <c r="B205" s="1199">
        <v>100</v>
      </c>
      <c r="C205" s="1199">
        <v>30</v>
      </c>
      <c r="D205" s="1199">
        <v>29</v>
      </c>
      <c r="E205" s="1199">
        <v>29</v>
      </c>
      <c r="F205" s="1199"/>
      <c r="G205" s="1199">
        <v>29</v>
      </c>
      <c r="H205" s="1199"/>
      <c r="I205" s="1199"/>
      <c r="J205" s="1199"/>
      <c r="K205" s="1199"/>
      <c r="L205" s="1199"/>
      <c r="M205" s="1199"/>
      <c r="N205" s="1199"/>
      <c r="O205" s="1199"/>
      <c r="P205" s="1199"/>
      <c r="Q205" s="1199"/>
      <c r="R205" s="1199"/>
      <c r="S205" s="1199"/>
      <c r="T205" s="1199"/>
      <c r="U205" s="1199"/>
      <c r="V205" s="1199"/>
      <c r="W205" s="1199"/>
      <c r="X205" s="1199"/>
      <c r="Y205" s="1199"/>
      <c r="Z205" s="1199"/>
      <c r="AA205" s="1460"/>
      <c r="AB205" s="1460"/>
      <c r="AC205" s="1460"/>
      <c r="AD205" s="1460"/>
      <c r="AE205" s="1460"/>
      <c r="AF205" s="1460"/>
      <c r="AG205" s="1460"/>
      <c r="AH205" s="1460"/>
      <c r="AI205" s="1460"/>
      <c r="AJ205" s="1460"/>
      <c r="AK205" s="1460"/>
      <c r="AL205" s="1460"/>
      <c r="AM205" s="1460"/>
      <c r="AN205" s="1460"/>
      <c r="AO205" s="1460"/>
      <c r="AP205" s="1460"/>
    </row>
    <row r="206" spans="1:42" ht="13" thickBot="1">
      <c r="A206" s="1200" t="s">
        <v>790</v>
      </c>
      <c r="B206" s="1201" t="s">
        <v>961</v>
      </c>
      <c r="C206" s="1203" t="s">
        <v>961</v>
      </c>
      <c r="D206" s="1203" t="s">
        <v>961</v>
      </c>
      <c r="E206" s="1201" t="s">
        <v>961</v>
      </c>
      <c r="F206" s="1203"/>
      <c r="G206" s="1201" t="s">
        <v>961</v>
      </c>
      <c r="H206" s="1201"/>
      <c r="I206" s="1203"/>
      <c r="J206" s="1203"/>
      <c r="K206" s="1203"/>
      <c r="L206" s="1203"/>
      <c r="M206" s="1203"/>
      <c r="N206" s="1203"/>
      <c r="O206" s="1203"/>
      <c r="P206" s="1203"/>
      <c r="Q206" s="1203"/>
      <c r="R206" s="1203"/>
      <c r="S206" s="1203"/>
      <c r="T206" s="1203"/>
      <c r="U206" s="1203"/>
      <c r="V206" s="1203"/>
      <c r="W206" s="1203"/>
      <c r="X206" s="1203"/>
      <c r="Y206" s="1203"/>
      <c r="Z206" s="1203"/>
      <c r="AA206" s="1460"/>
      <c r="AB206" s="1460"/>
      <c r="AC206" s="1460"/>
      <c r="AD206" s="1460"/>
      <c r="AE206" s="1460"/>
      <c r="AF206" s="1460"/>
      <c r="AG206" s="1460"/>
      <c r="AH206" s="1460"/>
      <c r="AI206" s="1460"/>
      <c r="AJ206" s="1460"/>
      <c r="AK206" s="1460"/>
      <c r="AL206" s="1460"/>
      <c r="AM206" s="1460"/>
      <c r="AN206" s="1460"/>
      <c r="AO206" s="1460"/>
      <c r="AP206" s="1460"/>
    </row>
    <row r="207" spans="1:42">
      <c r="A207" s="1196" t="s">
        <v>56</v>
      </c>
      <c r="B207" s="1448"/>
      <c r="C207" s="1448"/>
      <c r="D207" s="1448"/>
      <c r="E207" s="1448"/>
      <c r="F207" s="1448"/>
      <c r="G207" s="1448"/>
      <c r="H207" s="1448"/>
      <c r="I207" s="1448"/>
      <c r="J207" s="1448"/>
      <c r="K207" s="1448"/>
      <c r="L207" s="1448"/>
      <c r="M207" s="1448"/>
      <c r="N207" s="1448"/>
      <c r="O207" s="1451"/>
      <c r="P207" s="1451"/>
      <c r="Q207" s="1451"/>
      <c r="R207" s="1451"/>
      <c r="S207" s="1451"/>
      <c r="T207" s="1451"/>
      <c r="U207" s="1451"/>
      <c r="V207" s="1451"/>
      <c r="W207" s="1451"/>
      <c r="X207" s="1451"/>
      <c r="Y207" s="1451"/>
      <c r="Z207" s="1451"/>
      <c r="AA207" s="1460"/>
      <c r="AB207" s="1460"/>
      <c r="AC207" s="1460"/>
      <c r="AD207" s="1460"/>
      <c r="AE207" s="1460"/>
      <c r="AF207" s="1460"/>
      <c r="AG207" s="1460"/>
      <c r="AH207" s="1460"/>
      <c r="AI207" s="1460"/>
      <c r="AJ207" s="1460"/>
      <c r="AK207" s="1460"/>
      <c r="AL207" s="1460"/>
      <c r="AM207" s="1460"/>
      <c r="AN207" s="1460"/>
      <c r="AO207" s="1460"/>
      <c r="AP207" s="1460"/>
    </row>
    <row r="208" spans="1:42">
      <c r="A208" s="1197" t="s">
        <v>785</v>
      </c>
      <c r="B208" s="1198"/>
      <c r="C208" s="1198"/>
      <c r="D208" s="1198"/>
      <c r="E208" s="1198"/>
      <c r="F208" s="1198"/>
      <c r="G208" s="1198"/>
      <c r="H208" s="1198"/>
      <c r="I208" s="1199"/>
      <c r="J208" s="1199"/>
      <c r="K208" s="1199"/>
      <c r="L208" s="1199"/>
      <c r="M208" s="1199"/>
      <c r="N208" s="1199"/>
      <c r="O208" s="1199"/>
      <c r="P208" s="1199"/>
      <c r="Q208" s="1199"/>
      <c r="R208" s="1199"/>
      <c r="S208" s="1199"/>
      <c r="T208" s="1199"/>
      <c r="U208" s="1199"/>
      <c r="V208" s="1199"/>
      <c r="W208" s="1199"/>
      <c r="X208" s="1199"/>
      <c r="Y208" s="1199"/>
      <c r="Z208" s="1199"/>
      <c r="AA208" s="1460"/>
      <c r="AB208" s="1460"/>
      <c r="AC208" s="1460"/>
      <c r="AD208" s="1460"/>
      <c r="AE208" s="1460"/>
      <c r="AF208" s="1460"/>
      <c r="AG208" s="1460"/>
      <c r="AH208" s="1460"/>
      <c r="AI208" s="1460"/>
      <c r="AJ208" s="1460"/>
      <c r="AK208" s="1460"/>
      <c r="AL208" s="1460"/>
      <c r="AM208" s="1460"/>
      <c r="AN208" s="1460"/>
      <c r="AO208" s="1460"/>
      <c r="AP208" s="1460"/>
    </row>
    <row r="209" spans="1:42">
      <c r="A209" s="1197" t="s">
        <v>786</v>
      </c>
      <c r="B209" s="1198" t="s">
        <v>980</v>
      </c>
      <c r="C209" s="1198"/>
      <c r="D209" s="1198"/>
      <c r="E209" s="1198"/>
      <c r="F209" s="1198"/>
      <c r="G209" s="1198"/>
      <c r="H209" s="1198"/>
      <c r="I209" s="1199"/>
      <c r="J209" s="1199"/>
      <c r="K209" s="1199"/>
      <c r="L209" s="1199"/>
      <c r="M209" s="1199"/>
      <c r="N209" s="1199"/>
      <c r="O209" s="1199"/>
      <c r="P209" s="1199"/>
      <c r="Q209" s="1199"/>
      <c r="R209" s="1199"/>
      <c r="S209" s="1199"/>
      <c r="T209" s="1199"/>
      <c r="U209" s="1199"/>
      <c r="V209" s="1199"/>
      <c r="W209" s="1199"/>
      <c r="X209" s="1199"/>
      <c r="Y209" s="1199"/>
      <c r="Z209" s="1199"/>
      <c r="AA209" s="1460"/>
      <c r="AB209" s="1460"/>
      <c r="AC209" s="1460"/>
      <c r="AD209" s="1460"/>
      <c r="AE209" s="1460"/>
      <c r="AF209" s="1460"/>
      <c r="AG209" s="1460"/>
      <c r="AH209" s="1460"/>
      <c r="AI209" s="1460"/>
      <c r="AJ209" s="1460"/>
      <c r="AK209" s="1460"/>
      <c r="AL209" s="1460"/>
      <c r="AM209" s="1460"/>
      <c r="AN209" s="1460"/>
      <c r="AO209" s="1460"/>
      <c r="AP209" s="1460"/>
    </row>
    <row r="210" spans="1:42">
      <c r="A210" s="1197" t="s">
        <v>787</v>
      </c>
      <c r="B210" s="1199">
        <v>400</v>
      </c>
      <c r="C210" s="1199"/>
      <c r="D210" s="1199"/>
      <c r="E210" s="1199"/>
      <c r="F210" s="1199"/>
      <c r="G210" s="1199"/>
      <c r="H210" s="1199"/>
      <c r="I210" s="1199"/>
      <c r="J210" s="1199"/>
      <c r="K210" s="1199"/>
      <c r="L210" s="1199"/>
      <c r="M210" s="1199"/>
      <c r="N210" s="1199"/>
      <c r="O210" s="1199"/>
      <c r="P210" s="1199"/>
      <c r="Q210" s="1199"/>
      <c r="R210" s="1199"/>
      <c r="S210" s="1199"/>
      <c r="T210" s="1199"/>
      <c r="U210" s="1199"/>
      <c r="V210" s="1199"/>
      <c r="W210" s="1199"/>
      <c r="X210" s="1199"/>
      <c r="Y210" s="1199"/>
      <c r="Z210" s="1199"/>
      <c r="AA210" s="1460"/>
      <c r="AB210" s="1460"/>
      <c r="AC210" s="1460"/>
      <c r="AD210" s="1460"/>
      <c r="AE210" s="1460"/>
      <c r="AF210" s="1460"/>
      <c r="AG210" s="1460"/>
      <c r="AH210" s="1460"/>
      <c r="AI210" s="1460"/>
      <c r="AJ210" s="1460"/>
      <c r="AK210" s="1460"/>
      <c r="AL210" s="1460"/>
      <c r="AM210" s="1460"/>
      <c r="AN210" s="1460"/>
      <c r="AO210" s="1460"/>
      <c r="AP210" s="1460"/>
    </row>
    <row r="211" spans="1:42">
      <c r="A211" s="1197" t="s">
        <v>788</v>
      </c>
      <c r="B211" s="1198" t="s">
        <v>961</v>
      </c>
      <c r="C211" s="1198"/>
      <c r="D211" s="1198"/>
      <c r="E211" s="1198"/>
      <c r="F211" s="1198"/>
      <c r="G211" s="1198"/>
      <c r="H211" s="1198"/>
      <c r="I211" s="1199"/>
      <c r="J211" s="1199"/>
      <c r="K211" s="1199"/>
      <c r="L211" s="1199"/>
      <c r="M211" s="1199"/>
      <c r="N211" s="1199"/>
      <c r="O211" s="1199"/>
      <c r="P211" s="1199"/>
      <c r="Q211" s="1199"/>
      <c r="R211" s="1199"/>
      <c r="S211" s="1199"/>
      <c r="T211" s="1199"/>
      <c r="U211" s="1199"/>
      <c r="V211" s="1199"/>
      <c r="W211" s="1199"/>
      <c r="X211" s="1199"/>
      <c r="Y211" s="1199"/>
      <c r="Z211" s="1199"/>
      <c r="AA211" s="1460"/>
      <c r="AB211" s="1460"/>
      <c r="AC211" s="1460"/>
      <c r="AD211" s="1460"/>
      <c r="AE211" s="1460"/>
      <c r="AF211" s="1460"/>
      <c r="AG211" s="1460"/>
      <c r="AH211" s="1460"/>
      <c r="AI211" s="1460"/>
      <c r="AJ211" s="1460"/>
      <c r="AK211" s="1460"/>
      <c r="AL211" s="1460"/>
      <c r="AM211" s="1460"/>
      <c r="AN211" s="1460"/>
      <c r="AO211" s="1460"/>
      <c r="AP211" s="1460"/>
    </row>
    <row r="212" spans="1:42">
      <c r="A212" s="1197" t="s">
        <v>789</v>
      </c>
      <c r="B212" s="1199">
        <v>500</v>
      </c>
      <c r="C212" s="1199"/>
      <c r="D212" s="1199"/>
      <c r="E212" s="1199"/>
      <c r="F212" s="1199"/>
      <c r="G212" s="1199"/>
      <c r="H212" s="1199"/>
      <c r="I212" s="1199"/>
      <c r="J212" s="1199"/>
      <c r="K212" s="1199"/>
      <c r="L212" s="1199"/>
      <c r="M212" s="1199"/>
      <c r="N212" s="1199"/>
      <c r="O212" s="1199"/>
      <c r="P212" s="1199"/>
      <c r="Q212" s="1199"/>
      <c r="R212" s="1199"/>
      <c r="S212" s="1199"/>
      <c r="T212" s="1199"/>
      <c r="U212" s="1199"/>
      <c r="V212" s="1199"/>
      <c r="W212" s="1199"/>
      <c r="X212" s="1199"/>
      <c r="Y212" s="1199"/>
      <c r="Z212" s="1199"/>
      <c r="AA212" s="1460"/>
      <c r="AB212" s="1460"/>
      <c r="AC212" s="1460"/>
      <c r="AD212" s="1460"/>
      <c r="AE212" s="1460"/>
      <c r="AF212" s="1460"/>
      <c r="AG212" s="1460"/>
      <c r="AH212" s="1460"/>
      <c r="AI212" s="1460"/>
      <c r="AJ212" s="1460"/>
      <c r="AK212" s="1460"/>
      <c r="AL212" s="1460"/>
      <c r="AM212" s="1460"/>
      <c r="AN212" s="1460"/>
      <c r="AO212" s="1460"/>
      <c r="AP212" s="1460"/>
    </row>
    <row r="213" spans="1:42" ht="13" thickBot="1">
      <c r="A213" s="1200" t="s">
        <v>790</v>
      </c>
      <c r="B213" s="1201" t="s">
        <v>961</v>
      </c>
      <c r="C213" s="1201"/>
      <c r="D213" s="1201"/>
      <c r="E213" s="1201"/>
      <c r="F213" s="1201"/>
      <c r="G213" s="1201"/>
      <c r="H213" s="1201"/>
      <c r="I213" s="1203"/>
      <c r="J213" s="1203"/>
      <c r="K213" s="1203"/>
      <c r="L213" s="1203"/>
      <c r="M213" s="1203"/>
      <c r="N213" s="1203"/>
      <c r="O213" s="1203"/>
      <c r="P213" s="1203"/>
      <c r="Q213" s="1203"/>
      <c r="R213" s="1203"/>
      <c r="S213" s="1203"/>
      <c r="T213" s="1203"/>
      <c r="U213" s="1203"/>
      <c r="V213" s="1203"/>
      <c r="W213" s="1203"/>
      <c r="X213" s="1203"/>
      <c r="Y213" s="1203"/>
      <c r="Z213" s="1203"/>
      <c r="AA213" s="1460"/>
      <c r="AB213" s="1460"/>
      <c r="AC213" s="1460"/>
      <c r="AD213" s="1460"/>
      <c r="AE213" s="1460"/>
      <c r="AF213" s="1460"/>
      <c r="AG213" s="1460"/>
      <c r="AH213" s="1460"/>
      <c r="AI213" s="1460"/>
      <c r="AJ213" s="1460"/>
      <c r="AK213" s="1460"/>
      <c r="AL213" s="1460"/>
      <c r="AM213" s="1460"/>
      <c r="AN213" s="1460"/>
      <c r="AO213" s="1460"/>
      <c r="AP213" s="1460"/>
    </row>
    <row r="214" spans="1:42">
      <c r="A214" s="1196" t="s">
        <v>1072</v>
      </c>
      <c r="B214" s="1448"/>
      <c r="C214" s="1448"/>
      <c r="D214" s="1448"/>
      <c r="E214" s="1448"/>
      <c r="F214" s="1448"/>
      <c r="G214" s="1448"/>
      <c r="H214" s="1448"/>
      <c r="I214" s="1448"/>
      <c r="J214" s="1448"/>
      <c r="K214" s="1448"/>
      <c r="L214" s="1448"/>
      <c r="M214" s="1448"/>
      <c r="N214" s="1448"/>
      <c r="O214" s="1451"/>
      <c r="P214" s="1451"/>
      <c r="Q214" s="1451"/>
      <c r="R214" s="1451"/>
      <c r="S214" s="1451"/>
      <c r="T214" s="1451"/>
      <c r="U214" s="1451"/>
      <c r="V214" s="1451"/>
      <c r="W214" s="1451"/>
      <c r="X214" s="1451"/>
      <c r="Y214" s="1451"/>
      <c r="Z214" s="1451"/>
      <c r="AA214" s="1460"/>
      <c r="AB214" s="1460"/>
      <c r="AC214" s="1460"/>
      <c r="AD214" s="1460"/>
      <c r="AE214" s="1460"/>
      <c r="AF214" s="1460"/>
      <c r="AG214" s="1460"/>
      <c r="AH214" s="1460"/>
      <c r="AI214" s="1460"/>
      <c r="AJ214" s="1460"/>
      <c r="AK214" s="1460"/>
      <c r="AL214" s="1460"/>
      <c r="AM214" s="1460"/>
      <c r="AN214" s="1460"/>
      <c r="AO214" s="1460"/>
      <c r="AP214" s="1460"/>
    </row>
    <row r="215" spans="1:42">
      <c r="A215" s="1197" t="s">
        <v>785</v>
      </c>
      <c r="B215" s="1199"/>
      <c r="C215" s="1199"/>
      <c r="D215" s="1199"/>
      <c r="E215" s="1198"/>
      <c r="F215" s="1199"/>
      <c r="G215" s="1198"/>
      <c r="H215" s="1198"/>
      <c r="I215" s="1199"/>
      <c r="J215" s="1199"/>
      <c r="K215" s="1199"/>
      <c r="L215" s="1199"/>
      <c r="M215" s="1199"/>
      <c r="N215" s="1199"/>
      <c r="O215" s="1199"/>
      <c r="P215" s="1199"/>
      <c r="Q215" s="1199"/>
      <c r="R215" s="1199"/>
      <c r="S215" s="1199"/>
      <c r="T215" s="1199"/>
      <c r="U215" s="1199"/>
      <c r="V215" s="1199"/>
      <c r="W215" s="1199"/>
      <c r="X215" s="1199"/>
      <c r="Y215" s="1199"/>
      <c r="Z215" s="1199"/>
      <c r="AA215" s="1460"/>
      <c r="AB215" s="1460"/>
      <c r="AC215" s="1460"/>
      <c r="AD215" s="1460"/>
      <c r="AE215" s="1460"/>
      <c r="AF215" s="1460"/>
      <c r="AG215" s="1460"/>
      <c r="AH215" s="1460"/>
      <c r="AI215" s="1460"/>
      <c r="AJ215" s="1460"/>
      <c r="AK215" s="1460"/>
      <c r="AL215" s="1460"/>
      <c r="AM215" s="1460"/>
      <c r="AN215" s="1460"/>
      <c r="AO215" s="1460"/>
      <c r="AP215" s="1460"/>
    </row>
    <row r="216" spans="1:42">
      <c r="A216" s="1197" t="s">
        <v>786</v>
      </c>
      <c r="B216" s="1199" t="s">
        <v>842</v>
      </c>
      <c r="C216" s="1199"/>
      <c r="D216" s="1199"/>
      <c r="E216" s="1198"/>
      <c r="F216" s="1199"/>
      <c r="G216" s="1198"/>
      <c r="H216" s="1198"/>
      <c r="I216" s="1199"/>
      <c r="J216" s="1199"/>
      <c r="K216" s="1199"/>
      <c r="L216" s="1199"/>
      <c r="M216" s="1199"/>
      <c r="N216" s="1199"/>
      <c r="O216" s="1199"/>
      <c r="P216" s="1199"/>
      <c r="Q216" s="1199"/>
      <c r="R216" s="1199"/>
      <c r="S216" s="1199"/>
      <c r="T216" s="1199"/>
      <c r="U216" s="1199"/>
      <c r="V216" s="1199"/>
      <c r="W216" s="1199"/>
      <c r="X216" s="1199"/>
      <c r="Y216" s="1199"/>
      <c r="Z216" s="1199"/>
      <c r="AA216" s="1460"/>
      <c r="AB216" s="1460"/>
      <c r="AC216" s="1460"/>
      <c r="AD216" s="1460"/>
      <c r="AE216" s="1460"/>
      <c r="AF216" s="1460"/>
      <c r="AG216" s="1460"/>
      <c r="AH216" s="1460"/>
      <c r="AI216" s="1460"/>
      <c r="AJ216" s="1460"/>
      <c r="AK216" s="1460"/>
      <c r="AL216" s="1460"/>
      <c r="AM216" s="1460"/>
      <c r="AN216" s="1460"/>
      <c r="AO216" s="1460"/>
      <c r="AP216" s="1460"/>
    </row>
    <row r="217" spans="1:42">
      <c r="A217" s="1197" t="s">
        <v>787</v>
      </c>
      <c r="B217" s="1199">
        <v>350</v>
      </c>
      <c r="C217" s="1199"/>
      <c r="D217" s="1199"/>
      <c r="E217" s="1199"/>
      <c r="F217" s="1199"/>
      <c r="G217" s="1199"/>
      <c r="H217" s="1199"/>
      <c r="I217" s="1199"/>
      <c r="J217" s="1199"/>
      <c r="K217" s="1199"/>
      <c r="L217" s="1199"/>
      <c r="M217" s="1199"/>
      <c r="N217" s="1199"/>
      <c r="O217" s="1199"/>
      <c r="P217" s="1199"/>
      <c r="Q217" s="1199"/>
      <c r="R217" s="1199"/>
      <c r="S217" s="1199"/>
      <c r="T217" s="1199"/>
      <c r="U217" s="1199"/>
      <c r="V217" s="1199"/>
      <c r="W217" s="1199"/>
      <c r="X217" s="1199"/>
      <c r="Y217" s="1199"/>
      <c r="Z217" s="1199"/>
      <c r="AA217" s="1460"/>
      <c r="AB217" s="1460"/>
      <c r="AC217" s="1460"/>
      <c r="AD217" s="1460"/>
      <c r="AE217" s="1460"/>
      <c r="AF217" s="1460"/>
      <c r="AG217" s="1460"/>
      <c r="AH217" s="1460"/>
      <c r="AI217" s="1460"/>
      <c r="AJ217" s="1460"/>
      <c r="AK217" s="1460"/>
      <c r="AL217" s="1460"/>
      <c r="AM217" s="1460"/>
      <c r="AN217" s="1460"/>
      <c r="AO217" s="1460"/>
      <c r="AP217" s="1460"/>
    </row>
    <row r="218" spans="1:42">
      <c r="A218" s="1197" t="s">
        <v>788</v>
      </c>
      <c r="B218" s="1199" t="s">
        <v>999</v>
      </c>
      <c r="C218" s="1199"/>
      <c r="D218" s="1199"/>
      <c r="E218" s="1198"/>
      <c r="F218" s="1199"/>
      <c r="G218" s="1198"/>
      <c r="H218" s="1198"/>
      <c r="I218" s="1199"/>
      <c r="J218" s="1199"/>
      <c r="K218" s="1199"/>
      <c r="L218" s="1199"/>
      <c r="M218" s="1199"/>
      <c r="N218" s="1199"/>
      <c r="O218" s="1199"/>
      <c r="P218" s="1199"/>
      <c r="Q218" s="1199"/>
      <c r="R218" s="1199"/>
      <c r="S218" s="1199"/>
      <c r="T218" s="1199"/>
      <c r="U218" s="1199"/>
      <c r="V218" s="1199"/>
      <c r="W218" s="1199"/>
      <c r="X218" s="1199"/>
      <c r="Y218" s="1199"/>
      <c r="Z218" s="1199"/>
      <c r="AA218" s="1460"/>
      <c r="AB218" s="1460"/>
      <c r="AC218" s="1460"/>
      <c r="AD218" s="1460"/>
      <c r="AE218" s="1460"/>
      <c r="AF218" s="1460"/>
      <c r="AG218" s="1460"/>
      <c r="AH218" s="1460"/>
      <c r="AI218" s="1460"/>
      <c r="AJ218" s="1460"/>
      <c r="AK218" s="1460"/>
      <c r="AL218" s="1460"/>
      <c r="AM218" s="1460"/>
      <c r="AN218" s="1460"/>
      <c r="AO218" s="1460"/>
      <c r="AP218" s="1460"/>
    </row>
    <row r="219" spans="1:42">
      <c r="A219" s="1197" t="s">
        <v>789</v>
      </c>
      <c r="B219" s="1199">
        <v>500</v>
      </c>
      <c r="C219" s="1199"/>
      <c r="D219" s="1199"/>
      <c r="E219" s="1199"/>
      <c r="F219" s="1199"/>
      <c r="G219" s="1199"/>
      <c r="H219" s="1199"/>
      <c r="I219" s="1199"/>
      <c r="J219" s="1199"/>
      <c r="K219" s="1199"/>
      <c r="L219" s="1199"/>
      <c r="M219" s="1199"/>
      <c r="N219" s="1199"/>
      <c r="O219" s="1199"/>
      <c r="P219" s="1199"/>
      <c r="Q219" s="1199"/>
      <c r="R219" s="1199"/>
      <c r="S219" s="1199"/>
      <c r="T219" s="1199"/>
      <c r="U219" s="1199"/>
      <c r="V219" s="1199"/>
      <c r="W219" s="1199"/>
      <c r="X219" s="1199"/>
      <c r="Y219" s="1199"/>
      <c r="Z219" s="1199"/>
      <c r="AA219" s="1460"/>
      <c r="AB219" s="1460"/>
      <c r="AC219" s="1460"/>
      <c r="AD219" s="1460"/>
      <c r="AE219" s="1460"/>
      <c r="AF219" s="1460"/>
      <c r="AG219" s="1460"/>
      <c r="AH219" s="1460"/>
      <c r="AI219" s="1460"/>
      <c r="AJ219" s="1460"/>
      <c r="AK219" s="1460"/>
      <c r="AL219" s="1460"/>
      <c r="AM219" s="1460"/>
      <c r="AN219" s="1460"/>
      <c r="AO219" s="1460"/>
      <c r="AP219" s="1460"/>
    </row>
    <row r="220" spans="1:42" ht="13" thickBot="1">
      <c r="A220" s="1200" t="s">
        <v>790</v>
      </c>
      <c r="B220" s="1203" t="s">
        <v>999</v>
      </c>
      <c r="C220" s="1203"/>
      <c r="D220" s="1203"/>
      <c r="E220" s="1201"/>
      <c r="F220" s="1203"/>
      <c r="G220" s="1201"/>
      <c r="H220" s="1201"/>
      <c r="I220" s="1203"/>
      <c r="J220" s="1203"/>
      <c r="K220" s="1203"/>
      <c r="L220" s="1203"/>
      <c r="M220" s="1203"/>
      <c r="N220" s="1203"/>
      <c r="O220" s="1203"/>
      <c r="P220" s="1203"/>
      <c r="Q220" s="1203"/>
      <c r="R220" s="1203"/>
      <c r="S220" s="1203"/>
      <c r="T220" s="1203"/>
      <c r="U220" s="1203"/>
      <c r="V220" s="1203"/>
      <c r="W220" s="1203"/>
      <c r="X220" s="1203"/>
      <c r="Y220" s="1203"/>
      <c r="Z220" s="1203"/>
      <c r="AA220" s="1460"/>
      <c r="AB220" s="1460"/>
      <c r="AC220" s="1460"/>
      <c r="AD220" s="1460"/>
      <c r="AE220" s="1460"/>
      <c r="AF220" s="1460"/>
      <c r="AG220" s="1460"/>
      <c r="AH220" s="1460"/>
      <c r="AI220" s="1460"/>
      <c r="AJ220" s="1460"/>
      <c r="AK220" s="1460"/>
      <c r="AL220" s="1460"/>
      <c r="AM220" s="1460"/>
      <c r="AN220" s="1460"/>
      <c r="AO220" s="1460"/>
      <c r="AP220" s="1460"/>
    </row>
    <row r="221" spans="1:42">
      <c r="A221" s="1196" t="s">
        <v>1073</v>
      </c>
      <c r="B221" s="1448"/>
      <c r="C221" s="1448"/>
      <c r="D221" s="1448"/>
      <c r="E221" s="1448"/>
      <c r="F221" s="1448"/>
      <c r="G221" s="1448"/>
      <c r="H221" s="1450"/>
      <c r="I221" s="1448"/>
      <c r="J221" s="1448"/>
      <c r="K221" s="1448"/>
      <c r="L221" s="1448"/>
      <c r="M221" s="1448"/>
      <c r="N221" s="1448"/>
      <c r="O221" s="1451"/>
      <c r="P221" s="1451"/>
      <c r="Q221" s="1451"/>
      <c r="R221" s="1451"/>
      <c r="S221" s="1451"/>
      <c r="T221" s="1451"/>
      <c r="U221" s="1451"/>
      <c r="V221" s="1451"/>
      <c r="W221" s="1451"/>
      <c r="X221" s="1451"/>
      <c r="Y221" s="1451"/>
      <c r="Z221" s="1451"/>
      <c r="AA221" s="1460"/>
      <c r="AB221" s="1460"/>
      <c r="AC221" s="1460"/>
      <c r="AD221" s="1460"/>
      <c r="AE221" s="1460"/>
      <c r="AF221" s="1460"/>
      <c r="AG221" s="1460"/>
      <c r="AH221" s="1460"/>
      <c r="AI221" s="1460"/>
      <c r="AJ221" s="1460"/>
      <c r="AK221" s="1460"/>
      <c r="AL221" s="1460"/>
      <c r="AM221" s="1460"/>
      <c r="AN221" s="1460"/>
      <c r="AO221" s="1460"/>
      <c r="AP221" s="1460"/>
    </row>
    <row r="222" spans="1:42">
      <c r="A222" s="1197" t="s">
        <v>785</v>
      </c>
      <c r="B222" s="1199"/>
      <c r="C222" s="1199"/>
      <c r="D222" s="1199" t="s">
        <v>1074</v>
      </c>
      <c r="E222" s="1198"/>
      <c r="F222" s="1199"/>
      <c r="G222" s="1198"/>
      <c r="H222" s="1198" t="s">
        <v>1074</v>
      </c>
      <c r="I222" s="1198"/>
      <c r="J222" s="1198"/>
      <c r="K222" s="1198"/>
      <c r="L222" s="1198" t="s">
        <v>1074</v>
      </c>
      <c r="M222" s="1198" t="s">
        <v>1074</v>
      </c>
      <c r="N222" s="1198"/>
      <c r="O222" s="1198" t="s">
        <v>1074</v>
      </c>
      <c r="P222" s="1198"/>
      <c r="Q222" s="1198" t="s">
        <v>1074</v>
      </c>
      <c r="R222" s="1198" t="s">
        <v>1074</v>
      </c>
      <c r="S222" s="1198" t="s">
        <v>1074</v>
      </c>
      <c r="T222" s="1198" t="s">
        <v>1074</v>
      </c>
      <c r="U222" s="1198" t="s">
        <v>1074</v>
      </c>
      <c r="V222" s="1198" t="s">
        <v>1074</v>
      </c>
      <c r="W222" s="1198"/>
      <c r="X222" s="1198"/>
      <c r="Y222" s="1198"/>
      <c r="Z222" s="1198"/>
      <c r="AA222" s="1460"/>
      <c r="AB222" s="1460"/>
      <c r="AC222" s="1460"/>
      <c r="AD222" s="1460"/>
      <c r="AE222" s="1460"/>
      <c r="AF222" s="1460"/>
      <c r="AG222" s="1460"/>
      <c r="AH222" s="1460"/>
      <c r="AI222" s="1460"/>
      <c r="AJ222" s="1460"/>
      <c r="AK222" s="1460"/>
      <c r="AL222" s="1460"/>
      <c r="AM222" s="1460"/>
      <c r="AN222" s="1460"/>
      <c r="AO222" s="1460"/>
      <c r="AP222" s="1460"/>
    </row>
    <row r="223" spans="1:42">
      <c r="A223" s="1197" t="s">
        <v>786</v>
      </c>
      <c r="B223" s="1199"/>
      <c r="C223" s="1199"/>
      <c r="D223" s="1199" t="s">
        <v>992</v>
      </c>
      <c r="E223" s="1198"/>
      <c r="F223" s="1199"/>
      <c r="G223" s="1198"/>
      <c r="H223" s="1198" t="s">
        <v>980</v>
      </c>
      <c r="I223" s="1198"/>
      <c r="J223" s="1198"/>
      <c r="K223" s="1198"/>
      <c r="L223" s="1198" t="s">
        <v>980</v>
      </c>
      <c r="M223" s="1198" t="s">
        <v>980</v>
      </c>
      <c r="N223" s="1198"/>
      <c r="O223" s="1198" t="s">
        <v>980</v>
      </c>
      <c r="P223" s="1198"/>
      <c r="Q223" s="1198" t="s">
        <v>980</v>
      </c>
      <c r="R223" s="1198" t="s">
        <v>980</v>
      </c>
      <c r="S223" s="1198" t="s">
        <v>980</v>
      </c>
      <c r="T223" s="1198" t="s">
        <v>980</v>
      </c>
      <c r="U223" s="1198" t="s">
        <v>980</v>
      </c>
      <c r="V223" s="1198" t="s">
        <v>980</v>
      </c>
      <c r="W223" s="1198"/>
      <c r="X223" s="1198"/>
      <c r="Y223" s="1198"/>
      <c r="Z223" s="1198"/>
      <c r="AA223" s="1460"/>
      <c r="AB223" s="1460"/>
      <c r="AC223" s="1460"/>
      <c r="AD223" s="1460"/>
      <c r="AE223" s="1460"/>
      <c r="AF223" s="1460"/>
      <c r="AG223" s="1460"/>
      <c r="AH223" s="1460"/>
      <c r="AI223" s="1460"/>
      <c r="AJ223" s="1460"/>
      <c r="AK223" s="1460"/>
      <c r="AL223" s="1460"/>
      <c r="AM223" s="1460"/>
      <c r="AN223" s="1460"/>
      <c r="AO223" s="1460"/>
      <c r="AP223" s="1460"/>
    </row>
    <row r="224" spans="1:42">
      <c r="A224" s="1197" t="s">
        <v>787</v>
      </c>
      <c r="B224" s="1199"/>
      <c r="C224" s="1199"/>
      <c r="D224" s="1199">
        <v>7</v>
      </c>
      <c r="E224" s="1199"/>
      <c r="F224" s="1199"/>
      <c r="G224" s="1199"/>
      <c r="H224" s="1199">
        <v>7</v>
      </c>
      <c r="I224" s="1199"/>
      <c r="J224" s="1199"/>
      <c r="K224" s="1199"/>
      <c r="L224" s="1199">
        <v>7</v>
      </c>
      <c r="M224" s="1199">
        <v>7</v>
      </c>
      <c r="N224" s="1199"/>
      <c r="O224" s="1199">
        <v>6.5</v>
      </c>
      <c r="P224" s="1199"/>
      <c r="Q224" s="1199">
        <v>10</v>
      </c>
      <c r="R224" s="1199">
        <v>10</v>
      </c>
      <c r="S224" s="1199">
        <v>10</v>
      </c>
      <c r="T224" s="1199">
        <v>10.5</v>
      </c>
      <c r="U224" s="1199">
        <v>10.5</v>
      </c>
      <c r="V224" s="1199">
        <v>10.5</v>
      </c>
      <c r="W224" s="1199"/>
      <c r="X224" s="1199"/>
      <c r="Y224" s="1199"/>
      <c r="Z224" s="1199"/>
      <c r="AA224" s="1460"/>
      <c r="AB224" s="1460"/>
      <c r="AC224" s="1460"/>
      <c r="AD224" s="1460"/>
      <c r="AE224" s="1460"/>
      <c r="AF224" s="1460"/>
      <c r="AG224" s="1460"/>
      <c r="AH224" s="1460"/>
      <c r="AI224" s="1460"/>
      <c r="AJ224" s="1460"/>
      <c r="AK224" s="1460"/>
      <c r="AL224" s="1460"/>
      <c r="AM224" s="1460"/>
      <c r="AN224" s="1460"/>
      <c r="AO224" s="1460"/>
      <c r="AP224" s="1460"/>
    </row>
    <row r="225" spans="1:42">
      <c r="A225" s="1197" t="s">
        <v>788</v>
      </c>
      <c r="B225" s="1199"/>
      <c r="C225" s="1199"/>
      <c r="D225" s="1199" t="s">
        <v>961</v>
      </c>
      <c r="E225" s="1198"/>
      <c r="F225" s="1199"/>
      <c r="G225" s="1198"/>
      <c r="H225" s="1198" t="s">
        <v>961</v>
      </c>
      <c r="I225" s="1198"/>
      <c r="J225" s="1198"/>
      <c r="K225" s="1198"/>
      <c r="L225" s="1198" t="s">
        <v>961</v>
      </c>
      <c r="M225" s="1198" t="s">
        <v>961</v>
      </c>
      <c r="N225" s="1198"/>
      <c r="O225" s="1198" t="s">
        <v>999</v>
      </c>
      <c r="P225" s="1198"/>
      <c r="Q225" s="1198" t="s">
        <v>1120</v>
      </c>
      <c r="R225" s="1198" t="s">
        <v>1120</v>
      </c>
      <c r="S225" s="1198" t="s">
        <v>1120</v>
      </c>
      <c r="T225" s="1198" t="s">
        <v>1134</v>
      </c>
      <c r="U225" s="1198" t="s">
        <v>1134</v>
      </c>
      <c r="V225" s="1198" t="s">
        <v>1134</v>
      </c>
      <c r="W225" s="1198"/>
      <c r="X225" s="1198"/>
      <c r="Y225" s="1198"/>
      <c r="Z225" s="1198"/>
      <c r="AA225" s="1460"/>
      <c r="AB225" s="1460"/>
      <c r="AC225" s="1460"/>
      <c r="AD225" s="1460"/>
      <c r="AE225" s="1460"/>
      <c r="AF225" s="1460"/>
      <c r="AG225" s="1460"/>
      <c r="AH225" s="1460"/>
      <c r="AI225" s="1460"/>
      <c r="AJ225" s="1460"/>
      <c r="AK225" s="1460"/>
      <c r="AL225" s="1460"/>
      <c r="AM225" s="1460"/>
      <c r="AN225" s="1460"/>
      <c r="AO225" s="1460"/>
      <c r="AP225" s="1460"/>
    </row>
    <row r="226" spans="1:42">
      <c r="A226" s="1197" t="s">
        <v>789</v>
      </c>
      <c r="B226" s="1199"/>
      <c r="C226" s="1199"/>
      <c r="D226" s="1199">
        <v>12</v>
      </c>
      <c r="E226" s="1199"/>
      <c r="F226" s="1199"/>
      <c r="G226" s="1199"/>
      <c r="H226" s="1199">
        <v>12</v>
      </c>
      <c r="I226" s="1199"/>
      <c r="J226" s="1199"/>
      <c r="K226" s="1199"/>
      <c r="L226" s="1199">
        <v>12</v>
      </c>
      <c r="M226" s="1199">
        <v>12</v>
      </c>
      <c r="N226" s="1199"/>
      <c r="O226" s="1199">
        <v>12</v>
      </c>
      <c r="P226" s="1199"/>
      <c r="Q226" s="1199">
        <v>13</v>
      </c>
      <c r="R226" s="1199">
        <v>13</v>
      </c>
      <c r="S226" s="1199">
        <v>13</v>
      </c>
      <c r="T226" s="1199">
        <v>12</v>
      </c>
      <c r="U226" s="1199">
        <v>12</v>
      </c>
      <c r="V226" s="1199">
        <v>12</v>
      </c>
      <c r="W226" s="1199"/>
      <c r="X226" s="1199"/>
      <c r="Y226" s="1199"/>
      <c r="Z226" s="1199"/>
      <c r="AA226" s="1460"/>
      <c r="AB226" s="1460"/>
      <c r="AC226" s="1460"/>
      <c r="AD226" s="1460"/>
      <c r="AE226" s="1460"/>
      <c r="AF226" s="1460"/>
      <c r="AG226" s="1460"/>
      <c r="AH226" s="1460"/>
      <c r="AI226" s="1460"/>
      <c r="AJ226" s="1460"/>
      <c r="AK226" s="1460"/>
      <c r="AL226" s="1460"/>
      <c r="AM226" s="1460"/>
      <c r="AN226" s="1460"/>
      <c r="AO226" s="1460"/>
      <c r="AP226" s="1460"/>
    </row>
    <row r="227" spans="1:42" ht="13" thickBot="1">
      <c r="A227" s="1200" t="s">
        <v>790</v>
      </c>
      <c r="B227" s="1203"/>
      <c r="C227" s="1203"/>
      <c r="D227" s="1203" t="s">
        <v>961</v>
      </c>
      <c r="E227" s="1201"/>
      <c r="F227" s="1203"/>
      <c r="G227" s="1201"/>
      <c r="H227" s="1201" t="s">
        <v>961</v>
      </c>
      <c r="I227" s="1201"/>
      <c r="J227" s="1201"/>
      <c r="K227" s="1201"/>
      <c r="L227" s="1201" t="s">
        <v>961</v>
      </c>
      <c r="M227" s="1201" t="s">
        <v>961</v>
      </c>
      <c r="N227" s="1201"/>
      <c r="O227" s="1201" t="s">
        <v>999</v>
      </c>
      <c r="P227" s="1201"/>
      <c r="Q227" s="1201" t="s">
        <v>933</v>
      </c>
      <c r="R227" s="1201" t="s">
        <v>933</v>
      </c>
      <c r="S227" s="1201" t="s">
        <v>933</v>
      </c>
      <c r="T227" s="1201" t="s">
        <v>1134</v>
      </c>
      <c r="U227" s="1201" t="s">
        <v>1134</v>
      </c>
      <c r="V227" s="1201" t="s">
        <v>1134</v>
      </c>
      <c r="W227" s="1201"/>
      <c r="X227" s="1201"/>
      <c r="Y227" s="1201"/>
      <c r="Z227" s="1201"/>
      <c r="AA227" s="1460"/>
      <c r="AB227" s="1460"/>
      <c r="AC227" s="1460"/>
      <c r="AD227" s="1460"/>
      <c r="AE227" s="1460"/>
      <c r="AF227" s="1460"/>
      <c r="AG227" s="1460"/>
      <c r="AH227" s="1460"/>
      <c r="AI227" s="1460"/>
      <c r="AJ227" s="1460"/>
      <c r="AK227" s="1460"/>
      <c r="AL227" s="1460"/>
      <c r="AM227" s="1460"/>
      <c r="AN227" s="1460"/>
      <c r="AO227" s="1460"/>
      <c r="AP227" s="1460"/>
    </row>
    <row r="228" spans="1:42">
      <c r="A228" s="1196" t="s">
        <v>1075</v>
      </c>
      <c r="B228" s="1448"/>
      <c r="C228" s="1448"/>
      <c r="D228" s="1448"/>
      <c r="E228" s="1448"/>
      <c r="F228" s="1448"/>
      <c r="G228" s="1448"/>
      <c r="H228" s="1448"/>
      <c r="I228" s="1448"/>
      <c r="J228" s="1448"/>
      <c r="K228" s="1448"/>
      <c r="L228" s="1448"/>
      <c r="M228" s="1448"/>
      <c r="N228" s="1448"/>
      <c r="O228" s="1451"/>
      <c r="P228" s="1451"/>
      <c r="Q228" s="1451"/>
      <c r="R228" s="1451"/>
      <c r="S228" s="1451"/>
      <c r="T228" s="1451"/>
      <c r="U228" s="1451"/>
      <c r="V228" s="1451"/>
      <c r="W228" s="1451"/>
      <c r="X228" s="1451"/>
      <c r="Y228" s="1451"/>
      <c r="Z228" s="1451"/>
      <c r="AA228" s="1460"/>
      <c r="AB228" s="1460"/>
      <c r="AC228" s="1460"/>
      <c r="AD228" s="1460"/>
      <c r="AE228" s="1460"/>
      <c r="AF228" s="1460"/>
      <c r="AG228" s="1460"/>
      <c r="AH228" s="1460"/>
      <c r="AI228" s="1460"/>
      <c r="AJ228" s="1460"/>
      <c r="AK228" s="1460"/>
      <c r="AL228" s="1460"/>
      <c r="AM228" s="1460"/>
      <c r="AN228" s="1460"/>
      <c r="AO228" s="1460"/>
      <c r="AP228" s="1460"/>
    </row>
    <row r="229" spans="1:42">
      <c r="A229" s="1197" t="s">
        <v>785</v>
      </c>
      <c r="B229" s="1199"/>
      <c r="C229" s="1199"/>
      <c r="D229" s="1199" t="s">
        <v>1076</v>
      </c>
      <c r="E229" s="1198"/>
      <c r="F229" s="1199"/>
      <c r="G229" s="1199"/>
      <c r="H229" s="1199"/>
      <c r="I229" s="1198"/>
      <c r="J229" s="1198"/>
      <c r="K229" s="1198"/>
      <c r="L229" s="1198"/>
      <c r="M229" s="1198" t="s">
        <v>1077</v>
      </c>
      <c r="N229" s="1198"/>
      <c r="O229" s="1198" t="s">
        <v>1078</v>
      </c>
      <c r="P229" s="1198"/>
      <c r="Q229" s="1198"/>
      <c r="R229" s="1198"/>
      <c r="S229" s="1198"/>
      <c r="T229" s="1198" t="s">
        <v>1146</v>
      </c>
      <c r="U229" s="1198" t="s">
        <v>1146</v>
      </c>
      <c r="V229" s="1198" t="s">
        <v>1146</v>
      </c>
      <c r="W229" s="1198" t="s">
        <v>1147</v>
      </c>
      <c r="X229" s="1198" t="s">
        <v>1147</v>
      </c>
      <c r="Y229" s="1198" t="s">
        <v>1148</v>
      </c>
      <c r="Z229" s="1198" t="s">
        <v>1148</v>
      </c>
      <c r="AA229" s="1460"/>
      <c r="AB229" s="1460"/>
      <c r="AC229" s="1460"/>
      <c r="AD229" s="1460"/>
      <c r="AE229" s="1460"/>
      <c r="AF229" s="1460"/>
      <c r="AG229" s="1460"/>
      <c r="AH229" s="1460"/>
      <c r="AI229" s="1460"/>
      <c r="AJ229" s="1460"/>
      <c r="AK229" s="1460"/>
      <c r="AL229" s="1460"/>
      <c r="AM229" s="1460"/>
      <c r="AN229" s="1460"/>
      <c r="AO229" s="1460"/>
      <c r="AP229" s="1460"/>
    </row>
    <row r="230" spans="1:42">
      <c r="A230" s="1197" t="s">
        <v>786</v>
      </c>
      <c r="B230" s="1199"/>
      <c r="C230" s="1199"/>
      <c r="D230" s="1199" t="s">
        <v>1079</v>
      </c>
      <c r="E230" s="1198"/>
      <c r="F230" s="1199"/>
      <c r="G230" s="1199"/>
      <c r="H230" s="1199"/>
      <c r="I230" s="1198"/>
      <c r="J230" s="1198"/>
      <c r="K230" s="1198"/>
      <c r="L230" s="1198"/>
      <c r="M230" s="1198" t="s">
        <v>980</v>
      </c>
      <c r="N230" s="1198"/>
      <c r="O230" s="1198" t="s">
        <v>842</v>
      </c>
      <c r="P230" s="1198"/>
      <c r="Q230" s="1198"/>
      <c r="R230" s="1198"/>
      <c r="S230" s="1198"/>
      <c r="T230" s="1198" t="s">
        <v>851</v>
      </c>
      <c r="U230" s="1198" t="s">
        <v>851</v>
      </c>
      <c r="V230" s="1198" t="s">
        <v>851</v>
      </c>
      <c r="W230" s="1198" t="s">
        <v>855</v>
      </c>
      <c r="X230" s="1198" t="s">
        <v>855</v>
      </c>
      <c r="Y230" s="1198" t="s">
        <v>954</v>
      </c>
      <c r="Z230" s="1198" t="s">
        <v>954</v>
      </c>
      <c r="AA230" s="1460"/>
      <c r="AB230" s="1460"/>
      <c r="AC230" s="1460"/>
      <c r="AD230" s="1460"/>
      <c r="AE230" s="1460"/>
      <c r="AF230" s="1460"/>
      <c r="AG230" s="1460"/>
      <c r="AH230" s="1460"/>
      <c r="AI230" s="1460"/>
      <c r="AJ230" s="1460"/>
      <c r="AK230" s="1460"/>
      <c r="AL230" s="1460"/>
      <c r="AM230" s="1460"/>
      <c r="AN230" s="1460"/>
      <c r="AO230" s="1460"/>
      <c r="AP230" s="1460"/>
    </row>
    <row r="231" spans="1:42">
      <c r="A231" s="1197" t="s">
        <v>787</v>
      </c>
      <c r="B231" s="1199"/>
      <c r="C231" s="1199"/>
      <c r="D231" s="1199">
        <v>9</v>
      </c>
      <c r="E231" s="1199"/>
      <c r="F231" s="1199"/>
      <c r="G231" s="1199"/>
      <c r="H231" s="1199"/>
      <c r="I231" s="1199"/>
      <c r="J231" s="1199"/>
      <c r="K231" s="1199"/>
      <c r="L231" s="1199"/>
      <c r="M231" s="1199">
        <v>15</v>
      </c>
      <c r="N231" s="1199"/>
      <c r="O231" s="1199">
        <v>8.99</v>
      </c>
      <c r="P231" s="1199"/>
      <c r="Q231" s="1199"/>
      <c r="R231" s="1199"/>
      <c r="S231" s="1199"/>
      <c r="T231" s="1199">
        <v>49</v>
      </c>
      <c r="U231" s="1199">
        <v>49</v>
      </c>
      <c r="V231" s="1199">
        <v>49</v>
      </c>
      <c r="W231" s="1199">
        <v>49</v>
      </c>
      <c r="X231" s="1199">
        <v>49</v>
      </c>
      <c r="Y231" s="1199">
        <v>10.99</v>
      </c>
      <c r="Z231" s="1199">
        <v>10.99</v>
      </c>
      <c r="AA231" s="1460"/>
      <c r="AB231" s="1460"/>
      <c r="AC231" s="1460"/>
      <c r="AD231" s="1460"/>
      <c r="AE231" s="1460"/>
      <c r="AF231" s="1460"/>
      <c r="AG231" s="1460"/>
      <c r="AH231" s="1460"/>
      <c r="AI231" s="1460"/>
      <c r="AJ231" s="1460"/>
      <c r="AK231" s="1460"/>
      <c r="AL231" s="1460"/>
      <c r="AM231" s="1460"/>
      <c r="AN231" s="1460"/>
      <c r="AO231" s="1460"/>
      <c r="AP231" s="1460"/>
    </row>
    <row r="232" spans="1:42">
      <c r="A232" s="1197" t="s">
        <v>788</v>
      </c>
      <c r="B232" s="1199"/>
      <c r="C232" s="1199"/>
      <c r="D232" s="1199" t="s">
        <v>961</v>
      </c>
      <c r="E232" s="1198"/>
      <c r="F232" s="1199"/>
      <c r="G232" s="1199"/>
      <c r="H232" s="1199"/>
      <c r="I232" s="1198"/>
      <c r="J232" s="1198"/>
      <c r="K232" s="1198"/>
      <c r="L232" s="1198"/>
      <c r="M232" s="1198" t="s">
        <v>961</v>
      </c>
      <c r="N232" s="1198"/>
      <c r="O232" s="1198" t="s">
        <v>934</v>
      </c>
      <c r="P232" s="1198"/>
      <c r="Q232" s="1198"/>
      <c r="R232" s="1198"/>
      <c r="S232" s="1198"/>
      <c r="T232" s="1198" t="s">
        <v>934</v>
      </c>
      <c r="U232" s="1198" t="s">
        <v>934</v>
      </c>
      <c r="V232" s="1198" t="s">
        <v>934</v>
      </c>
      <c r="W232" s="1198" t="s">
        <v>999</v>
      </c>
      <c r="X232" s="1198" t="s">
        <v>999</v>
      </c>
      <c r="Y232" s="1198" t="s">
        <v>963</v>
      </c>
      <c r="Z232" s="1198" t="s">
        <v>963</v>
      </c>
      <c r="AA232" s="1460"/>
      <c r="AB232" s="1460"/>
      <c r="AC232" s="1460"/>
      <c r="AD232" s="1460"/>
      <c r="AE232" s="1460"/>
      <c r="AF232" s="1460"/>
      <c r="AG232" s="1460"/>
      <c r="AH232" s="1460"/>
      <c r="AI232" s="1460"/>
      <c r="AJ232" s="1460"/>
      <c r="AK232" s="1460"/>
      <c r="AL232" s="1460"/>
      <c r="AM232" s="1460"/>
      <c r="AN232" s="1460"/>
      <c r="AO232" s="1460"/>
      <c r="AP232" s="1460"/>
    </row>
    <row r="233" spans="1:42">
      <c r="A233" s="1197" t="s">
        <v>789</v>
      </c>
      <c r="B233" s="1199"/>
      <c r="C233" s="1199"/>
      <c r="D233" s="1199">
        <v>12</v>
      </c>
      <c r="E233" s="1199"/>
      <c r="F233" s="1199"/>
      <c r="G233" s="1199"/>
      <c r="H233" s="1199"/>
      <c r="I233" s="1199"/>
      <c r="J233" s="1199"/>
      <c r="K233" s="1199"/>
      <c r="L233" s="1199"/>
      <c r="M233" s="1199">
        <v>18</v>
      </c>
      <c r="N233" s="1199"/>
      <c r="O233" s="1199">
        <v>12.95</v>
      </c>
      <c r="P233" s="1199"/>
      <c r="Q233" s="1199"/>
      <c r="R233" s="1199"/>
      <c r="S233" s="1199"/>
      <c r="T233" s="1199">
        <v>69</v>
      </c>
      <c r="U233" s="1199">
        <v>69</v>
      </c>
      <c r="V233" s="1199">
        <v>69</v>
      </c>
      <c r="W233" s="1199">
        <v>69</v>
      </c>
      <c r="X233" s="1199">
        <v>69</v>
      </c>
      <c r="Y233" s="1199">
        <v>12.99</v>
      </c>
      <c r="Z233" s="1199">
        <v>12.99</v>
      </c>
      <c r="AA233" s="1460"/>
      <c r="AB233" s="1460"/>
      <c r="AC233" s="1460"/>
      <c r="AD233" s="1460"/>
      <c r="AE233" s="1460"/>
      <c r="AF233" s="1460"/>
      <c r="AG233" s="1460"/>
      <c r="AH233" s="1460"/>
      <c r="AI233" s="1460"/>
      <c r="AJ233" s="1460"/>
      <c r="AK233" s="1460"/>
      <c r="AL233" s="1460"/>
      <c r="AM233" s="1460"/>
      <c r="AN233" s="1460"/>
      <c r="AO233" s="1460"/>
      <c r="AP233" s="1460"/>
    </row>
    <row r="234" spans="1:42" ht="13" thickBot="1">
      <c r="A234" s="1200" t="s">
        <v>790</v>
      </c>
      <c r="B234" s="1203"/>
      <c r="C234" s="1203"/>
      <c r="D234" s="1203" t="s">
        <v>961</v>
      </c>
      <c r="E234" s="1201"/>
      <c r="F234" s="1203"/>
      <c r="G234" s="1203"/>
      <c r="H234" s="1203"/>
      <c r="I234" s="1201"/>
      <c r="J234" s="1201"/>
      <c r="K234" s="1201"/>
      <c r="L234" s="1201"/>
      <c r="M234" s="1201" t="s">
        <v>961</v>
      </c>
      <c r="N234" s="1201"/>
      <c r="O234" s="1201" t="s">
        <v>925</v>
      </c>
      <c r="P234" s="1201"/>
      <c r="Q234" s="1201"/>
      <c r="R234" s="1201"/>
      <c r="S234" s="1201"/>
      <c r="T234" s="1201" t="s">
        <v>1149</v>
      </c>
      <c r="U234" s="1201" t="s">
        <v>1149</v>
      </c>
      <c r="V234" s="1201" t="s">
        <v>1149</v>
      </c>
      <c r="W234" s="1201" t="s">
        <v>999</v>
      </c>
      <c r="X234" s="1201" t="s">
        <v>999</v>
      </c>
      <c r="Y234" s="1201" t="s">
        <v>932</v>
      </c>
      <c r="Z234" s="1201" t="s">
        <v>932</v>
      </c>
      <c r="AA234" s="1460"/>
      <c r="AB234" s="1460"/>
      <c r="AC234" s="1460"/>
      <c r="AD234" s="1460"/>
      <c r="AE234" s="1460"/>
      <c r="AF234" s="1460"/>
      <c r="AG234" s="1460"/>
      <c r="AH234" s="1460"/>
      <c r="AI234" s="1460"/>
      <c r="AJ234" s="1460"/>
      <c r="AK234" s="1460"/>
      <c r="AL234" s="1460"/>
      <c r="AM234" s="1460"/>
      <c r="AN234" s="1460"/>
      <c r="AO234" s="1460"/>
      <c r="AP234" s="1460"/>
    </row>
    <row r="235" spans="1:42">
      <c r="A235" s="1196" t="s">
        <v>1080</v>
      </c>
      <c r="B235" s="1448"/>
      <c r="C235" s="1448"/>
      <c r="D235" s="1448"/>
      <c r="E235" s="1448"/>
      <c r="F235" s="1448"/>
      <c r="G235" s="1448"/>
      <c r="H235" s="1448"/>
      <c r="I235" s="1448"/>
      <c r="J235" s="1448"/>
      <c r="K235" s="1448"/>
      <c r="L235" s="1448"/>
      <c r="M235" s="1448"/>
      <c r="N235" s="1448"/>
      <c r="O235" s="1451"/>
      <c r="P235" s="1451"/>
      <c r="Q235" s="1451"/>
      <c r="R235" s="1451"/>
      <c r="S235" s="1451"/>
      <c r="T235" s="1451"/>
      <c r="U235" s="1451"/>
      <c r="V235" s="1451"/>
      <c r="W235" s="1451"/>
      <c r="X235" s="1451"/>
      <c r="Y235" s="1451"/>
      <c r="Z235" s="1451"/>
      <c r="AA235" s="1460"/>
      <c r="AB235" s="1460"/>
      <c r="AC235" s="1460"/>
      <c r="AD235" s="1460"/>
      <c r="AE235" s="1460"/>
      <c r="AF235" s="1460"/>
      <c r="AG235" s="1460"/>
      <c r="AH235" s="1460"/>
      <c r="AI235" s="1460"/>
      <c r="AJ235" s="1460"/>
      <c r="AK235" s="1460"/>
      <c r="AL235" s="1460"/>
      <c r="AM235" s="1460"/>
      <c r="AN235" s="1460"/>
      <c r="AO235" s="1460"/>
      <c r="AP235" s="1460"/>
    </row>
    <row r="236" spans="1:42">
      <c r="A236" s="1197" t="s">
        <v>785</v>
      </c>
      <c r="B236" s="1199"/>
      <c r="C236" s="1199"/>
      <c r="D236" s="1199"/>
      <c r="E236" s="1199"/>
      <c r="F236" s="1199"/>
      <c r="G236" s="1198"/>
      <c r="H236" s="1199"/>
      <c r="I236" s="1198"/>
      <c r="J236" s="1198"/>
      <c r="K236" s="1198"/>
      <c r="L236" s="1198"/>
      <c r="M236" s="1198" t="s">
        <v>1081</v>
      </c>
      <c r="N236" s="1198"/>
      <c r="O236" s="1198" t="s">
        <v>1081</v>
      </c>
      <c r="P236" s="1198"/>
      <c r="Q236" s="1198"/>
      <c r="R236" s="1198"/>
      <c r="S236" s="1198"/>
      <c r="T236" s="1198"/>
      <c r="U236" s="1198"/>
      <c r="V236" s="1198"/>
      <c r="W236" s="1198" t="s">
        <v>1150</v>
      </c>
      <c r="X236" s="1198" t="s">
        <v>1150</v>
      </c>
      <c r="Y236" s="1198"/>
      <c r="Z236" s="1198"/>
      <c r="AA236" s="1460"/>
      <c r="AB236" s="1460"/>
      <c r="AC236" s="1460"/>
      <c r="AD236" s="1460"/>
      <c r="AE236" s="1460"/>
      <c r="AF236" s="1460"/>
      <c r="AG236" s="1460"/>
      <c r="AH236" s="1460"/>
      <c r="AI236" s="1460"/>
      <c r="AJ236" s="1460"/>
      <c r="AK236" s="1460"/>
      <c r="AL236" s="1460"/>
      <c r="AM236" s="1460"/>
      <c r="AN236" s="1460"/>
      <c r="AO236" s="1460"/>
      <c r="AP236" s="1460"/>
    </row>
    <row r="237" spans="1:42">
      <c r="A237" s="1197" t="s">
        <v>786</v>
      </c>
      <c r="B237" s="1199"/>
      <c r="C237" s="1199"/>
      <c r="D237" s="1199"/>
      <c r="E237" s="1199"/>
      <c r="F237" s="1199"/>
      <c r="G237" s="1198"/>
      <c r="H237" s="1199"/>
      <c r="I237" s="1198"/>
      <c r="J237" s="1198"/>
      <c r="K237" s="1198"/>
      <c r="L237" s="1198"/>
      <c r="M237" s="1198" t="s">
        <v>954</v>
      </c>
      <c r="N237" s="1198"/>
      <c r="O237" s="1198" t="s">
        <v>842</v>
      </c>
      <c r="P237" s="1198"/>
      <c r="Q237" s="1198"/>
      <c r="R237" s="1198"/>
      <c r="S237" s="1198"/>
      <c r="T237" s="1198"/>
      <c r="U237" s="1198"/>
      <c r="V237" s="1198"/>
      <c r="W237" s="1198" t="s">
        <v>855</v>
      </c>
      <c r="X237" s="1198" t="s">
        <v>855</v>
      </c>
      <c r="Y237" s="1198"/>
      <c r="Z237" s="1198"/>
      <c r="AA237" s="1460"/>
      <c r="AB237" s="1460"/>
      <c r="AC237" s="1460"/>
      <c r="AD237" s="1460"/>
      <c r="AE237" s="1460"/>
      <c r="AF237" s="1460"/>
      <c r="AG237" s="1460"/>
      <c r="AH237" s="1460"/>
      <c r="AI237" s="1460"/>
      <c r="AJ237" s="1460"/>
      <c r="AK237" s="1460"/>
      <c r="AL237" s="1460"/>
      <c r="AM237" s="1460"/>
      <c r="AN237" s="1460"/>
      <c r="AO237" s="1460"/>
      <c r="AP237" s="1460"/>
    </row>
    <row r="238" spans="1:42">
      <c r="A238" s="1197" t="s">
        <v>787</v>
      </c>
      <c r="B238" s="1199"/>
      <c r="C238" s="1199"/>
      <c r="D238" s="1199"/>
      <c r="E238" s="1199"/>
      <c r="F238" s="1199"/>
      <c r="G238" s="1199"/>
      <c r="H238" s="1199"/>
      <c r="I238" s="1199"/>
      <c r="J238" s="1199"/>
      <c r="K238" s="1199"/>
      <c r="L238" s="1199"/>
      <c r="M238" s="1199">
        <v>15</v>
      </c>
      <c r="N238" s="1199"/>
      <c r="O238" s="1199">
        <v>15</v>
      </c>
      <c r="P238" s="1199"/>
      <c r="Q238" s="1199"/>
      <c r="R238" s="1199"/>
      <c r="S238" s="1199"/>
      <c r="T238" s="1199"/>
      <c r="U238" s="1199"/>
      <c r="V238" s="1199"/>
      <c r="W238" s="1199">
        <v>59</v>
      </c>
      <c r="X238" s="1199">
        <v>59</v>
      </c>
      <c r="Y238" s="1199"/>
      <c r="Z238" s="1199"/>
      <c r="AA238" s="1460"/>
      <c r="AB238" s="1460"/>
      <c r="AC238" s="1460"/>
      <c r="AD238" s="1460"/>
      <c r="AE238" s="1460"/>
      <c r="AF238" s="1460"/>
      <c r="AG238" s="1460"/>
      <c r="AH238" s="1460"/>
      <c r="AI238" s="1460"/>
      <c r="AJ238" s="1460"/>
      <c r="AK238" s="1460"/>
      <c r="AL238" s="1460"/>
      <c r="AM238" s="1460"/>
      <c r="AN238" s="1460"/>
      <c r="AO238" s="1460"/>
      <c r="AP238" s="1460"/>
    </row>
    <row r="239" spans="1:42">
      <c r="A239" s="1197" t="s">
        <v>788</v>
      </c>
      <c r="B239" s="1199"/>
      <c r="C239" s="1199"/>
      <c r="D239" s="1199"/>
      <c r="E239" s="1199"/>
      <c r="F239" s="1199"/>
      <c r="G239" s="1198"/>
      <c r="H239" s="1199"/>
      <c r="I239" s="1198"/>
      <c r="J239" s="1198"/>
      <c r="K239" s="1198"/>
      <c r="L239" s="1198"/>
      <c r="M239" s="1198" t="s">
        <v>961</v>
      </c>
      <c r="N239" s="1198"/>
      <c r="O239" s="1198" t="s">
        <v>999</v>
      </c>
      <c r="P239" s="1198"/>
      <c r="Q239" s="1198"/>
      <c r="R239" s="1198"/>
      <c r="S239" s="1198"/>
      <c r="T239" s="1198"/>
      <c r="U239" s="1198"/>
      <c r="V239" s="1198"/>
      <c r="W239" s="1198" t="s">
        <v>999</v>
      </c>
      <c r="X239" s="1198" t="s">
        <v>999</v>
      </c>
      <c r="Y239" s="1198"/>
      <c r="Z239" s="1198"/>
      <c r="AA239" s="1460"/>
      <c r="AB239" s="1460"/>
      <c r="AC239" s="1460"/>
      <c r="AD239" s="1460"/>
      <c r="AE239" s="1460"/>
      <c r="AF239" s="1460"/>
      <c r="AG239" s="1460"/>
      <c r="AH239" s="1460"/>
      <c r="AI239" s="1460"/>
      <c r="AJ239" s="1460"/>
      <c r="AK239" s="1460"/>
      <c r="AL239" s="1460"/>
      <c r="AM239" s="1460"/>
      <c r="AN239" s="1460"/>
      <c r="AO239" s="1460"/>
      <c r="AP239" s="1460"/>
    </row>
    <row r="240" spans="1:42">
      <c r="A240" s="1197" t="s">
        <v>789</v>
      </c>
      <c r="B240" s="1199"/>
      <c r="C240" s="1199"/>
      <c r="D240" s="1199"/>
      <c r="E240" s="1199"/>
      <c r="F240" s="1199"/>
      <c r="G240" s="1199"/>
      <c r="H240" s="1199"/>
      <c r="I240" s="1199"/>
      <c r="J240" s="1199"/>
      <c r="K240" s="1199"/>
      <c r="L240" s="1199"/>
      <c r="M240" s="1199">
        <v>17</v>
      </c>
      <c r="N240" s="1199"/>
      <c r="O240" s="1199">
        <v>17</v>
      </c>
      <c r="P240" s="1199"/>
      <c r="Q240" s="1199"/>
      <c r="R240" s="1199"/>
      <c r="S240" s="1199"/>
      <c r="T240" s="1199"/>
      <c r="U240" s="1199"/>
      <c r="V240" s="1199"/>
      <c r="W240" s="1199">
        <v>69</v>
      </c>
      <c r="X240" s="1199">
        <v>69</v>
      </c>
      <c r="Y240" s="1199"/>
      <c r="Z240" s="1199"/>
      <c r="AA240" s="1460"/>
      <c r="AB240" s="1460"/>
      <c r="AC240" s="1460"/>
      <c r="AD240" s="1460"/>
      <c r="AE240" s="1460"/>
      <c r="AF240" s="1460"/>
      <c r="AG240" s="1460"/>
      <c r="AH240" s="1460"/>
      <c r="AI240" s="1460"/>
      <c r="AJ240" s="1460"/>
      <c r="AK240" s="1460"/>
      <c r="AL240" s="1460"/>
      <c r="AM240" s="1460"/>
      <c r="AN240" s="1460"/>
      <c r="AO240" s="1460"/>
      <c r="AP240" s="1460"/>
    </row>
    <row r="241" spans="1:42" ht="13" thickBot="1">
      <c r="A241" s="1200" t="s">
        <v>790</v>
      </c>
      <c r="B241" s="1203"/>
      <c r="C241" s="1203"/>
      <c r="D241" s="1203"/>
      <c r="E241" s="1203"/>
      <c r="F241" s="1203"/>
      <c r="G241" s="1201"/>
      <c r="H241" s="1203"/>
      <c r="I241" s="1201"/>
      <c r="J241" s="1201"/>
      <c r="K241" s="1201"/>
      <c r="L241" s="1201"/>
      <c r="M241" s="1201" t="s">
        <v>961</v>
      </c>
      <c r="N241" s="1201"/>
      <c r="O241" s="1201" t="s">
        <v>999</v>
      </c>
      <c r="P241" s="1201"/>
      <c r="Q241" s="1201"/>
      <c r="R241" s="1201"/>
      <c r="S241" s="1201"/>
      <c r="T241" s="1201"/>
      <c r="U241" s="1201"/>
      <c r="V241" s="1201"/>
      <c r="W241" s="1201" t="s">
        <v>999</v>
      </c>
      <c r="X241" s="1201" t="s">
        <v>999</v>
      </c>
      <c r="Y241" s="1201"/>
      <c r="Z241" s="1201"/>
      <c r="AA241" s="1460"/>
      <c r="AB241" s="1460"/>
      <c r="AC241" s="1460"/>
      <c r="AD241" s="1460"/>
      <c r="AE241" s="1460"/>
      <c r="AF241" s="1460"/>
      <c r="AG241" s="1460"/>
      <c r="AH241" s="1460"/>
      <c r="AI241" s="1460"/>
      <c r="AJ241" s="1460"/>
      <c r="AK241" s="1460"/>
      <c r="AL241" s="1460"/>
      <c r="AM241" s="1460"/>
      <c r="AN241" s="1460"/>
      <c r="AO241" s="1460"/>
      <c r="AP241" s="1460"/>
    </row>
    <row r="242" spans="1:42">
      <c r="A242" s="1196" t="s">
        <v>1082</v>
      </c>
      <c r="B242" s="1448"/>
      <c r="C242" s="1448"/>
      <c r="D242" s="1448"/>
      <c r="E242" s="1448"/>
      <c r="F242" s="1448"/>
      <c r="G242" s="1448"/>
      <c r="H242" s="1448"/>
      <c r="I242" s="1448"/>
      <c r="J242" s="1448"/>
      <c r="K242" s="1448"/>
      <c r="L242" s="1448"/>
      <c r="M242" s="1448"/>
      <c r="N242" s="1448"/>
      <c r="O242" s="1451"/>
      <c r="P242" s="1451"/>
      <c r="Q242" s="1451"/>
      <c r="R242" s="1451"/>
      <c r="S242" s="1451"/>
      <c r="T242" s="1451"/>
      <c r="U242" s="1451"/>
      <c r="V242" s="1451"/>
      <c r="W242" s="1451"/>
      <c r="X242" s="1451"/>
      <c r="Y242" s="1451"/>
      <c r="Z242" s="1451"/>
      <c r="AA242" s="1460"/>
      <c r="AB242" s="1460"/>
      <c r="AC242" s="1460"/>
      <c r="AD242" s="1460"/>
      <c r="AE242" s="1460"/>
      <c r="AF242" s="1460"/>
      <c r="AG242" s="1460"/>
      <c r="AH242" s="1460"/>
      <c r="AI242" s="1460"/>
      <c r="AJ242" s="1460"/>
      <c r="AK242" s="1460"/>
      <c r="AL242" s="1460"/>
      <c r="AM242" s="1460"/>
      <c r="AN242" s="1460"/>
      <c r="AO242" s="1460"/>
      <c r="AP242" s="1460"/>
    </row>
    <row r="243" spans="1:42">
      <c r="A243" s="1197" t="s">
        <v>785</v>
      </c>
      <c r="B243" s="1199"/>
      <c r="C243" s="1199"/>
      <c r="D243" s="1199"/>
      <c r="E243" s="1198" t="s">
        <v>1077</v>
      </c>
      <c r="F243" s="1199"/>
      <c r="G243" s="1198"/>
      <c r="H243" s="1199"/>
      <c r="I243" s="1198" t="s">
        <v>1077</v>
      </c>
      <c r="J243" s="1199"/>
      <c r="K243" s="1199"/>
      <c r="L243" s="1198" t="s">
        <v>1077</v>
      </c>
      <c r="M243" s="1199"/>
      <c r="N243" s="1199"/>
      <c r="O243" s="1198" t="s">
        <v>1077</v>
      </c>
      <c r="P243" s="1199"/>
      <c r="Q243" s="1199" t="s">
        <v>1077</v>
      </c>
      <c r="R243" s="1199" t="s">
        <v>1077</v>
      </c>
      <c r="S243" s="1199" t="s">
        <v>1077</v>
      </c>
      <c r="T243" s="1199" t="s">
        <v>1077</v>
      </c>
      <c r="U243" s="1199" t="s">
        <v>1077</v>
      </c>
      <c r="V243" s="1199" t="s">
        <v>1077</v>
      </c>
      <c r="W243" s="1199" t="s">
        <v>1077</v>
      </c>
      <c r="X243" s="1199" t="s">
        <v>1077</v>
      </c>
      <c r="Y243" s="1199" t="s">
        <v>1077</v>
      </c>
      <c r="Z243" s="1199" t="s">
        <v>1077</v>
      </c>
      <c r="AA243" s="1460"/>
      <c r="AB243" s="1460"/>
      <c r="AC243" s="1460"/>
      <c r="AD243" s="1460"/>
      <c r="AE243" s="1460"/>
      <c r="AF243" s="1460"/>
      <c r="AG243" s="1460"/>
      <c r="AH243" s="1460"/>
      <c r="AI243" s="1460"/>
      <c r="AJ243" s="1460"/>
      <c r="AK243" s="1460"/>
      <c r="AL243" s="1460"/>
      <c r="AM243" s="1460"/>
      <c r="AN243" s="1460"/>
      <c r="AO243" s="1460"/>
      <c r="AP243" s="1460"/>
    </row>
    <row r="244" spans="1:42">
      <c r="A244" s="1197" t="s">
        <v>786</v>
      </c>
      <c r="B244" s="1199"/>
      <c r="C244" s="1199"/>
      <c r="D244" s="1199"/>
      <c r="E244" s="1199" t="s">
        <v>951</v>
      </c>
      <c r="F244" s="1199"/>
      <c r="G244" s="1198"/>
      <c r="H244" s="1199"/>
      <c r="I244" s="1198" t="s">
        <v>851</v>
      </c>
      <c r="J244" s="1199"/>
      <c r="K244" s="1199"/>
      <c r="L244" s="1198" t="s">
        <v>954</v>
      </c>
      <c r="M244" s="1199"/>
      <c r="N244" s="1199"/>
      <c r="O244" s="1198" t="s">
        <v>842</v>
      </c>
      <c r="P244" s="1199"/>
      <c r="Q244" s="1199" t="s">
        <v>951</v>
      </c>
      <c r="R244" s="1199" t="s">
        <v>951</v>
      </c>
      <c r="S244" s="1199" t="s">
        <v>951</v>
      </c>
      <c r="T244" s="1199" t="s">
        <v>851</v>
      </c>
      <c r="U244" s="1199" t="s">
        <v>851</v>
      </c>
      <c r="V244" s="1199" t="s">
        <v>851</v>
      </c>
      <c r="W244" s="1199" t="s">
        <v>855</v>
      </c>
      <c r="X244" s="1199" t="s">
        <v>855</v>
      </c>
      <c r="Y244" s="1199" t="s">
        <v>954</v>
      </c>
      <c r="Z244" s="1199" t="s">
        <v>954</v>
      </c>
      <c r="AA244" s="1460"/>
      <c r="AB244" s="1460"/>
      <c r="AC244" s="1460"/>
      <c r="AD244" s="1460"/>
      <c r="AE244" s="1460"/>
      <c r="AF244" s="1460"/>
      <c r="AG244" s="1460"/>
      <c r="AH244" s="1460"/>
      <c r="AI244" s="1460"/>
      <c r="AJ244" s="1460"/>
      <c r="AK244" s="1460"/>
      <c r="AL244" s="1460"/>
      <c r="AM244" s="1460"/>
      <c r="AN244" s="1460"/>
      <c r="AO244" s="1460"/>
      <c r="AP244" s="1460"/>
    </row>
    <row r="245" spans="1:42">
      <c r="A245" s="1197" t="s">
        <v>787</v>
      </c>
      <c r="B245" s="1199"/>
      <c r="C245" s="1199"/>
      <c r="D245" s="1199"/>
      <c r="E245" s="1199">
        <v>13</v>
      </c>
      <c r="F245" s="1199"/>
      <c r="G245" s="1199"/>
      <c r="H245" s="1199"/>
      <c r="I245" s="1199">
        <v>13</v>
      </c>
      <c r="J245" s="1199"/>
      <c r="K245" s="1199"/>
      <c r="L245" s="1199">
        <v>13</v>
      </c>
      <c r="M245" s="1199"/>
      <c r="N245" s="1199"/>
      <c r="O245" s="1199">
        <v>16.95</v>
      </c>
      <c r="P245" s="1199"/>
      <c r="Q245" s="1199">
        <v>15</v>
      </c>
      <c r="R245" s="1199">
        <v>15</v>
      </c>
      <c r="S245" s="1199">
        <v>15</v>
      </c>
      <c r="T245" s="1199">
        <v>12.5</v>
      </c>
      <c r="U245" s="1199">
        <v>12.5</v>
      </c>
      <c r="V245" s="1199">
        <v>12.5</v>
      </c>
      <c r="W245" s="1199">
        <v>13.5</v>
      </c>
      <c r="X245" s="1199">
        <v>13.5</v>
      </c>
      <c r="Y245" s="1199">
        <v>22.95</v>
      </c>
      <c r="Z245" s="1199">
        <v>22.95</v>
      </c>
      <c r="AA245" s="1460"/>
      <c r="AB245" s="1460"/>
      <c r="AC245" s="1460"/>
      <c r="AD245" s="1460"/>
      <c r="AE245" s="1460"/>
      <c r="AF245" s="1460"/>
      <c r="AG245" s="1460"/>
      <c r="AH245" s="1460"/>
      <c r="AI245" s="1460"/>
      <c r="AJ245" s="1460"/>
      <c r="AK245" s="1460"/>
      <c r="AL245" s="1460"/>
      <c r="AM245" s="1460"/>
      <c r="AN245" s="1460"/>
      <c r="AO245" s="1460"/>
      <c r="AP245" s="1460"/>
    </row>
    <row r="246" spans="1:42">
      <c r="A246" s="1197" t="s">
        <v>788</v>
      </c>
      <c r="B246" s="1199"/>
      <c r="C246" s="1199"/>
      <c r="D246" s="1199"/>
      <c r="E246" s="1199" t="s">
        <v>961</v>
      </c>
      <c r="F246" s="1199"/>
      <c r="G246" s="1198"/>
      <c r="H246" s="1199"/>
      <c r="I246" s="1198" t="s">
        <v>999</v>
      </c>
      <c r="J246" s="1199"/>
      <c r="K246" s="1199"/>
      <c r="L246" s="1198" t="s">
        <v>961</v>
      </c>
      <c r="M246" s="1199"/>
      <c r="N246" s="1199"/>
      <c r="O246" s="1198" t="s">
        <v>999</v>
      </c>
      <c r="P246" s="1199"/>
      <c r="Q246" s="1199" t="s">
        <v>1142</v>
      </c>
      <c r="R246" s="1199" t="s">
        <v>1142</v>
      </c>
      <c r="S246" s="1199" t="s">
        <v>1142</v>
      </c>
      <c r="T246" s="1199" t="s">
        <v>1134</v>
      </c>
      <c r="U246" s="1199" t="s">
        <v>1134</v>
      </c>
      <c r="V246" s="1199" t="s">
        <v>1134</v>
      </c>
      <c r="W246" s="1199" t="s">
        <v>999</v>
      </c>
      <c r="X246" s="1199" t="s">
        <v>999</v>
      </c>
      <c r="Y246" s="1199" t="s">
        <v>959</v>
      </c>
      <c r="Z246" s="1199" t="s">
        <v>959</v>
      </c>
      <c r="AA246" s="1460"/>
      <c r="AB246" s="1460"/>
      <c r="AC246" s="1460"/>
      <c r="AD246" s="1460"/>
      <c r="AE246" s="1460"/>
      <c r="AF246" s="1460"/>
      <c r="AG246" s="1460"/>
      <c r="AH246" s="1460"/>
      <c r="AI246" s="1460"/>
      <c r="AJ246" s="1460"/>
      <c r="AK246" s="1460"/>
      <c r="AL246" s="1460"/>
      <c r="AM246" s="1460"/>
      <c r="AN246" s="1460"/>
      <c r="AO246" s="1460"/>
      <c r="AP246" s="1460"/>
    </row>
    <row r="247" spans="1:42">
      <c r="A247" s="1197" t="s">
        <v>789</v>
      </c>
      <c r="B247" s="1199"/>
      <c r="C247" s="1199"/>
      <c r="D247" s="1199"/>
      <c r="E247" s="1199">
        <v>15</v>
      </c>
      <c r="F247" s="1199"/>
      <c r="G247" s="1199"/>
      <c r="H247" s="1199"/>
      <c r="I247" s="1199">
        <v>20</v>
      </c>
      <c r="J247" s="1199"/>
      <c r="K247" s="1199"/>
      <c r="L247" s="1199">
        <v>15</v>
      </c>
      <c r="M247" s="1199"/>
      <c r="N247" s="1199"/>
      <c r="O247" s="1199">
        <v>17</v>
      </c>
      <c r="P247" s="1199"/>
      <c r="Q247" s="1199">
        <v>19</v>
      </c>
      <c r="R247" s="1199">
        <v>19</v>
      </c>
      <c r="S247" s="1199">
        <v>19</v>
      </c>
      <c r="T247" s="1199">
        <v>18</v>
      </c>
      <c r="U247" s="1199">
        <v>18</v>
      </c>
      <c r="V247" s="1199">
        <v>18</v>
      </c>
      <c r="W247" s="1199">
        <v>16.5</v>
      </c>
      <c r="X247" s="1199">
        <v>16.5</v>
      </c>
      <c r="Y247" s="1199">
        <v>27.95</v>
      </c>
      <c r="Z247" s="1199">
        <v>27.95</v>
      </c>
      <c r="AA247" s="1460"/>
      <c r="AB247" s="1460"/>
      <c r="AC247" s="1460"/>
      <c r="AD247" s="1460"/>
      <c r="AE247" s="1460"/>
      <c r="AF247" s="1460"/>
      <c r="AG247" s="1460"/>
      <c r="AH247" s="1460"/>
      <c r="AI247" s="1460"/>
      <c r="AJ247" s="1460"/>
      <c r="AK247" s="1460"/>
      <c r="AL247" s="1460"/>
      <c r="AM247" s="1460"/>
      <c r="AN247" s="1460"/>
      <c r="AO247" s="1460"/>
      <c r="AP247" s="1460"/>
    </row>
    <row r="248" spans="1:42" ht="13" thickBot="1">
      <c r="A248" s="1200" t="s">
        <v>790</v>
      </c>
      <c r="B248" s="1203"/>
      <c r="C248" s="1203"/>
      <c r="D248" s="1203"/>
      <c r="E248" s="1203" t="s">
        <v>961</v>
      </c>
      <c r="F248" s="1203"/>
      <c r="G248" s="1201"/>
      <c r="H248" s="1203"/>
      <c r="I248" s="1201" t="s">
        <v>999</v>
      </c>
      <c r="J248" s="1203"/>
      <c r="K248" s="1203"/>
      <c r="L248" s="1201" t="s">
        <v>961</v>
      </c>
      <c r="M248" s="1203"/>
      <c r="N248" s="1203"/>
      <c r="O248" s="1201" t="s">
        <v>999</v>
      </c>
      <c r="P248" s="1203"/>
      <c r="Q248" s="1203" t="s">
        <v>933</v>
      </c>
      <c r="R248" s="1203" t="s">
        <v>933</v>
      </c>
      <c r="S248" s="1203" t="s">
        <v>933</v>
      </c>
      <c r="T248" s="1203" t="s">
        <v>1134</v>
      </c>
      <c r="U248" s="1203" t="s">
        <v>1134</v>
      </c>
      <c r="V248" s="1203" t="s">
        <v>1134</v>
      </c>
      <c r="W248" s="1203" t="s">
        <v>999</v>
      </c>
      <c r="X248" s="1203" t="s">
        <v>999</v>
      </c>
      <c r="Y248" s="1203" t="s">
        <v>994</v>
      </c>
      <c r="Z248" s="1203" t="s">
        <v>994</v>
      </c>
      <c r="AA248" s="1460"/>
      <c r="AB248" s="1460"/>
      <c r="AC248" s="1460"/>
      <c r="AD248" s="1460"/>
      <c r="AE248" s="1460"/>
      <c r="AF248" s="1460"/>
      <c r="AG248" s="1460"/>
      <c r="AH248" s="1460"/>
      <c r="AI248" s="1460"/>
      <c r="AJ248" s="1460"/>
      <c r="AK248" s="1460"/>
      <c r="AL248" s="1460"/>
      <c r="AM248" s="1460"/>
      <c r="AN248" s="1460"/>
      <c r="AO248" s="1460"/>
      <c r="AP248" s="1460"/>
    </row>
    <row r="249" spans="1:42">
      <c r="A249" s="1196" t="s">
        <v>1083</v>
      </c>
      <c r="B249" s="1448"/>
      <c r="C249" s="1448"/>
      <c r="D249" s="1448"/>
      <c r="E249" s="1448"/>
      <c r="F249" s="1448"/>
      <c r="G249" s="1448"/>
      <c r="H249" s="1448"/>
      <c r="I249" s="1448"/>
      <c r="J249" s="1448"/>
      <c r="K249" s="1448"/>
      <c r="L249" s="1448"/>
      <c r="M249" s="1448"/>
      <c r="N249" s="1448"/>
      <c r="O249" s="1451"/>
      <c r="P249" s="1451"/>
      <c r="Q249" s="1451"/>
      <c r="R249" s="1451"/>
      <c r="S249" s="1451"/>
      <c r="T249" s="1451"/>
      <c r="U249" s="1451"/>
      <c r="V249" s="1451"/>
      <c r="W249" s="1451"/>
      <c r="X249" s="1451"/>
      <c r="Y249" s="1451"/>
      <c r="Z249" s="1451"/>
      <c r="AA249" s="1460"/>
      <c r="AB249" s="1460"/>
      <c r="AC249" s="1460"/>
      <c r="AD249" s="1460"/>
      <c r="AE249" s="1460"/>
      <c r="AF249" s="1460"/>
      <c r="AG249" s="1460"/>
      <c r="AH249" s="1460"/>
      <c r="AI249" s="1460"/>
      <c r="AJ249" s="1460"/>
      <c r="AK249" s="1460"/>
      <c r="AL249" s="1460"/>
      <c r="AM249" s="1460"/>
      <c r="AN249" s="1460"/>
      <c r="AO249" s="1460"/>
      <c r="AP249" s="1460"/>
    </row>
    <row r="250" spans="1:42">
      <c r="A250" s="1197" t="s">
        <v>785</v>
      </c>
      <c r="B250" s="1199"/>
      <c r="C250" s="1199"/>
      <c r="D250" s="1199"/>
      <c r="E250" s="1199"/>
      <c r="F250" s="1199"/>
      <c r="G250" s="1198"/>
      <c r="H250" s="1199"/>
      <c r="I250" s="1198" t="s">
        <v>1081</v>
      </c>
      <c r="J250" s="1199"/>
      <c r="K250" s="1199"/>
      <c r="L250" s="1199"/>
      <c r="M250" s="1199"/>
      <c r="N250" s="1199"/>
      <c r="O250" s="1198" t="s">
        <v>997</v>
      </c>
      <c r="P250" s="1199"/>
      <c r="Q250" s="1199" t="s">
        <v>1041</v>
      </c>
      <c r="R250" s="1199" t="s">
        <v>1041</v>
      </c>
      <c r="S250" s="1199" t="s">
        <v>1041</v>
      </c>
      <c r="T250" s="1199" t="s">
        <v>1041</v>
      </c>
      <c r="U250" s="1199" t="s">
        <v>1041</v>
      </c>
      <c r="V250" s="1199" t="s">
        <v>1041</v>
      </c>
      <c r="W250" s="1199"/>
      <c r="X250" s="1199"/>
      <c r="Y250" s="1199" t="s">
        <v>1041</v>
      </c>
      <c r="Z250" s="1199" t="s">
        <v>1041</v>
      </c>
      <c r="AA250" s="1460"/>
      <c r="AB250" s="1460"/>
      <c r="AC250" s="1460"/>
      <c r="AD250" s="1460"/>
      <c r="AE250" s="1460"/>
      <c r="AF250" s="1460"/>
      <c r="AG250" s="1460"/>
      <c r="AH250" s="1460"/>
      <c r="AI250" s="1460"/>
      <c r="AJ250" s="1460"/>
      <c r="AK250" s="1460"/>
      <c r="AL250" s="1460"/>
      <c r="AM250" s="1460"/>
      <c r="AN250" s="1460"/>
      <c r="AO250" s="1460"/>
      <c r="AP250" s="1460"/>
    </row>
    <row r="251" spans="1:42">
      <c r="A251" s="1197" t="s">
        <v>786</v>
      </c>
      <c r="B251" s="1199"/>
      <c r="C251" s="1199"/>
      <c r="D251" s="1199"/>
      <c r="E251" s="1199"/>
      <c r="F251" s="1199"/>
      <c r="G251" s="1198"/>
      <c r="H251" s="1199"/>
      <c r="I251" s="1198" t="s">
        <v>851</v>
      </c>
      <c r="J251" s="1199"/>
      <c r="K251" s="1199"/>
      <c r="L251" s="1199"/>
      <c r="M251" s="1199"/>
      <c r="N251" s="1199"/>
      <c r="O251" s="1198" t="s">
        <v>842</v>
      </c>
      <c r="P251" s="1199"/>
      <c r="Q251" s="1199" t="s">
        <v>951</v>
      </c>
      <c r="R251" s="1199" t="s">
        <v>951</v>
      </c>
      <c r="S251" s="1199" t="s">
        <v>951</v>
      </c>
      <c r="T251" s="1199" t="s">
        <v>851</v>
      </c>
      <c r="U251" s="1199" t="s">
        <v>851</v>
      </c>
      <c r="V251" s="1199" t="s">
        <v>851</v>
      </c>
      <c r="W251" s="1199"/>
      <c r="X251" s="1199"/>
      <c r="Y251" s="1199" t="s">
        <v>954</v>
      </c>
      <c r="Z251" s="1199" t="s">
        <v>954</v>
      </c>
      <c r="AA251" s="1460"/>
      <c r="AB251" s="1460"/>
      <c r="AC251" s="1460"/>
      <c r="AD251" s="1460"/>
      <c r="AE251" s="1460"/>
      <c r="AF251" s="1460"/>
      <c r="AG251" s="1460"/>
      <c r="AH251" s="1460"/>
      <c r="AI251" s="1460"/>
      <c r="AJ251" s="1460"/>
      <c r="AK251" s="1460"/>
      <c r="AL251" s="1460"/>
      <c r="AM251" s="1460"/>
      <c r="AN251" s="1460"/>
      <c r="AO251" s="1460"/>
      <c r="AP251" s="1460"/>
    </row>
    <row r="252" spans="1:42">
      <c r="A252" s="1197" t="s">
        <v>787</v>
      </c>
      <c r="B252" s="1199"/>
      <c r="C252" s="1199"/>
      <c r="D252" s="1199"/>
      <c r="E252" s="1199"/>
      <c r="F252" s="1199"/>
      <c r="G252" s="1199"/>
      <c r="H252" s="1199"/>
      <c r="I252" s="1199">
        <v>10.95</v>
      </c>
      <c r="J252" s="1199"/>
      <c r="K252" s="1199"/>
      <c r="L252" s="1199"/>
      <c r="M252" s="1199"/>
      <c r="N252" s="1199"/>
      <c r="O252" s="1199">
        <v>10.95</v>
      </c>
      <c r="P252" s="1199"/>
      <c r="Q252" s="1199">
        <v>15</v>
      </c>
      <c r="R252" s="1199">
        <v>15</v>
      </c>
      <c r="S252" s="1199">
        <v>15</v>
      </c>
      <c r="T252" s="1199">
        <v>6</v>
      </c>
      <c r="U252" s="1199">
        <v>6</v>
      </c>
      <c r="V252" s="1199">
        <v>6</v>
      </c>
      <c r="W252" s="1199"/>
      <c r="X252" s="1199"/>
      <c r="Y252" s="1199">
        <v>13</v>
      </c>
      <c r="Z252" s="1199">
        <v>13</v>
      </c>
      <c r="AA252" s="1460"/>
      <c r="AB252" s="1460"/>
      <c r="AC252" s="1460"/>
      <c r="AD252" s="1460"/>
      <c r="AE252" s="1460"/>
      <c r="AF252" s="1460"/>
      <c r="AG252" s="1460"/>
      <c r="AH252" s="1460"/>
      <c r="AI252" s="1460"/>
      <c r="AJ252" s="1460"/>
      <c r="AK252" s="1460"/>
      <c r="AL252" s="1460"/>
      <c r="AM252" s="1460"/>
      <c r="AN252" s="1460"/>
      <c r="AO252" s="1460"/>
      <c r="AP252" s="1460"/>
    </row>
    <row r="253" spans="1:42">
      <c r="A253" s="1197" t="s">
        <v>788</v>
      </c>
      <c r="B253" s="1199"/>
      <c r="C253" s="1199"/>
      <c r="D253" s="1199"/>
      <c r="E253" s="1199"/>
      <c r="F253" s="1199"/>
      <c r="G253" s="1198"/>
      <c r="H253" s="1199"/>
      <c r="I253" s="1198" t="s">
        <v>961</v>
      </c>
      <c r="J253" s="1199"/>
      <c r="K253" s="1199"/>
      <c r="L253" s="1199"/>
      <c r="M253" s="1199"/>
      <c r="N253" s="1199"/>
      <c r="O253" s="1198" t="s">
        <v>959</v>
      </c>
      <c r="P253" s="1199"/>
      <c r="Q253" s="1199" t="s">
        <v>1134</v>
      </c>
      <c r="R253" s="1199" t="s">
        <v>1134</v>
      </c>
      <c r="S253" s="1199" t="s">
        <v>1134</v>
      </c>
      <c r="T253" s="1199" t="s">
        <v>1134</v>
      </c>
      <c r="U253" s="1199" t="s">
        <v>1134</v>
      </c>
      <c r="V253" s="1199" t="s">
        <v>1134</v>
      </c>
      <c r="W253" s="1199"/>
      <c r="X253" s="1199"/>
      <c r="Y253" s="1199" t="s">
        <v>959</v>
      </c>
      <c r="Z253" s="1199" t="s">
        <v>959</v>
      </c>
      <c r="AA253" s="1460"/>
      <c r="AB253" s="1460"/>
      <c r="AC253" s="1460"/>
      <c r="AD253" s="1460"/>
      <c r="AE253" s="1460"/>
      <c r="AF253" s="1460"/>
      <c r="AG253" s="1460"/>
      <c r="AH253" s="1460"/>
      <c r="AI253" s="1460"/>
      <c r="AJ253" s="1460"/>
      <c r="AK253" s="1460"/>
      <c r="AL253" s="1460"/>
      <c r="AM253" s="1460"/>
      <c r="AN253" s="1460"/>
      <c r="AO253" s="1460"/>
      <c r="AP253" s="1460"/>
    </row>
    <row r="254" spans="1:42">
      <c r="A254" s="1197" t="s">
        <v>789</v>
      </c>
      <c r="B254" s="1199"/>
      <c r="C254" s="1199"/>
      <c r="D254" s="1199"/>
      <c r="E254" s="1199"/>
      <c r="F254" s="1199"/>
      <c r="G254" s="1199"/>
      <c r="H254" s="1199"/>
      <c r="I254" s="1199">
        <v>12.95</v>
      </c>
      <c r="J254" s="1199"/>
      <c r="K254" s="1199"/>
      <c r="L254" s="1199"/>
      <c r="M254" s="1199"/>
      <c r="N254" s="1199"/>
      <c r="O254" s="1199">
        <v>16.984999999999999</v>
      </c>
      <c r="P254" s="1199"/>
      <c r="Q254" s="1199">
        <v>20</v>
      </c>
      <c r="R254" s="1199">
        <v>20</v>
      </c>
      <c r="S254" s="1199">
        <v>20</v>
      </c>
      <c r="T254" s="1199">
        <v>10</v>
      </c>
      <c r="U254" s="1199">
        <v>10</v>
      </c>
      <c r="V254" s="1199">
        <v>10</v>
      </c>
      <c r="W254" s="1199"/>
      <c r="X254" s="1199"/>
      <c r="Y254" s="1199">
        <v>20</v>
      </c>
      <c r="Z254" s="1199">
        <v>20</v>
      </c>
      <c r="AA254" s="1460"/>
      <c r="AB254" s="1460"/>
      <c r="AC254" s="1460"/>
      <c r="AD254" s="1460"/>
      <c r="AE254" s="1460"/>
      <c r="AF254" s="1460"/>
      <c r="AG254" s="1460"/>
      <c r="AH254" s="1460"/>
      <c r="AI254" s="1460"/>
      <c r="AJ254" s="1460"/>
      <c r="AK254" s="1460"/>
      <c r="AL254" s="1460"/>
      <c r="AM254" s="1460"/>
      <c r="AN254" s="1460"/>
      <c r="AO254" s="1460"/>
      <c r="AP254" s="1460"/>
    </row>
    <row r="255" spans="1:42" ht="13" thickBot="1">
      <c r="A255" s="1200" t="s">
        <v>790</v>
      </c>
      <c r="B255" s="1203"/>
      <c r="C255" s="1203"/>
      <c r="D255" s="1203"/>
      <c r="E255" s="1203"/>
      <c r="F255" s="1203"/>
      <c r="G255" s="1201"/>
      <c r="H255" s="1203"/>
      <c r="I255" s="1201" t="s">
        <v>961</v>
      </c>
      <c r="J255" s="1203"/>
      <c r="K255" s="1203"/>
      <c r="L255" s="1203"/>
      <c r="M255" s="1203"/>
      <c r="N255" s="1203"/>
      <c r="O255" s="1201" t="s">
        <v>1000</v>
      </c>
      <c r="P255" s="1203"/>
      <c r="Q255" s="1203" t="s">
        <v>1134</v>
      </c>
      <c r="R255" s="1203" t="s">
        <v>1134</v>
      </c>
      <c r="S255" s="1203" t="s">
        <v>1134</v>
      </c>
      <c r="T255" s="1203" t="s">
        <v>1134</v>
      </c>
      <c r="U255" s="1203" t="s">
        <v>1134</v>
      </c>
      <c r="V255" s="1203" t="s">
        <v>1134</v>
      </c>
      <c r="W255" s="1203"/>
      <c r="X255" s="1203"/>
      <c r="Y255" s="1203" t="s">
        <v>994</v>
      </c>
      <c r="Z255" s="1203" t="s">
        <v>994</v>
      </c>
      <c r="AA255" s="1460"/>
      <c r="AB255" s="1460"/>
      <c r="AC255" s="1460"/>
      <c r="AD255" s="1460"/>
      <c r="AE255" s="1460"/>
      <c r="AF255" s="1460"/>
      <c r="AG255" s="1460"/>
      <c r="AH255" s="1460"/>
      <c r="AI255" s="1460"/>
      <c r="AJ255" s="1460"/>
      <c r="AK255" s="1460"/>
      <c r="AL255" s="1460"/>
      <c r="AM255" s="1460"/>
      <c r="AN255" s="1460"/>
      <c r="AO255" s="1460"/>
      <c r="AP255" s="1460"/>
    </row>
    <row r="256" spans="1:42">
      <c r="A256" s="1196" t="s">
        <v>1084</v>
      </c>
      <c r="B256" s="1448"/>
      <c r="C256" s="1448"/>
      <c r="D256" s="1448"/>
      <c r="E256" s="1448"/>
      <c r="F256" s="1448"/>
      <c r="G256" s="1448"/>
      <c r="H256" s="1448"/>
      <c r="I256" s="1448"/>
      <c r="J256" s="1448"/>
      <c r="K256" s="1448"/>
      <c r="L256" s="1448"/>
      <c r="M256" s="1448"/>
      <c r="N256" s="1448"/>
      <c r="O256" s="1451"/>
      <c r="P256" s="1451"/>
      <c r="Q256" s="1451"/>
      <c r="R256" s="1451"/>
      <c r="S256" s="1451"/>
      <c r="T256" s="1451"/>
      <c r="U256" s="1451"/>
      <c r="V256" s="1451"/>
      <c r="W256" s="1451"/>
      <c r="X256" s="1451"/>
      <c r="Y256" s="1451"/>
      <c r="Z256" s="1451"/>
      <c r="AA256" s="1460"/>
      <c r="AB256" s="1460"/>
      <c r="AC256" s="1460"/>
      <c r="AD256" s="1460"/>
      <c r="AE256" s="1460"/>
      <c r="AF256" s="1460"/>
      <c r="AG256" s="1460"/>
      <c r="AH256" s="1460"/>
      <c r="AI256" s="1460"/>
      <c r="AJ256" s="1460"/>
      <c r="AK256" s="1460"/>
      <c r="AL256" s="1460"/>
      <c r="AM256" s="1460"/>
      <c r="AN256" s="1460"/>
      <c r="AO256" s="1460"/>
      <c r="AP256" s="1460"/>
    </row>
    <row r="257" spans="1:42">
      <c r="A257" s="1197" t="s">
        <v>785</v>
      </c>
      <c r="B257" s="1198" t="s">
        <v>970</v>
      </c>
      <c r="C257" s="1199"/>
      <c r="D257" s="1199" t="s">
        <v>970</v>
      </c>
      <c r="E257" s="1199" t="s">
        <v>1085</v>
      </c>
      <c r="F257" s="1198" t="s">
        <v>970</v>
      </c>
      <c r="G257" s="1198" t="s">
        <v>970</v>
      </c>
      <c r="H257" s="1198" t="s">
        <v>970</v>
      </c>
      <c r="I257" s="1198" t="s">
        <v>970</v>
      </c>
      <c r="J257" s="1198" t="s">
        <v>970</v>
      </c>
      <c r="K257" s="1198" t="s">
        <v>970</v>
      </c>
      <c r="L257" s="1198" t="s">
        <v>970</v>
      </c>
      <c r="M257" s="1198" t="s">
        <v>970</v>
      </c>
      <c r="N257" s="1198"/>
      <c r="O257" s="1198"/>
      <c r="P257" s="1198"/>
      <c r="Q257" s="1198" t="s">
        <v>970</v>
      </c>
      <c r="R257" s="1198" t="s">
        <v>970</v>
      </c>
      <c r="S257" s="1198" t="s">
        <v>970</v>
      </c>
      <c r="T257" s="1198" t="s">
        <v>970</v>
      </c>
      <c r="U257" s="1198" t="s">
        <v>970</v>
      </c>
      <c r="V257" s="1198" t="s">
        <v>970</v>
      </c>
      <c r="W257" s="1198" t="s">
        <v>970</v>
      </c>
      <c r="X257" s="1198" t="s">
        <v>970</v>
      </c>
      <c r="Y257" s="1198" t="s">
        <v>970</v>
      </c>
      <c r="Z257" s="1198" t="s">
        <v>970</v>
      </c>
      <c r="AA257" s="1460"/>
      <c r="AB257" s="1460"/>
      <c r="AC257" s="1460"/>
      <c r="AD257" s="1460"/>
      <c r="AE257" s="1460"/>
      <c r="AF257" s="1460"/>
      <c r="AG257" s="1460"/>
      <c r="AH257" s="1460"/>
      <c r="AI257" s="1460"/>
      <c r="AJ257" s="1460"/>
      <c r="AK257" s="1460"/>
      <c r="AL257" s="1460"/>
      <c r="AM257" s="1460"/>
      <c r="AN257" s="1460"/>
      <c r="AO257" s="1460"/>
      <c r="AP257" s="1460"/>
    </row>
    <row r="258" spans="1:42">
      <c r="A258" s="1197" t="s">
        <v>786</v>
      </c>
      <c r="B258" s="1198" t="s">
        <v>842</v>
      </c>
      <c r="C258" s="1199"/>
      <c r="D258" s="1199" t="s">
        <v>980</v>
      </c>
      <c r="E258" s="1199" t="s">
        <v>980</v>
      </c>
      <c r="F258" s="1198" t="s">
        <v>980</v>
      </c>
      <c r="G258" s="1198" t="s">
        <v>851</v>
      </c>
      <c r="H258" s="1198" t="s">
        <v>1086</v>
      </c>
      <c r="I258" s="1198" t="s">
        <v>851</v>
      </c>
      <c r="J258" s="1198" t="s">
        <v>953</v>
      </c>
      <c r="K258" s="1198" t="s">
        <v>1004</v>
      </c>
      <c r="L258" s="1198" t="s">
        <v>954</v>
      </c>
      <c r="M258" s="1198" t="s">
        <v>954</v>
      </c>
      <c r="N258" s="1198"/>
      <c r="O258" s="1198"/>
      <c r="P258" s="1198"/>
      <c r="Q258" s="1198" t="s">
        <v>951</v>
      </c>
      <c r="R258" s="1198" t="s">
        <v>951</v>
      </c>
      <c r="S258" s="1198" t="s">
        <v>951</v>
      </c>
      <c r="T258" s="1198" t="s">
        <v>851</v>
      </c>
      <c r="U258" s="1198" t="s">
        <v>851</v>
      </c>
      <c r="V258" s="1198" t="s">
        <v>851</v>
      </c>
      <c r="W258" s="1198" t="s">
        <v>855</v>
      </c>
      <c r="X258" s="1198" t="s">
        <v>855</v>
      </c>
      <c r="Y258" s="1198" t="s">
        <v>954</v>
      </c>
      <c r="Z258" s="1198" t="s">
        <v>954</v>
      </c>
      <c r="AA258" s="1460"/>
      <c r="AB258" s="1460"/>
      <c r="AC258" s="1460"/>
      <c r="AD258" s="1460"/>
      <c r="AE258" s="1460"/>
      <c r="AF258" s="1460"/>
      <c r="AG258" s="1460"/>
      <c r="AH258" s="1460"/>
      <c r="AI258" s="1460"/>
      <c r="AJ258" s="1460"/>
      <c r="AK258" s="1460"/>
      <c r="AL258" s="1460"/>
      <c r="AM258" s="1460"/>
      <c r="AN258" s="1460"/>
      <c r="AO258" s="1460"/>
      <c r="AP258" s="1460"/>
    </row>
    <row r="259" spans="1:42">
      <c r="A259" s="1197" t="s">
        <v>787</v>
      </c>
      <c r="B259" s="1199">
        <v>45</v>
      </c>
      <c r="C259" s="1199"/>
      <c r="D259" s="1199">
        <v>35</v>
      </c>
      <c r="E259" s="1199">
        <v>40</v>
      </c>
      <c r="F259" s="1199">
        <v>55</v>
      </c>
      <c r="G259" s="1199">
        <v>40</v>
      </c>
      <c r="H259" s="1199">
        <v>45</v>
      </c>
      <c r="I259" s="1198">
        <v>45</v>
      </c>
      <c r="J259" s="1199">
        <v>25</v>
      </c>
      <c r="K259" s="1199">
        <v>40</v>
      </c>
      <c r="L259" s="1199">
        <v>68</v>
      </c>
      <c r="M259" s="1199">
        <v>45</v>
      </c>
      <c r="N259" s="1199"/>
      <c r="O259" s="1199"/>
      <c r="P259" s="1199"/>
      <c r="Q259" s="1199">
        <v>70</v>
      </c>
      <c r="R259" s="1199">
        <v>70</v>
      </c>
      <c r="S259" s="1199">
        <v>70</v>
      </c>
      <c r="T259" s="1199">
        <v>60</v>
      </c>
      <c r="U259" s="1199">
        <v>60</v>
      </c>
      <c r="V259" s="1199">
        <v>60</v>
      </c>
      <c r="W259" s="1199">
        <v>60</v>
      </c>
      <c r="X259" s="1199">
        <v>60</v>
      </c>
      <c r="Y259" s="1199">
        <v>70</v>
      </c>
      <c r="Z259" s="1199">
        <v>70</v>
      </c>
      <c r="AA259" s="1460"/>
      <c r="AB259" s="1460"/>
      <c r="AC259" s="1460"/>
      <c r="AD259" s="1460"/>
      <c r="AE259" s="1460"/>
      <c r="AF259" s="1460"/>
      <c r="AG259" s="1460"/>
      <c r="AH259" s="1460"/>
      <c r="AI259" s="1460"/>
      <c r="AJ259" s="1460"/>
      <c r="AK259" s="1460"/>
      <c r="AL259" s="1460"/>
      <c r="AM259" s="1460"/>
      <c r="AN259" s="1460"/>
      <c r="AO259" s="1460"/>
      <c r="AP259" s="1460"/>
    </row>
    <row r="260" spans="1:42">
      <c r="A260" s="1197" t="s">
        <v>788</v>
      </c>
      <c r="B260" s="1198" t="s">
        <v>932</v>
      </c>
      <c r="C260" s="1199"/>
      <c r="D260" s="1199" t="s">
        <v>964</v>
      </c>
      <c r="E260" s="1199" t="s">
        <v>999</v>
      </c>
      <c r="F260" s="1198" t="s">
        <v>961</v>
      </c>
      <c r="G260" s="1198" t="s">
        <v>961</v>
      </c>
      <c r="H260" s="1198" t="s">
        <v>932</v>
      </c>
      <c r="I260" s="1198" t="s">
        <v>961</v>
      </c>
      <c r="J260" s="1198" t="s">
        <v>1061</v>
      </c>
      <c r="K260" s="1198" t="s">
        <v>931</v>
      </c>
      <c r="L260" s="1198" t="s">
        <v>999</v>
      </c>
      <c r="M260" s="1198" t="s">
        <v>999</v>
      </c>
      <c r="N260" s="1198"/>
      <c r="O260" s="1198"/>
      <c r="P260" s="1198"/>
      <c r="Q260" s="1198" t="s">
        <v>1120</v>
      </c>
      <c r="R260" s="1198" t="s">
        <v>1120</v>
      </c>
      <c r="S260" s="1198" t="s">
        <v>1120</v>
      </c>
      <c r="T260" s="1198" t="s">
        <v>959</v>
      </c>
      <c r="U260" s="1198" t="s">
        <v>959</v>
      </c>
      <c r="V260" s="1198" t="s">
        <v>959</v>
      </c>
      <c r="W260" s="1198" t="s">
        <v>964</v>
      </c>
      <c r="X260" s="1198" t="s">
        <v>964</v>
      </c>
      <c r="Y260" s="1198" t="s">
        <v>925</v>
      </c>
      <c r="Z260" s="1198" t="s">
        <v>925</v>
      </c>
      <c r="AA260" s="1460"/>
      <c r="AB260" s="1460"/>
      <c r="AC260" s="1460"/>
      <c r="AD260" s="1460"/>
      <c r="AE260" s="1460"/>
      <c r="AF260" s="1460"/>
      <c r="AG260" s="1460"/>
      <c r="AH260" s="1460"/>
      <c r="AI260" s="1460"/>
      <c r="AJ260" s="1460"/>
      <c r="AK260" s="1460"/>
      <c r="AL260" s="1460"/>
      <c r="AM260" s="1460"/>
      <c r="AN260" s="1460"/>
      <c r="AO260" s="1460"/>
      <c r="AP260" s="1460"/>
    </row>
    <row r="261" spans="1:42">
      <c r="A261" s="1197" t="s">
        <v>789</v>
      </c>
      <c r="B261" s="1199">
        <v>63.99</v>
      </c>
      <c r="C261" s="1199"/>
      <c r="D261" s="1199">
        <v>60</v>
      </c>
      <c r="E261" s="1199">
        <v>65</v>
      </c>
      <c r="F261" s="1199">
        <v>70</v>
      </c>
      <c r="G261" s="1199">
        <v>80</v>
      </c>
      <c r="H261" s="1199">
        <v>63.99</v>
      </c>
      <c r="I261" s="1199">
        <v>55</v>
      </c>
      <c r="J261" s="1199">
        <v>40</v>
      </c>
      <c r="K261" s="1199">
        <v>80</v>
      </c>
      <c r="L261" s="1199">
        <v>90</v>
      </c>
      <c r="M261" s="1199">
        <v>65</v>
      </c>
      <c r="N261" s="1199"/>
      <c r="O261" s="1199"/>
      <c r="P261" s="1199"/>
      <c r="Q261" s="1199">
        <v>85</v>
      </c>
      <c r="R261" s="1199">
        <v>85</v>
      </c>
      <c r="S261" s="1199">
        <v>85</v>
      </c>
      <c r="T261" s="1199">
        <v>68</v>
      </c>
      <c r="U261" s="1199">
        <v>68</v>
      </c>
      <c r="V261" s="1199">
        <v>68</v>
      </c>
      <c r="W261" s="1199">
        <v>70</v>
      </c>
      <c r="X261" s="1199">
        <v>70</v>
      </c>
      <c r="Y261" s="1199">
        <v>79</v>
      </c>
      <c r="Z261" s="1199">
        <v>79</v>
      </c>
      <c r="AA261" s="1460"/>
      <c r="AB261" s="1460"/>
      <c r="AC261" s="1460"/>
      <c r="AD261" s="1460"/>
      <c r="AE261" s="1460"/>
      <c r="AF261" s="1460"/>
      <c r="AG261" s="1460"/>
      <c r="AH261" s="1460"/>
      <c r="AI261" s="1460"/>
      <c r="AJ261" s="1460"/>
      <c r="AK261" s="1460"/>
      <c r="AL261" s="1460"/>
      <c r="AM261" s="1460"/>
      <c r="AN261" s="1460"/>
      <c r="AO261" s="1460"/>
      <c r="AP261" s="1460"/>
    </row>
    <row r="262" spans="1:42" ht="13" thickBot="1">
      <c r="A262" s="1200" t="s">
        <v>790</v>
      </c>
      <c r="B262" s="1201" t="s">
        <v>933</v>
      </c>
      <c r="C262" s="1203"/>
      <c r="D262" s="1203" t="s">
        <v>964</v>
      </c>
      <c r="E262" s="1203" t="s">
        <v>999</v>
      </c>
      <c r="F262" s="1201" t="s">
        <v>961</v>
      </c>
      <c r="G262" s="1201" t="s">
        <v>961</v>
      </c>
      <c r="H262" s="1201" t="s">
        <v>933</v>
      </c>
      <c r="I262" s="1201" t="s">
        <v>961</v>
      </c>
      <c r="J262" s="1201" t="s">
        <v>1087</v>
      </c>
      <c r="K262" s="1201" t="s">
        <v>1008</v>
      </c>
      <c r="L262" s="1201" t="s">
        <v>999</v>
      </c>
      <c r="M262" s="1201" t="s">
        <v>999</v>
      </c>
      <c r="N262" s="1201"/>
      <c r="O262" s="1201"/>
      <c r="P262" s="1201"/>
      <c r="Q262" s="1201" t="s">
        <v>933</v>
      </c>
      <c r="R262" s="1201" t="s">
        <v>933</v>
      </c>
      <c r="S262" s="1201" t="s">
        <v>933</v>
      </c>
      <c r="T262" s="1201" t="s">
        <v>932</v>
      </c>
      <c r="U262" s="1201" t="s">
        <v>932</v>
      </c>
      <c r="V262" s="1201" t="s">
        <v>932</v>
      </c>
      <c r="W262" s="1201" t="s">
        <v>964</v>
      </c>
      <c r="X262" s="1201" t="s">
        <v>964</v>
      </c>
      <c r="Y262" s="1201" t="s">
        <v>934</v>
      </c>
      <c r="Z262" s="1201" t="s">
        <v>934</v>
      </c>
      <c r="AA262" s="1460"/>
      <c r="AB262" s="1460"/>
      <c r="AC262" s="1460"/>
      <c r="AD262" s="1460"/>
      <c r="AE262" s="1460"/>
      <c r="AF262" s="1460"/>
      <c r="AG262" s="1460"/>
      <c r="AH262" s="1460"/>
      <c r="AI262" s="1460"/>
      <c r="AJ262" s="1460"/>
      <c r="AK262" s="1460"/>
      <c r="AL262" s="1460"/>
      <c r="AM262" s="1460"/>
      <c r="AN262" s="1460"/>
      <c r="AO262" s="1460"/>
      <c r="AP262" s="1460"/>
    </row>
    <row r="263" spans="1:42">
      <c r="A263" s="1196" t="s">
        <v>1088</v>
      </c>
      <c r="B263" s="1448"/>
      <c r="C263" s="1448"/>
      <c r="D263" s="1448"/>
      <c r="E263" s="1448"/>
      <c r="F263" s="1448"/>
      <c r="G263" s="1448"/>
      <c r="H263" s="1448"/>
      <c r="I263" s="1448"/>
      <c r="J263" s="1448"/>
      <c r="K263" s="1448"/>
      <c r="L263" s="1448"/>
      <c r="M263" s="1448"/>
      <c r="N263" s="1448"/>
      <c r="O263" s="1451"/>
      <c r="P263" s="1451"/>
      <c r="Q263" s="1451"/>
      <c r="R263" s="1451"/>
      <c r="S263" s="1451"/>
      <c r="T263" s="1451"/>
      <c r="U263" s="1451"/>
      <c r="V263" s="1451"/>
      <c r="W263" s="1451"/>
      <c r="X263" s="1451"/>
      <c r="Y263" s="1451"/>
      <c r="Z263" s="1451"/>
      <c r="AA263" s="1460"/>
      <c r="AB263" s="1460"/>
      <c r="AC263" s="1460"/>
      <c r="AD263" s="1460"/>
      <c r="AE263" s="1460"/>
      <c r="AF263" s="1460"/>
      <c r="AG263" s="1460"/>
      <c r="AH263" s="1460"/>
      <c r="AI263" s="1460"/>
      <c r="AJ263" s="1460"/>
      <c r="AK263" s="1460"/>
      <c r="AL263" s="1460"/>
      <c r="AM263" s="1460"/>
      <c r="AN263" s="1460"/>
      <c r="AO263" s="1460"/>
      <c r="AP263" s="1460"/>
    </row>
    <row r="264" spans="1:42">
      <c r="A264" s="1197" t="s">
        <v>785</v>
      </c>
      <c r="B264" s="1199"/>
      <c r="C264" s="1199"/>
      <c r="D264" s="1199"/>
      <c r="E264" s="1199"/>
      <c r="F264" s="1199"/>
      <c r="G264" s="1198"/>
      <c r="H264" s="1199"/>
      <c r="I264" s="1199"/>
      <c r="J264" s="1199"/>
      <c r="K264" s="1199"/>
      <c r="L264" s="1199"/>
      <c r="M264" s="1199"/>
      <c r="N264" s="1199"/>
      <c r="O264" s="1198" t="s">
        <v>997</v>
      </c>
      <c r="P264" s="1199"/>
      <c r="Q264" s="1199"/>
      <c r="R264" s="1199"/>
      <c r="S264" s="1199"/>
      <c r="T264" s="1199"/>
      <c r="U264" s="1199"/>
      <c r="V264" s="1199"/>
      <c r="W264" s="1199"/>
      <c r="X264" s="1199"/>
      <c r="Y264" s="1199"/>
      <c r="Z264" s="1199"/>
      <c r="AA264" s="1460"/>
      <c r="AB264" s="1460"/>
      <c r="AC264" s="1460"/>
      <c r="AD264" s="1460"/>
      <c r="AE264" s="1460"/>
      <c r="AF264" s="1460"/>
      <c r="AG264" s="1460"/>
      <c r="AH264" s="1460"/>
      <c r="AI264" s="1460"/>
      <c r="AJ264" s="1460"/>
      <c r="AK264" s="1460"/>
      <c r="AL264" s="1460"/>
      <c r="AM264" s="1460"/>
      <c r="AN264" s="1460"/>
      <c r="AO264" s="1460"/>
      <c r="AP264" s="1460"/>
    </row>
    <row r="265" spans="1:42">
      <c r="A265" s="1197" t="s">
        <v>786</v>
      </c>
      <c r="B265" s="1199"/>
      <c r="C265" s="1199"/>
      <c r="D265" s="1199"/>
      <c r="E265" s="1199"/>
      <c r="F265" s="1199"/>
      <c r="G265" s="1198"/>
      <c r="H265" s="1198" t="s">
        <v>851</v>
      </c>
      <c r="I265" s="1199"/>
      <c r="J265" s="1199"/>
      <c r="K265" s="1199"/>
      <c r="L265" s="1199"/>
      <c r="M265" s="1199"/>
      <c r="N265" s="1199"/>
      <c r="O265" s="1198" t="s">
        <v>842</v>
      </c>
      <c r="P265" s="1199"/>
      <c r="Q265" s="1199"/>
      <c r="R265" s="1199"/>
      <c r="S265" s="1199"/>
      <c r="T265" s="1199"/>
      <c r="U265" s="1199"/>
      <c r="V265" s="1199"/>
      <c r="W265" s="1199"/>
      <c r="X265" s="1199"/>
      <c r="Y265" s="1199"/>
      <c r="Z265" s="1199"/>
      <c r="AA265" s="1460"/>
      <c r="AB265" s="1460"/>
      <c r="AC265" s="1460"/>
      <c r="AD265" s="1460"/>
      <c r="AE265" s="1460"/>
      <c r="AF265" s="1460"/>
      <c r="AG265" s="1460"/>
      <c r="AH265" s="1460"/>
      <c r="AI265" s="1460"/>
      <c r="AJ265" s="1460"/>
      <c r="AK265" s="1460"/>
      <c r="AL265" s="1460"/>
      <c r="AM265" s="1460"/>
      <c r="AN265" s="1460"/>
      <c r="AO265" s="1460"/>
      <c r="AP265" s="1460"/>
    </row>
    <row r="266" spans="1:42">
      <c r="A266" s="1197" t="s">
        <v>787</v>
      </c>
      <c r="B266" s="1199"/>
      <c r="C266" s="1199"/>
      <c r="D266" s="1199"/>
      <c r="E266" s="1199"/>
      <c r="F266" s="1199"/>
      <c r="G266" s="1199"/>
      <c r="H266" s="1199">
        <v>600</v>
      </c>
      <c r="I266" s="1199"/>
      <c r="J266" s="1199"/>
      <c r="K266" s="1199"/>
      <c r="L266" s="1199"/>
      <c r="M266" s="1199"/>
      <c r="N266" s="1199"/>
      <c r="O266" s="1199">
        <v>10.95</v>
      </c>
      <c r="P266" s="1199"/>
      <c r="Q266" s="1199"/>
      <c r="R266" s="1199"/>
      <c r="S266" s="1199"/>
      <c r="T266" s="1199"/>
      <c r="U266" s="1199"/>
      <c r="V266" s="1199"/>
      <c r="W266" s="1199"/>
      <c r="X266" s="1199"/>
      <c r="Y266" s="1199"/>
      <c r="Z266" s="1199"/>
      <c r="AA266" s="1460"/>
      <c r="AB266" s="1460"/>
      <c r="AC266" s="1460"/>
      <c r="AD266" s="1460"/>
      <c r="AE266" s="1460"/>
      <c r="AF266" s="1460"/>
      <c r="AG266" s="1460"/>
      <c r="AH266" s="1460"/>
      <c r="AI266" s="1460"/>
      <c r="AJ266" s="1460"/>
      <c r="AK266" s="1460"/>
      <c r="AL266" s="1460"/>
      <c r="AM266" s="1460"/>
      <c r="AN266" s="1460"/>
      <c r="AO266" s="1460"/>
      <c r="AP266" s="1460"/>
    </row>
    <row r="267" spans="1:42">
      <c r="A267" s="1197" t="s">
        <v>788</v>
      </c>
      <c r="B267" s="1199"/>
      <c r="C267" s="1199"/>
      <c r="D267" s="1199"/>
      <c r="E267" s="1199"/>
      <c r="F267" s="1199"/>
      <c r="G267" s="1198"/>
      <c r="H267" s="1198" t="s">
        <v>1023</v>
      </c>
      <c r="I267" s="1199"/>
      <c r="J267" s="1199"/>
      <c r="K267" s="1199"/>
      <c r="L267" s="1199"/>
      <c r="M267" s="1199"/>
      <c r="N267" s="1199"/>
      <c r="O267" s="1198" t="s">
        <v>959</v>
      </c>
      <c r="P267" s="1199"/>
      <c r="Q267" s="1199"/>
      <c r="R267" s="1199"/>
      <c r="S267" s="1199"/>
      <c r="T267" s="1199"/>
      <c r="U267" s="1199"/>
      <c r="V267" s="1199"/>
      <c r="W267" s="1199"/>
      <c r="X267" s="1199"/>
      <c r="Y267" s="1199"/>
      <c r="Z267" s="1199"/>
      <c r="AA267" s="1460"/>
      <c r="AB267" s="1460"/>
      <c r="AC267" s="1460"/>
      <c r="AD267" s="1460"/>
      <c r="AE267" s="1460"/>
      <c r="AF267" s="1460"/>
      <c r="AG267" s="1460"/>
      <c r="AH267" s="1460"/>
      <c r="AI267" s="1460"/>
      <c r="AJ267" s="1460"/>
      <c r="AK267" s="1460"/>
      <c r="AL267" s="1460"/>
      <c r="AM267" s="1460"/>
      <c r="AN267" s="1460"/>
      <c r="AO267" s="1460"/>
      <c r="AP267" s="1460"/>
    </row>
    <row r="268" spans="1:42">
      <c r="A268" s="1197" t="s">
        <v>789</v>
      </c>
      <c r="B268" s="1199"/>
      <c r="C268" s="1199"/>
      <c r="D268" s="1199"/>
      <c r="E268" s="1199"/>
      <c r="F268" s="1199"/>
      <c r="G268" s="1199"/>
      <c r="H268" s="1199">
        <v>1500</v>
      </c>
      <c r="I268" s="1199"/>
      <c r="J268" s="1199"/>
      <c r="K268" s="1199"/>
      <c r="L268" s="1199"/>
      <c r="M268" s="1199"/>
      <c r="N268" s="1199"/>
      <c r="O268" s="1199">
        <v>16.984999999999999</v>
      </c>
      <c r="P268" s="1199"/>
      <c r="Q268" s="1199"/>
      <c r="R268" s="1199"/>
      <c r="S268" s="1199"/>
      <c r="T268" s="1199"/>
      <c r="U268" s="1199"/>
      <c r="V268" s="1199"/>
      <c r="W268" s="1199"/>
      <c r="X268" s="1199"/>
      <c r="Y268" s="1199"/>
      <c r="Z268" s="1199"/>
      <c r="AA268" s="1460"/>
      <c r="AB268" s="1460"/>
      <c r="AC268" s="1460"/>
      <c r="AD268" s="1460"/>
      <c r="AE268" s="1460"/>
      <c r="AF268" s="1460"/>
      <c r="AG268" s="1460"/>
      <c r="AH268" s="1460"/>
      <c r="AI268" s="1460"/>
      <c r="AJ268" s="1460"/>
      <c r="AK268" s="1460"/>
      <c r="AL268" s="1460"/>
      <c r="AM268" s="1460"/>
      <c r="AN268" s="1460"/>
      <c r="AO268" s="1460"/>
      <c r="AP268" s="1460"/>
    </row>
    <row r="269" spans="1:42" ht="13" thickBot="1">
      <c r="A269" s="1200" t="s">
        <v>790</v>
      </c>
      <c r="B269" s="1203"/>
      <c r="C269" s="1203"/>
      <c r="D269" s="1203"/>
      <c r="E269" s="1203"/>
      <c r="F269" s="1203"/>
      <c r="G269" s="1201"/>
      <c r="H269" s="1201" t="s">
        <v>971</v>
      </c>
      <c r="I269" s="1203"/>
      <c r="J269" s="1203"/>
      <c r="K269" s="1203"/>
      <c r="L269" s="1203"/>
      <c r="M269" s="1203"/>
      <c r="N269" s="1203"/>
      <c r="O269" s="1201" t="s">
        <v>1000</v>
      </c>
      <c r="P269" s="1203"/>
      <c r="Q269" s="1203"/>
      <c r="R269" s="1203"/>
      <c r="S269" s="1203"/>
      <c r="T269" s="1203"/>
      <c r="U269" s="1203"/>
      <c r="V269" s="1203"/>
      <c r="W269" s="1203"/>
      <c r="X269" s="1203"/>
      <c r="Y269" s="1203"/>
      <c r="Z269" s="1203"/>
      <c r="AA269" s="1460"/>
      <c r="AB269" s="1460"/>
      <c r="AC269" s="1460"/>
      <c r="AD269" s="1460"/>
      <c r="AE269" s="1460"/>
      <c r="AF269" s="1460"/>
      <c r="AG269" s="1460"/>
      <c r="AH269" s="1460"/>
      <c r="AI269" s="1460"/>
      <c r="AJ269" s="1460"/>
      <c r="AK269" s="1460"/>
      <c r="AL269" s="1460"/>
      <c r="AM269" s="1460"/>
      <c r="AN269" s="1460"/>
      <c r="AO269" s="1460"/>
      <c r="AP269" s="1460"/>
    </row>
    <row r="270" spans="1:42">
      <c r="A270" s="1196" t="s">
        <v>1089</v>
      </c>
      <c r="B270" s="1448"/>
      <c r="C270" s="1448"/>
      <c r="D270" s="1448"/>
      <c r="E270" s="1448"/>
      <c r="F270" s="1448"/>
      <c r="G270" s="1448"/>
      <c r="H270" s="1448"/>
      <c r="I270" s="1448"/>
      <c r="J270" s="1448"/>
      <c r="K270" s="1448"/>
      <c r="L270" s="1448"/>
      <c r="M270" s="1448"/>
      <c r="N270" s="1448"/>
      <c r="O270" s="1451"/>
      <c r="P270" s="1451"/>
      <c r="Q270" s="1451"/>
      <c r="R270" s="1451"/>
      <c r="S270" s="1451"/>
      <c r="T270" s="1451"/>
      <c r="U270" s="1451"/>
      <c r="V270" s="1451"/>
      <c r="W270" s="1451"/>
      <c r="X270" s="1451"/>
      <c r="Y270" s="1451"/>
      <c r="Z270" s="1451"/>
      <c r="AA270" s="1460"/>
      <c r="AB270" s="1460"/>
      <c r="AC270" s="1460"/>
      <c r="AD270" s="1460"/>
      <c r="AE270" s="1460"/>
      <c r="AF270" s="1460"/>
      <c r="AG270" s="1460"/>
      <c r="AH270" s="1460"/>
      <c r="AI270" s="1460"/>
      <c r="AJ270" s="1460"/>
      <c r="AK270" s="1460"/>
      <c r="AL270" s="1460"/>
      <c r="AM270" s="1460"/>
      <c r="AN270" s="1460"/>
      <c r="AO270" s="1460"/>
      <c r="AP270" s="1460"/>
    </row>
    <row r="271" spans="1:42">
      <c r="A271" s="1197" t="s">
        <v>785</v>
      </c>
      <c r="B271" s="1199"/>
      <c r="C271" s="1199"/>
      <c r="D271" s="1199"/>
      <c r="E271" s="1199"/>
      <c r="F271" s="1199"/>
      <c r="G271" s="1198"/>
      <c r="H271" s="1199"/>
      <c r="I271" s="1199"/>
      <c r="J271" s="1198" t="s">
        <v>970</v>
      </c>
      <c r="K271" s="1199"/>
      <c r="L271" s="1199"/>
      <c r="M271" s="1199"/>
      <c r="N271" s="1199"/>
      <c r="O271" s="1198" t="s">
        <v>997</v>
      </c>
      <c r="P271" s="1199"/>
      <c r="Q271" s="1199"/>
      <c r="R271" s="1199"/>
      <c r="S271" s="1199"/>
      <c r="T271" s="1199"/>
      <c r="U271" s="1199"/>
      <c r="V271" s="1199"/>
      <c r="W271" s="1199"/>
      <c r="X271" s="1199"/>
      <c r="Y271" s="1199"/>
      <c r="Z271" s="1199"/>
      <c r="AA271" s="1460"/>
      <c r="AB271" s="1460"/>
      <c r="AC271" s="1460"/>
      <c r="AD271" s="1460"/>
      <c r="AE271" s="1460"/>
      <c r="AF271" s="1460"/>
      <c r="AG271" s="1460"/>
      <c r="AH271" s="1460"/>
      <c r="AI271" s="1460"/>
      <c r="AJ271" s="1460"/>
      <c r="AK271" s="1460"/>
      <c r="AL271" s="1460"/>
      <c r="AM271" s="1460"/>
      <c r="AN271" s="1460"/>
      <c r="AO271" s="1460"/>
      <c r="AP271" s="1460"/>
    </row>
    <row r="272" spans="1:42">
      <c r="A272" s="1197" t="s">
        <v>786</v>
      </c>
      <c r="B272" s="1199"/>
      <c r="C272" s="1199"/>
      <c r="D272" s="1199"/>
      <c r="E272" s="1199"/>
      <c r="F272" s="1199"/>
      <c r="G272" s="1198"/>
      <c r="H272" s="1199"/>
      <c r="I272" s="1199"/>
      <c r="J272" s="1198" t="s">
        <v>953</v>
      </c>
      <c r="K272" s="1199"/>
      <c r="L272" s="1199"/>
      <c r="M272" s="1199"/>
      <c r="N272" s="1199"/>
      <c r="O272" s="1198" t="s">
        <v>842</v>
      </c>
      <c r="P272" s="1199"/>
      <c r="Q272" s="1199"/>
      <c r="R272" s="1199"/>
      <c r="S272" s="1199"/>
      <c r="T272" s="1199"/>
      <c r="U272" s="1199"/>
      <c r="V272" s="1199"/>
      <c r="W272" s="1199"/>
      <c r="X272" s="1199"/>
      <c r="Y272" s="1199"/>
      <c r="Z272" s="1199"/>
      <c r="AA272" s="1460"/>
      <c r="AB272" s="1460"/>
      <c r="AC272" s="1460"/>
      <c r="AD272" s="1460"/>
      <c r="AE272" s="1460"/>
      <c r="AF272" s="1460"/>
      <c r="AG272" s="1460"/>
      <c r="AH272" s="1460"/>
      <c r="AI272" s="1460"/>
      <c r="AJ272" s="1460"/>
      <c r="AK272" s="1460"/>
      <c r="AL272" s="1460"/>
      <c r="AM272" s="1460"/>
      <c r="AN272" s="1460"/>
      <c r="AO272" s="1460"/>
      <c r="AP272" s="1460"/>
    </row>
    <row r="273" spans="1:42">
      <c r="A273" s="1197" t="s">
        <v>787</v>
      </c>
      <c r="B273" s="1199"/>
      <c r="C273" s="1199"/>
      <c r="D273" s="1199"/>
      <c r="E273" s="1199"/>
      <c r="F273" s="1199"/>
      <c r="G273" s="1199"/>
      <c r="H273" s="1199"/>
      <c r="I273" s="1199"/>
      <c r="J273" s="1199">
        <v>20</v>
      </c>
      <c r="K273" s="1199"/>
      <c r="L273" s="1199"/>
      <c r="M273" s="1199"/>
      <c r="N273" s="1199"/>
      <c r="O273" s="1199">
        <v>10.95</v>
      </c>
      <c r="P273" s="1199"/>
      <c r="Q273" s="1199"/>
      <c r="R273" s="1199"/>
      <c r="S273" s="1199"/>
      <c r="T273" s="1199"/>
      <c r="U273" s="1199"/>
      <c r="V273" s="1199"/>
      <c r="W273" s="1199"/>
      <c r="X273" s="1199"/>
      <c r="Y273" s="1199"/>
      <c r="Z273" s="1199"/>
      <c r="AA273" s="1460"/>
      <c r="AB273" s="1460"/>
      <c r="AC273" s="1460"/>
      <c r="AD273" s="1460"/>
      <c r="AE273" s="1460"/>
      <c r="AF273" s="1460"/>
      <c r="AG273" s="1460"/>
      <c r="AH273" s="1460"/>
      <c r="AI273" s="1460"/>
      <c r="AJ273" s="1460"/>
      <c r="AK273" s="1460"/>
      <c r="AL273" s="1460"/>
      <c r="AM273" s="1460"/>
      <c r="AN273" s="1460"/>
      <c r="AO273" s="1460"/>
      <c r="AP273" s="1460"/>
    </row>
    <row r="274" spans="1:42">
      <c r="A274" s="1197" t="s">
        <v>788</v>
      </c>
      <c r="B274" s="1199"/>
      <c r="C274" s="1199"/>
      <c r="D274" s="1199"/>
      <c r="E274" s="1199"/>
      <c r="F274" s="1199"/>
      <c r="G274" s="1198"/>
      <c r="H274" s="1199"/>
      <c r="I274" s="1199"/>
      <c r="J274" s="1198" t="s">
        <v>961</v>
      </c>
      <c r="K274" s="1199"/>
      <c r="L274" s="1199"/>
      <c r="M274" s="1199"/>
      <c r="N274" s="1199"/>
      <c r="O274" s="1198" t="s">
        <v>959</v>
      </c>
      <c r="P274" s="1199"/>
      <c r="Q274" s="1199"/>
      <c r="R274" s="1199"/>
      <c r="S274" s="1199"/>
      <c r="T274" s="1199"/>
      <c r="U274" s="1199"/>
      <c r="V274" s="1199"/>
      <c r="W274" s="1199"/>
      <c r="X274" s="1199"/>
      <c r="Y274" s="1199"/>
      <c r="Z274" s="1199"/>
      <c r="AA274" s="1460"/>
      <c r="AB274" s="1460"/>
      <c r="AC274" s="1460"/>
      <c r="AD274" s="1460"/>
      <c r="AE274" s="1460"/>
      <c r="AF274" s="1460"/>
      <c r="AG274" s="1460"/>
      <c r="AH274" s="1460"/>
      <c r="AI274" s="1460"/>
      <c r="AJ274" s="1460"/>
      <c r="AK274" s="1460"/>
      <c r="AL274" s="1460"/>
      <c r="AM274" s="1460"/>
      <c r="AN274" s="1460"/>
      <c r="AO274" s="1460"/>
      <c r="AP274" s="1460"/>
    </row>
    <row r="275" spans="1:42">
      <c r="A275" s="1197" t="s">
        <v>789</v>
      </c>
      <c r="B275" s="1199"/>
      <c r="C275" s="1199"/>
      <c r="D275" s="1199"/>
      <c r="E275" s="1199"/>
      <c r="F275" s="1199"/>
      <c r="G275" s="1199"/>
      <c r="H275" s="1199"/>
      <c r="I275" s="1199"/>
      <c r="J275" s="1199">
        <v>35</v>
      </c>
      <c r="K275" s="1199"/>
      <c r="L275" s="1199"/>
      <c r="M275" s="1199"/>
      <c r="N275" s="1199"/>
      <c r="O275" s="1199">
        <v>16.984999999999999</v>
      </c>
      <c r="P275" s="1199"/>
      <c r="Q275" s="1199"/>
      <c r="R275" s="1199"/>
      <c r="S275" s="1199"/>
      <c r="T275" s="1199"/>
      <c r="U275" s="1199"/>
      <c r="V275" s="1199"/>
      <c r="W275" s="1199"/>
      <c r="X275" s="1199"/>
      <c r="Y275" s="1199"/>
      <c r="Z275" s="1199"/>
      <c r="AA275" s="1460"/>
      <c r="AB275" s="1460"/>
      <c r="AC275" s="1460"/>
      <c r="AD275" s="1460"/>
      <c r="AE275" s="1460"/>
      <c r="AF275" s="1460"/>
      <c r="AG275" s="1460"/>
      <c r="AH275" s="1460"/>
      <c r="AI275" s="1460"/>
      <c r="AJ275" s="1460"/>
      <c r="AK275" s="1460"/>
      <c r="AL275" s="1460"/>
      <c r="AM275" s="1460"/>
      <c r="AN275" s="1460"/>
      <c r="AO275" s="1460"/>
      <c r="AP275" s="1460"/>
    </row>
    <row r="276" spans="1:42" ht="13" thickBot="1">
      <c r="A276" s="1200" t="s">
        <v>790</v>
      </c>
      <c r="B276" s="1203"/>
      <c r="C276" s="1203"/>
      <c r="D276" s="1203"/>
      <c r="E276" s="1203"/>
      <c r="F276" s="1203"/>
      <c r="G276" s="1201"/>
      <c r="H276" s="1203"/>
      <c r="I276" s="1203"/>
      <c r="J276" s="1201" t="s">
        <v>961</v>
      </c>
      <c r="K276" s="1203"/>
      <c r="L276" s="1203"/>
      <c r="M276" s="1203"/>
      <c r="N276" s="1203"/>
      <c r="O276" s="1201" t="s">
        <v>1000</v>
      </c>
      <c r="P276" s="1203"/>
      <c r="Q276" s="1203"/>
      <c r="R276" s="1203"/>
      <c r="S276" s="1203"/>
      <c r="T276" s="1203"/>
      <c r="U276" s="1203"/>
      <c r="V276" s="1203"/>
      <c r="W276" s="1203"/>
      <c r="X276" s="1203"/>
      <c r="Y276" s="1203"/>
      <c r="Z276" s="1203"/>
      <c r="AA276" s="1460"/>
      <c r="AB276" s="1460"/>
      <c r="AC276" s="1460"/>
      <c r="AD276" s="1460"/>
      <c r="AE276" s="1460"/>
      <c r="AF276" s="1460"/>
      <c r="AG276" s="1460"/>
      <c r="AH276" s="1460"/>
      <c r="AI276" s="1460"/>
      <c r="AJ276" s="1460"/>
      <c r="AK276" s="1460"/>
      <c r="AL276" s="1460"/>
      <c r="AM276" s="1460"/>
      <c r="AN276" s="1460"/>
      <c r="AO276" s="1460"/>
      <c r="AP276" s="1460"/>
    </row>
    <row r="277" spans="1:42">
      <c r="A277" s="1196" t="s">
        <v>1090</v>
      </c>
      <c r="B277" s="1448"/>
      <c r="C277" s="1448"/>
      <c r="D277" s="1448"/>
      <c r="E277" s="1448"/>
      <c r="F277" s="1448"/>
      <c r="G277" s="1448"/>
      <c r="H277" s="1448"/>
      <c r="I277" s="1448"/>
      <c r="J277" s="1448"/>
      <c r="K277" s="1448"/>
      <c r="L277" s="1448"/>
      <c r="M277" s="1448"/>
      <c r="N277" s="1448"/>
      <c r="O277" s="1451"/>
      <c r="P277" s="1451"/>
      <c r="Q277" s="1451"/>
      <c r="R277" s="1451"/>
      <c r="S277" s="1451"/>
      <c r="T277" s="1451"/>
      <c r="U277" s="1451"/>
      <c r="V277" s="1451"/>
      <c r="W277" s="1451"/>
      <c r="X277" s="1451"/>
      <c r="Y277" s="1451"/>
      <c r="Z277" s="1451"/>
      <c r="AA277" s="1460"/>
      <c r="AB277" s="1460"/>
      <c r="AC277" s="1460"/>
      <c r="AD277" s="1460"/>
      <c r="AE277" s="1460"/>
      <c r="AF277" s="1460"/>
      <c r="AG277" s="1460"/>
      <c r="AH277" s="1460"/>
      <c r="AI277" s="1460"/>
      <c r="AJ277" s="1460"/>
      <c r="AK277" s="1460"/>
      <c r="AL277" s="1460"/>
      <c r="AM277" s="1460"/>
      <c r="AN277" s="1460"/>
      <c r="AO277" s="1460"/>
      <c r="AP277" s="1460"/>
    </row>
    <row r="278" spans="1:42">
      <c r="A278" s="1197" t="s">
        <v>785</v>
      </c>
      <c r="B278" s="1199"/>
      <c r="C278" s="1199"/>
      <c r="D278" s="1199"/>
      <c r="E278" s="1199"/>
      <c r="F278" s="1199"/>
      <c r="G278" s="1198"/>
      <c r="H278" s="1199"/>
      <c r="I278" s="1199"/>
      <c r="J278" s="1198" t="s">
        <v>1018</v>
      </c>
      <c r="K278" s="1199"/>
      <c r="L278" s="1199"/>
      <c r="M278" s="1199"/>
      <c r="N278" s="1199"/>
      <c r="O278" s="1198" t="s">
        <v>997</v>
      </c>
      <c r="P278" s="1199"/>
      <c r="Q278" s="1199"/>
      <c r="R278" s="1199"/>
      <c r="S278" s="1199"/>
      <c r="T278" s="1199"/>
      <c r="U278" s="1199"/>
      <c r="V278" s="1199"/>
      <c r="W278" s="1199"/>
      <c r="X278" s="1199"/>
      <c r="Y278" s="1199"/>
      <c r="Z278" s="1199"/>
      <c r="AA278" s="1460"/>
      <c r="AB278" s="1460"/>
      <c r="AC278" s="1460"/>
      <c r="AD278" s="1460"/>
      <c r="AE278" s="1460"/>
      <c r="AF278" s="1460"/>
      <c r="AG278" s="1460"/>
      <c r="AH278" s="1460"/>
      <c r="AI278" s="1460"/>
      <c r="AJ278" s="1460"/>
      <c r="AK278" s="1460"/>
      <c r="AL278" s="1460"/>
      <c r="AM278" s="1460"/>
      <c r="AN278" s="1460"/>
      <c r="AO278" s="1460"/>
      <c r="AP278" s="1460"/>
    </row>
    <row r="279" spans="1:42">
      <c r="A279" s="1197" t="s">
        <v>786</v>
      </c>
      <c r="B279" s="1199"/>
      <c r="C279" s="1199"/>
      <c r="D279" s="1199"/>
      <c r="E279" s="1199"/>
      <c r="F279" s="1199"/>
      <c r="G279" s="1198"/>
      <c r="H279" s="1199"/>
      <c r="I279" s="1199"/>
      <c r="J279" s="1198" t="s">
        <v>953</v>
      </c>
      <c r="K279" s="1199"/>
      <c r="L279" s="1199"/>
      <c r="M279" s="1199"/>
      <c r="N279" s="1199"/>
      <c r="O279" s="1198" t="s">
        <v>842</v>
      </c>
      <c r="P279" s="1199"/>
      <c r="Q279" s="1199"/>
      <c r="R279" s="1199"/>
      <c r="S279" s="1199"/>
      <c r="T279" s="1199"/>
      <c r="U279" s="1199"/>
      <c r="V279" s="1199"/>
      <c r="W279" s="1199"/>
      <c r="X279" s="1199"/>
      <c r="Y279" s="1199"/>
      <c r="Z279" s="1199"/>
      <c r="AA279" s="1460"/>
      <c r="AB279" s="1460"/>
      <c r="AC279" s="1460"/>
      <c r="AD279" s="1460"/>
      <c r="AE279" s="1460"/>
      <c r="AF279" s="1460"/>
      <c r="AG279" s="1460"/>
      <c r="AH279" s="1460"/>
      <c r="AI279" s="1460"/>
      <c r="AJ279" s="1460"/>
      <c r="AK279" s="1460"/>
      <c r="AL279" s="1460"/>
      <c r="AM279" s="1460"/>
      <c r="AN279" s="1460"/>
      <c r="AO279" s="1460"/>
      <c r="AP279" s="1460"/>
    </row>
    <row r="280" spans="1:42">
      <c r="A280" s="1197" t="s">
        <v>787</v>
      </c>
      <c r="B280" s="1199"/>
      <c r="C280" s="1199"/>
      <c r="D280" s="1199"/>
      <c r="E280" s="1199"/>
      <c r="F280" s="1199"/>
      <c r="G280" s="1199"/>
      <c r="H280" s="1199"/>
      <c r="I280" s="1199"/>
      <c r="J280" s="1199">
        <v>4.5</v>
      </c>
      <c r="K280" s="1199"/>
      <c r="L280" s="1199"/>
      <c r="M280" s="1199"/>
      <c r="N280" s="1199"/>
      <c r="O280" s="1199">
        <v>10.95</v>
      </c>
      <c r="P280" s="1199"/>
      <c r="Q280" s="1199"/>
      <c r="R280" s="1199"/>
      <c r="S280" s="1199"/>
      <c r="T280" s="1199"/>
      <c r="U280" s="1199"/>
      <c r="V280" s="1199"/>
      <c r="W280" s="1199"/>
      <c r="X280" s="1199"/>
      <c r="Y280" s="1199"/>
      <c r="Z280" s="1199"/>
      <c r="AA280" s="1460"/>
      <c r="AB280" s="1460"/>
      <c r="AC280" s="1460"/>
      <c r="AD280" s="1460"/>
      <c r="AE280" s="1460"/>
      <c r="AF280" s="1460"/>
      <c r="AG280" s="1460"/>
      <c r="AH280" s="1460"/>
      <c r="AI280" s="1460"/>
      <c r="AJ280" s="1460"/>
      <c r="AK280" s="1460"/>
      <c r="AL280" s="1460"/>
      <c r="AM280" s="1460"/>
      <c r="AN280" s="1460"/>
      <c r="AO280" s="1460"/>
      <c r="AP280" s="1460"/>
    </row>
    <row r="281" spans="1:42">
      <c r="A281" s="1197" t="s">
        <v>788</v>
      </c>
      <c r="B281" s="1199"/>
      <c r="C281" s="1199"/>
      <c r="D281" s="1199"/>
      <c r="E281" s="1199"/>
      <c r="F281" s="1199"/>
      <c r="G281" s="1198"/>
      <c r="H281" s="1199"/>
      <c r="I281" s="1199"/>
      <c r="J281" s="1198" t="s">
        <v>1091</v>
      </c>
      <c r="K281" s="1199"/>
      <c r="L281" s="1199"/>
      <c r="M281" s="1199"/>
      <c r="N281" s="1199"/>
      <c r="O281" s="1198" t="s">
        <v>959</v>
      </c>
      <c r="P281" s="1199"/>
      <c r="Q281" s="1199"/>
      <c r="R281" s="1199"/>
      <c r="S281" s="1199"/>
      <c r="T281" s="1199"/>
      <c r="U281" s="1199"/>
      <c r="V281" s="1199"/>
      <c r="W281" s="1199"/>
      <c r="X281" s="1199"/>
      <c r="Y281" s="1199"/>
      <c r="Z281" s="1199"/>
      <c r="AA281" s="1460"/>
      <c r="AB281" s="1460"/>
      <c r="AC281" s="1460"/>
      <c r="AD281" s="1460"/>
      <c r="AE281" s="1460"/>
      <c r="AF281" s="1460"/>
      <c r="AG281" s="1460"/>
      <c r="AH281" s="1460"/>
      <c r="AI281" s="1460"/>
      <c r="AJ281" s="1460"/>
      <c r="AK281" s="1460"/>
      <c r="AL281" s="1460"/>
      <c r="AM281" s="1460"/>
      <c r="AN281" s="1460"/>
      <c r="AO281" s="1460"/>
      <c r="AP281" s="1460"/>
    </row>
    <row r="282" spans="1:42">
      <c r="A282" s="1197" t="s">
        <v>789</v>
      </c>
      <c r="B282" s="1199"/>
      <c r="C282" s="1199"/>
      <c r="D282" s="1199"/>
      <c r="E282" s="1199"/>
      <c r="F282" s="1199"/>
      <c r="G282" s="1199"/>
      <c r="H282" s="1199"/>
      <c r="I282" s="1199"/>
      <c r="J282" s="1199">
        <v>10</v>
      </c>
      <c r="K282" s="1199"/>
      <c r="L282" s="1199"/>
      <c r="M282" s="1199"/>
      <c r="N282" s="1199"/>
      <c r="O282" s="1199">
        <v>16.984999999999999</v>
      </c>
      <c r="P282" s="1199"/>
      <c r="Q282" s="1199"/>
      <c r="R282" s="1199"/>
      <c r="S282" s="1199"/>
      <c r="T282" s="1199"/>
      <c r="U282" s="1199"/>
      <c r="V282" s="1199"/>
      <c r="W282" s="1199"/>
      <c r="X282" s="1199"/>
      <c r="Y282" s="1199"/>
      <c r="Z282" s="1199"/>
      <c r="AA282" s="1460"/>
      <c r="AB282" s="1460"/>
      <c r="AC282" s="1460"/>
      <c r="AD282" s="1460"/>
      <c r="AE282" s="1460"/>
      <c r="AF282" s="1460"/>
      <c r="AG282" s="1460"/>
      <c r="AH282" s="1460"/>
      <c r="AI282" s="1460"/>
      <c r="AJ282" s="1460"/>
      <c r="AK282" s="1460"/>
      <c r="AL282" s="1460"/>
      <c r="AM282" s="1460"/>
      <c r="AN282" s="1460"/>
      <c r="AO282" s="1460"/>
      <c r="AP282" s="1460"/>
    </row>
    <row r="283" spans="1:42" ht="13" thickBot="1">
      <c r="A283" s="1200" t="s">
        <v>790</v>
      </c>
      <c r="B283" s="1203"/>
      <c r="C283" s="1203"/>
      <c r="D283" s="1203"/>
      <c r="E283" s="1203"/>
      <c r="F283" s="1203"/>
      <c r="G283" s="1201"/>
      <c r="H283" s="1203"/>
      <c r="I283" s="1203"/>
      <c r="J283" s="1201" t="s">
        <v>959</v>
      </c>
      <c r="K283" s="1203"/>
      <c r="L283" s="1203"/>
      <c r="M283" s="1203"/>
      <c r="N283" s="1203"/>
      <c r="O283" s="1201" t="s">
        <v>1000</v>
      </c>
      <c r="P283" s="1203"/>
      <c r="Q283" s="1203"/>
      <c r="R283" s="1203"/>
      <c r="S283" s="1203"/>
      <c r="T283" s="1203"/>
      <c r="U283" s="1203"/>
      <c r="V283" s="1203"/>
      <c r="W283" s="1203"/>
      <c r="X283" s="1203"/>
      <c r="Y283" s="1203"/>
      <c r="Z283" s="1203"/>
      <c r="AA283" s="1460"/>
      <c r="AB283" s="1460"/>
      <c r="AC283" s="1460"/>
      <c r="AD283" s="1460"/>
      <c r="AE283" s="1460"/>
      <c r="AF283" s="1460"/>
      <c r="AG283" s="1460"/>
      <c r="AH283" s="1460"/>
      <c r="AI283" s="1460"/>
      <c r="AJ283" s="1460"/>
      <c r="AK283" s="1460"/>
      <c r="AL283" s="1460"/>
      <c r="AM283" s="1460"/>
      <c r="AN283" s="1460"/>
      <c r="AO283" s="1460"/>
      <c r="AP283" s="1460"/>
    </row>
    <row r="284" spans="1:42">
      <c r="A284" s="1196" t="s">
        <v>1092</v>
      </c>
      <c r="B284" s="1448"/>
      <c r="C284" s="1448"/>
      <c r="D284" s="1448"/>
      <c r="E284" s="1448"/>
      <c r="F284" s="1448"/>
      <c r="G284" s="1448"/>
      <c r="H284" s="1448"/>
      <c r="I284" s="1448"/>
      <c r="J284" s="1448"/>
      <c r="K284" s="1448"/>
      <c r="L284" s="1448"/>
      <c r="M284" s="1448"/>
      <c r="N284" s="1448"/>
      <c r="O284" s="1451"/>
      <c r="P284" s="1451"/>
      <c r="Q284" s="1451"/>
      <c r="R284" s="1451"/>
      <c r="S284" s="1451"/>
      <c r="T284" s="1451"/>
      <c r="U284" s="1451"/>
      <c r="V284" s="1451"/>
      <c r="W284" s="1451"/>
      <c r="X284" s="1451"/>
      <c r="Y284" s="1451"/>
      <c r="Z284" s="1451"/>
      <c r="AA284" s="1460"/>
      <c r="AB284" s="1460"/>
      <c r="AC284" s="1460"/>
      <c r="AD284" s="1460"/>
      <c r="AE284" s="1460"/>
      <c r="AF284" s="1460"/>
      <c r="AG284" s="1460"/>
      <c r="AH284" s="1460"/>
      <c r="AI284" s="1460"/>
      <c r="AJ284" s="1460"/>
      <c r="AK284" s="1460"/>
      <c r="AL284" s="1460"/>
      <c r="AM284" s="1460"/>
      <c r="AN284" s="1460"/>
      <c r="AO284" s="1460"/>
      <c r="AP284" s="1460"/>
    </row>
    <row r="285" spans="1:42">
      <c r="A285" s="1197" t="s">
        <v>785</v>
      </c>
      <c r="B285" s="1199"/>
      <c r="C285" s="1199"/>
      <c r="D285" s="1199"/>
      <c r="E285" s="1199"/>
      <c r="F285" s="1199"/>
      <c r="G285" s="1198"/>
      <c r="H285" s="1199"/>
      <c r="I285" s="1199"/>
      <c r="J285" s="1198" t="s">
        <v>1093</v>
      </c>
      <c r="K285" s="1199"/>
      <c r="L285" s="1199"/>
      <c r="M285" s="1199"/>
      <c r="N285" s="1199"/>
      <c r="O285" s="1198" t="s">
        <v>997</v>
      </c>
      <c r="P285" s="1199"/>
      <c r="Q285" s="1199"/>
      <c r="R285" s="1199"/>
      <c r="S285" s="1199"/>
      <c r="T285" s="1199"/>
      <c r="U285" s="1199"/>
      <c r="V285" s="1199"/>
      <c r="W285" s="1199"/>
      <c r="X285" s="1199"/>
      <c r="Y285" s="1199"/>
      <c r="Z285" s="1199"/>
      <c r="AA285" s="1460"/>
      <c r="AB285" s="1460"/>
      <c r="AC285" s="1460"/>
      <c r="AD285" s="1460"/>
      <c r="AE285" s="1460"/>
      <c r="AF285" s="1460"/>
      <c r="AG285" s="1460"/>
      <c r="AH285" s="1460"/>
      <c r="AI285" s="1460"/>
      <c r="AJ285" s="1460"/>
      <c r="AK285" s="1460"/>
      <c r="AL285" s="1460"/>
      <c r="AM285" s="1460"/>
      <c r="AN285" s="1460"/>
      <c r="AO285" s="1460"/>
      <c r="AP285" s="1460"/>
    </row>
    <row r="286" spans="1:42">
      <c r="A286" s="1197" t="s">
        <v>786</v>
      </c>
      <c r="B286" s="1199"/>
      <c r="C286" s="1199"/>
      <c r="D286" s="1199"/>
      <c r="E286" s="1199"/>
      <c r="F286" s="1199"/>
      <c r="G286" s="1198"/>
      <c r="H286" s="1199"/>
      <c r="I286" s="1199"/>
      <c r="J286" s="1198" t="s">
        <v>1094</v>
      </c>
      <c r="K286" s="1199"/>
      <c r="L286" s="1199"/>
      <c r="M286" s="1199"/>
      <c r="N286" s="1199"/>
      <c r="O286" s="1198" t="s">
        <v>842</v>
      </c>
      <c r="P286" s="1199"/>
      <c r="Q286" s="1199"/>
      <c r="R286" s="1199"/>
      <c r="S286" s="1199"/>
      <c r="T286" s="1199"/>
      <c r="U286" s="1199"/>
      <c r="V286" s="1199"/>
      <c r="W286" s="1199"/>
      <c r="X286" s="1199"/>
      <c r="Y286" s="1199"/>
      <c r="Z286" s="1199"/>
      <c r="AA286" s="1460"/>
      <c r="AB286" s="1460"/>
      <c r="AC286" s="1460"/>
      <c r="AD286" s="1460"/>
      <c r="AE286" s="1460"/>
      <c r="AF286" s="1460"/>
      <c r="AG286" s="1460"/>
      <c r="AH286" s="1460"/>
      <c r="AI286" s="1460"/>
      <c r="AJ286" s="1460"/>
      <c r="AK286" s="1460"/>
      <c r="AL286" s="1460"/>
      <c r="AM286" s="1460"/>
      <c r="AN286" s="1460"/>
      <c r="AO286" s="1460"/>
      <c r="AP286" s="1460"/>
    </row>
    <row r="287" spans="1:42">
      <c r="A287" s="1197" t="s">
        <v>787</v>
      </c>
      <c r="B287" s="1199"/>
      <c r="C287" s="1199"/>
      <c r="D287" s="1199"/>
      <c r="E287" s="1199"/>
      <c r="F287" s="1199"/>
      <c r="G287" s="1199"/>
      <c r="H287" s="1199"/>
      <c r="I287" s="1199"/>
      <c r="J287" s="1199">
        <v>50</v>
      </c>
      <c r="K287" s="1199"/>
      <c r="L287" s="1199"/>
      <c r="M287" s="1199"/>
      <c r="N287" s="1199"/>
      <c r="O287" s="1199">
        <v>10.95</v>
      </c>
      <c r="P287" s="1199"/>
      <c r="Q287" s="1199"/>
      <c r="R287" s="1199"/>
      <c r="S287" s="1199"/>
      <c r="T287" s="1199"/>
      <c r="U287" s="1199"/>
      <c r="V287" s="1199"/>
      <c r="W287" s="1199"/>
      <c r="X287" s="1199"/>
      <c r="Y287" s="1199"/>
      <c r="Z287" s="1199"/>
      <c r="AA287" s="1460"/>
      <c r="AB287" s="1460"/>
      <c r="AC287" s="1460"/>
      <c r="AD287" s="1460"/>
      <c r="AE287" s="1460"/>
      <c r="AF287" s="1460"/>
      <c r="AG287" s="1460"/>
      <c r="AH287" s="1460"/>
      <c r="AI287" s="1460"/>
      <c r="AJ287" s="1460"/>
      <c r="AK287" s="1460"/>
      <c r="AL287" s="1460"/>
      <c r="AM287" s="1460"/>
      <c r="AN287" s="1460"/>
      <c r="AO287" s="1460"/>
      <c r="AP287" s="1460"/>
    </row>
    <row r="288" spans="1:42">
      <c r="A288" s="1197" t="s">
        <v>788</v>
      </c>
      <c r="B288" s="1199"/>
      <c r="C288" s="1199"/>
      <c r="D288" s="1199"/>
      <c r="E288" s="1199"/>
      <c r="F288" s="1199"/>
      <c r="G288" s="1198"/>
      <c r="H288" s="1199"/>
      <c r="I288" s="1199"/>
      <c r="J288" s="1198" t="s">
        <v>932</v>
      </c>
      <c r="K288" s="1199"/>
      <c r="L288" s="1199"/>
      <c r="M288" s="1199"/>
      <c r="N288" s="1199"/>
      <c r="O288" s="1198" t="s">
        <v>959</v>
      </c>
      <c r="P288" s="1199"/>
      <c r="Q288" s="1199"/>
      <c r="R288" s="1199"/>
      <c r="S288" s="1199"/>
      <c r="T288" s="1199"/>
      <c r="U288" s="1199"/>
      <c r="V288" s="1199"/>
      <c r="W288" s="1199"/>
      <c r="X288" s="1199"/>
      <c r="Y288" s="1199"/>
      <c r="Z288" s="1199"/>
      <c r="AA288" s="1460"/>
      <c r="AB288" s="1460"/>
      <c r="AC288" s="1460"/>
      <c r="AD288" s="1460"/>
      <c r="AE288" s="1460"/>
      <c r="AF288" s="1460"/>
      <c r="AG288" s="1460"/>
      <c r="AH288" s="1460"/>
      <c r="AI288" s="1460"/>
      <c r="AJ288" s="1460"/>
      <c r="AK288" s="1460"/>
      <c r="AL288" s="1460"/>
      <c r="AM288" s="1460"/>
      <c r="AN288" s="1460"/>
      <c r="AO288" s="1460"/>
      <c r="AP288" s="1460"/>
    </row>
    <row r="289" spans="1:42">
      <c r="A289" s="1197" t="s">
        <v>789</v>
      </c>
      <c r="B289" s="1199"/>
      <c r="C289" s="1199"/>
      <c r="D289" s="1199"/>
      <c r="E289" s="1199"/>
      <c r="F289" s="1199"/>
      <c r="G289" s="1199"/>
      <c r="H289" s="1199"/>
      <c r="I289" s="1199"/>
      <c r="J289" s="1199">
        <v>140</v>
      </c>
      <c r="K289" s="1199"/>
      <c r="L289" s="1199"/>
      <c r="M289" s="1199"/>
      <c r="N289" s="1199"/>
      <c r="O289" s="1199">
        <v>16.984999999999999</v>
      </c>
      <c r="P289" s="1199"/>
      <c r="Q289" s="1199"/>
      <c r="R289" s="1199"/>
      <c r="S289" s="1199"/>
      <c r="T289" s="1199"/>
      <c r="U289" s="1199"/>
      <c r="V289" s="1199"/>
      <c r="W289" s="1199"/>
      <c r="X289" s="1199"/>
      <c r="Y289" s="1199"/>
      <c r="Z289" s="1199"/>
      <c r="AA289" s="1460"/>
      <c r="AB289" s="1460"/>
      <c r="AC289" s="1460"/>
      <c r="AD289" s="1460"/>
      <c r="AE289" s="1460"/>
      <c r="AF289" s="1460"/>
      <c r="AG289" s="1460"/>
      <c r="AH289" s="1460"/>
      <c r="AI289" s="1460"/>
      <c r="AJ289" s="1460"/>
      <c r="AK289" s="1460"/>
      <c r="AL289" s="1460"/>
      <c r="AM289" s="1460"/>
      <c r="AN289" s="1460"/>
      <c r="AO289" s="1460"/>
      <c r="AP289" s="1460"/>
    </row>
    <row r="290" spans="1:42" ht="13" thickBot="1">
      <c r="A290" s="1200" t="s">
        <v>790</v>
      </c>
      <c r="B290" s="1203"/>
      <c r="C290" s="1203"/>
      <c r="D290" s="1203"/>
      <c r="E290" s="1203"/>
      <c r="F290" s="1203"/>
      <c r="G290" s="1201"/>
      <c r="H290" s="1203"/>
      <c r="I290" s="1203"/>
      <c r="J290" s="1201" t="s">
        <v>955</v>
      </c>
      <c r="K290" s="1203"/>
      <c r="L290" s="1203"/>
      <c r="M290" s="1203"/>
      <c r="N290" s="1203"/>
      <c r="O290" s="1201" t="s">
        <v>1000</v>
      </c>
      <c r="P290" s="1203"/>
      <c r="Q290" s="1203"/>
      <c r="R290" s="1203"/>
      <c r="S290" s="1203"/>
      <c r="T290" s="1203"/>
      <c r="U290" s="1203"/>
      <c r="V290" s="1203"/>
      <c r="W290" s="1203"/>
      <c r="X290" s="1203"/>
      <c r="Y290" s="1203"/>
      <c r="Z290" s="1203"/>
      <c r="AA290" s="1460"/>
      <c r="AB290" s="1460"/>
      <c r="AC290" s="1460"/>
      <c r="AD290" s="1460"/>
      <c r="AE290" s="1460"/>
      <c r="AF290" s="1460"/>
      <c r="AG290" s="1460"/>
      <c r="AH290" s="1460"/>
      <c r="AI290" s="1460"/>
      <c r="AJ290" s="1460"/>
      <c r="AK290" s="1460"/>
      <c r="AL290" s="1460"/>
      <c r="AM290" s="1460"/>
      <c r="AN290" s="1460"/>
      <c r="AO290" s="1460"/>
      <c r="AP290" s="1460"/>
    </row>
    <row r="291" spans="1:42">
      <c r="A291" s="1196" t="s">
        <v>1095</v>
      </c>
      <c r="B291" s="1448"/>
      <c r="C291" s="1448"/>
      <c r="D291" s="1448"/>
      <c r="E291" s="1448"/>
      <c r="F291" s="1448"/>
      <c r="G291" s="1448"/>
      <c r="H291" s="1448"/>
      <c r="I291" s="1448"/>
      <c r="J291" s="1448"/>
      <c r="K291" s="1448"/>
      <c r="L291" s="1448"/>
      <c r="M291" s="1448"/>
      <c r="N291" s="1448"/>
      <c r="O291" s="1451"/>
      <c r="P291" s="1451"/>
      <c r="Q291" s="1451"/>
      <c r="R291" s="1451"/>
      <c r="S291" s="1451"/>
      <c r="T291" s="1451"/>
      <c r="U291" s="1451"/>
      <c r="V291" s="1451"/>
      <c r="W291" s="1451"/>
      <c r="X291" s="1451"/>
      <c r="Y291" s="1451"/>
      <c r="Z291" s="1451"/>
      <c r="AA291" s="1460"/>
      <c r="AB291" s="1460"/>
      <c r="AC291" s="1460"/>
      <c r="AD291" s="1460"/>
      <c r="AE291" s="1460"/>
      <c r="AF291" s="1460"/>
      <c r="AG291" s="1460"/>
      <c r="AH291" s="1460"/>
      <c r="AI291" s="1460"/>
      <c r="AJ291" s="1460"/>
      <c r="AK291" s="1460"/>
      <c r="AL291" s="1460"/>
      <c r="AM291" s="1460"/>
      <c r="AN291" s="1460"/>
      <c r="AO291" s="1460"/>
      <c r="AP291" s="1460"/>
    </row>
    <row r="292" spans="1:42">
      <c r="A292" s="1197" t="s">
        <v>785</v>
      </c>
      <c r="B292" s="1199"/>
      <c r="C292" s="1199"/>
      <c r="D292" s="1199"/>
      <c r="E292" s="1199"/>
      <c r="F292" s="1199"/>
      <c r="G292" s="1198"/>
      <c r="H292" s="1199"/>
      <c r="I292" s="1199"/>
      <c r="J292" s="1199"/>
      <c r="K292" s="1198" t="s">
        <v>970</v>
      </c>
      <c r="L292" s="1199"/>
      <c r="M292" s="1199"/>
      <c r="N292" s="1199"/>
      <c r="O292" s="1198" t="s">
        <v>997</v>
      </c>
      <c r="P292" s="1199"/>
      <c r="Q292" s="1199"/>
      <c r="R292" s="1199"/>
      <c r="S292" s="1199"/>
      <c r="T292" s="1199"/>
      <c r="U292" s="1199"/>
      <c r="V292" s="1199"/>
      <c r="W292" s="1199"/>
      <c r="X292" s="1199"/>
      <c r="Y292" s="1199"/>
      <c r="Z292" s="1199"/>
      <c r="AA292" s="1460"/>
      <c r="AB292" s="1460"/>
      <c r="AC292" s="1460"/>
      <c r="AD292" s="1460"/>
      <c r="AE292" s="1460"/>
      <c r="AF292" s="1460"/>
      <c r="AG292" s="1460"/>
      <c r="AH292" s="1460"/>
      <c r="AI292" s="1460"/>
      <c r="AJ292" s="1460"/>
      <c r="AK292" s="1460"/>
      <c r="AL292" s="1460"/>
      <c r="AM292" s="1460"/>
      <c r="AN292" s="1460"/>
      <c r="AO292" s="1460"/>
      <c r="AP292" s="1460"/>
    </row>
    <row r="293" spans="1:42">
      <c r="A293" s="1197" t="s">
        <v>786</v>
      </c>
      <c r="B293" s="1199"/>
      <c r="C293" s="1199"/>
      <c r="D293" s="1199"/>
      <c r="E293" s="1199"/>
      <c r="F293" s="1199"/>
      <c r="G293" s="1198"/>
      <c r="H293" s="1199"/>
      <c r="I293" s="1199"/>
      <c r="J293" s="1199"/>
      <c r="K293" s="1198" t="s">
        <v>1004</v>
      </c>
      <c r="L293" s="1199"/>
      <c r="M293" s="1199"/>
      <c r="N293" s="1199"/>
      <c r="O293" s="1198" t="s">
        <v>842</v>
      </c>
      <c r="P293" s="1199"/>
      <c r="Q293" s="1199"/>
      <c r="R293" s="1199"/>
      <c r="S293" s="1199"/>
      <c r="T293" s="1199"/>
      <c r="U293" s="1199"/>
      <c r="V293" s="1199"/>
      <c r="W293" s="1199"/>
      <c r="X293" s="1199"/>
      <c r="Y293" s="1199"/>
      <c r="Z293" s="1199"/>
      <c r="AA293" s="1460"/>
      <c r="AB293" s="1460"/>
      <c r="AC293" s="1460"/>
      <c r="AD293" s="1460"/>
      <c r="AE293" s="1460"/>
      <c r="AF293" s="1460"/>
      <c r="AG293" s="1460"/>
      <c r="AH293" s="1460"/>
      <c r="AI293" s="1460"/>
      <c r="AJ293" s="1460"/>
      <c r="AK293" s="1460"/>
      <c r="AL293" s="1460"/>
      <c r="AM293" s="1460"/>
      <c r="AN293" s="1460"/>
      <c r="AO293" s="1460"/>
      <c r="AP293" s="1460"/>
    </row>
    <row r="294" spans="1:42">
      <c r="A294" s="1197" t="s">
        <v>787</v>
      </c>
      <c r="B294" s="1199"/>
      <c r="C294" s="1199"/>
      <c r="D294" s="1199"/>
      <c r="E294" s="1199"/>
      <c r="F294" s="1199"/>
      <c r="G294" s="1199"/>
      <c r="H294" s="1199"/>
      <c r="I294" s="1199"/>
      <c r="J294" s="1199"/>
      <c r="K294" s="1199">
        <v>70</v>
      </c>
      <c r="L294" s="1199"/>
      <c r="M294" s="1199"/>
      <c r="N294" s="1199"/>
      <c r="O294" s="1199">
        <v>10.95</v>
      </c>
      <c r="P294" s="1199"/>
      <c r="Q294" s="1199"/>
      <c r="R294" s="1199"/>
      <c r="S294" s="1199"/>
      <c r="T294" s="1199"/>
      <c r="U294" s="1199"/>
      <c r="V294" s="1199"/>
      <c r="W294" s="1199"/>
      <c r="X294" s="1199"/>
      <c r="Y294" s="1199"/>
      <c r="Z294" s="1199"/>
      <c r="AA294" s="1460"/>
      <c r="AB294" s="1460"/>
      <c r="AC294" s="1460"/>
      <c r="AD294" s="1460"/>
      <c r="AE294" s="1460"/>
      <c r="AF294" s="1460"/>
      <c r="AG294" s="1460"/>
      <c r="AH294" s="1460"/>
      <c r="AI294" s="1460"/>
      <c r="AJ294" s="1460"/>
      <c r="AK294" s="1460"/>
      <c r="AL294" s="1460"/>
      <c r="AM294" s="1460"/>
      <c r="AN294" s="1460"/>
      <c r="AO294" s="1460"/>
      <c r="AP294" s="1460"/>
    </row>
    <row r="295" spans="1:42">
      <c r="A295" s="1197" t="s">
        <v>788</v>
      </c>
      <c r="B295" s="1199"/>
      <c r="C295" s="1199"/>
      <c r="D295" s="1199"/>
      <c r="E295" s="1199"/>
      <c r="F295" s="1199"/>
      <c r="G295" s="1198"/>
      <c r="H295" s="1199"/>
      <c r="I295" s="1199"/>
      <c r="J295" s="1199"/>
      <c r="K295" s="1198" t="s">
        <v>931</v>
      </c>
      <c r="L295" s="1199"/>
      <c r="M295" s="1199"/>
      <c r="N295" s="1199"/>
      <c r="O295" s="1198" t="s">
        <v>959</v>
      </c>
      <c r="P295" s="1199"/>
      <c r="Q295" s="1199"/>
      <c r="R295" s="1199"/>
      <c r="S295" s="1199"/>
      <c r="T295" s="1199"/>
      <c r="U295" s="1199"/>
      <c r="V295" s="1199"/>
      <c r="W295" s="1199"/>
      <c r="X295" s="1199"/>
      <c r="Y295" s="1199"/>
      <c r="Z295" s="1199"/>
      <c r="AA295" s="1460"/>
      <c r="AB295" s="1460"/>
      <c r="AC295" s="1460"/>
      <c r="AD295" s="1460"/>
      <c r="AE295" s="1460"/>
      <c r="AF295" s="1460"/>
      <c r="AG295" s="1460"/>
      <c r="AH295" s="1460"/>
      <c r="AI295" s="1460"/>
      <c r="AJ295" s="1460"/>
      <c r="AK295" s="1460"/>
      <c r="AL295" s="1460"/>
      <c r="AM295" s="1460"/>
      <c r="AN295" s="1460"/>
      <c r="AO295" s="1460"/>
      <c r="AP295" s="1460"/>
    </row>
    <row r="296" spans="1:42">
      <c r="A296" s="1197" t="s">
        <v>789</v>
      </c>
      <c r="B296" s="1199"/>
      <c r="C296" s="1199"/>
      <c r="D296" s="1199"/>
      <c r="E296" s="1199"/>
      <c r="F296" s="1199"/>
      <c r="G296" s="1199"/>
      <c r="H296" s="1199"/>
      <c r="I296" s="1199"/>
      <c r="J296" s="1199"/>
      <c r="K296" s="1199">
        <v>100</v>
      </c>
      <c r="L296" s="1199"/>
      <c r="M296" s="1199"/>
      <c r="N296" s="1199"/>
      <c r="O296" s="1199">
        <v>16.984999999999999</v>
      </c>
      <c r="P296" s="1199"/>
      <c r="Q296" s="1199"/>
      <c r="R296" s="1199"/>
      <c r="S296" s="1199"/>
      <c r="T296" s="1199"/>
      <c r="U296" s="1199"/>
      <c r="V296" s="1199"/>
      <c r="W296" s="1199"/>
      <c r="X296" s="1199"/>
      <c r="Y296" s="1199"/>
      <c r="Z296" s="1199"/>
      <c r="AA296" s="1460"/>
      <c r="AB296" s="1460"/>
      <c r="AC296" s="1460"/>
      <c r="AD296" s="1460"/>
      <c r="AE296" s="1460"/>
      <c r="AF296" s="1460"/>
      <c r="AG296" s="1460"/>
      <c r="AH296" s="1460"/>
      <c r="AI296" s="1460"/>
      <c r="AJ296" s="1460"/>
      <c r="AK296" s="1460"/>
      <c r="AL296" s="1460"/>
      <c r="AM296" s="1460"/>
      <c r="AN296" s="1460"/>
      <c r="AO296" s="1460"/>
      <c r="AP296" s="1460"/>
    </row>
    <row r="297" spans="1:42" ht="13" thickBot="1">
      <c r="A297" s="1200" t="s">
        <v>790</v>
      </c>
      <c r="B297" s="1203"/>
      <c r="C297" s="1203"/>
      <c r="D297" s="1203"/>
      <c r="E297" s="1203"/>
      <c r="F297" s="1203"/>
      <c r="G297" s="1201"/>
      <c r="H297" s="1203"/>
      <c r="I297" s="1203"/>
      <c r="J297" s="1203"/>
      <c r="K297" s="1201" t="s">
        <v>1013</v>
      </c>
      <c r="L297" s="1203"/>
      <c r="M297" s="1203"/>
      <c r="N297" s="1203"/>
      <c r="O297" s="1201" t="s">
        <v>1000</v>
      </c>
      <c r="P297" s="1203"/>
      <c r="Q297" s="1203"/>
      <c r="R297" s="1203"/>
      <c r="S297" s="1203"/>
      <c r="T297" s="1203"/>
      <c r="U297" s="1203"/>
      <c r="V297" s="1203"/>
      <c r="W297" s="1203"/>
      <c r="X297" s="1203"/>
      <c r="Y297" s="1203"/>
      <c r="Z297" s="1203"/>
      <c r="AA297" s="1460"/>
      <c r="AB297" s="1460"/>
      <c r="AC297" s="1460"/>
      <c r="AD297" s="1460"/>
      <c r="AE297" s="1460"/>
      <c r="AF297" s="1460"/>
      <c r="AG297" s="1460"/>
      <c r="AH297" s="1460"/>
      <c r="AI297" s="1460"/>
      <c r="AJ297" s="1460"/>
      <c r="AK297" s="1460"/>
      <c r="AL297" s="1460"/>
      <c r="AM297" s="1460"/>
      <c r="AN297" s="1460"/>
      <c r="AO297" s="1460"/>
      <c r="AP297" s="1460"/>
    </row>
    <row r="298" spans="1:42">
      <c r="A298" s="1205" t="s">
        <v>797</v>
      </c>
      <c r="B298" s="1206"/>
      <c r="C298" s="1206"/>
      <c r="D298" s="1206"/>
      <c r="E298" s="1206"/>
      <c r="F298" s="1206"/>
      <c r="G298" s="1206"/>
      <c r="H298" s="1206"/>
      <c r="I298" s="1206"/>
      <c r="J298" s="1206"/>
      <c r="K298" s="1206"/>
      <c r="L298" s="1206"/>
      <c r="M298" s="1206"/>
      <c r="N298" s="1206"/>
      <c r="O298" s="1206"/>
      <c r="P298" s="1206"/>
      <c r="Q298" s="1206"/>
      <c r="R298" s="1206"/>
      <c r="S298" s="1206"/>
      <c r="T298" s="1206"/>
      <c r="U298" s="1206"/>
      <c r="V298" s="1206"/>
      <c r="W298" s="1206"/>
      <c r="X298" s="1206"/>
      <c r="Y298" s="1206"/>
      <c r="Z298" s="1206"/>
      <c r="AA298" s="1460"/>
      <c r="AB298" s="1460"/>
      <c r="AC298" s="1460"/>
      <c r="AD298" s="1460"/>
      <c r="AE298" s="1460"/>
      <c r="AF298" s="1460"/>
      <c r="AG298" s="1460"/>
      <c r="AH298" s="1460"/>
      <c r="AI298" s="1460"/>
      <c r="AJ298" s="1460"/>
      <c r="AK298" s="1460"/>
      <c r="AL298" s="1460"/>
      <c r="AM298" s="1460"/>
      <c r="AN298" s="1460"/>
      <c r="AO298" s="1460"/>
      <c r="AP298" s="1460"/>
    </row>
    <row r="299" spans="1:42">
      <c r="A299" s="1207" t="s">
        <v>798</v>
      </c>
      <c r="B299" s="1198" t="s">
        <v>800</v>
      </c>
      <c r="C299" s="1198" t="s">
        <v>1096</v>
      </c>
      <c r="D299" s="1198" t="s">
        <v>1097</v>
      </c>
      <c r="E299" s="1198" t="s">
        <v>951</v>
      </c>
      <c r="F299" s="1198" t="s">
        <v>1098</v>
      </c>
      <c r="G299" s="1198" t="s">
        <v>1099</v>
      </c>
      <c r="H299" s="1198" t="s">
        <v>1100</v>
      </c>
      <c r="I299" s="1198" t="s">
        <v>1101</v>
      </c>
      <c r="J299" s="1198" t="s">
        <v>1102</v>
      </c>
      <c r="K299" s="1198" t="s">
        <v>1102</v>
      </c>
      <c r="L299" s="1198" t="s">
        <v>1102</v>
      </c>
      <c r="M299" s="1198" t="s">
        <v>1102</v>
      </c>
      <c r="N299" s="1198"/>
      <c r="O299" s="1198"/>
      <c r="P299" s="1198"/>
      <c r="Q299" s="1198"/>
      <c r="R299" s="1198"/>
      <c r="S299" s="1198"/>
      <c r="T299" s="1198"/>
      <c r="U299" s="1198"/>
      <c r="V299" s="1198"/>
      <c r="W299" s="1198"/>
      <c r="X299" s="1198"/>
      <c r="Y299" s="1198"/>
      <c r="Z299" s="1198"/>
      <c r="AA299" s="1460"/>
      <c r="AB299" s="1460"/>
      <c r="AC299" s="1460"/>
      <c r="AD299" s="1460"/>
      <c r="AE299" s="1460"/>
      <c r="AF299" s="1460"/>
      <c r="AG299" s="1460"/>
      <c r="AH299" s="1460"/>
      <c r="AI299" s="1460"/>
      <c r="AJ299" s="1460"/>
      <c r="AK299" s="1460"/>
      <c r="AL299" s="1460"/>
      <c r="AM299" s="1460"/>
      <c r="AN299" s="1460"/>
      <c r="AO299" s="1460"/>
      <c r="AP299" s="1460"/>
    </row>
    <row r="300" spans="1:42">
      <c r="A300" s="1207" t="s">
        <v>799</v>
      </c>
      <c r="B300" s="1221" t="s">
        <v>1103</v>
      </c>
      <c r="C300" s="1198" t="s">
        <v>1104</v>
      </c>
      <c r="D300" s="1199" t="s">
        <v>1105</v>
      </c>
      <c r="E300" s="1198" t="s">
        <v>1106</v>
      </c>
      <c r="F300" s="1198" t="s">
        <v>1107</v>
      </c>
      <c r="G300" s="1198" t="s">
        <v>1108</v>
      </c>
      <c r="H300" s="1198" t="s">
        <v>1109</v>
      </c>
      <c r="I300" s="1198"/>
      <c r="J300" s="1198" t="s">
        <v>1107</v>
      </c>
      <c r="K300" s="1198" t="s">
        <v>1107</v>
      </c>
      <c r="L300" s="1198" t="s">
        <v>1107</v>
      </c>
      <c r="M300" s="1198" t="s">
        <v>1107</v>
      </c>
      <c r="N300" s="1198"/>
      <c r="O300" s="1198"/>
      <c r="P300" s="1198"/>
      <c r="Q300" s="1198"/>
      <c r="R300" s="1198"/>
      <c r="S300" s="1198"/>
      <c r="T300" s="1198"/>
      <c r="U300" s="1198"/>
      <c r="V300" s="1198"/>
      <c r="W300" s="1198"/>
      <c r="X300" s="1198"/>
      <c r="Y300" s="1198"/>
      <c r="Z300" s="1198"/>
      <c r="AA300" s="1460"/>
      <c r="AB300" s="1460"/>
      <c r="AC300" s="1460"/>
      <c r="AD300" s="1460"/>
      <c r="AE300" s="1460"/>
      <c r="AF300" s="1460"/>
      <c r="AG300" s="1460"/>
      <c r="AH300" s="1460"/>
      <c r="AI300" s="1460"/>
      <c r="AJ300" s="1460"/>
      <c r="AK300" s="1460"/>
      <c r="AL300" s="1460"/>
      <c r="AM300" s="1460"/>
      <c r="AN300" s="1460"/>
      <c r="AO300" s="1460"/>
      <c r="AP300" s="1460"/>
    </row>
    <row r="301" spans="1:42" ht="13" thickBot="1">
      <c r="A301" s="1207" t="s">
        <v>801</v>
      </c>
      <c r="B301" s="1203" t="s">
        <v>802</v>
      </c>
      <c r="C301" s="1199" t="s">
        <v>1110</v>
      </c>
      <c r="D301" s="1199" t="s">
        <v>1111</v>
      </c>
      <c r="E301" s="1198" t="s">
        <v>1112</v>
      </c>
      <c r="F301" s="1198" t="s">
        <v>1113</v>
      </c>
      <c r="G301" s="1198" t="s">
        <v>1112</v>
      </c>
      <c r="H301" s="1198" t="s">
        <v>1112</v>
      </c>
      <c r="I301" s="1198"/>
      <c r="J301" s="1198" t="s">
        <v>1114</v>
      </c>
      <c r="K301" s="1198" t="s">
        <v>1114</v>
      </c>
      <c r="L301" s="1198" t="s">
        <v>1114</v>
      </c>
      <c r="M301" s="1198" t="s">
        <v>1114</v>
      </c>
      <c r="N301" s="1198"/>
      <c r="O301" s="1198"/>
      <c r="P301" s="1198"/>
      <c r="Q301" s="1198"/>
      <c r="R301" s="1198"/>
      <c r="S301" s="1198"/>
      <c r="T301" s="1198"/>
      <c r="U301" s="1198"/>
      <c r="V301" s="1198"/>
      <c r="W301" s="1198"/>
      <c r="X301" s="1198"/>
      <c r="Y301" s="1198"/>
      <c r="Z301" s="1198"/>
      <c r="AA301" s="1460"/>
      <c r="AB301" s="1460"/>
      <c r="AC301" s="1460"/>
      <c r="AD301" s="1460"/>
      <c r="AE301" s="1460"/>
      <c r="AF301" s="1460"/>
      <c r="AG301" s="1460"/>
      <c r="AH301" s="1460"/>
      <c r="AI301" s="1460"/>
      <c r="AJ301" s="1460"/>
      <c r="AK301" s="1460"/>
      <c r="AL301" s="1460"/>
      <c r="AM301" s="1460"/>
      <c r="AN301" s="1460"/>
      <c r="AO301" s="1460"/>
      <c r="AP301" s="1460"/>
    </row>
    <row r="302" spans="1:42" ht="13" thickBot="1">
      <c r="A302" s="1208" t="s">
        <v>803</v>
      </c>
      <c r="B302" s="1221" t="s">
        <v>1115</v>
      </c>
      <c r="C302" s="1203"/>
      <c r="D302" s="1203" t="s">
        <v>1116</v>
      </c>
      <c r="E302" s="1201"/>
      <c r="F302" s="1203"/>
      <c r="G302" s="1201"/>
      <c r="H302" s="1201"/>
      <c r="I302" s="1203"/>
      <c r="J302" s="1203"/>
      <c r="K302" s="1203"/>
      <c r="L302" s="1203"/>
      <c r="M302" s="1203"/>
      <c r="N302" s="1203"/>
      <c r="O302" s="1203"/>
      <c r="P302" s="1203"/>
      <c r="Q302" s="1203"/>
      <c r="R302" s="1203"/>
      <c r="S302" s="1203"/>
      <c r="T302" s="1203"/>
      <c r="U302" s="1203"/>
      <c r="V302" s="1203"/>
      <c r="W302" s="1203"/>
      <c r="X302" s="1203"/>
      <c r="Y302" s="1203"/>
      <c r="Z302" s="1203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119"/>
  <sheetViews>
    <sheetView workbookViewId="0">
      <selection activeCell="M30" sqref="M30"/>
    </sheetView>
  </sheetViews>
  <sheetFormatPr baseColWidth="10" defaultColWidth="8.83203125" defaultRowHeight="12" x14ac:dyDescent="0"/>
  <cols>
    <col min="1" max="1" width="32.6640625" customWidth="1"/>
  </cols>
  <sheetData>
    <row r="1" spans="1:13" ht="25" thickBot="1">
      <c r="A1" s="1194" t="s">
        <v>784</v>
      </c>
      <c r="B1" s="1195" t="s">
        <v>843</v>
      </c>
      <c r="C1" s="1195" t="s">
        <v>845</v>
      </c>
      <c r="D1" s="1195" t="s">
        <v>847</v>
      </c>
      <c r="E1" s="1195" t="s">
        <v>849</v>
      </c>
      <c r="F1" s="1195" t="s">
        <v>850</v>
      </c>
      <c r="G1" s="1195" t="s">
        <v>852</v>
      </c>
      <c r="H1" s="1195" t="s">
        <v>853</v>
      </c>
      <c r="I1" s="1195" t="s">
        <v>854</v>
      </c>
      <c r="J1" s="1195" t="s">
        <v>861</v>
      </c>
      <c r="K1" s="1195" t="s">
        <v>856</v>
      </c>
      <c r="L1" s="1195" t="s">
        <v>923</v>
      </c>
      <c r="M1" s="1195" t="s">
        <v>860</v>
      </c>
    </row>
    <row r="2" spans="1:13" ht="13" thickBot="1">
      <c r="A2" s="1462" t="s">
        <v>1151</v>
      </c>
      <c r="B2" s="1206"/>
      <c r="C2" s="1206"/>
      <c r="D2" s="1206"/>
      <c r="E2" s="1206"/>
      <c r="F2" s="1206"/>
      <c r="G2" s="1206"/>
      <c r="H2" s="1206"/>
      <c r="I2" s="1206"/>
      <c r="J2" s="1206"/>
      <c r="K2" s="1206"/>
      <c r="L2" s="1206"/>
      <c r="M2" s="1206"/>
    </row>
    <row r="3" spans="1:13">
      <c r="A3" s="1196" t="s">
        <v>804</v>
      </c>
      <c r="B3" s="1210"/>
      <c r="C3" s="1210"/>
      <c r="D3" s="1210"/>
      <c r="E3" s="1210"/>
      <c r="F3" s="1210"/>
      <c r="G3" s="1210"/>
      <c r="H3" s="1210"/>
      <c r="I3" s="1210"/>
      <c r="J3" s="1210"/>
      <c r="K3" s="1210"/>
      <c r="L3" s="1210"/>
      <c r="M3" s="1210"/>
    </row>
    <row r="4" spans="1:13">
      <c r="A4" s="1211" t="s">
        <v>805</v>
      </c>
      <c r="B4" s="1198">
        <v>20</v>
      </c>
      <c r="C4" s="1198">
        <v>10</v>
      </c>
      <c r="D4" s="1198">
        <v>0.5</v>
      </c>
      <c r="E4" s="1198">
        <v>1</v>
      </c>
      <c r="F4" s="1198"/>
      <c r="G4" s="1198"/>
      <c r="H4" s="1198"/>
      <c r="I4" s="1198"/>
      <c r="J4" s="1198"/>
      <c r="K4" s="1198"/>
      <c r="L4" s="1198"/>
      <c r="M4" s="1198"/>
    </row>
    <row r="5" spans="1:13">
      <c r="A5" s="1197" t="s">
        <v>806</v>
      </c>
      <c r="B5" s="1212" t="s">
        <v>1152</v>
      </c>
      <c r="C5" s="1212" t="s">
        <v>1153</v>
      </c>
      <c r="D5" s="1198" t="s">
        <v>1154</v>
      </c>
      <c r="E5" s="1198" t="s">
        <v>979</v>
      </c>
      <c r="F5" s="1198"/>
      <c r="G5" s="1198"/>
      <c r="H5" s="1198"/>
      <c r="I5" s="1198"/>
      <c r="J5" s="1198"/>
      <c r="K5" s="1198"/>
      <c r="L5" s="1198"/>
      <c r="M5" s="1198"/>
    </row>
    <row r="6" spans="1:13">
      <c r="A6" s="1197" t="s">
        <v>807</v>
      </c>
      <c r="B6" s="1198" t="s">
        <v>1155</v>
      </c>
      <c r="C6" s="1212">
        <v>0</v>
      </c>
      <c r="D6" s="1198" t="s">
        <v>979</v>
      </c>
      <c r="E6" s="1198"/>
      <c r="F6" s="1198"/>
      <c r="G6" s="1198"/>
      <c r="H6" s="1198"/>
      <c r="I6" s="1198"/>
      <c r="J6" s="1198"/>
      <c r="K6" s="1198"/>
      <c r="L6" s="1198"/>
      <c r="M6" s="1198"/>
    </row>
    <row r="7" spans="1:13" ht="13" thickBot="1">
      <c r="A7" s="1200" t="s">
        <v>808</v>
      </c>
      <c r="B7" s="1201" t="s">
        <v>1156</v>
      </c>
      <c r="C7" s="1201" t="s">
        <v>1156</v>
      </c>
      <c r="D7" s="1201" t="s">
        <v>977</v>
      </c>
      <c r="E7" s="1201" t="s">
        <v>1157</v>
      </c>
      <c r="F7" s="1201"/>
      <c r="G7" s="1201"/>
      <c r="H7" s="1201"/>
      <c r="I7" s="1201"/>
      <c r="J7" s="1201"/>
      <c r="K7" s="1201"/>
      <c r="L7" s="1201"/>
      <c r="M7" s="1201"/>
    </row>
    <row r="8" spans="1:13">
      <c r="A8" s="1196" t="s">
        <v>811</v>
      </c>
      <c r="B8" s="1210"/>
      <c r="C8" s="1210"/>
      <c r="D8" s="1210"/>
      <c r="E8" s="1210"/>
      <c r="F8" s="1210"/>
      <c r="G8" s="1210"/>
      <c r="H8" s="1210"/>
      <c r="I8" s="1210"/>
      <c r="J8" s="1210"/>
      <c r="K8" s="1210"/>
      <c r="L8" s="1210"/>
      <c r="M8" s="1210"/>
    </row>
    <row r="9" spans="1:13">
      <c r="A9" s="1211" t="s">
        <v>805</v>
      </c>
      <c r="B9" s="1198">
        <v>5</v>
      </c>
      <c r="C9" s="1198">
        <v>3</v>
      </c>
      <c r="D9" s="1198">
        <v>0.5</v>
      </c>
      <c r="E9" s="1198">
        <v>1</v>
      </c>
      <c r="F9" s="1198"/>
      <c r="G9" s="1198"/>
      <c r="H9" s="1198"/>
      <c r="I9" s="1198"/>
      <c r="J9" s="1198"/>
      <c r="K9" s="1198"/>
      <c r="L9" s="1198"/>
      <c r="M9" s="1198"/>
    </row>
    <row r="10" spans="1:13">
      <c r="A10" s="1197" t="s">
        <v>809</v>
      </c>
      <c r="B10" s="1212" t="s">
        <v>1158</v>
      </c>
      <c r="C10" s="1212" t="s">
        <v>1159</v>
      </c>
      <c r="D10" s="1198" t="s">
        <v>1160</v>
      </c>
      <c r="E10" s="1198" t="s">
        <v>1160</v>
      </c>
      <c r="F10" s="1198"/>
      <c r="G10" s="1198"/>
      <c r="H10" s="1198"/>
      <c r="I10" s="1198"/>
      <c r="J10" s="1198"/>
      <c r="K10" s="1198"/>
      <c r="L10" s="1198"/>
      <c r="M10" s="1198"/>
    </row>
    <row r="11" spans="1:13">
      <c r="A11" s="1197" t="s">
        <v>810</v>
      </c>
      <c r="B11" s="1198" t="s">
        <v>1155</v>
      </c>
      <c r="C11" s="1212">
        <v>0</v>
      </c>
      <c r="D11" s="1198" t="s">
        <v>979</v>
      </c>
      <c r="E11" s="1198"/>
      <c r="F11" s="1198"/>
      <c r="G11" s="1198"/>
      <c r="H11" s="1198"/>
      <c r="I11" s="1198"/>
      <c r="J11" s="1198"/>
      <c r="K11" s="1198"/>
      <c r="L11" s="1198"/>
      <c r="M11" s="1198"/>
    </row>
    <row r="12" spans="1:13" ht="13" thickBot="1">
      <c r="A12" s="1200" t="s">
        <v>808</v>
      </c>
      <c r="B12" s="1201" t="s">
        <v>1161</v>
      </c>
      <c r="C12" s="1201" t="s">
        <v>1156</v>
      </c>
      <c r="D12" s="1201" t="s">
        <v>970</v>
      </c>
      <c r="E12" s="1201"/>
      <c r="F12" s="1201"/>
      <c r="G12" s="1201"/>
      <c r="H12" s="1201"/>
      <c r="I12" s="1201"/>
      <c r="J12" s="1201"/>
      <c r="K12" s="1201"/>
      <c r="L12" s="1201"/>
      <c r="M12" s="1201"/>
    </row>
    <row r="13" spans="1:13">
      <c r="A13" s="1196" t="s">
        <v>1162</v>
      </c>
      <c r="B13" s="1210"/>
      <c r="C13" s="1210"/>
      <c r="D13" s="1210"/>
      <c r="E13" s="1210"/>
      <c r="F13" s="1210"/>
      <c r="G13" s="1210"/>
      <c r="H13" s="1210"/>
      <c r="I13" s="1210"/>
      <c r="J13" s="1210"/>
      <c r="K13" s="1210"/>
      <c r="L13" s="1210"/>
      <c r="M13" s="1210"/>
    </row>
    <row r="14" spans="1:13">
      <c r="A14" s="1211" t="s">
        <v>805</v>
      </c>
      <c r="B14" s="1198">
        <v>3</v>
      </c>
      <c r="C14" s="1198">
        <v>0.5</v>
      </c>
      <c r="D14" s="1198">
        <v>0.02</v>
      </c>
      <c r="E14" s="1198"/>
      <c r="F14" s="1198"/>
      <c r="G14" s="1198"/>
      <c r="H14" s="1198"/>
      <c r="I14" s="1198"/>
      <c r="J14" s="1198"/>
      <c r="K14" s="1198"/>
      <c r="L14" s="1198"/>
      <c r="M14" s="1198"/>
    </row>
    <row r="15" spans="1:13">
      <c r="A15" s="1197" t="s">
        <v>809</v>
      </c>
      <c r="B15" s="1463">
        <v>15000</v>
      </c>
      <c r="C15" s="1212" t="s">
        <v>1163</v>
      </c>
      <c r="D15" s="1198" t="s">
        <v>1164</v>
      </c>
      <c r="E15" s="1198"/>
      <c r="F15" s="1198"/>
      <c r="G15" s="1198"/>
      <c r="H15" s="1198"/>
      <c r="I15" s="1198"/>
      <c r="J15" s="1198"/>
      <c r="K15" s="1198"/>
      <c r="L15" s="1198"/>
      <c r="M15" s="1198"/>
    </row>
    <row r="16" spans="1:13">
      <c r="A16" s="1197" t="s">
        <v>810</v>
      </c>
      <c r="B16" s="1464">
        <v>3000</v>
      </c>
      <c r="C16" s="1212"/>
      <c r="D16" s="1198"/>
      <c r="E16" s="1198"/>
      <c r="F16" s="1198"/>
      <c r="G16" s="1198"/>
      <c r="H16" s="1198"/>
      <c r="I16" s="1198"/>
      <c r="J16" s="1198"/>
      <c r="K16" s="1198"/>
      <c r="L16" s="1198"/>
      <c r="M16" s="1198"/>
    </row>
    <row r="17" spans="1:13" ht="13" thickBot="1">
      <c r="A17" s="1200" t="s">
        <v>808</v>
      </c>
      <c r="B17" s="1201" t="s">
        <v>1165</v>
      </c>
      <c r="C17" s="1201" t="s">
        <v>1166</v>
      </c>
      <c r="D17" s="1201" t="s">
        <v>1167</v>
      </c>
      <c r="E17" s="1201"/>
      <c r="F17" s="1201"/>
      <c r="G17" s="1201"/>
      <c r="H17" s="1201"/>
      <c r="I17" s="1201"/>
      <c r="J17" s="1201"/>
      <c r="K17" s="1201"/>
      <c r="L17" s="1201"/>
      <c r="M17" s="1201"/>
    </row>
    <row r="18" spans="1:13">
      <c r="A18" s="1196" t="s">
        <v>1168</v>
      </c>
      <c r="B18" s="1210"/>
      <c r="C18" s="1210"/>
      <c r="D18" s="1210"/>
      <c r="E18" s="1210"/>
      <c r="F18" s="1210"/>
      <c r="G18" s="1210"/>
      <c r="H18" s="1210"/>
      <c r="I18" s="1210"/>
      <c r="J18" s="1210"/>
      <c r="K18" s="1210"/>
      <c r="L18" s="1210"/>
      <c r="M18" s="1210"/>
    </row>
    <row r="19" spans="1:13">
      <c r="A19" s="1211" t="s">
        <v>805</v>
      </c>
      <c r="B19" s="1198">
        <v>3</v>
      </c>
      <c r="C19" s="1198">
        <v>0.5</v>
      </c>
      <c r="D19" s="1198">
        <v>0.02</v>
      </c>
      <c r="E19" s="1198"/>
      <c r="F19" s="1198"/>
      <c r="G19" s="1198"/>
      <c r="H19" s="1198"/>
      <c r="I19" s="1198"/>
      <c r="J19" s="1198"/>
      <c r="K19" s="1198"/>
      <c r="L19" s="1198"/>
      <c r="M19" s="1198"/>
    </row>
    <row r="20" spans="1:13">
      <c r="A20" s="1197" t="s">
        <v>809</v>
      </c>
      <c r="B20" s="1212" t="s">
        <v>1169</v>
      </c>
      <c r="C20" s="1212" t="s">
        <v>1170</v>
      </c>
      <c r="D20" s="1198" t="s">
        <v>1171</v>
      </c>
      <c r="E20" s="1198"/>
      <c r="F20" s="1198"/>
      <c r="G20" s="1198"/>
      <c r="H20" s="1198"/>
      <c r="I20" s="1198"/>
      <c r="J20" s="1198"/>
      <c r="K20" s="1198"/>
      <c r="L20" s="1198"/>
      <c r="M20" s="1198"/>
    </row>
    <row r="21" spans="1:13">
      <c r="A21" s="1197" t="s">
        <v>810</v>
      </c>
      <c r="B21" s="1464">
        <v>5250</v>
      </c>
      <c r="C21" s="1212"/>
      <c r="D21" s="1198"/>
      <c r="E21" s="1198"/>
      <c r="F21" s="1198"/>
      <c r="G21" s="1198"/>
      <c r="H21" s="1198"/>
      <c r="I21" s="1198"/>
      <c r="J21" s="1198"/>
      <c r="K21" s="1198"/>
      <c r="L21" s="1198"/>
      <c r="M21" s="1198"/>
    </row>
    <row r="22" spans="1:13" ht="13" thickBot="1">
      <c r="A22" s="1200" t="s">
        <v>808</v>
      </c>
      <c r="B22" s="1201" t="s">
        <v>1172</v>
      </c>
      <c r="C22" s="1201">
        <v>500</v>
      </c>
      <c r="D22" s="1201" t="s">
        <v>1167</v>
      </c>
      <c r="E22" s="1201"/>
      <c r="F22" s="1201"/>
      <c r="G22" s="1201"/>
      <c r="H22" s="1201"/>
      <c r="I22" s="1201"/>
      <c r="J22" s="1201"/>
      <c r="K22" s="1201"/>
      <c r="L22" s="1201"/>
      <c r="M22" s="1201"/>
    </row>
    <row r="23" spans="1:13">
      <c r="A23" s="1196" t="s">
        <v>1173</v>
      </c>
      <c r="B23" s="1210"/>
      <c r="C23" s="1210"/>
      <c r="D23" s="1210"/>
      <c r="E23" s="1210"/>
      <c r="F23" s="1210"/>
      <c r="G23" s="1210"/>
      <c r="H23" s="1210"/>
      <c r="I23" s="1210"/>
      <c r="J23" s="1210"/>
      <c r="K23" s="1210"/>
      <c r="L23" s="1210"/>
      <c r="M23" s="1210"/>
    </row>
    <row r="24" spans="1:13">
      <c r="A24" s="1211" t="s">
        <v>805</v>
      </c>
      <c r="B24" s="1198">
        <v>2</v>
      </c>
      <c r="C24" s="1198"/>
      <c r="D24" s="1198"/>
      <c r="E24" s="1198"/>
      <c r="F24" s="1198"/>
      <c r="G24" s="1198"/>
      <c r="H24" s="1198"/>
      <c r="I24" s="1198"/>
      <c r="J24" s="1198"/>
      <c r="K24" s="1198"/>
      <c r="L24" s="1198"/>
      <c r="M24" s="1198"/>
    </row>
    <row r="25" spans="1:13">
      <c r="A25" s="1197" t="s">
        <v>809</v>
      </c>
      <c r="B25" s="1463">
        <v>1000</v>
      </c>
      <c r="C25" s="1212"/>
      <c r="D25" s="1198"/>
      <c r="E25" s="1198"/>
      <c r="F25" s="1198"/>
      <c r="G25" s="1198"/>
      <c r="H25" s="1198"/>
      <c r="I25" s="1198"/>
      <c r="J25" s="1198"/>
      <c r="K25" s="1198"/>
      <c r="L25" s="1198"/>
      <c r="M25" s="1198"/>
    </row>
    <row r="26" spans="1:13">
      <c r="A26" s="1197" t="s">
        <v>810</v>
      </c>
      <c r="B26" s="1198">
        <v>50</v>
      </c>
      <c r="C26" s="1212"/>
      <c r="D26" s="1198"/>
      <c r="E26" s="1198"/>
      <c r="F26" s="1198"/>
      <c r="G26" s="1198"/>
      <c r="H26" s="1198"/>
      <c r="I26" s="1198"/>
      <c r="J26" s="1198"/>
      <c r="K26" s="1198"/>
      <c r="L26" s="1198"/>
      <c r="M26" s="1198"/>
    </row>
    <row r="27" spans="1:13" ht="13" thickBot="1">
      <c r="A27" s="1200" t="s">
        <v>808</v>
      </c>
      <c r="B27" s="1201" t="s">
        <v>1174</v>
      </c>
      <c r="C27" s="1201"/>
      <c r="D27" s="1201"/>
      <c r="E27" s="1213"/>
      <c r="F27" s="1201"/>
      <c r="G27" s="1201"/>
      <c r="H27" s="1201"/>
      <c r="I27" s="1201"/>
      <c r="J27" s="1201"/>
      <c r="K27" s="1201"/>
      <c r="L27" s="1201"/>
      <c r="M27" s="1201"/>
    </row>
    <row r="28" spans="1:13">
      <c r="A28" s="1196" t="s">
        <v>1175</v>
      </c>
      <c r="B28" s="1210"/>
      <c r="C28" s="1210"/>
      <c r="D28" s="1210"/>
      <c r="E28" s="1210"/>
      <c r="F28" s="1210"/>
      <c r="G28" s="1210"/>
      <c r="H28" s="1210"/>
      <c r="I28" s="1210"/>
      <c r="J28" s="1210"/>
      <c r="K28" s="1210"/>
      <c r="L28" s="1210"/>
      <c r="M28" s="1210"/>
    </row>
    <row r="29" spans="1:13">
      <c r="A29" s="1211" t="s">
        <v>805</v>
      </c>
      <c r="B29" s="1198">
        <v>2</v>
      </c>
      <c r="C29" s="1198"/>
      <c r="D29" s="1198"/>
      <c r="E29" s="1198"/>
      <c r="F29" s="1198"/>
      <c r="G29" s="1198"/>
      <c r="H29" s="1198"/>
      <c r="I29" s="1198"/>
      <c r="J29" s="1198"/>
      <c r="K29" s="1198"/>
      <c r="L29" s="1198"/>
      <c r="M29" s="1198"/>
    </row>
    <row r="30" spans="1:13">
      <c r="A30" s="1197" t="s">
        <v>809</v>
      </c>
      <c r="B30" s="1463">
        <v>7000</v>
      </c>
      <c r="C30" s="1212"/>
      <c r="D30" s="1198"/>
      <c r="E30" s="1198"/>
      <c r="F30" s="1198"/>
      <c r="G30" s="1198"/>
      <c r="H30" s="1198"/>
      <c r="I30" s="1198"/>
      <c r="J30" s="1198"/>
      <c r="K30" s="1198"/>
      <c r="L30" s="1198"/>
      <c r="M30" s="1198"/>
    </row>
    <row r="31" spans="1:13">
      <c r="A31" s="1197" t="s">
        <v>810</v>
      </c>
      <c r="B31" s="1464">
        <v>2000</v>
      </c>
      <c r="C31" s="1212"/>
      <c r="D31" s="1198"/>
      <c r="E31" s="1198"/>
      <c r="F31" s="1198"/>
      <c r="G31" s="1198"/>
      <c r="H31" s="1198"/>
      <c r="I31" s="1198"/>
      <c r="J31" s="1198"/>
      <c r="K31" s="1198"/>
      <c r="L31" s="1198"/>
      <c r="M31" s="1198"/>
    </row>
    <row r="32" spans="1:13" ht="13" thickBot="1">
      <c r="A32" s="1200" t="s">
        <v>808</v>
      </c>
      <c r="B32" s="1201">
        <v>7100</v>
      </c>
      <c r="C32" s="1201"/>
      <c r="D32" s="1201"/>
      <c r="E32" s="1213"/>
      <c r="F32" s="1201"/>
      <c r="G32" s="1201"/>
      <c r="H32" s="1201"/>
      <c r="I32" s="1201"/>
      <c r="J32" s="1201"/>
      <c r="K32" s="1201"/>
      <c r="L32" s="1201"/>
      <c r="M32" s="1201"/>
    </row>
    <row r="33" spans="1:13">
      <c r="A33" s="1196" t="s">
        <v>1176</v>
      </c>
      <c r="B33" s="1210"/>
      <c r="C33" s="1210"/>
      <c r="D33" s="1210"/>
      <c r="E33" s="1210"/>
      <c r="F33" s="1210"/>
      <c r="G33" s="1210"/>
      <c r="H33" s="1210"/>
      <c r="I33" s="1210"/>
      <c r="J33" s="1210"/>
      <c r="K33" s="1210"/>
      <c r="L33" s="1210"/>
      <c r="M33" s="1210"/>
    </row>
    <row r="34" spans="1:13">
      <c r="A34" s="1211" t="s">
        <v>805</v>
      </c>
      <c r="B34" s="1198">
        <v>2</v>
      </c>
      <c r="C34" s="1198"/>
      <c r="D34" s="1198">
        <v>0.02</v>
      </c>
      <c r="E34" s="1198"/>
      <c r="F34" s="1198"/>
      <c r="G34" s="1198"/>
      <c r="H34" s="1198"/>
      <c r="I34" s="1198"/>
      <c r="J34" s="1198"/>
      <c r="K34" s="1198"/>
      <c r="L34" s="1198"/>
      <c r="M34" s="1198"/>
    </row>
    <row r="35" spans="1:13">
      <c r="A35" s="1197" t="s">
        <v>809</v>
      </c>
      <c r="B35" s="1212">
        <v>9000</v>
      </c>
      <c r="C35" s="1212"/>
      <c r="D35" s="1198" t="s">
        <v>945</v>
      </c>
      <c r="E35" s="1198"/>
      <c r="F35" s="1198"/>
      <c r="G35" s="1198"/>
      <c r="H35" s="1198"/>
      <c r="I35" s="1214"/>
      <c r="J35" s="1198"/>
      <c r="K35" s="1198"/>
      <c r="L35" s="1198"/>
      <c r="M35" s="1198"/>
    </row>
    <row r="36" spans="1:13">
      <c r="A36" s="1197" t="s">
        <v>810</v>
      </c>
      <c r="B36" s="1198">
        <v>1500</v>
      </c>
      <c r="C36" s="1212"/>
      <c r="D36" s="1198"/>
      <c r="E36" s="1198"/>
      <c r="F36" s="1198"/>
      <c r="G36" s="1198"/>
      <c r="H36" s="1198"/>
      <c r="I36" s="1198"/>
      <c r="J36" s="1198"/>
      <c r="K36" s="1198"/>
      <c r="L36" s="1198"/>
      <c r="M36" s="1198"/>
    </row>
    <row r="37" spans="1:13" ht="13" thickBot="1">
      <c r="A37" s="1200" t="s">
        <v>808</v>
      </c>
      <c r="B37" s="1465">
        <v>10000</v>
      </c>
      <c r="C37" s="1201"/>
      <c r="D37" s="1201" t="s">
        <v>1018</v>
      </c>
      <c r="E37" s="1201"/>
      <c r="F37" s="1201"/>
      <c r="G37" s="1201"/>
      <c r="H37" s="1201"/>
      <c r="I37" s="1201"/>
      <c r="J37" s="1201"/>
      <c r="K37" s="1201"/>
      <c r="L37" s="1201"/>
      <c r="M37" s="1201"/>
    </row>
    <row r="38" spans="1:13">
      <c r="A38" s="1196" t="s">
        <v>1177</v>
      </c>
      <c r="B38" s="1210"/>
      <c r="C38" s="1210"/>
      <c r="D38" s="1210"/>
      <c r="E38" s="1210"/>
      <c r="F38" s="1210"/>
      <c r="G38" s="1210"/>
      <c r="H38" s="1210"/>
      <c r="I38" s="1210"/>
      <c r="J38" s="1210"/>
      <c r="K38" s="1210"/>
      <c r="L38" s="1210"/>
      <c r="M38" s="1210"/>
    </row>
    <row r="39" spans="1:13">
      <c r="A39" s="1211" t="s">
        <v>805</v>
      </c>
      <c r="B39" s="1198"/>
      <c r="C39" s="1198">
        <v>1</v>
      </c>
      <c r="D39" s="1198"/>
      <c r="E39" s="1198"/>
      <c r="F39" s="1198"/>
      <c r="G39" s="1198"/>
      <c r="H39" s="1198"/>
      <c r="I39" s="1198"/>
      <c r="J39" s="1198"/>
      <c r="K39" s="1198"/>
      <c r="L39" s="1198"/>
      <c r="M39" s="1198"/>
    </row>
    <row r="40" spans="1:13">
      <c r="A40" s="1197" t="s">
        <v>809</v>
      </c>
      <c r="B40" s="1212"/>
      <c r="C40" s="1212" t="s">
        <v>979</v>
      </c>
      <c r="D40" s="1198"/>
      <c r="E40" s="1198"/>
      <c r="F40" s="1198"/>
      <c r="G40" s="1198"/>
      <c r="H40" s="1198"/>
      <c r="I40" s="1198"/>
      <c r="J40" s="1198"/>
      <c r="K40" s="1198"/>
      <c r="L40" s="1198"/>
      <c r="M40" s="1198"/>
    </row>
    <row r="41" spans="1:13">
      <c r="A41" s="1197" t="s">
        <v>810</v>
      </c>
      <c r="B41" s="1198"/>
      <c r="C41" s="1212"/>
      <c r="D41" s="1198"/>
      <c r="E41" s="1198"/>
      <c r="F41" s="1198"/>
      <c r="G41" s="1198"/>
      <c r="H41" s="1198"/>
      <c r="I41" s="1198"/>
      <c r="J41" s="1198"/>
      <c r="K41" s="1198"/>
      <c r="L41" s="1198"/>
      <c r="M41" s="1198"/>
    </row>
    <row r="42" spans="1:13" ht="13" thickBot="1">
      <c r="A42" s="1200" t="s">
        <v>808</v>
      </c>
      <c r="B42" s="1201"/>
      <c r="C42" s="1201" t="s">
        <v>1178</v>
      </c>
      <c r="D42" s="1201"/>
      <c r="E42" s="1201"/>
      <c r="F42" s="1201"/>
      <c r="G42" s="1201"/>
      <c r="H42" s="1201"/>
      <c r="I42" s="1201"/>
      <c r="J42" s="1201"/>
      <c r="K42" s="1201"/>
      <c r="L42" s="1201"/>
      <c r="M42" s="1201"/>
    </row>
    <row r="43" spans="1:13">
      <c r="A43" s="1196" t="s">
        <v>1179</v>
      </c>
      <c r="B43" s="1210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</row>
    <row r="44" spans="1:13">
      <c r="A44" s="1211" t="s">
        <v>805</v>
      </c>
      <c r="B44" s="1198"/>
      <c r="C44" s="1198"/>
      <c r="D44" s="1198"/>
      <c r="E44" s="1198"/>
      <c r="F44" s="1198"/>
      <c r="G44" s="1198"/>
      <c r="H44" s="1198"/>
      <c r="I44" s="1198"/>
      <c r="J44" s="1198"/>
      <c r="K44" s="1198"/>
      <c r="L44" s="1198"/>
      <c r="M44" s="1198"/>
    </row>
    <row r="45" spans="1:13">
      <c r="A45" s="1197" t="s">
        <v>809</v>
      </c>
      <c r="B45" s="1212"/>
      <c r="C45" s="1212"/>
      <c r="D45" s="1198"/>
      <c r="E45" s="1198"/>
      <c r="F45" s="1198"/>
      <c r="G45" s="1198"/>
      <c r="H45" s="1198"/>
      <c r="I45" s="1198"/>
      <c r="J45" s="1198"/>
      <c r="K45" s="1198"/>
      <c r="L45" s="1198"/>
      <c r="M45" s="1198"/>
    </row>
    <row r="46" spans="1:13">
      <c r="A46" s="1197" t="s">
        <v>810</v>
      </c>
      <c r="B46" s="1198"/>
      <c r="C46" s="1212"/>
      <c r="D46" s="1198"/>
      <c r="E46" s="1198"/>
      <c r="F46" s="1198"/>
      <c r="G46" s="1198"/>
      <c r="H46" s="1198"/>
      <c r="I46" s="1198"/>
      <c r="J46" s="1198"/>
      <c r="K46" s="1198"/>
      <c r="L46" s="1198"/>
      <c r="M46" s="1198"/>
    </row>
    <row r="47" spans="1:13" ht="13" thickBot="1">
      <c r="A47" s="1200" t="s">
        <v>808</v>
      </c>
      <c r="B47" s="1201"/>
      <c r="C47" s="1201"/>
      <c r="D47" s="1201"/>
      <c r="E47" s="1201"/>
      <c r="F47" s="1201"/>
      <c r="G47" s="1201"/>
      <c r="H47" s="1201"/>
      <c r="I47" s="1201"/>
      <c r="J47" s="1201"/>
      <c r="K47" s="1201"/>
      <c r="L47" s="1201"/>
      <c r="M47" s="1201"/>
    </row>
    <row r="48" spans="1:13">
      <c r="A48" s="1196" t="s">
        <v>1180</v>
      </c>
      <c r="B48" s="1210"/>
      <c r="C48" s="1210"/>
      <c r="D48" s="1210"/>
      <c r="E48" s="1210"/>
      <c r="F48" s="1210"/>
      <c r="G48" s="1210"/>
      <c r="H48" s="1210"/>
      <c r="I48" s="1210"/>
      <c r="J48" s="1210"/>
      <c r="K48" s="1210"/>
      <c r="L48" s="1210"/>
      <c r="M48" s="1210"/>
    </row>
    <row r="49" spans="1:13">
      <c r="A49" s="1211" t="s">
        <v>805</v>
      </c>
      <c r="B49" s="1198"/>
      <c r="C49" s="1198"/>
      <c r="D49" s="1198"/>
      <c r="E49" s="1198"/>
      <c r="F49" s="1198"/>
      <c r="G49" s="1198"/>
      <c r="H49" s="1198"/>
      <c r="I49" s="1198"/>
      <c r="J49" s="1198"/>
      <c r="K49" s="1198"/>
      <c r="L49" s="1198"/>
      <c r="M49" s="1198"/>
    </row>
    <row r="50" spans="1:13">
      <c r="A50" s="1197" t="s">
        <v>809</v>
      </c>
      <c r="B50" s="1212"/>
      <c r="C50" s="1212"/>
      <c r="D50" s="1198"/>
      <c r="E50" s="1198"/>
      <c r="F50" s="1198"/>
      <c r="G50" s="1198"/>
      <c r="H50" s="1198"/>
      <c r="I50" s="1198"/>
      <c r="J50" s="1198"/>
      <c r="K50" s="1198"/>
      <c r="L50" s="1198"/>
      <c r="M50" s="1198"/>
    </row>
    <row r="51" spans="1:13">
      <c r="A51" s="1197" t="s">
        <v>810</v>
      </c>
      <c r="B51" s="1198"/>
      <c r="C51" s="1212"/>
      <c r="D51" s="1198"/>
      <c r="E51" s="1198"/>
      <c r="F51" s="1198"/>
      <c r="G51" s="1198"/>
      <c r="H51" s="1198"/>
      <c r="I51" s="1198"/>
      <c r="J51" s="1198"/>
      <c r="K51" s="1198"/>
      <c r="L51" s="1198"/>
      <c r="M51" s="1198"/>
    </row>
    <row r="52" spans="1:13" ht="13" thickBot="1">
      <c r="A52" s="1200" t="s">
        <v>808</v>
      </c>
      <c r="B52" s="1201"/>
      <c r="C52" s="1201"/>
      <c r="D52" s="1201"/>
      <c r="E52" s="1201"/>
      <c r="F52" s="1201"/>
      <c r="G52" s="1201"/>
      <c r="H52" s="1201"/>
      <c r="I52" s="1201"/>
      <c r="J52" s="1201"/>
      <c r="K52" s="1201"/>
      <c r="L52" s="1201"/>
      <c r="M52" s="1201"/>
    </row>
    <row r="53" spans="1:13">
      <c r="A53" s="1196" t="s">
        <v>1181</v>
      </c>
      <c r="B53" s="1210"/>
      <c r="C53" s="1210"/>
      <c r="D53" s="1210"/>
      <c r="E53" s="1210"/>
      <c r="F53" s="1210"/>
      <c r="G53" s="1210"/>
      <c r="H53" s="1210"/>
      <c r="I53" s="1210"/>
      <c r="J53" s="1210"/>
      <c r="K53" s="1210"/>
      <c r="L53" s="1210"/>
      <c r="M53" s="1210"/>
    </row>
    <row r="54" spans="1:13">
      <c r="A54" s="1211" t="s">
        <v>805</v>
      </c>
      <c r="B54" s="1198"/>
      <c r="C54" s="1198"/>
      <c r="D54" s="1198"/>
      <c r="E54" s="1198"/>
      <c r="F54" s="1198"/>
      <c r="G54" s="1198"/>
      <c r="H54" s="1198"/>
      <c r="I54" s="1198"/>
      <c r="J54" s="1198"/>
      <c r="K54" s="1198"/>
      <c r="L54" s="1198"/>
      <c r="M54" s="1198"/>
    </row>
    <row r="55" spans="1:13">
      <c r="A55" s="1197" t="s">
        <v>809</v>
      </c>
      <c r="B55" s="1212"/>
      <c r="C55" s="1212"/>
      <c r="D55" s="1198"/>
      <c r="E55" s="1198"/>
      <c r="F55" s="1198"/>
      <c r="G55" s="1198"/>
      <c r="H55" s="1198"/>
      <c r="I55" s="1198"/>
      <c r="J55" s="1198"/>
      <c r="K55" s="1198"/>
      <c r="L55" s="1198"/>
      <c r="M55" s="1198"/>
    </row>
    <row r="56" spans="1:13">
      <c r="A56" s="1197" t="s">
        <v>810</v>
      </c>
      <c r="B56" s="1198"/>
      <c r="C56" s="1212"/>
      <c r="D56" s="1198"/>
      <c r="E56" s="1198"/>
      <c r="F56" s="1198"/>
      <c r="G56" s="1198"/>
      <c r="H56" s="1198"/>
      <c r="I56" s="1198"/>
      <c r="J56" s="1198"/>
      <c r="K56" s="1198"/>
      <c r="L56" s="1198"/>
      <c r="M56" s="1198"/>
    </row>
    <row r="57" spans="1:13" ht="13" thickBot="1">
      <c r="A57" s="1200" t="s">
        <v>808</v>
      </c>
      <c r="B57" s="1201"/>
      <c r="C57" s="1201"/>
      <c r="D57" s="1201"/>
      <c r="E57" s="1201"/>
      <c r="F57" s="1201"/>
      <c r="G57" s="1201"/>
      <c r="H57" s="1201"/>
      <c r="I57" s="1201"/>
      <c r="J57" s="1201"/>
      <c r="K57" s="1201"/>
      <c r="L57" s="1201"/>
      <c r="M57" s="1201"/>
    </row>
    <row r="58" spans="1:13">
      <c r="A58" s="1196" t="s">
        <v>1182</v>
      </c>
      <c r="B58" s="1210"/>
      <c r="C58" s="1210"/>
      <c r="D58" s="1210"/>
      <c r="E58" s="1210"/>
      <c r="F58" s="1210"/>
      <c r="G58" s="1210"/>
      <c r="H58" s="1210"/>
      <c r="I58" s="1210"/>
      <c r="J58" s="1210"/>
      <c r="K58" s="1210"/>
      <c r="L58" s="1210"/>
      <c r="M58" s="1210"/>
    </row>
    <row r="59" spans="1:13">
      <c r="A59" s="1211" t="s">
        <v>805</v>
      </c>
      <c r="B59" s="1198"/>
      <c r="C59" s="1198"/>
      <c r="D59" s="1198"/>
      <c r="E59" s="1198"/>
      <c r="F59" s="1198"/>
      <c r="G59" s="1198"/>
      <c r="H59" s="1198"/>
      <c r="I59" s="1198"/>
      <c r="J59" s="1198"/>
      <c r="K59" s="1198"/>
      <c r="L59" s="1198"/>
      <c r="M59" s="1198"/>
    </row>
    <row r="60" spans="1:13">
      <c r="A60" s="1197" t="s">
        <v>809</v>
      </c>
      <c r="B60" s="1212"/>
      <c r="C60" s="1212"/>
      <c r="D60" s="1198"/>
      <c r="E60" s="1198"/>
      <c r="F60" s="1198"/>
      <c r="G60" s="1198"/>
      <c r="H60" s="1198"/>
      <c r="I60" s="1198"/>
      <c r="J60" s="1198"/>
      <c r="K60" s="1198"/>
      <c r="L60" s="1198"/>
      <c r="M60" s="1198"/>
    </row>
    <row r="61" spans="1:13">
      <c r="A61" s="1197" t="s">
        <v>810</v>
      </c>
      <c r="B61" s="1198"/>
      <c r="C61" s="1212"/>
      <c r="D61" s="1198"/>
      <c r="E61" s="1198"/>
      <c r="F61" s="1198"/>
      <c r="G61" s="1198"/>
      <c r="H61" s="1198"/>
      <c r="I61" s="1198"/>
      <c r="J61" s="1198"/>
      <c r="K61" s="1198"/>
      <c r="L61" s="1198"/>
      <c r="M61" s="1198"/>
    </row>
    <row r="62" spans="1:13" ht="13" thickBot="1">
      <c r="A62" s="1200" t="s">
        <v>808</v>
      </c>
      <c r="B62" s="1201"/>
      <c r="C62" s="1201"/>
      <c r="D62" s="1201"/>
      <c r="E62" s="1201"/>
      <c r="F62" s="1201"/>
      <c r="G62" s="1201"/>
      <c r="H62" s="1201"/>
      <c r="I62" s="1201"/>
      <c r="J62" s="1201"/>
      <c r="K62" s="1201"/>
      <c r="L62" s="1201"/>
      <c r="M62" s="1201"/>
    </row>
    <row r="63" spans="1:13">
      <c r="A63" s="1196" t="s">
        <v>1183</v>
      </c>
      <c r="B63" s="1210"/>
      <c r="C63" s="1210"/>
      <c r="D63" s="1210"/>
      <c r="E63" s="1210"/>
      <c r="F63" s="1210"/>
      <c r="G63" s="1210"/>
      <c r="H63" s="1210"/>
      <c r="I63" s="1210"/>
      <c r="J63" s="1210"/>
      <c r="K63" s="1210"/>
      <c r="L63" s="1210"/>
      <c r="M63" s="1210"/>
    </row>
    <row r="64" spans="1:13">
      <c r="A64" s="1211" t="s">
        <v>805</v>
      </c>
      <c r="B64" s="1198"/>
      <c r="C64" s="1198"/>
      <c r="D64" s="1198"/>
      <c r="E64" s="1198"/>
      <c r="F64" s="1198"/>
      <c r="G64" s="1198"/>
      <c r="H64" s="1198"/>
      <c r="I64" s="1198"/>
      <c r="J64" s="1198"/>
      <c r="K64" s="1198"/>
      <c r="L64" s="1198"/>
      <c r="M64" s="1198"/>
    </row>
    <row r="65" spans="1:13">
      <c r="A65" s="1197" t="s">
        <v>809</v>
      </c>
      <c r="B65" s="1212"/>
      <c r="C65" s="1212"/>
      <c r="D65" s="1198"/>
      <c r="E65" s="1198"/>
      <c r="F65" s="1198"/>
      <c r="G65" s="1198"/>
      <c r="H65" s="1198"/>
      <c r="I65" s="1198"/>
      <c r="J65" s="1198"/>
      <c r="K65" s="1198"/>
      <c r="L65" s="1198"/>
      <c r="M65" s="1198"/>
    </row>
    <row r="66" spans="1:13">
      <c r="A66" s="1197" t="s">
        <v>810</v>
      </c>
      <c r="B66" s="1198"/>
      <c r="C66" s="1212"/>
      <c r="D66" s="1198"/>
      <c r="E66" s="1198"/>
      <c r="F66" s="1198"/>
      <c r="G66" s="1198"/>
      <c r="H66" s="1198"/>
      <c r="I66" s="1198"/>
      <c r="J66" s="1198"/>
      <c r="K66" s="1198"/>
      <c r="L66" s="1198"/>
      <c r="M66" s="1198"/>
    </row>
    <row r="67" spans="1:13" ht="13" thickBot="1">
      <c r="A67" s="1200" t="s">
        <v>808</v>
      </c>
      <c r="B67" s="1201"/>
      <c r="C67" s="1201"/>
      <c r="D67" s="1201"/>
      <c r="E67" s="1201"/>
      <c r="F67" s="1201"/>
      <c r="G67" s="1201"/>
      <c r="H67" s="1201"/>
      <c r="I67" s="1201"/>
      <c r="J67" s="1201"/>
      <c r="K67" s="1201"/>
      <c r="L67" s="1201"/>
      <c r="M67" s="1201"/>
    </row>
    <row r="68" spans="1:13">
      <c r="A68" s="1196" t="s">
        <v>812</v>
      </c>
      <c r="B68" s="1210"/>
      <c r="C68" s="1210"/>
      <c r="D68" s="1210"/>
      <c r="E68" s="1210"/>
      <c r="F68" s="1210"/>
      <c r="G68" s="1210"/>
      <c r="H68" s="1210"/>
      <c r="I68" s="1210"/>
      <c r="J68" s="1210"/>
      <c r="K68" s="1210"/>
      <c r="L68" s="1210"/>
      <c r="M68" s="1210"/>
    </row>
    <row r="69" spans="1:13">
      <c r="A69" s="1211" t="s">
        <v>805</v>
      </c>
      <c r="B69" s="1198"/>
      <c r="C69" s="1198"/>
      <c r="D69" s="1198"/>
      <c r="E69" s="1198"/>
      <c r="F69" s="1198"/>
      <c r="G69" s="1198"/>
      <c r="H69" s="1198"/>
      <c r="I69" s="1198"/>
      <c r="J69" s="1198"/>
      <c r="K69" s="1198"/>
      <c r="L69" s="1198"/>
      <c r="M69" s="1198"/>
    </row>
    <row r="70" spans="1:13">
      <c r="A70" s="1197" t="s">
        <v>809</v>
      </c>
      <c r="B70" s="1212"/>
      <c r="C70" s="1212"/>
      <c r="D70" s="1198"/>
      <c r="E70" s="1198"/>
      <c r="F70" s="1198"/>
      <c r="G70" s="1198"/>
      <c r="H70" s="1198"/>
      <c r="I70" s="1198"/>
      <c r="J70" s="1198"/>
      <c r="K70" s="1198"/>
      <c r="L70" s="1198"/>
      <c r="M70" s="1198"/>
    </row>
    <row r="71" spans="1:13">
      <c r="A71" s="1197" t="s">
        <v>810</v>
      </c>
      <c r="B71" s="1198"/>
      <c r="C71" s="1212"/>
      <c r="D71" s="1198"/>
      <c r="E71" s="1198"/>
      <c r="F71" s="1198"/>
      <c r="G71" s="1198"/>
      <c r="H71" s="1198"/>
      <c r="I71" s="1198"/>
      <c r="J71" s="1198"/>
      <c r="K71" s="1198"/>
      <c r="L71" s="1198"/>
      <c r="M71" s="1198"/>
    </row>
    <row r="72" spans="1:13" ht="13" thickBot="1">
      <c r="A72" s="1200" t="s">
        <v>808</v>
      </c>
      <c r="B72" s="1201"/>
      <c r="C72" s="1201"/>
      <c r="D72" s="1201"/>
      <c r="E72" s="1201"/>
      <c r="F72" s="1201"/>
      <c r="G72" s="1201"/>
      <c r="H72" s="1201"/>
      <c r="I72" s="1201"/>
      <c r="J72" s="1201"/>
      <c r="K72" s="1201"/>
      <c r="L72" s="1201"/>
      <c r="M72" s="1201"/>
    </row>
    <row r="73" spans="1:13" ht="13" thickBot="1">
      <c r="A73" s="1215" t="s">
        <v>813</v>
      </c>
      <c r="B73" s="1216"/>
      <c r="C73" s="1216"/>
      <c r="D73" s="1216"/>
      <c r="E73" s="1216"/>
      <c r="F73" s="1216"/>
      <c r="G73" s="1216"/>
      <c r="H73" s="1216"/>
      <c r="I73" s="1216"/>
      <c r="J73" s="1216"/>
      <c r="K73" s="1216"/>
      <c r="L73" s="1216"/>
      <c r="M73" s="1216"/>
    </row>
    <row r="74" spans="1:13" ht="13" thickBot="1">
      <c r="A74" s="1462" t="s">
        <v>814</v>
      </c>
      <c r="B74" s="1210"/>
      <c r="C74" s="1210"/>
      <c r="D74" s="1210"/>
      <c r="E74" s="1210"/>
      <c r="F74" s="1210"/>
      <c r="G74" s="1210"/>
      <c r="H74" s="1210"/>
      <c r="I74" s="1210"/>
      <c r="J74" s="1210"/>
      <c r="K74" s="1210"/>
      <c r="L74" s="1210"/>
      <c r="M74" s="1210"/>
    </row>
    <row r="75" spans="1:13">
      <c r="A75" s="1205" t="s">
        <v>815</v>
      </c>
      <c r="B75" s="1210"/>
      <c r="C75" s="1210"/>
      <c r="D75" s="1210"/>
      <c r="E75" s="1210"/>
      <c r="F75" s="1210"/>
      <c r="G75" s="1210"/>
      <c r="H75" s="1210"/>
      <c r="I75" s="1210"/>
      <c r="J75" s="1210"/>
      <c r="K75" s="1210"/>
      <c r="L75" s="1210"/>
      <c r="M75" s="1210"/>
    </row>
    <row r="76" spans="1:13">
      <c r="A76" s="1207" t="s">
        <v>816</v>
      </c>
      <c r="B76" s="1198">
        <v>6</v>
      </c>
      <c r="C76" s="1198">
        <v>6</v>
      </c>
      <c r="D76" s="1198">
        <v>6</v>
      </c>
      <c r="E76" s="1198">
        <v>6</v>
      </c>
      <c r="F76" s="1198">
        <v>6</v>
      </c>
      <c r="G76" s="1198">
        <v>6</v>
      </c>
      <c r="H76" s="1198">
        <v>6</v>
      </c>
      <c r="I76" s="1198">
        <v>6</v>
      </c>
      <c r="J76" s="1198">
        <v>6</v>
      </c>
      <c r="K76" s="1198">
        <v>6</v>
      </c>
      <c r="L76" s="1198">
        <v>6</v>
      </c>
      <c r="M76" s="1198">
        <v>6</v>
      </c>
    </row>
    <row r="77" spans="1:13">
      <c r="A77" s="1207" t="s">
        <v>817</v>
      </c>
      <c r="B77" s="1198">
        <v>90</v>
      </c>
      <c r="C77" s="1198">
        <v>90</v>
      </c>
      <c r="D77" s="1198">
        <v>90</v>
      </c>
      <c r="E77" s="1198">
        <v>90</v>
      </c>
      <c r="F77" s="1198">
        <v>90</v>
      </c>
      <c r="G77" s="1198">
        <v>90</v>
      </c>
      <c r="H77" s="1198">
        <v>90</v>
      </c>
      <c r="I77" s="1198">
        <v>90</v>
      </c>
      <c r="J77" s="1198">
        <v>90</v>
      </c>
      <c r="K77" s="1198">
        <v>90</v>
      </c>
      <c r="L77" s="1198">
        <v>90</v>
      </c>
      <c r="M77" s="1198">
        <v>90</v>
      </c>
    </row>
    <row r="78" spans="1:13">
      <c r="A78" s="1207" t="s">
        <v>818</v>
      </c>
      <c r="B78" s="1198">
        <v>5</v>
      </c>
      <c r="C78" s="1198">
        <v>5</v>
      </c>
      <c r="D78" s="1198">
        <v>3</v>
      </c>
      <c r="E78" s="1198">
        <v>5</v>
      </c>
      <c r="F78" s="1198">
        <v>5</v>
      </c>
      <c r="G78" s="1198">
        <v>5</v>
      </c>
      <c r="H78" s="1198">
        <v>5</v>
      </c>
      <c r="I78" s="1198">
        <v>5</v>
      </c>
      <c r="J78" s="1198">
        <v>5</v>
      </c>
      <c r="K78" s="1198">
        <v>5</v>
      </c>
      <c r="L78" s="1198">
        <v>5</v>
      </c>
      <c r="M78" s="1198">
        <v>5</v>
      </c>
    </row>
    <row r="79" spans="1:13">
      <c r="A79" s="1207" t="s">
        <v>819</v>
      </c>
      <c r="B79" s="1198">
        <v>30</v>
      </c>
      <c r="C79" s="1198">
        <v>30</v>
      </c>
      <c r="D79" s="1198">
        <v>30</v>
      </c>
      <c r="E79" s="1198">
        <v>30</v>
      </c>
      <c r="F79" s="1198">
        <v>30</v>
      </c>
      <c r="G79" s="1198">
        <v>30</v>
      </c>
      <c r="H79" s="1198">
        <v>30</v>
      </c>
      <c r="I79" s="1198">
        <v>30</v>
      </c>
      <c r="J79" s="1198">
        <v>30</v>
      </c>
      <c r="K79" s="1198">
        <v>30</v>
      </c>
      <c r="L79" s="1198">
        <v>30</v>
      </c>
      <c r="M79" s="1198">
        <v>30</v>
      </c>
    </row>
    <row r="80" spans="1:13">
      <c r="A80" s="1207" t="s">
        <v>820</v>
      </c>
      <c r="B80" s="1198">
        <v>1</v>
      </c>
      <c r="C80" s="1198">
        <v>1</v>
      </c>
      <c r="D80" s="1198">
        <v>2</v>
      </c>
      <c r="E80" s="1198">
        <v>1</v>
      </c>
      <c r="F80" s="1198">
        <v>1</v>
      </c>
      <c r="G80" s="1198">
        <v>1</v>
      </c>
      <c r="H80" s="1198">
        <v>1</v>
      </c>
      <c r="I80" s="1198">
        <v>1</v>
      </c>
      <c r="J80" s="1198">
        <v>1</v>
      </c>
      <c r="K80" s="1198">
        <v>1</v>
      </c>
      <c r="L80" s="1198">
        <v>1</v>
      </c>
      <c r="M80" s="1198">
        <v>1</v>
      </c>
    </row>
    <row r="81" spans="1:13" ht="13" thickBot="1">
      <c r="A81" s="1208" t="s">
        <v>821</v>
      </c>
      <c r="B81" s="1201">
        <v>60</v>
      </c>
      <c r="C81" s="1201">
        <v>60</v>
      </c>
      <c r="D81" s="1201">
        <v>60</v>
      </c>
      <c r="E81" s="1201">
        <v>60</v>
      </c>
      <c r="F81" s="1201">
        <v>60</v>
      </c>
      <c r="G81" s="1201">
        <v>60</v>
      </c>
      <c r="H81" s="1201">
        <v>60</v>
      </c>
      <c r="I81" s="1201">
        <v>60</v>
      </c>
      <c r="J81" s="1201">
        <v>60</v>
      </c>
      <c r="K81" s="1201">
        <v>60</v>
      </c>
      <c r="L81" s="1201">
        <v>60</v>
      </c>
      <c r="M81" s="1201">
        <v>60</v>
      </c>
    </row>
    <row r="82" spans="1:13">
      <c r="A82" s="1205" t="s">
        <v>822</v>
      </c>
      <c r="B82" s="1210"/>
      <c r="C82" s="1210"/>
      <c r="D82" s="1210"/>
      <c r="E82" s="1210"/>
      <c r="F82" s="1210"/>
      <c r="G82" s="1210"/>
      <c r="H82" s="1210"/>
      <c r="I82" s="1210"/>
      <c r="J82" s="1210"/>
      <c r="K82" s="1210"/>
      <c r="L82" s="1210"/>
      <c r="M82" s="1210"/>
    </row>
    <row r="83" spans="1:13">
      <c r="A83" s="1207" t="s">
        <v>816</v>
      </c>
      <c r="B83" s="1198">
        <v>3</v>
      </c>
      <c r="C83" s="1198">
        <v>3</v>
      </c>
      <c r="D83" s="1198">
        <v>3</v>
      </c>
      <c r="E83" s="1198">
        <v>3</v>
      </c>
      <c r="F83" s="1198">
        <v>3</v>
      </c>
      <c r="G83" s="1198">
        <v>3</v>
      </c>
      <c r="H83" s="1198">
        <v>3</v>
      </c>
      <c r="I83" s="1198">
        <v>3</v>
      </c>
      <c r="J83" s="1198">
        <v>3</v>
      </c>
      <c r="K83" s="1198">
        <v>3</v>
      </c>
      <c r="L83" s="1198">
        <v>3</v>
      </c>
      <c r="M83" s="1198">
        <v>3</v>
      </c>
    </row>
    <row r="84" spans="1:13">
      <c r="A84" s="1207" t="s">
        <v>817</v>
      </c>
      <c r="B84" s="1198">
        <v>0</v>
      </c>
      <c r="C84" s="1198">
        <v>0</v>
      </c>
      <c r="D84" s="1198">
        <v>0</v>
      </c>
      <c r="E84" s="1198">
        <v>0</v>
      </c>
      <c r="F84" s="1198">
        <v>0</v>
      </c>
      <c r="G84" s="1198">
        <v>0</v>
      </c>
      <c r="H84" s="1198">
        <v>0</v>
      </c>
      <c r="I84" s="1198">
        <v>0</v>
      </c>
      <c r="J84" s="1198">
        <v>0</v>
      </c>
      <c r="K84" s="1198">
        <v>0</v>
      </c>
      <c r="L84" s="1198">
        <v>0</v>
      </c>
      <c r="M84" s="1198">
        <v>0</v>
      </c>
    </row>
    <row r="85" spans="1:13">
      <c r="A85" s="1207" t="s">
        <v>818</v>
      </c>
      <c r="B85" s="1198">
        <v>0</v>
      </c>
      <c r="C85" s="1198">
        <v>0</v>
      </c>
      <c r="D85" s="1198">
        <v>0</v>
      </c>
      <c r="E85" s="1198">
        <v>0</v>
      </c>
      <c r="F85" s="1198">
        <v>0</v>
      </c>
      <c r="G85" s="1198">
        <v>0</v>
      </c>
      <c r="H85" s="1198">
        <v>0</v>
      </c>
      <c r="I85" s="1198">
        <v>0</v>
      </c>
      <c r="J85" s="1198">
        <v>0</v>
      </c>
      <c r="K85" s="1198">
        <v>0</v>
      </c>
      <c r="L85" s="1198">
        <v>0</v>
      </c>
      <c r="M85" s="1198">
        <v>0</v>
      </c>
    </row>
    <row r="86" spans="1:13">
      <c r="A86" s="1207" t="s">
        <v>819</v>
      </c>
      <c r="B86" s="1198">
        <v>0</v>
      </c>
      <c r="C86" s="1198">
        <v>0</v>
      </c>
      <c r="D86" s="1198">
        <v>0</v>
      </c>
      <c r="E86" s="1198">
        <v>0</v>
      </c>
      <c r="F86" s="1198">
        <v>0</v>
      </c>
      <c r="G86" s="1198">
        <v>0</v>
      </c>
      <c r="H86" s="1198">
        <v>0</v>
      </c>
      <c r="I86" s="1198">
        <v>0</v>
      </c>
      <c r="J86" s="1198">
        <v>0</v>
      </c>
      <c r="K86" s="1198">
        <v>0</v>
      </c>
      <c r="L86" s="1198">
        <v>0</v>
      </c>
      <c r="M86" s="1198">
        <v>0</v>
      </c>
    </row>
    <row r="87" spans="1:13">
      <c r="A87" s="1207" t="s">
        <v>820</v>
      </c>
      <c r="B87" s="1198">
        <v>0</v>
      </c>
      <c r="C87" s="1198">
        <v>0</v>
      </c>
      <c r="D87" s="1198">
        <v>0</v>
      </c>
      <c r="E87" s="1198">
        <v>0</v>
      </c>
      <c r="F87" s="1198">
        <v>0</v>
      </c>
      <c r="G87" s="1198">
        <v>0</v>
      </c>
      <c r="H87" s="1198">
        <v>0</v>
      </c>
      <c r="I87" s="1198">
        <v>0</v>
      </c>
      <c r="J87" s="1198">
        <v>0</v>
      </c>
      <c r="K87" s="1198">
        <v>0</v>
      </c>
      <c r="L87" s="1198">
        <v>0</v>
      </c>
      <c r="M87" s="1198">
        <v>0</v>
      </c>
    </row>
    <row r="88" spans="1:13" ht="13" thickBot="1">
      <c r="A88" s="1208" t="s">
        <v>821</v>
      </c>
      <c r="B88" s="1201">
        <v>24</v>
      </c>
      <c r="C88" s="1201">
        <v>24</v>
      </c>
      <c r="D88" s="1201">
        <v>24</v>
      </c>
      <c r="E88" s="1201">
        <v>24</v>
      </c>
      <c r="F88" s="1201">
        <v>24</v>
      </c>
      <c r="G88" s="1201">
        <v>24</v>
      </c>
      <c r="H88" s="1201">
        <v>24</v>
      </c>
      <c r="I88" s="1201">
        <v>24</v>
      </c>
      <c r="J88" s="1201">
        <v>24</v>
      </c>
      <c r="K88" s="1201">
        <v>24</v>
      </c>
      <c r="L88" s="1201">
        <v>24</v>
      </c>
      <c r="M88" s="1201">
        <v>24</v>
      </c>
    </row>
    <row r="89" spans="1:13">
      <c r="A89" s="1205" t="s">
        <v>823</v>
      </c>
      <c r="B89" s="1210"/>
      <c r="C89" s="1210"/>
      <c r="D89" s="1210"/>
      <c r="E89" s="1210"/>
      <c r="F89" s="1210"/>
      <c r="G89" s="1210"/>
      <c r="H89" s="1210"/>
      <c r="I89" s="1210"/>
      <c r="J89" s="1210"/>
      <c r="K89" s="1210"/>
      <c r="L89" s="1210"/>
      <c r="M89" s="1210"/>
    </row>
    <row r="90" spans="1:13">
      <c r="A90" s="1207" t="s">
        <v>816</v>
      </c>
      <c r="B90" s="1198">
        <v>3</v>
      </c>
      <c r="C90" s="1198">
        <v>3</v>
      </c>
      <c r="D90" s="1198">
        <v>3</v>
      </c>
      <c r="E90" s="1198">
        <v>3</v>
      </c>
      <c r="F90" s="1198">
        <v>3</v>
      </c>
      <c r="G90" s="1198">
        <v>3</v>
      </c>
      <c r="H90" s="1198">
        <v>3</v>
      </c>
      <c r="I90" s="1198">
        <v>3</v>
      </c>
      <c r="J90" s="1198">
        <v>3</v>
      </c>
      <c r="K90" s="1198">
        <v>3</v>
      </c>
      <c r="L90" s="1198">
        <v>3</v>
      </c>
      <c r="M90" s="1198">
        <v>3</v>
      </c>
    </row>
    <row r="91" spans="1:13">
      <c r="A91" s="1207" t="s">
        <v>817</v>
      </c>
      <c r="B91" s="1198">
        <v>0</v>
      </c>
      <c r="C91" s="1198">
        <v>0</v>
      </c>
      <c r="D91" s="1198">
        <v>0</v>
      </c>
      <c r="E91" s="1198">
        <v>0</v>
      </c>
      <c r="F91" s="1198">
        <v>0</v>
      </c>
      <c r="G91" s="1198">
        <v>0</v>
      </c>
      <c r="H91" s="1198">
        <v>0</v>
      </c>
      <c r="I91" s="1198">
        <v>0</v>
      </c>
      <c r="J91" s="1198">
        <v>0</v>
      </c>
      <c r="K91" s="1198">
        <v>0</v>
      </c>
      <c r="L91" s="1198">
        <v>0</v>
      </c>
      <c r="M91" s="1198">
        <v>0</v>
      </c>
    </row>
    <row r="92" spans="1:13">
      <c r="A92" s="1207" t="s">
        <v>818</v>
      </c>
      <c r="B92" s="1198">
        <v>0</v>
      </c>
      <c r="C92" s="1198">
        <v>0</v>
      </c>
      <c r="D92" s="1198">
        <v>0</v>
      </c>
      <c r="E92" s="1198">
        <v>0</v>
      </c>
      <c r="F92" s="1198">
        <v>0</v>
      </c>
      <c r="G92" s="1198">
        <v>0</v>
      </c>
      <c r="H92" s="1198">
        <v>0</v>
      </c>
      <c r="I92" s="1198">
        <v>0</v>
      </c>
      <c r="J92" s="1198">
        <v>0</v>
      </c>
      <c r="K92" s="1198">
        <v>0</v>
      </c>
      <c r="L92" s="1198">
        <v>0</v>
      </c>
      <c r="M92" s="1198">
        <v>0</v>
      </c>
    </row>
    <row r="93" spans="1:13">
      <c r="A93" s="1207" t="s">
        <v>819</v>
      </c>
      <c r="B93" s="1198">
        <v>0</v>
      </c>
      <c r="C93" s="1198">
        <v>0</v>
      </c>
      <c r="D93" s="1198">
        <v>0</v>
      </c>
      <c r="E93" s="1198">
        <v>0</v>
      </c>
      <c r="F93" s="1198">
        <v>0</v>
      </c>
      <c r="G93" s="1198">
        <v>0</v>
      </c>
      <c r="H93" s="1198">
        <v>0</v>
      </c>
      <c r="I93" s="1198">
        <v>0</v>
      </c>
      <c r="J93" s="1198">
        <v>0</v>
      </c>
      <c r="K93" s="1198">
        <v>0</v>
      </c>
      <c r="L93" s="1198">
        <v>0</v>
      </c>
      <c r="M93" s="1198">
        <v>0</v>
      </c>
    </row>
    <row r="94" spans="1:13">
      <c r="A94" s="1207" t="s">
        <v>820</v>
      </c>
      <c r="B94" s="1198">
        <v>0</v>
      </c>
      <c r="C94" s="1198">
        <v>0</v>
      </c>
      <c r="D94" s="1198">
        <v>0</v>
      </c>
      <c r="E94" s="1198">
        <v>0</v>
      </c>
      <c r="F94" s="1198">
        <v>0</v>
      </c>
      <c r="G94" s="1198">
        <v>0</v>
      </c>
      <c r="H94" s="1198">
        <v>0</v>
      </c>
      <c r="I94" s="1198">
        <v>0</v>
      </c>
      <c r="J94" s="1198">
        <v>0</v>
      </c>
      <c r="K94" s="1198">
        <v>0</v>
      </c>
      <c r="L94" s="1198">
        <v>0</v>
      </c>
      <c r="M94" s="1198">
        <v>0</v>
      </c>
    </row>
    <row r="95" spans="1:13" ht="13" thickBot="1">
      <c r="A95" s="1208" t="s">
        <v>821</v>
      </c>
      <c r="B95" s="1201">
        <v>12</v>
      </c>
      <c r="C95" s="1201">
        <v>12</v>
      </c>
      <c r="D95" s="1201">
        <v>12</v>
      </c>
      <c r="E95" s="1201">
        <v>12</v>
      </c>
      <c r="F95" s="1201">
        <v>12</v>
      </c>
      <c r="G95" s="1201">
        <v>12</v>
      </c>
      <c r="H95" s="1201">
        <v>12</v>
      </c>
      <c r="I95" s="1201">
        <v>12</v>
      </c>
      <c r="J95" s="1201">
        <v>12</v>
      </c>
      <c r="K95" s="1201">
        <v>12</v>
      </c>
      <c r="L95" s="1201">
        <v>12</v>
      </c>
      <c r="M95" s="1201">
        <v>12</v>
      </c>
    </row>
    <row r="96" spans="1:13">
      <c r="A96" s="1205" t="s">
        <v>824</v>
      </c>
      <c r="B96" s="1210"/>
      <c r="C96" s="1210"/>
      <c r="D96" s="1210"/>
      <c r="E96" s="1210"/>
      <c r="F96" s="1210"/>
      <c r="G96" s="1210"/>
      <c r="H96" s="1210"/>
      <c r="I96" s="1210"/>
      <c r="J96" s="1210"/>
      <c r="K96" s="1210"/>
      <c r="L96" s="1210"/>
      <c r="M96" s="1210"/>
    </row>
    <row r="97" spans="1:13">
      <c r="A97" s="1207" t="s">
        <v>816</v>
      </c>
      <c r="B97" s="1198"/>
      <c r="C97" s="1198"/>
      <c r="D97" s="1198"/>
      <c r="E97" s="1198"/>
      <c r="F97" s="1198"/>
      <c r="G97" s="1198"/>
      <c r="H97" s="1198"/>
      <c r="I97" s="1198"/>
      <c r="J97" s="1198"/>
      <c r="K97" s="1198"/>
      <c r="L97" s="1198"/>
      <c r="M97" s="1198"/>
    </row>
    <row r="98" spans="1:13">
      <c r="A98" s="1207" t="s">
        <v>817</v>
      </c>
      <c r="B98" s="1198"/>
      <c r="C98" s="1198"/>
      <c r="D98" s="1198"/>
      <c r="E98" s="1198"/>
      <c r="F98" s="1198"/>
      <c r="G98" s="1198"/>
      <c r="H98" s="1198"/>
      <c r="I98" s="1198"/>
      <c r="J98" s="1198"/>
      <c r="K98" s="1198"/>
      <c r="L98" s="1198"/>
      <c r="M98" s="1198"/>
    </row>
    <row r="99" spans="1:13">
      <c r="A99" s="1207" t="s">
        <v>818</v>
      </c>
      <c r="B99" s="1198"/>
      <c r="C99" s="1198"/>
      <c r="D99" s="1198"/>
      <c r="E99" s="1198"/>
      <c r="F99" s="1198"/>
      <c r="G99" s="1217"/>
      <c r="H99" s="1198"/>
      <c r="I99" s="1198"/>
      <c r="J99" s="1198"/>
      <c r="K99" s="1198"/>
      <c r="L99" s="1198"/>
      <c r="M99" s="1198"/>
    </row>
    <row r="100" spans="1:13">
      <c r="A100" s="1207" t="s">
        <v>819</v>
      </c>
      <c r="B100" s="1198"/>
      <c r="C100" s="1198"/>
      <c r="D100" s="1198"/>
      <c r="E100" s="1198"/>
      <c r="F100" s="1198"/>
      <c r="G100" s="1198"/>
      <c r="H100" s="1198"/>
      <c r="I100" s="1198"/>
      <c r="J100" s="1198"/>
      <c r="K100" s="1198"/>
      <c r="L100" s="1198"/>
      <c r="M100" s="1198"/>
    </row>
    <row r="101" spans="1:13">
      <c r="A101" s="1207" t="s">
        <v>820</v>
      </c>
      <c r="B101" s="1198"/>
      <c r="C101" s="1198"/>
      <c r="D101" s="1198"/>
      <c r="E101" s="1198"/>
      <c r="F101" s="1198"/>
      <c r="G101" s="1198"/>
      <c r="H101" s="1198"/>
      <c r="I101" s="1198"/>
      <c r="J101" s="1198"/>
      <c r="K101" s="1198"/>
      <c r="L101" s="1198"/>
      <c r="M101" s="1198"/>
    </row>
    <row r="102" spans="1:13" ht="13" thickBot="1">
      <c r="A102" s="1208" t="s">
        <v>821</v>
      </c>
      <c r="B102" s="1201"/>
      <c r="C102" s="1201"/>
      <c r="D102" s="1201"/>
      <c r="E102" s="1201"/>
      <c r="F102" s="1201"/>
      <c r="G102" s="1201"/>
      <c r="H102" s="1201"/>
      <c r="I102" s="1201"/>
      <c r="J102" s="1201"/>
      <c r="K102" s="1201"/>
      <c r="L102" s="1201"/>
      <c r="M102" s="1201"/>
    </row>
    <row r="103" spans="1:13">
      <c r="A103" s="1205" t="s">
        <v>825</v>
      </c>
      <c r="B103" s="1210"/>
      <c r="C103" s="1210"/>
      <c r="D103" s="1210"/>
      <c r="E103" s="1210"/>
      <c r="F103" s="1210"/>
      <c r="G103" s="1210"/>
      <c r="H103" s="1210"/>
      <c r="I103" s="1210"/>
      <c r="J103" s="1210"/>
      <c r="K103" s="1210"/>
      <c r="L103" s="1210"/>
      <c r="M103" s="1210"/>
    </row>
    <row r="104" spans="1:13">
      <c r="A104" s="1207" t="s">
        <v>826</v>
      </c>
      <c r="B104" s="1198" t="s">
        <v>1184</v>
      </c>
      <c r="C104" s="1198" t="s">
        <v>1184</v>
      </c>
      <c r="D104" s="1198" t="s">
        <v>1184</v>
      </c>
      <c r="E104" s="1198" t="s">
        <v>1184</v>
      </c>
      <c r="F104" s="1198" t="s">
        <v>1184</v>
      </c>
      <c r="G104" s="1198" t="s">
        <v>1184</v>
      </c>
      <c r="H104" s="1198" t="s">
        <v>1184</v>
      </c>
      <c r="I104" s="1198" t="s">
        <v>1184</v>
      </c>
      <c r="J104" s="1198" t="s">
        <v>1184</v>
      </c>
      <c r="K104" s="1198" t="s">
        <v>1184</v>
      </c>
      <c r="L104" s="1198" t="s">
        <v>1184</v>
      </c>
      <c r="M104" s="1198" t="s">
        <v>1184</v>
      </c>
    </row>
    <row r="105" spans="1:13">
      <c r="A105" s="1207" t="s">
        <v>827</v>
      </c>
      <c r="B105" s="1198" t="s">
        <v>1185</v>
      </c>
      <c r="C105" s="1198" t="s">
        <v>1185</v>
      </c>
      <c r="D105" s="1198" t="s">
        <v>1185</v>
      </c>
      <c r="E105" s="1198" t="s">
        <v>1185</v>
      </c>
      <c r="F105" s="1198" t="s">
        <v>1185</v>
      </c>
      <c r="G105" s="1198" t="s">
        <v>1185</v>
      </c>
      <c r="H105" s="1198" t="s">
        <v>1185</v>
      </c>
      <c r="I105" s="1198" t="s">
        <v>1185</v>
      </c>
      <c r="J105" s="1198" t="s">
        <v>1185</v>
      </c>
      <c r="K105" s="1198" t="s">
        <v>1185</v>
      </c>
      <c r="L105" s="1198" t="s">
        <v>1185</v>
      </c>
      <c r="M105" s="1198" t="s">
        <v>1185</v>
      </c>
    </row>
    <row r="106" spans="1:13" ht="13" thickBot="1">
      <c r="A106" s="1208" t="s">
        <v>821</v>
      </c>
      <c r="B106" s="1198" t="s">
        <v>1186</v>
      </c>
      <c r="C106" s="1198" t="s">
        <v>1186</v>
      </c>
      <c r="D106" s="1198" t="s">
        <v>1186</v>
      </c>
      <c r="E106" s="1198" t="s">
        <v>1186</v>
      </c>
      <c r="F106" s="1198" t="s">
        <v>1186</v>
      </c>
      <c r="G106" s="1198" t="s">
        <v>1186</v>
      </c>
      <c r="H106" s="1198" t="s">
        <v>1186</v>
      </c>
      <c r="I106" s="1198" t="s">
        <v>1186</v>
      </c>
      <c r="J106" s="1198" t="s">
        <v>1186</v>
      </c>
      <c r="K106" s="1198" t="s">
        <v>1186</v>
      </c>
      <c r="L106" s="1198" t="s">
        <v>1186</v>
      </c>
      <c r="M106" s="1198" t="s">
        <v>1186</v>
      </c>
    </row>
    <row r="107" spans="1:13">
      <c r="A107" s="1205" t="s">
        <v>828</v>
      </c>
      <c r="B107" s="1210"/>
      <c r="C107" s="1210"/>
      <c r="D107" s="1210"/>
      <c r="E107" s="1210"/>
      <c r="F107" s="1210"/>
      <c r="G107" s="1210"/>
      <c r="H107" s="1210"/>
      <c r="I107" s="1210"/>
      <c r="J107" s="1210"/>
      <c r="K107" s="1210"/>
      <c r="L107" s="1210"/>
      <c r="M107" s="1210"/>
    </row>
    <row r="108" spans="1:13">
      <c r="A108" s="1207" t="s">
        <v>826</v>
      </c>
      <c r="B108" s="1198"/>
      <c r="C108" s="1198"/>
      <c r="D108" s="1198"/>
      <c r="E108" s="1198"/>
      <c r="F108" s="1198"/>
      <c r="G108" s="1198"/>
      <c r="H108" s="1198"/>
      <c r="I108" s="1198"/>
      <c r="J108" s="1198"/>
      <c r="K108" s="1198"/>
      <c r="L108" s="1198"/>
      <c r="M108" s="1198"/>
    </row>
    <row r="109" spans="1:13">
      <c r="A109" s="1207" t="s">
        <v>827</v>
      </c>
      <c r="B109" s="1198"/>
      <c r="C109" s="1198"/>
      <c r="D109" s="1198"/>
      <c r="E109" s="1198"/>
      <c r="F109" s="1198"/>
      <c r="G109" s="1198"/>
      <c r="H109" s="1198"/>
      <c r="I109" s="1198"/>
      <c r="J109" s="1198"/>
      <c r="K109" s="1198"/>
      <c r="L109" s="1198"/>
      <c r="M109" s="1198"/>
    </row>
    <row r="110" spans="1:13" ht="13" thickBot="1">
      <c r="A110" s="1208" t="s">
        <v>821</v>
      </c>
      <c r="B110" s="1198"/>
      <c r="C110" s="1198"/>
      <c r="D110" s="1198"/>
      <c r="E110" s="1198"/>
      <c r="F110" s="1198"/>
      <c r="G110" s="1198"/>
      <c r="H110" s="1198"/>
      <c r="I110" s="1198"/>
      <c r="J110" s="1198"/>
      <c r="K110" s="1198"/>
      <c r="L110" s="1198"/>
      <c r="M110" s="1198"/>
    </row>
    <row r="111" spans="1:13">
      <c r="A111" s="1205" t="s">
        <v>829</v>
      </c>
      <c r="B111" s="1210"/>
      <c r="C111" s="1210"/>
      <c r="D111" s="1210"/>
      <c r="E111" s="1210"/>
      <c r="F111" s="1210"/>
      <c r="G111" s="1210"/>
      <c r="H111" s="1210"/>
      <c r="I111" s="1210"/>
      <c r="J111" s="1210"/>
      <c r="K111" s="1210"/>
      <c r="L111" s="1210"/>
      <c r="M111" s="1210"/>
    </row>
    <row r="112" spans="1:13">
      <c r="A112" s="1207" t="s">
        <v>826</v>
      </c>
      <c r="B112" s="1198"/>
      <c r="C112" s="1198"/>
      <c r="D112" s="1198"/>
      <c r="E112" s="1198"/>
      <c r="F112" s="1198"/>
      <c r="G112" s="1198"/>
      <c r="H112" s="1198"/>
      <c r="I112" s="1198"/>
      <c r="J112" s="1198"/>
      <c r="K112" s="1198"/>
      <c r="L112" s="1198"/>
      <c r="M112" s="1198"/>
    </row>
    <row r="113" spans="1:13">
      <c r="A113" s="1207" t="s">
        <v>827</v>
      </c>
      <c r="B113" s="1198"/>
      <c r="C113" s="1198"/>
      <c r="D113" s="1198"/>
      <c r="E113" s="1198"/>
      <c r="F113" s="1198"/>
      <c r="G113" s="1198"/>
      <c r="H113" s="1198"/>
      <c r="I113" s="1198"/>
      <c r="J113" s="1198"/>
      <c r="K113" s="1198"/>
      <c r="L113" s="1198"/>
      <c r="M113" s="1198"/>
    </row>
    <row r="114" spans="1:13" ht="13" thickBot="1">
      <c r="A114" s="1208" t="s">
        <v>821</v>
      </c>
      <c r="B114" s="1198"/>
      <c r="C114" s="1198"/>
      <c r="D114" s="1198"/>
      <c r="E114" s="1198"/>
      <c r="F114" s="1198"/>
      <c r="G114" s="1198"/>
      <c r="H114" s="1198"/>
      <c r="I114" s="1198"/>
      <c r="J114" s="1198"/>
      <c r="K114" s="1198"/>
      <c r="L114" s="1198"/>
      <c r="M114" s="1198"/>
    </row>
    <row r="115" spans="1:13">
      <c r="A115" s="1205" t="s">
        <v>830</v>
      </c>
      <c r="B115" s="1210"/>
      <c r="C115" s="1210"/>
      <c r="D115" s="1210"/>
      <c r="E115" s="1210"/>
      <c r="F115" s="1210"/>
      <c r="G115" s="1210"/>
      <c r="H115" s="1210"/>
      <c r="I115" s="1210"/>
      <c r="J115" s="1210"/>
      <c r="K115" s="1210"/>
      <c r="L115" s="1210"/>
      <c r="M115" s="1210"/>
    </row>
    <row r="116" spans="1:13">
      <c r="A116" s="1207" t="s">
        <v>826</v>
      </c>
      <c r="B116" s="1198"/>
      <c r="C116" s="1198"/>
      <c r="D116" s="1198"/>
      <c r="E116" s="1198"/>
      <c r="F116" s="1198"/>
      <c r="G116" s="1198"/>
      <c r="H116" s="1198"/>
      <c r="I116" s="1198"/>
      <c r="J116" s="1198"/>
      <c r="K116" s="1198"/>
      <c r="L116" s="1198"/>
      <c r="M116" s="1198"/>
    </row>
    <row r="117" spans="1:13">
      <c r="A117" s="1207" t="s">
        <v>827</v>
      </c>
      <c r="B117" s="1198"/>
      <c r="C117" s="1198"/>
      <c r="D117" s="1198"/>
      <c r="E117" s="1198"/>
      <c r="F117" s="1198"/>
      <c r="G117" s="1198"/>
      <c r="H117" s="1198"/>
      <c r="I117" s="1198"/>
      <c r="J117" s="1198"/>
      <c r="K117" s="1198"/>
      <c r="L117" s="1198"/>
      <c r="M117" s="1198"/>
    </row>
    <row r="118" spans="1:13" ht="13" thickBot="1">
      <c r="A118" s="1208" t="s">
        <v>821</v>
      </c>
      <c r="B118" s="1198"/>
      <c r="C118" s="1198"/>
      <c r="D118" s="1198"/>
      <c r="E118" s="1198"/>
      <c r="F118" s="1198"/>
      <c r="G118" s="1198"/>
      <c r="H118" s="1198"/>
      <c r="I118" s="1198"/>
      <c r="J118" s="1198"/>
      <c r="K118" s="1198"/>
      <c r="L118" s="1198"/>
      <c r="M118" s="1198"/>
    </row>
    <row r="119" spans="1:13" ht="13" thickBot="1">
      <c r="A119" s="1208" t="s">
        <v>821</v>
      </c>
      <c r="B119" s="1198"/>
      <c r="C119" s="1198"/>
      <c r="D119" s="1198"/>
      <c r="E119" s="1198"/>
      <c r="F119" s="1198"/>
      <c r="G119" s="1198"/>
      <c r="H119" s="1198"/>
      <c r="I119" s="1198"/>
      <c r="J119" s="1198"/>
      <c r="K119" s="1198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5" sqref="B5:K5"/>
    </sheetView>
  </sheetViews>
  <sheetFormatPr baseColWidth="10" defaultColWidth="8.83203125" defaultRowHeight="12" x14ac:dyDescent="0"/>
  <sheetData>
    <row r="2" spans="1:13" ht="15">
      <c r="A2" s="1218" t="s">
        <v>831</v>
      </c>
      <c r="B2" s="1191"/>
      <c r="C2" s="1191"/>
      <c r="D2" s="1191"/>
      <c r="E2" s="1191"/>
      <c r="F2" s="1191"/>
      <c r="G2" s="1191"/>
      <c r="H2" s="1191"/>
      <c r="I2" s="1191"/>
      <c r="J2" s="1191"/>
      <c r="K2" s="1191"/>
      <c r="L2" s="1140"/>
      <c r="M2" s="1140"/>
    </row>
    <row r="3" spans="1:13" ht="15">
      <c r="A3" s="1218"/>
      <c r="B3" s="1191"/>
      <c r="C3" s="1191"/>
      <c r="D3" s="1191"/>
      <c r="E3" s="1191"/>
      <c r="F3" s="1191"/>
      <c r="G3" s="1191"/>
      <c r="H3" s="1191"/>
      <c r="I3" s="1191"/>
      <c r="J3" s="1191"/>
      <c r="K3" s="1191"/>
      <c r="L3" s="1140"/>
      <c r="M3" s="1140"/>
    </row>
    <row r="4" spans="1:13" ht="13" thickBot="1">
      <c r="A4" s="1219"/>
      <c r="B4" s="1190" t="s">
        <v>832</v>
      </c>
      <c r="C4" s="1190"/>
      <c r="D4" s="1190"/>
      <c r="E4" s="1190"/>
      <c r="F4" s="1190"/>
      <c r="G4" s="1190"/>
      <c r="H4" s="1191"/>
      <c r="I4" s="1191"/>
      <c r="J4" s="1191"/>
      <c r="K4" s="1191"/>
      <c r="L4" s="1140"/>
      <c r="M4" s="1140"/>
    </row>
    <row r="5" spans="1:13" ht="13" thickBot="1">
      <c r="A5" s="1220" t="s">
        <v>833</v>
      </c>
      <c r="B5" s="1195">
        <f>IF(WB!C6="","",WB!C6)</f>
        <v>1</v>
      </c>
      <c r="C5" s="1195">
        <f>IF(WB!D6="","",WB!D6)</f>
        <v>2</v>
      </c>
      <c r="D5" s="1195">
        <f>IF(WB!E6="","",WB!E6)</f>
        <v>3</v>
      </c>
      <c r="E5" s="1195">
        <f>IF(WB!F6="","",WB!F6)</f>
        <v>4</v>
      </c>
      <c r="F5" s="1195">
        <f>IF(WB!G6="","",WB!G6)</f>
        <v>5</v>
      </c>
      <c r="G5" s="1195">
        <f>IF(WB!H6="","",WB!H6)</f>
        <v>6</v>
      </c>
      <c r="H5" s="1195">
        <f>IF(WB!I6="","",WB!I6)</f>
        <v>7</v>
      </c>
      <c r="I5" s="1195">
        <f>IF(WB!J6="","",WB!J6)</f>
        <v>8</v>
      </c>
      <c r="J5" s="1195">
        <f>IF(WB!K6="","",WB!K6)</f>
        <v>9</v>
      </c>
      <c r="K5" s="1195">
        <f>IF(WB!L6="","",WB!L6)</f>
        <v>10</v>
      </c>
      <c r="L5" s="1140"/>
      <c r="M5" s="1221" t="s">
        <v>834</v>
      </c>
    </row>
    <row r="6" spans="1:13">
      <c r="A6" s="1222">
        <v>2015</v>
      </c>
      <c r="B6" s="1223"/>
      <c r="C6" s="1223"/>
      <c r="D6" s="1223"/>
      <c r="E6" s="1223"/>
      <c r="F6" s="1223"/>
      <c r="G6" s="1223"/>
      <c r="H6" s="1223"/>
      <c r="I6" s="1223"/>
      <c r="J6" s="1223"/>
      <c r="K6" s="1223"/>
      <c r="L6" s="1140"/>
      <c r="M6" s="1224" t="e">
        <f t="shared" ref="M6:M11" si="0">AVERAGE(B6:K6)</f>
        <v>#DIV/0!</v>
      </c>
    </row>
    <row r="7" spans="1:13">
      <c r="A7" s="1225">
        <v>2014</v>
      </c>
      <c r="B7" s="1226"/>
      <c r="C7" s="1226"/>
      <c r="D7" s="1226"/>
      <c r="E7" s="1226"/>
      <c r="F7" s="1226"/>
      <c r="G7" s="1226"/>
      <c r="H7" s="1226"/>
      <c r="I7" s="1226"/>
      <c r="J7" s="1226"/>
      <c r="K7" s="1226"/>
      <c r="L7" s="1140"/>
      <c r="M7" s="1224" t="e">
        <f t="shared" si="0"/>
        <v>#DIV/0!</v>
      </c>
    </row>
    <row r="8" spans="1:13">
      <c r="A8" s="1225">
        <v>2013</v>
      </c>
      <c r="B8" s="1226"/>
      <c r="C8" s="1226"/>
      <c r="D8" s="1226"/>
      <c r="E8" s="1226"/>
      <c r="F8" s="1226"/>
      <c r="G8" s="1226"/>
      <c r="H8" s="1226"/>
      <c r="I8" s="1226"/>
      <c r="J8" s="1226"/>
      <c r="K8" s="1226"/>
      <c r="L8" s="1140"/>
      <c r="M8" s="1224" t="e">
        <f t="shared" si="0"/>
        <v>#DIV/0!</v>
      </c>
    </row>
    <row r="9" spans="1:13">
      <c r="A9" s="1225">
        <v>2012</v>
      </c>
      <c r="B9" s="1226"/>
      <c r="C9" s="1226"/>
      <c r="D9" s="1226"/>
      <c r="E9" s="1226"/>
      <c r="F9" s="1226"/>
      <c r="G9" s="1226"/>
      <c r="H9" s="1226"/>
      <c r="I9" s="1226"/>
      <c r="J9" s="1226"/>
      <c r="K9" s="1226"/>
      <c r="L9" s="1140"/>
      <c r="M9" s="1224" t="e">
        <f t="shared" si="0"/>
        <v>#DIV/0!</v>
      </c>
    </row>
    <row r="10" spans="1:13">
      <c r="A10" s="1227">
        <v>2011</v>
      </c>
      <c r="B10" s="1228"/>
      <c r="C10" s="1228"/>
      <c r="D10" s="1228"/>
      <c r="E10" s="1228"/>
      <c r="F10" s="1228"/>
      <c r="G10" s="1228"/>
      <c r="H10" s="1228"/>
      <c r="I10" s="1228"/>
      <c r="J10" s="1228"/>
      <c r="K10" s="1228"/>
      <c r="L10" s="1140"/>
      <c r="M10" s="1224" t="e">
        <f t="shared" si="0"/>
        <v>#DIV/0!</v>
      </c>
    </row>
    <row r="11" spans="1:13" ht="13" thickBot="1">
      <c r="A11" s="1229">
        <v>2010</v>
      </c>
      <c r="B11" s="1230"/>
      <c r="C11" s="1230"/>
      <c r="D11" s="1230"/>
      <c r="E11" s="1230"/>
      <c r="F11" s="1230"/>
      <c r="G11" s="1230"/>
      <c r="H11" s="1230"/>
      <c r="I11" s="1230"/>
      <c r="J11" s="1230"/>
      <c r="K11" s="1230"/>
      <c r="L11" s="1140"/>
      <c r="M11" s="1224" t="e">
        <f t="shared" si="0"/>
        <v>#DIV/0!</v>
      </c>
    </row>
    <row r="12" spans="1:13">
      <c r="A12" s="1191"/>
      <c r="B12" s="1231"/>
      <c r="C12" s="1231"/>
      <c r="D12" s="1231"/>
      <c r="E12" s="1231"/>
      <c r="F12" s="1231"/>
      <c r="G12" s="1231"/>
      <c r="H12" s="1231"/>
      <c r="I12" s="1231"/>
      <c r="J12" s="1231"/>
      <c r="K12" s="1231"/>
      <c r="L12" s="1140"/>
      <c r="M12" s="1140"/>
    </row>
    <row r="13" spans="1:13" ht="13" thickBot="1">
      <c r="A13" s="1191"/>
      <c r="B13" s="1191"/>
      <c r="C13" s="1191"/>
      <c r="D13" s="1191"/>
      <c r="E13" s="1191"/>
      <c r="F13" s="1191"/>
      <c r="G13" s="1191"/>
      <c r="H13" s="1191"/>
      <c r="I13" s="1191"/>
      <c r="J13" s="1191"/>
      <c r="K13" s="1191"/>
      <c r="L13" s="1140"/>
      <c r="M13" s="1140"/>
    </row>
    <row r="14" spans="1:13" ht="13" thickBot="1">
      <c r="A14" s="1232" t="s">
        <v>835</v>
      </c>
      <c r="B14" s="1233"/>
      <c r="C14" s="1233"/>
      <c r="D14" s="1233"/>
      <c r="E14" s="1233"/>
      <c r="F14" s="1233"/>
      <c r="G14" s="1233"/>
      <c r="H14" s="1234"/>
      <c r="I14" s="1233"/>
      <c r="J14" s="1234"/>
      <c r="K14" s="1233"/>
      <c r="L14" s="1140"/>
      <c r="M14" s="1140"/>
    </row>
    <row r="15" spans="1:13">
      <c r="A15" s="1235">
        <v>1</v>
      </c>
      <c r="B15" s="1236"/>
      <c r="C15" s="1236"/>
      <c r="D15" s="1236"/>
      <c r="E15" s="1236"/>
      <c r="F15" s="1236"/>
      <c r="G15" s="1236"/>
      <c r="H15" s="1237"/>
      <c r="I15" s="1236"/>
      <c r="J15" s="1237"/>
      <c r="K15" s="1236"/>
      <c r="L15" s="1140"/>
      <c r="M15" s="1140"/>
    </row>
    <row r="16" spans="1:13">
      <c r="A16" s="1238">
        <v>2</v>
      </c>
      <c r="B16" s="1239"/>
      <c r="C16" s="1239"/>
      <c r="D16" s="1239"/>
      <c r="E16" s="1239"/>
      <c r="F16" s="1239"/>
      <c r="G16" s="1239"/>
      <c r="H16" s="1239"/>
      <c r="I16" s="1239"/>
      <c r="J16" s="1239"/>
      <c r="K16" s="1239"/>
      <c r="L16" s="1140"/>
      <c r="M16" s="1140"/>
    </row>
    <row r="17" spans="1:13" ht="13" thickBot="1">
      <c r="A17" s="1240">
        <v>3</v>
      </c>
      <c r="B17" s="1202"/>
      <c r="C17" s="1230"/>
      <c r="D17" s="1230"/>
      <c r="E17" s="1202"/>
      <c r="F17" s="1230"/>
      <c r="G17" s="1202"/>
      <c r="H17" s="1230"/>
      <c r="I17" s="1202"/>
      <c r="J17" s="1230"/>
      <c r="K17" s="1202"/>
      <c r="L17" s="1140"/>
      <c r="M17" s="1140"/>
    </row>
    <row r="18" spans="1:13" ht="13" thickBot="1">
      <c r="A18" s="1191"/>
      <c r="B18" s="1191"/>
      <c r="C18" s="1191"/>
      <c r="D18" s="1191"/>
      <c r="E18" s="1191"/>
      <c r="F18" s="1191"/>
      <c r="G18" s="1191"/>
      <c r="H18" s="1191"/>
      <c r="I18" s="1191"/>
      <c r="J18" s="1191"/>
      <c r="K18" s="1191"/>
      <c r="L18" s="1140"/>
      <c r="M18" s="1140"/>
    </row>
    <row r="19" spans="1:13" ht="13" thickBot="1">
      <c r="A19" s="1232" t="s">
        <v>836</v>
      </c>
      <c r="B19" s="1233"/>
      <c r="C19" s="1233"/>
      <c r="D19" s="1233"/>
      <c r="E19" s="1233"/>
      <c r="F19" s="1233"/>
      <c r="G19" s="1233"/>
      <c r="H19" s="1234"/>
      <c r="I19" s="1233"/>
      <c r="J19" s="1234"/>
      <c r="K19" s="1233"/>
      <c r="L19" s="1140"/>
      <c r="M19" s="1140"/>
    </row>
    <row r="20" spans="1:13">
      <c r="A20" s="1235">
        <v>1</v>
      </c>
      <c r="B20" s="1236"/>
      <c r="C20" s="1236"/>
      <c r="D20" s="1236"/>
      <c r="E20" s="1236"/>
      <c r="F20" s="1236"/>
      <c r="G20" s="1236"/>
      <c r="H20" s="1237"/>
      <c r="I20" s="1236"/>
      <c r="J20" s="1237"/>
      <c r="K20" s="1236"/>
      <c r="L20" s="1140"/>
      <c r="M20" s="1140"/>
    </row>
    <row r="21" spans="1:13">
      <c r="A21" s="1238">
        <v>2</v>
      </c>
      <c r="B21" s="1239"/>
      <c r="C21" s="1239"/>
      <c r="D21" s="1239"/>
      <c r="E21" s="1239"/>
      <c r="F21" s="1239"/>
      <c r="G21" s="1239"/>
      <c r="H21" s="1239"/>
      <c r="I21" s="1239"/>
      <c r="J21" s="1239"/>
      <c r="K21" s="1239"/>
      <c r="L21" s="1140"/>
      <c r="M21" s="1140"/>
    </row>
    <row r="22" spans="1:13" ht="13" thickBot="1">
      <c r="A22" s="1240">
        <v>3</v>
      </c>
      <c r="B22" s="1202"/>
      <c r="C22" s="1230"/>
      <c r="D22" s="1230"/>
      <c r="E22" s="1202"/>
      <c r="F22" s="1230"/>
      <c r="G22" s="1202"/>
      <c r="H22" s="1230"/>
      <c r="I22" s="1202"/>
      <c r="J22" s="1230"/>
      <c r="K22" s="1202"/>
      <c r="L22" s="1140"/>
      <c r="M22" s="114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44"/>
  <sheetViews>
    <sheetView topLeftCell="A27" workbookViewId="0">
      <selection activeCell="L17" sqref="L17"/>
    </sheetView>
  </sheetViews>
  <sheetFormatPr baseColWidth="10" defaultColWidth="8.83203125" defaultRowHeight="12" x14ac:dyDescent="0"/>
  <cols>
    <col min="1" max="1" width="27.33203125" customWidth="1"/>
    <col min="2" max="2" width="16.1640625" customWidth="1"/>
    <col min="3" max="3" width="15.1640625" customWidth="1"/>
    <col min="4" max="4" width="13.1640625" customWidth="1"/>
    <col min="5" max="5" width="14.1640625" customWidth="1"/>
    <col min="6" max="6" width="13.6640625" customWidth="1"/>
    <col min="7" max="7" width="16.5" customWidth="1"/>
    <col min="8" max="8" width="20.5" customWidth="1"/>
    <col min="9" max="9" width="20.83203125" customWidth="1"/>
    <col min="10" max="10" width="16.83203125" customWidth="1"/>
    <col min="11" max="11" width="15.5" customWidth="1"/>
    <col min="12" max="12" width="18.1640625" style="1273" customWidth="1"/>
    <col min="13" max="13" width="21.6640625" style="1273" customWidth="1"/>
  </cols>
  <sheetData>
    <row r="2" spans="1:13" ht="13">
      <c r="A2" s="1241" t="s">
        <v>837</v>
      </c>
      <c r="B2" s="1140"/>
      <c r="C2" s="1140"/>
      <c r="D2" s="1140"/>
      <c r="E2" s="1140"/>
      <c r="F2" s="1140"/>
      <c r="G2" s="1140"/>
      <c r="H2" s="1140"/>
      <c r="I2" s="1140"/>
      <c r="J2" s="1140"/>
      <c r="K2" s="1140"/>
    </row>
    <row r="3" spans="1:13" ht="13" thickBot="1">
      <c r="A3" s="1140"/>
      <c r="B3" s="1140"/>
      <c r="C3" s="1140"/>
      <c r="D3" s="1140"/>
      <c r="E3" s="1140"/>
      <c r="F3" s="1140"/>
      <c r="G3" s="1140"/>
      <c r="H3" s="1140"/>
      <c r="I3" s="1140"/>
      <c r="J3" s="1140"/>
      <c r="K3" s="1140"/>
    </row>
    <row r="4" spans="1:13" ht="13" thickBot="1">
      <c r="A4" s="1194" t="s">
        <v>784</v>
      </c>
      <c r="B4" s="1195" t="s">
        <v>843</v>
      </c>
      <c r="C4" s="1195" t="s">
        <v>845</v>
      </c>
      <c r="D4" s="1195" t="s">
        <v>847</v>
      </c>
      <c r="E4" s="1195" t="s">
        <v>849</v>
      </c>
      <c r="F4" s="1195" t="s">
        <v>850</v>
      </c>
      <c r="G4" s="1195" t="s">
        <v>852</v>
      </c>
      <c r="H4" s="1195" t="s">
        <v>853</v>
      </c>
      <c r="I4" s="1195" t="s">
        <v>854</v>
      </c>
      <c r="J4" s="1195" t="s">
        <v>861</v>
      </c>
      <c r="K4" s="1195" t="s">
        <v>856</v>
      </c>
      <c r="L4" s="1195" t="s">
        <v>904</v>
      </c>
      <c r="M4" s="1195" t="s">
        <v>905</v>
      </c>
    </row>
    <row r="5" spans="1:13" ht="13" thickBot="1">
      <c r="A5" s="1209" t="s">
        <v>838</v>
      </c>
      <c r="B5" s="1242"/>
      <c r="C5" s="1242"/>
      <c r="D5" s="1242"/>
      <c r="E5" s="1242"/>
      <c r="F5" s="1242"/>
      <c r="G5" s="1242"/>
      <c r="H5" s="1242"/>
      <c r="I5" s="1242"/>
      <c r="J5" s="1242"/>
      <c r="K5" s="1242"/>
      <c r="L5" s="1242"/>
      <c r="M5" s="1242"/>
    </row>
    <row r="6" spans="1:13">
      <c r="A6" s="1196"/>
      <c r="B6" s="1243"/>
      <c r="C6" s="1243"/>
      <c r="D6" s="1243"/>
      <c r="E6" s="1243"/>
      <c r="F6" s="1243"/>
      <c r="G6" s="1243"/>
      <c r="H6" s="1243"/>
      <c r="I6" s="1243"/>
      <c r="J6" s="1243"/>
      <c r="K6" s="1243"/>
      <c r="L6" s="1243"/>
      <c r="M6" s="1243"/>
    </row>
    <row r="7" spans="1:13">
      <c r="A7" s="1197"/>
      <c r="B7" s="1212"/>
      <c r="C7" s="1212"/>
      <c r="D7" s="1198"/>
      <c r="E7" s="1198"/>
      <c r="F7" s="1198"/>
      <c r="G7" s="1199"/>
      <c r="H7" s="1199"/>
      <c r="I7" s="1198"/>
      <c r="J7" s="1198"/>
      <c r="K7" s="1198"/>
      <c r="L7" s="1199"/>
      <c r="M7" s="1198"/>
    </row>
    <row r="8" spans="1:13">
      <c r="A8" s="1197"/>
      <c r="B8" s="1198"/>
      <c r="C8" s="1198"/>
      <c r="D8" s="1198"/>
      <c r="E8" s="1198"/>
      <c r="F8" s="1198"/>
      <c r="G8" s="1199"/>
      <c r="H8" s="1199"/>
      <c r="I8" s="1198"/>
      <c r="J8" s="1198"/>
      <c r="K8" s="1198"/>
      <c r="L8" s="1199"/>
      <c r="M8" s="1198"/>
    </row>
    <row r="9" spans="1:13">
      <c r="A9" s="1197"/>
      <c r="B9" s="1198"/>
      <c r="C9" s="1199"/>
      <c r="D9" s="1198"/>
      <c r="E9" s="1198"/>
      <c r="F9" s="1198"/>
      <c r="G9" s="1199"/>
      <c r="H9" s="1199"/>
      <c r="I9" s="1199"/>
      <c r="J9" s="1199"/>
      <c r="K9" s="1199"/>
      <c r="L9" s="1199"/>
      <c r="M9" s="1199"/>
    </row>
    <row r="10" spans="1:13">
      <c r="A10" s="1197"/>
      <c r="B10" s="1198"/>
      <c r="C10" s="1199"/>
      <c r="D10" s="1198"/>
      <c r="E10" s="1198"/>
      <c r="F10" s="1199"/>
      <c r="G10" s="1199"/>
      <c r="H10" s="1198"/>
      <c r="I10" s="1199"/>
      <c r="J10" s="1199"/>
      <c r="K10" s="1199"/>
      <c r="L10" s="1198"/>
      <c r="M10" s="1199"/>
    </row>
    <row r="11" spans="1:13">
      <c r="A11" s="1244"/>
      <c r="B11" s="1245"/>
      <c r="C11" s="1246"/>
      <c r="D11" s="1245"/>
      <c r="E11" s="1245"/>
      <c r="F11" s="1246"/>
      <c r="G11" s="1246"/>
      <c r="H11" s="1246"/>
      <c r="I11" s="1246"/>
      <c r="J11" s="1246"/>
      <c r="K11" s="1246"/>
      <c r="L11" s="1246"/>
      <c r="M11" s="1246"/>
    </row>
    <row r="12" spans="1:13" ht="13" thickBot="1">
      <c r="A12" s="1200"/>
      <c r="B12" s="1203"/>
      <c r="C12" s="1203"/>
      <c r="D12" s="1201"/>
      <c r="E12" s="1201"/>
      <c r="F12" s="1203"/>
      <c r="G12" s="1203"/>
      <c r="H12" s="1203"/>
      <c r="I12" s="1203"/>
      <c r="J12" s="1203"/>
      <c r="K12" s="1203"/>
      <c r="L12" s="1203"/>
      <c r="M12" s="1203"/>
    </row>
    <row r="13" spans="1:13">
      <c r="A13" s="1209" t="s">
        <v>839</v>
      </c>
      <c r="B13" s="1242"/>
      <c r="C13" s="1242"/>
      <c r="D13" s="1242"/>
      <c r="E13" s="1242"/>
      <c r="F13" s="1242"/>
      <c r="G13" s="1242"/>
      <c r="H13" s="1242"/>
      <c r="I13" s="1242"/>
      <c r="J13" s="1242"/>
      <c r="K13" s="1242"/>
      <c r="L13" s="1242"/>
      <c r="M13" s="1242"/>
    </row>
    <row r="14" spans="1:13">
      <c r="A14" s="1197"/>
      <c r="B14" s="1199"/>
      <c r="C14" s="1199"/>
      <c r="D14" s="1199"/>
      <c r="E14" s="1199"/>
      <c r="F14" s="1199"/>
      <c r="G14" s="1199"/>
      <c r="H14" s="1199"/>
      <c r="I14" s="1199"/>
      <c r="J14" s="1199"/>
      <c r="K14" s="1199"/>
      <c r="L14" s="1199"/>
      <c r="M14" s="1199"/>
    </row>
    <row r="15" spans="1:13">
      <c r="A15" s="1247"/>
      <c r="B15" s="1236"/>
      <c r="C15" s="1236"/>
      <c r="D15" s="1236"/>
      <c r="E15" s="1236"/>
      <c r="F15" s="1236"/>
      <c r="G15" s="1236"/>
      <c r="H15" s="1236"/>
      <c r="I15" s="1236"/>
      <c r="J15" s="1236"/>
      <c r="K15" s="1236"/>
      <c r="L15" s="1236"/>
      <c r="M15" s="1236"/>
    </row>
    <row r="16" spans="1:13">
      <c r="A16" s="1197"/>
      <c r="B16" s="1212"/>
      <c r="C16" s="1212"/>
      <c r="D16" s="1212"/>
      <c r="E16" s="1212"/>
      <c r="F16" s="1212"/>
      <c r="G16" s="1212"/>
      <c r="H16" s="1212"/>
      <c r="I16" s="1212"/>
      <c r="J16" s="1212"/>
      <c r="K16" s="1212"/>
      <c r="L16" s="1212"/>
      <c r="M16" s="1212"/>
    </row>
    <row r="17" spans="1:13">
      <c r="A17" s="1197"/>
      <c r="B17" s="1199"/>
      <c r="C17" s="1198"/>
      <c r="D17" s="1198"/>
      <c r="E17" s="1198"/>
      <c r="F17" s="1198"/>
      <c r="G17" s="1198"/>
      <c r="H17" s="1199"/>
      <c r="I17" s="1198"/>
      <c r="J17" s="1198"/>
      <c r="K17" s="1198"/>
      <c r="L17" s="1199"/>
      <c r="M17" s="1198"/>
    </row>
    <row r="18" spans="1:13">
      <c r="A18" s="1197"/>
      <c r="B18" s="1199"/>
      <c r="C18" s="1199"/>
      <c r="D18" s="1198"/>
      <c r="E18" s="1198"/>
      <c r="F18" s="1198"/>
      <c r="G18" s="1198"/>
      <c r="H18" s="1199"/>
      <c r="I18" s="1198"/>
      <c r="J18" s="1198"/>
      <c r="K18" s="1198"/>
      <c r="L18" s="1199"/>
      <c r="M18" s="1198"/>
    </row>
    <row r="19" spans="1:13">
      <c r="A19" s="1197"/>
      <c r="B19" s="1199"/>
      <c r="C19" s="1199"/>
      <c r="D19" s="1198"/>
      <c r="E19" s="1198"/>
      <c r="F19" s="1198"/>
      <c r="G19" s="1199"/>
      <c r="H19" s="1199"/>
      <c r="I19" s="1198"/>
      <c r="J19" s="1198"/>
      <c r="K19" s="1198"/>
      <c r="L19" s="1199"/>
      <c r="M19" s="1198"/>
    </row>
    <row r="20" spans="1:13" ht="13" thickBot="1">
      <c r="A20" s="1200"/>
      <c r="B20" s="1203"/>
      <c r="C20" s="1203"/>
      <c r="D20" s="1203"/>
      <c r="E20" s="1203"/>
      <c r="F20" s="1201"/>
      <c r="G20" s="1203"/>
      <c r="H20" s="1203"/>
      <c r="I20" s="1203"/>
      <c r="J20" s="1203"/>
      <c r="K20" s="1203"/>
      <c r="L20" s="1203"/>
      <c r="M20" s="1203"/>
    </row>
    <row r="21" spans="1:13" ht="13" thickBot="1">
      <c r="A21" s="1209" t="s">
        <v>36</v>
      </c>
      <c r="B21" s="1242"/>
      <c r="C21" s="1242"/>
      <c r="D21" s="1242"/>
      <c r="E21" s="1242"/>
      <c r="F21" s="1242"/>
      <c r="G21" s="1242"/>
      <c r="H21" s="1242"/>
      <c r="I21" s="1242"/>
      <c r="J21" s="1242"/>
      <c r="K21" s="1242"/>
      <c r="L21" s="1242"/>
      <c r="M21" s="1242"/>
    </row>
    <row r="22" spans="1:13">
      <c r="A22" s="1196"/>
      <c r="B22" s="1242"/>
      <c r="C22" s="1242"/>
      <c r="D22" s="1242"/>
      <c r="E22" s="1242"/>
      <c r="F22" s="1242"/>
      <c r="G22" s="1242"/>
      <c r="H22" s="1242"/>
      <c r="I22" s="1242"/>
      <c r="J22" s="1242"/>
      <c r="K22" s="1242"/>
      <c r="L22" s="1242"/>
      <c r="M22" s="1242"/>
    </row>
    <row r="23" spans="1:13">
      <c r="A23" s="1247"/>
      <c r="B23" s="1198"/>
      <c r="C23" s="1199"/>
      <c r="D23" s="1199"/>
      <c r="E23" s="1199"/>
      <c r="F23" s="1199"/>
      <c r="G23" s="1199"/>
      <c r="H23" s="1199"/>
      <c r="I23" s="1199"/>
      <c r="J23" s="1199"/>
      <c r="K23" s="1199"/>
      <c r="L23" s="1199"/>
      <c r="M23" s="1199"/>
    </row>
    <row r="24" spans="1:13">
      <c r="A24" s="1197"/>
      <c r="B24" s="1236"/>
      <c r="C24" s="1236"/>
      <c r="D24" s="1236"/>
      <c r="E24" s="1236"/>
      <c r="F24" s="1236"/>
      <c r="G24" s="1236"/>
      <c r="H24" s="1236"/>
      <c r="I24" s="1236"/>
      <c r="J24" s="1236"/>
      <c r="K24" s="1236"/>
      <c r="L24" s="1236"/>
      <c r="M24" s="1236"/>
    </row>
    <row r="25" spans="1:13">
      <c r="A25" s="1197"/>
      <c r="B25" s="1212"/>
      <c r="C25" s="1212"/>
      <c r="D25" s="1212"/>
      <c r="E25" s="1212"/>
      <c r="F25" s="1212"/>
      <c r="G25" s="1212"/>
      <c r="H25" s="1212"/>
      <c r="I25" s="1212"/>
      <c r="J25" s="1212"/>
      <c r="K25" s="1212"/>
      <c r="L25" s="1212"/>
      <c r="M25" s="1212"/>
    </row>
    <row r="26" spans="1:13">
      <c r="A26" s="1197"/>
      <c r="B26" s="1199"/>
      <c r="C26" s="1199"/>
      <c r="D26" s="1199"/>
      <c r="E26" s="1198"/>
      <c r="F26" s="1198"/>
      <c r="G26" s="1198"/>
      <c r="H26" s="1198"/>
      <c r="I26" s="1198"/>
      <c r="J26" s="1198"/>
      <c r="K26" s="1198"/>
      <c r="L26" s="1198"/>
      <c r="M26" s="1198"/>
    </row>
    <row r="27" spans="1:13">
      <c r="A27" s="1197"/>
      <c r="B27" s="1199"/>
      <c r="C27" s="1199"/>
      <c r="D27" s="1199"/>
      <c r="E27" s="1199"/>
      <c r="F27" s="1199"/>
      <c r="G27" s="1199"/>
      <c r="H27" s="1199"/>
      <c r="I27" s="1199"/>
      <c r="J27" s="1199"/>
      <c r="K27" s="1199"/>
      <c r="L27" s="1199"/>
      <c r="M27" s="1199"/>
    </row>
    <row r="28" spans="1:13" ht="13" thickBot="1">
      <c r="A28" s="1200"/>
      <c r="B28" s="1203"/>
      <c r="C28" s="1203"/>
      <c r="D28" s="1203"/>
      <c r="E28" s="1203"/>
      <c r="F28" s="1203"/>
      <c r="G28" s="1203"/>
      <c r="H28" s="1203"/>
      <c r="I28" s="1203"/>
      <c r="J28" s="1203"/>
      <c r="K28" s="1203"/>
      <c r="L28" s="1203"/>
      <c r="M28" s="1203"/>
    </row>
    <row r="29" spans="1:13" ht="13" thickBot="1">
      <c r="A29" s="1209" t="s">
        <v>37</v>
      </c>
      <c r="B29" s="1242"/>
      <c r="C29" s="1242"/>
      <c r="D29" s="1242"/>
      <c r="E29" s="1242"/>
      <c r="F29" s="1242"/>
      <c r="G29" s="1242"/>
      <c r="H29" s="1242"/>
      <c r="I29" s="1242"/>
      <c r="J29" s="1242"/>
      <c r="K29" s="1242"/>
      <c r="L29" s="1242"/>
      <c r="M29" s="1242"/>
    </row>
    <row r="30" spans="1:13">
      <c r="A30" s="1196"/>
      <c r="B30" s="1242"/>
      <c r="C30" s="1242"/>
      <c r="D30" s="1242"/>
      <c r="E30" s="1242"/>
      <c r="F30" s="1242"/>
      <c r="G30" s="1242"/>
      <c r="H30" s="1242"/>
      <c r="I30" s="1242"/>
      <c r="J30" s="1242"/>
      <c r="K30" s="1242"/>
      <c r="L30" s="1242"/>
      <c r="M30" s="1242"/>
    </row>
    <row r="31" spans="1:13">
      <c r="A31" s="1197"/>
      <c r="B31" s="1199"/>
      <c r="C31" s="1199"/>
      <c r="D31" s="1199"/>
      <c r="E31" s="1199"/>
      <c r="F31" s="1199"/>
      <c r="G31" s="1199"/>
      <c r="H31" s="1199"/>
      <c r="I31" s="1199"/>
      <c r="J31" s="1199"/>
      <c r="K31" s="1199"/>
      <c r="L31" s="1199"/>
      <c r="M31" s="1199"/>
    </row>
    <row r="32" spans="1:13">
      <c r="A32" s="1197"/>
      <c r="B32" s="1236"/>
      <c r="C32" s="1236"/>
      <c r="D32" s="1236"/>
      <c r="E32" s="1236"/>
      <c r="F32" s="1236"/>
      <c r="G32" s="1236"/>
      <c r="H32" s="1236"/>
      <c r="I32" s="1236"/>
      <c r="J32" s="1236"/>
      <c r="K32" s="1236"/>
      <c r="L32" s="1236"/>
      <c r="M32" s="1236"/>
    </row>
    <row r="33" spans="1:13">
      <c r="A33" s="1197"/>
      <c r="B33" s="1212"/>
      <c r="C33" s="1212"/>
      <c r="D33" s="1212"/>
      <c r="E33" s="1212"/>
      <c r="F33" s="1212"/>
      <c r="G33" s="1212"/>
      <c r="H33" s="1212"/>
      <c r="I33" s="1212"/>
      <c r="J33" s="1212"/>
      <c r="K33" s="1212"/>
      <c r="L33" s="1212"/>
      <c r="M33" s="1212"/>
    </row>
    <row r="34" spans="1:13">
      <c r="A34" s="1197"/>
      <c r="B34" s="1198"/>
      <c r="C34" s="1198"/>
      <c r="D34" s="1199"/>
      <c r="E34" s="1198"/>
      <c r="F34" s="1198"/>
      <c r="G34" s="1199"/>
      <c r="H34" s="1198"/>
      <c r="I34" s="1198"/>
      <c r="J34" s="1198"/>
      <c r="K34" s="1198"/>
      <c r="L34" s="1198"/>
      <c r="M34" s="1198"/>
    </row>
    <row r="35" spans="1:13">
      <c r="A35" s="1197"/>
      <c r="B35" s="1199"/>
      <c r="C35" s="1198"/>
      <c r="D35" s="1199"/>
      <c r="E35" s="1198"/>
      <c r="F35" s="1199"/>
      <c r="G35" s="1199"/>
      <c r="H35" s="1199"/>
      <c r="I35" s="1198"/>
      <c r="J35" s="1198"/>
      <c r="K35" s="1198"/>
      <c r="L35" s="1199"/>
      <c r="M35" s="1198"/>
    </row>
    <row r="36" spans="1:13" ht="13" thickBot="1">
      <c r="A36" s="1200"/>
      <c r="B36" s="1203"/>
      <c r="C36" s="1201"/>
      <c r="D36" s="1203"/>
      <c r="E36" s="1203"/>
      <c r="F36" s="1203"/>
      <c r="G36" s="1203"/>
      <c r="H36" s="1203"/>
      <c r="I36" s="1203"/>
      <c r="J36" s="1203"/>
      <c r="K36" s="1203"/>
      <c r="L36" s="1203"/>
      <c r="M36" s="1203"/>
    </row>
    <row r="37" spans="1:13" ht="13" thickBot="1">
      <c r="A37" s="1209" t="s">
        <v>840</v>
      </c>
      <c r="B37" s="1242"/>
      <c r="C37" s="1242"/>
      <c r="D37" s="1242"/>
      <c r="E37" s="1242"/>
      <c r="F37" s="1242"/>
      <c r="G37" s="1242"/>
      <c r="H37" s="1242"/>
      <c r="I37" s="1242"/>
      <c r="J37" s="1242"/>
      <c r="K37" s="1242"/>
      <c r="L37" s="1242"/>
      <c r="M37" s="1242"/>
    </row>
    <row r="38" spans="1:13">
      <c r="A38" s="1196"/>
      <c r="B38" s="1242"/>
      <c r="C38" s="1242"/>
      <c r="D38" s="1242"/>
      <c r="E38" s="1242"/>
      <c r="F38" s="1242"/>
      <c r="G38" s="1242"/>
      <c r="H38" s="1242"/>
      <c r="I38" s="1242"/>
      <c r="J38" s="1242"/>
      <c r="K38" s="1242"/>
      <c r="L38" s="1242"/>
      <c r="M38" s="1242"/>
    </row>
    <row r="39" spans="1:13">
      <c r="A39" s="1197"/>
      <c r="B39" s="1199"/>
      <c r="C39" s="1199"/>
      <c r="D39" s="1199"/>
      <c r="E39" s="1199"/>
      <c r="F39" s="1199"/>
      <c r="G39" s="1199"/>
      <c r="H39" s="1199"/>
      <c r="I39" s="1199"/>
      <c r="J39" s="1199"/>
      <c r="K39" s="1199"/>
      <c r="L39" s="1199"/>
      <c r="M39" s="1199"/>
    </row>
    <row r="40" spans="1:13">
      <c r="A40" s="1197"/>
      <c r="B40" s="1236"/>
      <c r="C40" s="1236"/>
      <c r="D40" s="1236"/>
      <c r="E40" s="1236"/>
      <c r="F40" s="1236"/>
      <c r="G40" s="1236"/>
      <c r="H40" s="1236"/>
      <c r="I40" s="1236"/>
      <c r="J40" s="1236"/>
      <c r="K40" s="1236"/>
      <c r="L40" s="1236"/>
      <c r="M40" s="1236"/>
    </row>
    <row r="41" spans="1:13">
      <c r="A41" s="1197"/>
      <c r="B41" s="1212"/>
      <c r="C41" s="1212"/>
      <c r="D41" s="1212"/>
      <c r="E41" s="1212"/>
      <c r="F41" s="1212"/>
      <c r="G41" s="1212"/>
      <c r="H41" s="1212"/>
      <c r="I41" s="1212"/>
      <c r="J41" s="1212"/>
      <c r="K41" s="1212"/>
      <c r="L41" s="1212"/>
      <c r="M41" s="1212"/>
    </row>
    <row r="42" spans="1:13">
      <c r="A42" s="1197"/>
      <c r="B42" s="1199"/>
      <c r="C42" s="1212"/>
      <c r="D42" s="1199"/>
      <c r="E42" s="1198"/>
      <c r="F42" s="1199"/>
      <c r="G42" s="1199"/>
      <c r="H42" s="1198"/>
      <c r="I42" s="1198"/>
      <c r="J42" s="1198"/>
      <c r="K42" s="1198"/>
      <c r="L42" s="1198"/>
      <c r="M42" s="1198"/>
    </row>
    <row r="43" spans="1:13">
      <c r="A43" s="1244"/>
      <c r="B43" s="1246"/>
      <c r="C43" s="1245"/>
      <c r="D43" s="1246"/>
      <c r="E43" s="1245"/>
      <c r="F43" s="1246"/>
      <c r="G43" s="1246"/>
      <c r="H43" s="1245"/>
      <c r="I43" s="1245"/>
      <c r="J43" s="1245"/>
      <c r="K43" s="1245"/>
      <c r="L43" s="1245"/>
      <c r="M43" s="1245"/>
    </row>
    <row r="44" spans="1:13" ht="13" thickBot="1">
      <c r="A44" s="1200"/>
      <c r="B44" s="1203"/>
      <c r="C44" s="1201"/>
      <c r="D44" s="1203"/>
      <c r="E44" s="1201"/>
      <c r="F44" s="1203"/>
      <c r="G44" s="1203"/>
      <c r="H44" s="1201"/>
      <c r="I44" s="1201"/>
      <c r="J44" s="1201"/>
      <c r="K44" s="1201"/>
      <c r="L44" s="1201"/>
      <c r="M44" s="120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7" sqref="B7"/>
    </sheetView>
  </sheetViews>
  <sheetFormatPr baseColWidth="10" defaultColWidth="8.83203125" defaultRowHeight="12" x14ac:dyDescent="0"/>
  <cols>
    <col min="1" max="1" width="24.5" style="1140" customWidth="1"/>
    <col min="2" max="11" width="30.6640625" style="1140" customWidth="1"/>
    <col min="12" max="16384" width="8.83203125" style="1140"/>
  </cols>
  <sheetData>
    <row r="1" spans="1:11" ht="13">
      <c r="A1" s="1241" t="s">
        <v>841</v>
      </c>
    </row>
    <row r="2" spans="1:11" ht="13" thickBot="1"/>
    <row r="3" spans="1:11" ht="13" thickBot="1">
      <c r="A3" s="1194" t="s">
        <v>784</v>
      </c>
      <c r="B3" s="1195"/>
      <c r="C3" s="1195"/>
      <c r="D3" s="1195"/>
      <c r="E3" s="1195"/>
      <c r="F3" s="1195"/>
      <c r="G3" s="1195"/>
      <c r="H3" s="1195"/>
      <c r="I3" s="1195"/>
      <c r="J3" s="1195"/>
      <c r="K3" s="1195"/>
    </row>
    <row r="4" spans="1:11" ht="13" thickBot="1">
      <c r="A4" s="1209" t="s">
        <v>838</v>
      </c>
      <c r="B4" s="1242"/>
      <c r="C4" s="1242"/>
      <c r="D4" s="1242"/>
      <c r="E4" s="1242"/>
      <c r="F4" s="1242"/>
      <c r="G4" s="1242"/>
      <c r="H4" s="1242"/>
      <c r="I4" s="1242"/>
      <c r="J4" s="1242"/>
      <c r="K4" s="1242"/>
    </row>
    <row r="5" spans="1:11">
      <c r="A5" s="1196"/>
      <c r="B5" s="1243"/>
      <c r="C5" s="1243"/>
      <c r="D5" s="1243"/>
      <c r="E5" s="1243"/>
      <c r="F5" s="1243"/>
      <c r="G5" s="1243"/>
      <c r="H5" s="1243"/>
      <c r="I5" s="1243"/>
      <c r="J5" s="1243"/>
      <c r="K5" s="1243"/>
    </row>
    <row r="6" spans="1:11">
      <c r="A6" s="1247"/>
      <c r="B6" s="1236"/>
      <c r="C6" s="1236"/>
      <c r="D6" s="1236"/>
      <c r="E6" s="1236"/>
      <c r="F6" s="1236"/>
      <c r="G6" s="1236"/>
      <c r="H6" s="1236"/>
      <c r="I6" s="1236"/>
      <c r="J6" s="1236"/>
      <c r="K6" s="1236"/>
    </row>
    <row r="7" spans="1:11">
      <c r="A7" s="1197"/>
      <c r="B7" s="1198"/>
      <c r="C7" s="1198"/>
      <c r="D7" s="1198"/>
      <c r="E7" s="1198"/>
      <c r="F7" s="1199"/>
      <c r="G7" s="1236"/>
      <c r="H7" s="1199"/>
      <c r="I7" s="1198"/>
      <c r="J7" s="1199"/>
      <c r="K7" s="1198"/>
    </row>
    <row r="8" spans="1:11">
      <c r="A8" s="1197"/>
      <c r="B8" s="1198"/>
      <c r="C8" s="1198"/>
      <c r="D8" s="1198"/>
      <c r="E8" s="1198"/>
      <c r="F8" s="1246"/>
      <c r="G8" s="1198"/>
      <c r="H8" s="1246"/>
      <c r="I8" s="1245"/>
      <c r="J8" s="1246"/>
      <c r="K8" s="1245"/>
    </row>
    <row r="9" spans="1:11">
      <c r="A9" s="1197"/>
      <c r="B9" s="1198"/>
      <c r="C9" s="1198"/>
      <c r="D9" s="1198"/>
      <c r="E9" s="1198"/>
      <c r="F9" s="1198"/>
      <c r="G9" s="1199"/>
      <c r="H9" s="1198"/>
      <c r="I9" s="1245"/>
      <c r="J9" s="1198"/>
      <c r="K9" s="1245"/>
    </row>
    <row r="10" spans="1:11">
      <c r="A10" s="1197"/>
      <c r="B10" s="1199"/>
      <c r="C10" s="1199"/>
      <c r="D10" s="1198"/>
      <c r="E10" s="1199"/>
      <c r="F10" s="1198"/>
      <c r="G10" s="1199"/>
      <c r="H10" s="1198"/>
      <c r="I10" s="1199"/>
      <c r="J10" s="1198"/>
      <c r="K10" s="1199"/>
    </row>
    <row r="11" spans="1:11" ht="13" thickBot="1">
      <c r="A11" s="1200"/>
      <c r="B11" s="1203"/>
      <c r="C11" s="1203"/>
      <c r="D11" s="1201"/>
      <c r="E11" s="1203"/>
      <c r="F11" s="1201"/>
      <c r="G11" s="1203"/>
      <c r="H11" s="1203"/>
      <c r="I11" s="1203"/>
      <c r="J11" s="1203"/>
      <c r="K11" s="1203"/>
    </row>
    <row r="12" spans="1:11" ht="13" thickBot="1">
      <c r="A12" s="1209" t="s">
        <v>839</v>
      </c>
      <c r="B12" s="1242"/>
      <c r="C12" s="1242"/>
      <c r="D12" s="1242"/>
      <c r="E12" s="1242"/>
      <c r="F12" s="1242"/>
      <c r="G12" s="1242"/>
      <c r="H12" s="1242"/>
      <c r="I12" s="1242"/>
      <c r="J12" s="1242"/>
      <c r="K12" s="1242"/>
    </row>
    <row r="13" spans="1:11">
      <c r="A13" s="1196"/>
      <c r="B13" s="1243"/>
      <c r="C13" s="1243"/>
      <c r="D13" s="1243"/>
      <c r="E13" s="1243"/>
      <c r="F13" s="1243"/>
      <c r="G13" s="1243"/>
      <c r="H13" s="1243"/>
      <c r="I13" s="1243"/>
      <c r="J13" s="1243"/>
      <c r="K13" s="1243"/>
    </row>
    <row r="14" spans="1:11">
      <c r="A14" s="1247"/>
      <c r="B14" s="1236"/>
      <c r="C14" s="1236"/>
      <c r="D14" s="1236"/>
      <c r="E14" s="1236"/>
      <c r="F14" s="1236"/>
      <c r="G14" s="1236"/>
      <c r="H14" s="1236"/>
      <c r="I14" s="1236"/>
      <c r="J14" s="1236"/>
      <c r="K14" s="1236"/>
    </row>
    <row r="15" spans="1:11">
      <c r="A15" s="1197"/>
      <c r="B15" s="1212"/>
      <c r="C15" s="1198"/>
      <c r="D15" s="1199"/>
      <c r="E15" s="1198"/>
      <c r="F15" s="1198"/>
      <c r="G15" s="1198"/>
      <c r="H15" s="1198"/>
      <c r="I15" s="1198"/>
      <c r="J15" s="1198"/>
      <c r="K15" s="1198"/>
    </row>
    <row r="16" spans="1:11">
      <c r="A16" s="1197"/>
      <c r="B16" s="1199"/>
      <c r="C16" s="1198"/>
      <c r="D16" s="1199"/>
      <c r="E16" s="1198"/>
      <c r="F16" s="1198"/>
      <c r="G16" s="1199"/>
      <c r="H16" s="1198"/>
      <c r="I16" s="1198"/>
      <c r="J16" s="1198"/>
      <c r="K16" s="1198"/>
    </row>
    <row r="17" spans="1:11">
      <c r="A17" s="1197"/>
      <c r="B17" s="1199"/>
      <c r="C17" s="1199"/>
      <c r="D17" s="1199"/>
      <c r="E17" s="1198"/>
      <c r="F17" s="1198"/>
      <c r="G17" s="1199"/>
      <c r="H17" s="1198"/>
      <c r="I17" s="1199"/>
      <c r="J17" s="1198"/>
      <c r="K17" s="1199"/>
    </row>
    <row r="18" spans="1:11">
      <c r="A18" s="1197"/>
      <c r="B18" s="1199"/>
      <c r="C18" s="1199"/>
      <c r="D18" s="1199"/>
      <c r="E18" s="1199"/>
      <c r="F18" s="1199"/>
      <c r="G18" s="1199"/>
      <c r="H18" s="1199"/>
      <c r="I18" s="1199"/>
      <c r="J18" s="1199"/>
      <c r="K18" s="1199"/>
    </row>
    <row r="19" spans="1:11" ht="13" thickBot="1">
      <c r="A19" s="1200"/>
      <c r="B19" s="1203"/>
      <c r="C19" s="1203"/>
      <c r="D19" s="1203"/>
      <c r="E19" s="1203"/>
      <c r="F19" s="1203"/>
      <c r="G19" s="1203"/>
      <c r="H19" s="1203"/>
      <c r="I19" s="1203"/>
      <c r="J19" s="1203"/>
      <c r="K19" s="1203"/>
    </row>
    <row r="20" spans="1:11" ht="13" thickBot="1">
      <c r="A20" s="1209" t="s">
        <v>36</v>
      </c>
      <c r="B20" s="1242"/>
      <c r="C20" s="1242"/>
      <c r="D20" s="1242"/>
      <c r="E20" s="1242"/>
      <c r="F20" s="1242"/>
      <c r="G20" s="1242"/>
      <c r="H20" s="1242"/>
      <c r="I20" s="1242"/>
      <c r="J20" s="1242"/>
      <c r="K20" s="1242"/>
    </row>
    <row r="21" spans="1:11">
      <c r="A21" s="1243"/>
      <c r="B21" s="1243"/>
      <c r="C21" s="1243"/>
      <c r="D21" s="1243"/>
      <c r="E21" s="1243"/>
      <c r="F21" s="1243"/>
      <c r="G21" s="1243"/>
      <c r="H21" s="1243"/>
      <c r="I21" s="1243"/>
      <c r="J21" s="1243"/>
      <c r="K21" s="1243"/>
    </row>
    <row r="22" spans="1:11">
      <c r="A22" s="1236"/>
      <c r="B22" s="1236"/>
      <c r="C22" s="1236"/>
      <c r="D22" s="1236"/>
      <c r="E22" s="1236"/>
      <c r="F22" s="1236"/>
      <c r="G22" s="1236"/>
      <c r="H22" s="1236"/>
      <c r="I22" s="1236"/>
      <c r="J22" s="1236"/>
      <c r="K22" s="1236"/>
    </row>
    <row r="23" spans="1:11">
      <c r="A23" s="1236"/>
      <c r="B23" s="1236"/>
      <c r="C23" s="1236"/>
      <c r="D23" s="1236"/>
      <c r="E23" s="1236"/>
      <c r="F23" s="1236"/>
      <c r="G23" s="1236"/>
      <c r="H23" s="1236"/>
      <c r="I23" s="1236"/>
      <c r="J23" s="1236"/>
      <c r="K23" s="1236"/>
    </row>
    <row r="24" spans="1:11">
      <c r="A24" s="1198"/>
      <c r="B24" s="1198"/>
      <c r="C24" s="1198"/>
      <c r="D24" s="1198"/>
      <c r="E24" s="1198"/>
      <c r="F24" s="1198"/>
      <c r="G24" s="1198"/>
      <c r="H24" s="1198"/>
      <c r="I24" s="1198"/>
      <c r="J24" s="1198"/>
      <c r="K24" s="1198"/>
    </row>
    <row r="25" spans="1:11">
      <c r="A25" s="1248"/>
      <c r="B25" s="1239"/>
      <c r="C25" s="1239"/>
      <c r="D25" s="1239"/>
      <c r="E25" s="1239"/>
      <c r="F25" s="1239"/>
      <c r="G25" s="1198"/>
      <c r="H25" s="1239"/>
      <c r="I25" s="1239"/>
      <c r="J25" s="1239"/>
      <c r="K25" s="1239"/>
    </row>
    <row r="26" spans="1:11">
      <c r="A26" s="1197"/>
      <c r="B26" s="1212"/>
      <c r="C26" s="1212"/>
      <c r="D26" s="1199"/>
      <c r="E26" s="1198"/>
      <c r="F26" s="1198"/>
      <c r="G26" s="1199"/>
      <c r="H26" s="1198"/>
      <c r="I26" s="1198"/>
      <c r="J26" s="1198"/>
      <c r="K26" s="1198"/>
    </row>
    <row r="27" spans="1:11" ht="13" thickBot="1">
      <c r="A27" s="1200"/>
      <c r="B27" s="1203"/>
      <c r="C27" s="1203"/>
      <c r="D27" s="1203"/>
      <c r="E27" s="1203"/>
      <c r="F27" s="1203"/>
      <c r="G27" s="1203"/>
      <c r="H27" s="1203"/>
      <c r="I27" s="1203"/>
      <c r="J27" s="1203"/>
      <c r="K27" s="1203"/>
    </row>
    <row r="28" spans="1:11" ht="13" thickBot="1">
      <c r="A28" s="1209" t="s">
        <v>37</v>
      </c>
      <c r="B28" s="1242"/>
      <c r="C28" s="1242"/>
      <c r="D28" s="1242"/>
      <c r="E28" s="1242"/>
      <c r="F28" s="1242"/>
      <c r="G28" s="1242"/>
      <c r="H28" s="1242"/>
      <c r="I28" s="1242"/>
      <c r="J28" s="1242"/>
      <c r="K28" s="1242"/>
    </row>
    <row r="29" spans="1:11">
      <c r="A29" s="1196"/>
      <c r="B29" s="1243"/>
      <c r="C29" s="1243"/>
      <c r="D29" s="1243"/>
      <c r="E29" s="1243"/>
      <c r="F29" s="1243"/>
      <c r="G29" s="1243"/>
      <c r="H29" s="1243"/>
      <c r="I29" s="1243"/>
      <c r="J29" s="1243"/>
      <c r="K29" s="1243"/>
    </row>
    <row r="30" spans="1:11">
      <c r="A30" s="1247"/>
      <c r="B30" s="1236"/>
      <c r="C30" s="1236"/>
      <c r="D30" s="1236"/>
      <c r="E30" s="1236"/>
      <c r="F30" s="1236"/>
      <c r="G30" s="1236"/>
      <c r="H30" s="1236"/>
      <c r="I30" s="1236"/>
      <c r="J30" s="1236"/>
      <c r="K30" s="1236"/>
    </row>
    <row r="31" spans="1:11">
      <c r="A31" s="1247"/>
      <c r="B31" s="1236"/>
      <c r="C31" s="1236"/>
      <c r="D31" s="1236"/>
      <c r="E31" s="1236"/>
      <c r="F31" s="1236"/>
      <c r="G31" s="1236"/>
      <c r="H31" s="1236"/>
      <c r="I31" s="1236"/>
      <c r="J31" s="1236"/>
      <c r="K31" s="1236"/>
    </row>
    <row r="32" spans="1:11">
      <c r="A32" s="1247"/>
      <c r="B32" s="1236"/>
      <c r="C32" s="1236"/>
      <c r="D32" s="1198"/>
      <c r="E32" s="1236"/>
      <c r="F32" s="1236"/>
      <c r="G32" s="1236"/>
      <c r="H32" s="1236"/>
      <c r="I32" s="1236"/>
      <c r="J32" s="1236"/>
      <c r="K32" s="1236"/>
    </row>
    <row r="33" spans="1:11">
      <c r="A33" s="1197"/>
      <c r="B33" s="1199"/>
      <c r="C33" s="1198"/>
      <c r="D33" s="1198"/>
      <c r="E33" s="1199"/>
      <c r="F33" s="1198"/>
      <c r="G33" s="1198"/>
      <c r="H33" s="1198"/>
      <c r="I33" s="1198"/>
      <c r="J33" s="1198"/>
      <c r="K33" s="1198"/>
    </row>
    <row r="34" spans="1:11">
      <c r="A34" s="1197"/>
      <c r="B34" s="1199"/>
      <c r="C34" s="1198"/>
      <c r="D34" s="1198"/>
      <c r="E34" s="1199"/>
      <c r="F34" s="1198"/>
      <c r="G34" s="1199"/>
      <c r="H34" s="1198"/>
      <c r="I34" s="1198"/>
      <c r="J34" s="1198"/>
      <c r="K34" s="1198"/>
    </row>
    <row r="35" spans="1:11" ht="13" thickBot="1">
      <c r="A35" s="1200"/>
      <c r="B35" s="1203"/>
      <c r="C35" s="1201"/>
      <c r="D35" s="1203"/>
      <c r="E35" s="1203"/>
      <c r="F35" s="1203"/>
      <c r="G35" s="1203"/>
      <c r="H35" s="1203"/>
      <c r="I35" s="1203"/>
      <c r="J35" s="1203"/>
      <c r="K35" s="1203"/>
    </row>
    <row r="36" spans="1:11" ht="13" thickBot="1">
      <c r="A36" s="1209" t="s">
        <v>840</v>
      </c>
      <c r="B36" s="1242"/>
      <c r="C36" s="1242"/>
      <c r="D36" s="1242"/>
      <c r="E36" s="1242"/>
      <c r="F36" s="1242"/>
      <c r="G36" s="1242"/>
      <c r="H36" s="1242"/>
      <c r="I36" s="1242"/>
      <c r="J36" s="1242"/>
      <c r="K36" s="1242"/>
    </row>
    <row r="37" spans="1:11">
      <c r="A37" s="1196"/>
      <c r="B37" s="1243"/>
      <c r="C37" s="1243"/>
      <c r="D37" s="1243"/>
      <c r="E37" s="1243"/>
      <c r="F37" s="1243"/>
      <c r="G37" s="1243"/>
      <c r="H37" s="1243"/>
      <c r="I37" s="1243"/>
      <c r="J37" s="1243"/>
      <c r="K37" s="1243"/>
    </row>
    <row r="38" spans="1:11">
      <c r="A38" s="1247"/>
      <c r="B38" s="1236"/>
      <c r="C38" s="1236"/>
      <c r="D38" s="1236"/>
      <c r="E38" s="1236"/>
      <c r="F38" s="1236"/>
      <c r="G38" s="1236"/>
      <c r="H38" s="1236"/>
      <c r="I38" s="1236"/>
      <c r="J38" s="1236"/>
      <c r="K38" s="1236"/>
    </row>
    <row r="39" spans="1:11">
      <c r="A39" s="1247"/>
      <c r="B39" s="1236"/>
      <c r="C39" s="1236"/>
      <c r="D39" s="1236"/>
      <c r="E39" s="1236"/>
      <c r="F39" s="1236"/>
      <c r="G39" s="1236"/>
      <c r="H39" s="1236"/>
      <c r="I39" s="1236"/>
      <c r="J39" s="1236"/>
      <c r="K39" s="1236"/>
    </row>
    <row r="40" spans="1:11">
      <c r="A40" s="1197"/>
      <c r="B40" s="1198"/>
      <c r="C40" s="1198"/>
      <c r="D40" s="1198"/>
      <c r="E40" s="1198"/>
      <c r="F40" s="1199"/>
      <c r="G40" s="1236"/>
      <c r="H40" s="1199"/>
      <c r="I40" s="1198"/>
      <c r="J40" s="1199"/>
      <c r="K40" s="1198"/>
    </row>
    <row r="41" spans="1:11">
      <c r="A41" s="1244"/>
      <c r="B41" s="1246"/>
      <c r="C41" s="1245"/>
      <c r="D41" s="1198"/>
      <c r="E41" s="1245"/>
      <c r="F41" s="1246"/>
      <c r="G41" s="1198"/>
      <c r="H41" s="1246"/>
      <c r="I41" s="1245"/>
      <c r="J41" s="1246"/>
      <c r="K41" s="1245"/>
    </row>
    <row r="42" spans="1:11">
      <c r="A42" s="1244"/>
      <c r="B42" s="1246"/>
      <c r="C42" s="1245"/>
      <c r="D42" s="1246"/>
      <c r="E42" s="1245"/>
      <c r="F42" s="1246"/>
      <c r="G42" s="1199"/>
      <c r="H42" s="1246"/>
      <c r="I42" s="1245"/>
      <c r="J42" s="1246"/>
      <c r="K42" s="1245"/>
    </row>
    <row r="43" spans="1:11" ht="13" thickBot="1">
      <c r="A43" s="1200"/>
      <c r="B43" s="1203"/>
      <c r="C43" s="1201"/>
      <c r="D43" s="1203"/>
      <c r="E43" s="1201"/>
      <c r="F43" s="1203"/>
      <c r="G43" s="1203"/>
      <c r="H43" s="1203"/>
      <c r="I43" s="1203"/>
      <c r="J43" s="1203"/>
      <c r="K43" s="1203"/>
    </row>
    <row r="46" spans="1:11">
      <c r="A46" s="835"/>
      <c r="B46" s="1221"/>
    </row>
    <row r="47" spans="1:11">
      <c r="B47" s="1221"/>
    </row>
    <row r="48" spans="1:11">
      <c r="B48" s="1221"/>
    </row>
    <row r="49" spans="1:2">
      <c r="B49" s="1221"/>
    </row>
    <row r="50" spans="1:2">
      <c r="B50" s="1221"/>
    </row>
    <row r="51" spans="1:2">
      <c r="B51" s="1221"/>
    </row>
    <row r="52" spans="1:2">
      <c r="B52" s="1221"/>
    </row>
    <row r="55" spans="1:2">
      <c r="A55" s="835"/>
      <c r="B55" s="1221"/>
    </row>
    <row r="56" spans="1:2">
      <c r="B56" s="1221"/>
    </row>
    <row r="57" spans="1:2">
      <c r="B57" s="1221"/>
    </row>
    <row r="58" spans="1:2">
      <c r="B58" s="1221"/>
    </row>
    <row r="59" spans="1:2">
      <c r="B59" s="122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Northern inland open access farming and livestock (ZANFL:59207)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2016-05-07T14:20:00Z</dcterms:modified>
  <cp:category/>
</cp:coreProperties>
</file>